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lsx" ContentType="application/vnd.openxmlformats-officedocument.spreadsheetml.sheet"/>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defaultThemeVersion="124226"/>
  <mc:AlternateContent xmlns:mc="http://schemas.openxmlformats.org/markup-compatibility/2006">
    <mc:Choice Requires="x15">
      <x15ac:absPath xmlns:x15ac="http://schemas.microsoft.com/office/spreadsheetml/2010/11/ac" url="L:\2022 Data Input Workbook\Revisions 10 19 2022\"/>
    </mc:Choice>
  </mc:AlternateContent>
  <xr:revisionPtr revIDLastSave="0" documentId="13_ncr:1_{A5882FCD-EBDE-442C-A405-065A98157981}" xr6:coauthVersionLast="47" xr6:coauthVersionMax="47" xr10:uidLastSave="{00000000-0000-0000-0000-000000000000}"/>
  <bookViews>
    <workbookView xWindow="-108" yWindow="-108" windowWidth="23256" windowHeight="12576" tabRatio="778" xr2:uid="{00000000-000D-0000-FFFF-FFFF00000000}"/>
  </bookViews>
  <sheets>
    <sheet name="Instructions" sheetId="81" r:id="rId1"/>
    <sheet name="Unit Data from Audit Worksheet" sheetId="1" r:id="rId2"/>
    <sheet name="Copy of PY1 Data(H)" sheetId="100" state="hidden" r:id="rId3"/>
    <sheet name="2021 Unit Data" sheetId="102" state="hidden" r:id="rId4"/>
    <sheet name="Formula for Unit Data" sheetId="101" state="hidden" r:id="rId5"/>
    <sheet name="TD Info Completed by Auditor" sheetId="91" r:id="rId6"/>
    <sheet name="Import" sheetId="28" state="hidden" r:id="rId7"/>
    <sheet name="Performance  Indicators Print" sheetId="88" r:id="rId8"/>
    <sheet name="UAL" sheetId="75" state="hidden" r:id="rId9"/>
    <sheet name="Tax Reval Rate" sheetId="72" state="hidden" r:id="rId10"/>
    <sheet name="Performance Indicator FBA%" sheetId="93" r:id="rId11"/>
    <sheet name="RSS" sheetId="99" r:id="rId12"/>
    <sheet name="Electric trans" sheetId="89" r:id="rId13"/>
    <sheet name="PY1 Data(H)" sheetId="82" state="hidden" r:id="rId14"/>
    <sheet name="PY2 Data(H)" sheetId="84" state="hidden" r:id="rId15"/>
    <sheet name="Unit Names(H)" sheetId="29" state="hidden" r:id="rId16"/>
  </sheets>
  <externalReferences>
    <externalReference r:id="rId17"/>
  </externalReferences>
  <definedNames>
    <definedName name="Audit_Dtl">[1]Database!$AC$3:$AP$413</definedName>
    <definedName name="errorCount">#REF!</definedName>
    <definedName name="ppp">#REF!</definedName>
    <definedName name="_xlnm.Print_Area" localSheetId="0">Instructions!$B$1:$B$51</definedName>
    <definedName name="_xlnm.Print_Area" localSheetId="7">'Performance  Indicators Print'!$A$1:$H$44</definedName>
    <definedName name="_xlnm.Print_Area" localSheetId="5">'TD Info Completed by Auditor'!$A$1:$D$34</definedName>
    <definedName name="_xlnm.Print_Area" localSheetId="1">'Unit Data from Audit Worksheet'!$A$7:$F$262</definedName>
    <definedName name="Print_Selection_Auditor">#REF!</definedName>
    <definedName name="Print_Selection_Internal" localSheetId="12">#REF!</definedName>
    <definedName name="Print_Selection_Internal" localSheetId="7">#REF!</definedName>
    <definedName name="Print_Selection_Internal" localSheetId="10">#REF!</definedName>
    <definedName name="Print_Selection_Internal">#REF!</definedName>
    <definedName name="_xlnm.Print_Titles" localSheetId="7">'Performance  Indicators Print'!$3:$5</definedName>
    <definedName name="_xlnm.Print_Titles" localSheetId="1">'Unit Data from Audit Worksheet'!$5:$5</definedName>
    <definedName name="showError">#REF!</definedName>
    <definedName name="TD_IMPORT_RANGE" localSheetId="12">#REF!</definedName>
    <definedName name="TD_IMPORT_RANGE" localSheetId="0">#REF!</definedName>
    <definedName name="TD_IMPORT_RANGE" localSheetId="7">#REF!</definedName>
    <definedName name="TD_IMPORT_RANGE" localSheetId="10">#REF!</definedName>
    <definedName name="TD_IMPORT_RANGE">#REF!</definedName>
    <definedName name="Temp">[1]Database!$BF$3:$EG$3</definedName>
    <definedName name="Unit_Nam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25" i="88" l="1"/>
  <c r="N19" i="88"/>
  <c r="D12" i="93"/>
  <c r="C29" i="99"/>
  <c r="L232" i="28"/>
  <c r="L231" i="28"/>
  <c r="C30" i="99"/>
  <c r="E29" i="88"/>
  <c r="G84" i="1"/>
  <c r="L9" i="88"/>
  <c r="CD261" i="102"/>
  <c r="BS3" i="101" a="1"/>
  <c r="BS3" i="101" s="1"/>
  <c r="BT3" i="101" a="1"/>
  <c r="BT3" i="101" s="1"/>
  <c r="BU3" i="101" a="1"/>
  <c r="BU3" i="101" s="1"/>
  <c r="BV3" i="101" a="1"/>
  <c r="BV3" i="101"/>
  <c r="BW3" i="101" a="1"/>
  <c r="BW3" i="101" s="1"/>
  <c r="BX3" i="101" a="1"/>
  <c r="BX3" i="101" s="1"/>
  <c r="BY3" i="101" a="1"/>
  <c r="BY3" i="101" s="1"/>
  <c r="BZ3" i="101" a="1"/>
  <c r="BZ3" i="101"/>
  <c r="CA3" i="101" a="1"/>
  <c r="CA3" i="101" s="1"/>
  <c r="CB3" i="101" a="1"/>
  <c r="CB3" i="101" s="1"/>
  <c r="CC3" i="101" a="1"/>
  <c r="CC3" i="101" s="1"/>
  <c r="CD3" i="101" a="1"/>
  <c r="CD3" i="101"/>
  <c r="BS4" i="101" a="1"/>
  <c r="BS4" i="101" s="1"/>
  <c r="BT4" i="101" a="1"/>
  <c r="BT4" i="101" s="1"/>
  <c r="BU4" i="101" a="1"/>
  <c r="BU4" i="101" s="1"/>
  <c r="BV4" i="101" a="1"/>
  <c r="BV4" i="101" s="1"/>
  <c r="BW4" i="101" a="1"/>
  <c r="BW4" i="101" s="1"/>
  <c r="BX4" i="101" a="1"/>
  <c r="BX4" i="101" s="1"/>
  <c r="BY4" i="101" a="1"/>
  <c r="BY4" i="101" s="1"/>
  <c r="BZ4" i="101" a="1"/>
  <c r="BZ4" i="101" s="1"/>
  <c r="CA4" i="101" a="1"/>
  <c r="CA4" i="101" s="1"/>
  <c r="CB4" i="101" a="1"/>
  <c r="CB4" i="101" s="1"/>
  <c r="CC4" i="101" a="1"/>
  <c r="CC4" i="101" s="1"/>
  <c r="CD4" i="101" a="1"/>
  <c r="CD4" i="101" s="1"/>
  <c r="BS5" i="101" a="1"/>
  <c r="BS5" i="101" s="1"/>
  <c r="BT5" i="101" a="1"/>
  <c r="BT5" i="101" s="1"/>
  <c r="BU5" i="101" a="1"/>
  <c r="BU5" i="101" s="1"/>
  <c r="BV5" i="101" a="1"/>
  <c r="BV5" i="101"/>
  <c r="BW5" i="101" a="1"/>
  <c r="BW5" i="101" s="1"/>
  <c r="BX5" i="101" a="1"/>
  <c r="BX5" i="101" s="1"/>
  <c r="BY5" i="101" a="1"/>
  <c r="BY5" i="101" s="1"/>
  <c r="BZ5" i="101" a="1"/>
  <c r="BZ5" i="101"/>
  <c r="CA5" i="101" a="1"/>
  <c r="CA5" i="101" s="1"/>
  <c r="CB5" i="101" a="1"/>
  <c r="CB5" i="101" s="1"/>
  <c r="CC5" i="101" a="1"/>
  <c r="CC5" i="101" s="1"/>
  <c r="CD5" i="101" a="1"/>
  <c r="CD5" i="101"/>
  <c r="BS6" i="101" a="1"/>
  <c r="BS6" i="101" s="1"/>
  <c r="BT6" i="101" a="1"/>
  <c r="BT6" i="101" s="1"/>
  <c r="BU6" i="101" a="1"/>
  <c r="BU6" i="101" s="1"/>
  <c r="BV6" i="101" a="1"/>
  <c r="BV6" i="101"/>
  <c r="BW6" i="101" a="1"/>
  <c r="BW6" i="101" s="1"/>
  <c r="BX6" i="101" a="1"/>
  <c r="BX6" i="101" s="1"/>
  <c r="BY6" i="101" a="1"/>
  <c r="BY6" i="101" s="1"/>
  <c r="BZ6" i="101" a="1"/>
  <c r="BZ6" i="101" s="1"/>
  <c r="CA6" i="101" a="1"/>
  <c r="CA6" i="101" s="1"/>
  <c r="CB6" i="101" a="1"/>
  <c r="CB6" i="101" s="1"/>
  <c r="CC6" i="101" a="1"/>
  <c r="CC6" i="101" s="1"/>
  <c r="CD6" i="101" a="1"/>
  <c r="CD6" i="101" s="1"/>
  <c r="BS7" i="101" a="1"/>
  <c r="BS7" i="101" s="1"/>
  <c r="BT7" i="101" a="1"/>
  <c r="BT7" i="101" s="1"/>
  <c r="BU7" i="101" a="1"/>
  <c r="BU7" i="101" s="1"/>
  <c r="BV7" i="101" a="1"/>
  <c r="BV7" i="101" s="1"/>
  <c r="BW7" i="101" a="1"/>
  <c r="BW7" i="101" s="1"/>
  <c r="BX7" i="101" a="1"/>
  <c r="BX7" i="101" s="1"/>
  <c r="BY7" i="101" a="1"/>
  <c r="BY7" i="101" s="1"/>
  <c r="BZ7" i="101" a="1"/>
  <c r="BZ7" i="101" s="1"/>
  <c r="CA7" i="101" a="1"/>
  <c r="CA7" i="101" s="1"/>
  <c r="CB7" i="101" a="1"/>
  <c r="CB7" i="101" s="1"/>
  <c r="CC7" i="101" a="1"/>
  <c r="CC7" i="101" s="1"/>
  <c r="CD7" i="101" a="1"/>
  <c r="CD7" i="101" s="1"/>
  <c r="BS8" i="101" a="1"/>
  <c r="BS8" i="101" s="1"/>
  <c r="BT8" i="101" a="1"/>
  <c r="BT8" i="101" s="1"/>
  <c r="BU8" i="101" a="1"/>
  <c r="BU8" i="101" s="1"/>
  <c r="BV8" i="101" a="1"/>
  <c r="BV8" i="101"/>
  <c r="BW8" i="101" a="1"/>
  <c r="BW8" i="101" s="1"/>
  <c r="BX8" i="101" a="1"/>
  <c r="BX8" i="101" s="1"/>
  <c r="BY8" i="101" a="1"/>
  <c r="BY8" i="101" s="1"/>
  <c r="BZ8" i="101" a="1"/>
  <c r="BZ8" i="101"/>
  <c r="CA8" i="101" a="1"/>
  <c r="CA8" i="101" s="1"/>
  <c r="CB8" i="101" a="1"/>
  <c r="CB8" i="101" s="1"/>
  <c r="CC8" i="101" a="1"/>
  <c r="CC8" i="101" s="1"/>
  <c r="CD8" i="101" a="1"/>
  <c r="CD8" i="101"/>
  <c r="BS9" i="101" a="1"/>
  <c r="BS9" i="101" s="1"/>
  <c r="BT9" i="101" a="1"/>
  <c r="BT9" i="101" s="1"/>
  <c r="BU9" i="101" a="1"/>
  <c r="BU9" i="101" s="1"/>
  <c r="BV9" i="101" a="1"/>
  <c r="BV9" i="101" s="1"/>
  <c r="BW9" i="101" a="1"/>
  <c r="BW9" i="101" s="1"/>
  <c r="BX9" i="101" a="1"/>
  <c r="BX9" i="101" s="1"/>
  <c r="BY9" i="101" a="1"/>
  <c r="BY9" i="101" s="1"/>
  <c r="BZ9" i="101" a="1"/>
  <c r="BZ9" i="101" s="1"/>
  <c r="CA9" i="101" a="1"/>
  <c r="CA9" i="101" s="1"/>
  <c r="CB9" i="101" a="1"/>
  <c r="CB9" i="101" s="1"/>
  <c r="CC9" i="101" a="1"/>
  <c r="CC9" i="101" s="1"/>
  <c r="CD9" i="101" a="1"/>
  <c r="CD9" i="101" s="1"/>
  <c r="BS10" i="101" a="1"/>
  <c r="BS10" i="101" s="1"/>
  <c r="BT10" i="101" a="1"/>
  <c r="BT10" i="101" s="1"/>
  <c r="BU10" i="101" a="1"/>
  <c r="BU10" i="101" s="1"/>
  <c r="BV10" i="101" a="1"/>
  <c r="BV10" i="101" s="1"/>
  <c r="BW10" i="101" a="1"/>
  <c r="BW10" i="101" s="1"/>
  <c r="BX10" i="101" a="1"/>
  <c r="BX10" i="101" s="1"/>
  <c r="BY10" i="101" a="1"/>
  <c r="BY10" i="101" s="1"/>
  <c r="BZ10" i="101" a="1"/>
  <c r="BZ10" i="101"/>
  <c r="CA10" i="101" a="1"/>
  <c r="CA10" i="101" s="1"/>
  <c r="CB10" i="101" a="1"/>
  <c r="CB10" i="101" s="1"/>
  <c r="CC10" i="101" a="1"/>
  <c r="CC10" i="101" s="1"/>
  <c r="CD10" i="101" a="1"/>
  <c r="CD10" i="101"/>
  <c r="BS11" i="101" a="1"/>
  <c r="BS11" i="101" s="1"/>
  <c r="BT11" i="101" a="1"/>
  <c r="BT11" i="101" s="1"/>
  <c r="BU11" i="101" a="1"/>
  <c r="BU11" i="101" s="1"/>
  <c r="BV11" i="101" a="1"/>
  <c r="BV11" i="101"/>
  <c r="BW11" i="101" a="1"/>
  <c r="BW11" i="101" s="1"/>
  <c r="BX11" i="101" a="1"/>
  <c r="BX11" i="101" s="1"/>
  <c r="BY11" i="101" a="1"/>
  <c r="BY11" i="101" s="1"/>
  <c r="BZ11" i="101" a="1"/>
  <c r="BZ11" i="101"/>
  <c r="CA11" i="101" a="1"/>
  <c r="CA11" i="101" s="1"/>
  <c r="CB11" i="101" a="1"/>
  <c r="CB11" i="101" s="1"/>
  <c r="CC11" i="101" a="1"/>
  <c r="CC11" i="101" s="1"/>
  <c r="CD11" i="101" a="1"/>
  <c r="CD11" i="101" s="1"/>
  <c r="BS12" i="101" a="1"/>
  <c r="BS12" i="101" s="1"/>
  <c r="BT12" i="101" a="1"/>
  <c r="BT12" i="101" s="1"/>
  <c r="BU12" i="101" a="1"/>
  <c r="BU12" i="101" s="1"/>
  <c r="BV12" i="101" a="1"/>
  <c r="BV12" i="101" s="1"/>
  <c r="BW12" i="101" a="1"/>
  <c r="BW12" i="101" s="1"/>
  <c r="BX12" i="101" a="1"/>
  <c r="BX12" i="101" s="1"/>
  <c r="BY12" i="101" a="1"/>
  <c r="BY12" i="101" s="1"/>
  <c r="BZ12" i="101" a="1"/>
  <c r="BZ12" i="101" s="1"/>
  <c r="CA12" i="101" a="1"/>
  <c r="CA12" i="101" s="1"/>
  <c r="CB12" i="101" a="1"/>
  <c r="CB12" i="101" s="1"/>
  <c r="CC12" i="101" a="1"/>
  <c r="CC12" i="101" s="1"/>
  <c r="CD12" i="101" a="1"/>
  <c r="CD12" i="101" s="1"/>
  <c r="BS13" i="101" a="1"/>
  <c r="BS13" i="101" s="1"/>
  <c r="BT13" i="101" a="1"/>
  <c r="BT13" i="101" s="1"/>
  <c r="BU13" i="101" a="1"/>
  <c r="BU13" i="101" s="1"/>
  <c r="BV13" i="101" a="1"/>
  <c r="BV13" i="101"/>
  <c r="BW13" i="101" a="1"/>
  <c r="BW13" i="101" s="1"/>
  <c r="BX13" i="101" a="1"/>
  <c r="BX13" i="101" s="1"/>
  <c r="BY13" i="101" a="1"/>
  <c r="BY13" i="101" s="1"/>
  <c r="BZ13" i="101" a="1"/>
  <c r="BZ13" i="101"/>
  <c r="CA13" i="101" a="1"/>
  <c r="CA13" i="101" s="1"/>
  <c r="CB13" i="101" a="1"/>
  <c r="CB13" i="101" s="1"/>
  <c r="CC13" i="101" a="1"/>
  <c r="CC13" i="101" s="1"/>
  <c r="CD13" i="101" a="1"/>
  <c r="CD13" i="101" s="1"/>
  <c r="BS14" i="101" a="1"/>
  <c r="BS14" i="101" s="1"/>
  <c r="BT14" i="101" a="1"/>
  <c r="BT14" i="101" s="1"/>
  <c r="BU14" i="101" a="1"/>
  <c r="BU14" i="101" s="1"/>
  <c r="BV14" i="101" a="1"/>
  <c r="BV14" i="101"/>
  <c r="BW14" i="101" a="1"/>
  <c r="BW14" i="101" s="1"/>
  <c r="BX14" i="101" a="1"/>
  <c r="BX14" i="101" s="1"/>
  <c r="BY14" i="101" a="1"/>
  <c r="BY14" i="101" s="1"/>
  <c r="BZ14" i="101" a="1"/>
  <c r="BZ14" i="101" s="1"/>
  <c r="CA14" i="101" a="1"/>
  <c r="CA14" i="101" s="1"/>
  <c r="CB14" i="101" a="1"/>
  <c r="CB14" i="101" s="1"/>
  <c r="CC14" i="101" a="1"/>
  <c r="CC14" i="101" s="1"/>
  <c r="CD14" i="101" a="1"/>
  <c r="CD14" i="101" s="1"/>
  <c r="BS15" i="101" a="1"/>
  <c r="BS15" i="101" s="1"/>
  <c r="BT15" i="101" a="1"/>
  <c r="BT15" i="101" s="1"/>
  <c r="BU15" i="101" a="1"/>
  <c r="BU15" i="101" s="1"/>
  <c r="BV15" i="101" a="1"/>
  <c r="BV15" i="101" s="1"/>
  <c r="BW15" i="101" a="1"/>
  <c r="BW15" i="101" s="1"/>
  <c r="BX15" i="101" a="1"/>
  <c r="BX15" i="101" s="1"/>
  <c r="BY15" i="101" a="1"/>
  <c r="BY15" i="101" s="1"/>
  <c r="BZ15" i="101" a="1"/>
  <c r="BZ15" i="101" s="1"/>
  <c r="CA15" i="101" a="1"/>
  <c r="CA15" i="101" s="1"/>
  <c r="CB15" i="101" a="1"/>
  <c r="CB15" i="101" s="1"/>
  <c r="CC15" i="101" a="1"/>
  <c r="CC15" i="101" s="1"/>
  <c r="CD15" i="101" a="1"/>
  <c r="CD15" i="101"/>
  <c r="BS16" i="101" a="1"/>
  <c r="BS16" i="101" s="1"/>
  <c r="BT16" i="101" a="1"/>
  <c r="BT16" i="101" s="1"/>
  <c r="BU16" i="101" a="1"/>
  <c r="BU16" i="101" s="1"/>
  <c r="BV16" i="101" a="1"/>
  <c r="BV16" i="101"/>
  <c r="BW16" i="101" a="1"/>
  <c r="BW16" i="101" s="1"/>
  <c r="BX16" i="101" a="1"/>
  <c r="BX16" i="101" s="1"/>
  <c r="BY16" i="101" a="1"/>
  <c r="BY16" i="101" s="1"/>
  <c r="BZ16" i="101" a="1"/>
  <c r="BZ16" i="101" s="1"/>
  <c r="CA16" i="101" a="1"/>
  <c r="CA16" i="101" s="1"/>
  <c r="CB16" i="101" a="1"/>
  <c r="CB16" i="101" s="1"/>
  <c r="CC16" i="101" a="1"/>
  <c r="CC16" i="101" s="1"/>
  <c r="CD16" i="101" a="1"/>
  <c r="CD16" i="101"/>
  <c r="BS17" i="101" a="1"/>
  <c r="BS17" i="101" s="1"/>
  <c r="BT17" i="101" a="1"/>
  <c r="BT17" i="101" s="1"/>
  <c r="BU17" i="101" a="1"/>
  <c r="BU17" i="101" s="1"/>
  <c r="BV17" i="101" a="1"/>
  <c r="BV17" i="101" s="1"/>
  <c r="BW17" i="101" a="1"/>
  <c r="BW17" i="101" s="1"/>
  <c r="BX17" i="101" a="1"/>
  <c r="BX17" i="101" s="1"/>
  <c r="BY17" i="101" a="1"/>
  <c r="BY17" i="101" s="1"/>
  <c r="BZ17" i="101" a="1"/>
  <c r="BZ17" i="101" s="1"/>
  <c r="CA17" i="101" a="1"/>
  <c r="CA17" i="101" s="1"/>
  <c r="CB17" i="101" a="1"/>
  <c r="CB17" i="101" s="1"/>
  <c r="CC17" i="101" a="1"/>
  <c r="CC17" i="101" s="1"/>
  <c r="CD17" i="101" a="1"/>
  <c r="CD17" i="101" s="1"/>
  <c r="BS18" i="101" a="1"/>
  <c r="BS18" i="101" s="1"/>
  <c r="BT18" i="101" a="1"/>
  <c r="BT18" i="101" s="1"/>
  <c r="BU18" i="101" a="1"/>
  <c r="BU18" i="101" s="1"/>
  <c r="BV18" i="101" a="1"/>
  <c r="BV18" i="101" s="1"/>
  <c r="BW18" i="101" a="1"/>
  <c r="BW18" i="101" s="1"/>
  <c r="BX18" i="101" a="1"/>
  <c r="BX18" i="101" s="1"/>
  <c r="BY18" i="101" a="1"/>
  <c r="BY18" i="101" s="1"/>
  <c r="BZ18" i="101" a="1"/>
  <c r="BZ18" i="101"/>
  <c r="CA18" i="101" a="1"/>
  <c r="CA18" i="101" s="1"/>
  <c r="CB18" i="101" a="1"/>
  <c r="CB18" i="101" s="1"/>
  <c r="CC18" i="101" a="1"/>
  <c r="CC18" i="101" s="1"/>
  <c r="CD18" i="101" a="1"/>
  <c r="CD18" i="101"/>
  <c r="BS19" i="101" a="1"/>
  <c r="BS19" i="101" s="1"/>
  <c r="BT19" i="101" a="1"/>
  <c r="BT19" i="101" s="1"/>
  <c r="BU19" i="101" a="1"/>
  <c r="BU19" i="101" s="1"/>
  <c r="BV19" i="101" a="1"/>
  <c r="BV19" i="101" s="1"/>
  <c r="BW19" i="101" a="1"/>
  <c r="BW19" i="101" s="1"/>
  <c r="BX19" i="101" a="1"/>
  <c r="BX19" i="101" s="1"/>
  <c r="BY19" i="101" a="1"/>
  <c r="BY19" i="101" s="1"/>
  <c r="BZ19" i="101" a="1"/>
  <c r="BZ19" i="101"/>
  <c r="CA19" i="101" a="1"/>
  <c r="CA19" i="101" s="1"/>
  <c r="CB19" i="101" a="1"/>
  <c r="CB19" i="101" s="1"/>
  <c r="CC19" i="101" a="1"/>
  <c r="CC19" i="101" s="1"/>
  <c r="CD19" i="101" a="1"/>
  <c r="CD19" i="101" s="1"/>
  <c r="BS20" i="101" a="1"/>
  <c r="BS20" i="101" s="1"/>
  <c r="BT20" i="101" a="1"/>
  <c r="BT20" i="101" s="1"/>
  <c r="BU20" i="101" a="1"/>
  <c r="BU20" i="101" s="1"/>
  <c r="BV20" i="101" a="1"/>
  <c r="BV20" i="101" s="1"/>
  <c r="BW20" i="101" a="1"/>
  <c r="BW20" i="101" s="1"/>
  <c r="BX20" i="101" a="1"/>
  <c r="BX20" i="101" s="1"/>
  <c r="BY20" i="101" a="1"/>
  <c r="BY20" i="101" s="1"/>
  <c r="BZ20" i="101" a="1"/>
  <c r="BZ20" i="101" s="1"/>
  <c r="CA20" i="101" a="1"/>
  <c r="CA20" i="101" s="1"/>
  <c r="CB20" i="101" a="1"/>
  <c r="CB20" i="101" s="1"/>
  <c r="CC20" i="101" a="1"/>
  <c r="CC20" i="101" s="1"/>
  <c r="CD20" i="101" a="1"/>
  <c r="CD20" i="101" s="1"/>
  <c r="BS21" i="101" a="1"/>
  <c r="BS21" i="101" s="1"/>
  <c r="BT21" i="101" a="1"/>
  <c r="BT21" i="101" s="1"/>
  <c r="BU21" i="101" a="1"/>
  <c r="BU21" i="101" s="1"/>
  <c r="BV21" i="101" a="1"/>
  <c r="BV21" i="101"/>
  <c r="BW21" i="101" a="1"/>
  <c r="BW21" i="101" s="1"/>
  <c r="BX21" i="101" a="1"/>
  <c r="BX21" i="101" s="1"/>
  <c r="BY21" i="101" a="1"/>
  <c r="BY21" i="101" s="1"/>
  <c r="BZ21" i="101" a="1"/>
  <c r="BZ21" i="101"/>
  <c r="CA21" i="101" a="1"/>
  <c r="CA21" i="101" s="1"/>
  <c r="CB21" i="101" a="1"/>
  <c r="CB21" i="101" s="1"/>
  <c r="CC21" i="101" a="1"/>
  <c r="CC21" i="101" s="1"/>
  <c r="CD21" i="101" a="1"/>
  <c r="CD21" i="101" s="1"/>
  <c r="BS22" i="101" a="1"/>
  <c r="BS22" i="101" s="1"/>
  <c r="BT22" i="101" a="1"/>
  <c r="BT22" i="101" s="1"/>
  <c r="BU22" i="101" a="1"/>
  <c r="BU22" i="101" s="1"/>
  <c r="BV22" i="101" a="1"/>
  <c r="BV22" i="101"/>
  <c r="BW22" i="101" a="1"/>
  <c r="BW22" i="101" s="1"/>
  <c r="BX22" i="101" a="1"/>
  <c r="BX22" i="101" s="1"/>
  <c r="BY22" i="101" a="1"/>
  <c r="BY22" i="101" s="1"/>
  <c r="BZ22" i="101" a="1"/>
  <c r="BZ22" i="101" s="1"/>
  <c r="CA22" i="101" a="1"/>
  <c r="CA22" i="101" s="1"/>
  <c r="CB22" i="101" a="1"/>
  <c r="CB22" i="101" s="1"/>
  <c r="CC22" i="101" a="1"/>
  <c r="CC22" i="101" s="1"/>
  <c r="CD22" i="101" a="1"/>
  <c r="CD22" i="101" s="1"/>
  <c r="BS23" i="101" a="1"/>
  <c r="BS23" i="101" s="1"/>
  <c r="BT23" i="101" a="1"/>
  <c r="BT23" i="101" s="1"/>
  <c r="BU23" i="101" a="1"/>
  <c r="BU23" i="101" s="1"/>
  <c r="BV23" i="101" a="1"/>
  <c r="BV23" i="101" s="1"/>
  <c r="BW23" i="101" a="1"/>
  <c r="BW23" i="101" s="1"/>
  <c r="BX23" i="101" a="1"/>
  <c r="BX23" i="101" s="1"/>
  <c r="BY23" i="101" a="1"/>
  <c r="BY23" i="101" s="1"/>
  <c r="BZ23" i="101" a="1"/>
  <c r="BZ23" i="101" s="1"/>
  <c r="CA23" i="101" a="1"/>
  <c r="CA23" i="101" s="1"/>
  <c r="CB23" i="101" a="1"/>
  <c r="CB23" i="101" s="1"/>
  <c r="CC23" i="101" a="1"/>
  <c r="CC23" i="101" s="1"/>
  <c r="CD23" i="101" a="1"/>
  <c r="CD23" i="101"/>
  <c r="BS24" i="101" a="1"/>
  <c r="BS24" i="101" s="1"/>
  <c r="BT24" i="101" a="1"/>
  <c r="BT24" i="101" s="1"/>
  <c r="BU24" i="101" a="1"/>
  <c r="BU24" i="101" s="1"/>
  <c r="BV24" i="101" a="1"/>
  <c r="BV24" i="101"/>
  <c r="BW24" i="101" a="1"/>
  <c r="BW24" i="101" s="1"/>
  <c r="BX24" i="101" a="1"/>
  <c r="BX24" i="101" s="1"/>
  <c r="BY24" i="101" a="1"/>
  <c r="BY24" i="101" s="1"/>
  <c r="BZ24" i="101" a="1"/>
  <c r="BZ24" i="101" s="1"/>
  <c r="CA24" i="101" a="1"/>
  <c r="CA24" i="101" s="1"/>
  <c r="CB24" i="101" a="1"/>
  <c r="CB24" i="101" s="1"/>
  <c r="CC24" i="101" a="1"/>
  <c r="CC24" i="101" s="1"/>
  <c r="CD24" i="101" a="1"/>
  <c r="CD24" i="101"/>
  <c r="BS25" i="101" a="1"/>
  <c r="BS25" i="101" s="1"/>
  <c r="BT25" i="101" a="1"/>
  <c r="BT25" i="101" s="1"/>
  <c r="BU25" i="101" a="1"/>
  <c r="BU25" i="101" s="1"/>
  <c r="BV25" i="101" a="1"/>
  <c r="BV25" i="101" s="1"/>
  <c r="BW25" i="101" a="1"/>
  <c r="BW25" i="101" s="1"/>
  <c r="BX25" i="101" a="1"/>
  <c r="BX25" i="101" s="1"/>
  <c r="BY25" i="101" a="1"/>
  <c r="BY25" i="101" s="1"/>
  <c r="BZ25" i="101" a="1"/>
  <c r="BZ25" i="101" s="1"/>
  <c r="CA25" i="101" a="1"/>
  <c r="CA25" i="101" s="1"/>
  <c r="CB25" i="101" a="1"/>
  <c r="CB25" i="101" s="1"/>
  <c r="CC25" i="101" a="1"/>
  <c r="CC25" i="101" s="1"/>
  <c r="CD25" i="101" a="1"/>
  <c r="CD25" i="101" s="1"/>
  <c r="BS26" i="101" a="1"/>
  <c r="BS26" i="101" s="1"/>
  <c r="BT26" i="101" a="1"/>
  <c r="BT26" i="101" s="1"/>
  <c r="BU26" i="101" a="1"/>
  <c r="BU26" i="101" s="1"/>
  <c r="BV26" i="101" a="1"/>
  <c r="BV26" i="101" s="1"/>
  <c r="BW26" i="101" a="1"/>
  <c r="BW26" i="101" s="1"/>
  <c r="BX26" i="101" a="1"/>
  <c r="BX26" i="101" s="1"/>
  <c r="BY26" i="101" a="1"/>
  <c r="BY26" i="101" s="1"/>
  <c r="BZ26" i="101" a="1"/>
  <c r="BZ26" i="101"/>
  <c r="CA26" i="101" a="1"/>
  <c r="CA26" i="101" s="1"/>
  <c r="CB26" i="101" a="1"/>
  <c r="CB26" i="101" s="1"/>
  <c r="CC26" i="101" a="1"/>
  <c r="CC26" i="101" s="1"/>
  <c r="CD26" i="101" a="1"/>
  <c r="CD26" i="101"/>
  <c r="BS27" i="101" a="1"/>
  <c r="BS27" i="101" s="1"/>
  <c r="BT27" i="101" a="1"/>
  <c r="BT27" i="101" s="1"/>
  <c r="BU27" i="101" a="1"/>
  <c r="BU27" i="101" s="1"/>
  <c r="BV27" i="101" a="1"/>
  <c r="BV27" i="101" s="1"/>
  <c r="BW27" i="101" a="1"/>
  <c r="BW27" i="101" s="1"/>
  <c r="BX27" i="101" a="1"/>
  <c r="BX27" i="101" s="1"/>
  <c r="BY27" i="101" a="1"/>
  <c r="BY27" i="101" s="1"/>
  <c r="BZ27" i="101" a="1"/>
  <c r="BZ27" i="101"/>
  <c r="CA27" i="101" a="1"/>
  <c r="CA27" i="101" s="1"/>
  <c r="CB27" i="101" a="1"/>
  <c r="CB27" i="101" s="1"/>
  <c r="CC27" i="101" a="1"/>
  <c r="CC27" i="101" s="1"/>
  <c r="CD27" i="101" a="1"/>
  <c r="CD27" i="101" s="1"/>
  <c r="BS28" i="101" a="1"/>
  <c r="BS28" i="101" s="1"/>
  <c r="BT28" i="101" a="1"/>
  <c r="BT28" i="101" s="1"/>
  <c r="BU28" i="101" a="1"/>
  <c r="BU28" i="101" s="1"/>
  <c r="BV28" i="101" a="1"/>
  <c r="BV28" i="101" s="1"/>
  <c r="BW28" i="101" a="1"/>
  <c r="BW28" i="101" s="1"/>
  <c r="BX28" i="101" a="1"/>
  <c r="BX28" i="101" s="1"/>
  <c r="BY28" i="101" a="1"/>
  <c r="BY28" i="101" s="1"/>
  <c r="BZ28" i="101" a="1"/>
  <c r="BZ28" i="101" s="1"/>
  <c r="CA28" i="101" a="1"/>
  <c r="CA28" i="101" s="1"/>
  <c r="CB28" i="101" a="1"/>
  <c r="CB28" i="101" s="1"/>
  <c r="CC28" i="101" a="1"/>
  <c r="CC28" i="101" s="1"/>
  <c r="CD28" i="101" a="1"/>
  <c r="CD28" i="101" s="1"/>
  <c r="BS29" i="101" a="1"/>
  <c r="BS29" i="101" s="1"/>
  <c r="BT29" i="101" a="1"/>
  <c r="BT29" i="101" s="1"/>
  <c r="BU29" i="101" a="1"/>
  <c r="BU29" i="101" s="1"/>
  <c r="BV29" i="101" a="1"/>
  <c r="BV29" i="101"/>
  <c r="BW29" i="101" a="1"/>
  <c r="BW29" i="101" s="1"/>
  <c r="BX29" i="101" a="1"/>
  <c r="BX29" i="101" s="1"/>
  <c r="BY29" i="101" a="1"/>
  <c r="BY29" i="101" s="1"/>
  <c r="BZ29" i="101" a="1"/>
  <c r="BZ29" i="101"/>
  <c r="CA29" i="101" a="1"/>
  <c r="CA29" i="101" s="1"/>
  <c r="CB29" i="101" a="1"/>
  <c r="CB29" i="101" s="1"/>
  <c r="CC29" i="101" a="1"/>
  <c r="CC29" i="101" s="1"/>
  <c r="CD29" i="101" a="1"/>
  <c r="CD29" i="101" s="1"/>
  <c r="BS30" i="101" a="1"/>
  <c r="BS30" i="101" s="1"/>
  <c r="BT30" i="101" a="1"/>
  <c r="BT30" i="101" s="1"/>
  <c r="BU30" i="101" a="1"/>
  <c r="BU30" i="101" s="1"/>
  <c r="BV30" i="101" a="1"/>
  <c r="BV30" i="101"/>
  <c r="BW30" i="101" a="1"/>
  <c r="BW30" i="101" s="1"/>
  <c r="BX30" i="101" a="1"/>
  <c r="BX30" i="101" s="1"/>
  <c r="BY30" i="101" a="1"/>
  <c r="BY30" i="101" s="1"/>
  <c r="BZ30" i="101" a="1"/>
  <c r="BZ30" i="101" s="1"/>
  <c r="CA30" i="101" a="1"/>
  <c r="CA30" i="101" s="1"/>
  <c r="CB30" i="101" a="1"/>
  <c r="CB30" i="101" s="1"/>
  <c r="CC30" i="101" a="1"/>
  <c r="CC30" i="101" s="1"/>
  <c r="CD30" i="101" a="1"/>
  <c r="CD30" i="101" s="1"/>
  <c r="BS31" i="101" a="1"/>
  <c r="BS31" i="101" s="1"/>
  <c r="BT31" i="101" a="1"/>
  <c r="BT31" i="101" s="1"/>
  <c r="BU31" i="101" a="1"/>
  <c r="BU31" i="101" s="1"/>
  <c r="BV31" i="101" a="1"/>
  <c r="BV31" i="101" s="1"/>
  <c r="BW31" i="101" a="1"/>
  <c r="BW31" i="101"/>
  <c r="BX31" i="101" a="1"/>
  <c r="BX31" i="101" s="1"/>
  <c r="BY31" i="101" a="1"/>
  <c r="BY31" i="101" s="1"/>
  <c r="BZ31" i="101" a="1"/>
  <c r="BZ31" i="101" s="1"/>
  <c r="CA31" i="101" a="1"/>
  <c r="CA31" i="101" s="1"/>
  <c r="CB31" i="101" a="1"/>
  <c r="CB31" i="101" s="1"/>
  <c r="CC31" i="101" a="1"/>
  <c r="CC31" i="101" s="1"/>
  <c r="CD31" i="101" a="1"/>
  <c r="CD31" i="101" s="1"/>
  <c r="BS32" i="101" a="1"/>
  <c r="BS32" i="101"/>
  <c r="BT32" i="101" a="1"/>
  <c r="BT32" i="101" s="1"/>
  <c r="BU32" i="101" a="1"/>
  <c r="BU32" i="101" s="1"/>
  <c r="BV32" i="101" a="1"/>
  <c r="BV32" i="101" s="1"/>
  <c r="BW32" i="101" a="1"/>
  <c r="BW32" i="101"/>
  <c r="BX32" i="101" a="1"/>
  <c r="BX32" i="101" s="1"/>
  <c r="BY32" i="101" a="1"/>
  <c r="BY32" i="101" s="1"/>
  <c r="BZ32" i="101" a="1"/>
  <c r="BZ32" i="101" s="1"/>
  <c r="CA32" i="101" a="1"/>
  <c r="CA32" i="101" s="1"/>
  <c r="CB32" i="101" a="1"/>
  <c r="CB32" i="101" s="1"/>
  <c r="CC32" i="101" a="1"/>
  <c r="CC32" i="101" s="1"/>
  <c r="CD32" i="101" a="1"/>
  <c r="CD32" i="101" s="1"/>
  <c r="BS33" i="101" a="1"/>
  <c r="BS33" i="101" s="1"/>
  <c r="BT33" i="101" a="1"/>
  <c r="BT33" i="101" s="1"/>
  <c r="BU33" i="101" a="1"/>
  <c r="BU33" i="101" s="1"/>
  <c r="BV33" i="101" a="1"/>
  <c r="BV33" i="101" s="1"/>
  <c r="BW33" i="101" a="1"/>
  <c r="BW33" i="101"/>
  <c r="BX33" i="101" a="1"/>
  <c r="BX33" i="101" s="1"/>
  <c r="BY33" i="101" a="1"/>
  <c r="BY33" i="101" s="1"/>
  <c r="BZ33" i="101" a="1"/>
  <c r="BZ33" i="101" s="1"/>
  <c r="CA33" i="101" a="1"/>
  <c r="CA33" i="101" s="1"/>
  <c r="CB33" i="101" a="1"/>
  <c r="CB33" i="101" s="1"/>
  <c r="CC33" i="101" a="1"/>
  <c r="CC33" i="101" s="1"/>
  <c r="CD33" i="101" a="1"/>
  <c r="CD33" i="101" s="1"/>
  <c r="BS34" i="101" a="1"/>
  <c r="BS34" i="101"/>
  <c r="BT34" i="101" a="1"/>
  <c r="BT34" i="101" s="1"/>
  <c r="BU34" i="101" a="1"/>
  <c r="BU34" i="101" s="1"/>
  <c r="BV34" i="101" a="1"/>
  <c r="BV34" i="101" s="1"/>
  <c r="BW34" i="101" a="1"/>
  <c r="BW34" i="101" s="1"/>
  <c r="BX34" i="101" a="1"/>
  <c r="BX34" i="101" s="1"/>
  <c r="BY34" i="101" a="1"/>
  <c r="BY34" i="101" s="1"/>
  <c r="BZ34" i="101" a="1"/>
  <c r="BZ34" i="101" s="1"/>
  <c r="CA34" i="101" a="1"/>
  <c r="CA34" i="101"/>
  <c r="CB34" i="101" a="1"/>
  <c r="CB34" i="101" s="1"/>
  <c r="CC34" i="101" a="1"/>
  <c r="CC34" i="101" s="1"/>
  <c r="CD34" i="101" a="1"/>
  <c r="CD34" i="101" s="1"/>
  <c r="BS35" i="101" a="1"/>
  <c r="BS35" i="101"/>
  <c r="BT35" i="101" a="1"/>
  <c r="BT35" i="101" s="1"/>
  <c r="BU35" i="101" a="1"/>
  <c r="BU35" i="101" s="1"/>
  <c r="BV35" i="101" a="1"/>
  <c r="BV35" i="101" s="1"/>
  <c r="BW35" i="101" a="1"/>
  <c r="BW35" i="101" s="1"/>
  <c r="BX35" i="101" a="1"/>
  <c r="BX35" i="101" s="1"/>
  <c r="BY35" i="101" a="1"/>
  <c r="BY35" i="101" s="1"/>
  <c r="BZ35" i="101" a="1"/>
  <c r="BZ35" i="101" s="1"/>
  <c r="CA35" i="101" a="1"/>
  <c r="CA35" i="101" s="1"/>
  <c r="CB35" i="101" a="1"/>
  <c r="CB35" i="101" s="1"/>
  <c r="CC35" i="101" a="1"/>
  <c r="CC35" i="101" s="1"/>
  <c r="CD35" i="101" a="1"/>
  <c r="CD35" i="101" s="1"/>
  <c r="BS36" i="101" a="1"/>
  <c r="BS36" i="101"/>
  <c r="BT36" i="101" a="1"/>
  <c r="BT36" i="101" s="1"/>
  <c r="BU36" i="101" a="1"/>
  <c r="BU36" i="101" s="1"/>
  <c r="BV36" i="101" a="1"/>
  <c r="BV36" i="101" s="1"/>
  <c r="BW36" i="101" a="1"/>
  <c r="BW36" i="101" s="1"/>
  <c r="BX36" i="101" a="1"/>
  <c r="BX36" i="101" s="1"/>
  <c r="BY36" i="101" a="1"/>
  <c r="BY36" i="101" s="1"/>
  <c r="BZ36" i="101" a="1"/>
  <c r="BZ36" i="101" s="1"/>
  <c r="CA36" i="101" a="1"/>
  <c r="CA36" i="101"/>
  <c r="CB36" i="101" a="1"/>
  <c r="CB36" i="101" s="1"/>
  <c r="CC36" i="101" a="1"/>
  <c r="CC36" i="101" s="1"/>
  <c r="CD36" i="101" a="1"/>
  <c r="CD36" i="101" s="1"/>
  <c r="BS37" i="101" a="1"/>
  <c r="BS37" i="101" s="1"/>
  <c r="BT37" i="101" a="1"/>
  <c r="BT37" i="101" s="1"/>
  <c r="BU37" i="101" a="1"/>
  <c r="BU37" i="101" s="1"/>
  <c r="BV37" i="101" a="1"/>
  <c r="BV37" i="101" s="1"/>
  <c r="BW37" i="101" a="1"/>
  <c r="BW37" i="101"/>
  <c r="BX37" i="101" a="1"/>
  <c r="BX37" i="101" s="1"/>
  <c r="BY37" i="101" a="1"/>
  <c r="BY37" i="101" s="1"/>
  <c r="BZ37" i="101" a="1"/>
  <c r="BZ37" i="101" s="1"/>
  <c r="CA37" i="101" a="1"/>
  <c r="CA37" i="101"/>
  <c r="CB37" i="101" a="1"/>
  <c r="CB37" i="101" s="1"/>
  <c r="CC37" i="101" a="1"/>
  <c r="CC37" i="101" s="1"/>
  <c r="CD37" i="101" a="1"/>
  <c r="CD37" i="101" s="1"/>
  <c r="BS38" i="101" a="1"/>
  <c r="BS38" i="101" s="1"/>
  <c r="BT38" i="101" a="1"/>
  <c r="BT38" i="101" s="1"/>
  <c r="BU38" i="101" a="1"/>
  <c r="BU38" i="101" s="1"/>
  <c r="BV38" i="101" a="1"/>
  <c r="BV38" i="101" s="1"/>
  <c r="BW38" i="101" a="1"/>
  <c r="BW38" i="101" s="1"/>
  <c r="BX38" i="101" a="1"/>
  <c r="BX38" i="101" s="1"/>
  <c r="BY38" i="101" a="1"/>
  <c r="BY38" i="101" s="1"/>
  <c r="BZ38" i="101" a="1"/>
  <c r="BZ38" i="101" s="1"/>
  <c r="CA38" i="101" a="1"/>
  <c r="CA38" i="101"/>
  <c r="CB38" i="101" a="1"/>
  <c r="CB38" i="101" s="1"/>
  <c r="CC38" i="101" a="1"/>
  <c r="CC38" i="101" s="1"/>
  <c r="CD38" i="101" a="1"/>
  <c r="CD38" i="101" s="1"/>
  <c r="BS39" i="101" a="1"/>
  <c r="BS39" i="101" s="1"/>
  <c r="BT39" i="101" a="1"/>
  <c r="BT39" i="101" s="1"/>
  <c r="BU39" i="101" a="1"/>
  <c r="BU39" i="101" s="1"/>
  <c r="BV39" i="101" a="1"/>
  <c r="BV39" i="101" s="1"/>
  <c r="BW39" i="101" a="1"/>
  <c r="BW39" i="101"/>
  <c r="BX39" i="101" a="1"/>
  <c r="BX39" i="101" s="1"/>
  <c r="BY39" i="101" a="1"/>
  <c r="BY39" i="101" s="1"/>
  <c r="BZ39" i="101" a="1"/>
  <c r="BZ39" i="101" s="1"/>
  <c r="CA39" i="101" a="1"/>
  <c r="CA39" i="101" s="1"/>
  <c r="CB39" i="101" a="1"/>
  <c r="CB39" i="101" s="1"/>
  <c r="CC39" i="101" a="1"/>
  <c r="CC39" i="101" s="1"/>
  <c r="CD39" i="101" a="1"/>
  <c r="CD39" i="101" s="1"/>
  <c r="BS40" i="101" a="1"/>
  <c r="BS40" i="101"/>
  <c r="BT40" i="101" a="1"/>
  <c r="BT40" i="101" s="1"/>
  <c r="BU40" i="101" a="1"/>
  <c r="BU40" i="101" s="1"/>
  <c r="BV40" i="101" a="1"/>
  <c r="BV40" i="101" s="1"/>
  <c r="BW40" i="101" a="1"/>
  <c r="BW40" i="101"/>
  <c r="BX40" i="101" a="1"/>
  <c r="BX40" i="101" s="1"/>
  <c r="BY40" i="101" a="1"/>
  <c r="BY40" i="101" s="1"/>
  <c r="BZ40" i="101" a="1"/>
  <c r="BZ40" i="101" s="1"/>
  <c r="CA40" i="101" a="1"/>
  <c r="CA40" i="101" s="1"/>
  <c r="CB40" i="101" a="1"/>
  <c r="CB40" i="101" s="1"/>
  <c r="CC40" i="101" a="1"/>
  <c r="CC40" i="101" s="1"/>
  <c r="CD40" i="101" a="1"/>
  <c r="CD40" i="101" s="1"/>
  <c r="BS41" i="101" a="1"/>
  <c r="BS41" i="101" s="1"/>
  <c r="BT41" i="101" a="1"/>
  <c r="BT41" i="101" s="1"/>
  <c r="BU41" i="101" a="1"/>
  <c r="BU41" i="101" s="1"/>
  <c r="BV41" i="101" a="1"/>
  <c r="BV41" i="101" s="1"/>
  <c r="BW41" i="101" a="1"/>
  <c r="BW41" i="101"/>
  <c r="BX41" i="101" a="1"/>
  <c r="BX41" i="101" s="1"/>
  <c r="BY41" i="101" a="1"/>
  <c r="BY41" i="101" s="1"/>
  <c r="BZ41" i="101" a="1"/>
  <c r="BZ41" i="101" s="1"/>
  <c r="CA41" i="101" a="1"/>
  <c r="CA41" i="101" s="1"/>
  <c r="CB41" i="101" a="1"/>
  <c r="CB41" i="101" s="1"/>
  <c r="CC41" i="101" a="1"/>
  <c r="CC41" i="101" s="1"/>
  <c r="CD41" i="101" a="1"/>
  <c r="CD41" i="101" s="1"/>
  <c r="BS42" i="101" a="1"/>
  <c r="BS42" i="101"/>
  <c r="BT42" i="101" a="1"/>
  <c r="BT42" i="101" s="1"/>
  <c r="BU42" i="101" a="1"/>
  <c r="BU42" i="101" s="1"/>
  <c r="BV42" i="101" a="1"/>
  <c r="BV42" i="101" s="1"/>
  <c r="BW42" i="101" a="1"/>
  <c r="BW42" i="101" s="1"/>
  <c r="BX42" i="101" a="1"/>
  <c r="BX42" i="101" s="1"/>
  <c r="BY42" i="101" a="1"/>
  <c r="BY42" i="101" s="1"/>
  <c r="BZ42" i="101" a="1"/>
  <c r="BZ42" i="101" s="1"/>
  <c r="CA42" i="101" a="1"/>
  <c r="CA42" i="101"/>
  <c r="CB42" i="101" a="1"/>
  <c r="CB42" i="101" s="1"/>
  <c r="CC42" i="101" a="1"/>
  <c r="CC42" i="101" s="1"/>
  <c r="CD42" i="101" a="1"/>
  <c r="CD42" i="101" s="1"/>
  <c r="BS43" i="101" a="1"/>
  <c r="BS43" i="101"/>
  <c r="BT43" i="101" a="1"/>
  <c r="BT43" i="101" s="1"/>
  <c r="BU43" i="101" a="1"/>
  <c r="BU43" i="101" s="1"/>
  <c r="BV43" i="101" a="1"/>
  <c r="BV43" i="101" s="1"/>
  <c r="BW43" i="101" a="1"/>
  <c r="BW43" i="101" s="1"/>
  <c r="BX43" i="101" a="1"/>
  <c r="BX43" i="101" s="1"/>
  <c r="BY43" i="101" a="1"/>
  <c r="BY43" i="101" s="1"/>
  <c r="BZ43" i="101" a="1"/>
  <c r="BZ43" i="101" s="1"/>
  <c r="CA43" i="101" a="1"/>
  <c r="CA43" i="101" s="1"/>
  <c r="CB43" i="101" a="1"/>
  <c r="CB43" i="101" s="1"/>
  <c r="CC43" i="101" a="1"/>
  <c r="CC43" i="101" s="1"/>
  <c r="CD43" i="101" a="1"/>
  <c r="CD43" i="101" s="1"/>
  <c r="BS44" i="101" a="1"/>
  <c r="BS44" i="101"/>
  <c r="BT44" i="101" a="1"/>
  <c r="BT44" i="101" s="1"/>
  <c r="BU44" i="101" a="1"/>
  <c r="BU44" i="101" s="1"/>
  <c r="BV44" i="101" a="1"/>
  <c r="BV44" i="101" s="1"/>
  <c r="BW44" i="101" a="1"/>
  <c r="BW44" i="101"/>
  <c r="BX44" i="101" a="1"/>
  <c r="BX44" i="101" s="1"/>
  <c r="BY44" i="101" a="1"/>
  <c r="BY44" i="101" s="1"/>
  <c r="BZ44" i="101" a="1"/>
  <c r="BZ44" i="101" s="1"/>
  <c r="CA44" i="101" a="1"/>
  <c r="CA44" i="101"/>
  <c r="CB44" i="101" a="1"/>
  <c r="CB44" i="101" s="1"/>
  <c r="CC44" i="101" a="1"/>
  <c r="CC44" i="101" s="1"/>
  <c r="CD44" i="101" a="1"/>
  <c r="CD44" i="101" s="1"/>
  <c r="BS45" i="101" a="1"/>
  <c r="BS45" i="101" s="1"/>
  <c r="BT45" i="101" a="1"/>
  <c r="BT45" i="101" s="1"/>
  <c r="BU45" i="101" a="1"/>
  <c r="BU45" i="101" s="1"/>
  <c r="BV45" i="101" a="1"/>
  <c r="BV45" i="101" s="1"/>
  <c r="BW45" i="101" a="1"/>
  <c r="BW45" i="101"/>
  <c r="BX45" i="101" a="1"/>
  <c r="BX45" i="101" s="1"/>
  <c r="BY45" i="101" a="1"/>
  <c r="BY45" i="101" s="1"/>
  <c r="BZ45" i="101" a="1"/>
  <c r="BZ45" i="101" s="1"/>
  <c r="CA45" i="101" a="1"/>
  <c r="CA45" i="101"/>
  <c r="CB45" i="101" a="1"/>
  <c r="CB45" i="101" s="1"/>
  <c r="CC45" i="101" a="1"/>
  <c r="CC45" i="101" s="1"/>
  <c r="CD45" i="101" a="1"/>
  <c r="CD45" i="101" s="1"/>
  <c r="BS46" i="101" a="1"/>
  <c r="BS46" i="101" s="1"/>
  <c r="BT46" i="101" a="1"/>
  <c r="BT46" i="101" s="1"/>
  <c r="BU46" i="101" a="1"/>
  <c r="BU46" i="101" s="1"/>
  <c r="BV46" i="101" a="1"/>
  <c r="BV46" i="101" s="1"/>
  <c r="BW46" i="101" a="1"/>
  <c r="BW46" i="101" s="1"/>
  <c r="BX46" i="101" a="1"/>
  <c r="BX46" i="101" s="1"/>
  <c r="BY46" i="101" a="1"/>
  <c r="BY46" i="101" s="1"/>
  <c r="BZ46" i="101" a="1"/>
  <c r="BZ46" i="101" s="1"/>
  <c r="CA46" i="101" a="1"/>
  <c r="CA46" i="101"/>
  <c r="CB46" i="101" a="1"/>
  <c r="CB46" i="101" s="1"/>
  <c r="CC46" i="101" a="1"/>
  <c r="CC46" i="101" s="1"/>
  <c r="CD46" i="101" a="1"/>
  <c r="CD46" i="101" s="1"/>
  <c r="BS47" i="101" a="1"/>
  <c r="BS47" i="101"/>
  <c r="BT47" i="101" a="1"/>
  <c r="BT47" i="101" s="1"/>
  <c r="BU47" i="101" a="1"/>
  <c r="BU47" i="101" s="1"/>
  <c r="BV47" i="101" a="1"/>
  <c r="BV47" i="101" s="1"/>
  <c r="BW47" i="101" a="1"/>
  <c r="BW47" i="101"/>
  <c r="BX47" i="101" a="1"/>
  <c r="BX47" i="101" s="1"/>
  <c r="BY47" i="101" a="1"/>
  <c r="BY47" i="101" s="1"/>
  <c r="BZ47" i="101" a="1"/>
  <c r="BZ47" i="101" s="1"/>
  <c r="CA47" i="101" a="1"/>
  <c r="CA47" i="101" s="1"/>
  <c r="CB47" i="101" a="1"/>
  <c r="CB47" i="101" s="1"/>
  <c r="CC47" i="101" a="1"/>
  <c r="CC47" i="101" s="1"/>
  <c r="CD47" i="101" a="1"/>
  <c r="CD47" i="101" s="1"/>
  <c r="BS48" i="101" a="1"/>
  <c r="BS48" i="101"/>
  <c r="BT48" i="101" a="1"/>
  <c r="BT48" i="101" s="1"/>
  <c r="BU48" i="101" a="1"/>
  <c r="BU48" i="101" s="1"/>
  <c r="BV48" i="101" a="1"/>
  <c r="BV48" i="101" s="1"/>
  <c r="BW48" i="101" a="1"/>
  <c r="BW48" i="101"/>
  <c r="BX48" i="101" a="1"/>
  <c r="BX48" i="101" s="1"/>
  <c r="BY48" i="101" a="1"/>
  <c r="BY48" i="101" s="1"/>
  <c r="BZ48" i="101" a="1"/>
  <c r="BZ48" i="101" s="1"/>
  <c r="CA48" i="101" a="1"/>
  <c r="CA48" i="101" s="1"/>
  <c r="CB48" i="101" a="1"/>
  <c r="CB48" i="101" s="1"/>
  <c r="CC48" i="101" a="1"/>
  <c r="CC48" i="101" s="1"/>
  <c r="CD48" i="101" a="1"/>
  <c r="CD48" i="101" s="1"/>
  <c r="BS49" i="101" a="1"/>
  <c r="BS49" i="101" s="1"/>
  <c r="BT49" i="101" a="1"/>
  <c r="BT49" i="101" s="1"/>
  <c r="BU49" i="101" a="1"/>
  <c r="BU49" i="101" s="1"/>
  <c r="BV49" i="101" a="1"/>
  <c r="BV49" i="101" s="1"/>
  <c r="BW49" i="101" a="1"/>
  <c r="BW49" i="101"/>
  <c r="BX49" i="101" a="1"/>
  <c r="BX49" i="101" s="1"/>
  <c r="BY49" i="101" a="1"/>
  <c r="BY49" i="101" s="1"/>
  <c r="BZ49" i="101" a="1"/>
  <c r="BZ49" i="101" s="1"/>
  <c r="CA49" i="101" a="1"/>
  <c r="CA49" i="101"/>
  <c r="CB49" i="101" a="1"/>
  <c r="CB49" i="101" s="1"/>
  <c r="CC49" i="101" a="1"/>
  <c r="CC49" i="101" s="1"/>
  <c r="CD49" i="101" a="1"/>
  <c r="CD49" i="101" s="1"/>
  <c r="BS50" i="101" a="1"/>
  <c r="BS50" i="101"/>
  <c r="BT50" i="101" a="1"/>
  <c r="BT50" i="101" s="1"/>
  <c r="BU50" i="101" a="1"/>
  <c r="BU50" i="101" s="1"/>
  <c r="BV50" i="101" a="1"/>
  <c r="BV50" i="101" s="1"/>
  <c r="BW50" i="101" a="1"/>
  <c r="BW50" i="101" s="1"/>
  <c r="BX50" i="101" a="1"/>
  <c r="BX50" i="101" s="1"/>
  <c r="BY50" i="101" a="1"/>
  <c r="BY50" i="101" s="1"/>
  <c r="BZ50" i="101" a="1"/>
  <c r="BZ50" i="101" s="1"/>
  <c r="CA50" i="101" a="1"/>
  <c r="CA50" i="101"/>
  <c r="CB50" i="101" a="1"/>
  <c r="CB50" i="101" s="1"/>
  <c r="CC50" i="101" a="1"/>
  <c r="CC50" i="101" s="1"/>
  <c r="CD50" i="101" a="1"/>
  <c r="CD50" i="101" s="1"/>
  <c r="BS51" i="101" a="1"/>
  <c r="BS51" i="101"/>
  <c r="BT51" i="101" a="1"/>
  <c r="BT51" i="101" s="1"/>
  <c r="BU51" i="101" a="1"/>
  <c r="BU51" i="101" s="1"/>
  <c r="BV51" i="101" a="1"/>
  <c r="BV51" i="101" s="1"/>
  <c r="BW51" i="101" a="1"/>
  <c r="BW51" i="101" s="1"/>
  <c r="BX51" i="101" a="1"/>
  <c r="BX51" i="101" s="1"/>
  <c r="BY51" i="101" a="1"/>
  <c r="BY51" i="101" s="1"/>
  <c r="BZ51" i="101" a="1"/>
  <c r="BZ51" i="101" s="1"/>
  <c r="CA51" i="101" a="1"/>
  <c r="CA51" i="101" s="1"/>
  <c r="CB51" i="101" a="1"/>
  <c r="CB51" i="101" s="1"/>
  <c r="CC51" i="101" a="1"/>
  <c r="CC51" i="101" s="1"/>
  <c r="CD51" i="101" a="1"/>
  <c r="CD51" i="101" s="1"/>
  <c r="BS52" i="101" a="1"/>
  <c r="BS52" i="101"/>
  <c r="BT52" i="101" a="1"/>
  <c r="BT52" i="101" s="1"/>
  <c r="BU52" i="101" a="1"/>
  <c r="BU52" i="101" s="1"/>
  <c r="BV52" i="101" a="1"/>
  <c r="BV52" i="101" s="1"/>
  <c r="BW52" i="101" a="1"/>
  <c r="BW52" i="101" s="1"/>
  <c r="BX52" i="101" a="1"/>
  <c r="BX52" i="101" s="1"/>
  <c r="BY52" i="101" a="1"/>
  <c r="BY52" i="101" s="1"/>
  <c r="BZ52" i="101" a="1"/>
  <c r="BZ52" i="101" s="1"/>
  <c r="CA52" i="101" a="1"/>
  <c r="CA52" i="101"/>
  <c r="CB52" i="101" a="1"/>
  <c r="CB52" i="101" s="1"/>
  <c r="CC52" i="101" a="1"/>
  <c r="CC52" i="101" s="1"/>
  <c r="CD52" i="101" a="1"/>
  <c r="CD52" i="101" s="1"/>
  <c r="BS53" i="101" a="1"/>
  <c r="BS53" i="101"/>
  <c r="BT53" i="101" a="1"/>
  <c r="BT53" i="101" s="1"/>
  <c r="BU53" i="101" a="1"/>
  <c r="BU53" i="101" s="1"/>
  <c r="BV53" i="101" a="1"/>
  <c r="BV53" i="101" s="1"/>
  <c r="BW53" i="101" a="1"/>
  <c r="BW53" i="101"/>
  <c r="BX53" i="101" a="1"/>
  <c r="BX53" i="101" s="1"/>
  <c r="BY53" i="101" a="1"/>
  <c r="BY53" i="101" s="1"/>
  <c r="BZ53" i="101" a="1"/>
  <c r="BZ53" i="101" s="1"/>
  <c r="CA53" i="101" a="1"/>
  <c r="CA53" i="101"/>
  <c r="CB53" i="101" a="1"/>
  <c r="CB53" i="101" s="1"/>
  <c r="CC53" i="101" a="1"/>
  <c r="CC53" i="101" s="1"/>
  <c r="CD53" i="101" a="1"/>
  <c r="CD53" i="101" s="1"/>
  <c r="BS54" i="101" a="1"/>
  <c r="BS54" i="101" s="1"/>
  <c r="BT54" i="101" a="1"/>
  <c r="BT54" i="101" s="1"/>
  <c r="BU54" i="101" a="1"/>
  <c r="BU54" i="101" s="1"/>
  <c r="BV54" i="101" a="1"/>
  <c r="BV54" i="101" s="1"/>
  <c r="BW54" i="101" a="1"/>
  <c r="BW54" i="101" s="1"/>
  <c r="BX54" i="101" a="1"/>
  <c r="BX54" i="101" s="1"/>
  <c r="BY54" i="101" a="1"/>
  <c r="BY54" i="101" s="1"/>
  <c r="BZ54" i="101" a="1"/>
  <c r="BZ54" i="101" s="1"/>
  <c r="CA54" i="101" a="1"/>
  <c r="CA54" i="101"/>
  <c r="CB54" i="101" a="1"/>
  <c r="CB54" i="101" s="1"/>
  <c r="CC54" i="101" a="1"/>
  <c r="CC54" i="101" s="1"/>
  <c r="CD54" i="101" a="1"/>
  <c r="CD54" i="101" s="1"/>
  <c r="BS55" i="101" a="1"/>
  <c r="BS55" i="101" s="1"/>
  <c r="BT55" i="101" a="1"/>
  <c r="BT55" i="101" s="1"/>
  <c r="BU55" i="101" a="1"/>
  <c r="BU55" i="101" s="1"/>
  <c r="BV55" i="101" a="1"/>
  <c r="BV55" i="101" s="1"/>
  <c r="BW55" i="101" a="1"/>
  <c r="BW55" i="101"/>
  <c r="BX55" i="101" a="1"/>
  <c r="BX55" i="101" s="1"/>
  <c r="BY55" i="101" a="1"/>
  <c r="BY55" i="101" s="1"/>
  <c r="BZ55" i="101" a="1"/>
  <c r="BZ55" i="101" s="1"/>
  <c r="CA55" i="101" a="1"/>
  <c r="CA55" i="101"/>
  <c r="CB55" i="101" a="1"/>
  <c r="CB55" i="101"/>
  <c r="CC55" i="101" a="1"/>
  <c r="CC55" i="101" s="1"/>
  <c r="CD55" i="101" a="1"/>
  <c r="CD55" i="101" s="1"/>
  <c r="BS56" i="101" a="1"/>
  <c r="BS56" i="101" s="1"/>
  <c r="BT56" i="101" a="1"/>
  <c r="BT56" i="101" s="1"/>
  <c r="BU56" i="101" a="1"/>
  <c r="BU56" i="101" s="1"/>
  <c r="BV56" i="101" a="1"/>
  <c r="BV56" i="101" s="1"/>
  <c r="BW56" i="101" a="1"/>
  <c r="BW56" i="101" s="1"/>
  <c r="BX56" i="101" a="1"/>
  <c r="BX56" i="101" s="1"/>
  <c r="BY56" i="101" a="1"/>
  <c r="BY56" i="101"/>
  <c r="BZ56" i="101" a="1"/>
  <c r="BZ56" i="101"/>
  <c r="CA56" i="101" a="1"/>
  <c r="CA56" i="101"/>
  <c r="CB56" i="101" a="1"/>
  <c r="CB56" i="101" s="1"/>
  <c r="CC56" i="101" a="1"/>
  <c r="CC56" i="101"/>
  <c r="CD56" i="101" a="1"/>
  <c r="CD56" i="101" s="1"/>
  <c r="BS57" i="101" a="1"/>
  <c r="BS57" i="101" s="1"/>
  <c r="BT57" i="101" a="1"/>
  <c r="BT57" i="101" s="1"/>
  <c r="BU57" i="101" a="1"/>
  <c r="BU57" i="101"/>
  <c r="BV57" i="101" a="1"/>
  <c r="BV57" i="101" s="1"/>
  <c r="BW57" i="101" a="1"/>
  <c r="BW57" i="101"/>
  <c r="BX57" i="101" a="1"/>
  <c r="BX57" i="101" s="1"/>
  <c r="BY57" i="101" a="1"/>
  <c r="BY57" i="101" s="1"/>
  <c r="BZ57" i="101" a="1"/>
  <c r="BZ57" i="101" s="1"/>
  <c r="CA57" i="101" a="1"/>
  <c r="CA57" i="101" s="1"/>
  <c r="CB57" i="101" a="1"/>
  <c r="CB57" i="101" s="1"/>
  <c r="CC57" i="101" a="1"/>
  <c r="CC57" i="101"/>
  <c r="CD57" i="101" a="1"/>
  <c r="CD57" i="101"/>
  <c r="BS58" i="101" a="1"/>
  <c r="BS58" i="101" s="1"/>
  <c r="BT58" i="101" a="1"/>
  <c r="BT58" i="101" s="1"/>
  <c r="BU58" i="101" a="1"/>
  <c r="BU58" i="101" s="1"/>
  <c r="BV58" i="101" a="1"/>
  <c r="BV58" i="101" s="1"/>
  <c r="BW58" i="101" a="1"/>
  <c r="BW58" i="101" s="1"/>
  <c r="BX58" i="101" a="1"/>
  <c r="BX58" i="101" s="1"/>
  <c r="BY58" i="101" a="1"/>
  <c r="BY58" i="101"/>
  <c r="BZ58" i="101" a="1"/>
  <c r="BZ58" i="101"/>
  <c r="CA58" i="101" a="1"/>
  <c r="CA58" i="101"/>
  <c r="CB58" i="101" a="1"/>
  <c r="CB58" i="101" s="1"/>
  <c r="CC58" i="101" a="1"/>
  <c r="CC58" i="101" s="1"/>
  <c r="CD58" i="101" a="1"/>
  <c r="CD58" i="101" s="1"/>
  <c r="BS59" i="101" a="1"/>
  <c r="BS59" i="101" s="1"/>
  <c r="BT59" i="101" a="1"/>
  <c r="BT59" i="101" s="1"/>
  <c r="BU59" i="101" a="1"/>
  <c r="BU59" i="101" s="1"/>
  <c r="BV59" i="101" a="1"/>
  <c r="BV59" i="101"/>
  <c r="BW59" i="101" a="1"/>
  <c r="BW59" i="101"/>
  <c r="BX59" i="101" a="1"/>
  <c r="BX59" i="101" s="1"/>
  <c r="BY59" i="101" a="1"/>
  <c r="BY59" i="101" s="1"/>
  <c r="BZ59" i="101" a="1"/>
  <c r="BZ59" i="101" s="1"/>
  <c r="CA59" i="101" a="1"/>
  <c r="CA59" i="101" s="1"/>
  <c r="CB59" i="101" a="1"/>
  <c r="CB59" i="101" s="1"/>
  <c r="CC59" i="101" a="1"/>
  <c r="CC59" i="101"/>
  <c r="CD59" i="101" a="1"/>
  <c r="CD59" i="101" s="1"/>
  <c r="BS60" i="101" a="1"/>
  <c r="BS60" i="101"/>
  <c r="BT60" i="101" a="1"/>
  <c r="BT60" i="101" s="1"/>
  <c r="BU60" i="101" a="1"/>
  <c r="BU60" i="101" s="1"/>
  <c r="BV60" i="101" a="1"/>
  <c r="BV60" i="101" s="1"/>
  <c r="BW60" i="101" a="1"/>
  <c r="BW60" i="101" s="1"/>
  <c r="BX60" i="101" a="1"/>
  <c r="BX60" i="101" s="1"/>
  <c r="BY60" i="101" a="1"/>
  <c r="BY60" i="101"/>
  <c r="BZ60" i="101" a="1"/>
  <c r="BZ60" i="101"/>
  <c r="CA60" i="101" a="1"/>
  <c r="CA60" i="101" s="1"/>
  <c r="CB60" i="101" a="1"/>
  <c r="CB60" i="101" s="1"/>
  <c r="CC60" i="101" a="1"/>
  <c r="CC60" i="101" s="1"/>
  <c r="CD60" i="101" a="1"/>
  <c r="CD60" i="101" s="1"/>
  <c r="BS61" i="101" a="1"/>
  <c r="BS61" i="101" s="1"/>
  <c r="BT61" i="101" a="1"/>
  <c r="BT61" i="101" s="1"/>
  <c r="BU61" i="101" a="1"/>
  <c r="BU61" i="101"/>
  <c r="BV61" i="101" a="1"/>
  <c r="BV61" i="101"/>
  <c r="BW61" i="101" a="1"/>
  <c r="BW61" i="101"/>
  <c r="BX61" i="101" a="1"/>
  <c r="BX61" i="101" s="1"/>
  <c r="BY61" i="101" a="1"/>
  <c r="BY61" i="101" s="1"/>
  <c r="BZ61" i="101" a="1"/>
  <c r="BZ61" i="101" s="1"/>
  <c r="CA61" i="101" a="1"/>
  <c r="CA61" i="101" s="1"/>
  <c r="CB61" i="101" a="1"/>
  <c r="CB61" i="101" s="1"/>
  <c r="CC61" i="101" a="1"/>
  <c r="CC61" i="101" s="1"/>
  <c r="CD61" i="101" a="1"/>
  <c r="CD61" i="101"/>
  <c r="BS62" i="101" a="1"/>
  <c r="BS62" i="101"/>
  <c r="BT62" i="101" a="1"/>
  <c r="BT62" i="101" s="1"/>
  <c r="BU62" i="101" a="1"/>
  <c r="BU62" i="101" s="1"/>
  <c r="BV62" i="101" a="1"/>
  <c r="BV62" i="101" s="1"/>
  <c r="BW62" i="101" a="1"/>
  <c r="BW62" i="101" s="1"/>
  <c r="BX62" i="101" a="1"/>
  <c r="BX62" i="101" s="1"/>
  <c r="BY62" i="101" a="1"/>
  <c r="BY62" i="101"/>
  <c r="BZ62" i="101" a="1"/>
  <c r="BZ62" i="101" s="1"/>
  <c r="CA62" i="101" a="1"/>
  <c r="CA62" i="101"/>
  <c r="CB62" i="101" a="1"/>
  <c r="CB62" i="101" s="1"/>
  <c r="CC62" i="101" a="1"/>
  <c r="CC62" i="101" s="1"/>
  <c r="CD62" i="101" a="1"/>
  <c r="CD62" i="101" s="1"/>
  <c r="BS63" i="101" a="1"/>
  <c r="BS63" i="101" s="1"/>
  <c r="BT63" i="101" a="1"/>
  <c r="BT63" i="101" s="1"/>
  <c r="BU63" i="101" a="1"/>
  <c r="BU63" i="101"/>
  <c r="BV63" i="101" a="1"/>
  <c r="BV63" i="101"/>
  <c r="BW63" i="101" a="1"/>
  <c r="BW63" i="101" s="1"/>
  <c r="BX63" i="101" a="1"/>
  <c r="BX63" i="101" s="1"/>
  <c r="BY63" i="101" a="1"/>
  <c r="BY63" i="101" s="1"/>
  <c r="BZ63" i="101" a="1"/>
  <c r="BZ63" i="101" s="1"/>
  <c r="CA63" i="101" a="1"/>
  <c r="CA63" i="101" s="1"/>
  <c r="CB63" i="101" a="1"/>
  <c r="CB63" i="101" s="1"/>
  <c r="CC63" i="101" a="1"/>
  <c r="CC63" i="101"/>
  <c r="CD63" i="101" a="1"/>
  <c r="CD63" i="101"/>
  <c r="BS64" i="101" a="1"/>
  <c r="BS64" i="101"/>
  <c r="BT64" i="101" a="1"/>
  <c r="BT64" i="101" s="1"/>
  <c r="BU64" i="101" a="1"/>
  <c r="BU64" i="101" s="1"/>
  <c r="BV64" i="101" a="1"/>
  <c r="BV64" i="101" s="1"/>
  <c r="BW64" i="101" a="1"/>
  <c r="BW64" i="101" s="1"/>
  <c r="BX64" i="101" a="1"/>
  <c r="BX64" i="101" s="1"/>
  <c r="BY64" i="101" a="1"/>
  <c r="BY64" i="101"/>
  <c r="BZ64" i="101" a="1"/>
  <c r="BZ64" i="101"/>
  <c r="CA64" i="101" a="1"/>
  <c r="CA64" i="101"/>
  <c r="CB64" i="101" a="1"/>
  <c r="CB64" i="101" s="1"/>
  <c r="CC64" i="101" a="1"/>
  <c r="CC64" i="101" s="1"/>
  <c r="CD64" i="101" a="1"/>
  <c r="CD64" i="101" s="1"/>
  <c r="BS65" i="101" a="1"/>
  <c r="BS65" i="101" s="1"/>
  <c r="BT65" i="101" a="1"/>
  <c r="BT65" i="101" s="1"/>
  <c r="BU65" i="101" a="1"/>
  <c r="BU65" i="101"/>
  <c r="BV65" i="101" a="1"/>
  <c r="BV65" i="101"/>
  <c r="BW65" i="101" a="1"/>
  <c r="BW65" i="101"/>
  <c r="BX65" i="101" a="1"/>
  <c r="BX65" i="101" s="1"/>
  <c r="BY65" i="101" a="1"/>
  <c r="BY65" i="101" s="1"/>
  <c r="BZ65" i="101" a="1"/>
  <c r="BZ65" i="101" s="1"/>
  <c r="CA65" i="101" a="1"/>
  <c r="CA65" i="101" s="1"/>
  <c r="CB65" i="101" a="1"/>
  <c r="CB65" i="101" s="1"/>
  <c r="CC65" i="101" a="1"/>
  <c r="CC65" i="101"/>
  <c r="CD65" i="101" a="1"/>
  <c r="CD65" i="101"/>
  <c r="BS66" i="101" a="1"/>
  <c r="BS66" i="101" s="1"/>
  <c r="BT66" i="101" a="1"/>
  <c r="BT66" i="101" s="1"/>
  <c r="BU66" i="101" a="1"/>
  <c r="BU66" i="101" s="1"/>
  <c r="BV66" i="101" a="1"/>
  <c r="BV66" i="101" s="1"/>
  <c r="BW66" i="101" a="1"/>
  <c r="BW66" i="101" s="1"/>
  <c r="BX66" i="101" a="1"/>
  <c r="BX66" i="101" s="1"/>
  <c r="BY66" i="101" a="1"/>
  <c r="BY66" i="101"/>
  <c r="BZ66" i="101" a="1"/>
  <c r="BZ66" i="101"/>
  <c r="CA66" i="101" a="1"/>
  <c r="CA66" i="101"/>
  <c r="CB66" i="101" a="1"/>
  <c r="CB66" i="101" s="1"/>
  <c r="CC66" i="101" a="1"/>
  <c r="CC66" i="101" s="1"/>
  <c r="CD66" i="101" a="1"/>
  <c r="CD66" i="101" s="1"/>
  <c r="BS67" i="101" a="1"/>
  <c r="BS67" i="101" s="1"/>
  <c r="BT67" i="101" a="1"/>
  <c r="BT67" i="101" s="1"/>
  <c r="BU67" i="101" a="1"/>
  <c r="BU67" i="101" s="1"/>
  <c r="BV67" i="101" a="1"/>
  <c r="BV67" i="101"/>
  <c r="BW67" i="101" a="1"/>
  <c r="BW67" i="101"/>
  <c r="BX67" i="101" a="1"/>
  <c r="BX67" i="101" s="1"/>
  <c r="BY67" i="101" a="1"/>
  <c r="BY67" i="101" s="1"/>
  <c r="BZ67" i="101" a="1"/>
  <c r="BZ67" i="101" s="1"/>
  <c r="CA67" i="101" a="1"/>
  <c r="CA67" i="101" s="1"/>
  <c r="CB67" i="101" a="1"/>
  <c r="CB67" i="101" s="1"/>
  <c r="CC67" i="101" a="1"/>
  <c r="CC67" i="101"/>
  <c r="CD67" i="101" a="1"/>
  <c r="CD67" i="101" s="1"/>
  <c r="BS68" i="101" a="1"/>
  <c r="BS68" i="101"/>
  <c r="BT68" i="101" a="1"/>
  <c r="BT68" i="101" s="1"/>
  <c r="BU68" i="101" a="1"/>
  <c r="BU68" i="101" s="1"/>
  <c r="BV68" i="101" a="1"/>
  <c r="BV68" i="101" s="1"/>
  <c r="BW68" i="101" a="1"/>
  <c r="BW68" i="101" s="1"/>
  <c r="BX68" i="101" a="1"/>
  <c r="BX68" i="101" s="1"/>
  <c r="BY68" i="101" a="1"/>
  <c r="BY68" i="101"/>
  <c r="BZ68" i="101" a="1"/>
  <c r="BZ68" i="101"/>
  <c r="CA68" i="101" a="1"/>
  <c r="CA68" i="101" s="1"/>
  <c r="CB68" i="101" a="1"/>
  <c r="CB68" i="101" s="1"/>
  <c r="CC68" i="101" a="1"/>
  <c r="CC68" i="101" s="1"/>
  <c r="CD68" i="101" a="1"/>
  <c r="CD68" i="101" s="1"/>
  <c r="BS69" i="101" a="1"/>
  <c r="BS69" i="101" s="1"/>
  <c r="BT69" i="101" a="1"/>
  <c r="BT69" i="101" s="1"/>
  <c r="BU69" i="101" a="1"/>
  <c r="BU69" i="101"/>
  <c r="BV69" i="101" a="1"/>
  <c r="BV69" i="101"/>
  <c r="BW69" i="101" a="1"/>
  <c r="BW69" i="101"/>
  <c r="BX69" i="101" a="1"/>
  <c r="BX69" i="101" s="1"/>
  <c r="BY69" i="101" a="1"/>
  <c r="BY69" i="101" s="1"/>
  <c r="BZ69" i="101" a="1"/>
  <c r="BZ69" i="101" s="1"/>
  <c r="CA69" i="101" a="1"/>
  <c r="CA69" i="101" s="1"/>
  <c r="CB69" i="101" a="1"/>
  <c r="CB69" i="101" s="1"/>
  <c r="CC69" i="101" a="1"/>
  <c r="CC69" i="101" s="1"/>
  <c r="CD69" i="101" a="1"/>
  <c r="CD69" i="101"/>
  <c r="BS70" i="101" a="1"/>
  <c r="BS70" i="101"/>
  <c r="BT70" i="101" a="1"/>
  <c r="BT70" i="101" s="1"/>
  <c r="BU70" i="101" a="1"/>
  <c r="BU70" i="101" s="1"/>
  <c r="BV70" i="101" a="1"/>
  <c r="BV70" i="101" s="1"/>
  <c r="BW70" i="101" a="1"/>
  <c r="BW70" i="101" s="1"/>
  <c r="BX70" i="101" a="1"/>
  <c r="BX70" i="101" s="1"/>
  <c r="BY70" i="101" a="1"/>
  <c r="BY70" i="101"/>
  <c r="BZ70" i="101" a="1"/>
  <c r="BZ70" i="101" s="1"/>
  <c r="CA70" i="101" a="1"/>
  <c r="CA70" i="101"/>
  <c r="CB70" i="101" a="1"/>
  <c r="CB70" i="101" s="1"/>
  <c r="CC70" i="101" a="1"/>
  <c r="CC70" i="101" s="1"/>
  <c r="CD70" i="101" a="1"/>
  <c r="CD70" i="101" s="1"/>
  <c r="BS71" i="101" a="1"/>
  <c r="BS71" i="101" s="1"/>
  <c r="BT71" i="101" a="1"/>
  <c r="BT71" i="101" s="1"/>
  <c r="BU71" i="101" a="1"/>
  <c r="BU71" i="101"/>
  <c r="BV71" i="101" a="1"/>
  <c r="BV71" i="101"/>
  <c r="BW71" i="101" a="1"/>
  <c r="BW71" i="101" s="1"/>
  <c r="BX71" i="101" a="1"/>
  <c r="BX71" i="101" s="1"/>
  <c r="BY71" i="101" a="1"/>
  <c r="BY71" i="101" s="1"/>
  <c r="BZ71" i="101" a="1"/>
  <c r="BZ71" i="101" s="1"/>
  <c r="CA71" i="101" a="1"/>
  <c r="CA71" i="101" s="1"/>
  <c r="CB71" i="101" a="1"/>
  <c r="CB71" i="101" s="1"/>
  <c r="CC71" i="101" a="1"/>
  <c r="CC71" i="101"/>
  <c r="CD71" i="101" a="1"/>
  <c r="CD71" i="101"/>
  <c r="BS72" i="101" a="1"/>
  <c r="BS72" i="101"/>
  <c r="BT72" i="101" a="1"/>
  <c r="BT72" i="101" s="1"/>
  <c r="BU72" i="101" a="1"/>
  <c r="BU72" i="101" s="1"/>
  <c r="BV72" i="101" a="1"/>
  <c r="BV72" i="101" s="1"/>
  <c r="BW72" i="101" a="1"/>
  <c r="BW72" i="101" s="1"/>
  <c r="BX72" i="101" a="1"/>
  <c r="BX72" i="101" s="1"/>
  <c r="BY72" i="101" a="1"/>
  <c r="BY72" i="101" s="1"/>
  <c r="BZ72" i="101" a="1"/>
  <c r="BZ72" i="101"/>
  <c r="CA72" i="101" a="1"/>
  <c r="CA72" i="101"/>
  <c r="CB72" i="101" a="1"/>
  <c r="CB72" i="101" s="1"/>
  <c r="CC72" i="101" a="1"/>
  <c r="CC72" i="101" s="1"/>
  <c r="CD72" i="101" a="1"/>
  <c r="CD72" i="101" s="1"/>
  <c r="BS73" i="101" a="1"/>
  <c r="BS73" i="101" s="1"/>
  <c r="BT73" i="101" a="1"/>
  <c r="BT73" i="101" s="1"/>
  <c r="BU73" i="101" a="1"/>
  <c r="BU73" i="101"/>
  <c r="BV73" i="101" a="1"/>
  <c r="BV73" i="101" s="1"/>
  <c r="BW73" i="101" a="1"/>
  <c r="BW73" i="101"/>
  <c r="BX73" i="101" a="1"/>
  <c r="BX73" i="101" s="1"/>
  <c r="BY73" i="101" a="1"/>
  <c r="BY73" i="101" s="1"/>
  <c r="BZ73" i="101" a="1"/>
  <c r="BZ73" i="101" s="1"/>
  <c r="CA73" i="101" a="1"/>
  <c r="CA73" i="101" s="1"/>
  <c r="CB73" i="101" a="1"/>
  <c r="CB73" i="101" s="1"/>
  <c r="CC73" i="101" a="1"/>
  <c r="CC73" i="101"/>
  <c r="CD73" i="101" a="1"/>
  <c r="CD73" i="101"/>
  <c r="BS74" i="101" a="1"/>
  <c r="BS74" i="101" s="1"/>
  <c r="BT74" i="101" a="1"/>
  <c r="BT74" i="101" s="1"/>
  <c r="BU74" i="101" a="1"/>
  <c r="BU74" i="101" s="1"/>
  <c r="BV74" i="101" a="1"/>
  <c r="BV74" i="101" s="1"/>
  <c r="BW74" i="101" a="1"/>
  <c r="BW74" i="101" s="1"/>
  <c r="BX74" i="101" a="1"/>
  <c r="BX74" i="101" s="1"/>
  <c r="BY74" i="101" a="1"/>
  <c r="BY74" i="101"/>
  <c r="BZ74" i="101" a="1"/>
  <c r="BZ74" i="101"/>
  <c r="CA74" i="101" a="1"/>
  <c r="CA74" i="101"/>
  <c r="CB74" i="101" a="1"/>
  <c r="CB74" i="101" s="1"/>
  <c r="CC74" i="101" a="1"/>
  <c r="CC74" i="101" s="1"/>
  <c r="CD74" i="101" a="1"/>
  <c r="CD74" i="101" s="1"/>
  <c r="BS75" i="101" a="1"/>
  <c r="BS75" i="101" s="1"/>
  <c r="BT75" i="101" a="1"/>
  <c r="BT75" i="101" s="1"/>
  <c r="BU75" i="101" a="1"/>
  <c r="BU75" i="101"/>
  <c r="BV75" i="101" a="1"/>
  <c r="BV75" i="101"/>
  <c r="BW75" i="101" a="1"/>
  <c r="BW75" i="101"/>
  <c r="BX75" i="101" a="1"/>
  <c r="BX75" i="101" s="1"/>
  <c r="BY75" i="101" a="1"/>
  <c r="BY75" i="101" s="1"/>
  <c r="BZ75" i="101" a="1"/>
  <c r="BZ75" i="101" s="1"/>
  <c r="CA75" i="101" a="1"/>
  <c r="CA75" i="101" s="1"/>
  <c r="CB75" i="101" a="1"/>
  <c r="CB75" i="101" s="1"/>
  <c r="CC75" i="101" a="1"/>
  <c r="CC75" i="101"/>
  <c r="CD75" i="101" a="1"/>
  <c r="CD75" i="101"/>
  <c r="BS76" i="101" a="1"/>
  <c r="BS76" i="101"/>
  <c r="BT76" i="101" a="1"/>
  <c r="BT76" i="101" s="1"/>
  <c r="BU76" i="101" a="1"/>
  <c r="BU76" i="101" s="1"/>
  <c r="BV76" i="101" a="1"/>
  <c r="BV76" i="101" s="1"/>
  <c r="BW76" i="101" a="1"/>
  <c r="BW76" i="101" s="1"/>
  <c r="BX76" i="101" a="1"/>
  <c r="BX76" i="101" s="1"/>
  <c r="BY76" i="101" a="1"/>
  <c r="BY76" i="101"/>
  <c r="BZ76" i="101" a="1"/>
  <c r="BZ76" i="101"/>
  <c r="CA76" i="101" a="1"/>
  <c r="CA76" i="101"/>
  <c r="CB76" i="101" a="1"/>
  <c r="CB76" i="101" s="1"/>
  <c r="CC76" i="101" a="1"/>
  <c r="CC76" i="101" s="1"/>
  <c r="CD76" i="101" a="1"/>
  <c r="CD76" i="101" s="1"/>
  <c r="BS77" i="101" a="1"/>
  <c r="BS77" i="101" s="1"/>
  <c r="BT77" i="101" a="1"/>
  <c r="BT77" i="101" s="1"/>
  <c r="BU77" i="101" a="1"/>
  <c r="BU77" i="101"/>
  <c r="BV77" i="101" a="1"/>
  <c r="BV77" i="101"/>
  <c r="BW77" i="101" a="1"/>
  <c r="BW77" i="101"/>
  <c r="BX77" i="101" a="1"/>
  <c r="BX77" i="101" s="1"/>
  <c r="BY77" i="101" a="1"/>
  <c r="BY77" i="101" s="1"/>
  <c r="BZ77" i="101" a="1"/>
  <c r="BZ77" i="101" s="1"/>
  <c r="CA77" i="101" a="1"/>
  <c r="CA77" i="101" s="1"/>
  <c r="CB77" i="101" a="1"/>
  <c r="CB77" i="101" s="1"/>
  <c r="CC77" i="101" a="1"/>
  <c r="CC77" i="101"/>
  <c r="CD77" i="101" a="1"/>
  <c r="CD77" i="101"/>
  <c r="BS78" i="101" a="1"/>
  <c r="BS78" i="101"/>
  <c r="BT78" i="101" a="1"/>
  <c r="BT78" i="101" s="1"/>
  <c r="BU78" i="101" a="1"/>
  <c r="BU78" i="101" s="1"/>
  <c r="BV78" i="101" a="1"/>
  <c r="BV78" i="101" s="1"/>
  <c r="BW78" i="101" a="1"/>
  <c r="BW78" i="101" s="1"/>
  <c r="BX78" i="101" a="1"/>
  <c r="BX78" i="101" s="1"/>
  <c r="BY78" i="101" a="1"/>
  <c r="BY78" i="101" s="1"/>
  <c r="BZ78" i="101" a="1"/>
  <c r="BZ78" i="101"/>
  <c r="CA78" i="101" a="1"/>
  <c r="CA78" i="101"/>
  <c r="CB78" i="101" a="1"/>
  <c r="CB78" i="101" s="1"/>
  <c r="CC78" i="101" a="1"/>
  <c r="CC78" i="101"/>
  <c r="CD78" i="101" a="1"/>
  <c r="CD78" i="101" s="1"/>
  <c r="BS79" i="101" a="1"/>
  <c r="BS79" i="101" s="1"/>
  <c r="BT79" i="101" a="1"/>
  <c r="BT79" i="101" s="1"/>
  <c r="BU79" i="101" a="1"/>
  <c r="BU79" i="101"/>
  <c r="BV79" i="101" a="1"/>
  <c r="BV79" i="101"/>
  <c r="BW79" i="101" a="1"/>
  <c r="BW79" i="101"/>
  <c r="BX79" i="101" a="1"/>
  <c r="BX79" i="101" s="1"/>
  <c r="BY79" i="101" a="1"/>
  <c r="BY79" i="101" s="1"/>
  <c r="BZ79" i="101" a="1"/>
  <c r="BZ79" i="101" s="1"/>
  <c r="CA79" i="101" a="1"/>
  <c r="CA79" i="101" s="1"/>
  <c r="CB79" i="101" a="1"/>
  <c r="CB79" i="101" s="1"/>
  <c r="CC79" i="101" a="1"/>
  <c r="CC79" i="101"/>
  <c r="CD79" i="101" a="1"/>
  <c r="CD79" i="101"/>
  <c r="BS80" i="101" a="1"/>
  <c r="BS80" i="101" s="1"/>
  <c r="BT80" i="101" a="1"/>
  <c r="BT80" i="101" s="1"/>
  <c r="BU80" i="101" a="1"/>
  <c r="BU80" i="101" s="1"/>
  <c r="BV80" i="101" a="1"/>
  <c r="BV80" i="101" s="1"/>
  <c r="BW80" i="101" a="1"/>
  <c r="BW80" i="101" s="1"/>
  <c r="BX80" i="101" a="1"/>
  <c r="BX80" i="101" s="1"/>
  <c r="BY80" i="101" a="1"/>
  <c r="BY80" i="101" s="1"/>
  <c r="BZ80" i="101" a="1"/>
  <c r="BZ80" i="101"/>
  <c r="CA80" i="101" a="1"/>
  <c r="CA80" i="101"/>
  <c r="CB80" i="101" a="1"/>
  <c r="CB80" i="101" s="1"/>
  <c r="CC80" i="101" a="1"/>
  <c r="CC80" i="101"/>
  <c r="CD80" i="101" a="1"/>
  <c r="CD80" i="101" s="1"/>
  <c r="BS81" i="101" a="1"/>
  <c r="BS81" i="101" s="1"/>
  <c r="BT81" i="101" a="1"/>
  <c r="BT81" i="101" s="1"/>
  <c r="BU81" i="101" a="1"/>
  <c r="BU81" i="101" s="1"/>
  <c r="BV81" i="101" a="1"/>
  <c r="BV81" i="101"/>
  <c r="BW81" i="101" a="1"/>
  <c r="BW81" i="101"/>
  <c r="BX81" i="101" a="1"/>
  <c r="BX81" i="101" s="1"/>
  <c r="BY81" i="101" a="1"/>
  <c r="BY81" i="101" s="1"/>
  <c r="BZ81" i="101" a="1"/>
  <c r="BZ81" i="101" s="1"/>
  <c r="CA81" i="101" a="1"/>
  <c r="CA81" i="101" s="1"/>
  <c r="CB81" i="101" a="1"/>
  <c r="CB81" i="101" s="1"/>
  <c r="CC81" i="101" a="1"/>
  <c r="CC81" i="101"/>
  <c r="CD81" i="101" a="1"/>
  <c r="CD81" i="101" s="1"/>
  <c r="BS82" i="101" a="1"/>
  <c r="BS82" i="101" s="1"/>
  <c r="BT82" i="101" a="1"/>
  <c r="BT82" i="101" s="1"/>
  <c r="BU82" i="101" a="1"/>
  <c r="BU82" i="101" s="1"/>
  <c r="BV82" i="101" a="1"/>
  <c r="BV82" i="101"/>
  <c r="BW82" i="101" a="1"/>
  <c r="BW82" i="101" s="1"/>
  <c r="BX82" i="101" a="1"/>
  <c r="BX82" i="101" s="1"/>
  <c r="BY82" i="101" a="1"/>
  <c r="BY82" i="101" s="1"/>
  <c r="BZ82" i="101" a="1"/>
  <c r="BZ82" i="101" s="1"/>
  <c r="CA82" i="101" a="1"/>
  <c r="CA82" i="101" s="1"/>
  <c r="CB82" i="101" a="1"/>
  <c r="CB82" i="101" s="1"/>
  <c r="CC82" i="101" a="1"/>
  <c r="CC82" i="101" s="1"/>
  <c r="CD82" i="101" a="1"/>
  <c r="CD82" i="101" s="1"/>
  <c r="BS83" i="101" a="1"/>
  <c r="BS83" i="101" s="1"/>
  <c r="BT83" i="101" a="1"/>
  <c r="BT83" i="101"/>
  <c r="BU83" i="101" a="1"/>
  <c r="BU83" i="101"/>
  <c r="BV83" i="101" a="1"/>
  <c r="BV83" i="101"/>
  <c r="BW83" i="101" a="1"/>
  <c r="BW83" i="101" s="1"/>
  <c r="BX83" i="101" a="1"/>
  <c r="BX83" i="101"/>
  <c r="BY83" i="101" a="1"/>
  <c r="BY83" i="101" s="1"/>
  <c r="BZ83" i="101" a="1"/>
  <c r="BZ83" i="101" s="1"/>
  <c r="CA83" i="101" a="1"/>
  <c r="CA83" i="101" s="1"/>
  <c r="CB83" i="101" a="1"/>
  <c r="CB83" i="101" s="1"/>
  <c r="CC83" i="101" a="1"/>
  <c r="CC83" i="101"/>
  <c r="CD83" i="101" a="1"/>
  <c r="CD83" i="101"/>
  <c r="BS84" i="101" a="1"/>
  <c r="BS84" i="101" s="1"/>
  <c r="BT84" i="101" a="1"/>
  <c r="BT84" i="101" s="1"/>
  <c r="BU84" i="101" a="1"/>
  <c r="BU84" i="101"/>
  <c r="BV84" i="101" a="1"/>
  <c r="BV84" i="101" s="1"/>
  <c r="BW84" i="101" a="1"/>
  <c r="BW84" i="101" s="1"/>
  <c r="BX84" i="101" a="1"/>
  <c r="BX84" i="101" s="1"/>
  <c r="BY84" i="101" a="1"/>
  <c r="BY84" i="101" s="1"/>
  <c r="BZ84" i="101" a="1"/>
  <c r="BZ84" i="101"/>
  <c r="CA84" i="101" a="1"/>
  <c r="CA84" i="101" s="1"/>
  <c r="CB84" i="101" a="1"/>
  <c r="CB84" i="101" s="1"/>
  <c r="CC84" i="101" a="1"/>
  <c r="CC84" i="101" s="1"/>
  <c r="CD84" i="101" a="1"/>
  <c r="CD84" i="101"/>
  <c r="BS85" i="101" a="1"/>
  <c r="BS85" i="101" s="1"/>
  <c r="BT85" i="101" a="1"/>
  <c r="BT85" i="101"/>
  <c r="BU85" i="101" a="1"/>
  <c r="BU85" i="101" s="1"/>
  <c r="BV85" i="101" a="1"/>
  <c r="BV85" i="101" s="1"/>
  <c r="BW85" i="101" a="1"/>
  <c r="BW85" i="101" s="1"/>
  <c r="BX85" i="101" a="1"/>
  <c r="BX85" i="101" s="1"/>
  <c r="BY85" i="101" a="1"/>
  <c r="BY85" i="101" s="1"/>
  <c r="BZ85" i="101" a="1"/>
  <c r="BZ85" i="101" s="1"/>
  <c r="CA85" i="101" a="1"/>
  <c r="CA85" i="101" s="1"/>
  <c r="CB85" i="101" a="1"/>
  <c r="CB85" i="101"/>
  <c r="CC85" i="101" a="1"/>
  <c r="CC85" i="101" s="1"/>
  <c r="CD85" i="101" a="1"/>
  <c r="CD85" i="101" s="1"/>
  <c r="BS86" i="101" a="1"/>
  <c r="BS86" i="101" s="1"/>
  <c r="BT86" i="101" a="1"/>
  <c r="BT86" i="101"/>
  <c r="BU86" i="101" a="1"/>
  <c r="BU86" i="101" s="1"/>
  <c r="BV86" i="101" a="1"/>
  <c r="BV86" i="101" s="1"/>
  <c r="BW86" i="101" a="1"/>
  <c r="BW86" i="101" s="1"/>
  <c r="BX86" i="101" a="1"/>
  <c r="BX86" i="101" s="1"/>
  <c r="BY86" i="101" a="1"/>
  <c r="BY86" i="101"/>
  <c r="BZ86" i="101" a="1"/>
  <c r="BZ86" i="101" s="1"/>
  <c r="CA86" i="101" a="1"/>
  <c r="CA86" i="101" s="1"/>
  <c r="CB86" i="101" a="1"/>
  <c r="CB86" i="101" s="1"/>
  <c r="CC86" i="101" a="1"/>
  <c r="CC86" i="101"/>
  <c r="CD86" i="101" a="1"/>
  <c r="CD86" i="101" s="1"/>
  <c r="BS87" i="101" a="1"/>
  <c r="BS87" i="101" s="1"/>
  <c r="BT87" i="101" a="1"/>
  <c r="BT87" i="101" s="1"/>
  <c r="BU87" i="101" a="1"/>
  <c r="BU87" i="101" s="1"/>
  <c r="BV87" i="101" a="1"/>
  <c r="BV87" i="101"/>
  <c r="BW87" i="101" a="1"/>
  <c r="BW87" i="101" s="1"/>
  <c r="BX87" i="101" a="1"/>
  <c r="BX87" i="101" s="1"/>
  <c r="BY87" i="101" a="1"/>
  <c r="BY87" i="101" s="1"/>
  <c r="BZ87" i="101" a="1"/>
  <c r="BZ87" i="101"/>
  <c r="CA87" i="101" a="1"/>
  <c r="CA87" i="101" s="1"/>
  <c r="CB87" i="101" a="1"/>
  <c r="CB87" i="101" s="1"/>
  <c r="CC87" i="101" a="1"/>
  <c r="CC87" i="101" s="1"/>
  <c r="CD87" i="101" a="1"/>
  <c r="CD87" i="101" s="1"/>
  <c r="BS88" i="101" a="1"/>
  <c r="BS88" i="101" s="1"/>
  <c r="BT88" i="101" a="1"/>
  <c r="BT88" i="101" s="1"/>
  <c r="BU88" i="101" a="1"/>
  <c r="BU88" i="101" s="1"/>
  <c r="BV88" i="101" a="1"/>
  <c r="BV88" i="101" s="1"/>
  <c r="BW88" i="101" a="1"/>
  <c r="BW88" i="101" s="1"/>
  <c r="BX88" i="101" a="1"/>
  <c r="BX88" i="101"/>
  <c r="BY88" i="101" a="1"/>
  <c r="BY88" i="101" s="1"/>
  <c r="BZ88" i="101" a="1"/>
  <c r="BZ88" i="101" s="1"/>
  <c r="CA88" i="101" a="1"/>
  <c r="CA88" i="101" s="1"/>
  <c r="CB88" i="101" a="1"/>
  <c r="CB88" i="101"/>
  <c r="CC88" i="101" a="1"/>
  <c r="CC88" i="101" s="1"/>
  <c r="CD88" i="101" a="1"/>
  <c r="CD88" i="101" s="1"/>
  <c r="BS89" i="101" a="1"/>
  <c r="BS89" i="101" s="1"/>
  <c r="BT89" i="101" a="1"/>
  <c r="BT89" i="101" s="1"/>
  <c r="BU89" i="101" a="1"/>
  <c r="BU89" i="101"/>
  <c r="BV89" i="101" a="1"/>
  <c r="BV89" i="101"/>
  <c r="BW89" i="101" a="1"/>
  <c r="BW89" i="101" s="1"/>
  <c r="BX89" i="101" a="1"/>
  <c r="BX89" i="101" s="1"/>
  <c r="BY89" i="101" a="1"/>
  <c r="BY89" i="101"/>
  <c r="BZ89" i="101" a="1"/>
  <c r="BZ89" i="101" s="1"/>
  <c r="CA89" i="101" a="1"/>
  <c r="CA89" i="101" s="1"/>
  <c r="CB89" i="101" a="1"/>
  <c r="CB89" i="101" s="1"/>
  <c r="CC89" i="101" a="1"/>
  <c r="CC89" i="101" s="1"/>
  <c r="CD89" i="101" a="1"/>
  <c r="CD89" i="101"/>
  <c r="BS90" i="101" a="1"/>
  <c r="BS90" i="101" s="1"/>
  <c r="BT90" i="101" a="1"/>
  <c r="BT90" i="101" s="1"/>
  <c r="BU90" i="101" a="1"/>
  <c r="BU90" i="101" s="1"/>
  <c r="BV90" i="101" a="1"/>
  <c r="BV90" i="101"/>
  <c r="BW90" i="101" a="1"/>
  <c r="BW90" i="101" s="1"/>
  <c r="BX90" i="101" a="1"/>
  <c r="BX90" i="101" s="1"/>
  <c r="BY90" i="101" a="1"/>
  <c r="BY90" i="101" s="1"/>
  <c r="BZ90" i="101" a="1"/>
  <c r="BZ90" i="101" s="1"/>
  <c r="CA90" i="101" a="1"/>
  <c r="CA90" i="101" s="1"/>
  <c r="CB90" i="101" a="1"/>
  <c r="CB90" i="101" s="1"/>
  <c r="CC90" i="101" a="1"/>
  <c r="CC90" i="101" s="1"/>
  <c r="CD90" i="101" a="1"/>
  <c r="CD90" i="101" s="1"/>
  <c r="BS91" i="101" a="1"/>
  <c r="BS91" i="101" s="1"/>
  <c r="BT91" i="101" a="1"/>
  <c r="BT91" i="101"/>
  <c r="BU91" i="101" a="1"/>
  <c r="BU91" i="101" s="1"/>
  <c r="BV91" i="101" a="1"/>
  <c r="BV91" i="101" s="1"/>
  <c r="BW91" i="101" a="1"/>
  <c r="BW91" i="101" s="1"/>
  <c r="BX91" i="101" a="1"/>
  <c r="BX91" i="101"/>
  <c r="BY91" i="101" a="1"/>
  <c r="BY91" i="101" s="1"/>
  <c r="BZ91" i="101" a="1"/>
  <c r="BZ91" i="101" s="1"/>
  <c r="CA91" i="101" a="1"/>
  <c r="CA91" i="101" s="1"/>
  <c r="CB91" i="101" a="1"/>
  <c r="CB91" i="101" s="1"/>
  <c r="CC91" i="101" a="1"/>
  <c r="CC91" i="101"/>
  <c r="CD91" i="101" a="1"/>
  <c r="CD91" i="101" s="1"/>
  <c r="BS92" i="101" a="1"/>
  <c r="BS92" i="101" s="1"/>
  <c r="BT92" i="101" a="1"/>
  <c r="BT92" i="101" s="1"/>
  <c r="BU92" i="101" a="1"/>
  <c r="BU92" i="101"/>
  <c r="BV92" i="101" a="1"/>
  <c r="BV92" i="101" s="1"/>
  <c r="BW92" i="101" a="1"/>
  <c r="BW92" i="101" s="1"/>
  <c r="BX92" i="101" a="1"/>
  <c r="BX92" i="101" s="1"/>
  <c r="BY92" i="101" a="1"/>
  <c r="BY92" i="101" s="1"/>
  <c r="BZ92" i="101" a="1"/>
  <c r="BZ92" i="101"/>
  <c r="CA92" i="101" a="1"/>
  <c r="CA92" i="101" s="1"/>
  <c r="CB92" i="101" a="1"/>
  <c r="CB92" i="101" s="1"/>
  <c r="CC92" i="101" a="1"/>
  <c r="CC92" i="101" s="1"/>
  <c r="CD92" i="101" a="1"/>
  <c r="CD92" i="101"/>
  <c r="BS93" i="101" a="1"/>
  <c r="BS93" i="101" s="1"/>
  <c r="BT93" i="101" a="1"/>
  <c r="BT93" i="101"/>
  <c r="BU93" i="101" a="1"/>
  <c r="BU93" i="101" s="1"/>
  <c r="BV93" i="101" a="1"/>
  <c r="BV93" i="101" s="1"/>
  <c r="BW93" i="101" a="1"/>
  <c r="BW93" i="101" s="1"/>
  <c r="BX93" i="101" a="1"/>
  <c r="BX93" i="101" s="1"/>
  <c r="BY93" i="101" a="1"/>
  <c r="BY93" i="101" s="1"/>
  <c r="BZ93" i="101" a="1"/>
  <c r="BZ93" i="101" s="1"/>
  <c r="CA93" i="101" a="1"/>
  <c r="CA93" i="101" s="1"/>
  <c r="CB93" i="101" a="1"/>
  <c r="CB93" i="101"/>
  <c r="CC93" i="101" a="1"/>
  <c r="CC93" i="101" s="1"/>
  <c r="CD93" i="101" a="1"/>
  <c r="CD93" i="101" s="1"/>
  <c r="BS94" i="101" a="1"/>
  <c r="BS94" i="101" s="1"/>
  <c r="BT94" i="101" a="1"/>
  <c r="BT94" i="101"/>
  <c r="BU94" i="101" a="1"/>
  <c r="BU94" i="101" s="1"/>
  <c r="BV94" i="101" a="1"/>
  <c r="BV94" i="101" s="1"/>
  <c r="BW94" i="101" a="1"/>
  <c r="BW94" i="101" s="1"/>
  <c r="BX94" i="101" a="1"/>
  <c r="BX94" i="101" s="1"/>
  <c r="BY94" i="101" a="1"/>
  <c r="BY94" i="101"/>
  <c r="BZ94" i="101" a="1"/>
  <c r="BZ94" i="101" s="1"/>
  <c r="CA94" i="101" a="1"/>
  <c r="CA94" i="101" s="1"/>
  <c r="CB94" i="101" a="1"/>
  <c r="CB94" i="101" s="1"/>
  <c r="CC94" i="101" a="1"/>
  <c r="CC94" i="101"/>
  <c r="CD94" i="101" a="1"/>
  <c r="CD94" i="101" s="1"/>
  <c r="BS95" i="101" a="1"/>
  <c r="BS95" i="101" s="1"/>
  <c r="BT95" i="101" a="1"/>
  <c r="BT95" i="101"/>
  <c r="BU95" i="101" a="1"/>
  <c r="BU95" i="101" s="1"/>
  <c r="BV95" i="101" a="1"/>
  <c r="BV95" i="101"/>
  <c r="BW95" i="101" a="1"/>
  <c r="BW95" i="101" s="1"/>
  <c r="BX95" i="101" a="1"/>
  <c r="BX95" i="101" s="1"/>
  <c r="BY95" i="101" a="1"/>
  <c r="BY95" i="101" s="1"/>
  <c r="BZ95" i="101" a="1"/>
  <c r="BZ95" i="101"/>
  <c r="CA95" i="101" a="1"/>
  <c r="CA95" i="101" s="1"/>
  <c r="CB95" i="101" a="1"/>
  <c r="CB95" i="101" s="1"/>
  <c r="CC95" i="101" a="1"/>
  <c r="CC95" i="101" s="1"/>
  <c r="CD95" i="101" a="1"/>
  <c r="CD95" i="101" s="1"/>
  <c r="BS96" i="101" a="1"/>
  <c r="BS96" i="101" s="1"/>
  <c r="BT96" i="101" a="1"/>
  <c r="BT96" i="101" s="1"/>
  <c r="BU96" i="101" a="1"/>
  <c r="BU96" i="101" s="1"/>
  <c r="BV96" i="101" a="1"/>
  <c r="BV96" i="101" s="1"/>
  <c r="BW96" i="101" a="1"/>
  <c r="BW96" i="101" s="1"/>
  <c r="BX96" i="101" a="1"/>
  <c r="BX96" i="101"/>
  <c r="BY96" i="101" a="1"/>
  <c r="BY96" i="101" s="1"/>
  <c r="BZ96" i="101" a="1"/>
  <c r="BZ96" i="101" s="1"/>
  <c r="CA96" i="101" a="1"/>
  <c r="CA96" i="101" s="1"/>
  <c r="CB96" i="101" a="1"/>
  <c r="CB96" i="101"/>
  <c r="CC96" i="101" a="1"/>
  <c r="CC96" i="101" s="1"/>
  <c r="CD96" i="101" a="1"/>
  <c r="CD96" i="101" s="1"/>
  <c r="BS97" i="101" a="1"/>
  <c r="BS97" i="101" s="1"/>
  <c r="BT97" i="101" a="1"/>
  <c r="BT97" i="101" s="1"/>
  <c r="BU97" i="101" a="1"/>
  <c r="BU97" i="101"/>
  <c r="BV97" i="101" a="1"/>
  <c r="BV97" i="101"/>
  <c r="BW97" i="101" a="1"/>
  <c r="BW97" i="101" s="1"/>
  <c r="BX97" i="101" a="1"/>
  <c r="BX97" i="101" s="1"/>
  <c r="BY97" i="101" a="1"/>
  <c r="BY97" i="101"/>
  <c r="BZ97" i="101" a="1"/>
  <c r="BZ97" i="101" s="1"/>
  <c r="CA97" i="101" a="1"/>
  <c r="CA97" i="101" s="1"/>
  <c r="CB97" i="101" a="1"/>
  <c r="CB97" i="101" s="1"/>
  <c r="CC97" i="101" a="1"/>
  <c r="CC97" i="101" s="1"/>
  <c r="CD97" i="101" a="1"/>
  <c r="CD97" i="101"/>
  <c r="BS98" i="101" a="1"/>
  <c r="BS98" i="101" s="1"/>
  <c r="BT98" i="101" a="1"/>
  <c r="BT98" i="101" s="1"/>
  <c r="BU98" i="101" a="1"/>
  <c r="BU98" i="101" s="1"/>
  <c r="BV98" i="101" a="1"/>
  <c r="BV98" i="101"/>
  <c r="BW98" i="101" a="1"/>
  <c r="BW98" i="101" s="1"/>
  <c r="BX98" i="101" a="1"/>
  <c r="BX98" i="101" s="1"/>
  <c r="BY98" i="101" a="1"/>
  <c r="BY98" i="101"/>
  <c r="BZ98" i="101" a="1"/>
  <c r="BZ98" i="101" s="1"/>
  <c r="CA98" i="101" a="1"/>
  <c r="CA98" i="101" s="1"/>
  <c r="CB98" i="101" a="1"/>
  <c r="CB98" i="101"/>
  <c r="CC98" i="101" a="1"/>
  <c r="CC98" i="101" s="1"/>
  <c r="CD98" i="101" a="1"/>
  <c r="CD98" i="101" s="1"/>
  <c r="BS99" i="101" a="1"/>
  <c r="BS99" i="101" s="1"/>
  <c r="BT99" i="101" a="1"/>
  <c r="BT99" i="101" s="1"/>
  <c r="BU99" i="101" a="1"/>
  <c r="BU99" i="101" s="1"/>
  <c r="BV99" i="101" a="1"/>
  <c r="BV99" i="101" s="1"/>
  <c r="BW99" i="101" a="1"/>
  <c r="BW99" i="101" s="1"/>
  <c r="BX99" i="101" a="1"/>
  <c r="BX99" i="101"/>
  <c r="BY99" i="101" a="1"/>
  <c r="BY99" i="101"/>
  <c r="BZ99" i="101" a="1"/>
  <c r="BZ99" i="101" s="1"/>
  <c r="CA99" i="101" a="1"/>
  <c r="CA99" i="101" s="1"/>
  <c r="CB99" i="101" a="1"/>
  <c r="CB99" i="101" s="1"/>
  <c r="CC99" i="101" a="1"/>
  <c r="CC99" i="101"/>
  <c r="CD99" i="101" a="1"/>
  <c r="CD99" i="101"/>
  <c r="BS100" i="101" a="1"/>
  <c r="BS100" i="101" s="1"/>
  <c r="BT100" i="101" a="1"/>
  <c r="BT100" i="101" s="1"/>
  <c r="BU100" i="101" a="1"/>
  <c r="BU100" i="101"/>
  <c r="BV100" i="101" a="1"/>
  <c r="BV100" i="101"/>
  <c r="BW100" i="101" a="1"/>
  <c r="BW100" i="101" s="1"/>
  <c r="BX100" i="101" a="1"/>
  <c r="BX100" i="101" s="1"/>
  <c r="BY100" i="101" a="1"/>
  <c r="BY100" i="101" s="1"/>
  <c r="BZ100" i="101" a="1"/>
  <c r="BZ100" i="101" s="1"/>
  <c r="CA100" i="101" a="1"/>
  <c r="CA100" i="101" s="1"/>
  <c r="CB100" i="101" a="1"/>
  <c r="CB100" i="101"/>
  <c r="CC100" i="101" a="1"/>
  <c r="CC100" i="101" s="1"/>
  <c r="CD100" i="101" a="1"/>
  <c r="CD100" i="101" s="1"/>
  <c r="BS101" i="101" a="1"/>
  <c r="BS101" i="101"/>
  <c r="BT101" i="101" a="1"/>
  <c r="BT101" i="101"/>
  <c r="BU101" i="101" a="1"/>
  <c r="BU101" i="101" s="1"/>
  <c r="BV101" i="101" a="1"/>
  <c r="BV101" i="101" s="1"/>
  <c r="BW101" i="101" a="1"/>
  <c r="BW101" i="101" s="1"/>
  <c r="BX101" i="101" a="1"/>
  <c r="BX101" i="101" s="1"/>
  <c r="BY101" i="101" a="1"/>
  <c r="BY101" i="101" s="1"/>
  <c r="BZ101" i="101" a="1"/>
  <c r="BZ101" i="101" s="1"/>
  <c r="CA101" i="101" a="1"/>
  <c r="CA101" i="101" s="1"/>
  <c r="CB101" i="101" a="1"/>
  <c r="CB101" i="101"/>
  <c r="CC101" i="101" a="1"/>
  <c r="CC101" i="101" s="1"/>
  <c r="CD101" i="101" a="1"/>
  <c r="CD101" i="101" s="1"/>
  <c r="BS102" i="101" a="1"/>
  <c r="BS102" i="101" s="1"/>
  <c r="BT102" i="101" a="1"/>
  <c r="BT102" i="101" s="1"/>
  <c r="BU102" i="101" a="1"/>
  <c r="BU102" i="101" s="1"/>
  <c r="BV102" i="101" a="1"/>
  <c r="BV102" i="101"/>
  <c r="BW102" i="101" a="1"/>
  <c r="BW102" i="101" s="1"/>
  <c r="BX102" i="101" a="1"/>
  <c r="BX102" i="101" s="1"/>
  <c r="BY102" i="101" a="1"/>
  <c r="BY102" i="101" s="1"/>
  <c r="BZ102" i="101" a="1"/>
  <c r="BZ102" i="101" s="1"/>
  <c r="CA102" i="101" a="1"/>
  <c r="CA102" i="101" s="1"/>
  <c r="CB102" i="101" a="1"/>
  <c r="CB102" i="101" s="1"/>
  <c r="CC102" i="101" a="1"/>
  <c r="CC102" i="101" s="1"/>
  <c r="CD102" i="101" a="1"/>
  <c r="CD102" i="101"/>
  <c r="BS103" i="101" a="1"/>
  <c r="BS103" i="101"/>
  <c r="BT103" i="101" a="1"/>
  <c r="BT103" i="101" s="1"/>
  <c r="BU103" i="101" a="1"/>
  <c r="BU103" i="101" s="1"/>
  <c r="BV103" i="101" a="1"/>
  <c r="BV103" i="101" s="1"/>
  <c r="BW103" i="101" a="1"/>
  <c r="BW103" i="101" s="1"/>
  <c r="BX103" i="101" a="1"/>
  <c r="BX103" i="101" s="1"/>
  <c r="BY103" i="101" a="1"/>
  <c r="BY103" i="101" s="1"/>
  <c r="BZ103" i="101" a="1"/>
  <c r="BZ103" i="101" s="1"/>
  <c r="CA103" i="101" a="1"/>
  <c r="CA103" i="101"/>
  <c r="CB103" i="101" a="1"/>
  <c r="CB103" i="101"/>
  <c r="CC103" i="101" a="1"/>
  <c r="CC103" i="101" s="1"/>
  <c r="CD103" i="101" a="1"/>
  <c r="CD103" i="101" s="1"/>
  <c r="BS104" i="101" a="1"/>
  <c r="BS104" i="101" s="1"/>
  <c r="BT104" i="101" a="1"/>
  <c r="BT104" i="101" s="1"/>
  <c r="BU104" i="101" a="1"/>
  <c r="BU104" i="101" s="1"/>
  <c r="BV104" i="101" a="1"/>
  <c r="BV104" i="101" s="1"/>
  <c r="BW104" i="101" a="1"/>
  <c r="BW104" i="101" s="1"/>
  <c r="BX104" i="101" a="1"/>
  <c r="BX104" i="101"/>
  <c r="BY104" i="101" a="1"/>
  <c r="BY104" i="101" s="1"/>
  <c r="BZ104" i="101" a="1"/>
  <c r="BZ104" i="101"/>
  <c r="CA104" i="101" a="1"/>
  <c r="CA104" i="101" s="1"/>
  <c r="CB104" i="101" a="1"/>
  <c r="CB104" i="101" s="1"/>
  <c r="CC104" i="101" a="1"/>
  <c r="CC104" i="101" s="1"/>
  <c r="CD104" i="101" a="1"/>
  <c r="CD104" i="101"/>
  <c r="BS105" i="101" a="1"/>
  <c r="BS105" i="101" s="1"/>
  <c r="BT105" i="101" a="1"/>
  <c r="BT105" i="101" s="1"/>
  <c r="BU105" i="101" a="1"/>
  <c r="BU105" i="101" s="1"/>
  <c r="BV105" i="101" a="1"/>
  <c r="BV105" i="101"/>
  <c r="BW105" i="101" a="1"/>
  <c r="BW105" i="101"/>
  <c r="BX105" i="101" a="1"/>
  <c r="BX105" i="101" s="1"/>
  <c r="BY105" i="101" a="1"/>
  <c r="BY105" i="101" s="1"/>
  <c r="BZ105" i="101" a="1"/>
  <c r="BZ105" i="101"/>
  <c r="CA105" i="101" a="1"/>
  <c r="CA105" i="101"/>
  <c r="CB105" i="101" a="1"/>
  <c r="CB105" i="101" s="1"/>
  <c r="CC105" i="101" a="1"/>
  <c r="CC105" i="101" s="1"/>
  <c r="CD105" i="101" a="1"/>
  <c r="CD105" i="101" s="1"/>
  <c r="BS106" i="101" a="1"/>
  <c r="BS106" i="101"/>
  <c r="BT106" i="101" a="1"/>
  <c r="BT106" i="101"/>
  <c r="BU106" i="101" a="1"/>
  <c r="BU106" i="101" s="1"/>
  <c r="BV106" i="101" a="1"/>
  <c r="BV106" i="101" s="1"/>
  <c r="BW106" i="101" a="1"/>
  <c r="BW106" i="101"/>
  <c r="BX106" i="101" a="1"/>
  <c r="BX106" i="101"/>
  <c r="BY106" i="101" a="1"/>
  <c r="BY106" i="101" s="1"/>
  <c r="BZ106" i="101" a="1"/>
  <c r="BZ106" i="101" s="1"/>
  <c r="CA106" i="101" a="1"/>
  <c r="CA106" i="101" s="1"/>
  <c r="CB106" i="101" a="1"/>
  <c r="CB106" i="101"/>
  <c r="CC106" i="101" a="1"/>
  <c r="CC106" i="101" s="1"/>
  <c r="CD106" i="101" a="1"/>
  <c r="CD106" i="101" s="1"/>
  <c r="BS107" i="101" a="1"/>
  <c r="BS107" i="101" s="1"/>
  <c r="BT107" i="101" a="1"/>
  <c r="BT107" i="101"/>
  <c r="BU107" i="101" a="1"/>
  <c r="BU107" i="101" s="1"/>
  <c r="BV107" i="101" a="1"/>
  <c r="BV107" i="101" s="1"/>
  <c r="BW107" i="101" a="1"/>
  <c r="BW107" i="101" s="1"/>
  <c r="BX107" i="101" a="1"/>
  <c r="BX107" i="101" s="1"/>
  <c r="BY107" i="101" a="1"/>
  <c r="BY107" i="101" s="1"/>
  <c r="BZ107" i="101" a="1"/>
  <c r="BZ107" i="101"/>
  <c r="CA107" i="101" a="1"/>
  <c r="CA107" i="101" s="1"/>
  <c r="CB107" i="101" a="1"/>
  <c r="CB107" i="101" s="1"/>
  <c r="CC107" i="101" a="1"/>
  <c r="CC107" i="101" s="1"/>
  <c r="CD107" i="101" a="1"/>
  <c r="CD107" i="101" s="1"/>
  <c r="BS108" i="101" a="1"/>
  <c r="BS108" i="101" s="1"/>
  <c r="BT108" i="101" a="1"/>
  <c r="BT108" i="101" s="1"/>
  <c r="BU108" i="101" a="1"/>
  <c r="BU108" i="101" s="1"/>
  <c r="BV108" i="101" a="1"/>
  <c r="BV108" i="101"/>
  <c r="BW108" i="101" a="1"/>
  <c r="BW108" i="101"/>
  <c r="BX108" i="101" a="1"/>
  <c r="BX108" i="101" s="1"/>
  <c r="BY108" i="101" a="1"/>
  <c r="BY108" i="101" s="1"/>
  <c r="BZ108" i="101" a="1"/>
  <c r="BZ108" i="101" s="1"/>
  <c r="CA108" i="101" a="1"/>
  <c r="CA108" i="101" s="1"/>
  <c r="CB108" i="101" a="1"/>
  <c r="CB108" i="101" s="1"/>
  <c r="CC108" i="101" a="1"/>
  <c r="CC108" i="101" s="1"/>
  <c r="CD108" i="101" a="1"/>
  <c r="CD108" i="101" s="1"/>
  <c r="BS109" i="101" a="1"/>
  <c r="BS109" i="101"/>
  <c r="BT109" i="101" a="1"/>
  <c r="BT109" i="101"/>
  <c r="BU109" i="101" a="1"/>
  <c r="BU109" i="101" s="1"/>
  <c r="BV109" i="101" a="1"/>
  <c r="BV109" i="101" s="1"/>
  <c r="BW109" i="101" a="1"/>
  <c r="BW109" i="101" s="1"/>
  <c r="BX109" i="101" a="1"/>
  <c r="BX109" i="101" s="1"/>
  <c r="BY109" i="101" a="1"/>
  <c r="BY109" i="101" s="1"/>
  <c r="BZ109" i="101" a="1"/>
  <c r="BZ109" i="101" s="1"/>
  <c r="CA109" i="101" a="1"/>
  <c r="CA109" i="101" s="1"/>
  <c r="CB109" i="101" a="1"/>
  <c r="CB109" i="101"/>
  <c r="CC109" i="101" a="1"/>
  <c r="CC109" i="101" s="1"/>
  <c r="CD109" i="101" a="1"/>
  <c r="CD109" i="101" s="1"/>
  <c r="BS110" i="101" a="1"/>
  <c r="BS110" i="101" s="1"/>
  <c r="BT110" i="101" a="1"/>
  <c r="BT110" i="101" s="1"/>
  <c r="BU110" i="101" a="1"/>
  <c r="BU110" i="101" s="1"/>
  <c r="BV110" i="101" a="1"/>
  <c r="BV110" i="101"/>
  <c r="BW110" i="101" a="1"/>
  <c r="BW110" i="101" s="1"/>
  <c r="BX110" i="101" a="1"/>
  <c r="BX110" i="101" s="1"/>
  <c r="BY110" i="101" a="1"/>
  <c r="BY110" i="101" s="1"/>
  <c r="BZ110" i="101" a="1"/>
  <c r="BZ110" i="101" s="1"/>
  <c r="CA110" i="101" a="1"/>
  <c r="CA110" i="101" s="1"/>
  <c r="CB110" i="101" a="1"/>
  <c r="CB110" i="101" s="1"/>
  <c r="CC110" i="101" a="1"/>
  <c r="CC110" i="101" s="1"/>
  <c r="CD110" i="101" a="1"/>
  <c r="CD110" i="101"/>
  <c r="BS111" i="101" a="1"/>
  <c r="BS111" i="101"/>
  <c r="BT111" i="101" a="1"/>
  <c r="BT111" i="101" s="1"/>
  <c r="BU111" i="101" a="1"/>
  <c r="BU111" i="101" s="1"/>
  <c r="BV111" i="101" a="1"/>
  <c r="BV111" i="101" s="1"/>
  <c r="BW111" i="101" a="1"/>
  <c r="BW111" i="101"/>
  <c r="BX111" i="101" a="1"/>
  <c r="BX111" i="101" s="1"/>
  <c r="BY111" i="101" a="1"/>
  <c r="BY111" i="101" s="1"/>
  <c r="BZ111" i="101" a="1"/>
  <c r="BZ111" i="101" s="1"/>
  <c r="CA111" i="101" a="1"/>
  <c r="CA111" i="101"/>
  <c r="CB111" i="101" a="1"/>
  <c r="CB111" i="101"/>
  <c r="CC111" i="101" a="1"/>
  <c r="CC111" i="101" s="1"/>
  <c r="CD111" i="101" a="1"/>
  <c r="CD111" i="101" s="1"/>
  <c r="BS112" i="101" a="1"/>
  <c r="BS112" i="101" s="1"/>
  <c r="BT112" i="101" a="1"/>
  <c r="BT112" i="101"/>
  <c r="BU112" i="101" a="1"/>
  <c r="BU112" i="101" s="1"/>
  <c r="BV112" i="101" a="1"/>
  <c r="BV112" i="101" s="1"/>
  <c r="BW112" i="101" a="1"/>
  <c r="BW112" i="101" s="1"/>
  <c r="BX112" i="101" a="1"/>
  <c r="BX112" i="101"/>
  <c r="BY112" i="101" a="1"/>
  <c r="BY112" i="101" s="1"/>
  <c r="BZ112" i="101" a="1"/>
  <c r="BZ112" i="101" s="1"/>
  <c r="CA112" i="101" a="1"/>
  <c r="CA112" i="101" s="1"/>
  <c r="CB112" i="101" a="1"/>
  <c r="CB112" i="101" s="1"/>
  <c r="CC112" i="101" a="1"/>
  <c r="CC112" i="101" s="1"/>
  <c r="CD112" i="101" a="1"/>
  <c r="CD112" i="101"/>
  <c r="BS113" i="101" a="1"/>
  <c r="BS113" i="101" s="1"/>
  <c r="BT113" i="101" a="1"/>
  <c r="BT113" i="101" s="1"/>
  <c r="BU113" i="101" a="1"/>
  <c r="BU113" i="101" s="1"/>
  <c r="BV113" i="101" a="1"/>
  <c r="BV113" i="101"/>
  <c r="BW113" i="101" a="1"/>
  <c r="BW113" i="101" s="1"/>
  <c r="BX113" i="101" a="1"/>
  <c r="BX113" i="101" s="1"/>
  <c r="BY113" i="101" a="1"/>
  <c r="BY113" i="101" s="1"/>
  <c r="BZ113" i="101" a="1"/>
  <c r="BZ113" i="101"/>
  <c r="CA113" i="101" a="1"/>
  <c r="CA113" i="101"/>
  <c r="CB113" i="101" a="1"/>
  <c r="CB113" i="101" s="1"/>
  <c r="CC113" i="101" a="1"/>
  <c r="CC113" i="101" s="1"/>
  <c r="CD113" i="101" a="1"/>
  <c r="CD113" i="101" s="1"/>
  <c r="BS114" i="101" a="1"/>
  <c r="BS114" i="101"/>
  <c r="BT114" i="101" a="1"/>
  <c r="BT114" i="101"/>
  <c r="BU114" i="101" a="1"/>
  <c r="BU114" i="101" s="1"/>
  <c r="BV114" i="101" a="1"/>
  <c r="BV114" i="101" s="1"/>
  <c r="BW114" i="101" a="1"/>
  <c r="BW114" i="101"/>
  <c r="BX114" i="101" a="1"/>
  <c r="BX114" i="101"/>
  <c r="BY114" i="101" a="1"/>
  <c r="BY114" i="101" s="1"/>
  <c r="BZ114" i="101" a="1"/>
  <c r="BZ114" i="101" s="1"/>
  <c r="CA114" i="101" a="1"/>
  <c r="CA114" i="101" s="1"/>
  <c r="CB114" i="101" a="1"/>
  <c r="CB114" i="101"/>
  <c r="CC114" i="101" a="1"/>
  <c r="CC114" i="101" s="1"/>
  <c r="CD114" i="101" a="1"/>
  <c r="CD114" i="101" s="1"/>
  <c r="BS115" i="101" a="1"/>
  <c r="BS115" i="101" s="1"/>
  <c r="BT115" i="101" a="1"/>
  <c r="BT115" i="101"/>
  <c r="BU115" i="101" a="1"/>
  <c r="BU115" i="101" s="1"/>
  <c r="BV115" i="101" a="1"/>
  <c r="BV115" i="101"/>
  <c r="BW115" i="101" a="1"/>
  <c r="BW115" i="101" s="1"/>
  <c r="BX115" i="101" a="1"/>
  <c r="BX115" i="101" s="1"/>
  <c r="BY115" i="101" a="1"/>
  <c r="BY115" i="101" s="1"/>
  <c r="BZ115" i="101" a="1"/>
  <c r="BZ115" i="101"/>
  <c r="CA115" i="101" a="1"/>
  <c r="CA115" i="101" s="1"/>
  <c r="CB115" i="101" a="1"/>
  <c r="CB115" i="101" s="1"/>
  <c r="CC115" i="101" a="1"/>
  <c r="CC115" i="101" s="1"/>
  <c r="CD115" i="101" a="1"/>
  <c r="CD115" i="101"/>
  <c r="BS116" i="101" a="1"/>
  <c r="BS116" i="101"/>
  <c r="BT116" i="101" a="1"/>
  <c r="BT116" i="101" s="1"/>
  <c r="BU116" i="101" a="1"/>
  <c r="BU116" i="101" s="1"/>
  <c r="BV116" i="101" a="1"/>
  <c r="BV116" i="101"/>
  <c r="BW116" i="101" a="1"/>
  <c r="BW116" i="101"/>
  <c r="BX116" i="101" a="1"/>
  <c r="BX116" i="101" s="1"/>
  <c r="BY116" i="101" a="1"/>
  <c r="BY116" i="101" s="1"/>
  <c r="BZ116" i="101" a="1"/>
  <c r="BZ116" i="101" s="1"/>
  <c r="CA116" i="101" a="1"/>
  <c r="CA116" i="101"/>
  <c r="CB116" i="101" a="1"/>
  <c r="CB116" i="101"/>
  <c r="CC116" i="101" a="1"/>
  <c r="CC116" i="101" s="1"/>
  <c r="CD116" i="101" a="1"/>
  <c r="CD116" i="101" s="1"/>
  <c r="BS117" i="101" a="1"/>
  <c r="BS117" i="101"/>
  <c r="BT117" i="101" a="1"/>
  <c r="BT117" i="101"/>
  <c r="BU117" i="101" a="1"/>
  <c r="BU117" i="101" s="1"/>
  <c r="BV117" i="101" a="1"/>
  <c r="BV117" i="101" s="1"/>
  <c r="BW117" i="101" a="1"/>
  <c r="BW117" i="101" s="1"/>
  <c r="BX117" i="101" a="1"/>
  <c r="BX117" i="101"/>
  <c r="BY117" i="101" a="1"/>
  <c r="BY117" i="101" s="1"/>
  <c r="BZ117" i="101" a="1"/>
  <c r="BZ117" i="101" s="1"/>
  <c r="CA117" i="101" a="1"/>
  <c r="CA117" i="101" s="1"/>
  <c r="CB117" i="101" a="1"/>
  <c r="CB117" i="101"/>
  <c r="CC117" i="101" a="1"/>
  <c r="CC117" i="101" s="1"/>
  <c r="CD117" i="101" a="1"/>
  <c r="CD117" i="101" s="1"/>
  <c r="BS118" i="101" a="1"/>
  <c r="BS118" i="101" s="1"/>
  <c r="BT118" i="101" a="1"/>
  <c r="BT118" i="101" s="1"/>
  <c r="BU118" i="101" a="1"/>
  <c r="BU118" i="101" s="1"/>
  <c r="BV118" i="101" a="1"/>
  <c r="BV118" i="101"/>
  <c r="BW118" i="101" a="1"/>
  <c r="BW118" i="101" s="1"/>
  <c r="BX118" i="101" a="1"/>
  <c r="BX118" i="101" s="1"/>
  <c r="BY118" i="101" a="1"/>
  <c r="BY118" i="101" s="1"/>
  <c r="BZ118" i="101" a="1"/>
  <c r="BZ118" i="101"/>
  <c r="CA118" i="101" a="1"/>
  <c r="CA118" i="101" s="1"/>
  <c r="CB118" i="101" a="1"/>
  <c r="CB118" i="101" s="1"/>
  <c r="CC118" i="101" a="1"/>
  <c r="CC118" i="101" s="1"/>
  <c r="CD118" i="101" a="1"/>
  <c r="CD118" i="101"/>
  <c r="BS119" i="101" a="1"/>
  <c r="BS119" i="101"/>
  <c r="BT119" i="101" a="1"/>
  <c r="BT119" i="101" s="1"/>
  <c r="BU119" i="101" a="1"/>
  <c r="BU119" i="101" s="1"/>
  <c r="BV119" i="101" a="1"/>
  <c r="BV119" i="101" s="1"/>
  <c r="BW119" i="101" a="1"/>
  <c r="BW119" i="101"/>
  <c r="BX119" i="101" a="1"/>
  <c r="BX119" i="101"/>
  <c r="BY119" i="101" a="1"/>
  <c r="BY119" i="101" s="1"/>
  <c r="BZ119" i="101" a="1"/>
  <c r="BZ119" i="101" s="1"/>
  <c r="CA119" i="101" a="1"/>
  <c r="CA119" i="101"/>
  <c r="CB119" i="101" a="1"/>
  <c r="CB119" i="101"/>
  <c r="CC119" i="101" a="1"/>
  <c r="CC119" i="101" s="1"/>
  <c r="CD119" i="101" a="1"/>
  <c r="CD119" i="101" s="1"/>
  <c r="BS120" i="101" a="1"/>
  <c r="BS120" i="101" s="1"/>
  <c r="BT120" i="101" a="1"/>
  <c r="BT120" i="101"/>
  <c r="BU120" i="101" a="1"/>
  <c r="BU120" i="101" s="1"/>
  <c r="BV120" i="101" a="1"/>
  <c r="BV120" i="101" s="1"/>
  <c r="BW120" i="101" a="1"/>
  <c r="BW120" i="101" s="1"/>
  <c r="BX120" i="101" a="1"/>
  <c r="BX120" i="101"/>
  <c r="BY120" i="101" a="1"/>
  <c r="BY120" i="101" s="1"/>
  <c r="BZ120" i="101" a="1"/>
  <c r="BZ120" i="101"/>
  <c r="CA120" i="101" a="1"/>
  <c r="CA120" i="101" s="1"/>
  <c r="CB120" i="101" a="1"/>
  <c r="CB120" i="101" s="1"/>
  <c r="CC120" i="101" a="1"/>
  <c r="CC120" i="101" s="1"/>
  <c r="CD120" i="101" a="1"/>
  <c r="CD120" i="101" s="1"/>
  <c r="BS121" i="101" a="1"/>
  <c r="BS121" i="101"/>
  <c r="BT121" i="101" a="1"/>
  <c r="BT121" i="101" s="1"/>
  <c r="BU121" i="101" a="1"/>
  <c r="BU121" i="101"/>
  <c r="BV121" i="101" a="1"/>
  <c r="BV121" i="101"/>
  <c r="BW121" i="101" a="1"/>
  <c r="BW121" i="101"/>
  <c r="BX121" i="101" a="1"/>
  <c r="BX121" i="101" s="1"/>
  <c r="BY121" i="101" a="1"/>
  <c r="BY121" i="101"/>
  <c r="BZ121" i="101" a="1"/>
  <c r="BZ121" i="101"/>
  <c r="CA121" i="101" a="1"/>
  <c r="CA121" i="101" s="1"/>
  <c r="CB121" i="101" a="1"/>
  <c r="CB121" i="101" s="1"/>
  <c r="CC121" i="101" a="1"/>
  <c r="CC121" i="101"/>
  <c r="CD121" i="101" a="1"/>
  <c r="CD121" i="101" s="1"/>
  <c r="BS122" i="101" a="1"/>
  <c r="BS122" i="101"/>
  <c r="BT122" i="101" a="1"/>
  <c r="BT122" i="101" s="1"/>
  <c r="BU122" i="101" a="1"/>
  <c r="BU122" i="101"/>
  <c r="BV122" i="101" a="1"/>
  <c r="BV122" i="101" s="1"/>
  <c r="BW122" i="101" a="1"/>
  <c r="BW122" i="101"/>
  <c r="BX122" i="101" a="1"/>
  <c r="BX122" i="101" s="1"/>
  <c r="BY122" i="101" a="1"/>
  <c r="BY122" i="101"/>
  <c r="BZ122" i="101" a="1"/>
  <c r="BZ122" i="101"/>
  <c r="CA122" i="101" a="1"/>
  <c r="CA122" i="101" s="1"/>
  <c r="CB122" i="101" a="1"/>
  <c r="CB122" i="101" s="1"/>
  <c r="CC122" i="101" a="1"/>
  <c r="CC122" i="101" s="1"/>
  <c r="CD122" i="101" a="1"/>
  <c r="CD122" i="101"/>
  <c r="BS123" i="101" a="1"/>
  <c r="BS123" i="101" s="1"/>
  <c r="BT123" i="101" a="1"/>
  <c r="BT123" i="101" s="1"/>
  <c r="BU123" i="101" a="1"/>
  <c r="BU123" i="101"/>
  <c r="BV123" i="101" a="1"/>
  <c r="BV123" i="101"/>
  <c r="BW123" i="101" a="1"/>
  <c r="BW123" i="101"/>
  <c r="BX123" i="101" a="1"/>
  <c r="BX123" i="101" s="1"/>
  <c r="BY123" i="101" a="1"/>
  <c r="BY123" i="101"/>
  <c r="BZ123" i="101" a="1"/>
  <c r="BZ123" i="101" s="1"/>
  <c r="CA123" i="101" a="1"/>
  <c r="CA123" i="101"/>
  <c r="CB123" i="101" a="1"/>
  <c r="CB123" i="101" s="1"/>
  <c r="CC123" i="101" a="1"/>
  <c r="CC123" i="101" s="1"/>
  <c r="CD123" i="101" a="1"/>
  <c r="CD123" i="101"/>
  <c r="BS124" i="101" a="1"/>
  <c r="BS124" i="101" s="1"/>
  <c r="BT124" i="101" a="1"/>
  <c r="BT124" i="101" s="1"/>
  <c r="BU124" i="101" a="1"/>
  <c r="BU124" i="101" s="1"/>
  <c r="BV124" i="101" a="1"/>
  <c r="BV124" i="101"/>
  <c r="BW124" i="101" a="1"/>
  <c r="BW124" i="101" s="1"/>
  <c r="BX124" i="101" a="1"/>
  <c r="BX124" i="101" s="1"/>
  <c r="BY124" i="101" a="1"/>
  <c r="BY124" i="101"/>
  <c r="BZ124" i="101" a="1"/>
  <c r="BZ124" i="101" s="1"/>
  <c r="CA124" i="101" a="1"/>
  <c r="CA124" i="101"/>
  <c r="CB124" i="101" a="1"/>
  <c r="CB124" i="101" s="1"/>
  <c r="CC124" i="101" a="1"/>
  <c r="CC124" i="101" s="1"/>
  <c r="CD124" i="101" a="1"/>
  <c r="CD124" i="101" s="1"/>
  <c r="BS125" i="101" a="1"/>
  <c r="BS125" i="101"/>
  <c r="BT125" i="101" a="1"/>
  <c r="BT125" i="101" s="1"/>
  <c r="BU125" i="101" a="1"/>
  <c r="BU125" i="101" s="1"/>
  <c r="BV125" i="101" a="1"/>
  <c r="BV125" i="101"/>
  <c r="BW125" i="101" a="1"/>
  <c r="BW125" i="101" s="1"/>
  <c r="BX125" i="101" a="1"/>
  <c r="BX125" i="101" s="1"/>
  <c r="BY125" i="101" a="1"/>
  <c r="BY125" i="101" s="1"/>
  <c r="BZ125" i="101" a="1"/>
  <c r="BZ125" i="101" s="1"/>
  <c r="CA125" i="101" a="1"/>
  <c r="CA125" i="101" s="1"/>
  <c r="CB125" i="101" a="1"/>
  <c r="CB125" i="101" s="1"/>
  <c r="CC125" i="101" a="1"/>
  <c r="CC125" i="101"/>
  <c r="CD125" i="101" a="1"/>
  <c r="CD125" i="101" s="1"/>
  <c r="BS126" i="101" a="1"/>
  <c r="BS126" i="101"/>
  <c r="BT126" i="101" a="1"/>
  <c r="BT126" i="101" s="1"/>
  <c r="BU126" i="101" a="1"/>
  <c r="BU126" i="101"/>
  <c r="BV126" i="101" a="1"/>
  <c r="BV126" i="101" s="1"/>
  <c r="BW126" i="101" a="1"/>
  <c r="BW126" i="101"/>
  <c r="BX126" i="101" a="1"/>
  <c r="BX126" i="101" s="1"/>
  <c r="BY126" i="101" a="1"/>
  <c r="BY126" i="101" s="1"/>
  <c r="BZ126" i="101" a="1"/>
  <c r="BZ126" i="101"/>
  <c r="CA126" i="101" a="1"/>
  <c r="CA126" i="101" s="1"/>
  <c r="CB126" i="101" a="1"/>
  <c r="CB126" i="101" s="1"/>
  <c r="CC126" i="101" a="1"/>
  <c r="CC126" i="101" s="1"/>
  <c r="CD126" i="101" a="1"/>
  <c r="CD126" i="101"/>
  <c r="BS127" i="101" a="1"/>
  <c r="BS127" i="101" s="1"/>
  <c r="BT127" i="101" a="1"/>
  <c r="BT127" i="101" s="1"/>
  <c r="BU127" i="101" a="1"/>
  <c r="BU127" i="101"/>
  <c r="BV127" i="101" a="1"/>
  <c r="BV127" i="101" s="1"/>
  <c r="BW127" i="101" a="1"/>
  <c r="BW127" i="101"/>
  <c r="BX127" i="101" a="1"/>
  <c r="BX127" i="101" s="1"/>
  <c r="BY127" i="101" a="1"/>
  <c r="BY127" i="101" s="1"/>
  <c r="BZ127" i="101" a="1"/>
  <c r="BZ127" i="101" s="1"/>
  <c r="CA127" i="101" a="1"/>
  <c r="CA127" i="101"/>
  <c r="CB127" i="101" a="1"/>
  <c r="CB127" i="101" s="1"/>
  <c r="CC127" i="101" a="1"/>
  <c r="CC127" i="101" s="1"/>
  <c r="CD127" i="101" a="1"/>
  <c r="CD127" i="101"/>
  <c r="BS128" i="101" a="1"/>
  <c r="BS128" i="101" s="1"/>
  <c r="BT128" i="101" a="1"/>
  <c r="BT128" i="101" s="1"/>
  <c r="BU128" i="101" a="1"/>
  <c r="BU128" i="101" s="1"/>
  <c r="BV128" i="101" a="1"/>
  <c r="BV128" i="101" s="1"/>
  <c r="BW128" i="101" a="1"/>
  <c r="BW128" i="101" s="1"/>
  <c r="BX128" i="101" a="1"/>
  <c r="BX128" i="101" s="1"/>
  <c r="BY128" i="101" a="1"/>
  <c r="BY128" i="101"/>
  <c r="BZ128" i="101" a="1"/>
  <c r="BZ128" i="101" s="1"/>
  <c r="CA128" i="101" a="1"/>
  <c r="CA128" i="101"/>
  <c r="CB128" i="101" a="1"/>
  <c r="CB128" i="101" s="1"/>
  <c r="CC128" i="101" a="1"/>
  <c r="CC128" i="101"/>
  <c r="CD128" i="101" a="1"/>
  <c r="CD128" i="101" s="1"/>
  <c r="BS129" i="101" a="1"/>
  <c r="BS129" i="101" s="1"/>
  <c r="BT129" i="101" a="1"/>
  <c r="BT129" i="101" s="1"/>
  <c r="BU129" i="101" a="1"/>
  <c r="BU129" i="101" s="1"/>
  <c r="BV129" i="101" a="1"/>
  <c r="BV129" i="101"/>
  <c r="BW129" i="101" a="1"/>
  <c r="BW129" i="101" s="1"/>
  <c r="BX129" i="101" a="1"/>
  <c r="BX129" i="101" s="1"/>
  <c r="BY129" i="101" a="1"/>
  <c r="BY129" i="101" s="1"/>
  <c r="BZ129" i="101" a="1"/>
  <c r="BZ129" i="101"/>
  <c r="CA129" i="101" a="1"/>
  <c r="CA129" i="101" s="1"/>
  <c r="CB129" i="101" a="1"/>
  <c r="CB129" i="101" s="1"/>
  <c r="CC129" i="101" a="1"/>
  <c r="CC129" i="101"/>
  <c r="CD129" i="101" a="1"/>
  <c r="CD129" i="101" s="1"/>
  <c r="BS130" i="101" a="1"/>
  <c r="BS130" i="101"/>
  <c r="BT130" i="101" a="1"/>
  <c r="BT130" i="101" s="1"/>
  <c r="BU130" i="101" a="1"/>
  <c r="BU130" i="101" s="1"/>
  <c r="BV130" i="101" a="1"/>
  <c r="BV130" i="101" s="1"/>
  <c r="BW130" i="101" a="1"/>
  <c r="BW130" i="101"/>
  <c r="BX130" i="101" a="1"/>
  <c r="BX130" i="101" s="1"/>
  <c r="BY130" i="101" a="1"/>
  <c r="BY130" i="101"/>
  <c r="BZ130" i="101" a="1"/>
  <c r="BZ130" i="101"/>
  <c r="CA130" i="101" a="1"/>
  <c r="CA130" i="101" s="1"/>
  <c r="CB130" i="101" a="1"/>
  <c r="CB130" i="101" s="1"/>
  <c r="CC130" i="101" a="1"/>
  <c r="CC130" i="101" s="1"/>
  <c r="CD130" i="101" a="1"/>
  <c r="CD130" i="101" s="1"/>
  <c r="BS131" i="101" a="1"/>
  <c r="BS131" i="101" s="1"/>
  <c r="BT131" i="101" a="1"/>
  <c r="BT131" i="101" s="1"/>
  <c r="BU131" i="101" a="1"/>
  <c r="BU131" i="101"/>
  <c r="BV131" i="101" a="1"/>
  <c r="BV131" i="101"/>
  <c r="BW131" i="101" a="1"/>
  <c r="BW131" i="101"/>
  <c r="BX131" i="101" a="1"/>
  <c r="BX131" i="101" s="1"/>
  <c r="BY131" i="101" a="1"/>
  <c r="BY131" i="101"/>
  <c r="BZ131" i="101" a="1"/>
  <c r="BZ131" i="101" s="1"/>
  <c r="CA131" i="101" a="1"/>
  <c r="CA131" i="101" s="1"/>
  <c r="CB131" i="101" a="1"/>
  <c r="CB131" i="101" s="1"/>
  <c r="CC131" i="101" a="1"/>
  <c r="CC131" i="101" s="1"/>
  <c r="CD131" i="101" a="1"/>
  <c r="CD131" i="101"/>
  <c r="BS132" i="101" a="1"/>
  <c r="BS132" i="101"/>
  <c r="BT132" i="101" a="1"/>
  <c r="BT132" i="101" s="1"/>
  <c r="BU132" i="101" a="1"/>
  <c r="BU132" i="101" s="1"/>
  <c r="BV132" i="101" a="1"/>
  <c r="BV132" i="101"/>
  <c r="BW132" i="101" a="1"/>
  <c r="BW132" i="101" s="1"/>
  <c r="BX132" i="101" a="1"/>
  <c r="BX132" i="101" s="1"/>
  <c r="BY132" i="101" a="1"/>
  <c r="BY132" i="101"/>
  <c r="BZ132" i="101" a="1"/>
  <c r="BZ132" i="101" s="1"/>
  <c r="CA132" i="101" a="1"/>
  <c r="CA132" i="101"/>
  <c r="CB132" i="101" a="1"/>
  <c r="CB132" i="101" s="1"/>
  <c r="CC132" i="101" a="1"/>
  <c r="CC132" i="101" s="1"/>
  <c r="CD132" i="101" a="1"/>
  <c r="CD132" i="101" s="1"/>
  <c r="BS133" i="101" a="1"/>
  <c r="BS133" i="101"/>
  <c r="BT133" i="101" a="1"/>
  <c r="BT133" i="101" s="1"/>
  <c r="BU133" i="101" a="1"/>
  <c r="BU133" i="101"/>
  <c r="BV133" i="101" a="1"/>
  <c r="BV133" i="101"/>
  <c r="BW133" i="101" a="1"/>
  <c r="BW133" i="101" s="1"/>
  <c r="BX133" i="101" a="1"/>
  <c r="BX133" i="101" s="1"/>
  <c r="BY133" i="101" a="1"/>
  <c r="BY133" i="101" s="1"/>
  <c r="BZ133" i="101" a="1"/>
  <c r="BZ133" i="101" s="1"/>
  <c r="CA133" i="101" a="1"/>
  <c r="CA133" i="101" s="1"/>
  <c r="CB133" i="101" a="1"/>
  <c r="CB133" i="101" s="1"/>
  <c r="CC133" i="101" a="1"/>
  <c r="CC133" i="101"/>
  <c r="CD133" i="101" a="1"/>
  <c r="CD133" i="101"/>
  <c r="BS134" i="101" a="1"/>
  <c r="BS134" i="101"/>
  <c r="BT134" i="101" a="1"/>
  <c r="BT134" i="101" s="1"/>
  <c r="BU134" i="101" a="1"/>
  <c r="BU134" i="101"/>
  <c r="BV134" i="101" a="1"/>
  <c r="BV134" i="101" s="1"/>
  <c r="BW134" i="101" a="1"/>
  <c r="BW134" i="101" s="1"/>
  <c r="BX134" i="101" a="1"/>
  <c r="BX134" i="101" s="1"/>
  <c r="BY134" i="101" a="1"/>
  <c r="BY134" i="101" s="1"/>
  <c r="BZ134" i="101" a="1"/>
  <c r="BZ134" i="101"/>
  <c r="CA134" i="101" a="1"/>
  <c r="CA134" i="101"/>
  <c r="CB134" i="101" a="1"/>
  <c r="CB134" i="101" s="1"/>
  <c r="CC134" i="101" a="1"/>
  <c r="CC134" i="101" s="1"/>
  <c r="CD134" i="101" a="1"/>
  <c r="CD134" i="101"/>
  <c r="BS135" i="101" a="1"/>
  <c r="BS135" i="101" s="1"/>
  <c r="BT135" i="101" a="1"/>
  <c r="BT135" i="101" s="1"/>
  <c r="BU135" i="101" a="1"/>
  <c r="BU135" i="101"/>
  <c r="BV135" i="101" a="1"/>
  <c r="BV135" i="101" s="1"/>
  <c r="BW135" i="101" a="1"/>
  <c r="BW135" i="101"/>
  <c r="BX135" i="101" a="1"/>
  <c r="BX135" i="101" s="1"/>
  <c r="BY135" i="101" a="1"/>
  <c r="BY135" i="101"/>
  <c r="BZ135" i="101" a="1"/>
  <c r="BZ135" i="101" s="1"/>
  <c r="CA135" i="101" a="1"/>
  <c r="CA135" i="101"/>
  <c r="CB135" i="101" a="1"/>
  <c r="CB135" i="101" s="1"/>
  <c r="CC135" i="101" a="1"/>
  <c r="CC135" i="101"/>
  <c r="CD135" i="101" a="1"/>
  <c r="CD135" i="101"/>
  <c r="BS136" i="101" a="1"/>
  <c r="BS136" i="101" s="1"/>
  <c r="BT136" i="101" a="1"/>
  <c r="BT136" i="101" s="1"/>
  <c r="BU136" i="101" a="1"/>
  <c r="BU136" i="101" s="1"/>
  <c r="BV136" i="101" a="1"/>
  <c r="BV136" i="101"/>
  <c r="BW136" i="101" a="1"/>
  <c r="BW136" i="101" s="1"/>
  <c r="BX136" i="101" a="1"/>
  <c r="BX136" i="101" s="1"/>
  <c r="BY136" i="101" a="1"/>
  <c r="BY136" i="101"/>
  <c r="BZ136" i="101" a="1"/>
  <c r="BZ136" i="101"/>
  <c r="CA136" i="101" a="1"/>
  <c r="CA136" i="101"/>
  <c r="CB136" i="101" a="1"/>
  <c r="CB136" i="101" s="1"/>
  <c r="CC136" i="101" a="1"/>
  <c r="CC136" i="101"/>
  <c r="CD136" i="101" a="1"/>
  <c r="CD136" i="101" s="1"/>
  <c r="BS137" i="101" a="1"/>
  <c r="BS137" i="101"/>
  <c r="BT137" i="101" a="1"/>
  <c r="BT137" i="101" s="1"/>
  <c r="BU137" i="101" a="1"/>
  <c r="BU137" i="101" s="1"/>
  <c r="BV137" i="101" a="1"/>
  <c r="BV137" i="101"/>
  <c r="BW137" i="101" a="1"/>
  <c r="BW137" i="101"/>
  <c r="BX137" i="101" a="1"/>
  <c r="BX137" i="101" s="1"/>
  <c r="BY137" i="101" a="1"/>
  <c r="BY137" i="101" s="1"/>
  <c r="BZ137" i="101" a="1"/>
  <c r="BZ137" i="101"/>
  <c r="CA137" i="101" a="1"/>
  <c r="CA137" i="101" s="1"/>
  <c r="CB137" i="101" a="1"/>
  <c r="CB137" i="101" s="1"/>
  <c r="CC137" i="101" a="1"/>
  <c r="CC137" i="101"/>
  <c r="CD137" i="101" a="1"/>
  <c r="CD137" i="101" s="1"/>
  <c r="BS138" i="101" a="1"/>
  <c r="BS138" i="101"/>
  <c r="BT138" i="101" a="1"/>
  <c r="BT138" i="101" s="1"/>
  <c r="BU138" i="101" a="1"/>
  <c r="BU138" i="101"/>
  <c r="BV138" i="101" a="1"/>
  <c r="BV138" i="101" s="1"/>
  <c r="BW138" i="101" a="1"/>
  <c r="BW138" i="101"/>
  <c r="BX138" i="101" a="1"/>
  <c r="BX138" i="101" s="1"/>
  <c r="BY138" i="101" a="1"/>
  <c r="BY138" i="101"/>
  <c r="BZ138" i="101" a="1"/>
  <c r="BZ138" i="101"/>
  <c r="CA138" i="101" a="1"/>
  <c r="CA138" i="101" s="1"/>
  <c r="CB138" i="101" a="1"/>
  <c r="CB138" i="101" s="1"/>
  <c r="CC138" i="101" a="1"/>
  <c r="CC138" i="101" s="1"/>
  <c r="CD138" i="101" a="1"/>
  <c r="CD138" i="101"/>
  <c r="BS139" i="101" a="1"/>
  <c r="BS139" i="101" s="1"/>
  <c r="BT139" i="101" a="1"/>
  <c r="BT139" i="101" s="1"/>
  <c r="BU139" i="101" a="1"/>
  <c r="BU139" i="101"/>
  <c r="BV139" i="101" a="1"/>
  <c r="BV139" i="101"/>
  <c r="BW139" i="101" a="1"/>
  <c r="BW139" i="101"/>
  <c r="BX139" i="101" a="1"/>
  <c r="BX139" i="101" s="1"/>
  <c r="BY139" i="101" a="1"/>
  <c r="BY139" i="101"/>
  <c r="BZ139" i="101" a="1"/>
  <c r="BZ139" i="101" s="1"/>
  <c r="CA139" i="101" a="1"/>
  <c r="CA139" i="101"/>
  <c r="CB139" i="101" a="1"/>
  <c r="CB139" i="101" s="1"/>
  <c r="CC139" i="101" a="1"/>
  <c r="CC139" i="101" s="1"/>
  <c r="CD139" i="101" a="1"/>
  <c r="CD139" i="101"/>
  <c r="BS140" i="101" a="1"/>
  <c r="BS140" i="101"/>
  <c r="BT140" i="101" a="1"/>
  <c r="BT140" i="101" s="1"/>
  <c r="BU140" i="101" a="1"/>
  <c r="BU140" i="101" s="1"/>
  <c r="BV140" i="101" a="1"/>
  <c r="BV140" i="101"/>
  <c r="BW140" i="101" a="1"/>
  <c r="BW140" i="101" s="1"/>
  <c r="BX140" i="101" a="1"/>
  <c r="BX140" i="101" s="1"/>
  <c r="BY140" i="101" a="1"/>
  <c r="BY140" i="101"/>
  <c r="BZ140" i="101" a="1"/>
  <c r="BZ140" i="101" s="1"/>
  <c r="CA140" i="101" a="1"/>
  <c r="CA140" i="101"/>
  <c r="CB140" i="101" a="1"/>
  <c r="CB140" i="101" s="1"/>
  <c r="CC140" i="101" a="1"/>
  <c r="CC140" i="101"/>
  <c r="CD140" i="101" a="1"/>
  <c r="CD140" i="101" s="1"/>
  <c r="BS141" i="101" a="1"/>
  <c r="BS141" i="101"/>
  <c r="BT141" i="101" a="1"/>
  <c r="BT141" i="101" s="1"/>
  <c r="BU141" i="101" a="1"/>
  <c r="BU141" i="101"/>
  <c r="BV141" i="101" a="1"/>
  <c r="BV141" i="101"/>
  <c r="BW141" i="101" a="1"/>
  <c r="BW141" i="101" s="1"/>
  <c r="BX141" i="101" a="1"/>
  <c r="BX141" i="101" s="1"/>
  <c r="BY141" i="101" a="1"/>
  <c r="BY141" i="101" s="1"/>
  <c r="BZ141" i="101" a="1"/>
  <c r="BZ141" i="101"/>
  <c r="CA141" i="101" a="1"/>
  <c r="CA141" i="101" s="1"/>
  <c r="CB141" i="101" a="1"/>
  <c r="CB141" i="101" s="1"/>
  <c r="CC141" i="101" a="1"/>
  <c r="CC141" i="101"/>
  <c r="CD141" i="101" a="1"/>
  <c r="CD141" i="101"/>
  <c r="BS142" i="101" a="1"/>
  <c r="BS142" i="101"/>
  <c r="BT142" i="101" a="1"/>
  <c r="BT142" i="101" s="1"/>
  <c r="BU142" i="101" a="1"/>
  <c r="BU142" i="101"/>
  <c r="BV142" i="101" a="1"/>
  <c r="BV142" i="101" s="1"/>
  <c r="BW142" i="101" a="1"/>
  <c r="BW142" i="101"/>
  <c r="BX142" i="101" a="1"/>
  <c r="BX142" i="101" s="1"/>
  <c r="BY142" i="101" a="1"/>
  <c r="BY142" i="101" s="1"/>
  <c r="BZ142" i="101" a="1"/>
  <c r="BZ142" i="101"/>
  <c r="CA142" i="101" a="1"/>
  <c r="CA142" i="101"/>
  <c r="CB142" i="101" a="1"/>
  <c r="CB142" i="101" s="1"/>
  <c r="CC142" i="101" a="1"/>
  <c r="CC142" i="101" s="1"/>
  <c r="CD142" i="101" a="1"/>
  <c r="CD142" i="101"/>
  <c r="BS143" i="101" a="1"/>
  <c r="BS143" i="101" s="1"/>
  <c r="BT143" i="101" a="1"/>
  <c r="BT143" i="101" s="1"/>
  <c r="BU143" i="101" a="1"/>
  <c r="BU143" i="101"/>
  <c r="BV143" i="101" a="1"/>
  <c r="BV143" i="101" s="1"/>
  <c r="BW143" i="101" a="1"/>
  <c r="BW143" i="101"/>
  <c r="BX143" i="101" a="1"/>
  <c r="BX143" i="101" s="1"/>
  <c r="BY143" i="101" a="1"/>
  <c r="BY143" i="101"/>
  <c r="BZ143" i="101" a="1"/>
  <c r="BZ143" i="101" s="1"/>
  <c r="CA143" i="101" a="1"/>
  <c r="CA143" i="101"/>
  <c r="CB143" i="101" a="1"/>
  <c r="CB143" i="101" s="1"/>
  <c r="CC143" i="101" a="1"/>
  <c r="CC143" i="101"/>
  <c r="CD143" i="101" a="1"/>
  <c r="CD143" i="101"/>
  <c r="BS144" i="101" a="1"/>
  <c r="BS144" i="101" s="1"/>
  <c r="BT144" i="101" a="1"/>
  <c r="BT144" i="101" s="1"/>
  <c r="BU144" i="101" a="1"/>
  <c r="BU144" i="101" s="1"/>
  <c r="BV144" i="101" a="1"/>
  <c r="BV144" i="101"/>
  <c r="BW144" i="101" a="1"/>
  <c r="BW144" i="101" s="1"/>
  <c r="BX144" i="101" a="1"/>
  <c r="BX144" i="101" s="1"/>
  <c r="BY144" i="101" a="1"/>
  <c r="BY144" i="101"/>
  <c r="BZ144" i="101" a="1"/>
  <c r="BZ144" i="101"/>
  <c r="CA144" i="101" a="1"/>
  <c r="CA144" i="101"/>
  <c r="CB144" i="101" a="1"/>
  <c r="CB144" i="101" s="1"/>
  <c r="CC144" i="101" a="1"/>
  <c r="CC144" i="101"/>
  <c r="CD144" i="101" a="1"/>
  <c r="CD144" i="101" s="1"/>
  <c r="BS145" i="101" a="1"/>
  <c r="BS145" i="101" s="1"/>
  <c r="BT145" i="101" a="1"/>
  <c r="BT145" i="101" s="1"/>
  <c r="BU145" i="101" a="1"/>
  <c r="BU145" i="101" s="1"/>
  <c r="BV145" i="101" a="1"/>
  <c r="BV145" i="101"/>
  <c r="BW145" i="101" a="1"/>
  <c r="BW145" i="101"/>
  <c r="BX145" i="101" a="1"/>
  <c r="BX145" i="101" s="1"/>
  <c r="BY145" i="101" a="1"/>
  <c r="BY145" i="101" s="1"/>
  <c r="BZ145" i="101" a="1"/>
  <c r="BZ145" i="101"/>
  <c r="CA145" i="101" a="1"/>
  <c r="CA145" i="101" s="1"/>
  <c r="CB145" i="101" a="1"/>
  <c r="CB145" i="101" s="1"/>
  <c r="CC145" i="101" a="1"/>
  <c r="CC145" i="101"/>
  <c r="CD145" i="101" a="1"/>
  <c r="CD145" i="101" s="1"/>
  <c r="BS146" i="101" a="1"/>
  <c r="BS146" i="101"/>
  <c r="BT146" i="101" a="1"/>
  <c r="BT146" i="101" s="1"/>
  <c r="BU146" i="101" a="1"/>
  <c r="BU146" i="101"/>
  <c r="BV146" i="101" a="1"/>
  <c r="BV146" i="101" s="1"/>
  <c r="BW146" i="101" a="1"/>
  <c r="BW146" i="101"/>
  <c r="BX146" i="101" a="1"/>
  <c r="BX146" i="101" s="1"/>
  <c r="BY146" i="101" a="1"/>
  <c r="BY146" i="101"/>
  <c r="BZ146" i="101" a="1"/>
  <c r="BZ146" i="101"/>
  <c r="CA146" i="101" a="1"/>
  <c r="CA146" i="101" s="1"/>
  <c r="CB146" i="101" a="1"/>
  <c r="CB146" i="101" s="1"/>
  <c r="CC146" i="101" a="1"/>
  <c r="CC146" i="101" s="1"/>
  <c r="CD146" i="101" a="1"/>
  <c r="CD146" i="101"/>
  <c r="BS147" i="101" a="1"/>
  <c r="BS147" i="101" s="1"/>
  <c r="BT147" i="101" a="1"/>
  <c r="BT147" i="101" s="1"/>
  <c r="BU147" i="101" a="1"/>
  <c r="BU147" i="101"/>
  <c r="BV147" i="101" a="1"/>
  <c r="BV147" i="101"/>
  <c r="BW147" i="101" a="1"/>
  <c r="BW147" i="101"/>
  <c r="BX147" i="101" a="1"/>
  <c r="BX147" i="101" s="1"/>
  <c r="BY147" i="101" a="1"/>
  <c r="BY147" i="101"/>
  <c r="BZ147" i="101" a="1"/>
  <c r="BZ147" i="101" s="1"/>
  <c r="CA147" i="101" a="1"/>
  <c r="CA147" i="101" s="1"/>
  <c r="CB147" i="101" a="1"/>
  <c r="CB147" i="101" s="1"/>
  <c r="CC147" i="101" a="1"/>
  <c r="CC147" i="101" s="1"/>
  <c r="CD147" i="101" a="1"/>
  <c r="CD147" i="101"/>
  <c r="BS148" i="101" a="1"/>
  <c r="BS148" i="101"/>
  <c r="BT148" i="101" a="1"/>
  <c r="BT148" i="101" s="1"/>
  <c r="BU148" i="101" a="1"/>
  <c r="BU148" i="101" s="1"/>
  <c r="BV148" i="101" a="1"/>
  <c r="BV148" i="101"/>
  <c r="BW148" i="101" a="1"/>
  <c r="BW148" i="101" s="1"/>
  <c r="BX148" i="101" a="1"/>
  <c r="BX148" i="101" s="1"/>
  <c r="BY148" i="101" a="1"/>
  <c r="BY148" i="101"/>
  <c r="BZ148" i="101" a="1"/>
  <c r="BZ148" i="101" s="1"/>
  <c r="CA148" i="101" a="1"/>
  <c r="CA148" i="101"/>
  <c r="CB148" i="101" a="1"/>
  <c r="CB148" i="101" s="1"/>
  <c r="CC148" i="101" a="1"/>
  <c r="CC148" i="101" s="1"/>
  <c r="CD148" i="101" a="1"/>
  <c r="CD148" i="101" s="1"/>
  <c r="BS149" i="101" a="1"/>
  <c r="BS149" i="101"/>
  <c r="BT149" i="101" a="1"/>
  <c r="BT149" i="101" s="1"/>
  <c r="BU149" i="101" a="1"/>
  <c r="BU149" i="101"/>
  <c r="BV149" i="101" a="1"/>
  <c r="BV149" i="101"/>
  <c r="BW149" i="101" a="1"/>
  <c r="BW149" i="101" s="1"/>
  <c r="BX149" i="101" a="1"/>
  <c r="BX149" i="101" s="1"/>
  <c r="BY149" i="101" a="1"/>
  <c r="BY149" i="101" s="1"/>
  <c r="BZ149" i="101" a="1"/>
  <c r="BZ149" i="101" s="1"/>
  <c r="CA149" i="101" a="1"/>
  <c r="CA149" i="101" s="1"/>
  <c r="CB149" i="101" a="1"/>
  <c r="CB149" i="101" s="1"/>
  <c r="CC149" i="101" a="1"/>
  <c r="CC149" i="101"/>
  <c r="CD149" i="101" a="1"/>
  <c r="CD149" i="101"/>
  <c r="BS150" i="101" a="1"/>
  <c r="BS150" i="101"/>
  <c r="BT150" i="101" a="1"/>
  <c r="BT150" i="101" s="1"/>
  <c r="BU150" i="101" a="1"/>
  <c r="BU150" i="101"/>
  <c r="BV150" i="101" a="1"/>
  <c r="BV150" i="101" s="1"/>
  <c r="BW150" i="101" a="1"/>
  <c r="BW150" i="101" s="1"/>
  <c r="BX150" i="101" a="1"/>
  <c r="BX150" i="101" s="1"/>
  <c r="BY150" i="101" a="1"/>
  <c r="BY150" i="101" s="1"/>
  <c r="BZ150" i="101" a="1"/>
  <c r="BZ150" i="101"/>
  <c r="CA150" i="101" a="1"/>
  <c r="CA150" i="101"/>
  <c r="CB150" i="101" a="1"/>
  <c r="CB150" i="101" s="1"/>
  <c r="CC150" i="101" a="1"/>
  <c r="CC150" i="101" s="1"/>
  <c r="CD150" i="101" a="1"/>
  <c r="CD150" i="101"/>
  <c r="BS151" i="101" a="1"/>
  <c r="BS151" i="101" s="1"/>
  <c r="BT151" i="101" a="1"/>
  <c r="BT151" i="101" s="1"/>
  <c r="BU151" i="101" a="1"/>
  <c r="BU151" i="101"/>
  <c r="BV151" i="101" a="1"/>
  <c r="BV151" i="101" s="1"/>
  <c r="BW151" i="101" a="1"/>
  <c r="BW151" i="101"/>
  <c r="BX151" i="101" a="1"/>
  <c r="BX151" i="101" s="1"/>
  <c r="BY151" i="101" a="1"/>
  <c r="BY151" i="101" s="1"/>
  <c r="BZ151" i="101" a="1"/>
  <c r="BZ151" i="101" s="1"/>
  <c r="CA151" i="101" a="1"/>
  <c r="CA151" i="101"/>
  <c r="CB151" i="101" a="1"/>
  <c r="CB151" i="101" s="1"/>
  <c r="CC151" i="101" a="1"/>
  <c r="CC151" i="101"/>
  <c r="CD151" i="101" a="1"/>
  <c r="CD151" i="101"/>
  <c r="BS152" i="101" a="1"/>
  <c r="BS152" i="101" s="1"/>
  <c r="BT152" i="101" a="1"/>
  <c r="BT152" i="101" s="1"/>
  <c r="BU152" i="101" a="1"/>
  <c r="BU152" i="101" s="1"/>
  <c r="BV152" i="101" a="1"/>
  <c r="BV152" i="101"/>
  <c r="BW152" i="101" a="1"/>
  <c r="BW152" i="101" s="1"/>
  <c r="BX152" i="101" a="1"/>
  <c r="BX152" i="101" s="1"/>
  <c r="BY152" i="101" a="1"/>
  <c r="BY152" i="101"/>
  <c r="BZ152" i="101" a="1"/>
  <c r="BZ152" i="101"/>
  <c r="CA152" i="101" a="1"/>
  <c r="CA152" i="101"/>
  <c r="CB152" i="101" a="1"/>
  <c r="CB152" i="101" s="1"/>
  <c r="CC152" i="101" a="1"/>
  <c r="CC152" i="101"/>
  <c r="CD152" i="101" a="1"/>
  <c r="CD152" i="101" s="1"/>
  <c r="BS153" i="101" a="1"/>
  <c r="BS153" i="101"/>
  <c r="BT153" i="101" a="1"/>
  <c r="BT153" i="101" s="1"/>
  <c r="BU153" i="101" a="1"/>
  <c r="BU153" i="101" s="1"/>
  <c r="BV153" i="101" a="1"/>
  <c r="BV153" i="101"/>
  <c r="BW153" i="101" a="1"/>
  <c r="BW153" i="101"/>
  <c r="BX153" i="101" a="1"/>
  <c r="BX153" i="101" s="1"/>
  <c r="BY153" i="101" a="1"/>
  <c r="BY153" i="101" s="1"/>
  <c r="BZ153" i="101" a="1"/>
  <c r="BZ153" i="101"/>
  <c r="CA153" i="101" a="1"/>
  <c r="CA153" i="101" s="1"/>
  <c r="CB153" i="101" a="1"/>
  <c r="CB153" i="101" s="1"/>
  <c r="CC153" i="101" a="1"/>
  <c r="CC153" i="101"/>
  <c r="CD153" i="101" a="1"/>
  <c r="CD153" i="101" s="1"/>
  <c r="BS154" i="101" a="1"/>
  <c r="BS154" i="101"/>
  <c r="BT154" i="101" a="1"/>
  <c r="BT154" i="101" s="1"/>
  <c r="BU154" i="101" a="1"/>
  <c r="BU154" i="101"/>
  <c r="BV154" i="101" a="1"/>
  <c r="BV154" i="101" s="1"/>
  <c r="BW154" i="101" a="1"/>
  <c r="BW154" i="101"/>
  <c r="BX154" i="101" a="1"/>
  <c r="BX154" i="101" s="1"/>
  <c r="BY154" i="101" a="1"/>
  <c r="BY154" i="101"/>
  <c r="BZ154" i="101" a="1"/>
  <c r="BZ154" i="101"/>
  <c r="CA154" i="101" a="1"/>
  <c r="CA154" i="101" s="1"/>
  <c r="CB154" i="101" a="1"/>
  <c r="CB154" i="101" s="1"/>
  <c r="CC154" i="101" a="1"/>
  <c r="CC154" i="101" s="1"/>
  <c r="CD154" i="101" a="1"/>
  <c r="CD154" i="101"/>
  <c r="BS155" i="101" a="1"/>
  <c r="BS155" i="101" s="1"/>
  <c r="BT155" i="101" a="1"/>
  <c r="BT155" i="101" s="1"/>
  <c r="BU155" i="101" a="1"/>
  <c r="BU155" i="101"/>
  <c r="BV155" i="101" a="1"/>
  <c r="BV155" i="101"/>
  <c r="BW155" i="101" a="1"/>
  <c r="BW155" i="101"/>
  <c r="BX155" i="101" a="1"/>
  <c r="BX155" i="101" s="1"/>
  <c r="BY155" i="101" a="1"/>
  <c r="BY155" i="101" s="1"/>
  <c r="BZ155" i="101" a="1"/>
  <c r="BZ155" i="101" s="1"/>
  <c r="CA155" i="101" a="1"/>
  <c r="CA155" i="101"/>
  <c r="CB155" i="101" a="1"/>
  <c r="CB155" i="101" s="1"/>
  <c r="CC155" i="101" a="1"/>
  <c r="CC155" i="101" s="1"/>
  <c r="CD155" i="101" a="1"/>
  <c r="CD155" i="101"/>
  <c r="BS156" i="101" a="1"/>
  <c r="BS156" i="101"/>
  <c r="BT156" i="101" a="1"/>
  <c r="BT156" i="101" s="1"/>
  <c r="BU156" i="101" a="1"/>
  <c r="BU156" i="101" s="1"/>
  <c r="BV156" i="101" a="1"/>
  <c r="BV156" i="101" s="1"/>
  <c r="BW156" i="101" a="1"/>
  <c r="BW156" i="101" s="1"/>
  <c r="BX156" i="101" a="1"/>
  <c r="BX156" i="101" s="1"/>
  <c r="BY156" i="101" a="1"/>
  <c r="BY156" i="101"/>
  <c r="BZ156" i="101" a="1"/>
  <c r="BZ156" i="101" s="1"/>
  <c r="CA156" i="101" a="1"/>
  <c r="CA156" i="101"/>
  <c r="CB156" i="101" a="1"/>
  <c r="CB156" i="101" s="1"/>
  <c r="CC156" i="101" a="1"/>
  <c r="CC156" i="101"/>
  <c r="CD156" i="101" a="1"/>
  <c r="CD156" i="101" s="1"/>
  <c r="BS157" i="101" a="1"/>
  <c r="BS157" i="101" s="1"/>
  <c r="BT157" i="101" a="1"/>
  <c r="BT157" i="101" s="1"/>
  <c r="BU157" i="101" a="1"/>
  <c r="BU157" i="101"/>
  <c r="BV157" i="101" a="1"/>
  <c r="BV157" i="101"/>
  <c r="BW157" i="101" a="1"/>
  <c r="BW157" i="101" s="1"/>
  <c r="BX157" i="101" a="1"/>
  <c r="BX157" i="101" s="1"/>
  <c r="BY157" i="101" a="1"/>
  <c r="BY157" i="101" s="1"/>
  <c r="BZ157" i="101" a="1"/>
  <c r="BZ157" i="101"/>
  <c r="CA157" i="101" a="1"/>
  <c r="CA157" i="101" s="1"/>
  <c r="CB157" i="101" a="1"/>
  <c r="CB157" i="101" s="1"/>
  <c r="CC157" i="101" a="1"/>
  <c r="CC157" i="101"/>
  <c r="CD157" i="101" a="1"/>
  <c r="CD157" i="101"/>
  <c r="BS158" i="101" a="1"/>
  <c r="BS158" i="101"/>
  <c r="BT158" i="101" a="1"/>
  <c r="BT158" i="101" s="1"/>
  <c r="BU158" i="101" a="1"/>
  <c r="BU158" i="101"/>
  <c r="BV158" i="101" a="1"/>
  <c r="BV158" i="101" s="1"/>
  <c r="BW158" i="101" a="1"/>
  <c r="BW158" i="101"/>
  <c r="BX158" i="101" a="1"/>
  <c r="BX158" i="101" s="1"/>
  <c r="BY158" i="101" a="1"/>
  <c r="BY158" i="101" s="1"/>
  <c r="BZ158" i="101" a="1"/>
  <c r="BZ158" i="101"/>
  <c r="CA158" i="101" a="1"/>
  <c r="CA158" i="101"/>
  <c r="CB158" i="101" a="1"/>
  <c r="CB158" i="101" s="1"/>
  <c r="CC158" i="101" a="1"/>
  <c r="CC158" i="101" s="1"/>
  <c r="CD158" i="101" a="1"/>
  <c r="CD158" i="101"/>
  <c r="BS159" i="101" a="1"/>
  <c r="BS159" i="101" s="1"/>
  <c r="BT159" i="101" a="1"/>
  <c r="BT159" i="101" s="1"/>
  <c r="BU159" i="101" a="1"/>
  <c r="BU159" i="101"/>
  <c r="BV159" i="101" a="1"/>
  <c r="BV159" i="101" s="1"/>
  <c r="BW159" i="101" a="1"/>
  <c r="BW159" i="101"/>
  <c r="BX159" i="101" a="1"/>
  <c r="BX159" i="101" s="1"/>
  <c r="BY159" i="101" a="1"/>
  <c r="BY159" i="101"/>
  <c r="BZ159" i="101" a="1"/>
  <c r="BZ159" i="101" s="1"/>
  <c r="CA159" i="101" a="1"/>
  <c r="CA159" i="101" s="1"/>
  <c r="CB159" i="101" a="1"/>
  <c r="CB159" i="101" s="1"/>
  <c r="CC159" i="101" a="1"/>
  <c r="CC159" i="101"/>
  <c r="CD159" i="101" a="1"/>
  <c r="CD159" i="101"/>
  <c r="BS160" i="101" a="1"/>
  <c r="BS160" i="101" s="1"/>
  <c r="BT160" i="101" a="1"/>
  <c r="BT160" i="101" s="1"/>
  <c r="BU160" i="101" a="1"/>
  <c r="BU160" i="101" s="1"/>
  <c r="BV160" i="101" a="1"/>
  <c r="BV160" i="101"/>
  <c r="BW160" i="101" a="1"/>
  <c r="BW160" i="101" s="1"/>
  <c r="BX160" i="101" a="1"/>
  <c r="BX160" i="101" s="1"/>
  <c r="BY160" i="101" a="1"/>
  <c r="BY160" i="101"/>
  <c r="BZ160" i="101" a="1"/>
  <c r="BZ160" i="101"/>
  <c r="CA160" i="101" a="1"/>
  <c r="CA160" i="101"/>
  <c r="CB160" i="101" a="1"/>
  <c r="CB160" i="101" s="1"/>
  <c r="CC160" i="101" a="1"/>
  <c r="CC160" i="101" s="1"/>
  <c r="CD160" i="101" a="1"/>
  <c r="CD160" i="101" s="1"/>
  <c r="BS161" i="101" a="1"/>
  <c r="BS161" i="101" s="1"/>
  <c r="BT161" i="101" a="1"/>
  <c r="BT161" i="101" s="1"/>
  <c r="BU161" i="101" a="1"/>
  <c r="BU161" i="101" s="1"/>
  <c r="BV161" i="101" a="1"/>
  <c r="BV161" i="101"/>
  <c r="BW161" i="101" a="1"/>
  <c r="BW161" i="101"/>
  <c r="BX161" i="101" a="1"/>
  <c r="BX161" i="101" s="1"/>
  <c r="BY161" i="101" a="1"/>
  <c r="BY161" i="101" s="1"/>
  <c r="BZ161" i="101" a="1"/>
  <c r="BZ161" i="101"/>
  <c r="CA161" i="101" a="1"/>
  <c r="CA161" i="101" s="1"/>
  <c r="CB161" i="101" a="1"/>
  <c r="CB161" i="101" s="1"/>
  <c r="CC161" i="101" a="1"/>
  <c r="CC161" i="101"/>
  <c r="CD161" i="101" a="1"/>
  <c r="CD161" i="101" s="1"/>
  <c r="BS162" i="101" a="1"/>
  <c r="BS162" i="101"/>
  <c r="BT162" i="101" a="1"/>
  <c r="BT162" i="101" s="1"/>
  <c r="BU162" i="101" a="1"/>
  <c r="BU162" i="101" s="1"/>
  <c r="BV162" i="101" a="1"/>
  <c r="BV162" i="101" s="1"/>
  <c r="BW162" i="101" a="1"/>
  <c r="BW162" i="101"/>
  <c r="BX162" i="101" a="1"/>
  <c r="BX162" i="101" s="1"/>
  <c r="BY162" i="101" a="1"/>
  <c r="BY162" i="101"/>
  <c r="BZ162" i="101" a="1"/>
  <c r="BZ162" i="101"/>
  <c r="CA162" i="101" a="1"/>
  <c r="CA162" i="101" s="1"/>
  <c r="CB162" i="101" a="1"/>
  <c r="CB162" i="101" s="1"/>
  <c r="CC162" i="101" a="1"/>
  <c r="CC162" i="101" s="1"/>
  <c r="CD162" i="101" a="1"/>
  <c r="CD162" i="101" s="1"/>
  <c r="BS163" i="101" a="1"/>
  <c r="BS163" i="101" s="1"/>
  <c r="BT163" i="101" a="1"/>
  <c r="BT163" i="101" s="1"/>
  <c r="BU163" i="101" a="1"/>
  <c r="BU163" i="101"/>
  <c r="BV163" i="101" a="1"/>
  <c r="BV163" i="101"/>
  <c r="BW163" i="101" a="1"/>
  <c r="BW163" i="101"/>
  <c r="BX163" i="101" a="1"/>
  <c r="BX163" i="101" s="1"/>
  <c r="BY163" i="101" a="1"/>
  <c r="BY163" i="101" s="1"/>
  <c r="BZ163" i="101" a="1"/>
  <c r="BZ163" i="101" s="1"/>
  <c r="CA163" i="101" a="1"/>
  <c r="CA163" i="101" s="1"/>
  <c r="CB163" i="101" a="1"/>
  <c r="CB163" i="101" s="1"/>
  <c r="CC163" i="101" a="1"/>
  <c r="CC163" i="101" s="1"/>
  <c r="CD163" i="101" a="1"/>
  <c r="CD163" i="101"/>
  <c r="BS164" i="101" a="1"/>
  <c r="BS164" i="101"/>
  <c r="BT164" i="101" a="1"/>
  <c r="BT164" i="101" s="1"/>
  <c r="BU164" i="101" a="1"/>
  <c r="BU164" i="101" s="1"/>
  <c r="BV164" i="101" a="1"/>
  <c r="BV164" i="101" s="1"/>
  <c r="BW164" i="101" a="1"/>
  <c r="BW164" i="101" s="1"/>
  <c r="BX164" i="101" a="1"/>
  <c r="BX164" i="101" s="1"/>
  <c r="BY164" i="101" a="1"/>
  <c r="BY164" i="101"/>
  <c r="BZ164" i="101" a="1"/>
  <c r="BZ164" i="101" s="1"/>
  <c r="CA164" i="101" a="1"/>
  <c r="CA164" i="101"/>
  <c r="CB164" i="101" a="1"/>
  <c r="CB164" i="101" s="1"/>
  <c r="CC164" i="101" a="1"/>
  <c r="CC164" i="101" s="1"/>
  <c r="CD164" i="101" a="1"/>
  <c r="CD164" i="101" s="1"/>
  <c r="BS165" i="101" a="1"/>
  <c r="BS165" i="101" s="1"/>
  <c r="BT165" i="101" a="1"/>
  <c r="BT165" i="101" s="1"/>
  <c r="BU165" i="101" a="1"/>
  <c r="BU165" i="101"/>
  <c r="BV165" i="101" a="1"/>
  <c r="BV165" i="101"/>
  <c r="BW165" i="101" a="1"/>
  <c r="BW165" i="101" s="1"/>
  <c r="BX165" i="101" a="1"/>
  <c r="BX165" i="101" s="1"/>
  <c r="BY165" i="101" a="1"/>
  <c r="BY165" i="101" s="1"/>
  <c r="BZ165" i="101" a="1"/>
  <c r="BZ165" i="101" s="1"/>
  <c r="CA165" i="101" a="1"/>
  <c r="CA165" i="101" s="1"/>
  <c r="CB165" i="101" a="1"/>
  <c r="CB165" i="101" s="1"/>
  <c r="CC165" i="101" a="1"/>
  <c r="CC165" i="101"/>
  <c r="CD165" i="101" a="1"/>
  <c r="CD165" i="101"/>
  <c r="BS166" i="101" a="1"/>
  <c r="BS166" i="101"/>
  <c r="BT166" i="101" a="1"/>
  <c r="BT166" i="101" s="1"/>
  <c r="BU166" i="101" a="1"/>
  <c r="BU166" i="101" s="1"/>
  <c r="BV166" i="101" a="1"/>
  <c r="BV166" i="101" s="1"/>
  <c r="BW166" i="101" a="1"/>
  <c r="BW166" i="101" s="1"/>
  <c r="BX166" i="101" a="1"/>
  <c r="BX166" i="101" s="1"/>
  <c r="BY166" i="101" a="1"/>
  <c r="BY166" i="101" s="1"/>
  <c r="BZ166" i="101" a="1"/>
  <c r="BZ166" i="101"/>
  <c r="CA166" i="101" a="1"/>
  <c r="CA166" i="101"/>
  <c r="CB166" i="101" a="1"/>
  <c r="CB166" i="101" s="1"/>
  <c r="CC166" i="101" a="1"/>
  <c r="CC166" i="101" s="1"/>
  <c r="CD166" i="101" a="1"/>
  <c r="CD166" i="101" s="1"/>
  <c r="BS167" i="101" a="1"/>
  <c r="BS167" i="101" s="1"/>
  <c r="BT167" i="101" a="1"/>
  <c r="BT167" i="101" s="1"/>
  <c r="BU167" i="101" a="1"/>
  <c r="BU167" i="101"/>
  <c r="BV167" i="101" a="1"/>
  <c r="BV167" i="101" s="1"/>
  <c r="BW167" i="101" a="1"/>
  <c r="BW167" i="101"/>
  <c r="BX167" i="101" a="1"/>
  <c r="BX167" i="101" s="1"/>
  <c r="BY167" i="101" a="1"/>
  <c r="BY167" i="101" s="1"/>
  <c r="BZ167" i="101" a="1"/>
  <c r="BZ167" i="101" s="1"/>
  <c r="CA167" i="101" a="1"/>
  <c r="CA167" i="101" s="1"/>
  <c r="CB167" i="101" a="1"/>
  <c r="CB167" i="101" s="1"/>
  <c r="CC167" i="101" a="1"/>
  <c r="CC167" i="101"/>
  <c r="CD167" i="101" a="1"/>
  <c r="CD167" i="101"/>
  <c r="BS168" i="101" a="1"/>
  <c r="BS168" i="101" s="1"/>
  <c r="BT168" i="101" a="1"/>
  <c r="BT168" i="101" s="1"/>
  <c r="BU168" i="101" a="1"/>
  <c r="BU168" i="101" s="1"/>
  <c r="BV168" i="101" a="1"/>
  <c r="BV168" i="101" s="1"/>
  <c r="BW168" i="101" a="1"/>
  <c r="BW168" i="101" s="1"/>
  <c r="BX168" i="101" a="1"/>
  <c r="BX168" i="101" s="1"/>
  <c r="BY168" i="101" a="1"/>
  <c r="BY168" i="101"/>
  <c r="BZ168" i="101" a="1"/>
  <c r="BZ168" i="101"/>
  <c r="CA168" i="101" a="1"/>
  <c r="CA168" i="101"/>
  <c r="CB168" i="101" a="1"/>
  <c r="CB168" i="101" s="1"/>
  <c r="CC168" i="101" a="1"/>
  <c r="CC168" i="101" s="1"/>
  <c r="CD168" i="101" a="1"/>
  <c r="CD168" i="101" s="1"/>
  <c r="BS169" i="101" a="1"/>
  <c r="BS169" i="101"/>
  <c r="BT169" i="101" a="1"/>
  <c r="BT169" i="101" s="1"/>
  <c r="BU169" i="101" a="1"/>
  <c r="BU169" i="101" s="1"/>
  <c r="BV169" i="101" a="1"/>
  <c r="BV169" i="101"/>
  <c r="BW169" i="101" a="1"/>
  <c r="BW169" i="101"/>
  <c r="BX169" i="101" a="1"/>
  <c r="BX169" i="101" s="1"/>
  <c r="BY169" i="101" a="1"/>
  <c r="BY169" i="101"/>
  <c r="BZ169" i="101" a="1"/>
  <c r="BZ169" i="101" s="1"/>
  <c r="CA169" i="101" a="1"/>
  <c r="CA169" i="101"/>
  <c r="CB169" i="101" a="1"/>
  <c r="CB169" i="101" s="1"/>
  <c r="CC169" i="101" a="1"/>
  <c r="CC169" i="101" s="1"/>
  <c r="CD169" i="101" a="1"/>
  <c r="CD169" i="101" s="1"/>
  <c r="BS170" i="101" a="1"/>
  <c r="BS170" i="101"/>
  <c r="BT170" i="101" a="1"/>
  <c r="BT170" i="101"/>
  <c r="BU170" i="101" a="1"/>
  <c r="BU170" i="101"/>
  <c r="BV170" i="101" a="1"/>
  <c r="BV170" i="101" s="1"/>
  <c r="BW170" i="101" a="1"/>
  <c r="BW170" i="101" s="1"/>
  <c r="BX170" i="101" a="1"/>
  <c r="BX170" i="101" s="1"/>
  <c r="BY170" i="101" a="1"/>
  <c r="BY170" i="101"/>
  <c r="BZ170" i="101" a="1"/>
  <c r="BZ170" i="101" s="1"/>
  <c r="CA170" i="101" a="1"/>
  <c r="CA170" i="101"/>
  <c r="CB170" i="101" a="1"/>
  <c r="CB170" i="101" s="1"/>
  <c r="CC170" i="101" a="1"/>
  <c r="CC170" i="101"/>
  <c r="CD170" i="101" a="1"/>
  <c r="CD170" i="101" s="1"/>
  <c r="BS171" i="101" a="1"/>
  <c r="BS171" i="101" s="1"/>
  <c r="BT171" i="101" a="1"/>
  <c r="BT171" i="101" s="1"/>
  <c r="BU171" i="101" a="1"/>
  <c r="BU171" i="101" s="1"/>
  <c r="BV171" i="101" a="1"/>
  <c r="BV171" i="101" s="1"/>
  <c r="BW171" i="101" a="1"/>
  <c r="BW171" i="101"/>
  <c r="BX171" i="101" a="1"/>
  <c r="BX171" i="101"/>
  <c r="BY171" i="101" a="1"/>
  <c r="BY171" i="101" s="1"/>
  <c r="BZ171" i="101" a="1"/>
  <c r="BZ171" i="101" s="1"/>
  <c r="CA171" i="101" a="1"/>
  <c r="CA171" i="101" s="1"/>
  <c r="CB171" i="101" a="1"/>
  <c r="CB171" i="101" s="1"/>
  <c r="CC171" i="101" a="1"/>
  <c r="CC171" i="101" s="1"/>
  <c r="CD171" i="101" a="1"/>
  <c r="CD171" i="101" s="1"/>
  <c r="BS172" i="101" a="1"/>
  <c r="BS172" i="101"/>
  <c r="BT172" i="101" a="1"/>
  <c r="BT172" i="101"/>
  <c r="BU172" i="101" a="1"/>
  <c r="BU172" i="101"/>
  <c r="BV172" i="101" a="1"/>
  <c r="BV172" i="101" s="1"/>
  <c r="BW172" i="101" a="1"/>
  <c r="BW172" i="101" s="1"/>
  <c r="BX172" i="101" a="1"/>
  <c r="BX172" i="101" s="1"/>
  <c r="BY172" i="101" a="1"/>
  <c r="BY172" i="101" s="1"/>
  <c r="BZ172" i="101" a="1"/>
  <c r="BZ172" i="101" s="1"/>
  <c r="CA172" i="101" a="1"/>
  <c r="CA172" i="101" s="1"/>
  <c r="CB172" i="101" a="1"/>
  <c r="CB172" i="101"/>
  <c r="CC172" i="101" a="1"/>
  <c r="CC172" i="101"/>
  <c r="CD172" i="101" a="1"/>
  <c r="CD172" i="101" s="1"/>
  <c r="BS173" i="101" a="1"/>
  <c r="BS173" i="101" s="1"/>
  <c r="BT173" i="101" a="1"/>
  <c r="BT173" i="101" s="1"/>
  <c r="BU173" i="101" a="1"/>
  <c r="BU173" i="101" s="1"/>
  <c r="BV173" i="101" a="1"/>
  <c r="BV173" i="101" s="1"/>
  <c r="BW173" i="101" a="1"/>
  <c r="BW173" i="101"/>
  <c r="BX173" i="101" a="1"/>
  <c r="BX173" i="101" s="1"/>
  <c r="BY173" i="101" a="1"/>
  <c r="BY173" i="101"/>
  <c r="BZ173" i="101" a="1"/>
  <c r="BZ173" i="101" s="1"/>
  <c r="CA173" i="101" a="1"/>
  <c r="CA173" i="101" s="1"/>
  <c r="CB173" i="101" a="1"/>
  <c r="CB173" i="101" s="1"/>
  <c r="CC173" i="101" a="1"/>
  <c r="CC173" i="101" s="1"/>
  <c r="CD173" i="101" a="1"/>
  <c r="CD173" i="101" s="1"/>
  <c r="BS174" i="101" a="1"/>
  <c r="BS174" i="101"/>
  <c r="BT174" i="101" a="1"/>
  <c r="BT174" i="101"/>
  <c r="BU174" i="101" a="1"/>
  <c r="BU174" i="101" s="1"/>
  <c r="BV174" i="101" a="1"/>
  <c r="BV174" i="101" s="1"/>
  <c r="BW174" i="101" a="1"/>
  <c r="BW174" i="101" s="1"/>
  <c r="BX174" i="101" a="1"/>
  <c r="BX174" i="101" s="1"/>
  <c r="BY174" i="101" a="1"/>
  <c r="BY174" i="101" s="1"/>
  <c r="BZ174" i="101" a="1"/>
  <c r="BZ174" i="101" s="1"/>
  <c r="CA174" i="101" a="1"/>
  <c r="CA174" i="101"/>
  <c r="CB174" i="101" a="1"/>
  <c r="CB174" i="101"/>
  <c r="CC174" i="101" a="1"/>
  <c r="CC174" i="101"/>
  <c r="CD174" i="101" a="1"/>
  <c r="CD174" i="101" s="1"/>
  <c r="BS175" i="101" a="1"/>
  <c r="BS175" i="101" s="1"/>
  <c r="BT175" i="101" a="1"/>
  <c r="BT175" i="101"/>
  <c r="BU175" i="101" a="1"/>
  <c r="BU175" i="101" s="1"/>
  <c r="BV175" i="101" a="1"/>
  <c r="BV175" i="101" s="1"/>
  <c r="BW175" i="101" a="1"/>
  <c r="BW175" i="101" s="1"/>
  <c r="BX175" i="101" a="1"/>
  <c r="BX175" i="101"/>
  <c r="BY175" i="101" a="1"/>
  <c r="BY175" i="101"/>
  <c r="BZ175" i="101" a="1"/>
  <c r="BZ175" i="101" s="1"/>
  <c r="CA175" i="101" a="1"/>
  <c r="CA175" i="101" s="1"/>
  <c r="CB175" i="101" a="1"/>
  <c r="CB175" i="101" s="1"/>
  <c r="CC175" i="101" a="1"/>
  <c r="CC175" i="101"/>
  <c r="CD175" i="101" a="1"/>
  <c r="CD175" i="101" s="1"/>
  <c r="BS176" i="101" a="1"/>
  <c r="BS176" i="101"/>
  <c r="BT176" i="101" a="1"/>
  <c r="BT176" i="101" s="1"/>
  <c r="BU176" i="101" a="1"/>
  <c r="BU176" i="101"/>
  <c r="BV176" i="101" a="1"/>
  <c r="BV176" i="101" s="1"/>
  <c r="BW176" i="101" a="1"/>
  <c r="BW176" i="101" s="1"/>
  <c r="BX176" i="101" a="1"/>
  <c r="BX176" i="101" s="1"/>
  <c r="BY176" i="101" a="1"/>
  <c r="BY176" i="101" s="1"/>
  <c r="BZ176" i="101" a="1"/>
  <c r="BZ176" i="101" s="1"/>
  <c r="CA176" i="101" a="1"/>
  <c r="CA176" i="101"/>
  <c r="CB176" i="101" a="1"/>
  <c r="CB176" i="101"/>
  <c r="CC176" i="101" a="1"/>
  <c r="CC176" i="101" s="1"/>
  <c r="CD176" i="101" a="1"/>
  <c r="CD176" i="101" s="1"/>
  <c r="BS177" i="101" a="1"/>
  <c r="BS177" i="101" s="1"/>
  <c r="BT177" i="101" a="1"/>
  <c r="BT177" i="101" s="1"/>
  <c r="BU177" i="101" a="1"/>
  <c r="BU177" i="101" s="1"/>
  <c r="BV177" i="101" a="1"/>
  <c r="BV177" i="101" s="1"/>
  <c r="BW177" i="101" a="1"/>
  <c r="BW177" i="101"/>
  <c r="BX177" i="101" a="1"/>
  <c r="BX177" i="101"/>
  <c r="BY177" i="101" a="1"/>
  <c r="BY177" i="101"/>
  <c r="BZ177" i="101" a="1"/>
  <c r="BZ177" i="101" s="1"/>
  <c r="CA177" i="101" a="1"/>
  <c r="CA177" i="101" s="1"/>
  <c r="CB177" i="101" a="1"/>
  <c r="CB177" i="101" s="1"/>
  <c r="CC177" i="101" a="1"/>
  <c r="CC177" i="101" s="1"/>
  <c r="CD177" i="101" a="1"/>
  <c r="CD177" i="101" s="1"/>
  <c r="BS178" i="101" a="1"/>
  <c r="BS178" i="101" s="1"/>
  <c r="BT178" i="101" a="1"/>
  <c r="BT178" i="101"/>
  <c r="BU178" i="101" a="1"/>
  <c r="BU178" i="101"/>
  <c r="BV178" i="101" a="1"/>
  <c r="BV178" i="101" s="1"/>
  <c r="BW178" i="101" a="1"/>
  <c r="BW178" i="101" s="1"/>
  <c r="BX178" i="101" a="1"/>
  <c r="BX178" i="101" s="1"/>
  <c r="BY178" i="101" a="1"/>
  <c r="BY178" i="101" s="1"/>
  <c r="BZ178" i="101" a="1"/>
  <c r="BZ178" i="101" s="1"/>
  <c r="CA178" i="101" a="1"/>
  <c r="CA178" i="101"/>
  <c r="CB178" i="101" a="1"/>
  <c r="CB178" i="101" s="1"/>
  <c r="CC178" i="101" a="1"/>
  <c r="CC178" i="101"/>
  <c r="CD178" i="101" a="1"/>
  <c r="CD178" i="101" s="1"/>
  <c r="BS179" i="101" a="1"/>
  <c r="BS179" i="101" s="1"/>
  <c r="BT179" i="101" a="1"/>
  <c r="BT179" i="101" s="1"/>
  <c r="BU179" i="101" a="1"/>
  <c r="BU179" i="101" s="1"/>
  <c r="BV179" i="101" a="1"/>
  <c r="BV179" i="101" s="1"/>
  <c r="BW179" i="101" a="1"/>
  <c r="BW179" i="101"/>
  <c r="BX179" i="101" a="1"/>
  <c r="BX179" i="101"/>
  <c r="BY179" i="101" a="1"/>
  <c r="BY179" i="101" s="1"/>
  <c r="BZ179" i="101" a="1"/>
  <c r="BZ179" i="101" s="1"/>
  <c r="CA179" i="101" a="1"/>
  <c r="CA179" i="101" s="1"/>
  <c r="CB179" i="101" a="1"/>
  <c r="CB179" i="101" s="1"/>
  <c r="CC179" i="101" a="1"/>
  <c r="CC179" i="101" s="1"/>
  <c r="CD179" i="101" a="1"/>
  <c r="CD179" i="101" s="1"/>
  <c r="BS180" i="101" a="1"/>
  <c r="BS180" i="101"/>
  <c r="BT180" i="101" a="1"/>
  <c r="BT180" i="101"/>
  <c r="BU180" i="101" a="1"/>
  <c r="BU180" i="101"/>
  <c r="BV180" i="101" a="1"/>
  <c r="BV180" i="101"/>
  <c r="BW180" i="101" a="1"/>
  <c r="BW180" i="101"/>
  <c r="BX180" i="101" a="1"/>
  <c r="BX180" i="101" s="1"/>
  <c r="BY180" i="101" a="1"/>
  <c r="BY180" i="101"/>
  <c r="BZ180" i="101" a="1"/>
  <c r="BZ180" i="101" s="1"/>
  <c r="CA180" i="101" a="1"/>
  <c r="CA180" i="101"/>
  <c r="CB180" i="101" a="1"/>
  <c r="CB180" i="101" s="1"/>
  <c r="CC180" i="101" a="1"/>
  <c r="CC180" i="101"/>
  <c r="CD180" i="101" a="1"/>
  <c r="CD180" i="101" s="1"/>
  <c r="BS181" i="101" a="1"/>
  <c r="BS181" i="101"/>
  <c r="BT181" i="101" a="1"/>
  <c r="BT181" i="101" s="1"/>
  <c r="BU181" i="101" a="1"/>
  <c r="BU181" i="101"/>
  <c r="BV181" i="101" a="1"/>
  <c r="BV181" i="101" s="1"/>
  <c r="BW181" i="101" a="1"/>
  <c r="BW181" i="101" s="1"/>
  <c r="BX181" i="101" a="1"/>
  <c r="BX181" i="101" s="1"/>
  <c r="BY181" i="101" a="1"/>
  <c r="BY181" i="101"/>
  <c r="BZ181" i="101" a="1"/>
  <c r="BZ181" i="101" s="1"/>
  <c r="CA181" i="101" a="1"/>
  <c r="CA181" i="101" s="1"/>
  <c r="CB181" i="101" a="1"/>
  <c r="CB181" i="101" s="1"/>
  <c r="CC181" i="101" a="1"/>
  <c r="CC181" i="101" s="1"/>
  <c r="CD181" i="101" a="1"/>
  <c r="CD181" i="101" s="1"/>
  <c r="BS182" i="101" a="1"/>
  <c r="BS182" i="101" s="1"/>
  <c r="BT182" i="101" a="1"/>
  <c r="BT182" i="101" s="1"/>
  <c r="BU182" i="101" a="1"/>
  <c r="BU182" i="101" s="1"/>
  <c r="BV182" i="101" a="1"/>
  <c r="BV182" i="101" s="1"/>
  <c r="BW182" i="101" a="1"/>
  <c r="BW182" i="101" s="1"/>
  <c r="BX182" i="101" a="1"/>
  <c r="BX182" i="101" s="1"/>
  <c r="BY182" i="101" a="1"/>
  <c r="BY182" i="101" s="1"/>
  <c r="BZ182" i="101" a="1"/>
  <c r="BZ182" i="101" s="1"/>
  <c r="CA182" i="101" a="1"/>
  <c r="CA182" i="101" s="1"/>
  <c r="CB182" i="101" a="1"/>
  <c r="CB182" i="101" s="1"/>
  <c r="CC182" i="101" a="1"/>
  <c r="CC182" i="101" s="1"/>
  <c r="CD182" i="101" a="1"/>
  <c r="CD182" i="101" s="1"/>
  <c r="BS183" i="101" a="1"/>
  <c r="BS183" i="101" s="1"/>
  <c r="BT183" i="101" a="1"/>
  <c r="BT183" i="101" s="1"/>
  <c r="BU183" i="101" a="1"/>
  <c r="BU183" i="101" s="1"/>
  <c r="BV183" i="101" a="1"/>
  <c r="BV183" i="101" s="1"/>
  <c r="BW183" i="101" a="1"/>
  <c r="BW183" i="101" s="1"/>
  <c r="BX183" i="101" a="1"/>
  <c r="BX183" i="101" s="1"/>
  <c r="BY183" i="101" a="1"/>
  <c r="BY183" i="101" s="1"/>
  <c r="BZ183" i="101" a="1"/>
  <c r="BZ183" i="101" s="1"/>
  <c r="CA183" i="101" a="1"/>
  <c r="CA183" i="101" s="1"/>
  <c r="CB183" i="101" a="1"/>
  <c r="CB183" i="101" s="1"/>
  <c r="CC183" i="101" a="1"/>
  <c r="CC183" i="101" s="1"/>
  <c r="CD183" i="101" a="1"/>
  <c r="CD183" i="101" s="1"/>
  <c r="BS184" i="101" a="1"/>
  <c r="BS184" i="101" s="1"/>
  <c r="BT184" i="101" a="1"/>
  <c r="BT184" i="101" s="1"/>
  <c r="BU184" i="101" a="1"/>
  <c r="BU184" i="101" s="1"/>
  <c r="BV184" i="101" a="1"/>
  <c r="BV184" i="101" s="1"/>
  <c r="BW184" i="101" a="1"/>
  <c r="BW184" i="101" s="1"/>
  <c r="BX184" i="101" a="1"/>
  <c r="BX184" i="101" s="1"/>
  <c r="BY184" i="101" a="1"/>
  <c r="BY184" i="101" s="1"/>
  <c r="BZ184" i="101" a="1"/>
  <c r="BZ184" i="101" s="1"/>
  <c r="CA184" i="101" a="1"/>
  <c r="CA184" i="101" s="1"/>
  <c r="CB184" i="101" a="1"/>
  <c r="CB184" i="101" s="1"/>
  <c r="CC184" i="101" a="1"/>
  <c r="CC184" i="101" s="1"/>
  <c r="CD184" i="101" a="1"/>
  <c r="CD184" i="101" s="1"/>
  <c r="BS185" i="101" a="1"/>
  <c r="BS185" i="101" s="1"/>
  <c r="BT185" i="101" a="1"/>
  <c r="BT185" i="101" s="1"/>
  <c r="BU185" i="101" a="1"/>
  <c r="BU185" i="101" s="1"/>
  <c r="BV185" i="101" a="1"/>
  <c r="BV185" i="101" s="1"/>
  <c r="BW185" i="101" a="1"/>
  <c r="BW185" i="101" s="1"/>
  <c r="BX185" i="101" a="1"/>
  <c r="BX185" i="101" s="1"/>
  <c r="BY185" i="101" a="1"/>
  <c r="BY185" i="101" s="1"/>
  <c r="BZ185" i="101" a="1"/>
  <c r="BZ185" i="101" s="1"/>
  <c r="CA185" i="101" a="1"/>
  <c r="CA185" i="101" s="1"/>
  <c r="CB185" i="101" a="1"/>
  <c r="CB185" i="101" s="1"/>
  <c r="CC185" i="101" a="1"/>
  <c r="CC185" i="101" s="1"/>
  <c r="CD185" i="101" a="1"/>
  <c r="CD185" i="101" s="1"/>
  <c r="BS186" i="101" a="1"/>
  <c r="BS186" i="101" s="1"/>
  <c r="BT186" i="101" a="1"/>
  <c r="BT186" i="101" s="1"/>
  <c r="BU186" i="101" a="1"/>
  <c r="BU186" i="101" s="1"/>
  <c r="BV186" i="101" a="1"/>
  <c r="BV186" i="101" s="1"/>
  <c r="BW186" i="101" a="1"/>
  <c r="BW186" i="101" s="1"/>
  <c r="BX186" i="101" a="1"/>
  <c r="BX186" i="101" s="1"/>
  <c r="BY186" i="101" a="1"/>
  <c r="BY186" i="101" s="1"/>
  <c r="BZ186" i="101" a="1"/>
  <c r="BZ186" i="101" s="1"/>
  <c r="CA186" i="101" a="1"/>
  <c r="CA186" i="101" s="1"/>
  <c r="CB186" i="101" a="1"/>
  <c r="CB186" i="101" s="1"/>
  <c r="CC186" i="101" a="1"/>
  <c r="CC186" i="101" s="1"/>
  <c r="CD186" i="101" a="1"/>
  <c r="CD186" i="101" s="1"/>
  <c r="BS187" i="101" a="1"/>
  <c r="BS187" i="101" s="1"/>
  <c r="BT187" i="101" a="1"/>
  <c r="BT187" i="101" s="1"/>
  <c r="BU187" i="101" a="1"/>
  <c r="BU187" i="101" s="1"/>
  <c r="BV187" i="101" a="1"/>
  <c r="BV187" i="101" s="1"/>
  <c r="BW187" i="101" a="1"/>
  <c r="BW187" i="101" s="1"/>
  <c r="BX187" i="101" a="1"/>
  <c r="BX187" i="101" s="1"/>
  <c r="BY187" i="101" a="1"/>
  <c r="BY187" i="101" s="1"/>
  <c r="BZ187" i="101" a="1"/>
  <c r="BZ187" i="101" s="1"/>
  <c r="CA187" i="101" a="1"/>
  <c r="CA187" i="101" s="1"/>
  <c r="CB187" i="101" a="1"/>
  <c r="CB187" i="101" s="1"/>
  <c r="CC187" i="101" a="1"/>
  <c r="CC187" i="101" s="1"/>
  <c r="CD187" i="101" a="1"/>
  <c r="CD187" i="101" s="1"/>
  <c r="BS188" i="101" a="1"/>
  <c r="BS188" i="101" s="1"/>
  <c r="BT188" i="101" a="1"/>
  <c r="BT188" i="101" s="1"/>
  <c r="BU188" i="101" a="1"/>
  <c r="BU188" i="101" s="1"/>
  <c r="BV188" i="101" a="1"/>
  <c r="BV188" i="101" s="1"/>
  <c r="BW188" i="101" a="1"/>
  <c r="BW188" i="101" s="1"/>
  <c r="BX188" i="101" a="1"/>
  <c r="BX188" i="101" s="1"/>
  <c r="BY188" i="101" a="1"/>
  <c r="BY188" i="101" s="1"/>
  <c r="BZ188" i="101" a="1"/>
  <c r="BZ188" i="101" s="1"/>
  <c r="CA188" i="101" a="1"/>
  <c r="CA188" i="101" s="1"/>
  <c r="CB188" i="101" a="1"/>
  <c r="CB188" i="101" s="1"/>
  <c r="CC188" i="101" a="1"/>
  <c r="CC188" i="101" s="1"/>
  <c r="CD188" i="101" a="1"/>
  <c r="CD188" i="101" s="1"/>
  <c r="BS189" i="101" a="1"/>
  <c r="BS189" i="101" s="1"/>
  <c r="BT189" i="101" a="1"/>
  <c r="BT189" i="101" s="1"/>
  <c r="BU189" i="101" a="1"/>
  <c r="BU189" i="101" s="1"/>
  <c r="BV189" i="101" a="1"/>
  <c r="BV189" i="101" s="1"/>
  <c r="BW189" i="101" a="1"/>
  <c r="BW189" i="101" s="1"/>
  <c r="BX189" i="101" a="1"/>
  <c r="BX189" i="101" s="1"/>
  <c r="BY189" i="101" a="1"/>
  <c r="BY189" i="101" s="1"/>
  <c r="BZ189" i="101" a="1"/>
  <c r="BZ189" i="101" s="1"/>
  <c r="CA189" i="101" a="1"/>
  <c r="CA189" i="101" s="1"/>
  <c r="CB189" i="101" a="1"/>
  <c r="CB189" i="101" s="1"/>
  <c r="CC189" i="101" a="1"/>
  <c r="CC189" i="101" s="1"/>
  <c r="CD189" i="101" a="1"/>
  <c r="CD189" i="101" s="1"/>
  <c r="BS190" i="101" a="1"/>
  <c r="BS190" i="101" s="1"/>
  <c r="BT190" i="101" a="1"/>
  <c r="BT190" i="101" s="1"/>
  <c r="BU190" i="101" a="1"/>
  <c r="BU190" i="101" s="1"/>
  <c r="BV190" i="101" a="1"/>
  <c r="BV190" i="101" s="1"/>
  <c r="BW190" i="101" a="1"/>
  <c r="BW190" i="101" s="1"/>
  <c r="BX190" i="101" a="1"/>
  <c r="BX190" i="101" s="1"/>
  <c r="BY190" i="101" a="1"/>
  <c r="BY190" i="101" s="1"/>
  <c r="BZ190" i="101" a="1"/>
  <c r="BZ190" i="101" s="1"/>
  <c r="CA190" i="101" a="1"/>
  <c r="CA190" i="101" s="1"/>
  <c r="CB190" i="101" a="1"/>
  <c r="CB190" i="101" s="1"/>
  <c r="CC190" i="101" a="1"/>
  <c r="CC190" i="101" s="1"/>
  <c r="CD190" i="101" a="1"/>
  <c r="CD190" i="101" s="1"/>
  <c r="BS191" i="101" a="1"/>
  <c r="BS191" i="101" s="1"/>
  <c r="BT191" i="101" a="1"/>
  <c r="BT191" i="101" s="1"/>
  <c r="BU191" i="101" a="1"/>
  <c r="BU191" i="101" s="1"/>
  <c r="BV191" i="101" a="1"/>
  <c r="BV191" i="101" s="1"/>
  <c r="BW191" i="101" a="1"/>
  <c r="BW191" i="101" s="1"/>
  <c r="BX191" i="101" a="1"/>
  <c r="BX191" i="101" s="1"/>
  <c r="BY191" i="101" a="1"/>
  <c r="BY191" i="101" s="1"/>
  <c r="BZ191" i="101" a="1"/>
  <c r="BZ191" i="101" s="1"/>
  <c r="CA191" i="101" a="1"/>
  <c r="CA191" i="101" s="1"/>
  <c r="CB191" i="101" a="1"/>
  <c r="CB191" i="101" s="1"/>
  <c r="CC191" i="101" a="1"/>
  <c r="CC191" i="101" s="1"/>
  <c r="CD191" i="101" a="1"/>
  <c r="CD191" i="101" s="1"/>
  <c r="BS192" i="101" a="1"/>
  <c r="BS192" i="101" s="1"/>
  <c r="BT192" i="101" a="1"/>
  <c r="BT192" i="101" s="1"/>
  <c r="BU192" i="101" a="1"/>
  <c r="BU192" i="101" s="1"/>
  <c r="BV192" i="101" a="1"/>
  <c r="BV192" i="101" s="1"/>
  <c r="BW192" i="101" a="1"/>
  <c r="BW192" i="101" s="1"/>
  <c r="BX192" i="101" a="1"/>
  <c r="BX192" i="101" s="1"/>
  <c r="BY192" i="101" a="1"/>
  <c r="BY192" i="101" s="1"/>
  <c r="BZ192" i="101" a="1"/>
  <c r="BZ192" i="101" s="1"/>
  <c r="CA192" i="101" a="1"/>
  <c r="CA192" i="101" s="1"/>
  <c r="CB192" i="101" a="1"/>
  <c r="CB192" i="101" s="1"/>
  <c r="CC192" i="101" a="1"/>
  <c r="CC192" i="101" s="1"/>
  <c r="CD192" i="101" a="1"/>
  <c r="CD192" i="101" s="1"/>
  <c r="BS193" i="101" a="1"/>
  <c r="BS193" i="101" s="1"/>
  <c r="BT193" i="101" a="1"/>
  <c r="BT193" i="101" s="1"/>
  <c r="BU193" i="101" a="1"/>
  <c r="BU193" i="101" s="1"/>
  <c r="BV193" i="101" a="1"/>
  <c r="BV193" i="101" s="1"/>
  <c r="BW193" i="101" a="1"/>
  <c r="BW193" i="101" s="1"/>
  <c r="BX193" i="101" a="1"/>
  <c r="BX193" i="101" s="1"/>
  <c r="BY193" i="101" a="1"/>
  <c r="BY193" i="101" s="1"/>
  <c r="BZ193" i="101" a="1"/>
  <c r="BZ193" i="101" s="1"/>
  <c r="CA193" i="101" a="1"/>
  <c r="CA193" i="101" s="1"/>
  <c r="CB193" i="101" a="1"/>
  <c r="CB193" i="101" s="1"/>
  <c r="CC193" i="101" a="1"/>
  <c r="CC193" i="101" s="1"/>
  <c r="CD193" i="101" a="1"/>
  <c r="CD193" i="101" s="1"/>
  <c r="BS194" i="101" a="1"/>
  <c r="BS194" i="101" s="1"/>
  <c r="BT194" i="101" a="1"/>
  <c r="BT194" i="101" s="1"/>
  <c r="BU194" i="101" a="1"/>
  <c r="BU194" i="101" s="1"/>
  <c r="BV194" i="101" a="1"/>
  <c r="BV194" i="101" s="1"/>
  <c r="BW194" i="101" a="1"/>
  <c r="BW194" i="101" s="1"/>
  <c r="BX194" i="101" a="1"/>
  <c r="BX194" i="101" s="1"/>
  <c r="BY194" i="101" a="1"/>
  <c r="BY194" i="101" s="1"/>
  <c r="BZ194" i="101" a="1"/>
  <c r="BZ194" i="101" s="1"/>
  <c r="CA194" i="101" a="1"/>
  <c r="CA194" i="101" s="1"/>
  <c r="CB194" i="101" a="1"/>
  <c r="CB194" i="101" s="1"/>
  <c r="CC194" i="101" a="1"/>
  <c r="CC194" i="101" s="1"/>
  <c r="CD194" i="101" a="1"/>
  <c r="CD194" i="101" s="1"/>
  <c r="BS195" i="101" a="1"/>
  <c r="BS195" i="101" s="1"/>
  <c r="BT195" i="101" a="1"/>
  <c r="BT195" i="101" s="1"/>
  <c r="BU195" i="101" a="1"/>
  <c r="BU195" i="101" s="1"/>
  <c r="BV195" i="101" a="1"/>
  <c r="BV195" i="101" s="1"/>
  <c r="BW195" i="101" a="1"/>
  <c r="BW195" i="101" s="1"/>
  <c r="BX195" i="101" a="1"/>
  <c r="BX195" i="101" s="1"/>
  <c r="BY195" i="101" a="1"/>
  <c r="BY195" i="101" s="1"/>
  <c r="BZ195" i="101" a="1"/>
  <c r="BZ195" i="101" s="1"/>
  <c r="CA195" i="101" a="1"/>
  <c r="CA195" i="101" s="1"/>
  <c r="CB195" i="101" a="1"/>
  <c r="CB195" i="101" s="1"/>
  <c r="CC195" i="101" a="1"/>
  <c r="CC195" i="101" s="1"/>
  <c r="CD195" i="101" a="1"/>
  <c r="CD195" i="101" s="1"/>
  <c r="BS196" i="101" a="1"/>
  <c r="BS196" i="101" s="1"/>
  <c r="BT196" i="101" a="1"/>
  <c r="BT196" i="101" s="1"/>
  <c r="BU196" i="101" a="1"/>
  <c r="BU196" i="101" s="1"/>
  <c r="BV196" i="101" a="1"/>
  <c r="BV196" i="101" s="1"/>
  <c r="BW196" i="101" a="1"/>
  <c r="BW196" i="101" s="1"/>
  <c r="BX196" i="101" a="1"/>
  <c r="BX196" i="101" s="1"/>
  <c r="BY196" i="101" a="1"/>
  <c r="BY196" i="101" s="1"/>
  <c r="BZ196" i="101" a="1"/>
  <c r="BZ196" i="101" s="1"/>
  <c r="CA196" i="101" a="1"/>
  <c r="CA196" i="101" s="1"/>
  <c r="CB196" i="101" a="1"/>
  <c r="CB196" i="101" s="1"/>
  <c r="CC196" i="101" a="1"/>
  <c r="CC196" i="101" s="1"/>
  <c r="CD196" i="101" a="1"/>
  <c r="CD196" i="101" s="1"/>
  <c r="BS197" i="101" a="1"/>
  <c r="BS197" i="101" s="1"/>
  <c r="BT197" i="101" a="1"/>
  <c r="BT197" i="101" s="1"/>
  <c r="BU197" i="101" a="1"/>
  <c r="BU197" i="101" s="1"/>
  <c r="BV197" i="101" a="1"/>
  <c r="BV197" i="101" s="1"/>
  <c r="BW197" i="101" a="1"/>
  <c r="BW197" i="101" s="1"/>
  <c r="BX197" i="101" a="1"/>
  <c r="BX197" i="101" s="1"/>
  <c r="BY197" i="101" a="1"/>
  <c r="BY197" i="101" s="1"/>
  <c r="BZ197" i="101" a="1"/>
  <c r="BZ197" i="101" s="1"/>
  <c r="CA197" i="101" a="1"/>
  <c r="CA197" i="101" s="1"/>
  <c r="CB197" i="101" a="1"/>
  <c r="CB197" i="101" s="1"/>
  <c r="CC197" i="101" a="1"/>
  <c r="CC197" i="101" s="1"/>
  <c r="CD197" i="101" a="1"/>
  <c r="CD197" i="101" s="1"/>
  <c r="BS198" i="101" a="1"/>
  <c r="BS198" i="101" s="1"/>
  <c r="BT198" i="101" a="1"/>
  <c r="BT198" i="101" s="1"/>
  <c r="BU198" i="101" a="1"/>
  <c r="BU198" i="101" s="1"/>
  <c r="BV198" i="101" a="1"/>
  <c r="BV198" i="101" s="1"/>
  <c r="BW198" i="101" a="1"/>
  <c r="BW198" i="101" s="1"/>
  <c r="BX198" i="101" a="1"/>
  <c r="BX198" i="101" s="1"/>
  <c r="BY198" i="101" a="1"/>
  <c r="BY198" i="101" s="1"/>
  <c r="BZ198" i="101" a="1"/>
  <c r="BZ198" i="101" s="1"/>
  <c r="CA198" i="101" a="1"/>
  <c r="CA198" i="101" s="1"/>
  <c r="CB198" i="101" a="1"/>
  <c r="CB198" i="101" s="1"/>
  <c r="CC198" i="101" a="1"/>
  <c r="CC198" i="101" s="1"/>
  <c r="CD198" i="101" a="1"/>
  <c r="CD198" i="101" s="1"/>
  <c r="BS199" i="101" a="1"/>
  <c r="BS199" i="101" s="1"/>
  <c r="BT199" i="101" a="1"/>
  <c r="BT199" i="101" s="1"/>
  <c r="BU199" i="101" a="1"/>
  <c r="BU199" i="101" s="1"/>
  <c r="BV199" i="101" a="1"/>
  <c r="BV199" i="101" s="1"/>
  <c r="BW199" i="101" a="1"/>
  <c r="BW199" i="101" s="1"/>
  <c r="BX199" i="101" a="1"/>
  <c r="BX199" i="101" s="1"/>
  <c r="BY199" i="101" a="1"/>
  <c r="BY199" i="101" s="1"/>
  <c r="BZ199" i="101" a="1"/>
  <c r="BZ199" i="101" s="1"/>
  <c r="CA199" i="101" a="1"/>
  <c r="CA199" i="101" s="1"/>
  <c r="CB199" i="101" a="1"/>
  <c r="CB199" i="101" s="1"/>
  <c r="CC199" i="101" a="1"/>
  <c r="CC199" i="101" s="1"/>
  <c r="CD199" i="101" a="1"/>
  <c r="CD199" i="101" s="1"/>
  <c r="BS200" i="101" a="1"/>
  <c r="BS200" i="101" s="1"/>
  <c r="BT200" i="101" a="1"/>
  <c r="BT200" i="101" s="1"/>
  <c r="BU200" i="101" a="1"/>
  <c r="BU200" i="101" s="1"/>
  <c r="BV200" i="101" a="1"/>
  <c r="BV200" i="101" s="1"/>
  <c r="BW200" i="101" a="1"/>
  <c r="BW200" i="101" s="1"/>
  <c r="BX200" i="101" a="1"/>
  <c r="BX200" i="101" s="1"/>
  <c r="BY200" i="101" a="1"/>
  <c r="BY200" i="101" s="1"/>
  <c r="BZ200" i="101" a="1"/>
  <c r="BZ200" i="101" s="1"/>
  <c r="CA200" i="101" a="1"/>
  <c r="CA200" i="101" s="1"/>
  <c r="CB200" i="101" a="1"/>
  <c r="CB200" i="101" s="1"/>
  <c r="CC200" i="101" a="1"/>
  <c r="CC200" i="101" s="1"/>
  <c r="CD200" i="101" a="1"/>
  <c r="CD200" i="101" s="1"/>
  <c r="BS201" i="101" a="1"/>
  <c r="BS201" i="101" s="1"/>
  <c r="BT201" i="101" a="1"/>
  <c r="BT201" i="101" s="1"/>
  <c r="BU201" i="101" a="1"/>
  <c r="BU201" i="101" s="1"/>
  <c r="BV201" i="101" a="1"/>
  <c r="BV201" i="101" s="1"/>
  <c r="BW201" i="101" a="1"/>
  <c r="BW201" i="101" s="1"/>
  <c r="BX201" i="101" a="1"/>
  <c r="BX201" i="101" s="1"/>
  <c r="BY201" i="101" a="1"/>
  <c r="BY201" i="101" s="1"/>
  <c r="BZ201" i="101" a="1"/>
  <c r="BZ201" i="101" s="1"/>
  <c r="CA201" i="101" a="1"/>
  <c r="CA201" i="101" s="1"/>
  <c r="CB201" i="101" a="1"/>
  <c r="CB201" i="101" s="1"/>
  <c r="CC201" i="101" a="1"/>
  <c r="CC201" i="101" s="1"/>
  <c r="CD201" i="101" a="1"/>
  <c r="CD201" i="101" s="1"/>
  <c r="BS202" i="101" a="1"/>
  <c r="BS202" i="101" s="1"/>
  <c r="BT202" i="101" a="1"/>
  <c r="BT202" i="101" s="1"/>
  <c r="BU202" i="101" a="1"/>
  <c r="BU202" i="101" s="1"/>
  <c r="BV202" i="101" a="1"/>
  <c r="BV202" i="101" s="1"/>
  <c r="BW202" i="101" a="1"/>
  <c r="BW202" i="101" s="1"/>
  <c r="BX202" i="101" a="1"/>
  <c r="BX202" i="101" s="1"/>
  <c r="BY202" i="101" a="1"/>
  <c r="BY202" i="101" s="1"/>
  <c r="BZ202" i="101" a="1"/>
  <c r="BZ202" i="101" s="1"/>
  <c r="CA202" i="101" a="1"/>
  <c r="CA202" i="101" s="1"/>
  <c r="CB202" i="101" a="1"/>
  <c r="CB202" i="101" s="1"/>
  <c r="CC202" i="101" a="1"/>
  <c r="CC202" i="101" s="1"/>
  <c r="CD202" i="101" a="1"/>
  <c r="CD202" i="101" s="1"/>
  <c r="BS203" i="101" a="1"/>
  <c r="BS203" i="101" s="1"/>
  <c r="BT203" i="101" a="1"/>
  <c r="BT203" i="101" s="1"/>
  <c r="BU203" i="101" a="1"/>
  <c r="BU203" i="101" s="1"/>
  <c r="BV203" i="101" a="1"/>
  <c r="BV203" i="101" s="1"/>
  <c r="BW203" i="101" a="1"/>
  <c r="BW203" i="101" s="1"/>
  <c r="BX203" i="101" a="1"/>
  <c r="BX203" i="101" s="1"/>
  <c r="BY203" i="101" a="1"/>
  <c r="BY203" i="101" s="1"/>
  <c r="BZ203" i="101" a="1"/>
  <c r="BZ203" i="101" s="1"/>
  <c r="CA203" i="101" a="1"/>
  <c r="CA203" i="101" s="1"/>
  <c r="CB203" i="101" a="1"/>
  <c r="CB203" i="101" s="1"/>
  <c r="CC203" i="101" a="1"/>
  <c r="CC203" i="101" s="1"/>
  <c r="CD203" i="101" a="1"/>
  <c r="CD203" i="101" s="1"/>
  <c r="BS204" i="101" a="1"/>
  <c r="BS204" i="101" s="1"/>
  <c r="BT204" i="101" a="1"/>
  <c r="BT204" i="101" s="1"/>
  <c r="BU204" i="101" a="1"/>
  <c r="BU204" i="101" s="1"/>
  <c r="BV204" i="101" a="1"/>
  <c r="BV204" i="101" s="1"/>
  <c r="BW204" i="101" a="1"/>
  <c r="BW204" i="101" s="1"/>
  <c r="BX204" i="101" a="1"/>
  <c r="BX204" i="101" s="1"/>
  <c r="BY204" i="101" a="1"/>
  <c r="BY204" i="101" s="1"/>
  <c r="BZ204" i="101" a="1"/>
  <c r="BZ204" i="101" s="1"/>
  <c r="CA204" i="101" a="1"/>
  <c r="CA204" i="101" s="1"/>
  <c r="CB204" i="101" a="1"/>
  <c r="CB204" i="101" s="1"/>
  <c r="CC204" i="101" a="1"/>
  <c r="CC204" i="101" s="1"/>
  <c r="CD204" i="101" a="1"/>
  <c r="CD204" i="101" s="1"/>
  <c r="BS205" i="101" a="1"/>
  <c r="BS205" i="101" s="1"/>
  <c r="BT205" i="101" a="1"/>
  <c r="BT205" i="101" s="1"/>
  <c r="BU205" i="101" a="1"/>
  <c r="BU205" i="101" s="1"/>
  <c r="BV205" i="101" a="1"/>
  <c r="BV205" i="101" s="1"/>
  <c r="BW205" i="101" a="1"/>
  <c r="BW205" i="101" s="1"/>
  <c r="BX205" i="101" a="1"/>
  <c r="BX205" i="101" s="1"/>
  <c r="BY205" i="101" a="1"/>
  <c r="BY205" i="101" s="1"/>
  <c r="BZ205" i="101" a="1"/>
  <c r="BZ205" i="101" s="1"/>
  <c r="CA205" i="101" a="1"/>
  <c r="CA205" i="101" s="1"/>
  <c r="CB205" i="101" a="1"/>
  <c r="CB205" i="101" s="1"/>
  <c r="CC205" i="101" a="1"/>
  <c r="CC205" i="101" s="1"/>
  <c r="CD205" i="101" a="1"/>
  <c r="CD205" i="101" s="1"/>
  <c r="BS206" i="101" a="1"/>
  <c r="BS206" i="101" s="1"/>
  <c r="BT206" i="101" a="1"/>
  <c r="BT206" i="101" s="1"/>
  <c r="BU206" i="101" a="1"/>
  <c r="BU206" i="101" s="1"/>
  <c r="BV206" i="101" a="1"/>
  <c r="BV206" i="101" s="1"/>
  <c r="BW206" i="101" a="1"/>
  <c r="BW206" i="101" s="1"/>
  <c r="BX206" i="101" a="1"/>
  <c r="BX206" i="101" s="1"/>
  <c r="BY206" i="101" a="1"/>
  <c r="BY206" i="101" s="1"/>
  <c r="BZ206" i="101" a="1"/>
  <c r="BZ206" i="101" s="1"/>
  <c r="CA206" i="101" a="1"/>
  <c r="CA206" i="101" s="1"/>
  <c r="CB206" i="101" a="1"/>
  <c r="CB206" i="101" s="1"/>
  <c r="CC206" i="101" a="1"/>
  <c r="CC206" i="101" s="1"/>
  <c r="CD206" i="101" a="1"/>
  <c r="CD206" i="101" s="1"/>
  <c r="BS207" i="101" a="1"/>
  <c r="BS207" i="101" s="1"/>
  <c r="BT207" i="101" a="1"/>
  <c r="BT207" i="101" s="1"/>
  <c r="BU207" i="101" a="1"/>
  <c r="BU207" i="101" s="1"/>
  <c r="BV207" i="101" a="1"/>
  <c r="BV207" i="101" s="1"/>
  <c r="BW207" i="101" a="1"/>
  <c r="BW207" i="101" s="1"/>
  <c r="BX207" i="101" a="1"/>
  <c r="BX207" i="101" s="1"/>
  <c r="BY207" i="101" a="1"/>
  <c r="BY207" i="101" s="1"/>
  <c r="BZ207" i="101" a="1"/>
  <c r="BZ207" i="101" s="1"/>
  <c r="CA207" i="101" a="1"/>
  <c r="CA207" i="101" s="1"/>
  <c r="CB207" i="101" a="1"/>
  <c r="CB207" i="101" s="1"/>
  <c r="CC207" i="101" a="1"/>
  <c r="CC207" i="101" s="1"/>
  <c r="CD207" i="101" a="1"/>
  <c r="CD207" i="101" s="1"/>
  <c r="BS208" i="101" a="1"/>
  <c r="BS208" i="101" s="1"/>
  <c r="BT208" i="101" a="1"/>
  <c r="BT208" i="101" s="1"/>
  <c r="BU208" i="101" a="1"/>
  <c r="BU208" i="101" s="1"/>
  <c r="BV208" i="101" a="1"/>
  <c r="BV208" i="101" s="1"/>
  <c r="BW208" i="101" a="1"/>
  <c r="BW208" i="101" s="1"/>
  <c r="BX208" i="101" a="1"/>
  <c r="BX208" i="101" s="1"/>
  <c r="BY208" i="101" a="1"/>
  <c r="BY208" i="101" s="1"/>
  <c r="BZ208" i="101" a="1"/>
  <c r="BZ208" i="101" s="1"/>
  <c r="CA208" i="101" a="1"/>
  <c r="CA208" i="101" s="1"/>
  <c r="CB208" i="101" a="1"/>
  <c r="CB208" i="101" s="1"/>
  <c r="CC208" i="101" a="1"/>
  <c r="CC208" i="101" s="1"/>
  <c r="CD208" i="101" a="1"/>
  <c r="CD208" i="101" s="1"/>
  <c r="BS209" i="101" a="1"/>
  <c r="BS209" i="101" s="1"/>
  <c r="BT209" i="101" a="1"/>
  <c r="BT209" i="101" s="1"/>
  <c r="BU209" i="101" a="1"/>
  <c r="BU209" i="101" s="1"/>
  <c r="BV209" i="101" a="1"/>
  <c r="BV209" i="101" s="1"/>
  <c r="BW209" i="101" a="1"/>
  <c r="BW209" i="101" s="1"/>
  <c r="BX209" i="101" a="1"/>
  <c r="BX209" i="101" s="1"/>
  <c r="BY209" i="101" a="1"/>
  <c r="BY209" i="101" s="1"/>
  <c r="BZ209" i="101" a="1"/>
  <c r="BZ209" i="101" s="1"/>
  <c r="CA209" i="101" a="1"/>
  <c r="CA209" i="101" s="1"/>
  <c r="CB209" i="101" a="1"/>
  <c r="CB209" i="101" s="1"/>
  <c r="CC209" i="101" a="1"/>
  <c r="CC209" i="101"/>
  <c r="CD209" i="101" a="1"/>
  <c r="CD209" i="101" s="1"/>
  <c r="BS210" i="101" a="1"/>
  <c r="BS210" i="101" s="1"/>
  <c r="BT210" i="101" a="1"/>
  <c r="BT210" i="101" s="1"/>
  <c r="BU210" i="101" a="1"/>
  <c r="BU210" i="101"/>
  <c r="BV210" i="101" a="1"/>
  <c r="BV210" i="101" s="1"/>
  <c r="BW210" i="101" a="1"/>
  <c r="BW210" i="101" s="1"/>
  <c r="BX210" i="101" a="1"/>
  <c r="BX210" i="101" s="1"/>
  <c r="BY210" i="101" a="1"/>
  <c r="BY210" i="101" s="1"/>
  <c r="BZ210" i="101" a="1"/>
  <c r="BZ210" i="101" s="1"/>
  <c r="CA210" i="101" a="1"/>
  <c r="CA210" i="101" s="1"/>
  <c r="CB210" i="101" a="1"/>
  <c r="CB210" i="101" s="1"/>
  <c r="CC210" i="101" a="1"/>
  <c r="CC210" i="101" s="1"/>
  <c r="CD210" i="101" a="1"/>
  <c r="CD210" i="101" s="1"/>
  <c r="BS211" i="101" a="1"/>
  <c r="BS211" i="101" s="1"/>
  <c r="BT211" i="101" a="1"/>
  <c r="BT211" i="101" s="1"/>
  <c r="BU211" i="101" a="1"/>
  <c r="BU211" i="101"/>
  <c r="BV211" i="101" a="1"/>
  <c r="BV211" i="101" s="1"/>
  <c r="BW211" i="101" a="1"/>
  <c r="BW211" i="101" s="1"/>
  <c r="BX211" i="101" a="1"/>
  <c r="BX211" i="101" s="1"/>
  <c r="BY211" i="101" a="1"/>
  <c r="BY211" i="101"/>
  <c r="BZ211" i="101" a="1"/>
  <c r="BZ211" i="101" s="1"/>
  <c r="CA211" i="101" a="1"/>
  <c r="CA211" i="101" s="1"/>
  <c r="CB211" i="101" a="1"/>
  <c r="CB211" i="101" s="1"/>
  <c r="CC211" i="101" a="1"/>
  <c r="CC211" i="101"/>
  <c r="CD211" i="101" a="1"/>
  <c r="CD211" i="101" s="1"/>
  <c r="BS212" i="101" a="1"/>
  <c r="BS212" i="101" s="1"/>
  <c r="BT212" i="101" a="1"/>
  <c r="BT212" i="101" s="1"/>
  <c r="BU212" i="101" a="1"/>
  <c r="BU212" i="101" s="1"/>
  <c r="BV212" i="101" a="1"/>
  <c r="BV212" i="101" s="1"/>
  <c r="BW212" i="101" a="1"/>
  <c r="BW212" i="101" s="1"/>
  <c r="BX212" i="101" a="1"/>
  <c r="BX212" i="101" s="1"/>
  <c r="BY212" i="101" a="1"/>
  <c r="BY212" i="101"/>
  <c r="BZ212" i="101" a="1"/>
  <c r="BZ212" i="101" s="1"/>
  <c r="CA212" i="101" a="1"/>
  <c r="CA212" i="101" s="1"/>
  <c r="CB212" i="101" a="1"/>
  <c r="CB212" i="101"/>
  <c r="CC212" i="101" a="1"/>
  <c r="CC212" i="101"/>
  <c r="CD212" i="101" a="1"/>
  <c r="CD212" i="101" s="1"/>
  <c r="BS213" i="101" a="1"/>
  <c r="BS213" i="101" s="1"/>
  <c r="BT213" i="101" a="1"/>
  <c r="BT213" i="101" s="1"/>
  <c r="BU213" i="101" a="1"/>
  <c r="BU213" i="101"/>
  <c r="BV213" i="101" a="1"/>
  <c r="BV213" i="101" s="1"/>
  <c r="BW213" i="101" a="1"/>
  <c r="BW213" i="101" s="1"/>
  <c r="BX213" i="101" a="1"/>
  <c r="BX213" i="101"/>
  <c r="BY213" i="101" a="1"/>
  <c r="BY213" i="101" s="1"/>
  <c r="BZ213" i="101" a="1"/>
  <c r="BZ213" i="101" s="1"/>
  <c r="CA213" i="101" a="1"/>
  <c r="CA213" i="101" s="1"/>
  <c r="CB213" i="101" a="1"/>
  <c r="CB213" i="101"/>
  <c r="CC213" i="101" a="1"/>
  <c r="CC213" i="101"/>
  <c r="CD213" i="101" a="1"/>
  <c r="CD213" i="101" s="1"/>
  <c r="BS214" i="101" a="1"/>
  <c r="BS214" i="101" s="1"/>
  <c r="BT214" i="101" a="1"/>
  <c r="BT214" i="101"/>
  <c r="BU214" i="101" a="1"/>
  <c r="BU214" i="101"/>
  <c r="BV214" i="101" a="1"/>
  <c r="BV214" i="101" s="1"/>
  <c r="BW214" i="101" a="1"/>
  <c r="BW214" i="101" s="1"/>
  <c r="BX214" i="101" a="1"/>
  <c r="BX214" i="101" s="1"/>
  <c r="BY214" i="101" a="1"/>
  <c r="BY214" i="101" s="1"/>
  <c r="BZ214" i="101" a="1"/>
  <c r="BZ214" i="101" s="1"/>
  <c r="CA214" i="101" a="1"/>
  <c r="CA214" i="101" s="1"/>
  <c r="CB214" i="101" a="1"/>
  <c r="CB214" i="101"/>
  <c r="CC214" i="101" a="1"/>
  <c r="CC214" i="101" s="1"/>
  <c r="CD214" i="101" a="1"/>
  <c r="CD214" i="101" s="1"/>
  <c r="BS215" i="101" a="1"/>
  <c r="BS215" i="101" s="1"/>
  <c r="BT215" i="101" a="1"/>
  <c r="BT215" i="101"/>
  <c r="BU215" i="101" a="1"/>
  <c r="BU215" i="101" s="1"/>
  <c r="BV215" i="101" a="1"/>
  <c r="BV215" i="101" s="1"/>
  <c r="BW215" i="101" a="1"/>
  <c r="BW215" i="101" s="1"/>
  <c r="BX215" i="101" a="1"/>
  <c r="BX215" i="101" s="1"/>
  <c r="BY215" i="101" a="1"/>
  <c r="BY215" i="101"/>
  <c r="BZ215" i="101" a="1"/>
  <c r="BZ215" i="101" s="1"/>
  <c r="CA215" i="101" a="1"/>
  <c r="CA215" i="101" s="1"/>
  <c r="CB215" i="101" a="1"/>
  <c r="CB215" i="101" s="1"/>
  <c r="CC215" i="101" a="1"/>
  <c r="CC215" i="101" s="1"/>
  <c r="CD215" i="101" a="1"/>
  <c r="CD215" i="101" s="1"/>
  <c r="BS216" i="101" a="1"/>
  <c r="BS216" i="101" s="1"/>
  <c r="BT216" i="101" a="1"/>
  <c r="BT216" i="101" s="1"/>
  <c r="BU216" i="101" a="1"/>
  <c r="BU216" i="101" s="1"/>
  <c r="BV216" i="101" a="1"/>
  <c r="BV216" i="101" s="1"/>
  <c r="BW216" i="101" a="1"/>
  <c r="BW216" i="101" s="1"/>
  <c r="BX216" i="101" a="1"/>
  <c r="BX216" i="101"/>
  <c r="BY216" i="101" a="1"/>
  <c r="BY216" i="101" s="1"/>
  <c r="BZ216" i="101" a="1"/>
  <c r="BZ216" i="101" s="1"/>
  <c r="CA216" i="101" a="1"/>
  <c r="CA216" i="101" s="1"/>
  <c r="CB216" i="101" a="1"/>
  <c r="CB216" i="101" s="1"/>
  <c r="CC216" i="101" a="1"/>
  <c r="CC216" i="101"/>
  <c r="CD216" i="101" a="1"/>
  <c r="CD216" i="101" s="1"/>
  <c r="BS217" i="101" a="1"/>
  <c r="BS217" i="101" s="1"/>
  <c r="BT217" i="101" a="1"/>
  <c r="BT217" i="101" s="1"/>
  <c r="BU217" i="101" a="1"/>
  <c r="BU217" i="101" s="1"/>
  <c r="BV217" i="101" a="1"/>
  <c r="BV217" i="101" s="1"/>
  <c r="BW217" i="101" a="1"/>
  <c r="BW217" i="101" s="1"/>
  <c r="BX217" i="101" a="1"/>
  <c r="BX217" i="101" s="1"/>
  <c r="BY217" i="101" a="1"/>
  <c r="BY217" i="101" s="1"/>
  <c r="BZ217" i="101" a="1"/>
  <c r="BZ217" i="101" s="1"/>
  <c r="CA217" i="101" a="1"/>
  <c r="CA217" i="101" s="1"/>
  <c r="CB217" i="101" a="1"/>
  <c r="CB217" i="101"/>
  <c r="CC217" i="101" a="1"/>
  <c r="CC217" i="101" s="1"/>
  <c r="CD217" i="101" a="1"/>
  <c r="CD217" i="101" s="1"/>
  <c r="BS218" i="101" a="1"/>
  <c r="BS218" i="101" s="1"/>
  <c r="BT218" i="101" a="1"/>
  <c r="BT218" i="101" s="1"/>
  <c r="BU218" i="101" a="1"/>
  <c r="BU218" i="101"/>
  <c r="BV218" i="101" a="1"/>
  <c r="BV218" i="101" s="1"/>
  <c r="BW218" i="101" a="1"/>
  <c r="BW218" i="101" s="1"/>
  <c r="BX218" i="101" a="1"/>
  <c r="BX218" i="101" s="1"/>
  <c r="BY218" i="101" a="1"/>
  <c r="BY218" i="101" s="1"/>
  <c r="BZ218" i="101" a="1"/>
  <c r="BZ218" i="101" s="1"/>
  <c r="CA218" i="101" a="1"/>
  <c r="CA218" i="101" s="1"/>
  <c r="CB218" i="101" a="1"/>
  <c r="CB218" i="101" s="1"/>
  <c r="CC218" i="101" a="1"/>
  <c r="CC218" i="101" s="1"/>
  <c r="CD218" i="101" a="1"/>
  <c r="CD218" i="101" s="1"/>
  <c r="BS219" i="101" a="1"/>
  <c r="BS219" i="101" s="1"/>
  <c r="BT219" i="101" a="1"/>
  <c r="BT219" i="101"/>
  <c r="BU219" i="101" a="1"/>
  <c r="BU219" i="101" s="1"/>
  <c r="BV219" i="101" a="1"/>
  <c r="BV219" i="101" s="1"/>
  <c r="BW219" i="101" a="1"/>
  <c r="BW219" i="101" s="1"/>
  <c r="BX219" i="101" a="1"/>
  <c r="BX219" i="101" s="1"/>
  <c r="BY219" i="101" a="1"/>
  <c r="BY219" i="101"/>
  <c r="BZ219" i="101" a="1"/>
  <c r="BZ219" i="101" s="1"/>
  <c r="CA219" i="101" a="1"/>
  <c r="CA219" i="101" s="1"/>
  <c r="CB219" i="101" a="1"/>
  <c r="CB219" i="101" s="1"/>
  <c r="CC219" i="101" a="1"/>
  <c r="CC219" i="101" s="1"/>
  <c r="CD219" i="101" a="1"/>
  <c r="CD219" i="101" s="1"/>
  <c r="BS220" i="101" a="1"/>
  <c r="BS220" i="101" s="1"/>
  <c r="BT220" i="101" a="1"/>
  <c r="BT220" i="101" s="1"/>
  <c r="BU220" i="101" a="1"/>
  <c r="BU220" i="101" s="1"/>
  <c r="BV220" i="101" a="1"/>
  <c r="BV220" i="101" s="1"/>
  <c r="BW220" i="101" a="1"/>
  <c r="BW220" i="101" s="1"/>
  <c r="BX220" i="101" a="1"/>
  <c r="BX220" i="101"/>
  <c r="BY220" i="101" a="1"/>
  <c r="BY220" i="101" s="1"/>
  <c r="BZ220" i="101" a="1"/>
  <c r="BZ220" i="101" s="1"/>
  <c r="CA220" i="101" a="1"/>
  <c r="CA220" i="101" s="1"/>
  <c r="CB220" i="101" a="1"/>
  <c r="CB220" i="101" s="1"/>
  <c r="CC220" i="101" a="1"/>
  <c r="CC220" i="101"/>
  <c r="CD220" i="101" a="1"/>
  <c r="CD220" i="101" s="1"/>
  <c r="BS221" i="101" a="1"/>
  <c r="BS221" i="101" s="1"/>
  <c r="BT221" i="101" a="1"/>
  <c r="BT221" i="101" s="1"/>
  <c r="BU221" i="101" a="1"/>
  <c r="BU221" i="101" s="1"/>
  <c r="BV221" i="101" a="1"/>
  <c r="BV221" i="101" s="1"/>
  <c r="BW221" i="101" a="1"/>
  <c r="BW221" i="101" s="1"/>
  <c r="BX221" i="101" a="1"/>
  <c r="BX221" i="101" s="1"/>
  <c r="BY221" i="101" a="1"/>
  <c r="BY221" i="101" s="1"/>
  <c r="BZ221" i="101" a="1"/>
  <c r="BZ221" i="101" s="1"/>
  <c r="CA221" i="101" a="1"/>
  <c r="CA221" i="101" s="1"/>
  <c r="CB221" i="101" a="1"/>
  <c r="CB221" i="101"/>
  <c r="CC221" i="101" a="1"/>
  <c r="CC221" i="101" s="1"/>
  <c r="CD221" i="101" a="1"/>
  <c r="CD221" i="101" s="1"/>
  <c r="BS222" i="101" a="1"/>
  <c r="BS222" i="101" s="1"/>
  <c r="BT222" i="101" a="1"/>
  <c r="BT222" i="101" s="1"/>
  <c r="BU222" i="101" a="1"/>
  <c r="BU222" i="101"/>
  <c r="BV222" i="101" a="1"/>
  <c r="BV222" i="101" s="1"/>
  <c r="BW222" i="101" a="1"/>
  <c r="BW222" i="101" s="1"/>
  <c r="BX222" i="101" a="1"/>
  <c r="BX222" i="101" s="1"/>
  <c r="BY222" i="101" a="1"/>
  <c r="BY222" i="101" s="1"/>
  <c r="BZ222" i="101" a="1"/>
  <c r="BZ222" i="101" s="1"/>
  <c r="CA222" i="101" a="1"/>
  <c r="CA222" i="101" s="1"/>
  <c r="CB222" i="101" a="1"/>
  <c r="CB222" i="101" s="1"/>
  <c r="CC222" i="101" a="1"/>
  <c r="CC222" i="101" s="1"/>
  <c r="CD222" i="101" a="1"/>
  <c r="CD222" i="101" s="1"/>
  <c r="BS223" i="101" a="1"/>
  <c r="BS223" i="101" s="1"/>
  <c r="BT223" i="101" a="1"/>
  <c r="BT223" i="101"/>
  <c r="BU223" i="101" a="1"/>
  <c r="BU223" i="101" s="1"/>
  <c r="BV223" i="101" a="1"/>
  <c r="BV223" i="101" s="1"/>
  <c r="BW223" i="101" a="1"/>
  <c r="BW223" i="101" s="1"/>
  <c r="BX223" i="101" a="1"/>
  <c r="BX223" i="101" s="1"/>
  <c r="BY223" i="101" a="1"/>
  <c r="BY223" i="101"/>
  <c r="BZ223" i="101" a="1"/>
  <c r="BZ223" i="101" s="1"/>
  <c r="CA223" i="101" a="1"/>
  <c r="CA223" i="101" s="1"/>
  <c r="CB223" i="101" a="1"/>
  <c r="CB223" i="101" s="1"/>
  <c r="CC223" i="101" a="1"/>
  <c r="CC223" i="101" s="1"/>
  <c r="CD223" i="101" a="1"/>
  <c r="CD223" i="101" s="1"/>
  <c r="BS224" i="101" a="1"/>
  <c r="BS224" i="101" s="1"/>
  <c r="BT224" i="101" a="1"/>
  <c r="BT224" i="101" s="1"/>
  <c r="BU224" i="101" a="1"/>
  <c r="BU224" i="101" s="1"/>
  <c r="BV224" i="101" a="1"/>
  <c r="BV224" i="101" s="1"/>
  <c r="BW224" i="101" a="1"/>
  <c r="BW224" i="101" s="1"/>
  <c r="BX224" i="101" a="1"/>
  <c r="BX224" i="101"/>
  <c r="BY224" i="101" a="1"/>
  <c r="BY224" i="101" s="1"/>
  <c r="BZ224" i="101" a="1"/>
  <c r="BZ224" i="101" s="1"/>
  <c r="CA224" i="101" a="1"/>
  <c r="CA224" i="101" s="1"/>
  <c r="CB224" i="101" a="1"/>
  <c r="CB224" i="101" s="1"/>
  <c r="CC224" i="101" a="1"/>
  <c r="CC224" i="101"/>
  <c r="CD224" i="101" a="1"/>
  <c r="CD224" i="101" s="1"/>
  <c r="BS225" i="101" a="1"/>
  <c r="BS225" i="101" s="1"/>
  <c r="BT225" i="101" a="1"/>
  <c r="BT225" i="101" s="1"/>
  <c r="BU225" i="101" a="1"/>
  <c r="BU225" i="101" s="1"/>
  <c r="BV225" i="101" a="1"/>
  <c r="BV225" i="101" s="1"/>
  <c r="BW225" i="101" a="1"/>
  <c r="BW225" i="101" s="1"/>
  <c r="BX225" i="101" a="1"/>
  <c r="BX225" i="101" s="1"/>
  <c r="BY225" i="101" a="1"/>
  <c r="BY225" i="101" s="1"/>
  <c r="BZ225" i="101" a="1"/>
  <c r="BZ225" i="101" s="1"/>
  <c r="CA225" i="101" a="1"/>
  <c r="CA225" i="101" s="1"/>
  <c r="CB225" i="101" a="1"/>
  <c r="CB225" i="101"/>
  <c r="CC225" i="101" a="1"/>
  <c r="CC225" i="101" s="1"/>
  <c r="CD225" i="101" a="1"/>
  <c r="CD225" i="101" s="1"/>
  <c r="BS226" i="101" a="1"/>
  <c r="BS226" i="101" s="1"/>
  <c r="BT226" i="101" a="1"/>
  <c r="BT226" i="101" s="1"/>
  <c r="BU226" i="101" a="1"/>
  <c r="BU226" i="101"/>
  <c r="BV226" i="101" a="1"/>
  <c r="BV226" i="101" s="1"/>
  <c r="BW226" i="101" a="1"/>
  <c r="BW226" i="101" s="1"/>
  <c r="BX226" i="101" a="1"/>
  <c r="BX226" i="101" s="1"/>
  <c r="BY226" i="101" a="1"/>
  <c r="BY226" i="101" s="1"/>
  <c r="BZ226" i="101" a="1"/>
  <c r="BZ226" i="101" s="1"/>
  <c r="CA226" i="101" a="1"/>
  <c r="CA226" i="101" s="1"/>
  <c r="CB226" i="101" a="1"/>
  <c r="CB226" i="101" s="1"/>
  <c r="CC226" i="101" a="1"/>
  <c r="CC226" i="101" s="1"/>
  <c r="CD226" i="101" a="1"/>
  <c r="CD226" i="101" s="1"/>
  <c r="BS227" i="101" a="1"/>
  <c r="BS227" i="101" s="1"/>
  <c r="BT227" i="101" a="1"/>
  <c r="BT227" i="101"/>
  <c r="BU227" i="101" a="1"/>
  <c r="BU227" i="101" s="1"/>
  <c r="BV227" i="101" a="1"/>
  <c r="BV227" i="101" s="1"/>
  <c r="BW227" i="101" a="1"/>
  <c r="BW227" i="101" s="1"/>
  <c r="BX227" i="101" a="1"/>
  <c r="BX227" i="101" s="1"/>
  <c r="BY227" i="101" a="1"/>
  <c r="BY227" i="101"/>
  <c r="BZ227" i="101" a="1"/>
  <c r="BZ227" i="101" s="1"/>
  <c r="CA227" i="101" a="1"/>
  <c r="CA227" i="101" s="1"/>
  <c r="CB227" i="101" a="1"/>
  <c r="CB227" i="101" s="1"/>
  <c r="CC227" i="101" a="1"/>
  <c r="CC227" i="101" s="1"/>
  <c r="CD227" i="101" a="1"/>
  <c r="CD227" i="101" s="1"/>
  <c r="BS228" i="101" a="1"/>
  <c r="BS228" i="101" s="1"/>
  <c r="BT228" i="101" a="1"/>
  <c r="BT228" i="101" s="1"/>
  <c r="BU228" i="101" a="1"/>
  <c r="BU228" i="101" s="1"/>
  <c r="BV228" i="101" a="1"/>
  <c r="BV228" i="101" s="1"/>
  <c r="BW228" i="101" a="1"/>
  <c r="BW228" i="101" s="1"/>
  <c r="BX228" i="101" a="1"/>
  <c r="BX228" i="101"/>
  <c r="BY228" i="101" a="1"/>
  <c r="BY228" i="101" s="1"/>
  <c r="BZ228" i="101" a="1"/>
  <c r="BZ228" i="101" s="1"/>
  <c r="CA228" i="101" a="1"/>
  <c r="CA228" i="101" s="1"/>
  <c r="CB228" i="101" a="1"/>
  <c r="CB228" i="101" s="1"/>
  <c r="CC228" i="101" a="1"/>
  <c r="CC228" i="101"/>
  <c r="CD228" i="101" a="1"/>
  <c r="CD228" i="101" s="1"/>
  <c r="BS229" i="101" a="1"/>
  <c r="BS229" i="101" s="1"/>
  <c r="BT229" i="101" a="1"/>
  <c r="BT229" i="101" s="1"/>
  <c r="BU229" i="101" a="1"/>
  <c r="BU229" i="101" s="1"/>
  <c r="BV229" i="101" a="1"/>
  <c r="BV229" i="101" s="1"/>
  <c r="BW229" i="101" a="1"/>
  <c r="BW229" i="101" s="1"/>
  <c r="BX229" i="101" a="1"/>
  <c r="BX229" i="101" s="1"/>
  <c r="BY229" i="101" a="1"/>
  <c r="BY229" i="101" s="1"/>
  <c r="BZ229" i="101" a="1"/>
  <c r="BZ229" i="101" s="1"/>
  <c r="CA229" i="101" a="1"/>
  <c r="CA229" i="101" s="1"/>
  <c r="CB229" i="101" a="1"/>
  <c r="CB229" i="101"/>
  <c r="CC229" i="101" a="1"/>
  <c r="CC229" i="101" s="1"/>
  <c r="CD229" i="101" a="1"/>
  <c r="CD229" i="101" s="1"/>
  <c r="BS230" i="101" a="1"/>
  <c r="BS230" i="101" s="1"/>
  <c r="BT230" i="101" a="1"/>
  <c r="BT230" i="101" s="1"/>
  <c r="BU230" i="101" a="1"/>
  <c r="BU230" i="101"/>
  <c r="BV230" i="101" a="1"/>
  <c r="BV230" i="101" s="1"/>
  <c r="BW230" i="101" a="1"/>
  <c r="BW230" i="101" s="1"/>
  <c r="BX230" i="101" a="1"/>
  <c r="BX230" i="101" s="1"/>
  <c r="BY230" i="101" a="1"/>
  <c r="BY230" i="101" s="1"/>
  <c r="BZ230" i="101" a="1"/>
  <c r="BZ230" i="101" s="1"/>
  <c r="CA230" i="101" a="1"/>
  <c r="CA230" i="101" s="1"/>
  <c r="CB230" i="101" a="1"/>
  <c r="CB230" i="101" s="1"/>
  <c r="CC230" i="101" a="1"/>
  <c r="CC230" i="101" s="1"/>
  <c r="CD230" i="101" a="1"/>
  <c r="CD230" i="101" s="1"/>
  <c r="BS231" i="101" a="1"/>
  <c r="BS231" i="101" s="1"/>
  <c r="BT231" i="101" a="1"/>
  <c r="BT231" i="101"/>
  <c r="BU231" i="101" a="1"/>
  <c r="BU231" i="101" s="1"/>
  <c r="BV231" i="101" a="1"/>
  <c r="BV231" i="101" s="1"/>
  <c r="BW231" i="101" a="1"/>
  <c r="BW231" i="101" s="1"/>
  <c r="BX231" i="101" a="1"/>
  <c r="BX231" i="101" s="1"/>
  <c r="BY231" i="101" a="1"/>
  <c r="BY231" i="101"/>
  <c r="BZ231" i="101" a="1"/>
  <c r="BZ231" i="101" s="1"/>
  <c r="CA231" i="101" a="1"/>
  <c r="CA231" i="101" s="1"/>
  <c r="CB231" i="101" a="1"/>
  <c r="CB231" i="101" s="1"/>
  <c r="CC231" i="101" a="1"/>
  <c r="CC231" i="101" s="1"/>
  <c r="CD231" i="101" a="1"/>
  <c r="CD231" i="101" s="1"/>
  <c r="BS232" i="101" a="1"/>
  <c r="BS232" i="101" s="1"/>
  <c r="BT232" i="101" a="1"/>
  <c r="BT232" i="101" s="1"/>
  <c r="BU232" i="101" a="1"/>
  <c r="BU232" i="101" s="1"/>
  <c r="BV232" i="101" a="1"/>
  <c r="BV232" i="101" s="1"/>
  <c r="BW232" i="101" a="1"/>
  <c r="BW232" i="101" s="1"/>
  <c r="BX232" i="101" a="1"/>
  <c r="BX232" i="101"/>
  <c r="BY232" i="101" a="1"/>
  <c r="BY232" i="101" s="1"/>
  <c r="BZ232" i="101" a="1"/>
  <c r="BZ232" i="101" s="1"/>
  <c r="CA232" i="101" a="1"/>
  <c r="CA232" i="101" s="1"/>
  <c r="CB232" i="101" a="1"/>
  <c r="CB232" i="101" s="1"/>
  <c r="CC232" i="101" a="1"/>
  <c r="CC232" i="101"/>
  <c r="CD232" i="101" a="1"/>
  <c r="CD232" i="101" s="1"/>
  <c r="BS233" i="101" a="1"/>
  <c r="BS233" i="101" s="1"/>
  <c r="BT233" i="101" a="1"/>
  <c r="BT233" i="101" s="1"/>
  <c r="BU233" i="101" a="1"/>
  <c r="BU233" i="101" s="1"/>
  <c r="BV233" i="101" a="1"/>
  <c r="BV233" i="101" s="1"/>
  <c r="BW233" i="101" a="1"/>
  <c r="BW233" i="101" s="1"/>
  <c r="BX233" i="101" a="1"/>
  <c r="BX233" i="101" s="1"/>
  <c r="BY233" i="101" a="1"/>
  <c r="BY233" i="101" s="1"/>
  <c r="BZ233" i="101" a="1"/>
  <c r="BZ233" i="101" s="1"/>
  <c r="CA233" i="101" a="1"/>
  <c r="CA233" i="101" s="1"/>
  <c r="CB233" i="101" a="1"/>
  <c r="CB233" i="101"/>
  <c r="CC233" i="101" a="1"/>
  <c r="CC233" i="101" s="1"/>
  <c r="CD233" i="101" a="1"/>
  <c r="CD233" i="101" s="1"/>
  <c r="BS234" i="101" a="1"/>
  <c r="BS234" i="101" s="1"/>
  <c r="BT234" i="101" a="1"/>
  <c r="BT234" i="101" s="1"/>
  <c r="BU234" i="101" a="1"/>
  <c r="BU234" i="101"/>
  <c r="BV234" i="101" a="1"/>
  <c r="BV234" i="101" s="1"/>
  <c r="BW234" i="101" a="1"/>
  <c r="BW234" i="101" s="1"/>
  <c r="BX234" i="101" a="1"/>
  <c r="BX234" i="101" s="1"/>
  <c r="BY234" i="101" a="1"/>
  <c r="BY234" i="101" s="1"/>
  <c r="BZ234" i="101" a="1"/>
  <c r="BZ234" i="101" s="1"/>
  <c r="CA234" i="101" a="1"/>
  <c r="CA234" i="101" s="1"/>
  <c r="CB234" i="101" a="1"/>
  <c r="CB234" i="101" s="1"/>
  <c r="CC234" i="101" a="1"/>
  <c r="CC234" i="101" s="1"/>
  <c r="CD234" i="101" a="1"/>
  <c r="CD234" i="101" s="1"/>
  <c r="BS235" i="101" a="1"/>
  <c r="BS235" i="101" s="1"/>
  <c r="BT235" i="101" a="1"/>
  <c r="BT235" i="101"/>
  <c r="BU235" i="101" a="1"/>
  <c r="BU235" i="101" s="1"/>
  <c r="BV235" i="101" a="1"/>
  <c r="BV235" i="101" s="1"/>
  <c r="BW235" i="101" a="1"/>
  <c r="BW235" i="101" s="1"/>
  <c r="BX235" i="101" a="1"/>
  <c r="BX235" i="101" s="1"/>
  <c r="BY235" i="101" a="1"/>
  <c r="BY235" i="101"/>
  <c r="BZ235" i="101" a="1"/>
  <c r="BZ235" i="101" s="1"/>
  <c r="CA235" i="101" a="1"/>
  <c r="CA235" i="101" s="1"/>
  <c r="CB235" i="101" a="1"/>
  <c r="CB235" i="101" s="1"/>
  <c r="CC235" i="101" a="1"/>
  <c r="CC235" i="101" s="1"/>
  <c r="CD235" i="101" a="1"/>
  <c r="CD235" i="101" s="1"/>
  <c r="BS236" i="101" a="1"/>
  <c r="BS236" i="101" s="1"/>
  <c r="BT236" i="101" a="1"/>
  <c r="BT236" i="101" s="1"/>
  <c r="BU236" i="101" a="1"/>
  <c r="BU236" i="101" s="1"/>
  <c r="BV236" i="101" a="1"/>
  <c r="BV236" i="101" s="1"/>
  <c r="BW236" i="101" a="1"/>
  <c r="BW236" i="101" s="1"/>
  <c r="BX236" i="101" a="1"/>
  <c r="BX236" i="101"/>
  <c r="BY236" i="101" a="1"/>
  <c r="BY236" i="101" s="1"/>
  <c r="BZ236" i="101" a="1"/>
  <c r="BZ236" i="101" s="1"/>
  <c r="CA236" i="101" a="1"/>
  <c r="CA236" i="101" s="1"/>
  <c r="CB236" i="101" a="1"/>
  <c r="CB236" i="101" s="1"/>
  <c r="CC236" i="101" a="1"/>
  <c r="CC236" i="101"/>
  <c r="CD236" i="101" a="1"/>
  <c r="CD236" i="101" s="1"/>
  <c r="BS237" i="101" a="1"/>
  <c r="BS237" i="101" s="1"/>
  <c r="BT237" i="101" a="1"/>
  <c r="BT237" i="101" s="1"/>
  <c r="BU237" i="101" a="1"/>
  <c r="BU237" i="101" s="1"/>
  <c r="BV237" i="101" a="1"/>
  <c r="BV237" i="101" s="1"/>
  <c r="BW237" i="101" a="1"/>
  <c r="BW237" i="101" s="1"/>
  <c r="BX237" i="101" a="1"/>
  <c r="BX237" i="101" s="1"/>
  <c r="BY237" i="101" a="1"/>
  <c r="BY237" i="101" s="1"/>
  <c r="BZ237" i="101" a="1"/>
  <c r="BZ237" i="101" s="1"/>
  <c r="CA237" i="101" a="1"/>
  <c r="CA237" i="101" s="1"/>
  <c r="CB237" i="101" a="1"/>
  <c r="CB237" i="101"/>
  <c r="CC237" i="101" a="1"/>
  <c r="CC237" i="101" s="1"/>
  <c r="CD237" i="101" a="1"/>
  <c r="CD237" i="101" s="1"/>
  <c r="BS238" i="101" a="1"/>
  <c r="BS238" i="101"/>
  <c r="BT238" i="101" a="1"/>
  <c r="BT238" i="101"/>
  <c r="BU238" i="101" a="1"/>
  <c r="BU238" i="101" s="1"/>
  <c r="BV238" i="101" a="1"/>
  <c r="BV238" i="101"/>
  <c r="BW238" i="101" a="1"/>
  <c r="BW238" i="101"/>
  <c r="BX238" i="101" a="1"/>
  <c r="BX238" i="101"/>
  <c r="BY238" i="101" a="1"/>
  <c r="BY238" i="101" s="1"/>
  <c r="BZ238" i="101" a="1"/>
  <c r="BZ238" i="101"/>
  <c r="CA238" i="101" a="1"/>
  <c r="CA238" i="101"/>
  <c r="CB238" i="101" a="1"/>
  <c r="CB238" i="101"/>
  <c r="CC238" i="101" a="1"/>
  <c r="CC238" i="101" s="1"/>
  <c r="CD238" i="101" a="1"/>
  <c r="CD238" i="101"/>
  <c r="BS239" i="101" a="1"/>
  <c r="BS239" i="101"/>
  <c r="BT239" i="101" a="1"/>
  <c r="BT239" i="101"/>
  <c r="BU239" i="101" a="1"/>
  <c r="BU239" i="101" s="1"/>
  <c r="BV239" i="101" a="1"/>
  <c r="BV239" i="101"/>
  <c r="BW239" i="101" a="1"/>
  <c r="BW239" i="101"/>
  <c r="BX239" i="101" a="1"/>
  <c r="BX239" i="101"/>
  <c r="BY239" i="101" a="1"/>
  <c r="BY239" i="101" s="1"/>
  <c r="BZ239" i="101" a="1"/>
  <c r="BZ239" i="101"/>
  <c r="CA239" i="101" a="1"/>
  <c r="CA239" i="101"/>
  <c r="CB239" i="101" a="1"/>
  <c r="CB239" i="101"/>
  <c r="CC239" i="101" a="1"/>
  <c r="CC239" i="101" s="1"/>
  <c r="CD239" i="101" a="1"/>
  <c r="CD239" i="101"/>
  <c r="BS240" i="101" a="1"/>
  <c r="BS240" i="101"/>
  <c r="BT240" i="101" a="1"/>
  <c r="BT240" i="101"/>
  <c r="BU240" i="101" a="1"/>
  <c r="BU240" i="101" s="1"/>
  <c r="BV240" i="101" a="1"/>
  <c r="BV240" i="101"/>
  <c r="BW240" i="101" a="1"/>
  <c r="BW240" i="101"/>
  <c r="BX240" i="101" a="1"/>
  <c r="BX240" i="101"/>
  <c r="BY240" i="101" a="1"/>
  <c r="BY240" i="101" s="1"/>
  <c r="BZ240" i="101" a="1"/>
  <c r="BZ240" i="101"/>
  <c r="CA240" i="101" a="1"/>
  <c r="CA240" i="101"/>
  <c r="CB240" i="101" a="1"/>
  <c r="CB240" i="101"/>
  <c r="CC240" i="101" a="1"/>
  <c r="CC240" i="101" s="1"/>
  <c r="CD240" i="101" a="1"/>
  <c r="CD240" i="101"/>
  <c r="BS241" i="101" a="1"/>
  <c r="BS241" i="101"/>
  <c r="BT241" i="101" a="1"/>
  <c r="BT241" i="101"/>
  <c r="BU241" i="101" a="1"/>
  <c r="BU241" i="101" s="1"/>
  <c r="BV241" i="101" a="1"/>
  <c r="BV241" i="101"/>
  <c r="BW241" i="101" a="1"/>
  <c r="BW241" i="101"/>
  <c r="BX241" i="101" a="1"/>
  <c r="BX241" i="101"/>
  <c r="BY241" i="101" a="1"/>
  <c r="BY241" i="101" s="1"/>
  <c r="BZ241" i="101" a="1"/>
  <c r="BZ241" i="101"/>
  <c r="CA241" i="101" a="1"/>
  <c r="CA241" i="101"/>
  <c r="CB241" i="101" a="1"/>
  <c r="CB241" i="101"/>
  <c r="CC241" i="101" a="1"/>
  <c r="CC241" i="101" s="1"/>
  <c r="CD241" i="101" a="1"/>
  <c r="CD241" i="101"/>
  <c r="BS242" i="101" a="1"/>
  <c r="BS242" i="101"/>
  <c r="BT242" i="101" a="1"/>
  <c r="BT242" i="101"/>
  <c r="BU242" i="101" a="1"/>
  <c r="BU242" i="101" s="1"/>
  <c r="BV242" i="101" a="1"/>
  <c r="BV242" i="101"/>
  <c r="BW242" i="101" a="1"/>
  <c r="BW242" i="101"/>
  <c r="BX242" i="101" a="1"/>
  <c r="BX242" i="101"/>
  <c r="BY242" i="101" a="1"/>
  <c r="BY242" i="101" s="1"/>
  <c r="BZ242" i="101" a="1"/>
  <c r="BZ242" i="101"/>
  <c r="CA242" i="101" a="1"/>
  <c r="CA242" i="101"/>
  <c r="CB242" i="101" a="1"/>
  <c r="CB242" i="101"/>
  <c r="CC242" i="101" a="1"/>
  <c r="CC242" i="101" s="1"/>
  <c r="CD242" i="101" a="1"/>
  <c r="CD242" i="101"/>
  <c r="BS243" i="101" a="1"/>
  <c r="BS243" i="101"/>
  <c r="BT243" i="101" a="1"/>
  <c r="BT243" i="101"/>
  <c r="BU243" i="101" a="1"/>
  <c r="BU243" i="101" s="1"/>
  <c r="BV243" i="101" a="1"/>
  <c r="BV243" i="101"/>
  <c r="BW243" i="101" a="1"/>
  <c r="BW243" i="101"/>
  <c r="BX243" i="101" a="1"/>
  <c r="BX243" i="101"/>
  <c r="BY243" i="101" a="1"/>
  <c r="BY243" i="101" s="1"/>
  <c r="BZ243" i="101" a="1"/>
  <c r="BZ243" i="101"/>
  <c r="CA243" i="101" a="1"/>
  <c r="CA243" i="101"/>
  <c r="CB243" i="101" a="1"/>
  <c r="CB243" i="101"/>
  <c r="CC243" i="101" a="1"/>
  <c r="CC243" i="101" s="1"/>
  <c r="CD243" i="101" a="1"/>
  <c r="CD243" i="101"/>
  <c r="BS244" i="101" a="1"/>
  <c r="BS244" i="101"/>
  <c r="BT244" i="101" a="1"/>
  <c r="BT244" i="101"/>
  <c r="BU244" i="101" a="1"/>
  <c r="BU244" i="101" s="1"/>
  <c r="BV244" i="101" a="1"/>
  <c r="BV244" i="101"/>
  <c r="BW244" i="101" a="1"/>
  <c r="BW244" i="101"/>
  <c r="BX244" i="101" a="1"/>
  <c r="BX244" i="101"/>
  <c r="BY244" i="101" a="1"/>
  <c r="BY244" i="101" s="1"/>
  <c r="BZ244" i="101" a="1"/>
  <c r="BZ244" i="101"/>
  <c r="CA244" i="101" a="1"/>
  <c r="CA244" i="101"/>
  <c r="CB244" i="101" a="1"/>
  <c r="CB244" i="101"/>
  <c r="CC244" i="101" a="1"/>
  <c r="CC244" i="101" s="1"/>
  <c r="CD244" i="101" a="1"/>
  <c r="CD244" i="101"/>
  <c r="BS245" i="101" a="1"/>
  <c r="BS245" i="101"/>
  <c r="BT245" i="101" a="1"/>
  <c r="BT245" i="101"/>
  <c r="BU245" i="101" a="1"/>
  <c r="BU245" i="101" s="1"/>
  <c r="BV245" i="101" a="1"/>
  <c r="BV245" i="101"/>
  <c r="BW245" i="101" a="1"/>
  <c r="BW245" i="101"/>
  <c r="BX245" i="101" a="1"/>
  <c r="BX245" i="101"/>
  <c r="BY245" i="101" a="1"/>
  <c r="BY245" i="101" s="1"/>
  <c r="BZ245" i="101" a="1"/>
  <c r="BZ245" i="101"/>
  <c r="CA245" i="101" a="1"/>
  <c r="CA245" i="101"/>
  <c r="CB245" i="101" a="1"/>
  <c r="CB245" i="101"/>
  <c r="CC245" i="101" a="1"/>
  <c r="CC245" i="101" s="1"/>
  <c r="CD245" i="101" a="1"/>
  <c r="CD245" i="101"/>
  <c r="BS246" i="101" a="1"/>
  <c r="BS246" i="101"/>
  <c r="BT246" i="101" a="1"/>
  <c r="BT246" i="101"/>
  <c r="BU246" i="101" a="1"/>
  <c r="BU246" i="101" s="1"/>
  <c r="BV246" i="101" a="1"/>
  <c r="BV246" i="101"/>
  <c r="BW246" i="101" a="1"/>
  <c r="BW246" i="101"/>
  <c r="BX246" i="101" a="1"/>
  <c r="BX246" i="101"/>
  <c r="BY246" i="101" a="1"/>
  <c r="BY246" i="101" s="1"/>
  <c r="BZ246" i="101" a="1"/>
  <c r="BZ246" i="101"/>
  <c r="CA246" i="101" a="1"/>
  <c r="CA246" i="101"/>
  <c r="CB246" i="101" a="1"/>
  <c r="CB246" i="101"/>
  <c r="CC246" i="101" a="1"/>
  <c r="CC246" i="101" s="1"/>
  <c r="CD246" i="101" a="1"/>
  <c r="CD246" i="101"/>
  <c r="BS247" i="101" a="1"/>
  <c r="BS247" i="101"/>
  <c r="BT247" i="101" a="1"/>
  <c r="BT247" i="101"/>
  <c r="BU247" i="101" a="1"/>
  <c r="BU247" i="101" s="1"/>
  <c r="BV247" i="101" a="1"/>
  <c r="BV247" i="101"/>
  <c r="BW247" i="101" a="1"/>
  <c r="BW247" i="101"/>
  <c r="BX247" i="101" a="1"/>
  <c r="BX247" i="101"/>
  <c r="BY247" i="101" a="1"/>
  <c r="BY247" i="101" s="1"/>
  <c r="BZ247" i="101" a="1"/>
  <c r="BZ247" i="101"/>
  <c r="CA247" i="101" a="1"/>
  <c r="CA247" i="101"/>
  <c r="CB247" i="101" a="1"/>
  <c r="CB247" i="101"/>
  <c r="CC247" i="101" a="1"/>
  <c r="CC247" i="101" s="1"/>
  <c r="CD247" i="101" a="1"/>
  <c r="CD247" i="101"/>
  <c r="BS248" i="101" a="1"/>
  <c r="BS248" i="101"/>
  <c r="BT248" i="101" a="1"/>
  <c r="BT248" i="101"/>
  <c r="BU248" i="101" a="1"/>
  <c r="BU248" i="101" s="1"/>
  <c r="BV248" i="101" a="1"/>
  <c r="BV248" i="101"/>
  <c r="BW248" i="101" a="1"/>
  <c r="BW248" i="101"/>
  <c r="BX248" i="101" a="1"/>
  <c r="BX248" i="101"/>
  <c r="BY248" i="101" a="1"/>
  <c r="BY248" i="101" s="1"/>
  <c r="BZ248" i="101" a="1"/>
  <c r="BZ248" i="101"/>
  <c r="CA248" i="101" a="1"/>
  <c r="CA248" i="101" s="1"/>
  <c r="CB248" i="101" a="1"/>
  <c r="CB248" i="101"/>
  <c r="CC248" i="101" a="1"/>
  <c r="CC248" i="101" s="1"/>
  <c r="CD248" i="101" a="1"/>
  <c r="CD248" i="101"/>
  <c r="BS249" i="101" a="1"/>
  <c r="BS249" i="101" s="1"/>
  <c r="BT249" i="101" a="1"/>
  <c r="BT249" i="101"/>
  <c r="BU249" i="101" a="1"/>
  <c r="BU249" i="101" s="1"/>
  <c r="BV249" i="101" a="1"/>
  <c r="BV249" i="101"/>
  <c r="BW249" i="101" a="1"/>
  <c r="BW249" i="101" s="1"/>
  <c r="BX249" i="101" a="1"/>
  <c r="BX249" i="101"/>
  <c r="BY249" i="101" a="1"/>
  <c r="BY249" i="101" s="1"/>
  <c r="BZ249" i="101" a="1"/>
  <c r="BZ249" i="101"/>
  <c r="CA249" i="101" a="1"/>
  <c r="CA249" i="101" s="1"/>
  <c r="CB249" i="101" a="1"/>
  <c r="CB249" i="101"/>
  <c r="CC249" i="101" a="1"/>
  <c r="CC249" i="101" s="1"/>
  <c r="CD249" i="101" a="1"/>
  <c r="CD249" i="101"/>
  <c r="BS250" i="101" a="1"/>
  <c r="BS250" i="101" s="1"/>
  <c r="BT250" i="101" a="1"/>
  <c r="BT250" i="101"/>
  <c r="BU250" i="101" a="1"/>
  <c r="BU250" i="101" s="1"/>
  <c r="BV250" i="101" a="1"/>
  <c r="BV250" i="101"/>
  <c r="BW250" i="101" a="1"/>
  <c r="BW250" i="101" s="1"/>
  <c r="BX250" i="101" a="1"/>
  <c r="BX250" i="101"/>
  <c r="BY250" i="101" a="1"/>
  <c r="BY250" i="101" s="1"/>
  <c r="BZ250" i="101" a="1"/>
  <c r="BZ250" i="101"/>
  <c r="CA250" i="101" a="1"/>
  <c r="CA250" i="101" s="1"/>
  <c r="CB250" i="101" a="1"/>
  <c r="CB250" i="101"/>
  <c r="CC250" i="101" a="1"/>
  <c r="CC250" i="101" s="1"/>
  <c r="CD250" i="101" a="1"/>
  <c r="CD250" i="101"/>
  <c r="BS251" i="101" a="1"/>
  <c r="BS251" i="101" s="1"/>
  <c r="BT251" i="101" a="1"/>
  <c r="BT251" i="101"/>
  <c r="BU251" i="101" a="1"/>
  <c r="BU251" i="101" s="1"/>
  <c r="BV251" i="101" a="1"/>
  <c r="BV251" i="101"/>
  <c r="BW251" i="101" a="1"/>
  <c r="BW251" i="101" s="1"/>
  <c r="BX251" i="101" a="1"/>
  <c r="BX251" i="101"/>
  <c r="BY251" i="101" a="1"/>
  <c r="BY251" i="101" s="1"/>
  <c r="BZ251" i="101" a="1"/>
  <c r="BZ251" i="101"/>
  <c r="CA251" i="101" a="1"/>
  <c r="CA251" i="101" s="1"/>
  <c r="CB251" i="101" a="1"/>
  <c r="CB251" i="101"/>
  <c r="CC251" i="101" a="1"/>
  <c r="CC251" i="101" s="1"/>
  <c r="CD251" i="101" a="1"/>
  <c r="CD251" i="101"/>
  <c r="BS252" i="101" a="1"/>
  <c r="BS252" i="101" s="1"/>
  <c r="BT252" i="101" a="1"/>
  <c r="BT252" i="101"/>
  <c r="BU252" i="101" a="1"/>
  <c r="BU252" i="101" s="1"/>
  <c r="BV252" i="101" a="1"/>
  <c r="BV252" i="101"/>
  <c r="BW252" i="101" a="1"/>
  <c r="BW252" i="101" s="1"/>
  <c r="BX252" i="101" a="1"/>
  <c r="BX252" i="101"/>
  <c r="BY252" i="101" a="1"/>
  <c r="BY252" i="101" s="1"/>
  <c r="BZ252" i="101" a="1"/>
  <c r="BZ252" i="101"/>
  <c r="CA252" i="101" a="1"/>
  <c r="CA252" i="101" s="1"/>
  <c r="CB252" i="101" a="1"/>
  <c r="CB252" i="101"/>
  <c r="CC252" i="101" a="1"/>
  <c r="CC252" i="101" s="1"/>
  <c r="CD252" i="101" a="1"/>
  <c r="CD252" i="101"/>
  <c r="BS253" i="101" a="1"/>
  <c r="BS253" i="101" s="1"/>
  <c r="BT253" i="101" a="1"/>
  <c r="BT253" i="101"/>
  <c r="BU253" i="101" a="1"/>
  <c r="BU253" i="101" s="1"/>
  <c r="BV253" i="101" a="1"/>
  <c r="BV253" i="101"/>
  <c r="BW253" i="101" a="1"/>
  <c r="BW253" i="101" s="1"/>
  <c r="BX253" i="101" a="1"/>
  <c r="BX253" i="101"/>
  <c r="BY253" i="101" a="1"/>
  <c r="BY253" i="101" s="1"/>
  <c r="BZ253" i="101" a="1"/>
  <c r="BZ253" i="101"/>
  <c r="CA253" i="101" a="1"/>
  <c r="CA253" i="101" s="1"/>
  <c r="CB253" i="101" a="1"/>
  <c r="CB253" i="101"/>
  <c r="CC253" i="101" a="1"/>
  <c r="CC253" i="101" s="1"/>
  <c r="CD253" i="101" a="1"/>
  <c r="CD253" i="101"/>
  <c r="BS254" i="101" a="1"/>
  <c r="BS254" i="101" s="1"/>
  <c r="BT254" i="101" a="1"/>
  <c r="BT254" i="101"/>
  <c r="BU254" i="101" a="1"/>
  <c r="BU254" i="101" s="1"/>
  <c r="BV254" i="101" a="1"/>
  <c r="BV254" i="101"/>
  <c r="BW254" i="101" a="1"/>
  <c r="BW254" i="101" s="1"/>
  <c r="BX254" i="101" a="1"/>
  <c r="BX254" i="101" s="1"/>
  <c r="BY254" i="101" a="1"/>
  <c r="BY254" i="101" s="1"/>
  <c r="BZ254" i="101" a="1"/>
  <c r="BZ254" i="101"/>
  <c r="CA254" i="101" a="1"/>
  <c r="CA254" i="101" s="1"/>
  <c r="CB254" i="101" a="1"/>
  <c r="CB254" i="101" s="1"/>
  <c r="CC254" i="101" a="1"/>
  <c r="CC254" i="101" s="1"/>
  <c r="CD254" i="101" a="1"/>
  <c r="CD254" i="101"/>
  <c r="BS255" i="101" a="1"/>
  <c r="BS255" i="101" s="1"/>
  <c r="BT255" i="101" a="1"/>
  <c r="BT255" i="101" s="1"/>
  <c r="BU255" i="101" a="1"/>
  <c r="BU255" i="101" s="1"/>
  <c r="BV255" i="101" a="1"/>
  <c r="BV255" i="101"/>
  <c r="BW255" i="101" a="1"/>
  <c r="BW255" i="101" s="1"/>
  <c r="BX255" i="101" a="1"/>
  <c r="BX255" i="101" s="1"/>
  <c r="BY255" i="101" a="1"/>
  <c r="BY255" i="101" s="1"/>
  <c r="BZ255" i="101" a="1"/>
  <c r="BZ255" i="101"/>
  <c r="CA255" i="101" a="1"/>
  <c r="CA255" i="101" s="1"/>
  <c r="CB255" i="101" a="1"/>
  <c r="CB255" i="101" s="1"/>
  <c r="CC255" i="101" a="1"/>
  <c r="CC255" i="101" s="1"/>
  <c r="CD255" i="101" a="1"/>
  <c r="CD255" i="101"/>
  <c r="BS256" i="101" a="1"/>
  <c r="BS256" i="101" s="1"/>
  <c r="BT256" i="101" a="1"/>
  <c r="BT256" i="101" s="1"/>
  <c r="BU256" i="101" a="1"/>
  <c r="BU256" i="101" s="1"/>
  <c r="BV256" i="101" a="1"/>
  <c r="BV256" i="101"/>
  <c r="BW256" i="101" a="1"/>
  <c r="BW256" i="101" s="1"/>
  <c r="BX256" i="101" a="1"/>
  <c r="BX256" i="101" s="1"/>
  <c r="BY256" i="101" a="1"/>
  <c r="BY256" i="101" s="1"/>
  <c r="BZ256" i="101" a="1"/>
  <c r="BZ256" i="101"/>
  <c r="CA256" i="101" a="1"/>
  <c r="CA256" i="101" s="1"/>
  <c r="CB256" i="101" a="1"/>
  <c r="CB256" i="101" s="1"/>
  <c r="CC256" i="101" a="1"/>
  <c r="CC256" i="101" s="1"/>
  <c r="CD256" i="101" a="1"/>
  <c r="CD256" i="101"/>
  <c r="BS257" i="101" a="1"/>
  <c r="BS257" i="101" s="1"/>
  <c r="BT257" i="101" a="1"/>
  <c r="BT257" i="101" s="1"/>
  <c r="BU257" i="101" a="1"/>
  <c r="BU257" i="101" s="1"/>
  <c r="BV257" i="101" a="1"/>
  <c r="BV257" i="101"/>
  <c r="BW257" i="101" a="1"/>
  <c r="BW257" i="101" s="1"/>
  <c r="BX257" i="101" a="1"/>
  <c r="BX257" i="101" s="1"/>
  <c r="BY257" i="101" a="1"/>
  <c r="BY257" i="101" s="1"/>
  <c r="BZ257" i="101" a="1"/>
  <c r="BZ257" i="101"/>
  <c r="CA257" i="101" a="1"/>
  <c r="CA257" i="101" s="1"/>
  <c r="CB257" i="101" a="1"/>
  <c r="CB257" i="101" s="1"/>
  <c r="CC257" i="101" a="1"/>
  <c r="CC257" i="101" s="1"/>
  <c r="CD257" i="101" a="1"/>
  <c r="CD257" i="101"/>
  <c r="BS258" i="101" a="1"/>
  <c r="BS258" i="101" s="1"/>
  <c r="BT258" i="101" a="1"/>
  <c r="BT258" i="101" s="1"/>
  <c r="BU258" i="101" a="1"/>
  <c r="BU258" i="101" s="1"/>
  <c r="BV258" i="101" a="1"/>
  <c r="BV258" i="101"/>
  <c r="BW258" i="101" a="1"/>
  <c r="BW258" i="101" s="1"/>
  <c r="BX258" i="101" a="1"/>
  <c r="BX258" i="101" s="1"/>
  <c r="BY258" i="101" a="1"/>
  <c r="BY258" i="101" s="1"/>
  <c r="BZ258" i="101" a="1"/>
  <c r="BZ258" i="101"/>
  <c r="CA258" i="101" a="1"/>
  <c r="CA258" i="101" s="1"/>
  <c r="CB258" i="101" a="1"/>
  <c r="CB258" i="101" s="1"/>
  <c r="CC258" i="101" a="1"/>
  <c r="CC258" i="101" s="1"/>
  <c r="CD258" i="101" a="1"/>
  <c r="CD258" i="101"/>
  <c r="E260" i="1"/>
  <c r="E259" i="1"/>
  <c r="E256" i="1"/>
  <c r="E255" i="1"/>
  <c r="E254" i="1"/>
  <c r="E253" i="1"/>
  <c r="E252" i="1"/>
  <c r="E251" i="1"/>
  <c r="E250" i="1"/>
  <c r="E249" i="1"/>
  <c r="E246" i="1"/>
  <c r="E244" i="1"/>
  <c r="E242" i="1"/>
  <c r="E239" i="1"/>
  <c r="E238" i="1"/>
  <c r="E237" i="1"/>
  <c r="E236" i="1"/>
  <c r="E233" i="1"/>
  <c r="E232" i="1"/>
  <c r="E231" i="1"/>
  <c r="E230" i="1"/>
  <c r="E229" i="1"/>
  <c r="E227" i="1"/>
  <c r="E226" i="1"/>
  <c r="E225" i="1"/>
  <c r="E224" i="1"/>
  <c r="E221" i="1"/>
  <c r="E219" i="1"/>
  <c r="E218" i="1"/>
  <c r="E217" i="1"/>
  <c r="E216" i="1"/>
  <c r="E214" i="1"/>
  <c r="E213" i="1"/>
  <c r="E212" i="1"/>
  <c r="E207" i="1"/>
  <c r="E206" i="1"/>
  <c r="E205" i="1"/>
  <c r="E204" i="1"/>
  <c r="E201" i="1"/>
  <c r="E200" i="1"/>
  <c r="E199" i="1"/>
  <c r="E198" i="1"/>
  <c r="E195" i="1"/>
  <c r="E194" i="1"/>
  <c r="E193" i="1"/>
  <c r="E192" i="1"/>
  <c r="E188" i="1"/>
  <c r="E187" i="1"/>
  <c r="E183" i="1"/>
  <c r="E182" i="1"/>
  <c r="E181" i="1"/>
  <c r="E180" i="1"/>
  <c r="E179" i="1"/>
  <c r="E175" i="1"/>
  <c r="E173" i="1"/>
  <c r="E171" i="1"/>
  <c r="E164" i="1"/>
  <c r="E163" i="1"/>
  <c r="E162" i="1"/>
  <c r="E160" i="1"/>
  <c r="E159" i="1"/>
  <c r="E158" i="1"/>
  <c r="E153" i="1"/>
  <c r="E152" i="1"/>
  <c r="E151" i="1"/>
  <c r="E150" i="1"/>
  <c r="E148" i="1"/>
  <c r="E147" i="1"/>
  <c r="E146" i="1"/>
  <c r="E145" i="1"/>
  <c r="E144" i="1"/>
  <c r="E143" i="1"/>
  <c r="E142" i="1"/>
  <c r="E141" i="1"/>
  <c r="E140" i="1"/>
  <c r="E138" i="1"/>
  <c r="E137" i="1"/>
  <c r="E136" i="1"/>
  <c r="E135" i="1"/>
  <c r="E134" i="1"/>
  <c r="E133" i="1"/>
  <c r="E132" i="1"/>
  <c r="E130" i="1"/>
  <c r="E129" i="1"/>
  <c r="E128" i="1"/>
  <c r="E127" i="1"/>
  <c r="E126" i="1"/>
  <c r="E125" i="1"/>
  <c r="E124" i="1"/>
  <c r="E123" i="1"/>
  <c r="E120" i="1"/>
  <c r="E119" i="1"/>
  <c r="E118" i="1"/>
  <c r="E117" i="1"/>
  <c r="E116" i="1"/>
  <c r="E115" i="1"/>
  <c r="E114" i="1"/>
  <c r="E113" i="1"/>
  <c r="E112" i="1"/>
  <c r="E111" i="1"/>
  <c r="E110" i="1"/>
  <c r="E109" i="1"/>
  <c r="E108" i="1"/>
  <c r="E107" i="1"/>
  <c r="E106" i="1"/>
  <c r="E105" i="1"/>
  <c r="E104" i="1"/>
  <c r="E103" i="1"/>
  <c r="E101" i="1"/>
  <c r="E100" i="1"/>
  <c r="E99" i="1"/>
  <c r="E98" i="1"/>
  <c r="E97" i="1"/>
  <c r="E96" i="1"/>
  <c r="E95" i="1"/>
  <c r="E94" i="1"/>
  <c r="E93" i="1"/>
  <c r="E92" i="1"/>
  <c r="E91" i="1"/>
  <c r="E90" i="1"/>
  <c r="E89" i="1"/>
  <c r="E88" i="1"/>
  <c r="E87" i="1"/>
  <c r="E86" i="1"/>
  <c r="E85" i="1"/>
  <c r="E84" i="1"/>
  <c r="E83" i="1"/>
  <c r="E79" i="1"/>
  <c r="E77" i="1"/>
  <c r="E76" i="1"/>
  <c r="E74" i="1"/>
  <c r="E73" i="1"/>
  <c r="E72" i="1"/>
  <c r="E71" i="1"/>
  <c r="E70" i="1"/>
  <c r="E69" i="1"/>
  <c r="E68" i="1"/>
  <c r="E66" i="1"/>
  <c r="E65" i="1"/>
  <c r="E64" i="1"/>
  <c r="E63" i="1"/>
  <c r="E62" i="1"/>
  <c r="E61" i="1"/>
  <c r="E58" i="1"/>
  <c r="E57" i="1"/>
  <c r="E56" i="1"/>
  <c r="E55" i="1"/>
  <c r="E54" i="1"/>
  <c r="E53" i="1"/>
  <c r="E52" i="1"/>
  <c r="E51" i="1"/>
  <c r="E50" i="1"/>
  <c r="E49" i="1"/>
  <c r="E48" i="1"/>
  <c r="E47" i="1"/>
  <c r="E46" i="1"/>
  <c r="E45" i="1"/>
  <c r="E44" i="1"/>
  <c r="E42" i="1"/>
  <c r="E41" i="1"/>
  <c r="E39" i="1"/>
  <c r="E38" i="1"/>
  <c r="E37" i="1"/>
  <c r="E36" i="1"/>
  <c r="E35" i="1"/>
  <c r="E34" i="1"/>
  <c r="E33" i="1"/>
  <c r="E32" i="1"/>
  <c r="E31" i="1"/>
  <c r="E30" i="1"/>
  <c r="E29" i="1"/>
  <c r="E28" i="1"/>
  <c r="E26" i="1"/>
  <c r="E25" i="1"/>
  <c r="E19" i="1"/>
  <c r="E12" i="1"/>
  <c r="E9" i="1"/>
  <c r="E23" i="1"/>
  <c r="E22" i="1"/>
  <c r="E21" i="1"/>
  <c r="E20" i="1"/>
  <c r="E18" i="1"/>
  <c r="E17" i="1"/>
  <c r="E16" i="1"/>
  <c r="E15" i="1"/>
  <c r="E14" i="1"/>
  <c r="E13" i="1"/>
  <c r="E11" i="1"/>
  <c r="E10" i="1"/>
  <c r="E8" i="1"/>
  <c r="E7" i="1"/>
  <c r="M197" i="101" a="1"/>
  <c r="M197" i="101" s="1"/>
  <c r="J197" i="101" a="1"/>
  <c r="J197" i="101" s="1"/>
  <c r="AC197" i="101" a="1"/>
  <c r="AC197" i="101" s="1"/>
  <c r="W197" i="101" a="1"/>
  <c r="W197" i="101" s="1"/>
  <c r="V197" i="101" a="1"/>
  <c r="V197" i="101" s="1"/>
  <c r="N197" i="101" a="1"/>
  <c r="N197" i="101" s="1"/>
  <c r="D197" i="101" a="1"/>
  <c r="D197" i="101" s="1"/>
  <c r="T197" i="101" a="1"/>
  <c r="T197" i="101" s="1"/>
  <c r="AB197" i="101" a="1"/>
  <c r="AB197" i="101" s="1"/>
  <c r="AA197" i="101" a="1"/>
  <c r="AA197" i="101" s="1"/>
  <c r="Z197" i="101" a="1"/>
  <c r="Z197" i="101" s="1"/>
  <c r="BP196" i="101" a="1"/>
  <c r="BP196" i="101" s="1"/>
  <c r="Y197" i="101" a="1"/>
  <c r="Y197" i="101" s="1"/>
  <c r="G197" i="101" a="1"/>
  <c r="G197" i="101" s="1"/>
  <c r="E197" i="101" a="1"/>
  <c r="E197" i="101" s="1"/>
  <c r="X197" i="101" a="1"/>
  <c r="X197" i="101" s="1"/>
  <c r="H197" i="101" a="1"/>
  <c r="H197" i="101" s="1"/>
  <c r="O197" i="101" a="1"/>
  <c r="O197" i="101" s="1"/>
  <c r="BQ196" i="101" a="1"/>
  <c r="BQ196" i="101" s="1"/>
  <c r="U197" i="101" a="1"/>
  <c r="U197" i="101" s="1"/>
  <c r="R197" i="101" a="1"/>
  <c r="R197" i="101" s="1"/>
  <c r="F197" i="101" a="1"/>
  <c r="F197" i="101" s="1"/>
  <c r="L197" i="101" a="1"/>
  <c r="L197" i="101" s="1"/>
  <c r="S197" i="101" a="1"/>
  <c r="S197" i="101" s="1"/>
  <c r="Q197" i="101" a="1"/>
  <c r="Q197" i="101" s="1"/>
  <c r="P197" i="101" a="1"/>
  <c r="P197" i="101" s="1"/>
  <c r="BR196" i="101" a="1"/>
  <c r="BR196" i="101" s="1"/>
  <c r="K197" i="101" a="1"/>
  <c r="K197" i="101" s="1"/>
  <c r="I197" i="101" a="1"/>
  <c r="I197" i="101" s="1"/>
  <c r="BK196" i="101" a="1"/>
  <c r="BK196" i="101" s="1"/>
  <c r="BN196" i="101" a="1"/>
  <c r="BN196" i="101" s="1"/>
  <c r="BL196" i="101" a="1"/>
  <c r="BL196" i="101" s="1"/>
  <c r="AP196" i="101" a="1"/>
  <c r="AP196" i="101" s="1"/>
  <c r="BD196" i="101" a="1"/>
  <c r="BD196" i="101" s="1"/>
  <c r="AN196" i="101" a="1"/>
  <c r="AN196" i="101" s="1"/>
  <c r="AY196" i="101" a="1"/>
  <c r="AY196" i="101" s="1"/>
  <c r="BI196" i="101" a="1"/>
  <c r="BI196" i="101" s="1"/>
  <c r="BJ196" i="101" a="1"/>
  <c r="BJ196" i="101" s="1"/>
  <c r="BH196" i="101" a="1"/>
  <c r="BH196" i="101" s="1"/>
  <c r="AJ196" i="101" a="1"/>
  <c r="AJ196" i="101" s="1"/>
  <c r="AZ196" i="101" a="1"/>
  <c r="AZ196" i="101" s="1"/>
  <c r="BF196" i="101" a="1"/>
  <c r="BF196" i="101" s="1"/>
  <c r="BE196" i="101" a="1"/>
  <c r="BE196" i="101" s="1"/>
  <c r="AX196" i="101" a="1"/>
  <c r="AX196" i="101" s="1"/>
  <c r="BC196" i="101" a="1"/>
  <c r="BC196" i="101" s="1"/>
  <c r="AQ196" i="101" a="1"/>
  <c r="AQ196" i="101" s="1"/>
  <c r="AU196" i="101" a="1"/>
  <c r="AU196" i="101" s="1"/>
  <c r="AV196" i="101" a="1"/>
  <c r="AV196" i="101" s="1"/>
  <c r="AT196" i="101" a="1"/>
  <c r="AT196" i="101" s="1"/>
  <c r="AO196" i="101" a="1"/>
  <c r="AO196" i="101" s="1"/>
  <c r="AM196" i="101" a="1"/>
  <c r="AM196" i="101" s="1"/>
  <c r="BO196" i="101" a="1"/>
  <c r="BO196" i="101" s="1"/>
  <c r="BA196" i="101" a="1"/>
  <c r="BA196" i="101" s="1"/>
  <c r="AW196" i="101" a="1"/>
  <c r="AW196" i="101" s="1"/>
  <c r="BB196" i="101" a="1"/>
  <c r="BB196" i="101" s="1"/>
  <c r="AR196" i="101" a="1"/>
  <c r="AR196" i="101" s="1"/>
  <c r="AS196" i="101" a="1"/>
  <c r="AS196" i="101" s="1"/>
  <c r="AL196" i="101" a="1"/>
  <c r="AL196" i="101" s="1"/>
  <c r="AK196" i="101" a="1"/>
  <c r="AK196" i="101" s="1"/>
  <c r="BM196" i="101" a="1"/>
  <c r="BM196" i="101" s="1"/>
  <c r="BG196" i="101" a="1"/>
  <c r="BG196" i="101" s="1"/>
  <c r="AF196" i="101" a="1"/>
  <c r="AF196" i="101" s="1"/>
  <c r="AA196" i="101" a="1"/>
  <c r="AA196" i="101" s="1"/>
  <c r="S196" i="101" a="1"/>
  <c r="S196" i="101" s="1"/>
  <c r="AG196" i="101" a="1"/>
  <c r="AG196" i="101" s="1"/>
  <c r="AE196" i="101" a="1"/>
  <c r="AE196" i="101" s="1"/>
  <c r="V196" i="101" a="1"/>
  <c r="V196" i="101" s="1"/>
  <c r="R196" i="101" a="1"/>
  <c r="R196" i="101" s="1"/>
  <c r="T196" i="101" a="1"/>
  <c r="T196" i="101" s="1"/>
  <c r="H196" i="101" a="1"/>
  <c r="H196" i="101" s="1"/>
  <c r="Z196" i="101" a="1"/>
  <c r="Z196" i="101" s="1"/>
  <c r="AB196" i="101" a="1"/>
  <c r="AB196" i="101" s="1"/>
  <c r="Y196" i="101" a="1"/>
  <c r="Y196" i="101" s="1"/>
  <c r="N196" i="101" a="1"/>
  <c r="N196" i="101" s="1"/>
  <c r="X196" i="101" a="1"/>
  <c r="X196" i="101" s="1"/>
  <c r="J196" i="101" a="1"/>
  <c r="J196" i="101" s="1"/>
  <c r="G196" i="101" a="1"/>
  <c r="G196" i="101" s="1"/>
  <c r="Q196" i="101" a="1"/>
  <c r="Q196" i="101" s="1"/>
  <c r="O196" i="101" a="1"/>
  <c r="O196" i="101" s="1"/>
  <c r="M196" i="101" a="1"/>
  <c r="M196" i="101" s="1"/>
  <c r="E196" i="101" a="1"/>
  <c r="E196" i="101" s="1"/>
  <c r="I196" i="101" a="1"/>
  <c r="I196" i="101" s="1"/>
  <c r="L196" i="101" a="1"/>
  <c r="L196" i="101" s="1"/>
  <c r="AI196" i="101" a="1"/>
  <c r="AI196" i="101" s="1"/>
  <c r="AD196" i="101" a="1"/>
  <c r="AD196" i="101" s="1"/>
  <c r="AC196" i="101" a="1"/>
  <c r="AC196" i="101" s="1"/>
  <c r="W196" i="101" a="1"/>
  <c r="W196" i="101" s="1"/>
  <c r="K196" i="101" a="1"/>
  <c r="K196" i="101" s="1"/>
  <c r="D196" i="101" a="1"/>
  <c r="D196" i="101" s="1"/>
  <c r="P196" i="101" a="1"/>
  <c r="P196" i="101" s="1"/>
  <c r="F196" i="101" a="1"/>
  <c r="F196" i="101" s="1"/>
  <c r="U196" i="101" a="1"/>
  <c r="U196" i="101" s="1"/>
  <c r="AH196" i="101" a="1"/>
  <c r="AH196" i="101" s="1"/>
  <c r="BH195" i="101" a="1"/>
  <c r="BH195" i="101" s="1"/>
  <c r="AN195" i="101" a="1"/>
  <c r="AN195" i="101" s="1"/>
  <c r="AU195" i="101" a="1"/>
  <c r="AU195" i="101" s="1"/>
  <c r="BN195" i="101" a="1"/>
  <c r="BN195" i="101" s="1"/>
  <c r="BL195" i="101" a="1"/>
  <c r="BL195" i="101" s="1"/>
  <c r="BG195" i="101" a="1"/>
  <c r="BG195" i="101" s="1"/>
  <c r="BB195" i="101" a="1"/>
  <c r="BB195" i="101" s="1"/>
  <c r="AW195" i="101" a="1"/>
  <c r="AW195" i="101" s="1"/>
  <c r="AS195" i="101" a="1"/>
  <c r="AS195" i="101" s="1"/>
  <c r="BJ195" i="101" a="1"/>
  <c r="BJ195" i="101" s="1"/>
  <c r="AV195" i="101" a="1"/>
  <c r="AV195" i="101" s="1"/>
  <c r="AQ195" i="101" a="1"/>
  <c r="AQ195" i="101" s="1"/>
  <c r="AM195" i="101" a="1"/>
  <c r="AM195" i="101" s="1"/>
  <c r="AT195" i="101" a="1"/>
  <c r="AT195" i="101" s="1"/>
  <c r="BE195" i="101" a="1"/>
  <c r="BE195" i="101" s="1"/>
  <c r="BI195" i="101" a="1"/>
  <c r="BI195" i="101" s="1"/>
  <c r="BR195" i="101" a="1"/>
  <c r="BR195" i="101" s="1"/>
  <c r="BQ195" i="101" a="1"/>
  <c r="BQ195" i="101" s="1"/>
  <c r="BC195" i="101" a="1"/>
  <c r="BC195" i="101" s="1"/>
  <c r="BD195" i="101" a="1"/>
  <c r="BD195" i="101" s="1"/>
  <c r="BP195" i="101" a="1"/>
  <c r="BP195" i="101" s="1"/>
  <c r="AR195" i="101" a="1"/>
  <c r="AR195" i="101" s="1"/>
  <c r="BO195" i="101" a="1"/>
  <c r="BO195" i="101" s="1"/>
  <c r="BM195" i="101" a="1"/>
  <c r="BM195" i="101" s="1"/>
  <c r="AY195" i="101" a="1"/>
  <c r="AY195" i="101" s="1"/>
  <c r="BK195" i="101" a="1"/>
  <c r="BK195" i="101" s="1"/>
  <c r="AP195" i="101" a="1"/>
  <c r="AP195" i="101" s="1"/>
  <c r="AX195" i="101" a="1"/>
  <c r="AX195" i="101" s="1"/>
  <c r="BF195" i="101" a="1"/>
  <c r="BF195" i="101" s="1"/>
  <c r="BA195" i="101" a="1"/>
  <c r="BA195" i="101" s="1"/>
  <c r="AZ195" i="101" a="1"/>
  <c r="AZ195" i="101" s="1"/>
  <c r="AO195" i="101" a="1"/>
  <c r="AO195" i="101" s="1"/>
  <c r="AI195" i="101" a="1"/>
  <c r="AI195" i="101" s="1"/>
  <c r="V195" i="101" a="1"/>
  <c r="V195" i="101" s="1"/>
  <c r="AC195" i="101" a="1"/>
  <c r="AC195" i="101" s="1"/>
  <c r="U195" i="101" a="1"/>
  <c r="U195" i="101" s="1"/>
  <c r="AK195" i="101" a="1"/>
  <c r="AK195" i="101" s="1"/>
  <c r="AJ195" i="101" a="1"/>
  <c r="AJ195" i="101" s="1"/>
  <c r="AH195" i="101" a="1"/>
  <c r="AH195" i="101" s="1"/>
  <c r="AG195" i="101" a="1"/>
  <c r="AG195" i="101" s="1"/>
  <c r="AE195" i="101" a="1"/>
  <c r="AE195" i="101" s="1"/>
  <c r="Z195" i="101" a="1"/>
  <c r="Z195" i="101" s="1"/>
  <c r="L195" i="101" a="1"/>
  <c r="L195" i="101" s="1"/>
  <c r="M195" i="101" a="1"/>
  <c r="M195" i="101" s="1"/>
  <c r="AD195" i="101" a="1"/>
  <c r="AD195" i="101" s="1"/>
  <c r="AB195" i="101" a="1"/>
  <c r="AB195" i="101" s="1"/>
  <c r="AA195" i="101" a="1"/>
  <c r="AA195" i="101" s="1"/>
  <c r="N195" i="101" a="1"/>
  <c r="N195" i="101" s="1"/>
  <c r="P195" i="101" a="1"/>
  <c r="P195" i="101" s="1"/>
  <c r="K195" i="101" a="1"/>
  <c r="K195" i="101" s="1"/>
  <c r="Y195" i="101" a="1"/>
  <c r="Y195" i="101" s="1"/>
  <c r="X195" i="101" a="1"/>
  <c r="X195" i="101" s="1"/>
  <c r="Q195" i="101" a="1"/>
  <c r="Q195" i="101" s="1"/>
  <c r="T195" i="101" a="1"/>
  <c r="T195" i="101" s="1"/>
  <c r="J195" i="101" a="1"/>
  <c r="J195" i="101" s="1"/>
  <c r="I195" i="101" a="1"/>
  <c r="I195" i="101" s="1"/>
  <c r="O195" i="101" a="1"/>
  <c r="O195" i="101" s="1"/>
  <c r="AF195" i="101" a="1"/>
  <c r="AF195" i="101" s="1"/>
  <c r="W195" i="101" a="1"/>
  <c r="W195" i="101" s="1"/>
  <c r="R195" i="101" a="1"/>
  <c r="R195" i="101" s="1"/>
  <c r="H195" i="101" a="1"/>
  <c r="H195" i="101" s="1"/>
  <c r="G195" i="101" a="1"/>
  <c r="G195" i="101" s="1"/>
  <c r="AL195" i="101" a="1"/>
  <c r="AL195" i="101" s="1"/>
  <c r="S195" i="101" a="1"/>
  <c r="S195" i="101" s="1"/>
  <c r="BG194" i="101" a="1"/>
  <c r="BG194" i="101" s="1"/>
  <c r="AT194" i="101" a="1"/>
  <c r="AT194" i="101" s="1"/>
  <c r="D195" i="101" a="1"/>
  <c r="D195" i="101" s="1"/>
  <c r="BR194" i="101" a="1"/>
  <c r="BR194" i="101" s="1"/>
  <c r="AU194" i="101" a="1"/>
  <c r="AU194" i="101" s="1"/>
  <c r="AY194" i="101" a="1"/>
  <c r="AY194" i="101" s="1"/>
  <c r="BQ194" i="101" a="1"/>
  <c r="BQ194" i="101" s="1"/>
  <c r="BM194" i="101" a="1"/>
  <c r="BM194" i="101" s="1"/>
  <c r="AR194" i="101" a="1"/>
  <c r="AR194" i="101" s="1"/>
  <c r="BC194" i="101" a="1"/>
  <c r="BC194" i="101" s="1"/>
  <c r="AP194" i="101" a="1"/>
  <c r="AP194" i="101" s="1"/>
  <c r="AQ194" i="101" a="1"/>
  <c r="AQ194" i="101" s="1"/>
  <c r="BL194" i="101" a="1"/>
  <c r="BL194" i="101" s="1"/>
  <c r="BB194" i="101" a="1"/>
  <c r="BB194" i="101" s="1"/>
  <c r="BA194" i="101" a="1"/>
  <c r="BA194" i="101" s="1"/>
  <c r="BD194" i="101" a="1"/>
  <c r="BD194" i="101" s="1"/>
  <c r="BO194" i="101" a="1"/>
  <c r="BO194" i="101" s="1"/>
  <c r="BK194" i="101" a="1"/>
  <c r="BK194" i="101" s="1"/>
  <c r="AV194" i="101" a="1"/>
  <c r="AV194" i="101" s="1"/>
  <c r="AS194" i="101" a="1"/>
  <c r="AS194" i="101" s="1"/>
  <c r="BI194" i="101" a="1"/>
  <c r="BI194" i="101" s="1"/>
  <c r="BJ194" i="101" a="1"/>
  <c r="BJ194" i="101" s="1"/>
  <c r="BH194" i="101" a="1"/>
  <c r="BH194" i="101" s="1"/>
  <c r="BF194" i="101" a="1"/>
  <c r="BF194" i="101" s="1"/>
  <c r="AX194" i="101" a="1"/>
  <c r="AX194" i="101" s="1"/>
  <c r="BE194" i="101" a="1"/>
  <c r="BE194" i="101" s="1"/>
  <c r="AZ194" i="101" a="1"/>
  <c r="AZ194" i="101" s="1"/>
  <c r="AW194" i="101" a="1"/>
  <c r="AW194" i="101" s="1"/>
  <c r="F195" i="101" a="1"/>
  <c r="F195" i="101" s="1"/>
  <c r="BN194" i="101" a="1"/>
  <c r="BN194" i="101" s="1"/>
  <c r="E195" i="101" a="1"/>
  <c r="E195" i="101" s="1"/>
  <c r="BP194" i="101" a="1"/>
  <c r="BP194" i="101" s="1"/>
  <c r="Q194" i="101" a="1"/>
  <c r="Q194" i="101" s="1"/>
  <c r="R194" i="101" a="1"/>
  <c r="R194" i="101" s="1"/>
  <c r="AA194" i="101" a="1"/>
  <c r="AA194" i="101" s="1"/>
  <c r="L194" i="101" a="1"/>
  <c r="L194" i="101" s="1"/>
  <c r="Y194" i="101" a="1"/>
  <c r="Y194" i="101" s="1"/>
  <c r="N194" i="101" a="1"/>
  <c r="N194" i="101" s="1"/>
  <c r="V194" i="101" a="1"/>
  <c r="V194" i="101" s="1"/>
  <c r="W194" i="101" a="1"/>
  <c r="W194" i="101" s="1"/>
  <c r="U194" i="101" a="1"/>
  <c r="U194" i="101" s="1"/>
  <c r="S194" i="101" a="1"/>
  <c r="S194" i="101" s="1"/>
  <c r="J194" i="101" a="1"/>
  <c r="J194" i="101" s="1"/>
  <c r="AO194" i="101" a="1"/>
  <c r="AO194" i="101" s="1"/>
  <c r="AN194" i="101" a="1"/>
  <c r="AN194" i="101" s="1"/>
  <c r="AG194" i="101" a="1"/>
  <c r="AG194" i="101" s="1"/>
  <c r="AF194" i="101" a="1"/>
  <c r="AF194" i="101" s="1"/>
  <c r="AE194" i="101" a="1"/>
  <c r="AE194" i="101" s="1"/>
  <c r="M194" i="101" a="1"/>
  <c r="M194" i="101" s="1"/>
  <c r="AM194" i="101" a="1"/>
  <c r="AM194" i="101" s="1"/>
  <c r="AI194" i="101" a="1"/>
  <c r="AI194" i="101" s="1"/>
  <c r="AD194" i="101" a="1"/>
  <c r="AD194" i="101" s="1"/>
  <c r="P194" i="101" a="1"/>
  <c r="P194" i="101" s="1"/>
  <c r="AL194" i="101" a="1"/>
  <c r="AL194" i="101" s="1"/>
  <c r="AK194" i="101" a="1"/>
  <c r="AK194" i="101" s="1"/>
  <c r="AJ194" i="101" a="1"/>
  <c r="AJ194" i="101" s="1"/>
  <c r="K194" i="101" a="1"/>
  <c r="K194" i="101" s="1"/>
  <c r="X194" i="101" a="1"/>
  <c r="X194" i="101" s="1"/>
  <c r="AH194" i="101" a="1"/>
  <c r="AH194" i="101" s="1"/>
  <c r="AC194" i="101" a="1"/>
  <c r="AC194" i="101" s="1"/>
  <c r="T194" i="101" a="1"/>
  <c r="T194" i="101" s="1"/>
  <c r="AB194" i="101" a="1"/>
  <c r="AB194" i="101" s="1"/>
  <c r="O194" i="101" a="1"/>
  <c r="O194" i="101" s="1"/>
  <c r="Z194" i="101" a="1"/>
  <c r="Z194" i="101" s="1"/>
  <c r="BQ193" i="101" a="1"/>
  <c r="BQ193" i="101" s="1"/>
  <c r="AY193" i="101" a="1"/>
  <c r="AY193" i="101" s="1"/>
  <c r="BC193" i="101" a="1"/>
  <c r="BC193" i="101" s="1"/>
  <c r="AV193" i="101" a="1"/>
  <c r="AV193" i="101" s="1"/>
  <c r="BA193" i="101" a="1"/>
  <c r="BA193" i="101" s="1"/>
  <c r="G194" i="101" a="1"/>
  <c r="G194" i="101" s="1"/>
  <c r="F194" i="101" a="1"/>
  <c r="F194" i="101" s="1"/>
  <c r="AX193" i="101" a="1"/>
  <c r="AX193" i="101" s="1"/>
  <c r="D194" i="101" a="1"/>
  <c r="D194" i="101" s="1"/>
  <c r="E194" i="101" a="1"/>
  <c r="E194" i="101" s="1"/>
  <c r="BI193" i="101" a="1"/>
  <c r="BI193" i="101" s="1"/>
  <c r="BE193" i="101" a="1"/>
  <c r="BE193" i="101" s="1"/>
  <c r="AU193" i="101" a="1"/>
  <c r="AU193" i="101" s="1"/>
  <c r="BH193" i="101" a="1"/>
  <c r="BH193" i="101" s="1"/>
  <c r="AZ193" i="101" a="1"/>
  <c r="AZ193" i="101" s="1"/>
  <c r="BM193" i="101" a="1"/>
  <c r="BM193" i="101" s="1"/>
  <c r="BF193" i="101" a="1"/>
  <c r="BF193" i="101" s="1"/>
  <c r="BP193" i="101" a="1"/>
  <c r="BP193" i="101" s="1"/>
  <c r="BO193" i="101" a="1"/>
  <c r="BO193" i="101" s="1"/>
  <c r="BJ193" i="101" a="1"/>
  <c r="BJ193" i="101" s="1"/>
  <c r="BD193" i="101" a="1"/>
  <c r="BD193" i="101" s="1"/>
  <c r="AT193" i="101" a="1"/>
  <c r="AT193" i="101" s="1"/>
  <c r="BK193" i="101" a="1"/>
  <c r="BK193" i="101" s="1"/>
  <c r="I194" i="101" a="1"/>
  <c r="I194" i="101" s="1"/>
  <c r="BL193" i="101" a="1"/>
  <c r="BL193" i="101" s="1"/>
  <c r="BN193" i="101" a="1"/>
  <c r="BN193" i="101" s="1"/>
  <c r="H194" i="101" a="1"/>
  <c r="H194" i="101" s="1"/>
  <c r="AS193" i="101" a="1"/>
  <c r="AS193" i="101" s="1"/>
  <c r="BG193" i="101" a="1"/>
  <c r="BG193" i="101" s="1"/>
  <c r="BR193" i="101" a="1"/>
  <c r="BR193" i="101" s="1"/>
  <c r="BB193" i="101" a="1"/>
  <c r="BB193" i="101" s="1"/>
  <c r="AW193" i="101" a="1"/>
  <c r="AW193" i="101" s="1"/>
  <c r="AL193" i="101" a="1"/>
  <c r="AL193" i="101" s="1"/>
  <c r="S193" i="101" a="1"/>
  <c r="S193" i="101" s="1"/>
  <c r="AC193" i="101" a="1"/>
  <c r="AC193" i="101" s="1"/>
  <c r="W193" i="101" a="1"/>
  <c r="W193" i="101" s="1"/>
  <c r="R193" i="101" a="1"/>
  <c r="R193" i="101" s="1"/>
  <c r="AE193" i="101" a="1"/>
  <c r="AE193" i="101" s="1"/>
  <c r="M193" i="101" a="1"/>
  <c r="M193" i="101" s="1"/>
  <c r="U193" i="101" a="1"/>
  <c r="U193" i="101" s="1"/>
  <c r="Z193" i="101" a="1"/>
  <c r="Z193" i="101" s="1"/>
  <c r="AJ193" i="101" a="1"/>
  <c r="AJ193" i="101" s="1"/>
  <c r="AB193" i="101" a="1"/>
  <c r="AB193" i="101" s="1"/>
  <c r="AA193" i="101" a="1"/>
  <c r="AA193" i="101" s="1"/>
  <c r="Q193" i="101" a="1"/>
  <c r="Q193" i="101" s="1"/>
  <c r="AG193" i="101" a="1"/>
  <c r="AG193" i="101" s="1"/>
  <c r="AP193" i="101" a="1"/>
  <c r="AP193" i="101" s="1"/>
  <c r="AD193" i="101" a="1"/>
  <c r="AD193" i="101" s="1"/>
  <c r="AH193" i="101" a="1"/>
  <c r="AH193" i="101" s="1"/>
  <c r="X193" i="101" a="1"/>
  <c r="X193" i="101" s="1"/>
  <c r="P193" i="101" a="1"/>
  <c r="P193" i="101" s="1"/>
  <c r="AO193" i="101" a="1"/>
  <c r="AO193" i="101" s="1"/>
  <c r="AN193" i="101" a="1"/>
  <c r="AN193" i="101" s="1"/>
  <c r="Y193" i="101" a="1"/>
  <c r="Y193" i="101" s="1"/>
  <c r="AK193" i="101" a="1"/>
  <c r="AK193" i="101" s="1"/>
  <c r="AM193" i="101" a="1"/>
  <c r="AM193" i="101" s="1"/>
  <c r="O193" i="101" a="1"/>
  <c r="O193" i="101" s="1"/>
  <c r="AI193" i="101" a="1"/>
  <c r="AI193" i="101" s="1"/>
  <c r="AF193" i="101" a="1"/>
  <c r="AF193" i="101" s="1"/>
  <c r="N193" i="101" a="1"/>
  <c r="N193" i="101" s="1"/>
  <c r="AR193" i="101" a="1"/>
  <c r="AR193" i="101" s="1"/>
  <c r="V193" i="101" a="1"/>
  <c r="V193" i="101" s="1"/>
  <c r="T193" i="101" a="1"/>
  <c r="T193" i="101" s="1"/>
  <c r="AQ193" i="101" a="1"/>
  <c r="AQ193" i="101" s="1"/>
  <c r="BR192" i="101" a="1"/>
  <c r="BR192" i="101" s="1"/>
  <c r="AY192" i="101" a="1"/>
  <c r="AY192" i="101" s="1"/>
  <c r="F193" i="101" a="1"/>
  <c r="F193" i="101" s="1"/>
  <c r="E193" i="101" a="1"/>
  <c r="E193" i="101" s="1"/>
  <c r="BM192" i="101" a="1"/>
  <c r="BM192" i="101" s="1"/>
  <c r="AV192" i="101" a="1"/>
  <c r="AV192" i="101" s="1"/>
  <c r="H193" i="101" a="1"/>
  <c r="H193" i="101" s="1"/>
  <c r="G193" i="101" a="1"/>
  <c r="G193" i="101" s="1"/>
  <c r="BE192" i="101" a="1"/>
  <c r="BE192" i="101" s="1"/>
  <c r="I193" i="101" a="1"/>
  <c r="I193" i="101" s="1"/>
  <c r="D193" i="101" a="1"/>
  <c r="D193" i="101" s="1"/>
  <c r="BL192" i="101" a="1"/>
  <c r="BL192" i="101" s="1"/>
  <c r="AZ192" i="101" a="1"/>
  <c r="AZ192" i="101" s="1"/>
  <c r="BQ192" i="101" a="1"/>
  <c r="BQ192" i="101" s="1"/>
  <c r="BP192" i="101" a="1"/>
  <c r="BP192" i="101" s="1"/>
  <c r="BO192" i="101" a="1"/>
  <c r="BO192" i="101" s="1"/>
  <c r="BJ192" i="101" a="1"/>
  <c r="BJ192" i="101" s="1"/>
  <c r="BF192" i="101" a="1"/>
  <c r="BF192" i="101" s="1"/>
  <c r="BN192" i="101" a="1"/>
  <c r="BN192" i="101" s="1"/>
  <c r="BH192" i="101" a="1"/>
  <c r="BH192" i="101" s="1"/>
  <c r="BB192" i="101" a="1"/>
  <c r="BB192" i="101" s="1"/>
  <c r="BK192" i="101" a="1"/>
  <c r="BK192" i="101" s="1"/>
  <c r="BI192" i="101" a="1"/>
  <c r="BI192" i="101" s="1"/>
  <c r="BG192" i="101" a="1"/>
  <c r="BG192" i="101" s="1"/>
  <c r="BD192" i="101" a="1"/>
  <c r="BD192" i="101" s="1"/>
  <c r="AW192" i="101" a="1"/>
  <c r="AW192" i="101" s="1"/>
  <c r="BA192" i="101" a="1"/>
  <c r="BA192" i="101" s="1"/>
  <c r="BC192" i="101" a="1"/>
  <c r="BC192" i="101" s="1"/>
  <c r="AX192" i="101" a="1"/>
  <c r="AX192" i="101" s="1"/>
  <c r="L193" i="101" a="1"/>
  <c r="L193" i="101" s="1"/>
  <c r="K193" i="101" a="1"/>
  <c r="K193" i="101" s="1"/>
  <c r="J193" i="101" a="1"/>
  <c r="J193" i="101" s="1"/>
  <c r="V192" i="101" a="1"/>
  <c r="V192" i="101" s="1"/>
  <c r="AN192" i="101" a="1"/>
  <c r="AN192" i="101" s="1"/>
  <c r="AM192" i="101" a="1"/>
  <c r="AM192" i="101" s="1"/>
  <c r="P192" i="101" a="1"/>
  <c r="P192" i="101" s="1"/>
  <c r="R192" i="101" a="1"/>
  <c r="R192" i="101" s="1"/>
  <c r="AJ192" i="101" a="1"/>
  <c r="AJ192" i="101" s="1"/>
  <c r="AE192" i="101" a="1"/>
  <c r="AE192" i="101" s="1"/>
  <c r="AT192" i="101" a="1"/>
  <c r="AT192" i="101" s="1"/>
  <c r="AF192" i="101" a="1"/>
  <c r="AF192" i="101" s="1"/>
  <c r="AA192" i="101" a="1"/>
  <c r="AA192" i="101" s="1"/>
  <c r="AB192" i="101" a="1"/>
  <c r="AB192" i="101" s="1"/>
  <c r="AC192" i="101" a="1"/>
  <c r="AC192" i="101" s="1"/>
  <c r="X192" i="101" a="1"/>
  <c r="X192" i="101" s="1"/>
  <c r="U192" i="101" a="1"/>
  <c r="U192" i="101" s="1"/>
  <c r="Q192" i="101" a="1"/>
  <c r="Q192" i="101" s="1"/>
  <c r="AP192" i="101" a="1"/>
  <c r="AP192" i="101" s="1"/>
  <c r="AH192" i="101" a="1"/>
  <c r="AH192" i="101" s="1"/>
  <c r="AQ192" i="101" a="1"/>
  <c r="AQ192" i="101" s="1"/>
  <c r="AR192" i="101" a="1"/>
  <c r="AR192" i="101" s="1"/>
  <c r="AK192" i="101" a="1"/>
  <c r="AK192" i="101" s="1"/>
  <c r="W192" i="101" a="1"/>
  <c r="W192" i="101" s="1"/>
  <c r="T192" i="101" a="1"/>
  <c r="T192" i="101" s="1"/>
  <c r="AI192" i="101" a="1"/>
  <c r="AI192" i="101" s="1"/>
  <c r="AL192" i="101" a="1"/>
  <c r="AL192" i="101" s="1"/>
  <c r="AG192" i="101" a="1"/>
  <c r="AG192" i="101" s="1"/>
  <c r="AD192" i="101" a="1"/>
  <c r="AD192" i="101" s="1"/>
  <c r="Y192" i="101" a="1"/>
  <c r="Y192" i="101" s="1"/>
  <c r="AU192" i="101" a="1"/>
  <c r="AU192" i="101" s="1"/>
  <c r="AO192" i="101" a="1"/>
  <c r="AO192" i="101" s="1"/>
  <c r="AS192" i="101" a="1"/>
  <c r="AS192" i="101" s="1"/>
  <c r="S192" i="101" a="1"/>
  <c r="S192" i="101" s="1"/>
  <c r="Z192" i="101" a="1"/>
  <c r="Z192" i="101" s="1"/>
  <c r="BI191" i="101" a="1"/>
  <c r="BI191" i="101" s="1"/>
  <c r="J192" i="101" a="1"/>
  <c r="J192" i="101" s="1"/>
  <c r="L192" i="101" a="1"/>
  <c r="L192" i="101" s="1"/>
  <c r="BQ191" i="101" a="1"/>
  <c r="BQ191" i="101" s="1"/>
  <c r="BN191" i="101" a="1"/>
  <c r="BN191" i="101" s="1"/>
  <c r="K192" i="101" a="1"/>
  <c r="K192" i="101" s="1"/>
  <c r="BF191" i="101" a="1"/>
  <c r="BF191" i="101" s="1"/>
  <c r="I192" i="101" a="1"/>
  <c r="I192" i="101" s="1"/>
  <c r="BA191" i="101" a="1"/>
  <c r="BA191" i="101" s="1"/>
  <c r="H192" i="101" a="1"/>
  <c r="H192" i="101" s="1"/>
  <c r="D192" i="101" a="1"/>
  <c r="D192" i="101" s="1"/>
  <c r="BM191" i="101" a="1"/>
  <c r="BM191" i="101" s="1"/>
  <c r="BE191" i="101" a="1"/>
  <c r="BE191" i="101" s="1"/>
  <c r="G192" i="101" a="1"/>
  <c r="G192" i="101" s="1"/>
  <c r="BP191" i="101" a="1"/>
  <c r="BP191" i="101" s="1"/>
  <c r="BK191" i="101" a="1"/>
  <c r="BK191" i="101" s="1"/>
  <c r="F192" i="101" a="1"/>
  <c r="F192" i="101" s="1"/>
  <c r="E192" i="101" a="1"/>
  <c r="E192" i="101" s="1"/>
  <c r="AZ191" i="101" a="1"/>
  <c r="AZ191" i="101" s="1"/>
  <c r="BD191" i="101" a="1"/>
  <c r="BD191" i="101" s="1"/>
  <c r="AY191" i="101" a="1"/>
  <c r="AY191" i="101" s="1"/>
  <c r="BR191" i="101" a="1"/>
  <c r="BR191" i="101" s="1"/>
  <c r="BO191" i="101" a="1"/>
  <c r="BO191" i="101" s="1"/>
  <c r="BL191" i="101" a="1"/>
  <c r="BL191" i="101" s="1"/>
  <c r="BG191" i="101" a="1"/>
  <c r="BG191" i="101" s="1"/>
  <c r="BC191" i="101" a="1"/>
  <c r="BC191" i="101" s="1"/>
  <c r="BB191" i="101" a="1"/>
  <c r="BB191" i="101" s="1"/>
  <c r="O192" i="101" a="1"/>
  <c r="O192" i="101" s="1"/>
  <c r="BJ191" i="101" a="1"/>
  <c r="BJ191" i="101" s="1"/>
  <c r="N192" i="101" a="1"/>
  <c r="N192" i="101" s="1"/>
  <c r="M192" i="101" a="1"/>
  <c r="M192" i="101" s="1"/>
  <c r="BH191" i="101" a="1"/>
  <c r="BH191" i="101" s="1"/>
  <c r="AM191" i="101" a="1"/>
  <c r="AM191" i="101" s="1"/>
  <c r="AJ191" i="101" a="1"/>
  <c r="AJ191" i="101" s="1"/>
  <c r="AV191" i="101" a="1"/>
  <c r="AV191" i="101" s="1"/>
  <c r="AT191" i="101" a="1"/>
  <c r="AT191" i="101" s="1"/>
  <c r="AS191" i="101" a="1"/>
  <c r="AS191" i="101" s="1"/>
  <c r="AR191" i="101" a="1"/>
  <c r="AR191" i="101" s="1"/>
  <c r="AQ191" i="101" a="1"/>
  <c r="AQ191" i="101" s="1"/>
  <c r="AC191" i="101" a="1"/>
  <c r="AC191" i="101" s="1"/>
  <c r="AL191" i="101" a="1"/>
  <c r="AL191" i="101" s="1"/>
  <c r="AI191" i="101" a="1"/>
  <c r="AI191" i="101" s="1"/>
  <c r="AH191" i="101" a="1"/>
  <c r="AH191" i="101" s="1"/>
  <c r="AO191" i="101" a="1"/>
  <c r="AO191" i="101" s="1"/>
  <c r="AP191" i="101" a="1"/>
  <c r="AP191" i="101" s="1"/>
  <c r="AG191" i="101" a="1"/>
  <c r="AG191" i="101" s="1"/>
  <c r="AF191" i="101" a="1"/>
  <c r="AF191" i="101" s="1"/>
  <c r="AB191" i="101" a="1"/>
  <c r="AB191" i="101" s="1"/>
  <c r="X191" i="101" a="1"/>
  <c r="X191" i="101" s="1"/>
  <c r="AE191" i="101" a="1"/>
  <c r="AE191" i="101" s="1"/>
  <c r="W191" i="101" a="1"/>
  <c r="W191" i="101" s="1"/>
  <c r="AK191" i="101" a="1"/>
  <c r="AK191" i="101" s="1"/>
  <c r="AA191" i="101" a="1"/>
  <c r="AA191" i="101" s="1"/>
  <c r="Z191" i="101" a="1"/>
  <c r="Z191" i="101" s="1"/>
  <c r="Y191" i="101" a="1"/>
  <c r="Y191" i="101" s="1"/>
  <c r="U191" i="101" a="1"/>
  <c r="U191" i="101" s="1"/>
  <c r="S191" i="101" a="1"/>
  <c r="S191" i="101" s="1"/>
  <c r="AD191" i="101" a="1"/>
  <c r="AD191" i="101" s="1"/>
  <c r="T191" i="101" a="1"/>
  <c r="T191" i="101" s="1"/>
  <c r="AX191" i="101" a="1"/>
  <c r="AX191" i="101" s="1"/>
  <c r="V191" i="101" a="1"/>
  <c r="V191" i="101" s="1"/>
  <c r="AW191" i="101" a="1"/>
  <c r="AW191" i="101" s="1"/>
  <c r="AU191" i="101" a="1"/>
  <c r="AU191" i="101" s="1"/>
  <c r="AN191" i="101" a="1"/>
  <c r="AN191" i="101" s="1"/>
  <c r="Q191" i="101" a="1"/>
  <c r="Q191" i="101" s="1"/>
  <c r="BL190" i="101" a="1"/>
  <c r="BL190" i="101" s="1"/>
  <c r="D191" i="101" a="1"/>
  <c r="D191" i="101" s="1"/>
  <c r="BG190" i="101" a="1"/>
  <c r="BG190" i="101" s="1"/>
  <c r="BC190" i="101" a="1"/>
  <c r="BC190" i="101" s="1"/>
  <c r="BB190" i="101" a="1"/>
  <c r="BB190" i="101" s="1"/>
  <c r="P191" i="101" a="1"/>
  <c r="P191" i="101" s="1"/>
  <c r="O191" i="101" a="1"/>
  <c r="O191" i="101" s="1"/>
  <c r="BQ190" i="101" a="1"/>
  <c r="BQ190" i="101" s="1"/>
  <c r="BJ190" i="101" a="1"/>
  <c r="BJ190" i="101" s="1"/>
  <c r="BO190" i="101" a="1"/>
  <c r="BO190" i="101" s="1"/>
  <c r="N191" i="101" a="1"/>
  <c r="N191" i="101" s="1"/>
  <c r="I191" i="101" a="1"/>
  <c r="I191" i="101" s="1"/>
  <c r="BF190" i="101" a="1"/>
  <c r="BF190" i="101" s="1"/>
  <c r="M191" i="101" a="1"/>
  <c r="M191" i="101" s="1"/>
  <c r="H191" i="101" a="1"/>
  <c r="H191" i="101" s="1"/>
  <c r="BI190" i="101" a="1"/>
  <c r="BI190" i="101" s="1"/>
  <c r="BH190" i="101" a="1"/>
  <c r="BH190" i="101" s="1"/>
  <c r="K191" i="101" a="1"/>
  <c r="K191" i="101" s="1"/>
  <c r="BM190" i="101" a="1"/>
  <c r="BM190" i="101" s="1"/>
  <c r="G191" i="101" a="1"/>
  <c r="G191" i="101" s="1"/>
  <c r="L191" i="101" a="1"/>
  <c r="L191" i="101" s="1"/>
  <c r="J191" i="101" a="1"/>
  <c r="J191" i="101" s="1"/>
  <c r="BE190" i="101" a="1"/>
  <c r="BE190" i="101" s="1"/>
  <c r="BR190" i="101" a="1"/>
  <c r="BR190" i="101" s="1"/>
  <c r="BP190" i="101" a="1"/>
  <c r="BP190" i="101" s="1"/>
  <c r="E191" i="101" a="1"/>
  <c r="E191" i="101" s="1"/>
  <c r="BK190" i="101" a="1"/>
  <c r="BK190" i="101" s="1"/>
  <c r="F191" i="101" a="1"/>
  <c r="F191" i="101" s="1"/>
  <c r="BN190" i="101" a="1"/>
  <c r="BN190" i="101" s="1"/>
  <c r="BD190" i="101" a="1"/>
  <c r="BD190" i="101" s="1"/>
  <c r="R191" i="101" a="1"/>
  <c r="R191" i="101" s="1"/>
  <c r="AS190" i="101" a="1"/>
  <c r="AS190" i="101" s="1"/>
  <c r="AT190" i="101" a="1"/>
  <c r="AT190" i="101" s="1"/>
  <c r="BA190" i="101" a="1"/>
  <c r="BA190" i="101" s="1"/>
  <c r="AL190" i="101" a="1"/>
  <c r="AL190" i="101" s="1"/>
  <c r="AP190" i="101" a="1"/>
  <c r="AP190" i="101" s="1"/>
  <c r="AG190" i="101" a="1"/>
  <c r="AG190" i="101" s="1"/>
  <c r="AV190" i="101" a="1"/>
  <c r="AV190" i="101" s="1"/>
  <c r="AU190" i="101" a="1"/>
  <c r="AU190" i="101" s="1"/>
  <c r="AB190" i="101" a="1"/>
  <c r="AB190" i="101" s="1"/>
  <c r="AF190" i="101" a="1"/>
  <c r="AF190" i="101" s="1"/>
  <c r="Z190" i="101" a="1"/>
  <c r="Z190" i="101" s="1"/>
  <c r="V190" i="101" a="1"/>
  <c r="V190" i="101" s="1"/>
  <c r="AW190" i="101" a="1"/>
  <c r="AW190" i="101" s="1"/>
  <c r="AO190" i="101" a="1"/>
  <c r="AO190" i="101" s="1"/>
  <c r="AJ190" i="101" a="1"/>
  <c r="AJ190" i="101" s="1"/>
  <c r="W190" i="101" a="1"/>
  <c r="W190" i="101" s="1"/>
  <c r="AH190" i="101" a="1"/>
  <c r="AH190" i="101" s="1"/>
  <c r="AN190" i="101" a="1"/>
  <c r="AN190" i="101" s="1"/>
  <c r="AR190" i="101" a="1"/>
  <c r="AR190" i="101" s="1"/>
  <c r="Y190" i="101" a="1"/>
  <c r="Y190" i="101" s="1"/>
  <c r="AZ190" i="101" a="1"/>
  <c r="AZ190" i="101" s="1"/>
  <c r="AY190" i="101" a="1"/>
  <c r="AY190" i="101" s="1"/>
  <c r="AK190" i="101" a="1"/>
  <c r="AK190" i="101" s="1"/>
  <c r="AI190" i="101" a="1"/>
  <c r="AI190" i="101" s="1"/>
  <c r="AE190" i="101" a="1"/>
  <c r="AE190" i="101" s="1"/>
  <c r="AX190" i="101" a="1"/>
  <c r="AX190" i="101" s="1"/>
  <c r="X190" i="101" a="1"/>
  <c r="X190" i="101" s="1"/>
  <c r="AC190" i="101" a="1"/>
  <c r="AC190" i="101" s="1"/>
  <c r="AA190" i="101" a="1"/>
  <c r="AA190" i="101" s="1"/>
  <c r="AQ190" i="101" a="1"/>
  <c r="AQ190" i="101" s="1"/>
  <c r="AM190" i="101" a="1"/>
  <c r="AM190" i="101" s="1"/>
  <c r="AD190" i="101" a="1"/>
  <c r="AD190" i="101" s="1"/>
  <c r="Q190" i="101" a="1"/>
  <c r="Q190" i="101" s="1"/>
  <c r="D190" i="101" a="1"/>
  <c r="D190" i="101" s="1"/>
  <c r="P190" i="101" a="1"/>
  <c r="P190" i="101" s="1"/>
  <c r="O190" i="101" a="1"/>
  <c r="O190" i="101" s="1"/>
  <c r="G190" i="101" a="1"/>
  <c r="G190" i="101" s="1"/>
  <c r="L190" i="101" a="1"/>
  <c r="L190" i="101" s="1"/>
  <c r="BJ189" i="101" a="1"/>
  <c r="BJ189" i="101" s="1"/>
  <c r="BE189" i="101" a="1"/>
  <c r="BE189" i="101" s="1"/>
  <c r="BQ189" i="101" a="1"/>
  <c r="BQ189" i="101" s="1"/>
  <c r="BH189" i="101" a="1"/>
  <c r="BH189" i="101" s="1"/>
  <c r="E190" i="101" a="1"/>
  <c r="E190" i="101" s="1"/>
  <c r="BR189" i="101" a="1"/>
  <c r="BR189" i="101" s="1"/>
  <c r="BO189" i="101" a="1"/>
  <c r="BO189" i="101" s="1"/>
  <c r="BI189" i="101" a="1"/>
  <c r="BI189" i="101" s="1"/>
  <c r="M190" i="101" a="1"/>
  <c r="M190" i="101" s="1"/>
  <c r="I190" i="101" a="1"/>
  <c r="I190" i="101" s="1"/>
  <c r="F190" i="101" a="1"/>
  <c r="F190" i="101" s="1"/>
  <c r="BN189" i="101" a="1"/>
  <c r="BN189" i="101" s="1"/>
  <c r="BF189" i="101" a="1"/>
  <c r="BF189" i="101" s="1"/>
  <c r="R190" i="101" a="1"/>
  <c r="R190" i="101" s="1"/>
  <c r="S190" i="101" a="1"/>
  <c r="S190" i="101" s="1"/>
  <c r="BG189" i="101" a="1"/>
  <c r="BG189" i="101" s="1"/>
  <c r="K190" i="101" a="1"/>
  <c r="K190" i="101" s="1"/>
  <c r="J190" i="101" a="1"/>
  <c r="J190" i="101" s="1"/>
  <c r="H190" i="101" a="1"/>
  <c r="H190" i="101" s="1"/>
  <c r="BL189" i="101" a="1"/>
  <c r="BL189" i="101" s="1"/>
  <c r="BK189" i="101" a="1"/>
  <c r="BK189" i="101" s="1"/>
  <c r="BP189" i="101" a="1"/>
  <c r="BP189" i="101" s="1"/>
  <c r="N190" i="101" a="1"/>
  <c r="N190" i="101" s="1"/>
  <c r="BM189" i="101" a="1"/>
  <c r="BM189" i="101" s="1"/>
  <c r="T190" i="101" a="1"/>
  <c r="T190" i="101" s="1"/>
  <c r="U190" i="101" a="1"/>
  <c r="U190" i="101" s="1"/>
  <c r="AU189" i="101" a="1"/>
  <c r="AU189" i="101" s="1"/>
  <c r="Z189" i="101" a="1"/>
  <c r="Z189" i="101" s="1"/>
  <c r="Y189" i="101" a="1"/>
  <c r="Y189" i="101" s="1"/>
  <c r="BC189" i="101" a="1"/>
  <c r="BC189" i="101" s="1"/>
  <c r="AJ189" i="101" a="1"/>
  <c r="AJ189" i="101" s="1"/>
  <c r="BB189" i="101" a="1"/>
  <c r="BB189" i="101" s="1"/>
  <c r="AH189" i="101" a="1"/>
  <c r="AH189" i="101" s="1"/>
  <c r="AX189" i="101" a="1"/>
  <c r="AX189" i="101" s="1"/>
  <c r="AW189" i="101" a="1"/>
  <c r="AW189" i="101" s="1"/>
  <c r="AE189" i="101" a="1"/>
  <c r="AE189" i="101" s="1"/>
  <c r="AI189" i="101" a="1"/>
  <c r="AI189" i="101" s="1"/>
  <c r="AZ189" i="101" a="1"/>
  <c r="AZ189" i="101" s="1"/>
  <c r="AO189" i="101" a="1"/>
  <c r="AO189" i="101" s="1"/>
  <c r="AA189" i="101" a="1"/>
  <c r="AA189" i="101" s="1"/>
  <c r="AD189" i="101" a="1"/>
  <c r="AD189" i="101" s="1"/>
  <c r="AT189" i="101" a="1"/>
  <c r="AT189" i="101" s="1"/>
  <c r="AM189" i="101" a="1"/>
  <c r="AM189" i="101" s="1"/>
  <c r="AG189" i="101" a="1"/>
  <c r="AG189" i="101" s="1"/>
  <c r="AL189" i="101" a="1"/>
  <c r="AL189" i="101" s="1"/>
  <c r="AS189" i="101" a="1"/>
  <c r="AS189" i="101" s="1"/>
  <c r="BA189" i="101" a="1"/>
  <c r="BA189" i="101" s="1"/>
  <c r="AV189" i="101" a="1"/>
  <c r="AV189" i="101" s="1"/>
  <c r="AQ189" i="101" a="1"/>
  <c r="AQ189" i="101" s="1"/>
  <c r="AR189" i="101" a="1"/>
  <c r="AR189" i="101" s="1"/>
  <c r="AP189" i="101" a="1"/>
  <c r="AP189" i="101" s="1"/>
  <c r="AN189" i="101" a="1"/>
  <c r="AN189" i="101" s="1"/>
  <c r="AF189" i="101" a="1"/>
  <c r="AF189" i="101" s="1"/>
  <c r="AB189" i="101" a="1"/>
  <c r="AB189" i="101" s="1"/>
  <c r="AC189" i="101" a="1"/>
  <c r="AC189" i="101" s="1"/>
  <c r="AY189" i="101" a="1"/>
  <c r="AY189" i="101" s="1"/>
  <c r="AK189" i="101" a="1"/>
  <c r="AK189" i="101" s="1"/>
  <c r="BD189" i="101" a="1"/>
  <c r="BD189" i="101" s="1"/>
  <c r="BQ188" i="101" a="1"/>
  <c r="BQ188" i="101" s="1"/>
  <c r="BO188" i="101" a="1"/>
  <c r="BO188" i="101" s="1"/>
  <c r="BJ188" i="101" a="1"/>
  <c r="BJ188" i="101" s="1"/>
  <c r="X189" i="101" a="1"/>
  <c r="X189" i="101" s="1"/>
  <c r="W189" i="101" a="1"/>
  <c r="W189" i="101" s="1"/>
  <c r="R189" i="101" a="1"/>
  <c r="R189" i="101" s="1"/>
  <c r="P189" i="101" a="1"/>
  <c r="P189" i="101" s="1"/>
  <c r="BK188" i="101" a="1"/>
  <c r="BK188" i="101" s="1"/>
  <c r="D189" i="101" a="1"/>
  <c r="D189" i="101" s="1"/>
  <c r="BR188" i="101" a="1"/>
  <c r="BR188" i="101" s="1"/>
  <c r="BI188" i="101" a="1"/>
  <c r="BI188" i="101" s="1"/>
  <c r="BP188" i="101" a="1"/>
  <c r="BP188" i="101" s="1"/>
  <c r="V189" i="101" a="1"/>
  <c r="V189" i="101" s="1"/>
  <c r="N189" i="101" a="1"/>
  <c r="N189" i="101" s="1"/>
  <c r="BN188" i="101" a="1"/>
  <c r="BN188" i="101" s="1"/>
  <c r="U189" i="101" a="1"/>
  <c r="U189" i="101" s="1"/>
  <c r="T189" i="101" a="1"/>
  <c r="T189" i="101" s="1"/>
  <c r="S189" i="101" a="1"/>
  <c r="S189" i="101" s="1"/>
  <c r="G189" i="101" a="1"/>
  <c r="G189" i="101" s="1"/>
  <c r="J189" i="101" a="1"/>
  <c r="J189" i="101" s="1"/>
  <c r="M189" i="101" a="1"/>
  <c r="M189" i="101" s="1"/>
  <c r="E189" i="101" a="1"/>
  <c r="E189" i="101" s="1"/>
  <c r="K189" i="101" a="1"/>
  <c r="K189" i="101" s="1"/>
  <c r="Q189" i="101" a="1"/>
  <c r="Q189" i="101" s="1"/>
  <c r="O189" i="101" a="1"/>
  <c r="O189" i="101" s="1"/>
  <c r="L189" i="101" a="1"/>
  <c r="L189" i="101" s="1"/>
  <c r="I189" i="101" a="1"/>
  <c r="I189" i="101" s="1"/>
  <c r="BL188" i="101" a="1"/>
  <c r="BL188" i="101" s="1"/>
  <c r="BH188" i="101" a="1"/>
  <c r="BH188" i="101" s="1"/>
  <c r="H189" i="101" a="1"/>
  <c r="H189" i="101" s="1"/>
  <c r="BM188" i="101" a="1"/>
  <c r="BM188" i="101" s="1"/>
  <c r="F189" i="101" a="1"/>
  <c r="F189" i="101" s="1"/>
  <c r="AQ188" i="101" a="1"/>
  <c r="AQ188" i="101" s="1"/>
  <c r="AJ188" i="101" a="1"/>
  <c r="AJ188" i="101" s="1"/>
  <c r="AB188" i="101" a="1"/>
  <c r="AB188" i="101" s="1"/>
  <c r="AU188" i="101" a="1"/>
  <c r="AU188" i="101" s="1"/>
  <c r="BG188" i="101" a="1"/>
  <c r="BG188" i="101" s="1"/>
  <c r="BF188" i="101" a="1"/>
  <c r="BF188" i="101" s="1"/>
  <c r="AI188" i="101" a="1"/>
  <c r="AI188" i="101" s="1"/>
  <c r="AY188" i="101" a="1"/>
  <c r="AY188" i="101" s="1"/>
  <c r="AX188" i="101" a="1"/>
  <c r="AX188" i="101" s="1"/>
  <c r="BE188" i="101" a="1"/>
  <c r="BE188" i="101" s="1"/>
  <c r="AV188" i="101" a="1"/>
  <c r="AV188" i="101" s="1"/>
  <c r="AP188" i="101" a="1"/>
  <c r="AP188" i="101" s="1"/>
  <c r="BD188" i="101" a="1"/>
  <c r="BD188" i="101" s="1"/>
  <c r="BC188" i="101" a="1"/>
  <c r="BC188" i="101" s="1"/>
  <c r="AZ188" i="101" a="1"/>
  <c r="AZ188" i="101" s="1"/>
  <c r="BA188" i="101" a="1"/>
  <c r="BA188" i="101" s="1"/>
  <c r="AG188" i="101" a="1"/>
  <c r="AG188" i="101" s="1"/>
  <c r="AL188" i="101" a="1"/>
  <c r="AL188" i="101" s="1"/>
  <c r="AD188" i="101" a="1"/>
  <c r="AD188" i="101" s="1"/>
  <c r="AM188" i="101" a="1"/>
  <c r="AM188" i="101" s="1"/>
  <c r="AF188" i="101" a="1"/>
  <c r="AF188" i="101" s="1"/>
  <c r="AS188" i="101" a="1"/>
  <c r="AS188" i="101" s="1"/>
  <c r="AO188" i="101" a="1"/>
  <c r="AO188" i="101" s="1"/>
  <c r="BB188" i="101" a="1"/>
  <c r="BB188" i="101" s="1"/>
  <c r="AT188" i="101" a="1"/>
  <c r="AT188" i="101" s="1"/>
  <c r="AK188" i="101" a="1"/>
  <c r="AK188" i="101" s="1"/>
  <c r="AN188" i="101" a="1"/>
  <c r="AN188" i="101" s="1"/>
  <c r="AW188" i="101" a="1"/>
  <c r="AW188" i="101" s="1"/>
  <c r="AC188" i="101" a="1"/>
  <c r="AC188" i="101" s="1"/>
  <c r="AH188" i="101" a="1"/>
  <c r="AH188" i="101" s="1"/>
  <c r="AR188" i="101" a="1"/>
  <c r="AR188" i="101" s="1"/>
  <c r="AE188" i="101" a="1"/>
  <c r="AE188" i="101" s="1"/>
  <c r="T188" i="101" a="1"/>
  <c r="T188" i="101" s="1"/>
  <c r="V188" i="101" a="1"/>
  <c r="V188" i="101" s="1"/>
  <c r="BP187" i="101" a="1"/>
  <c r="BP187" i="101" s="1"/>
  <c r="Q188" i="101" a="1"/>
  <c r="Q188" i="101" s="1"/>
  <c r="E188" i="101" a="1"/>
  <c r="E188" i="101" s="1"/>
  <c r="F188" i="101" a="1"/>
  <c r="F188" i="101" s="1"/>
  <c r="N188" i="101" a="1"/>
  <c r="N188" i="101" s="1"/>
  <c r="I188" i="101" a="1"/>
  <c r="I188" i="101" s="1"/>
  <c r="BN187" i="101" a="1"/>
  <c r="BN187" i="101" s="1"/>
  <c r="BL187" i="101" a="1"/>
  <c r="BL187" i="101" s="1"/>
  <c r="S188" i="101" a="1"/>
  <c r="S188" i="101" s="1"/>
  <c r="G188" i="101" a="1"/>
  <c r="G188" i="101" s="1"/>
  <c r="BQ187" i="101" a="1"/>
  <c r="BQ187" i="101" s="1"/>
  <c r="BO187" i="101" a="1"/>
  <c r="BO187" i="101" s="1"/>
  <c r="H188" i="101" a="1"/>
  <c r="H188" i="101" s="1"/>
  <c r="BK187" i="101" a="1"/>
  <c r="BK187" i="101" s="1"/>
  <c r="AA188" i="101" a="1"/>
  <c r="AA188" i="101" s="1"/>
  <c r="R188" i="101" a="1"/>
  <c r="R188" i="101" s="1"/>
  <c r="J188" i="101" a="1"/>
  <c r="J188" i="101" s="1"/>
  <c r="U188" i="101" a="1"/>
  <c r="U188" i="101" s="1"/>
  <c r="O188" i="101" a="1"/>
  <c r="O188" i="101" s="1"/>
  <c r="Z188" i="101" a="1"/>
  <c r="Z188" i="101" s="1"/>
  <c r="P188" i="101" a="1"/>
  <c r="P188" i="101" s="1"/>
  <c r="BM187" i="101" a="1"/>
  <c r="BM187" i="101" s="1"/>
  <c r="X188" i="101" a="1"/>
  <c r="X188" i="101" s="1"/>
  <c r="L188" i="101" a="1"/>
  <c r="L188" i="101" s="1"/>
  <c r="D188" i="101" a="1"/>
  <c r="D188" i="101" s="1"/>
  <c r="BR187" i="101" a="1"/>
  <c r="BR187" i="101" s="1"/>
  <c r="K188" i="101" a="1"/>
  <c r="K188" i="101" s="1"/>
  <c r="W188" i="101" a="1"/>
  <c r="W188" i="101" s="1"/>
  <c r="M188" i="101" a="1"/>
  <c r="M188" i="101" s="1"/>
  <c r="Y188" i="101" a="1"/>
  <c r="Y188" i="101" s="1"/>
  <c r="AO187" i="101" a="1"/>
  <c r="AO187" i="101" s="1"/>
  <c r="BG187" i="101" a="1"/>
  <c r="BG187" i="101" s="1"/>
  <c r="AX187" i="101" a="1"/>
  <c r="AX187" i="101" s="1"/>
  <c r="AZ187" i="101" a="1"/>
  <c r="AZ187" i="101" s="1"/>
  <c r="AQ187" i="101" a="1"/>
  <c r="AQ187" i="101" s="1"/>
  <c r="AI187" i="101" a="1"/>
  <c r="AI187" i="101" s="1"/>
  <c r="BJ187" i="101" a="1"/>
  <c r="BJ187" i="101" s="1"/>
  <c r="BI187" i="101" a="1"/>
  <c r="BI187" i="101" s="1"/>
  <c r="BH187" i="101" a="1"/>
  <c r="BH187" i="101" s="1"/>
  <c r="BF187" i="101" a="1"/>
  <c r="BF187" i="101" s="1"/>
  <c r="AM187" i="101" a="1"/>
  <c r="AM187" i="101" s="1"/>
  <c r="BE187" i="101" a="1"/>
  <c r="BE187" i="101" s="1"/>
  <c r="BC187" i="101" a="1"/>
  <c r="BC187" i="101" s="1"/>
  <c r="AP187" i="101" a="1"/>
  <c r="AP187" i="101" s="1"/>
  <c r="AV187" i="101" a="1"/>
  <c r="AV187" i="101" s="1"/>
  <c r="AS187" i="101" a="1"/>
  <c r="AS187" i="101" s="1"/>
  <c r="AK187" i="101" a="1"/>
  <c r="AK187" i="101" s="1"/>
  <c r="AU187" i="101" a="1"/>
  <c r="AU187" i="101" s="1"/>
  <c r="AR187" i="101" a="1"/>
  <c r="AR187" i="101" s="1"/>
  <c r="AE187" i="101" a="1"/>
  <c r="AE187" i="101" s="1"/>
  <c r="AH187" i="101" a="1"/>
  <c r="AH187" i="101" s="1"/>
  <c r="AL187" i="101" a="1"/>
  <c r="AL187" i="101" s="1"/>
  <c r="BD187" i="101" a="1"/>
  <c r="BD187" i="101" s="1"/>
  <c r="BA187" i="101" a="1"/>
  <c r="BA187" i="101" s="1"/>
  <c r="AW187" i="101" a="1"/>
  <c r="AW187" i="101" s="1"/>
  <c r="AT187" i="101" a="1"/>
  <c r="AT187" i="101" s="1"/>
  <c r="AG187" i="101" a="1"/>
  <c r="AG187" i="101" s="1"/>
  <c r="AF187" i="101" a="1"/>
  <c r="AF187" i="101" s="1"/>
  <c r="AY187" i="101" a="1"/>
  <c r="AY187" i="101" s="1"/>
  <c r="AJ187" i="101" a="1"/>
  <c r="AJ187" i="101" s="1"/>
  <c r="BB187" i="101" a="1"/>
  <c r="BB187" i="101" s="1"/>
  <c r="AN187" i="101" a="1"/>
  <c r="AN187" i="101" s="1"/>
  <c r="Y187" i="101" a="1"/>
  <c r="Y187" i="101" s="1"/>
  <c r="J187" i="101" a="1"/>
  <c r="J187" i="101" s="1"/>
  <c r="BR186" i="101" a="1"/>
  <c r="BR186" i="101" s="1"/>
  <c r="BP186" i="101" a="1"/>
  <c r="BP186" i="101" s="1"/>
  <c r="AD187" i="101" a="1"/>
  <c r="AD187" i="101" s="1"/>
  <c r="X187" i="101" a="1"/>
  <c r="X187" i="101" s="1"/>
  <c r="G187" i="101" a="1"/>
  <c r="G187" i="101" s="1"/>
  <c r="AC187" i="101" a="1"/>
  <c r="AC187" i="101" s="1"/>
  <c r="AB187" i="101" a="1"/>
  <c r="AB187" i="101" s="1"/>
  <c r="O187" i="101" a="1"/>
  <c r="O187" i="101" s="1"/>
  <c r="BO186" i="101" a="1"/>
  <c r="BO186" i="101" s="1"/>
  <c r="AA187" i="101" a="1"/>
  <c r="AA187" i="101" s="1"/>
  <c r="Z187" i="101" a="1"/>
  <c r="Z187" i="101" s="1"/>
  <c r="S187" i="101" a="1"/>
  <c r="S187" i="101" s="1"/>
  <c r="N187" i="101" a="1"/>
  <c r="N187" i="101" s="1"/>
  <c r="L187" i="101" a="1"/>
  <c r="L187" i="101" s="1"/>
  <c r="F187" i="101" a="1"/>
  <c r="F187" i="101" s="1"/>
  <c r="BN186" i="101" a="1"/>
  <c r="BN186" i="101" s="1"/>
  <c r="V187" i="101" a="1"/>
  <c r="V187" i="101" s="1"/>
  <c r="BQ186" i="101" a="1"/>
  <c r="BQ186" i="101" s="1"/>
  <c r="W187" i="101" a="1"/>
  <c r="W187" i="101" s="1"/>
  <c r="E187" i="101" a="1"/>
  <c r="E187" i="101" s="1"/>
  <c r="P187" i="101" a="1"/>
  <c r="P187" i="101" s="1"/>
  <c r="T187" i="101" a="1"/>
  <c r="T187" i="101" s="1"/>
  <c r="R187" i="101" a="1"/>
  <c r="R187" i="101" s="1"/>
  <c r="U187" i="101" a="1"/>
  <c r="U187" i="101" s="1"/>
  <c r="Q187" i="101" a="1"/>
  <c r="Q187" i="101" s="1"/>
  <c r="H187" i="101" a="1"/>
  <c r="H187" i="101" s="1"/>
  <c r="D187" i="101" a="1"/>
  <c r="D187" i="101" s="1"/>
  <c r="M187" i="101" a="1"/>
  <c r="M187" i="101" s="1"/>
  <c r="K187" i="101" a="1"/>
  <c r="K187" i="101" s="1"/>
  <c r="I187" i="101" a="1"/>
  <c r="I187" i="101" s="1"/>
  <c r="AP186" i="101" a="1"/>
  <c r="AP186" i="101" s="1"/>
  <c r="BA186" i="101" a="1"/>
  <c r="BA186" i="101" s="1"/>
  <c r="BL186" i="101" a="1"/>
  <c r="BL186" i="101" s="1"/>
  <c r="BB186" i="101" a="1"/>
  <c r="BB186" i="101" s="1"/>
  <c r="AS186" i="101" a="1"/>
  <c r="AS186" i="101" s="1"/>
  <c r="AJ186" i="101" a="1"/>
  <c r="AJ186" i="101" s="1"/>
  <c r="BH186" i="101" a="1"/>
  <c r="BH186" i="101" s="1"/>
  <c r="BM186" i="101" a="1"/>
  <c r="BM186" i="101" s="1"/>
  <c r="AY186" i="101" a="1"/>
  <c r="AY186" i="101" s="1"/>
  <c r="AZ186" i="101" a="1"/>
  <c r="AZ186" i="101" s="1"/>
  <c r="AX186" i="101" a="1"/>
  <c r="AX186" i="101" s="1"/>
  <c r="AO186" i="101" a="1"/>
  <c r="AO186" i="101" s="1"/>
  <c r="AU186" i="101" a="1"/>
  <c r="AU186" i="101" s="1"/>
  <c r="BG186" i="101" a="1"/>
  <c r="BG186" i="101" s="1"/>
  <c r="BC186" i="101" a="1"/>
  <c r="BC186" i="101" s="1"/>
  <c r="AV186" i="101" a="1"/>
  <c r="AV186" i="101" s="1"/>
  <c r="AH186" i="101" a="1"/>
  <c r="AH186" i="101" s="1"/>
  <c r="BK186" i="101" a="1"/>
  <c r="BK186" i="101" s="1"/>
  <c r="BI186" i="101" a="1"/>
  <c r="BI186" i="101" s="1"/>
  <c r="BJ186" i="101" a="1"/>
  <c r="BJ186" i="101" s="1"/>
  <c r="AR186" i="101" a="1"/>
  <c r="AR186" i="101" s="1"/>
  <c r="BD186" i="101" a="1"/>
  <c r="BD186" i="101" s="1"/>
  <c r="BF186" i="101" a="1"/>
  <c r="BF186" i="101" s="1"/>
  <c r="AK186" i="101" a="1"/>
  <c r="AK186" i="101" s="1"/>
  <c r="BE186" i="101" a="1"/>
  <c r="BE186" i="101" s="1"/>
  <c r="AW186" i="101" a="1"/>
  <c r="AW186" i="101" s="1"/>
  <c r="AT186" i="101" a="1"/>
  <c r="AT186" i="101" s="1"/>
  <c r="AI186" i="101" a="1"/>
  <c r="AI186" i="101" s="1"/>
  <c r="AQ186" i="101" a="1"/>
  <c r="AQ186" i="101" s="1"/>
  <c r="AN186" i="101" a="1"/>
  <c r="AN186" i="101" s="1"/>
  <c r="AL186" i="101" a="1"/>
  <c r="AL186" i="101" s="1"/>
  <c r="AM186" i="101" a="1"/>
  <c r="AM186" i="101" s="1"/>
  <c r="AC186" i="101" a="1"/>
  <c r="AC186" i="101" s="1"/>
  <c r="Z186" i="101" a="1"/>
  <c r="Z186" i="101" s="1"/>
  <c r="BR185" i="101" a="1"/>
  <c r="BR185" i="101" s="1"/>
  <c r="AD186" i="101" a="1"/>
  <c r="AD186" i="101" s="1"/>
  <c r="P186" i="101" a="1"/>
  <c r="P186" i="101" s="1"/>
  <c r="R186" i="101" a="1"/>
  <c r="R186" i="101" s="1"/>
  <c r="L186" i="101" a="1"/>
  <c r="L186" i="101" s="1"/>
  <c r="AE186" i="101" a="1"/>
  <c r="AE186" i="101" s="1"/>
  <c r="X186" i="101" a="1"/>
  <c r="X186" i="101" s="1"/>
  <c r="Y186" i="101" a="1"/>
  <c r="Y186" i="101" s="1"/>
  <c r="BQ185" i="101" a="1"/>
  <c r="BQ185" i="101" s="1"/>
  <c r="W186" i="101" a="1"/>
  <c r="W186" i="101" s="1"/>
  <c r="Q186" i="101" a="1"/>
  <c r="Q186" i="101" s="1"/>
  <c r="H186" i="101" a="1"/>
  <c r="H186" i="101" s="1"/>
  <c r="AB186" i="101" a="1"/>
  <c r="AB186" i="101" s="1"/>
  <c r="AA186" i="101" a="1"/>
  <c r="AA186" i="101" s="1"/>
  <c r="J186" i="101" a="1"/>
  <c r="J186" i="101" s="1"/>
  <c r="T186" i="101" a="1"/>
  <c r="T186" i="101" s="1"/>
  <c r="I186" i="101" a="1"/>
  <c r="I186" i="101" s="1"/>
  <c r="G186" i="101" a="1"/>
  <c r="G186" i="101" s="1"/>
  <c r="V186" i="101" a="1"/>
  <c r="V186" i="101" s="1"/>
  <c r="O186" i="101" a="1"/>
  <c r="O186" i="101" s="1"/>
  <c r="M186" i="101" a="1"/>
  <c r="M186" i="101" s="1"/>
  <c r="K186" i="101" a="1"/>
  <c r="K186" i="101" s="1"/>
  <c r="F186" i="101" a="1"/>
  <c r="F186" i="101" s="1"/>
  <c r="E186" i="101" a="1"/>
  <c r="E186" i="101" s="1"/>
  <c r="U186" i="101" a="1"/>
  <c r="U186" i="101" s="1"/>
  <c r="D186" i="101" a="1"/>
  <c r="D186" i="101" s="1"/>
  <c r="N186" i="101" a="1"/>
  <c r="N186" i="101" s="1"/>
  <c r="AF186" i="101" a="1"/>
  <c r="AF186" i="101" s="1"/>
  <c r="S186" i="101" a="1"/>
  <c r="S186" i="101" s="1"/>
  <c r="AG186" i="101" a="1"/>
  <c r="AG186" i="101" s="1"/>
  <c r="BK185" i="101" a="1"/>
  <c r="BK185" i="101" s="1"/>
  <c r="BI185" i="101" a="1"/>
  <c r="BI185" i="101" s="1"/>
  <c r="AT185" i="101" a="1"/>
  <c r="AT185" i="101" s="1"/>
  <c r="AY185" i="101" a="1"/>
  <c r="AY185" i="101" s="1"/>
  <c r="AS185" i="101" a="1"/>
  <c r="AS185" i="101" s="1"/>
  <c r="AU185" i="101" a="1"/>
  <c r="AU185" i="101" s="1"/>
  <c r="BO185" i="101" a="1"/>
  <c r="BO185" i="101" s="1"/>
  <c r="BJ185" i="101" a="1"/>
  <c r="BJ185" i="101" s="1"/>
  <c r="BN185" i="101" a="1"/>
  <c r="BN185" i="101" s="1"/>
  <c r="BL185" i="101" a="1"/>
  <c r="BL185" i="101" s="1"/>
  <c r="BF185" i="101" a="1"/>
  <c r="BF185" i="101" s="1"/>
  <c r="AX185" i="101" a="1"/>
  <c r="AX185" i="101" s="1"/>
  <c r="AQ185" i="101" a="1"/>
  <c r="AQ185" i="101" s="1"/>
  <c r="BD185" i="101" a="1"/>
  <c r="BD185" i="101" s="1"/>
  <c r="BB185" i="101" a="1"/>
  <c r="BB185" i="101" s="1"/>
  <c r="BA185" i="101" a="1"/>
  <c r="BA185" i="101" s="1"/>
  <c r="AZ185" i="101" a="1"/>
  <c r="AZ185" i="101" s="1"/>
  <c r="AP185" i="101" a="1"/>
  <c r="AP185" i="101" s="1"/>
  <c r="AK185" i="101" a="1"/>
  <c r="AK185" i="101" s="1"/>
  <c r="BC185" i="101" a="1"/>
  <c r="BC185" i="101" s="1"/>
  <c r="AO185" i="101" a="1"/>
  <c r="AO185" i="101" s="1"/>
  <c r="BE185" i="101" a="1"/>
  <c r="BE185" i="101" s="1"/>
  <c r="AW185" i="101" a="1"/>
  <c r="AW185" i="101" s="1"/>
  <c r="AM185" i="101" a="1"/>
  <c r="AM185" i="101" s="1"/>
  <c r="AL185" i="101" a="1"/>
  <c r="AL185" i="101" s="1"/>
  <c r="BG185" i="101" a="1"/>
  <c r="BG185" i="101" s="1"/>
  <c r="AN185" i="101" a="1"/>
  <c r="AN185" i="101" s="1"/>
  <c r="AR185" i="101" a="1"/>
  <c r="AR185" i="101" s="1"/>
  <c r="AV185" i="101" a="1"/>
  <c r="AV185" i="101" s="1"/>
  <c r="BP185" i="101" a="1"/>
  <c r="BP185" i="101" s="1"/>
  <c r="BM185" i="101" a="1"/>
  <c r="BM185" i="101" s="1"/>
  <c r="BH185" i="101" a="1"/>
  <c r="BH185" i="101" s="1"/>
  <c r="AI185" i="101" a="1"/>
  <c r="AI185" i="101" s="1"/>
  <c r="Z185" i="101" a="1"/>
  <c r="Z185" i="101" s="1"/>
  <c r="I185" i="101" a="1"/>
  <c r="I185" i="101" s="1"/>
  <c r="R185" i="101" a="1"/>
  <c r="R185" i="101" s="1"/>
  <c r="G185" i="101" a="1"/>
  <c r="G185" i="101" s="1"/>
  <c r="L185" i="101" a="1"/>
  <c r="L185" i="101" s="1"/>
  <c r="AC185" i="101" a="1"/>
  <c r="AC185" i="101" s="1"/>
  <c r="Q185" i="101" a="1"/>
  <c r="Q185" i="101" s="1"/>
  <c r="F185" i="101" a="1"/>
  <c r="F185" i="101" s="1"/>
  <c r="AE185" i="101" a="1"/>
  <c r="AE185" i="101" s="1"/>
  <c r="AA185" i="101" a="1"/>
  <c r="AA185" i="101" s="1"/>
  <c r="J185" i="101" a="1"/>
  <c r="J185" i="101" s="1"/>
  <c r="Y185" i="101" a="1"/>
  <c r="Y185" i="101" s="1"/>
  <c r="P185" i="101" a="1"/>
  <c r="P185" i="101" s="1"/>
  <c r="X185" i="101" a="1"/>
  <c r="X185" i="101" s="1"/>
  <c r="W185" i="101" a="1"/>
  <c r="W185" i="101" s="1"/>
  <c r="V185" i="101" a="1"/>
  <c r="V185" i="101" s="1"/>
  <c r="N185" i="101" a="1"/>
  <c r="N185" i="101" s="1"/>
  <c r="U185" i="101" a="1"/>
  <c r="U185" i="101" s="1"/>
  <c r="T185" i="101" a="1"/>
  <c r="T185" i="101" s="1"/>
  <c r="H185" i="101" a="1"/>
  <c r="H185" i="101" s="1"/>
  <c r="M185" i="101" a="1"/>
  <c r="M185" i="101" s="1"/>
  <c r="AJ185" i="101" a="1"/>
  <c r="AJ185" i="101" s="1"/>
  <c r="AH185" i="101" a="1"/>
  <c r="AH185" i="101" s="1"/>
  <c r="AB185" i="101" a="1"/>
  <c r="AB185" i="101" s="1"/>
  <c r="AG185" i="101" a="1"/>
  <c r="AG185" i="101" s="1"/>
  <c r="AF185" i="101" a="1"/>
  <c r="AF185" i="101" s="1"/>
  <c r="AD185" i="101" a="1"/>
  <c r="AD185" i="101" s="1"/>
  <c r="E185" i="101" a="1"/>
  <c r="E185" i="101" s="1"/>
  <c r="K185" i="101" a="1"/>
  <c r="K185" i="101" s="1"/>
  <c r="O185" i="101" a="1"/>
  <c r="O185" i="101" s="1"/>
  <c r="S185" i="101" a="1"/>
  <c r="S185" i="101" s="1"/>
  <c r="BB184" i="101" a="1"/>
  <c r="BB184" i="101" s="1"/>
  <c r="BD184" i="101" a="1"/>
  <c r="BD184" i="101" s="1"/>
  <c r="BQ184" i="101" a="1"/>
  <c r="BQ184" i="101" s="1"/>
  <c r="AU184" i="101" a="1"/>
  <c r="AU184" i="101" s="1"/>
  <c r="BM184" i="101" a="1"/>
  <c r="BM184" i="101" s="1"/>
  <c r="BI184" i="101" a="1"/>
  <c r="BI184" i="101" s="1"/>
  <c r="BE184" i="101" a="1"/>
  <c r="BE184" i="101" s="1"/>
  <c r="BO184" i="101" a="1"/>
  <c r="BO184" i="101" s="1"/>
  <c r="BN184" i="101" a="1"/>
  <c r="BN184" i="101" s="1"/>
  <c r="BL184" i="101" a="1"/>
  <c r="BL184" i="101" s="1"/>
  <c r="BJ184" i="101" a="1"/>
  <c r="BJ184" i="101" s="1"/>
  <c r="BK184" i="101" a="1"/>
  <c r="BK184" i="101" s="1"/>
  <c r="BH184" i="101" a="1"/>
  <c r="BH184" i="101" s="1"/>
  <c r="AZ184" i="101" a="1"/>
  <c r="AZ184" i="101" s="1"/>
  <c r="BG184" i="101" a="1"/>
  <c r="BG184" i="101" s="1"/>
  <c r="AY184" i="101" a="1"/>
  <c r="AY184" i="101" s="1"/>
  <c r="BC184" i="101" a="1"/>
  <c r="BC184" i="101" s="1"/>
  <c r="AO184" i="101" a="1"/>
  <c r="AO184" i="101" s="1"/>
  <c r="AS184" i="101" a="1"/>
  <c r="AS184" i="101" s="1"/>
  <c r="AQ184" i="101" a="1"/>
  <c r="AQ184" i="101" s="1"/>
  <c r="BF184" i="101" a="1"/>
  <c r="BF184" i="101" s="1"/>
  <c r="AX184" i="101" a="1"/>
  <c r="AX184" i="101" s="1"/>
  <c r="AV184" i="101" a="1"/>
  <c r="AV184" i="101" s="1"/>
  <c r="AN184" i="101" a="1"/>
  <c r="AN184" i="101" s="1"/>
  <c r="D185" i="101" a="1"/>
  <c r="D185" i="101" s="1"/>
  <c r="AW184" i="101" a="1"/>
  <c r="AW184" i="101" s="1"/>
  <c r="AP184" i="101" a="1"/>
  <c r="AP184" i="101" s="1"/>
  <c r="BR184" i="101" a="1"/>
  <c r="BR184" i="101" s="1"/>
  <c r="AR184" i="101" a="1"/>
  <c r="AR184" i="101" s="1"/>
  <c r="AT184" i="101" a="1"/>
  <c r="AT184" i="101" s="1"/>
  <c r="BP184" i="101" a="1"/>
  <c r="BP184" i="101" s="1"/>
  <c r="BA184" i="101" a="1"/>
  <c r="BA184" i="101" s="1"/>
  <c r="AE184" i="101" a="1"/>
  <c r="AE184" i="101" s="1"/>
  <c r="X184" i="101" a="1"/>
  <c r="X184" i="101" s="1"/>
  <c r="H184" i="101" a="1"/>
  <c r="H184" i="101" s="1"/>
  <c r="AI184" i="101" a="1"/>
  <c r="AI184" i="101" s="1"/>
  <c r="U184" i="101" a="1"/>
  <c r="U184" i="101" s="1"/>
  <c r="M184" i="101" a="1"/>
  <c r="M184" i="101" s="1"/>
  <c r="AM184" i="101" a="1"/>
  <c r="AM184" i="101" s="1"/>
  <c r="AL184" i="101" a="1"/>
  <c r="AL184" i="101" s="1"/>
  <c r="AK184" i="101" a="1"/>
  <c r="AK184" i="101" s="1"/>
  <c r="T184" i="101" a="1"/>
  <c r="T184" i="101" s="1"/>
  <c r="Z184" i="101" a="1"/>
  <c r="Z184" i="101" s="1"/>
  <c r="AD184" i="101" a="1"/>
  <c r="AD184" i="101" s="1"/>
  <c r="J184" i="101" a="1"/>
  <c r="J184" i="101" s="1"/>
  <c r="AH184" i="101" a="1"/>
  <c r="AH184" i="101" s="1"/>
  <c r="W184" i="101" a="1"/>
  <c r="W184" i="101" s="1"/>
  <c r="S184" i="101" a="1"/>
  <c r="S184" i="101" s="1"/>
  <c r="N184" i="101" a="1"/>
  <c r="N184" i="101" s="1"/>
  <c r="K184" i="101" a="1"/>
  <c r="K184" i="101" s="1"/>
  <c r="P184" i="101" a="1"/>
  <c r="P184" i="101" s="1"/>
  <c r="AF184" i="101" a="1"/>
  <c r="AF184" i="101" s="1"/>
  <c r="R184" i="101" a="1"/>
  <c r="R184" i="101" s="1"/>
  <c r="I184" i="101" a="1"/>
  <c r="I184" i="101" s="1"/>
  <c r="AG184" i="101" a="1"/>
  <c r="AG184" i="101" s="1"/>
  <c r="Q184" i="101" a="1"/>
  <c r="Q184" i="101" s="1"/>
  <c r="AB184" i="101" a="1"/>
  <c r="AB184" i="101" s="1"/>
  <c r="AA184" i="101" a="1"/>
  <c r="AA184" i="101" s="1"/>
  <c r="Y184" i="101" a="1"/>
  <c r="Y184" i="101" s="1"/>
  <c r="V184" i="101" a="1"/>
  <c r="V184" i="101" s="1"/>
  <c r="O184" i="101" a="1"/>
  <c r="O184" i="101" s="1"/>
  <c r="L184" i="101" a="1"/>
  <c r="L184" i="101" s="1"/>
  <c r="AJ184" i="101" a="1"/>
  <c r="AJ184" i="101" s="1"/>
  <c r="AC184" i="101" a="1"/>
  <c r="AC184" i="101" s="1"/>
  <c r="BK183" i="101" a="1"/>
  <c r="BK183" i="101" s="1"/>
  <c r="BJ183" i="101" a="1"/>
  <c r="BJ183" i="101" s="1"/>
  <c r="BG183" i="101" a="1"/>
  <c r="BG183" i="101" s="1"/>
  <c r="AS183" i="101" a="1"/>
  <c r="AS183" i="101" s="1"/>
  <c r="G184" i="101" a="1"/>
  <c r="G184" i="101" s="1"/>
  <c r="F184" i="101" a="1"/>
  <c r="F184" i="101" s="1"/>
  <c r="BM183" i="101" a="1"/>
  <c r="BM183" i="101" s="1"/>
  <c r="E184" i="101" a="1"/>
  <c r="E184" i="101" s="1"/>
  <c r="D184" i="101" a="1"/>
  <c r="D184" i="101" s="1"/>
  <c r="BN183" i="101" a="1"/>
  <c r="BN183" i="101" s="1"/>
  <c r="BI183" i="101" a="1"/>
  <c r="BI183" i="101" s="1"/>
  <c r="AU183" i="101" a="1"/>
  <c r="AU183" i="101" s="1"/>
  <c r="AV183" i="101" a="1"/>
  <c r="AV183" i="101" s="1"/>
  <c r="BH183" i="101" a="1"/>
  <c r="BH183" i="101" s="1"/>
  <c r="BF183" i="101" a="1"/>
  <c r="BF183" i="101" s="1"/>
  <c r="AT183" i="101" a="1"/>
  <c r="AT183" i="101" s="1"/>
  <c r="BA183" i="101" a="1"/>
  <c r="BA183" i="101" s="1"/>
  <c r="BO183" i="101" a="1"/>
  <c r="BO183" i="101" s="1"/>
  <c r="BD183" i="101" a="1"/>
  <c r="BD183" i="101" s="1"/>
  <c r="AX183" i="101" a="1"/>
  <c r="AX183" i="101" s="1"/>
  <c r="BR183" i="101" a="1"/>
  <c r="BR183" i="101" s="1"/>
  <c r="BP183" i="101" a="1"/>
  <c r="BP183" i="101" s="1"/>
  <c r="BQ183" i="101" a="1"/>
  <c r="BQ183" i="101" s="1"/>
  <c r="AR183" i="101" a="1"/>
  <c r="AR183" i="101" s="1"/>
  <c r="BL183" i="101" a="1"/>
  <c r="BL183" i="101" s="1"/>
  <c r="AW183" i="101" a="1"/>
  <c r="AW183" i="101" s="1"/>
  <c r="AZ183" i="101" a="1"/>
  <c r="AZ183" i="101" s="1"/>
  <c r="AY183" i="101" a="1"/>
  <c r="AY183" i="101" s="1"/>
  <c r="AQ183" i="101" a="1"/>
  <c r="AQ183" i="101" s="1"/>
  <c r="BE183" i="101" a="1"/>
  <c r="BE183" i="101" s="1"/>
  <c r="BB183" i="101" a="1"/>
  <c r="BB183" i="101" s="1"/>
  <c r="BC183" i="101" a="1"/>
  <c r="BC183" i="101" s="1"/>
  <c r="AD183" i="101" a="1"/>
  <c r="AD183" i="101" s="1"/>
  <c r="N183" i="101" a="1"/>
  <c r="N183" i="101" s="1"/>
  <c r="S183" i="101" a="1"/>
  <c r="S183" i="101" s="1"/>
  <c r="AG183" i="101" a="1"/>
  <c r="AG183" i="101" s="1"/>
  <c r="Y183" i="101" a="1"/>
  <c r="Y183" i="101" s="1"/>
  <c r="M183" i="101" a="1"/>
  <c r="M183" i="101" s="1"/>
  <c r="T183" i="101" a="1"/>
  <c r="T183" i="101" s="1"/>
  <c r="Q183" i="101" a="1"/>
  <c r="Q183" i="101" s="1"/>
  <c r="AP183" i="101" a="1"/>
  <c r="AP183" i="101" s="1"/>
  <c r="AN183" i="101" a="1"/>
  <c r="AN183" i="101" s="1"/>
  <c r="W183" i="101" a="1"/>
  <c r="W183" i="101" s="1"/>
  <c r="AM183" i="101" a="1"/>
  <c r="AM183" i="101" s="1"/>
  <c r="AK183" i="101" a="1"/>
  <c r="AK183" i="101" s="1"/>
  <c r="AL183" i="101" a="1"/>
  <c r="AL183" i="101" s="1"/>
  <c r="AJ183" i="101" a="1"/>
  <c r="AJ183" i="101" s="1"/>
  <c r="AF183" i="101" a="1"/>
  <c r="AF183" i="101" s="1"/>
  <c r="Z183" i="101" a="1"/>
  <c r="Z183" i="101" s="1"/>
  <c r="AB183" i="101" a="1"/>
  <c r="AB183" i="101" s="1"/>
  <c r="AC183" i="101" a="1"/>
  <c r="AC183" i="101" s="1"/>
  <c r="L183" i="101" a="1"/>
  <c r="L183" i="101" s="1"/>
  <c r="AA183" i="101" a="1"/>
  <c r="AA183" i="101" s="1"/>
  <c r="P183" i="101" a="1"/>
  <c r="P183" i="101" s="1"/>
  <c r="AO183" i="101" a="1"/>
  <c r="AO183" i="101" s="1"/>
  <c r="AI183" i="101" a="1"/>
  <c r="AI183" i="101" s="1"/>
  <c r="X183" i="101" a="1"/>
  <c r="X183" i="101" s="1"/>
  <c r="AE183" i="101" a="1"/>
  <c r="AE183" i="101" s="1"/>
  <c r="R183" i="101" a="1"/>
  <c r="R183" i="101" s="1"/>
  <c r="V183" i="101" a="1"/>
  <c r="V183" i="101" s="1"/>
  <c r="U183" i="101" a="1"/>
  <c r="U183" i="101" s="1"/>
  <c r="O183" i="101" a="1"/>
  <c r="O183" i="101" s="1"/>
  <c r="K183" i="101" a="1"/>
  <c r="K183" i="101" s="1"/>
  <c r="AH183" i="101" a="1"/>
  <c r="AH183" i="101" s="1"/>
  <c r="J183" i="101" a="1"/>
  <c r="J183" i="101" s="1"/>
  <c r="BR182" i="101" a="1"/>
  <c r="BR182" i="101" s="1"/>
  <c r="I183" i="101" a="1"/>
  <c r="I183" i="101" s="1"/>
  <c r="H183" i="101" a="1"/>
  <c r="H183" i="101" s="1"/>
  <c r="BQ182" i="101" a="1"/>
  <c r="BQ182" i="101" s="1"/>
  <c r="F183" i="101" a="1"/>
  <c r="F183" i="101" s="1"/>
  <c r="D183" i="101" a="1"/>
  <c r="D183" i="101" s="1"/>
  <c r="BC182" i="101" a="1"/>
  <c r="BC182" i="101" s="1"/>
  <c r="AY182" i="101" a="1"/>
  <c r="AY182" i="101" s="1"/>
  <c r="BM182" i="101" a="1"/>
  <c r="BM182" i="101" s="1"/>
  <c r="BE182" i="101" a="1"/>
  <c r="BE182" i="101" s="1"/>
  <c r="AZ182" i="101" a="1"/>
  <c r="AZ182" i="101" s="1"/>
  <c r="E183" i="101" a="1"/>
  <c r="E183" i="101" s="1"/>
  <c r="BB182" i="101" a="1"/>
  <c r="BB182" i="101" s="1"/>
  <c r="G183" i="101" a="1"/>
  <c r="G183" i="101" s="1"/>
  <c r="BA182" i="101" a="1"/>
  <c r="BA182" i="101" s="1"/>
  <c r="AX182" i="101" a="1"/>
  <c r="AX182" i="101" s="1"/>
  <c r="AV182" i="101" a="1"/>
  <c r="AV182" i="101" s="1"/>
  <c r="BN182" i="101" a="1"/>
  <c r="BN182" i="101" s="1"/>
  <c r="BJ182" i="101" a="1"/>
  <c r="BJ182" i="101" s="1"/>
  <c r="BI182" i="101" a="1"/>
  <c r="BI182" i="101" s="1"/>
  <c r="AU182" i="101" a="1"/>
  <c r="AU182" i="101" s="1"/>
  <c r="BF182" i="101" a="1"/>
  <c r="BF182" i="101" s="1"/>
  <c r="BK182" i="101" a="1"/>
  <c r="BK182" i="101" s="1"/>
  <c r="BO182" i="101" a="1"/>
  <c r="BO182" i="101" s="1"/>
  <c r="AW182" i="101" a="1"/>
  <c r="AW182" i="101" s="1"/>
  <c r="BG182" i="101" a="1"/>
  <c r="BG182" i="101" s="1"/>
  <c r="BL182" i="101" a="1"/>
  <c r="BL182" i="101" s="1"/>
  <c r="BD182" i="101" a="1"/>
  <c r="BD182" i="101" s="1"/>
  <c r="AT182" i="101" a="1"/>
  <c r="AT182" i="101" s="1"/>
  <c r="BP182" i="101" a="1"/>
  <c r="BP182" i="101" s="1"/>
  <c r="BH182" i="101" a="1"/>
  <c r="BH182" i="101" s="1"/>
  <c r="S182" i="101" a="1"/>
  <c r="S182" i="101" s="1"/>
  <c r="Q182" i="101" a="1"/>
  <c r="Q182" i="101" s="1"/>
  <c r="AH182" i="101" a="1"/>
  <c r="AH182" i="101" s="1"/>
  <c r="AC182" i="101" a="1"/>
  <c r="AC182" i="101" s="1"/>
  <c r="AQ182" i="101" a="1"/>
  <c r="AQ182" i="101" s="1"/>
  <c r="AP182" i="101" a="1"/>
  <c r="AP182" i="101" s="1"/>
  <c r="W182" i="101" a="1"/>
  <c r="W182" i="101" s="1"/>
  <c r="U182" i="101" a="1"/>
  <c r="U182" i="101" s="1"/>
  <c r="R182" i="101" a="1"/>
  <c r="R182" i="101" s="1"/>
  <c r="AG182" i="101" a="1"/>
  <c r="AG182" i="101" s="1"/>
  <c r="P182" i="101" a="1"/>
  <c r="P182" i="101" s="1"/>
  <c r="V182" i="101" a="1"/>
  <c r="V182" i="101" s="1"/>
  <c r="AF182" i="101" a="1"/>
  <c r="AF182" i="101" s="1"/>
  <c r="AJ182" i="101" a="1"/>
  <c r="AJ182" i="101" s="1"/>
  <c r="AN182" i="101" a="1"/>
  <c r="AN182" i="101" s="1"/>
  <c r="AI182" i="101" a="1"/>
  <c r="AI182" i="101" s="1"/>
  <c r="Z182" i="101" a="1"/>
  <c r="Z182" i="101" s="1"/>
  <c r="T182" i="101" a="1"/>
  <c r="T182" i="101" s="1"/>
  <c r="X182" i="101" a="1"/>
  <c r="X182" i="101" s="1"/>
  <c r="N182" i="101" a="1"/>
  <c r="N182" i="101" s="1"/>
  <c r="AD182" i="101" a="1"/>
  <c r="AD182" i="101" s="1"/>
  <c r="AL182" i="101" a="1"/>
  <c r="AL182" i="101" s="1"/>
  <c r="AK182" i="101" a="1"/>
  <c r="AK182" i="101" s="1"/>
  <c r="AE182" i="101" a="1"/>
  <c r="AE182" i="101" s="1"/>
  <c r="AA182" i="101" a="1"/>
  <c r="AA182" i="101" s="1"/>
  <c r="AS182" i="101" a="1"/>
  <c r="AS182" i="101" s="1"/>
  <c r="AR182" i="101" a="1"/>
  <c r="AR182" i="101" s="1"/>
  <c r="AO182" i="101" a="1"/>
  <c r="AO182" i="101" s="1"/>
  <c r="O182" i="101" a="1"/>
  <c r="O182" i="101" s="1"/>
  <c r="Y182" i="101" a="1"/>
  <c r="Y182" i="101" s="1"/>
  <c r="AB182" i="101" a="1"/>
  <c r="AB182" i="101" s="1"/>
  <c r="AM182" i="101" a="1"/>
  <c r="AM182" i="101" s="1"/>
  <c r="AL197" i="101" a="1"/>
  <c r="AL197" i="101" s="1"/>
  <c r="AE197" i="101" a="1"/>
  <c r="AE197" i="101" s="1"/>
  <c r="BG197" i="101" a="1"/>
  <c r="BG197" i="101" s="1"/>
  <c r="AZ197" i="101" a="1"/>
  <c r="AZ197" i="101" s="1"/>
  <c r="BC197" i="101" a="1"/>
  <c r="BC197" i="101" s="1"/>
  <c r="AY197" i="101" a="1"/>
  <c r="AY197" i="101" s="1"/>
  <c r="AQ197" i="101" a="1"/>
  <c r="AQ197" i="101" s="1"/>
  <c r="BI197" i="101" a="1"/>
  <c r="BI197" i="101" s="1"/>
  <c r="BH197" i="101" a="1"/>
  <c r="BH197" i="101" s="1"/>
  <c r="BF197" i="101" a="1"/>
  <c r="BF197" i="101" s="1"/>
  <c r="AI197" i="101" a="1"/>
  <c r="AI197" i="101" s="1"/>
  <c r="AP197" i="101" a="1"/>
  <c r="AP197" i="101" s="1"/>
  <c r="BE197" i="101" a="1"/>
  <c r="BE197" i="101" s="1"/>
  <c r="BD197" i="101" a="1"/>
  <c r="BD197" i="101" s="1"/>
  <c r="BB197" i="101" a="1"/>
  <c r="BB197" i="101" s="1"/>
  <c r="AH197" i="101" a="1"/>
  <c r="AH197" i="101" s="1"/>
  <c r="AK197" i="101" a="1"/>
  <c r="AK197" i="101" s="1"/>
  <c r="AM197" i="101" a="1"/>
  <c r="AM197" i="101" s="1"/>
  <c r="AU197" i="101" a="1"/>
  <c r="AU197" i="101" s="1"/>
  <c r="AG197" i="101" a="1"/>
  <c r="AG197" i="101" s="1"/>
  <c r="BA197" i="101" a="1"/>
  <c r="BA197" i="101" s="1"/>
  <c r="AT197" i="101" a="1"/>
  <c r="AT197" i="101" s="1"/>
  <c r="AF197" i="101" a="1"/>
  <c r="AF197" i="101" s="1"/>
  <c r="AD197" i="101" a="1"/>
  <c r="AD197" i="101" s="1"/>
  <c r="AR197" i="101" a="1"/>
  <c r="AR197" i="101" s="1"/>
  <c r="AJ197" i="101" a="1"/>
  <c r="AJ197" i="101" s="1"/>
  <c r="AX197" i="101" a="1"/>
  <c r="AX197" i="101" s="1"/>
  <c r="AO197" i="101" a="1"/>
  <c r="AO197" i="101" s="1"/>
  <c r="AW197" i="101" a="1"/>
  <c r="AW197" i="101" s="1"/>
  <c r="AV197" i="101" a="1"/>
  <c r="AV197" i="101" s="1"/>
  <c r="AN197" i="101" a="1"/>
  <c r="AN197" i="101" s="1"/>
  <c r="AS197" i="101" a="1"/>
  <c r="AS197" i="101" s="1"/>
  <c r="BN258" i="101" a="1"/>
  <c r="BN258" i="101" s="1"/>
  <c r="BR258" i="101" a="1"/>
  <c r="BR258" i="101" s="1"/>
  <c r="BL258" i="101" a="1"/>
  <c r="BL258" i="101" s="1"/>
  <c r="BQ258" i="101" a="1"/>
  <c r="BQ258" i="101" s="1"/>
  <c r="BJ258" i="101" a="1"/>
  <c r="BJ258" i="101" s="1"/>
  <c r="BO258" i="101" a="1"/>
  <c r="BO258" i="101" s="1"/>
  <c r="BK258" i="101" a="1"/>
  <c r="BK258" i="101" s="1"/>
  <c r="BP258" i="101" a="1"/>
  <c r="BP258" i="101" s="1"/>
  <c r="BM258" i="101" a="1"/>
  <c r="BM258" i="101" s="1"/>
  <c r="AM258" i="101" a="1"/>
  <c r="AM258" i="101" s="1"/>
  <c r="AK258" i="101" a="1"/>
  <c r="AK258" i="101" s="1"/>
  <c r="BC258" i="101" a="1"/>
  <c r="BC258" i="101" s="1"/>
  <c r="BA258" i="101" a="1"/>
  <c r="BA258" i="101" s="1"/>
  <c r="AT258" i="101" a="1"/>
  <c r="AT258" i="101" s="1"/>
  <c r="AZ258" i="101" a="1"/>
  <c r="AZ258" i="101" s="1"/>
  <c r="AV258" i="101" a="1"/>
  <c r="AV258" i="101" s="1"/>
  <c r="AQ258" i="101" a="1"/>
  <c r="AQ258" i="101" s="1"/>
  <c r="BB258" i="101" a="1"/>
  <c r="BB258" i="101" s="1"/>
  <c r="AN258" i="101" a="1"/>
  <c r="AN258" i="101" s="1"/>
  <c r="AD258" i="101" a="1"/>
  <c r="AD258" i="101" s="1"/>
  <c r="AW258" i="101" a="1"/>
  <c r="AW258" i="101" s="1"/>
  <c r="AU258" i="101" a="1"/>
  <c r="AU258" i="101" s="1"/>
  <c r="BF258" i="101" a="1"/>
  <c r="BF258" i="101" s="1"/>
  <c r="AX258" i="101" a="1"/>
  <c r="AX258" i="101" s="1"/>
  <c r="AH258" i="101" a="1"/>
  <c r="AH258" i="101" s="1"/>
  <c r="AE258" i="101" a="1"/>
  <c r="AE258" i="101" s="1"/>
  <c r="AY258" i="101" a="1"/>
  <c r="AY258" i="101" s="1"/>
  <c r="BD258" i="101" a="1"/>
  <c r="BD258" i="101" s="1"/>
  <c r="AP258" i="101" a="1"/>
  <c r="AP258" i="101" s="1"/>
  <c r="AS258" i="101" a="1"/>
  <c r="AS258" i="101" s="1"/>
  <c r="AF258" i="101" a="1"/>
  <c r="AF258" i="101" s="1"/>
  <c r="AI258" i="101" a="1"/>
  <c r="AI258" i="101" s="1"/>
  <c r="AG258" i="101" a="1"/>
  <c r="AG258" i="101" s="1"/>
  <c r="AO258" i="101" a="1"/>
  <c r="AO258" i="101" s="1"/>
  <c r="AL258" i="101" a="1"/>
  <c r="AL258" i="101" s="1"/>
  <c r="AR258" i="101" a="1"/>
  <c r="AR258" i="101" s="1"/>
  <c r="BH258" i="101" a="1"/>
  <c r="BH258" i="101" s="1"/>
  <c r="AJ258" i="101" a="1"/>
  <c r="AJ258" i="101" s="1"/>
  <c r="BI258" i="101" a="1"/>
  <c r="BI258" i="101" s="1"/>
  <c r="BG258" i="101" a="1"/>
  <c r="BG258" i="101" s="1"/>
  <c r="BE258" i="101" a="1"/>
  <c r="BE258" i="101" s="1"/>
  <c r="BM257" i="101" a="1"/>
  <c r="BM257" i="101" s="1"/>
  <c r="I258" i="101" a="1"/>
  <c r="I258" i="101" s="1"/>
  <c r="N258" i="101" a="1"/>
  <c r="N258" i="101" s="1"/>
  <c r="Q258" i="101" a="1"/>
  <c r="Q258" i="101" s="1"/>
  <c r="S258" i="101" a="1"/>
  <c r="S258" i="101" s="1"/>
  <c r="D258" i="101" a="1"/>
  <c r="D258" i="101" s="1"/>
  <c r="P258" i="101" a="1"/>
  <c r="P258" i="101" s="1"/>
  <c r="BO257" i="101" a="1"/>
  <c r="BO257" i="101" s="1"/>
  <c r="AA258" i="101" a="1"/>
  <c r="AA258" i="101" s="1"/>
  <c r="AC258" i="101" a="1"/>
  <c r="AC258" i="101" s="1"/>
  <c r="U258" i="101" a="1"/>
  <c r="U258" i="101" s="1"/>
  <c r="O258" i="101" a="1"/>
  <c r="O258" i="101" s="1"/>
  <c r="V258" i="101" a="1"/>
  <c r="V258" i="101" s="1"/>
  <c r="AB258" i="101" a="1"/>
  <c r="AB258" i="101" s="1"/>
  <c r="R258" i="101" a="1"/>
  <c r="R258" i="101" s="1"/>
  <c r="W258" i="101" a="1"/>
  <c r="W258" i="101" s="1"/>
  <c r="G258" i="101" a="1"/>
  <c r="G258" i="101" s="1"/>
  <c r="Z258" i="101" a="1"/>
  <c r="Z258" i="101" s="1"/>
  <c r="Y258" i="101" a="1"/>
  <c r="Y258" i="101" s="1"/>
  <c r="X258" i="101" a="1"/>
  <c r="X258" i="101" s="1"/>
  <c r="M258" i="101" a="1"/>
  <c r="M258" i="101" s="1"/>
  <c r="K258" i="101" a="1"/>
  <c r="K258" i="101" s="1"/>
  <c r="H258" i="101" a="1"/>
  <c r="H258" i="101" s="1"/>
  <c r="BQ257" i="101" a="1"/>
  <c r="BQ257" i="101" s="1"/>
  <c r="BP257" i="101" a="1"/>
  <c r="BP257" i="101" s="1"/>
  <c r="BN257" i="101" a="1"/>
  <c r="BN257" i="101" s="1"/>
  <c r="E258" i="101" a="1"/>
  <c r="E258" i="101" s="1"/>
  <c r="L258" i="101" a="1"/>
  <c r="L258" i="101" s="1"/>
  <c r="J258" i="101" a="1"/>
  <c r="J258" i="101" s="1"/>
  <c r="T258" i="101" a="1"/>
  <c r="T258" i="101" s="1"/>
  <c r="BR257" i="101" a="1"/>
  <c r="BR257" i="101" s="1"/>
  <c r="F258" i="101" a="1"/>
  <c r="F258" i="101" s="1"/>
  <c r="AJ257" i="101" a="1"/>
  <c r="AJ257" i="101" s="1"/>
  <c r="BG257" i="101" a="1"/>
  <c r="BG257" i="101" s="1"/>
  <c r="AS257" i="101" a="1"/>
  <c r="AS257" i="101" s="1"/>
  <c r="BA257" i="101" a="1"/>
  <c r="BA257" i="101" s="1"/>
  <c r="BC257" i="101" a="1"/>
  <c r="BC257" i="101" s="1"/>
  <c r="AG257" i="101" a="1"/>
  <c r="AG257" i="101" s="1"/>
  <c r="AO257" i="101" a="1"/>
  <c r="AO257" i="101" s="1"/>
  <c r="AT257" i="101" a="1"/>
  <c r="AT257" i="101" s="1"/>
  <c r="AK257" i="101" a="1"/>
  <c r="AK257" i="101" s="1"/>
  <c r="AX257" i="101" a="1"/>
  <c r="AX257" i="101" s="1"/>
  <c r="AL257" i="101" a="1"/>
  <c r="AL257" i="101" s="1"/>
  <c r="BB257" i="101" a="1"/>
  <c r="BB257" i="101" s="1"/>
  <c r="BK257" i="101" a="1"/>
  <c r="BK257" i="101" s="1"/>
  <c r="BF257" i="101" a="1"/>
  <c r="BF257" i="101" s="1"/>
  <c r="AW257" i="101" a="1"/>
  <c r="AW257" i="101" s="1"/>
  <c r="AV257" i="101" a="1"/>
  <c r="AV257" i="101" s="1"/>
  <c r="AM257" i="101" a="1"/>
  <c r="AM257" i="101" s="1"/>
  <c r="BL257" i="101" a="1"/>
  <c r="BL257" i="101" s="1"/>
  <c r="BJ257" i="101" a="1"/>
  <c r="BJ257" i="101" s="1"/>
  <c r="AU257" i="101" a="1"/>
  <c r="AU257" i="101" s="1"/>
  <c r="AH257" i="101" a="1"/>
  <c r="AH257" i="101" s="1"/>
  <c r="BI257" i="101" a="1"/>
  <c r="BI257" i="101" s="1"/>
  <c r="BH257" i="101" a="1"/>
  <c r="BH257" i="101" s="1"/>
  <c r="BE257" i="101" a="1"/>
  <c r="BE257" i="101" s="1"/>
  <c r="AN257" i="101" a="1"/>
  <c r="AN257" i="101" s="1"/>
  <c r="AI257" i="101" a="1"/>
  <c r="AI257" i="101" s="1"/>
  <c r="AZ257" i="101" a="1"/>
  <c r="AZ257" i="101" s="1"/>
  <c r="AY257" i="101" a="1"/>
  <c r="AY257" i="101" s="1"/>
  <c r="AP257" i="101" a="1"/>
  <c r="AP257" i="101" s="1"/>
  <c r="AR257" i="101" a="1"/>
  <c r="AR257" i="101" s="1"/>
  <c r="AQ257" i="101" a="1"/>
  <c r="AQ257" i="101" s="1"/>
  <c r="BD257" i="101" a="1"/>
  <c r="BD257" i="101" s="1"/>
  <c r="W257" i="101" a="1"/>
  <c r="W257" i="101" s="1"/>
  <c r="X257" i="101" a="1"/>
  <c r="X257" i="101" s="1"/>
  <c r="M257" i="101" a="1"/>
  <c r="M257" i="101" s="1"/>
  <c r="E257" i="101" a="1"/>
  <c r="E257" i="101" s="1"/>
  <c r="P257" i="101" a="1"/>
  <c r="P257" i="101" s="1"/>
  <c r="R257" i="101" a="1"/>
  <c r="R257" i="101" s="1"/>
  <c r="J257" i="101" a="1"/>
  <c r="J257" i="101" s="1"/>
  <c r="H257" i="101" a="1"/>
  <c r="H257" i="101" s="1"/>
  <c r="BP256" i="101" a="1"/>
  <c r="BP256" i="101" s="1"/>
  <c r="AB257" i="101" a="1"/>
  <c r="AB257" i="101" s="1"/>
  <c r="BR256" i="101" a="1"/>
  <c r="BR256" i="101" s="1"/>
  <c r="AA257" i="101" a="1"/>
  <c r="AA257" i="101" s="1"/>
  <c r="Q257" i="101" a="1"/>
  <c r="Q257" i="101" s="1"/>
  <c r="G257" i="101" a="1"/>
  <c r="G257" i="101" s="1"/>
  <c r="Y257" i="101" a="1"/>
  <c r="Y257" i="101" s="1"/>
  <c r="Z257" i="101" a="1"/>
  <c r="Z257" i="101" s="1"/>
  <c r="T257" i="101" a="1"/>
  <c r="T257" i="101" s="1"/>
  <c r="L257" i="101" a="1"/>
  <c r="L257" i="101" s="1"/>
  <c r="D257" i="101" a="1"/>
  <c r="D257" i="101" s="1"/>
  <c r="V257" i="101" a="1"/>
  <c r="V257" i="101" s="1"/>
  <c r="O257" i="101" a="1"/>
  <c r="O257" i="101" s="1"/>
  <c r="I257" i="101" a="1"/>
  <c r="I257" i="101" s="1"/>
  <c r="U257" i="101" a="1"/>
  <c r="U257" i="101" s="1"/>
  <c r="AF257" i="101" a="1"/>
  <c r="AF257" i="101" s="1"/>
  <c r="AE257" i="101" a="1"/>
  <c r="AE257" i="101" s="1"/>
  <c r="N257" i="101" a="1"/>
  <c r="N257" i="101" s="1"/>
  <c r="K257" i="101" a="1"/>
  <c r="K257" i="101" s="1"/>
  <c r="AD257" i="101" a="1"/>
  <c r="AD257" i="101" s="1"/>
  <c r="AC257" i="101" a="1"/>
  <c r="AC257" i="101" s="1"/>
  <c r="F257" i="101" a="1"/>
  <c r="F257" i="101" s="1"/>
  <c r="S257" i="101" a="1"/>
  <c r="S257" i="101" s="1"/>
  <c r="BQ256" i="101" a="1"/>
  <c r="BQ256" i="101" s="1"/>
  <c r="AU256" i="101" a="1"/>
  <c r="AU256" i="101" s="1"/>
  <c r="AM256" i="101" a="1"/>
  <c r="AM256" i="101" s="1"/>
  <c r="AR256" i="101" a="1"/>
  <c r="AR256" i="101" s="1"/>
  <c r="AL256" i="101" a="1"/>
  <c r="AL256" i="101" s="1"/>
  <c r="BG256" i="101" a="1"/>
  <c r="BG256" i="101" s="1"/>
  <c r="BC256" i="101" a="1"/>
  <c r="BC256" i="101" s="1"/>
  <c r="AO256" i="101" a="1"/>
  <c r="AO256" i="101" s="1"/>
  <c r="BD256" i="101" a="1"/>
  <c r="BD256" i="101" s="1"/>
  <c r="BL256" i="101" a="1"/>
  <c r="BL256" i="101" s="1"/>
  <c r="BK256" i="101" a="1"/>
  <c r="BK256" i="101" s="1"/>
  <c r="AS256" i="101" a="1"/>
  <c r="AS256" i="101" s="1"/>
  <c r="BF256" i="101" a="1"/>
  <c r="BF256" i="101" s="1"/>
  <c r="AY256" i="101" a="1"/>
  <c r="AY256" i="101" s="1"/>
  <c r="BO256" i="101" a="1"/>
  <c r="BO256" i="101" s="1"/>
  <c r="AK256" i="101" a="1"/>
  <c r="AK256" i="101" s="1"/>
  <c r="BI256" i="101" a="1"/>
  <c r="BI256" i="101" s="1"/>
  <c r="BB256" i="101" a="1"/>
  <c r="BB256" i="101" s="1"/>
  <c r="AX256" i="101" a="1"/>
  <c r="AX256" i="101" s="1"/>
  <c r="AN256" i="101" a="1"/>
  <c r="AN256" i="101" s="1"/>
  <c r="AW256" i="101" a="1"/>
  <c r="AW256" i="101" s="1"/>
  <c r="AJ256" i="101" a="1"/>
  <c r="AJ256" i="101" s="1"/>
  <c r="BN256" i="101" a="1"/>
  <c r="BN256" i="101" s="1"/>
  <c r="AV256" i="101" a="1"/>
  <c r="AV256" i="101" s="1"/>
  <c r="AP256" i="101" a="1"/>
  <c r="AP256" i="101" s="1"/>
  <c r="BM256" i="101" a="1"/>
  <c r="BM256" i="101" s="1"/>
  <c r="BJ256" i="101" a="1"/>
  <c r="BJ256" i="101" s="1"/>
  <c r="BE256" i="101" a="1"/>
  <c r="BE256" i="101" s="1"/>
  <c r="BH256" i="101" a="1"/>
  <c r="BH256" i="101" s="1"/>
  <c r="AZ256" i="101" a="1"/>
  <c r="AZ256" i="101" s="1"/>
  <c r="AT256" i="101" a="1"/>
  <c r="AT256" i="101" s="1"/>
  <c r="AQ256" i="101" a="1"/>
  <c r="AQ256" i="101" s="1"/>
  <c r="BA256" i="101" a="1"/>
  <c r="BA256" i="101" s="1"/>
  <c r="AB256" i="101" a="1"/>
  <c r="AB256" i="101" s="1"/>
  <c r="Y256" i="101" a="1"/>
  <c r="Y256" i="101" s="1"/>
  <c r="Q256" i="101" a="1"/>
  <c r="Q256" i="101" s="1"/>
  <c r="T256" i="101" a="1"/>
  <c r="T256" i="101" s="1"/>
  <c r="AH256" i="101" a="1"/>
  <c r="AH256" i="101" s="1"/>
  <c r="AE256" i="101" a="1"/>
  <c r="AE256" i="101" s="1"/>
  <c r="N256" i="101" a="1"/>
  <c r="N256" i="101" s="1"/>
  <c r="X256" i="101" a="1"/>
  <c r="X256" i="101" s="1"/>
  <c r="Z256" i="101" a="1"/>
  <c r="Z256" i="101" s="1"/>
  <c r="R256" i="101" a="1"/>
  <c r="R256" i="101" s="1"/>
  <c r="I256" i="101" a="1"/>
  <c r="I256" i="101" s="1"/>
  <c r="F256" i="101" a="1"/>
  <c r="F256" i="101" s="1"/>
  <c r="AD256" i="101" a="1"/>
  <c r="AD256" i="101" s="1"/>
  <c r="W256" i="101" a="1"/>
  <c r="W256" i="101" s="1"/>
  <c r="D256" i="101" a="1"/>
  <c r="D256" i="101" s="1"/>
  <c r="M256" i="101" a="1"/>
  <c r="M256" i="101" s="1"/>
  <c r="AA256" i="101" a="1"/>
  <c r="AA256" i="101" s="1"/>
  <c r="AC256" i="101" a="1"/>
  <c r="AC256" i="101" s="1"/>
  <c r="V256" i="101" a="1"/>
  <c r="V256" i="101" s="1"/>
  <c r="J256" i="101" a="1"/>
  <c r="J256" i="101" s="1"/>
  <c r="G256" i="101" a="1"/>
  <c r="G256" i="101" s="1"/>
  <c r="AI256" i="101" a="1"/>
  <c r="AI256" i="101" s="1"/>
  <c r="U256" i="101" a="1"/>
  <c r="U256" i="101" s="1"/>
  <c r="K256" i="101" a="1"/>
  <c r="K256" i="101" s="1"/>
  <c r="AG256" i="101" a="1"/>
  <c r="AG256" i="101" s="1"/>
  <c r="P256" i="101" a="1"/>
  <c r="P256" i="101" s="1"/>
  <c r="O256" i="101" a="1"/>
  <c r="O256" i="101" s="1"/>
  <c r="L256" i="101" a="1"/>
  <c r="L256" i="101" s="1"/>
  <c r="H256" i="101" a="1"/>
  <c r="H256" i="101" s="1"/>
  <c r="E256" i="101" a="1"/>
  <c r="E256" i="101" s="1"/>
  <c r="S256" i="101" a="1"/>
  <c r="S256" i="101" s="1"/>
  <c r="AF256" i="101" a="1"/>
  <c r="AF256" i="101" s="1"/>
  <c r="AP255" i="101" a="1"/>
  <c r="AP255" i="101" s="1"/>
  <c r="BM255" i="101" a="1"/>
  <c r="BM255" i="101" s="1"/>
  <c r="BL255" i="101" a="1"/>
  <c r="BL255" i="101" s="1"/>
  <c r="BJ255" i="101" a="1"/>
  <c r="BJ255" i="101" s="1"/>
  <c r="BC255" i="101" a="1"/>
  <c r="BC255" i="101" s="1"/>
  <c r="AX255" i="101" a="1"/>
  <c r="AX255" i="101" s="1"/>
  <c r="BB255" i="101" a="1"/>
  <c r="BB255" i="101" s="1"/>
  <c r="BI255" i="101" a="1"/>
  <c r="BI255" i="101" s="1"/>
  <c r="AR255" i="101" a="1"/>
  <c r="AR255" i="101" s="1"/>
  <c r="AY255" i="101" a="1"/>
  <c r="AY255" i="101" s="1"/>
  <c r="AM255" i="101" a="1"/>
  <c r="AM255" i="101" s="1"/>
  <c r="BH255" i="101" a="1"/>
  <c r="BH255" i="101" s="1"/>
  <c r="AT255" i="101" a="1"/>
  <c r="AT255" i="101" s="1"/>
  <c r="BF255" i="101" a="1"/>
  <c r="BF255" i="101" s="1"/>
  <c r="AN255" i="101" a="1"/>
  <c r="AN255" i="101" s="1"/>
  <c r="BO255" i="101" a="1"/>
  <c r="BO255" i="101" s="1"/>
  <c r="BP255" i="101" a="1"/>
  <c r="BP255" i="101" s="1"/>
  <c r="AZ255" i="101" a="1"/>
  <c r="AZ255" i="101" s="1"/>
  <c r="AU255" i="101" a="1"/>
  <c r="AU255" i="101" s="1"/>
  <c r="AQ255" i="101" a="1"/>
  <c r="AQ255" i="101" s="1"/>
  <c r="AO255" i="101" a="1"/>
  <c r="AO255" i="101" s="1"/>
  <c r="BN255" i="101" a="1"/>
  <c r="BN255" i="101" s="1"/>
  <c r="BQ255" i="101" a="1"/>
  <c r="BQ255" i="101" s="1"/>
  <c r="BK255" i="101" a="1"/>
  <c r="BK255" i="101" s="1"/>
  <c r="AV255" i="101" a="1"/>
  <c r="AV255" i="101" s="1"/>
  <c r="AS255" i="101" a="1"/>
  <c r="AS255" i="101" s="1"/>
  <c r="BD255" i="101" a="1"/>
  <c r="BD255" i="101" s="1"/>
  <c r="BE255" i="101" a="1"/>
  <c r="BE255" i="101" s="1"/>
  <c r="BR255" i="101" a="1"/>
  <c r="BR255" i="101" s="1"/>
  <c r="AW255" i="101" a="1"/>
  <c r="AW255" i="101" s="1"/>
  <c r="BG255" i="101" a="1"/>
  <c r="BG255" i="101" s="1"/>
  <c r="BA255" i="101" a="1"/>
  <c r="BA255" i="101" s="1"/>
  <c r="M255" i="101" a="1"/>
  <c r="M255" i="101" s="1"/>
  <c r="AC255" i="101" a="1"/>
  <c r="AC255" i="101" s="1"/>
  <c r="AK255" i="101" a="1"/>
  <c r="AK255" i="101" s="1"/>
  <c r="AG255" i="101" a="1"/>
  <c r="AG255" i="101" s="1"/>
  <c r="Q255" i="101" a="1"/>
  <c r="Q255" i="101" s="1"/>
  <c r="AD255" i="101" a="1"/>
  <c r="AD255" i="101" s="1"/>
  <c r="U255" i="101" a="1"/>
  <c r="U255" i="101" s="1"/>
  <c r="AA255" i="101" a="1"/>
  <c r="AA255" i="101" s="1"/>
  <c r="AH255" i="101" a="1"/>
  <c r="AH255" i="101" s="1"/>
  <c r="AE255" i="101" a="1"/>
  <c r="AE255" i="101" s="1"/>
  <c r="N255" i="101" a="1"/>
  <c r="N255" i="101" s="1"/>
  <c r="AF255" i="101" a="1"/>
  <c r="AF255" i="101" s="1"/>
  <c r="S255" i="101" a="1"/>
  <c r="S255" i="101" s="1"/>
  <c r="Z255" i="101" a="1"/>
  <c r="Z255" i="101" s="1"/>
  <c r="R255" i="101" a="1"/>
  <c r="R255" i="101" s="1"/>
  <c r="P255" i="101" a="1"/>
  <c r="P255" i="101" s="1"/>
  <c r="K255" i="101" a="1"/>
  <c r="K255" i="101" s="1"/>
  <c r="H255" i="101" a="1"/>
  <c r="H255" i="101" s="1"/>
  <c r="V255" i="101" a="1"/>
  <c r="V255" i="101" s="1"/>
  <c r="G255" i="101" a="1"/>
  <c r="G255" i="101" s="1"/>
  <c r="AB255" i="101" a="1"/>
  <c r="AB255" i="101" s="1"/>
  <c r="I255" i="101" a="1"/>
  <c r="I255" i="101" s="1"/>
  <c r="O255" i="101" a="1"/>
  <c r="O255" i="101" s="1"/>
  <c r="AI255" i="101" a="1"/>
  <c r="AI255" i="101" s="1"/>
  <c r="AJ255" i="101" a="1"/>
  <c r="AJ255" i="101" s="1"/>
  <c r="X255" i="101" a="1"/>
  <c r="X255" i="101" s="1"/>
  <c r="T255" i="101" a="1"/>
  <c r="T255" i="101" s="1"/>
  <c r="L255" i="101" a="1"/>
  <c r="L255" i="101" s="1"/>
  <c r="J255" i="101" a="1"/>
  <c r="J255" i="101" s="1"/>
  <c r="Y255" i="101" a="1"/>
  <c r="Y255" i="101" s="1"/>
  <c r="W255" i="101" a="1"/>
  <c r="W255" i="101" s="1"/>
  <c r="AL255" i="101" a="1"/>
  <c r="AL255" i="101" s="1"/>
  <c r="AV254" i="101" a="1"/>
  <c r="AV254" i="101" s="1"/>
  <c r="AW254" i="101" a="1"/>
  <c r="AW254" i="101" s="1"/>
  <c r="BE254" i="101" a="1"/>
  <c r="BE254" i="101" s="1"/>
  <c r="BR254" i="101" a="1"/>
  <c r="BR254" i="101" s="1"/>
  <c r="BO254" i="101" a="1"/>
  <c r="BO254" i="101" s="1"/>
  <c r="BQ254" i="101" a="1"/>
  <c r="BQ254" i="101" s="1"/>
  <c r="BK254" i="101" a="1"/>
  <c r="BK254" i="101" s="1"/>
  <c r="AX254" i="101" a="1"/>
  <c r="AX254" i="101" s="1"/>
  <c r="BG254" i="101" a="1"/>
  <c r="BG254" i="101" s="1"/>
  <c r="BD254" i="101" a="1"/>
  <c r="BD254" i="101" s="1"/>
  <c r="AS254" i="101" a="1"/>
  <c r="AS254" i="101" s="1"/>
  <c r="BM254" i="101" a="1"/>
  <c r="BM254" i="101" s="1"/>
  <c r="BI254" i="101" a="1"/>
  <c r="BI254" i="101" s="1"/>
  <c r="AU254" i="101" a="1"/>
  <c r="AU254" i="101" s="1"/>
  <c r="BJ254" i="101" a="1"/>
  <c r="BJ254" i="101" s="1"/>
  <c r="BH254" i="101" a="1"/>
  <c r="BH254" i="101" s="1"/>
  <c r="BA254" i="101" a="1"/>
  <c r="BA254" i="101" s="1"/>
  <c r="AZ254" i="101" a="1"/>
  <c r="AZ254" i="101" s="1"/>
  <c r="AR254" i="101" a="1"/>
  <c r="AR254" i="101" s="1"/>
  <c r="F255" i="101" a="1"/>
  <c r="F255" i="101" s="1"/>
  <c r="E255" i="101" a="1"/>
  <c r="E255" i="101" s="1"/>
  <c r="D255" i="101" a="1"/>
  <c r="D255" i="101" s="1"/>
  <c r="AQ254" i="101" a="1"/>
  <c r="AQ254" i="101" s="1"/>
  <c r="BC254" i="101" a="1"/>
  <c r="BC254" i="101" s="1"/>
  <c r="BP254" i="101" a="1"/>
  <c r="BP254" i="101" s="1"/>
  <c r="BN254" i="101" a="1"/>
  <c r="BN254" i="101" s="1"/>
  <c r="BF254" i="101" a="1"/>
  <c r="BF254" i="101" s="1"/>
  <c r="AT254" i="101" a="1"/>
  <c r="AT254" i="101" s="1"/>
  <c r="BL254" i="101" a="1"/>
  <c r="BL254" i="101" s="1"/>
  <c r="AY254" i="101" a="1"/>
  <c r="AY254" i="101" s="1"/>
  <c r="BB254" i="101" a="1"/>
  <c r="BB254" i="101" s="1"/>
  <c r="AP254" i="101" a="1"/>
  <c r="AP254" i="101" s="1"/>
  <c r="P254" i="101" a="1"/>
  <c r="P254" i="101" s="1"/>
  <c r="O254" i="101" a="1"/>
  <c r="O254" i="101" s="1"/>
  <c r="J254" i="101" a="1"/>
  <c r="J254" i="101" s="1"/>
  <c r="AF254" i="101" a="1"/>
  <c r="AF254" i="101" s="1"/>
  <c r="AJ254" i="101" a="1"/>
  <c r="AJ254" i="101" s="1"/>
  <c r="AC254" i="101" a="1"/>
  <c r="AC254" i="101" s="1"/>
  <c r="V254" i="101" a="1"/>
  <c r="V254" i="101" s="1"/>
  <c r="W254" i="101" a="1"/>
  <c r="W254" i="101" s="1"/>
  <c r="AA254" i="101" a="1"/>
  <c r="AA254" i="101" s="1"/>
  <c r="T254" i="101" a="1"/>
  <c r="T254" i="101" s="1"/>
  <c r="K254" i="101" a="1"/>
  <c r="K254" i="101" s="1"/>
  <c r="AL254" i="101" a="1"/>
  <c r="AL254" i="101" s="1"/>
  <c r="Q254" i="101" a="1"/>
  <c r="Q254" i="101" s="1"/>
  <c r="AG254" i="101" a="1"/>
  <c r="AG254" i="101" s="1"/>
  <c r="AO254" i="101" a="1"/>
  <c r="AO254" i="101" s="1"/>
  <c r="AD254" i="101" a="1"/>
  <c r="AD254" i="101" s="1"/>
  <c r="M254" i="101" a="1"/>
  <c r="M254" i="101" s="1"/>
  <c r="AN254" i="101" a="1"/>
  <c r="AN254" i="101" s="1"/>
  <c r="AM254" i="101" a="1"/>
  <c r="AM254" i="101" s="1"/>
  <c r="AI254" i="101" a="1"/>
  <c r="AI254" i="101" s="1"/>
  <c r="S254" i="101" a="1"/>
  <c r="S254" i="101" s="1"/>
  <c r="AK254" i="101" a="1"/>
  <c r="AK254" i="101" s="1"/>
  <c r="AE254" i="101" a="1"/>
  <c r="AE254" i="101" s="1"/>
  <c r="AH254" i="101" a="1"/>
  <c r="AH254" i="101" s="1"/>
  <c r="AB254" i="101" a="1"/>
  <c r="AB254" i="101" s="1"/>
  <c r="R254" i="101" a="1"/>
  <c r="R254" i="101" s="1"/>
  <c r="X254" i="101" a="1"/>
  <c r="X254" i="101" s="1"/>
  <c r="Z254" i="101" a="1"/>
  <c r="Z254" i="101" s="1"/>
  <c r="L254" i="101" a="1"/>
  <c r="L254" i="101" s="1"/>
  <c r="Y254" i="101" a="1"/>
  <c r="Y254" i="101" s="1"/>
  <c r="N254" i="101" a="1"/>
  <c r="N254" i="101" s="1"/>
  <c r="U254" i="101" a="1"/>
  <c r="U254" i="101" s="1"/>
  <c r="BR253" i="101" a="1"/>
  <c r="BR253" i="101" s="1"/>
  <c r="BQ253" i="101" a="1"/>
  <c r="BQ253" i="101" s="1"/>
  <c r="BO253" i="101" a="1"/>
  <c r="BO253" i="101" s="1"/>
  <c r="BN253" i="101" a="1"/>
  <c r="BN253" i="101" s="1"/>
  <c r="BP253" i="101" a="1"/>
  <c r="BP253" i="101" s="1"/>
  <c r="BF253" i="101" a="1"/>
  <c r="BF253" i="101" s="1"/>
  <c r="BM253" i="101" a="1"/>
  <c r="BM253" i="101" s="1"/>
  <c r="BL253" i="101" a="1"/>
  <c r="BL253" i="101" s="1"/>
  <c r="AU253" i="101" a="1"/>
  <c r="AU253" i="101" s="1"/>
  <c r="AS253" i="101" a="1"/>
  <c r="AS253" i="101" s="1"/>
  <c r="E254" i="101" a="1"/>
  <c r="E254" i="101" s="1"/>
  <c r="AY253" i="101" a="1"/>
  <c r="AY253" i="101" s="1"/>
  <c r="BH253" i="101" a="1"/>
  <c r="BH253" i="101" s="1"/>
  <c r="BI253" i="101" a="1"/>
  <c r="BI253" i="101" s="1"/>
  <c r="BE253" i="101" a="1"/>
  <c r="BE253" i="101" s="1"/>
  <c r="AV253" i="101" a="1"/>
  <c r="AV253" i="101" s="1"/>
  <c r="BA253" i="101" a="1"/>
  <c r="BA253" i="101" s="1"/>
  <c r="BC253" i="101" a="1"/>
  <c r="BC253" i="101" s="1"/>
  <c r="AZ253" i="101" a="1"/>
  <c r="AZ253" i="101" s="1"/>
  <c r="BK253" i="101" a="1"/>
  <c r="BK253" i="101" s="1"/>
  <c r="BJ253" i="101" a="1"/>
  <c r="BJ253" i="101" s="1"/>
  <c r="BG253" i="101" a="1"/>
  <c r="BG253" i="101" s="1"/>
  <c r="BD253" i="101" a="1"/>
  <c r="BD253" i="101" s="1"/>
  <c r="AW253" i="101" a="1"/>
  <c r="AW253" i="101" s="1"/>
  <c r="AT253" i="101" a="1"/>
  <c r="AT253" i="101" s="1"/>
  <c r="BB253" i="101" a="1"/>
  <c r="BB253" i="101" s="1"/>
  <c r="AX253" i="101" a="1"/>
  <c r="AX253" i="101" s="1"/>
  <c r="F254" i="101" a="1"/>
  <c r="F254" i="101" s="1"/>
  <c r="D254" i="101" a="1"/>
  <c r="D254" i="101" s="1"/>
  <c r="I254" i="101" a="1"/>
  <c r="I254" i="101" s="1"/>
  <c r="H254" i="101" a="1"/>
  <c r="H254" i="101" s="1"/>
  <c r="G254" i="101" a="1"/>
  <c r="G254" i="101" s="1"/>
  <c r="X253" i="101" a="1"/>
  <c r="X253" i="101" s="1"/>
  <c r="AP253" i="101" a="1"/>
  <c r="AP253" i="101" s="1"/>
  <c r="AO253" i="101" a="1"/>
  <c r="AO253" i="101" s="1"/>
  <c r="AQ253" i="101" a="1"/>
  <c r="AQ253" i="101" s="1"/>
  <c r="Y253" i="101" a="1"/>
  <c r="Y253" i="101" s="1"/>
  <c r="Q253" i="101" a="1"/>
  <c r="Q253" i="101" s="1"/>
  <c r="AM253" i="101" a="1"/>
  <c r="AM253" i="101" s="1"/>
  <c r="AN253" i="101" a="1"/>
  <c r="AN253" i="101" s="1"/>
  <c r="AL253" i="101" a="1"/>
  <c r="AL253" i="101" s="1"/>
  <c r="S253" i="101" a="1"/>
  <c r="S253" i="101" s="1"/>
  <c r="AJ253" i="101" a="1"/>
  <c r="AJ253" i="101" s="1"/>
  <c r="AH253" i="101" a="1"/>
  <c r="AH253" i="101" s="1"/>
  <c r="AK253" i="101" a="1"/>
  <c r="AK253" i="101" s="1"/>
  <c r="AF253" i="101" a="1"/>
  <c r="AF253" i="101" s="1"/>
  <c r="T253" i="101" a="1"/>
  <c r="T253" i="101" s="1"/>
  <c r="AG253" i="101" a="1"/>
  <c r="AG253" i="101" s="1"/>
  <c r="AB253" i="101" a="1"/>
  <c r="AB253" i="101" s="1"/>
  <c r="Z253" i="101" a="1"/>
  <c r="Z253" i="101" s="1"/>
  <c r="N253" i="101" a="1"/>
  <c r="N253" i="101" s="1"/>
  <c r="R253" i="101" a="1"/>
  <c r="R253" i="101" s="1"/>
  <c r="P253" i="101" a="1"/>
  <c r="P253" i="101" s="1"/>
  <c r="U253" i="101" a="1"/>
  <c r="U253" i="101" s="1"/>
  <c r="O253" i="101" a="1"/>
  <c r="O253" i="101" s="1"/>
  <c r="AR253" i="101" a="1"/>
  <c r="AR253" i="101" s="1"/>
  <c r="M253" i="101" a="1"/>
  <c r="M253" i="101" s="1"/>
  <c r="AD253" i="101" a="1"/>
  <c r="AD253" i="101" s="1"/>
  <c r="W253" i="101" a="1"/>
  <c r="W253" i="101" s="1"/>
  <c r="AA253" i="101" a="1"/>
  <c r="AA253" i="101" s="1"/>
  <c r="AI253" i="101" a="1"/>
  <c r="AI253" i="101" s="1"/>
  <c r="AE253" i="101" a="1"/>
  <c r="AE253" i="101" s="1"/>
  <c r="AC253" i="101" a="1"/>
  <c r="AC253" i="101" s="1"/>
  <c r="V253" i="101" a="1"/>
  <c r="V253" i="101" s="1"/>
  <c r="AX252" i="101" a="1"/>
  <c r="AX252" i="101" s="1"/>
  <c r="AY252" i="101" a="1"/>
  <c r="AY252" i="101" s="1"/>
  <c r="AW252" i="101" a="1"/>
  <c r="AW252" i="101" s="1"/>
  <c r="H253" i="101" a="1"/>
  <c r="H253" i="101" s="1"/>
  <c r="BP252" i="101" a="1"/>
  <c r="BP252" i="101" s="1"/>
  <c r="BC252" i="101" a="1"/>
  <c r="BC252" i="101" s="1"/>
  <c r="AV252" i="101" a="1"/>
  <c r="AV252" i="101" s="1"/>
  <c r="AZ252" i="101" a="1"/>
  <c r="AZ252" i="101" s="1"/>
  <c r="BN252" i="101" a="1"/>
  <c r="BN252" i="101" s="1"/>
  <c r="BB252" i="101" a="1"/>
  <c r="BB252" i="101" s="1"/>
  <c r="BL252" i="101" a="1"/>
  <c r="BL252" i="101" s="1"/>
  <c r="BG252" i="101" a="1"/>
  <c r="BG252" i="101" s="1"/>
  <c r="BR252" i="101" a="1"/>
  <c r="BR252" i="101" s="1"/>
  <c r="G253" i="101" a="1"/>
  <c r="G253" i="101" s="1"/>
  <c r="BD252" i="101" a="1"/>
  <c r="BD252" i="101" s="1"/>
  <c r="L253" i="101" a="1"/>
  <c r="L253" i="101" s="1"/>
  <c r="BO252" i="101" a="1"/>
  <c r="BO252" i="101" s="1"/>
  <c r="BA252" i="101" a="1"/>
  <c r="BA252" i="101" s="1"/>
  <c r="BH252" i="101" a="1"/>
  <c r="BH252" i="101" s="1"/>
  <c r="K253" i="101" a="1"/>
  <c r="K253" i="101" s="1"/>
  <c r="I253" i="101" a="1"/>
  <c r="I253" i="101" s="1"/>
  <c r="J253" i="101" a="1"/>
  <c r="J253" i="101" s="1"/>
  <c r="E253" i="101" a="1"/>
  <c r="E253" i="101" s="1"/>
  <c r="D253" i="101" a="1"/>
  <c r="D253" i="101" s="1"/>
  <c r="BJ252" i="101" a="1"/>
  <c r="BJ252" i="101" s="1"/>
  <c r="BE252" i="101" a="1"/>
  <c r="BE252" i="101" s="1"/>
  <c r="BQ252" i="101" a="1"/>
  <c r="BQ252" i="101" s="1"/>
  <c r="BM252" i="101" a="1"/>
  <c r="BM252" i="101" s="1"/>
  <c r="BF252" i="101" a="1"/>
  <c r="BF252" i="101" s="1"/>
  <c r="F253" i="101" a="1"/>
  <c r="F253" i="101" s="1"/>
  <c r="BK252" i="101" a="1"/>
  <c r="BK252" i="101" s="1"/>
  <c r="BI252" i="101" a="1"/>
  <c r="BI252" i="101" s="1"/>
  <c r="AI252" i="101" a="1"/>
  <c r="AI252" i="101" s="1"/>
  <c r="AH252" i="101" a="1"/>
  <c r="AH252" i="101" s="1"/>
  <c r="AC252" i="101" a="1"/>
  <c r="AC252" i="101" s="1"/>
  <c r="AA252" i="101" a="1"/>
  <c r="AA252" i="101" s="1"/>
  <c r="Z252" i="101" a="1"/>
  <c r="Z252" i="101" s="1"/>
  <c r="Q252" i="101" a="1"/>
  <c r="Q252" i="101" s="1"/>
  <c r="AE252" i="101" a="1"/>
  <c r="AE252" i="101" s="1"/>
  <c r="S252" i="101" a="1"/>
  <c r="S252" i="101" s="1"/>
  <c r="AK252" i="101" a="1"/>
  <c r="AK252" i="101" s="1"/>
  <c r="AF252" i="101" a="1"/>
  <c r="AF252" i="101" s="1"/>
  <c r="T252" i="101" a="1"/>
  <c r="T252" i="101" s="1"/>
  <c r="X252" i="101" a="1"/>
  <c r="X252" i="101" s="1"/>
  <c r="AU252" i="101" a="1"/>
  <c r="AU252" i="101" s="1"/>
  <c r="AL252" i="101" a="1"/>
  <c r="AL252" i="101" s="1"/>
  <c r="U252" i="101" a="1"/>
  <c r="U252" i="101" s="1"/>
  <c r="AT252" i="101" a="1"/>
  <c r="AT252" i="101" s="1"/>
  <c r="V252" i="101" a="1"/>
  <c r="V252" i="101" s="1"/>
  <c r="W252" i="101" a="1"/>
  <c r="W252" i="101" s="1"/>
  <c r="AJ252" i="101" a="1"/>
  <c r="AJ252" i="101" s="1"/>
  <c r="AD252" i="101" a="1"/>
  <c r="AD252" i="101" s="1"/>
  <c r="R252" i="101" a="1"/>
  <c r="R252" i="101" s="1"/>
  <c r="AS252" i="101" a="1"/>
  <c r="AS252" i="101" s="1"/>
  <c r="AM252" i="101" a="1"/>
  <c r="AM252" i="101" s="1"/>
  <c r="AB252" i="101" a="1"/>
  <c r="AB252" i="101" s="1"/>
  <c r="AG252" i="101" a="1"/>
  <c r="AG252" i="101" s="1"/>
  <c r="Y252" i="101" a="1"/>
  <c r="Y252" i="101" s="1"/>
  <c r="AR252" i="101" a="1"/>
  <c r="AR252" i="101" s="1"/>
  <c r="AQ252" i="101" a="1"/>
  <c r="AQ252" i="101" s="1"/>
  <c r="AP252" i="101" a="1"/>
  <c r="AP252" i="101" s="1"/>
  <c r="P252" i="101" a="1"/>
  <c r="P252" i="101" s="1"/>
  <c r="AO252" i="101" a="1"/>
  <c r="AO252" i="101" s="1"/>
  <c r="AN252" i="101" a="1"/>
  <c r="AN252" i="101" s="1"/>
  <c r="BH251" i="101" a="1"/>
  <c r="BH251" i="101" s="1"/>
  <c r="BK251" i="101" a="1"/>
  <c r="BK251" i="101" s="1"/>
  <c r="AY251" i="101" a="1"/>
  <c r="AY251" i="101" s="1"/>
  <c r="O252" i="101" a="1"/>
  <c r="O252" i="101" s="1"/>
  <c r="BN251" i="101" a="1"/>
  <c r="BN251" i="101" s="1"/>
  <c r="K252" i="101" a="1"/>
  <c r="K252" i="101" s="1"/>
  <c r="BL251" i="101" a="1"/>
  <c r="BL251" i="101" s="1"/>
  <c r="BI251" i="101" a="1"/>
  <c r="BI251" i="101" s="1"/>
  <c r="BC251" i="101" a="1"/>
  <c r="BC251" i="101" s="1"/>
  <c r="F252" i="101" a="1"/>
  <c r="F252" i="101" s="1"/>
  <c r="BO251" i="101" a="1"/>
  <c r="BO251" i="101" s="1"/>
  <c r="N252" i="101" a="1"/>
  <c r="N252" i="101" s="1"/>
  <c r="H252" i="101" a="1"/>
  <c r="H252" i="101" s="1"/>
  <c r="L252" i="101" a="1"/>
  <c r="L252" i="101" s="1"/>
  <c r="BA251" i="101" a="1"/>
  <c r="BA251" i="101" s="1"/>
  <c r="BQ251" i="101" a="1"/>
  <c r="BQ251" i="101" s="1"/>
  <c r="E252" i="101" a="1"/>
  <c r="E252" i="101" s="1"/>
  <c r="AZ251" i="101" a="1"/>
  <c r="AZ251" i="101" s="1"/>
  <c r="M252" i="101" a="1"/>
  <c r="M252" i="101" s="1"/>
  <c r="BR251" i="101" a="1"/>
  <c r="BR251" i="101" s="1"/>
  <c r="J252" i="101" a="1"/>
  <c r="J252" i="101" s="1"/>
  <c r="BE251" i="101" a="1"/>
  <c r="BE251" i="101" s="1"/>
  <c r="BP251" i="101" a="1"/>
  <c r="BP251" i="101" s="1"/>
  <c r="BD251" i="101" a="1"/>
  <c r="BD251" i="101" s="1"/>
  <c r="BM251" i="101" a="1"/>
  <c r="BM251" i="101" s="1"/>
  <c r="I252" i="101" a="1"/>
  <c r="I252" i="101" s="1"/>
  <c r="BG251" i="101" a="1"/>
  <c r="BG251" i="101" s="1"/>
  <c r="BJ251" i="101" a="1"/>
  <c r="BJ251" i="101" s="1"/>
  <c r="BB251" i="101" a="1"/>
  <c r="BB251" i="101" s="1"/>
  <c r="G252" i="101" a="1"/>
  <c r="G252" i="101" s="1"/>
  <c r="D252" i="101" a="1"/>
  <c r="D252" i="101" s="1"/>
  <c r="BF251" i="101" a="1"/>
  <c r="BF251" i="101" s="1"/>
  <c r="AD251" i="101" a="1"/>
  <c r="AD251" i="101" s="1"/>
  <c r="Z251" i="101" a="1"/>
  <c r="Z251" i="101" s="1"/>
  <c r="AQ251" i="101" a="1"/>
  <c r="AQ251" i="101" s="1"/>
  <c r="AN251" i="101" a="1"/>
  <c r="AN251" i="101" s="1"/>
  <c r="AL251" i="101" a="1"/>
  <c r="AL251" i="101" s="1"/>
  <c r="AH251" i="101" a="1"/>
  <c r="AH251" i="101" s="1"/>
  <c r="AJ251" i="101" a="1"/>
  <c r="AJ251" i="101" s="1"/>
  <c r="AC251" i="101" a="1"/>
  <c r="AC251" i="101" s="1"/>
  <c r="Y251" i="101" a="1"/>
  <c r="Y251" i="101" s="1"/>
  <c r="AO251" i="101" a="1"/>
  <c r="AO251" i="101" s="1"/>
  <c r="AM251" i="101" a="1"/>
  <c r="AM251" i="101" s="1"/>
  <c r="U251" i="101" a="1"/>
  <c r="U251" i="101" s="1"/>
  <c r="AI251" i="101" a="1"/>
  <c r="AI251" i="101" s="1"/>
  <c r="S251" i="101" a="1"/>
  <c r="S251" i="101" s="1"/>
  <c r="AF251" i="101" a="1"/>
  <c r="AF251" i="101" s="1"/>
  <c r="AB251" i="101" a="1"/>
  <c r="AB251" i="101" s="1"/>
  <c r="AA251" i="101" a="1"/>
  <c r="AA251" i="101" s="1"/>
  <c r="AX251" i="101" a="1"/>
  <c r="AX251" i="101" s="1"/>
  <c r="AW251" i="101" a="1"/>
  <c r="AW251" i="101" s="1"/>
  <c r="AG251" i="101" a="1"/>
  <c r="AG251" i="101" s="1"/>
  <c r="AK251" i="101" a="1"/>
  <c r="AK251" i="101" s="1"/>
  <c r="AV251" i="101" a="1"/>
  <c r="AV251" i="101" s="1"/>
  <c r="AP251" i="101" a="1"/>
  <c r="AP251" i="101" s="1"/>
  <c r="AU251" i="101" a="1"/>
  <c r="AU251" i="101" s="1"/>
  <c r="T251" i="101" a="1"/>
  <c r="T251" i="101" s="1"/>
  <c r="X251" i="101" a="1"/>
  <c r="X251" i="101" s="1"/>
  <c r="W251" i="101" a="1"/>
  <c r="W251" i="101" s="1"/>
  <c r="AR251" i="101" a="1"/>
  <c r="AR251" i="101" s="1"/>
  <c r="AS251" i="101" a="1"/>
  <c r="AS251" i="101" s="1"/>
  <c r="AE251" i="101" a="1"/>
  <c r="AE251" i="101" s="1"/>
  <c r="V251" i="101" a="1"/>
  <c r="V251" i="101" s="1"/>
  <c r="AT251" i="101" a="1"/>
  <c r="AT251" i="101" s="1"/>
  <c r="BE250" i="101" a="1"/>
  <c r="BE250" i="101" s="1"/>
  <c r="I251" i="101" a="1"/>
  <c r="I251" i="101" s="1"/>
  <c r="BF250" i="101" a="1"/>
  <c r="BF250" i="101" s="1"/>
  <c r="E251" i="101" a="1"/>
  <c r="E251" i="101" s="1"/>
  <c r="BI250" i="101" a="1"/>
  <c r="BI250" i="101" s="1"/>
  <c r="BJ250" i="101" a="1"/>
  <c r="BJ250" i="101" s="1"/>
  <c r="BQ250" i="101" a="1"/>
  <c r="BQ250" i="101" s="1"/>
  <c r="BN250" i="101" a="1"/>
  <c r="BN250" i="101" s="1"/>
  <c r="BC250" i="101" a="1"/>
  <c r="BC250" i="101" s="1"/>
  <c r="BH250" i="101" a="1"/>
  <c r="BH250" i="101" s="1"/>
  <c r="J251" i="101" a="1"/>
  <c r="J251" i="101" s="1"/>
  <c r="D251" i="101" a="1"/>
  <c r="D251" i="101" s="1"/>
  <c r="BG250" i="101" a="1"/>
  <c r="BG250" i="101" s="1"/>
  <c r="BM250" i="101" a="1"/>
  <c r="BM250" i="101" s="1"/>
  <c r="R251" i="101" a="1"/>
  <c r="R251" i="101" s="1"/>
  <c r="BL250" i="101" a="1"/>
  <c r="BL250" i="101" s="1"/>
  <c r="BP250" i="101" a="1"/>
  <c r="BP250" i="101" s="1"/>
  <c r="Q251" i="101" a="1"/>
  <c r="Q251" i="101" s="1"/>
  <c r="P251" i="101" a="1"/>
  <c r="P251" i="101" s="1"/>
  <c r="BR250" i="101" a="1"/>
  <c r="BR250" i="101" s="1"/>
  <c r="K251" i="101" a="1"/>
  <c r="K251" i="101" s="1"/>
  <c r="F251" i="101" a="1"/>
  <c r="F251" i="101" s="1"/>
  <c r="BB250" i="101" a="1"/>
  <c r="BB250" i="101" s="1"/>
  <c r="O251" i="101" a="1"/>
  <c r="O251" i="101" s="1"/>
  <c r="BK250" i="101" a="1"/>
  <c r="BK250" i="101" s="1"/>
  <c r="BO250" i="101" a="1"/>
  <c r="BO250" i="101" s="1"/>
  <c r="M251" i="101" a="1"/>
  <c r="M251" i="101" s="1"/>
  <c r="N251" i="101" a="1"/>
  <c r="N251" i="101" s="1"/>
  <c r="L251" i="101" a="1"/>
  <c r="L251" i="101" s="1"/>
  <c r="BD250" i="101" a="1"/>
  <c r="BD250" i="101" s="1"/>
  <c r="H251" i="101" a="1"/>
  <c r="H251" i="101" s="1"/>
  <c r="G251" i="101" a="1"/>
  <c r="G251" i="101" s="1"/>
  <c r="AF250" i="101" a="1"/>
  <c r="AF250" i="101" s="1"/>
  <c r="Z250" i="101" a="1"/>
  <c r="Z250" i="101" s="1"/>
  <c r="X250" i="101" a="1"/>
  <c r="X250" i="101" s="1"/>
  <c r="AA250" i="101" a="1"/>
  <c r="AA250" i="101" s="1"/>
  <c r="AX250" i="101" a="1"/>
  <c r="AX250" i="101" s="1"/>
  <c r="AI250" i="101" a="1"/>
  <c r="AI250" i="101" s="1"/>
  <c r="AE250" i="101" a="1"/>
  <c r="AE250" i="101" s="1"/>
  <c r="AT250" i="101" a="1"/>
  <c r="AT250" i="101" s="1"/>
  <c r="W250" i="101" a="1"/>
  <c r="W250" i="101" s="1"/>
  <c r="AD250" i="101" a="1"/>
  <c r="AD250" i="101" s="1"/>
  <c r="AK250" i="101" a="1"/>
  <c r="AK250" i="101" s="1"/>
  <c r="AQ250" i="101" a="1"/>
  <c r="AQ250" i="101" s="1"/>
  <c r="AG250" i="101" a="1"/>
  <c r="AG250" i="101" s="1"/>
  <c r="AZ250" i="101" a="1"/>
  <c r="AZ250" i="101" s="1"/>
  <c r="AJ250" i="101" a="1"/>
  <c r="AJ250" i="101" s="1"/>
  <c r="AC250" i="101" a="1"/>
  <c r="AC250" i="101" s="1"/>
  <c r="BA250" i="101" a="1"/>
  <c r="BA250" i="101" s="1"/>
  <c r="AN250" i="101" a="1"/>
  <c r="AN250" i="101" s="1"/>
  <c r="V250" i="101" a="1"/>
  <c r="V250" i="101" s="1"/>
  <c r="AR250" i="101" a="1"/>
  <c r="AR250" i="101" s="1"/>
  <c r="AY250" i="101" a="1"/>
  <c r="AY250" i="101" s="1"/>
  <c r="AP250" i="101" a="1"/>
  <c r="AP250" i="101" s="1"/>
  <c r="AB250" i="101" a="1"/>
  <c r="AB250" i="101" s="1"/>
  <c r="AW250" i="101" a="1"/>
  <c r="AW250" i="101" s="1"/>
  <c r="AO250" i="101" a="1"/>
  <c r="AO250" i="101" s="1"/>
  <c r="AL250" i="101" a="1"/>
  <c r="AL250" i="101" s="1"/>
  <c r="AS250" i="101" a="1"/>
  <c r="AS250" i="101" s="1"/>
  <c r="Y250" i="101" a="1"/>
  <c r="Y250" i="101" s="1"/>
  <c r="AV250" i="101" a="1"/>
  <c r="AV250" i="101" s="1"/>
  <c r="AU250" i="101" a="1"/>
  <c r="AU250" i="101" s="1"/>
  <c r="AM250" i="101" a="1"/>
  <c r="AM250" i="101" s="1"/>
  <c r="AH250" i="101" a="1"/>
  <c r="AH250" i="101" s="1"/>
  <c r="BI249" i="101" a="1"/>
  <c r="BI249" i="101" s="1"/>
  <c r="BE249" i="101" a="1"/>
  <c r="BE249" i="101" s="1"/>
  <c r="H250" i="101" a="1"/>
  <c r="H250" i="101" s="1"/>
  <c r="BN249" i="101" a="1"/>
  <c r="BN249" i="101" s="1"/>
  <c r="BQ249" i="101" a="1"/>
  <c r="BQ249" i="101" s="1"/>
  <c r="BH249" i="101" a="1"/>
  <c r="BH249" i="101" s="1"/>
  <c r="BJ249" i="101" a="1"/>
  <c r="BJ249" i="101" s="1"/>
  <c r="U250" i="101" a="1"/>
  <c r="U250" i="101" s="1"/>
  <c r="BG249" i="101" a="1"/>
  <c r="BG249" i="101" s="1"/>
  <c r="O250" i="101" a="1"/>
  <c r="O250" i="101" s="1"/>
  <c r="T250" i="101" a="1"/>
  <c r="T250" i="101" s="1"/>
  <c r="E250" i="101" a="1"/>
  <c r="E250" i="101" s="1"/>
  <c r="BF249" i="101" a="1"/>
  <c r="BF249" i="101" s="1"/>
  <c r="S250" i="101" a="1"/>
  <c r="S250" i="101" s="1"/>
  <c r="L250" i="101" a="1"/>
  <c r="L250" i="101" s="1"/>
  <c r="BP249" i="101" a="1"/>
  <c r="BP249" i="101" s="1"/>
  <c r="R250" i="101" a="1"/>
  <c r="R250" i="101" s="1"/>
  <c r="Q250" i="101" a="1"/>
  <c r="Q250" i="101" s="1"/>
  <c r="P250" i="101" a="1"/>
  <c r="P250" i="101" s="1"/>
  <c r="F250" i="101" a="1"/>
  <c r="F250" i="101" s="1"/>
  <c r="N250" i="101" a="1"/>
  <c r="N250" i="101" s="1"/>
  <c r="BK249" i="101" a="1"/>
  <c r="BK249" i="101" s="1"/>
  <c r="BM249" i="101" a="1"/>
  <c r="BM249" i="101" s="1"/>
  <c r="BR249" i="101" a="1"/>
  <c r="BR249" i="101" s="1"/>
  <c r="BL249" i="101" a="1"/>
  <c r="BL249" i="101" s="1"/>
  <c r="G250" i="101" a="1"/>
  <c r="G250" i="101" s="1"/>
  <c r="M250" i="101" a="1"/>
  <c r="M250" i="101" s="1"/>
  <c r="K250" i="101" a="1"/>
  <c r="K250" i="101" s="1"/>
  <c r="J250" i="101" a="1"/>
  <c r="J250" i="101" s="1"/>
  <c r="I250" i="101" a="1"/>
  <c r="I250" i="101" s="1"/>
  <c r="D250" i="101" a="1"/>
  <c r="D250" i="101" s="1"/>
  <c r="BO249" i="101" a="1"/>
  <c r="BO249" i="101" s="1"/>
  <c r="AK249" i="101" a="1"/>
  <c r="AK249" i="101" s="1"/>
  <c r="AW249" i="101" a="1"/>
  <c r="AW249" i="101" s="1"/>
  <c r="AN249" i="101" a="1"/>
  <c r="AN249" i="101" s="1"/>
  <c r="AX249" i="101" a="1"/>
  <c r="AX249" i="101" s="1"/>
  <c r="AH249" i="101" a="1"/>
  <c r="AH249" i="101" s="1"/>
  <c r="AC249" i="101" a="1"/>
  <c r="AC249" i="101" s="1"/>
  <c r="AP249" i="101" a="1"/>
  <c r="AP249" i="101" s="1"/>
  <c r="AJ249" i="101" a="1"/>
  <c r="AJ249" i="101" s="1"/>
  <c r="AO249" i="101" a="1"/>
  <c r="AO249" i="101" s="1"/>
  <c r="AM249" i="101" a="1"/>
  <c r="AM249" i="101" s="1"/>
  <c r="AF249" i="101" a="1"/>
  <c r="AF249" i="101" s="1"/>
  <c r="AE249" i="101" a="1"/>
  <c r="AE249" i="101" s="1"/>
  <c r="AS249" i="101" a="1"/>
  <c r="AS249" i="101" s="1"/>
  <c r="AT249" i="101" a="1"/>
  <c r="AT249" i="101" s="1"/>
  <c r="AQ249" i="101" a="1"/>
  <c r="AQ249" i="101" s="1"/>
  <c r="AD249" i="101" a="1"/>
  <c r="AD249" i="101" s="1"/>
  <c r="Z249" i="101" a="1"/>
  <c r="Z249" i="101" s="1"/>
  <c r="AL249" i="101" a="1"/>
  <c r="AL249" i="101" s="1"/>
  <c r="AV249" i="101" a="1"/>
  <c r="AV249" i="101" s="1"/>
  <c r="AI249" i="101" a="1"/>
  <c r="AI249" i="101" s="1"/>
  <c r="Y249" i="101" a="1"/>
  <c r="Y249" i="101" s="1"/>
  <c r="AR249" i="101" a="1"/>
  <c r="AR249" i="101" s="1"/>
  <c r="BD249" i="101" a="1"/>
  <c r="BD249" i="101" s="1"/>
  <c r="BC249" i="101" a="1"/>
  <c r="BC249" i="101" s="1"/>
  <c r="BB249" i="101" a="1"/>
  <c r="BB249" i="101" s="1"/>
  <c r="BA249" i="101" a="1"/>
  <c r="BA249" i="101" s="1"/>
  <c r="AZ249" i="101" a="1"/>
  <c r="AZ249" i="101" s="1"/>
  <c r="AY249" i="101" a="1"/>
  <c r="AY249" i="101" s="1"/>
  <c r="AG249" i="101" a="1"/>
  <c r="AG249" i="101" s="1"/>
  <c r="AB249" i="101" a="1"/>
  <c r="AB249" i="101" s="1"/>
  <c r="AA249" i="101" a="1"/>
  <c r="AA249" i="101" s="1"/>
  <c r="AU249" i="101" a="1"/>
  <c r="AU249" i="101" s="1"/>
  <c r="BO248" i="101" a="1"/>
  <c r="BO248" i="101" s="1"/>
  <c r="F249" i="101" a="1"/>
  <c r="F249" i="101" s="1"/>
  <c r="BH248" i="101" a="1"/>
  <c r="BH248" i="101" s="1"/>
  <c r="BM248" i="101" a="1"/>
  <c r="BM248" i="101" s="1"/>
  <c r="BJ248" i="101" a="1"/>
  <c r="BJ248" i="101" s="1"/>
  <c r="N249" i="101" a="1"/>
  <c r="N249" i="101" s="1"/>
  <c r="BI248" i="101" a="1"/>
  <c r="BI248" i="101" s="1"/>
  <c r="E249" i="101" a="1"/>
  <c r="E249" i="101" s="1"/>
  <c r="BQ248" i="101" a="1"/>
  <c r="BQ248" i="101" s="1"/>
  <c r="BR248" i="101" a="1"/>
  <c r="BR248" i="101" s="1"/>
  <c r="W249" i="101" a="1"/>
  <c r="W249" i="101" s="1"/>
  <c r="V249" i="101" a="1"/>
  <c r="V249" i="101" s="1"/>
  <c r="J249" i="101" a="1"/>
  <c r="J249" i="101" s="1"/>
  <c r="BL248" i="101" a="1"/>
  <c r="BL248" i="101" s="1"/>
  <c r="BN248" i="101" a="1"/>
  <c r="BN248" i="101" s="1"/>
  <c r="I249" i="101" a="1"/>
  <c r="I249" i="101" s="1"/>
  <c r="D249" i="101" a="1"/>
  <c r="D249" i="101" s="1"/>
  <c r="U249" i="101" a="1"/>
  <c r="U249" i="101" s="1"/>
  <c r="M249" i="101" a="1"/>
  <c r="M249" i="101" s="1"/>
  <c r="X249" i="101" a="1"/>
  <c r="X249" i="101" s="1"/>
  <c r="T249" i="101" a="1"/>
  <c r="T249" i="101" s="1"/>
  <c r="S249" i="101" a="1"/>
  <c r="S249" i="101" s="1"/>
  <c r="H249" i="101" a="1"/>
  <c r="H249" i="101" s="1"/>
  <c r="R249" i="101" a="1"/>
  <c r="R249" i="101" s="1"/>
  <c r="Q249" i="101" a="1"/>
  <c r="Q249" i="101" s="1"/>
  <c r="BP248" i="101" a="1"/>
  <c r="BP248" i="101" s="1"/>
  <c r="G249" i="101" a="1"/>
  <c r="G249" i="101" s="1"/>
  <c r="P249" i="101" a="1"/>
  <c r="P249" i="101" s="1"/>
  <c r="K249" i="101" a="1"/>
  <c r="K249" i="101" s="1"/>
  <c r="O249" i="101" a="1"/>
  <c r="O249" i="101" s="1"/>
  <c r="L249" i="101" a="1"/>
  <c r="L249" i="101" s="1"/>
  <c r="BK248" i="101" a="1"/>
  <c r="BK248" i="101" s="1"/>
  <c r="AR248" i="101" a="1"/>
  <c r="AR248" i="101" s="1"/>
  <c r="AZ248" i="101" a="1"/>
  <c r="AZ248" i="101" s="1"/>
  <c r="AT248" i="101" a="1"/>
  <c r="AT248" i="101" s="1"/>
  <c r="AO248" i="101" a="1"/>
  <c r="AO248" i="101" s="1"/>
  <c r="AV248" i="101" a="1"/>
  <c r="AV248" i="101" s="1"/>
  <c r="AS248" i="101" a="1"/>
  <c r="AS248" i="101" s="1"/>
  <c r="AK248" i="101" a="1"/>
  <c r="AK248" i="101" s="1"/>
  <c r="AG248" i="101" a="1"/>
  <c r="AG248" i="101" s="1"/>
  <c r="AE248" i="101" a="1"/>
  <c r="AE248" i="101" s="1"/>
  <c r="AJ248" i="101" a="1"/>
  <c r="AJ248" i="101" s="1"/>
  <c r="AB248" i="101" a="1"/>
  <c r="AB248" i="101" s="1"/>
  <c r="AP248" i="101" a="1"/>
  <c r="AP248" i="101" s="1"/>
  <c r="AN248" i="101" a="1"/>
  <c r="AN248" i="101" s="1"/>
  <c r="AM248" i="101" a="1"/>
  <c r="AM248" i="101" s="1"/>
  <c r="AH248" i="101" a="1"/>
  <c r="AH248" i="101" s="1"/>
  <c r="BG248" i="101" a="1"/>
  <c r="BG248" i="101" s="1"/>
  <c r="BF248" i="101" a="1"/>
  <c r="BF248" i="101" s="1"/>
  <c r="BE248" i="101" a="1"/>
  <c r="BE248" i="101" s="1"/>
  <c r="BA248" i="101" a="1"/>
  <c r="BA248" i="101" s="1"/>
  <c r="AC248" i="101" a="1"/>
  <c r="AC248" i="101" s="1"/>
  <c r="BB248" i="101" a="1"/>
  <c r="BB248" i="101" s="1"/>
  <c r="AD248" i="101" a="1"/>
  <c r="AD248" i="101" s="1"/>
  <c r="AW248" i="101" a="1"/>
  <c r="AW248" i="101" s="1"/>
  <c r="AY248" i="101" a="1"/>
  <c r="AY248" i="101" s="1"/>
  <c r="BC248" i="101" a="1"/>
  <c r="BC248" i="101" s="1"/>
  <c r="AX248" i="101" a="1"/>
  <c r="AX248" i="101" s="1"/>
  <c r="AU248" i="101" a="1"/>
  <c r="AU248" i="101" s="1"/>
  <c r="AI248" i="101" a="1"/>
  <c r="AI248" i="101" s="1"/>
  <c r="AQ248" i="101" a="1"/>
  <c r="AQ248" i="101" s="1"/>
  <c r="BD248" i="101" a="1"/>
  <c r="BD248" i="101" s="1"/>
  <c r="AF248" i="101" a="1"/>
  <c r="AF248" i="101" s="1"/>
  <c r="AL248" i="101" a="1"/>
  <c r="AL248" i="101" s="1"/>
  <c r="U248" i="101" a="1"/>
  <c r="U248" i="101" s="1"/>
  <c r="T248" i="101" a="1"/>
  <c r="T248" i="101" s="1"/>
  <c r="S248" i="101" a="1"/>
  <c r="S248" i="101" s="1"/>
  <c r="R248" i="101" a="1"/>
  <c r="R248" i="101" s="1"/>
  <c r="BN247" i="101" a="1"/>
  <c r="BN247" i="101" s="1"/>
  <c r="L248" i="101" a="1"/>
  <c r="L248" i="101" s="1"/>
  <c r="K248" i="101" a="1"/>
  <c r="K248" i="101" s="1"/>
  <c r="BR247" i="101" a="1"/>
  <c r="BR247" i="101" s="1"/>
  <c r="BM247" i="101" a="1"/>
  <c r="BM247" i="101" s="1"/>
  <c r="G248" i="101" a="1"/>
  <c r="G248" i="101" s="1"/>
  <c r="BK247" i="101" a="1"/>
  <c r="BK247" i="101" s="1"/>
  <c r="F248" i="101" a="1"/>
  <c r="F248" i="101" s="1"/>
  <c r="BP247" i="101" a="1"/>
  <c r="BP247" i="101" s="1"/>
  <c r="P248" i="101" a="1"/>
  <c r="P248" i="101" s="1"/>
  <c r="O248" i="101" a="1"/>
  <c r="O248" i="101" s="1"/>
  <c r="N248" i="101" a="1"/>
  <c r="N248" i="101" s="1"/>
  <c r="BL247" i="101" a="1"/>
  <c r="BL247" i="101" s="1"/>
  <c r="I248" i="101" a="1"/>
  <c r="I248" i="101" s="1"/>
  <c r="D248" i="101" a="1"/>
  <c r="D248" i="101" s="1"/>
  <c r="BQ247" i="101" a="1"/>
  <c r="BQ247" i="101" s="1"/>
  <c r="AA248" i="101" a="1"/>
  <c r="AA248" i="101" s="1"/>
  <c r="Z248" i="101" a="1"/>
  <c r="Z248" i="101" s="1"/>
  <c r="J248" i="101" a="1"/>
  <c r="J248" i="101" s="1"/>
  <c r="Y248" i="101" a="1"/>
  <c r="Y248" i="101" s="1"/>
  <c r="H248" i="101" a="1"/>
  <c r="H248" i="101" s="1"/>
  <c r="M248" i="101" a="1"/>
  <c r="M248" i="101" s="1"/>
  <c r="X248" i="101" a="1"/>
  <c r="X248" i="101" s="1"/>
  <c r="W248" i="101" a="1"/>
  <c r="W248" i="101" s="1"/>
  <c r="BO247" i="101" a="1"/>
  <c r="BO247" i="101" s="1"/>
  <c r="V248" i="101" a="1"/>
  <c r="V248" i="101" s="1"/>
  <c r="E248" i="101" a="1"/>
  <c r="E248" i="101" s="1"/>
  <c r="Q248" i="101" a="1"/>
  <c r="Q248" i="101" s="1"/>
  <c r="AX247" i="101" a="1"/>
  <c r="AX247" i="101" s="1"/>
  <c r="AP247" i="101" a="1"/>
  <c r="AP247" i="101" s="1"/>
  <c r="AE247" i="101" a="1"/>
  <c r="AE247" i="101" s="1"/>
  <c r="AT247" i="101" a="1"/>
  <c r="AT247" i="101" s="1"/>
  <c r="AG247" i="101" a="1"/>
  <c r="AG247" i="101" s="1"/>
  <c r="BB247" i="101" a="1"/>
  <c r="BB247" i="101" s="1"/>
  <c r="AZ247" i="101" a="1"/>
  <c r="AZ247" i="101" s="1"/>
  <c r="AR247" i="101" a="1"/>
  <c r="AR247" i="101" s="1"/>
  <c r="AN247" i="101" a="1"/>
  <c r="AN247" i="101" s="1"/>
  <c r="AY247" i="101" a="1"/>
  <c r="AY247" i="101" s="1"/>
  <c r="AM247" i="101" a="1"/>
  <c r="AM247" i="101" s="1"/>
  <c r="BJ247" i="101" a="1"/>
  <c r="BJ247" i="101" s="1"/>
  <c r="AH247" i="101" a="1"/>
  <c r="AH247" i="101" s="1"/>
  <c r="BI247" i="101" a="1"/>
  <c r="BI247" i="101" s="1"/>
  <c r="BH247" i="101" a="1"/>
  <c r="BH247" i="101" s="1"/>
  <c r="AF247" i="101" a="1"/>
  <c r="AF247" i="101" s="1"/>
  <c r="BE247" i="101" a="1"/>
  <c r="BE247" i="101" s="1"/>
  <c r="AK247" i="101" a="1"/>
  <c r="AK247" i="101" s="1"/>
  <c r="BD247" i="101" a="1"/>
  <c r="BD247" i="101" s="1"/>
  <c r="BG247" i="101" a="1"/>
  <c r="BG247" i="101" s="1"/>
  <c r="BA247" i="101" a="1"/>
  <c r="BA247" i="101" s="1"/>
  <c r="AO247" i="101" a="1"/>
  <c r="AO247" i="101" s="1"/>
  <c r="AJ247" i="101" a="1"/>
  <c r="AJ247" i="101" s="1"/>
  <c r="AI247" i="101" a="1"/>
  <c r="AI247" i="101" s="1"/>
  <c r="AQ247" i="101" a="1"/>
  <c r="AQ247" i="101" s="1"/>
  <c r="BC247" i="101" a="1"/>
  <c r="BC247" i="101" s="1"/>
  <c r="BF247" i="101" a="1"/>
  <c r="BF247" i="101" s="1"/>
  <c r="AV247" i="101" a="1"/>
  <c r="AV247" i="101" s="1"/>
  <c r="AL247" i="101" a="1"/>
  <c r="AL247" i="101" s="1"/>
  <c r="AW247" i="101" a="1"/>
  <c r="AW247" i="101" s="1"/>
  <c r="AU247" i="101" a="1"/>
  <c r="AU247" i="101" s="1"/>
  <c r="AS247" i="101" a="1"/>
  <c r="AS247" i="101" s="1"/>
  <c r="BN246" i="101" a="1"/>
  <c r="BN246" i="101" s="1"/>
  <c r="AC247" i="101" a="1"/>
  <c r="AC247" i="101" s="1"/>
  <c r="Y247" i="101" a="1"/>
  <c r="Y247" i="101" s="1"/>
  <c r="G247" i="101" a="1"/>
  <c r="G247" i="101" s="1"/>
  <c r="D247" i="101" a="1"/>
  <c r="D247" i="101" s="1"/>
  <c r="BO246" i="101" a="1"/>
  <c r="BO246" i="101" s="1"/>
  <c r="BP246" i="101" a="1"/>
  <c r="BP246" i="101" s="1"/>
  <c r="E247" i="101" a="1"/>
  <c r="E247" i="101" s="1"/>
  <c r="Z247" i="101" a="1"/>
  <c r="Z247" i="101" s="1"/>
  <c r="T247" i="101" a="1"/>
  <c r="T247" i="101" s="1"/>
  <c r="O247" i="101" a="1"/>
  <c r="O247" i="101" s="1"/>
  <c r="J247" i="101" a="1"/>
  <c r="J247" i="101" s="1"/>
  <c r="F247" i="101" a="1"/>
  <c r="F247" i="101" s="1"/>
  <c r="V247" i="101" a="1"/>
  <c r="V247" i="101" s="1"/>
  <c r="U247" i="101" a="1"/>
  <c r="U247" i="101" s="1"/>
  <c r="AD247" i="101" a="1"/>
  <c r="AD247" i="101" s="1"/>
  <c r="BQ246" i="101" a="1"/>
  <c r="BQ246" i="101" s="1"/>
  <c r="K247" i="101" a="1"/>
  <c r="K247" i="101" s="1"/>
  <c r="S247" i="101" a="1"/>
  <c r="S247" i="101" s="1"/>
  <c r="Q247" i="101" a="1"/>
  <c r="Q247" i="101" s="1"/>
  <c r="X247" i="101" a="1"/>
  <c r="X247" i="101" s="1"/>
  <c r="H247" i="101" a="1"/>
  <c r="H247" i="101" s="1"/>
  <c r="L247" i="101" a="1"/>
  <c r="L247" i="101" s="1"/>
  <c r="P247" i="101" a="1"/>
  <c r="P247" i="101" s="1"/>
  <c r="I247" i="101" a="1"/>
  <c r="I247" i="101" s="1"/>
  <c r="W247" i="101" a="1"/>
  <c r="W247" i="101" s="1"/>
  <c r="N247" i="101" a="1"/>
  <c r="N247" i="101" s="1"/>
  <c r="AB247" i="101" a="1"/>
  <c r="AB247" i="101" s="1"/>
  <c r="AA247" i="101" a="1"/>
  <c r="AA247" i="101" s="1"/>
  <c r="BR246" i="101" a="1"/>
  <c r="BR246" i="101" s="1"/>
  <c r="R247" i="101" a="1"/>
  <c r="R247" i="101" s="1"/>
  <c r="M247" i="101" a="1"/>
  <c r="M247" i="101" s="1"/>
  <c r="AQ246" i="101" a="1"/>
  <c r="AQ246" i="101" s="1"/>
  <c r="AO246" i="101" a="1"/>
  <c r="AO246" i="101" s="1"/>
  <c r="BA246" i="101" a="1"/>
  <c r="BA246" i="101" s="1"/>
  <c r="AV246" i="101" a="1"/>
  <c r="AV246" i="101" s="1"/>
  <c r="AK246" i="101" a="1"/>
  <c r="AK246" i="101" s="1"/>
  <c r="AL246" i="101" a="1"/>
  <c r="AL246" i="101" s="1"/>
  <c r="BD246" i="101" a="1"/>
  <c r="BD246" i="101" s="1"/>
  <c r="AY246" i="101" a="1"/>
  <c r="AY246" i="101" s="1"/>
  <c r="AM246" i="101" a="1"/>
  <c r="AM246" i="101" s="1"/>
  <c r="BC246" i="101" a="1"/>
  <c r="BC246" i="101" s="1"/>
  <c r="BB246" i="101" a="1"/>
  <c r="BB246" i="101" s="1"/>
  <c r="AX246" i="101" a="1"/>
  <c r="AX246" i="101" s="1"/>
  <c r="AT246" i="101" a="1"/>
  <c r="AT246" i="101" s="1"/>
  <c r="AH246" i="101" a="1"/>
  <c r="AH246" i="101" s="1"/>
  <c r="AP246" i="101" a="1"/>
  <c r="AP246" i="101" s="1"/>
  <c r="AI246" i="101" a="1"/>
  <c r="AI246" i="101" s="1"/>
  <c r="AS246" i="101" a="1"/>
  <c r="AS246" i="101" s="1"/>
  <c r="AR246" i="101" a="1"/>
  <c r="AR246" i="101" s="1"/>
  <c r="BM246" i="101" a="1"/>
  <c r="BM246" i="101" s="1"/>
  <c r="BL246" i="101" a="1"/>
  <c r="BL246" i="101" s="1"/>
  <c r="BK246" i="101" a="1"/>
  <c r="BK246" i="101" s="1"/>
  <c r="BJ246" i="101" a="1"/>
  <c r="BJ246" i="101" s="1"/>
  <c r="BI246" i="101" a="1"/>
  <c r="BI246" i="101" s="1"/>
  <c r="AZ246" i="101" a="1"/>
  <c r="AZ246" i="101" s="1"/>
  <c r="BH246" i="101" a="1"/>
  <c r="BH246" i="101" s="1"/>
  <c r="BG246" i="101" a="1"/>
  <c r="BG246" i="101" s="1"/>
  <c r="AU246" i="101" a="1"/>
  <c r="AU246" i="101" s="1"/>
  <c r="BF246" i="101" a="1"/>
  <c r="BF246" i="101" s="1"/>
  <c r="BE246" i="101" a="1"/>
  <c r="BE246" i="101" s="1"/>
  <c r="AJ246" i="101" a="1"/>
  <c r="AJ246" i="101" s="1"/>
  <c r="AW246" i="101" a="1"/>
  <c r="AW246" i="101" s="1"/>
  <c r="AN246" i="101" a="1"/>
  <c r="AN246" i="101" s="1"/>
  <c r="F246" i="101" a="1"/>
  <c r="F246" i="101" s="1"/>
  <c r="J246" i="101" a="1"/>
  <c r="J246" i="101" s="1"/>
  <c r="H246" i="101" a="1"/>
  <c r="H246" i="101" s="1"/>
  <c r="L246" i="101" a="1"/>
  <c r="L246" i="101" s="1"/>
  <c r="Y246" i="101" a="1"/>
  <c r="Y246" i="101" s="1"/>
  <c r="R246" i="101" a="1"/>
  <c r="R246" i="101" s="1"/>
  <c r="AG246" i="101" a="1"/>
  <c r="AG246" i="101" s="1"/>
  <c r="AF246" i="101" a="1"/>
  <c r="AF246" i="101" s="1"/>
  <c r="T246" i="101" a="1"/>
  <c r="T246" i="101" s="1"/>
  <c r="BR245" i="101" a="1"/>
  <c r="BR245" i="101" s="1"/>
  <c r="N246" i="101" a="1"/>
  <c r="N246" i="101" s="1"/>
  <c r="BQ245" i="101" a="1"/>
  <c r="BQ245" i="101" s="1"/>
  <c r="Z246" i="101" a="1"/>
  <c r="Z246" i="101" s="1"/>
  <c r="S246" i="101" a="1"/>
  <c r="S246" i="101" s="1"/>
  <c r="AC246" i="101" a="1"/>
  <c r="AC246" i="101" s="1"/>
  <c r="P246" i="101" a="1"/>
  <c r="P246" i="101" s="1"/>
  <c r="D246" i="101" a="1"/>
  <c r="D246" i="101" s="1"/>
  <c r="V246" i="101" a="1"/>
  <c r="V246" i="101" s="1"/>
  <c r="U246" i="101" a="1"/>
  <c r="U246" i="101" s="1"/>
  <c r="AE246" i="101" a="1"/>
  <c r="AE246" i="101" s="1"/>
  <c r="W246" i="101" a="1"/>
  <c r="W246" i="101" s="1"/>
  <c r="AD246" i="101" a="1"/>
  <c r="AD246" i="101" s="1"/>
  <c r="X246" i="101" a="1"/>
  <c r="X246" i="101" s="1"/>
  <c r="Q246" i="101" a="1"/>
  <c r="Q246" i="101" s="1"/>
  <c r="E246" i="101" a="1"/>
  <c r="E246" i="101" s="1"/>
  <c r="AB246" i="101" a="1"/>
  <c r="AB246" i="101" s="1"/>
  <c r="M246" i="101" a="1"/>
  <c r="M246" i="101" s="1"/>
  <c r="AA246" i="101" a="1"/>
  <c r="AA246" i="101" s="1"/>
  <c r="O246" i="101" a="1"/>
  <c r="O246" i="101" s="1"/>
  <c r="G246" i="101" a="1"/>
  <c r="G246" i="101" s="1"/>
  <c r="I246" i="101" a="1"/>
  <c r="I246" i="101" s="1"/>
  <c r="K246" i="101" a="1"/>
  <c r="K246" i="101" s="1"/>
  <c r="BL245" i="101" a="1"/>
  <c r="BL245" i="101" s="1"/>
  <c r="BE245" i="101" a="1"/>
  <c r="BE245" i="101" s="1"/>
  <c r="AS245" i="101" a="1"/>
  <c r="AS245" i="101" s="1"/>
  <c r="BF245" i="101" a="1"/>
  <c r="BF245" i="101" s="1"/>
  <c r="AU245" i="101" a="1"/>
  <c r="AU245" i="101" s="1"/>
  <c r="AT245" i="101" a="1"/>
  <c r="AT245" i="101" s="1"/>
  <c r="AR245" i="101" a="1"/>
  <c r="AR245" i="101" s="1"/>
  <c r="AL245" i="101" a="1"/>
  <c r="AL245" i="101" s="1"/>
  <c r="AM245" i="101" a="1"/>
  <c r="AM245" i="101" s="1"/>
  <c r="AW245" i="101" a="1"/>
  <c r="AW245" i="101" s="1"/>
  <c r="BN245" i="101" a="1"/>
  <c r="BN245" i="101" s="1"/>
  <c r="BI245" i="101" a="1"/>
  <c r="BI245" i="101" s="1"/>
  <c r="BH245" i="101" a="1"/>
  <c r="BH245" i="101" s="1"/>
  <c r="BB245" i="101" a="1"/>
  <c r="BB245" i="101" s="1"/>
  <c r="BD245" i="101" a="1"/>
  <c r="BD245" i="101" s="1"/>
  <c r="AO245" i="101" a="1"/>
  <c r="AO245" i="101" s="1"/>
  <c r="AX245" i="101" a="1"/>
  <c r="AX245" i="101" s="1"/>
  <c r="BA245" i="101" a="1"/>
  <c r="BA245" i="101" s="1"/>
  <c r="BK245" i="101" a="1"/>
  <c r="BK245" i="101" s="1"/>
  <c r="AZ245" i="101" a="1"/>
  <c r="AZ245" i="101" s="1"/>
  <c r="AQ245" i="101" a="1"/>
  <c r="AQ245" i="101" s="1"/>
  <c r="BP245" i="101" a="1"/>
  <c r="BP245" i="101" s="1"/>
  <c r="BM245" i="101" a="1"/>
  <c r="BM245" i="101" s="1"/>
  <c r="BG245" i="101" a="1"/>
  <c r="BG245" i="101" s="1"/>
  <c r="BJ245" i="101" a="1"/>
  <c r="BJ245" i="101" s="1"/>
  <c r="AY245" i="101" a="1"/>
  <c r="AY245" i="101" s="1"/>
  <c r="AP245" i="101" a="1"/>
  <c r="AP245" i="101" s="1"/>
  <c r="AN245" i="101" a="1"/>
  <c r="AN245" i="101" s="1"/>
  <c r="BO245" i="101" a="1"/>
  <c r="BO245" i="101" s="1"/>
  <c r="AV245" i="101" a="1"/>
  <c r="AV245" i="101" s="1"/>
  <c r="BC245" i="101" a="1"/>
  <c r="BC245" i="101" s="1"/>
  <c r="AK245" i="101" a="1"/>
  <c r="AK245" i="101" s="1"/>
  <c r="M245" i="101" a="1"/>
  <c r="M245" i="101" s="1"/>
  <c r="H245" i="101" a="1"/>
  <c r="H245" i="101" s="1"/>
  <c r="AJ245" i="101" a="1"/>
  <c r="AJ245" i="101" s="1"/>
  <c r="I245" i="101" a="1"/>
  <c r="I245" i="101" s="1"/>
  <c r="AI245" i="101" a="1"/>
  <c r="AI245" i="101" s="1"/>
  <c r="AC245" i="101" a="1"/>
  <c r="AC245" i="101" s="1"/>
  <c r="AA245" i="101" a="1"/>
  <c r="AA245" i="101" s="1"/>
  <c r="X245" i="101" a="1"/>
  <c r="X245" i="101" s="1"/>
  <c r="AB245" i="101" a="1"/>
  <c r="AB245" i="101" s="1"/>
  <c r="E245" i="101" a="1"/>
  <c r="E245" i="101" s="1"/>
  <c r="AG245" i="101" a="1"/>
  <c r="AG245" i="101" s="1"/>
  <c r="AH245" i="101" a="1"/>
  <c r="AH245" i="101" s="1"/>
  <c r="AF245" i="101" a="1"/>
  <c r="AF245" i="101" s="1"/>
  <c r="R245" i="101" a="1"/>
  <c r="R245" i="101" s="1"/>
  <c r="AE245" i="101" a="1"/>
  <c r="AE245" i="101" s="1"/>
  <c r="W245" i="101" a="1"/>
  <c r="W245" i="101" s="1"/>
  <c r="AD245" i="101" a="1"/>
  <c r="AD245" i="101" s="1"/>
  <c r="Z245" i="101" a="1"/>
  <c r="Z245" i="101" s="1"/>
  <c r="Y245" i="101" a="1"/>
  <c r="Y245" i="101" s="1"/>
  <c r="T245" i="101" a="1"/>
  <c r="T245" i="101" s="1"/>
  <c r="S245" i="101" a="1"/>
  <c r="S245" i="101" s="1"/>
  <c r="O245" i="101" a="1"/>
  <c r="O245" i="101" s="1"/>
  <c r="L245" i="101" a="1"/>
  <c r="L245" i="101" s="1"/>
  <c r="J245" i="101" a="1"/>
  <c r="J245" i="101" s="1"/>
  <c r="K245" i="101" a="1"/>
  <c r="K245" i="101" s="1"/>
  <c r="F245" i="101" a="1"/>
  <c r="F245" i="101" s="1"/>
  <c r="V245" i="101" a="1"/>
  <c r="V245" i="101" s="1"/>
  <c r="U245" i="101" a="1"/>
  <c r="U245" i="101" s="1"/>
  <c r="Q245" i="101" a="1"/>
  <c r="Q245" i="101" s="1"/>
  <c r="P245" i="101" a="1"/>
  <c r="P245" i="101" s="1"/>
  <c r="G245" i="101" a="1"/>
  <c r="G245" i="101" s="1"/>
  <c r="N245" i="101" a="1"/>
  <c r="N245" i="101" s="1"/>
  <c r="V229" i="101" a="1"/>
  <c r="V229" i="101" s="1"/>
  <c r="S229" i="101" a="1"/>
  <c r="S229" i="101" s="1"/>
  <c r="K229" i="101" a="1"/>
  <c r="K229" i="101" s="1"/>
  <c r="G229" i="101" a="1"/>
  <c r="G229" i="101" s="1"/>
  <c r="R229" i="101" a="1"/>
  <c r="R229" i="101" s="1"/>
  <c r="L229" i="101" a="1"/>
  <c r="L229" i="101" s="1"/>
  <c r="J229" i="101" a="1"/>
  <c r="J229" i="101" s="1"/>
  <c r="I229" i="101" a="1"/>
  <c r="I229" i="101" s="1"/>
  <c r="H229" i="101" a="1"/>
  <c r="H229" i="101" s="1"/>
  <c r="D229" i="101" a="1"/>
  <c r="D229" i="101" s="1"/>
  <c r="BO228" i="101" a="1"/>
  <c r="BO228" i="101" s="1"/>
  <c r="BN228" i="101" a="1"/>
  <c r="BN228" i="101" s="1"/>
  <c r="E229" i="101" a="1"/>
  <c r="E229" i="101" s="1"/>
  <c r="BM228" i="101" a="1"/>
  <c r="BM228" i="101" s="1"/>
  <c r="U229" i="101" a="1"/>
  <c r="U229" i="101" s="1"/>
  <c r="T229" i="101" a="1"/>
  <c r="T229" i="101" s="1"/>
  <c r="O229" i="101" a="1"/>
  <c r="O229" i="101" s="1"/>
  <c r="Q229" i="101" a="1"/>
  <c r="Q229" i="101" s="1"/>
  <c r="BJ228" i="101" a="1"/>
  <c r="BJ228" i="101" s="1"/>
  <c r="P229" i="101" a="1"/>
  <c r="P229" i="101" s="1"/>
  <c r="M229" i="101" a="1"/>
  <c r="M229" i="101" s="1"/>
  <c r="BP228" i="101" a="1"/>
  <c r="BP228" i="101" s="1"/>
  <c r="BQ228" i="101" a="1"/>
  <c r="BQ228" i="101" s="1"/>
  <c r="N229" i="101" a="1"/>
  <c r="N229" i="101" s="1"/>
  <c r="F229" i="101" a="1"/>
  <c r="F229" i="101" s="1"/>
  <c r="BL228" i="101" a="1"/>
  <c r="BL228" i="101" s="1"/>
  <c r="BK228" i="101" a="1"/>
  <c r="BK228" i="101" s="1"/>
  <c r="BR228" i="101" a="1"/>
  <c r="BR228" i="101" s="1"/>
  <c r="W229" i="101" a="1"/>
  <c r="W229" i="101" s="1"/>
  <c r="AW228" i="101" a="1"/>
  <c r="AW228" i="101" s="1"/>
  <c r="AX228" i="101" a="1"/>
  <c r="AX228" i="101" s="1"/>
  <c r="AV228" i="101" a="1"/>
  <c r="AV228" i="101" s="1"/>
  <c r="AT228" i="101" a="1"/>
  <c r="AT228" i="101" s="1"/>
  <c r="AP228" i="101" a="1"/>
  <c r="AP228" i="101" s="1"/>
  <c r="AN228" i="101" a="1"/>
  <c r="AN228" i="101" s="1"/>
  <c r="AK228" i="101" a="1"/>
  <c r="AK228" i="101" s="1"/>
  <c r="AE228" i="101" a="1"/>
  <c r="AE228" i="101" s="1"/>
  <c r="AL228" i="101" a="1"/>
  <c r="AL228" i="101" s="1"/>
  <c r="BI228" i="101" a="1"/>
  <c r="BI228" i="101" s="1"/>
  <c r="BD228" i="101" a="1"/>
  <c r="BD228" i="101" s="1"/>
  <c r="AU228" i="101" a="1"/>
  <c r="AU228" i="101" s="1"/>
  <c r="BG228" i="101" a="1"/>
  <c r="BG228" i="101" s="1"/>
  <c r="AZ228" i="101" a="1"/>
  <c r="AZ228" i="101" s="1"/>
  <c r="AR228" i="101" a="1"/>
  <c r="AR228" i="101" s="1"/>
  <c r="AD228" i="101" a="1"/>
  <c r="AD228" i="101" s="1"/>
  <c r="AQ228" i="101" a="1"/>
  <c r="AQ228" i="101" s="1"/>
  <c r="AM228" i="101" a="1"/>
  <c r="AM228" i="101" s="1"/>
  <c r="AH228" i="101" a="1"/>
  <c r="AH228" i="101" s="1"/>
  <c r="AG228" i="101" a="1"/>
  <c r="AG228" i="101" s="1"/>
  <c r="BH228" i="101" a="1"/>
  <c r="BH228" i="101" s="1"/>
  <c r="AF228" i="101" a="1"/>
  <c r="AF228" i="101" s="1"/>
  <c r="BF228" i="101" a="1"/>
  <c r="BF228" i="101" s="1"/>
  <c r="BE228" i="101" a="1"/>
  <c r="BE228" i="101" s="1"/>
  <c r="AO228" i="101" a="1"/>
  <c r="AO228" i="101" s="1"/>
  <c r="BB228" i="101" a="1"/>
  <c r="BB228" i="101" s="1"/>
  <c r="AJ228" i="101" a="1"/>
  <c r="AJ228" i="101" s="1"/>
  <c r="BA228" i="101" a="1"/>
  <c r="BA228" i="101" s="1"/>
  <c r="BC228" i="101" a="1"/>
  <c r="BC228" i="101" s="1"/>
  <c r="AY228" i="101" a="1"/>
  <c r="AY228" i="101" s="1"/>
  <c r="AS228" i="101" a="1"/>
  <c r="AS228" i="101" s="1"/>
  <c r="AI228" i="101" a="1"/>
  <c r="AI228" i="101" s="1"/>
  <c r="BP227" i="101" a="1"/>
  <c r="BP227" i="101" s="1"/>
  <c r="Q228" i="101" a="1"/>
  <c r="Q228" i="101" s="1"/>
  <c r="J228" i="101" a="1"/>
  <c r="J228" i="101" s="1"/>
  <c r="W228" i="101" a="1"/>
  <c r="W228" i="101" s="1"/>
  <c r="T228" i="101" a="1"/>
  <c r="T228" i="101" s="1"/>
  <c r="BQ227" i="101" a="1"/>
  <c r="BQ227" i="101" s="1"/>
  <c r="L228" i="101" a="1"/>
  <c r="L228" i="101" s="1"/>
  <c r="K228" i="101" a="1"/>
  <c r="K228" i="101" s="1"/>
  <c r="BR227" i="101" a="1"/>
  <c r="BR227" i="101" s="1"/>
  <c r="Z228" i="101" a="1"/>
  <c r="Z228" i="101" s="1"/>
  <c r="X228" i="101" a="1"/>
  <c r="X228" i="101" s="1"/>
  <c r="U228" i="101" a="1"/>
  <c r="U228" i="101" s="1"/>
  <c r="F228" i="101" a="1"/>
  <c r="F228" i="101" s="1"/>
  <c r="S228" i="101" a="1"/>
  <c r="S228" i="101" s="1"/>
  <c r="I228" i="101" a="1"/>
  <c r="I228" i="101" s="1"/>
  <c r="H228" i="101" a="1"/>
  <c r="H228" i="101" s="1"/>
  <c r="E228" i="101" a="1"/>
  <c r="E228" i="101" s="1"/>
  <c r="BM227" i="101" a="1"/>
  <c r="BM227" i="101" s="1"/>
  <c r="BO227" i="101" a="1"/>
  <c r="BO227" i="101" s="1"/>
  <c r="BN227" i="101" a="1"/>
  <c r="BN227" i="101" s="1"/>
  <c r="D228" i="101" a="1"/>
  <c r="D228" i="101" s="1"/>
  <c r="O228" i="101" a="1"/>
  <c r="O228" i="101" s="1"/>
  <c r="AC228" i="101" a="1"/>
  <c r="AC228" i="101" s="1"/>
  <c r="M228" i="101" a="1"/>
  <c r="M228" i="101" s="1"/>
  <c r="AB228" i="101" a="1"/>
  <c r="AB228" i="101" s="1"/>
  <c r="Y228" i="101" a="1"/>
  <c r="Y228" i="101" s="1"/>
  <c r="P228" i="101" a="1"/>
  <c r="P228" i="101" s="1"/>
  <c r="R228" i="101" a="1"/>
  <c r="R228" i="101" s="1"/>
  <c r="AA228" i="101" a="1"/>
  <c r="AA228" i="101" s="1"/>
  <c r="V228" i="101" a="1"/>
  <c r="V228" i="101" s="1"/>
  <c r="N228" i="101" a="1"/>
  <c r="N228" i="101" s="1"/>
  <c r="G228" i="101" a="1"/>
  <c r="G228" i="101" s="1"/>
  <c r="AS227" i="101" a="1"/>
  <c r="AS227" i="101" s="1"/>
  <c r="AY227" i="101" a="1"/>
  <c r="AY227" i="101" s="1"/>
  <c r="BA227" i="101" a="1"/>
  <c r="BA227" i="101" s="1"/>
  <c r="BB227" i="101" a="1"/>
  <c r="BB227" i="101" s="1"/>
  <c r="AU227" i="101" a="1"/>
  <c r="AU227" i="101" s="1"/>
  <c r="BK227" i="101" a="1"/>
  <c r="BK227" i="101" s="1"/>
  <c r="AG227" i="101" a="1"/>
  <c r="AG227" i="101" s="1"/>
  <c r="BJ227" i="101" a="1"/>
  <c r="BJ227" i="101" s="1"/>
  <c r="BI227" i="101" a="1"/>
  <c r="BI227" i="101" s="1"/>
  <c r="AT227" i="101" a="1"/>
  <c r="AT227" i="101" s="1"/>
  <c r="BH227" i="101" a="1"/>
  <c r="BH227" i="101" s="1"/>
  <c r="AN227" i="101" a="1"/>
  <c r="AN227" i="101" s="1"/>
  <c r="BG227" i="101" a="1"/>
  <c r="BG227" i="101" s="1"/>
  <c r="BD227" i="101" a="1"/>
  <c r="BD227" i="101" s="1"/>
  <c r="AX227" i="101" a="1"/>
  <c r="AX227" i="101" s="1"/>
  <c r="AW227" i="101" a="1"/>
  <c r="AW227" i="101" s="1"/>
  <c r="AV227" i="101" a="1"/>
  <c r="AV227" i="101" s="1"/>
  <c r="AM227" i="101" a="1"/>
  <c r="AM227" i="101" s="1"/>
  <c r="AI227" i="101" a="1"/>
  <c r="AI227" i="101" s="1"/>
  <c r="AP227" i="101" a="1"/>
  <c r="AP227" i="101" s="1"/>
  <c r="AK227" i="101" a="1"/>
  <c r="AK227" i="101" s="1"/>
  <c r="AL227" i="101" a="1"/>
  <c r="AL227" i="101" s="1"/>
  <c r="AJ227" i="101" a="1"/>
  <c r="AJ227" i="101" s="1"/>
  <c r="BF227" i="101" a="1"/>
  <c r="BF227" i="101" s="1"/>
  <c r="BC227" i="101" a="1"/>
  <c r="BC227" i="101" s="1"/>
  <c r="AZ227" i="101" a="1"/>
  <c r="AZ227" i="101" s="1"/>
  <c r="BE227" i="101" a="1"/>
  <c r="BE227" i="101" s="1"/>
  <c r="AO227" i="101" a="1"/>
  <c r="AO227" i="101" s="1"/>
  <c r="AR227" i="101" a="1"/>
  <c r="AR227" i="101" s="1"/>
  <c r="AH227" i="101" a="1"/>
  <c r="AH227" i="101" s="1"/>
  <c r="AQ227" i="101" a="1"/>
  <c r="AQ227" i="101" s="1"/>
  <c r="BL227" i="101" a="1"/>
  <c r="BL227" i="101" s="1"/>
  <c r="M227" i="101" a="1"/>
  <c r="M227" i="101" s="1"/>
  <c r="BP226" i="101" a="1"/>
  <c r="BP226" i="101" s="1"/>
  <c r="K227" i="101" a="1"/>
  <c r="K227" i="101" s="1"/>
  <c r="G227" i="101" a="1"/>
  <c r="G227" i="101" s="1"/>
  <c r="O227" i="101" a="1"/>
  <c r="O227" i="101" s="1"/>
  <c r="X227" i="101" a="1"/>
  <c r="X227" i="101" s="1"/>
  <c r="Y227" i="101" a="1"/>
  <c r="Y227" i="101" s="1"/>
  <c r="AC227" i="101" a="1"/>
  <c r="AC227" i="101" s="1"/>
  <c r="I227" i="101" a="1"/>
  <c r="I227" i="101" s="1"/>
  <c r="BQ226" i="101" a="1"/>
  <c r="BQ226" i="101" s="1"/>
  <c r="H227" i="101" a="1"/>
  <c r="H227" i="101" s="1"/>
  <c r="P227" i="101" a="1"/>
  <c r="P227" i="101" s="1"/>
  <c r="AF227" i="101" a="1"/>
  <c r="AF227" i="101" s="1"/>
  <c r="N227" i="101" a="1"/>
  <c r="N227" i="101" s="1"/>
  <c r="J227" i="101" a="1"/>
  <c r="J227" i="101" s="1"/>
  <c r="AE227" i="101" a="1"/>
  <c r="AE227" i="101" s="1"/>
  <c r="U227" i="101" a="1"/>
  <c r="U227" i="101" s="1"/>
  <c r="AA227" i="101" a="1"/>
  <c r="AA227" i="101" s="1"/>
  <c r="F227" i="101" a="1"/>
  <c r="F227" i="101" s="1"/>
  <c r="BR226" i="101" a="1"/>
  <c r="BR226" i="101" s="1"/>
  <c r="E227" i="101" a="1"/>
  <c r="E227" i="101" s="1"/>
  <c r="AD227" i="101" a="1"/>
  <c r="AD227" i="101" s="1"/>
  <c r="AB227" i="101" a="1"/>
  <c r="AB227" i="101" s="1"/>
  <c r="D227" i="101" a="1"/>
  <c r="D227" i="101" s="1"/>
  <c r="Z227" i="101" a="1"/>
  <c r="Z227" i="101" s="1"/>
  <c r="W227" i="101" a="1"/>
  <c r="W227" i="101" s="1"/>
  <c r="V227" i="101" a="1"/>
  <c r="V227" i="101" s="1"/>
  <c r="L227" i="101" a="1"/>
  <c r="L227" i="101" s="1"/>
  <c r="R227" i="101" a="1"/>
  <c r="R227" i="101" s="1"/>
  <c r="Q227" i="101" a="1"/>
  <c r="Q227" i="101" s="1"/>
  <c r="T227" i="101" a="1"/>
  <c r="T227" i="101" s="1"/>
  <c r="S227" i="101" a="1"/>
  <c r="S227" i="101" s="1"/>
  <c r="AS226" i="101" a="1"/>
  <c r="AS226" i="101" s="1"/>
  <c r="AR226" i="101" a="1"/>
  <c r="AR226" i="101" s="1"/>
  <c r="AQ226" i="101" a="1"/>
  <c r="AQ226" i="101" s="1"/>
  <c r="BA226" i="101" a="1"/>
  <c r="BA226" i="101" s="1"/>
  <c r="BH226" i="101" a="1"/>
  <c r="BH226" i="101" s="1"/>
  <c r="BK226" i="101" a="1"/>
  <c r="BK226" i="101" s="1"/>
  <c r="AL226" i="101" a="1"/>
  <c r="AL226" i="101" s="1"/>
  <c r="BC226" i="101" a="1"/>
  <c r="BC226" i="101" s="1"/>
  <c r="AT226" i="101" a="1"/>
  <c r="AT226" i="101" s="1"/>
  <c r="BI226" i="101" a="1"/>
  <c r="BI226" i="101" s="1"/>
  <c r="BG226" i="101" a="1"/>
  <c r="BG226" i="101" s="1"/>
  <c r="BO226" i="101" a="1"/>
  <c r="BO226" i="101" s="1"/>
  <c r="AW226" i="101" a="1"/>
  <c r="AW226" i="101" s="1"/>
  <c r="AO226" i="101" a="1"/>
  <c r="AO226" i="101" s="1"/>
  <c r="BL226" i="101" a="1"/>
  <c r="BL226" i="101" s="1"/>
  <c r="AJ226" i="101" a="1"/>
  <c r="AJ226" i="101" s="1"/>
  <c r="AU226" i="101" a="1"/>
  <c r="AU226" i="101" s="1"/>
  <c r="AK226" i="101" a="1"/>
  <c r="AK226" i="101" s="1"/>
  <c r="BN226" i="101" a="1"/>
  <c r="BN226" i="101" s="1"/>
  <c r="AV226" i="101" a="1"/>
  <c r="AV226" i="101" s="1"/>
  <c r="BM226" i="101" a="1"/>
  <c r="BM226" i="101" s="1"/>
  <c r="AN226" i="101" a="1"/>
  <c r="AN226" i="101" s="1"/>
  <c r="AY226" i="101" a="1"/>
  <c r="AY226" i="101" s="1"/>
  <c r="AM226" i="101" a="1"/>
  <c r="AM226" i="101" s="1"/>
  <c r="AP226" i="101" a="1"/>
  <c r="AP226" i="101" s="1"/>
  <c r="BJ226" i="101" a="1"/>
  <c r="BJ226" i="101" s="1"/>
  <c r="BF226" i="101" a="1"/>
  <c r="BF226" i="101" s="1"/>
  <c r="BE226" i="101" a="1"/>
  <c r="BE226" i="101" s="1"/>
  <c r="AZ226" i="101" a="1"/>
  <c r="AZ226" i="101" s="1"/>
  <c r="AX226" i="101" a="1"/>
  <c r="AX226" i="101" s="1"/>
  <c r="BD226" i="101" a="1"/>
  <c r="BD226" i="101" s="1"/>
  <c r="BB226" i="101" a="1"/>
  <c r="BB226" i="101" s="1"/>
  <c r="P226" i="101" a="1"/>
  <c r="P226" i="101" s="1"/>
  <c r="H226" i="101" a="1"/>
  <c r="H226" i="101" s="1"/>
  <c r="AD226" i="101" a="1"/>
  <c r="AD226" i="101" s="1"/>
  <c r="I226" i="101" a="1"/>
  <c r="I226" i="101" s="1"/>
  <c r="AB226" i="101" a="1"/>
  <c r="AB226" i="101" s="1"/>
  <c r="D226" i="101" a="1"/>
  <c r="D226" i="101" s="1"/>
  <c r="O226" i="101" a="1"/>
  <c r="O226" i="101" s="1"/>
  <c r="AC226" i="101" a="1"/>
  <c r="AC226" i="101" s="1"/>
  <c r="AA226" i="101" a="1"/>
  <c r="AA226" i="101" s="1"/>
  <c r="Z226" i="101" a="1"/>
  <c r="Z226" i="101" s="1"/>
  <c r="X226" i="101" a="1"/>
  <c r="X226" i="101" s="1"/>
  <c r="Y226" i="101" a="1"/>
  <c r="Y226" i="101" s="1"/>
  <c r="F226" i="101" a="1"/>
  <c r="F226" i="101" s="1"/>
  <c r="V226" i="101" a="1"/>
  <c r="V226" i="101" s="1"/>
  <c r="T226" i="101" a="1"/>
  <c r="T226" i="101" s="1"/>
  <c r="G226" i="101" a="1"/>
  <c r="G226" i="101" s="1"/>
  <c r="U226" i="101" a="1"/>
  <c r="U226" i="101" s="1"/>
  <c r="Q226" i="101" a="1"/>
  <c r="Q226" i="101" s="1"/>
  <c r="L226" i="101" a="1"/>
  <c r="L226" i="101" s="1"/>
  <c r="AI226" i="101" a="1"/>
  <c r="AI226" i="101" s="1"/>
  <c r="AG226" i="101" a="1"/>
  <c r="AG226" i="101" s="1"/>
  <c r="K226" i="101" a="1"/>
  <c r="K226" i="101" s="1"/>
  <c r="E226" i="101" a="1"/>
  <c r="E226" i="101" s="1"/>
  <c r="AH226" i="101" a="1"/>
  <c r="AH226" i="101" s="1"/>
  <c r="J226" i="101" a="1"/>
  <c r="J226" i="101" s="1"/>
  <c r="S226" i="101" a="1"/>
  <c r="S226" i="101" s="1"/>
  <c r="AF226" i="101" a="1"/>
  <c r="AF226" i="101" s="1"/>
  <c r="R226" i="101" a="1"/>
  <c r="R226" i="101" s="1"/>
  <c r="N226" i="101" a="1"/>
  <c r="N226" i="101" s="1"/>
  <c r="M226" i="101" a="1"/>
  <c r="M226" i="101" s="1"/>
  <c r="AE226" i="101" a="1"/>
  <c r="AE226" i="101" s="1"/>
  <c r="W226" i="101" a="1"/>
  <c r="W226" i="101" s="1"/>
  <c r="AP225" i="101" a="1"/>
  <c r="AP225" i="101" s="1"/>
  <c r="AU225" i="101" a="1"/>
  <c r="AU225" i="101" s="1"/>
  <c r="AQ225" i="101" a="1"/>
  <c r="AQ225" i="101" s="1"/>
  <c r="BJ225" i="101" a="1"/>
  <c r="BJ225" i="101" s="1"/>
  <c r="AY225" i="101" a="1"/>
  <c r="AY225" i="101" s="1"/>
  <c r="BK225" i="101" a="1"/>
  <c r="BK225" i="101" s="1"/>
  <c r="AM225" i="101" a="1"/>
  <c r="AM225" i="101" s="1"/>
  <c r="AV225" i="101" a="1"/>
  <c r="AV225" i="101" s="1"/>
  <c r="BD225" i="101" a="1"/>
  <c r="BD225" i="101" s="1"/>
  <c r="AR225" i="101" a="1"/>
  <c r="AR225" i="101" s="1"/>
  <c r="AO225" i="101" a="1"/>
  <c r="AO225" i="101" s="1"/>
  <c r="BR225" i="101" a="1"/>
  <c r="BR225" i="101" s="1"/>
  <c r="BP225" i="101" a="1"/>
  <c r="BP225" i="101" s="1"/>
  <c r="BM225" i="101" a="1"/>
  <c r="BM225" i="101" s="1"/>
  <c r="BF225" i="101" a="1"/>
  <c r="BF225" i="101" s="1"/>
  <c r="BO225" i="101" a="1"/>
  <c r="BO225" i="101" s="1"/>
  <c r="BL225" i="101" a="1"/>
  <c r="BL225" i="101" s="1"/>
  <c r="BE225" i="101" a="1"/>
  <c r="BE225" i="101" s="1"/>
  <c r="BA225" i="101" a="1"/>
  <c r="BA225" i="101" s="1"/>
  <c r="BC225" i="101" a="1"/>
  <c r="BC225" i="101" s="1"/>
  <c r="AT225" i="101" a="1"/>
  <c r="AT225" i="101" s="1"/>
  <c r="AZ225" i="101" a="1"/>
  <c r="AZ225" i="101" s="1"/>
  <c r="AS225" i="101" a="1"/>
  <c r="AS225" i="101" s="1"/>
  <c r="BG225" i="101" a="1"/>
  <c r="BG225" i="101" s="1"/>
  <c r="BB225" i="101" a="1"/>
  <c r="BB225" i="101" s="1"/>
  <c r="AX225" i="101" a="1"/>
  <c r="AX225" i="101" s="1"/>
  <c r="AW225" i="101" a="1"/>
  <c r="AW225" i="101" s="1"/>
  <c r="BQ225" i="101" a="1"/>
  <c r="BQ225" i="101" s="1"/>
  <c r="BN225" i="101" a="1"/>
  <c r="BN225" i="101" s="1"/>
  <c r="BI225" i="101" a="1"/>
  <c r="BI225" i="101" s="1"/>
  <c r="BH225" i="101" a="1"/>
  <c r="BH225" i="101" s="1"/>
  <c r="AN225" i="101" a="1"/>
  <c r="AN225" i="101" s="1"/>
  <c r="Q225" i="101" a="1"/>
  <c r="Q225" i="101" s="1"/>
  <c r="S225" i="101" a="1"/>
  <c r="S225" i="101" s="1"/>
  <c r="X225" i="101" a="1"/>
  <c r="X225" i="101" s="1"/>
  <c r="U225" i="101" a="1"/>
  <c r="U225" i="101" s="1"/>
  <c r="T225" i="101" a="1"/>
  <c r="T225" i="101" s="1"/>
  <c r="K225" i="101" a="1"/>
  <c r="K225" i="101" s="1"/>
  <c r="AL225" i="101" a="1"/>
  <c r="AL225" i="101" s="1"/>
  <c r="J225" i="101" a="1"/>
  <c r="J225" i="101" s="1"/>
  <c r="AK225" i="101" a="1"/>
  <c r="AK225" i="101" s="1"/>
  <c r="AG225" i="101" a="1"/>
  <c r="AG225" i="101" s="1"/>
  <c r="AA225" i="101" a="1"/>
  <c r="AA225" i="101" s="1"/>
  <c r="R225" i="101" a="1"/>
  <c r="R225" i="101" s="1"/>
  <c r="W225" i="101" a="1"/>
  <c r="W225" i="101" s="1"/>
  <c r="N225" i="101" a="1"/>
  <c r="N225" i="101" s="1"/>
  <c r="AI225" i="101" a="1"/>
  <c r="AI225" i="101" s="1"/>
  <c r="AJ225" i="101" a="1"/>
  <c r="AJ225" i="101" s="1"/>
  <c r="AC225" i="101" a="1"/>
  <c r="AC225" i="101" s="1"/>
  <c r="V225" i="101" a="1"/>
  <c r="V225" i="101" s="1"/>
  <c r="Y225" i="101" a="1"/>
  <c r="Y225" i="101" s="1"/>
  <c r="AD225" i="101" a="1"/>
  <c r="AD225" i="101" s="1"/>
  <c r="Z225" i="101" a="1"/>
  <c r="Z225" i="101" s="1"/>
  <c r="L225" i="101" a="1"/>
  <c r="L225" i="101" s="1"/>
  <c r="P225" i="101" a="1"/>
  <c r="P225" i="101" s="1"/>
  <c r="O225" i="101" a="1"/>
  <c r="O225" i="101" s="1"/>
  <c r="M225" i="101" a="1"/>
  <c r="M225" i="101" s="1"/>
  <c r="H225" i="101" a="1"/>
  <c r="H225" i="101" s="1"/>
  <c r="AF225" i="101" a="1"/>
  <c r="AF225" i="101" s="1"/>
  <c r="I225" i="101" a="1"/>
  <c r="I225" i="101" s="1"/>
  <c r="G225" i="101" a="1"/>
  <c r="G225" i="101" s="1"/>
  <c r="AH225" i="101" a="1"/>
  <c r="AH225" i="101" s="1"/>
  <c r="AE225" i="101" a="1"/>
  <c r="AE225" i="101" s="1"/>
  <c r="AB225" i="101" a="1"/>
  <c r="AB225" i="101" s="1"/>
  <c r="AT224" i="101" a="1"/>
  <c r="AT224" i="101" s="1"/>
  <c r="AQ224" i="101" a="1"/>
  <c r="AQ224" i="101" s="1"/>
  <c r="AY224" i="101" a="1"/>
  <c r="AY224" i="101" s="1"/>
  <c r="BI224" i="101" a="1"/>
  <c r="BI224" i="101" s="1"/>
  <c r="BF224" i="101" a="1"/>
  <c r="BF224" i="101" s="1"/>
  <c r="BD224" i="101" a="1"/>
  <c r="BD224" i="101" s="1"/>
  <c r="AW224" i="101" a="1"/>
  <c r="AW224" i="101" s="1"/>
  <c r="F225" i="101" a="1"/>
  <c r="F225" i="101" s="1"/>
  <c r="E225" i="101" a="1"/>
  <c r="E225" i="101" s="1"/>
  <c r="D225" i="101" a="1"/>
  <c r="D225" i="101" s="1"/>
  <c r="AZ224" i="101" a="1"/>
  <c r="AZ224" i="101" s="1"/>
  <c r="AS224" i="101" a="1"/>
  <c r="AS224" i="101" s="1"/>
  <c r="BQ224" i="101" a="1"/>
  <c r="BQ224" i="101" s="1"/>
  <c r="BR224" i="101" a="1"/>
  <c r="BR224" i="101" s="1"/>
  <c r="BE224" i="101" a="1"/>
  <c r="BE224" i="101" s="1"/>
  <c r="BM224" i="101" a="1"/>
  <c r="BM224" i="101" s="1"/>
  <c r="BN224" i="101" a="1"/>
  <c r="BN224" i="101" s="1"/>
  <c r="BL224" i="101" a="1"/>
  <c r="BL224" i="101" s="1"/>
  <c r="BH224" i="101" a="1"/>
  <c r="BH224" i="101" s="1"/>
  <c r="AX224" i="101" a="1"/>
  <c r="AX224" i="101" s="1"/>
  <c r="BK224" i="101" a="1"/>
  <c r="BK224" i="101" s="1"/>
  <c r="AV224" i="101" a="1"/>
  <c r="AV224" i="101" s="1"/>
  <c r="BO224" i="101" a="1"/>
  <c r="BO224" i="101" s="1"/>
  <c r="BJ224" i="101" a="1"/>
  <c r="BJ224" i="101" s="1"/>
  <c r="BP224" i="101" a="1"/>
  <c r="BP224" i="101" s="1"/>
  <c r="AR224" i="101" a="1"/>
  <c r="AR224" i="101" s="1"/>
  <c r="AP224" i="101" a="1"/>
  <c r="AP224" i="101" s="1"/>
  <c r="BG224" i="101" a="1"/>
  <c r="BG224" i="101" s="1"/>
  <c r="BC224" i="101" a="1"/>
  <c r="BC224" i="101" s="1"/>
  <c r="BA224" i="101" a="1"/>
  <c r="BA224" i="101" s="1"/>
  <c r="BB224" i="101" a="1"/>
  <c r="BB224" i="101" s="1"/>
  <c r="AU224" i="101" a="1"/>
  <c r="AU224" i="101" s="1"/>
  <c r="AH224" i="101" a="1"/>
  <c r="AH224" i="101" s="1"/>
  <c r="K224" i="101" a="1"/>
  <c r="K224" i="101" s="1"/>
  <c r="T224" i="101" a="1"/>
  <c r="T224" i="101" s="1"/>
  <c r="AJ224" i="101" a="1"/>
  <c r="AJ224" i="101" s="1"/>
  <c r="AE224" i="101" a="1"/>
  <c r="AE224" i="101" s="1"/>
  <c r="U224" i="101" a="1"/>
  <c r="U224" i="101" s="1"/>
  <c r="AF224" i="101" a="1"/>
  <c r="AF224" i="101" s="1"/>
  <c r="AD224" i="101" a="1"/>
  <c r="AD224" i="101" s="1"/>
  <c r="AC224" i="101" a="1"/>
  <c r="AC224" i="101" s="1"/>
  <c r="N224" i="101" a="1"/>
  <c r="N224" i="101" s="1"/>
  <c r="Q224" i="101" a="1"/>
  <c r="Q224" i="101" s="1"/>
  <c r="AG224" i="101" a="1"/>
  <c r="AG224" i="101" s="1"/>
  <c r="AB224" i="101" a="1"/>
  <c r="AB224" i="101" s="1"/>
  <c r="AA224" i="101" a="1"/>
  <c r="AA224" i="101" s="1"/>
  <c r="R224" i="101" a="1"/>
  <c r="R224" i="101" s="1"/>
  <c r="S224" i="101" a="1"/>
  <c r="S224" i="101" s="1"/>
  <c r="X224" i="101" a="1"/>
  <c r="X224" i="101" s="1"/>
  <c r="W224" i="101" a="1"/>
  <c r="W224" i="101" s="1"/>
  <c r="M224" i="101" a="1"/>
  <c r="M224" i="101" s="1"/>
  <c r="V224" i="101" a="1"/>
  <c r="V224" i="101" s="1"/>
  <c r="AI224" i="101" a="1"/>
  <c r="AI224" i="101" s="1"/>
  <c r="AL224" i="101" a="1"/>
  <c r="AL224" i="101" s="1"/>
  <c r="Y224" i="101" a="1"/>
  <c r="Y224" i="101" s="1"/>
  <c r="AM224" i="101" a="1"/>
  <c r="AM224" i="101" s="1"/>
  <c r="P224" i="101" a="1"/>
  <c r="P224" i="101" s="1"/>
  <c r="AK224" i="101" a="1"/>
  <c r="AK224" i="101" s="1"/>
  <c r="AO224" i="101" a="1"/>
  <c r="AO224" i="101" s="1"/>
  <c r="J224" i="101" a="1"/>
  <c r="J224" i="101" s="1"/>
  <c r="O224" i="101" a="1"/>
  <c r="O224" i="101" s="1"/>
  <c r="AN224" i="101" a="1"/>
  <c r="AN224" i="101" s="1"/>
  <c r="Z224" i="101" a="1"/>
  <c r="Z224" i="101" s="1"/>
  <c r="L224" i="101" a="1"/>
  <c r="L224" i="101" s="1"/>
  <c r="AU223" i="101" a="1"/>
  <c r="AU223" i="101" s="1"/>
  <c r="BF223" i="101" a="1"/>
  <c r="BF223" i="101" s="1"/>
  <c r="AV223" i="101" a="1"/>
  <c r="AV223" i="101" s="1"/>
  <c r="BH223" i="101" a="1"/>
  <c r="BH223" i="101" s="1"/>
  <c r="BB223" i="101" a="1"/>
  <c r="BB223" i="101" s="1"/>
  <c r="BJ223" i="101" a="1"/>
  <c r="BJ223" i="101" s="1"/>
  <c r="BL223" i="101" a="1"/>
  <c r="BL223" i="101" s="1"/>
  <c r="AX223" i="101" a="1"/>
  <c r="AX223" i="101" s="1"/>
  <c r="BI223" i="101" a="1"/>
  <c r="BI223" i="101" s="1"/>
  <c r="BA223" i="101" a="1"/>
  <c r="BA223" i="101" s="1"/>
  <c r="BM223" i="101" a="1"/>
  <c r="BM223" i="101" s="1"/>
  <c r="BE223" i="101" a="1"/>
  <c r="BE223" i="101" s="1"/>
  <c r="BN223" i="101" a="1"/>
  <c r="BN223" i="101" s="1"/>
  <c r="F224" i="101" a="1"/>
  <c r="F224" i="101" s="1"/>
  <c r="I224" i="101" a="1"/>
  <c r="I224" i="101" s="1"/>
  <c r="H224" i="101" a="1"/>
  <c r="H224" i="101" s="1"/>
  <c r="BK223" i="101" a="1"/>
  <c r="BK223" i="101" s="1"/>
  <c r="AT223" i="101" a="1"/>
  <c r="AT223" i="101" s="1"/>
  <c r="G224" i="101" a="1"/>
  <c r="G224" i="101" s="1"/>
  <c r="AZ223" i="101" a="1"/>
  <c r="AZ223" i="101" s="1"/>
  <c r="BP223" i="101" a="1"/>
  <c r="BP223" i="101" s="1"/>
  <c r="BR223" i="101" a="1"/>
  <c r="BR223" i="101" s="1"/>
  <c r="BC223" i="101" a="1"/>
  <c r="BC223" i="101" s="1"/>
  <c r="BG223" i="101" a="1"/>
  <c r="BG223" i="101" s="1"/>
  <c r="E224" i="101" a="1"/>
  <c r="E224" i="101" s="1"/>
  <c r="D224" i="101" a="1"/>
  <c r="D224" i="101" s="1"/>
  <c r="AW223" i="101" a="1"/>
  <c r="AW223" i="101" s="1"/>
  <c r="AS223" i="101" a="1"/>
  <c r="AS223" i="101" s="1"/>
  <c r="BQ223" i="101" a="1"/>
  <c r="BQ223" i="101" s="1"/>
  <c r="AY223" i="101" a="1"/>
  <c r="AY223" i="101" s="1"/>
  <c r="BD223" i="101" a="1"/>
  <c r="BD223" i="101" s="1"/>
  <c r="BO223" i="101" a="1"/>
  <c r="BO223" i="101" s="1"/>
  <c r="X223" i="101" a="1"/>
  <c r="X223" i="101" s="1"/>
  <c r="AB223" i="101" a="1"/>
  <c r="AB223" i="101" s="1"/>
  <c r="AD223" i="101" a="1"/>
  <c r="AD223" i="101" s="1"/>
  <c r="Q223" i="101" a="1"/>
  <c r="Q223" i="101" s="1"/>
  <c r="N223" i="101" a="1"/>
  <c r="N223" i="101" s="1"/>
  <c r="P223" i="101" a="1"/>
  <c r="P223" i="101" s="1"/>
  <c r="AG223" i="101" a="1"/>
  <c r="AG223" i="101" s="1"/>
  <c r="Y223" i="101" a="1"/>
  <c r="Y223" i="101" s="1"/>
  <c r="O223" i="101" a="1"/>
  <c r="O223" i="101" s="1"/>
  <c r="AQ223" i="101" a="1"/>
  <c r="AQ223" i="101" s="1"/>
  <c r="AI223" i="101" a="1"/>
  <c r="AI223" i="101" s="1"/>
  <c r="AA223" i="101" a="1"/>
  <c r="AA223" i="101" s="1"/>
  <c r="W223" i="101" a="1"/>
  <c r="W223" i="101" s="1"/>
  <c r="Z223" i="101" a="1"/>
  <c r="Z223" i="101" s="1"/>
  <c r="AR223" i="101" a="1"/>
  <c r="AR223" i="101" s="1"/>
  <c r="AN223" i="101" a="1"/>
  <c r="AN223" i="101" s="1"/>
  <c r="AC223" i="101" a="1"/>
  <c r="AC223" i="101" s="1"/>
  <c r="V223" i="101" a="1"/>
  <c r="V223" i="101" s="1"/>
  <c r="AE223" i="101" a="1"/>
  <c r="AE223" i="101" s="1"/>
  <c r="S223" i="101" a="1"/>
  <c r="S223" i="101" s="1"/>
  <c r="AP223" i="101" a="1"/>
  <c r="AP223" i="101" s="1"/>
  <c r="AO223" i="101" a="1"/>
  <c r="AO223" i="101" s="1"/>
  <c r="R223" i="101" a="1"/>
  <c r="R223" i="101" s="1"/>
  <c r="AM223" i="101" a="1"/>
  <c r="AM223" i="101" s="1"/>
  <c r="AL223" i="101" a="1"/>
  <c r="AL223" i="101" s="1"/>
  <c r="AK223" i="101" a="1"/>
  <c r="AK223" i="101" s="1"/>
  <c r="AF223" i="101" a="1"/>
  <c r="AF223" i="101" s="1"/>
  <c r="M223" i="101" a="1"/>
  <c r="M223" i="101" s="1"/>
  <c r="AJ223" i="101" a="1"/>
  <c r="AJ223" i="101" s="1"/>
  <c r="U223" i="101" a="1"/>
  <c r="U223" i="101" s="1"/>
  <c r="T223" i="101" a="1"/>
  <c r="T223" i="101" s="1"/>
  <c r="AH223" i="101" a="1"/>
  <c r="AH223" i="101" s="1"/>
  <c r="BG222" i="101" a="1"/>
  <c r="BG222" i="101" s="1"/>
  <c r="BD222" i="101" a="1"/>
  <c r="BD222" i="101" s="1"/>
  <c r="AX222" i="101" a="1"/>
  <c r="AX222" i="101" s="1"/>
  <c r="BF222" i="101" a="1"/>
  <c r="BF222" i="101" s="1"/>
  <c r="AV222" i="101" a="1"/>
  <c r="AV222" i="101" s="1"/>
  <c r="AY222" i="101" a="1"/>
  <c r="AY222" i="101" s="1"/>
  <c r="K223" i="101" a="1"/>
  <c r="K223" i="101" s="1"/>
  <c r="J223" i="101" a="1"/>
  <c r="J223" i="101" s="1"/>
  <c r="E223" i="101" a="1"/>
  <c r="E223" i="101" s="1"/>
  <c r="D223" i="101" a="1"/>
  <c r="D223" i="101" s="1"/>
  <c r="AZ222" i="101" a="1"/>
  <c r="AZ222" i="101" s="1"/>
  <c r="BQ222" i="101" a="1"/>
  <c r="BQ222" i="101" s="1"/>
  <c r="BL222" i="101" a="1"/>
  <c r="BL222" i="101" s="1"/>
  <c r="BB222" i="101" a="1"/>
  <c r="BB222" i="101" s="1"/>
  <c r="L223" i="101" a="1"/>
  <c r="L223" i="101" s="1"/>
  <c r="BE222" i="101" a="1"/>
  <c r="BE222" i="101" s="1"/>
  <c r="I223" i="101" a="1"/>
  <c r="I223" i="101" s="1"/>
  <c r="BI222" i="101" a="1"/>
  <c r="BI222" i="101" s="1"/>
  <c r="BH222" i="101" a="1"/>
  <c r="BH222" i="101" s="1"/>
  <c r="BA222" i="101" a="1"/>
  <c r="BA222" i="101" s="1"/>
  <c r="BN222" i="101" a="1"/>
  <c r="BN222" i="101" s="1"/>
  <c r="H223" i="101" a="1"/>
  <c r="H223" i="101" s="1"/>
  <c r="BP222" i="101" a="1"/>
  <c r="BP222" i="101" s="1"/>
  <c r="BO222" i="101" a="1"/>
  <c r="BO222" i="101" s="1"/>
  <c r="BK222" i="101" a="1"/>
  <c r="BK222" i="101" s="1"/>
  <c r="AW222" i="101" a="1"/>
  <c r="AW222" i="101" s="1"/>
  <c r="G223" i="101" a="1"/>
  <c r="G223" i="101" s="1"/>
  <c r="F223" i="101" a="1"/>
  <c r="F223" i="101" s="1"/>
  <c r="BR222" i="101" a="1"/>
  <c r="BR222" i="101" s="1"/>
  <c r="BM222" i="101" a="1"/>
  <c r="BM222" i="101" s="1"/>
  <c r="BC222" i="101" a="1"/>
  <c r="BC222" i="101" s="1"/>
  <c r="BJ222" i="101" a="1"/>
  <c r="BJ222" i="101" s="1"/>
  <c r="AG222" i="101" a="1"/>
  <c r="AG222" i="101" s="1"/>
  <c r="T222" i="101" a="1"/>
  <c r="T222" i="101" s="1"/>
  <c r="AH222" i="101" a="1"/>
  <c r="AH222" i="101" s="1"/>
  <c r="AC222" i="101" a="1"/>
  <c r="AC222" i="101" s="1"/>
  <c r="AU222" i="101" a="1"/>
  <c r="AU222" i="101" s="1"/>
  <c r="AT222" i="101" a="1"/>
  <c r="AT222" i="101" s="1"/>
  <c r="AS222" i="101" a="1"/>
  <c r="AS222" i="101" s="1"/>
  <c r="AR222" i="101" a="1"/>
  <c r="AR222" i="101" s="1"/>
  <c r="AF222" i="101" a="1"/>
  <c r="AF222" i="101" s="1"/>
  <c r="U222" i="101" a="1"/>
  <c r="U222" i="101" s="1"/>
  <c r="Q222" i="101" a="1"/>
  <c r="Q222" i="101" s="1"/>
  <c r="AK222" i="101" a="1"/>
  <c r="AK222" i="101" s="1"/>
  <c r="R222" i="101" a="1"/>
  <c r="R222" i="101" s="1"/>
  <c r="AQ222" i="101" a="1"/>
  <c r="AQ222" i="101" s="1"/>
  <c r="Z222" i="101" a="1"/>
  <c r="Z222" i="101" s="1"/>
  <c r="W222" i="101" a="1"/>
  <c r="W222" i="101" s="1"/>
  <c r="AN222" i="101" a="1"/>
  <c r="AN222" i="101" s="1"/>
  <c r="AE222" i="101" a="1"/>
  <c r="AE222" i="101" s="1"/>
  <c r="AJ222" i="101" a="1"/>
  <c r="AJ222" i="101" s="1"/>
  <c r="AD222" i="101" a="1"/>
  <c r="AD222" i="101" s="1"/>
  <c r="AB222" i="101" a="1"/>
  <c r="AB222" i="101" s="1"/>
  <c r="AI222" i="101" a="1"/>
  <c r="AI222" i="101" s="1"/>
  <c r="S222" i="101" a="1"/>
  <c r="S222" i="101" s="1"/>
  <c r="AO222" i="101" a="1"/>
  <c r="AO222" i="101" s="1"/>
  <c r="P222" i="101" a="1"/>
  <c r="P222" i="101" s="1"/>
  <c r="AP222" i="101" a="1"/>
  <c r="AP222" i="101" s="1"/>
  <c r="AA222" i="101" a="1"/>
  <c r="AA222" i="101" s="1"/>
  <c r="V222" i="101" a="1"/>
  <c r="V222" i="101" s="1"/>
  <c r="Y222" i="101" a="1"/>
  <c r="Y222" i="101" s="1"/>
  <c r="X222" i="101" a="1"/>
  <c r="X222" i="101" s="1"/>
  <c r="AM222" i="101" a="1"/>
  <c r="AM222" i="101" s="1"/>
  <c r="AL222" i="101" a="1"/>
  <c r="AL222" i="101" s="1"/>
  <c r="AZ221" i="101" a="1"/>
  <c r="AZ221" i="101" s="1"/>
  <c r="BQ221" i="101" a="1"/>
  <c r="BQ221" i="101" s="1"/>
  <c r="BB221" i="101" a="1"/>
  <c r="BB221" i="101" s="1"/>
  <c r="D222" i="101" a="1"/>
  <c r="D222" i="101" s="1"/>
  <c r="BN221" i="101" a="1"/>
  <c r="BN221" i="101" s="1"/>
  <c r="F222" i="101" a="1"/>
  <c r="F222" i="101" s="1"/>
  <c r="BM221" i="101" a="1"/>
  <c r="BM221" i="101" s="1"/>
  <c r="BK221" i="101" a="1"/>
  <c r="BK221" i="101" s="1"/>
  <c r="BE221" i="101" a="1"/>
  <c r="BE221" i="101" s="1"/>
  <c r="M222" i="101" a="1"/>
  <c r="M222" i="101" s="1"/>
  <c r="BI221" i="101" a="1"/>
  <c r="BI221" i="101" s="1"/>
  <c r="BJ221" i="101" a="1"/>
  <c r="BJ221" i="101" s="1"/>
  <c r="AY221" i="101" a="1"/>
  <c r="AY221" i="101" s="1"/>
  <c r="BF221" i="101" a="1"/>
  <c r="BF221" i="101" s="1"/>
  <c r="L222" i="101" a="1"/>
  <c r="L222" i="101" s="1"/>
  <c r="BL221" i="101" a="1"/>
  <c r="BL221" i="101" s="1"/>
  <c r="BO221" i="101" a="1"/>
  <c r="BO221" i="101" s="1"/>
  <c r="BH221" i="101" a="1"/>
  <c r="BH221" i="101" s="1"/>
  <c r="BR221" i="101" a="1"/>
  <c r="BR221" i="101" s="1"/>
  <c r="H222" i="101" a="1"/>
  <c r="H222" i="101" s="1"/>
  <c r="BP221" i="101" a="1"/>
  <c r="BP221" i="101" s="1"/>
  <c r="BG221" i="101" a="1"/>
  <c r="BG221" i="101" s="1"/>
  <c r="BD221" i="101" a="1"/>
  <c r="BD221" i="101" s="1"/>
  <c r="BC221" i="101" a="1"/>
  <c r="BC221" i="101" s="1"/>
  <c r="BA221" i="101" a="1"/>
  <c r="BA221" i="101" s="1"/>
  <c r="O222" i="101" a="1"/>
  <c r="O222" i="101" s="1"/>
  <c r="N222" i="101" a="1"/>
  <c r="N222" i="101" s="1"/>
  <c r="K222" i="101" a="1"/>
  <c r="K222" i="101" s="1"/>
  <c r="G222" i="101" a="1"/>
  <c r="G222" i="101" s="1"/>
  <c r="J222" i="101" a="1"/>
  <c r="J222" i="101" s="1"/>
  <c r="I222" i="101" a="1"/>
  <c r="I222" i="101" s="1"/>
  <c r="E222" i="101" a="1"/>
  <c r="E222" i="101" s="1"/>
  <c r="AH221" i="101" a="1"/>
  <c r="AH221" i="101" s="1"/>
  <c r="X221" i="101" a="1"/>
  <c r="X221" i="101" s="1"/>
  <c r="AA221" i="101" a="1"/>
  <c r="AA221" i="101" s="1"/>
  <c r="AI221" i="101" a="1"/>
  <c r="AI221" i="101" s="1"/>
  <c r="AU221" i="101" a="1"/>
  <c r="AU221" i="101" s="1"/>
  <c r="AR221" i="101" a="1"/>
  <c r="AR221" i="101" s="1"/>
  <c r="AB221" i="101" a="1"/>
  <c r="AB221" i="101" s="1"/>
  <c r="AE221" i="101" a="1"/>
  <c r="AE221" i="101" s="1"/>
  <c r="AP221" i="101" a="1"/>
  <c r="AP221" i="101" s="1"/>
  <c r="Y221" i="101" a="1"/>
  <c r="Y221" i="101" s="1"/>
  <c r="AN221" i="101" a="1"/>
  <c r="AN221" i="101" s="1"/>
  <c r="AM221" i="101" a="1"/>
  <c r="AM221" i="101" s="1"/>
  <c r="AK221" i="101" a="1"/>
  <c r="AK221" i="101" s="1"/>
  <c r="AF221" i="101" a="1"/>
  <c r="AF221" i="101" s="1"/>
  <c r="AG221" i="101" a="1"/>
  <c r="AG221" i="101" s="1"/>
  <c r="U221" i="101" a="1"/>
  <c r="U221" i="101" s="1"/>
  <c r="AJ221" i="101" a="1"/>
  <c r="AJ221" i="101" s="1"/>
  <c r="AW221" i="101" a="1"/>
  <c r="AW221" i="101" s="1"/>
  <c r="AO221" i="101" a="1"/>
  <c r="AO221" i="101" s="1"/>
  <c r="Z221" i="101" a="1"/>
  <c r="Z221" i="101" s="1"/>
  <c r="AL221" i="101" a="1"/>
  <c r="AL221" i="101" s="1"/>
  <c r="AX221" i="101" a="1"/>
  <c r="AX221" i="101" s="1"/>
  <c r="T221" i="101" a="1"/>
  <c r="T221" i="101" s="1"/>
  <c r="AC221" i="101" a="1"/>
  <c r="AC221" i="101" s="1"/>
  <c r="W221" i="101" a="1"/>
  <c r="W221" i="101" s="1"/>
  <c r="V221" i="101" a="1"/>
  <c r="V221" i="101" s="1"/>
  <c r="AD221" i="101" a="1"/>
  <c r="AD221" i="101" s="1"/>
  <c r="AS221" i="101" a="1"/>
  <c r="AS221" i="101" s="1"/>
  <c r="S221" i="101" a="1"/>
  <c r="S221" i="101" s="1"/>
  <c r="AV221" i="101" a="1"/>
  <c r="AV221" i="101" s="1"/>
  <c r="AT221" i="101" a="1"/>
  <c r="AT221" i="101" s="1"/>
  <c r="AQ221" i="101" a="1"/>
  <c r="AQ221" i="101" s="1"/>
  <c r="BI220" i="101" a="1"/>
  <c r="BI220" i="101" s="1"/>
  <c r="BG220" i="101" a="1"/>
  <c r="BG220" i="101" s="1"/>
  <c r="BR220" i="101" a="1"/>
  <c r="BR220" i="101" s="1"/>
  <c r="BB220" i="101" a="1"/>
  <c r="BB220" i="101" s="1"/>
  <c r="D221" i="101" a="1"/>
  <c r="D221" i="101" s="1"/>
  <c r="BN220" i="101" a="1"/>
  <c r="BN220" i="101" s="1"/>
  <c r="K221" i="101" a="1"/>
  <c r="K221" i="101" s="1"/>
  <c r="BM220" i="101" a="1"/>
  <c r="BM220" i="101" s="1"/>
  <c r="O221" i="101" a="1"/>
  <c r="O221" i="101" s="1"/>
  <c r="N221" i="101" a="1"/>
  <c r="N221" i="101" s="1"/>
  <c r="J221" i="101" a="1"/>
  <c r="J221" i="101" s="1"/>
  <c r="BQ220" i="101" a="1"/>
  <c r="BQ220" i="101" s="1"/>
  <c r="BO220" i="101" a="1"/>
  <c r="BO220" i="101" s="1"/>
  <c r="BD220" i="101" a="1"/>
  <c r="BD220" i="101" s="1"/>
  <c r="BK220" i="101" a="1"/>
  <c r="BK220" i="101" s="1"/>
  <c r="F221" i="101" a="1"/>
  <c r="F221" i="101" s="1"/>
  <c r="R221" i="101" a="1"/>
  <c r="R221" i="101" s="1"/>
  <c r="Q221" i="101" a="1"/>
  <c r="Q221" i="101" s="1"/>
  <c r="I221" i="101" a="1"/>
  <c r="I221" i="101" s="1"/>
  <c r="BH220" i="101" a="1"/>
  <c r="BH220" i="101" s="1"/>
  <c r="H221" i="101" a="1"/>
  <c r="H221" i="101" s="1"/>
  <c r="E221" i="101" a="1"/>
  <c r="E221" i="101" s="1"/>
  <c r="BF220" i="101" a="1"/>
  <c r="BF220" i="101" s="1"/>
  <c r="BC220" i="101" a="1"/>
  <c r="BC220" i="101" s="1"/>
  <c r="P221" i="101" a="1"/>
  <c r="P221" i="101" s="1"/>
  <c r="BP220" i="101" a="1"/>
  <c r="BP220" i="101" s="1"/>
  <c r="BJ220" i="101" a="1"/>
  <c r="BJ220" i="101" s="1"/>
  <c r="M221" i="101" a="1"/>
  <c r="M221" i="101" s="1"/>
  <c r="L221" i="101" a="1"/>
  <c r="L221" i="101" s="1"/>
  <c r="BL220" i="101" a="1"/>
  <c r="BL220" i="101" s="1"/>
  <c r="G221" i="101" a="1"/>
  <c r="G221" i="101" s="1"/>
  <c r="BE220" i="101" a="1"/>
  <c r="BE220" i="101" s="1"/>
  <c r="AY220" i="101" a="1"/>
  <c r="AY220" i="101" s="1"/>
  <c r="AK220" i="101" a="1"/>
  <c r="AK220" i="101" s="1"/>
  <c r="Z220" i="101" a="1"/>
  <c r="Z220" i="101" s="1"/>
  <c r="AH220" i="101" a="1"/>
  <c r="AH220" i="101" s="1"/>
  <c r="X220" i="101" a="1"/>
  <c r="X220" i="101" s="1"/>
  <c r="Y220" i="101" a="1"/>
  <c r="Y220" i="101" s="1"/>
  <c r="BA220" i="101" a="1"/>
  <c r="BA220" i="101" s="1"/>
  <c r="AS220" i="101" a="1"/>
  <c r="AS220" i="101" s="1"/>
  <c r="AR220" i="101" a="1"/>
  <c r="AR220" i="101" s="1"/>
  <c r="AX220" i="101" a="1"/>
  <c r="AX220" i="101" s="1"/>
  <c r="AM220" i="101" a="1"/>
  <c r="AM220" i="101" s="1"/>
  <c r="AI220" i="101" a="1"/>
  <c r="AI220" i="101" s="1"/>
  <c r="AN220" i="101" a="1"/>
  <c r="AN220" i="101" s="1"/>
  <c r="AE220" i="101" a="1"/>
  <c r="AE220" i="101" s="1"/>
  <c r="AJ220" i="101" a="1"/>
  <c r="AJ220" i="101" s="1"/>
  <c r="AL220" i="101" a="1"/>
  <c r="AL220" i="101" s="1"/>
  <c r="AF220" i="101" a="1"/>
  <c r="AF220" i="101" s="1"/>
  <c r="V220" i="101" a="1"/>
  <c r="V220" i="101" s="1"/>
  <c r="AP220" i="101" a="1"/>
  <c r="AP220" i="101" s="1"/>
  <c r="AB220" i="101" a="1"/>
  <c r="AB220" i="101" s="1"/>
  <c r="AZ220" i="101" a="1"/>
  <c r="AZ220" i="101" s="1"/>
  <c r="AG220" i="101" a="1"/>
  <c r="AG220" i="101" s="1"/>
  <c r="AW220" i="101" a="1"/>
  <c r="AW220" i="101" s="1"/>
  <c r="AA220" i="101" a="1"/>
  <c r="AA220" i="101" s="1"/>
  <c r="AT220" i="101" a="1"/>
  <c r="AT220" i="101" s="1"/>
  <c r="AO220" i="101" a="1"/>
  <c r="AO220" i="101" s="1"/>
  <c r="AU220" i="101" a="1"/>
  <c r="AU220" i="101" s="1"/>
  <c r="AC220" i="101" a="1"/>
  <c r="AC220" i="101" s="1"/>
  <c r="AQ220" i="101" a="1"/>
  <c r="AQ220" i="101" s="1"/>
  <c r="W220" i="101" a="1"/>
  <c r="W220" i="101" s="1"/>
  <c r="AD220" i="101" a="1"/>
  <c r="AD220" i="101" s="1"/>
  <c r="AV220" i="101" a="1"/>
  <c r="AV220" i="101" s="1"/>
  <c r="F220" i="101" a="1"/>
  <c r="F220" i="101" s="1"/>
  <c r="BP219" i="101" a="1"/>
  <c r="BP219" i="101" s="1"/>
  <c r="BE219" i="101" a="1"/>
  <c r="BE219" i="101" s="1"/>
  <c r="BQ219" i="101" a="1"/>
  <c r="BQ219" i="101" s="1"/>
  <c r="BF219" i="101" a="1"/>
  <c r="BF219" i="101" s="1"/>
  <c r="BK219" i="101" a="1"/>
  <c r="BK219" i="101" s="1"/>
  <c r="U220" i="101" a="1"/>
  <c r="U220" i="101" s="1"/>
  <c r="S220" i="101" a="1"/>
  <c r="S220" i="101" s="1"/>
  <c r="Q220" i="101" a="1"/>
  <c r="Q220" i="101" s="1"/>
  <c r="BJ219" i="101" a="1"/>
  <c r="BJ219" i="101" s="1"/>
  <c r="BO219" i="101" a="1"/>
  <c r="BO219" i="101" s="1"/>
  <c r="M220" i="101" a="1"/>
  <c r="M220" i="101" s="1"/>
  <c r="P220" i="101" a="1"/>
  <c r="P220" i="101" s="1"/>
  <c r="T220" i="101" a="1"/>
  <c r="T220" i="101" s="1"/>
  <c r="R220" i="101" a="1"/>
  <c r="R220" i="101" s="1"/>
  <c r="BG219" i="101" a="1"/>
  <c r="BG219" i="101" s="1"/>
  <c r="L220" i="101" a="1"/>
  <c r="L220" i="101" s="1"/>
  <c r="BH219" i="101" a="1"/>
  <c r="BH219" i="101" s="1"/>
  <c r="BR219" i="101" a="1"/>
  <c r="BR219" i="101" s="1"/>
  <c r="J220" i="101" a="1"/>
  <c r="J220" i="101" s="1"/>
  <c r="D220" i="101" a="1"/>
  <c r="D220" i="101" s="1"/>
  <c r="BN219" i="101" a="1"/>
  <c r="BN219" i="101" s="1"/>
  <c r="BI219" i="101" a="1"/>
  <c r="BI219" i="101" s="1"/>
  <c r="BM219" i="101" a="1"/>
  <c r="BM219" i="101" s="1"/>
  <c r="I220" i="101" a="1"/>
  <c r="I220" i="101" s="1"/>
  <c r="E220" i="101" a="1"/>
  <c r="E220" i="101" s="1"/>
  <c r="N220" i="101" a="1"/>
  <c r="N220" i="101" s="1"/>
  <c r="O220" i="101" a="1"/>
  <c r="O220" i="101" s="1"/>
  <c r="BL219" i="101" a="1"/>
  <c r="BL219" i="101" s="1"/>
  <c r="K220" i="101" a="1"/>
  <c r="K220" i="101" s="1"/>
  <c r="H220" i="101" a="1"/>
  <c r="H220" i="101" s="1"/>
  <c r="G220" i="101" a="1"/>
  <c r="G220" i="101" s="1"/>
  <c r="AH219" i="101" a="1"/>
  <c r="AH219" i="101" s="1"/>
  <c r="AL219" i="101" a="1"/>
  <c r="AL219" i="101" s="1"/>
  <c r="AB219" i="101" a="1"/>
  <c r="AB219" i="101" s="1"/>
  <c r="AM219" i="101" a="1"/>
  <c r="AM219" i="101" s="1"/>
  <c r="AQ219" i="101" a="1"/>
  <c r="AQ219" i="101" s="1"/>
  <c r="AT219" i="101" a="1"/>
  <c r="AT219" i="101" s="1"/>
  <c r="AJ219" i="101" a="1"/>
  <c r="AJ219" i="101" s="1"/>
  <c r="AW219" i="101" a="1"/>
  <c r="AW219" i="101" s="1"/>
  <c r="AE219" i="101" a="1"/>
  <c r="AE219" i="101" s="1"/>
  <c r="AC219" i="101" a="1"/>
  <c r="AC219" i="101" s="1"/>
  <c r="AN219" i="101" a="1"/>
  <c r="AN219" i="101" s="1"/>
  <c r="AU219" i="101" a="1"/>
  <c r="AU219" i="101" s="1"/>
  <c r="AK219" i="101" a="1"/>
  <c r="AK219" i="101" s="1"/>
  <c r="Y219" i="101" a="1"/>
  <c r="Y219" i="101" s="1"/>
  <c r="BD219" i="101" a="1"/>
  <c r="BD219" i="101" s="1"/>
  <c r="AG219" i="101" a="1"/>
  <c r="AG219" i="101" s="1"/>
  <c r="BC219" i="101" a="1"/>
  <c r="BC219" i="101" s="1"/>
  <c r="BB219" i="101" a="1"/>
  <c r="BB219" i="101" s="1"/>
  <c r="AZ219" i="101" a="1"/>
  <c r="AZ219" i="101" s="1"/>
  <c r="AY219" i="101" a="1"/>
  <c r="AY219" i="101" s="1"/>
  <c r="AA219" i="101" a="1"/>
  <c r="AA219" i="101" s="1"/>
  <c r="AX219" i="101" a="1"/>
  <c r="AX219" i="101" s="1"/>
  <c r="AS219" i="101" a="1"/>
  <c r="AS219" i="101" s="1"/>
  <c r="AR219" i="101" a="1"/>
  <c r="AR219" i="101" s="1"/>
  <c r="AP219" i="101" a="1"/>
  <c r="AP219" i="101" s="1"/>
  <c r="Z219" i="101" a="1"/>
  <c r="Z219" i="101" s="1"/>
  <c r="AO219" i="101" a="1"/>
  <c r="AO219" i="101" s="1"/>
  <c r="BA219" i="101" a="1"/>
  <c r="BA219" i="101" s="1"/>
  <c r="AI219" i="101" a="1"/>
  <c r="AI219" i="101" s="1"/>
  <c r="AF219" i="101" a="1"/>
  <c r="AF219" i="101" s="1"/>
  <c r="AD219" i="101" a="1"/>
  <c r="AD219" i="101" s="1"/>
  <c r="AV219" i="101" a="1"/>
  <c r="AV219" i="101" s="1"/>
  <c r="BL218" i="101" a="1"/>
  <c r="BL218" i="101" s="1"/>
  <c r="R219" i="101" a="1"/>
  <c r="R219" i="101" s="1"/>
  <c r="BP218" i="101" a="1"/>
  <c r="BP218" i="101" s="1"/>
  <c r="L219" i="101" a="1"/>
  <c r="L219" i="101" s="1"/>
  <c r="K219" i="101" a="1"/>
  <c r="K219" i="101" s="1"/>
  <c r="E219" i="101" a="1"/>
  <c r="E219" i="101" s="1"/>
  <c r="U219" i="101" a="1"/>
  <c r="U219" i="101" s="1"/>
  <c r="H219" i="101" a="1"/>
  <c r="H219" i="101" s="1"/>
  <c r="F219" i="101" a="1"/>
  <c r="F219" i="101" s="1"/>
  <c r="BK218" i="101" a="1"/>
  <c r="BK218" i="101" s="1"/>
  <c r="BM218" i="101" a="1"/>
  <c r="BM218" i="101" s="1"/>
  <c r="BQ218" i="101" a="1"/>
  <c r="BQ218" i="101" s="1"/>
  <c r="G219" i="101" a="1"/>
  <c r="G219" i="101" s="1"/>
  <c r="S219" i="101" a="1"/>
  <c r="S219" i="101" s="1"/>
  <c r="Q219" i="101" a="1"/>
  <c r="Q219" i="101" s="1"/>
  <c r="T219" i="101" a="1"/>
  <c r="T219" i="101" s="1"/>
  <c r="X219" i="101" a="1"/>
  <c r="X219" i="101" s="1"/>
  <c r="W219" i="101" a="1"/>
  <c r="W219" i="101" s="1"/>
  <c r="V219" i="101" a="1"/>
  <c r="V219" i="101" s="1"/>
  <c r="BH218" i="101" a="1"/>
  <c r="BH218" i="101" s="1"/>
  <c r="O219" i="101" a="1"/>
  <c r="O219" i="101" s="1"/>
  <c r="BJ218" i="101" a="1"/>
  <c r="BJ218" i="101" s="1"/>
  <c r="BO218" i="101" a="1"/>
  <c r="BO218" i="101" s="1"/>
  <c r="BN218" i="101" a="1"/>
  <c r="BN218" i="101" s="1"/>
  <c r="M219" i="101" a="1"/>
  <c r="M219" i="101" s="1"/>
  <c r="J219" i="101" a="1"/>
  <c r="J219" i="101" s="1"/>
  <c r="I219" i="101" a="1"/>
  <c r="I219" i="101" s="1"/>
  <c r="P219" i="101" a="1"/>
  <c r="P219" i="101" s="1"/>
  <c r="BI218" i="101" a="1"/>
  <c r="BI218" i="101" s="1"/>
  <c r="N219" i="101" a="1"/>
  <c r="N219" i="101" s="1"/>
  <c r="D219" i="101" a="1"/>
  <c r="D219" i="101" s="1"/>
  <c r="BR218" i="101" a="1"/>
  <c r="BR218" i="101" s="1"/>
  <c r="AQ218" i="101" a="1"/>
  <c r="AQ218" i="101" s="1"/>
  <c r="AE218" i="101" a="1"/>
  <c r="AE218" i="101" s="1"/>
  <c r="AR218" i="101" a="1"/>
  <c r="AR218" i="101" s="1"/>
  <c r="BD218" i="101" a="1"/>
  <c r="BD218" i="101" s="1"/>
  <c r="AB218" i="101" a="1"/>
  <c r="AB218" i="101" s="1"/>
  <c r="AD218" i="101" a="1"/>
  <c r="AD218" i="101" s="1"/>
  <c r="AG218" i="101" a="1"/>
  <c r="AG218" i="101" s="1"/>
  <c r="AS218" i="101" a="1"/>
  <c r="AS218" i="101" s="1"/>
  <c r="BF218" i="101" a="1"/>
  <c r="BF218" i="101" s="1"/>
  <c r="BE218" i="101" a="1"/>
  <c r="BE218" i="101" s="1"/>
  <c r="AI218" i="101" a="1"/>
  <c r="AI218" i="101" s="1"/>
  <c r="BA218" i="101" a="1"/>
  <c r="BA218" i="101" s="1"/>
  <c r="BC218" i="101" a="1"/>
  <c r="BC218" i="101" s="1"/>
  <c r="AT218" i="101" a="1"/>
  <c r="AT218" i="101" s="1"/>
  <c r="AZ218" i="101" a="1"/>
  <c r="AZ218" i="101" s="1"/>
  <c r="AY218" i="101" a="1"/>
  <c r="AY218" i="101" s="1"/>
  <c r="AL218" i="101" a="1"/>
  <c r="AL218" i="101" s="1"/>
  <c r="AK218" i="101" a="1"/>
  <c r="AK218" i="101" s="1"/>
  <c r="AH218" i="101" a="1"/>
  <c r="AH218" i="101" s="1"/>
  <c r="AJ218" i="101" a="1"/>
  <c r="AJ218" i="101" s="1"/>
  <c r="AU218" i="101" a="1"/>
  <c r="AU218" i="101" s="1"/>
  <c r="AP218" i="101" a="1"/>
  <c r="AP218" i="101" s="1"/>
  <c r="AX218" i="101" a="1"/>
  <c r="AX218" i="101" s="1"/>
  <c r="AO218" i="101" a="1"/>
  <c r="AO218" i="101" s="1"/>
  <c r="AF218" i="101" a="1"/>
  <c r="AF218" i="101" s="1"/>
  <c r="AN218" i="101" a="1"/>
  <c r="AN218" i="101" s="1"/>
  <c r="AM218" i="101" a="1"/>
  <c r="AM218" i="101" s="1"/>
  <c r="BG218" i="101" a="1"/>
  <c r="BG218" i="101" s="1"/>
  <c r="AW218" i="101" a="1"/>
  <c r="AW218" i="101" s="1"/>
  <c r="BB218" i="101" a="1"/>
  <c r="BB218" i="101" s="1"/>
  <c r="AC218" i="101" a="1"/>
  <c r="AC218" i="101" s="1"/>
  <c r="AV218" i="101" a="1"/>
  <c r="AV218" i="101" s="1"/>
  <c r="N218" i="101" a="1"/>
  <c r="N218" i="101" s="1"/>
  <c r="BO217" i="101" a="1"/>
  <c r="BO217" i="101" s="1"/>
  <c r="BR217" i="101" a="1"/>
  <c r="BR217" i="101" s="1"/>
  <c r="O218" i="101" a="1"/>
  <c r="O218" i="101" s="1"/>
  <c r="X218" i="101" a="1"/>
  <c r="X218" i="101" s="1"/>
  <c r="AA218" i="101" a="1"/>
  <c r="AA218" i="101" s="1"/>
  <c r="BN217" i="101" a="1"/>
  <c r="BN217" i="101" s="1"/>
  <c r="I218" i="101" a="1"/>
  <c r="I218" i="101" s="1"/>
  <c r="H218" i="101" a="1"/>
  <c r="H218" i="101" s="1"/>
  <c r="Z218" i="101" a="1"/>
  <c r="Z218" i="101" s="1"/>
  <c r="Y218" i="101" a="1"/>
  <c r="Y218" i="101" s="1"/>
  <c r="W218" i="101" a="1"/>
  <c r="W218" i="101" s="1"/>
  <c r="J218" i="101" a="1"/>
  <c r="J218" i="101" s="1"/>
  <c r="BL217" i="101" a="1"/>
  <c r="BL217" i="101" s="1"/>
  <c r="BP217" i="101" a="1"/>
  <c r="BP217" i="101" s="1"/>
  <c r="BK217" i="101" a="1"/>
  <c r="BK217" i="101" s="1"/>
  <c r="S218" i="101" a="1"/>
  <c r="S218" i="101" s="1"/>
  <c r="F218" i="101" a="1"/>
  <c r="F218" i="101" s="1"/>
  <c r="BQ217" i="101" a="1"/>
  <c r="BQ217" i="101" s="1"/>
  <c r="M218" i="101" a="1"/>
  <c r="M218" i="101" s="1"/>
  <c r="V218" i="101" a="1"/>
  <c r="V218" i="101" s="1"/>
  <c r="P218" i="101" a="1"/>
  <c r="P218" i="101" s="1"/>
  <c r="T218" i="101" a="1"/>
  <c r="T218" i="101" s="1"/>
  <c r="BM217" i="101" a="1"/>
  <c r="BM217" i="101" s="1"/>
  <c r="G218" i="101" a="1"/>
  <c r="G218" i="101" s="1"/>
  <c r="L218" i="101" a="1"/>
  <c r="L218" i="101" s="1"/>
  <c r="E218" i="101" a="1"/>
  <c r="E218" i="101" s="1"/>
  <c r="R218" i="101" a="1"/>
  <c r="R218" i="101" s="1"/>
  <c r="D218" i="101" a="1"/>
  <c r="D218" i="101" s="1"/>
  <c r="Q218" i="101" a="1"/>
  <c r="Q218" i="101" s="1"/>
  <c r="K218" i="101" a="1"/>
  <c r="K218" i="101" s="1"/>
  <c r="U218" i="101" a="1"/>
  <c r="U218" i="101" s="1"/>
  <c r="AJ217" i="101" a="1"/>
  <c r="AJ217" i="101" s="1"/>
  <c r="AG217" i="101" a="1"/>
  <c r="AG217" i="101" s="1"/>
  <c r="BC217" i="101" a="1"/>
  <c r="BC217" i="101" s="1"/>
  <c r="BE217" i="101" a="1"/>
  <c r="BE217" i="101" s="1"/>
  <c r="AZ217" i="101" a="1"/>
  <c r="AZ217" i="101" s="1"/>
  <c r="BD217" i="101" a="1"/>
  <c r="BD217" i="101" s="1"/>
  <c r="AX217" i="101" a="1"/>
  <c r="AX217" i="101" s="1"/>
  <c r="AQ217" i="101" a="1"/>
  <c r="AQ217" i="101" s="1"/>
  <c r="AF217" i="101" a="1"/>
  <c r="AF217" i="101" s="1"/>
  <c r="AH217" i="101" a="1"/>
  <c r="AH217" i="101" s="1"/>
  <c r="AE217" i="101" a="1"/>
  <c r="AE217" i="101" s="1"/>
  <c r="AS217" i="101" a="1"/>
  <c r="AS217" i="101" s="1"/>
  <c r="BB217" i="101" a="1"/>
  <c r="BB217" i="101" s="1"/>
  <c r="AT217" i="101" a="1"/>
  <c r="AT217" i="101" s="1"/>
  <c r="BH217" i="101" a="1"/>
  <c r="BH217" i="101" s="1"/>
  <c r="BF217" i="101" a="1"/>
  <c r="BF217" i="101" s="1"/>
  <c r="AN217" i="101" a="1"/>
  <c r="AN217" i="101" s="1"/>
  <c r="AK217" i="101" a="1"/>
  <c r="AK217" i="101" s="1"/>
  <c r="AI217" i="101" a="1"/>
  <c r="AI217" i="101" s="1"/>
  <c r="AL217" i="101" a="1"/>
  <c r="AL217" i="101" s="1"/>
  <c r="BJ217" i="101" a="1"/>
  <c r="BJ217" i="101" s="1"/>
  <c r="BI217" i="101" a="1"/>
  <c r="BI217" i="101" s="1"/>
  <c r="BG217" i="101" a="1"/>
  <c r="BG217" i="101" s="1"/>
  <c r="BA217" i="101" a="1"/>
  <c r="BA217" i="101" s="1"/>
  <c r="AU217" i="101" a="1"/>
  <c r="AU217" i="101" s="1"/>
  <c r="AP217" i="101" a="1"/>
  <c r="AP217" i="101" s="1"/>
  <c r="AM217" i="101" a="1"/>
  <c r="AM217" i="101" s="1"/>
  <c r="AO217" i="101" a="1"/>
  <c r="AO217" i="101" s="1"/>
  <c r="AY217" i="101" a="1"/>
  <c r="AY217" i="101" s="1"/>
  <c r="AV217" i="101" a="1"/>
  <c r="AV217" i="101" s="1"/>
  <c r="AW217" i="101" a="1"/>
  <c r="AW217" i="101" s="1"/>
  <c r="AR217" i="101" a="1"/>
  <c r="AR217" i="101" s="1"/>
  <c r="L217" i="101" a="1"/>
  <c r="L217" i="101" s="1"/>
  <c r="H217" i="101" a="1"/>
  <c r="H217" i="101" s="1"/>
  <c r="BN216" i="101" a="1"/>
  <c r="BN216" i="101" s="1"/>
  <c r="P217" i="101" a="1"/>
  <c r="P217" i="101" s="1"/>
  <c r="E217" i="101" a="1"/>
  <c r="E217" i="101" s="1"/>
  <c r="BP216" i="101" a="1"/>
  <c r="BP216" i="101" s="1"/>
  <c r="J217" i="101" a="1"/>
  <c r="J217" i="101" s="1"/>
  <c r="D217" i="101" a="1"/>
  <c r="D217" i="101" s="1"/>
  <c r="I217" i="101" a="1"/>
  <c r="I217" i="101" s="1"/>
  <c r="M217" i="101" a="1"/>
  <c r="M217" i="101" s="1"/>
  <c r="Q217" i="101" a="1"/>
  <c r="Q217" i="101" s="1"/>
  <c r="K217" i="101" a="1"/>
  <c r="K217" i="101" s="1"/>
  <c r="BO216" i="101" a="1"/>
  <c r="BO216" i="101" s="1"/>
  <c r="AD217" i="101" a="1"/>
  <c r="AD217" i="101" s="1"/>
  <c r="AC217" i="101" a="1"/>
  <c r="AC217" i="101" s="1"/>
  <c r="AA217" i="101" a="1"/>
  <c r="AA217" i="101" s="1"/>
  <c r="AB217" i="101" a="1"/>
  <c r="AB217" i="101" s="1"/>
  <c r="X217" i="101" a="1"/>
  <c r="X217" i="101" s="1"/>
  <c r="G217" i="101" a="1"/>
  <c r="G217" i="101" s="1"/>
  <c r="U217" i="101" a="1"/>
  <c r="U217" i="101" s="1"/>
  <c r="BR216" i="101" a="1"/>
  <c r="BR216" i="101" s="1"/>
  <c r="N217" i="101" a="1"/>
  <c r="N217" i="101" s="1"/>
  <c r="S217" i="101" a="1"/>
  <c r="S217" i="101" s="1"/>
  <c r="Z217" i="101" a="1"/>
  <c r="Z217" i="101" s="1"/>
  <c r="Y217" i="101" a="1"/>
  <c r="Y217" i="101" s="1"/>
  <c r="O217" i="101" a="1"/>
  <c r="O217" i="101" s="1"/>
  <c r="V217" i="101" a="1"/>
  <c r="V217" i="101" s="1"/>
  <c r="F217" i="101" a="1"/>
  <c r="F217" i="101" s="1"/>
  <c r="BQ216" i="101" a="1"/>
  <c r="BQ216" i="101" s="1"/>
  <c r="T217" i="101" a="1"/>
  <c r="T217" i="101" s="1"/>
  <c r="W217" i="101" a="1"/>
  <c r="W217" i="101" s="1"/>
  <c r="R217" i="101" a="1"/>
  <c r="R217" i="101" s="1"/>
  <c r="BC216" i="101" a="1"/>
  <c r="BC216" i="101" s="1"/>
  <c r="BD216" i="101" a="1"/>
  <c r="BD216" i="101" s="1"/>
  <c r="AH216" i="101" a="1"/>
  <c r="AH216" i="101" s="1"/>
  <c r="AS216" i="101" a="1"/>
  <c r="AS216" i="101" s="1"/>
  <c r="AV216" i="101" a="1"/>
  <c r="AV216" i="101" s="1"/>
  <c r="AZ216" i="101" a="1"/>
  <c r="AZ216" i="101" s="1"/>
  <c r="AN216" i="101" a="1"/>
  <c r="AN216" i="101" s="1"/>
  <c r="AY216" i="101" a="1"/>
  <c r="AY216" i="101" s="1"/>
  <c r="BA216" i="101" a="1"/>
  <c r="BA216" i="101" s="1"/>
  <c r="BM216" i="101" a="1"/>
  <c r="BM216" i="101" s="1"/>
  <c r="BL216" i="101" a="1"/>
  <c r="BL216" i="101" s="1"/>
  <c r="BK216" i="101" a="1"/>
  <c r="BK216" i="101" s="1"/>
  <c r="AX216" i="101" a="1"/>
  <c r="AX216" i="101" s="1"/>
  <c r="AI216" i="101" a="1"/>
  <c r="AI216" i="101" s="1"/>
  <c r="AP216" i="101" a="1"/>
  <c r="AP216" i="101" s="1"/>
  <c r="AM216" i="101" a="1"/>
  <c r="AM216" i="101" s="1"/>
  <c r="AQ216" i="101" a="1"/>
  <c r="AQ216" i="101" s="1"/>
  <c r="BH216" i="101" a="1"/>
  <c r="BH216" i="101" s="1"/>
  <c r="BJ216" i="101" a="1"/>
  <c r="BJ216" i="101" s="1"/>
  <c r="BF216" i="101" a="1"/>
  <c r="BF216" i="101" s="1"/>
  <c r="AL216" i="101" a="1"/>
  <c r="AL216" i="101" s="1"/>
  <c r="BE216" i="101" a="1"/>
  <c r="BE216" i="101" s="1"/>
  <c r="AO216" i="101" a="1"/>
  <c r="AO216" i="101" s="1"/>
  <c r="AU216" i="101" a="1"/>
  <c r="AU216" i="101" s="1"/>
  <c r="AT216" i="101" a="1"/>
  <c r="AT216" i="101" s="1"/>
  <c r="AR216" i="101" a="1"/>
  <c r="AR216" i="101" s="1"/>
  <c r="AJ216" i="101" a="1"/>
  <c r="AJ216" i="101" s="1"/>
  <c r="BB216" i="101" a="1"/>
  <c r="BB216" i="101" s="1"/>
  <c r="AW216" i="101" a="1"/>
  <c r="AW216" i="101" s="1"/>
  <c r="AK216" i="101" a="1"/>
  <c r="AK216" i="101" s="1"/>
  <c r="BG216" i="101" a="1"/>
  <c r="BG216" i="101" s="1"/>
  <c r="BI216" i="101" a="1"/>
  <c r="BI216" i="101" s="1"/>
  <c r="Q216" i="101" a="1"/>
  <c r="Q216" i="101" s="1"/>
  <c r="H216" i="101" a="1"/>
  <c r="H216" i="101" s="1"/>
  <c r="R216" i="101" a="1"/>
  <c r="R216" i="101" s="1"/>
  <c r="O216" i="101" a="1"/>
  <c r="O216" i="101" s="1"/>
  <c r="E216" i="101" a="1"/>
  <c r="E216" i="101" s="1"/>
  <c r="BR215" i="101" a="1"/>
  <c r="BR215" i="101" s="1"/>
  <c r="AG216" i="101" a="1"/>
  <c r="AG216" i="101" s="1"/>
  <c r="U216" i="101" a="1"/>
  <c r="U216" i="101" s="1"/>
  <c r="AC216" i="101" a="1"/>
  <c r="AC216" i="101" s="1"/>
  <c r="K216" i="101" a="1"/>
  <c r="K216" i="101" s="1"/>
  <c r="N216" i="101" a="1"/>
  <c r="N216" i="101" s="1"/>
  <c r="J216" i="101" a="1"/>
  <c r="J216" i="101" s="1"/>
  <c r="AF216" i="101" a="1"/>
  <c r="AF216" i="101" s="1"/>
  <c r="AD216" i="101" a="1"/>
  <c r="AD216" i="101" s="1"/>
  <c r="AE216" i="101" a="1"/>
  <c r="AE216" i="101" s="1"/>
  <c r="G216" i="101" a="1"/>
  <c r="G216" i="101" s="1"/>
  <c r="X216" i="101" a="1"/>
  <c r="X216" i="101" s="1"/>
  <c r="F216" i="101" a="1"/>
  <c r="F216" i="101" s="1"/>
  <c r="I216" i="101" a="1"/>
  <c r="I216" i="101" s="1"/>
  <c r="BQ215" i="101" a="1"/>
  <c r="BQ215" i="101" s="1"/>
  <c r="W216" i="101" a="1"/>
  <c r="W216" i="101" s="1"/>
  <c r="L216" i="101" a="1"/>
  <c r="L216" i="101" s="1"/>
  <c r="P216" i="101" a="1"/>
  <c r="P216" i="101" s="1"/>
  <c r="AB216" i="101" a="1"/>
  <c r="AB216" i="101" s="1"/>
  <c r="AA216" i="101" a="1"/>
  <c r="AA216" i="101" s="1"/>
  <c r="M216" i="101" a="1"/>
  <c r="M216" i="101" s="1"/>
  <c r="Z216" i="101" a="1"/>
  <c r="Z216" i="101" s="1"/>
  <c r="V216" i="101" a="1"/>
  <c r="V216" i="101" s="1"/>
  <c r="S216" i="101" a="1"/>
  <c r="S216" i="101" s="1"/>
  <c r="D216" i="101" a="1"/>
  <c r="D216" i="101" s="1"/>
  <c r="T216" i="101" a="1"/>
  <c r="T216" i="101" s="1"/>
  <c r="Y216" i="101" a="1"/>
  <c r="Y216" i="101" s="1"/>
  <c r="BB215" i="101" a="1"/>
  <c r="BB215" i="101" s="1"/>
  <c r="BG215" i="101" a="1"/>
  <c r="BG215" i="101" s="1"/>
  <c r="BC215" i="101" a="1"/>
  <c r="BC215" i="101" s="1"/>
  <c r="BE215" i="101" a="1"/>
  <c r="BE215" i="101" s="1"/>
  <c r="AY215" i="101" a="1"/>
  <c r="AY215" i="101" s="1"/>
  <c r="AV215" i="101" a="1"/>
  <c r="AV215" i="101" s="1"/>
  <c r="AU215" i="101" a="1"/>
  <c r="AU215" i="101" s="1"/>
  <c r="BN215" i="101" a="1"/>
  <c r="BN215" i="101" s="1"/>
  <c r="BL215" i="101" a="1"/>
  <c r="BL215" i="101" s="1"/>
  <c r="BI215" i="101" a="1"/>
  <c r="BI215" i="101" s="1"/>
  <c r="BJ215" i="101" a="1"/>
  <c r="BJ215" i="101" s="1"/>
  <c r="BF215" i="101" a="1"/>
  <c r="BF215" i="101" s="1"/>
  <c r="AL215" i="101" a="1"/>
  <c r="AL215" i="101" s="1"/>
  <c r="AT215" i="101" a="1"/>
  <c r="AT215" i="101" s="1"/>
  <c r="BD215" i="101" a="1"/>
  <c r="BD215" i="101" s="1"/>
  <c r="AX215" i="101" a="1"/>
  <c r="AX215" i="101" s="1"/>
  <c r="AZ215" i="101" a="1"/>
  <c r="AZ215" i="101" s="1"/>
  <c r="BA215" i="101" a="1"/>
  <c r="BA215" i="101" s="1"/>
  <c r="BM215" i="101" a="1"/>
  <c r="BM215" i="101" s="1"/>
  <c r="AK215" i="101" a="1"/>
  <c r="AK215" i="101" s="1"/>
  <c r="BP215" i="101" a="1"/>
  <c r="BP215" i="101" s="1"/>
  <c r="AP215" i="101" a="1"/>
  <c r="AP215" i="101" s="1"/>
  <c r="BK215" i="101" a="1"/>
  <c r="BK215" i="101" s="1"/>
  <c r="AS215" i="101" a="1"/>
  <c r="AS215" i="101" s="1"/>
  <c r="AR215" i="101" a="1"/>
  <c r="AR215" i="101" s="1"/>
  <c r="AQ215" i="101" a="1"/>
  <c r="AQ215" i="101" s="1"/>
  <c r="AO215" i="101" a="1"/>
  <c r="AO215" i="101" s="1"/>
  <c r="AM215" i="101" a="1"/>
  <c r="AM215" i="101" s="1"/>
  <c r="BO215" i="101" a="1"/>
  <c r="BO215" i="101" s="1"/>
  <c r="AW215" i="101" a="1"/>
  <c r="AW215" i="101" s="1"/>
  <c r="BH215" i="101" a="1"/>
  <c r="BH215" i="101" s="1"/>
  <c r="AN215" i="101" a="1"/>
  <c r="AN215" i="101" s="1"/>
  <c r="AF215" i="101" a="1"/>
  <c r="AF215" i="101" s="1"/>
  <c r="AB215" i="101" a="1"/>
  <c r="AB215" i="101" s="1"/>
  <c r="Z215" i="101" a="1"/>
  <c r="Z215" i="101" s="1"/>
  <c r="V215" i="101" a="1"/>
  <c r="V215" i="101" s="1"/>
  <c r="O215" i="101" a="1"/>
  <c r="O215" i="101" s="1"/>
  <c r="U215" i="101" a="1"/>
  <c r="U215" i="101" s="1"/>
  <c r="E215" i="101" a="1"/>
  <c r="E215" i="101" s="1"/>
  <c r="AD215" i="101" a="1"/>
  <c r="AD215" i="101" s="1"/>
  <c r="X215" i="101" a="1"/>
  <c r="X215" i="101" s="1"/>
  <c r="K215" i="101" a="1"/>
  <c r="K215" i="101" s="1"/>
  <c r="G215" i="101" a="1"/>
  <c r="G215" i="101" s="1"/>
  <c r="L215" i="101" a="1"/>
  <c r="L215" i="101" s="1"/>
  <c r="F215" i="101" a="1"/>
  <c r="F215" i="101" s="1"/>
  <c r="AA215" i="101" a="1"/>
  <c r="AA215" i="101" s="1"/>
  <c r="AI215" i="101" a="1"/>
  <c r="AI215" i="101" s="1"/>
  <c r="AC215" i="101" a="1"/>
  <c r="AC215" i="101" s="1"/>
  <c r="Y215" i="101" a="1"/>
  <c r="Y215" i="101" s="1"/>
  <c r="S215" i="101" a="1"/>
  <c r="S215" i="101" s="1"/>
  <c r="R215" i="101" a="1"/>
  <c r="R215" i="101" s="1"/>
  <c r="P215" i="101" a="1"/>
  <c r="P215" i="101" s="1"/>
  <c r="H215" i="101" a="1"/>
  <c r="H215" i="101" s="1"/>
  <c r="I215" i="101" a="1"/>
  <c r="I215" i="101" s="1"/>
  <c r="N215" i="101" a="1"/>
  <c r="N215" i="101" s="1"/>
  <c r="T215" i="101" a="1"/>
  <c r="T215" i="101" s="1"/>
  <c r="AG215" i="101" a="1"/>
  <c r="AG215" i="101" s="1"/>
  <c r="W215" i="101" a="1"/>
  <c r="W215" i="101" s="1"/>
  <c r="J215" i="101" a="1"/>
  <c r="J215" i="101" s="1"/>
  <c r="AJ215" i="101" a="1"/>
  <c r="AJ215" i="101" s="1"/>
  <c r="AE215" i="101" a="1"/>
  <c r="AE215" i="101" s="1"/>
  <c r="Q215" i="101" a="1"/>
  <c r="Q215" i="101" s="1"/>
  <c r="AH215" i="101" a="1"/>
  <c r="AH215" i="101" s="1"/>
  <c r="M215" i="101" a="1"/>
  <c r="M215" i="101" s="1"/>
  <c r="BA214" i="101" a="1"/>
  <c r="BA214" i="101" s="1"/>
  <c r="BC214" i="101" a="1"/>
  <c r="BC214" i="101" s="1"/>
  <c r="AZ214" i="101" a="1"/>
  <c r="AZ214" i="101" s="1"/>
  <c r="BE214" i="101" a="1"/>
  <c r="BE214" i="101" s="1"/>
  <c r="AY214" i="101" a="1"/>
  <c r="AY214" i="101" s="1"/>
  <c r="AX214" i="101" a="1"/>
  <c r="AX214" i="101" s="1"/>
  <c r="BQ214" i="101" a="1"/>
  <c r="BQ214" i="101" s="1"/>
  <c r="BI214" i="101" a="1"/>
  <c r="BI214" i="101" s="1"/>
  <c r="AP214" i="101" a="1"/>
  <c r="AP214" i="101" s="1"/>
  <c r="BG214" i="101" a="1"/>
  <c r="BG214" i="101" s="1"/>
  <c r="BR214" i="101" a="1"/>
  <c r="BR214" i="101" s="1"/>
  <c r="BO214" i="101" a="1"/>
  <c r="BO214" i="101" s="1"/>
  <c r="BP214" i="101" a="1"/>
  <c r="BP214" i="101" s="1"/>
  <c r="AS214" i="101" a="1"/>
  <c r="AS214" i="101" s="1"/>
  <c r="BB214" i="101" a="1"/>
  <c r="BB214" i="101" s="1"/>
  <c r="BJ214" i="101" a="1"/>
  <c r="BJ214" i="101" s="1"/>
  <c r="BM214" i="101" a="1"/>
  <c r="BM214" i="101" s="1"/>
  <c r="BD214" i="101" a="1"/>
  <c r="BD214" i="101" s="1"/>
  <c r="AN214" i="101" a="1"/>
  <c r="AN214" i="101" s="1"/>
  <c r="BK214" i="101" a="1"/>
  <c r="BK214" i="101" s="1"/>
  <c r="BL214" i="101" a="1"/>
  <c r="BL214" i="101" s="1"/>
  <c r="AT214" i="101" a="1"/>
  <c r="AT214" i="101" s="1"/>
  <c r="AV214" i="101" a="1"/>
  <c r="AV214" i="101" s="1"/>
  <c r="AU214" i="101" a="1"/>
  <c r="AU214" i="101" s="1"/>
  <c r="AW214" i="101" a="1"/>
  <c r="AW214" i="101" s="1"/>
  <c r="AR214" i="101" a="1"/>
  <c r="AR214" i="101" s="1"/>
  <c r="AQ214" i="101" a="1"/>
  <c r="AQ214" i="101" s="1"/>
  <c r="BH214" i="101" a="1"/>
  <c r="BH214" i="101" s="1"/>
  <c r="AO214" i="101" a="1"/>
  <c r="AO214" i="101" s="1"/>
  <c r="BF214" i="101" a="1"/>
  <c r="BF214" i="101" s="1"/>
  <c r="D215" i="101" a="1"/>
  <c r="D215" i="101" s="1"/>
  <c r="BN214" i="101" a="1"/>
  <c r="BN214" i="101" s="1"/>
  <c r="U214" i="101" a="1"/>
  <c r="U214" i="101" s="1"/>
  <c r="X214" i="101" a="1"/>
  <c r="X214" i="101" s="1"/>
  <c r="T214" i="101" a="1"/>
  <c r="T214" i="101" s="1"/>
  <c r="Y214" i="101" a="1"/>
  <c r="Y214" i="101" s="1"/>
  <c r="AC214" i="101" a="1"/>
  <c r="AC214" i="101" s="1"/>
  <c r="AB214" i="101" a="1"/>
  <c r="AB214" i="101" s="1"/>
  <c r="V214" i="101" a="1"/>
  <c r="V214" i="101" s="1"/>
  <c r="Z214" i="101" a="1"/>
  <c r="Z214" i="101" s="1"/>
  <c r="I214" i="101" a="1"/>
  <c r="I214" i="101" s="1"/>
  <c r="W214" i="101" a="1"/>
  <c r="W214" i="101" s="1"/>
  <c r="M214" i="101" a="1"/>
  <c r="M214" i="101" s="1"/>
  <c r="H214" i="101" a="1"/>
  <c r="H214" i="101" s="1"/>
  <c r="Q214" i="101" a="1"/>
  <c r="Q214" i="101" s="1"/>
  <c r="J214" i="101" a="1"/>
  <c r="J214" i="101" s="1"/>
  <c r="O214" i="101" a="1"/>
  <c r="O214" i="101" s="1"/>
  <c r="AA214" i="101" a="1"/>
  <c r="AA214" i="101" s="1"/>
  <c r="L214" i="101" a="1"/>
  <c r="L214" i="101" s="1"/>
  <c r="AG214" i="101" a="1"/>
  <c r="AG214" i="101" s="1"/>
  <c r="AM214" i="101" a="1"/>
  <c r="AM214" i="101" s="1"/>
  <c r="AL214" i="101" a="1"/>
  <c r="AL214" i="101" s="1"/>
  <c r="AK214" i="101" a="1"/>
  <c r="AK214" i="101" s="1"/>
  <c r="P214" i="101" a="1"/>
  <c r="P214" i="101" s="1"/>
  <c r="AJ214" i="101" a="1"/>
  <c r="AJ214" i="101" s="1"/>
  <c r="AI214" i="101" a="1"/>
  <c r="AI214" i="101" s="1"/>
  <c r="AH214" i="101" a="1"/>
  <c r="AH214" i="101" s="1"/>
  <c r="N214" i="101" a="1"/>
  <c r="N214" i="101" s="1"/>
  <c r="AF214" i="101" a="1"/>
  <c r="AF214" i="101" s="1"/>
  <c r="AE214" i="101" a="1"/>
  <c r="AE214" i="101" s="1"/>
  <c r="K214" i="101" a="1"/>
  <c r="K214" i="101" s="1"/>
  <c r="AD214" i="101" a="1"/>
  <c r="AD214" i="101" s="1"/>
  <c r="R214" i="101" a="1"/>
  <c r="R214" i="101" s="1"/>
  <c r="S214" i="101" a="1"/>
  <c r="S214" i="101" s="1"/>
  <c r="AX213" i="101" a="1"/>
  <c r="AX213" i="101" s="1"/>
  <c r="BR213" i="101" a="1"/>
  <c r="BR213" i="101" s="1"/>
  <c r="BD213" i="101" a="1"/>
  <c r="BD213" i="101" s="1"/>
  <c r="BP213" i="101" a="1"/>
  <c r="BP213" i="101" s="1"/>
  <c r="BN213" i="101" a="1"/>
  <c r="BN213" i="101" s="1"/>
  <c r="AR213" i="101" a="1"/>
  <c r="AR213" i="101" s="1"/>
  <c r="BF213" i="101" a="1"/>
  <c r="BF213" i="101" s="1"/>
  <c r="BJ213" i="101" a="1"/>
  <c r="BJ213" i="101" s="1"/>
  <c r="G214" i="101" a="1"/>
  <c r="G214" i="101" s="1"/>
  <c r="BC213" i="101" a="1"/>
  <c r="BC213" i="101" s="1"/>
  <c r="F214" i="101" a="1"/>
  <c r="F214" i="101" s="1"/>
  <c r="BH213" i="101" a="1"/>
  <c r="BH213" i="101" s="1"/>
  <c r="BB213" i="101" a="1"/>
  <c r="BB213" i="101" s="1"/>
  <c r="E214" i="101" a="1"/>
  <c r="E214" i="101" s="1"/>
  <c r="BL213" i="101" a="1"/>
  <c r="BL213" i="101" s="1"/>
  <c r="BA213" i="101" a="1"/>
  <c r="BA213" i="101" s="1"/>
  <c r="AT213" i="101" a="1"/>
  <c r="AT213" i="101" s="1"/>
  <c r="BO213" i="101" a="1"/>
  <c r="BO213" i="101" s="1"/>
  <c r="BM213" i="101" a="1"/>
  <c r="BM213" i="101" s="1"/>
  <c r="BE213" i="101" a="1"/>
  <c r="BE213" i="101" s="1"/>
  <c r="AZ213" i="101" a="1"/>
  <c r="AZ213" i="101" s="1"/>
  <c r="AS213" i="101" a="1"/>
  <c r="AS213" i="101" s="1"/>
  <c r="AQ213" i="101" a="1"/>
  <c r="AQ213" i="101" s="1"/>
  <c r="AW213" i="101" a="1"/>
  <c r="AW213" i="101" s="1"/>
  <c r="D214" i="101" a="1"/>
  <c r="D214" i="101" s="1"/>
  <c r="BQ213" i="101" a="1"/>
  <c r="BQ213" i="101" s="1"/>
  <c r="BK213" i="101" a="1"/>
  <c r="BK213" i="101" s="1"/>
  <c r="BI213" i="101" a="1"/>
  <c r="BI213" i="101" s="1"/>
  <c r="AY213" i="101" a="1"/>
  <c r="AY213" i="101" s="1"/>
  <c r="AU213" i="101" a="1"/>
  <c r="AU213" i="101" s="1"/>
  <c r="BG213" i="101" a="1"/>
  <c r="BG213" i="101" s="1"/>
  <c r="AV213" i="101" a="1"/>
  <c r="AV213" i="101" s="1"/>
  <c r="AB40" i="101" a="1"/>
  <c r="AB40" i="101" s="1"/>
  <c r="AA40" i="101" a="1"/>
  <c r="AA40" i="101" s="1"/>
  <c r="O40" i="101" a="1"/>
  <c r="O40" i="101" s="1"/>
  <c r="AD40" i="101" a="1"/>
  <c r="AD40" i="101" s="1"/>
  <c r="AN40" i="101" a="1"/>
  <c r="AN40" i="101" s="1"/>
  <c r="M40" i="101" a="1"/>
  <c r="M40" i="101" s="1"/>
  <c r="AM40" i="101" a="1"/>
  <c r="AM40" i="101" s="1"/>
  <c r="AL40" i="101" a="1"/>
  <c r="AL40" i="101" s="1"/>
  <c r="V40" i="101" a="1"/>
  <c r="V40" i="101" s="1"/>
  <c r="AJ40" i="101" a="1"/>
  <c r="AJ40" i="101" s="1"/>
  <c r="AE40" i="101" a="1"/>
  <c r="AE40" i="101" s="1"/>
  <c r="AC40" i="101" a="1"/>
  <c r="AC40" i="101" s="1"/>
  <c r="N40" i="101" a="1"/>
  <c r="N40" i="101" s="1"/>
  <c r="P40" i="101" a="1"/>
  <c r="P40" i="101" s="1"/>
  <c r="Z40" i="101" a="1"/>
  <c r="Z40" i="101" s="1"/>
  <c r="T40" i="101" a="1"/>
  <c r="T40" i="101" s="1"/>
  <c r="W40" i="101" a="1"/>
  <c r="W40" i="101" s="1"/>
  <c r="X40" i="101" a="1"/>
  <c r="X40" i="101" s="1"/>
  <c r="L40" i="101" a="1"/>
  <c r="L40" i="101" s="1"/>
  <c r="AF40" i="101" a="1"/>
  <c r="AF40" i="101" s="1"/>
  <c r="U40" i="101" a="1"/>
  <c r="U40" i="101" s="1"/>
  <c r="Y40" i="101" a="1"/>
  <c r="Y40" i="101" s="1"/>
  <c r="AH40" i="101" a="1"/>
  <c r="AH40" i="101" s="1"/>
  <c r="AK40" i="101" a="1"/>
  <c r="AK40" i="101" s="1"/>
  <c r="S40" i="101" a="1"/>
  <c r="S40" i="101" s="1"/>
  <c r="AQ40" i="101" a="1"/>
  <c r="AQ40" i="101" s="1"/>
  <c r="R40" i="101" a="1"/>
  <c r="R40" i="101" s="1"/>
  <c r="V45" i="101" a="1"/>
  <c r="V45" i="101" s="1"/>
  <c r="AI40" i="101" a="1"/>
  <c r="AI40" i="101" s="1"/>
  <c r="Q40" i="101" a="1"/>
  <c r="Q40" i="101" s="1"/>
  <c r="BG39" i="101" a="1"/>
  <c r="BG39" i="101" s="1"/>
  <c r="BC39" i="101" a="1"/>
  <c r="BC39" i="101" s="1"/>
  <c r="AV39" i="101" a="1"/>
  <c r="AV39" i="101" s="1"/>
  <c r="AU39" i="101" a="1"/>
  <c r="AU39" i="101" s="1"/>
  <c r="BK39" i="101" a="1"/>
  <c r="BK39" i="101" s="1"/>
  <c r="D40" i="101" a="1"/>
  <c r="D40" i="101" s="1"/>
  <c r="BB39" i="101" a="1"/>
  <c r="BB39" i="101" s="1"/>
  <c r="BJ39" i="101" a="1"/>
  <c r="BJ39" i="101" s="1"/>
  <c r="BA39" i="101" a="1"/>
  <c r="BA39" i="101" s="1"/>
  <c r="J40" i="101" a="1"/>
  <c r="J40" i="101" s="1"/>
  <c r="U45" i="101" a="1"/>
  <c r="U45" i="101" s="1"/>
  <c r="BE39" i="101" a="1"/>
  <c r="BE39" i="101" s="1"/>
  <c r="E40" i="101" a="1"/>
  <c r="E40" i="101" s="1"/>
  <c r="AG40" i="101" a="1"/>
  <c r="AG40" i="101" s="1"/>
  <c r="AY39" i="101" a="1"/>
  <c r="AY39" i="101" s="1"/>
  <c r="AT39" i="101" a="1"/>
  <c r="AT39" i="101" s="1"/>
  <c r="BM39" i="101" a="1"/>
  <c r="BM39" i="101" s="1"/>
  <c r="AX39" i="101" a="1"/>
  <c r="AX39" i="101" s="1"/>
  <c r="G40" i="101" a="1"/>
  <c r="G40" i="101" s="1"/>
  <c r="AZ39" i="101" a="1"/>
  <c r="AZ39" i="101" s="1"/>
  <c r="BR39" i="101" a="1"/>
  <c r="BR39" i="101" s="1"/>
  <c r="BQ39" i="101" a="1"/>
  <c r="BQ39" i="101" s="1"/>
  <c r="BH39" i="101" a="1"/>
  <c r="BH39" i="101" s="1"/>
  <c r="BP39" i="101" a="1"/>
  <c r="BP39" i="101" s="1"/>
  <c r="BN39" i="101" a="1"/>
  <c r="BN39" i="101" s="1"/>
  <c r="BL39" i="101" a="1"/>
  <c r="BL39" i="101" s="1"/>
  <c r="BF39" i="101" a="1"/>
  <c r="BF39" i="101" s="1"/>
  <c r="AW39" i="101" a="1"/>
  <c r="AW39" i="101" s="1"/>
  <c r="BO39" i="101" a="1"/>
  <c r="BO39" i="101" s="1"/>
  <c r="BD39" i="101" a="1"/>
  <c r="BD39" i="101" s="1"/>
  <c r="BI39" i="101" a="1"/>
  <c r="BI39" i="101" s="1"/>
  <c r="AH39" i="101" a="1"/>
  <c r="AH39" i="101" s="1"/>
  <c r="AB39" i="101" a="1"/>
  <c r="AB39" i="101" s="1"/>
  <c r="U39" i="101" a="1"/>
  <c r="U39" i="101" s="1"/>
  <c r="AR39" i="101" a="1"/>
  <c r="AR39" i="101" s="1"/>
  <c r="AQ39" i="101" a="1"/>
  <c r="AQ39" i="101" s="1"/>
  <c r="AM39" i="101" a="1"/>
  <c r="AM39" i="101" s="1"/>
  <c r="AN39" i="101" a="1"/>
  <c r="AN39" i="101" s="1"/>
  <c r="AO39" i="101" a="1"/>
  <c r="AO39" i="101" s="1"/>
  <c r="AP39" i="101" a="1"/>
  <c r="AP39" i="101" s="1"/>
  <c r="S39" i="101" a="1"/>
  <c r="S39" i="101" s="1"/>
  <c r="AC39" i="101" a="1"/>
  <c r="AC39" i="101" s="1"/>
  <c r="AF39" i="101" a="1"/>
  <c r="AF39" i="101" s="1"/>
  <c r="AA39" i="101" a="1"/>
  <c r="AA39" i="101" s="1"/>
  <c r="F40" i="101" a="1"/>
  <c r="F40" i="101" s="1"/>
  <c r="AL39" i="101" a="1"/>
  <c r="AL39" i="101" s="1"/>
  <c r="AJ39" i="101" a="1"/>
  <c r="AJ39" i="101" s="1"/>
  <c r="AI39" i="101" a="1"/>
  <c r="AI39" i="101" s="1"/>
  <c r="V39" i="101" a="1"/>
  <c r="V39" i="101" s="1"/>
  <c r="T39" i="101" a="1"/>
  <c r="T39" i="101" s="1"/>
  <c r="AD39" i="101" a="1"/>
  <c r="AD39" i="101" s="1"/>
  <c r="X39" i="101" a="1"/>
  <c r="X39" i="101" s="1"/>
  <c r="W39" i="101" a="1"/>
  <c r="W39" i="101" s="1"/>
  <c r="R39" i="101" a="1"/>
  <c r="R39" i="101" s="1"/>
  <c r="P39" i="101" a="1"/>
  <c r="P39" i="101" s="1"/>
  <c r="AK39" i="101" a="1"/>
  <c r="AK39" i="101" s="1"/>
  <c r="AG39" i="101" a="1"/>
  <c r="AG39" i="101" s="1"/>
  <c r="AE39" i="101" a="1"/>
  <c r="AE39" i="101" s="1"/>
  <c r="Z39" i="101" a="1"/>
  <c r="Z39" i="101" s="1"/>
  <c r="Y39" i="101" a="1"/>
  <c r="Y39" i="101" s="1"/>
  <c r="Q39" i="101" a="1"/>
  <c r="Q39" i="101" s="1"/>
  <c r="O39" i="101" a="1"/>
  <c r="O39" i="101" s="1"/>
  <c r="AS39" i="101" a="1"/>
  <c r="AS39" i="101" s="1"/>
  <c r="K40" i="101" a="1"/>
  <c r="K40" i="101" s="1"/>
  <c r="BD38" i="101" a="1"/>
  <c r="BD38" i="101" s="1"/>
  <c r="BC38" i="101" a="1"/>
  <c r="BC38" i="101" s="1"/>
  <c r="BF38" i="101" a="1"/>
  <c r="BF38" i="101" s="1"/>
  <c r="I39" i="101" a="1"/>
  <c r="I39" i="101" s="1"/>
  <c r="BO38" i="101" a="1"/>
  <c r="BO38" i="101" s="1"/>
  <c r="BM38" i="101" a="1"/>
  <c r="BM38" i="101" s="1"/>
  <c r="BJ38" i="101" a="1"/>
  <c r="BJ38" i="101" s="1"/>
  <c r="N39" i="101" a="1"/>
  <c r="N39" i="101" s="1"/>
  <c r="L39" i="101" a="1"/>
  <c r="L39" i="101" s="1"/>
  <c r="BE38" i="101" a="1"/>
  <c r="BE38" i="101" s="1"/>
  <c r="H39" i="101" a="1"/>
  <c r="H39" i="101" s="1"/>
  <c r="BH38" i="101" a="1"/>
  <c r="BH38" i="101" s="1"/>
  <c r="BK38" i="101" a="1"/>
  <c r="BK38" i="101" s="1"/>
  <c r="BP38" i="101" a="1"/>
  <c r="BP38" i="101" s="1"/>
  <c r="BN38" i="101" a="1"/>
  <c r="BN38" i="101" s="1"/>
  <c r="F39" i="101" a="1"/>
  <c r="F39" i="101" s="1"/>
  <c r="BQ38" i="101" a="1"/>
  <c r="BQ38" i="101" s="1"/>
  <c r="BG38" i="101" a="1"/>
  <c r="BG38" i="101" s="1"/>
  <c r="AY38" i="101" a="1"/>
  <c r="AY38" i="101" s="1"/>
  <c r="M39" i="101" a="1"/>
  <c r="M39" i="101" s="1"/>
  <c r="BI38" i="101" a="1"/>
  <c r="BI38" i="101" s="1"/>
  <c r="H40" i="101" a="1"/>
  <c r="H40" i="101" s="1"/>
  <c r="K39" i="101" a="1"/>
  <c r="K39" i="101" s="1"/>
  <c r="D39" i="101" a="1"/>
  <c r="D39" i="101" s="1"/>
  <c r="J39" i="101" a="1"/>
  <c r="J39" i="101" s="1"/>
  <c r="I40" i="101" a="1"/>
  <c r="I40" i="101" s="1"/>
  <c r="G39" i="101" a="1"/>
  <c r="G39" i="101" s="1"/>
  <c r="BA38" i="101" a="1"/>
  <c r="BA38" i="101" s="1"/>
  <c r="BB38" i="101" a="1"/>
  <c r="BB38" i="101" s="1"/>
  <c r="BR38" i="101" a="1"/>
  <c r="BR38" i="101" s="1"/>
  <c r="AZ38" i="101" a="1"/>
  <c r="AZ38" i="101" s="1"/>
  <c r="AU38" i="101" a="1"/>
  <c r="AU38" i="101" s="1"/>
  <c r="AK38" i="101" a="1"/>
  <c r="AK38" i="101" s="1"/>
  <c r="AS38" i="101" a="1"/>
  <c r="AS38" i="101" s="1"/>
  <c r="AL38" i="101" a="1"/>
  <c r="AL38" i="101" s="1"/>
  <c r="AH38" i="101" a="1"/>
  <c r="AH38" i="101" s="1"/>
  <c r="AD38" i="101" a="1"/>
  <c r="AD38" i="101" s="1"/>
  <c r="AA38" i="101" a="1"/>
  <c r="AA38" i="101" s="1"/>
  <c r="AP38" i="101" a="1"/>
  <c r="AP38" i="101" s="1"/>
  <c r="AQ38" i="101" a="1"/>
  <c r="AQ38" i="101" s="1"/>
  <c r="AG38" i="101" a="1"/>
  <c r="AG38" i="101" s="1"/>
  <c r="T38" i="101" a="1"/>
  <c r="T38" i="101" s="1"/>
  <c r="AN38" i="101" a="1"/>
  <c r="AN38" i="101" s="1"/>
  <c r="AE38" i="101" a="1"/>
  <c r="AE38" i="101" s="1"/>
  <c r="X38" i="101" a="1"/>
  <c r="X38" i="101" s="1"/>
  <c r="AR38" i="101" a="1"/>
  <c r="AR38" i="101" s="1"/>
  <c r="Z38" i="101" a="1"/>
  <c r="Z38" i="101" s="1"/>
  <c r="Y38" i="101" a="1"/>
  <c r="Y38" i="101" s="1"/>
  <c r="AO38" i="101" a="1"/>
  <c r="AO38" i="101" s="1"/>
  <c r="AC38" i="101" a="1"/>
  <c r="AC38" i="101" s="1"/>
  <c r="AB38" i="101" a="1"/>
  <c r="AB38" i="101" s="1"/>
  <c r="AF38" i="101" a="1"/>
  <c r="AF38" i="101" s="1"/>
  <c r="AV38" i="101" a="1"/>
  <c r="AV38" i="101" s="1"/>
  <c r="AX38" i="101" a="1"/>
  <c r="AX38" i="101" s="1"/>
  <c r="V38" i="101" a="1"/>
  <c r="V38" i="101" s="1"/>
  <c r="AW38" i="101" a="1"/>
  <c r="AW38" i="101" s="1"/>
  <c r="AM38" i="101" a="1"/>
  <c r="AM38" i="101" s="1"/>
  <c r="W38" i="101" a="1"/>
  <c r="W38" i="101" s="1"/>
  <c r="S38" i="101" a="1"/>
  <c r="S38" i="101" s="1"/>
  <c r="AI38" i="101" a="1"/>
  <c r="AI38" i="101" s="1"/>
  <c r="U38" i="101" a="1"/>
  <c r="U38" i="101" s="1"/>
  <c r="AT38" i="101" a="1"/>
  <c r="AT38" i="101" s="1"/>
  <c r="AJ38" i="101" a="1"/>
  <c r="AJ38" i="101" s="1"/>
  <c r="J38" i="101" a="1"/>
  <c r="J38" i="101" s="1"/>
  <c r="G38" i="101" a="1"/>
  <c r="G38" i="101" s="1"/>
  <c r="P38" i="101" a="1"/>
  <c r="P38" i="101" s="1"/>
  <c r="BQ37" i="101" a="1"/>
  <c r="BQ37" i="101" s="1"/>
  <c r="BN37" i="101" a="1"/>
  <c r="BN37" i="101" s="1"/>
  <c r="BL37" i="101" a="1"/>
  <c r="BL37" i="101" s="1"/>
  <c r="S45" i="101" a="1"/>
  <c r="S45" i="101" s="1"/>
  <c r="K38" i="101" a="1"/>
  <c r="K38" i="101" s="1"/>
  <c r="BL38" i="101" a="1"/>
  <c r="BL38" i="101" s="1"/>
  <c r="BR37" i="101" a="1"/>
  <c r="BR37" i="101" s="1"/>
  <c r="Q38" i="101" a="1"/>
  <c r="Q38" i="101" s="1"/>
  <c r="R45" i="101" a="1"/>
  <c r="R45" i="101" s="1"/>
  <c r="O38" i="101" a="1"/>
  <c r="O38" i="101" s="1"/>
  <c r="E39" i="101" a="1"/>
  <c r="E39" i="101" s="1"/>
  <c r="H38" i="101" a="1"/>
  <c r="H38" i="101" s="1"/>
  <c r="D38" i="101" a="1"/>
  <c r="D38" i="101" s="1"/>
  <c r="BJ37" i="101" a="1"/>
  <c r="BJ37" i="101" s="1"/>
  <c r="N38" i="101" a="1"/>
  <c r="N38" i="101" s="1"/>
  <c r="BM37" i="101" a="1"/>
  <c r="BM37" i="101" s="1"/>
  <c r="I38" i="101" a="1"/>
  <c r="I38" i="101" s="1"/>
  <c r="L38" i="101" a="1"/>
  <c r="L38" i="101" s="1"/>
  <c r="BK37" i="101" a="1"/>
  <c r="BK37" i="101" s="1"/>
  <c r="BI37" i="101" a="1"/>
  <c r="BI37" i="101" s="1"/>
  <c r="F38" i="101" a="1"/>
  <c r="F38" i="101" s="1"/>
  <c r="E38" i="101" a="1"/>
  <c r="E38" i="101" s="1"/>
  <c r="BH37" i="101" a="1"/>
  <c r="BH37" i="101" s="1"/>
  <c r="R38" i="101" a="1"/>
  <c r="R38" i="101" s="1"/>
  <c r="M38" i="101" a="1"/>
  <c r="M38" i="101" s="1"/>
  <c r="BP37" i="101" a="1"/>
  <c r="BP37" i="101" s="1"/>
  <c r="BO37" i="101" a="1"/>
  <c r="BO37" i="101" s="1"/>
  <c r="T45" i="101" a="1"/>
  <c r="T45" i="101" s="1"/>
  <c r="AU37" i="101" a="1"/>
  <c r="AU37" i="101" s="1"/>
  <c r="AM37" i="101" a="1"/>
  <c r="AM37" i="101" s="1"/>
  <c r="AV37" i="101" a="1"/>
  <c r="AV37" i="101" s="1"/>
  <c r="AQ37" i="101" a="1"/>
  <c r="AQ37" i="101" s="1"/>
  <c r="BF37" i="101" a="1"/>
  <c r="BF37" i="101" s="1"/>
  <c r="BG37" i="101" a="1"/>
  <c r="BG37" i="101" s="1"/>
  <c r="BD37" i="101" a="1"/>
  <c r="BD37" i="101" s="1"/>
  <c r="BE37" i="101" a="1"/>
  <c r="BE37" i="101" s="1"/>
  <c r="AC37" i="101" a="1"/>
  <c r="AC37" i="101" s="1"/>
  <c r="AT37" i="101" a="1"/>
  <c r="AT37" i="101" s="1"/>
  <c r="AL37" i="101" a="1"/>
  <c r="AL37" i="101" s="1"/>
  <c r="AB37" i="101" a="1"/>
  <c r="AB37" i="101" s="1"/>
  <c r="AR37" i="101" a="1"/>
  <c r="AR37" i="101" s="1"/>
  <c r="AD37" i="101" a="1"/>
  <c r="AD37" i="101" s="1"/>
  <c r="X37" i="101" a="1"/>
  <c r="X37" i="101" s="1"/>
  <c r="AI37" i="101" a="1"/>
  <c r="AI37" i="101" s="1"/>
  <c r="BC37" i="101" a="1"/>
  <c r="BC37" i="101" s="1"/>
  <c r="BB37" i="101" a="1"/>
  <c r="BB37" i="101" s="1"/>
  <c r="AZ37" i="101" a="1"/>
  <c r="AZ37" i="101" s="1"/>
  <c r="BA37" i="101" a="1"/>
  <c r="BA37" i="101" s="1"/>
  <c r="AH37" i="101" a="1"/>
  <c r="AH37" i="101" s="1"/>
  <c r="AX37" i="101" a="1"/>
  <c r="AX37" i="101" s="1"/>
  <c r="AN37" i="101" a="1"/>
  <c r="AN37" i="101" s="1"/>
  <c r="AJ37" i="101" a="1"/>
  <c r="AJ37" i="101" s="1"/>
  <c r="AW37" i="101" a="1"/>
  <c r="AW37" i="101" s="1"/>
  <c r="AS37" i="101" a="1"/>
  <c r="AS37" i="101" s="1"/>
  <c r="AG37" i="101" a="1"/>
  <c r="AG37" i="101" s="1"/>
  <c r="Z37" i="101" a="1"/>
  <c r="Z37" i="101" s="1"/>
  <c r="AP37" i="101" a="1"/>
  <c r="AP37" i="101" s="1"/>
  <c r="AK37" i="101" a="1"/>
  <c r="AK37" i="101" s="1"/>
  <c r="AA37" i="101" a="1"/>
  <c r="AA37" i="101" s="1"/>
  <c r="Y37" i="101" a="1"/>
  <c r="Y37" i="101" s="1"/>
  <c r="AF37" i="101" a="1"/>
  <c r="AF37" i="101" s="1"/>
  <c r="AE37" i="101" a="1"/>
  <c r="AE37" i="101" s="1"/>
  <c r="N37" i="101" a="1"/>
  <c r="N37" i="101" s="1"/>
  <c r="L37" i="101" a="1"/>
  <c r="L37" i="101" s="1"/>
  <c r="BR36" i="101" a="1"/>
  <c r="BR36" i="101" s="1"/>
  <c r="H37" i="101" a="1"/>
  <c r="H37" i="101" s="1"/>
  <c r="G37" i="101" a="1"/>
  <c r="G37" i="101" s="1"/>
  <c r="I37" i="101" a="1"/>
  <c r="I37" i="101" s="1"/>
  <c r="T37" i="101" a="1"/>
  <c r="T37" i="101" s="1"/>
  <c r="R37" i="101" a="1"/>
  <c r="R37" i="101" s="1"/>
  <c r="Q37" i="101" a="1"/>
  <c r="Q37" i="101" s="1"/>
  <c r="O37" i="101" a="1"/>
  <c r="O37" i="101" s="1"/>
  <c r="J37" i="101" a="1"/>
  <c r="J37" i="101" s="1"/>
  <c r="M37" i="101" a="1"/>
  <c r="M37" i="101" s="1"/>
  <c r="Q45" i="101" a="1"/>
  <c r="Q45" i="101" s="1"/>
  <c r="F37" i="101" a="1"/>
  <c r="F37" i="101" s="1"/>
  <c r="D37" i="101" a="1"/>
  <c r="D37" i="101" s="1"/>
  <c r="E37" i="101" a="1"/>
  <c r="E37" i="101" s="1"/>
  <c r="BQ36" i="101" a="1"/>
  <c r="BQ36" i="101" s="1"/>
  <c r="W37" i="101" a="1"/>
  <c r="W37" i="101" s="1"/>
  <c r="V37" i="101" a="1"/>
  <c r="V37" i="101" s="1"/>
  <c r="BN36" i="101" a="1"/>
  <c r="BN36" i="101" s="1"/>
  <c r="U37" i="101" a="1"/>
  <c r="U37" i="101" s="1"/>
  <c r="P45" i="101" a="1"/>
  <c r="P45" i="101" s="1"/>
  <c r="K37" i="101" a="1"/>
  <c r="K37" i="101" s="1"/>
  <c r="P37" i="101" a="1"/>
  <c r="P37" i="101" s="1"/>
  <c r="AY37" i="101" a="1"/>
  <c r="AY37" i="101" s="1"/>
  <c r="AO37" i="101" a="1"/>
  <c r="AO37" i="101" s="1"/>
  <c r="BP36" i="101" a="1"/>
  <c r="BP36" i="101" s="1"/>
  <c r="BO36" i="101" a="1"/>
  <c r="BO36" i="101" s="1"/>
  <c r="S37" i="101" a="1"/>
  <c r="S37" i="101" s="1"/>
  <c r="AT36" i="101" a="1"/>
  <c r="AT36" i="101" s="1"/>
  <c r="BL36" i="101" a="1"/>
  <c r="BL36" i="101" s="1"/>
  <c r="BG36" i="101" a="1"/>
  <c r="BG36" i="101" s="1"/>
  <c r="BI36" i="101" a="1"/>
  <c r="BI36" i="101" s="1"/>
  <c r="BD36" i="101" a="1"/>
  <c r="BD36" i="101" s="1"/>
  <c r="AJ36" i="101" a="1"/>
  <c r="AJ36" i="101" s="1"/>
  <c r="AH36" i="101" a="1"/>
  <c r="AH36" i="101" s="1"/>
  <c r="AU36" i="101" a="1"/>
  <c r="AU36" i="101" s="1"/>
  <c r="AY36" i="101" a="1"/>
  <c r="AY36" i="101" s="1"/>
  <c r="BA36" i="101" a="1"/>
  <c r="BA36" i="101" s="1"/>
  <c r="AX36" i="101" a="1"/>
  <c r="AX36" i="101" s="1"/>
  <c r="AR36" i="101" a="1"/>
  <c r="AR36" i="101" s="1"/>
  <c r="AL36" i="101" a="1"/>
  <c r="AL36" i="101" s="1"/>
  <c r="AP36" i="101" a="1"/>
  <c r="AP36" i="101" s="1"/>
  <c r="AQ36" i="101" a="1"/>
  <c r="AQ36" i="101" s="1"/>
  <c r="AN36" i="101" a="1"/>
  <c r="AN36" i="101" s="1"/>
  <c r="BJ36" i="101" a="1"/>
  <c r="BJ36" i="101" s="1"/>
  <c r="BC36" i="101" a="1"/>
  <c r="BC36" i="101" s="1"/>
  <c r="AV36" i="101" a="1"/>
  <c r="AV36" i="101" s="1"/>
  <c r="AW36" i="101" a="1"/>
  <c r="AW36" i="101" s="1"/>
  <c r="AM36" i="101" a="1"/>
  <c r="AM36" i="101" s="1"/>
  <c r="BE36" i="101" a="1"/>
  <c r="BE36" i="101" s="1"/>
  <c r="AK36" i="101" a="1"/>
  <c r="AK36" i="101" s="1"/>
  <c r="BH36" i="101" a="1"/>
  <c r="BH36" i="101" s="1"/>
  <c r="AS36" i="101" a="1"/>
  <c r="AS36" i="101" s="1"/>
  <c r="BM36" i="101" a="1"/>
  <c r="BM36" i="101" s="1"/>
  <c r="BK36" i="101" a="1"/>
  <c r="BK36" i="101" s="1"/>
  <c r="BF36" i="101" a="1"/>
  <c r="BF36" i="101" s="1"/>
  <c r="BB36" i="101" a="1"/>
  <c r="BB36" i="101" s="1"/>
  <c r="AZ36" i="101" a="1"/>
  <c r="AZ36" i="101" s="1"/>
  <c r="AO36" i="101" a="1"/>
  <c r="AO36" i="101" s="1"/>
  <c r="AI36" i="101" a="1"/>
  <c r="AI36" i="101" s="1"/>
  <c r="Y36" i="101" a="1"/>
  <c r="Y36" i="101" s="1"/>
  <c r="W36" i="101" a="1"/>
  <c r="W36" i="101" s="1"/>
  <c r="U36" i="101" a="1"/>
  <c r="U36" i="101" s="1"/>
  <c r="V36" i="101" a="1"/>
  <c r="V36" i="101" s="1"/>
  <c r="H36" i="101" a="1"/>
  <c r="H36" i="101" s="1"/>
  <c r="AG36" i="101" a="1"/>
  <c r="AG36" i="101" s="1"/>
  <c r="M36" i="101" a="1"/>
  <c r="M36" i="101" s="1"/>
  <c r="T36" i="101" a="1"/>
  <c r="T36" i="101" s="1"/>
  <c r="S36" i="101" a="1"/>
  <c r="S36" i="101" s="1"/>
  <c r="K36" i="101" a="1"/>
  <c r="K36" i="101" s="1"/>
  <c r="P36" i="101" a="1"/>
  <c r="P36" i="101" s="1"/>
  <c r="J36" i="101" a="1"/>
  <c r="J36" i="101" s="1"/>
  <c r="N36" i="101" a="1"/>
  <c r="N36" i="101" s="1"/>
  <c r="I36" i="101" a="1"/>
  <c r="I36" i="101" s="1"/>
  <c r="AE36" i="101" a="1"/>
  <c r="AE36" i="101" s="1"/>
  <c r="Q36" i="101" a="1"/>
  <c r="Q36" i="101" s="1"/>
  <c r="Z36" i="101" a="1"/>
  <c r="Z36" i="101" s="1"/>
  <c r="X36" i="101" a="1"/>
  <c r="X36" i="101" s="1"/>
  <c r="O45" i="101" a="1"/>
  <c r="O45" i="101" s="1"/>
  <c r="G36" i="101" a="1"/>
  <c r="G36" i="101" s="1"/>
  <c r="E36" i="101" a="1"/>
  <c r="E36" i="101" s="1"/>
  <c r="AF36" i="101" a="1"/>
  <c r="AF36" i="101" s="1"/>
  <c r="AD36" i="101" a="1"/>
  <c r="AD36" i="101" s="1"/>
  <c r="F36" i="101" a="1"/>
  <c r="F36" i="101" s="1"/>
  <c r="AC36" i="101" a="1"/>
  <c r="AC36" i="101" s="1"/>
  <c r="AA36" i="101" a="1"/>
  <c r="AA36" i="101" s="1"/>
  <c r="O36" i="101" a="1"/>
  <c r="O36" i="101" s="1"/>
  <c r="L36" i="101" a="1"/>
  <c r="L36" i="101" s="1"/>
  <c r="AB36" i="101" a="1"/>
  <c r="AB36" i="101" s="1"/>
  <c r="BH35" i="101" a="1"/>
  <c r="BH35" i="101" s="1"/>
  <c r="BJ35" i="101" a="1"/>
  <c r="BJ35" i="101" s="1"/>
  <c r="BF35" i="101" a="1"/>
  <c r="BF35" i="101" s="1"/>
  <c r="BE35" i="101" a="1"/>
  <c r="BE35" i="101" s="1"/>
  <c r="R36" i="101" a="1"/>
  <c r="R36" i="101" s="1"/>
  <c r="BQ35" i="101" a="1"/>
  <c r="BQ35" i="101" s="1"/>
  <c r="BP35" i="101" a="1"/>
  <c r="BP35" i="101" s="1"/>
  <c r="BC35" i="101" a="1"/>
  <c r="BC35" i="101" s="1"/>
  <c r="D36" i="101" a="1"/>
  <c r="D36" i="101" s="1"/>
  <c r="BO35" i="101" a="1"/>
  <c r="BO35" i="101" s="1"/>
  <c r="BI35" i="101" a="1"/>
  <c r="BI35" i="101" s="1"/>
  <c r="AQ35" i="101" a="1"/>
  <c r="AQ35" i="101" s="1"/>
  <c r="AY35" i="101" a="1"/>
  <c r="AY35" i="101" s="1"/>
  <c r="AW35" i="101" a="1"/>
  <c r="AW35" i="101" s="1"/>
  <c r="AV35" i="101" a="1"/>
  <c r="AV35" i="101" s="1"/>
  <c r="AR35" i="101" a="1"/>
  <c r="AR35" i="101" s="1"/>
  <c r="AZ35" i="101" a="1"/>
  <c r="AZ35" i="101" s="1"/>
  <c r="AS35" i="101" a="1"/>
  <c r="AS35" i="101" s="1"/>
  <c r="BR35" i="101" a="1"/>
  <c r="BR35" i="101" s="1"/>
  <c r="BN35" i="101" a="1"/>
  <c r="BN35" i="101" s="1"/>
  <c r="BD35" i="101" a="1"/>
  <c r="BD35" i="101" s="1"/>
  <c r="BK35" i="101" a="1"/>
  <c r="BK35" i="101" s="1"/>
  <c r="BA35" i="101" a="1"/>
  <c r="BA35" i="101" s="1"/>
  <c r="AT35" i="101" a="1"/>
  <c r="AT35" i="101" s="1"/>
  <c r="BB35" i="101" a="1"/>
  <c r="BB35" i="101" s="1"/>
  <c r="BG35" i="101" a="1"/>
  <c r="BG35" i="101" s="1"/>
  <c r="AU35" i="101" a="1"/>
  <c r="AU35" i="101" s="1"/>
  <c r="BM35" i="101" a="1"/>
  <c r="BM35" i="101" s="1"/>
  <c r="BL35" i="101" a="1"/>
  <c r="BL35" i="101" s="1"/>
  <c r="AX35" i="101" a="1"/>
  <c r="AX35" i="101" s="1"/>
  <c r="J35" i="101" a="1"/>
  <c r="J35" i="101" s="1"/>
  <c r="N45" i="101" a="1"/>
  <c r="N45" i="101" s="1"/>
  <c r="AI35" i="101" a="1"/>
  <c r="AI35" i="101" s="1"/>
  <c r="M45" i="101" a="1"/>
  <c r="M45" i="101" s="1"/>
  <c r="AH35" i="101" a="1"/>
  <c r="AH35" i="101" s="1"/>
  <c r="AN35" i="101" a="1"/>
  <c r="AN35" i="101" s="1"/>
  <c r="L35" i="101" a="1"/>
  <c r="L35" i="101" s="1"/>
  <c r="AL35" i="101" a="1"/>
  <c r="AL35" i="101" s="1"/>
  <c r="AG35" i="101" a="1"/>
  <c r="AG35" i="101" s="1"/>
  <c r="M35" i="101" a="1"/>
  <c r="M35" i="101" s="1"/>
  <c r="X35" i="101" a="1"/>
  <c r="X35" i="101" s="1"/>
  <c r="Y35" i="101" a="1"/>
  <c r="Y35" i="101" s="1"/>
  <c r="Q35" i="101" a="1"/>
  <c r="Q35" i="101" s="1"/>
  <c r="W35" i="101" a="1"/>
  <c r="W35" i="101" s="1"/>
  <c r="AM35" i="101" a="1"/>
  <c r="AM35" i="101" s="1"/>
  <c r="AJ35" i="101" a="1"/>
  <c r="AJ35" i="101" s="1"/>
  <c r="R35" i="101" a="1"/>
  <c r="R35" i="101" s="1"/>
  <c r="I35" i="101" a="1"/>
  <c r="I35" i="101" s="1"/>
  <c r="AB35" i="101" a="1"/>
  <c r="AB35" i="101" s="1"/>
  <c r="AK35" i="101" a="1"/>
  <c r="AK35" i="101" s="1"/>
  <c r="S35" i="101" a="1"/>
  <c r="S35" i="101" s="1"/>
  <c r="Z35" i="101" a="1"/>
  <c r="Z35" i="101" s="1"/>
  <c r="AF35" i="101" a="1"/>
  <c r="AF35" i="101" s="1"/>
  <c r="AD35" i="101" a="1"/>
  <c r="AD35" i="101" s="1"/>
  <c r="AE35" i="101" a="1"/>
  <c r="AE35" i="101" s="1"/>
  <c r="K35" i="101" a="1"/>
  <c r="K35" i="101" s="1"/>
  <c r="AA35" i="101" a="1"/>
  <c r="AA35" i="101" s="1"/>
  <c r="T35" i="101" a="1"/>
  <c r="T35" i="101" s="1"/>
  <c r="AP35" i="101" a="1"/>
  <c r="AP35" i="101" s="1"/>
  <c r="AC35" i="101" a="1"/>
  <c r="AC35" i="101" s="1"/>
  <c r="AO35" i="101" a="1"/>
  <c r="AO35" i="101" s="1"/>
  <c r="V35" i="101" a="1"/>
  <c r="V35" i="101" s="1"/>
  <c r="BK34" i="101" a="1"/>
  <c r="BK34" i="101" s="1"/>
  <c r="BN34" i="101" a="1"/>
  <c r="BN34" i="101" s="1"/>
  <c r="BB34" i="101" a="1"/>
  <c r="BB34" i="101" s="1"/>
  <c r="AU34" i="101" a="1"/>
  <c r="AU34" i="101" s="1"/>
  <c r="BA34" i="101" a="1"/>
  <c r="BA34" i="101" s="1"/>
  <c r="BI34" i="101" a="1"/>
  <c r="BI34" i="101" s="1"/>
  <c r="AW34" i="101" a="1"/>
  <c r="AW34" i="101" s="1"/>
  <c r="H35" i="101" a="1"/>
  <c r="H35" i="101" s="1"/>
  <c r="G35" i="101" a="1"/>
  <c r="G35" i="101" s="1"/>
  <c r="E35" i="101" a="1"/>
  <c r="E35" i="101" s="1"/>
  <c r="F35" i="101" a="1"/>
  <c r="F35" i="101" s="1"/>
  <c r="BR34" i="101" a="1"/>
  <c r="BR34" i="101" s="1"/>
  <c r="BF34" i="101" a="1"/>
  <c r="BF34" i="101" s="1"/>
  <c r="BQ34" i="101" a="1"/>
  <c r="BQ34" i="101" s="1"/>
  <c r="BJ34" i="101" a="1"/>
  <c r="BJ34" i="101" s="1"/>
  <c r="BM34" i="101" a="1"/>
  <c r="BM34" i="101" s="1"/>
  <c r="BC34" i="101" a="1"/>
  <c r="BC34" i="101" s="1"/>
  <c r="AZ34" i="101" a="1"/>
  <c r="AZ34" i="101" s="1"/>
  <c r="AV34" i="101" a="1"/>
  <c r="AV34" i="101" s="1"/>
  <c r="AY34" i="101" a="1"/>
  <c r="AY34" i="101" s="1"/>
  <c r="U35" i="101" a="1"/>
  <c r="U35" i="101" s="1"/>
  <c r="BD34" i="101" a="1"/>
  <c r="BD34" i="101" s="1"/>
  <c r="BG34" i="101" a="1"/>
  <c r="BG34" i="101" s="1"/>
  <c r="AT34" i="101" a="1"/>
  <c r="AT34" i="101" s="1"/>
  <c r="AX34" i="101" a="1"/>
  <c r="AX34" i="101" s="1"/>
  <c r="BL34" i="101" a="1"/>
  <c r="BL34" i="101" s="1"/>
  <c r="BE34" i="101" a="1"/>
  <c r="BE34" i="101" s="1"/>
  <c r="BP34" i="101" a="1"/>
  <c r="BP34" i="101" s="1"/>
  <c r="BH34" i="101" a="1"/>
  <c r="BH34" i="101" s="1"/>
  <c r="D35" i="101" a="1"/>
  <c r="D35" i="101" s="1"/>
  <c r="BO34" i="101" a="1"/>
  <c r="BO34" i="101" s="1"/>
  <c r="AA34" i="101" a="1"/>
  <c r="AA34" i="101" s="1"/>
  <c r="R34" i="101" a="1"/>
  <c r="R34" i="101" s="1"/>
  <c r="AN34" i="101" a="1"/>
  <c r="AN34" i="101" s="1"/>
  <c r="AM34" i="101" a="1"/>
  <c r="AM34" i="101" s="1"/>
  <c r="AF34" i="101" a="1"/>
  <c r="AF34" i="101" s="1"/>
  <c r="AL34" i="101" a="1"/>
  <c r="AL34" i="101" s="1"/>
  <c r="AE34" i="101" a="1"/>
  <c r="AE34" i="101" s="1"/>
  <c r="AD34" i="101" a="1"/>
  <c r="AD34" i="101" s="1"/>
  <c r="AB34" i="101" a="1"/>
  <c r="AB34" i="101" s="1"/>
  <c r="AI34" i="101" a="1"/>
  <c r="AI34" i="101" s="1"/>
  <c r="AC34" i="101" a="1"/>
  <c r="AC34" i="101" s="1"/>
  <c r="AG34" i="101" a="1"/>
  <c r="AG34" i="101" s="1"/>
  <c r="V34" i="101" a="1"/>
  <c r="V34" i="101" s="1"/>
  <c r="P35" i="101" a="1"/>
  <c r="P35" i="101" s="1"/>
  <c r="Q34" i="101" a="1"/>
  <c r="Q34" i="101" s="1"/>
  <c r="W34" i="101" a="1"/>
  <c r="W34" i="101" s="1"/>
  <c r="O34" i="101" a="1"/>
  <c r="O34" i="101" s="1"/>
  <c r="X34" i="101" a="1"/>
  <c r="X34" i="101" s="1"/>
  <c r="AS34" i="101" a="1"/>
  <c r="AS34" i="101" s="1"/>
  <c r="AR34" i="101" a="1"/>
  <c r="AR34" i="101" s="1"/>
  <c r="AP34" i="101" a="1"/>
  <c r="AP34" i="101" s="1"/>
  <c r="AH34" i="101" a="1"/>
  <c r="AH34" i="101" s="1"/>
  <c r="Y34" i="101" a="1"/>
  <c r="Y34" i="101" s="1"/>
  <c r="S34" i="101" a="1"/>
  <c r="S34" i="101" s="1"/>
  <c r="AK34" i="101" a="1"/>
  <c r="AK34" i="101" s="1"/>
  <c r="Z34" i="101" a="1"/>
  <c r="Z34" i="101" s="1"/>
  <c r="AQ34" i="101" a="1"/>
  <c r="AQ34" i="101" s="1"/>
  <c r="P34" i="101" a="1"/>
  <c r="P34" i="101" s="1"/>
  <c r="AJ34" i="101" a="1"/>
  <c r="AJ34" i="101" s="1"/>
  <c r="U34" i="101" a="1"/>
  <c r="U34" i="101" s="1"/>
  <c r="T34" i="101" a="1"/>
  <c r="T34" i="101" s="1"/>
  <c r="AO34" i="101" a="1"/>
  <c r="AO34" i="101" s="1"/>
  <c r="BC33" i="101" a="1"/>
  <c r="BC33" i="101" s="1"/>
  <c r="BH33" i="101" a="1"/>
  <c r="BH33" i="101" s="1"/>
  <c r="BP33" i="101" a="1"/>
  <c r="BP33" i="101" s="1"/>
  <c r="BQ33" i="101" a="1"/>
  <c r="BQ33" i="101" s="1"/>
  <c r="BA33" i="101" a="1"/>
  <c r="BA33" i="101" s="1"/>
  <c r="BD33" i="101" a="1"/>
  <c r="BD33" i="101" s="1"/>
  <c r="BM33" i="101" a="1"/>
  <c r="BM33" i="101" s="1"/>
  <c r="N34" i="101" a="1"/>
  <c r="N34" i="101" s="1"/>
  <c r="M34" i="101" a="1"/>
  <c r="M34" i="101" s="1"/>
  <c r="O35" i="101" a="1"/>
  <c r="O35" i="101" s="1"/>
  <c r="N35" i="101" a="1"/>
  <c r="N35" i="101" s="1"/>
  <c r="E34" i="101" a="1"/>
  <c r="E34" i="101" s="1"/>
  <c r="BO33" i="101" a="1"/>
  <c r="BO33" i="101" s="1"/>
  <c r="K34" i="101" a="1"/>
  <c r="K34" i="101" s="1"/>
  <c r="H34" i="101" a="1"/>
  <c r="H34" i="101" s="1"/>
  <c r="J34" i="101" a="1"/>
  <c r="J34" i="101" s="1"/>
  <c r="BG33" i="101" a="1"/>
  <c r="BG33" i="101" s="1"/>
  <c r="G34" i="101" a="1"/>
  <c r="G34" i="101" s="1"/>
  <c r="I34" i="101" a="1"/>
  <c r="I34" i="101" s="1"/>
  <c r="BL33" i="101" a="1"/>
  <c r="BL33" i="101" s="1"/>
  <c r="AZ33" i="101" a="1"/>
  <c r="AZ33" i="101" s="1"/>
  <c r="BI33" i="101" a="1"/>
  <c r="BI33" i="101" s="1"/>
  <c r="BF33" i="101" a="1"/>
  <c r="BF33" i="101" s="1"/>
  <c r="BN33" i="101" a="1"/>
  <c r="BN33" i="101" s="1"/>
  <c r="BJ33" i="101" a="1"/>
  <c r="BJ33" i="101" s="1"/>
  <c r="BB33" i="101" a="1"/>
  <c r="BB33" i="101" s="1"/>
  <c r="F34" i="101" a="1"/>
  <c r="F34" i="101" s="1"/>
  <c r="D34" i="101" a="1"/>
  <c r="D34" i="101" s="1"/>
  <c r="BK33" i="101" a="1"/>
  <c r="BK33" i="101" s="1"/>
  <c r="L34" i="101" a="1"/>
  <c r="L34" i="101" s="1"/>
  <c r="BR33" i="101" a="1"/>
  <c r="BR33" i="101" s="1"/>
  <c r="BE33" i="101" a="1"/>
  <c r="BE33" i="101" s="1"/>
  <c r="AD33" i="101" a="1"/>
  <c r="AD33" i="101" s="1"/>
  <c r="AA33" i="101" a="1"/>
  <c r="AA33" i="101" s="1"/>
  <c r="AT33" i="101" a="1"/>
  <c r="AT33" i="101" s="1"/>
  <c r="AP33" i="101" a="1"/>
  <c r="AP33" i="101" s="1"/>
  <c r="W33" i="101" a="1"/>
  <c r="W33" i="101" s="1"/>
  <c r="AL33" i="101" a="1"/>
  <c r="AL33" i="101" s="1"/>
  <c r="U33" i="101" a="1"/>
  <c r="U33" i="101" s="1"/>
  <c r="AS33" i="101" a="1"/>
  <c r="AS33" i="101" s="1"/>
  <c r="AX33" i="101" a="1"/>
  <c r="AX33" i="101" s="1"/>
  <c r="AQ33" i="101" a="1"/>
  <c r="AQ33" i="101" s="1"/>
  <c r="AW33" i="101" a="1"/>
  <c r="AW33" i="101" s="1"/>
  <c r="AJ33" i="101" a="1"/>
  <c r="AJ33" i="101" s="1"/>
  <c r="AK33" i="101" a="1"/>
  <c r="AK33" i="101" s="1"/>
  <c r="AG33" i="101" a="1"/>
  <c r="AG33" i="101" s="1"/>
  <c r="V33" i="101" a="1"/>
  <c r="V33" i="101" s="1"/>
  <c r="Y33" i="101" a="1"/>
  <c r="Y33" i="101" s="1"/>
  <c r="AI33" i="101" a="1"/>
  <c r="AI33" i="101" s="1"/>
  <c r="AO33" i="101" a="1"/>
  <c r="AO33" i="101" s="1"/>
  <c r="AF33" i="101" a="1"/>
  <c r="AF33" i="101" s="1"/>
  <c r="AV33" i="101" a="1"/>
  <c r="AV33" i="101" s="1"/>
  <c r="AN33" i="101" a="1"/>
  <c r="AN33" i="101" s="1"/>
  <c r="T33" i="101" a="1"/>
  <c r="T33" i="101" s="1"/>
  <c r="AY33" i="101" a="1"/>
  <c r="AY33" i="101" s="1"/>
  <c r="AE33" i="101" a="1"/>
  <c r="AE33" i="101" s="1"/>
  <c r="AB33" i="101" a="1"/>
  <c r="AB33" i="101" s="1"/>
  <c r="X33" i="101" a="1"/>
  <c r="X33" i="101" s="1"/>
  <c r="AU33" i="101" a="1"/>
  <c r="AU33" i="101" s="1"/>
  <c r="AR33" i="101" a="1"/>
  <c r="AR33" i="101" s="1"/>
  <c r="AM33" i="101" a="1"/>
  <c r="AM33" i="101" s="1"/>
  <c r="AH33" i="101" a="1"/>
  <c r="AH33" i="101" s="1"/>
  <c r="AC33" i="101" a="1"/>
  <c r="AC33" i="101" s="1"/>
  <c r="Z33" i="101" a="1"/>
  <c r="Z33" i="101" s="1"/>
  <c r="BJ32" i="101" a="1"/>
  <c r="BJ32" i="101" s="1"/>
  <c r="BM32" i="101" a="1"/>
  <c r="BM32" i="101" s="1"/>
  <c r="BP32" i="101" a="1"/>
  <c r="BP32" i="101" s="1"/>
  <c r="BF32" i="101" a="1"/>
  <c r="BF32" i="101" s="1"/>
  <c r="K33" i="101" a="1"/>
  <c r="K33" i="101" s="1"/>
  <c r="BQ32" i="101" a="1"/>
  <c r="BQ32" i="101" s="1"/>
  <c r="N33" i="101" a="1"/>
  <c r="N33" i="101" s="1"/>
  <c r="BO32" i="101" a="1"/>
  <c r="BO32" i="101" s="1"/>
  <c r="L45" i="101" a="1"/>
  <c r="L45" i="101" s="1"/>
  <c r="I182" i="101" a="1"/>
  <c r="I182" i="101" s="1"/>
  <c r="BO151" i="101" a="1"/>
  <c r="BO151" i="101" s="1"/>
  <c r="J33" i="101" a="1"/>
  <c r="J33" i="101" s="1"/>
  <c r="I33" i="101" a="1"/>
  <c r="I33" i="101" s="1"/>
  <c r="E33" i="101" a="1"/>
  <c r="E33" i="101" s="1"/>
  <c r="BI32" i="101" a="1"/>
  <c r="BI32" i="101" s="1"/>
  <c r="BL32" i="101" a="1"/>
  <c r="BL32" i="101" s="1"/>
  <c r="D33" i="101" a="1"/>
  <c r="D33" i="101" s="1"/>
  <c r="BH32" i="101" a="1"/>
  <c r="BH32" i="101" s="1"/>
  <c r="BN32" i="101" a="1"/>
  <c r="BN32" i="101" s="1"/>
  <c r="BK32" i="101" a="1"/>
  <c r="BK32" i="101" s="1"/>
  <c r="R33" i="101" a="1"/>
  <c r="R33" i="101" s="1"/>
  <c r="K45" i="101" a="1"/>
  <c r="K45" i="101" s="1"/>
  <c r="H33" i="101" a="1"/>
  <c r="H33" i="101" s="1"/>
  <c r="G33" i="101" a="1"/>
  <c r="G33" i="101" s="1"/>
  <c r="F33" i="101" a="1"/>
  <c r="F33" i="101" s="1"/>
  <c r="P33" i="101" a="1"/>
  <c r="P33" i="101" s="1"/>
  <c r="BR32" i="101" a="1"/>
  <c r="BR32" i="101" s="1"/>
  <c r="BG32" i="101" a="1"/>
  <c r="BG32" i="101" s="1"/>
  <c r="M33" i="101" a="1"/>
  <c r="M33" i="101" s="1"/>
  <c r="S33" i="101" a="1"/>
  <c r="S33" i="101" s="1"/>
  <c r="L33" i="101" a="1"/>
  <c r="L33" i="101" s="1"/>
  <c r="Q33" i="101" a="1"/>
  <c r="Q33" i="101" s="1"/>
  <c r="O33" i="101" a="1"/>
  <c r="O33" i="101" s="1"/>
  <c r="AP32" i="101" a="1"/>
  <c r="AP32" i="101" s="1"/>
  <c r="AY32" i="101" a="1"/>
  <c r="AY32" i="101" s="1"/>
  <c r="Z32" i="101" a="1"/>
  <c r="Z32" i="101" s="1"/>
  <c r="AO32" i="101" a="1"/>
  <c r="AO32" i="101" s="1"/>
  <c r="AQ32" i="101" a="1"/>
  <c r="AQ32" i="101" s="1"/>
  <c r="AX32" i="101" a="1"/>
  <c r="AX32" i="101" s="1"/>
  <c r="AG32" i="101" a="1"/>
  <c r="AG32" i="101" s="1"/>
  <c r="AL32" i="101" a="1"/>
  <c r="AL32" i="101" s="1"/>
  <c r="AD32" i="101" a="1"/>
  <c r="AD32" i="101" s="1"/>
  <c r="AT32" i="101" a="1"/>
  <c r="AT32" i="101" s="1"/>
  <c r="AS32" i="101" a="1"/>
  <c r="AS32" i="101" s="1"/>
  <c r="AW32" i="101" a="1"/>
  <c r="AW32" i="101" s="1"/>
  <c r="AA32" i="101" a="1"/>
  <c r="AA32" i="101" s="1"/>
  <c r="AN32" i="101" a="1"/>
  <c r="AN32" i="101" s="1"/>
  <c r="AJ32" i="101" a="1"/>
  <c r="AJ32" i="101" s="1"/>
  <c r="AE32" i="101" a="1"/>
  <c r="AE32" i="101" s="1"/>
  <c r="AB32" i="101" a="1"/>
  <c r="AB32" i="101" s="1"/>
  <c r="AI32" i="101" a="1"/>
  <c r="AI32" i="101" s="1"/>
  <c r="AF32" i="101" a="1"/>
  <c r="AF32" i="101" s="1"/>
  <c r="AV32" i="101" a="1"/>
  <c r="AV32" i="101" s="1"/>
  <c r="AC32" i="101" a="1"/>
  <c r="AC32" i="101" s="1"/>
  <c r="BE32" i="101" a="1"/>
  <c r="BE32" i="101" s="1"/>
  <c r="BC32" i="101" a="1"/>
  <c r="BC32" i="101" s="1"/>
  <c r="AH32" i="101" a="1"/>
  <c r="AH32" i="101" s="1"/>
  <c r="BD32" i="101" a="1"/>
  <c r="BD32" i="101" s="1"/>
  <c r="AK32" i="101" a="1"/>
  <c r="AK32" i="101" s="1"/>
  <c r="BA32" i="101" a="1"/>
  <c r="BA32" i="101" s="1"/>
  <c r="AU32" i="101" a="1"/>
  <c r="AU32" i="101" s="1"/>
  <c r="AM32" i="101" a="1"/>
  <c r="AM32" i="101" s="1"/>
  <c r="AR32" i="101" a="1"/>
  <c r="AR32" i="101" s="1"/>
  <c r="BB32" i="101" a="1"/>
  <c r="BB32" i="101" s="1"/>
  <c r="AZ32" i="101" a="1"/>
  <c r="AZ32" i="101" s="1"/>
  <c r="R32" i="101" a="1"/>
  <c r="R32" i="101" s="1"/>
  <c r="BI31" i="101" a="1"/>
  <c r="BI31" i="101" s="1"/>
  <c r="P32" i="101" a="1"/>
  <c r="P32" i="101" s="1"/>
  <c r="BQ31" i="101" a="1"/>
  <c r="BQ31" i="101" s="1"/>
  <c r="D32" i="101" a="1"/>
  <c r="D32" i="101" s="1"/>
  <c r="BJ31" i="101" a="1"/>
  <c r="BJ31" i="101" s="1"/>
  <c r="BL31" i="101" a="1"/>
  <c r="BL31" i="101" s="1"/>
  <c r="BM31" i="101" a="1"/>
  <c r="BM31" i="101"/>
  <c r="Y32" i="101" a="1"/>
  <c r="Y32" i="101" s="1"/>
  <c r="X32" i="101" a="1"/>
  <c r="X32" i="101" s="1"/>
  <c r="M32" i="101" a="1"/>
  <c r="M32" i="101" s="1"/>
  <c r="T32" i="101" a="1"/>
  <c r="T32" i="101" s="1"/>
  <c r="K32" i="101" a="1"/>
  <c r="K32" i="101" s="1"/>
  <c r="L32" i="101" a="1"/>
  <c r="L32" i="101" s="1"/>
  <c r="BR31" i="101" a="1"/>
  <c r="BR31" i="101" s="1"/>
  <c r="Q32" i="101" a="1"/>
  <c r="Q32" i="101" s="1"/>
  <c r="N32" i="101" a="1"/>
  <c r="N32" i="101" s="1"/>
  <c r="BK31" i="101" a="1"/>
  <c r="BK31" i="101" s="1"/>
  <c r="F32" i="101" a="1"/>
  <c r="F32" i="101" s="1"/>
  <c r="J45" i="101" a="1"/>
  <c r="J45" i="101" s="1"/>
  <c r="J32" i="101" a="1"/>
  <c r="J32" i="101" s="1"/>
  <c r="V32" i="101" a="1"/>
  <c r="V32" i="101" s="1"/>
  <c r="H32" i="101" a="1"/>
  <c r="H32" i="101" s="1"/>
  <c r="W32" i="101" a="1"/>
  <c r="W32" i="101" s="1"/>
  <c r="U32" i="101" a="1"/>
  <c r="U32" i="101" s="1"/>
  <c r="I32" i="101" a="1"/>
  <c r="I32" i="101" s="1"/>
  <c r="O32" i="101" a="1"/>
  <c r="O32" i="101" s="1"/>
  <c r="BP31" i="101" a="1"/>
  <c r="BP31" i="101" s="1"/>
  <c r="S32" i="101" a="1"/>
  <c r="S32" i="101" s="1"/>
  <c r="BO31" i="101" a="1"/>
  <c r="BO31" i="101" s="1"/>
  <c r="BN31" i="101" a="1"/>
  <c r="BN31" i="101" s="1"/>
  <c r="AD45" i="101" a="1"/>
  <c r="AD45" i="101" s="1"/>
  <c r="AC31" i="101" a="1"/>
  <c r="AC31" i="101" s="1"/>
  <c r="AG31" i="101" a="1"/>
  <c r="AG31" i="101" s="1"/>
  <c r="AI31" i="101" a="1"/>
  <c r="AI31" i="101" s="1"/>
  <c r="BG31" i="101" a="1"/>
  <c r="BG31" i="101" s="1"/>
  <c r="AQ31" i="101" a="1"/>
  <c r="AQ31" i="101" s="1"/>
  <c r="BH31" i="101" a="1"/>
  <c r="BH31" i="101" s="1"/>
  <c r="AN31" i="101" a="1"/>
  <c r="AN31" i="101" s="1"/>
  <c r="BF31" i="101" a="1"/>
  <c r="BF31" i="101" s="1"/>
  <c r="AK31" i="101" a="1"/>
  <c r="AK31" i="101" s="1"/>
  <c r="BE31" i="101" a="1"/>
  <c r="BE31" i="101" s="1"/>
  <c r="AV31" i="101" a="1"/>
  <c r="AV31" i="101" s="1"/>
  <c r="AU31" i="101" a="1"/>
  <c r="AU31" i="101" s="1"/>
  <c r="BD31" i="101" a="1"/>
  <c r="BD31" i="101" s="1"/>
  <c r="AJ31" i="101" a="1"/>
  <c r="AJ31" i="101" s="1"/>
  <c r="AD31" i="101" a="1"/>
  <c r="AD31" i="101" s="1"/>
  <c r="BC31" i="101" a="1"/>
  <c r="BC31" i="101" s="1"/>
  <c r="AE31" i="101" a="1"/>
  <c r="AE31" i="101" s="1"/>
  <c r="AP31" i="101" a="1"/>
  <c r="AP31" i="101" s="1"/>
  <c r="AL31" i="101" a="1"/>
  <c r="AL31" i="101" s="1"/>
  <c r="AO31" i="101" a="1"/>
  <c r="AO31" i="101" s="1"/>
  <c r="AX31" i="101" a="1"/>
  <c r="AX31" i="101" s="1"/>
  <c r="AY31" i="101" a="1"/>
  <c r="AY31" i="101" s="1"/>
  <c r="AR31" i="101" a="1"/>
  <c r="AR31" i="101" s="1"/>
  <c r="AM31" i="101" a="1"/>
  <c r="AM31" i="101" s="1"/>
  <c r="BB31" i="101" a="1"/>
  <c r="BB31" i="101" s="1"/>
  <c r="BA31" i="101" a="1"/>
  <c r="BA31" i="101" s="1"/>
  <c r="AZ31" i="101" a="1"/>
  <c r="AZ31" i="101" s="1"/>
  <c r="AT31" i="101" a="1"/>
  <c r="AT31" i="101" s="1"/>
  <c r="AH31" i="101" a="1"/>
  <c r="AH31" i="101" s="1"/>
  <c r="AW31" i="101" a="1"/>
  <c r="AW31" i="101" s="1"/>
  <c r="AS31" i="101" a="1"/>
  <c r="AS31" i="101" s="1"/>
  <c r="AF31" i="101" a="1"/>
  <c r="AF31" i="101" s="1"/>
  <c r="P31" i="101" a="1"/>
  <c r="P31" i="101" s="1"/>
  <c r="O31" i="101" a="1"/>
  <c r="O31" i="101" s="1"/>
  <c r="BN151" i="101" a="1"/>
  <c r="BN151" i="101" s="1"/>
  <c r="BR30" i="101" a="1"/>
  <c r="BR30" i="101" s="1"/>
  <c r="BQ30" i="101" a="1"/>
  <c r="BQ30" i="101" s="1"/>
  <c r="BL30" i="101" a="1"/>
  <c r="BL30" i="101" s="1"/>
  <c r="BM30" i="101" a="1"/>
  <c r="BM30" i="101" s="1"/>
  <c r="AB31" i="101" a="1"/>
  <c r="AB31" i="101" s="1"/>
  <c r="AA31" i="101" a="1"/>
  <c r="AA31" i="101" s="1"/>
  <c r="T31" i="101" a="1"/>
  <c r="T31" i="101" s="1"/>
  <c r="BN30" i="101" a="1"/>
  <c r="BN30" i="101" s="1"/>
  <c r="Z31" i="101" a="1"/>
  <c r="Z31" i="101" s="1"/>
  <c r="U31" i="101" a="1"/>
  <c r="U31" i="101" s="1"/>
  <c r="K31" i="101" a="1"/>
  <c r="K31" i="101" s="1"/>
  <c r="BO30" i="101" a="1"/>
  <c r="BO30" i="101" s="1"/>
  <c r="Y31" i="101" a="1"/>
  <c r="Y31" i="101" s="1"/>
  <c r="R31" i="101" a="1"/>
  <c r="R31" i="101" s="1"/>
  <c r="E32" i="101" a="1"/>
  <c r="E32" i="101" s="1"/>
  <c r="X31" i="101" a="1"/>
  <c r="X31" i="101" s="1"/>
  <c r="W31" i="101" a="1"/>
  <c r="W31" i="101" s="1"/>
  <c r="V31" i="101" a="1"/>
  <c r="V31" i="101" s="1"/>
  <c r="S31" i="101" a="1"/>
  <c r="S31" i="101" s="1"/>
  <c r="Q31" i="101" a="1"/>
  <c r="Q31" i="101" s="1"/>
  <c r="J31" i="101" a="1"/>
  <c r="J31" i="101" s="1"/>
  <c r="I31" i="101" a="1"/>
  <c r="I31" i="101" s="1"/>
  <c r="N31" i="101" a="1"/>
  <c r="N31" i="101" s="1"/>
  <c r="M31" i="101" a="1"/>
  <c r="M31" i="101" s="1"/>
  <c r="D31" i="101" a="1"/>
  <c r="D31" i="101" s="1"/>
  <c r="L31" i="101" a="1"/>
  <c r="L31" i="101" s="1"/>
  <c r="BP30" i="101" a="1"/>
  <c r="BP30" i="101" s="1"/>
  <c r="I45" i="101" a="1"/>
  <c r="I45" i="101" s="1"/>
  <c r="G32" i="101" a="1"/>
  <c r="G32" i="101" s="1"/>
  <c r="BA30" i="101" a="1"/>
  <c r="BA30" i="101" s="1"/>
  <c r="AN30" i="101" a="1"/>
  <c r="AN30" i="101" s="1"/>
  <c r="AG30" i="101" a="1"/>
  <c r="AG30" i="101" s="1"/>
  <c r="AW30" i="101" a="1"/>
  <c r="AW30" i="101" s="1"/>
  <c r="AV30" i="101" a="1"/>
  <c r="AV30" i="101" s="1"/>
  <c r="AU30" i="101" a="1"/>
  <c r="AU30" i="101" s="1"/>
  <c r="BC30" i="101" a="1"/>
  <c r="BC30" i="101" s="1"/>
  <c r="BG30" i="101" a="1"/>
  <c r="BG30" i="101" s="1"/>
  <c r="BE30" i="101" a="1"/>
  <c r="BE30" i="101" s="1"/>
  <c r="BD30" i="101" a="1"/>
  <c r="BD30" i="101" s="1"/>
  <c r="AQ30" i="101" a="1"/>
  <c r="AQ30" i="101" s="1"/>
  <c r="AY30" i="101" a="1"/>
  <c r="AY30" i="101" s="1"/>
  <c r="AI30" i="101" a="1"/>
  <c r="AI30" i="101" s="1"/>
  <c r="AP30" i="101" a="1"/>
  <c r="AP30" i="101" s="1"/>
  <c r="AX30" i="101" a="1"/>
  <c r="AX30" i="101" s="1"/>
  <c r="AK30" i="101" a="1"/>
  <c r="AK30" i="101" s="1"/>
  <c r="AJ30" i="101" a="1"/>
  <c r="AJ30" i="101" s="1"/>
  <c r="BB30" i="101" a="1"/>
  <c r="BB30" i="101" s="1"/>
  <c r="AO30" i="101" a="1"/>
  <c r="AO30" i="101" s="1"/>
  <c r="AM30" i="101" a="1"/>
  <c r="AM30" i="101" s="1"/>
  <c r="BF30" i="101" a="1"/>
  <c r="BF30" i="101" s="1"/>
  <c r="AS30" i="101" a="1"/>
  <c r="AS30" i="101" s="1"/>
  <c r="BK30" i="101" a="1"/>
  <c r="BK30" i="101" s="1"/>
  <c r="BJ30" i="101" a="1"/>
  <c r="BJ30" i="101" s="1"/>
  <c r="BH30" i="101" a="1"/>
  <c r="BH30" i="101" s="1"/>
  <c r="AT30" i="101" a="1"/>
  <c r="AT30" i="101" s="1"/>
  <c r="BI30" i="101" a="1"/>
  <c r="BI30" i="101" s="1"/>
  <c r="AF30" i="101" a="1"/>
  <c r="AF30" i="101" s="1"/>
  <c r="AR30" i="101" a="1"/>
  <c r="AR30" i="101" s="1"/>
  <c r="AZ30" i="101" a="1"/>
  <c r="AZ30" i="101" s="1"/>
  <c r="AH30" i="101" a="1"/>
  <c r="AH30" i="101" s="1"/>
  <c r="AL30" i="101" a="1"/>
  <c r="AL30" i="101" s="1"/>
  <c r="S30" i="101" a="1"/>
  <c r="S30" i="101" s="1"/>
  <c r="G31" i="101" a="1"/>
  <c r="G31" i="101" s="1"/>
  <c r="P30" i="101" a="1"/>
  <c r="P30" i="101" s="1"/>
  <c r="AE30" i="101" a="1"/>
  <c r="AE30" i="101" s="1"/>
  <c r="T30" i="101" a="1"/>
  <c r="T30" i="101" s="1"/>
  <c r="AD30" i="101" a="1"/>
  <c r="AD30" i="101" s="1"/>
  <c r="Z30" i="101" a="1"/>
  <c r="Z30" i="101" s="1"/>
  <c r="G30" i="101" a="1"/>
  <c r="G30" i="101" s="1"/>
  <c r="J30" i="101" a="1"/>
  <c r="J30" i="101" s="1"/>
  <c r="F30" i="101" a="1"/>
  <c r="F30" i="101" s="1"/>
  <c r="H30" i="101" a="1"/>
  <c r="H30" i="101" s="1"/>
  <c r="I30" i="101" a="1"/>
  <c r="I30" i="101" s="1"/>
  <c r="Y30" i="101" a="1"/>
  <c r="Y30" i="101" s="1"/>
  <c r="U30" i="101" a="1"/>
  <c r="U30" i="101" s="1"/>
  <c r="Q30" i="101" a="1"/>
  <c r="Q30" i="101" s="1"/>
  <c r="H45" i="101" a="1"/>
  <c r="H45" i="101" s="1"/>
  <c r="E31" i="101" a="1"/>
  <c r="E31" i="101" s="1"/>
  <c r="K30" i="101" a="1"/>
  <c r="K30" i="101" s="1"/>
  <c r="W30" i="101" a="1"/>
  <c r="W30" i="101" s="1"/>
  <c r="O30" i="101" a="1"/>
  <c r="O30" i="101" s="1"/>
  <c r="F31" i="101" a="1"/>
  <c r="F31" i="101" s="1"/>
  <c r="G45" i="101" a="1"/>
  <c r="G45" i="101" s="1"/>
  <c r="AB30" i="101" a="1"/>
  <c r="AB30" i="101" s="1"/>
  <c r="AC30" i="101" a="1"/>
  <c r="AC30" i="101" s="1"/>
  <c r="L30" i="101" a="1"/>
  <c r="L30" i="101" s="1"/>
  <c r="V30" i="101" a="1"/>
  <c r="V30" i="101" s="1"/>
  <c r="N30" i="101" a="1"/>
  <c r="N30" i="101" s="1"/>
  <c r="AA30" i="101" a="1"/>
  <c r="AA30" i="101" s="1"/>
  <c r="R30" i="101" a="1"/>
  <c r="R30" i="101" s="1"/>
  <c r="H31" i="101" a="1"/>
  <c r="H31" i="101" s="1"/>
  <c r="X30" i="101" a="1"/>
  <c r="X30" i="101" s="1"/>
  <c r="M30" i="101" a="1"/>
  <c r="M30" i="101" s="1"/>
  <c r="BE44" i="101" a="1"/>
  <c r="BE44" i="101" s="1"/>
  <c r="BC44" i="101" a="1"/>
  <c r="BC44" i="101" s="1"/>
  <c r="BB44" i="101" a="1"/>
  <c r="BB44" i="101" s="1"/>
  <c r="AW44" i="101" a="1"/>
  <c r="AW44" i="101" s="1"/>
  <c r="AX44" i="101" a="1"/>
  <c r="AX44" i="101" s="1"/>
  <c r="AZ44" i="101" a="1"/>
  <c r="AZ44" i="101" s="1"/>
  <c r="BO44" i="101" a="1"/>
  <c r="BO44" i="101" s="1"/>
  <c r="BF44" i="101" a="1"/>
  <c r="BF44" i="101" s="1"/>
  <c r="F45" i="101" a="1"/>
  <c r="F45" i="101" s="1"/>
  <c r="BA44" i="101" a="1"/>
  <c r="BA44" i="101" s="1"/>
  <c r="BQ44" i="101" a="1"/>
  <c r="BQ44" i="101" s="1"/>
  <c r="D45" i="101" a="1"/>
  <c r="D45" i="101" s="1"/>
  <c r="E45" i="101" a="1"/>
  <c r="E45" i="101" s="1"/>
  <c r="BI44" i="101" a="1"/>
  <c r="BI44" i="101" s="1"/>
  <c r="AY44" i="101" a="1"/>
  <c r="AY44" i="101" s="1"/>
  <c r="BM44" i="101" a="1"/>
  <c r="BM44" i="101" s="1"/>
  <c r="AV44" i="101" a="1"/>
  <c r="AV44" i="101" s="1"/>
  <c r="BH44" i="101" a="1"/>
  <c r="BH44" i="101" s="1"/>
  <c r="BK44" i="101" a="1"/>
  <c r="BK44" i="101" s="1"/>
  <c r="BL44" i="101" a="1"/>
  <c r="BL44" i="101" s="1"/>
  <c r="BD44" i="101" a="1"/>
  <c r="BD44" i="101" s="1"/>
  <c r="BR44" i="101" a="1"/>
  <c r="BR44" i="101" s="1"/>
  <c r="BG44" i="101" a="1"/>
  <c r="BG44" i="101" s="1"/>
  <c r="BP44" i="101" a="1"/>
  <c r="BP44" i="101" s="1"/>
  <c r="BN44" i="101" a="1"/>
  <c r="BN44" i="101" s="1"/>
  <c r="BJ44" i="101" a="1"/>
  <c r="BJ44" i="101" s="1"/>
  <c r="AF44" i="101" a="1"/>
  <c r="AF44" i="101" s="1"/>
  <c r="AL44" i="101" a="1"/>
  <c r="AL44" i="101" s="1"/>
  <c r="AH44" i="101" a="1"/>
  <c r="AH44" i="101" s="1"/>
  <c r="AQ44" i="101" a="1"/>
  <c r="AQ44" i="101" s="1"/>
  <c r="Z44" i="101" a="1"/>
  <c r="Z44" i="101" s="1"/>
  <c r="S44" i="101" a="1"/>
  <c r="S44" i="101" s="1"/>
  <c r="AP44" i="101" a="1"/>
  <c r="AP44" i="101" s="1"/>
  <c r="AJ44" i="101" a="1"/>
  <c r="AJ44" i="101" s="1"/>
  <c r="AI44" i="101" a="1"/>
  <c r="AI44" i="101" s="1"/>
  <c r="AG44" i="101" a="1"/>
  <c r="AG44" i="101" s="1"/>
  <c r="X44" i="101" a="1"/>
  <c r="X44" i="101" s="1"/>
  <c r="AC44" i="101" a="1"/>
  <c r="AC44" i="101" s="1"/>
  <c r="AB44" i="101" a="1"/>
  <c r="AB44" i="101" s="1"/>
  <c r="R44" i="101" a="1"/>
  <c r="R44" i="101" s="1"/>
  <c r="T44" i="101" a="1"/>
  <c r="T44" i="101" s="1"/>
  <c r="Y44" i="101" a="1"/>
  <c r="Y44" i="101" s="1"/>
  <c r="Q44" i="101" a="1"/>
  <c r="Q44" i="101" s="1"/>
  <c r="AO44" i="101" a="1"/>
  <c r="AO44" i="101" s="1"/>
  <c r="AN44" i="101" a="1"/>
  <c r="AN44" i="101" s="1"/>
  <c r="P44" i="101" a="1"/>
  <c r="P44" i="101" s="1"/>
  <c r="AD44" i="101" a="1"/>
  <c r="AD44" i="101" s="1"/>
  <c r="V44" i="101" a="1"/>
  <c r="V44" i="101" s="1"/>
  <c r="W44" i="101" a="1"/>
  <c r="W44" i="101" s="1"/>
  <c r="AU44" i="101" a="1"/>
  <c r="AU44" i="101" s="1"/>
  <c r="AE44" i="101" a="1"/>
  <c r="AE44" i="101" s="1"/>
  <c r="AT44" i="101" a="1"/>
  <c r="AT44" i="101" s="1"/>
  <c r="AR44" i="101" a="1"/>
  <c r="AR44" i="101" s="1"/>
  <c r="AM44" i="101" a="1"/>
  <c r="AM44" i="101" s="1"/>
  <c r="AK44" i="101" a="1"/>
  <c r="AK44" i="101" s="1"/>
  <c r="U44" i="101" a="1"/>
  <c r="U44" i="101" s="1"/>
  <c r="AA44" i="101" a="1"/>
  <c r="AA44" i="101" s="1"/>
  <c r="AS44" i="101" a="1"/>
  <c r="AS44" i="101" s="1"/>
  <c r="BC43" i="101" a="1"/>
  <c r="BC43" i="101" s="1"/>
  <c r="BQ43" i="101" a="1"/>
  <c r="BQ43" i="101" s="1"/>
  <c r="BO43" i="101" a="1"/>
  <c r="BO43" i="101" s="1"/>
  <c r="BL43" i="101" a="1"/>
  <c r="BL43" i="101" s="1"/>
  <c r="BB43" i="101" a="1"/>
  <c r="BB43" i="101" s="1"/>
  <c r="O44" i="101" a="1"/>
  <c r="O44" i="101" s="1"/>
  <c r="BR43" i="101" a="1"/>
  <c r="BR43" i="101" s="1"/>
  <c r="M44" i="101" a="1"/>
  <c r="M44" i="101" s="1"/>
  <c r="BK43" i="101" a="1"/>
  <c r="BK43" i="101" s="1"/>
  <c r="BD43" i="101" a="1"/>
  <c r="BD43" i="101" s="1"/>
  <c r="BF43" i="101" a="1"/>
  <c r="BF43" i="101" s="1"/>
  <c r="L44" i="101" a="1"/>
  <c r="L44" i="101" s="1"/>
  <c r="N44" i="101" a="1"/>
  <c r="N44" i="101" s="1"/>
  <c r="H44" i="101" a="1"/>
  <c r="H44" i="101" s="1"/>
  <c r="BM43" i="101" a="1"/>
  <c r="BM43" i="101" s="1"/>
  <c r="K44" i="101" a="1"/>
  <c r="K44" i="101" s="1"/>
  <c r="BN43" i="101" a="1"/>
  <c r="BN43" i="101" s="1"/>
  <c r="BI43" i="101" a="1"/>
  <c r="BI43" i="101" s="1"/>
  <c r="BH43" i="101" a="1"/>
  <c r="BH43" i="101" s="1"/>
  <c r="J44" i="101" a="1"/>
  <c r="J44" i="101" s="1"/>
  <c r="I44" i="101" a="1"/>
  <c r="I44" i="101" s="1"/>
  <c r="BA43" i="101" a="1"/>
  <c r="BA43" i="101" s="1"/>
  <c r="F44" i="101" a="1"/>
  <c r="F44" i="101" s="1"/>
  <c r="E44" i="101" a="1"/>
  <c r="E44" i="101" s="1"/>
  <c r="D44" i="101" a="1"/>
  <c r="D44" i="101" s="1"/>
  <c r="BP43" i="101" a="1"/>
  <c r="BP43" i="101" s="1"/>
  <c r="BE43" i="101" a="1"/>
  <c r="BE43" i="101" s="1"/>
  <c r="BG43" i="101" a="1"/>
  <c r="BG43" i="101" s="1"/>
  <c r="BJ43" i="101" a="1"/>
  <c r="BJ43" i="101" s="1"/>
  <c r="AU43" i="101" a="1"/>
  <c r="AU43" i="101" s="1"/>
  <c r="AI43" i="101" a="1"/>
  <c r="AI43" i="101" s="1"/>
  <c r="AF43" i="101" a="1"/>
  <c r="AF43" i="101" s="1"/>
  <c r="AA43" i="101" a="1"/>
  <c r="AA43" i="101" s="1"/>
  <c r="AT43" i="101" a="1"/>
  <c r="AT43" i="101" s="1"/>
  <c r="AV43" i="101" a="1"/>
  <c r="AV43" i="101" s="1"/>
  <c r="AP43" i="101" a="1"/>
  <c r="AP43" i="101" s="1"/>
  <c r="AO43" i="101" a="1"/>
  <c r="AO43" i="101" s="1"/>
  <c r="AH43" i="101" a="1"/>
  <c r="AH43" i="101" s="1"/>
  <c r="AL43" i="101" a="1"/>
  <c r="AL43" i="101" s="1"/>
  <c r="AS43" i="101" a="1"/>
  <c r="AS43" i="101" s="1"/>
  <c r="AN43" i="101" a="1"/>
  <c r="AN43" i="101" s="1"/>
  <c r="AG43" i="101" a="1"/>
  <c r="AG43" i="101" s="1"/>
  <c r="Y43" i="101" a="1"/>
  <c r="Y43" i="101" s="1"/>
  <c r="AB43" i="101" a="1"/>
  <c r="AB43" i="101" s="1"/>
  <c r="AK43" i="101" a="1"/>
  <c r="AK43" i="101" s="1"/>
  <c r="X43" i="101" a="1"/>
  <c r="X43" i="101" s="1"/>
  <c r="AE43" i="101" a="1"/>
  <c r="AE43" i="101" s="1"/>
  <c r="AM43" i="101" a="1"/>
  <c r="AM43" i="101" s="1"/>
  <c r="AJ43" i="101" a="1"/>
  <c r="AJ43" i="101" s="1"/>
  <c r="AZ43" i="101" a="1"/>
  <c r="AZ43" i="101" s="1"/>
  <c r="AC43" i="101" a="1"/>
  <c r="AC43" i="101" s="1"/>
  <c r="Z43" i="101" a="1"/>
  <c r="Z43" i="101" s="1"/>
  <c r="AY43" i="101" a="1"/>
  <c r="AY43" i="101" s="1"/>
  <c r="AX43" i="101" a="1"/>
  <c r="AX43" i="101" s="1"/>
  <c r="AD43" i="101" a="1"/>
  <c r="AD43" i="101" s="1"/>
  <c r="AW43" i="101" a="1"/>
  <c r="AW43" i="101" s="1"/>
  <c r="AQ43" i="101" a="1"/>
  <c r="AQ43" i="101" s="1"/>
  <c r="AR43" i="101" a="1"/>
  <c r="AR43" i="101" s="1"/>
  <c r="H43" i="101" a="1"/>
  <c r="H43" i="101" s="1"/>
  <c r="G44" i="101" a="1"/>
  <c r="G44" i="101" s="1"/>
  <c r="K43" i="101" a="1"/>
  <c r="K43" i="101" s="1"/>
  <c r="R43" i="101" a="1"/>
  <c r="R43" i="101" s="1"/>
  <c r="L43" i="101" a="1"/>
  <c r="L43" i="101" s="1"/>
  <c r="G43" i="101" a="1"/>
  <c r="G43" i="101" s="1"/>
  <c r="Z45" i="101" a="1"/>
  <c r="Z45" i="101" s="1"/>
  <c r="BP42" i="101" a="1"/>
  <c r="BP42" i="101" s="1"/>
  <c r="BQ42" i="101" a="1"/>
  <c r="BQ42" i="101" s="1"/>
  <c r="W43" i="101" a="1"/>
  <c r="W43" i="101" s="1"/>
  <c r="I43" i="101" a="1"/>
  <c r="I43" i="101" s="1"/>
  <c r="BL151" i="101" a="1"/>
  <c r="BL151" i="101" s="1"/>
  <c r="S43" i="101" a="1"/>
  <c r="S43" i="101" s="1"/>
  <c r="P43" i="101" a="1"/>
  <c r="P43" i="101" s="1"/>
  <c r="Q43" i="101" a="1"/>
  <c r="Q43" i="101" s="1"/>
  <c r="N43" i="101" a="1"/>
  <c r="N43" i="101" s="1"/>
  <c r="BN42" i="101" a="1"/>
  <c r="BN42" i="101" s="1"/>
  <c r="F43" i="101" a="1"/>
  <c r="F43" i="101" s="1"/>
  <c r="BO42" i="101" a="1"/>
  <c r="BO42" i="101" s="1"/>
  <c r="O43" i="101" a="1"/>
  <c r="O43" i="101" s="1"/>
  <c r="V43" i="101" a="1"/>
  <c r="V43" i="101" s="1"/>
  <c r="U43" i="101" a="1"/>
  <c r="U43" i="101" s="1"/>
  <c r="AC45" i="101" a="1"/>
  <c r="AC45" i="101" s="1"/>
  <c r="D43" i="101" a="1"/>
  <c r="D43" i="101" s="1"/>
  <c r="BM151" i="101" a="1"/>
  <c r="BM151" i="101" s="1"/>
  <c r="E43" i="101" a="1"/>
  <c r="E43" i="101" s="1"/>
  <c r="T43" i="101" a="1"/>
  <c r="T43" i="101" s="1"/>
  <c r="M43" i="101" a="1"/>
  <c r="M43" i="101" s="1"/>
  <c r="AB45" i="101" a="1"/>
  <c r="AB45" i="101" s="1"/>
  <c r="AA45" i="101" a="1"/>
  <c r="AA45" i="101" s="1"/>
  <c r="J43" i="101" a="1"/>
  <c r="J43" i="101" s="1"/>
  <c r="BR42" i="101" a="1"/>
  <c r="BR42" i="101" s="1"/>
  <c r="BM42" i="101" a="1"/>
  <c r="BM42" i="101" s="1"/>
  <c r="BC42" i="101" a="1"/>
  <c r="BC42" i="101" s="1"/>
  <c r="BA42" i="101" a="1"/>
  <c r="BA42" i="101" s="1"/>
  <c r="AU42" i="101" a="1"/>
  <c r="AU42" i="101" s="1"/>
  <c r="AH42" i="101" a="1"/>
  <c r="AH42" i="101" s="1"/>
  <c r="AP42" i="101" a="1"/>
  <c r="AP42" i="101" s="1"/>
  <c r="BF42" i="101" a="1"/>
  <c r="BF42" i="101" s="1"/>
  <c r="BG42" i="101" a="1"/>
  <c r="BG42" i="101" s="1"/>
  <c r="AZ42" i="101" a="1"/>
  <c r="AZ42" i="101" s="1"/>
  <c r="AW42" i="101" a="1"/>
  <c r="AW42" i="101" s="1"/>
  <c r="AV42" i="101" a="1"/>
  <c r="AV42" i="101" s="1"/>
  <c r="AR42" i="101" a="1"/>
  <c r="AR42" i="101" s="1"/>
  <c r="AN42" i="101" a="1"/>
  <c r="AN42" i="101" s="1"/>
  <c r="AL42" i="101" a="1"/>
  <c r="AL42" i="101" s="1"/>
  <c r="AS42" i="101" a="1"/>
  <c r="AS42" i="101" s="1"/>
  <c r="AK42" i="101" a="1"/>
  <c r="AK42" i="101" s="1"/>
  <c r="BE42" i="101" a="1"/>
  <c r="BE42" i="101" s="1"/>
  <c r="AI42" i="101" a="1"/>
  <c r="AI42" i="101" s="1"/>
  <c r="BI42" i="101" a="1"/>
  <c r="BI42" i="101" s="1"/>
  <c r="BL42" i="101" a="1"/>
  <c r="BL42" i="101" s="1"/>
  <c r="AT42" i="101" a="1"/>
  <c r="AT42" i="101" s="1"/>
  <c r="BK42" i="101" a="1"/>
  <c r="BK42" i="101" s="1"/>
  <c r="BB42" i="101" a="1"/>
  <c r="BB42" i="101" s="1"/>
  <c r="AG42" i="101" a="1"/>
  <c r="AG42" i="101" s="1"/>
  <c r="BJ42" i="101" a="1"/>
  <c r="BJ42" i="101" s="1"/>
  <c r="AE42" i="101" a="1"/>
  <c r="AE42" i="101" s="1"/>
  <c r="BD42" i="101" a="1"/>
  <c r="BD42" i="101" s="1"/>
  <c r="AX42" i="101" a="1"/>
  <c r="AX42" i="101" s="1"/>
  <c r="AY42" i="101" a="1"/>
  <c r="AY42" i="101" s="1"/>
  <c r="AF42" i="101" a="1"/>
  <c r="AF42" i="101" s="1"/>
  <c r="AQ42" i="101" a="1"/>
  <c r="AQ42" i="101" s="1"/>
  <c r="AM42" i="101" a="1"/>
  <c r="AM42" i="101" s="1"/>
  <c r="AJ42" i="101" a="1"/>
  <c r="AJ42" i="101" s="1"/>
  <c r="BH42" i="101" a="1"/>
  <c r="BH42" i="101" s="1"/>
  <c r="V42" i="101" a="1"/>
  <c r="V42" i="101" s="1"/>
  <c r="M42" i="101" a="1"/>
  <c r="M42" i="101" s="1"/>
  <c r="K42" i="101" a="1"/>
  <c r="K42" i="101" s="1"/>
  <c r="F42" i="101" a="1"/>
  <c r="F42" i="101" s="1"/>
  <c r="BM41" i="101" a="1"/>
  <c r="BM41" i="101" s="1"/>
  <c r="BN41" i="101" a="1"/>
  <c r="BN41" i="101" s="1"/>
  <c r="AD42" i="101" a="1"/>
  <c r="AD42" i="101" s="1"/>
  <c r="Y42" i="101" a="1"/>
  <c r="Y42" i="101" s="1"/>
  <c r="P42" i="101" a="1"/>
  <c r="P42" i="101" s="1"/>
  <c r="H42" i="101" a="1"/>
  <c r="H42" i="101" s="1"/>
  <c r="AC42" i="101" a="1"/>
  <c r="AC42" i="101" s="1"/>
  <c r="AB42" i="101" a="1"/>
  <c r="AB42" i="101" s="1"/>
  <c r="X42" i="101" a="1"/>
  <c r="X42" i="101" s="1"/>
  <c r="BQ41" i="101" a="1"/>
  <c r="BQ41" i="101" s="1"/>
  <c r="J42" i="101" a="1"/>
  <c r="J42" i="101" s="1"/>
  <c r="AA42" i="101" a="1"/>
  <c r="AA42" i="101" s="1"/>
  <c r="G42" i="101" a="1"/>
  <c r="G42" i="101" s="1"/>
  <c r="E42" i="101" a="1"/>
  <c r="E42" i="101" s="1"/>
  <c r="D42" i="101" a="1"/>
  <c r="D42" i="101" s="1"/>
  <c r="BP41" i="101" a="1"/>
  <c r="BP41" i="101" s="1"/>
  <c r="I42" i="101" a="1"/>
  <c r="I42" i="101" s="1"/>
  <c r="AO42" i="101" a="1"/>
  <c r="AO42" i="101" s="1"/>
  <c r="W42" i="101" a="1"/>
  <c r="W42" i="101" s="1"/>
  <c r="N42" i="101" a="1"/>
  <c r="N42" i="101" s="1"/>
  <c r="X45" i="101" a="1"/>
  <c r="X45" i="101" s="1"/>
  <c r="L42" i="101" a="1"/>
  <c r="L42" i="101" s="1"/>
  <c r="O42" i="101" a="1"/>
  <c r="O42" i="101" s="1"/>
  <c r="BO41" i="101" a="1"/>
  <c r="BO41" i="101" s="1"/>
  <c r="BR41" i="101" a="1"/>
  <c r="BR41" i="101" s="1"/>
  <c r="Z42" i="101" a="1"/>
  <c r="Z42" i="101" s="1"/>
  <c r="Y45" i="101" a="1"/>
  <c r="Y45" i="101" s="1"/>
  <c r="AN41" i="101" a="1"/>
  <c r="AN41" i="101" s="1"/>
  <c r="BL41" i="101" a="1"/>
  <c r="BL41" i="101" s="1"/>
  <c r="BK41" i="101" a="1"/>
  <c r="BK41" i="101" s="1"/>
  <c r="AW41" i="101" a="1"/>
  <c r="AW41" i="101" s="1"/>
  <c r="BJ41" i="101" a="1"/>
  <c r="BJ41" i="101" s="1"/>
  <c r="BI41" i="101" a="1"/>
  <c r="BI41" i="101" s="1"/>
  <c r="BB41" i="101" a="1"/>
  <c r="BB41" i="101" s="1"/>
  <c r="AO41" i="101" a="1"/>
  <c r="AO41" i="101" s="1"/>
  <c r="BH41" i="101" a="1"/>
  <c r="BH41" i="101" s="1"/>
  <c r="BE41" i="101" a="1"/>
  <c r="BE41" i="101" s="1"/>
  <c r="AY41" i="101" a="1"/>
  <c r="AY41" i="101" s="1"/>
  <c r="AS41" i="101" a="1"/>
  <c r="AS41" i="101" s="1"/>
  <c r="AI41" i="101" a="1"/>
  <c r="AI41" i="101" s="1"/>
  <c r="BG41" i="101" a="1"/>
  <c r="BG41" i="101" s="1"/>
  <c r="AR41" i="101" a="1"/>
  <c r="AR41" i="101" s="1"/>
  <c r="AJ41" i="101" a="1"/>
  <c r="AJ41" i="101" s="1"/>
  <c r="BD41" i="101" a="1"/>
  <c r="BD41" i="101" s="1"/>
  <c r="AX41" i="101" a="1"/>
  <c r="AX41" i="101" s="1"/>
  <c r="AV41" i="101" a="1"/>
  <c r="AV41" i="101" s="1"/>
  <c r="BA41" i="101" a="1"/>
  <c r="BA41" i="101" s="1"/>
  <c r="AL41" i="101" a="1"/>
  <c r="AL41" i="101" s="1"/>
  <c r="AT41" i="101" a="1"/>
  <c r="AT41" i="101" s="1"/>
  <c r="AH41" i="101" a="1"/>
  <c r="AH41" i="101" s="1"/>
  <c r="AZ41" i="101" a="1"/>
  <c r="AZ41" i="101" s="1"/>
  <c r="AU41" i="101" a="1"/>
  <c r="AU41" i="101" s="1"/>
  <c r="AP41" i="101" a="1"/>
  <c r="AP41" i="101" s="1"/>
  <c r="AG41" i="101" a="1"/>
  <c r="AG41" i="101" s="1"/>
  <c r="BF41" i="101" a="1"/>
  <c r="BF41" i="101" s="1"/>
  <c r="BC41" i="101" a="1"/>
  <c r="BC41" i="101" s="1"/>
  <c r="AK41" i="101" a="1"/>
  <c r="AK41" i="101" s="1"/>
  <c r="AQ41" i="101" a="1"/>
  <c r="AQ41" i="101" s="1"/>
  <c r="AM41" i="101" a="1"/>
  <c r="AM41" i="101" s="1"/>
  <c r="AA41" i="101" a="1"/>
  <c r="AA41" i="101" s="1"/>
  <c r="R41" i="101" a="1"/>
  <c r="R41" i="101" s="1"/>
  <c r="O41" i="101" a="1"/>
  <c r="O41" i="101" s="1"/>
  <c r="Z41" i="101" a="1"/>
  <c r="Z41" i="101" s="1"/>
  <c r="Y41" i="101" a="1"/>
  <c r="Y41" i="101" s="1"/>
  <c r="X41" i="101" a="1"/>
  <c r="X41" i="101" s="1"/>
  <c r="U41" i="101" a="1"/>
  <c r="U41" i="101" s="1"/>
  <c r="N41" i="101" a="1"/>
  <c r="N41" i="101" s="1"/>
  <c r="L41" i="101" a="1"/>
  <c r="L41" i="101" s="1"/>
  <c r="I41" i="101" a="1"/>
  <c r="I41" i="101" s="1"/>
  <c r="J41" i="101" a="1"/>
  <c r="J41" i="101" s="1"/>
  <c r="U42" i="101" a="1"/>
  <c r="U42" i="101" s="1"/>
  <c r="V41" i="101" a="1"/>
  <c r="V41" i="101" s="1"/>
  <c r="T41" i="101" a="1"/>
  <c r="T41" i="101" s="1"/>
  <c r="E41" i="101" a="1"/>
  <c r="E41" i="101" s="1"/>
  <c r="P41" i="101" a="1"/>
  <c r="P41" i="101" s="1"/>
  <c r="Q41" i="101" a="1"/>
  <c r="Q41" i="101" s="1"/>
  <c r="S41" i="101" a="1"/>
  <c r="S41" i="101" s="1"/>
  <c r="K41" i="101" a="1"/>
  <c r="K41" i="101" s="1"/>
  <c r="AF41" i="101" a="1"/>
  <c r="AF41" i="101" s="1"/>
  <c r="AE41" i="101" a="1"/>
  <c r="AE41" i="101" s="1"/>
  <c r="G41" i="101" a="1"/>
  <c r="G41" i="101" s="1"/>
  <c r="T42" i="101" a="1"/>
  <c r="T42" i="101" s="1"/>
  <c r="AD41" i="101" a="1"/>
  <c r="AD41" i="101" s="1"/>
  <c r="AC41" i="101" a="1"/>
  <c r="AC41" i="101" s="1"/>
  <c r="S42" i="101" a="1"/>
  <c r="S42" i="101" s="1"/>
  <c r="W41" i="101" a="1"/>
  <c r="W41" i="101" s="1"/>
  <c r="Q42" i="101" a="1"/>
  <c r="Q42" i="101" s="1"/>
  <c r="AB41" i="101" a="1"/>
  <c r="AB41" i="101" s="1"/>
  <c r="M41" i="101" a="1"/>
  <c r="M41" i="101" s="1"/>
  <c r="H41" i="101" a="1"/>
  <c r="H41" i="101" s="1"/>
  <c r="R42" i="101" a="1"/>
  <c r="R42" i="101" s="1"/>
  <c r="BM40" i="101" a="1"/>
  <c r="BM40" i="101" s="1"/>
  <c r="BH40" i="101" a="1"/>
  <c r="BH40" i="101" s="1"/>
  <c r="BA40" i="101" a="1"/>
  <c r="BA40" i="101" s="1"/>
  <c r="BG40" i="101" a="1"/>
  <c r="BG40" i="101" s="1"/>
  <c r="AZ40" i="101" a="1"/>
  <c r="AZ40" i="101" s="1"/>
  <c r="AV40" i="101" a="1"/>
  <c r="AV40" i="101" s="1"/>
  <c r="AW40" i="101" a="1"/>
  <c r="AW40" i="101" s="1"/>
  <c r="AR40" i="101" a="1"/>
  <c r="AR40" i="101" s="1"/>
  <c r="BP40" i="101" a="1"/>
  <c r="BP40" i="101" s="1"/>
  <c r="BN40" i="101" a="1"/>
  <c r="BN40" i="101" s="1"/>
  <c r="BO40" i="101" a="1"/>
  <c r="BO40" i="101" s="1"/>
  <c r="AP40" i="101" a="1"/>
  <c r="AP40" i="101" s="1"/>
  <c r="BJ40" i="101" a="1"/>
  <c r="BJ40" i="101" s="1"/>
  <c r="AU40" i="101" a="1"/>
  <c r="AU40" i="101" s="1"/>
  <c r="AT40" i="101" a="1"/>
  <c r="AT40" i="101" s="1"/>
  <c r="BL40" i="101" a="1"/>
  <c r="BL40" i="101" s="1"/>
  <c r="BE40" i="101" a="1"/>
  <c r="BE40" i="101" s="1"/>
  <c r="W45" i="101" a="1"/>
  <c r="W45" i="101" s="1"/>
  <c r="BK40" i="101" a="1"/>
  <c r="BK40" i="101" s="1"/>
  <c r="BI40" i="101" a="1"/>
  <c r="BI40" i="101" s="1"/>
  <c r="BC40" i="101" a="1"/>
  <c r="BC40" i="101" s="1"/>
  <c r="BB40" i="101" a="1"/>
  <c r="BB40" i="101" s="1"/>
  <c r="AS40" i="101" a="1"/>
  <c r="AS40" i="101" s="1"/>
  <c r="AO40" i="101" a="1"/>
  <c r="AO40" i="101" s="1"/>
  <c r="F41" i="101" a="1"/>
  <c r="F41" i="101" s="1"/>
  <c r="D41" i="101" a="1"/>
  <c r="D41" i="101" s="1"/>
  <c r="BR40" i="101" a="1"/>
  <c r="BR40" i="101" s="1"/>
  <c r="BF40" i="101" a="1"/>
  <c r="BF40" i="101" s="1"/>
  <c r="AY40" i="101" a="1"/>
  <c r="AY40" i="101" s="1"/>
  <c r="BQ40" i="101" a="1"/>
  <c r="BQ40" i="101" s="1"/>
  <c r="AX40" i="101" a="1"/>
  <c r="AX40" i="101" s="1"/>
  <c r="BD40" i="101" a="1"/>
  <c r="BD40" i="101" s="1"/>
  <c r="AB72" i="101" a="1"/>
  <c r="AB72" i="101" s="1"/>
  <c r="T72" i="101" a="1"/>
  <c r="T72" i="101" s="1"/>
  <c r="AG72" i="101" a="1"/>
  <c r="AG72" i="101" s="1"/>
  <c r="X72" i="101" a="1"/>
  <c r="X72" i="101" s="1"/>
  <c r="V72" i="101" a="1"/>
  <c r="V72" i="101" s="1"/>
  <c r="U72" i="101" a="1"/>
  <c r="U72" i="101" s="1"/>
  <c r="S72" i="101" a="1"/>
  <c r="S72" i="101" s="1"/>
  <c r="W72" i="101" a="1"/>
  <c r="W72" i="101" s="1"/>
  <c r="Y72" i="101" a="1"/>
  <c r="Y72" i="101" s="1"/>
  <c r="AC72" i="101" a="1"/>
  <c r="AC72" i="101" s="1"/>
  <c r="AU72" i="101" a="1"/>
  <c r="AU72" i="101" s="1"/>
  <c r="AI72" i="101" a="1"/>
  <c r="AI72" i="101" s="1"/>
  <c r="AT72" i="101" a="1"/>
  <c r="AT72" i="101" s="1"/>
  <c r="AS72" i="101" a="1"/>
  <c r="AS72" i="101" s="1"/>
  <c r="AR72" i="101" a="1"/>
  <c r="AR72" i="101" s="1"/>
  <c r="AP72" i="101" a="1"/>
  <c r="AP72" i="101" s="1"/>
  <c r="AE72" i="101" a="1"/>
  <c r="AE72" i="101" s="1"/>
  <c r="AQ72" i="101" a="1"/>
  <c r="AQ72" i="101" s="1"/>
  <c r="AO72" i="101" a="1"/>
  <c r="AO72" i="101" s="1"/>
  <c r="AN72" i="101" a="1"/>
  <c r="AN72" i="101" s="1"/>
  <c r="AM72" i="101" a="1"/>
  <c r="AM72" i="101" s="1"/>
  <c r="AK72" i="101" a="1"/>
  <c r="AK72" i="101" s="1"/>
  <c r="AF72" i="101" a="1"/>
  <c r="AF72" i="101" s="1"/>
  <c r="R72" i="101" a="1"/>
  <c r="R72" i="101" s="1"/>
  <c r="Z72" i="101" a="1"/>
  <c r="Z72" i="101" s="1"/>
  <c r="AD72" i="101" a="1"/>
  <c r="AD72" i="101" s="1"/>
  <c r="AJ72" i="101" a="1"/>
  <c r="AJ72" i="101" s="1"/>
  <c r="AL72" i="101" a="1"/>
  <c r="AL72" i="101" s="1"/>
  <c r="AH72" i="101" a="1"/>
  <c r="AH72" i="101" s="1"/>
  <c r="AA72" i="101" a="1"/>
  <c r="AA72" i="101" s="1"/>
  <c r="H72" i="101" a="1"/>
  <c r="H72" i="101" s="1"/>
  <c r="O72" i="101" a="1"/>
  <c r="O72" i="101" s="1"/>
  <c r="BC71" i="101" a="1"/>
  <c r="BC71" i="101" s="1"/>
  <c r="BM71" i="101" a="1"/>
  <c r="BM71" i="101" s="1"/>
  <c r="BF71" i="101" a="1"/>
  <c r="BF71" i="101" s="1"/>
  <c r="E72" i="101" a="1"/>
  <c r="E72" i="101" s="1"/>
  <c r="F72" i="101" a="1"/>
  <c r="F72" i="101" s="1"/>
  <c r="D72" i="101" a="1"/>
  <c r="D72" i="101" s="1"/>
  <c r="BO71" i="101" a="1"/>
  <c r="BO71" i="101" s="1"/>
  <c r="BI71" i="101" a="1"/>
  <c r="BI71" i="101" s="1"/>
  <c r="Q72" i="101" a="1"/>
  <c r="Q72" i="101" s="1"/>
  <c r="P72" i="101" a="1"/>
  <c r="P72" i="101" s="1"/>
  <c r="L72" i="101" a="1"/>
  <c r="L72" i="101" s="1"/>
  <c r="J72" i="101" a="1"/>
  <c r="J72" i="101" s="1"/>
  <c r="BQ71" i="101" a="1"/>
  <c r="BQ71" i="101" s="1"/>
  <c r="BA71" i="101" a="1"/>
  <c r="BA71" i="101" s="1"/>
  <c r="G72" i="101" a="1"/>
  <c r="G72" i="101" s="1"/>
  <c r="BP71" i="101" a="1"/>
  <c r="BP71" i="101" s="1"/>
  <c r="K72" i="101" a="1"/>
  <c r="K72" i="101" s="1"/>
  <c r="BB71" i="101" a="1"/>
  <c r="BB71" i="101" s="1"/>
  <c r="BH71" i="101" a="1"/>
  <c r="BH71" i="101" s="1"/>
  <c r="BE71" i="101" a="1"/>
  <c r="BE71" i="101" s="1"/>
  <c r="BJ71" i="101" a="1"/>
  <c r="BJ71" i="101" s="1"/>
  <c r="I72" i="101" a="1"/>
  <c r="I72" i="101" s="1"/>
  <c r="N72" i="101" a="1"/>
  <c r="N72" i="101" s="1"/>
  <c r="M72" i="101" a="1"/>
  <c r="M72" i="101" s="1"/>
  <c r="BN71" i="101" a="1"/>
  <c r="BN71" i="101" s="1"/>
  <c r="BR71" i="101" a="1"/>
  <c r="BR71" i="101" s="1"/>
  <c r="BL71" i="101" a="1"/>
  <c r="BL71" i="101" s="1"/>
  <c r="BG71" i="101" a="1"/>
  <c r="BG71" i="101" s="1"/>
  <c r="BD71" i="101" a="1"/>
  <c r="BD71" i="101" s="1"/>
  <c r="BK71" i="101" a="1"/>
  <c r="BK71" i="101" s="1"/>
  <c r="Y71" i="101" a="1"/>
  <c r="Y71" i="101" s="1"/>
  <c r="AY71" i="101" a="1"/>
  <c r="AY71" i="101" s="1"/>
  <c r="AX71" i="101" a="1"/>
  <c r="AX71" i="101" s="1"/>
  <c r="AC71" i="101" a="1"/>
  <c r="AC71" i="101" s="1"/>
  <c r="AW71" i="101" a="1"/>
  <c r="AW71" i="101" s="1"/>
  <c r="AT71" i="101" a="1"/>
  <c r="AT71" i="101" s="1"/>
  <c r="AF71" i="101" a="1"/>
  <c r="AF71" i="101" s="1"/>
  <c r="AS71" i="101" a="1"/>
  <c r="AS71" i="101" s="1"/>
  <c r="AQ71" i="101" a="1"/>
  <c r="AQ71" i="101" s="1"/>
  <c r="AP71" i="101" a="1"/>
  <c r="AP71" i="101" s="1"/>
  <c r="AA71" i="101" a="1"/>
  <c r="AA71" i="101" s="1"/>
  <c r="AN71" i="101" a="1"/>
  <c r="AN71" i="101" s="1"/>
  <c r="AM71" i="101" a="1"/>
  <c r="AM71" i="101" s="1"/>
  <c r="AL71" i="101" a="1"/>
  <c r="AL71" i="101" s="1"/>
  <c r="AK71" i="101" a="1"/>
  <c r="AK71" i="101" s="1"/>
  <c r="AJ71" i="101" a="1"/>
  <c r="AJ71" i="101" s="1"/>
  <c r="AH71" i="101" a="1"/>
  <c r="AH71" i="101" s="1"/>
  <c r="W71" i="101" a="1"/>
  <c r="W71" i="101" s="1"/>
  <c r="V71" i="101" a="1"/>
  <c r="V71" i="101" s="1"/>
  <c r="AI71" i="101" a="1"/>
  <c r="AI71" i="101" s="1"/>
  <c r="Z71" i="101" a="1"/>
  <c r="Z71" i="101" s="1"/>
  <c r="AB71" i="101" a="1"/>
  <c r="AB71" i="101" s="1"/>
  <c r="AG71" i="101" a="1"/>
  <c r="AG71" i="101" s="1"/>
  <c r="AE71" i="101" a="1"/>
  <c r="AE71" i="101" s="1"/>
  <c r="AR71" i="101" a="1"/>
  <c r="AR71" i="101" s="1"/>
  <c r="AZ71" i="101" a="1"/>
  <c r="AZ71" i="101" s="1"/>
  <c r="U71" i="101" a="1"/>
  <c r="U71" i="101" s="1"/>
  <c r="AV71" i="101" a="1"/>
  <c r="AV71" i="101" s="1"/>
  <c r="AD71" i="101" a="1"/>
  <c r="AD71" i="101" s="1"/>
  <c r="AO71" i="101" a="1"/>
  <c r="AO71" i="101" s="1"/>
  <c r="X71" i="101" a="1"/>
  <c r="X71" i="101" s="1"/>
  <c r="AU71" i="101" a="1"/>
  <c r="AU71" i="101" s="1"/>
  <c r="I71" i="101" a="1"/>
  <c r="I71" i="101" s="1"/>
  <c r="F71" i="101" a="1"/>
  <c r="F71" i="101" s="1"/>
  <c r="BP70" i="101" a="1"/>
  <c r="BP70" i="101" s="1"/>
  <c r="BL70" i="101" a="1"/>
  <c r="BL70" i="101" s="1"/>
  <c r="P71" i="101" a="1"/>
  <c r="P71" i="101" s="1"/>
  <c r="N71" i="101" a="1"/>
  <c r="N71" i="101" s="1"/>
  <c r="M71" i="101" a="1"/>
  <c r="M71" i="101" s="1"/>
  <c r="BM70" i="101" a="1"/>
  <c r="BM70" i="101" s="1"/>
  <c r="BR70" i="101" a="1"/>
  <c r="BR70" i="101" s="1"/>
  <c r="K71" i="101" a="1"/>
  <c r="K71" i="101" s="1"/>
  <c r="G71" i="101" a="1"/>
  <c r="G71" i="101" s="1"/>
  <c r="BK70" i="101" a="1"/>
  <c r="BK70" i="101" s="1"/>
  <c r="BN70" i="101" a="1"/>
  <c r="BN70" i="101" s="1"/>
  <c r="BI70" i="101" a="1"/>
  <c r="BI70" i="101" s="1"/>
  <c r="J71" i="101" a="1"/>
  <c r="J71" i="101" s="1"/>
  <c r="BH70" i="101" a="1"/>
  <c r="BH70" i="101" s="1"/>
  <c r="E71" i="101" a="1"/>
  <c r="E71" i="101" s="1"/>
  <c r="D71" i="101" a="1"/>
  <c r="D71" i="101" s="1"/>
  <c r="BF70" i="101" a="1"/>
  <c r="BF70" i="101" s="1"/>
  <c r="BE70" i="101" a="1"/>
  <c r="BE70" i="101" s="1"/>
  <c r="BD70" i="101" a="1"/>
  <c r="BD70" i="101" s="1"/>
  <c r="BG70" i="101" a="1"/>
  <c r="BG70" i="101" s="1"/>
  <c r="T71" i="101" a="1"/>
  <c r="T71" i="101" s="1"/>
  <c r="S71" i="101" a="1"/>
  <c r="S71" i="101" s="1"/>
  <c r="BJ70" i="101" a="1"/>
  <c r="BJ70" i="101" s="1"/>
  <c r="O71" i="101" a="1"/>
  <c r="O71" i="101" s="1"/>
  <c r="R71" i="101" a="1"/>
  <c r="R71" i="101" s="1"/>
  <c r="BQ70" i="101" a="1"/>
  <c r="BQ70" i="101" s="1"/>
  <c r="BO70" i="101" a="1"/>
  <c r="BO70" i="101" s="1"/>
  <c r="H71" i="101" a="1"/>
  <c r="H71" i="101" s="1"/>
  <c r="Q71" i="101" a="1"/>
  <c r="Q71" i="101" s="1"/>
  <c r="L71" i="101" a="1"/>
  <c r="L71" i="101" s="1"/>
  <c r="AX70" i="101" a="1"/>
  <c r="AX70" i="101" s="1"/>
  <c r="AU70" i="101" a="1"/>
  <c r="AU70" i="101" s="1"/>
  <c r="AP70" i="101" a="1"/>
  <c r="AP70" i="101" s="1"/>
  <c r="AW70" i="101" a="1"/>
  <c r="AW70" i="101" s="1"/>
  <c r="AV70" i="101" a="1"/>
  <c r="AV70" i="101" s="1"/>
  <c r="AL70" i="101" a="1"/>
  <c r="AL70" i="101" s="1"/>
  <c r="AD70" i="101" a="1"/>
  <c r="AD70" i="101" s="1"/>
  <c r="BC70" i="101" a="1"/>
  <c r="BC70" i="101" s="1"/>
  <c r="BB70" i="101" a="1"/>
  <c r="BB70" i="101" s="1"/>
  <c r="AQ70" i="101" a="1"/>
  <c r="AQ70" i="101" s="1"/>
  <c r="X70" i="101" a="1"/>
  <c r="X70" i="101" s="1"/>
  <c r="AF70" i="101" a="1"/>
  <c r="AF70" i="101" s="1"/>
  <c r="AS70" i="101" a="1"/>
  <c r="AS70" i="101" s="1"/>
  <c r="BA70" i="101" a="1"/>
  <c r="BA70" i="101" s="1"/>
  <c r="AZ70" i="101" a="1"/>
  <c r="AZ70" i="101" s="1"/>
  <c r="AR70" i="101" a="1"/>
  <c r="AR70" i="101" s="1"/>
  <c r="AM70" i="101" a="1"/>
  <c r="AM70" i="101" s="1"/>
  <c r="Z70" i="101" a="1"/>
  <c r="Z70" i="101" s="1"/>
  <c r="AG70" i="101" a="1"/>
  <c r="AG70" i="101" s="1"/>
  <c r="AC70" i="101" a="1"/>
  <c r="AC70" i="101" s="1"/>
  <c r="AK70" i="101" a="1"/>
  <c r="AK70" i="101" s="1"/>
  <c r="AY70" i="101" a="1"/>
  <c r="AY70" i="101" s="1"/>
  <c r="AT70" i="101" a="1"/>
  <c r="AT70" i="101" s="1"/>
  <c r="AE70" i="101" a="1"/>
  <c r="AE70" i="101" s="1"/>
  <c r="AN70" i="101" a="1"/>
  <c r="AN70" i="101" s="1"/>
  <c r="Y70" i="101" a="1"/>
  <c r="Y70" i="101" s="1"/>
  <c r="AI70" i="101" a="1"/>
  <c r="AI70" i="101" s="1"/>
  <c r="AA70" i="101" a="1"/>
  <c r="AA70" i="101" s="1"/>
  <c r="AB70" i="101" a="1"/>
  <c r="AB70" i="101" s="1"/>
  <c r="AJ70" i="101" a="1"/>
  <c r="AJ70" i="101" s="1"/>
  <c r="AO70" i="101" a="1"/>
  <c r="AO70" i="101" s="1"/>
  <c r="AH70" i="101" a="1"/>
  <c r="AH70" i="101" s="1"/>
  <c r="W70" i="101" a="1"/>
  <c r="W70" i="101" s="1"/>
  <c r="BO69" i="101" a="1"/>
  <c r="BO69" i="101" s="1"/>
  <c r="BI69" i="101" a="1"/>
  <c r="BI69" i="101" s="1"/>
  <c r="R70" i="101" a="1"/>
  <c r="R70" i="101" s="1"/>
  <c r="BJ69" i="101" a="1"/>
  <c r="BJ69" i="101" s="1"/>
  <c r="E70" i="101" a="1"/>
  <c r="E70" i="101" s="1"/>
  <c r="V70" i="101" a="1"/>
  <c r="V70" i="101" s="1"/>
  <c r="L70" i="101" a="1"/>
  <c r="L70" i="101" s="1"/>
  <c r="BH69" i="101" a="1"/>
  <c r="BH69" i="101" s="1"/>
  <c r="K70" i="101" a="1"/>
  <c r="K70" i="101" s="1"/>
  <c r="J70" i="101" a="1"/>
  <c r="J70" i="101" s="1"/>
  <c r="F70" i="101" a="1"/>
  <c r="F70" i="101" s="1"/>
  <c r="BQ69" i="101" a="1"/>
  <c r="BQ69" i="101" s="1"/>
  <c r="D70" i="101" a="1"/>
  <c r="D70" i="101" s="1"/>
  <c r="BG69" i="101" a="1"/>
  <c r="BG69" i="101" s="1"/>
  <c r="U70" i="101" a="1"/>
  <c r="U70" i="101" s="1"/>
  <c r="BR69" i="101" a="1"/>
  <c r="BR69" i="101" s="1"/>
  <c r="G70" i="101" a="1"/>
  <c r="G70" i="101" s="1"/>
  <c r="M70" i="101" a="1"/>
  <c r="M70" i="101" s="1"/>
  <c r="BL69" i="101" a="1"/>
  <c r="BL69" i="101" s="1"/>
  <c r="S70" i="101" a="1"/>
  <c r="S70" i="101" s="1"/>
  <c r="O70" i="101" a="1"/>
  <c r="O70" i="101" s="1"/>
  <c r="I70" i="101" a="1"/>
  <c r="I70" i="101" s="1"/>
  <c r="T70" i="101" a="1"/>
  <c r="T70" i="101" s="1"/>
  <c r="Q70" i="101" a="1"/>
  <c r="Q70" i="101" s="1"/>
  <c r="N70" i="101" a="1"/>
  <c r="N70" i="101" s="1"/>
  <c r="P70" i="101" a="1"/>
  <c r="P70" i="101" s="1"/>
  <c r="H70" i="101" a="1"/>
  <c r="H70" i="101" s="1"/>
  <c r="BM69" i="101" a="1"/>
  <c r="BM69" i="101" s="1"/>
  <c r="BP69" i="101" a="1"/>
  <c r="BP69" i="101" s="1"/>
  <c r="BK69" i="101" a="1"/>
  <c r="BK69" i="101" s="1"/>
  <c r="BN69" i="101" a="1"/>
  <c r="BN69" i="101" s="1"/>
  <c r="BF69" i="101" a="1"/>
  <c r="BF69" i="101" s="1"/>
  <c r="AA69" i="101" a="1"/>
  <c r="AA69" i="101" s="1"/>
  <c r="AT69" i="101" a="1"/>
  <c r="AT69" i="101" s="1"/>
  <c r="AC69" i="101" a="1"/>
  <c r="AC69" i="101" s="1"/>
  <c r="BB69" i="101" a="1"/>
  <c r="BB69" i="101" s="1"/>
  <c r="BC69" i="101" a="1"/>
  <c r="BC69" i="101" s="1"/>
  <c r="AY69" i="101" a="1"/>
  <c r="AY69" i="101" s="1"/>
  <c r="AX69" i="101" a="1"/>
  <c r="AX69" i="101" s="1"/>
  <c r="AW69" i="101" a="1"/>
  <c r="AW69" i="101" s="1"/>
  <c r="AQ69" i="101" a="1"/>
  <c r="AQ69" i="101" s="1"/>
  <c r="AL69" i="101" a="1"/>
  <c r="AL69" i="101" s="1"/>
  <c r="AF69" i="101" a="1"/>
  <c r="AF69" i="101" s="1"/>
  <c r="AU69" i="101" a="1"/>
  <c r="AU69" i="101" s="1"/>
  <c r="AK69" i="101" a="1"/>
  <c r="AK69" i="101" s="1"/>
  <c r="AS69" i="101" a="1"/>
  <c r="AS69" i="101" s="1"/>
  <c r="AV69" i="101" a="1"/>
  <c r="AV69" i="101" s="1"/>
  <c r="AP69" i="101" a="1"/>
  <c r="AP69" i="101" s="1"/>
  <c r="AR69" i="101" a="1"/>
  <c r="AR69" i="101" s="1"/>
  <c r="AJ69" i="101" a="1"/>
  <c r="AJ69" i="101" s="1"/>
  <c r="AO69" i="101" a="1"/>
  <c r="AO69" i="101" s="1"/>
  <c r="BE69" i="101" a="1"/>
  <c r="BE69" i="101" s="1"/>
  <c r="BD69" i="101" a="1"/>
  <c r="BD69" i="101" s="1"/>
  <c r="BA69" i="101" a="1"/>
  <c r="BA69" i="101" s="1"/>
  <c r="AZ69" i="101" a="1"/>
  <c r="AZ69" i="101" s="1"/>
  <c r="AD69" i="101" a="1"/>
  <c r="AD69" i="101" s="1"/>
  <c r="AB69" i="101" a="1"/>
  <c r="AB69" i="101" s="1"/>
  <c r="AN69" i="101" a="1"/>
  <c r="AN69" i="101" s="1"/>
  <c r="AH69" i="101" a="1"/>
  <c r="AH69" i="101" s="1"/>
  <c r="AE69" i="101" a="1"/>
  <c r="AE69" i="101" s="1"/>
  <c r="AM69" i="101" a="1"/>
  <c r="AM69" i="101" s="1"/>
  <c r="AG69" i="101" a="1"/>
  <c r="AG69" i="101" s="1"/>
  <c r="AI69" i="101" a="1"/>
  <c r="AI69" i="101" s="1"/>
  <c r="Z69" i="101" a="1"/>
  <c r="Z69" i="101" s="1"/>
  <c r="V69" i="101" a="1"/>
  <c r="V69" i="101" s="1"/>
  <c r="BJ68" i="101" a="1"/>
  <c r="BJ68" i="101" s="1"/>
  <c r="R69" i="101" a="1"/>
  <c r="R69" i="101" s="1"/>
  <c r="BK68" i="101" a="1"/>
  <c r="BK68" i="101" s="1"/>
  <c r="T69" i="101" a="1"/>
  <c r="T69" i="101" s="1"/>
  <c r="S69" i="101" a="1"/>
  <c r="S69" i="101" s="1"/>
  <c r="Q69" i="101" a="1"/>
  <c r="Q69" i="101" s="1"/>
  <c r="N69" i="101" a="1"/>
  <c r="N69" i="101" s="1"/>
  <c r="D69" i="101" a="1"/>
  <c r="D69" i="101" s="1"/>
  <c r="L69" i="101" a="1"/>
  <c r="L69" i="101" s="1"/>
  <c r="BL68" i="101" a="1"/>
  <c r="BL68" i="101" s="1"/>
  <c r="K69" i="101" a="1"/>
  <c r="K69" i="101" s="1"/>
  <c r="BO68" i="101" a="1"/>
  <c r="BO68" i="101" s="1"/>
  <c r="H69" i="101" a="1"/>
  <c r="H69" i="101" s="1"/>
  <c r="G69" i="101" a="1"/>
  <c r="G69" i="101" s="1"/>
  <c r="E69" i="101" a="1"/>
  <c r="E69" i="101" s="1"/>
  <c r="BP68" i="101" a="1"/>
  <c r="BP68" i="101" s="1"/>
  <c r="BQ68" i="101" a="1"/>
  <c r="BQ68" i="101" s="1"/>
  <c r="BM68" i="101" a="1"/>
  <c r="BM68" i="101" s="1"/>
  <c r="I69" i="101" a="1"/>
  <c r="I69" i="101" s="1"/>
  <c r="Y69" i="101" a="1"/>
  <c r="Y69" i="101" s="1"/>
  <c r="W69" i="101" a="1"/>
  <c r="W69" i="101" s="1"/>
  <c r="P69" i="101" a="1"/>
  <c r="P69" i="101" s="1"/>
  <c r="J69" i="101" a="1"/>
  <c r="J69" i="101" s="1"/>
  <c r="BN68" i="101" a="1"/>
  <c r="BN68" i="101" s="1"/>
  <c r="X69" i="101" a="1"/>
  <c r="X69" i="101" s="1"/>
  <c r="U69" i="101" a="1"/>
  <c r="U69" i="101" s="1"/>
  <c r="M69" i="101" a="1"/>
  <c r="M69" i="101" s="1"/>
  <c r="BR68" i="101" a="1"/>
  <c r="BR68" i="101" s="1"/>
  <c r="F69" i="101" a="1"/>
  <c r="F69" i="101" s="1"/>
  <c r="O69" i="101" a="1"/>
  <c r="O69" i="101" s="1"/>
  <c r="BH68" i="101" a="1"/>
  <c r="BH68" i="101" s="1"/>
  <c r="BF68" i="101" a="1"/>
  <c r="BF68" i="101" s="1"/>
  <c r="BC68" i="101" a="1"/>
  <c r="BC68" i="101" s="1"/>
  <c r="BD68" i="101" a="1"/>
  <c r="BD68" i="101" s="1"/>
  <c r="BB68" i="101" a="1"/>
  <c r="BB68" i="101" s="1"/>
  <c r="AT68" i="101" a="1"/>
  <c r="AT68" i="101" s="1"/>
  <c r="BA68" i="101" a="1"/>
  <c r="BA68" i="101" s="1"/>
  <c r="AY68" i="101" a="1"/>
  <c r="AY68" i="101" s="1"/>
  <c r="AL68" i="101" a="1"/>
  <c r="AL68" i="101" s="1"/>
  <c r="AZ68" i="101" a="1"/>
  <c r="AZ68" i="101" s="1"/>
  <c r="AQ68" i="101" a="1"/>
  <c r="AQ68" i="101" s="1"/>
  <c r="AX68" i="101" a="1"/>
  <c r="AX68" i="101" s="1"/>
  <c r="AW68" i="101" a="1"/>
  <c r="AW68" i="101" s="1"/>
  <c r="AP68" i="101" a="1"/>
  <c r="AP68" i="101" s="1"/>
  <c r="AM68" i="101" a="1"/>
  <c r="AM68" i="101" s="1"/>
  <c r="AH68" i="101" a="1"/>
  <c r="AH68" i="101" s="1"/>
  <c r="AR68" i="101" a="1"/>
  <c r="AR68" i="101" s="1"/>
  <c r="AK68" i="101" a="1"/>
  <c r="AK68" i="101" s="1"/>
  <c r="AG68" i="101" a="1"/>
  <c r="AG68" i="101" s="1"/>
  <c r="AF68" i="101" a="1"/>
  <c r="AF68" i="101" s="1"/>
  <c r="AV68" i="101" a="1"/>
  <c r="AV68" i="101" s="1"/>
  <c r="AO68" i="101" a="1"/>
  <c r="AO68" i="101" s="1"/>
  <c r="AE68" i="101" a="1"/>
  <c r="AE68" i="101" s="1"/>
  <c r="AJ68" i="101" a="1"/>
  <c r="AJ68" i="101" s="1"/>
  <c r="AU68" i="101" a="1"/>
  <c r="AU68" i="101" s="1"/>
  <c r="AI68" i="101" a="1"/>
  <c r="AI68" i="101" s="1"/>
  <c r="BI68" i="101" a="1"/>
  <c r="BI68" i="101" s="1"/>
  <c r="BG68" i="101" a="1"/>
  <c r="BG68" i="101" s="1"/>
  <c r="BE68" i="101" a="1"/>
  <c r="BE68" i="101" s="1"/>
  <c r="AD68" i="101" a="1"/>
  <c r="AD68" i="101" s="1"/>
  <c r="AN68" i="101" a="1"/>
  <c r="AN68" i="101" s="1"/>
  <c r="AS68" i="101" a="1"/>
  <c r="AS68" i="101" s="1"/>
  <c r="N68" i="101" a="1"/>
  <c r="N68" i="101" s="1"/>
  <c r="P68" i="101" a="1"/>
  <c r="P68" i="101" s="1"/>
  <c r="AA68" i="101" a="1"/>
  <c r="AA68" i="101" s="1"/>
  <c r="Z68" i="101" a="1"/>
  <c r="Z68" i="101" s="1"/>
  <c r="F68" i="101" a="1"/>
  <c r="F68" i="101" s="1"/>
  <c r="S68" i="101" a="1"/>
  <c r="S68" i="101" s="1"/>
  <c r="Y68" i="101" a="1"/>
  <c r="Y68" i="101" s="1"/>
  <c r="X68" i="101" a="1"/>
  <c r="X68" i="101" s="1"/>
  <c r="W68" i="101" a="1"/>
  <c r="W68" i="101" s="1"/>
  <c r="U68" i="101" a="1"/>
  <c r="U68" i="101" s="1"/>
  <c r="K68" i="101" a="1"/>
  <c r="K68" i="101" s="1"/>
  <c r="H68" i="101" a="1"/>
  <c r="H68" i="101" s="1"/>
  <c r="BQ67" i="101" a="1"/>
  <c r="BQ67" i="101" s="1"/>
  <c r="T68" i="101" a="1"/>
  <c r="T68" i="101" s="1"/>
  <c r="R68" i="101" a="1"/>
  <c r="R68" i="101" s="1"/>
  <c r="M68" i="101" a="1"/>
  <c r="M68" i="101" s="1"/>
  <c r="BO67" i="101" a="1"/>
  <c r="BO67" i="101" s="1"/>
  <c r="BM67" i="101" a="1"/>
  <c r="BM67" i="101" s="1"/>
  <c r="L68" i="101" a="1"/>
  <c r="L68" i="101" s="1"/>
  <c r="J68" i="101" a="1"/>
  <c r="J68" i="101" s="1"/>
  <c r="BR67" i="101" a="1"/>
  <c r="BR67" i="101" s="1"/>
  <c r="AC68" i="101" a="1"/>
  <c r="AC68" i="101" s="1"/>
  <c r="AB68" i="101" a="1"/>
  <c r="AB68" i="101" s="1"/>
  <c r="G68" i="101" a="1"/>
  <c r="G68" i="101" s="1"/>
  <c r="D68" i="101" a="1"/>
  <c r="D68" i="101" s="1"/>
  <c r="V68" i="101" a="1"/>
  <c r="V68" i="101" s="1"/>
  <c r="BN67" i="101" a="1"/>
  <c r="BN67" i="101" s="1"/>
  <c r="BP67" i="101" a="1"/>
  <c r="BP67" i="101" s="1"/>
  <c r="I68" i="101" a="1"/>
  <c r="I68" i="101" s="1"/>
  <c r="Q68" i="101" a="1"/>
  <c r="Q68" i="101" s="1"/>
  <c r="O68" i="101" a="1"/>
  <c r="O68" i="101" s="1"/>
  <c r="E68" i="101" a="1"/>
  <c r="E68" i="101" s="1"/>
  <c r="AH67" i="101" a="1"/>
  <c r="AH67" i="101" s="1"/>
  <c r="AN67" i="101" a="1"/>
  <c r="AN67" i="101" s="1"/>
  <c r="AJ67" i="101" a="1"/>
  <c r="AJ67" i="101" s="1"/>
  <c r="AK67" i="101" a="1"/>
  <c r="AK67" i="101" s="1"/>
  <c r="AG67" i="101" a="1"/>
  <c r="AG67" i="101" s="1"/>
  <c r="AO67" i="101" a="1"/>
  <c r="AO67" i="101" s="1"/>
  <c r="BL67" i="101" a="1"/>
  <c r="BL67" i="101" s="1"/>
  <c r="AV67" i="101" a="1"/>
  <c r="AV67" i="101" s="1"/>
  <c r="BK67" i="101" a="1"/>
  <c r="BK67" i="101" s="1"/>
  <c r="BJ67" i="101" a="1"/>
  <c r="BJ67" i="101" s="1"/>
  <c r="BF67" i="101" a="1"/>
  <c r="BF67" i="101" s="1"/>
  <c r="AP67" i="101" a="1"/>
  <c r="AP67" i="101" s="1"/>
  <c r="BD67" i="101" a="1"/>
  <c r="BD67" i="101" s="1"/>
  <c r="BE67" i="101" a="1"/>
  <c r="BE67" i="101" s="1"/>
  <c r="AU67" i="101" a="1"/>
  <c r="AU67" i="101" s="1"/>
  <c r="AT67" i="101" a="1"/>
  <c r="AT67" i="101" s="1"/>
  <c r="BI67" i="101" a="1"/>
  <c r="BI67" i="101" s="1"/>
  <c r="BH67" i="101" a="1"/>
  <c r="BH67" i="101" s="1"/>
  <c r="BG67" i="101" a="1"/>
  <c r="BG67" i="101" s="1"/>
  <c r="AZ67" i="101" a="1"/>
  <c r="AZ67" i="101" s="1"/>
  <c r="AQ67" i="101" a="1"/>
  <c r="AQ67" i="101" s="1"/>
  <c r="BC67" i="101" a="1"/>
  <c r="BC67" i="101" s="1"/>
  <c r="AW67" i="101" a="1"/>
  <c r="AW67" i="101" s="1"/>
  <c r="BA67" i="101" a="1"/>
  <c r="BA67" i="101" s="1"/>
  <c r="AX67" i="101" a="1"/>
  <c r="AX67" i="101" s="1"/>
  <c r="AY67" i="101" a="1"/>
  <c r="AY67" i="101" s="1"/>
  <c r="AS67" i="101" a="1"/>
  <c r="AS67" i="101" s="1"/>
  <c r="AR67" i="101" a="1"/>
  <c r="AR67" i="101" s="1"/>
  <c r="AM67" i="101" a="1"/>
  <c r="AM67" i="101" s="1"/>
  <c r="AI67" i="101" a="1"/>
  <c r="AI67" i="101" s="1"/>
  <c r="BB67" i="101" a="1"/>
  <c r="BB67" i="101" s="1"/>
  <c r="AL67" i="101" a="1"/>
  <c r="AL67" i="101" s="1"/>
  <c r="X67" i="101" a="1"/>
  <c r="X67" i="101" s="1"/>
  <c r="Q67" i="101" a="1"/>
  <c r="Q67" i="101" s="1"/>
  <c r="H67" i="101" a="1"/>
  <c r="H67" i="101" s="1"/>
  <c r="F67" i="101" a="1"/>
  <c r="F67" i="101" s="1"/>
  <c r="O67" i="101" a="1"/>
  <c r="O67" i="101" s="1"/>
  <c r="AF67" i="101" a="1"/>
  <c r="AF67" i="101" s="1"/>
  <c r="AE67" i="101" a="1"/>
  <c r="AE67" i="101" s="1"/>
  <c r="AD67" i="101" a="1"/>
  <c r="AD67" i="101" s="1"/>
  <c r="BR66" i="101" a="1"/>
  <c r="BR66" i="101" s="1"/>
  <c r="AC67" i="101" a="1"/>
  <c r="AC67" i="101" s="1"/>
  <c r="AA67" i="101" a="1"/>
  <c r="AA67" i="101" s="1"/>
  <c r="BP66" i="101" a="1"/>
  <c r="BP66" i="101" s="1"/>
  <c r="Y67" i="101" a="1"/>
  <c r="Y67" i="101" s="1"/>
  <c r="Z67" i="101" a="1"/>
  <c r="Z67" i="101" s="1"/>
  <c r="U67" i="101" a="1"/>
  <c r="U67" i="101" s="1"/>
  <c r="G67" i="101" a="1"/>
  <c r="G67" i="101" s="1"/>
  <c r="L67" i="101" a="1"/>
  <c r="L67" i="101" s="1"/>
  <c r="K67" i="101" a="1"/>
  <c r="K67" i="101" s="1"/>
  <c r="N67" i="101" a="1"/>
  <c r="N67" i="101" s="1"/>
  <c r="J67" i="101" a="1"/>
  <c r="J67" i="101" s="1"/>
  <c r="V67" i="101" a="1"/>
  <c r="V67" i="101" s="1"/>
  <c r="E67" i="101" a="1"/>
  <c r="E67" i="101" s="1"/>
  <c r="S67" i="101" a="1"/>
  <c r="S67" i="101" s="1"/>
  <c r="T67" i="101" a="1"/>
  <c r="T67" i="101" s="1"/>
  <c r="I67" i="101" a="1"/>
  <c r="I67" i="101" s="1"/>
  <c r="P67" i="101" a="1"/>
  <c r="P67" i="101" s="1"/>
  <c r="BQ66" i="101" a="1"/>
  <c r="BQ66" i="101" s="1"/>
  <c r="W67" i="101" a="1"/>
  <c r="W67" i="101" s="1"/>
  <c r="R67" i="101" a="1"/>
  <c r="R67" i="101" s="1"/>
  <c r="D67" i="101" a="1"/>
  <c r="D67" i="101" s="1"/>
  <c r="M67" i="101" a="1"/>
  <c r="M67" i="101" s="1"/>
  <c r="AB67" i="101" a="1"/>
  <c r="AB67" i="101" s="1"/>
  <c r="AM66" i="101" a="1"/>
  <c r="AM66" i="101" s="1"/>
  <c r="BI66" i="101" a="1"/>
  <c r="BI66" i="101" s="1"/>
  <c r="BA66" i="101" a="1"/>
  <c r="BA66" i="101" s="1"/>
  <c r="BO66" i="101" a="1"/>
  <c r="BO66" i="101" s="1"/>
  <c r="BJ66" i="101" a="1"/>
  <c r="BJ66" i="101" s="1"/>
  <c r="AV66" i="101" a="1"/>
  <c r="AV66" i="101" s="1"/>
  <c r="BN66" i="101" a="1"/>
  <c r="BN66" i="101" s="1"/>
  <c r="BD66" i="101" a="1"/>
  <c r="BD66" i="101" s="1"/>
  <c r="AX66" i="101" a="1"/>
  <c r="AX66" i="101" s="1"/>
  <c r="AQ66" i="101" a="1"/>
  <c r="AQ66" i="101" s="1"/>
  <c r="BK66" i="101" a="1"/>
  <c r="BK66" i="101" s="1"/>
  <c r="BG66" i="101" a="1"/>
  <c r="BG66" i="101" s="1"/>
  <c r="AP66" i="101" a="1"/>
  <c r="AP66" i="101" s="1"/>
  <c r="BC66" i="101" a="1"/>
  <c r="BC66" i="101" s="1"/>
  <c r="AS66" i="101" a="1"/>
  <c r="AS66" i="101" s="1"/>
  <c r="AW66" i="101" a="1"/>
  <c r="AW66" i="101" s="1"/>
  <c r="AO66" i="101" a="1"/>
  <c r="AO66" i="101" s="1"/>
  <c r="AT66" i="101" a="1"/>
  <c r="AT66" i="101" s="1"/>
  <c r="AL66" i="101" a="1"/>
  <c r="AL66" i="101" s="1"/>
  <c r="AR66" i="101" a="1"/>
  <c r="AR66" i="101" s="1"/>
  <c r="AK66" i="101" a="1"/>
  <c r="AK66" i="101" s="1"/>
  <c r="AJ66" i="101" a="1"/>
  <c r="AJ66" i="101" s="1"/>
  <c r="BL66" i="101" a="1"/>
  <c r="BL66" i="101" s="1"/>
  <c r="BM66" i="101" a="1"/>
  <c r="BM66" i="101" s="1"/>
  <c r="BF66" i="101" a="1"/>
  <c r="BF66" i="101" s="1"/>
  <c r="AU66" i="101" a="1"/>
  <c r="AU66" i="101" s="1"/>
  <c r="BE66" i="101" a="1"/>
  <c r="BE66" i="101" s="1"/>
  <c r="BB66" i="101" a="1"/>
  <c r="BB66" i="101" s="1"/>
  <c r="AZ66" i="101" a="1"/>
  <c r="AZ66" i="101" s="1"/>
  <c r="BH66" i="101" a="1"/>
  <c r="BH66" i="101" s="1"/>
  <c r="AY66" i="101" a="1"/>
  <c r="AY66" i="101" s="1"/>
  <c r="AN66" i="101" a="1"/>
  <c r="AN66" i="101" s="1"/>
  <c r="E152" i="101" a="1"/>
  <c r="E152" i="101" s="1"/>
  <c r="H74" i="101" a="1"/>
  <c r="H74" i="101" s="1"/>
  <c r="BQ73" i="101" a="1"/>
  <c r="BQ73" i="101" s="1"/>
  <c r="G74" i="101" a="1"/>
  <c r="G74" i="101" s="1"/>
  <c r="BR73" i="101" a="1"/>
  <c r="BR73" i="101" s="1"/>
  <c r="F74" i="101" a="1"/>
  <c r="F74" i="101" s="1"/>
  <c r="E74" i="101" a="1"/>
  <c r="E74" i="101" s="1"/>
  <c r="BO73" i="101" a="1"/>
  <c r="BO73" i="101" s="1"/>
  <c r="BI73" i="101" a="1"/>
  <c r="BI73" i="101" s="1"/>
  <c r="AR73" i="101" a="1"/>
  <c r="AR73" i="101" s="1"/>
  <c r="AS73" i="101" a="1"/>
  <c r="AS73" i="101" s="1"/>
  <c r="AW73" i="101" a="1"/>
  <c r="AW73" i="101" s="1"/>
  <c r="AX73" i="101" a="1"/>
  <c r="AX73" i="101" s="1"/>
  <c r="BJ73" i="101" a="1"/>
  <c r="BJ73" i="101" s="1"/>
  <c r="BG73" i="101" a="1"/>
  <c r="BG73" i="101" s="1"/>
  <c r="BN73" i="101" a="1"/>
  <c r="BN73" i="101" s="1"/>
  <c r="BC73" i="101" a="1"/>
  <c r="BC73" i="101" s="1"/>
  <c r="AT73" i="101" a="1"/>
  <c r="AT73" i="101" s="1"/>
  <c r="BH73" i="101" a="1"/>
  <c r="BH73" i="101" s="1"/>
  <c r="BD73" i="101" a="1"/>
  <c r="BD73" i="101" s="1"/>
  <c r="AU73" i="101" a="1"/>
  <c r="AU73" i="101" s="1"/>
  <c r="BM73" i="101" a="1"/>
  <c r="BM73" i="101" s="1"/>
  <c r="BA73" i="101" a="1"/>
  <c r="BA73" i="101" s="1"/>
  <c r="D74" i="101" a="1"/>
  <c r="D74" i="101" s="1"/>
  <c r="BB73" i="101" a="1"/>
  <c r="BB73" i="101" s="1"/>
  <c r="AV73" i="101" a="1"/>
  <c r="AV73" i="101" s="1"/>
  <c r="BP73" i="101" a="1"/>
  <c r="BP73" i="101" s="1"/>
  <c r="BL73" i="101" a="1"/>
  <c r="BL73" i="101" s="1"/>
  <c r="BF73" i="101" a="1"/>
  <c r="BF73" i="101" s="1"/>
  <c r="BK73" i="101" a="1"/>
  <c r="BK73" i="101" s="1"/>
  <c r="AY73" i="101" a="1"/>
  <c r="AY73" i="101" s="1"/>
  <c r="BE73" i="101" a="1"/>
  <c r="BE73" i="101" s="1"/>
  <c r="AZ73" i="101" a="1"/>
  <c r="AZ73" i="101" s="1"/>
  <c r="AI73" i="101" a="1"/>
  <c r="AI73" i="101" s="1"/>
  <c r="AH73" i="101" a="1"/>
  <c r="AH73" i="101" s="1"/>
  <c r="R73" i="101" a="1"/>
  <c r="R73" i="101" s="1"/>
  <c r="Z73" i="101" a="1"/>
  <c r="Z73" i="101" s="1"/>
  <c r="N73" i="101" a="1"/>
  <c r="N73" i="101" s="1"/>
  <c r="AK73" i="101" a="1"/>
  <c r="AK73" i="101" s="1"/>
  <c r="S73" i="101" a="1"/>
  <c r="S73" i="101" s="1"/>
  <c r="AA73" i="101" a="1"/>
  <c r="AA73" i="101" s="1"/>
  <c r="AM73" i="101" a="1"/>
  <c r="AM73" i="101" s="1"/>
  <c r="AG73" i="101" a="1"/>
  <c r="AG73" i="101" s="1"/>
  <c r="O73" i="101" a="1"/>
  <c r="O73" i="101" s="1"/>
  <c r="AF73" i="101" a="1"/>
  <c r="AF73" i="101" s="1"/>
  <c r="Y73" i="101" a="1"/>
  <c r="Y73" i="101" s="1"/>
  <c r="Q73" i="101" a="1"/>
  <c r="Q73" i="101" s="1"/>
  <c r="AC73" i="101" a="1"/>
  <c r="AC73" i="101" s="1"/>
  <c r="AB73" i="101" a="1"/>
  <c r="AB73" i="101" s="1"/>
  <c r="X73" i="101" a="1"/>
  <c r="X73" i="101" s="1"/>
  <c r="U73" i="101" a="1"/>
  <c r="U73" i="101" s="1"/>
  <c r="P73" i="101" a="1"/>
  <c r="P73" i="101" s="1"/>
  <c r="W73" i="101" a="1"/>
  <c r="W73" i="101" s="1"/>
  <c r="T73" i="101" a="1"/>
  <c r="T73" i="101" s="1"/>
  <c r="AN73" i="101" a="1"/>
  <c r="AN73" i="101" s="1"/>
  <c r="V73" i="101" a="1"/>
  <c r="V73" i="101" s="1"/>
  <c r="AQ73" i="101" a="1"/>
  <c r="AQ73" i="101" s="1"/>
  <c r="AP73" i="101" a="1"/>
  <c r="AP73" i="101" s="1"/>
  <c r="AL73" i="101" a="1"/>
  <c r="AL73" i="101" s="1"/>
  <c r="AE73" i="101" a="1"/>
  <c r="AE73" i="101" s="1"/>
  <c r="M73" i="101" a="1"/>
  <c r="M73" i="101" s="1"/>
  <c r="AO73" i="101" a="1"/>
  <c r="AO73" i="101" s="1"/>
  <c r="AJ73" i="101" a="1"/>
  <c r="AJ73" i="101" s="1"/>
  <c r="AD73" i="101" a="1"/>
  <c r="AD73" i="101" s="1"/>
  <c r="E73" i="101" a="1"/>
  <c r="E73" i="101" s="1"/>
  <c r="BO72" i="101" a="1"/>
  <c r="BO72" i="101" s="1"/>
  <c r="BF72" i="101" a="1"/>
  <c r="BF72" i="101" s="1"/>
  <c r="AX72" i="101" a="1"/>
  <c r="AX72" i="101" s="1"/>
  <c r="BQ72" i="101" a="1"/>
  <c r="BQ72" i="101" s="1"/>
  <c r="BD72" i="101" a="1"/>
  <c r="BD72" i="101" s="1"/>
  <c r="BC72" i="101" a="1"/>
  <c r="BC72" i="101" s="1"/>
  <c r="BP72" i="101" a="1"/>
  <c r="BP72" i="101" s="1"/>
  <c r="BK72" i="101" a="1"/>
  <c r="BK72" i="101" s="1"/>
  <c r="BH72" i="101" a="1"/>
  <c r="BH72" i="101" s="1"/>
  <c r="BJ72" i="101" a="1"/>
  <c r="BJ72" i="101" s="1"/>
  <c r="AY72" i="101" a="1"/>
  <c r="AY72" i="101" s="1"/>
  <c r="BM72" i="101" a="1"/>
  <c r="BM72" i="101" s="1"/>
  <c r="BB72" i="101" a="1"/>
  <c r="BB72" i="101" s="1"/>
  <c r="BE72" i="101" a="1"/>
  <c r="BE72" i="101" s="1"/>
  <c r="BI72" i="101" a="1"/>
  <c r="BI72" i="101" s="1"/>
  <c r="J73" i="101" a="1"/>
  <c r="J73" i="101" s="1"/>
  <c r="F73" i="101" a="1"/>
  <c r="F73" i="101" s="1"/>
  <c r="BG72" i="101" a="1"/>
  <c r="BG72" i="101" s="1"/>
  <c r="BN72" i="101" a="1"/>
  <c r="BN72" i="101" s="1"/>
  <c r="BR72" i="101" a="1"/>
  <c r="BR72" i="101" s="1"/>
  <c r="AV72" i="101" a="1"/>
  <c r="AV72" i="101" s="1"/>
  <c r="D73" i="101" a="1"/>
  <c r="D73" i="101" s="1"/>
  <c r="L73" i="101" a="1"/>
  <c r="L73" i="101" s="1"/>
  <c r="BA72" i="101" a="1"/>
  <c r="BA72" i="101" s="1"/>
  <c r="K73" i="101" a="1"/>
  <c r="K73" i="101" s="1"/>
  <c r="I73" i="101" a="1"/>
  <c r="I73" i="101" s="1"/>
  <c r="BL72" i="101" a="1"/>
  <c r="BL72" i="101" s="1"/>
  <c r="H73" i="101" a="1"/>
  <c r="H73" i="101" s="1"/>
  <c r="AZ72" i="101" a="1"/>
  <c r="AZ72" i="101" s="1"/>
  <c r="AW72" i="101" a="1"/>
  <c r="AW72" i="101" s="1"/>
  <c r="G73" i="101" a="1"/>
  <c r="G73" i="101" s="1"/>
  <c r="N116" i="101" a="1"/>
  <c r="N116" i="101" s="1"/>
  <c r="M116" i="101" a="1"/>
  <c r="M116" i="101" s="1"/>
  <c r="K116" i="101" a="1"/>
  <c r="K116" i="101" s="1"/>
  <c r="Q116" i="101" a="1"/>
  <c r="Q116" i="101" s="1"/>
  <c r="U116" i="101" a="1"/>
  <c r="U116" i="101" s="1"/>
  <c r="W116" i="101" a="1"/>
  <c r="W116" i="101" s="1"/>
  <c r="V116" i="101" a="1"/>
  <c r="V116" i="101" s="1"/>
  <c r="P116" i="101" a="1"/>
  <c r="P116" i="101" s="1"/>
  <c r="T116" i="101" a="1"/>
  <c r="T116" i="101" s="1"/>
  <c r="S116" i="101" a="1"/>
  <c r="S116" i="101" s="1"/>
  <c r="R116" i="101" a="1"/>
  <c r="R116" i="101" s="1"/>
  <c r="L116" i="101" a="1"/>
  <c r="L116" i="101" s="1"/>
  <c r="O116" i="101" a="1"/>
  <c r="O116" i="101" s="1"/>
  <c r="I116" i="101" a="1"/>
  <c r="I116" i="101" s="1"/>
  <c r="J116" i="101" a="1"/>
  <c r="J116" i="101" s="1"/>
  <c r="BM115" i="101" a="1"/>
  <c r="BM115" i="101" s="1"/>
  <c r="BL115" i="101" a="1"/>
  <c r="BL115" i="101" s="1"/>
  <c r="BP115" i="101" a="1"/>
  <c r="BP115" i="101" s="1"/>
  <c r="BN115" i="101" a="1"/>
  <c r="BN115" i="101" s="1"/>
  <c r="BI115" i="101" a="1"/>
  <c r="BI115" i="101" s="1"/>
  <c r="BK115" i="101" a="1"/>
  <c r="BK115" i="101" s="1"/>
  <c r="BO115" i="101" a="1"/>
  <c r="BO115" i="101" s="1"/>
  <c r="BQ115" i="101" a="1"/>
  <c r="BQ115" i="101" s="1"/>
  <c r="BJ115" i="101" a="1"/>
  <c r="BJ115" i="101" s="1"/>
  <c r="BH115" i="101" a="1"/>
  <c r="BH115" i="101" s="1"/>
  <c r="H116" i="101" a="1"/>
  <c r="H116" i="101" s="1"/>
  <c r="BR115" i="101" a="1"/>
  <c r="BR115" i="101" s="1"/>
  <c r="G116" i="101" a="1"/>
  <c r="G116" i="101" s="1"/>
  <c r="F116" i="101" a="1"/>
  <c r="F116" i="101" s="1"/>
  <c r="D116" i="101" a="1"/>
  <c r="D116" i="101" s="1"/>
  <c r="E116" i="101" a="1"/>
  <c r="E116" i="101" s="1"/>
  <c r="AZ115" i="101" a="1"/>
  <c r="AZ115" i="101" s="1"/>
  <c r="AT115" i="101" a="1"/>
  <c r="AT115" i="101" s="1"/>
  <c r="BG115" i="101" a="1"/>
  <c r="BG115" i="101" s="1"/>
  <c r="BA115" i="101" a="1"/>
  <c r="BA115" i="101" s="1"/>
  <c r="AX115" i="101" a="1"/>
  <c r="AX115" i="101" s="1"/>
  <c r="AY115" i="101" a="1"/>
  <c r="AY115" i="101" s="1"/>
  <c r="AW115" i="101" a="1"/>
  <c r="AW115" i="101" s="1"/>
  <c r="AS115" i="101" a="1"/>
  <c r="AS115" i="101" s="1"/>
  <c r="BF115" i="101" a="1"/>
  <c r="BF115" i="101" s="1"/>
  <c r="BE115" i="101" a="1"/>
  <c r="BE115" i="101" s="1"/>
  <c r="AV115" i="101" a="1"/>
  <c r="AV115" i="101" s="1"/>
  <c r="BD115" i="101" a="1"/>
  <c r="BD115" i="101" s="1"/>
  <c r="BC115" i="101" a="1"/>
  <c r="BC115" i="101" s="1"/>
  <c r="AU115" i="101" a="1"/>
  <c r="AU115" i="101" s="1"/>
  <c r="BB115" i="101" a="1"/>
  <c r="BB115" i="101" s="1"/>
  <c r="AP115" i="101" a="1"/>
  <c r="AP115" i="101" s="1"/>
  <c r="AR115" i="101" a="1"/>
  <c r="AR115" i="101" s="1"/>
  <c r="AN115" i="101" a="1"/>
  <c r="AN115" i="101" s="1"/>
  <c r="AI115" i="101" a="1"/>
  <c r="AI115" i="101" s="1"/>
  <c r="AM115" i="101" a="1"/>
  <c r="AM115" i="101" s="1"/>
  <c r="AE115" i="101" a="1"/>
  <c r="AE115" i="101" s="1"/>
  <c r="AD115" i="101" a="1"/>
  <c r="AD115" i="101" s="1"/>
  <c r="AL115" i="101" a="1"/>
  <c r="AL115" i="101" s="1"/>
  <c r="AF115" i="101" a="1"/>
  <c r="AF115" i="101" s="1"/>
  <c r="AK115" i="101" a="1"/>
  <c r="AK115" i="101" s="1"/>
  <c r="AJ115" i="101" a="1"/>
  <c r="AJ115" i="101" s="1"/>
  <c r="AQ115" i="101" a="1"/>
  <c r="AQ115" i="101" s="1"/>
  <c r="AO115" i="101" a="1"/>
  <c r="AO115" i="101" s="1"/>
  <c r="AH115" i="101" a="1"/>
  <c r="AH115" i="101" s="1"/>
  <c r="AC115" i="101" a="1"/>
  <c r="AC115" i="101" s="1"/>
  <c r="AG115" i="101" a="1"/>
  <c r="AG115" i="101" s="1"/>
  <c r="AA115" i="101" a="1"/>
  <c r="AA115" i="101" s="1"/>
  <c r="V115" i="101" a="1"/>
  <c r="V115" i="101" s="1"/>
  <c r="T115" i="101" a="1"/>
  <c r="T115" i="101" s="1"/>
  <c r="Y115" i="101" a="1"/>
  <c r="Y115" i="101" s="1"/>
  <c r="AB115" i="101" a="1"/>
  <c r="AB115" i="101" s="1"/>
  <c r="X115" i="101" a="1"/>
  <c r="X115" i="101" s="1"/>
  <c r="W115" i="101" a="1"/>
  <c r="W115" i="101" s="1"/>
  <c r="Z115" i="101" a="1"/>
  <c r="Z115" i="101" s="1"/>
  <c r="U115" i="101" a="1"/>
  <c r="U115" i="101" s="1"/>
  <c r="Q115" i="101" a="1"/>
  <c r="Q115" i="101" s="1"/>
  <c r="P115" i="101" a="1"/>
  <c r="P115" i="101" s="1"/>
  <c r="N115" i="101" a="1"/>
  <c r="N115" i="101" s="1"/>
  <c r="M115" i="101" a="1"/>
  <c r="M115" i="101" s="1"/>
  <c r="S115" i="101" a="1"/>
  <c r="S115" i="101" s="1"/>
  <c r="R115" i="101" a="1"/>
  <c r="R115" i="101" s="1"/>
  <c r="O115" i="101" a="1"/>
  <c r="O115" i="101" s="1"/>
  <c r="H115" i="101" a="1"/>
  <c r="H115" i="101" s="1"/>
  <c r="K115" i="101" a="1"/>
  <c r="K115" i="101" s="1"/>
  <c r="BP114" i="101" a="1"/>
  <c r="BP114" i="101" s="1"/>
  <c r="BN114" i="101" a="1"/>
  <c r="BN114" i="101" s="1"/>
  <c r="BR114" i="101" a="1"/>
  <c r="BR114" i="101" s="1"/>
  <c r="G115" i="101" a="1"/>
  <c r="G115" i="101" s="1"/>
  <c r="D115" i="101" a="1"/>
  <c r="D115" i="101" s="1"/>
  <c r="BO114" i="101" a="1"/>
  <c r="BO114" i="101" s="1"/>
  <c r="BL114" i="101" a="1"/>
  <c r="BL114" i="101" s="1"/>
  <c r="L115" i="101" a="1"/>
  <c r="L115" i="101" s="1"/>
  <c r="F115" i="101" a="1"/>
  <c r="F115" i="101" s="1"/>
  <c r="E115" i="101" a="1"/>
  <c r="E115" i="101" s="1"/>
  <c r="J115" i="101" a="1"/>
  <c r="J115" i="101" s="1"/>
  <c r="I115" i="101" a="1"/>
  <c r="I115" i="101" s="1"/>
  <c r="BM114" i="101" a="1"/>
  <c r="BM114" i="101" s="1"/>
  <c r="BQ114" i="101" a="1"/>
  <c r="BQ114" i="101" s="1"/>
  <c r="BC114" i="101" a="1"/>
  <c r="BC114" i="101" s="1"/>
  <c r="BA114" i="101" a="1"/>
  <c r="BA114" i="101" s="1"/>
  <c r="AX114" i="101" a="1"/>
  <c r="AX114" i="101" s="1"/>
  <c r="BK114" i="101" a="1"/>
  <c r="BK114" i="101" s="1"/>
  <c r="AV114" i="101" a="1"/>
  <c r="AV114" i="101" s="1"/>
  <c r="BJ114" i="101" a="1"/>
  <c r="BJ114" i="101" s="1"/>
  <c r="AZ114" i="101" a="1"/>
  <c r="AZ114" i="101" s="1"/>
  <c r="BF114" i="101" a="1"/>
  <c r="BF114" i="101" s="1"/>
  <c r="AY114" i="101" a="1"/>
  <c r="AY114" i="101" s="1"/>
  <c r="BE114" i="101" a="1"/>
  <c r="BE114" i="101" s="1"/>
  <c r="AW114" i="101" a="1"/>
  <c r="AW114" i="101" s="1"/>
  <c r="BI114" i="101" a="1"/>
  <c r="BI114" i="101" s="1"/>
  <c r="BH114" i="101" a="1"/>
  <c r="BH114" i="101" s="1"/>
  <c r="BD114" i="101" a="1"/>
  <c r="BD114" i="101" s="1"/>
  <c r="BB114" i="101" a="1"/>
  <c r="BB114" i="101" s="1"/>
  <c r="BG114" i="101" a="1"/>
  <c r="BG114" i="101" s="1"/>
  <c r="AP114" i="101" a="1"/>
  <c r="AP114" i="101" s="1"/>
  <c r="AO114" i="101" a="1"/>
  <c r="AO114" i="101" s="1"/>
  <c r="AH114" i="101" a="1"/>
  <c r="AH114" i="101" s="1"/>
  <c r="AG114" i="101" a="1"/>
  <c r="AG114" i="101" s="1"/>
  <c r="AI114" i="101" a="1"/>
  <c r="AI114" i="101" s="1"/>
  <c r="AT114" i="101" a="1"/>
  <c r="AT114" i="101" s="1"/>
  <c r="AS114" i="101" a="1"/>
  <c r="AS114" i="101" s="1"/>
  <c r="AK114" i="101" a="1"/>
  <c r="AK114" i="101" s="1"/>
  <c r="AQ114" i="101" a="1"/>
  <c r="AQ114" i="101" s="1"/>
  <c r="AU114" i="101" a="1"/>
  <c r="AU114" i="101" s="1"/>
  <c r="AJ114" i="101" a="1"/>
  <c r="AJ114" i="101" s="1"/>
  <c r="AR114" i="101" a="1"/>
  <c r="AR114" i="101" s="1"/>
  <c r="AM114" i="101" a="1"/>
  <c r="AM114" i="101" s="1"/>
  <c r="AN114" i="101" a="1"/>
  <c r="AN114" i="101" s="1"/>
  <c r="AL114" i="101" a="1"/>
  <c r="AL114" i="101" s="1"/>
  <c r="AD114" i="101" a="1"/>
  <c r="AD114" i="101" s="1"/>
  <c r="AE114" i="101" a="1"/>
  <c r="AE114" i="101" s="1"/>
  <c r="AB114" i="101" a="1"/>
  <c r="AB114" i="101" s="1"/>
  <c r="AC114" i="101" a="1"/>
  <c r="AC114" i="101" s="1"/>
  <c r="Z114" i="101" a="1"/>
  <c r="Z114" i="101" s="1"/>
  <c r="V114" i="101" a="1"/>
  <c r="V114" i="101" s="1"/>
  <c r="U114" i="101" a="1"/>
  <c r="U114" i="101" s="1"/>
  <c r="X114" i="101" a="1"/>
  <c r="X114" i="101" s="1"/>
  <c r="R114" i="101" a="1"/>
  <c r="R114" i="101" s="1"/>
  <c r="S114" i="101" a="1"/>
  <c r="S114" i="101" s="1"/>
  <c r="Q114" i="101" a="1"/>
  <c r="Q114" i="101" s="1"/>
  <c r="AA114" i="101" a="1"/>
  <c r="AA114" i="101" s="1"/>
  <c r="Y114" i="101" a="1"/>
  <c r="Y114" i="101" s="1"/>
  <c r="W114" i="101" a="1"/>
  <c r="W114" i="101" s="1"/>
  <c r="T114" i="101" a="1"/>
  <c r="T114" i="101" s="1"/>
  <c r="AF114" i="101" a="1"/>
  <c r="AF114" i="101" s="1"/>
  <c r="BP113" i="101" a="1"/>
  <c r="BP113" i="101" s="1"/>
  <c r="N114" i="101" a="1"/>
  <c r="N114" i="101" s="1"/>
  <c r="P114" i="101" a="1"/>
  <c r="P114" i="101" s="1"/>
  <c r="J114" i="101" a="1"/>
  <c r="J114" i="101" s="1"/>
  <c r="G114" i="101" a="1"/>
  <c r="G114" i="101" s="1"/>
  <c r="F114" i="101" a="1"/>
  <c r="F114" i="101" s="1"/>
  <c r="D114" i="101" a="1"/>
  <c r="D114" i="101" s="1"/>
  <c r="BR113" i="101" a="1"/>
  <c r="BR113" i="101" s="1"/>
  <c r="BQ113" i="101" a="1"/>
  <c r="BQ113" i="101" s="1"/>
  <c r="O114" i="101" a="1"/>
  <c r="O114" i="101" s="1"/>
  <c r="K114" i="101" a="1"/>
  <c r="K114" i="101" s="1"/>
  <c r="M114" i="101" a="1"/>
  <c r="M114" i="101" s="1"/>
  <c r="L114" i="101" a="1"/>
  <c r="L114" i="101" s="1"/>
  <c r="I114" i="101" a="1"/>
  <c r="I114" i="101" s="1"/>
  <c r="E114" i="101" a="1"/>
  <c r="E114" i="101" s="1"/>
  <c r="H114" i="101" a="1"/>
  <c r="H114" i="101" s="1"/>
  <c r="AZ113" i="101" a="1"/>
  <c r="AZ113" i="101" s="1"/>
  <c r="BD113" i="101" a="1"/>
  <c r="BD113" i="101" s="1"/>
  <c r="BA113" i="101" a="1"/>
  <c r="BA113" i="101" s="1"/>
  <c r="BG113" i="101" a="1"/>
  <c r="BG113" i="101" s="1"/>
  <c r="BC113" i="101" a="1"/>
  <c r="BC113" i="101" s="1"/>
  <c r="BB113" i="101" a="1"/>
  <c r="BB113" i="101" s="1"/>
  <c r="BI113" i="101" a="1"/>
  <c r="BI113" i="101" s="1"/>
  <c r="BH113" i="101" a="1"/>
  <c r="BH113" i="101" s="1"/>
  <c r="BE113" i="101" a="1"/>
  <c r="BE113" i="101" s="1"/>
  <c r="BO113" i="101" a="1"/>
  <c r="BO113" i="101" s="1"/>
  <c r="BL113" i="101" a="1"/>
  <c r="BL113" i="101" s="1"/>
  <c r="BN113" i="101" a="1"/>
  <c r="BN113" i="101" s="1"/>
  <c r="BK113" i="101" a="1"/>
  <c r="BK113" i="101" s="1"/>
  <c r="BM113" i="101" a="1"/>
  <c r="BM113" i="101" s="1"/>
  <c r="BF113" i="101" a="1"/>
  <c r="BF113" i="101" s="1"/>
  <c r="BJ113" i="101" a="1"/>
  <c r="BJ113" i="101" s="1"/>
  <c r="AW113" i="101" a="1"/>
  <c r="AW113" i="101" s="1"/>
  <c r="AN113" i="101" a="1"/>
  <c r="AN113" i="101" s="1"/>
  <c r="AT113" i="101" a="1"/>
  <c r="AT113" i="101" s="1"/>
  <c r="AU113" i="101" a="1"/>
  <c r="AU113" i="101" s="1"/>
  <c r="AQ113" i="101" a="1"/>
  <c r="AQ113" i="101" s="1"/>
  <c r="AP113" i="101" a="1"/>
  <c r="AP113" i="101" s="1"/>
  <c r="AO113" i="101" a="1"/>
  <c r="AO113" i="101" s="1"/>
  <c r="AJ113" i="101" a="1"/>
  <c r="AJ113" i="101" s="1"/>
  <c r="AV113" i="101" a="1"/>
  <c r="AV113" i="101" s="1"/>
  <c r="AK113" i="101" a="1"/>
  <c r="AK113" i="101" s="1"/>
  <c r="AY113" i="101" a="1"/>
  <c r="AY113" i="101" s="1"/>
  <c r="AX113" i="101" a="1"/>
  <c r="AX113" i="101" s="1"/>
  <c r="AR113" i="101" a="1"/>
  <c r="AR113" i="101" s="1"/>
  <c r="AM113" i="101" a="1"/>
  <c r="AM113" i="101" s="1"/>
  <c r="AS113" i="101" a="1"/>
  <c r="AS113" i="101" s="1"/>
  <c r="AL113" i="101" a="1"/>
  <c r="AL113" i="101" s="1"/>
  <c r="AG113" i="101" a="1"/>
  <c r="AG113" i="101" s="1"/>
  <c r="AF113" i="101" a="1"/>
  <c r="AF113" i="101" s="1"/>
  <c r="AD113" i="101" a="1"/>
  <c r="AD113" i="101" s="1"/>
  <c r="AA113" i="101" a="1"/>
  <c r="AA113" i="101" s="1"/>
  <c r="Z113" i="101" a="1"/>
  <c r="Z113" i="101" s="1"/>
  <c r="T113" i="101" a="1"/>
  <c r="T113" i="101" s="1"/>
  <c r="AE113" i="101" a="1"/>
  <c r="AE113" i="101" s="1"/>
  <c r="Y113" i="101" a="1"/>
  <c r="Y113" i="101" s="1"/>
  <c r="U113" i="101" a="1"/>
  <c r="U113" i="101" s="1"/>
  <c r="AI113" i="101" a="1"/>
  <c r="AI113" i="101" s="1"/>
  <c r="AC113" i="101" a="1"/>
  <c r="AC113" i="101" s="1"/>
  <c r="AH113" i="101" a="1"/>
  <c r="AH113" i="101" s="1"/>
  <c r="V113" i="101" a="1"/>
  <c r="V113" i="101" s="1"/>
  <c r="X113" i="101" a="1"/>
  <c r="X113" i="101" s="1"/>
  <c r="AB113" i="101" a="1"/>
  <c r="AB113" i="101" s="1"/>
  <c r="W113" i="101" a="1"/>
  <c r="W113" i="101" s="1"/>
  <c r="P113" i="101" a="1"/>
  <c r="P113" i="101" s="1"/>
  <c r="O113" i="101" a="1"/>
  <c r="O113" i="101" s="1"/>
  <c r="I113" i="101" a="1"/>
  <c r="I113" i="101" s="1"/>
  <c r="K113" i="101" a="1"/>
  <c r="K113" i="101" s="1"/>
  <c r="N113" i="101" a="1"/>
  <c r="N113" i="101" s="1"/>
  <c r="E113" i="101" a="1"/>
  <c r="E113" i="101" s="1"/>
  <c r="H113" i="101" a="1"/>
  <c r="H113" i="101" s="1"/>
  <c r="J113" i="101" a="1"/>
  <c r="J113" i="101" s="1"/>
  <c r="F113" i="101" a="1"/>
  <c r="F113" i="101" s="1"/>
  <c r="L113" i="101" a="1"/>
  <c r="L113" i="101" s="1"/>
  <c r="S113" i="101" a="1"/>
  <c r="S113" i="101" s="1"/>
  <c r="D113" i="101" a="1"/>
  <c r="D113" i="101" s="1"/>
  <c r="G113" i="101" a="1"/>
  <c r="G113" i="101" s="1"/>
  <c r="Q113" i="101" a="1"/>
  <c r="Q113" i="101" s="1"/>
  <c r="R113" i="101" a="1"/>
  <c r="R113" i="101" s="1"/>
  <c r="M113" i="101" a="1"/>
  <c r="M113" i="101" s="1"/>
  <c r="BM112" i="101" a="1"/>
  <c r="BM112" i="101" s="1"/>
  <c r="BH112" i="101" a="1"/>
  <c r="BH112" i="101" s="1"/>
  <c r="BC112" i="101" a="1"/>
  <c r="BC112" i="101" s="1"/>
  <c r="BG112" i="101" a="1"/>
  <c r="BG112" i="101" s="1"/>
  <c r="BF112" i="101" a="1"/>
  <c r="BF112" i="101" s="1"/>
  <c r="BR112" i="101" a="1"/>
  <c r="BR112" i="101" s="1"/>
  <c r="BK112" i="101" a="1"/>
  <c r="BK112" i="101" s="1"/>
  <c r="BL112" i="101" a="1"/>
  <c r="BL112" i="101" s="1"/>
  <c r="BQ112" i="101" a="1"/>
  <c r="BQ112" i="101" s="1"/>
  <c r="BO112" i="101" a="1"/>
  <c r="BO112" i="101" s="1"/>
  <c r="BP112" i="101" a="1"/>
  <c r="BP112" i="101" s="1"/>
  <c r="BE112" i="101" a="1"/>
  <c r="BE112" i="101" s="1"/>
  <c r="BN112" i="101" a="1"/>
  <c r="BN112" i="101" s="1"/>
  <c r="BJ112" i="101" a="1"/>
  <c r="BJ112" i="101" s="1"/>
  <c r="BD112" i="101" a="1"/>
  <c r="BD112" i="101" s="1"/>
  <c r="BI112" i="101" a="1"/>
  <c r="BI112" i="101" s="1"/>
  <c r="AY112" i="101" a="1"/>
  <c r="AY112" i="101" s="1"/>
  <c r="BA112" i="101" a="1"/>
  <c r="BA112" i="101" s="1"/>
  <c r="AZ112" i="101" a="1"/>
  <c r="AZ112" i="101" s="1"/>
  <c r="AR112" i="101" a="1"/>
  <c r="AR112" i="101" s="1"/>
  <c r="AS112" i="101" a="1"/>
  <c r="AS112" i="101" s="1"/>
  <c r="AP112" i="101" a="1"/>
  <c r="AP112" i="101" s="1"/>
  <c r="AN112" i="101" a="1"/>
  <c r="AN112" i="101" s="1"/>
  <c r="AV112" i="101" a="1"/>
  <c r="AV112" i="101" s="1"/>
  <c r="AQ112" i="101" a="1"/>
  <c r="AQ112" i="101" s="1"/>
  <c r="AO112" i="101" a="1"/>
  <c r="AO112" i="101" s="1"/>
  <c r="AX112" i="101" a="1"/>
  <c r="AX112" i="101" s="1"/>
  <c r="AW112" i="101" a="1"/>
  <c r="AW112" i="101" s="1"/>
  <c r="BB112" i="101" a="1"/>
  <c r="BB112" i="101" s="1"/>
  <c r="AU112" i="101" a="1"/>
  <c r="AU112" i="101" s="1"/>
  <c r="AT112" i="101" a="1"/>
  <c r="AT112" i="101" s="1"/>
  <c r="AM112" i="101" a="1"/>
  <c r="AM112" i="101" s="1"/>
  <c r="AH112" i="101" a="1"/>
  <c r="AH112" i="101" s="1"/>
  <c r="AF112" i="101" a="1"/>
  <c r="AF112" i="101" s="1"/>
  <c r="AE112" i="101" a="1"/>
  <c r="AE112" i="101" s="1"/>
  <c r="AL112" i="101" a="1"/>
  <c r="AL112" i="101" s="1"/>
  <c r="AK112" i="101" a="1"/>
  <c r="AK112" i="101" s="1"/>
  <c r="AJ112" i="101" a="1"/>
  <c r="AJ112" i="101" s="1"/>
  <c r="AI112" i="101" a="1"/>
  <c r="AI112" i="101" s="1"/>
  <c r="X112" i="101" a="1"/>
  <c r="X112" i="101" s="1"/>
  <c r="Y112" i="101" a="1"/>
  <c r="Y112" i="101" s="1"/>
  <c r="AD112" i="101" a="1"/>
  <c r="AD112" i="101" s="1"/>
  <c r="AG112" i="101" a="1"/>
  <c r="AG112" i="101" s="1"/>
  <c r="AC112" i="101" a="1"/>
  <c r="AC112" i="101" s="1"/>
  <c r="Z112" i="101" a="1"/>
  <c r="Z112" i="101" s="1"/>
  <c r="AB112" i="101" a="1"/>
  <c r="AB112" i="101" s="1"/>
  <c r="AA112" i="101" a="1"/>
  <c r="AA112" i="101" s="1"/>
  <c r="W112" i="101" a="1"/>
  <c r="W112" i="101" s="1"/>
  <c r="O112" i="101" a="1"/>
  <c r="O112" i="101" s="1"/>
  <c r="K112" i="101" a="1"/>
  <c r="K112" i="101" s="1"/>
  <c r="M112" i="101" a="1"/>
  <c r="M112" i="101" s="1"/>
  <c r="U112" i="101" a="1"/>
  <c r="U112" i="101" s="1"/>
  <c r="T112" i="101" a="1"/>
  <c r="T112" i="101" s="1"/>
  <c r="R112" i="101" a="1"/>
  <c r="R112" i="101" s="1"/>
  <c r="H112" i="101" a="1"/>
  <c r="H112" i="101" s="1"/>
  <c r="S112" i="101" a="1"/>
  <c r="S112" i="101" s="1"/>
  <c r="J112" i="101" a="1"/>
  <c r="J112" i="101" s="1"/>
  <c r="P112" i="101" a="1"/>
  <c r="P112" i="101" s="1"/>
  <c r="Q112" i="101" a="1"/>
  <c r="Q112" i="101" s="1"/>
  <c r="N112" i="101" a="1"/>
  <c r="N112" i="101" s="1"/>
  <c r="I112" i="101" a="1"/>
  <c r="I112" i="101" s="1"/>
  <c r="L112" i="101" a="1"/>
  <c r="L112" i="101" s="1"/>
  <c r="V112" i="101" a="1"/>
  <c r="V112" i="101" s="1"/>
  <c r="G112" i="101" a="1"/>
  <c r="G112" i="101" s="1"/>
  <c r="BH111" i="101" a="1"/>
  <c r="BH111" i="101" s="1"/>
  <c r="F112" i="101" a="1"/>
  <c r="F112" i="101" s="1"/>
  <c r="BR111" i="101" a="1"/>
  <c r="BR111" i="101" s="1"/>
  <c r="BP111" i="101" a="1"/>
  <c r="BP111" i="101" s="1"/>
  <c r="BI111" i="101" a="1"/>
  <c r="BI111" i="101" s="1"/>
  <c r="BN111" i="101" a="1"/>
  <c r="BN111" i="101" s="1"/>
  <c r="BJ111" i="101" a="1"/>
  <c r="BJ111" i="101" s="1"/>
  <c r="BK111" i="101" a="1"/>
  <c r="BK111" i="101" s="1"/>
  <c r="E112" i="101" a="1"/>
  <c r="E112" i="101" s="1"/>
  <c r="BQ111" i="101" a="1"/>
  <c r="BQ111" i="101" s="1"/>
  <c r="BG111" i="101" a="1"/>
  <c r="BG111" i="101" s="1"/>
  <c r="D112" i="101" a="1"/>
  <c r="D112" i="101" s="1"/>
  <c r="BM111" i="101" a="1"/>
  <c r="BM111" i="101" s="1"/>
  <c r="BO111" i="101" a="1"/>
  <c r="BO111" i="101" s="1"/>
  <c r="BL111" i="101" a="1"/>
  <c r="BL111" i="101" s="1"/>
  <c r="AI119" i="101" a="1"/>
  <c r="AI119" i="101" s="1"/>
  <c r="AF119" i="101" a="1"/>
  <c r="AF119" i="101" s="1"/>
  <c r="AD119" i="101" a="1"/>
  <c r="AD119" i="101" s="1"/>
  <c r="AJ119" i="101" a="1"/>
  <c r="AJ119" i="101" s="1"/>
  <c r="AH119" i="101" a="1"/>
  <c r="AH119" i="101" s="1"/>
  <c r="AE119" i="101" a="1"/>
  <c r="AE119" i="101" s="1"/>
  <c r="AG119" i="101" a="1"/>
  <c r="AG119" i="101" s="1"/>
  <c r="AC119" i="101" a="1"/>
  <c r="AC119" i="101" s="1"/>
  <c r="AO119" i="101" a="1"/>
  <c r="AO119" i="101" s="1"/>
  <c r="J182" i="101" a="1"/>
  <c r="J182" i="101" s="1"/>
  <c r="AQ119" i="101" a="1"/>
  <c r="AQ119" i="101" s="1"/>
  <c r="AK119" i="101" a="1"/>
  <c r="AK119" i="101" s="1"/>
  <c r="AP119" i="101" a="1"/>
  <c r="AP119" i="101" s="1"/>
  <c r="AB119" i="101" a="1"/>
  <c r="AB119" i="101" s="1"/>
  <c r="AN119" i="101" a="1"/>
  <c r="AN119" i="101" s="1"/>
  <c r="AM119" i="101" a="1"/>
  <c r="AM119" i="101" s="1"/>
  <c r="AL119" i="101" a="1"/>
  <c r="AL119" i="101" s="1"/>
  <c r="T119" i="101" a="1"/>
  <c r="T119" i="101" s="1"/>
  <c r="U119" i="101" a="1"/>
  <c r="U119" i="101" s="1"/>
  <c r="X119" i="101" a="1"/>
  <c r="X119" i="101" s="1"/>
  <c r="AA119" i="101" a="1"/>
  <c r="AA119" i="101" s="1"/>
  <c r="S119" i="101" a="1"/>
  <c r="S119" i="101" s="1"/>
  <c r="R119" i="101" a="1"/>
  <c r="R119" i="101" s="1"/>
  <c r="Z119" i="101" a="1"/>
  <c r="Z119" i="101" s="1"/>
  <c r="W119" i="101" a="1"/>
  <c r="W119" i="101" s="1"/>
  <c r="M119" i="101" a="1"/>
  <c r="M119" i="101" s="1"/>
  <c r="Y119" i="101" a="1"/>
  <c r="Y119" i="101" s="1"/>
  <c r="P119" i="101" a="1"/>
  <c r="P119" i="101" s="1"/>
  <c r="O119" i="101" a="1"/>
  <c r="O119" i="101" s="1"/>
  <c r="L119" i="101" a="1"/>
  <c r="L119" i="101" s="1"/>
  <c r="V119" i="101" a="1"/>
  <c r="V119" i="101" s="1"/>
  <c r="N119" i="101" a="1"/>
  <c r="N119" i="101" s="1"/>
  <c r="Q119" i="101" a="1"/>
  <c r="Q119" i="101" s="1"/>
  <c r="BL118" i="101" a="1"/>
  <c r="BL118" i="101" s="1"/>
  <c r="K119" i="101" a="1"/>
  <c r="K119" i="101" s="1"/>
  <c r="J119" i="101" a="1"/>
  <c r="J119" i="101" s="1"/>
  <c r="BP118" i="101" a="1"/>
  <c r="BP118" i="101" s="1"/>
  <c r="D119" i="101" a="1"/>
  <c r="D119" i="101" s="1"/>
  <c r="G119" i="101" a="1"/>
  <c r="G119" i="101" s="1"/>
  <c r="E119" i="101" a="1"/>
  <c r="E119" i="101" s="1"/>
  <c r="BK118" i="101" a="1"/>
  <c r="BK118" i="101" s="1"/>
  <c r="BM118" i="101" a="1"/>
  <c r="BM118" i="101" s="1"/>
  <c r="I119" i="101" a="1"/>
  <c r="I119" i="101" s="1"/>
  <c r="H119" i="101" a="1"/>
  <c r="H119" i="101" s="1"/>
  <c r="F119" i="101" a="1"/>
  <c r="F119" i="101" s="1"/>
  <c r="BQ118" i="101" a="1"/>
  <c r="BQ118" i="101" s="1"/>
  <c r="BR118" i="101" a="1"/>
  <c r="BR118" i="101" s="1"/>
  <c r="BO118" i="101" a="1"/>
  <c r="BO118" i="101" s="1"/>
  <c r="BN118" i="101" a="1"/>
  <c r="BN118" i="101" s="1"/>
  <c r="AW118" i="101" a="1"/>
  <c r="AW118" i="101" s="1"/>
  <c r="AX118" i="101" a="1"/>
  <c r="AX118" i="101" s="1"/>
  <c r="BH118" i="101" a="1"/>
  <c r="BH118" i="101" s="1"/>
  <c r="BI118" i="101" a="1"/>
  <c r="BI118" i="101" s="1"/>
  <c r="BE118" i="101" a="1"/>
  <c r="BE118" i="101" s="1"/>
  <c r="AZ118" i="101" a="1"/>
  <c r="AZ118" i="101" s="1"/>
  <c r="BD118" i="101" a="1"/>
  <c r="BD118" i="101" s="1"/>
  <c r="AV118" i="101" a="1"/>
  <c r="AV118" i="101" s="1"/>
  <c r="BJ118" i="101" a="1"/>
  <c r="BJ118" i="101" s="1"/>
  <c r="BB118" i="101" a="1"/>
  <c r="BB118" i="101" s="1"/>
  <c r="BC118" i="101" a="1"/>
  <c r="BC118" i="101" s="1"/>
  <c r="AY118" i="101" a="1"/>
  <c r="AY118" i="101" s="1"/>
  <c r="BA118" i="101" a="1"/>
  <c r="BA118" i="101" s="1"/>
  <c r="BF118" i="101" a="1"/>
  <c r="BF118" i="101" s="1"/>
  <c r="AU118" i="101" a="1"/>
  <c r="AU118" i="101" s="1"/>
  <c r="BG118" i="101" a="1"/>
  <c r="BG118" i="101" s="1"/>
  <c r="AO118" i="101" a="1"/>
  <c r="AO118" i="101" s="1"/>
  <c r="AH118" i="101" a="1"/>
  <c r="AH118" i="101" s="1"/>
  <c r="AI118" i="101" a="1"/>
  <c r="AI118" i="101" s="1"/>
  <c r="AK118" i="101" a="1"/>
  <c r="AK118" i="101" s="1"/>
  <c r="AG118" i="101" a="1"/>
  <c r="AG118" i="101" s="1"/>
  <c r="AE118" i="101" a="1"/>
  <c r="AE118" i="101" s="1"/>
  <c r="AR118" i="101" a="1"/>
  <c r="AR118" i="101" s="1"/>
  <c r="AT118" i="101" a="1"/>
  <c r="AT118" i="101" s="1"/>
  <c r="AP118" i="101" a="1"/>
  <c r="AP118" i="101" s="1"/>
  <c r="AS118" i="101" a="1"/>
  <c r="AS118" i="101" s="1"/>
  <c r="AF118" i="101" a="1"/>
  <c r="AF118" i="101" s="1"/>
  <c r="AM118" i="101" a="1"/>
  <c r="AM118" i="101" s="1"/>
  <c r="AJ118" i="101" a="1"/>
  <c r="AJ118" i="101" s="1"/>
  <c r="AN118" i="101" a="1"/>
  <c r="AN118" i="101" s="1"/>
  <c r="AL118" i="101" a="1"/>
  <c r="AL118" i="101" s="1"/>
  <c r="AQ118" i="101" a="1"/>
  <c r="AQ118" i="101" s="1"/>
  <c r="V118" i="101" a="1"/>
  <c r="V118" i="101" s="1"/>
  <c r="AD118" i="101" a="1"/>
  <c r="AD118" i="101" s="1"/>
  <c r="Z118" i="101" a="1"/>
  <c r="Z118" i="101" s="1"/>
  <c r="Y118" i="101" a="1"/>
  <c r="Y118" i="101" s="1"/>
  <c r="AC118" i="101" a="1"/>
  <c r="AC118" i="101" s="1"/>
  <c r="U118" i="101" a="1"/>
  <c r="U118" i="101" s="1"/>
  <c r="S118" i="101" a="1"/>
  <c r="S118" i="101" s="1"/>
  <c r="AB118" i="101" a="1"/>
  <c r="AB118" i="101" s="1"/>
  <c r="AA118" i="101" a="1"/>
  <c r="AA118" i="101" s="1"/>
  <c r="X118" i="101" a="1"/>
  <c r="X118" i="101" s="1"/>
  <c r="W118" i="101" a="1"/>
  <c r="W118" i="101" s="1"/>
  <c r="R118" i="101" a="1"/>
  <c r="R118" i="101" s="1"/>
  <c r="T118" i="101" a="1"/>
  <c r="T118" i="101" s="1"/>
  <c r="N118" i="101" a="1"/>
  <c r="N118" i="101" s="1"/>
  <c r="L118" i="101" a="1"/>
  <c r="L118" i="101" s="1"/>
  <c r="F118" i="101" a="1"/>
  <c r="F118" i="101" s="1"/>
  <c r="M118" i="101" a="1"/>
  <c r="M118" i="101" s="1"/>
  <c r="K118" i="101" a="1"/>
  <c r="K118" i="101" s="1"/>
  <c r="J118" i="101" a="1"/>
  <c r="J118" i="101" s="1"/>
  <c r="E118" i="101" a="1"/>
  <c r="E118" i="101" s="1"/>
  <c r="G118" i="101" a="1"/>
  <c r="G118" i="101" s="1"/>
  <c r="D118" i="101" a="1"/>
  <c r="D118" i="101" s="1"/>
  <c r="BQ117" i="101" a="1"/>
  <c r="BQ117" i="101" s="1"/>
  <c r="P118" i="101" a="1"/>
  <c r="P118" i="101" s="1"/>
  <c r="I118" i="101" a="1"/>
  <c r="I118" i="101" s="1"/>
  <c r="Q118" i="101" a="1"/>
  <c r="Q118" i="101" s="1"/>
  <c r="O118" i="101" a="1"/>
  <c r="O118" i="101" s="1"/>
  <c r="H118" i="101" a="1"/>
  <c r="H118" i="101" s="1"/>
  <c r="BR117" i="101" a="1"/>
  <c r="BR117" i="101" s="1"/>
  <c r="BH117" i="101" a="1"/>
  <c r="BH117" i="101" s="1"/>
  <c r="BF117" i="101" a="1"/>
  <c r="BF117" i="101" s="1"/>
  <c r="BB117" i="101" a="1"/>
  <c r="BB117" i="101" s="1"/>
  <c r="BA117" i="101" a="1"/>
  <c r="BA117" i="101" s="1"/>
  <c r="BO117" i="101" a="1"/>
  <c r="BO117" i="101" s="1"/>
  <c r="BM117" i="101" a="1"/>
  <c r="BM117" i="101" s="1"/>
  <c r="BL117" i="101" a="1"/>
  <c r="BL117" i="101" s="1"/>
  <c r="BG117" i="101" a="1"/>
  <c r="BG117" i="101" s="1"/>
  <c r="BJ117" i="101" a="1"/>
  <c r="BJ117" i="101" s="1"/>
  <c r="BN117" i="101" a="1"/>
  <c r="BN117" i="101" s="1"/>
  <c r="BP117" i="101" a="1"/>
  <c r="BP117" i="101" s="1"/>
  <c r="BE117" i="101" a="1"/>
  <c r="BE117" i="101" s="1"/>
  <c r="BD117" i="101" a="1"/>
  <c r="BD117" i="101" s="1"/>
  <c r="BK117" i="101" a="1"/>
  <c r="BK117" i="101" s="1"/>
  <c r="BI117" i="101" a="1"/>
  <c r="BI117" i="101" s="1"/>
  <c r="BC117" i="101" a="1"/>
  <c r="BC117" i="101" s="1"/>
  <c r="AW117" i="101" a="1"/>
  <c r="AW117" i="101" s="1"/>
  <c r="AS117" i="101" a="1"/>
  <c r="AS117" i="101" s="1"/>
  <c r="AX117" i="101" a="1"/>
  <c r="AX117" i="101" s="1"/>
  <c r="AN117" i="101" a="1"/>
  <c r="AN117" i="101" s="1"/>
  <c r="AK117" i="101" a="1"/>
  <c r="AK117" i="101" s="1"/>
  <c r="AP117" i="101" a="1"/>
  <c r="AP117" i="101" s="1"/>
  <c r="AT117" i="101" a="1"/>
  <c r="AT117" i="101" s="1"/>
  <c r="AO117" i="101" a="1"/>
  <c r="AO117" i="101" s="1"/>
  <c r="AM117" i="101" a="1"/>
  <c r="AM117" i="101" s="1"/>
  <c r="AU117" i="101" a="1"/>
  <c r="AU117" i="101" s="1"/>
  <c r="AZ117" i="101" a="1"/>
  <c r="AZ117" i="101" s="1"/>
  <c r="AR117" i="101" a="1"/>
  <c r="AR117" i="101" s="1"/>
  <c r="AQ117" i="101" a="1"/>
  <c r="AQ117" i="101" s="1"/>
  <c r="AL117" i="101" a="1"/>
  <c r="AL117" i="101" s="1"/>
  <c r="AV117" i="101" a="1"/>
  <c r="AV117" i="101" s="1"/>
  <c r="AY117" i="101" a="1"/>
  <c r="AY117" i="101" s="1"/>
  <c r="V117" i="101" a="1"/>
  <c r="V117" i="101" s="1"/>
  <c r="AB117" i="101" a="1"/>
  <c r="AB117" i="101" s="1"/>
  <c r="AH117" i="101" a="1"/>
  <c r="AH117" i="101" s="1"/>
  <c r="AC117" i="101" a="1"/>
  <c r="AC117" i="101" s="1"/>
  <c r="AA117" i="101" a="1"/>
  <c r="AA117" i="101" s="1"/>
  <c r="U117" i="101" a="1"/>
  <c r="U117" i="101" s="1"/>
  <c r="AG117" i="101" a="1"/>
  <c r="AG117" i="101" s="1"/>
  <c r="Z117" i="101" a="1"/>
  <c r="Z117" i="101" s="1"/>
  <c r="W117" i="101" a="1"/>
  <c r="W117" i="101" s="1"/>
  <c r="AI117" i="101" a="1"/>
  <c r="AI117" i="101" s="1"/>
  <c r="AE117" i="101" a="1"/>
  <c r="AE117" i="101" s="1"/>
  <c r="AF117" i="101" a="1"/>
  <c r="AF117" i="101" s="1"/>
  <c r="Y117" i="101" a="1"/>
  <c r="Y117" i="101" s="1"/>
  <c r="AD117" i="101" a="1"/>
  <c r="AD117" i="101" s="1"/>
  <c r="AJ117" i="101" a="1"/>
  <c r="AJ117" i="101" s="1"/>
  <c r="X117" i="101" a="1"/>
  <c r="X117" i="101" s="1"/>
  <c r="F117" i="101" a="1"/>
  <c r="F117" i="101" s="1"/>
  <c r="P117" i="101" a="1"/>
  <c r="P117" i="101" s="1"/>
  <c r="O117" i="101" a="1"/>
  <c r="O117" i="101" s="1"/>
  <c r="L117" i="101" a="1"/>
  <c r="L117" i="101" s="1"/>
  <c r="E117" i="101" a="1"/>
  <c r="E117" i="101" s="1"/>
  <c r="T117" i="101" a="1"/>
  <c r="T117" i="101" s="1"/>
  <c r="N117" i="101" a="1"/>
  <c r="N117" i="101" s="1"/>
  <c r="S117" i="101" a="1"/>
  <c r="S117" i="101" s="1"/>
  <c r="R117" i="101" a="1"/>
  <c r="R117" i="101" s="1"/>
  <c r="Q117" i="101" a="1"/>
  <c r="Q117" i="101" s="1"/>
  <c r="I117" i="101" a="1"/>
  <c r="I117" i="101" s="1"/>
  <c r="M117" i="101" a="1"/>
  <c r="M117" i="101" s="1"/>
  <c r="K117" i="101" a="1"/>
  <c r="K117" i="101" s="1"/>
  <c r="J117" i="101" a="1"/>
  <c r="J117" i="101" s="1"/>
  <c r="H117" i="101" a="1"/>
  <c r="H117" i="101" s="1"/>
  <c r="G117" i="101" a="1"/>
  <c r="G117" i="101" s="1"/>
  <c r="BI116" i="101" a="1"/>
  <c r="BI116" i="101" s="1"/>
  <c r="BE116" i="101" a="1"/>
  <c r="BE116" i="101" s="1"/>
  <c r="BD116" i="101" a="1"/>
  <c r="BD116" i="101" s="1"/>
  <c r="D117" i="101" a="1"/>
  <c r="D117" i="101" s="1"/>
  <c r="BR116" i="101" a="1"/>
  <c r="BR116" i="101" s="1"/>
  <c r="BF116" i="101" a="1"/>
  <c r="BF116" i="101" s="1"/>
  <c r="BK116" i="101" a="1"/>
  <c r="BK116" i="101" s="1"/>
  <c r="BQ116" i="101" a="1"/>
  <c r="BQ116" i="101" s="1"/>
  <c r="BM116" i="101" a="1"/>
  <c r="BM116" i="101" s="1"/>
  <c r="BP116" i="101" a="1"/>
  <c r="BP116" i="101" s="1"/>
  <c r="BO116" i="101" a="1"/>
  <c r="BO116" i="101" s="1"/>
  <c r="BN116" i="101" a="1"/>
  <c r="BN116" i="101" s="1"/>
  <c r="BL116" i="101" a="1"/>
  <c r="BL116" i="101" s="1"/>
  <c r="BH116" i="101" a="1"/>
  <c r="BH116" i="101" s="1"/>
  <c r="BJ116" i="101" a="1"/>
  <c r="BJ116" i="101" s="1"/>
  <c r="BG116" i="101" a="1"/>
  <c r="BG116" i="101" s="1"/>
  <c r="AS116" i="101" a="1"/>
  <c r="AS116" i="101" s="1"/>
  <c r="AR116" i="101" a="1"/>
  <c r="AR116" i="101" s="1"/>
  <c r="AO116" i="101" a="1"/>
  <c r="AO116" i="101" s="1"/>
  <c r="BA116" i="101" a="1"/>
  <c r="BA116" i="101" s="1"/>
  <c r="BB116" i="101" a="1"/>
  <c r="BB116" i="101" s="1"/>
  <c r="AW116" i="101" a="1"/>
  <c r="AW116" i="101" s="1"/>
  <c r="AZ116" i="101" a="1"/>
  <c r="AZ116" i="101" s="1"/>
  <c r="AY116" i="101" a="1"/>
  <c r="AY116" i="101" s="1"/>
  <c r="AN116" i="101" a="1"/>
  <c r="AN116" i="101" s="1"/>
  <c r="AV116" i="101" a="1"/>
  <c r="AV116" i="101" s="1"/>
  <c r="AT116" i="101" a="1"/>
  <c r="AT116" i="101" s="1"/>
  <c r="AQ116" i="101" a="1"/>
  <c r="AQ116" i="101" s="1"/>
  <c r="BC116" i="101" a="1"/>
  <c r="BC116" i="101" s="1"/>
  <c r="AX116" i="101" a="1"/>
  <c r="AX116" i="101" s="1"/>
  <c r="AP116" i="101" a="1"/>
  <c r="AP116" i="101" s="1"/>
  <c r="AU116" i="101" a="1"/>
  <c r="AU116" i="101" s="1"/>
  <c r="Z116" i="101" a="1"/>
  <c r="Z116" i="101" s="1"/>
  <c r="AJ116" i="101" a="1"/>
  <c r="AJ116" i="101" s="1"/>
  <c r="AB116" i="101" a="1"/>
  <c r="AB116" i="101" s="1"/>
  <c r="AG116" i="101" a="1"/>
  <c r="AG116" i="101" s="1"/>
  <c r="AI116" i="101" a="1"/>
  <c r="AI116" i="101" s="1"/>
  <c r="AF116" i="101" a="1"/>
  <c r="AF116" i="101" s="1"/>
  <c r="AM116" i="101" a="1"/>
  <c r="AM116" i="101" s="1"/>
  <c r="AL116" i="101" a="1"/>
  <c r="AL116" i="101" s="1"/>
  <c r="Y116" i="101" a="1"/>
  <c r="Y116" i="101" s="1"/>
  <c r="AA116" i="101" a="1"/>
  <c r="AA116" i="101" s="1"/>
  <c r="AD116" i="101" a="1"/>
  <c r="AD116" i="101" s="1"/>
  <c r="AH116" i="101" a="1"/>
  <c r="AH116" i="101" s="1"/>
  <c r="X116" i="101" a="1"/>
  <c r="X116" i="101" s="1"/>
  <c r="AE116" i="101" a="1"/>
  <c r="AE116" i="101" s="1"/>
  <c r="AC116" i="101" a="1"/>
  <c r="AC116" i="101" s="1"/>
  <c r="AK116" i="101" a="1"/>
  <c r="AK116" i="101" s="1"/>
  <c r="BA135" i="101" a="1"/>
  <c r="BA135" i="101" s="1"/>
  <c r="AO135" i="101" a="1"/>
  <c r="AO135" i="101" s="1"/>
  <c r="AY135" i="101" a="1"/>
  <c r="AY135" i="101" s="1"/>
  <c r="BJ135" i="101" a="1"/>
  <c r="BJ135" i="101" s="1"/>
  <c r="BI135" i="101" a="1"/>
  <c r="BI135" i="101" s="1"/>
  <c r="BH135" i="101" a="1"/>
  <c r="BH135" i="101" s="1"/>
  <c r="AQ135" i="101" a="1"/>
  <c r="AQ135" i="101" s="1"/>
  <c r="BB135" i="101" a="1"/>
  <c r="BB135" i="101" s="1"/>
  <c r="AP135" i="101" a="1"/>
  <c r="AP135" i="101" s="1"/>
  <c r="AU135" i="101" a="1"/>
  <c r="AU135" i="101" s="1"/>
  <c r="BC135" i="101" a="1"/>
  <c r="BC135" i="101" s="1"/>
  <c r="AZ135" i="101" a="1"/>
  <c r="AZ135" i="101" s="1"/>
  <c r="AX135" i="101" a="1"/>
  <c r="AX135" i="101" s="1"/>
  <c r="AS135" i="101" a="1"/>
  <c r="AS135" i="101" s="1"/>
  <c r="BN135" i="101" a="1"/>
  <c r="BN135" i="101" s="1"/>
  <c r="BM135" i="101" a="1"/>
  <c r="BM135" i="101" s="1"/>
  <c r="BG135" i="101" a="1"/>
  <c r="BG135" i="101" s="1"/>
  <c r="BE135" i="101" a="1"/>
  <c r="BE135" i="101" s="1"/>
  <c r="AW135" i="101" a="1"/>
  <c r="AW135" i="101" s="1"/>
  <c r="AR135" i="101" a="1"/>
  <c r="AR135" i="101" s="1"/>
  <c r="AT135" i="101" a="1"/>
  <c r="AT135" i="101" s="1"/>
  <c r="BL135" i="101" a="1"/>
  <c r="BL135" i="101" s="1"/>
  <c r="BK135" i="101" a="1"/>
  <c r="BK135" i="101" s="1"/>
  <c r="BD135" i="101" a="1"/>
  <c r="BD135" i="101" s="1"/>
  <c r="BF135" i="101" a="1"/>
  <c r="BF135" i="101" s="1"/>
  <c r="AV135" i="101" a="1"/>
  <c r="AV135" i="101" s="1"/>
  <c r="AN135" i="101" a="1"/>
  <c r="AN135" i="101" s="1"/>
  <c r="AB135" i="101" a="1"/>
  <c r="AB135" i="101" s="1"/>
  <c r="AM135" i="101" a="1"/>
  <c r="AM135" i="101" s="1"/>
  <c r="O135" i="101" a="1"/>
  <c r="O135" i="101" s="1"/>
  <c r="V135" i="101" a="1"/>
  <c r="V135" i="101" s="1"/>
  <c r="AJ135" i="101" a="1"/>
  <c r="AJ135" i="101" s="1"/>
  <c r="AE135" i="101" a="1"/>
  <c r="AE135" i="101" s="1"/>
  <c r="Z135" i="101" a="1"/>
  <c r="Z135" i="101" s="1"/>
  <c r="R135" i="101" a="1"/>
  <c r="R135" i="101" s="1"/>
  <c r="AC135" i="101" a="1"/>
  <c r="AC135" i="101" s="1"/>
  <c r="AG135" i="101" a="1"/>
  <c r="AG135" i="101" s="1"/>
  <c r="AF135" i="101" a="1"/>
  <c r="AF135" i="101" s="1"/>
  <c r="AD135" i="101" a="1"/>
  <c r="AD135" i="101" s="1"/>
  <c r="P135" i="101" a="1"/>
  <c r="P135" i="101" s="1"/>
  <c r="AA135" i="101" a="1"/>
  <c r="AA135" i="101" s="1"/>
  <c r="X135" i="101" a="1"/>
  <c r="X135" i="101" s="1"/>
  <c r="S135" i="101" a="1"/>
  <c r="S135" i="101" s="1"/>
  <c r="T135" i="101" a="1"/>
  <c r="T135" i="101" s="1"/>
  <c r="U135" i="101" a="1"/>
  <c r="U135" i="101" s="1"/>
  <c r="N135" i="101" a="1"/>
  <c r="N135" i="101" s="1"/>
  <c r="AK135" i="101" a="1"/>
  <c r="AK135" i="101" s="1"/>
  <c r="AI135" i="101" a="1"/>
  <c r="AI135" i="101" s="1"/>
  <c r="Y135" i="101" a="1"/>
  <c r="Y135" i="101" s="1"/>
  <c r="W135" i="101" a="1"/>
  <c r="W135" i="101" s="1"/>
  <c r="Q135" i="101" a="1"/>
  <c r="Q135" i="101" s="1"/>
  <c r="AL135" i="101" a="1"/>
  <c r="AL135" i="101" s="1"/>
  <c r="AH135" i="101" a="1"/>
  <c r="AH135" i="101" s="1"/>
  <c r="K135" i="101" a="1"/>
  <c r="K135" i="101" s="1"/>
  <c r="H135" i="101" a="1"/>
  <c r="H135" i="101" s="1"/>
  <c r="M135" i="101" a="1"/>
  <c r="M135" i="101" s="1"/>
  <c r="E135" i="101" a="1"/>
  <c r="E135" i="101" s="1"/>
  <c r="L135" i="101" a="1"/>
  <c r="L135" i="101" s="1"/>
  <c r="I135" i="101" a="1"/>
  <c r="I135" i="101" s="1"/>
  <c r="J135" i="101" a="1"/>
  <c r="J135" i="101" s="1"/>
  <c r="F135" i="101" a="1"/>
  <c r="F135" i="101" s="1"/>
  <c r="G135" i="101" a="1"/>
  <c r="G135" i="101" s="1"/>
  <c r="BJ134" i="101" a="1"/>
  <c r="BJ134" i="101" s="1"/>
  <c r="BH134" i="101" a="1"/>
  <c r="BH134" i="101" s="1"/>
  <c r="D135" i="101" a="1"/>
  <c r="D135" i="101" s="1"/>
  <c r="BG134" i="101" a="1"/>
  <c r="BG134" i="101" s="1"/>
  <c r="BR134" i="101" a="1"/>
  <c r="BR134" i="101" s="1"/>
  <c r="BO134" i="101" a="1"/>
  <c r="BO134" i="101" s="1"/>
  <c r="BQ134" i="101" a="1"/>
  <c r="BQ134" i="101" s="1"/>
  <c r="BI134" i="101" a="1"/>
  <c r="BI134" i="101" s="1"/>
  <c r="BP134" i="101" a="1"/>
  <c r="BP134" i="101" s="1"/>
  <c r="BL134" i="101" a="1"/>
  <c r="BL134" i="101" s="1"/>
  <c r="BN134" i="101" a="1"/>
  <c r="BN134" i="101" s="1"/>
  <c r="BM134" i="101" a="1"/>
  <c r="BM134" i="101" s="1"/>
  <c r="BK134" i="101" a="1"/>
  <c r="BK134" i="101" s="1"/>
  <c r="AM134" i="101" a="1"/>
  <c r="AM134" i="101" s="1"/>
  <c r="AN134" i="101" a="1"/>
  <c r="AN134" i="101" s="1"/>
  <c r="AP134" i="101" a="1"/>
  <c r="AP134" i="101" s="1"/>
  <c r="AL134" i="101" a="1"/>
  <c r="AL134" i="101" s="1"/>
  <c r="BC134" i="101" a="1"/>
  <c r="BC134" i="101" s="1"/>
  <c r="BF134" i="101" a="1"/>
  <c r="BF134" i="101" s="1"/>
  <c r="AV134" i="101" a="1"/>
  <c r="AV134" i="101" s="1"/>
  <c r="AR134" i="101" a="1"/>
  <c r="AR134" i="101" s="1"/>
  <c r="BE134" i="101" a="1"/>
  <c r="BE134" i="101" s="1"/>
  <c r="BD134" i="101" a="1"/>
  <c r="BD134" i="101" s="1"/>
  <c r="AS134" i="101" a="1"/>
  <c r="AS134" i="101" s="1"/>
  <c r="AJ134" i="101" a="1"/>
  <c r="AJ134" i="101" s="1"/>
  <c r="BB134" i="101" a="1"/>
  <c r="BB134" i="101" s="1"/>
  <c r="BA134" i="101" a="1"/>
  <c r="BA134" i="101" s="1"/>
  <c r="AZ134" i="101" a="1"/>
  <c r="AZ134" i="101" s="1"/>
  <c r="AO134" i="101" a="1"/>
  <c r="AO134" i="101" s="1"/>
  <c r="AY134" i="101" a="1"/>
  <c r="AY134" i="101" s="1"/>
  <c r="AX134" i="101" a="1"/>
  <c r="AX134" i="101" s="1"/>
  <c r="AW134" i="101" a="1"/>
  <c r="AW134" i="101" s="1"/>
  <c r="AT134" i="101" a="1"/>
  <c r="AT134" i="101" s="1"/>
  <c r="AK134" i="101" a="1"/>
  <c r="AK134" i="101" s="1"/>
  <c r="AQ134" i="101" a="1"/>
  <c r="AQ134" i="101" s="1"/>
  <c r="AU134" i="101" a="1"/>
  <c r="AU134" i="101" s="1"/>
  <c r="AF134" i="101" a="1"/>
  <c r="AF134" i="101" s="1"/>
  <c r="AG134" i="101" a="1"/>
  <c r="AG134" i="101" s="1"/>
  <c r="AD134" i="101" a="1"/>
  <c r="AD134" i="101" s="1"/>
  <c r="AE134" i="101" a="1"/>
  <c r="AE134" i="101" s="1"/>
  <c r="AI134" i="101" a="1"/>
  <c r="AI134" i="101" s="1"/>
  <c r="AC134" i="101" a="1"/>
  <c r="AC134" i="101" s="1"/>
  <c r="AB134" i="101" a="1"/>
  <c r="AB134" i="101" s="1"/>
  <c r="AH134" i="101" a="1"/>
  <c r="AH134" i="101" s="1"/>
  <c r="D136" i="101" a="1"/>
  <c r="D136" i="101" s="1"/>
  <c r="BR135" i="101" a="1"/>
  <c r="BR135" i="101" s="1"/>
  <c r="F136" i="101" a="1"/>
  <c r="F136" i="101" s="1"/>
  <c r="E136" i="101" a="1"/>
  <c r="E136" i="101" s="1"/>
  <c r="I136" i="101" a="1"/>
  <c r="I136" i="101" s="1"/>
  <c r="J136" i="101" a="1"/>
  <c r="J136" i="101" s="1"/>
  <c r="BP135" i="101" a="1"/>
  <c r="BP135" i="101" s="1"/>
  <c r="BQ135" i="101" a="1"/>
  <c r="BQ135" i="101" s="1"/>
  <c r="BO135" i="101" a="1"/>
  <c r="BO135" i="101" s="1"/>
  <c r="H136" i="101" a="1"/>
  <c r="H136" i="101" s="1"/>
  <c r="G136" i="101" a="1"/>
  <c r="G136" i="101" s="1"/>
  <c r="BC86" i="101" a="1"/>
  <c r="BC86" i="101" s="1"/>
  <c r="AZ86" i="101" a="1"/>
  <c r="AZ86" i="101" s="1"/>
  <c r="AU86" i="101" a="1"/>
  <c r="AU86" i="101" s="1"/>
  <c r="BG86" i="101" a="1"/>
  <c r="BG86" i="101" s="1"/>
  <c r="BE86" i="101" a="1"/>
  <c r="BE86" i="101" s="1"/>
  <c r="AX86" i="101" a="1"/>
  <c r="AX86" i="101" s="1"/>
  <c r="AV86" i="101" a="1"/>
  <c r="AV86" i="101" s="1"/>
  <c r="BB86" i="101" a="1"/>
  <c r="BB86" i="101" s="1"/>
  <c r="BD86" i="101" a="1"/>
  <c r="BD86" i="101" s="1"/>
  <c r="BF86" i="101" a="1"/>
  <c r="BF86" i="101" s="1"/>
  <c r="AW86" i="101" a="1"/>
  <c r="AW86" i="101" s="1"/>
  <c r="BA86" i="101" a="1"/>
  <c r="BA86" i="101" s="1"/>
  <c r="AY86" i="101" a="1"/>
  <c r="AY86" i="101" s="1"/>
  <c r="BH86" i="101" a="1"/>
  <c r="BH86" i="101" s="1"/>
  <c r="AR86" i="101" a="1"/>
  <c r="AR86" i="101" s="1"/>
  <c r="AO86" i="101" a="1"/>
  <c r="AO86" i="101" s="1"/>
  <c r="AF86" i="101" a="1"/>
  <c r="AF86" i="101" s="1"/>
  <c r="AJ86" i="101" a="1"/>
  <c r="AJ86" i="101" s="1"/>
  <c r="AI86" i="101" a="1"/>
  <c r="AI86" i="101" s="1"/>
  <c r="AN86" i="101" a="1"/>
  <c r="AN86" i="101" s="1"/>
  <c r="AK86" i="101" a="1"/>
  <c r="AK86" i="101" s="1"/>
  <c r="AG86" i="101" a="1"/>
  <c r="AG86" i="101" s="1"/>
  <c r="AT86" i="101" a="1"/>
  <c r="AT86" i="101" s="1"/>
  <c r="AM86" i="101" a="1"/>
  <c r="AM86" i="101" s="1"/>
  <c r="AE86" i="101" a="1"/>
  <c r="AE86" i="101" s="1"/>
  <c r="AS86" i="101" a="1"/>
  <c r="AS86" i="101" s="1"/>
  <c r="AQ86" i="101" a="1"/>
  <c r="AQ86" i="101" s="1"/>
  <c r="AL86" i="101" a="1"/>
  <c r="AL86" i="101" s="1"/>
  <c r="AH86" i="101" a="1"/>
  <c r="AH86" i="101" s="1"/>
  <c r="AP86" i="101" a="1"/>
  <c r="AP86" i="101" s="1"/>
  <c r="S86" i="101" a="1"/>
  <c r="S86" i="101" s="1"/>
  <c r="X86" i="101" a="1"/>
  <c r="X86" i="101" s="1"/>
  <c r="AD86" i="101" a="1"/>
  <c r="AD86" i="101" s="1"/>
  <c r="AC86" i="101" a="1"/>
  <c r="AC86" i="101" s="1"/>
  <c r="O86" i="101" a="1"/>
  <c r="O86" i="101" s="1"/>
  <c r="AB86" i="101" a="1"/>
  <c r="AB86" i="101" s="1"/>
  <c r="AA86" i="101" a="1"/>
  <c r="AA86" i="101" s="1"/>
  <c r="Z86" i="101" a="1"/>
  <c r="Z86" i="101" s="1"/>
  <c r="P86" i="101" a="1"/>
  <c r="P86" i="101" s="1"/>
  <c r="T86" i="101" a="1"/>
  <c r="T86" i="101" s="1"/>
  <c r="R86" i="101" a="1"/>
  <c r="R86" i="101" s="1"/>
  <c r="Y86" i="101" a="1"/>
  <c r="Y86" i="101" s="1"/>
  <c r="V86" i="101" a="1"/>
  <c r="V86" i="101" s="1"/>
  <c r="U86" i="101" a="1"/>
  <c r="U86" i="101" s="1"/>
  <c r="W86" i="101" a="1"/>
  <c r="W86" i="101" s="1"/>
  <c r="Q86" i="101" a="1"/>
  <c r="Q86" i="101" s="1"/>
  <c r="G86" i="101" a="1"/>
  <c r="G86" i="101" s="1"/>
  <c r="J86" i="101" a="1"/>
  <c r="J86" i="101" s="1"/>
  <c r="I86" i="101" a="1"/>
  <c r="I86" i="101" s="1"/>
  <c r="D86" i="101" a="1"/>
  <c r="D86" i="101" s="1"/>
  <c r="H86" i="101" a="1"/>
  <c r="H86" i="101" s="1"/>
  <c r="BP85" i="101" a="1"/>
  <c r="BP85" i="101" s="1"/>
  <c r="E86" i="101" a="1"/>
  <c r="E86" i="101" s="1"/>
  <c r="BO85" i="101" a="1"/>
  <c r="BO85" i="101" s="1"/>
  <c r="BN85" i="101" a="1"/>
  <c r="BN85" i="101" s="1"/>
  <c r="N86" i="101" a="1"/>
  <c r="N86" i="101" s="1"/>
  <c r="BR85" i="101" a="1"/>
  <c r="BR85" i="101" s="1"/>
  <c r="M86" i="101" a="1"/>
  <c r="M86" i="101" s="1"/>
  <c r="F86" i="101" a="1"/>
  <c r="F86" i="101" s="1"/>
  <c r="K86" i="101" a="1"/>
  <c r="K86" i="101" s="1"/>
  <c r="BQ85" i="101" a="1"/>
  <c r="BQ85" i="101" s="1"/>
  <c r="L86" i="101" a="1"/>
  <c r="L86" i="101" s="1"/>
  <c r="BK85" i="101" a="1"/>
  <c r="BK85" i="101" s="1"/>
  <c r="BE85" i="101" a="1"/>
  <c r="BE85" i="101" s="1"/>
  <c r="BA85" i="101" a="1"/>
  <c r="BA85" i="101" s="1"/>
  <c r="AZ85" i="101" a="1"/>
  <c r="AZ85" i="101" s="1"/>
  <c r="AY85" i="101" a="1"/>
  <c r="AY85" i="101" s="1"/>
  <c r="BG85" i="101" a="1"/>
  <c r="BG85" i="101" s="1"/>
  <c r="BF85" i="101" a="1"/>
  <c r="BF85" i="101" s="1"/>
  <c r="BD85" i="101" a="1"/>
  <c r="BD85" i="101" s="1"/>
  <c r="BI85" i="101" a="1"/>
  <c r="BI85" i="101" s="1"/>
  <c r="BJ85" i="101" a="1"/>
  <c r="BJ85" i="101" s="1"/>
  <c r="AX85" i="101" a="1"/>
  <c r="AX85" i="101" s="1"/>
  <c r="BB85" i="101" a="1"/>
  <c r="BB85" i="101" s="1"/>
  <c r="BL85" i="101" a="1"/>
  <c r="BL85" i="101" s="1"/>
  <c r="BH85" i="101" a="1"/>
  <c r="BH85" i="101" s="1"/>
  <c r="BC85" i="101" a="1"/>
  <c r="BC85" i="101" s="1"/>
  <c r="BM85" i="101" a="1"/>
  <c r="BM85" i="101" s="1"/>
  <c r="AQ85" i="101" a="1"/>
  <c r="AQ85" i="101" s="1"/>
  <c r="AW85" i="101" a="1"/>
  <c r="AW85" i="101" s="1"/>
  <c r="AI85" i="101" a="1"/>
  <c r="AI85" i="101" s="1"/>
  <c r="AV85" i="101" a="1"/>
  <c r="AV85" i="101" s="1"/>
  <c r="AU85" i="101" a="1"/>
  <c r="AU85" i="101" s="1"/>
  <c r="AM85" i="101" a="1"/>
  <c r="AM85" i="101" s="1"/>
  <c r="AH85" i="101" a="1"/>
  <c r="AH85" i="101" s="1"/>
  <c r="AN85" i="101" a="1"/>
  <c r="AN85" i="101" s="1"/>
  <c r="AT85" i="101" a="1"/>
  <c r="AT85" i="101" s="1"/>
  <c r="AS85" i="101" a="1"/>
  <c r="AS85" i="101" s="1"/>
  <c r="AP85" i="101" a="1"/>
  <c r="AP85" i="101" s="1"/>
  <c r="AK85" i="101" a="1"/>
  <c r="AK85" i="101" s="1"/>
  <c r="AL85" i="101" a="1"/>
  <c r="AL85" i="101" s="1"/>
  <c r="AO85" i="101" a="1"/>
  <c r="AO85" i="101" s="1"/>
  <c r="AJ85" i="101" a="1"/>
  <c r="AJ85" i="101" s="1"/>
  <c r="AR85" i="101" a="1"/>
  <c r="AR85" i="101" s="1"/>
  <c r="AB85" i="101" a="1"/>
  <c r="AB85" i="101" s="1"/>
  <c r="V85" i="101" a="1"/>
  <c r="V85" i="101" s="1"/>
  <c r="R85" i="101" a="1"/>
  <c r="R85" i="101" s="1"/>
  <c r="AE85" i="101" a="1"/>
  <c r="AE85" i="101" s="1"/>
  <c r="T85" i="101" a="1"/>
  <c r="T85" i="101" s="1"/>
  <c r="S85" i="101" a="1"/>
  <c r="S85" i="101" s="1"/>
  <c r="U85" i="101" a="1"/>
  <c r="U85" i="101" s="1"/>
  <c r="X85" i="101" a="1"/>
  <c r="X85" i="101" s="1"/>
  <c r="AG85" i="101" a="1"/>
  <c r="AG85" i="101" s="1"/>
  <c r="AC85" i="101" a="1"/>
  <c r="AC85" i="101" s="1"/>
  <c r="AA85" i="101" a="1"/>
  <c r="AA85" i="101" s="1"/>
  <c r="Z85" i="101" a="1"/>
  <c r="Z85" i="101" s="1"/>
  <c r="AF85" i="101" a="1"/>
  <c r="AF85" i="101" s="1"/>
  <c r="AD85" i="101" a="1"/>
  <c r="AD85" i="101" s="1"/>
  <c r="W85" i="101" a="1"/>
  <c r="W85" i="101" s="1"/>
  <c r="Y85" i="101" a="1"/>
  <c r="Y85" i="101" s="1"/>
  <c r="P85" i="101" a="1"/>
  <c r="P85" i="101" s="1"/>
  <c r="O85" i="101" a="1"/>
  <c r="O85" i="101" s="1"/>
  <c r="F85" i="101" a="1"/>
  <c r="F85" i="101" s="1"/>
  <c r="D85" i="101" a="1"/>
  <c r="D85" i="101" s="1"/>
  <c r="M85" i="101" a="1"/>
  <c r="M85" i="101" s="1"/>
  <c r="N85" i="101" a="1"/>
  <c r="N85" i="101" s="1"/>
  <c r="G85" i="101" a="1"/>
  <c r="G85" i="101" s="1"/>
  <c r="L85" i="101" a="1"/>
  <c r="L85" i="101" s="1"/>
  <c r="K85" i="101" a="1"/>
  <c r="K85" i="101" s="1"/>
  <c r="I85" i="101" a="1"/>
  <c r="I85" i="101" s="1"/>
  <c r="H85" i="101" a="1"/>
  <c r="H85" i="101" s="1"/>
  <c r="E85" i="101" a="1"/>
  <c r="E85" i="101" s="1"/>
  <c r="J85" i="101" a="1"/>
  <c r="J85" i="101" s="1"/>
  <c r="BR84" i="101" a="1"/>
  <c r="BR84" i="101" s="1"/>
  <c r="BQ84" i="101" a="1"/>
  <c r="BQ84" i="101" s="1"/>
  <c r="Q85" i="101" a="1"/>
  <c r="Q85" i="101" s="1"/>
  <c r="BP84" i="101" a="1"/>
  <c r="BP84" i="101" s="1"/>
  <c r="BO84" i="101" a="1"/>
  <c r="BO84" i="101" s="1"/>
  <c r="BF84" i="101" a="1"/>
  <c r="BF84" i="101" s="1"/>
  <c r="BN84" i="101" a="1"/>
  <c r="BN84" i="101" s="1"/>
  <c r="BM84" i="101" a="1"/>
  <c r="BM84" i="101" s="1"/>
  <c r="BL84" i="101" a="1"/>
  <c r="BL84" i="101" s="1"/>
  <c r="BI84" i="101" a="1"/>
  <c r="BI84" i="101" s="1"/>
  <c r="BC84" i="101" a="1"/>
  <c r="BC84" i="101" s="1"/>
  <c r="BE84" i="101" a="1"/>
  <c r="BE84" i="101" s="1"/>
  <c r="BH84" i="101" a="1"/>
  <c r="BH84" i="101" s="1"/>
  <c r="BJ84" i="101" a="1"/>
  <c r="BJ84" i="101" s="1"/>
  <c r="BB84" i="101" a="1"/>
  <c r="BB84" i="101" s="1"/>
  <c r="BD84" i="101" a="1"/>
  <c r="BD84" i="101" s="1"/>
  <c r="BG84" i="101" a="1"/>
  <c r="BG84" i="101" s="1"/>
  <c r="BA84" i="101" a="1"/>
  <c r="BA84" i="101" s="1"/>
  <c r="BK84" i="101" a="1"/>
  <c r="BK84" i="101" s="1"/>
  <c r="AZ84" i="101" a="1"/>
  <c r="AZ84" i="101" s="1"/>
  <c r="AK84" i="101" a="1"/>
  <c r="AK84" i="101" s="1"/>
  <c r="AY84" i="101" a="1"/>
  <c r="AY84" i="101" s="1"/>
  <c r="AW84" i="101" a="1"/>
  <c r="AW84" i="101" s="1"/>
  <c r="AM84" i="101" a="1"/>
  <c r="AM84" i="101" s="1"/>
  <c r="AX84" i="101" a="1"/>
  <c r="AX84" i="101" s="1"/>
  <c r="AV84" i="101" a="1"/>
  <c r="AV84" i="101" s="1"/>
  <c r="AU84" i="101" a="1"/>
  <c r="AU84" i="101" s="1"/>
  <c r="AO84" i="101" a="1"/>
  <c r="AO84" i="101" s="1"/>
  <c r="AQ84" i="101" a="1"/>
  <c r="AQ84" i="101" s="1"/>
  <c r="AT84" i="101" a="1"/>
  <c r="AT84" i="101" s="1"/>
  <c r="AP84" i="101" a="1"/>
  <c r="AP84" i="101" s="1"/>
  <c r="AR84" i="101" a="1"/>
  <c r="AR84" i="101" s="1"/>
  <c r="AS84" i="101" a="1"/>
  <c r="AS84" i="101" s="1"/>
  <c r="AN84" i="101" a="1"/>
  <c r="AN84" i="101" s="1"/>
  <c r="AL84" i="101" a="1"/>
  <c r="AL84" i="101" s="1"/>
  <c r="AI84" i="101" a="1"/>
  <c r="AI84" i="101" s="1"/>
  <c r="AB84" i="101" a="1"/>
  <c r="AB84" i="101" s="1"/>
  <c r="Y84" i="101" a="1"/>
  <c r="Y84" i="101" s="1"/>
  <c r="AH84" i="101" a="1"/>
  <c r="AH84" i="101" s="1"/>
  <c r="AG84" i="101" a="1"/>
  <c r="AG84" i="101" s="1"/>
  <c r="U84" i="101" a="1"/>
  <c r="U84" i="101" s="1"/>
  <c r="AC84" i="101" a="1"/>
  <c r="AC84" i="101" s="1"/>
  <c r="Z84" i="101" a="1"/>
  <c r="Z84" i="101" s="1"/>
  <c r="AA84" i="101" a="1"/>
  <c r="AA84" i="101" s="1"/>
  <c r="W84" i="101" a="1"/>
  <c r="W84" i="101" s="1"/>
  <c r="AD84" i="101" a="1"/>
  <c r="AD84" i="101" s="1"/>
  <c r="AE84" i="101" a="1"/>
  <c r="AE84" i="101" s="1"/>
  <c r="V84" i="101" a="1"/>
  <c r="V84" i="101" s="1"/>
  <c r="AJ84" i="101" a="1"/>
  <c r="AJ84" i="101" s="1"/>
  <c r="AF84" i="101" a="1"/>
  <c r="AF84" i="101" s="1"/>
  <c r="X84" i="101" a="1"/>
  <c r="X84" i="101" s="1"/>
  <c r="G84" i="101" a="1"/>
  <c r="G84" i="101" s="1"/>
  <c r="J84" i="101" a="1"/>
  <c r="J84" i="101" s="1"/>
  <c r="Q84" i="101" a="1"/>
  <c r="Q84" i="101" s="1"/>
  <c r="K84" i="101" a="1"/>
  <c r="K84" i="101" s="1"/>
  <c r="T84" i="101" a="1"/>
  <c r="T84" i="101" s="1"/>
  <c r="O84" i="101" a="1"/>
  <c r="O84" i="101" s="1"/>
  <c r="H84" i="101" a="1"/>
  <c r="H84" i="101" s="1"/>
  <c r="L84" i="101" a="1"/>
  <c r="L84" i="101" s="1"/>
  <c r="N84" i="101" a="1"/>
  <c r="N84" i="101" s="1"/>
  <c r="F84" i="101" a="1"/>
  <c r="F84" i="101" s="1"/>
  <c r="R84" i="101" a="1"/>
  <c r="R84" i="101" s="1"/>
  <c r="I84" i="101" a="1"/>
  <c r="I84" i="101" s="1"/>
  <c r="S84" i="101" a="1"/>
  <c r="S84" i="101" s="1"/>
  <c r="M84" i="101" a="1"/>
  <c r="M84" i="101" s="1"/>
  <c r="E84" i="101" a="1"/>
  <c r="E84" i="101" s="1"/>
  <c r="P84" i="101" a="1"/>
  <c r="P84" i="101" s="1"/>
  <c r="BN83" i="101" a="1"/>
  <c r="BN83" i="101" s="1"/>
  <c r="BI83" i="101" a="1"/>
  <c r="BI83" i="101" s="1"/>
  <c r="BL83" i="101" a="1"/>
  <c r="BL83" i="101" s="1"/>
  <c r="BE83" i="101" a="1"/>
  <c r="BE83" i="101" s="1"/>
  <c r="BR83" i="101" a="1"/>
  <c r="BR83" i="101" s="1"/>
  <c r="BQ83" i="101" a="1"/>
  <c r="BQ83" i="101" s="1"/>
  <c r="BF83" i="101" a="1"/>
  <c r="BF83" i="101" s="1"/>
  <c r="BH83" i="101" a="1"/>
  <c r="BH83" i="101" s="1"/>
  <c r="BG83" i="101" a="1"/>
  <c r="BG83" i="101" s="1"/>
  <c r="BP83" i="101" a="1"/>
  <c r="BP83" i="101" s="1"/>
  <c r="D84" i="101" a="1"/>
  <c r="D84" i="101" s="1"/>
  <c r="BO83" i="101" a="1"/>
  <c r="BO83" i="101" s="1"/>
  <c r="BM83" i="101" a="1"/>
  <c r="BM83" i="101" s="1"/>
  <c r="BJ83" i="101" a="1"/>
  <c r="BJ83" i="101" s="1"/>
  <c r="BK83" i="101" a="1"/>
  <c r="BK83" i="101" s="1"/>
  <c r="AS83" i="101" a="1"/>
  <c r="AS83" i="101" s="1"/>
  <c r="AV83" i="101" a="1"/>
  <c r="AV83" i="101" s="1"/>
  <c r="AP83" i="101" a="1"/>
  <c r="AP83" i="101" s="1"/>
  <c r="AO83" i="101" a="1"/>
  <c r="AO83" i="101" s="1"/>
  <c r="AT83" i="101" a="1"/>
  <c r="AT83" i="101" s="1"/>
  <c r="AU83" i="101" a="1"/>
  <c r="AU83" i="101" s="1"/>
  <c r="AQ83" i="101" a="1"/>
  <c r="AQ83" i="101" s="1"/>
  <c r="AW83" i="101" a="1"/>
  <c r="AW83" i="101" s="1"/>
  <c r="BD83" i="101" a="1"/>
  <c r="BD83" i="101" s="1"/>
  <c r="BB83" i="101" a="1"/>
  <c r="BB83" i="101" s="1"/>
  <c r="AX83" i="101" a="1"/>
  <c r="AX83" i="101" s="1"/>
  <c r="BA83" i="101" a="1"/>
  <c r="BA83" i="101" s="1"/>
  <c r="AZ83" i="101" a="1"/>
  <c r="AZ83" i="101" s="1"/>
  <c r="BC83" i="101" a="1"/>
  <c r="BC83" i="101" s="1"/>
  <c r="AY83" i="101" a="1"/>
  <c r="AY83" i="101" s="1"/>
  <c r="AR83" i="101" a="1"/>
  <c r="AR83" i="101" s="1"/>
  <c r="AJ83" i="101" a="1"/>
  <c r="AJ83" i="101" s="1"/>
  <c r="AH83" i="101" a="1"/>
  <c r="AH83" i="101" s="1"/>
  <c r="AG83" i="101" a="1"/>
  <c r="AG83" i="101" s="1"/>
  <c r="AF83" i="101" a="1"/>
  <c r="AF83" i="101" s="1"/>
  <c r="AM83" i="101" a="1"/>
  <c r="AM83" i="101" s="1"/>
  <c r="AI83" i="101" a="1"/>
  <c r="AI83" i="101" s="1"/>
  <c r="AK83" i="101" a="1"/>
  <c r="AK83" i="101" s="1"/>
  <c r="AD83" i="101" a="1"/>
  <c r="AD83" i="101" s="1"/>
  <c r="AC83" i="101" a="1"/>
  <c r="AC83" i="101" s="1"/>
  <c r="Y83" i="101" a="1"/>
  <c r="Y83" i="101" s="1"/>
  <c r="AA83" i="101" a="1"/>
  <c r="AA83" i="101" s="1"/>
  <c r="AN83" i="101" a="1"/>
  <c r="AN83" i="101" s="1"/>
  <c r="Z83" i="101" a="1"/>
  <c r="Z83" i="101" s="1"/>
  <c r="AE83" i="101" a="1"/>
  <c r="AE83" i="101" s="1"/>
  <c r="AB83" i="101" a="1"/>
  <c r="AB83" i="101" s="1"/>
  <c r="AL83" i="101" a="1"/>
  <c r="AL83" i="101" s="1"/>
  <c r="W83" i="101" a="1"/>
  <c r="W83" i="101" s="1"/>
  <c r="J83" i="101" a="1"/>
  <c r="J83" i="101" s="1"/>
  <c r="U83" i="101" a="1"/>
  <c r="U83" i="101" s="1"/>
  <c r="V83" i="101" a="1"/>
  <c r="V83" i="101" s="1"/>
  <c r="Q83" i="101" a="1"/>
  <c r="Q83" i="101" s="1"/>
  <c r="S83" i="101" a="1"/>
  <c r="S83" i="101" s="1"/>
  <c r="O83" i="101" a="1"/>
  <c r="O83" i="101" s="1"/>
  <c r="N83" i="101" a="1"/>
  <c r="N83" i="101" s="1"/>
  <c r="T83" i="101" a="1"/>
  <c r="T83" i="101" s="1"/>
  <c r="R83" i="101" a="1"/>
  <c r="R83" i="101" s="1"/>
  <c r="L83" i="101" a="1"/>
  <c r="L83" i="101" s="1"/>
  <c r="X83" i="101" a="1"/>
  <c r="X83" i="101" s="1"/>
  <c r="K83" i="101" a="1"/>
  <c r="K83" i="101" s="1"/>
  <c r="P83" i="101" a="1"/>
  <c r="P83" i="101" s="1"/>
  <c r="M83" i="101" a="1"/>
  <c r="M83" i="101" s="1"/>
  <c r="I83" i="101" a="1"/>
  <c r="I83" i="101" s="1"/>
  <c r="E83" i="101" a="1"/>
  <c r="E83" i="101" s="1"/>
  <c r="D83" i="101" a="1"/>
  <c r="D83" i="101" s="1"/>
  <c r="G83" i="101" a="1"/>
  <c r="G83" i="101" s="1"/>
  <c r="BP82" i="101" a="1"/>
  <c r="BP82" i="101" s="1"/>
  <c r="BN82" i="101" a="1"/>
  <c r="BN82" i="101" s="1"/>
  <c r="BM82" i="101" a="1"/>
  <c r="BM82" i="101" s="1"/>
  <c r="H83" i="101" a="1"/>
  <c r="H83" i="101" s="1"/>
  <c r="BJ82" i="101" a="1"/>
  <c r="BJ82" i="101" s="1"/>
  <c r="F83" i="101" a="1"/>
  <c r="F83" i="101" s="1"/>
  <c r="BH82" i="101" a="1"/>
  <c r="BH82" i="101" s="1"/>
  <c r="BI82" i="101" a="1"/>
  <c r="BI82" i="101" s="1"/>
  <c r="BR82" i="101" a="1"/>
  <c r="BR82" i="101" s="1"/>
  <c r="BQ82" i="101" a="1"/>
  <c r="BQ82" i="101" s="1"/>
  <c r="BO82" i="101" a="1"/>
  <c r="BO82" i="101" s="1"/>
  <c r="BL82" i="101" a="1"/>
  <c r="BL82" i="101" s="1"/>
  <c r="BK82" i="101" a="1"/>
  <c r="BK82" i="101" s="1"/>
  <c r="AW82" i="101" a="1"/>
  <c r="AW82" i="101" s="1"/>
  <c r="AZ82" i="101" a="1"/>
  <c r="AZ82" i="101" s="1"/>
  <c r="BG82" i="101" a="1"/>
  <c r="BG82" i="101" s="1"/>
  <c r="BB82" i="101" a="1"/>
  <c r="BB82" i="101" s="1"/>
  <c r="AU82" i="101" a="1"/>
  <c r="AU82" i="101" s="1"/>
  <c r="BA82" i="101" a="1"/>
  <c r="BA82" i="101" s="1"/>
  <c r="AR82" i="101" a="1"/>
  <c r="AR82" i="101" s="1"/>
  <c r="BF82" i="101" a="1"/>
  <c r="BF82" i="101" s="1"/>
  <c r="BE82" i="101" a="1"/>
  <c r="BE82" i="101" s="1"/>
  <c r="AS82" i="101" a="1"/>
  <c r="AS82" i="101" s="1"/>
  <c r="AX82" i="101" a="1"/>
  <c r="AX82" i="101" s="1"/>
  <c r="AT82" i="101" a="1"/>
  <c r="AT82" i="101" s="1"/>
  <c r="AV82" i="101" a="1"/>
  <c r="AV82" i="101" s="1"/>
  <c r="BD82" i="101" a="1"/>
  <c r="BD82" i="101" s="1"/>
  <c r="BC82" i="101" a="1"/>
  <c r="BC82" i="101" s="1"/>
  <c r="AY82" i="101" a="1"/>
  <c r="AY82" i="101" s="1"/>
  <c r="AP82" i="101" a="1"/>
  <c r="AP82" i="101" s="1"/>
  <c r="AN82" i="101" a="1"/>
  <c r="AN82" i="101" s="1"/>
  <c r="AC82" i="101" a="1"/>
  <c r="AC82" i="101" s="1"/>
  <c r="AH82" i="101" a="1"/>
  <c r="AH82" i="101" s="1"/>
  <c r="AE82" i="101" a="1"/>
  <c r="AE82" i="101" s="1"/>
  <c r="AO82" i="101" a="1"/>
  <c r="AO82" i="101" s="1"/>
  <c r="AL82" i="101" a="1"/>
  <c r="AL82" i="101" s="1"/>
  <c r="AD82" i="101" a="1"/>
  <c r="AD82" i="101" s="1"/>
  <c r="AB82" i="101" a="1"/>
  <c r="AB82" i="101" s="1"/>
  <c r="AJ82" i="101" a="1"/>
  <c r="AJ82" i="101" s="1"/>
  <c r="AK82" i="101" a="1"/>
  <c r="AK82" i="101" s="1"/>
  <c r="AG82" i="101" a="1"/>
  <c r="AG82" i="101" s="1"/>
  <c r="AM82" i="101" a="1"/>
  <c r="AM82" i="101" s="1"/>
  <c r="AQ82" i="101" a="1"/>
  <c r="AQ82" i="101" s="1"/>
  <c r="AI82" i="101" a="1"/>
  <c r="AI82" i="101" s="1"/>
  <c r="AF82" i="101" a="1"/>
  <c r="AF82" i="101" s="1"/>
  <c r="W82" i="101" a="1"/>
  <c r="W82" i="101" s="1"/>
  <c r="M82" i="101" a="1"/>
  <c r="M82" i="101" s="1"/>
  <c r="P82" i="101" a="1"/>
  <c r="P82" i="101" s="1"/>
  <c r="S82" i="101" a="1"/>
  <c r="S82" i="101" s="1"/>
  <c r="AA82" i="101" a="1"/>
  <c r="AA82" i="101" s="1"/>
  <c r="Y82" i="101" a="1"/>
  <c r="Y82" i="101" s="1"/>
  <c r="V82" i="101" a="1"/>
  <c r="V82" i="101" s="1"/>
  <c r="T82" i="101" a="1"/>
  <c r="T82" i="101" s="1"/>
  <c r="L82" i="101" a="1"/>
  <c r="L82" i="101" s="1"/>
  <c r="Z82" i="101" a="1"/>
  <c r="Z82" i="101" s="1"/>
  <c r="U82" i="101" a="1"/>
  <c r="U82" i="101" s="1"/>
  <c r="O82" i="101" a="1"/>
  <c r="O82" i="101" s="1"/>
  <c r="X82" i="101" a="1"/>
  <c r="X82" i="101" s="1"/>
  <c r="R82" i="101" a="1"/>
  <c r="R82" i="101" s="1"/>
  <c r="Q82" i="101" a="1"/>
  <c r="Q82" i="101" s="1"/>
  <c r="N82" i="101" a="1"/>
  <c r="N82" i="101" s="1"/>
  <c r="J82" i="101" a="1"/>
  <c r="J82" i="101" s="1"/>
  <c r="I82" i="101" a="1"/>
  <c r="I82" i="101" s="1"/>
  <c r="H82" i="101" a="1"/>
  <c r="H82" i="101" s="1"/>
  <c r="F82" i="101" a="1"/>
  <c r="F82" i="101" s="1"/>
  <c r="G82" i="101" a="1"/>
  <c r="G82" i="101" s="1"/>
  <c r="D82" i="101" a="1"/>
  <c r="D82" i="101" s="1"/>
  <c r="E82" i="101" a="1"/>
  <c r="E82" i="101" s="1"/>
  <c r="BP81" i="101" a="1"/>
  <c r="BP81" i="101" s="1"/>
  <c r="BQ81" i="101" a="1"/>
  <c r="BQ81" i="101" s="1"/>
  <c r="BO81" i="101" a="1"/>
  <c r="BO81" i="101" s="1"/>
  <c r="BL81" i="101" a="1"/>
  <c r="BL81" i="101" s="1"/>
  <c r="K82" i="101" a="1"/>
  <c r="K82" i="101" s="1"/>
  <c r="BN81" i="101" a="1"/>
  <c r="BN81" i="101" s="1"/>
  <c r="BM81" i="101" a="1"/>
  <c r="BM81" i="101" s="1"/>
  <c r="BR81" i="101" a="1"/>
  <c r="BR81" i="101" s="1"/>
  <c r="AT89" i="101" a="1"/>
  <c r="AT89" i="101" s="1"/>
  <c r="AS89" i="101" a="1"/>
  <c r="AS89" i="101" s="1"/>
  <c r="AH89" i="101" a="1"/>
  <c r="AH89" i="101" s="1"/>
  <c r="AO89" i="101" a="1"/>
  <c r="AO89" i="101" s="1"/>
  <c r="AJ89" i="101" a="1"/>
  <c r="AJ89" i="101" s="1"/>
  <c r="AN89" i="101" a="1"/>
  <c r="AN89" i="101" s="1"/>
  <c r="AM89" i="101" a="1"/>
  <c r="AM89" i="101" s="1"/>
  <c r="AR89" i="101" a="1"/>
  <c r="AR89" i="101" s="1"/>
  <c r="AK89" i="101" a="1"/>
  <c r="AK89" i="101" s="1"/>
  <c r="AL89" i="101" a="1"/>
  <c r="AL89" i="101" s="1"/>
  <c r="AP89" i="101" a="1"/>
  <c r="AP89" i="101" s="1"/>
  <c r="AI89" i="101" a="1"/>
  <c r="AI89" i="101" s="1"/>
  <c r="AV89" i="101" a="1"/>
  <c r="AV89" i="101" s="1"/>
  <c r="AQ89" i="101" a="1"/>
  <c r="AQ89" i="101" s="1"/>
  <c r="AU89" i="101" a="1"/>
  <c r="AU89" i="101" s="1"/>
  <c r="AA89" i="101" a="1"/>
  <c r="AA89" i="101" s="1"/>
  <c r="R89" i="101" a="1"/>
  <c r="R89" i="101" s="1"/>
  <c r="X89" i="101" a="1"/>
  <c r="X89" i="101" s="1"/>
  <c r="W89" i="101" a="1"/>
  <c r="W89" i="101" s="1"/>
  <c r="AB89" i="101" a="1"/>
  <c r="AB89" i="101" s="1"/>
  <c r="Z89" i="101" a="1"/>
  <c r="Z89" i="101" s="1"/>
  <c r="S89" i="101" a="1"/>
  <c r="S89" i="101" s="1"/>
  <c r="AG89" i="101" a="1"/>
  <c r="AG89" i="101" s="1"/>
  <c r="U89" i="101" a="1"/>
  <c r="U89" i="101" s="1"/>
  <c r="AF89" i="101" a="1"/>
  <c r="AF89" i="101" s="1"/>
  <c r="AE89" i="101" a="1"/>
  <c r="AE89" i="101" s="1"/>
  <c r="Y89" i="101" a="1"/>
  <c r="Y89" i="101" s="1"/>
  <c r="AD89" i="101" a="1"/>
  <c r="AD89" i="101" s="1"/>
  <c r="AC89" i="101" a="1"/>
  <c r="AC89" i="101" s="1"/>
  <c r="V89" i="101" a="1"/>
  <c r="V89" i="101" s="1"/>
  <c r="T89" i="101" a="1"/>
  <c r="T89" i="101" s="1"/>
  <c r="F89" i="101" a="1"/>
  <c r="F89" i="101" s="1"/>
  <c r="J89" i="101" a="1"/>
  <c r="J89" i="101" s="1"/>
  <c r="Q89" i="101" a="1"/>
  <c r="Q89" i="101" s="1"/>
  <c r="P89" i="101" a="1"/>
  <c r="P89" i="101" s="1"/>
  <c r="G89" i="101" a="1"/>
  <c r="G89" i="101" s="1"/>
  <c r="N89" i="101" a="1"/>
  <c r="N89" i="101" s="1"/>
  <c r="M89" i="101" a="1"/>
  <c r="M89" i="101" s="1"/>
  <c r="I89" i="101" a="1"/>
  <c r="I89" i="101" s="1"/>
  <c r="H89" i="101" a="1"/>
  <c r="H89" i="101" s="1"/>
  <c r="L89" i="101" a="1"/>
  <c r="L89" i="101" s="1"/>
  <c r="D89" i="101" a="1"/>
  <c r="D89" i="101" s="1"/>
  <c r="BR88" i="101" a="1"/>
  <c r="BR88" i="101" s="1"/>
  <c r="O89" i="101" a="1"/>
  <c r="O89" i="101" s="1"/>
  <c r="K89" i="101" a="1"/>
  <c r="K89" i="101" s="1"/>
  <c r="E89" i="101" a="1"/>
  <c r="E89" i="101" s="1"/>
  <c r="BN88" i="101" a="1"/>
  <c r="BN88" i="101" s="1"/>
  <c r="BH88" i="101" a="1"/>
  <c r="BH88" i="101" s="1"/>
  <c r="BM88" i="101" a="1"/>
  <c r="BM88" i="101" s="1"/>
  <c r="BF88" i="101" a="1"/>
  <c r="BF88" i="101" s="1"/>
  <c r="BG88" i="101" a="1"/>
  <c r="BG88" i="101" s="1"/>
  <c r="BO88" i="101" a="1"/>
  <c r="BO88" i="101" s="1"/>
  <c r="BL88" i="101" a="1"/>
  <c r="BL88" i="101" s="1"/>
  <c r="BI88" i="101" a="1"/>
  <c r="BI88" i="101" s="1"/>
  <c r="BE88" i="101" a="1"/>
  <c r="BE88" i="101" s="1"/>
  <c r="BB88" i="101" a="1"/>
  <c r="BB88" i="101" s="1"/>
  <c r="BJ88" i="101" a="1"/>
  <c r="BJ88" i="101" s="1"/>
  <c r="BQ88" i="101" a="1"/>
  <c r="BQ88" i="101" s="1"/>
  <c r="BD88" i="101" a="1"/>
  <c r="BD88" i="101" s="1"/>
  <c r="BP88" i="101" a="1"/>
  <c r="BP88" i="101" s="1"/>
  <c r="BK88" i="101" a="1"/>
  <c r="BK88" i="101" s="1"/>
  <c r="BC88" i="101" a="1"/>
  <c r="BC88" i="101" s="1"/>
  <c r="BA88" i="101" a="1"/>
  <c r="BA88" i="101" s="1"/>
  <c r="AQ88" i="101" a="1"/>
  <c r="AQ88" i="101" s="1"/>
  <c r="AN88" i="101" a="1"/>
  <c r="AN88" i="101" s="1"/>
  <c r="AP88" i="101" a="1"/>
  <c r="AP88" i="101" s="1"/>
  <c r="AM88" i="101" a="1"/>
  <c r="AM88" i="101" s="1"/>
  <c r="AX88" i="101" a="1"/>
  <c r="AX88" i="101" s="1"/>
  <c r="AU88" i="101" a="1"/>
  <c r="AU88" i="101" s="1"/>
  <c r="AZ88" i="101" a="1"/>
  <c r="AZ88" i="101" s="1"/>
  <c r="AY88" i="101" a="1"/>
  <c r="AY88" i="101" s="1"/>
  <c r="AO88" i="101" a="1"/>
  <c r="AO88" i="101" s="1"/>
  <c r="AR88" i="101" a="1"/>
  <c r="AR88" i="101" s="1"/>
  <c r="AW88" i="101" a="1"/>
  <c r="AW88" i="101" s="1"/>
  <c r="AV88" i="101" a="1"/>
  <c r="AV88" i="101" s="1"/>
  <c r="AT88" i="101" a="1"/>
  <c r="AT88" i="101" s="1"/>
  <c r="AS88" i="101" a="1"/>
  <c r="AS88" i="101" s="1"/>
  <c r="X88" i="101" a="1"/>
  <c r="X88" i="101" s="1"/>
  <c r="AK88" i="101" a="1"/>
  <c r="AK88" i="101" s="1"/>
  <c r="AJ88" i="101" a="1"/>
  <c r="AJ88" i="101" s="1"/>
  <c r="W88" i="101" a="1"/>
  <c r="W88" i="101" s="1"/>
  <c r="AI88" i="101" a="1"/>
  <c r="AI88" i="101" s="1"/>
  <c r="Z88" i="101" a="1"/>
  <c r="Z88" i="101" s="1"/>
  <c r="AH88" i="101" a="1"/>
  <c r="AH88" i="101" s="1"/>
  <c r="AA88" i="101" a="1"/>
  <c r="AA88" i="101" s="1"/>
  <c r="Y88" i="101" a="1"/>
  <c r="Y88" i="101" s="1"/>
  <c r="AC88" i="101" a="1"/>
  <c r="AC88" i="101" s="1"/>
  <c r="AG88" i="101" a="1"/>
  <c r="AG88" i="101" s="1"/>
  <c r="AE88" i="101" a="1"/>
  <c r="AE88" i="101" s="1"/>
  <c r="AF88" i="101" a="1"/>
  <c r="AF88" i="101" s="1"/>
  <c r="AD88" i="101" a="1"/>
  <c r="AD88" i="101" s="1"/>
  <c r="AB88" i="101" a="1"/>
  <c r="AB88" i="101" s="1"/>
  <c r="AL88" i="101" a="1"/>
  <c r="AL88" i="101" s="1"/>
  <c r="L88" i="101" a="1"/>
  <c r="L88" i="101" s="1"/>
  <c r="S88" i="101" a="1"/>
  <c r="S88" i="101" s="1"/>
  <c r="J88" i="101" a="1"/>
  <c r="J88" i="101" s="1"/>
  <c r="V88" i="101" a="1"/>
  <c r="V88" i="101" s="1"/>
  <c r="U88" i="101" a="1"/>
  <c r="U88" i="101" s="1"/>
  <c r="M88" i="101" a="1"/>
  <c r="M88" i="101" s="1"/>
  <c r="P88" i="101" a="1"/>
  <c r="P88" i="101" s="1"/>
  <c r="O88" i="101" a="1"/>
  <c r="O88" i="101" s="1"/>
  <c r="I88" i="101" a="1"/>
  <c r="I88" i="101" s="1"/>
  <c r="N88" i="101" a="1"/>
  <c r="N88" i="101" s="1"/>
  <c r="K88" i="101" a="1"/>
  <c r="K88" i="101" s="1"/>
  <c r="R88" i="101" a="1"/>
  <c r="R88" i="101" s="1"/>
  <c r="T88" i="101" a="1"/>
  <c r="T88" i="101" s="1"/>
  <c r="Q88" i="101" a="1"/>
  <c r="Q88" i="101" s="1"/>
  <c r="H88" i="101" a="1"/>
  <c r="H88" i="101" s="1"/>
  <c r="G88" i="101" a="1"/>
  <c r="G88" i="101" s="1"/>
  <c r="D88" i="101" a="1"/>
  <c r="D88" i="101" s="1"/>
  <c r="BP87" i="101" a="1"/>
  <c r="BP87" i="101" s="1"/>
  <c r="BI87" i="101" a="1"/>
  <c r="BI87" i="101" s="1"/>
  <c r="BN87" i="101" a="1"/>
  <c r="BN87" i="101" s="1"/>
  <c r="F88" i="101" a="1"/>
  <c r="F88" i="101" s="1"/>
  <c r="E88" i="101" a="1"/>
  <c r="E88" i="101" s="1"/>
  <c r="BO87" i="101" a="1"/>
  <c r="BO87" i="101" s="1"/>
  <c r="BJ87" i="101" a="1"/>
  <c r="BJ87" i="101" s="1"/>
  <c r="BH87" i="101" a="1"/>
  <c r="BH87" i="101" s="1"/>
  <c r="BG87" i="101" a="1"/>
  <c r="BG87" i="101" s="1"/>
  <c r="BL87" i="101" a="1"/>
  <c r="BL87" i="101" s="1"/>
  <c r="BK87" i="101" a="1"/>
  <c r="BK87" i="101" s="1"/>
  <c r="BR87" i="101" a="1"/>
  <c r="BR87" i="101" s="1"/>
  <c r="BQ87" i="101" a="1"/>
  <c r="BQ87" i="101" s="1"/>
  <c r="BM87" i="101" a="1"/>
  <c r="BM87" i="101" s="1"/>
  <c r="BF87" i="101" a="1"/>
  <c r="BF87" i="101" s="1"/>
  <c r="AX87" i="101" a="1"/>
  <c r="AX87" i="101" s="1"/>
  <c r="BB87" i="101" a="1"/>
  <c r="BB87" i="101" s="1"/>
  <c r="AV87" i="101" a="1"/>
  <c r="AV87" i="101" s="1"/>
  <c r="BE87" i="101" a="1"/>
  <c r="BE87" i="101" s="1"/>
  <c r="AY87" i="101" a="1"/>
  <c r="AY87" i="101" s="1"/>
  <c r="AR87" i="101" a="1"/>
  <c r="AR87" i="101" s="1"/>
  <c r="BD87" i="101" a="1"/>
  <c r="BD87" i="101" s="1"/>
  <c r="BC87" i="101" a="1"/>
  <c r="BC87" i="101" s="1"/>
  <c r="AQ87" i="101" a="1"/>
  <c r="AQ87" i="101" s="1"/>
  <c r="AP87" i="101" a="1"/>
  <c r="AP87" i="101" s="1"/>
  <c r="AW87" i="101" a="1"/>
  <c r="AW87" i="101" s="1"/>
  <c r="AT87" i="101" a="1"/>
  <c r="AT87" i="101" s="1"/>
  <c r="AS87" i="101" a="1"/>
  <c r="AS87" i="101" s="1"/>
  <c r="BA87" i="101" a="1"/>
  <c r="BA87" i="101" s="1"/>
  <c r="AU87" i="101" a="1"/>
  <c r="AU87" i="101" s="1"/>
  <c r="AZ87" i="101" a="1"/>
  <c r="AZ87" i="101" s="1"/>
  <c r="AO87" i="101" a="1"/>
  <c r="AO87" i="101" s="1"/>
  <c r="AN87" i="101" a="1"/>
  <c r="AN87" i="101" s="1"/>
  <c r="AK87" i="101" a="1"/>
  <c r="AK87" i="101" s="1"/>
  <c r="AM87" i="101" a="1"/>
  <c r="AM87" i="101" s="1"/>
  <c r="AL87" i="101" a="1"/>
  <c r="AL87" i="101" s="1"/>
  <c r="AJ87" i="101" a="1"/>
  <c r="AJ87" i="101" s="1"/>
  <c r="AI87" i="101" a="1"/>
  <c r="AI87" i="101" s="1"/>
  <c r="AH87" i="101" a="1"/>
  <c r="AH87" i="101" s="1"/>
  <c r="Z87" i="101" a="1"/>
  <c r="Z87" i="101" s="1"/>
  <c r="AG87" i="101" a="1"/>
  <c r="AG87" i="101" s="1"/>
  <c r="AC87" i="101" a="1"/>
  <c r="AC87" i="101" s="1"/>
  <c r="AA87" i="101" a="1"/>
  <c r="AA87" i="101" s="1"/>
  <c r="AD87" i="101" a="1"/>
  <c r="AD87" i="101" s="1"/>
  <c r="AE87" i="101" a="1"/>
  <c r="AE87" i="101" s="1"/>
  <c r="AB87" i="101" a="1"/>
  <c r="AB87" i="101" s="1"/>
  <c r="AF87" i="101" a="1"/>
  <c r="AF87" i="101" s="1"/>
  <c r="P87" i="101" a="1"/>
  <c r="P87" i="101" s="1"/>
  <c r="X87" i="101" a="1"/>
  <c r="X87" i="101" s="1"/>
  <c r="W87" i="101" a="1"/>
  <c r="W87" i="101" s="1"/>
  <c r="V87" i="101" a="1"/>
  <c r="V87" i="101" s="1"/>
  <c r="T87" i="101" a="1"/>
  <c r="T87" i="101" s="1"/>
  <c r="R87" i="101" a="1"/>
  <c r="R87" i="101" s="1"/>
  <c r="O87" i="101" a="1"/>
  <c r="O87" i="101" s="1"/>
  <c r="M87" i="101" a="1"/>
  <c r="M87" i="101" s="1"/>
  <c r="S87" i="101" a="1"/>
  <c r="S87" i="101" s="1"/>
  <c r="U87" i="101" a="1"/>
  <c r="U87" i="101" s="1"/>
  <c r="Q87" i="101" a="1"/>
  <c r="Q87" i="101" s="1"/>
  <c r="N87" i="101" a="1"/>
  <c r="N87" i="101" s="1"/>
  <c r="L87" i="101" a="1"/>
  <c r="L87" i="101" s="1"/>
  <c r="J87" i="101" a="1"/>
  <c r="J87" i="101" s="1"/>
  <c r="K87" i="101" a="1"/>
  <c r="K87" i="101" s="1"/>
  <c r="Y87" i="101" a="1"/>
  <c r="Y87" i="101" s="1"/>
  <c r="BO86" i="101" a="1"/>
  <c r="BO86" i="101" s="1"/>
  <c r="BJ86" i="101" a="1"/>
  <c r="BJ86" i="101" s="1"/>
  <c r="H87" i="101" a="1"/>
  <c r="H87" i="101" s="1"/>
  <c r="G87" i="101" a="1"/>
  <c r="G87" i="101" s="1"/>
  <c r="D87" i="101" a="1"/>
  <c r="D87" i="101" s="1"/>
  <c r="F87" i="101" a="1"/>
  <c r="F87" i="101" s="1"/>
  <c r="E87" i="101" a="1"/>
  <c r="E87" i="101" s="1"/>
  <c r="BL86" i="101" a="1"/>
  <c r="BL86" i="101" s="1"/>
  <c r="BN86" i="101" a="1"/>
  <c r="BN86" i="101" s="1"/>
  <c r="BK86" i="101" a="1"/>
  <c r="BK86" i="101" s="1"/>
  <c r="BM86" i="101" a="1"/>
  <c r="BM86" i="101" s="1"/>
  <c r="BQ86" i="101" a="1"/>
  <c r="BQ86" i="101" s="1"/>
  <c r="BR86" i="101" a="1"/>
  <c r="BR86" i="101" s="1"/>
  <c r="BP86" i="101" a="1"/>
  <c r="BP86" i="101" s="1"/>
  <c r="BI86" i="101" a="1"/>
  <c r="BI86" i="101" s="1"/>
  <c r="I87" i="101" a="1"/>
  <c r="I87" i="101" s="1"/>
  <c r="T104" i="101" a="1"/>
  <c r="T104" i="101" s="1"/>
  <c r="Y104" i="101" a="1"/>
  <c r="Y104" i="101" s="1"/>
  <c r="Z104" i="101" a="1"/>
  <c r="Z104" i="101" s="1"/>
  <c r="AF104" i="101" a="1"/>
  <c r="AF104" i="101" s="1"/>
  <c r="U104" i="101" a="1"/>
  <c r="U104" i="101" s="1"/>
  <c r="AC104" i="101" a="1"/>
  <c r="AC104" i="101" s="1"/>
  <c r="AD104" i="101" a="1"/>
  <c r="AD104" i="101" s="1"/>
  <c r="V104" i="101" a="1"/>
  <c r="V104" i="101" s="1"/>
  <c r="AH104" i="101" a="1"/>
  <c r="AH104" i="101" s="1"/>
  <c r="AE104" i="101" a="1"/>
  <c r="AE104" i="101" s="1"/>
  <c r="AB104" i="101" a="1"/>
  <c r="AB104" i="101" s="1"/>
  <c r="W104" i="101" a="1"/>
  <c r="W104" i="101" s="1"/>
  <c r="AG104" i="101" a="1"/>
  <c r="AG104" i="101" s="1"/>
  <c r="AA104" i="101" a="1"/>
  <c r="AA104" i="101" s="1"/>
  <c r="X104" i="101" a="1"/>
  <c r="X104" i="101" s="1"/>
  <c r="L104" i="101" a="1"/>
  <c r="L104" i="101" s="1"/>
  <c r="D104" i="101" a="1"/>
  <c r="D104" i="101" s="1"/>
  <c r="P104" i="101" a="1"/>
  <c r="P104" i="101" s="1"/>
  <c r="N104" i="101" a="1"/>
  <c r="N104" i="101" s="1"/>
  <c r="F104" i="101" a="1"/>
  <c r="F104" i="101" s="1"/>
  <c r="H104" i="101" a="1"/>
  <c r="H104" i="101" s="1"/>
  <c r="J104" i="101" a="1"/>
  <c r="J104" i="101" s="1"/>
  <c r="K104" i="101" a="1"/>
  <c r="K104" i="101" s="1"/>
  <c r="G104" i="101" a="1"/>
  <c r="G104" i="101" s="1"/>
  <c r="S104" i="101" a="1"/>
  <c r="S104" i="101" s="1"/>
  <c r="I104" i="101" a="1"/>
  <c r="I104" i="101" s="1"/>
  <c r="O104" i="101" a="1"/>
  <c r="O104" i="101" s="1"/>
  <c r="M104" i="101" a="1"/>
  <c r="M104" i="101" s="1"/>
  <c r="E104" i="101" a="1"/>
  <c r="E104" i="101" s="1"/>
  <c r="R104" i="101" a="1"/>
  <c r="R104" i="101" s="1"/>
  <c r="Q104" i="101" a="1"/>
  <c r="Q104" i="101" s="1"/>
  <c r="BQ103" i="101" a="1"/>
  <c r="BQ103" i="101" s="1"/>
  <c r="BP103" i="101" a="1"/>
  <c r="BP103" i="101" s="1"/>
  <c r="BO103" i="101" a="1"/>
  <c r="BO103" i="101" s="1"/>
  <c r="BL103" i="101" a="1"/>
  <c r="BL103" i="101" s="1"/>
  <c r="BM103" i="101" a="1"/>
  <c r="BM103" i="101" s="1"/>
  <c r="BG103" i="101" a="1"/>
  <c r="BG103" i="101" s="1"/>
  <c r="BH103" i="101" a="1"/>
  <c r="BH103" i="101" s="1"/>
  <c r="BI103" i="101" a="1"/>
  <c r="BI103" i="101" s="1"/>
  <c r="BD103" i="101" a="1"/>
  <c r="BD103" i="101" s="1"/>
  <c r="BE103" i="101" a="1"/>
  <c r="BE103" i="101" s="1"/>
  <c r="BN103" i="101" a="1"/>
  <c r="BN103" i="101" s="1"/>
  <c r="BK103" i="101" a="1"/>
  <c r="BK103" i="101" s="1"/>
  <c r="BJ103" i="101" a="1"/>
  <c r="BJ103" i="101" s="1"/>
  <c r="BR103" i="101" a="1"/>
  <c r="BR103" i="101" s="1"/>
  <c r="BF103" i="101" a="1"/>
  <c r="BF103" i="101" s="1"/>
  <c r="BC103" i="101" a="1"/>
  <c r="BC103" i="101" s="1"/>
  <c r="AV103" i="101" a="1"/>
  <c r="AV103" i="101" s="1"/>
  <c r="AM103" i="101" a="1"/>
  <c r="AM103" i="101" s="1"/>
  <c r="AT103" i="101" a="1"/>
  <c r="AT103" i="101" s="1"/>
  <c r="BB103" i="101" a="1"/>
  <c r="BB103" i="101" s="1"/>
  <c r="BA103" i="101" a="1"/>
  <c r="BA103" i="101" s="1"/>
  <c r="AS103" i="101" a="1"/>
  <c r="AS103" i="101" s="1"/>
  <c r="AX103" i="101" a="1"/>
  <c r="AX103" i="101" s="1"/>
  <c r="AW103" i="101" a="1"/>
  <c r="AW103" i="101" s="1"/>
  <c r="AQ103" i="101" a="1"/>
  <c r="AQ103" i="101" s="1"/>
  <c r="AP103" i="101" a="1"/>
  <c r="AP103" i="101" s="1"/>
  <c r="AN103" i="101" a="1"/>
  <c r="AN103" i="101" s="1"/>
  <c r="AU103" i="101" a="1"/>
  <c r="AU103" i="101" s="1"/>
  <c r="AZ103" i="101" a="1"/>
  <c r="AZ103" i="101" s="1"/>
  <c r="AY103" i="101" a="1"/>
  <c r="AY103" i="101" s="1"/>
  <c r="AR103" i="101" a="1"/>
  <c r="AR103" i="101" s="1"/>
  <c r="AO103" i="101" a="1"/>
  <c r="AO103" i="101" s="1"/>
  <c r="AK103" i="101" a="1"/>
  <c r="AK103" i="101" s="1"/>
  <c r="AB103" i="101" a="1"/>
  <c r="AB103" i="101" s="1"/>
  <c r="W103" i="101" a="1"/>
  <c r="W103" i="101" s="1"/>
  <c r="AI103" i="101" a="1"/>
  <c r="AI103" i="101" s="1"/>
  <c r="AL103" i="101" a="1"/>
  <c r="AL103" i="101" s="1"/>
  <c r="AE103" i="101" a="1"/>
  <c r="AE103" i="101" s="1"/>
  <c r="AJ103" i="101" a="1"/>
  <c r="AJ103" i="101" s="1"/>
  <c r="AG103" i="101" a="1"/>
  <c r="AG103" i="101" s="1"/>
  <c r="AA103" i="101" a="1"/>
  <c r="AA103" i="101" s="1"/>
  <c r="AC103" i="101" a="1"/>
  <c r="AC103" i="101" s="1"/>
  <c r="AF103" i="101" a="1"/>
  <c r="AF103" i="101" s="1"/>
  <c r="X103" i="101" a="1"/>
  <c r="X103" i="101" s="1"/>
  <c r="AD103" i="101" a="1"/>
  <c r="AD103" i="101" s="1"/>
  <c r="AH103" i="101" a="1"/>
  <c r="AH103" i="101" s="1"/>
  <c r="Z103" i="101" a="1"/>
  <c r="Z103" i="101" s="1"/>
  <c r="Y103" i="101" a="1"/>
  <c r="Y103" i="101" s="1"/>
  <c r="G103" i="101" a="1"/>
  <c r="G103" i="101" s="1"/>
  <c r="M103" i="101" a="1"/>
  <c r="M103" i="101" s="1"/>
  <c r="J103" i="101" a="1"/>
  <c r="J103" i="101" s="1"/>
  <c r="H103" i="101" a="1"/>
  <c r="H103" i="101" s="1"/>
  <c r="V103" i="101" a="1"/>
  <c r="V103" i="101" s="1"/>
  <c r="Q103" i="101" a="1"/>
  <c r="Q103" i="101" s="1"/>
  <c r="U103" i="101" a="1"/>
  <c r="U103" i="101" s="1"/>
  <c r="T103" i="101" a="1"/>
  <c r="T103" i="101" s="1"/>
  <c r="N103" i="101" a="1"/>
  <c r="N103" i="101" s="1"/>
  <c r="S103" i="101" a="1"/>
  <c r="S103" i="101" s="1"/>
  <c r="R103" i="101" a="1"/>
  <c r="R103" i="101" s="1"/>
  <c r="L103" i="101" a="1"/>
  <c r="L103" i="101" s="1"/>
  <c r="P103" i="101" a="1"/>
  <c r="P103" i="101" s="1"/>
  <c r="O103" i="101" a="1"/>
  <c r="O103" i="101" s="1"/>
  <c r="I103" i="101" a="1"/>
  <c r="I103" i="101" s="1"/>
  <c r="K103" i="101" a="1"/>
  <c r="K103" i="101" s="1"/>
  <c r="BQ102" i="101" a="1"/>
  <c r="BQ102" i="101" s="1"/>
  <c r="BM102" i="101" a="1"/>
  <c r="BM102" i="101" s="1"/>
  <c r="BK102" i="101" a="1"/>
  <c r="BK102" i="101" s="1"/>
  <c r="BR102" i="101" a="1"/>
  <c r="BR102" i="101" s="1"/>
  <c r="F103" i="101" a="1"/>
  <c r="F103" i="101" s="1"/>
  <c r="BO102" i="101" a="1"/>
  <c r="BO102" i="101" s="1"/>
  <c r="BP102" i="101" a="1"/>
  <c r="BP102" i="101" s="1"/>
  <c r="D103" i="101" a="1"/>
  <c r="D103" i="101" s="1"/>
  <c r="BI102" i="101" a="1"/>
  <c r="BI102" i="101" s="1"/>
  <c r="E103" i="101" a="1"/>
  <c r="E103" i="101" s="1"/>
  <c r="BG102" i="101" a="1"/>
  <c r="BG102" i="101" s="1"/>
  <c r="BN102" i="101" a="1"/>
  <c r="BN102" i="101" s="1"/>
  <c r="BH102" i="101" a="1"/>
  <c r="BH102" i="101" s="1"/>
  <c r="BL102" i="101" a="1"/>
  <c r="BL102" i="101" s="1"/>
  <c r="BJ102" i="101" a="1"/>
  <c r="BJ102" i="101" s="1"/>
  <c r="BF102" i="101" a="1"/>
  <c r="BF102" i="101" s="1"/>
  <c r="AW102" i="101" a="1"/>
  <c r="AW102" i="101" s="1"/>
  <c r="AT102" i="101" a="1"/>
  <c r="AT102" i="101" s="1"/>
  <c r="AR102" i="101" a="1"/>
  <c r="AR102" i="101" s="1"/>
  <c r="BE102" i="101" a="1"/>
  <c r="BE102" i="101" s="1"/>
  <c r="BD102" i="101" a="1"/>
  <c r="BD102" i="101" s="1"/>
  <c r="BC102" i="101" a="1"/>
  <c r="BC102" i="101" s="1"/>
  <c r="BB102" i="101" a="1"/>
  <c r="BB102" i="101" s="1"/>
  <c r="AZ102" i="101" a="1"/>
  <c r="AZ102" i="101" s="1"/>
  <c r="BA102" i="101" a="1"/>
  <c r="BA102" i="101" s="1"/>
  <c r="AY102" i="101" a="1"/>
  <c r="AY102" i="101" s="1"/>
  <c r="AX102" i="101" a="1"/>
  <c r="AX102" i="101" s="1"/>
  <c r="AV102" i="101" a="1"/>
  <c r="AV102" i="101" s="1"/>
  <c r="AU102" i="101" a="1"/>
  <c r="AU102" i="101" s="1"/>
  <c r="AQ102" i="101" a="1"/>
  <c r="AQ102" i="101" s="1"/>
  <c r="AS102" i="101" a="1"/>
  <c r="AS102" i="101" s="1"/>
  <c r="AP102" i="101" a="1"/>
  <c r="AP102" i="101" s="1"/>
  <c r="AE102" i="101" a="1"/>
  <c r="AE102" i="101" s="1"/>
  <c r="AG102" i="101" a="1"/>
  <c r="AG102" i="101" s="1"/>
  <c r="AH102" i="101" a="1"/>
  <c r="AH102" i="101" s="1"/>
  <c r="AC102" i="101" a="1"/>
  <c r="AC102" i="101" s="1"/>
  <c r="AD102" i="101" a="1"/>
  <c r="AD102" i="101" s="1"/>
  <c r="AA102" i="101" a="1"/>
  <c r="AA102" i="101" s="1"/>
  <c r="AO102" i="101" a="1"/>
  <c r="AO102" i="101" s="1"/>
  <c r="AN102" i="101" a="1"/>
  <c r="AN102" i="101" s="1"/>
  <c r="AM102" i="101" a="1"/>
  <c r="AM102" i="101" s="1"/>
  <c r="AI102" i="101" a="1"/>
  <c r="AI102" i="101" s="1"/>
  <c r="AL102" i="101" a="1"/>
  <c r="AL102" i="101" s="1"/>
  <c r="AK102" i="101" a="1"/>
  <c r="AK102" i="101" s="1"/>
  <c r="AF102" i="101" a="1"/>
  <c r="AF102" i="101" s="1"/>
  <c r="AJ102" i="101" a="1"/>
  <c r="AJ102" i="101" s="1"/>
  <c r="AB102" i="101" a="1"/>
  <c r="AB102" i="101" s="1"/>
  <c r="W102" i="101" a="1"/>
  <c r="W102" i="101" s="1"/>
  <c r="N102" i="101" a="1"/>
  <c r="N102" i="101" s="1"/>
  <c r="V102" i="101" a="1"/>
  <c r="V102" i="101" s="1"/>
  <c r="S102" i="101" a="1"/>
  <c r="S102" i="101" s="1"/>
  <c r="Z102" i="101" a="1"/>
  <c r="Z102" i="101" s="1"/>
  <c r="X102" i="101" a="1"/>
  <c r="X102" i="101" s="1"/>
  <c r="Y102" i="101" a="1"/>
  <c r="Y102" i="101" s="1"/>
  <c r="P102" i="101" a="1"/>
  <c r="P102" i="101" s="1"/>
  <c r="K102" i="101" a="1"/>
  <c r="K102" i="101" s="1"/>
  <c r="U102" i="101" a="1"/>
  <c r="U102" i="101" s="1"/>
  <c r="R102" i="101" a="1"/>
  <c r="R102" i="101" s="1"/>
  <c r="M102" i="101" a="1"/>
  <c r="M102" i="101" s="1"/>
  <c r="T102" i="101" a="1"/>
  <c r="T102" i="101" s="1"/>
  <c r="Q102" i="101" a="1"/>
  <c r="Q102" i="101" s="1"/>
  <c r="O102" i="101" a="1"/>
  <c r="O102" i="101" s="1"/>
  <c r="L102" i="101" a="1"/>
  <c r="L102" i="101" s="1"/>
  <c r="BJ101" i="101" a="1"/>
  <c r="BJ101" i="101" s="1"/>
  <c r="G102" i="101" a="1"/>
  <c r="G102" i="101" s="1"/>
  <c r="J102" i="101" a="1"/>
  <c r="J102" i="101" s="1"/>
  <c r="H102" i="101" a="1"/>
  <c r="H102" i="101" s="1"/>
  <c r="I102" i="101" a="1"/>
  <c r="I102" i="101" s="1"/>
  <c r="BQ101" i="101" a="1"/>
  <c r="BQ101" i="101" s="1"/>
  <c r="BO101" i="101" a="1"/>
  <c r="BO101" i="101" s="1"/>
  <c r="D102" i="101" a="1"/>
  <c r="D102" i="101" s="1"/>
  <c r="F102" i="101" a="1"/>
  <c r="F102" i="101" s="1"/>
  <c r="BM101" i="101" a="1"/>
  <c r="BM101" i="101" s="1"/>
  <c r="E102" i="101" a="1"/>
  <c r="E102" i="101" s="1"/>
  <c r="BR101" i="101" a="1"/>
  <c r="BR101" i="101" s="1"/>
  <c r="BL101" i="101" a="1"/>
  <c r="BL101" i="101" s="1"/>
  <c r="BP101" i="101" a="1"/>
  <c r="BP101" i="101" s="1"/>
  <c r="BK101" i="101" a="1"/>
  <c r="BK101" i="101" s="1"/>
  <c r="BN101" i="101" a="1"/>
  <c r="BN101" i="101" s="1"/>
  <c r="BE101" i="101" a="1"/>
  <c r="BE101" i="101" s="1"/>
  <c r="BC101" i="101" a="1"/>
  <c r="BC101" i="101" s="1"/>
  <c r="AX101" i="101" a="1"/>
  <c r="AX101" i="101" s="1"/>
  <c r="AV101" i="101" a="1"/>
  <c r="AV101" i="101" s="1"/>
  <c r="AZ101" i="101" a="1"/>
  <c r="AZ101" i="101" s="1"/>
  <c r="BB101" i="101" a="1"/>
  <c r="BB101" i="101" s="1"/>
  <c r="BF101" i="101" a="1"/>
  <c r="BF101" i="101" s="1"/>
  <c r="BI101" i="101" a="1"/>
  <c r="BI101" i="101" s="1"/>
  <c r="BH101" i="101" a="1"/>
  <c r="BH101" i="101" s="1"/>
  <c r="AT101" i="101" a="1"/>
  <c r="AT101" i="101" s="1"/>
  <c r="BA101" i="101" a="1"/>
  <c r="BA101" i="101" s="1"/>
  <c r="AW101" i="101" a="1"/>
  <c r="AW101" i="101" s="1"/>
  <c r="BG101" i="101" a="1"/>
  <c r="BG101" i="101" s="1"/>
  <c r="BD101" i="101" a="1"/>
  <c r="BD101" i="101" s="1"/>
  <c r="AY101" i="101" a="1"/>
  <c r="AY101" i="101" s="1"/>
  <c r="AU101" i="101" a="1"/>
  <c r="AU101" i="101" s="1"/>
  <c r="AF101" i="101" a="1"/>
  <c r="AF101" i="101" s="1"/>
  <c r="AO101" i="101" a="1"/>
  <c r="AO101" i="101" s="1"/>
  <c r="AL101" i="101" a="1"/>
  <c r="AL101" i="101" s="1"/>
  <c r="AE101" i="101" a="1"/>
  <c r="AE101" i="101" s="1"/>
  <c r="AD101" i="101" a="1"/>
  <c r="AD101" i="101" s="1"/>
  <c r="AG101" i="101" a="1"/>
  <c r="AG101" i="101" s="1"/>
  <c r="AJ101" i="101" a="1"/>
  <c r="AJ101" i="101" s="1"/>
  <c r="AP101" i="101" a="1"/>
  <c r="AP101" i="101" s="1"/>
  <c r="AS101" i="101" a="1"/>
  <c r="AS101" i="101" s="1"/>
  <c r="AR101" i="101" a="1"/>
  <c r="AR101" i="101" s="1"/>
  <c r="AN101" i="101" a="1"/>
  <c r="AN101" i="101" s="1"/>
  <c r="AI101" i="101" a="1"/>
  <c r="AI101" i="101" s="1"/>
  <c r="AK101" i="101" a="1"/>
  <c r="AK101" i="101" s="1"/>
  <c r="AM101" i="101" a="1"/>
  <c r="AM101" i="101" s="1"/>
  <c r="AQ101" i="101" a="1"/>
  <c r="AQ101" i="101" s="1"/>
  <c r="AH101" i="101" a="1"/>
  <c r="AH101" i="101" s="1"/>
  <c r="V101" i="101" a="1"/>
  <c r="V101" i="101" s="1"/>
  <c r="Y101" i="101" a="1"/>
  <c r="Y101" i="101" s="1"/>
  <c r="W101" i="101" a="1"/>
  <c r="W101" i="101" s="1"/>
  <c r="P101" i="101" a="1"/>
  <c r="P101" i="101" s="1"/>
  <c r="O101" i="101" a="1"/>
  <c r="O101" i="101" s="1"/>
  <c r="AB101" i="101" a="1"/>
  <c r="AB101" i="101" s="1"/>
  <c r="AA101" i="101" a="1"/>
  <c r="AA101" i="101" s="1"/>
  <c r="S101" i="101" a="1"/>
  <c r="S101" i="101" s="1"/>
  <c r="Z101" i="101" a="1"/>
  <c r="Z101" i="101" s="1"/>
  <c r="R101" i="101" a="1"/>
  <c r="R101" i="101" s="1"/>
  <c r="AC101" i="101" a="1"/>
  <c r="AC101" i="101" s="1"/>
  <c r="U101" i="101" a="1"/>
  <c r="U101" i="101" s="1"/>
  <c r="Q101" i="101" a="1"/>
  <c r="Q101" i="101" s="1"/>
  <c r="X101" i="101" a="1"/>
  <c r="X101" i="101" s="1"/>
  <c r="T101" i="101" a="1"/>
  <c r="T101" i="101" s="1"/>
  <c r="D101" i="101" a="1"/>
  <c r="D101" i="101" s="1"/>
  <c r="J101" i="101" a="1"/>
  <c r="J101" i="101" s="1"/>
  <c r="BQ100" i="101" a="1"/>
  <c r="BQ100" i="101" s="1"/>
  <c r="I101" i="101" a="1"/>
  <c r="I101" i="101" s="1"/>
  <c r="BR100" i="101" a="1"/>
  <c r="BR100" i="101" s="1"/>
  <c r="G101" i="101" a="1"/>
  <c r="G101" i="101" s="1"/>
  <c r="E101" i="101" a="1"/>
  <c r="E101" i="101" s="1"/>
  <c r="BP100" i="101" a="1"/>
  <c r="BP100" i="101" s="1"/>
  <c r="BO100" i="101" a="1"/>
  <c r="BO100" i="101" s="1"/>
  <c r="N101" i="101" a="1"/>
  <c r="N101" i="101" s="1"/>
  <c r="K101" i="101" a="1"/>
  <c r="K101" i="101" s="1"/>
  <c r="M101" i="101" a="1"/>
  <c r="M101" i="101" s="1"/>
  <c r="BN100" i="101" a="1"/>
  <c r="BN100" i="101" s="1"/>
  <c r="H101" i="101" a="1"/>
  <c r="H101" i="101" s="1"/>
  <c r="L101" i="101" a="1"/>
  <c r="L101" i="101" s="1"/>
  <c r="F101" i="101" a="1"/>
  <c r="F101" i="101" s="1"/>
  <c r="BF100" i="101" a="1"/>
  <c r="BF100" i="101" s="1"/>
  <c r="BD100" i="101" a="1"/>
  <c r="BD100" i="101" s="1"/>
  <c r="AZ100" i="101" a="1"/>
  <c r="AZ100" i="101" s="1"/>
  <c r="BC100" i="101" a="1"/>
  <c r="BC100" i="101" s="1"/>
  <c r="AY100" i="101" a="1"/>
  <c r="AY100" i="101" s="1"/>
  <c r="BE100" i="101" a="1"/>
  <c r="BE100" i="101" s="1"/>
  <c r="BM100" i="101" a="1"/>
  <c r="BM100" i="101" s="1"/>
  <c r="BB100" i="101" a="1"/>
  <c r="BB100" i="101" s="1"/>
  <c r="BH100" i="101" a="1"/>
  <c r="BH100" i="101" s="1"/>
  <c r="BG100" i="101" a="1"/>
  <c r="BG100" i="101" s="1"/>
  <c r="BL100" i="101" a="1"/>
  <c r="BL100" i="101" s="1"/>
  <c r="BK100" i="101" a="1"/>
  <c r="BK100" i="101" s="1"/>
  <c r="BJ100" i="101" a="1"/>
  <c r="BJ100" i="101" s="1"/>
  <c r="BI100" i="101" a="1"/>
  <c r="BI100" i="101" s="1"/>
  <c r="BA100" i="101" a="1"/>
  <c r="BA100" i="101" s="1"/>
  <c r="AF108" i="101" a="1"/>
  <c r="AF108" i="101" s="1"/>
  <c r="Y108" i="101" a="1"/>
  <c r="Y108" i="101" s="1"/>
  <c r="AD108" i="101" a="1"/>
  <c r="AD108" i="101" s="1"/>
  <c r="AE108" i="101" a="1"/>
  <c r="AE108" i="101" s="1"/>
  <c r="AA108" i="101" a="1"/>
  <c r="AA108" i="101" s="1"/>
  <c r="Q108" i="101" a="1"/>
  <c r="Q108" i="101" s="1"/>
  <c r="V108" i="101" a="1"/>
  <c r="V108" i="101" s="1"/>
  <c r="AC108" i="101" a="1"/>
  <c r="AC108" i="101" s="1"/>
  <c r="AB108" i="101" a="1"/>
  <c r="AB108" i="101" s="1"/>
  <c r="Z108" i="101" a="1"/>
  <c r="Z108" i="101" s="1"/>
  <c r="X108" i="101" a="1"/>
  <c r="X108" i="101" s="1"/>
  <c r="W108" i="101" a="1"/>
  <c r="W108" i="101" s="1"/>
  <c r="U108" i="101" a="1"/>
  <c r="U108" i="101" s="1"/>
  <c r="T108" i="101" a="1"/>
  <c r="T108" i="101" s="1"/>
  <c r="S108" i="101" a="1"/>
  <c r="S108" i="101" s="1"/>
  <c r="R108" i="101" a="1"/>
  <c r="R108" i="101" s="1"/>
  <c r="BP107" i="101" a="1"/>
  <c r="BP107" i="101" s="1"/>
  <c r="D108" i="101" a="1"/>
  <c r="D108" i="101" s="1"/>
  <c r="M108" i="101" a="1"/>
  <c r="M108" i="101" s="1"/>
  <c r="P108" i="101" a="1"/>
  <c r="P108" i="101" s="1"/>
  <c r="J108" i="101" a="1"/>
  <c r="J108" i="101" s="1"/>
  <c r="O108" i="101" a="1"/>
  <c r="O108" i="101" s="1"/>
  <c r="N108" i="101" a="1"/>
  <c r="N108" i="101" s="1"/>
  <c r="L108" i="101" a="1"/>
  <c r="L108" i="101" s="1"/>
  <c r="E108" i="101" a="1"/>
  <c r="E108" i="101" s="1"/>
  <c r="H108" i="101" a="1"/>
  <c r="H108" i="101" s="1"/>
  <c r="BQ107" i="101" a="1"/>
  <c r="BQ107" i="101" s="1"/>
  <c r="K108" i="101" a="1"/>
  <c r="K108" i="101" s="1"/>
  <c r="F108" i="101" a="1"/>
  <c r="F108" i="101" s="1"/>
  <c r="I108" i="101" a="1"/>
  <c r="I108" i="101" s="1"/>
  <c r="G108" i="101" a="1"/>
  <c r="G108" i="101" s="1"/>
  <c r="BR107" i="101" a="1"/>
  <c r="BR107" i="101" s="1"/>
  <c r="BF107" i="101" a="1"/>
  <c r="BF107" i="101" s="1"/>
  <c r="AZ107" i="101" a="1"/>
  <c r="AZ107" i="101" s="1"/>
  <c r="BO107" i="101" a="1"/>
  <c r="BO107" i="101" s="1"/>
  <c r="BN107" i="101" a="1"/>
  <c r="BN107" i="101" s="1"/>
  <c r="BB107" i="101" a="1"/>
  <c r="BB107" i="101" s="1"/>
  <c r="BK107" i="101" a="1"/>
  <c r="BK107" i="101" s="1"/>
  <c r="BL107" i="101" a="1"/>
  <c r="BL107" i="101" s="1"/>
  <c r="BM107" i="101" a="1"/>
  <c r="BM107" i="101" s="1"/>
  <c r="BG107" i="101" a="1"/>
  <c r="BG107" i="101" s="1"/>
  <c r="BJ107" i="101" a="1"/>
  <c r="BJ107" i="101" s="1"/>
  <c r="BI107" i="101" a="1"/>
  <c r="BI107" i="101" s="1"/>
  <c r="BH107" i="101" a="1"/>
  <c r="BH107" i="101" s="1"/>
  <c r="BE107" i="101" a="1"/>
  <c r="BE107" i="101" s="1"/>
  <c r="BA107" i="101" a="1"/>
  <c r="BA107" i="101" s="1"/>
  <c r="BC107" i="101" a="1"/>
  <c r="BC107" i="101" s="1"/>
  <c r="BD107" i="101" a="1"/>
  <c r="BD107" i="101" s="1"/>
  <c r="AX107" i="101" a="1"/>
  <c r="AX107" i="101" s="1"/>
  <c r="AS107" i="101" a="1"/>
  <c r="AS107" i="101" s="1"/>
  <c r="AU107" i="101" a="1"/>
  <c r="AU107" i="101" s="1"/>
  <c r="AQ107" i="101" a="1"/>
  <c r="AQ107" i="101" s="1"/>
  <c r="AY107" i="101" a="1"/>
  <c r="AY107" i="101" s="1"/>
  <c r="AN107" i="101" a="1"/>
  <c r="AN107" i="101" s="1"/>
  <c r="AL107" i="101" a="1"/>
  <c r="AL107" i="101" s="1"/>
  <c r="AK107" i="101" a="1"/>
  <c r="AK107" i="101" s="1"/>
  <c r="AW107" i="101" a="1"/>
  <c r="AW107" i="101" s="1"/>
  <c r="AM107" i="101" a="1"/>
  <c r="AM107" i="101" s="1"/>
  <c r="AR107" i="101" a="1"/>
  <c r="AR107" i="101" s="1"/>
  <c r="AO107" i="101" a="1"/>
  <c r="AO107" i="101" s="1"/>
  <c r="AV107" i="101" a="1"/>
  <c r="AV107" i="101" s="1"/>
  <c r="AT107" i="101" a="1"/>
  <c r="AT107" i="101" s="1"/>
  <c r="AP107" i="101" a="1"/>
  <c r="AP107" i="101" s="1"/>
  <c r="Y107" i="101" a="1"/>
  <c r="Y107" i="101" s="1"/>
  <c r="AJ107" i="101" a="1"/>
  <c r="AJ107" i="101" s="1"/>
  <c r="AI107" i="101" a="1"/>
  <c r="AI107" i="101" s="1"/>
  <c r="AF107" i="101" a="1"/>
  <c r="AF107" i="101" s="1"/>
  <c r="AC107" i="101" a="1"/>
  <c r="AC107" i="101" s="1"/>
  <c r="AA107" i="101" a="1"/>
  <c r="AA107" i="101" s="1"/>
  <c r="AE107" i="101" a="1"/>
  <c r="AE107" i="101" s="1"/>
  <c r="X107" i="101" a="1"/>
  <c r="X107" i="101" s="1"/>
  <c r="AB107" i="101" a="1"/>
  <c r="AB107" i="101" s="1"/>
  <c r="AD107" i="101" a="1"/>
  <c r="AD107" i="101" s="1"/>
  <c r="W107" i="101" a="1"/>
  <c r="W107" i="101" s="1"/>
  <c r="Z107" i="101" a="1"/>
  <c r="Z107" i="101" s="1"/>
  <c r="V107" i="101" a="1"/>
  <c r="V107" i="101" s="1"/>
  <c r="AG107" i="101" a="1"/>
  <c r="AG107" i="101" s="1"/>
  <c r="AH107" i="101" a="1"/>
  <c r="AH107" i="101" s="1"/>
  <c r="K107" i="101" a="1"/>
  <c r="K107" i="101" s="1"/>
  <c r="N107" i="101" a="1"/>
  <c r="N107" i="101" s="1"/>
  <c r="U107" i="101" a="1"/>
  <c r="U107" i="101" s="1"/>
  <c r="T107" i="101" a="1"/>
  <c r="T107" i="101" s="1"/>
  <c r="H107" i="101" a="1"/>
  <c r="H107" i="101" s="1"/>
  <c r="Q107" i="101" a="1"/>
  <c r="Q107" i="101" s="1"/>
  <c r="M107" i="101" a="1"/>
  <c r="M107" i="101" s="1"/>
  <c r="P107" i="101" a="1"/>
  <c r="P107" i="101" s="1"/>
  <c r="O107" i="101" a="1"/>
  <c r="O107" i="101" s="1"/>
  <c r="G107" i="101" a="1"/>
  <c r="G107" i="101" s="1"/>
  <c r="F107" i="101" a="1"/>
  <c r="F107" i="101" s="1"/>
  <c r="J107" i="101" a="1"/>
  <c r="J107" i="101" s="1"/>
  <c r="I107" i="101" a="1"/>
  <c r="I107" i="101" s="1"/>
  <c r="S107" i="101" a="1"/>
  <c r="S107" i="101" s="1"/>
  <c r="R107" i="101" a="1"/>
  <c r="R107" i="101" s="1"/>
  <c r="L107" i="101" a="1"/>
  <c r="L107" i="101" s="1"/>
  <c r="BH106" i="101" a="1"/>
  <c r="BH106" i="101" s="1"/>
  <c r="BG106" i="101" a="1"/>
  <c r="BG106" i="101" s="1"/>
  <c r="BP106" i="101" a="1"/>
  <c r="BP106" i="101" s="1"/>
  <c r="E107" i="101" a="1"/>
  <c r="E107" i="101" s="1"/>
  <c r="BL106" i="101" a="1"/>
  <c r="BL106" i="101" s="1"/>
  <c r="D107" i="101" a="1"/>
  <c r="D107" i="101" s="1"/>
  <c r="BR106" i="101" a="1"/>
  <c r="BR106" i="101" s="1"/>
  <c r="BQ106" i="101" a="1"/>
  <c r="BQ106" i="101" s="1"/>
  <c r="BO106" i="101" a="1"/>
  <c r="BO106" i="101" s="1"/>
  <c r="BF106" i="101" a="1"/>
  <c r="BF106" i="101" s="1"/>
  <c r="BE106" i="101" a="1"/>
  <c r="BE106" i="101" s="1"/>
  <c r="BN106" i="101" a="1"/>
  <c r="BN106" i="101" s="1"/>
  <c r="BJ106" i="101" a="1"/>
  <c r="BJ106" i="101" s="1"/>
  <c r="BM106" i="101" a="1"/>
  <c r="BM106" i="101" s="1"/>
  <c r="BK106" i="101" a="1"/>
  <c r="BK106" i="101" s="1"/>
  <c r="BI106" i="101" a="1"/>
  <c r="BI106" i="101" s="1"/>
  <c r="BD106" i="101" a="1"/>
  <c r="BD106" i="101" s="1"/>
  <c r="AZ106" i="101" a="1"/>
  <c r="AZ106" i="101" s="1"/>
  <c r="AW106" i="101" a="1"/>
  <c r="AW106" i="101" s="1"/>
  <c r="BB106" i="101" a="1"/>
  <c r="BB106" i="101" s="1"/>
  <c r="BC106" i="101" a="1"/>
  <c r="BC106" i="101" s="1"/>
  <c r="BA106" i="101" a="1"/>
  <c r="BA106" i="101" s="1"/>
  <c r="AY106" i="101" a="1"/>
  <c r="AY106" i="101" s="1"/>
  <c r="AX106" i="101" a="1"/>
  <c r="AX106" i="101" s="1"/>
  <c r="AS106" i="101" a="1"/>
  <c r="AS106" i="101" s="1"/>
  <c r="AV106" i="101" a="1"/>
  <c r="AV106" i="101" s="1"/>
  <c r="AU106" i="101" a="1"/>
  <c r="AU106" i="101" s="1"/>
  <c r="AR106" i="101" a="1"/>
  <c r="AR106" i="101" s="1"/>
  <c r="AP106" i="101" a="1"/>
  <c r="AP106" i="101" s="1"/>
  <c r="AT106" i="101" a="1"/>
  <c r="AT106" i="101" s="1"/>
  <c r="AQ106" i="101" a="1"/>
  <c r="AQ106" i="101" s="1"/>
  <c r="AL106" i="101" a="1"/>
  <c r="AL106" i="101" s="1"/>
  <c r="AB106" i="101" a="1"/>
  <c r="AB106" i="101" s="1"/>
  <c r="AK106" i="101" a="1"/>
  <c r="AK106" i="101" s="1"/>
  <c r="AG106" i="101" a="1"/>
  <c r="AG106" i="101" s="1"/>
  <c r="AH106" i="101" a="1"/>
  <c r="AH106" i="101" s="1"/>
  <c r="AF106" i="101" a="1"/>
  <c r="AF106" i="101" s="1"/>
  <c r="AJ106" i="101" a="1"/>
  <c r="AJ106" i="101" s="1"/>
  <c r="AI106" i="101" a="1"/>
  <c r="AI106" i="101" s="1"/>
  <c r="AA106" i="101" a="1"/>
  <c r="AA106" i="101" s="1"/>
  <c r="AC106" i="101" a="1"/>
  <c r="AC106" i="101" s="1"/>
  <c r="Z106" i="101" a="1"/>
  <c r="Z106" i="101" s="1"/>
  <c r="AO106" i="101" a="1"/>
  <c r="AO106" i="101" s="1"/>
  <c r="AE106" i="101" a="1"/>
  <c r="AE106" i="101" s="1"/>
  <c r="AD106" i="101" a="1"/>
  <c r="AD106" i="101" s="1"/>
  <c r="AN106" i="101" a="1"/>
  <c r="AN106" i="101" s="1"/>
  <c r="AM106" i="101" a="1"/>
  <c r="AM106" i="101" s="1"/>
  <c r="V106" i="101" a="1"/>
  <c r="V106" i="101" s="1"/>
  <c r="N106" i="101" a="1"/>
  <c r="N106" i="101" s="1"/>
  <c r="J106" i="101" a="1"/>
  <c r="J106" i="101" s="1"/>
  <c r="Y106" i="101" a="1"/>
  <c r="Y106" i="101" s="1"/>
  <c r="K106" i="101" a="1"/>
  <c r="K106" i="101" s="1"/>
  <c r="X106" i="101" a="1"/>
  <c r="X106" i="101" s="1"/>
  <c r="S106" i="101" a="1"/>
  <c r="S106" i="101" s="1"/>
  <c r="R106" i="101" a="1"/>
  <c r="R106" i="101" s="1"/>
  <c r="Q106" i="101" a="1"/>
  <c r="Q106" i="101" s="1"/>
  <c r="P106" i="101" a="1"/>
  <c r="P106" i="101" s="1"/>
  <c r="W106" i="101" a="1"/>
  <c r="W106" i="101" s="1"/>
  <c r="T106" i="101" a="1"/>
  <c r="T106" i="101" s="1"/>
  <c r="U106" i="101" a="1"/>
  <c r="U106" i="101" s="1"/>
  <c r="L106" i="101" a="1"/>
  <c r="L106" i="101" s="1"/>
  <c r="M106" i="101" a="1"/>
  <c r="M106" i="101" s="1"/>
  <c r="O106" i="101" a="1"/>
  <c r="O106" i="101" s="1"/>
  <c r="BK105" i="101" a="1"/>
  <c r="BK105" i="101" s="1"/>
  <c r="I106" i="101" a="1"/>
  <c r="I106" i="101" s="1"/>
  <c r="H106" i="101" a="1"/>
  <c r="H106" i="101" s="1"/>
  <c r="G106" i="101" a="1"/>
  <c r="G106" i="101" s="1"/>
  <c r="E106" i="101" a="1"/>
  <c r="E106" i="101" s="1"/>
  <c r="BQ105" i="101" a="1"/>
  <c r="BQ105" i="101" s="1"/>
  <c r="BJ105" i="101" a="1"/>
  <c r="BJ105" i="101" s="1"/>
  <c r="D106" i="101" a="1"/>
  <c r="D106" i="101" s="1"/>
  <c r="BR105" i="101" a="1"/>
  <c r="BR105" i="101" s="1"/>
  <c r="BI105" i="101" a="1"/>
  <c r="BI105" i="101" s="1"/>
  <c r="F106" i="101" a="1"/>
  <c r="F106" i="101" s="1"/>
  <c r="BM105" i="101" a="1"/>
  <c r="BM105" i="101" s="1"/>
  <c r="BO105" i="101" a="1"/>
  <c r="BO105" i="101" s="1"/>
  <c r="BL105" i="101" a="1"/>
  <c r="BL105" i="101" s="1"/>
  <c r="BP105" i="101" a="1"/>
  <c r="BP105" i="101" s="1"/>
  <c r="BN105" i="101" a="1"/>
  <c r="BN105" i="101" s="1"/>
  <c r="AV105" i="101" a="1"/>
  <c r="AV105" i="101" s="1"/>
  <c r="AT105" i="101" a="1"/>
  <c r="AT105" i="101" s="1"/>
  <c r="BH105" i="101" a="1"/>
  <c r="BH105" i="101" s="1"/>
  <c r="BG105" i="101" a="1"/>
  <c r="BG105" i="101" s="1"/>
  <c r="AX105" i="101" a="1"/>
  <c r="AX105" i="101" s="1"/>
  <c r="BD105" i="101" a="1"/>
  <c r="BD105" i="101" s="1"/>
  <c r="AW105" i="101" a="1"/>
  <c r="AW105" i="101" s="1"/>
  <c r="AU105" i="101" a="1"/>
  <c r="AU105" i="101" s="1"/>
  <c r="AZ105" i="101" a="1"/>
  <c r="AZ105" i="101" s="1"/>
  <c r="BF105" i="101" a="1"/>
  <c r="BF105" i="101" s="1"/>
  <c r="BE105" i="101" a="1"/>
  <c r="BE105" i="101" s="1"/>
  <c r="BC105" i="101" a="1"/>
  <c r="BC105" i="101" s="1"/>
  <c r="BB105" i="101" a="1"/>
  <c r="BB105" i="101" s="1"/>
  <c r="BA105" i="101" a="1"/>
  <c r="BA105" i="101" s="1"/>
  <c r="AY105" i="101" a="1"/>
  <c r="AY105" i="101" s="1"/>
  <c r="AQ105" i="101" a="1"/>
  <c r="AQ105" i="101" s="1"/>
  <c r="AE105" i="101" a="1"/>
  <c r="AE105" i="101" s="1"/>
  <c r="AR105" i="101" a="1"/>
  <c r="AR105" i="101" s="1"/>
  <c r="AP105" i="101" a="1"/>
  <c r="AP105" i="101" s="1"/>
  <c r="AO105" i="101" a="1"/>
  <c r="AO105" i="101" s="1"/>
  <c r="AK105" i="101" a="1"/>
  <c r="AK105" i="101" s="1"/>
  <c r="AF105" i="101" a="1"/>
  <c r="AF105" i="101" s="1"/>
  <c r="AG105" i="101" a="1"/>
  <c r="AG105" i="101" s="1"/>
  <c r="AJ105" i="101" a="1"/>
  <c r="AJ105" i="101" s="1"/>
  <c r="AN105" i="101" a="1"/>
  <c r="AN105" i="101" s="1"/>
  <c r="AI105" i="101" a="1"/>
  <c r="AI105" i="101" s="1"/>
  <c r="AS105" i="101" a="1"/>
  <c r="AS105" i="101" s="1"/>
  <c r="AH105" i="101" a="1"/>
  <c r="AH105" i="101" s="1"/>
  <c r="AM105" i="101" a="1"/>
  <c r="AM105" i="101" s="1"/>
  <c r="AL105" i="101" a="1"/>
  <c r="AL105" i="101" s="1"/>
  <c r="AD105" i="101" a="1"/>
  <c r="AD105" i="101" s="1"/>
  <c r="R105" i="101" a="1"/>
  <c r="R105" i="101" s="1"/>
  <c r="AA105" i="101" a="1"/>
  <c r="AA105" i="101" s="1"/>
  <c r="Z105" i="101" a="1"/>
  <c r="Z105" i="101" s="1"/>
  <c r="P105" i="101" a="1"/>
  <c r="P105" i="101" s="1"/>
  <c r="Y105" i="101" a="1"/>
  <c r="Y105" i="101" s="1"/>
  <c r="AB105" i="101" a="1"/>
  <c r="AB105" i="101" s="1"/>
  <c r="S105" i="101" a="1"/>
  <c r="S105" i="101" s="1"/>
  <c r="W105" i="101" a="1"/>
  <c r="W105" i="101" s="1"/>
  <c r="V105" i="101" a="1"/>
  <c r="V105" i="101" s="1"/>
  <c r="U105" i="101" a="1"/>
  <c r="U105" i="101" s="1"/>
  <c r="Q105" i="101" a="1"/>
  <c r="Q105" i="101" s="1"/>
  <c r="O105" i="101" a="1"/>
  <c r="O105" i="101" s="1"/>
  <c r="T105" i="101" a="1"/>
  <c r="T105" i="101" s="1"/>
  <c r="X105" i="101" a="1"/>
  <c r="X105" i="101" s="1"/>
  <c r="AC105" i="101" a="1"/>
  <c r="AC105" i="101" s="1"/>
  <c r="H105" i="101" a="1"/>
  <c r="H105" i="101" s="1"/>
  <c r="J105" i="101" a="1"/>
  <c r="J105" i="101" s="1"/>
  <c r="E105" i="101" a="1"/>
  <c r="E105" i="101" s="1"/>
  <c r="G105" i="101" a="1"/>
  <c r="G105" i="101" s="1"/>
  <c r="BQ104" i="101" a="1"/>
  <c r="BQ104" i="101" s="1"/>
  <c r="BN104" i="101" a="1"/>
  <c r="BN104" i="101" s="1"/>
  <c r="BR104" i="101" a="1"/>
  <c r="BR104" i="101" s="1"/>
  <c r="N105" i="101" a="1"/>
  <c r="N105" i="101" s="1"/>
  <c r="I105" i="101" a="1"/>
  <c r="I105" i="101" s="1"/>
  <c r="L105" i="101" a="1"/>
  <c r="L105" i="101" s="1"/>
  <c r="M105" i="101" a="1"/>
  <c r="M105" i="101" s="1"/>
  <c r="K105" i="101" a="1"/>
  <c r="K105" i="101" s="1"/>
  <c r="BP104" i="101" a="1"/>
  <c r="BP104" i="101" s="1"/>
  <c r="F105" i="101" a="1"/>
  <c r="F105" i="101" s="1"/>
  <c r="D105" i="101" a="1"/>
  <c r="D105" i="101" s="1"/>
  <c r="BO104" i="101" a="1"/>
  <c r="BO104" i="101" s="1"/>
  <c r="BE104" i="101" a="1"/>
  <c r="BE104" i="101" s="1"/>
  <c r="BA104" i="101" a="1"/>
  <c r="BA104" i="101" s="1"/>
  <c r="BH104" i="101" a="1"/>
  <c r="BH104" i="101" s="1"/>
  <c r="BG104" i="101" a="1"/>
  <c r="BG104" i="101" s="1"/>
  <c r="BM104" i="101" a="1"/>
  <c r="BM104" i="101" s="1"/>
  <c r="BL104" i="101" a="1"/>
  <c r="BL104" i="101" s="1"/>
  <c r="BF104" i="101" a="1"/>
  <c r="BF104" i="101" s="1"/>
  <c r="BI104" i="101" a="1"/>
  <c r="BI104" i="101" s="1"/>
  <c r="BK104" i="101" a="1"/>
  <c r="BK104" i="101" s="1"/>
  <c r="AZ104" i="101" a="1"/>
  <c r="AZ104" i="101" s="1"/>
  <c r="BJ104" i="101" a="1"/>
  <c r="BJ104" i="101" s="1"/>
  <c r="BD104" i="101" a="1"/>
  <c r="BD104" i="101" s="1"/>
  <c r="BC104" i="101" a="1"/>
  <c r="BC104" i="101" s="1"/>
  <c r="AY104" i="101" a="1"/>
  <c r="AY104" i="101" s="1"/>
  <c r="BB104" i="101" a="1"/>
  <c r="BB104" i="101" s="1"/>
  <c r="AS104" i="101" a="1"/>
  <c r="AS104" i="101" s="1"/>
  <c r="AR104" i="101" a="1"/>
  <c r="AR104" i="101" s="1"/>
  <c r="AP104" i="101" a="1"/>
  <c r="AP104" i="101" s="1"/>
  <c r="AM104" i="101" a="1"/>
  <c r="AM104" i="101" s="1"/>
  <c r="AX104" i="101" a="1"/>
  <c r="AX104" i="101" s="1"/>
  <c r="AO104" i="101" a="1"/>
  <c r="AO104" i="101" s="1"/>
  <c r="AL104" i="101" a="1"/>
  <c r="AL104" i="101" s="1"/>
  <c r="AJ104" i="101" a="1"/>
  <c r="AJ104" i="101" s="1"/>
  <c r="AV104" i="101" a="1"/>
  <c r="AV104" i="101" s="1"/>
  <c r="AQ104" i="101" a="1"/>
  <c r="AQ104" i="101" s="1"/>
  <c r="AI104" i="101" a="1"/>
  <c r="AI104" i="101" s="1"/>
  <c r="AW104" i="101" a="1"/>
  <c r="AW104" i="101" s="1"/>
  <c r="AN104" i="101" a="1"/>
  <c r="AN104" i="101" s="1"/>
  <c r="AK104" i="101" a="1"/>
  <c r="AK104" i="101" s="1"/>
  <c r="AT104" i="101" a="1"/>
  <c r="AT104" i="101" s="1"/>
  <c r="AU104" i="101" a="1"/>
  <c r="AU104" i="101" s="1"/>
  <c r="BI151" i="101" a="1"/>
  <c r="BI151" i="101" s="1"/>
  <c r="BJ151" i="101" a="1"/>
  <c r="BJ151" i="101" s="1"/>
  <c r="BH151" i="101" a="1"/>
  <c r="BH151" i="101" s="1"/>
  <c r="BG151" i="101" a="1"/>
  <c r="BG151" i="101" s="1"/>
  <c r="BF151" i="101" a="1"/>
  <c r="BF151" i="101" s="1"/>
  <c r="BD151" i="101" a="1"/>
  <c r="BD151" i="101" s="1"/>
  <c r="AZ151" i="101" a="1"/>
  <c r="AZ151" i="101" s="1"/>
  <c r="BB151" i="101" a="1"/>
  <c r="BB151" i="101" s="1"/>
  <c r="BE151" i="101" a="1"/>
  <c r="BE151" i="101" s="1"/>
  <c r="AY151" i="101" a="1"/>
  <c r="AY151" i="101" s="1"/>
  <c r="BC151" i="101" a="1"/>
  <c r="BC151" i="101" s="1"/>
  <c r="BA151" i="101" a="1"/>
  <c r="BA151" i="101" s="1"/>
  <c r="AW151" i="101" a="1"/>
  <c r="AW151" i="101" s="1"/>
  <c r="AV151" i="101" a="1"/>
  <c r="AV151" i="101" s="1"/>
  <c r="AX151" i="101" a="1"/>
  <c r="AX151" i="101" s="1"/>
  <c r="AU151" i="101" a="1"/>
  <c r="AU151" i="101" s="1"/>
  <c r="AQ151" i="101" a="1"/>
  <c r="AQ151" i="101" s="1"/>
  <c r="AT151" i="101" a="1"/>
  <c r="AT151" i="101" s="1"/>
  <c r="AR151" i="101" a="1"/>
  <c r="AR151" i="101" s="1"/>
  <c r="AS151" i="101" a="1"/>
  <c r="AS151" i="101" s="1"/>
  <c r="AO151" i="101" a="1"/>
  <c r="AO151" i="101" s="1"/>
  <c r="AP151" i="101" a="1"/>
  <c r="AP151" i="101" s="1"/>
  <c r="AM151" i="101" a="1"/>
  <c r="AM151" i="101" s="1"/>
  <c r="AJ151" i="101" a="1"/>
  <c r="AJ151" i="101" s="1"/>
  <c r="AH151" i="101" a="1"/>
  <c r="AH151" i="101" s="1"/>
  <c r="AK151" i="101" a="1"/>
  <c r="AK151" i="101" s="1"/>
  <c r="AI151" i="101" a="1"/>
  <c r="AI151" i="101" s="1"/>
  <c r="AF151" i="101" a="1"/>
  <c r="AF151" i="101" s="1"/>
  <c r="AN151" i="101" a="1"/>
  <c r="AN151" i="101" s="1"/>
  <c r="AL151" i="101" a="1"/>
  <c r="AL151" i="101" s="1"/>
  <c r="AG151" i="101" a="1"/>
  <c r="AG151" i="101" s="1"/>
  <c r="AE151" i="101" a="1"/>
  <c r="AE151" i="101" s="1"/>
  <c r="BK151" i="101" a="1"/>
  <c r="BK151" i="101" s="1"/>
  <c r="AO213" i="101" a="1"/>
  <c r="AO213" i="101" s="1"/>
  <c r="AN213" i="101" a="1"/>
  <c r="AN213" i="101" s="1"/>
  <c r="AP213" i="101" a="1"/>
  <c r="AP213" i="101" s="1"/>
  <c r="U213" i="101" a="1"/>
  <c r="U213" i="101" s="1"/>
  <c r="AM213" i="101" a="1"/>
  <c r="AM213" i="101" s="1"/>
  <c r="T213" i="101" a="1"/>
  <c r="T213" i="101" s="1"/>
  <c r="AC213" i="101" a="1"/>
  <c r="AC213" i="101" s="1"/>
  <c r="Q213" i="101" a="1"/>
  <c r="Q213" i="101" s="1"/>
  <c r="AB213" i="101" a="1"/>
  <c r="AB213" i="101" s="1"/>
  <c r="Z213" i="101" a="1"/>
  <c r="Z213" i="101" s="1"/>
  <c r="O213" i="101" a="1"/>
  <c r="O213" i="101" s="1"/>
  <c r="X213" i="101" a="1"/>
  <c r="X213" i="101" s="1"/>
  <c r="N213" i="101" a="1"/>
  <c r="N213" i="101" s="1"/>
  <c r="V213" i="101" a="1"/>
  <c r="V213" i="101" s="1"/>
  <c r="AL213" i="101" a="1"/>
  <c r="AL213" i="101" s="1"/>
  <c r="AA213" i="101" a="1"/>
  <c r="AA213" i="101" s="1"/>
  <c r="AK213" i="101" a="1"/>
  <c r="AK213" i="101" s="1"/>
  <c r="AI213" i="101" a="1"/>
  <c r="AI213" i="101" s="1"/>
  <c r="Y213" i="101" a="1"/>
  <c r="Y213" i="101" s="1"/>
  <c r="S213" i="101" a="1"/>
  <c r="S213" i="101" s="1"/>
  <c r="AF213" i="101" a="1"/>
  <c r="AF213" i="101" s="1"/>
  <c r="AJ213" i="101" a="1"/>
  <c r="AJ213" i="101" s="1"/>
  <c r="AH213" i="101" a="1"/>
  <c r="AH213" i="101" s="1"/>
  <c r="AD213" i="101" a="1"/>
  <c r="AD213" i="101" s="1"/>
  <c r="R213" i="101" a="1"/>
  <c r="R213" i="101" s="1"/>
  <c r="AE213" i="101" a="1"/>
  <c r="AE213" i="101" s="1"/>
  <c r="P213" i="101" a="1"/>
  <c r="P213" i="101" s="1"/>
  <c r="W213" i="101" a="1"/>
  <c r="W213" i="101" s="1"/>
  <c r="AG213" i="101" a="1"/>
  <c r="AG213" i="101" s="1"/>
  <c r="BG212" i="101" a="1"/>
  <c r="BG212" i="101" s="1"/>
  <c r="H213" i="101" a="1"/>
  <c r="H213" i="101" s="1"/>
  <c r="BR212" i="101" a="1"/>
  <c r="BR212" i="101" s="1"/>
  <c r="BO212" i="101" a="1"/>
  <c r="BO212" i="101" s="1"/>
  <c r="BF212" i="101" a="1"/>
  <c r="BF212" i="101" s="1"/>
  <c r="J213" i="101" a="1"/>
  <c r="J213" i="101" s="1"/>
  <c r="I213" i="101" a="1"/>
  <c r="I213" i="101" s="1"/>
  <c r="G213" i="101" a="1"/>
  <c r="G213" i="101" s="1"/>
  <c r="E213" i="101" a="1"/>
  <c r="E213" i="101" s="1"/>
  <c r="D213" i="101" a="1"/>
  <c r="D213" i="101" s="1"/>
  <c r="BQ212" i="101" a="1"/>
  <c r="BQ212" i="101" s="1"/>
  <c r="BK212" i="101" a="1"/>
  <c r="BK212" i="101" s="1"/>
  <c r="BJ212" i="101" a="1"/>
  <c r="BJ212" i="101" s="1"/>
  <c r="BA212" i="101" a="1"/>
  <c r="BA212" i="101" s="1"/>
  <c r="BI212" i="101" a="1"/>
  <c r="BI212" i="101" s="1"/>
  <c r="BD212" i="101" a="1"/>
  <c r="BD212" i="101" s="1"/>
  <c r="AZ212" i="101" a="1"/>
  <c r="AZ212" i="101" s="1"/>
  <c r="AX212" i="101" a="1"/>
  <c r="AX212" i="101" s="1"/>
  <c r="BH212" i="101" a="1"/>
  <c r="BH212" i="101" s="1"/>
  <c r="BC212" i="101" a="1"/>
  <c r="BC212" i="101" s="1"/>
  <c r="AY212" i="101" a="1"/>
  <c r="AY212" i="101" s="1"/>
  <c r="BB212" i="101" a="1"/>
  <c r="BB212" i="101" s="1"/>
  <c r="M213" i="101" a="1"/>
  <c r="M213" i="101" s="1"/>
  <c r="BM212" i="101" a="1"/>
  <c r="BM212" i="101" s="1"/>
  <c r="BE212" i="101" a="1"/>
  <c r="BE212" i="101" s="1"/>
  <c r="F213" i="101" a="1"/>
  <c r="F213" i="101" s="1"/>
  <c r="BP212" i="101" a="1"/>
  <c r="BP212" i="101" s="1"/>
  <c r="BL212" i="101" a="1"/>
  <c r="BL212" i="101" s="1"/>
  <c r="BN212" i="101" a="1"/>
  <c r="BN212" i="101" s="1"/>
  <c r="AW212" i="101" a="1"/>
  <c r="AW212" i="101" s="1"/>
  <c r="L213" i="101" a="1"/>
  <c r="L213" i="101" s="1"/>
  <c r="K213" i="101" a="1"/>
  <c r="K213" i="101" s="1"/>
  <c r="V212" i="101" a="1"/>
  <c r="V212" i="101" s="1"/>
  <c r="AA212" i="101" a="1"/>
  <c r="AA212" i="101" s="1"/>
  <c r="AH212" i="101" a="1"/>
  <c r="AH212" i="101" s="1"/>
  <c r="AM212" i="101" a="1"/>
  <c r="AM212" i="101" s="1"/>
  <c r="AQ212" i="101" a="1"/>
  <c r="AQ212" i="101" s="1"/>
  <c r="AD212" i="101" a="1"/>
  <c r="AD212" i="101" s="1"/>
  <c r="AC212" i="101" a="1"/>
  <c r="AC212" i="101" s="1"/>
  <c r="AK212" i="101" a="1"/>
  <c r="AK212" i="101" s="1"/>
  <c r="AO212" i="101" a="1"/>
  <c r="AO212" i="101" s="1"/>
  <c r="AL212" i="101" a="1"/>
  <c r="AL212" i="101" s="1"/>
  <c r="AJ212" i="101" a="1"/>
  <c r="AJ212" i="101" s="1"/>
  <c r="T212" i="101" a="1"/>
  <c r="T212" i="101" s="1"/>
  <c r="AG212" i="101" a="1"/>
  <c r="AG212" i="101" s="1"/>
  <c r="AE212" i="101" a="1"/>
  <c r="AE212" i="101" s="1"/>
  <c r="R212" i="101" a="1"/>
  <c r="R212" i="101" s="1"/>
  <c r="AT212" i="101" a="1"/>
  <c r="AT212" i="101" s="1"/>
  <c r="U212" i="101" a="1"/>
  <c r="U212" i="101" s="1"/>
  <c r="AN212" i="101" a="1"/>
  <c r="AN212" i="101" s="1"/>
  <c r="AV212" i="101" a="1"/>
  <c r="AV212" i="101" s="1"/>
  <c r="Z212" i="101" a="1"/>
  <c r="Z212" i="101" s="1"/>
  <c r="AU212" i="101" a="1"/>
  <c r="AU212" i="101" s="1"/>
  <c r="X212" i="101" a="1"/>
  <c r="X212" i="101" s="1"/>
  <c r="AS212" i="101" a="1"/>
  <c r="AS212" i="101" s="1"/>
  <c r="AF212" i="101" a="1"/>
  <c r="AF212" i="101" s="1"/>
  <c r="AR212" i="101" a="1"/>
  <c r="AR212" i="101" s="1"/>
  <c r="Q212" i="101" a="1"/>
  <c r="Q212" i="101" s="1"/>
  <c r="AB212" i="101" a="1"/>
  <c r="AB212" i="101" s="1"/>
  <c r="AI212" i="101" a="1"/>
  <c r="AI212" i="101" s="1"/>
  <c r="Y212" i="101" a="1"/>
  <c r="Y212" i="101" s="1"/>
  <c r="AP212" i="101" a="1"/>
  <c r="AP212" i="101" s="1"/>
  <c r="S212" i="101" a="1"/>
  <c r="S212" i="101" s="1"/>
  <c r="W212" i="101" a="1"/>
  <c r="W212" i="101" s="1"/>
  <c r="BF211" i="101" a="1"/>
  <c r="BF211" i="101" s="1"/>
  <c r="BG211" i="101" a="1"/>
  <c r="BG211" i="101" s="1"/>
  <c r="H212" i="101" a="1"/>
  <c r="H212" i="101" s="1"/>
  <c r="BL211" i="101" a="1"/>
  <c r="BL211" i="101" s="1"/>
  <c r="BB211" i="101" a="1"/>
  <c r="BB211" i="101" s="1"/>
  <c r="G212" i="101" a="1"/>
  <c r="G212" i="101" s="1"/>
  <c r="F212" i="101" a="1"/>
  <c r="F212" i="101" s="1"/>
  <c r="BK211" i="101" a="1"/>
  <c r="BK211" i="101" s="1"/>
  <c r="BR211" i="101" a="1"/>
  <c r="BR211" i="101" s="1"/>
  <c r="BQ211" i="101" a="1"/>
  <c r="BQ211" i="101" s="1"/>
  <c r="BN211" i="101" a="1"/>
  <c r="BN211" i="101" s="1"/>
  <c r="BM211" i="101" a="1"/>
  <c r="BM211" i="101" s="1"/>
  <c r="BI211" i="101" a="1"/>
  <c r="BI211" i="101" s="1"/>
  <c r="BJ211" i="101" a="1"/>
  <c r="BJ211" i="101" s="1"/>
  <c r="BH211" i="101" a="1"/>
  <c r="BH211" i="101" s="1"/>
  <c r="AZ211" i="101" a="1"/>
  <c r="AZ211" i="101" s="1"/>
  <c r="P212" i="101" a="1"/>
  <c r="P212" i="101" s="1"/>
  <c r="BE211" i="101" a="1"/>
  <c r="BE211" i="101" s="1"/>
  <c r="BC211" i="101" a="1"/>
  <c r="BC211" i="101" s="1"/>
  <c r="BP211" i="101" a="1"/>
  <c r="BP211" i="101" s="1"/>
  <c r="O212" i="101" a="1"/>
  <c r="O212" i="101" s="1"/>
  <c r="N212" i="101" a="1"/>
  <c r="N212" i="101" s="1"/>
  <c r="M212" i="101" a="1"/>
  <c r="M212" i="101" s="1"/>
  <c r="L212" i="101" a="1"/>
  <c r="L212" i="101" s="1"/>
  <c r="K212" i="101" a="1"/>
  <c r="K212" i="101" s="1"/>
  <c r="I212" i="101" a="1"/>
  <c r="I212" i="101" s="1"/>
  <c r="J212" i="101" a="1"/>
  <c r="J212" i="101" s="1"/>
  <c r="BO211" i="101" a="1"/>
  <c r="BO211" i="101" s="1"/>
  <c r="E212" i="101" a="1"/>
  <c r="E212" i="101" s="1"/>
  <c r="BA211" i="101" a="1"/>
  <c r="BA211" i="101" s="1"/>
  <c r="D212" i="101" a="1"/>
  <c r="D212" i="101" s="1"/>
  <c r="BD211" i="101" a="1"/>
  <c r="BD211" i="101" s="1"/>
  <c r="AW211" i="101" a="1"/>
  <c r="AW211" i="101" s="1"/>
  <c r="AN211" i="101" a="1"/>
  <c r="AN211" i="101" s="1"/>
  <c r="X211" i="101" a="1"/>
  <c r="X211" i="101" s="1"/>
  <c r="AG211" i="101" a="1"/>
  <c r="AG211" i="101" s="1"/>
  <c r="AT211" i="101" a="1"/>
  <c r="AT211" i="101" s="1"/>
  <c r="AF211" i="101" a="1"/>
  <c r="AF211" i="101" s="1"/>
  <c r="AA211" i="101" a="1"/>
  <c r="AA211" i="101" s="1"/>
  <c r="AK211" i="101" a="1"/>
  <c r="AK211" i="101" s="1"/>
  <c r="AI211" i="101" a="1"/>
  <c r="AI211" i="101" s="1"/>
  <c r="V211" i="101" a="1"/>
  <c r="V211" i="101" s="1"/>
  <c r="AE211" i="101" a="1"/>
  <c r="AE211" i="101" s="1"/>
  <c r="W211" i="101" a="1"/>
  <c r="W211" i="101" s="1"/>
  <c r="AJ211" i="101" a="1"/>
  <c r="AJ211" i="101" s="1"/>
  <c r="AR211" i="101" a="1"/>
  <c r="AR211" i="101" s="1"/>
  <c r="AQ211" i="101" a="1"/>
  <c r="AQ211" i="101" s="1"/>
  <c r="AP211" i="101" a="1"/>
  <c r="AP211" i="101" s="1"/>
  <c r="U211" i="101" a="1"/>
  <c r="U211" i="101" s="1"/>
  <c r="AL211" i="101" a="1"/>
  <c r="AL211" i="101" s="1"/>
  <c r="AD211" i="101" a="1"/>
  <c r="AD211" i="101" s="1"/>
  <c r="AC211" i="101" a="1"/>
  <c r="AC211" i="101" s="1"/>
  <c r="AH211" i="101" a="1"/>
  <c r="AH211" i="101" s="1"/>
  <c r="AO211" i="101" a="1"/>
  <c r="AO211" i="101" s="1"/>
  <c r="AY211" i="101" a="1"/>
  <c r="AY211" i="101" s="1"/>
  <c r="AU211" i="101" a="1"/>
  <c r="AU211" i="101" s="1"/>
  <c r="AX211" i="101" a="1"/>
  <c r="AX211" i="101" s="1"/>
  <c r="AM211" i="101" a="1"/>
  <c r="AM211" i="101" s="1"/>
  <c r="Z211" i="101" a="1"/>
  <c r="Z211" i="101" s="1"/>
  <c r="AB211" i="101" a="1"/>
  <c r="AB211" i="101" s="1"/>
  <c r="AV211" i="101" a="1"/>
  <c r="AV211" i="101" s="1"/>
  <c r="AS211" i="101" a="1"/>
  <c r="AS211" i="101" s="1"/>
  <c r="Y211" i="101" a="1"/>
  <c r="Y211" i="101" s="1"/>
  <c r="T211" i="101" a="1"/>
  <c r="T211" i="101" s="1"/>
  <c r="BO210" i="101" a="1"/>
  <c r="BO210" i="101" s="1"/>
  <c r="S211" i="101" a="1"/>
  <c r="S211" i="101" s="1"/>
  <c r="BN210" i="101" a="1"/>
  <c r="BN210" i="101" s="1"/>
  <c r="BD210" i="101" a="1"/>
  <c r="BD210" i="101" s="1"/>
  <c r="R211" i="101" a="1"/>
  <c r="R211" i="101" s="1"/>
  <c r="Q211" i="101" a="1"/>
  <c r="Q211" i="101" s="1"/>
  <c r="N211" i="101" a="1"/>
  <c r="N211" i="101" s="1"/>
  <c r="BF210" i="101" a="1"/>
  <c r="BF210" i="101" s="1"/>
  <c r="O211" i="101" a="1"/>
  <c r="O211" i="101" s="1"/>
  <c r="M211" i="101" a="1"/>
  <c r="M211" i="101" s="1"/>
  <c r="F211" i="101" a="1"/>
  <c r="F211" i="101" s="1"/>
  <c r="BQ210" i="101" a="1"/>
  <c r="BQ210" i="101" s="1"/>
  <c r="BC210" i="101" a="1"/>
  <c r="BC210" i="101" s="1"/>
  <c r="BG210" i="101" a="1"/>
  <c r="BG210" i="101" s="1"/>
  <c r="L211" i="101" a="1"/>
  <c r="L211" i="101" s="1"/>
  <c r="BJ210" i="101" a="1"/>
  <c r="BJ210" i="101" s="1"/>
  <c r="BI210" i="101" a="1"/>
  <c r="BI210" i="101" s="1"/>
  <c r="J211" i="101" a="1"/>
  <c r="J211" i="101" s="1"/>
  <c r="BE210" i="101" a="1"/>
  <c r="BE210" i="101" s="1"/>
  <c r="BP210" i="101" a="1"/>
  <c r="BP210" i="101" s="1"/>
  <c r="E211" i="101" a="1"/>
  <c r="E211" i="101" s="1"/>
  <c r="H211" i="101" a="1"/>
  <c r="H211" i="101" s="1"/>
  <c r="I211" i="101" a="1"/>
  <c r="I211" i="101" s="1"/>
  <c r="BL210" i="101" a="1"/>
  <c r="BL210" i="101" s="1"/>
  <c r="BH210" i="101" a="1"/>
  <c r="BH210" i="101" s="1"/>
  <c r="G211" i="101" a="1"/>
  <c r="G211" i="101" s="1"/>
  <c r="P211" i="101" a="1"/>
  <c r="P211" i="101" s="1"/>
  <c r="K211" i="101" a="1"/>
  <c r="K211" i="101" s="1"/>
  <c r="D211" i="101" a="1"/>
  <c r="D211" i="101" s="1"/>
  <c r="BR210" i="101" a="1"/>
  <c r="BR210" i="101" s="1"/>
  <c r="BM210" i="101" a="1"/>
  <c r="BM210" i="101" s="1"/>
  <c r="BK210" i="101" a="1"/>
  <c r="BK210" i="101" s="1"/>
  <c r="AU210" i="101" a="1"/>
  <c r="AU210" i="101" s="1"/>
  <c r="AL210" i="101" a="1"/>
  <c r="AL210" i="101" s="1"/>
  <c r="W210" i="101" a="1"/>
  <c r="W210" i="101" s="1"/>
  <c r="AK210" i="101" a="1"/>
  <c r="AK210" i="101" s="1"/>
  <c r="AS210" i="101" a="1"/>
  <c r="AS210" i="101" s="1"/>
  <c r="AB210" i="101" a="1"/>
  <c r="AB210" i="101" s="1"/>
  <c r="AA210" i="101" a="1"/>
  <c r="AA210" i="101" s="1"/>
  <c r="X210" i="101" a="1"/>
  <c r="X210" i="101" s="1"/>
  <c r="AR210" i="101" a="1"/>
  <c r="AR210" i="101" s="1"/>
  <c r="AI210" i="101" a="1"/>
  <c r="AI210" i="101" s="1"/>
  <c r="AO210" i="101" a="1"/>
  <c r="AO210" i="101" s="1"/>
  <c r="AN210" i="101" a="1"/>
  <c r="AN210" i="101" s="1"/>
  <c r="AG210" i="101" a="1"/>
  <c r="AG210" i="101" s="1"/>
  <c r="AM210" i="101" a="1"/>
  <c r="AM210" i="101" s="1"/>
  <c r="AE210" i="101" a="1"/>
  <c r="AE210" i="101" s="1"/>
  <c r="AC210" i="101" a="1"/>
  <c r="AC210" i="101" s="1"/>
  <c r="AD210" i="101" a="1"/>
  <c r="AD210" i="101" s="1"/>
  <c r="AT210" i="101" a="1"/>
  <c r="AT210" i="101" s="1"/>
  <c r="AQ210" i="101" a="1"/>
  <c r="AQ210" i="101" s="1"/>
  <c r="Z210" i="101" a="1"/>
  <c r="Z210" i="101" s="1"/>
  <c r="AX210" i="101" a="1"/>
  <c r="AX210" i="101" s="1"/>
  <c r="BB210" i="101" a="1"/>
  <c r="BB210" i="101" s="1"/>
  <c r="AP210" i="101" a="1"/>
  <c r="AP210" i="101" s="1"/>
  <c r="Y210" i="101" a="1"/>
  <c r="Y210" i="101" s="1"/>
  <c r="BA210" i="101" a="1"/>
  <c r="BA210" i="101" s="1"/>
  <c r="AZ210" i="101" a="1"/>
  <c r="AZ210" i="101" s="1"/>
  <c r="AY210" i="101" a="1"/>
  <c r="AY210" i="101" s="1"/>
  <c r="AW210" i="101" a="1"/>
  <c r="AW210" i="101" s="1"/>
  <c r="AJ210" i="101" a="1"/>
  <c r="AJ210" i="101" s="1"/>
  <c r="AV210" i="101" a="1"/>
  <c r="AV210" i="101" s="1"/>
  <c r="AH210" i="101" a="1"/>
  <c r="AH210" i="101" s="1"/>
  <c r="AF210" i="101" a="1"/>
  <c r="AF210" i="101" s="1"/>
  <c r="L210" i="101" a="1"/>
  <c r="L210" i="101" s="1"/>
  <c r="E210" i="101" a="1"/>
  <c r="E210" i="101" s="1"/>
  <c r="BG209" i="101" a="1"/>
  <c r="BG209" i="101" s="1"/>
  <c r="BP209" i="101" a="1"/>
  <c r="BP209" i="101" s="1"/>
  <c r="K210" i="101" a="1"/>
  <c r="K210" i="101" s="1"/>
  <c r="R210" i="101" a="1"/>
  <c r="R210" i="101" s="1"/>
  <c r="BJ209" i="101" a="1"/>
  <c r="BJ209" i="101" s="1"/>
  <c r="U210" i="101" a="1"/>
  <c r="U210" i="101" s="1"/>
  <c r="BL209" i="101" a="1"/>
  <c r="BL209" i="101" s="1"/>
  <c r="D210" i="101" a="1"/>
  <c r="D210" i="101" s="1"/>
  <c r="T210" i="101" a="1"/>
  <c r="T210" i="101" s="1"/>
  <c r="S210" i="101" a="1"/>
  <c r="S210" i="101" s="1"/>
  <c r="O210" i="101" a="1"/>
  <c r="O210" i="101" s="1"/>
  <c r="BK209" i="101" a="1"/>
  <c r="BK209" i="101" s="1"/>
  <c r="BF209" i="101" a="1"/>
  <c r="BF209" i="101" s="1"/>
  <c r="Q210" i="101" a="1"/>
  <c r="Q210" i="101" s="1"/>
  <c r="G210" i="101" a="1"/>
  <c r="G210" i="101" s="1"/>
  <c r="BR209" i="101" a="1"/>
  <c r="BR209" i="101" s="1"/>
  <c r="BQ209" i="101" a="1"/>
  <c r="BQ209" i="101" s="1"/>
  <c r="BO209" i="101" a="1"/>
  <c r="BO209" i="101" s="1"/>
  <c r="BI209" i="101" a="1"/>
  <c r="BI209" i="101" s="1"/>
  <c r="BN209" i="101" a="1"/>
  <c r="BN209" i="101" s="1"/>
  <c r="BH209" i="101" a="1"/>
  <c r="BH209" i="101" s="1"/>
  <c r="N210" i="101" a="1"/>
  <c r="N210" i="101" s="1"/>
  <c r="I210" i="101" a="1"/>
  <c r="I210" i="101" s="1"/>
  <c r="V210" i="101" a="1"/>
  <c r="V210" i="101" s="1"/>
  <c r="F210" i="101" a="1"/>
  <c r="F210" i="101" s="1"/>
  <c r="P210" i="101" a="1"/>
  <c r="P210" i="101" s="1"/>
  <c r="J210" i="101" a="1"/>
  <c r="J210" i="101" s="1"/>
  <c r="H210" i="101" a="1"/>
  <c r="H210" i="101" s="1"/>
  <c r="BM209" i="101" a="1"/>
  <c r="BM209" i="101" s="1"/>
  <c r="M210" i="101" a="1"/>
  <c r="M210" i="101" s="1"/>
  <c r="AK209" i="101" a="1"/>
  <c r="AK209" i="101" s="1"/>
  <c r="Z209" i="101" a="1"/>
  <c r="Z209" i="101" s="1"/>
  <c r="AZ209" i="101" a="1"/>
  <c r="AZ209" i="101" s="1"/>
  <c r="AU209" i="101" a="1"/>
  <c r="AU209" i="101" s="1"/>
  <c r="AT209" i="101" a="1"/>
  <c r="AT209" i="101" s="1"/>
  <c r="AP209" i="101" a="1"/>
  <c r="AP209" i="101" s="1"/>
  <c r="AV209" i="101" a="1"/>
  <c r="AV209" i="101" s="1"/>
  <c r="AI209" i="101" a="1"/>
  <c r="AI209" i="101" s="1"/>
  <c r="AS209" i="101" a="1"/>
  <c r="AS209" i="101" s="1"/>
  <c r="AM209" i="101" a="1"/>
  <c r="AM209" i="101" s="1"/>
  <c r="AH209" i="101" a="1"/>
  <c r="AH209" i="101" s="1"/>
  <c r="AE209" i="101" a="1"/>
  <c r="AE209" i="101" s="1"/>
  <c r="AC209" i="101" a="1"/>
  <c r="AC209" i="101" s="1"/>
  <c r="AD209" i="101" a="1"/>
  <c r="AD209" i="101" s="1"/>
  <c r="BB209" i="101" a="1"/>
  <c r="BB209" i="101" s="1"/>
  <c r="AQ209" i="101" a="1"/>
  <c r="AQ209" i="101" s="1"/>
  <c r="AL209" i="101" a="1"/>
  <c r="AL209" i="101" s="1"/>
  <c r="AJ209" i="101" a="1"/>
  <c r="AJ209" i="101" s="1"/>
  <c r="AG209" i="101" a="1"/>
  <c r="AG209" i="101" s="1"/>
  <c r="BE209" i="101" a="1"/>
  <c r="BE209" i="101" s="1"/>
  <c r="AB209" i="101" a="1"/>
  <c r="AB209" i="101" s="1"/>
  <c r="AO209" i="101" a="1"/>
  <c r="AO209" i="101" s="1"/>
  <c r="BD209" i="101" a="1"/>
  <c r="BD209" i="101" s="1"/>
  <c r="AN209" i="101" a="1"/>
  <c r="AN209" i="101" s="1"/>
  <c r="BC209" i="101" a="1"/>
  <c r="BC209" i="101" s="1"/>
  <c r="AY209" i="101" a="1"/>
  <c r="AY209" i="101" s="1"/>
  <c r="AA209" i="101" a="1"/>
  <c r="AA209" i="101" s="1"/>
  <c r="AF209" i="101" a="1"/>
  <c r="AF209" i="101" s="1"/>
  <c r="AR209" i="101" a="1"/>
  <c r="AR209" i="101" s="1"/>
  <c r="BA209" i="101" a="1"/>
  <c r="BA209" i="101" s="1"/>
  <c r="AX209" i="101" a="1"/>
  <c r="AX209" i="101" s="1"/>
  <c r="AW209" i="101" a="1"/>
  <c r="AW209" i="101" s="1"/>
  <c r="Y209" i="101" a="1"/>
  <c r="Y209" i="101" s="1"/>
  <c r="V209" i="101" a="1"/>
  <c r="V209" i="101" s="1"/>
  <c r="BO208" i="101" a="1"/>
  <c r="BO208" i="101" s="1"/>
  <c r="BM208" i="101" a="1"/>
  <c r="BM208" i="101" s="1"/>
  <c r="G209" i="101" a="1"/>
  <c r="G209" i="101" s="1"/>
  <c r="BR208" i="101" a="1"/>
  <c r="BR208" i="101" s="1"/>
  <c r="K209" i="101" a="1"/>
  <c r="K209" i="101" s="1"/>
  <c r="BP208" i="101" a="1"/>
  <c r="BP208" i="101" s="1"/>
  <c r="X209" i="101" a="1"/>
  <c r="X209" i="101" s="1"/>
  <c r="F209" i="101" a="1"/>
  <c r="F209" i="101" s="1"/>
  <c r="W209" i="101" a="1"/>
  <c r="W209" i="101" s="1"/>
  <c r="T209" i="101" a="1"/>
  <c r="T209" i="101" s="1"/>
  <c r="O209" i="101" a="1"/>
  <c r="O209" i="101" s="1"/>
  <c r="BI208" i="101" a="1"/>
  <c r="BI208" i="101" s="1"/>
  <c r="U209" i="101" a="1"/>
  <c r="U209" i="101" s="1"/>
  <c r="J209" i="101" a="1"/>
  <c r="J209" i="101" s="1"/>
  <c r="E209" i="101" a="1"/>
  <c r="E209" i="101" s="1"/>
  <c r="BK208" i="101" a="1"/>
  <c r="BK208" i="101" s="1"/>
  <c r="R209" i="101" a="1"/>
  <c r="R209" i="101" s="1"/>
  <c r="M209" i="101" a="1"/>
  <c r="M209" i="101" s="1"/>
  <c r="BN208" i="101" a="1"/>
  <c r="BN208" i="101" s="1"/>
  <c r="BL208" i="101" a="1"/>
  <c r="BL208" i="101" s="1"/>
  <c r="S209" i="101" a="1"/>
  <c r="S209" i="101" s="1"/>
  <c r="Q209" i="101" a="1"/>
  <c r="Q209" i="101" s="1"/>
  <c r="L209" i="101" a="1"/>
  <c r="L209" i="101" s="1"/>
  <c r="P209" i="101" a="1"/>
  <c r="P209" i="101" s="1"/>
  <c r="I209" i="101" a="1"/>
  <c r="I209" i="101" s="1"/>
  <c r="BJ208" i="101" a="1"/>
  <c r="BJ208" i="101" s="1"/>
  <c r="N209" i="101" a="1"/>
  <c r="N209" i="101" s="1"/>
  <c r="BQ208" i="101" a="1"/>
  <c r="BQ208" i="101" s="1"/>
  <c r="H209" i="101" a="1"/>
  <c r="H209" i="101" s="1"/>
  <c r="D209" i="101" a="1"/>
  <c r="D209" i="101" s="1"/>
  <c r="AX208" i="101" a="1"/>
  <c r="AX208" i="101" s="1"/>
  <c r="AM208" i="101" a="1"/>
  <c r="AM208" i="101" s="1"/>
  <c r="AR208" i="101" a="1"/>
  <c r="AR208" i="101" s="1"/>
  <c r="AH208" i="101" a="1"/>
  <c r="AH208" i="101" s="1"/>
  <c r="AT208" i="101" a="1"/>
  <c r="AT208" i="101" s="1"/>
  <c r="AP208" i="101" a="1"/>
  <c r="AP208" i="101" s="1"/>
  <c r="AC208" i="101" a="1"/>
  <c r="AC208" i="101" s="1"/>
  <c r="BH208" i="101" a="1"/>
  <c r="BH208" i="101" s="1"/>
  <c r="BD208" i="101" a="1"/>
  <c r="BD208" i="101" s="1"/>
  <c r="BB208" i="101" a="1"/>
  <c r="BB208" i="101" s="1"/>
  <c r="AI208" i="101" a="1"/>
  <c r="AI208" i="101" s="1"/>
  <c r="AF208" i="101" a="1"/>
  <c r="AF208" i="101" s="1"/>
  <c r="AE208" i="101" a="1"/>
  <c r="AE208" i="101" s="1"/>
  <c r="AQ208" i="101" a="1"/>
  <c r="AQ208" i="101" s="1"/>
  <c r="AD208" i="101" a="1"/>
  <c r="AD208" i="101" s="1"/>
  <c r="AK208" i="101" a="1"/>
  <c r="AK208" i="101" s="1"/>
  <c r="AL208" i="101" a="1"/>
  <c r="AL208" i="101" s="1"/>
  <c r="AN208" i="101" a="1"/>
  <c r="AN208" i="101" s="1"/>
  <c r="AJ208" i="101" a="1"/>
  <c r="AJ208" i="101" s="1"/>
  <c r="BF208" i="101" a="1"/>
  <c r="BF208" i="101" s="1"/>
  <c r="BG208" i="101" a="1"/>
  <c r="BG208" i="101" s="1"/>
  <c r="BE208" i="101" a="1"/>
  <c r="BE208" i="101" s="1"/>
  <c r="AG208" i="101" a="1"/>
  <c r="AG208" i="101" s="1"/>
  <c r="AV208" i="101" a="1"/>
  <c r="AV208" i="101" s="1"/>
  <c r="BA208" i="101" a="1"/>
  <c r="BA208" i="101" s="1"/>
  <c r="BC208" i="101" a="1"/>
  <c r="BC208" i="101" s="1"/>
  <c r="AY208" i="101" a="1"/>
  <c r="AY208" i="101" s="1"/>
  <c r="AO208" i="101" a="1"/>
  <c r="AO208" i="101" s="1"/>
  <c r="AU208" i="101" a="1"/>
  <c r="AU208" i="101" s="1"/>
  <c r="AS208" i="101" a="1"/>
  <c r="AS208" i="101" s="1"/>
  <c r="AZ208" i="101" a="1"/>
  <c r="AZ208" i="101" s="1"/>
  <c r="AW208" i="101" a="1"/>
  <c r="AW208" i="101" s="1"/>
  <c r="BM207" i="101" a="1"/>
  <c r="BM207" i="101" s="1"/>
  <c r="BR207" i="101" a="1"/>
  <c r="BR207" i="101" s="1"/>
  <c r="R208" i="101" a="1"/>
  <c r="R208" i="101" s="1"/>
  <c r="Q208" i="101" a="1"/>
  <c r="Q208" i="101" s="1"/>
  <c r="J208" i="101" a="1"/>
  <c r="J208" i="101" s="1"/>
  <c r="K208" i="101" a="1"/>
  <c r="K208" i="101" s="1"/>
  <c r="X208" i="101" a="1"/>
  <c r="X208" i="101" s="1"/>
  <c r="F208" i="101" a="1"/>
  <c r="F208" i="101" s="1"/>
  <c r="W208" i="101" a="1"/>
  <c r="W208" i="101" s="1"/>
  <c r="U208" i="101" a="1"/>
  <c r="U208" i="101" s="1"/>
  <c r="G208" i="101" a="1"/>
  <c r="G208" i="101" s="1"/>
  <c r="BP207" i="101" a="1"/>
  <c r="BP207" i="101" s="1"/>
  <c r="S208" i="101" a="1"/>
  <c r="S208" i="101" s="1"/>
  <c r="T208" i="101" a="1"/>
  <c r="T208" i="101" s="1"/>
  <c r="O208" i="101" a="1"/>
  <c r="O208" i="101" s="1"/>
  <c r="M208" i="101" a="1"/>
  <c r="M208" i="101" s="1"/>
  <c r="I208" i="101" a="1"/>
  <c r="I208" i="101" s="1"/>
  <c r="P208" i="101" a="1"/>
  <c r="P208" i="101" s="1"/>
  <c r="L208" i="101" a="1"/>
  <c r="L208" i="101" s="1"/>
  <c r="H208" i="101" a="1"/>
  <c r="H208" i="101" s="1"/>
  <c r="BL207" i="101" a="1"/>
  <c r="BL207" i="101" s="1"/>
  <c r="V208" i="101" a="1"/>
  <c r="V208" i="101" s="1"/>
  <c r="AB208" i="101" a="1"/>
  <c r="AB208" i="101" s="1"/>
  <c r="AA208" i="101" a="1"/>
  <c r="AA208" i="101" s="1"/>
  <c r="Z208" i="101" a="1"/>
  <c r="Z208" i="101" s="1"/>
  <c r="BQ207" i="101" a="1"/>
  <c r="BQ207" i="101" s="1"/>
  <c r="Y208" i="101" a="1"/>
  <c r="Y208" i="101" s="1"/>
  <c r="E208" i="101" a="1"/>
  <c r="E208" i="101" s="1"/>
  <c r="BO207" i="101" a="1"/>
  <c r="BO207" i="101" s="1"/>
  <c r="D208" i="101" a="1"/>
  <c r="D208" i="101" s="1"/>
  <c r="BN207" i="101" a="1"/>
  <c r="BN207" i="101" s="1"/>
  <c r="N208" i="101" a="1"/>
  <c r="N208" i="101" s="1"/>
  <c r="AU207" i="101" a="1"/>
  <c r="AU207" i="101" s="1"/>
  <c r="AP207" i="101" a="1"/>
  <c r="AP207" i="101" s="1"/>
  <c r="AG207" i="101" a="1"/>
  <c r="AG207" i="101" s="1"/>
  <c r="BI207" i="101" a="1"/>
  <c r="BI207" i="101" s="1"/>
  <c r="BD207" i="101" a="1"/>
  <c r="BD207" i="101" s="1"/>
  <c r="BK207" i="101" a="1"/>
  <c r="BK207" i="101" s="1"/>
  <c r="BH207" i="101" a="1"/>
  <c r="BH207" i="101" s="1"/>
  <c r="BA207" i="101" a="1"/>
  <c r="BA207" i="101" s="1"/>
  <c r="BJ207" i="101" a="1"/>
  <c r="BJ207" i="101" s="1"/>
  <c r="BG207" i="101" a="1"/>
  <c r="BG207" i="101" s="1"/>
  <c r="AY207" i="101" a="1"/>
  <c r="AY207" i="101" s="1"/>
  <c r="BE207" i="101" a="1"/>
  <c r="BE207" i="101" s="1"/>
  <c r="AR207" i="101" a="1"/>
  <c r="AR207" i="101" s="1"/>
  <c r="BF207" i="101" a="1"/>
  <c r="BF207" i="101" s="1"/>
  <c r="AK207" i="101" a="1"/>
  <c r="AK207" i="101" s="1"/>
  <c r="AF207" i="101" a="1"/>
  <c r="AF207" i="101" s="1"/>
  <c r="AI207" i="101" a="1"/>
  <c r="AI207" i="101" s="1"/>
  <c r="AN207" i="101" a="1"/>
  <c r="AN207" i="101" s="1"/>
  <c r="AL207" i="101" a="1"/>
  <c r="AL207" i="101" s="1"/>
  <c r="AO207" i="101" a="1"/>
  <c r="AO207" i="101" s="1"/>
  <c r="AX207" i="101" a="1"/>
  <c r="AX207" i="101" s="1"/>
  <c r="AM207" i="101" a="1"/>
  <c r="AM207" i="101" s="1"/>
  <c r="AT207" i="101" a="1"/>
  <c r="AT207" i="101" s="1"/>
  <c r="AH207" i="101" a="1"/>
  <c r="AH207" i="101" s="1"/>
  <c r="BC207" i="101" a="1"/>
  <c r="BC207" i="101" s="1"/>
  <c r="AV207" i="101" a="1"/>
  <c r="AV207" i="101" s="1"/>
  <c r="AS207" i="101" a="1"/>
  <c r="AS207" i="101" s="1"/>
  <c r="AQ207" i="101" a="1"/>
  <c r="AQ207" i="101" s="1"/>
  <c r="BB207" i="101" a="1"/>
  <c r="BB207" i="101" s="1"/>
  <c r="AZ207" i="101" a="1"/>
  <c r="AZ207" i="101" s="1"/>
  <c r="AW207" i="101" a="1"/>
  <c r="AW207" i="101" s="1"/>
  <c r="AJ207" i="101" a="1"/>
  <c r="AJ207" i="101" s="1"/>
  <c r="AE207" i="101" a="1"/>
  <c r="AE207" i="101" s="1"/>
  <c r="AD207" i="101" a="1"/>
  <c r="AD207" i="101" s="1"/>
  <c r="S207" i="101" a="1"/>
  <c r="S207" i="101" s="1"/>
  <c r="U207" i="101" a="1"/>
  <c r="U207" i="101" s="1"/>
  <c r="H207" i="101" a="1"/>
  <c r="H207" i="101" s="1"/>
  <c r="N207" i="101" a="1"/>
  <c r="N207" i="101" s="1"/>
  <c r="AA207" i="101" a="1"/>
  <c r="AA207" i="101" s="1"/>
  <c r="O207" i="101" a="1"/>
  <c r="O207" i="101" s="1"/>
  <c r="BR206" i="101" a="1"/>
  <c r="BR206" i="101" s="1"/>
  <c r="BO206" i="101" a="1"/>
  <c r="BO206" i="101" s="1"/>
  <c r="AC207" i="101" a="1"/>
  <c r="AC207" i="101" s="1"/>
  <c r="R207" i="101" a="1"/>
  <c r="R207" i="101" s="1"/>
  <c r="I207" i="101" a="1"/>
  <c r="I207" i="101" s="1"/>
  <c r="W207" i="101" a="1"/>
  <c r="W207" i="101" s="1"/>
  <c r="V207" i="101" a="1"/>
  <c r="V207" i="101" s="1"/>
  <c r="Q207" i="101" a="1"/>
  <c r="Q207" i="101" s="1"/>
  <c r="J207" i="101" a="1"/>
  <c r="J207" i="101" s="1"/>
  <c r="T207" i="101" a="1"/>
  <c r="T207" i="101" s="1"/>
  <c r="Z207" i="101" a="1"/>
  <c r="Z207" i="101" s="1"/>
  <c r="X207" i="101" a="1"/>
  <c r="X207" i="101" s="1"/>
  <c r="AB207" i="101" a="1"/>
  <c r="AB207" i="101" s="1"/>
  <c r="Y207" i="101" a="1"/>
  <c r="Y207" i="101" s="1"/>
  <c r="K207" i="101" a="1"/>
  <c r="K207" i="101" s="1"/>
  <c r="L207" i="101" a="1"/>
  <c r="L207" i="101" s="1"/>
  <c r="P207" i="101" a="1"/>
  <c r="P207" i="101" s="1"/>
  <c r="F207" i="101" a="1"/>
  <c r="F207" i="101" s="1"/>
  <c r="E207" i="101" a="1"/>
  <c r="E207" i="101" s="1"/>
  <c r="D207" i="101" a="1"/>
  <c r="D207" i="101" s="1"/>
  <c r="BQ206" i="101" a="1"/>
  <c r="BQ206" i="101" s="1"/>
  <c r="M207" i="101" a="1"/>
  <c r="M207" i="101" s="1"/>
  <c r="BP206" i="101" a="1"/>
  <c r="BP206" i="101" s="1"/>
  <c r="G207" i="101" a="1"/>
  <c r="G207" i="101" s="1"/>
  <c r="BN206" i="101" a="1"/>
  <c r="BN206" i="101" s="1"/>
  <c r="BJ206" i="101" a="1"/>
  <c r="BJ206" i="101" s="1"/>
  <c r="AW206" i="101" a="1"/>
  <c r="AW206" i="101" s="1"/>
  <c r="BM206" i="101" a="1"/>
  <c r="BM206" i="101" s="1"/>
  <c r="BI206" i="101" a="1"/>
  <c r="BI206" i="101" s="1"/>
  <c r="AS206" i="101" a="1"/>
  <c r="AS206" i="101" s="1"/>
  <c r="BA206" i="101" a="1"/>
  <c r="BA206" i="101" s="1"/>
  <c r="AU206" i="101" a="1"/>
  <c r="AU206" i="101" s="1"/>
  <c r="AI206" i="101" a="1"/>
  <c r="AI206" i="101" s="1"/>
  <c r="AN206" i="101" a="1"/>
  <c r="AN206" i="101" s="1"/>
  <c r="BL206" i="101" a="1"/>
  <c r="BL206" i="101" s="1"/>
  <c r="AT206" i="101" a="1"/>
  <c r="AT206" i="101" s="1"/>
  <c r="AM206" i="101" a="1"/>
  <c r="AM206" i="101" s="1"/>
  <c r="AL206" i="101" a="1"/>
  <c r="AL206" i="101" s="1"/>
  <c r="BC206" i="101" a="1"/>
  <c r="BC206" i="101" s="1"/>
  <c r="AQ206" i="101" a="1"/>
  <c r="AQ206" i="101" s="1"/>
  <c r="BG206" i="101" a="1"/>
  <c r="BG206" i="101" s="1"/>
  <c r="AV206" i="101" a="1"/>
  <c r="AV206" i="101" s="1"/>
  <c r="BK206" i="101" a="1"/>
  <c r="BK206" i="101" s="1"/>
  <c r="AK206" i="101" a="1"/>
  <c r="AK206" i="101" s="1"/>
  <c r="BE206" i="101" a="1"/>
  <c r="BE206" i="101" s="1"/>
  <c r="BF206" i="101" a="1"/>
  <c r="BF206" i="101" s="1"/>
  <c r="BD206" i="101" a="1"/>
  <c r="BD206" i="101" s="1"/>
  <c r="AR206" i="101" a="1"/>
  <c r="AR206" i="101" s="1"/>
  <c r="AZ206" i="101" a="1"/>
  <c r="AZ206" i="101" s="1"/>
  <c r="AP206" i="101" a="1"/>
  <c r="AP206" i="101" s="1"/>
  <c r="AO206" i="101" a="1"/>
  <c r="AO206" i="101" s="1"/>
  <c r="BB206" i="101" a="1"/>
  <c r="BB206" i="101" s="1"/>
  <c r="BH206" i="101" a="1"/>
  <c r="BH206" i="101" s="1"/>
  <c r="AJ206" i="101" a="1"/>
  <c r="AJ206" i="101" s="1"/>
  <c r="AY206" i="101" a="1"/>
  <c r="AY206" i="101" s="1"/>
  <c r="AX206" i="101" a="1"/>
  <c r="AX206" i="101" s="1"/>
  <c r="Z206" i="101" a="1"/>
  <c r="Z206" i="101" s="1"/>
  <c r="L206" i="101" a="1"/>
  <c r="L206" i="101" s="1"/>
  <c r="Y206" i="101" a="1"/>
  <c r="Y206" i="101" s="1"/>
  <c r="V206" i="101" a="1"/>
  <c r="V206" i="101" s="1"/>
  <c r="R206" i="101" a="1"/>
  <c r="R206" i="101" s="1"/>
  <c r="K206" i="101" a="1"/>
  <c r="K206" i="101" s="1"/>
  <c r="BR205" i="101" a="1"/>
  <c r="BR205" i="101" s="1"/>
  <c r="S206" i="101" a="1"/>
  <c r="S206" i="101" s="1"/>
  <c r="M206" i="101" a="1"/>
  <c r="M206" i="101" s="1"/>
  <c r="H206" i="101" a="1"/>
  <c r="H206" i="101" s="1"/>
  <c r="Q206" i="101" a="1"/>
  <c r="Q206" i="101" s="1"/>
  <c r="AC206" i="101" a="1"/>
  <c r="AC206" i="101" s="1"/>
  <c r="F206" i="101" a="1"/>
  <c r="F206" i="101" s="1"/>
  <c r="AD206" i="101" a="1"/>
  <c r="AD206" i="101" s="1"/>
  <c r="W206" i="101" a="1"/>
  <c r="W206" i="101" s="1"/>
  <c r="G206" i="101" a="1"/>
  <c r="G206" i="101" s="1"/>
  <c r="AF206" i="101" a="1"/>
  <c r="AF206" i="101" s="1"/>
  <c r="AH206" i="101" a="1"/>
  <c r="AH206" i="101" s="1"/>
  <c r="AB206" i="101" a="1"/>
  <c r="AB206" i="101" s="1"/>
  <c r="AA206" i="101" a="1"/>
  <c r="AA206" i="101" s="1"/>
  <c r="X206" i="101" a="1"/>
  <c r="X206" i="101" s="1"/>
  <c r="O206" i="101" a="1"/>
  <c r="O206" i="101" s="1"/>
  <c r="D206" i="101" a="1"/>
  <c r="D206" i="101" s="1"/>
  <c r="I206" i="101" a="1"/>
  <c r="I206" i="101" s="1"/>
  <c r="U206" i="101" a="1"/>
  <c r="U206" i="101" s="1"/>
  <c r="T206" i="101" a="1"/>
  <c r="T206" i="101" s="1"/>
  <c r="E206" i="101" a="1"/>
  <c r="E206" i="101" s="1"/>
  <c r="N206" i="101" a="1"/>
  <c r="N206" i="101" s="1"/>
  <c r="J206" i="101" a="1"/>
  <c r="J206" i="101" s="1"/>
  <c r="P206" i="101" a="1"/>
  <c r="P206" i="101" s="1"/>
  <c r="AE206" i="101" a="1"/>
  <c r="AE206" i="101" s="1"/>
  <c r="AG206" i="101" a="1"/>
  <c r="AG206" i="101" s="1"/>
  <c r="BP205" i="101" a="1"/>
  <c r="BP205" i="101" s="1"/>
  <c r="AW205" i="101" a="1"/>
  <c r="AW205" i="101" s="1"/>
  <c r="BF205" i="101" a="1"/>
  <c r="BF205" i="101" s="1"/>
  <c r="AZ205" i="101" a="1"/>
  <c r="AZ205" i="101" s="1"/>
  <c r="AM205" i="101" a="1"/>
  <c r="AM205" i="101" s="1"/>
  <c r="BO205" i="101" a="1"/>
  <c r="BO205" i="101" s="1"/>
  <c r="BM205" i="101" a="1"/>
  <c r="BM205" i="101" s="1"/>
  <c r="BC205" i="101" a="1"/>
  <c r="BC205" i="101" s="1"/>
  <c r="BL205" i="101" a="1"/>
  <c r="BL205" i="101" s="1"/>
  <c r="BJ205" i="101" a="1"/>
  <c r="BJ205" i="101" s="1"/>
  <c r="BH205" i="101" a="1"/>
  <c r="BH205" i="101" s="1"/>
  <c r="BG205" i="101" a="1"/>
  <c r="BG205" i="101" s="1"/>
  <c r="BE205" i="101" a="1"/>
  <c r="BE205" i="101" s="1"/>
  <c r="AQ205" i="101" a="1"/>
  <c r="AQ205" i="101" s="1"/>
  <c r="AN205" i="101" a="1"/>
  <c r="AN205" i="101" s="1"/>
  <c r="BA205" i="101" a="1"/>
  <c r="BA205" i="101" s="1"/>
  <c r="BB205" i="101" a="1"/>
  <c r="BB205" i="101" s="1"/>
  <c r="AO205" i="101" a="1"/>
  <c r="AO205" i="101" s="1"/>
  <c r="BI205" i="101" a="1"/>
  <c r="BI205" i="101" s="1"/>
  <c r="BD205" i="101" a="1"/>
  <c r="BD205" i="101" s="1"/>
  <c r="AU205" i="101" a="1"/>
  <c r="AU205" i="101" s="1"/>
  <c r="AS205" i="101" a="1"/>
  <c r="AS205" i="101" s="1"/>
  <c r="AT205" i="101" a="1"/>
  <c r="AT205" i="101" s="1"/>
  <c r="AL205" i="101" a="1"/>
  <c r="AL205" i="101" s="1"/>
  <c r="AP205" i="101" a="1"/>
  <c r="AP205" i="101" s="1"/>
  <c r="BQ205" i="101" a="1"/>
  <c r="BQ205" i="101" s="1"/>
  <c r="AV205" i="101" a="1"/>
  <c r="AV205" i="101" s="1"/>
  <c r="AX205" i="101" a="1"/>
  <c r="AX205" i="101" s="1"/>
  <c r="BN205" i="101" a="1"/>
  <c r="BN205" i="101" s="1"/>
  <c r="AY205" i="101" a="1"/>
  <c r="AY205" i="101" s="1"/>
  <c r="BK205" i="101" a="1"/>
  <c r="BK205" i="101" s="1"/>
  <c r="AR205" i="101" a="1"/>
  <c r="AR205" i="101" s="1"/>
  <c r="H205" i="101" a="1"/>
  <c r="H205" i="101" s="1"/>
  <c r="L205" i="101" a="1"/>
  <c r="L205" i="101" s="1"/>
  <c r="Y205" i="101" a="1"/>
  <c r="Y205" i="101" s="1"/>
  <c r="F205" i="101" a="1"/>
  <c r="F205" i="101" s="1"/>
  <c r="AK205" i="101" a="1"/>
  <c r="AK205" i="101" s="1"/>
  <c r="AJ205" i="101" a="1"/>
  <c r="AJ205" i="101" s="1"/>
  <c r="AE205" i="101" a="1"/>
  <c r="AE205" i="101" s="1"/>
  <c r="AI205" i="101" a="1"/>
  <c r="AI205" i="101" s="1"/>
  <c r="AG205" i="101" a="1"/>
  <c r="AG205" i="101" s="1"/>
  <c r="Z205" i="101" a="1"/>
  <c r="Z205" i="101" s="1"/>
  <c r="T205" i="101" a="1"/>
  <c r="T205" i="101" s="1"/>
  <c r="AC205" i="101" a="1"/>
  <c r="AC205" i="101" s="1"/>
  <c r="AB205" i="101" a="1"/>
  <c r="AB205" i="101" s="1"/>
  <c r="AD205" i="101" a="1"/>
  <c r="AD205" i="101" s="1"/>
  <c r="AH205" i="101" a="1"/>
  <c r="AH205" i="101" s="1"/>
  <c r="U205" i="101" a="1"/>
  <c r="U205" i="101" s="1"/>
  <c r="P205" i="101" a="1"/>
  <c r="P205" i="101" s="1"/>
  <c r="O205" i="101" a="1"/>
  <c r="O205" i="101" s="1"/>
  <c r="N205" i="101" a="1"/>
  <c r="N205" i="101" s="1"/>
  <c r="X205" i="101" a="1"/>
  <c r="X205" i="101" s="1"/>
  <c r="W205" i="101" a="1"/>
  <c r="W205" i="101" s="1"/>
  <c r="V205" i="101" a="1"/>
  <c r="V205" i="101" s="1"/>
  <c r="Q205" i="101" a="1"/>
  <c r="Q205" i="101" s="1"/>
  <c r="K205" i="101" a="1"/>
  <c r="K205" i="101" s="1"/>
  <c r="J205" i="101" a="1"/>
  <c r="J205" i="101" s="1"/>
  <c r="G205" i="101" a="1"/>
  <c r="G205" i="101" s="1"/>
  <c r="R205" i="101" a="1"/>
  <c r="R205" i="101" s="1"/>
  <c r="I205" i="101" a="1"/>
  <c r="I205" i="101" s="1"/>
  <c r="AF205" i="101" a="1"/>
  <c r="AF205" i="101" s="1"/>
  <c r="AA205" i="101" a="1"/>
  <c r="AA205" i="101" s="1"/>
  <c r="M205" i="101" a="1"/>
  <c r="M205" i="101" s="1"/>
  <c r="S205" i="101" a="1"/>
  <c r="S205" i="101" s="1"/>
  <c r="AZ204" i="101" a="1"/>
  <c r="AZ204" i="101" s="1"/>
  <c r="AQ204" i="101" a="1"/>
  <c r="AQ204" i="101" s="1"/>
  <c r="E205" i="101" a="1"/>
  <c r="E205" i="101" s="1"/>
  <c r="BM204" i="101" a="1"/>
  <c r="BM204" i="101" s="1"/>
  <c r="BB204" i="101" a="1"/>
  <c r="BB204" i="101" s="1"/>
  <c r="AT204" i="101" a="1"/>
  <c r="AT204" i="101" s="1"/>
  <c r="AO204" i="101" a="1"/>
  <c r="AO204" i="101" s="1"/>
  <c r="BL204" i="101" a="1"/>
  <c r="BL204" i="101" s="1"/>
  <c r="BO204" i="101" a="1"/>
  <c r="BO204" i="101" s="1"/>
  <c r="D205" i="101" a="1"/>
  <c r="D205" i="101" s="1"/>
  <c r="BR204" i="101" a="1"/>
  <c r="BR204" i="101" s="1"/>
  <c r="AP204" i="101" a="1"/>
  <c r="AP204" i="101" s="1"/>
  <c r="AR204" i="101" a="1"/>
  <c r="AR204" i="101" s="1"/>
  <c r="BE204" i="101" a="1"/>
  <c r="BE204" i="101" s="1"/>
  <c r="BQ204" i="101" a="1"/>
  <c r="BQ204" i="101" s="1"/>
  <c r="AU204" i="101" a="1"/>
  <c r="AU204" i="101" s="1"/>
  <c r="AS204" i="101" a="1"/>
  <c r="AS204" i="101" s="1"/>
  <c r="BJ204" i="101" a="1"/>
  <c r="BJ204" i="101" s="1"/>
  <c r="BF204" i="101" a="1"/>
  <c r="BF204" i="101" s="1"/>
  <c r="BC204" i="101" a="1"/>
  <c r="BC204" i="101" s="1"/>
  <c r="AX204" i="101" a="1"/>
  <c r="AX204" i="101" s="1"/>
  <c r="BG204" i="101" a="1"/>
  <c r="BG204" i="101" s="1"/>
  <c r="BA204" i="101" a="1"/>
  <c r="BA204" i="101" s="1"/>
  <c r="BD204" i="101" a="1"/>
  <c r="BD204" i="101" s="1"/>
  <c r="AY204" i="101" a="1"/>
  <c r="AY204" i="101" s="1"/>
  <c r="BI204" i="101" a="1"/>
  <c r="BI204" i="101" s="1"/>
  <c r="BN204" i="101" a="1"/>
  <c r="BN204" i="101" s="1"/>
  <c r="BK204" i="101" a="1"/>
  <c r="BK204" i="101" s="1"/>
  <c r="BH204" i="101" a="1"/>
  <c r="BH204" i="101" s="1"/>
  <c r="AW204" i="101" a="1"/>
  <c r="AW204" i="101" s="1"/>
  <c r="AV204" i="101" a="1"/>
  <c r="AV204" i="101" s="1"/>
  <c r="BP204" i="101" a="1"/>
  <c r="BP204" i="101" s="1"/>
  <c r="W204" i="101" a="1"/>
  <c r="W204" i="101" s="1"/>
  <c r="K204" i="101" a="1"/>
  <c r="K204" i="101" s="1"/>
  <c r="AE204" i="101" a="1"/>
  <c r="AE204" i="101" s="1"/>
  <c r="M204" i="101" a="1"/>
  <c r="M204" i="101" s="1"/>
  <c r="Q204" i="101" a="1"/>
  <c r="Q204" i="101" s="1"/>
  <c r="O204" i="101" a="1"/>
  <c r="O204" i="101" s="1"/>
  <c r="X204" i="101" a="1"/>
  <c r="X204" i="101" s="1"/>
  <c r="AB204" i="101" a="1"/>
  <c r="AB204" i="101" s="1"/>
  <c r="L204" i="101" a="1"/>
  <c r="L204" i="101" s="1"/>
  <c r="AL204" i="101" a="1"/>
  <c r="AL204" i="101" s="1"/>
  <c r="AJ204" i="101" a="1"/>
  <c r="AJ204" i="101" s="1"/>
  <c r="AI204" i="101" a="1"/>
  <c r="AI204" i="101" s="1"/>
  <c r="J204" i="101" a="1"/>
  <c r="J204" i="101" s="1"/>
  <c r="AH204" i="101" a="1"/>
  <c r="AH204" i="101" s="1"/>
  <c r="AD204" i="101" a="1"/>
  <c r="AD204" i="101" s="1"/>
  <c r="U204" i="101" a="1"/>
  <c r="U204" i="101" s="1"/>
  <c r="V204" i="101" a="1"/>
  <c r="V204" i="101" s="1"/>
  <c r="T204" i="101" a="1"/>
  <c r="T204" i="101" s="1"/>
  <c r="P204" i="101" a="1"/>
  <c r="P204" i="101" s="1"/>
  <c r="N204" i="101" a="1"/>
  <c r="N204" i="101" s="1"/>
  <c r="AG204" i="101" a="1"/>
  <c r="AG204" i="101" s="1"/>
  <c r="AC204" i="101" a="1"/>
  <c r="AC204" i="101" s="1"/>
  <c r="Y204" i="101" a="1"/>
  <c r="Y204" i="101" s="1"/>
  <c r="R204" i="101" a="1"/>
  <c r="R204" i="101" s="1"/>
  <c r="Z204" i="101" a="1"/>
  <c r="Z204" i="101" s="1"/>
  <c r="AK204" i="101" a="1"/>
  <c r="AK204" i="101" s="1"/>
  <c r="AN204" i="101" a="1"/>
  <c r="AN204" i="101" s="1"/>
  <c r="S204" i="101" a="1"/>
  <c r="S204" i="101" s="1"/>
  <c r="AM204" i="101" a="1"/>
  <c r="AM204" i="101" s="1"/>
  <c r="I204" i="101" a="1"/>
  <c r="I204" i="101" s="1"/>
  <c r="AF204" i="101" a="1"/>
  <c r="AF204" i="101" s="1"/>
  <c r="AA204" i="101" a="1"/>
  <c r="AA204" i="101" s="1"/>
  <c r="D204" i="101" a="1"/>
  <c r="D204" i="101" s="1"/>
  <c r="BI203" i="101" a="1"/>
  <c r="BI203" i="101" s="1"/>
  <c r="BO203" i="101" a="1"/>
  <c r="BO203" i="101" s="1"/>
  <c r="AU203" i="101" a="1"/>
  <c r="AU203" i="101" s="1"/>
  <c r="AR203" i="101" a="1"/>
  <c r="AR203" i="101" s="1"/>
  <c r="BQ203" i="101" a="1"/>
  <c r="BQ203" i="101" s="1"/>
  <c r="BN203" i="101" a="1"/>
  <c r="BN203" i="101" s="1"/>
  <c r="BD203" i="101" a="1"/>
  <c r="BD203" i="101" s="1"/>
  <c r="AW203" i="101" a="1"/>
  <c r="AW203" i="101" s="1"/>
  <c r="BH203" i="101" a="1"/>
  <c r="BH203" i="101" s="1"/>
  <c r="BK203" i="101" a="1"/>
  <c r="BK203" i="101" s="1"/>
  <c r="BF203" i="101" a="1"/>
  <c r="BF203" i="101" s="1"/>
  <c r="BC203" i="101" a="1"/>
  <c r="BC203" i="101" s="1"/>
  <c r="BG203" i="101" a="1"/>
  <c r="BG203" i="101" s="1"/>
  <c r="AS203" i="101" a="1"/>
  <c r="AS203" i="101" s="1"/>
  <c r="AX203" i="101" a="1"/>
  <c r="AX203" i="101" s="1"/>
  <c r="AY203" i="101" a="1"/>
  <c r="AY203" i="101" s="1"/>
  <c r="BP203" i="101" a="1"/>
  <c r="BP203" i="101" s="1"/>
  <c r="BL203" i="101" a="1"/>
  <c r="BL203" i="101" s="1"/>
  <c r="BE203" i="101" a="1"/>
  <c r="BE203" i="101" s="1"/>
  <c r="BA203" i="101" a="1"/>
  <c r="BA203" i="101" s="1"/>
  <c r="BM203" i="101" a="1"/>
  <c r="BM203" i="101" s="1"/>
  <c r="BJ203" i="101" a="1"/>
  <c r="BJ203" i="101" s="1"/>
  <c r="BB203" i="101" a="1"/>
  <c r="BB203" i="101" s="1"/>
  <c r="H204" i="101" a="1"/>
  <c r="H204" i="101" s="1"/>
  <c r="AT203" i="101" a="1"/>
  <c r="AT203" i="101" s="1"/>
  <c r="F204" i="101" a="1"/>
  <c r="F204" i="101" s="1"/>
  <c r="AZ203" i="101" a="1"/>
  <c r="AZ203" i="101" s="1"/>
  <c r="G204" i="101" a="1"/>
  <c r="G204" i="101" s="1"/>
  <c r="AV203" i="101" a="1"/>
  <c r="AV203" i="101" s="1"/>
  <c r="BR203" i="101" a="1"/>
  <c r="BR203" i="101" s="1"/>
  <c r="E204" i="101" a="1"/>
  <c r="E204" i="101" s="1"/>
  <c r="AE203" i="101" a="1"/>
  <c r="AE203" i="101" s="1"/>
  <c r="O203" i="101" a="1"/>
  <c r="O203" i="101" s="1"/>
  <c r="AB203" i="101" a="1"/>
  <c r="AB203" i="101" s="1"/>
  <c r="AK203" i="101" a="1"/>
  <c r="AK203" i="101" s="1"/>
  <c r="AN203" i="101" a="1"/>
  <c r="AN203" i="101" s="1"/>
  <c r="AJ203" i="101" a="1"/>
  <c r="AJ203" i="101" s="1"/>
  <c r="AL203" i="101" a="1"/>
  <c r="AL203" i="101" s="1"/>
  <c r="AI203" i="101" a="1"/>
  <c r="AI203" i="101" s="1"/>
  <c r="Z203" i="101" a="1"/>
  <c r="Z203" i="101" s="1"/>
  <c r="W203" i="101" a="1"/>
  <c r="W203" i="101" s="1"/>
  <c r="X203" i="101" a="1"/>
  <c r="X203" i="101" s="1"/>
  <c r="U203" i="101" a="1"/>
  <c r="U203" i="101" s="1"/>
  <c r="Y203" i="101" a="1"/>
  <c r="Y203" i="101" s="1"/>
  <c r="T203" i="101" a="1"/>
  <c r="T203" i="101" s="1"/>
  <c r="S203" i="101" a="1"/>
  <c r="S203" i="101" s="1"/>
  <c r="L203" i="101" a="1"/>
  <c r="L203" i="101" s="1"/>
  <c r="AG203" i="101" a="1"/>
  <c r="AG203" i="101" s="1"/>
  <c r="Q203" i="101" a="1"/>
  <c r="Q203" i="101" s="1"/>
  <c r="R203" i="101" a="1"/>
  <c r="R203" i="101" s="1"/>
  <c r="AQ203" i="101" a="1"/>
  <c r="AQ203" i="101" s="1"/>
  <c r="AP203" i="101" a="1"/>
  <c r="AP203" i="101" s="1"/>
  <c r="AD203" i="101" a="1"/>
  <c r="AD203" i="101" s="1"/>
  <c r="N203" i="101" a="1"/>
  <c r="N203" i="101" s="1"/>
  <c r="AO203" i="101" a="1"/>
  <c r="AO203" i="101" s="1"/>
  <c r="AM203" i="101" a="1"/>
  <c r="AM203" i="101" s="1"/>
  <c r="AH203" i="101" a="1"/>
  <c r="AH203" i="101" s="1"/>
  <c r="AF203" i="101" a="1"/>
  <c r="AF203" i="101" s="1"/>
  <c r="AC203" i="101" a="1"/>
  <c r="AC203" i="101" s="1"/>
  <c r="AA203" i="101" a="1"/>
  <c r="AA203" i="101" s="1"/>
  <c r="V203" i="101" a="1"/>
  <c r="V203" i="101" s="1"/>
  <c r="P203" i="101" a="1"/>
  <c r="P203" i="101" s="1"/>
  <c r="M203" i="101" a="1"/>
  <c r="M203" i="101" s="1"/>
  <c r="F203" i="101" a="1"/>
  <c r="F203" i="101" s="1"/>
  <c r="BH202" i="101" a="1"/>
  <c r="BH202" i="101" s="1"/>
  <c r="BD202" i="101" a="1"/>
  <c r="BD202" i="101" s="1"/>
  <c r="G203" i="101" a="1"/>
  <c r="G203" i="101" s="1"/>
  <c r="BN202" i="101" a="1"/>
  <c r="BN202" i="101" s="1"/>
  <c r="BR202" i="101" a="1"/>
  <c r="BR202" i="101" s="1"/>
  <c r="BG202" i="101" a="1"/>
  <c r="BG202" i="101" s="1"/>
  <c r="BK202" i="101" a="1"/>
  <c r="BK202" i="101" s="1"/>
  <c r="BF202" i="101" a="1"/>
  <c r="BF202" i="101" s="1"/>
  <c r="AU202" i="101" a="1"/>
  <c r="AU202" i="101" s="1"/>
  <c r="BM202" i="101" a="1"/>
  <c r="BM202" i="101" s="1"/>
  <c r="BA202" i="101" a="1"/>
  <c r="BA202" i="101" s="1"/>
  <c r="AZ202" i="101" a="1"/>
  <c r="AZ202" i="101" s="1"/>
  <c r="K203" i="101" a="1"/>
  <c r="K203" i="101" s="1"/>
  <c r="D203" i="101" a="1"/>
  <c r="D203" i="101" s="1"/>
  <c r="E203" i="101" a="1"/>
  <c r="E203" i="101" s="1"/>
  <c r="BP202" i="101" a="1"/>
  <c r="BP202" i="101" s="1"/>
  <c r="AX202" i="101" a="1"/>
  <c r="AX202" i="101" s="1"/>
  <c r="BL202" i="101" a="1"/>
  <c r="BL202" i="101" s="1"/>
  <c r="BE202" i="101" a="1"/>
  <c r="BE202" i="101" s="1"/>
  <c r="AY202" i="101" a="1"/>
  <c r="AY202" i="101" s="1"/>
  <c r="BJ202" i="101" a="1"/>
  <c r="BJ202" i="101" s="1"/>
  <c r="BO202" i="101" a="1"/>
  <c r="BO202" i="101" s="1"/>
  <c r="BI202" i="101" a="1"/>
  <c r="BI202" i="101" s="1"/>
  <c r="BC202" i="101" a="1"/>
  <c r="BC202" i="101" s="1"/>
  <c r="AW202" i="101" a="1"/>
  <c r="AW202" i="101" s="1"/>
  <c r="J203" i="101" a="1"/>
  <c r="J203" i="101" s="1"/>
  <c r="BQ202" i="101" a="1"/>
  <c r="BQ202" i="101" s="1"/>
  <c r="AV202" i="101" a="1"/>
  <c r="AV202" i="101" s="1"/>
  <c r="I203" i="101" a="1"/>
  <c r="I203" i="101" s="1"/>
  <c r="H203" i="101" a="1"/>
  <c r="H203" i="101" s="1"/>
  <c r="BB202" i="101" a="1"/>
  <c r="BB202" i="101" s="1"/>
  <c r="AR202" i="101" a="1"/>
  <c r="AR202" i="101" s="1"/>
  <c r="AL202" i="101" a="1"/>
  <c r="AL202" i="101" s="1"/>
  <c r="Z202" i="101" a="1"/>
  <c r="Z202" i="101" s="1"/>
  <c r="AI202" i="101" a="1"/>
  <c r="AI202" i="101" s="1"/>
  <c r="AE202" i="101" a="1"/>
  <c r="AE202" i="101" s="1"/>
  <c r="V202" i="101" a="1"/>
  <c r="V202" i="101" s="1"/>
  <c r="AG202" i="101" a="1"/>
  <c r="AG202" i="101" s="1"/>
  <c r="AO202" i="101" a="1"/>
  <c r="AO202" i="101" s="1"/>
  <c r="AF202" i="101" a="1"/>
  <c r="AF202" i="101" s="1"/>
  <c r="AC202" i="101" a="1"/>
  <c r="AC202" i="101" s="1"/>
  <c r="R202" i="101" a="1"/>
  <c r="R202" i="101" s="1"/>
  <c r="P202" i="101" a="1"/>
  <c r="P202" i="101" s="1"/>
  <c r="AT202" i="101" a="1"/>
  <c r="AT202" i="101" s="1"/>
  <c r="AB202" i="101" a="1"/>
  <c r="AB202" i="101" s="1"/>
  <c r="X202" i="101" a="1"/>
  <c r="X202" i="101" s="1"/>
  <c r="T202" i="101" a="1"/>
  <c r="T202" i="101" s="1"/>
  <c r="AS202" i="101" a="1"/>
  <c r="AS202" i="101" s="1"/>
  <c r="W202" i="101" a="1"/>
  <c r="W202" i="101" s="1"/>
  <c r="AQ202" i="101" a="1"/>
  <c r="AQ202" i="101" s="1"/>
  <c r="AK202" i="101" a="1"/>
  <c r="AK202" i="101" s="1"/>
  <c r="AN202" i="101" a="1"/>
  <c r="AN202" i="101" s="1"/>
  <c r="AM202" i="101" a="1"/>
  <c r="AM202" i="101" s="1"/>
  <c r="Y202" i="101" a="1"/>
  <c r="Y202" i="101" s="1"/>
  <c r="AP202" i="101" a="1"/>
  <c r="AP202" i="101" s="1"/>
  <c r="O202" i="101" a="1"/>
  <c r="O202" i="101" s="1"/>
  <c r="AH202" i="101" a="1"/>
  <c r="AH202" i="101" s="1"/>
  <c r="S202" i="101" a="1"/>
  <c r="S202" i="101" s="1"/>
  <c r="AJ202" i="101" a="1"/>
  <c r="AJ202" i="101" s="1"/>
  <c r="AD202" i="101" a="1"/>
  <c r="AD202" i="101" s="1"/>
  <c r="AA202" i="101" a="1"/>
  <c r="AA202" i="101" s="1"/>
  <c r="U202" i="101" a="1"/>
  <c r="U202" i="101" s="1"/>
  <c r="Q202" i="101" a="1"/>
  <c r="Q202" i="101" s="1"/>
  <c r="H202" i="101" a="1"/>
  <c r="H202" i="101" s="1"/>
  <c r="G202" i="101" a="1"/>
  <c r="G202" i="101" s="1"/>
  <c r="BA201" i="101" a="1"/>
  <c r="BA201" i="101" s="1"/>
  <c r="BR201" i="101" a="1"/>
  <c r="BR201" i="101" s="1"/>
  <c r="BF201" i="101" a="1"/>
  <c r="BF201" i="101" s="1"/>
  <c r="AZ201" i="101" a="1"/>
  <c r="AZ201" i="101" s="1"/>
  <c r="BO201" i="101" a="1"/>
  <c r="BO201" i="101" s="1"/>
  <c r="BG201" i="101" a="1"/>
  <c r="BG201" i="101" s="1"/>
  <c r="K202" i="101" a="1"/>
  <c r="K202" i="101" s="1"/>
  <c r="L202" i="101" a="1"/>
  <c r="L202" i="101" s="1"/>
  <c r="BI201" i="101" a="1"/>
  <c r="BI201" i="101" s="1"/>
  <c r="AX201" i="101" a="1"/>
  <c r="AX201" i="101" s="1"/>
  <c r="BQ201" i="101" a="1"/>
  <c r="BQ201" i="101" s="1"/>
  <c r="BN201" i="101" a="1"/>
  <c r="BN201" i="101" s="1"/>
  <c r="BL201" i="101" a="1"/>
  <c r="BL201" i="101" s="1"/>
  <c r="BD201" i="101" a="1"/>
  <c r="BD201" i="101" s="1"/>
  <c r="BC201" i="101" a="1"/>
  <c r="BC201" i="101" s="1"/>
  <c r="AY201" i="101" a="1"/>
  <c r="AY201" i="101" s="1"/>
  <c r="BK201" i="101" a="1"/>
  <c r="BK201" i="101" s="1"/>
  <c r="N202" i="101" a="1"/>
  <c r="N202" i="101" s="1"/>
  <c r="F202" i="101" a="1"/>
  <c r="F202" i="101" s="1"/>
  <c r="BM201" i="101" a="1"/>
  <c r="BM201" i="101" s="1"/>
  <c r="M202" i="101" a="1"/>
  <c r="M202" i="101" s="1"/>
  <c r="BE201" i="101" a="1"/>
  <c r="BE201" i="101" s="1"/>
  <c r="J202" i="101" a="1"/>
  <c r="J202" i="101" s="1"/>
  <c r="BH201" i="101" a="1"/>
  <c r="BH201" i="101" s="1"/>
  <c r="E202" i="101" a="1"/>
  <c r="E202" i="101" s="1"/>
  <c r="BP201" i="101" a="1"/>
  <c r="BP201" i="101" s="1"/>
  <c r="D202" i="101" a="1"/>
  <c r="D202" i="101" s="1"/>
  <c r="I202" i="101" a="1"/>
  <c r="I202" i="101" s="1"/>
  <c r="BB201" i="101" a="1"/>
  <c r="BB201" i="101" s="1"/>
  <c r="BJ201" i="101" a="1"/>
  <c r="BJ201" i="101" s="1"/>
  <c r="AJ201" i="101" a="1"/>
  <c r="AJ201" i="101" s="1"/>
  <c r="AB201" i="101" a="1"/>
  <c r="AB201" i="101" s="1"/>
  <c r="AA201" i="101" a="1"/>
  <c r="AA201" i="101" s="1"/>
  <c r="V201" i="101" a="1"/>
  <c r="V201" i="101" s="1"/>
  <c r="AQ201" i="101" a="1"/>
  <c r="AQ201" i="101" s="1"/>
  <c r="AM201" i="101" a="1"/>
  <c r="AM201" i="101" s="1"/>
  <c r="T201" i="101" a="1"/>
  <c r="T201" i="101" s="1"/>
  <c r="AS201" i="101" a="1"/>
  <c r="AS201" i="101" s="1"/>
  <c r="AP201" i="101" a="1"/>
  <c r="AP201" i="101" s="1"/>
  <c r="AO201" i="101" a="1"/>
  <c r="AO201" i="101" s="1"/>
  <c r="AD201" i="101" a="1"/>
  <c r="AD201" i="101" s="1"/>
  <c r="X201" i="101" a="1"/>
  <c r="X201" i="101" s="1"/>
  <c r="AN201" i="101" a="1"/>
  <c r="AN201" i="101" s="1"/>
  <c r="AK201" i="101" a="1"/>
  <c r="AK201" i="101" s="1"/>
  <c r="AH201" i="101" a="1"/>
  <c r="AH201" i="101" s="1"/>
  <c r="AI201" i="101" a="1"/>
  <c r="AI201" i="101" s="1"/>
  <c r="AF201" i="101" a="1"/>
  <c r="AF201" i="101" s="1"/>
  <c r="AG201" i="101" a="1"/>
  <c r="AG201" i="101" s="1"/>
  <c r="AE201" i="101" a="1"/>
  <c r="AE201" i="101" s="1"/>
  <c r="U201" i="101" a="1"/>
  <c r="U201" i="101" s="1"/>
  <c r="AC201" i="101" a="1"/>
  <c r="AC201" i="101" s="1"/>
  <c r="Y201" i="101" a="1"/>
  <c r="Y201" i="101" s="1"/>
  <c r="S201" i="101" a="1"/>
  <c r="S201" i="101" s="1"/>
  <c r="W201" i="101" a="1"/>
  <c r="W201" i="101" s="1"/>
  <c r="AW201" i="101" a="1"/>
  <c r="AW201" i="101" s="1"/>
  <c r="AV201" i="101" a="1"/>
  <c r="AV201" i="101" s="1"/>
  <c r="AR201" i="101" a="1"/>
  <c r="AR201" i="101" s="1"/>
  <c r="Z201" i="101" a="1"/>
  <c r="Z201" i="101" s="1"/>
  <c r="AU201" i="101" a="1"/>
  <c r="AU201" i="101" s="1"/>
  <c r="AT201" i="101" a="1"/>
  <c r="AT201" i="101" s="1"/>
  <c r="R201" i="101" a="1"/>
  <c r="R201" i="101" s="1"/>
  <c r="AL201" i="101" a="1"/>
  <c r="AL201" i="101" s="1"/>
  <c r="BM200" i="101" a="1"/>
  <c r="BM200" i="101" s="1"/>
  <c r="BJ200" i="101" a="1"/>
  <c r="BJ200" i="101" s="1"/>
  <c r="BB200" i="101" a="1"/>
  <c r="BB200" i="101" s="1"/>
  <c r="O201" i="101" a="1"/>
  <c r="O201" i="101" s="1"/>
  <c r="BK200" i="101" a="1"/>
  <c r="BK200" i="101" s="1"/>
  <c r="BI200" i="101" a="1"/>
  <c r="BI200" i="101" s="1"/>
  <c r="P201" i="101" a="1"/>
  <c r="P201" i="101" s="1"/>
  <c r="BF200" i="101" a="1"/>
  <c r="BF200" i="101" s="1"/>
  <c r="N201" i="101" a="1"/>
  <c r="N201" i="101" s="1"/>
  <c r="G201" i="101" a="1"/>
  <c r="G201" i="101" s="1"/>
  <c r="F201" i="101" a="1"/>
  <c r="F201" i="101" s="1"/>
  <c r="BE200" i="101" a="1"/>
  <c r="BE200" i="101" s="1"/>
  <c r="BP200" i="101" a="1"/>
  <c r="BP200" i="101" s="1"/>
  <c r="BO200" i="101" a="1"/>
  <c r="BO200" i="101" s="1"/>
  <c r="BN200" i="101" a="1"/>
  <c r="BN200" i="101" s="1"/>
  <c r="M201" i="101" a="1"/>
  <c r="M201" i="101" s="1"/>
  <c r="I201" i="101" a="1"/>
  <c r="I201" i="101" s="1"/>
  <c r="E201" i="101" a="1"/>
  <c r="E201" i="101" s="1"/>
  <c r="J201" i="101" a="1"/>
  <c r="J201" i="101" s="1"/>
  <c r="BG200" i="101" a="1"/>
  <c r="BG200" i="101" s="1"/>
  <c r="BC200" i="101" a="1"/>
  <c r="BC200" i="101" s="1"/>
  <c r="BH200" i="101" a="1"/>
  <c r="BH200" i="101" s="1"/>
  <c r="BA200" i="101" a="1"/>
  <c r="BA200" i="101" s="1"/>
  <c r="BL200" i="101" a="1"/>
  <c r="BL200" i="101" s="1"/>
  <c r="BD200" i="101" a="1"/>
  <c r="BD200" i="101" s="1"/>
  <c r="Q201" i="101" a="1"/>
  <c r="Q201" i="101" s="1"/>
  <c r="L201" i="101" a="1"/>
  <c r="L201" i="101" s="1"/>
  <c r="K201" i="101" a="1"/>
  <c r="K201" i="101" s="1"/>
  <c r="H201" i="101" a="1"/>
  <c r="H201" i="101" s="1"/>
  <c r="D201" i="101" a="1"/>
  <c r="D201" i="101" s="1"/>
  <c r="BR200" i="101" a="1"/>
  <c r="BR200" i="101" s="1"/>
  <c r="BQ200" i="101" a="1"/>
  <c r="BQ200" i="101" s="1"/>
  <c r="AY200" i="101" a="1"/>
  <c r="AY200" i="101" s="1"/>
  <c r="AV200" i="101" a="1"/>
  <c r="AV200" i="101" s="1"/>
  <c r="AJ200" i="101" a="1"/>
  <c r="AJ200" i="101" s="1"/>
  <c r="AD200" i="101" a="1"/>
  <c r="AD200" i="101" s="1"/>
  <c r="AO200" i="101" a="1"/>
  <c r="AO200" i="101" s="1"/>
  <c r="AC200" i="101" a="1"/>
  <c r="AC200" i="101" s="1"/>
  <c r="U200" i="101" a="1"/>
  <c r="U200" i="101" s="1"/>
  <c r="AW200" i="101" a="1"/>
  <c r="AW200" i="101" s="1"/>
  <c r="AM200" i="101" a="1"/>
  <c r="AM200" i="101" s="1"/>
  <c r="AZ200" i="101" a="1"/>
  <c r="AZ200" i="101" s="1"/>
  <c r="AX200" i="101" a="1"/>
  <c r="AX200" i="101" s="1"/>
  <c r="AT200" i="101" a="1"/>
  <c r="AT200" i="101" s="1"/>
  <c r="AS200" i="101" a="1"/>
  <c r="AS200" i="101" s="1"/>
  <c r="AQ200" i="101" a="1"/>
  <c r="AQ200" i="101" s="1"/>
  <c r="AP200" i="101" a="1"/>
  <c r="AP200" i="101" s="1"/>
  <c r="AN200" i="101" a="1"/>
  <c r="AN200" i="101" s="1"/>
  <c r="AF200" i="101" a="1"/>
  <c r="AF200" i="101" s="1"/>
  <c r="X200" i="101" a="1"/>
  <c r="X200" i="101" s="1"/>
  <c r="V200" i="101" a="1"/>
  <c r="V200" i="101" s="1"/>
  <c r="AA200" i="101" a="1"/>
  <c r="AA200" i="101" s="1"/>
  <c r="Z200" i="101" a="1"/>
  <c r="Z200" i="101" s="1"/>
  <c r="AI200" i="101" a="1"/>
  <c r="AI200" i="101" s="1"/>
  <c r="AG200" i="101" a="1"/>
  <c r="AG200" i="101" s="1"/>
  <c r="AR200" i="101" a="1"/>
  <c r="AR200" i="101" s="1"/>
  <c r="AH200" i="101" a="1"/>
  <c r="AH200" i="101" s="1"/>
  <c r="AU200" i="101" a="1"/>
  <c r="AU200" i="101" s="1"/>
  <c r="AL200" i="101" a="1"/>
  <c r="AL200" i="101" s="1"/>
  <c r="Y200" i="101" a="1"/>
  <c r="Y200" i="101" s="1"/>
  <c r="AB200" i="101" a="1"/>
  <c r="AB200" i="101" s="1"/>
  <c r="AK200" i="101" a="1"/>
  <c r="AK200" i="101" s="1"/>
  <c r="W200" i="101" a="1"/>
  <c r="W200" i="101" s="1"/>
  <c r="AE200" i="101" a="1"/>
  <c r="AE200" i="101" s="1"/>
  <c r="E200" i="101" a="1"/>
  <c r="E200" i="101" s="1"/>
  <c r="BO199" i="101" a="1"/>
  <c r="BO199" i="101" s="1"/>
  <c r="BE199" i="101" a="1"/>
  <c r="BE199" i="101" s="1"/>
  <c r="BQ199" i="101" a="1"/>
  <c r="BQ199" i="101" s="1"/>
  <c r="N200" i="101" a="1"/>
  <c r="N200" i="101" s="1"/>
  <c r="H200" i="101" a="1"/>
  <c r="H200" i="101" s="1"/>
  <c r="BN199" i="101" a="1"/>
  <c r="BN199" i="101" s="1"/>
  <c r="T200" i="101" a="1"/>
  <c r="T200" i="101" s="1"/>
  <c r="BP199" i="101" a="1"/>
  <c r="BP199" i="101" s="1"/>
  <c r="L200" i="101" a="1"/>
  <c r="L200" i="101" s="1"/>
  <c r="BJ199" i="101" a="1"/>
  <c r="BJ199" i="101" s="1"/>
  <c r="K200" i="101" a="1"/>
  <c r="K200" i="101" s="1"/>
  <c r="S200" i="101" a="1"/>
  <c r="S200" i="101" s="1"/>
  <c r="P200" i="101" a="1"/>
  <c r="P200" i="101" s="1"/>
  <c r="BF199" i="101" a="1"/>
  <c r="BF199" i="101" s="1"/>
  <c r="R200" i="101" a="1"/>
  <c r="R200" i="101" s="1"/>
  <c r="BL199" i="101" a="1"/>
  <c r="BL199" i="101" s="1"/>
  <c r="BK199" i="101" a="1"/>
  <c r="BK199" i="101" s="1"/>
  <c r="Q200" i="101" a="1"/>
  <c r="Q200" i="101" s="1"/>
  <c r="I200" i="101" a="1"/>
  <c r="I200" i="101" s="1"/>
  <c r="J200" i="101" a="1"/>
  <c r="J200" i="101" s="1"/>
  <c r="G200" i="101" a="1"/>
  <c r="G200" i="101" s="1"/>
  <c r="BM199" i="101" a="1"/>
  <c r="BM199" i="101" s="1"/>
  <c r="BH199" i="101" a="1"/>
  <c r="BH199" i="101" s="1"/>
  <c r="F200" i="101" a="1"/>
  <c r="F200" i="101" s="1"/>
  <c r="BG199" i="101" a="1"/>
  <c r="BG199" i="101" s="1"/>
  <c r="D200" i="101" a="1"/>
  <c r="D200" i="101" s="1"/>
  <c r="BR199" i="101" a="1"/>
  <c r="BR199" i="101" s="1"/>
  <c r="BD199" i="101" a="1"/>
  <c r="BD199" i="101" s="1"/>
  <c r="BI199" i="101" a="1"/>
  <c r="BI199" i="101" s="1"/>
  <c r="M200" i="101" a="1"/>
  <c r="M200" i="101" s="1"/>
  <c r="O200" i="101" a="1"/>
  <c r="O200" i="101" s="1"/>
  <c r="AV199" i="101" a="1"/>
  <c r="AV199" i="101" s="1"/>
  <c r="AU199" i="101" a="1"/>
  <c r="AU199" i="101" s="1"/>
  <c r="AE199" i="101" a="1"/>
  <c r="AE199" i="101" s="1"/>
  <c r="AS199" i="101" a="1"/>
  <c r="AS199" i="101" s="1"/>
  <c r="AO199" i="101" a="1"/>
  <c r="AO199" i="101" s="1"/>
  <c r="AM199" i="101" a="1"/>
  <c r="AM199" i="101" s="1"/>
  <c r="AB199" i="101" a="1"/>
  <c r="AB199" i="101" s="1"/>
  <c r="AL199" i="101" a="1"/>
  <c r="AL199" i="101" s="1"/>
  <c r="BC199" i="101" a="1"/>
  <c r="BC199" i="101" s="1"/>
  <c r="AY199" i="101" a="1"/>
  <c r="AY199" i="101" s="1"/>
  <c r="AP199" i="101" a="1"/>
  <c r="AP199" i="101" s="1"/>
  <c r="Z199" i="101" a="1"/>
  <c r="Z199" i="101" s="1"/>
  <c r="Y199" i="101" a="1"/>
  <c r="Y199" i="101" s="1"/>
  <c r="AF199" i="101" a="1"/>
  <c r="AF199" i="101" s="1"/>
  <c r="X199" i="101" a="1"/>
  <c r="X199" i="101" s="1"/>
  <c r="AI199" i="101" a="1"/>
  <c r="AI199" i="101" s="1"/>
  <c r="AC199" i="101" a="1"/>
  <c r="AC199" i="101" s="1"/>
  <c r="AQ199" i="101" a="1"/>
  <c r="AQ199" i="101" s="1"/>
  <c r="AR199" i="101" a="1"/>
  <c r="AR199" i="101" s="1"/>
  <c r="BB199" i="101" a="1"/>
  <c r="BB199" i="101" s="1"/>
  <c r="AD199" i="101" a="1"/>
  <c r="AD199" i="101" s="1"/>
  <c r="AX199" i="101" a="1"/>
  <c r="AX199" i="101" s="1"/>
  <c r="AW199" i="101" a="1"/>
  <c r="AW199" i="101" s="1"/>
  <c r="AN199" i="101" a="1"/>
  <c r="AN199" i="101" s="1"/>
  <c r="AZ199" i="101" a="1"/>
  <c r="AZ199" i="101" s="1"/>
  <c r="AH199" i="101" a="1"/>
  <c r="AH199" i="101" s="1"/>
  <c r="AG199" i="101" a="1"/>
  <c r="AG199" i="101" s="1"/>
  <c r="AJ199" i="101" a="1"/>
  <c r="AJ199" i="101" s="1"/>
  <c r="AT199" i="101" a="1"/>
  <c r="AT199" i="101" s="1"/>
  <c r="AK199" i="101" a="1"/>
  <c r="AK199" i="101" s="1"/>
  <c r="BA199" i="101" a="1"/>
  <c r="BA199" i="101" s="1"/>
  <c r="AA199" i="101" a="1"/>
  <c r="AA199" i="101" s="1"/>
  <c r="R199" i="101" a="1"/>
  <c r="R199" i="101" s="1"/>
  <c r="S199" i="101" a="1"/>
  <c r="S199" i="101" s="1"/>
  <c r="Q199" i="101" a="1"/>
  <c r="Q199" i="101" s="1"/>
  <c r="L199" i="101" a="1"/>
  <c r="L199" i="101" s="1"/>
  <c r="I199" i="101" a="1"/>
  <c r="I199" i="101" s="1"/>
  <c r="BL198" i="101" a="1"/>
  <c r="BL198" i="101" s="1"/>
  <c r="P199" i="101" a="1"/>
  <c r="P199" i="101" s="1"/>
  <c r="O199" i="101" a="1"/>
  <c r="O199" i="101" s="1"/>
  <c r="N199" i="101" a="1"/>
  <c r="N199" i="101" s="1"/>
  <c r="M199" i="101" a="1"/>
  <c r="M199" i="101" s="1"/>
  <c r="BP198" i="101" a="1"/>
  <c r="BP198" i="101" s="1"/>
  <c r="K199" i="101" a="1"/>
  <c r="K199" i="101" s="1"/>
  <c r="BK198" i="101" a="1"/>
  <c r="BK198" i="101" s="1"/>
  <c r="BH198" i="101" a="1"/>
  <c r="BH198" i="101" s="1"/>
  <c r="G199" i="101" a="1"/>
  <c r="G199" i="101" s="1"/>
  <c r="BM198" i="101" a="1"/>
  <c r="BM198" i="101" s="1"/>
  <c r="J199" i="101" a="1"/>
  <c r="J199" i="101" s="1"/>
  <c r="H199" i="101" a="1"/>
  <c r="H199" i="101" s="1"/>
  <c r="BG198" i="101" a="1"/>
  <c r="BG198" i="101" s="1"/>
  <c r="BI198" i="101" a="1"/>
  <c r="BI198" i="101" s="1"/>
  <c r="E199" i="101" a="1"/>
  <c r="E199" i="101" s="1"/>
  <c r="BQ198" i="101" a="1"/>
  <c r="BQ198" i="101" s="1"/>
  <c r="BO198" i="101" a="1"/>
  <c r="BO198" i="101" s="1"/>
  <c r="BJ198" i="101" a="1"/>
  <c r="BJ198" i="101" s="1"/>
  <c r="W199" i="101" a="1"/>
  <c r="W199" i="101" s="1"/>
  <c r="F199" i="101" a="1"/>
  <c r="F199" i="101" s="1"/>
  <c r="V199" i="101" a="1"/>
  <c r="V199" i="101" s="1"/>
  <c r="D199" i="101" a="1"/>
  <c r="D199" i="101" s="1"/>
  <c r="U199" i="101" a="1"/>
  <c r="U199" i="101" s="1"/>
  <c r="T199" i="101" a="1"/>
  <c r="T199" i="101" s="1"/>
  <c r="BR198" i="101" a="1"/>
  <c r="BR198" i="101" s="1"/>
  <c r="BN198" i="101" a="1"/>
  <c r="BN198" i="101" s="1"/>
  <c r="BC198" i="101" a="1"/>
  <c r="BC198" i="101" s="1"/>
  <c r="BA198" i="101" a="1"/>
  <c r="BA198" i="101" s="1"/>
  <c r="AG198" i="101" a="1"/>
  <c r="AG198" i="101" s="1"/>
  <c r="AX198" i="101" a="1"/>
  <c r="AX198" i="101" s="1"/>
  <c r="AF198" i="101" a="1"/>
  <c r="AF198" i="101" s="1"/>
  <c r="AV198" i="101" a="1"/>
  <c r="AV198" i="101" s="1"/>
  <c r="AD198" i="101" a="1"/>
  <c r="AD198" i="101" s="1"/>
  <c r="AU198" i="101" a="1"/>
  <c r="AU198" i="101" s="1"/>
  <c r="AK198" i="101" a="1"/>
  <c r="AK198" i="101" s="1"/>
  <c r="AT198" i="101" a="1"/>
  <c r="AT198" i="101" s="1"/>
  <c r="AC198" i="101" a="1"/>
  <c r="AC198" i="101" s="1"/>
  <c r="AS198" i="101" a="1"/>
  <c r="AS198" i="101" s="1"/>
  <c r="AI198" i="101" a="1"/>
  <c r="AI198" i="101" s="1"/>
  <c r="AE198" i="101" a="1"/>
  <c r="AE198" i="101" s="1"/>
  <c r="AH198" i="101" a="1"/>
  <c r="AH198" i="101" s="1"/>
  <c r="AQ198" i="101" a="1"/>
  <c r="AQ198" i="101" s="1"/>
  <c r="AA198" i="101" a="1"/>
  <c r="AA198" i="101" s="1"/>
  <c r="BF198" i="101" a="1"/>
  <c r="BF198" i="101" s="1"/>
  <c r="AB198" i="101" a="1"/>
  <c r="AB198" i="101" s="1"/>
  <c r="AM198" i="101" a="1"/>
  <c r="AM198" i="101" s="1"/>
  <c r="AP198" i="101" a="1"/>
  <c r="AP198" i="101" s="1"/>
  <c r="AO198" i="101" a="1"/>
  <c r="AO198" i="101" s="1"/>
  <c r="BE198" i="101" a="1"/>
  <c r="BE198" i="101" s="1"/>
  <c r="AR198" i="101" a="1"/>
  <c r="AR198" i="101" s="1"/>
  <c r="AZ198" i="101" a="1"/>
  <c r="AZ198" i="101" s="1"/>
  <c r="AL198" i="101" a="1"/>
  <c r="AL198" i="101" s="1"/>
  <c r="AJ198" i="101" a="1"/>
  <c r="AJ198" i="101" s="1"/>
  <c r="AY198" i="101" a="1"/>
  <c r="AY198" i="101" s="1"/>
  <c r="BD198" i="101" a="1"/>
  <c r="BD198" i="101" s="1"/>
  <c r="BB198" i="101" a="1"/>
  <c r="BB198" i="101" s="1"/>
  <c r="AW198" i="101" a="1"/>
  <c r="AW198" i="101" s="1"/>
  <c r="AN198" i="101" a="1"/>
  <c r="AN198" i="101" s="1"/>
  <c r="T198" i="101" a="1"/>
  <c r="T198" i="101" s="1"/>
  <c r="BL197" i="101" a="1"/>
  <c r="BL197" i="101" s="1"/>
  <c r="O198" i="101" a="1"/>
  <c r="O198" i="101" s="1"/>
  <c r="N198" i="101" a="1"/>
  <c r="N198" i="101" s="1"/>
  <c r="M198" i="101" a="1"/>
  <c r="M198" i="101" s="1"/>
  <c r="G198" i="101" a="1"/>
  <c r="G198" i="101" s="1"/>
  <c r="H198" i="101" a="1"/>
  <c r="H198" i="101" s="1"/>
  <c r="BO197" i="101" a="1"/>
  <c r="BO197" i="101" s="1"/>
  <c r="L198" i="101" a="1"/>
  <c r="L198" i="101" s="1"/>
  <c r="U198" i="101" a="1"/>
  <c r="U198" i="101" s="1"/>
  <c r="Q198" i="101" a="1"/>
  <c r="Q198" i="101" s="1"/>
  <c r="P198" i="101" a="1"/>
  <c r="P198" i="101" s="1"/>
  <c r="E198" i="101" a="1"/>
  <c r="E198" i="101" s="1"/>
  <c r="BJ197" i="101" a="1"/>
  <c r="BJ197" i="101" s="1"/>
  <c r="BN197" i="101" a="1"/>
  <c r="BN197" i="101" s="1"/>
  <c r="BR197" i="101" a="1"/>
  <c r="BR197" i="101" s="1"/>
  <c r="BP197" i="101" a="1"/>
  <c r="BP197" i="101" s="1"/>
  <c r="BM197" i="101" a="1"/>
  <c r="BM197" i="101" s="1"/>
  <c r="BQ197" i="101" a="1"/>
  <c r="BQ197" i="101" s="1"/>
  <c r="Z198" i="101" a="1"/>
  <c r="Z198" i="101" s="1"/>
  <c r="Y198" i="101" a="1"/>
  <c r="Y198" i="101" s="1"/>
  <c r="V198" i="101" a="1"/>
  <c r="V198" i="101" s="1"/>
  <c r="J198" i="101" a="1"/>
  <c r="J198" i="101" s="1"/>
  <c r="X198" i="101" a="1"/>
  <c r="X198" i="101" s="1"/>
  <c r="W198" i="101" a="1"/>
  <c r="W198" i="101" s="1"/>
  <c r="I198" i="101" a="1"/>
  <c r="I198" i="101" s="1"/>
  <c r="S198" i="101" a="1"/>
  <c r="S198" i="101" s="1"/>
  <c r="D198" i="101" a="1"/>
  <c r="D198" i="101" s="1"/>
  <c r="F198" i="101" a="1"/>
  <c r="F198" i="101" s="1"/>
  <c r="BK197" i="101" a="1"/>
  <c r="BK197" i="101" s="1"/>
  <c r="R198" i="101" a="1"/>
  <c r="R198" i="101" s="1"/>
  <c r="K198" i="101" a="1"/>
  <c r="K198" i="101" s="1"/>
  <c r="T244" i="101" a="1"/>
  <c r="T244" i="101" s="1"/>
  <c r="U244" i="101" a="1"/>
  <c r="U244" i="101" s="1"/>
  <c r="AA244" i="101" a="1"/>
  <c r="AA244" i="101" s="1"/>
  <c r="Q244" i="101" a="1"/>
  <c r="Q244" i="101" s="1"/>
  <c r="L244" i="101" a="1"/>
  <c r="L244" i="101" s="1"/>
  <c r="M244" i="101" a="1"/>
  <c r="M244" i="101" s="1"/>
  <c r="AG244" i="101" a="1"/>
  <c r="AG244" i="101" s="1"/>
  <c r="V244" i="101" a="1"/>
  <c r="V244" i="101" s="1"/>
  <c r="Z244" i="101" a="1"/>
  <c r="Z244" i="101" s="1"/>
  <c r="Y244" i="101" a="1"/>
  <c r="Y244" i="101" s="1"/>
  <c r="R244" i="101" a="1"/>
  <c r="R244" i="101" s="1"/>
  <c r="O244" i="101" a="1"/>
  <c r="O244" i="101" s="1"/>
  <c r="AM244" i="101" a="1"/>
  <c r="AM244" i="101" s="1"/>
  <c r="AE244" i="101" a="1"/>
  <c r="AE244" i="101" s="1"/>
  <c r="W244" i="101" a="1"/>
  <c r="W244" i="101" s="1"/>
  <c r="AL244" i="101" a="1"/>
  <c r="AL244" i="101" s="1"/>
  <c r="S244" i="101" a="1"/>
  <c r="S244" i="101" s="1"/>
  <c r="AK244" i="101" a="1"/>
  <c r="AK244" i="101" s="1"/>
  <c r="AI244" i="101" a="1"/>
  <c r="AI244" i="101" s="1"/>
  <c r="AJ244" i="101" a="1"/>
  <c r="AJ244" i="101" s="1"/>
  <c r="AH244" i="101" a="1"/>
  <c r="AH244" i="101" s="1"/>
  <c r="AF244" i="101" a="1"/>
  <c r="AF244" i="101" s="1"/>
  <c r="AD244" i="101" a="1"/>
  <c r="AD244" i="101" s="1"/>
  <c r="N244" i="101" a="1"/>
  <c r="N244" i="101" s="1"/>
  <c r="X244" i="101" a="1"/>
  <c r="X244" i="101" s="1"/>
  <c r="P244" i="101" a="1"/>
  <c r="P244" i="101" s="1"/>
  <c r="AB244" i="101" a="1"/>
  <c r="AB244" i="101" s="1"/>
  <c r="K244" i="101" a="1"/>
  <c r="K244" i="101" s="1"/>
  <c r="AC244" i="101" a="1"/>
  <c r="AC244" i="101" s="1"/>
  <c r="J244" i="101" a="1"/>
  <c r="J244" i="101" s="1"/>
  <c r="H244" i="101" a="1"/>
  <c r="H244" i="101" s="1"/>
  <c r="AX243" i="101" a="1"/>
  <c r="AX243" i="101" s="1"/>
  <c r="F244" i="101" a="1"/>
  <c r="F244" i="101" s="1"/>
  <c r="BR243" i="101" a="1"/>
  <c r="BR243" i="101" s="1"/>
  <c r="BB243" i="101" a="1"/>
  <c r="BB243" i="101" s="1"/>
  <c r="BP243" i="101" a="1"/>
  <c r="BP243" i="101" s="1"/>
  <c r="BA243" i="101" a="1"/>
  <c r="BA243" i="101" s="1"/>
  <c r="BK243" i="101" a="1"/>
  <c r="BK243" i="101" s="1"/>
  <c r="AY243" i="101" a="1"/>
  <c r="AY243" i="101" s="1"/>
  <c r="BL243" i="101" a="1"/>
  <c r="BL243" i="101" s="1"/>
  <c r="BI243" i="101" a="1"/>
  <c r="BI243" i="101" s="1"/>
  <c r="BN243" i="101" a="1"/>
  <c r="BN243" i="101" s="1"/>
  <c r="AW243" i="101" a="1"/>
  <c r="AW243" i="101" s="1"/>
  <c r="BD243" i="101" a="1"/>
  <c r="BD243" i="101" s="1"/>
  <c r="AV243" i="101" a="1"/>
  <c r="AV243" i="101" s="1"/>
  <c r="G244" i="101" a="1"/>
  <c r="G244" i="101" s="1"/>
  <c r="E244" i="101" a="1"/>
  <c r="E244" i="101" s="1"/>
  <c r="BQ243" i="101" a="1"/>
  <c r="BQ243" i="101" s="1"/>
  <c r="BJ243" i="101" a="1"/>
  <c r="BJ243" i="101" s="1"/>
  <c r="AT243" i="101" a="1"/>
  <c r="AT243" i="101" s="1"/>
  <c r="BC243" i="101" a="1"/>
  <c r="BC243" i="101" s="1"/>
  <c r="BH243" i="101" a="1"/>
  <c r="BH243" i="101" s="1"/>
  <c r="D244" i="101" a="1"/>
  <c r="D244" i="101" s="1"/>
  <c r="BG243" i="101" a="1"/>
  <c r="BG243" i="101" s="1"/>
  <c r="AU243" i="101" a="1"/>
  <c r="AU243" i="101" s="1"/>
  <c r="I244" i="101" a="1"/>
  <c r="I244" i="101" s="1"/>
  <c r="BO243" i="101" a="1"/>
  <c r="BO243" i="101" s="1"/>
  <c r="BM243" i="101" a="1"/>
  <c r="BM243" i="101" s="1"/>
  <c r="BF243" i="101" a="1"/>
  <c r="BF243" i="101" s="1"/>
  <c r="BE243" i="101" a="1"/>
  <c r="BE243" i="101" s="1"/>
  <c r="AZ243" i="101" a="1"/>
  <c r="AZ243" i="101" s="1"/>
  <c r="V243" i="101" a="1"/>
  <c r="V243" i="101" s="1"/>
  <c r="P243" i="101" a="1"/>
  <c r="P243" i="101" s="1"/>
  <c r="Q243" i="101" a="1"/>
  <c r="Q243" i="101" s="1"/>
  <c r="AO243" i="101" a="1"/>
  <c r="AO243" i="101" s="1"/>
  <c r="AN243" i="101" a="1"/>
  <c r="AN243" i="101" s="1"/>
  <c r="X243" i="101" a="1"/>
  <c r="X243" i="101" s="1"/>
  <c r="S243" i="101" a="1"/>
  <c r="S243" i="101" s="1"/>
  <c r="AD243" i="101" a="1"/>
  <c r="AD243" i="101" s="1"/>
  <c r="AJ243" i="101" a="1"/>
  <c r="AJ243" i="101" s="1"/>
  <c r="AG243" i="101" a="1"/>
  <c r="AG243" i="101" s="1"/>
  <c r="U243" i="101" a="1"/>
  <c r="U243" i="101" s="1"/>
  <c r="R243" i="101" a="1"/>
  <c r="R243" i="101" s="1"/>
  <c r="N243" i="101" a="1"/>
  <c r="N243" i="101" s="1"/>
  <c r="O243" i="101" a="1"/>
  <c r="O243" i="101" s="1"/>
  <c r="T243" i="101" a="1"/>
  <c r="T243" i="101" s="1"/>
  <c r="AM243" i="101" a="1"/>
  <c r="AM243" i="101" s="1"/>
  <c r="Z243" i="101" a="1"/>
  <c r="Z243" i="101" s="1"/>
  <c r="AF243" i="101" a="1"/>
  <c r="AF243" i="101" s="1"/>
  <c r="W243" i="101" a="1"/>
  <c r="W243" i="101" s="1"/>
  <c r="AL243" i="101" a="1"/>
  <c r="AL243" i="101" s="1"/>
  <c r="AS243" i="101" a="1"/>
  <c r="AS243" i="101" s="1"/>
  <c r="AA243" i="101" a="1"/>
  <c r="AA243" i="101" s="1"/>
  <c r="AE243" i="101" a="1"/>
  <c r="AE243" i="101" s="1"/>
  <c r="AR243" i="101" a="1"/>
  <c r="AR243" i="101" s="1"/>
  <c r="AI243" i="101" a="1"/>
  <c r="AI243" i="101" s="1"/>
  <c r="AK243" i="101" a="1"/>
  <c r="AK243" i="101" s="1"/>
  <c r="Y243" i="101" a="1"/>
  <c r="Y243" i="101" s="1"/>
  <c r="AQ243" i="101" a="1"/>
  <c r="AQ243" i="101" s="1"/>
  <c r="AP243" i="101" a="1"/>
  <c r="AP243" i="101" s="1"/>
  <c r="AH243" i="101" a="1"/>
  <c r="AH243" i="101" s="1"/>
  <c r="AC243" i="101" a="1"/>
  <c r="AC243" i="101" s="1"/>
  <c r="AB243" i="101" a="1"/>
  <c r="AB243" i="101" s="1"/>
  <c r="BQ242" i="101" a="1"/>
  <c r="BQ242" i="101" s="1"/>
  <c r="BJ242" i="101" a="1"/>
  <c r="BJ242" i="101" s="1"/>
  <c r="BC242" i="101" a="1"/>
  <c r="BC242" i="101" s="1"/>
  <c r="E243" i="101" a="1"/>
  <c r="E243" i="101" s="1"/>
  <c r="BL242" i="101" a="1"/>
  <c r="BL242" i="101" s="1"/>
  <c r="BI242" i="101" a="1"/>
  <c r="BI242" i="101" s="1"/>
  <c r="F243" i="101" a="1"/>
  <c r="F243" i="101" s="1"/>
  <c r="BD242" i="101" a="1"/>
  <c r="BD242" i="101" s="1"/>
  <c r="BP242" i="101" a="1"/>
  <c r="BP242" i="101" s="1"/>
  <c r="BM242" i="101" a="1"/>
  <c r="BM242" i="101" s="1"/>
  <c r="AY242" i="101" a="1"/>
  <c r="AY242" i="101" s="1"/>
  <c r="BH242" i="101" a="1"/>
  <c r="BH242" i="101" s="1"/>
  <c r="BN242" i="101" a="1"/>
  <c r="BN242" i="101" s="1"/>
  <c r="BF242" i="101" a="1"/>
  <c r="BF242" i="101" s="1"/>
  <c r="D243" i="101" a="1"/>
  <c r="D243" i="101" s="1"/>
  <c r="BK242" i="101" a="1"/>
  <c r="BK242" i="101" s="1"/>
  <c r="M243" i="101" a="1"/>
  <c r="M243" i="101" s="1"/>
  <c r="G243" i="101" a="1"/>
  <c r="G243" i="101" s="1"/>
  <c r="BR242" i="101" a="1"/>
  <c r="BR242" i="101" s="1"/>
  <c r="L243" i="101" a="1"/>
  <c r="L243" i="101" s="1"/>
  <c r="K243" i="101" a="1"/>
  <c r="K243" i="101" s="1"/>
  <c r="J243" i="101" a="1"/>
  <c r="J243" i="101" s="1"/>
  <c r="AZ242" i="101" a="1"/>
  <c r="AZ242" i="101" s="1"/>
  <c r="BB242" i="101" a="1"/>
  <c r="BB242" i="101" s="1"/>
  <c r="I243" i="101" a="1"/>
  <c r="I243" i="101" s="1"/>
  <c r="BO242" i="101" a="1"/>
  <c r="BO242" i="101" s="1"/>
  <c r="BG242" i="101" a="1"/>
  <c r="BG242" i="101" s="1"/>
  <c r="BE242" i="101" a="1"/>
  <c r="BE242" i="101" s="1"/>
  <c r="AX242" i="101" a="1"/>
  <c r="AX242" i="101" s="1"/>
  <c r="AW242" i="101" a="1"/>
  <c r="AW242" i="101" s="1"/>
  <c r="H243" i="101" a="1"/>
  <c r="H243" i="101" s="1"/>
  <c r="BA242" i="101" a="1"/>
  <c r="BA242" i="101" s="1"/>
  <c r="Y242" i="101" a="1"/>
  <c r="Y242" i="101" s="1"/>
  <c r="AJ242" i="101" a="1"/>
  <c r="AJ242" i="101" s="1"/>
  <c r="Q242" i="101" a="1"/>
  <c r="Q242" i="101" s="1"/>
  <c r="AO242" i="101" a="1"/>
  <c r="AO242" i="101" s="1"/>
  <c r="AH242" i="101" a="1"/>
  <c r="AH242" i="101" s="1"/>
  <c r="V242" i="101" a="1"/>
  <c r="V242" i="101" s="1"/>
  <c r="U242" i="101" a="1"/>
  <c r="U242" i="101" s="1"/>
  <c r="AD242" i="101" a="1"/>
  <c r="AD242" i="101" s="1"/>
  <c r="AA242" i="101" a="1"/>
  <c r="AA242" i="101" s="1"/>
  <c r="AV242" i="101" a="1"/>
  <c r="AV242" i="101" s="1"/>
  <c r="AG242" i="101" a="1"/>
  <c r="AG242" i="101" s="1"/>
  <c r="R242" i="101" a="1"/>
  <c r="R242" i="101" s="1"/>
  <c r="AM242" i="101" a="1"/>
  <c r="AM242" i="101" s="1"/>
  <c r="S242" i="101" a="1"/>
  <c r="S242" i="101" s="1"/>
  <c r="AB242" i="101" a="1"/>
  <c r="AB242" i="101" s="1"/>
  <c r="AF242" i="101" a="1"/>
  <c r="AF242" i="101" s="1"/>
  <c r="W242" i="101" a="1"/>
  <c r="W242" i="101" s="1"/>
  <c r="AQ242" i="101" a="1"/>
  <c r="AQ242" i="101" s="1"/>
  <c r="AL242" i="101" a="1"/>
  <c r="AL242" i="101" s="1"/>
  <c r="AU242" i="101" a="1"/>
  <c r="AU242" i="101" s="1"/>
  <c r="Z242" i="101" a="1"/>
  <c r="Z242" i="101" s="1"/>
  <c r="AT242" i="101" a="1"/>
  <c r="AT242" i="101" s="1"/>
  <c r="AR242" i="101" a="1"/>
  <c r="AR242" i="101" s="1"/>
  <c r="AN242" i="101" a="1"/>
  <c r="AN242" i="101" s="1"/>
  <c r="AE242" i="101" a="1"/>
  <c r="AE242" i="101" s="1"/>
  <c r="AS242" i="101" a="1"/>
  <c r="AS242" i="101" s="1"/>
  <c r="AC242" i="101" a="1"/>
  <c r="AC242" i="101" s="1"/>
  <c r="AI242" i="101" a="1"/>
  <c r="AI242" i="101" s="1"/>
  <c r="X242" i="101" a="1"/>
  <c r="X242" i="101" s="1"/>
  <c r="AP242" i="101" a="1"/>
  <c r="AP242" i="101" s="1"/>
  <c r="AK242" i="101" a="1"/>
  <c r="AK242" i="101" s="1"/>
  <c r="T242" i="101" a="1"/>
  <c r="T242" i="101" s="1"/>
  <c r="BJ241" i="101" a="1"/>
  <c r="BJ241" i="101" s="1"/>
  <c r="BA241" i="101" a="1"/>
  <c r="BA241" i="101" s="1"/>
  <c r="BR241" i="101" a="1"/>
  <c r="BR241" i="101" s="1"/>
  <c r="BM241" i="101" a="1"/>
  <c r="BM241" i="101" s="1"/>
  <c r="BH241" i="101" a="1"/>
  <c r="BH241" i="101" s="1"/>
  <c r="BL241" i="101" a="1"/>
  <c r="BL241" i="101" s="1"/>
  <c r="BF241" i="101" a="1"/>
  <c r="BF241" i="101" s="1"/>
  <c r="D242" i="101" a="1"/>
  <c r="D242" i="101" s="1"/>
  <c r="BG241" i="101" a="1"/>
  <c r="BG241" i="101" s="1"/>
  <c r="BO241" i="101" a="1"/>
  <c r="BO241" i="101" s="1"/>
  <c r="BQ241" i="101" a="1"/>
  <c r="BQ241" i="101" s="1"/>
  <c r="BC241" i="101" a="1"/>
  <c r="BC241" i="101" s="1"/>
  <c r="BE241" i="101" a="1"/>
  <c r="BE241" i="101" s="1"/>
  <c r="BI241" i="101" a="1"/>
  <c r="BI241" i="101" s="1"/>
  <c r="BD241" i="101" a="1"/>
  <c r="BD241" i="101" s="1"/>
  <c r="AZ241" i="101" a="1"/>
  <c r="AZ241" i="101" s="1"/>
  <c r="I242" i="101" a="1"/>
  <c r="I242" i="101" s="1"/>
  <c r="J242" i="101" a="1"/>
  <c r="J242" i="101" s="1"/>
  <c r="F242" i="101" a="1"/>
  <c r="F242" i="101" s="1"/>
  <c r="P242" i="101" a="1"/>
  <c r="P242" i="101" s="1"/>
  <c r="BB241" i="101" a="1"/>
  <c r="BB241" i="101" s="1"/>
  <c r="O242" i="101" a="1"/>
  <c r="O242" i="101" s="1"/>
  <c r="N242" i="101" a="1"/>
  <c r="N242" i="101" s="1"/>
  <c r="G242" i="101" a="1"/>
  <c r="G242" i="101" s="1"/>
  <c r="BK241" i="101" a="1"/>
  <c r="BK241" i="101" s="1"/>
  <c r="M242" i="101" a="1"/>
  <c r="M242" i="101" s="1"/>
  <c r="L242" i="101" a="1"/>
  <c r="L242" i="101" s="1"/>
  <c r="BP241" i="101" a="1"/>
  <c r="BP241" i="101" s="1"/>
  <c r="K242" i="101" a="1"/>
  <c r="K242" i="101" s="1"/>
  <c r="E242" i="101" a="1"/>
  <c r="E242" i="101" s="1"/>
  <c r="H242" i="101" a="1"/>
  <c r="H242" i="101" s="1"/>
  <c r="BN241" i="101" a="1"/>
  <c r="BN241" i="101" s="1"/>
  <c r="AU241" i="101" a="1"/>
  <c r="AU241" i="101" s="1"/>
  <c r="AB241" i="101" a="1"/>
  <c r="AB241" i="101" s="1"/>
  <c r="X241" i="101" a="1"/>
  <c r="X241" i="101" s="1"/>
  <c r="AC241" i="101" a="1"/>
  <c r="AC241" i="101" s="1"/>
  <c r="AT241" i="101" a="1"/>
  <c r="AT241" i="101" s="1"/>
  <c r="AS241" i="101" a="1"/>
  <c r="AS241" i="101" s="1"/>
  <c r="AM241" i="101" a="1"/>
  <c r="AM241" i="101" s="1"/>
  <c r="AI241" i="101" a="1"/>
  <c r="AI241" i="101" s="1"/>
  <c r="AJ241" i="101" a="1"/>
  <c r="AJ241" i="101" s="1"/>
  <c r="AK241" i="101" a="1"/>
  <c r="AK241" i="101" s="1"/>
  <c r="AP241" i="101" a="1"/>
  <c r="AP241" i="101" s="1"/>
  <c r="AH241" i="101" a="1"/>
  <c r="AH241" i="101" s="1"/>
  <c r="Y241" i="101" a="1"/>
  <c r="Y241" i="101" s="1"/>
  <c r="U241" i="101" a="1"/>
  <c r="U241" i="101" s="1"/>
  <c r="T241" i="101" a="1"/>
  <c r="T241" i="101" s="1"/>
  <c r="AE241" i="101" a="1"/>
  <c r="AE241" i="101" s="1"/>
  <c r="AD241" i="101" a="1"/>
  <c r="AD241" i="101" s="1"/>
  <c r="W241" i="101" a="1"/>
  <c r="W241" i="101" s="1"/>
  <c r="AY241" i="101" a="1"/>
  <c r="AY241" i="101" s="1"/>
  <c r="AA241" i="101" a="1"/>
  <c r="AA241" i="101" s="1"/>
  <c r="Z241" i="101" a="1"/>
  <c r="Z241" i="101" s="1"/>
  <c r="AN241" i="101" a="1"/>
  <c r="AN241" i="101" s="1"/>
  <c r="AR241" i="101" a="1"/>
  <c r="AR241" i="101" s="1"/>
  <c r="AL241" i="101" a="1"/>
  <c r="AL241" i="101" s="1"/>
  <c r="V241" i="101" a="1"/>
  <c r="V241" i="101" s="1"/>
  <c r="AG241" i="101" a="1"/>
  <c r="AG241" i="101" s="1"/>
  <c r="AF241" i="101" a="1"/>
  <c r="AF241" i="101" s="1"/>
  <c r="AO241" i="101" a="1"/>
  <c r="AO241" i="101" s="1"/>
  <c r="AX241" i="101" a="1"/>
  <c r="AX241" i="101" s="1"/>
  <c r="AQ241" i="101" a="1"/>
  <c r="AQ241" i="101" s="1"/>
  <c r="AW241" i="101" a="1"/>
  <c r="AW241" i="101" s="1"/>
  <c r="AV241" i="101" a="1"/>
  <c r="AV241" i="101" s="1"/>
  <c r="Q241" i="101" a="1"/>
  <c r="Q241" i="101" s="1"/>
  <c r="R241" i="101" a="1"/>
  <c r="R241" i="101" s="1"/>
  <c r="N241" i="101" a="1"/>
  <c r="N241" i="101" s="1"/>
  <c r="K241" i="101" a="1"/>
  <c r="K241" i="101" s="1"/>
  <c r="BG240" i="101" a="1"/>
  <c r="BG240" i="101" s="1"/>
  <c r="E241" i="101" a="1"/>
  <c r="E241" i="101" s="1"/>
  <c r="BJ240" i="101" a="1"/>
  <c r="BJ240" i="101" s="1"/>
  <c r="O241" i="101" a="1"/>
  <c r="O241" i="101" s="1"/>
  <c r="D241" i="101" a="1"/>
  <c r="D241" i="101" s="1"/>
  <c r="BE240" i="101" a="1"/>
  <c r="BE240" i="101" s="1"/>
  <c r="H241" i="101" a="1"/>
  <c r="H241" i="101" s="1"/>
  <c r="BM240" i="101" a="1"/>
  <c r="BM240" i="101" s="1"/>
  <c r="BD240" i="101" a="1"/>
  <c r="BD240" i="101" s="1"/>
  <c r="S241" i="101" a="1"/>
  <c r="S241" i="101" s="1"/>
  <c r="J241" i="101" a="1"/>
  <c r="J241" i="101" s="1"/>
  <c r="BK240" i="101" a="1"/>
  <c r="BK240" i="101" s="1"/>
  <c r="BI240" i="101" a="1"/>
  <c r="BI240" i="101" s="1"/>
  <c r="L241" i="101" a="1"/>
  <c r="L241" i="101" s="1"/>
  <c r="BN240" i="101" a="1"/>
  <c r="BN240" i="101" s="1"/>
  <c r="BH240" i="101" a="1"/>
  <c r="BH240" i="101" s="1"/>
  <c r="M241" i="101" a="1"/>
  <c r="M241" i="101" s="1"/>
  <c r="I241" i="101" a="1"/>
  <c r="I241" i="101" s="1"/>
  <c r="G241" i="101" a="1"/>
  <c r="G241" i="101" s="1"/>
  <c r="BF240" i="101" a="1"/>
  <c r="BF240" i="101" s="1"/>
  <c r="F241" i="101" a="1"/>
  <c r="F241" i="101" s="1"/>
  <c r="BR240" i="101" a="1"/>
  <c r="BR240" i="101" s="1"/>
  <c r="BQ240" i="101" a="1"/>
  <c r="BQ240" i="101" s="1"/>
  <c r="BP240" i="101" a="1"/>
  <c r="BP240" i="101" s="1"/>
  <c r="BO240" i="101" a="1"/>
  <c r="BO240" i="101" s="1"/>
  <c r="BL240" i="101" a="1"/>
  <c r="BL240" i="101" s="1"/>
  <c r="P241" i="101" a="1"/>
  <c r="P241" i="101" s="1"/>
  <c r="BC240" i="101" a="1"/>
  <c r="BC240" i="101" s="1"/>
  <c r="AF240" i="101" a="1"/>
  <c r="AF240" i="101" s="1"/>
  <c r="AR240" i="101" a="1"/>
  <c r="AR240" i="101" s="1"/>
  <c r="AN240" i="101" a="1"/>
  <c r="AN240" i="101" s="1"/>
  <c r="AJ240" i="101" a="1"/>
  <c r="AJ240" i="101" s="1"/>
  <c r="AD240" i="101" a="1"/>
  <c r="AD240" i="101" s="1"/>
  <c r="AW240" i="101" a="1"/>
  <c r="AW240" i="101" s="1"/>
  <c r="AV240" i="101" a="1"/>
  <c r="AV240" i="101" s="1"/>
  <c r="AP240" i="101" a="1"/>
  <c r="AP240" i="101" s="1"/>
  <c r="AX240" i="101" a="1"/>
  <c r="AX240" i="101" s="1"/>
  <c r="AK240" i="101" a="1"/>
  <c r="AK240" i="101" s="1"/>
  <c r="X240" i="101" a="1"/>
  <c r="X240" i="101" s="1"/>
  <c r="AB240" i="101" a="1"/>
  <c r="AB240" i="101" s="1"/>
  <c r="AU240" i="101" a="1"/>
  <c r="AU240" i="101" s="1"/>
  <c r="AA240" i="101" a="1"/>
  <c r="AA240" i="101" s="1"/>
  <c r="AC240" i="101" a="1"/>
  <c r="AC240" i="101" s="1"/>
  <c r="AI240" i="101" a="1"/>
  <c r="AI240" i="101" s="1"/>
  <c r="AH240" i="101" a="1"/>
  <c r="AH240" i="101" s="1"/>
  <c r="AO240" i="101" a="1"/>
  <c r="AO240" i="101" s="1"/>
  <c r="AM240" i="101" a="1"/>
  <c r="AM240" i="101" s="1"/>
  <c r="BB240" i="101" a="1"/>
  <c r="BB240" i="101" s="1"/>
  <c r="Z240" i="101" a="1"/>
  <c r="Z240" i="101" s="1"/>
  <c r="BA240" i="101" a="1"/>
  <c r="BA240" i="101" s="1"/>
  <c r="AZ240" i="101" a="1"/>
  <c r="AZ240" i="101" s="1"/>
  <c r="AQ240" i="101" a="1"/>
  <c r="AQ240" i="101" s="1"/>
  <c r="AY240" i="101" a="1"/>
  <c r="AY240" i="101" s="1"/>
  <c r="AS240" i="101" a="1"/>
  <c r="AS240" i="101" s="1"/>
  <c r="AL240" i="101" a="1"/>
  <c r="AL240" i="101" s="1"/>
  <c r="AE240" i="101" a="1"/>
  <c r="AE240" i="101" s="1"/>
  <c r="Y240" i="101" a="1"/>
  <c r="Y240" i="101" s="1"/>
  <c r="W240" i="101" a="1"/>
  <c r="W240" i="101" s="1"/>
  <c r="AT240" i="101" a="1"/>
  <c r="AT240" i="101" s="1"/>
  <c r="AG240" i="101" a="1"/>
  <c r="AG240" i="101" s="1"/>
  <c r="M240" i="101" a="1"/>
  <c r="M240" i="101" s="1"/>
  <c r="BO239" i="101" a="1"/>
  <c r="BO239" i="101" s="1"/>
  <c r="K240" i="101" a="1"/>
  <c r="K240" i="101" s="1"/>
  <c r="D240" i="101" a="1"/>
  <c r="D240" i="101" s="1"/>
  <c r="BJ239" i="101" a="1"/>
  <c r="BJ239" i="101" s="1"/>
  <c r="BP239" i="101" a="1"/>
  <c r="BP239" i="101" s="1"/>
  <c r="J240" i="101" a="1"/>
  <c r="J240" i="101" s="1"/>
  <c r="BQ239" i="101" a="1"/>
  <c r="BQ239" i="101" s="1"/>
  <c r="BK239" i="101" a="1"/>
  <c r="BK239" i="101" s="1"/>
  <c r="BN239" i="101" a="1"/>
  <c r="BN239" i="101" s="1"/>
  <c r="F240" i="101" a="1"/>
  <c r="F240" i="101" s="1"/>
  <c r="BL239" i="101" a="1"/>
  <c r="BL239" i="101" s="1"/>
  <c r="BR239" i="101" a="1"/>
  <c r="BR239" i="101" s="1"/>
  <c r="I240" i="101" a="1"/>
  <c r="I240" i="101" s="1"/>
  <c r="V240" i="101" a="1"/>
  <c r="V240" i="101" s="1"/>
  <c r="O240" i="101" a="1"/>
  <c r="O240" i="101" s="1"/>
  <c r="BM239" i="101" a="1"/>
  <c r="BM239" i="101" s="1"/>
  <c r="E240" i="101" a="1"/>
  <c r="E240" i="101" s="1"/>
  <c r="BH239" i="101" a="1"/>
  <c r="BH239" i="101" s="1"/>
  <c r="BF239" i="101" a="1"/>
  <c r="BF239" i="101" s="1"/>
  <c r="BI239" i="101" a="1"/>
  <c r="BI239" i="101" s="1"/>
  <c r="U240" i="101" a="1"/>
  <c r="U240" i="101" s="1"/>
  <c r="S240" i="101" a="1"/>
  <c r="S240" i="101" s="1"/>
  <c r="T240" i="101" a="1"/>
  <c r="T240" i="101" s="1"/>
  <c r="R240" i="101" a="1"/>
  <c r="R240" i="101" s="1"/>
  <c r="P240" i="101" a="1"/>
  <c r="P240" i="101" s="1"/>
  <c r="BG239" i="101" a="1"/>
  <c r="BG239" i="101" s="1"/>
  <c r="Q240" i="101" a="1"/>
  <c r="Q240" i="101" s="1"/>
  <c r="G240" i="101" a="1"/>
  <c r="G240" i="101" s="1"/>
  <c r="L240" i="101" a="1"/>
  <c r="L240" i="101" s="1"/>
  <c r="N240" i="101" a="1"/>
  <c r="N240" i="101" s="1"/>
  <c r="H240" i="101" a="1"/>
  <c r="H240" i="101" s="1"/>
  <c r="AU239" i="101" a="1"/>
  <c r="AU239" i="101" s="1"/>
  <c r="AK239" i="101" a="1"/>
  <c r="AK239" i="101" s="1"/>
  <c r="AB239" i="101" a="1"/>
  <c r="AB239" i="101" s="1"/>
  <c r="AX239" i="101" a="1"/>
  <c r="AX239" i="101" s="1"/>
  <c r="AT239" i="101" a="1"/>
  <c r="AT239" i="101" s="1"/>
  <c r="AC239" i="101" a="1"/>
  <c r="AC239" i="101" s="1"/>
  <c r="AO239" i="101" a="1"/>
  <c r="AO239" i="101" s="1"/>
  <c r="AA239" i="101" a="1"/>
  <c r="AA239" i="101" s="1"/>
  <c r="AD239" i="101" a="1"/>
  <c r="AD239" i="101" s="1"/>
  <c r="AM239" i="101" a="1"/>
  <c r="AM239" i="101" s="1"/>
  <c r="AJ239" i="101" a="1"/>
  <c r="AJ239" i="101" s="1"/>
  <c r="AI239" i="101" a="1"/>
  <c r="AI239" i="101" s="1"/>
  <c r="AP239" i="101" a="1"/>
  <c r="AP239" i="101" s="1"/>
  <c r="AR239" i="101" a="1"/>
  <c r="AR239" i="101" s="1"/>
  <c r="AW239" i="101" a="1"/>
  <c r="AW239" i="101" s="1"/>
  <c r="Z239" i="101" a="1"/>
  <c r="Z239" i="101" s="1"/>
  <c r="AS239" i="101" a="1"/>
  <c r="AS239" i="101" s="1"/>
  <c r="BE239" i="101" a="1"/>
  <c r="BE239" i="101" s="1"/>
  <c r="BD239" i="101" a="1"/>
  <c r="BD239" i="101" s="1"/>
  <c r="AQ239" i="101" a="1"/>
  <c r="AQ239" i="101" s="1"/>
  <c r="AF239" i="101" a="1"/>
  <c r="AF239" i="101" s="1"/>
  <c r="BC239" i="101" a="1"/>
  <c r="BC239" i="101" s="1"/>
  <c r="AE239" i="101" a="1"/>
  <c r="AE239" i="101" s="1"/>
  <c r="AG239" i="101" a="1"/>
  <c r="AG239" i="101" s="1"/>
  <c r="AV239" i="101" a="1"/>
  <c r="AV239" i="101" s="1"/>
  <c r="AL239" i="101" a="1"/>
  <c r="AL239" i="101" s="1"/>
  <c r="BA239" i="101" a="1"/>
  <c r="BA239" i="101" s="1"/>
  <c r="AH239" i="101" a="1"/>
  <c r="AH239" i="101" s="1"/>
  <c r="BB239" i="101" a="1"/>
  <c r="BB239" i="101" s="1"/>
  <c r="AZ239" i="101" a="1"/>
  <c r="AZ239" i="101" s="1"/>
  <c r="AY239" i="101" a="1"/>
  <c r="AY239" i="101" s="1"/>
  <c r="AN239" i="101" a="1"/>
  <c r="AN239" i="101" s="1"/>
  <c r="X239" i="101" a="1"/>
  <c r="X239" i="101" s="1"/>
  <c r="Q239" i="101" a="1"/>
  <c r="Q239" i="101" s="1"/>
  <c r="R239" i="101" a="1"/>
  <c r="R239" i="101" s="1"/>
  <c r="V239" i="101" a="1"/>
  <c r="V239" i="101" s="1"/>
  <c r="I239" i="101" a="1"/>
  <c r="I239" i="101" s="1"/>
  <c r="N239" i="101" a="1"/>
  <c r="N239" i="101" s="1"/>
  <c r="U239" i="101" a="1"/>
  <c r="U239" i="101" s="1"/>
  <c r="G239" i="101" a="1"/>
  <c r="G239" i="101" s="1"/>
  <c r="L239" i="101" a="1"/>
  <c r="L239" i="101" s="1"/>
  <c r="BM238" i="101" a="1"/>
  <c r="BM238" i="101" s="1"/>
  <c r="O239" i="101" a="1"/>
  <c r="O239" i="101" s="1"/>
  <c r="K239" i="101" a="1"/>
  <c r="K239" i="101" s="1"/>
  <c r="D239" i="101" a="1"/>
  <c r="D239" i="101" s="1"/>
  <c r="BN238" i="101" a="1"/>
  <c r="BN238" i="101" s="1"/>
  <c r="J239" i="101" a="1"/>
  <c r="J239" i="101" s="1"/>
  <c r="T239" i="101" a="1"/>
  <c r="T239" i="101" s="1"/>
  <c r="W239" i="101" a="1"/>
  <c r="W239" i="101" s="1"/>
  <c r="E239" i="101" a="1"/>
  <c r="E239" i="101" s="1"/>
  <c r="BO238" i="101" a="1"/>
  <c r="BO238" i="101" s="1"/>
  <c r="BI238" i="101" a="1"/>
  <c r="BI238" i="101" s="1"/>
  <c r="BL238" i="101" a="1"/>
  <c r="BL238" i="101" s="1"/>
  <c r="BK238" i="101" a="1"/>
  <c r="BK238" i="101" s="1"/>
  <c r="BQ238" i="101" a="1"/>
  <c r="BQ238" i="101" s="1"/>
  <c r="BJ238" i="101" a="1"/>
  <c r="BJ238" i="101" s="1"/>
  <c r="H239" i="101" a="1"/>
  <c r="H239" i="101" s="1"/>
  <c r="M239" i="101" a="1"/>
  <c r="M239" i="101" s="1"/>
  <c r="F239" i="101" a="1"/>
  <c r="F239" i="101" s="1"/>
  <c r="Y239" i="101" a="1"/>
  <c r="Y239" i="101" s="1"/>
  <c r="P239" i="101" a="1"/>
  <c r="P239" i="101" s="1"/>
  <c r="BR238" i="101" a="1"/>
  <c r="BR238" i="101" s="1"/>
  <c r="S239" i="101" a="1"/>
  <c r="S239" i="101" s="1"/>
  <c r="BP238" i="101" a="1"/>
  <c r="BP238" i="101" s="1"/>
  <c r="BD238" i="101" a="1"/>
  <c r="BD238" i="101" s="1"/>
  <c r="BC238" i="101" a="1"/>
  <c r="BC238" i="101" s="1"/>
  <c r="AT238" i="101" a="1"/>
  <c r="AT238" i="101" s="1"/>
  <c r="BA238" i="101" a="1"/>
  <c r="BA238" i="101" s="1"/>
  <c r="AZ238" i="101" a="1"/>
  <c r="AZ238" i="101" s="1"/>
  <c r="AG238" i="101" a="1"/>
  <c r="AG238" i="101" s="1"/>
  <c r="AU238" i="101" a="1"/>
  <c r="AU238" i="101" s="1"/>
  <c r="AV238" i="101" a="1"/>
  <c r="AV238" i="101" s="1"/>
  <c r="AP238" i="101" a="1"/>
  <c r="AP238" i="101" s="1"/>
  <c r="AH238" i="101" a="1"/>
  <c r="AH238" i="101" s="1"/>
  <c r="AF238" i="101" a="1"/>
  <c r="AF238" i="101" s="1"/>
  <c r="AE238" i="101" a="1"/>
  <c r="AE238" i="101" s="1"/>
  <c r="AI238" i="101" a="1"/>
  <c r="AI238" i="101" s="1"/>
  <c r="AR238" i="101" a="1"/>
  <c r="AR238" i="101" s="1"/>
  <c r="AO238" i="101" a="1"/>
  <c r="AO238" i="101" s="1"/>
  <c r="AM238" i="101" a="1"/>
  <c r="AM238" i="101" s="1"/>
  <c r="AN238" i="101" a="1"/>
  <c r="AN238" i="101" s="1"/>
  <c r="AD238" i="101" a="1"/>
  <c r="AD238" i="101" s="1"/>
  <c r="AC238" i="101" a="1"/>
  <c r="AC238" i="101" s="1"/>
  <c r="BH238" i="101" a="1"/>
  <c r="BH238" i="101" s="1"/>
  <c r="BG238" i="101" a="1"/>
  <c r="BG238" i="101" s="1"/>
  <c r="AS238" i="101" a="1"/>
  <c r="AS238" i="101" s="1"/>
  <c r="AJ238" i="101" a="1"/>
  <c r="AJ238" i="101" s="1"/>
  <c r="AL238" i="101" a="1"/>
  <c r="AL238" i="101" s="1"/>
  <c r="BE238" i="101" a="1"/>
  <c r="BE238" i="101" s="1"/>
  <c r="AW238" i="101" a="1"/>
  <c r="AW238" i="101" s="1"/>
  <c r="AY238" i="101" a="1"/>
  <c r="AY238" i="101" s="1"/>
  <c r="AK238" i="101" a="1"/>
  <c r="AK238" i="101" s="1"/>
  <c r="BB238" i="101" a="1"/>
  <c r="BB238" i="101" s="1"/>
  <c r="AQ238" i="101" a="1"/>
  <c r="AQ238" i="101" s="1"/>
  <c r="AX238" i="101" a="1"/>
  <c r="AX238" i="101" s="1"/>
  <c r="BF238" i="101" a="1"/>
  <c r="BF238" i="101" s="1"/>
  <c r="O238" i="101" a="1"/>
  <c r="O238" i="101" s="1"/>
  <c r="S238" i="101" a="1"/>
  <c r="S238" i="101" s="1"/>
  <c r="BN237" i="101" a="1"/>
  <c r="BN237" i="101" s="1"/>
  <c r="U238" i="101" a="1"/>
  <c r="U238" i="101" s="1"/>
  <c r="BR237" i="101" a="1"/>
  <c r="BR237" i="101" s="1"/>
  <c r="BM237" i="101" a="1"/>
  <c r="BM237" i="101" s="1"/>
  <c r="W238" i="101" a="1"/>
  <c r="W238" i="101" s="1"/>
  <c r="AB238" i="101" a="1"/>
  <c r="AB238" i="101" s="1"/>
  <c r="AA238" i="101" a="1"/>
  <c r="AA238" i="101" s="1"/>
  <c r="Q238" i="101" a="1"/>
  <c r="Q238" i="101" s="1"/>
  <c r="H238" i="101" a="1"/>
  <c r="H238" i="101" s="1"/>
  <c r="E238" i="101" a="1"/>
  <c r="E238" i="101" s="1"/>
  <c r="V238" i="101" a="1"/>
  <c r="V238" i="101" s="1"/>
  <c r="G238" i="101" a="1"/>
  <c r="G238" i="101" s="1"/>
  <c r="L238" i="101" a="1"/>
  <c r="L238" i="101" s="1"/>
  <c r="J238" i="101" a="1"/>
  <c r="J238" i="101" s="1"/>
  <c r="M238" i="101" a="1"/>
  <c r="M238" i="101" s="1"/>
  <c r="P238" i="101" a="1"/>
  <c r="P238" i="101" s="1"/>
  <c r="BQ237" i="101" a="1"/>
  <c r="BQ237" i="101" s="1"/>
  <c r="BO237" i="101" a="1"/>
  <c r="BO237" i="101" s="1"/>
  <c r="BL237" i="101" a="1"/>
  <c r="BL237" i="101" s="1"/>
  <c r="Z238" i="101" a="1"/>
  <c r="Z238" i="101" s="1"/>
  <c r="Y238" i="101" a="1"/>
  <c r="Y238" i="101" s="1"/>
  <c r="X238" i="101" a="1"/>
  <c r="X238" i="101" s="1"/>
  <c r="T238" i="101" a="1"/>
  <c r="T238" i="101" s="1"/>
  <c r="K238" i="101" a="1"/>
  <c r="K238" i="101" s="1"/>
  <c r="I238" i="101" a="1"/>
  <c r="I238" i="101" s="1"/>
  <c r="F238" i="101" a="1"/>
  <c r="F238" i="101" s="1"/>
  <c r="D238" i="101" a="1"/>
  <c r="D238" i="101" s="1"/>
  <c r="R238" i="101" a="1"/>
  <c r="R238" i="101" s="1"/>
  <c r="BP237" i="101" a="1"/>
  <c r="BP237" i="101" s="1"/>
  <c r="N238" i="101" a="1"/>
  <c r="N238" i="101" s="1"/>
  <c r="AO237" i="101" a="1"/>
  <c r="AO237" i="101" s="1"/>
  <c r="AV237" i="101" a="1"/>
  <c r="AV237" i="101" s="1"/>
  <c r="AR237" i="101" a="1"/>
  <c r="AR237" i="101" s="1"/>
  <c r="AQ237" i="101" a="1"/>
  <c r="AQ237" i="101" s="1"/>
  <c r="AM237" i="101" a="1"/>
  <c r="AM237" i="101" s="1"/>
  <c r="AK237" i="101" a="1"/>
  <c r="AK237" i="101" s="1"/>
  <c r="AG237" i="101" a="1"/>
  <c r="AG237" i="101" s="1"/>
  <c r="BH237" i="101" a="1"/>
  <c r="BH237" i="101" s="1"/>
  <c r="AZ237" i="101" a="1"/>
  <c r="AZ237" i="101" s="1"/>
  <c r="AW237" i="101" a="1"/>
  <c r="AW237" i="101" s="1"/>
  <c r="AN237" i="101" a="1"/>
  <c r="AN237" i="101" s="1"/>
  <c r="AI237" i="101" a="1"/>
  <c r="AI237" i="101" s="1"/>
  <c r="AH237" i="101" a="1"/>
  <c r="AH237" i="101" s="1"/>
  <c r="BK237" i="101" a="1"/>
  <c r="BK237" i="101" s="1"/>
  <c r="BB237" i="101" a="1"/>
  <c r="BB237" i="101" s="1"/>
  <c r="BG237" i="101" a="1"/>
  <c r="BG237" i="101" s="1"/>
  <c r="BJ237" i="101" a="1"/>
  <c r="BJ237" i="101" s="1"/>
  <c r="AT237" i="101" a="1"/>
  <c r="AT237" i="101" s="1"/>
  <c r="BE237" i="101" a="1"/>
  <c r="BE237" i="101" s="1"/>
  <c r="AX237" i="101" a="1"/>
  <c r="AX237" i="101" s="1"/>
  <c r="AJ237" i="101" a="1"/>
  <c r="AJ237" i="101" s="1"/>
  <c r="BI237" i="101" a="1"/>
  <c r="BI237" i="101" s="1"/>
  <c r="BC237" i="101" a="1"/>
  <c r="BC237" i="101" s="1"/>
  <c r="AS237" i="101" a="1"/>
  <c r="AS237" i="101" s="1"/>
  <c r="AP237" i="101" a="1"/>
  <c r="AP237" i="101" s="1"/>
  <c r="BD237" i="101" a="1"/>
  <c r="BD237" i="101" s="1"/>
  <c r="BF237" i="101" a="1"/>
  <c r="BF237" i="101" s="1"/>
  <c r="AU237" i="101" a="1"/>
  <c r="AU237" i="101" s="1"/>
  <c r="AL237" i="101" a="1"/>
  <c r="AL237" i="101" s="1"/>
  <c r="AF237" i="101" a="1"/>
  <c r="AF237" i="101" s="1"/>
  <c r="AY237" i="101" a="1"/>
  <c r="AY237" i="101" s="1"/>
  <c r="BA237" i="101" a="1"/>
  <c r="BA237" i="101" s="1"/>
  <c r="G237" i="101" a="1"/>
  <c r="G237" i="101" s="1"/>
  <c r="BR236" i="101" a="1"/>
  <c r="BR236" i="101" s="1"/>
  <c r="X237" i="101" a="1"/>
  <c r="X237" i="101" s="1"/>
  <c r="M237" i="101" a="1"/>
  <c r="M237" i="101" s="1"/>
  <c r="I237" i="101" a="1"/>
  <c r="I237" i="101" s="1"/>
  <c r="D237" i="101" a="1"/>
  <c r="D237" i="101" s="1"/>
  <c r="BQ236" i="101" a="1"/>
  <c r="BQ236" i="101" s="1"/>
  <c r="V237" i="101" a="1"/>
  <c r="V237" i="101" s="1"/>
  <c r="U237" i="101" a="1"/>
  <c r="U237" i="101" s="1"/>
  <c r="S237" i="101" a="1"/>
  <c r="S237" i="101" s="1"/>
  <c r="T237" i="101" a="1"/>
  <c r="T237" i="101" s="1"/>
  <c r="O237" i="101" a="1"/>
  <c r="O237" i="101" s="1"/>
  <c r="R237" i="101" a="1"/>
  <c r="R237" i="101" s="1"/>
  <c r="J237" i="101" a="1"/>
  <c r="J237" i="101" s="1"/>
  <c r="N237" i="101" a="1"/>
  <c r="N237" i="101" s="1"/>
  <c r="K237" i="101" a="1"/>
  <c r="K237" i="101" s="1"/>
  <c r="Z237" i="101" a="1"/>
  <c r="Z237" i="101" s="1"/>
  <c r="AE237" i="101" a="1"/>
  <c r="AE237" i="101" s="1"/>
  <c r="Q237" i="101" a="1"/>
  <c r="Q237" i="101" s="1"/>
  <c r="AD237" i="101" a="1"/>
  <c r="AD237" i="101" s="1"/>
  <c r="BP236" i="101" a="1"/>
  <c r="BP236" i="101" s="1"/>
  <c r="W237" i="101" a="1"/>
  <c r="W237" i="101" s="1"/>
  <c r="L237" i="101" a="1"/>
  <c r="L237" i="101" s="1"/>
  <c r="P237" i="101" a="1"/>
  <c r="P237" i="101" s="1"/>
  <c r="AB237" i="101" a="1"/>
  <c r="AB237" i="101" s="1"/>
  <c r="H237" i="101" a="1"/>
  <c r="H237" i="101" s="1"/>
  <c r="BO236" i="101" a="1"/>
  <c r="BO236" i="101" s="1"/>
  <c r="F237" i="101" a="1"/>
  <c r="F237" i="101" s="1"/>
  <c r="E237" i="101" a="1"/>
  <c r="E237" i="101" s="1"/>
  <c r="Y237" i="101" a="1"/>
  <c r="Y237" i="101" s="1"/>
  <c r="AC237" i="101" a="1"/>
  <c r="AC237" i="101" s="1"/>
  <c r="AA237" i="101" a="1"/>
  <c r="AA237" i="101" s="1"/>
  <c r="BE236" i="101" a="1"/>
  <c r="BE236" i="101" s="1"/>
  <c r="AX236" i="101" a="1"/>
  <c r="AX236" i="101" s="1"/>
  <c r="AS236" i="101" a="1"/>
  <c r="AS236" i="101" s="1"/>
  <c r="AK236" i="101" a="1"/>
  <c r="AK236" i="101" s="1"/>
  <c r="AI236" i="101" a="1"/>
  <c r="AI236" i="101" s="1"/>
  <c r="AQ236" i="101" a="1"/>
  <c r="AQ236" i="101" s="1"/>
  <c r="BB236" i="101" a="1"/>
  <c r="BB236" i="101" s="1"/>
  <c r="AW236" i="101" a="1"/>
  <c r="AW236" i="101" s="1"/>
  <c r="AO236" i="101" a="1"/>
  <c r="AO236" i="101" s="1"/>
  <c r="AU236" i="101" a="1"/>
  <c r="AU236" i="101" s="1"/>
  <c r="BA236" i="101" a="1"/>
  <c r="BA236" i="101" s="1"/>
  <c r="AJ236" i="101" a="1"/>
  <c r="AJ236" i="101" s="1"/>
  <c r="AT236" i="101" a="1"/>
  <c r="AT236" i="101" s="1"/>
  <c r="BN236" i="101" a="1"/>
  <c r="BN236" i="101" s="1"/>
  <c r="BM236" i="101" a="1"/>
  <c r="BM236" i="101" s="1"/>
  <c r="BL236" i="101" a="1"/>
  <c r="BL236" i="101" s="1"/>
  <c r="AP236" i="101" a="1"/>
  <c r="AP236" i="101" s="1"/>
  <c r="BD236" i="101" a="1"/>
  <c r="BD236" i="101" s="1"/>
  <c r="BC236" i="101" a="1"/>
  <c r="BC236" i="101" s="1"/>
  <c r="AN236" i="101" a="1"/>
  <c r="AN236" i="101" s="1"/>
  <c r="BH236" i="101" a="1"/>
  <c r="BH236" i="101" s="1"/>
  <c r="AL236" i="101" a="1"/>
  <c r="AL236" i="101" s="1"/>
  <c r="AV236" i="101" a="1"/>
  <c r="AV236" i="101" s="1"/>
  <c r="BK236" i="101" a="1"/>
  <c r="BK236" i="101" s="1"/>
  <c r="AZ236" i="101" a="1"/>
  <c r="AZ236" i="101" s="1"/>
  <c r="AY236" i="101" a="1"/>
  <c r="AY236" i="101" s="1"/>
  <c r="BJ236" i="101" a="1"/>
  <c r="BJ236" i="101" s="1"/>
  <c r="BI236" i="101" a="1"/>
  <c r="BI236" i="101" s="1"/>
  <c r="BF236" i="101" a="1"/>
  <c r="BF236" i="101" s="1"/>
  <c r="AR236" i="101" a="1"/>
  <c r="AR236" i="101" s="1"/>
  <c r="AM236" i="101" a="1"/>
  <c r="AM236" i="101" s="1"/>
  <c r="BG236" i="101" a="1"/>
  <c r="BG236" i="101" s="1"/>
  <c r="O236" i="101" a="1"/>
  <c r="O236" i="101" s="1"/>
  <c r="BR235" i="101" a="1"/>
  <c r="BR235" i="101" s="1"/>
  <c r="L236" i="101" a="1"/>
  <c r="L236" i="101" s="1"/>
  <c r="AH236" i="101" a="1"/>
  <c r="AH236" i="101" s="1"/>
  <c r="AE236" i="101" a="1"/>
  <c r="AE236" i="101" s="1"/>
  <c r="T236" i="101" a="1"/>
  <c r="T236" i="101" s="1"/>
  <c r="F236" i="101" a="1"/>
  <c r="F236" i="101" s="1"/>
  <c r="AF236" i="101" a="1"/>
  <c r="AF236" i="101" s="1"/>
  <c r="AC236" i="101" a="1"/>
  <c r="AC236" i="101" s="1"/>
  <c r="W236" i="101" a="1"/>
  <c r="W236" i="101" s="1"/>
  <c r="P236" i="101" a="1"/>
  <c r="P236" i="101" s="1"/>
  <c r="Y236" i="101" a="1"/>
  <c r="Y236" i="101" s="1"/>
  <c r="U236" i="101" a="1"/>
  <c r="U236" i="101" s="1"/>
  <c r="X236" i="101" a="1"/>
  <c r="X236" i="101" s="1"/>
  <c r="K236" i="101" a="1"/>
  <c r="K236" i="101" s="1"/>
  <c r="G236" i="101" a="1"/>
  <c r="G236" i="101" s="1"/>
  <c r="J236" i="101" a="1"/>
  <c r="J236" i="101" s="1"/>
  <c r="H236" i="101" a="1"/>
  <c r="H236" i="101" s="1"/>
  <c r="E236" i="101" a="1"/>
  <c r="E236" i="101" s="1"/>
  <c r="AA236" i="101" a="1"/>
  <c r="AA236" i="101" s="1"/>
  <c r="M236" i="101" a="1"/>
  <c r="M236" i="101" s="1"/>
  <c r="N236" i="101" a="1"/>
  <c r="N236" i="101" s="1"/>
  <c r="AG236" i="101" a="1"/>
  <c r="AG236" i="101" s="1"/>
  <c r="V236" i="101" a="1"/>
  <c r="V236" i="101" s="1"/>
  <c r="AD236" i="101" a="1"/>
  <c r="AD236" i="101" s="1"/>
  <c r="AB236" i="101" a="1"/>
  <c r="AB236" i="101" s="1"/>
  <c r="Z236" i="101" a="1"/>
  <c r="Z236" i="101" s="1"/>
  <c r="Q236" i="101" a="1"/>
  <c r="Q236" i="101" s="1"/>
  <c r="I236" i="101" a="1"/>
  <c r="I236" i="101" s="1"/>
  <c r="R236" i="101" a="1"/>
  <c r="R236" i="101" s="1"/>
  <c r="S236" i="101" a="1"/>
  <c r="S236" i="101" s="1"/>
  <c r="D236" i="101" a="1"/>
  <c r="D236" i="101" s="1"/>
  <c r="AQ235" i="101" a="1"/>
  <c r="AQ235" i="101" s="1"/>
  <c r="BG235" i="101" a="1"/>
  <c r="BG235" i="101" s="1"/>
  <c r="AM235" i="101" a="1"/>
  <c r="AM235" i="101" s="1"/>
  <c r="AU235" i="101" a="1"/>
  <c r="AU235" i="101" s="1"/>
  <c r="BP235" i="101" a="1"/>
  <c r="BP235" i="101" s="1"/>
  <c r="BA235" i="101" a="1"/>
  <c r="BA235" i="101" s="1"/>
  <c r="BO235" i="101" a="1"/>
  <c r="BO235" i="101" s="1"/>
  <c r="BI235" i="101" a="1"/>
  <c r="BI235" i="101" s="1"/>
  <c r="AX235" i="101" a="1"/>
  <c r="AX235" i="101" s="1"/>
  <c r="AY235" i="101" a="1"/>
  <c r="AY235" i="101" s="1"/>
  <c r="AS235" i="101" a="1"/>
  <c r="AS235" i="101" s="1"/>
  <c r="AO235" i="101" a="1"/>
  <c r="AO235" i="101" s="1"/>
  <c r="AN235" i="101" a="1"/>
  <c r="AN235" i="101" s="1"/>
  <c r="AL235" i="101" a="1"/>
  <c r="AL235" i="101" s="1"/>
  <c r="BC235" i="101" a="1"/>
  <c r="BC235" i="101" s="1"/>
  <c r="BB235" i="101" a="1"/>
  <c r="BB235" i="101" s="1"/>
  <c r="BK235" i="101" a="1"/>
  <c r="BK235" i="101" s="1"/>
  <c r="BJ235" i="101" a="1"/>
  <c r="BJ235" i="101" s="1"/>
  <c r="AT235" i="101" a="1"/>
  <c r="AT235" i="101" s="1"/>
  <c r="BF235" i="101" a="1"/>
  <c r="BF235" i="101" s="1"/>
  <c r="AW235" i="101" a="1"/>
  <c r="AW235" i="101" s="1"/>
  <c r="BQ235" i="101" a="1"/>
  <c r="BQ235" i="101" s="1"/>
  <c r="BN235" i="101" a="1"/>
  <c r="BN235" i="101" s="1"/>
  <c r="BD235" i="101" a="1"/>
  <c r="BD235" i="101" s="1"/>
  <c r="AV235" i="101" a="1"/>
  <c r="AV235" i="101" s="1"/>
  <c r="BE235" i="101" a="1"/>
  <c r="BE235" i="101" s="1"/>
  <c r="BM235" i="101" a="1"/>
  <c r="BM235" i="101" s="1"/>
  <c r="AP235" i="101" a="1"/>
  <c r="AP235" i="101" s="1"/>
  <c r="BL235" i="101" a="1"/>
  <c r="BL235" i="101" s="1"/>
  <c r="BH235" i="101" a="1"/>
  <c r="BH235" i="101" s="1"/>
  <c r="AZ235" i="101" a="1"/>
  <c r="AZ235" i="101" s="1"/>
  <c r="AR235" i="101" a="1"/>
  <c r="AR235" i="101" s="1"/>
  <c r="H235" i="101" a="1"/>
  <c r="H235" i="101" s="1"/>
  <c r="L235" i="101" a="1"/>
  <c r="L235" i="101" s="1"/>
  <c r="AJ235" i="101" a="1"/>
  <c r="AJ235" i="101" s="1"/>
  <c r="AG235" i="101" a="1"/>
  <c r="AG235" i="101" s="1"/>
  <c r="N235" i="101" a="1"/>
  <c r="N235" i="101" s="1"/>
  <c r="G235" i="101" a="1"/>
  <c r="G235" i="101" s="1"/>
  <c r="AI235" i="101" a="1"/>
  <c r="AI235" i="101" s="1"/>
  <c r="AH235" i="101" a="1"/>
  <c r="AH235" i="101" s="1"/>
  <c r="T235" i="101" a="1"/>
  <c r="T235" i="101" s="1"/>
  <c r="Q235" i="101" a="1"/>
  <c r="Q235" i="101" s="1"/>
  <c r="I235" i="101" a="1"/>
  <c r="I235" i="101" s="1"/>
  <c r="AE235" i="101" a="1"/>
  <c r="AE235" i="101" s="1"/>
  <c r="AB235" i="101" a="1"/>
  <c r="AB235" i="101" s="1"/>
  <c r="AD235" i="101" a="1"/>
  <c r="AD235" i="101" s="1"/>
  <c r="AC235" i="101" a="1"/>
  <c r="AC235" i="101" s="1"/>
  <c r="Z235" i="101" a="1"/>
  <c r="Z235" i="101" s="1"/>
  <c r="Y235" i="101" a="1"/>
  <c r="Y235" i="101" s="1"/>
  <c r="M235" i="101" a="1"/>
  <c r="M235" i="101" s="1"/>
  <c r="K235" i="101" a="1"/>
  <c r="K235" i="101" s="1"/>
  <c r="W235" i="101" a="1"/>
  <c r="W235" i="101" s="1"/>
  <c r="U235" i="101" a="1"/>
  <c r="U235" i="101" s="1"/>
  <c r="O235" i="101" a="1"/>
  <c r="O235" i="101" s="1"/>
  <c r="AK235" i="101" a="1"/>
  <c r="AK235" i="101" s="1"/>
  <c r="AF235" i="101" a="1"/>
  <c r="AF235" i="101" s="1"/>
  <c r="X235" i="101" a="1"/>
  <c r="X235" i="101" s="1"/>
  <c r="J235" i="101" a="1"/>
  <c r="J235" i="101" s="1"/>
  <c r="V235" i="101" a="1"/>
  <c r="V235" i="101" s="1"/>
  <c r="S235" i="101" a="1"/>
  <c r="S235" i="101" s="1"/>
  <c r="F235" i="101" a="1"/>
  <c r="F235" i="101" s="1"/>
  <c r="R235" i="101" a="1"/>
  <c r="R235" i="101" s="1"/>
  <c r="P235" i="101" a="1"/>
  <c r="P235" i="101" s="1"/>
  <c r="AA235" i="101" a="1"/>
  <c r="AA235" i="101" s="1"/>
  <c r="BI234" i="101" a="1"/>
  <c r="BI234" i="101" s="1"/>
  <c r="AX234" i="101" a="1"/>
  <c r="AX234" i="101" s="1"/>
  <c r="AP234" i="101" a="1"/>
  <c r="AP234" i="101" s="1"/>
  <c r="AR234" i="101" a="1"/>
  <c r="AR234" i="101" s="1"/>
  <c r="D235" i="101" a="1"/>
  <c r="D235" i="101" s="1"/>
  <c r="BO234" i="101" a="1"/>
  <c r="BO234" i="101" s="1"/>
  <c r="BE234" i="101" a="1"/>
  <c r="BE234" i="101" s="1"/>
  <c r="AY234" i="101" a="1"/>
  <c r="AY234" i="101" s="1"/>
  <c r="BM234" i="101" a="1"/>
  <c r="BM234" i="101" s="1"/>
  <c r="AT234" i="101" a="1"/>
  <c r="AT234" i="101" s="1"/>
  <c r="BL234" i="101" a="1"/>
  <c r="BL234" i="101" s="1"/>
  <c r="AW234" i="101" a="1"/>
  <c r="AW234" i="101" s="1"/>
  <c r="BC234" i="101" a="1"/>
  <c r="BC234" i="101" s="1"/>
  <c r="E235" i="101" a="1"/>
  <c r="E235" i="101" s="1"/>
  <c r="BR234" i="101" a="1"/>
  <c r="BR234" i="101" s="1"/>
  <c r="BH234" i="101" a="1"/>
  <c r="BH234" i="101" s="1"/>
  <c r="BB234" i="101" a="1"/>
  <c r="BB234" i="101" s="1"/>
  <c r="AU234" i="101" a="1"/>
  <c r="AU234" i="101" s="1"/>
  <c r="AS234" i="101" a="1"/>
  <c r="AS234" i="101" s="1"/>
  <c r="BN234" i="101" a="1"/>
  <c r="BN234" i="101" s="1"/>
  <c r="BF234" i="101" a="1"/>
  <c r="BF234" i="101" s="1"/>
  <c r="AQ234" i="101" a="1"/>
  <c r="AQ234" i="101" s="1"/>
  <c r="BJ234" i="101" a="1"/>
  <c r="BJ234" i="101" s="1"/>
  <c r="BQ234" i="101" a="1"/>
  <c r="BQ234" i="101" s="1"/>
  <c r="BP234" i="101" a="1"/>
  <c r="BP234" i="101" s="1"/>
  <c r="BK234" i="101" a="1"/>
  <c r="BK234" i="101" s="1"/>
  <c r="BD234" i="101" a="1"/>
  <c r="BD234" i="101" s="1"/>
  <c r="BA234" i="101" a="1"/>
  <c r="BA234" i="101" s="1"/>
  <c r="AZ234" i="101" a="1"/>
  <c r="AZ234" i="101" s="1"/>
  <c r="AV234" i="101" a="1"/>
  <c r="AV234" i="101" s="1"/>
  <c r="AO234" i="101" a="1"/>
  <c r="AO234" i="101" s="1"/>
  <c r="BG234" i="101" a="1"/>
  <c r="BG234" i="101" s="1"/>
  <c r="M234" i="101" a="1"/>
  <c r="M234" i="101" s="1"/>
  <c r="AN234" i="101" a="1"/>
  <c r="AN234" i="101" s="1"/>
  <c r="AJ234" i="101" a="1"/>
  <c r="AJ234" i="101" s="1"/>
  <c r="AC234" i="101" a="1"/>
  <c r="AC234" i="101" s="1"/>
  <c r="R234" i="101" a="1"/>
  <c r="R234" i="101" s="1"/>
  <c r="K234" i="101" a="1"/>
  <c r="K234" i="101" s="1"/>
  <c r="X234" i="101" a="1"/>
  <c r="X234" i="101" s="1"/>
  <c r="T234" i="101" a="1"/>
  <c r="T234" i="101" s="1"/>
  <c r="I234" i="101" a="1"/>
  <c r="I234" i="101" s="1"/>
  <c r="N234" i="101" a="1"/>
  <c r="N234" i="101" s="1"/>
  <c r="S234" i="101" a="1"/>
  <c r="S234" i="101" s="1"/>
  <c r="AH234" i="101" a="1"/>
  <c r="AH234" i="101" s="1"/>
  <c r="AM234" i="101" a="1"/>
  <c r="AM234" i="101" s="1"/>
  <c r="AL234" i="101" a="1"/>
  <c r="AL234" i="101" s="1"/>
  <c r="W234" i="101" a="1"/>
  <c r="W234" i="101" s="1"/>
  <c r="V234" i="101" a="1"/>
  <c r="V234" i="101" s="1"/>
  <c r="L234" i="101" a="1"/>
  <c r="L234" i="101" s="1"/>
  <c r="AK234" i="101" a="1"/>
  <c r="AK234" i="101" s="1"/>
  <c r="AE234" i="101" a="1"/>
  <c r="AE234" i="101" s="1"/>
  <c r="AI234" i="101" a="1"/>
  <c r="AI234" i="101" s="1"/>
  <c r="AG234" i="101" a="1"/>
  <c r="AG234" i="101" s="1"/>
  <c r="AF234" i="101" a="1"/>
  <c r="AF234" i="101" s="1"/>
  <c r="AD234" i="101" a="1"/>
  <c r="AD234" i="101" s="1"/>
  <c r="U234" i="101" a="1"/>
  <c r="U234" i="101" s="1"/>
  <c r="P234" i="101" a="1"/>
  <c r="P234" i="101" s="1"/>
  <c r="O234" i="101" a="1"/>
  <c r="O234" i="101" s="1"/>
  <c r="AA234" i="101" a="1"/>
  <c r="AA234" i="101" s="1"/>
  <c r="AB234" i="101" a="1"/>
  <c r="AB234" i="101" s="1"/>
  <c r="J234" i="101" a="1"/>
  <c r="J234" i="101" s="1"/>
  <c r="Y234" i="101" a="1"/>
  <c r="Y234" i="101" s="1"/>
  <c r="Q234" i="101" a="1"/>
  <c r="Q234" i="101" s="1"/>
  <c r="Z234" i="101" a="1"/>
  <c r="Z234" i="101" s="1"/>
  <c r="AZ233" i="101" a="1"/>
  <c r="AZ233" i="101" s="1"/>
  <c r="BL233" i="101" a="1"/>
  <c r="BL233" i="101" s="1"/>
  <c r="AU233" i="101" a="1"/>
  <c r="AU233" i="101" s="1"/>
  <c r="F234" i="101" a="1"/>
  <c r="F234" i="101" s="1"/>
  <c r="G234" i="101" a="1"/>
  <c r="G234" i="101" s="1"/>
  <c r="BB233" i="101" a="1"/>
  <c r="BB233" i="101" s="1"/>
  <c r="AV233" i="101" a="1"/>
  <c r="AV233" i="101" s="1"/>
  <c r="H234" i="101" a="1"/>
  <c r="H234" i="101" s="1"/>
  <c r="AR233" i="101" a="1"/>
  <c r="AR233" i="101" s="1"/>
  <c r="BM233" i="101" a="1"/>
  <c r="BM233" i="101" s="1"/>
  <c r="BA233" i="101" a="1"/>
  <c r="BA233" i="101" s="1"/>
  <c r="AT233" i="101" a="1"/>
  <c r="AT233" i="101" s="1"/>
  <c r="BQ233" i="101" a="1"/>
  <c r="BQ233" i="101" s="1"/>
  <c r="BE233" i="101" a="1"/>
  <c r="BE233" i="101" s="1"/>
  <c r="AY233" i="101" a="1"/>
  <c r="AY233" i="101" s="1"/>
  <c r="E234" i="101" a="1"/>
  <c r="E234" i="101" s="1"/>
  <c r="BR233" i="101" a="1"/>
  <c r="BR233" i="101" s="1"/>
  <c r="AX233" i="101" a="1"/>
  <c r="AX233" i="101" s="1"/>
  <c r="BN233" i="101" a="1"/>
  <c r="BN233" i="101" s="1"/>
  <c r="AS233" i="101" a="1"/>
  <c r="AS233" i="101" s="1"/>
  <c r="BI233" i="101" a="1"/>
  <c r="BI233" i="101" s="1"/>
  <c r="BG233" i="101" a="1"/>
  <c r="BG233" i="101" s="1"/>
  <c r="BC233" i="101" a="1"/>
  <c r="BC233" i="101" s="1"/>
  <c r="D234" i="101" a="1"/>
  <c r="D234" i="101" s="1"/>
  <c r="BP233" i="101" a="1"/>
  <c r="BP233" i="101" s="1"/>
  <c r="BO233" i="101" a="1"/>
  <c r="BO233" i="101" s="1"/>
  <c r="AW233" i="101" a="1"/>
  <c r="AW233" i="101" s="1"/>
  <c r="BK233" i="101" a="1"/>
  <c r="BK233" i="101" s="1"/>
  <c r="BJ233" i="101" a="1"/>
  <c r="BJ233" i="101" s="1"/>
  <c r="BH233" i="101" a="1"/>
  <c r="BH233" i="101" s="1"/>
  <c r="BF233" i="101" a="1"/>
  <c r="BF233" i="101" s="1"/>
  <c r="BD233" i="101" a="1"/>
  <c r="BD233" i="101" s="1"/>
  <c r="AJ233" i="101" a="1"/>
  <c r="AJ233" i="101" s="1"/>
  <c r="AG233" i="101" a="1"/>
  <c r="AG233" i="101" s="1"/>
  <c r="AB233" i="101" a="1"/>
  <c r="AB233" i="101" s="1"/>
  <c r="Y233" i="101" a="1"/>
  <c r="Y233" i="101" s="1"/>
  <c r="S233" i="101" a="1"/>
  <c r="S233" i="101" s="1"/>
  <c r="AN233" i="101" a="1"/>
  <c r="AN233" i="101" s="1"/>
  <c r="W233" i="101" a="1"/>
  <c r="W233" i="101" s="1"/>
  <c r="V233" i="101" a="1"/>
  <c r="V233" i="101" s="1"/>
  <c r="N233" i="101" a="1"/>
  <c r="N233" i="101" s="1"/>
  <c r="AF233" i="101" a="1"/>
  <c r="AF233" i="101" s="1"/>
  <c r="AE233" i="101" a="1"/>
  <c r="AE233" i="101" s="1"/>
  <c r="AQ233" i="101" a="1"/>
  <c r="AQ233" i="101" s="1"/>
  <c r="P233" i="101" a="1"/>
  <c r="P233" i="101" s="1"/>
  <c r="AP233" i="101" a="1"/>
  <c r="AP233" i="101" s="1"/>
  <c r="AO233" i="101" a="1"/>
  <c r="AO233" i="101" s="1"/>
  <c r="M233" i="101" a="1"/>
  <c r="M233" i="101" s="1"/>
  <c r="O233" i="101" a="1"/>
  <c r="O233" i="101" s="1"/>
  <c r="AM233" i="101" a="1"/>
  <c r="AM233" i="101" s="1"/>
  <c r="AD233" i="101" a="1"/>
  <c r="AD233" i="101" s="1"/>
  <c r="U233" i="101" a="1"/>
  <c r="U233" i="101" s="1"/>
  <c r="AK233" i="101" a="1"/>
  <c r="AK233" i="101" s="1"/>
  <c r="AL233" i="101" a="1"/>
  <c r="AL233" i="101" s="1"/>
  <c r="AI233" i="101" a="1"/>
  <c r="AI233" i="101" s="1"/>
  <c r="Z233" i="101" a="1"/>
  <c r="Z233" i="101" s="1"/>
  <c r="T233" i="101" a="1"/>
  <c r="T233" i="101" s="1"/>
  <c r="AH233" i="101" a="1"/>
  <c r="AH233" i="101" s="1"/>
  <c r="R233" i="101" a="1"/>
  <c r="R233" i="101" s="1"/>
  <c r="Q233" i="101" a="1"/>
  <c r="Q233" i="101" s="1"/>
  <c r="AA233" i="101" a="1"/>
  <c r="AA233" i="101" s="1"/>
  <c r="X233" i="101" a="1"/>
  <c r="X233" i="101" s="1"/>
  <c r="AC233" i="101" a="1"/>
  <c r="AC233" i="101" s="1"/>
  <c r="L233" i="101" a="1"/>
  <c r="L233" i="101" s="1"/>
  <c r="BM232" i="101" a="1"/>
  <c r="BM232" i="101" s="1"/>
  <c r="BE232" i="101" a="1"/>
  <c r="BE232" i="101" s="1"/>
  <c r="BG232" i="101" a="1"/>
  <c r="BG232" i="101" s="1"/>
  <c r="AY232" i="101" a="1"/>
  <c r="AY232" i="101" s="1"/>
  <c r="BR232" i="101" a="1"/>
  <c r="BR232" i="101" s="1"/>
  <c r="AU232" i="101" a="1"/>
  <c r="AU232" i="101" s="1"/>
  <c r="G233" i="101" a="1"/>
  <c r="G233" i="101" s="1"/>
  <c r="BQ232" i="101" a="1"/>
  <c r="BQ232" i="101" s="1"/>
  <c r="BN232" i="101" a="1"/>
  <c r="BN232" i="101" s="1"/>
  <c r="BL232" i="101" a="1"/>
  <c r="BL232" i="101" s="1"/>
  <c r="AW232" i="101" a="1"/>
  <c r="AW232" i="101" s="1"/>
  <c r="BB232" i="101" a="1"/>
  <c r="BB232" i="101" s="1"/>
  <c r="AV232" i="101" a="1"/>
  <c r="AV232" i="101" s="1"/>
  <c r="BJ232" i="101" a="1"/>
  <c r="BJ232" i="101" s="1"/>
  <c r="AX232" i="101" a="1"/>
  <c r="AX232" i="101" s="1"/>
  <c r="BA232" i="101" a="1"/>
  <c r="BA232" i="101" s="1"/>
  <c r="D233" i="101" a="1"/>
  <c r="D233" i="101" s="1"/>
  <c r="K233" i="101" a="1"/>
  <c r="K233" i="101" s="1"/>
  <c r="J233" i="101" a="1"/>
  <c r="J233" i="101" s="1"/>
  <c r="BD232" i="101" a="1"/>
  <c r="BD232" i="101" s="1"/>
  <c r="BC232" i="101" a="1"/>
  <c r="BC232" i="101" s="1"/>
  <c r="BP232" i="101" a="1"/>
  <c r="BP232" i="101" s="1"/>
  <c r="BK232" i="101" a="1"/>
  <c r="BK232" i="101" s="1"/>
  <c r="H233" i="101" a="1"/>
  <c r="H233" i="101" s="1"/>
  <c r="I233" i="101" a="1"/>
  <c r="I233" i="101" s="1"/>
  <c r="BI232" i="101" a="1"/>
  <c r="BI232" i="101" s="1"/>
  <c r="BH232" i="101" a="1"/>
  <c r="BH232" i="101" s="1"/>
  <c r="E233" i="101" a="1"/>
  <c r="E233" i="101" s="1"/>
  <c r="BF232" i="101" a="1"/>
  <c r="BF232" i="101" s="1"/>
  <c r="AZ232" i="101" a="1"/>
  <c r="AZ232" i="101" s="1"/>
  <c r="F233" i="101" a="1"/>
  <c r="F233" i="101" s="1"/>
  <c r="BO232" i="101" a="1"/>
  <c r="BO232" i="101" s="1"/>
  <c r="AC232" i="101" a="1"/>
  <c r="AC232" i="101" s="1"/>
  <c r="AT232" i="101" a="1"/>
  <c r="AT232" i="101" s="1"/>
  <c r="AS232" i="101" a="1"/>
  <c r="AS232" i="101" s="1"/>
  <c r="AR232" i="101" a="1"/>
  <c r="AR232" i="101" s="1"/>
  <c r="AB232" i="101" a="1"/>
  <c r="AB232" i="101" s="1"/>
  <c r="AQ232" i="101" a="1"/>
  <c r="AQ232" i="101" s="1"/>
  <c r="W232" i="101" a="1"/>
  <c r="W232" i="101" s="1"/>
  <c r="AO232" i="101" a="1"/>
  <c r="AO232" i="101" s="1"/>
  <c r="AA232" i="101" a="1"/>
  <c r="AA232" i="101" s="1"/>
  <c r="AL232" i="101" a="1"/>
  <c r="AL232" i="101" s="1"/>
  <c r="Q232" i="101" a="1"/>
  <c r="Q232" i="101" s="1"/>
  <c r="AI232" i="101" a="1"/>
  <c r="AI232" i="101" s="1"/>
  <c r="Y232" i="101" a="1"/>
  <c r="Y232" i="101" s="1"/>
  <c r="V232" i="101" a="1"/>
  <c r="V232" i="101" s="1"/>
  <c r="AH232" i="101" a="1"/>
  <c r="AH232" i="101" s="1"/>
  <c r="R232" i="101" a="1"/>
  <c r="R232" i="101" s="1"/>
  <c r="T232" i="101" a="1"/>
  <c r="T232" i="101" s="1"/>
  <c r="U232" i="101" a="1"/>
  <c r="U232" i="101" s="1"/>
  <c r="AK232" i="101" a="1"/>
  <c r="AK232" i="101" s="1"/>
  <c r="AE232" i="101" a="1"/>
  <c r="AE232" i="101" s="1"/>
  <c r="AP232" i="101" a="1"/>
  <c r="AP232" i="101" s="1"/>
  <c r="AN232" i="101" a="1"/>
  <c r="AN232" i="101" s="1"/>
  <c r="X232" i="101" a="1"/>
  <c r="X232" i="101" s="1"/>
  <c r="AG232" i="101" a="1"/>
  <c r="AG232" i="101" s="1"/>
  <c r="P232" i="101" a="1"/>
  <c r="P232" i="101" s="1"/>
  <c r="AM232" i="101" a="1"/>
  <c r="AM232" i="101" s="1"/>
  <c r="AD232" i="101" a="1"/>
  <c r="AD232" i="101" s="1"/>
  <c r="Z232" i="101" a="1"/>
  <c r="Z232" i="101" s="1"/>
  <c r="S232" i="101" a="1"/>
  <c r="S232" i="101" s="1"/>
  <c r="AJ232" i="101" a="1"/>
  <c r="AJ232" i="101" s="1"/>
  <c r="O232" i="101" a="1"/>
  <c r="O232" i="101" s="1"/>
  <c r="AF232" i="101" a="1"/>
  <c r="AF232" i="101" s="1"/>
  <c r="BA231" i="101" a="1"/>
  <c r="BA231" i="101" s="1"/>
  <c r="H232" i="101" a="1"/>
  <c r="H232" i="101" s="1"/>
  <c r="BL231" i="101" a="1"/>
  <c r="BL231" i="101" s="1"/>
  <c r="BN231" i="101" a="1"/>
  <c r="BN231" i="101" s="1"/>
  <c r="BG231" i="101" a="1"/>
  <c r="BG231" i="101" s="1"/>
  <c r="N232" i="101" a="1"/>
  <c r="N232" i="101" s="1"/>
  <c r="M232" i="101" a="1"/>
  <c r="M232" i="101" s="1"/>
  <c r="I232" i="101" a="1"/>
  <c r="I232" i="101" s="1"/>
  <c r="BQ231" i="101" a="1"/>
  <c r="BQ231" i="101" s="1"/>
  <c r="D232" i="101" a="1"/>
  <c r="D232" i="101" s="1"/>
  <c r="L232" i="101" a="1"/>
  <c r="L232" i="101" s="1"/>
  <c r="AY231" i="101" a="1"/>
  <c r="AY231" i="101" s="1"/>
  <c r="J232" i="101" a="1"/>
  <c r="J232" i="101" s="1"/>
  <c r="BP231" i="101" a="1"/>
  <c r="BP231" i="101" s="1"/>
  <c r="BI231" i="101" a="1"/>
  <c r="BI231" i="101" s="1"/>
  <c r="BE231" i="101" a="1"/>
  <c r="BE231" i="101" s="1"/>
  <c r="BD231" i="101" a="1"/>
  <c r="BD231" i="101" s="1"/>
  <c r="K232" i="101" a="1"/>
  <c r="K232" i="101" s="1"/>
  <c r="G232" i="101" a="1"/>
  <c r="G232" i="101" s="1"/>
  <c r="BR231" i="101" a="1"/>
  <c r="BR231" i="101" s="1"/>
  <c r="BM231" i="101" a="1"/>
  <c r="BM231" i="101" s="1"/>
  <c r="E232" i="101" a="1"/>
  <c r="E232" i="101" s="1"/>
  <c r="F232" i="101" a="1"/>
  <c r="F232" i="101" s="1"/>
  <c r="BK231" i="101" a="1"/>
  <c r="BK231" i="101" s="1"/>
  <c r="BJ231" i="101" a="1"/>
  <c r="BJ231" i="101" s="1"/>
  <c r="BH231" i="101" a="1"/>
  <c r="BH231" i="101" s="1"/>
  <c r="BF231" i="101" a="1"/>
  <c r="BF231" i="101" s="1"/>
  <c r="BB231" i="101" a="1"/>
  <c r="BB231" i="101" s="1"/>
  <c r="BO231" i="101" a="1"/>
  <c r="BO231" i="101" s="1"/>
  <c r="AX231" i="101" a="1"/>
  <c r="AX231" i="101" s="1"/>
  <c r="AZ231" i="101" a="1"/>
  <c r="AZ231" i="101" s="1"/>
  <c r="BC231" i="101" a="1"/>
  <c r="BC231" i="101" s="1"/>
  <c r="AD231" i="101" a="1"/>
  <c r="AD231" i="101" s="1"/>
  <c r="AJ231" i="101" a="1"/>
  <c r="AJ231" i="101" s="1"/>
  <c r="AT231" i="101" a="1"/>
  <c r="AT231" i="101" s="1"/>
  <c r="AE231" i="101" a="1"/>
  <c r="AE231" i="101" s="1"/>
  <c r="AF231" i="101" a="1"/>
  <c r="AF231" i="101" s="1"/>
  <c r="AC231" i="101" a="1"/>
  <c r="AC231" i="101" s="1"/>
  <c r="AA231" i="101" a="1"/>
  <c r="AA231" i="101" s="1"/>
  <c r="W231" i="101" a="1"/>
  <c r="W231" i="101" s="1"/>
  <c r="AN231" i="101" a="1"/>
  <c r="AN231" i="101" s="1"/>
  <c r="T231" i="101" a="1"/>
  <c r="T231" i="101" s="1"/>
  <c r="V231" i="101" a="1"/>
  <c r="V231" i="101" s="1"/>
  <c r="X231" i="101" a="1"/>
  <c r="X231" i="101" s="1"/>
  <c r="Z231" i="101" a="1"/>
  <c r="Z231" i="101" s="1"/>
  <c r="AK231" i="101" a="1"/>
  <c r="AK231" i="101" s="1"/>
  <c r="AW231" i="101" a="1"/>
  <c r="AW231" i="101" s="1"/>
  <c r="AV231" i="101" a="1"/>
  <c r="AV231" i="101" s="1"/>
  <c r="U231" i="101" a="1"/>
  <c r="U231" i="101" s="1"/>
  <c r="AU231" i="101" a="1"/>
  <c r="AU231" i="101" s="1"/>
  <c r="AS231" i="101" a="1"/>
  <c r="AS231" i="101" s="1"/>
  <c r="S231" i="101" a="1"/>
  <c r="S231" i="101" s="1"/>
  <c r="AQ231" i="101" a="1"/>
  <c r="AQ231" i="101" s="1"/>
  <c r="AR231" i="101" a="1"/>
  <c r="AR231" i="101" s="1"/>
  <c r="AH231" i="101" a="1"/>
  <c r="AH231" i="101" s="1"/>
  <c r="AO231" i="101" a="1"/>
  <c r="AO231" i="101" s="1"/>
  <c r="AB231" i="101" a="1"/>
  <c r="AB231" i="101" s="1"/>
  <c r="AP231" i="101" a="1"/>
  <c r="AP231" i="101" s="1"/>
  <c r="Y231" i="101" a="1"/>
  <c r="Y231" i="101" s="1"/>
  <c r="AM231" i="101" a="1"/>
  <c r="AM231" i="101" s="1"/>
  <c r="AI231" i="101" a="1"/>
  <c r="AI231" i="101" s="1"/>
  <c r="AG231" i="101" a="1"/>
  <c r="AG231" i="101" s="1"/>
  <c r="R231" i="101" a="1"/>
  <c r="R231" i="101" s="1"/>
  <c r="AL231" i="101" a="1"/>
  <c r="AL231" i="101" s="1"/>
  <c r="BA230" i="101" a="1"/>
  <c r="BA230" i="101" s="1"/>
  <c r="O231" i="101" a="1"/>
  <c r="O231" i="101" s="1"/>
  <c r="BP230" i="101" a="1"/>
  <c r="BP230" i="101" s="1"/>
  <c r="BG230" i="101" a="1"/>
  <c r="BG230" i="101" s="1"/>
  <c r="J231" i="101" a="1"/>
  <c r="J231" i="101" s="1"/>
  <c r="BH230" i="101" a="1"/>
  <c r="BH230" i="101" s="1"/>
  <c r="BD230" i="101" a="1"/>
  <c r="BD230" i="101" s="1"/>
  <c r="D231" i="101" a="1"/>
  <c r="D231" i="101" s="1"/>
  <c r="BR230" i="101" a="1"/>
  <c r="BR230" i="101" s="1"/>
  <c r="BQ230" i="101" a="1"/>
  <c r="BQ230" i="101" s="1"/>
  <c r="BO230" i="101" a="1"/>
  <c r="BO230" i="101" s="1"/>
  <c r="N231" i="101" a="1"/>
  <c r="N231" i="101" s="1"/>
  <c r="G231" i="101" a="1"/>
  <c r="G231" i="101" s="1"/>
  <c r="E231" i="101" a="1"/>
  <c r="E231" i="101" s="1"/>
  <c r="BK230" i="101" a="1"/>
  <c r="BK230" i="101" s="1"/>
  <c r="Q231" i="101" a="1"/>
  <c r="Q231" i="101" s="1"/>
  <c r="H231" i="101" a="1"/>
  <c r="H231" i="101" s="1"/>
  <c r="K231" i="101" a="1"/>
  <c r="K231" i="101" s="1"/>
  <c r="M231" i="101" a="1"/>
  <c r="M231" i="101" s="1"/>
  <c r="BJ230" i="101" a="1"/>
  <c r="BJ230" i="101" s="1"/>
  <c r="L231" i="101" a="1"/>
  <c r="L231" i="101" s="1"/>
  <c r="I231" i="101" a="1"/>
  <c r="I231" i="101" s="1"/>
  <c r="BB230" i="101" a="1"/>
  <c r="BB230" i="101" s="1"/>
  <c r="BN230" i="101" a="1"/>
  <c r="BN230" i="101" s="1"/>
  <c r="F231" i="101" a="1"/>
  <c r="F231" i="101" s="1"/>
  <c r="BF230" i="101" a="1"/>
  <c r="BF230" i="101" s="1"/>
  <c r="BE230" i="101" a="1"/>
  <c r="BE230" i="101" s="1"/>
  <c r="BC230" i="101" a="1"/>
  <c r="BC230" i="101" s="1"/>
  <c r="BI230" i="101" a="1"/>
  <c r="BI230" i="101" s="1"/>
  <c r="BM230" i="101" a="1"/>
  <c r="BM230" i="101" s="1"/>
  <c r="BL230" i="101" a="1"/>
  <c r="BL230" i="101" s="1"/>
  <c r="P231" i="101" a="1"/>
  <c r="P231" i="101" s="1"/>
  <c r="W230" i="101" a="1"/>
  <c r="W230" i="101" s="1"/>
  <c r="AR230" i="101" a="1"/>
  <c r="AR230" i="101" s="1"/>
  <c r="AW230" i="101" a="1"/>
  <c r="AW230" i="101" s="1"/>
  <c r="AH230" i="101" a="1"/>
  <c r="AH230" i="101" s="1"/>
  <c r="AO230" i="101" a="1"/>
  <c r="AO230" i="101" s="1"/>
  <c r="AA230" i="101" a="1"/>
  <c r="AA230" i="101" s="1"/>
  <c r="AI230" i="101" a="1"/>
  <c r="AI230" i="101" s="1"/>
  <c r="AX230" i="101" a="1"/>
  <c r="AX230" i="101" s="1"/>
  <c r="AF230" i="101" a="1"/>
  <c r="AF230" i="101" s="1"/>
  <c r="AB230" i="101" a="1"/>
  <c r="AB230" i="101" s="1"/>
  <c r="AY230" i="101" a="1"/>
  <c r="AY230" i="101" s="1"/>
  <c r="U230" i="101" a="1"/>
  <c r="U230" i="101" s="1"/>
  <c r="AT230" i="101" a="1"/>
  <c r="AT230" i="101" s="1"/>
  <c r="AG230" i="101" a="1"/>
  <c r="AG230" i="101" s="1"/>
  <c r="AP230" i="101" a="1"/>
  <c r="AP230" i="101" s="1"/>
  <c r="AU230" i="101" a="1"/>
  <c r="AU230" i="101" s="1"/>
  <c r="AC230" i="101" a="1"/>
  <c r="AC230" i="101" s="1"/>
  <c r="AS230" i="101" a="1"/>
  <c r="AS230" i="101" s="1"/>
  <c r="AD230" i="101" a="1"/>
  <c r="AD230" i="101" s="1"/>
  <c r="AQ230" i="101" a="1"/>
  <c r="AQ230" i="101" s="1"/>
  <c r="AE230" i="101" a="1"/>
  <c r="AE230" i="101" s="1"/>
  <c r="Z230" i="101" a="1"/>
  <c r="Z230" i="101" s="1"/>
  <c r="Y230" i="101" a="1"/>
  <c r="Y230" i="101" s="1"/>
  <c r="AN230" i="101" a="1"/>
  <c r="AN230" i="101" s="1"/>
  <c r="AM230" i="101" a="1"/>
  <c r="AM230" i="101" s="1"/>
  <c r="AL230" i="101" a="1"/>
  <c r="AL230" i="101" s="1"/>
  <c r="AJ230" i="101" a="1"/>
  <c r="AJ230" i="101" s="1"/>
  <c r="AK230" i="101" a="1"/>
  <c r="AK230" i="101" s="1"/>
  <c r="X230" i="101" a="1"/>
  <c r="X230" i="101" s="1"/>
  <c r="AV230" i="101" a="1"/>
  <c r="AV230" i="101" s="1"/>
  <c r="AZ230" i="101" a="1"/>
  <c r="AZ230" i="101" s="1"/>
  <c r="V230" i="101" a="1"/>
  <c r="V230" i="101" s="1"/>
  <c r="S230" i="101" a="1"/>
  <c r="S230" i="101" s="1"/>
  <c r="BE229" i="101" a="1"/>
  <c r="BE229" i="101" s="1"/>
  <c r="L230" i="101" a="1"/>
  <c r="L230" i="101" s="1"/>
  <c r="I230" i="101" a="1"/>
  <c r="I230" i="101" s="1"/>
  <c r="E230" i="101" a="1"/>
  <c r="E230" i="101" s="1"/>
  <c r="BP229" i="101" a="1"/>
  <c r="BP229" i="101" s="1"/>
  <c r="R230" i="101" a="1"/>
  <c r="R230" i="101" s="1"/>
  <c r="J230" i="101" a="1"/>
  <c r="J230" i="101" s="1"/>
  <c r="BR229" i="101" a="1"/>
  <c r="BR229" i="101" s="1"/>
  <c r="BD229" i="101" a="1"/>
  <c r="BD229" i="101" s="1"/>
  <c r="Q230" i="101" a="1"/>
  <c r="Q230" i="101" s="1"/>
  <c r="M230" i="101" a="1"/>
  <c r="M230" i="101" s="1"/>
  <c r="BG229" i="101" a="1"/>
  <c r="BG229" i="101" s="1"/>
  <c r="BF229" i="101" a="1"/>
  <c r="BF229" i="101" s="1"/>
  <c r="P230" i="101" a="1"/>
  <c r="P230" i="101" s="1"/>
  <c r="N230" i="101" a="1"/>
  <c r="N230" i="101" s="1"/>
  <c r="BN229" i="101" a="1"/>
  <c r="BN229" i="101" s="1"/>
  <c r="O230" i="101" a="1"/>
  <c r="O230" i="101" s="1"/>
  <c r="BQ229" i="101" a="1"/>
  <c r="BQ229" i="101" s="1"/>
  <c r="K230" i="101" a="1"/>
  <c r="K230" i="101" s="1"/>
  <c r="H230" i="101" a="1"/>
  <c r="H230" i="101" s="1"/>
  <c r="BH229" i="101" a="1"/>
  <c r="BH229" i="101" s="1"/>
  <c r="BL229" i="101" a="1"/>
  <c r="BL229" i="101" s="1"/>
  <c r="BI229" i="101" a="1"/>
  <c r="BI229" i="101" s="1"/>
  <c r="G230" i="101" a="1"/>
  <c r="G230" i="101" s="1"/>
  <c r="D230" i="101" a="1"/>
  <c r="D230" i="101" s="1"/>
  <c r="BO229" i="101" a="1"/>
  <c r="BO229" i="101" s="1"/>
  <c r="BM229" i="101" a="1"/>
  <c r="BM229" i="101" s="1"/>
  <c r="F230" i="101" a="1"/>
  <c r="F230" i="101" s="1"/>
  <c r="BJ229" i="101" a="1"/>
  <c r="BJ229" i="101" s="1"/>
  <c r="BK229" i="101" a="1"/>
  <c r="BK229" i="101" s="1"/>
  <c r="T230" i="101" a="1"/>
  <c r="T230" i="101" s="1"/>
  <c r="AH229" i="101" a="1"/>
  <c r="AH229" i="101" s="1"/>
  <c r="AA229" i="101" a="1"/>
  <c r="AA229" i="101" s="1"/>
  <c r="AU229" i="101" a="1"/>
  <c r="AU229" i="101" s="1"/>
  <c r="AX229" i="101" a="1"/>
  <c r="AX229" i="101" s="1"/>
  <c r="AR229" i="101" a="1"/>
  <c r="AR229" i="101" s="1"/>
  <c r="AK229" i="101" a="1"/>
  <c r="AK229" i="101" s="1"/>
  <c r="AC229" i="101" a="1"/>
  <c r="AC229" i="101" s="1"/>
  <c r="AY229" i="101" a="1"/>
  <c r="AY229" i="101" s="1"/>
  <c r="AZ229" i="101" a="1"/>
  <c r="AZ229" i="101" s="1"/>
  <c r="AW229" i="101" a="1"/>
  <c r="AW229" i="101" s="1"/>
  <c r="X229" i="101" a="1"/>
  <c r="X229" i="101" s="1"/>
  <c r="AG229" i="101" a="1"/>
  <c r="AG229" i="101" s="1"/>
  <c r="AJ229" i="101" a="1"/>
  <c r="AJ229" i="101" s="1"/>
  <c r="AI229" i="101" a="1"/>
  <c r="AI229" i="101" s="1"/>
  <c r="AE229" i="101" a="1"/>
  <c r="AE229" i="101" s="1"/>
  <c r="AB229" i="101" a="1"/>
  <c r="AB229" i="101" s="1"/>
  <c r="AS229" i="101" a="1"/>
  <c r="AS229" i="101" s="1"/>
  <c r="AO229" i="101" a="1"/>
  <c r="AO229" i="101" s="1"/>
  <c r="AQ229" i="101" a="1"/>
  <c r="AQ229" i="101" s="1"/>
  <c r="AN229" i="101" a="1"/>
  <c r="AN229" i="101" s="1"/>
  <c r="AL229" i="101" a="1"/>
  <c r="AL229" i="101" s="1"/>
  <c r="AD229" i="101" a="1"/>
  <c r="AD229" i="101" s="1"/>
  <c r="Y229" i="101" a="1"/>
  <c r="Y229" i="101" s="1"/>
  <c r="AM229" i="101" a="1"/>
  <c r="AM229" i="101" s="1"/>
  <c r="AV229" i="101" a="1"/>
  <c r="AV229" i="101" s="1"/>
  <c r="Z229" i="101" a="1"/>
  <c r="Z229" i="101" s="1"/>
  <c r="BA229" i="101" a="1"/>
  <c r="BA229" i="101" s="1"/>
  <c r="BB229" i="101" a="1"/>
  <c r="BB229" i="101" s="1"/>
  <c r="AT229" i="101" a="1"/>
  <c r="AT229" i="101" s="1"/>
  <c r="AP229" i="101" a="1"/>
  <c r="AP229" i="101" s="1"/>
  <c r="AF229" i="101" a="1"/>
  <c r="AF229" i="101" s="1"/>
  <c r="BC229" i="101" a="1"/>
  <c r="BC229" i="101" s="1"/>
  <c r="BL244" i="101" a="1"/>
  <c r="BL244" i="101" s="1"/>
  <c r="AT244" i="101" a="1"/>
  <c r="AT244" i="101" s="1"/>
  <c r="BJ244" i="101" a="1"/>
  <c r="BJ244" i="101" s="1"/>
  <c r="BI244" i="101" a="1"/>
  <c r="BI244" i="101" s="1"/>
  <c r="BG244" i="101" a="1"/>
  <c r="BG244" i="101" s="1"/>
  <c r="AV244" i="101" a="1"/>
  <c r="AV244" i="101" s="1"/>
  <c r="BE244" i="101" a="1"/>
  <c r="BE244" i="101" s="1"/>
  <c r="BC244" i="101" a="1"/>
  <c r="BC244" i="101" s="1"/>
  <c r="AR244" i="101" a="1"/>
  <c r="AR244" i="101" s="1"/>
  <c r="AU244" i="101" a="1"/>
  <c r="AU244" i="101" s="1"/>
  <c r="BB244" i="101" a="1"/>
  <c r="BB244" i="101" s="1"/>
  <c r="AY244" i="101" a="1"/>
  <c r="AY244" i="101" s="1"/>
  <c r="AS244" i="101" a="1"/>
  <c r="AS244" i="101" s="1"/>
  <c r="AP244" i="101" a="1"/>
  <c r="AP244" i="101" s="1"/>
  <c r="BH244" i="101" a="1"/>
  <c r="BH244" i="101" s="1"/>
  <c r="D245" i="101" a="1"/>
  <c r="D245" i="101" s="1"/>
  <c r="BK244" i="101" a="1"/>
  <c r="BK244" i="101" s="1"/>
  <c r="AZ244" i="101" a="1"/>
  <c r="AZ244" i="101" s="1"/>
  <c r="AW244" i="101" a="1"/>
  <c r="AW244" i="101" s="1"/>
  <c r="BF244" i="101" a="1"/>
  <c r="BF244" i="101" s="1"/>
  <c r="BN244" i="101" a="1"/>
  <c r="BN244" i="101" s="1"/>
  <c r="BR244" i="101" a="1"/>
  <c r="BR244" i="101" s="1"/>
  <c r="BM244" i="101" a="1"/>
  <c r="BM244" i="101" s="1"/>
  <c r="BA244" i="101" a="1"/>
  <c r="BA244" i="101" s="1"/>
  <c r="AX244" i="101" a="1"/>
  <c r="AX244" i="101" s="1"/>
  <c r="BQ244" i="101" a="1"/>
  <c r="BQ244" i="101" s="1"/>
  <c r="BD244" i="101" a="1"/>
  <c r="BD244" i="101" s="1"/>
  <c r="BO244" i="101" a="1"/>
  <c r="BO244" i="101" s="1"/>
  <c r="AQ244" i="101" a="1"/>
  <c r="AQ244" i="101" s="1"/>
  <c r="AO244" i="101" a="1"/>
  <c r="AO244" i="101" s="1"/>
  <c r="AN244" i="101" a="1"/>
  <c r="AN244" i="101" s="1"/>
  <c r="BP244" i="101" a="1"/>
  <c r="BP244" i="101" s="1"/>
  <c r="AM154" i="101" a="1"/>
  <c r="AM154" i="101" s="1"/>
  <c r="AH154" i="101" a="1"/>
  <c r="AH154" i="101" s="1"/>
  <c r="AK154" i="101" a="1"/>
  <c r="AK154" i="101" s="1"/>
  <c r="AJ154" i="101" a="1"/>
  <c r="AJ154" i="101" s="1"/>
  <c r="AI154" i="101" a="1"/>
  <c r="AI154" i="101" s="1"/>
  <c r="AG154" i="101" a="1"/>
  <c r="AG154" i="101" s="1"/>
  <c r="AL154" i="101" a="1"/>
  <c r="AL154" i="101" s="1"/>
  <c r="Z154" i="101" a="1"/>
  <c r="Z154" i="101" s="1"/>
  <c r="X154" i="101" a="1"/>
  <c r="X154" i="101" s="1"/>
  <c r="W154" i="101" a="1"/>
  <c r="W154" i="101" s="1"/>
  <c r="U154" i="101" a="1"/>
  <c r="U154" i="101" s="1"/>
  <c r="N154" i="101" a="1"/>
  <c r="N154" i="101" s="1"/>
  <c r="R154" i="101" a="1"/>
  <c r="R154" i="101" s="1"/>
  <c r="Q154" i="101" a="1"/>
  <c r="Q154" i="101" s="1"/>
  <c r="AE154" i="101" a="1"/>
  <c r="AE154" i="101" s="1"/>
  <c r="AC154" i="101" a="1"/>
  <c r="AC154" i="101" s="1"/>
  <c r="V154" i="101" a="1"/>
  <c r="V154" i="101" s="1"/>
  <c r="T154" i="101" a="1"/>
  <c r="T154" i="101" s="1"/>
  <c r="O154" i="101" a="1"/>
  <c r="O154" i="101" s="1"/>
  <c r="AB154" i="101" a="1"/>
  <c r="AB154" i="101" s="1"/>
  <c r="M154" i="101" a="1"/>
  <c r="M154" i="101" s="1"/>
  <c r="AF154" i="101" a="1"/>
  <c r="AF154" i="101" s="1"/>
  <c r="AA154" i="101" a="1"/>
  <c r="AA154" i="101" s="1"/>
  <c r="P154" i="101" a="1"/>
  <c r="P154" i="101" s="1"/>
  <c r="AD154" i="101" a="1"/>
  <c r="AD154" i="101" s="1"/>
  <c r="S154" i="101" a="1"/>
  <c r="S154" i="101" s="1"/>
  <c r="Y154" i="101" a="1"/>
  <c r="Y154" i="101" s="1"/>
  <c r="F154" i="101" a="1"/>
  <c r="F154" i="101" s="1"/>
  <c r="BQ153" i="101" a="1"/>
  <c r="BQ153" i="101" s="1"/>
  <c r="BR153" i="101" a="1"/>
  <c r="BR153" i="101" s="1"/>
  <c r="BN153" i="101" a="1"/>
  <c r="BN153" i="101" s="1"/>
  <c r="BM153" i="101" a="1"/>
  <c r="BM153" i="101" s="1"/>
  <c r="J154" i="101" a="1"/>
  <c r="J154" i="101" s="1"/>
  <c r="D154" i="101" a="1"/>
  <c r="D154" i="101" s="1"/>
  <c r="BP153" i="101" a="1"/>
  <c r="BP153" i="101" s="1"/>
  <c r="BL153" i="101" a="1"/>
  <c r="BL153" i="101" s="1"/>
  <c r="I154" i="101" a="1"/>
  <c r="I154" i="101" s="1"/>
  <c r="K154" i="101" a="1"/>
  <c r="K154" i="101" s="1"/>
  <c r="BO153" i="101" a="1"/>
  <c r="BO153" i="101" s="1"/>
  <c r="L154" i="101" a="1"/>
  <c r="L154" i="101" s="1"/>
  <c r="E154" i="101" a="1"/>
  <c r="E154" i="101" s="1"/>
  <c r="H154" i="101" a="1"/>
  <c r="H154" i="101" s="1"/>
  <c r="G154" i="101" a="1"/>
  <c r="G154" i="101" s="1"/>
  <c r="BK153" i="101" a="1"/>
  <c r="BK153" i="101" s="1"/>
  <c r="AW153" i="101" a="1"/>
  <c r="AW153" i="101" s="1"/>
  <c r="BJ153" i="101" a="1"/>
  <c r="BJ153" i="101" s="1"/>
  <c r="BH153" i="101" a="1"/>
  <c r="BH153" i="101" s="1"/>
  <c r="BE153" i="101" a="1"/>
  <c r="BE153" i="101" s="1"/>
  <c r="AX153" i="101" a="1"/>
  <c r="AX153" i="101" s="1"/>
  <c r="BA153" i="101" a="1"/>
  <c r="BA153" i="101" s="1"/>
  <c r="BI153" i="101" a="1"/>
  <c r="BI153" i="101" s="1"/>
  <c r="AY153" i="101" a="1"/>
  <c r="AY153" i="101" s="1"/>
  <c r="BG153" i="101" a="1"/>
  <c r="BG153" i="101" s="1"/>
  <c r="BD153" i="101" a="1"/>
  <c r="BD153" i="101" s="1"/>
  <c r="BB153" i="101" a="1"/>
  <c r="BB153" i="101" s="1"/>
  <c r="AU153" i="101" a="1"/>
  <c r="AU153" i="101" s="1"/>
  <c r="AZ153" i="101" a="1"/>
  <c r="AZ153" i="101" s="1"/>
  <c r="BF153" i="101" a="1"/>
  <c r="BF153" i="101" s="1"/>
  <c r="AT153" i="101" a="1"/>
  <c r="AT153" i="101" s="1"/>
  <c r="BC153" i="101" a="1"/>
  <c r="BC153" i="101" s="1"/>
  <c r="AV153" i="101" a="1"/>
  <c r="AV153" i="101" s="1"/>
  <c r="AS153" i="101" a="1"/>
  <c r="AS153" i="101" s="1"/>
  <c r="G144" i="101" a="1"/>
  <c r="G144" i="101" s="1"/>
  <c r="F144" i="101" a="1"/>
  <c r="F144" i="101" s="1"/>
  <c r="E144" i="101" a="1"/>
  <c r="E144" i="101" s="1"/>
  <c r="BP143" i="101" a="1"/>
  <c r="BP143" i="101" s="1"/>
  <c r="D144" i="101" a="1"/>
  <c r="D144" i="101" s="1"/>
  <c r="BR143" i="101" a="1"/>
  <c r="BR143" i="101" s="1"/>
  <c r="BQ143" i="101" a="1"/>
  <c r="BQ143" i="101" s="1"/>
  <c r="BO143" i="101" a="1"/>
  <c r="BO143" i="101" s="1"/>
  <c r="BN143" i="101" a="1"/>
  <c r="BN143" i="101" s="1"/>
  <c r="BM143" i="101" a="1"/>
  <c r="BM143" i="101" s="1"/>
  <c r="BL143" i="101" a="1"/>
  <c r="BL143" i="101" s="1"/>
  <c r="BK143" i="101" a="1"/>
  <c r="BK143" i="101" s="1"/>
  <c r="BH143" i="101" a="1"/>
  <c r="BH143" i="101" s="1"/>
  <c r="BJ143" i="101" a="1"/>
  <c r="BJ143" i="101" s="1"/>
  <c r="BI143" i="101" a="1"/>
  <c r="BI143" i="101" s="1"/>
  <c r="BG143" i="101" a="1"/>
  <c r="BG143" i="101" s="1"/>
  <c r="BF143" i="101" a="1"/>
  <c r="BF143" i="101" s="1"/>
  <c r="BB143" i="101" a="1"/>
  <c r="BB143" i="101" s="1"/>
  <c r="BE143" i="101" a="1"/>
  <c r="BE143" i="101" s="1"/>
  <c r="BC143" i="101" a="1"/>
  <c r="BC143" i="101" s="1"/>
  <c r="BD143" i="101" a="1"/>
  <c r="BD143" i="101" s="1"/>
  <c r="AZ143" i="101" a="1"/>
  <c r="AZ143" i="101" s="1"/>
  <c r="AY143" i="101" a="1"/>
  <c r="AY143" i="101" s="1"/>
  <c r="BA143" i="101" a="1"/>
  <c r="BA143" i="101" s="1"/>
  <c r="AX143" i="101" a="1"/>
  <c r="AX143" i="101" s="1"/>
  <c r="AS143" i="101" a="1"/>
  <c r="AS143" i="101" s="1"/>
  <c r="AW143" i="101" a="1"/>
  <c r="AW143" i="101" s="1"/>
  <c r="AV143" i="101" a="1"/>
  <c r="AV143" i="101" s="1"/>
  <c r="AU143" i="101" a="1"/>
  <c r="AU143" i="101" s="1"/>
  <c r="AT143" i="101" a="1"/>
  <c r="AT143" i="101" s="1"/>
  <c r="AQ143" i="101" a="1"/>
  <c r="AQ143" i="101" s="1"/>
  <c r="AR143" i="101" a="1"/>
  <c r="AR143" i="101" s="1"/>
  <c r="AO143" i="101" a="1"/>
  <c r="AO143" i="101" s="1"/>
  <c r="AN143" i="101" a="1"/>
  <c r="AN143" i="101" s="1"/>
  <c r="AG143" i="101" a="1"/>
  <c r="AG143" i="101" s="1"/>
  <c r="AF143" i="101" a="1"/>
  <c r="AF143" i="101" s="1"/>
  <c r="AE143" i="101" a="1"/>
  <c r="AE143" i="101" s="1"/>
  <c r="AI143" i="101" a="1"/>
  <c r="AI143" i="101" s="1"/>
  <c r="AM143" i="101" a="1"/>
  <c r="AM143" i="101" s="1"/>
  <c r="AL143" i="101" a="1"/>
  <c r="AL143" i="101" s="1"/>
  <c r="AK143" i="101" a="1"/>
  <c r="AK143" i="101" s="1"/>
  <c r="AC143" i="101" a="1"/>
  <c r="AC143" i="101" s="1"/>
  <c r="AH143" i="101" a="1"/>
  <c r="AH143" i="101" s="1"/>
  <c r="AJ143" i="101" a="1"/>
  <c r="AJ143" i="101" s="1"/>
  <c r="AB143" i="101" a="1"/>
  <c r="AB143" i="101" s="1"/>
  <c r="AD143" i="101" a="1"/>
  <c r="AD143" i="101" s="1"/>
  <c r="AP143" i="101" a="1"/>
  <c r="AP143" i="101" s="1"/>
  <c r="P143" i="101" a="1"/>
  <c r="P143" i="101" s="1"/>
  <c r="S143" i="101" a="1"/>
  <c r="S143" i="101" s="1"/>
  <c r="R143" i="101" a="1"/>
  <c r="R143" i="101" s="1"/>
  <c r="O143" i="101" a="1"/>
  <c r="O143" i="101" s="1"/>
  <c r="L143" i="101" a="1"/>
  <c r="L143" i="101" s="1"/>
  <c r="AA143" i="101" a="1"/>
  <c r="AA143" i="101" s="1"/>
  <c r="W143" i="101" a="1"/>
  <c r="W143" i="101" s="1"/>
  <c r="M143" i="101" a="1"/>
  <c r="M143" i="101" s="1"/>
  <c r="N143" i="101" a="1"/>
  <c r="N143" i="101" s="1"/>
  <c r="V143" i="101" a="1"/>
  <c r="V143" i="101" s="1"/>
  <c r="U143" i="101" a="1"/>
  <c r="U143" i="101" s="1"/>
  <c r="Q143" i="101" a="1"/>
  <c r="Q143" i="101" s="1"/>
  <c r="Z143" i="101" a="1"/>
  <c r="Z143" i="101" s="1"/>
  <c r="Y143" i="101" a="1"/>
  <c r="Y143" i="101" s="1"/>
  <c r="X143" i="101" a="1"/>
  <c r="X143" i="101" s="1"/>
  <c r="T143" i="101" a="1"/>
  <c r="T143" i="101" s="1"/>
  <c r="I143" i="101" a="1"/>
  <c r="I143" i="101" s="1"/>
  <c r="F143" i="101" a="1"/>
  <c r="F143" i="101" s="1"/>
  <c r="BR142" i="101" a="1"/>
  <c r="BR142" i="101" s="1"/>
  <c r="BL142" i="101" a="1"/>
  <c r="BL142" i="101" s="1"/>
  <c r="E143" i="101" a="1"/>
  <c r="E143" i="101" s="1"/>
  <c r="BQ142" i="101" a="1"/>
  <c r="BQ142" i="101" s="1"/>
  <c r="BO142" i="101" a="1"/>
  <c r="BO142" i="101" s="1"/>
  <c r="BM142" i="101" a="1"/>
  <c r="BM142" i="101" s="1"/>
  <c r="J143" i="101" a="1"/>
  <c r="J143" i="101" s="1"/>
  <c r="K143" i="101" a="1"/>
  <c r="K143" i="101" s="1"/>
  <c r="G143" i="101" a="1"/>
  <c r="G143" i="101" s="1"/>
  <c r="BP142" i="101" a="1"/>
  <c r="BP142" i="101" s="1"/>
  <c r="BN142" i="101" a="1"/>
  <c r="BN142" i="101" s="1"/>
  <c r="BK142" i="101" a="1"/>
  <c r="BK142" i="101" s="1"/>
  <c r="H143" i="101" a="1"/>
  <c r="H143" i="101" s="1"/>
  <c r="D143" i="101" a="1"/>
  <c r="D143" i="101" s="1"/>
  <c r="BD142" i="101" a="1"/>
  <c r="BD142" i="101" s="1"/>
  <c r="AW142" i="101" a="1"/>
  <c r="AW142" i="101" s="1"/>
  <c r="AV142" i="101" a="1"/>
  <c r="AV142" i="101" s="1"/>
  <c r="BE142" i="101" a="1"/>
  <c r="BE142" i="101" s="1"/>
  <c r="BC142" i="101" a="1"/>
  <c r="BC142" i="101" s="1"/>
  <c r="BJ142" i="101" a="1"/>
  <c r="BJ142" i="101" s="1"/>
  <c r="BI142" i="101" a="1"/>
  <c r="BI142" i="101" s="1"/>
  <c r="BG142" i="101" a="1"/>
  <c r="BG142" i="101" s="1"/>
  <c r="BB142" i="101" a="1"/>
  <c r="BB142" i="101" s="1"/>
  <c r="AY142" i="101" a="1"/>
  <c r="AY142" i="101" s="1"/>
  <c r="AZ142" i="101" a="1"/>
  <c r="AZ142" i="101" s="1"/>
  <c r="BF142" i="101" a="1"/>
  <c r="BF142" i="101" s="1"/>
  <c r="BH142" i="101" a="1"/>
  <c r="BH142" i="101" s="1"/>
  <c r="AU142" i="101" a="1"/>
  <c r="AU142" i="101" s="1"/>
  <c r="BA142" i="101" a="1"/>
  <c r="BA142" i="101" s="1"/>
  <c r="AX142" i="101" a="1"/>
  <c r="AX142" i="101" s="1"/>
  <c r="AT142" i="101" a="1"/>
  <c r="AT142" i="101" s="1"/>
  <c r="AG142" i="101" a="1"/>
  <c r="AG142" i="101" s="1"/>
  <c r="AR142" i="101" a="1"/>
  <c r="AR142" i="101" s="1"/>
  <c r="AK142" i="101" a="1"/>
  <c r="AK142" i="101" s="1"/>
  <c r="AO142" i="101" a="1"/>
  <c r="AO142" i="101" s="1"/>
  <c r="AE142" i="101" a="1"/>
  <c r="AE142" i="101" s="1"/>
  <c r="AP142" i="101" a="1"/>
  <c r="AP142" i="101" s="1"/>
  <c r="AS142" i="101" a="1"/>
  <c r="AS142" i="101" s="1"/>
  <c r="AF142" i="101" a="1"/>
  <c r="AF142" i="101" s="1"/>
  <c r="AQ142" i="101" a="1"/>
  <c r="AQ142" i="101" s="1"/>
  <c r="AJ142" i="101" a="1"/>
  <c r="AJ142" i="101" s="1"/>
  <c r="AH142" i="101" a="1"/>
  <c r="AH142" i="101" s="1"/>
  <c r="AI142" i="101" a="1"/>
  <c r="AI142" i="101" s="1"/>
  <c r="AN142" i="101" a="1"/>
  <c r="AN142" i="101" s="1"/>
  <c r="AL142" i="101" a="1"/>
  <c r="AL142" i="101" s="1"/>
  <c r="AD142" i="101" a="1"/>
  <c r="AD142" i="101" s="1"/>
  <c r="AM142" i="101" a="1"/>
  <c r="AM142" i="101" s="1"/>
  <c r="R142" i="101" a="1"/>
  <c r="R142" i="101" s="1"/>
  <c r="X142" i="101" a="1"/>
  <c r="X142" i="101" s="1"/>
  <c r="W142" i="101" a="1"/>
  <c r="W142" i="101" s="1"/>
  <c r="O142" i="101" a="1"/>
  <c r="O142" i="101" s="1"/>
  <c r="U142" i="101" a="1"/>
  <c r="U142" i="101" s="1"/>
  <c r="Q142" i="101" a="1"/>
  <c r="Q142" i="101" s="1"/>
  <c r="N142" i="101" a="1"/>
  <c r="N142" i="101" s="1"/>
  <c r="AB142" i="101" a="1"/>
  <c r="AB142" i="101" s="1"/>
  <c r="V142" i="101" a="1"/>
  <c r="V142" i="101" s="1"/>
  <c r="AC142" i="101" a="1"/>
  <c r="AC142" i="101" s="1"/>
  <c r="AA142" i="101" a="1"/>
  <c r="AA142" i="101" s="1"/>
  <c r="Z142" i="101" a="1"/>
  <c r="Z142" i="101" s="1"/>
  <c r="T142" i="101" a="1"/>
  <c r="T142" i="101" s="1"/>
  <c r="Y142" i="101" a="1"/>
  <c r="Y142" i="101" s="1"/>
  <c r="P142" i="101" a="1"/>
  <c r="P142" i="101" s="1"/>
  <c r="S142" i="101" a="1"/>
  <c r="S142" i="101" s="1"/>
  <c r="M142" i="101" a="1"/>
  <c r="M142" i="101" s="1"/>
  <c r="L142" i="101" a="1"/>
  <c r="L142" i="101" s="1"/>
  <c r="K142" i="101" a="1"/>
  <c r="K142" i="101" s="1"/>
  <c r="J142" i="101" a="1"/>
  <c r="J142" i="101" s="1"/>
  <c r="I142" i="101" a="1"/>
  <c r="I142" i="101" s="1"/>
  <c r="F142" i="101" a="1"/>
  <c r="F142" i="101" s="1"/>
  <c r="H142" i="101" a="1"/>
  <c r="H142" i="101" s="1"/>
  <c r="E142" i="101" a="1"/>
  <c r="E142" i="101" s="1"/>
  <c r="BQ141" i="101" a="1"/>
  <c r="BQ141" i="101" s="1"/>
  <c r="BO141" i="101" a="1"/>
  <c r="BO141" i="101" s="1"/>
  <c r="G142" i="101" a="1"/>
  <c r="G142" i="101" s="1"/>
  <c r="BP141" i="101" a="1"/>
  <c r="BP141" i="101" s="1"/>
  <c r="BR141" i="101" a="1"/>
  <c r="BR141" i="101" s="1"/>
  <c r="BN141" i="101" a="1"/>
  <c r="BN141" i="101" s="1"/>
  <c r="D142" i="101" a="1"/>
  <c r="D142" i="101" s="1"/>
  <c r="AY141" i="101" a="1"/>
  <c r="AY141" i="101" s="1"/>
  <c r="AX141" i="101" a="1"/>
  <c r="AX141" i="101" s="1"/>
  <c r="BH141" i="101" a="1"/>
  <c r="BH141" i="101" s="1"/>
  <c r="BA141" i="101" a="1"/>
  <c r="BA141" i="101" s="1"/>
  <c r="BM141" i="101" a="1"/>
  <c r="BM141" i="101" s="1"/>
  <c r="BJ141" i="101" a="1"/>
  <c r="BJ141" i="101" s="1"/>
  <c r="BL141" i="101" a="1"/>
  <c r="BL141" i="101" s="1"/>
  <c r="BB141" i="101" a="1"/>
  <c r="BB141" i="101" s="1"/>
  <c r="BK141" i="101" a="1"/>
  <c r="BK141" i="101" s="1"/>
  <c r="BG141" i="101" a="1"/>
  <c r="BG141" i="101" s="1"/>
  <c r="BD141" i="101" a="1"/>
  <c r="BD141" i="101" s="1"/>
  <c r="BI141" i="101" a="1"/>
  <c r="BI141" i="101" s="1"/>
  <c r="BF141" i="101" a="1"/>
  <c r="BF141" i="101" s="1"/>
  <c r="BE141" i="101" a="1"/>
  <c r="BE141" i="101" s="1"/>
  <c r="BC141" i="101" a="1"/>
  <c r="BC141" i="101" s="1"/>
  <c r="AZ141" i="101" a="1"/>
  <c r="AZ141" i="101" s="1"/>
  <c r="AJ141" i="101" a="1"/>
  <c r="AJ141" i="101" s="1"/>
  <c r="AM141" i="101" a="1"/>
  <c r="AM141" i="101" s="1"/>
  <c r="AW141" i="101" a="1"/>
  <c r="AW141" i="101" s="1"/>
  <c r="AU141" i="101" a="1"/>
  <c r="AU141" i="101" s="1"/>
  <c r="AK141" i="101" a="1"/>
  <c r="AK141" i="101" s="1"/>
  <c r="AP141" i="101" a="1"/>
  <c r="AP141" i="101" s="1"/>
  <c r="AS141" i="101" a="1"/>
  <c r="AS141" i="101" s="1"/>
  <c r="AQ141" i="101" a="1"/>
  <c r="AQ141" i="101" s="1"/>
  <c r="AV141" i="101" a="1"/>
  <c r="AV141" i="101" s="1"/>
  <c r="AO141" i="101" a="1"/>
  <c r="AO141" i="101" s="1"/>
  <c r="AT141" i="101" a="1"/>
  <c r="AT141" i="101" s="1"/>
  <c r="AR141" i="101" a="1"/>
  <c r="AR141" i="101" s="1"/>
  <c r="AL141" i="101" a="1"/>
  <c r="AL141" i="101" s="1"/>
  <c r="AI141" i="101" a="1"/>
  <c r="AI141" i="101" s="1"/>
  <c r="AN141" i="101" a="1"/>
  <c r="AN141" i="101" s="1"/>
  <c r="AG141" i="101" a="1"/>
  <c r="AG141" i="101" s="1"/>
  <c r="AF141" i="101" a="1"/>
  <c r="AF141" i="101" s="1"/>
  <c r="AE141" i="101" a="1"/>
  <c r="AE141" i="101" s="1"/>
  <c r="AA141" i="101" a="1"/>
  <c r="AA141" i="101" s="1"/>
  <c r="X141" i="101" a="1"/>
  <c r="X141" i="101" s="1"/>
  <c r="S141" i="101" a="1"/>
  <c r="S141" i="101" s="1"/>
  <c r="AC141" i="101" a="1"/>
  <c r="AC141" i="101" s="1"/>
  <c r="Y141" i="101" a="1"/>
  <c r="Y141" i="101" s="1"/>
  <c r="V141" i="101" a="1"/>
  <c r="V141" i="101" s="1"/>
  <c r="U141" i="101" a="1"/>
  <c r="U141" i="101" s="1"/>
  <c r="Z141" i="101" a="1"/>
  <c r="Z141" i="101" s="1"/>
  <c r="AD141" i="101" a="1"/>
  <c r="AD141" i="101" s="1"/>
  <c r="AB141" i="101" a="1"/>
  <c r="AB141" i="101" s="1"/>
  <c r="W141" i="101" a="1"/>
  <c r="W141" i="101" s="1"/>
  <c r="T141" i="101" a="1"/>
  <c r="T141" i="101" s="1"/>
  <c r="AH141" i="101" a="1"/>
  <c r="AH141" i="101" s="1"/>
  <c r="Q141" i="101" a="1"/>
  <c r="Q141" i="101" s="1"/>
  <c r="P141" i="101" a="1"/>
  <c r="P141" i="101" s="1"/>
  <c r="G141" i="101" a="1"/>
  <c r="G141" i="101" s="1"/>
  <c r="D141" i="101" a="1"/>
  <c r="D141" i="101" s="1"/>
  <c r="F141" i="101" a="1"/>
  <c r="F141" i="101" s="1"/>
  <c r="I141" i="101" a="1"/>
  <c r="I141" i="101" s="1"/>
  <c r="K141" i="101" a="1"/>
  <c r="K141" i="101" s="1"/>
  <c r="E141" i="101" a="1"/>
  <c r="E141" i="101" s="1"/>
  <c r="BQ140" i="101" a="1"/>
  <c r="BQ140" i="101" s="1"/>
  <c r="O141" i="101" a="1"/>
  <c r="O141" i="101" s="1"/>
  <c r="R141" i="101" a="1"/>
  <c r="R141" i="101" s="1"/>
  <c r="J141" i="101" a="1"/>
  <c r="J141" i="101" s="1"/>
  <c r="M141" i="101" a="1"/>
  <c r="M141" i="101" s="1"/>
  <c r="H141" i="101" a="1"/>
  <c r="H141" i="101" s="1"/>
  <c r="BR140" i="101" a="1"/>
  <c r="BR140" i="101" s="1"/>
  <c r="N141" i="101" a="1"/>
  <c r="N141" i="101" s="1"/>
  <c r="L141" i="101" a="1"/>
  <c r="L141" i="101" s="1"/>
  <c r="BF140" i="101" a="1"/>
  <c r="BF140" i="101" s="1"/>
  <c r="BP140" i="101" a="1"/>
  <c r="BP140" i="101" s="1"/>
  <c r="BN140" i="101" a="1"/>
  <c r="BN140" i="101" s="1"/>
  <c r="BL140" i="101" a="1"/>
  <c r="BL140" i="101" s="1"/>
  <c r="BE140" i="101" a="1"/>
  <c r="BE140" i="101" s="1"/>
  <c r="BK140" i="101" a="1"/>
  <c r="BK140" i="101" s="1"/>
  <c r="BO140" i="101" a="1"/>
  <c r="BO140" i="101" s="1"/>
  <c r="BG140" i="101" a="1"/>
  <c r="BG140" i="101" s="1"/>
  <c r="BI140" i="101" a="1"/>
  <c r="BI140" i="101" s="1"/>
  <c r="BH140" i="101" a="1"/>
  <c r="BH140" i="101" s="1"/>
  <c r="BC140" i="101" a="1"/>
  <c r="BC140" i="101" s="1"/>
  <c r="BM140" i="101" a="1"/>
  <c r="BM140" i="101" s="1"/>
  <c r="BJ140" i="101" a="1"/>
  <c r="BJ140" i="101" s="1"/>
  <c r="BD140" i="101" a="1"/>
  <c r="BD140" i="101" s="1"/>
  <c r="AV140" i="101" a="1"/>
  <c r="AV140" i="101" s="1"/>
  <c r="AU140" i="101" a="1"/>
  <c r="AU140" i="101" s="1"/>
  <c r="AS140" i="101" a="1"/>
  <c r="AS140" i="101" s="1"/>
  <c r="AR140" i="101" a="1"/>
  <c r="AR140" i="101" s="1"/>
  <c r="BB140" i="101" a="1"/>
  <c r="BB140" i="101" s="1"/>
  <c r="BA140" i="101" a="1"/>
  <c r="BA140" i="101" s="1"/>
  <c r="AY140" i="101" a="1"/>
  <c r="AY140" i="101" s="1"/>
  <c r="AX140" i="101" a="1"/>
  <c r="AX140" i="101" s="1"/>
  <c r="AW140" i="101" a="1"/>
  <c r="AW140" i="101" s="1"/>
  <c r="AZ140" i="101" a="1"/>
  <c r="AZ140" i="101" s="1"/>
  <c r="AQ140" i="101" a="1"/>
  <c r="AQ140" i="101" s="1"/>
  <c r="AT140" i="101" a="1"/>
  <c r="AT140" i="101" s="1"/>
  <c r="AH144" i="101" a="1"/>
  <c r="AH144" i="101" s="1"/>
  <c r="L182" i="101" a="1"/>
  <c r="L182" i="101" s="1"/>
  <c r="AG144" i="101" a="1"/>
  <c r="AG144" i="101" s="1"/>
  <c r="AF144" i="101" a="1"/>
  <c r="AF144" i="101" s="1"/>
  <c r="AE144" i="101" a="1"/>
  <c r="AE144" i="101" s="1"/>
  <c r="AD144" i="101" a="1"/>
  <c r="AD144" i="101" s="1"/>
  <c r="AC144" i="101" a="1"/>
  <c r="AC144" i="101" s="1"/>
  <c r="AB144" i="101" a="1"/>
  <c r="AB144" i="101" s="1"/>
  <c r="Z144" i="101" a="1"/>
  <c r="Z144" i="101" s="1"/>
  <c r="Y144" i="101" a="1"/>
  <c r="Y144" i="101" s="1"/>
  <c r="X144" i="101" a="1"/>
  <c r="X144" i="101" s="1"/>
  <c r="V144" i="101" a="1"/>
  <c r="V144" i="101" s="1"/>
  <c r="W144" i="101" a="1"/>
  <c r="W144" i="101" s="1"/>
  <c r="AA144" i="101" a="1"/>
  <c r="AA144" i="101" s="1"/>
  <c r="J144" i="101" a="1"/>
  <c r="J144" i="101" s="1"/>
  <c r="L144" i="101" a="1"/>
  <c r="L144" i="101" s="1"/>
  <c r="S144" i="101" a="1"/>
  <c r="S144" i="101" s="1"/>
  <c r="O144" i="101" a="1"/>
  <c r="O144" i="101" s="1"/>
  <c r="U144" i="101" a="1"/>
  <c r="U144" i="101" s="1"/>
  <c r="T144" i="101" a="1"/>
  <c r="T144" i="101" s="1"/>
  <c r="Q144" i="101" a="1"/>
  <c r="Q144" i="101" s="1"/>
  <c r="I144" i="101" a="1"/>
  <c r="I144" i="101" s="1"/>
  <c r="R144" i="101" a="1"/>
  <c r="R144" i="101" s="1"/>
  <c r="H144" i="101" a="1"/>
  <c r="H144" i="101" s="1"/>
  <c r="N144" i="101" a="1"/>
  <c r="N144" i="101" s="1"/>
  <c r="P144" i="101" a="1"/>
  <c r="P144" i="101" s="1"/>
  <c r="K144" i="101" a="1"/>
  <c r="K144" i="101" s="1"/>
  <c r="M144" i="101" a="1"/>
  <c r="M144" i="101" s="1"/>
  <c r="BA10" i="101" a="1"/>
  <c r="BA10" i="101" s="1"/>
  <c r="AF10" i="101" a="1"/>
  <c r="AF10" i="101" s="1"/>
  <c r="X10" i="101" a="1"/>
  <c r="X10" i="101" s="1"/>
  <c r="AM10" i="101" a="1"/>
  <c r="AM10" i="101" s="1"/>
  <c r="W10" i="101" a="1"/>
  <c r="W10" i="101" s="1"/>
  <c r="AS10" i="101" a="1"/>
  <c r="AS10" i="101" s="1"/>
  <c r="AY10" i="101" a="1"/>
  <c r="AY10" i="101" s="1"/>
  <c r="AX10" i="101" a="1"/>
  <c r="AX10" i="101" s="1"/>
  <c r="AZ10" i="101" a="1"/>
  <c r="AZ10" i="101" s="1"/>
  <c r="AP10" i="101" a="1"/>
  <c r="AP10" i="101" s="1"/>
  <c r="AO10" i="101" a="1"/>
  <c r="AO10" i="101" s="1"/>
  <c r="AL10" i="101" a="1"/>
  <c r="AL10" i="101" s="1"/>
  <c r="AH10" i="101" a="1"/>
  <c r="AH10" i="101" s="1"/>
  <c r="AC10" i="101" a="1"/>
  <c r="AC10" i="101" s="1"/>
  <c r="AE10" i="101" a="1"/>
  <c r="AE10" i="101" s="1"/>
  <c r="Y10" i="101" a="1"/>
  <c r="Y10" i="101" s="1"/>
  <c r="Z10" i="101" a="1"/>
  <c r="Z10" i="101" s="1"/>
  <c r="AQ10" i="101" a="1"/>
  <c r="AQ10" i="101" s="1"/>
  <c r="AV10" i="101" a="1"/>
  <c r="AV10" i="101" s="1"/>
  <c r="AT10" i="101" a="1"/>
  <c r="AT10" i="101" s="1"/>
  <c r="AD10" i="101" a="1"/>
  <c r="AD10" i="101" s="1"/>
  <c r="AJ10" i="101" a="1"/>
  <c r="AJ10" i="101" s="1"/>
  <c r="AG10" i="101" a="1"/>
  <c r="AG10" i="101" s="1"/>
  <c r="AU10" i="101" a="1"/>
  <c r="AU10" i="101" s="1"/>
  <c r="AB10" i="101" a="1"/>
  <c r="AB10" i="101" s="1"/>
  <c r="V10" i="101" a="1"/>
  <c r="V10" i="101" s="1"/>
  <c r="AN10" i="101" a="1"/>
  <c r="AN10" i="101" s="1"/>
  <c r="AW10" i="101" a="1"/>
  <c r="AW10" i="101" s="1"/>
  <c r="BB10" i="101" a="1"/>
  <c r="BB10" i="101" s="1"/>
  <c r="AI10" i="101" a="1"/>
  <c r="AI10" i="101" s="1"/>
  <c r="AR10" i="101" a="1"/>
  <c r="AR10" i="101" s="1"/>
  <c r="BD10" i="101" a="1"/>
  <c r="BD10" i="101" s="1"/>
  <c r="BC10" i="101" a="1"/>
  <c r="BC10" i="101" s="1"/>
  <c r="P10" i="101" a="1"/>
  <c r="P10" i="101" s="1"/>
  <c r="M10" i="101" a="1"/>
  <c r="M10" i="101" s="1"/>
  <c r="BP9" i="101" a="1"/>
  <c r="BP9" i="101" s="1"/>
  <c r="H10" i="101" a="1"/>
  <c r="H10" i="101" s="1"/>
  <c r="E10" i="101" a="1"/>
  <c r="E10" i="101" s="1"/>
  <c r="BO9" i="101" a="1"/>
  <c r="BO9" i="101" s="1"/>
  <c r="AE16" i="101" a="1"/>
  <c r="AE16" i="101" s="1"/>
  <c r="L10" i="101" a="1"/>
  <c r="L10" i="101" s="1"/>
  <c r="BN9" i="101" a="1"/>
  <c r="BN9" i="101" s="1"/>
  <c r="F10" i="101" a="1"/>
  <c r="F10" i="101" s="1"/>
  <c r="BK9" i="101" a="1"/>
  <c r="BK9" i="101" s="1"/>
  <c r="Q10" i="101" a="1"/>
  <c r="Q10" i="101" s="1"/>
  <c r="AK10" i="101" a="1"/>
  <c r="AK10" i="101" s="1"/>
  <c r="O10" i="101" a="1"/>
  <c r="O10" i="101" s="1"/>
  <c r="N10" i="101" a="1"/>
  <c r="N10" i="101" s="1"/>
  <c r="J10" i="101" a="1"/>
  <c r="J10" i="101" s="1"/>
  <c r="I10" i="101" a="1"/>
  <c r="I10" i="101" s="1"/>
  <c r="BQ9" i="101" a="1"/>
  <c r="BQ9" i="101" s="1"/>
  <c r="AA10" i="101" a="1"/>
  <c r="AA10" i="101" s="1"/>
  <c r="K10" i="101" a="1"/>
  <c r="K10" i="101" s="1"/>
  <c r="BR9" i="101" a="1"/>
  <c r="BR9" i="101" s="1"/>
  <c r="U10" i="101" a="1"/>
  <c r="U10" i="101" s="1"/>
  <c r="D10" i="101" a="1"/>
  <c r="D10" i="101" s="1"/>
  <c r="BL9" i="101" a="1"/>
  <c r="BL9" i="101" s="1"/>
  <c r="BM9" i="101" a="1"/>
  <c r="BM9" i="101" s="1"/>
  <c r="T10" i="101" a="1"/>
  <c r="T10" i="101" s="1"/>
  <c r="S10" i="101" a="1"/>
  <c r="S10" i="101" s="1"/>
  <c r="AF16" i="101" a="1"/>
  <c r="AF16" i="101" s="1"/>
  <c r="R10" i="101" a="1"/>
  <c r="R10" i="101" s="1"/>
  <c r="G10" i="101" a="1"/>
  <c r="G10" i="101" s="1"/>
  <c r="AQ9" i="101" a="1"/>
  <c r="AQ9" i="101" s="1"/>
  <c r="BC9" i="101" a="1"/>
  <c r="BC9" i="101" s="1"/>
  <c r="AR9" i="101" a="1"/>
  <c r="AR9" i="101" s="1"/>
  <c r="AS9" i="101" a="1"/>
  <c r="AS9" i="101" s="1"/>
  <c r="AM9" i="101" a="1"/>
  <c r="AM9" i="101" s="1"/>
  <c r="AF9" i="101" a="1"/>
  <c r="AF9" i="101" s="1"/>
  <c r="AH9" i="101" a="1"/>
  <c r="AH9" i="101" s="1"/>
  <c r="AU9" i="101" a="1"/>
  <c r="AU9" i="101" s="1"/>
  <c r="AL9" i="101" a="1"/>
  <c r="AL9" i="101" s="1"/>
  <c r="BE9" i="101" a="1"/>
  <c r="BE9" i="101" s="1"/>
  <c r="BH9" i="101" a="1"/>
  <c r="BH9" i="101" s="1"/>
  <c r="BB9" i="101" a="1"/>
  <c r="BB9" i="101" s="1"/>
  <c r="BA9" i="101" a="1"/>
  <c r="BA9" i="101" s="1"/>
  <c r="AE9" i="101" a="1"/>
  <c r="AE9" i="101" s="1"/>
  <c r="AZ9" i="101" a="1"/>
  <c r="AZ9" i="101" s="1"/>
  <c r="AK9" i="101" a="1"/>
  <c r="AK9" i="101" s="1"/>
  <c r="AJ9" i="101" a="1"/>
  <c r="AJ9" i="101" s="1"/>
  <c r="AG9" i="101" a="1"/>
  <c r="AG9" i="101" s="1"/>
  <c r="BG9" i="101" a="1"/>
  <c r="BG9" i="101" s="1"/>
  <c r="AT9" i="101" a="1"/>
  <c r="AT9" i="101" s="1"/>
  <c r="AX9" i="101" a="1"/>
  <c r="AX9" i="101" s="1"/>
  <c r="AO9" i="101" a="1"/>
  <c r="AO9" i="101" s="1"/>
  <c r="AN9" i="101" a="1"/>
  <c r="AN9" i="101" s="1"/>
  <c r="AI9" i="101" a="1"/>
  <c r="AI9" i="101" s="1"/>
  <c r="BF9" i="101" a="1"/>
  <c r="BF9" i="101" s="1"/>
  <c r="BD9" i="101" a="1"/>
  <c r="BD9" i="101" s="1"/>
  <c r="AP9" i="101" a="1"/>
  <c r="AP9" i="101" s="1"/>
  <c r="AY9" i="101" a="1"/>
  <c r="AY9" i="101" s="1"/>
  <c r="AV9" i="101" a="1"/>
  <c r="AV9" i="101" s="1"/>
  <c r="BJ9" i="101" a="1"/>
  <c r="BJ9" i="101" s="1"/>
  <c r="BI9" i="101" a="1"/>
  <c r="BI9" i="101" s="1"/>
  <c r="AW9" i="101" a="1"/>
  <c r="AW9" i="101" s="1"/>
  <c r="M9" i="101" a="1"/>
  <c r="M9" i="101" s="1"/>
  <c r="N9" i="101" a="1"/>
  <c r="N9" i="101" s="1"/>
  <c r="V9" i="101" a="1"/>
  <c r="V9" i="101" s="1"/>
  <c r="W9" i="101" a="1"/>
  <c r="W9" i="101" s="1"/>
  <c r="AC16" i="101" a="1"/>
  <c r="AC16" i="101" s="1"/>
  <c r="T9" i="101" a="1"/>
  <c r="T9" i="101" s="1"/>
  <c r="D9" i="101" a="1"/>
  <c r="D9" i="101" s="1"/>
  <c r="U9" i="101" a="1"/>
  <c r="U9" i="101" s="1"/>
  <c r="Q9" i="101" a="1"/>
  <c r="Q9" i="101" s="1"/>
  <c r="BP8" i="101" a="1"/>
  <c r="BP8" i="101" s="1"/>
  <c r="S9" i="101" a="1"/>
  <c r="S9" i="101" s="1"/>
  <c r="R9" i="101" a="1"/>
  <c r="R9" i="101" s="1"/>
  <c r="K9" i="101" a="1"/>
  <c r="K9" i="101" s="1"/>
  <c r="E9" i="101" a="1"/>
  <c r="E9" i="101" s="1"/>
  <c r="AA9" i="101" a="1"/>
  <c r="AA9" i="101" s="1"/>
  <c r="X9" i="101" a="1"/>
  <c r="X9" i="101" s="1"/>
  <c r="P9" i="101" a="1"/>
  <c r="P9" i="101" s="1"/>
  <c r="L9" i="101" a="1"/>
  <c r="L9" i="101" s="1"/>
  <c r="AB16" i="101" a="1"/>
  <c r="AB16" i="101" s="1"/>
  <c r="AA16" i="101" a="1"/>
  <c r="AA16" i="101" s="1"/>
  <c r="Z9" i="101" a="1"/>
  <c r="Z9" i="101" s="1"/>
  <c r="J9" i="101" a="1"/>
  <c r="J9" i="101" s="1"/>
  <c r="BR8" i="101" a="1"/>
  <c r="BR8" i="101" s="1"/>
  <c r="O9" i="101" a="1"/>
  <c r="O9" i="101" s="1"/>
  <c r="H9" i="101" a="1"/>
  <c r="H9" i="101" s="1"/>
  <c r="AD16" i="101" a="1"/>
  <c r="AD16" i="101" s="1"/>
  <c r="BQ8" i="101" a="1"/>
  <c r="BQ8" i="101" s="1"/>
  <c r="AD9" i="101" a="1"/>
  <c r="AD9" i="101" s="1"/>
  <c r="I9" i="101" a="1"/>
  <c r="I9" i="101" s="1"/>
  <c r="AC9" i="101" a="1"/>
  <c r="AC9" i="101" s="1"/>
  <c r="AB9" i="101" a="1"/>
  <c r="AB9" i="101" s="1"/>
  <c r="Y9" i="101" a="1"/>
  <c r="Y9" i="101" s="1"/>
  <c r="BL8" i="101" a="1"/>
  <c r="BL8" i="101" s="1"/>
  <c r="BK8" i="101" a="1"/>
  <c r="BK8" i="101" s="1"/>
  <c r="BJ8" i="101" a="1"/>
  <c r="BJ8" i="101" s="1"/>
  <c r="AT8" i="101" a="1"/>
  <c r="AT8" i="101" s="1"/>
  <c r="BI8" i="101" a="1"/>
  <c r="BI8" i="101" s="1"/>
  <c r="BH8" i="101" a="1"/>
  <c r="BH8" i="101" s="1"/>
  <c r="BE8" i="101" a="1"/>
  <c r="BE8" i="101" s="1"/>
  <c r="BD8" i="101" a="1"/>
  <c r="BD8" i="101" s="1"/>
  <c r="AL8" i="101" a="1"/>
  <c r="AL8" i="101" s="1"/>
  <c r="BC8" i="101" a="1"/>
  <c r="BC8" i="101" s="1"/>
  <c r="AW8" i="101" a="1"/>
  <c r="AW8" i="101" s="1"/>
  <c r="BB8" i="101" a="1"/>
  <c r="BB8" i="101" s="1"/>
  <c r="BA8" i="101" a="1"/>
  <c r="BA8" i="101" s="1"/>
  <c r="AZ8" i="101" a="1"/>
  <c r="AZ8" i="101" s="1"/>
  <c r="AY8" i="101" a="1"/>
  <c r="AY8" i="101" s="1"/>
  <c r="AN8" i="101" a="1"/>
  <c r="AN8" i="101" s="1"/>
  <c r="AP8" i="101" a="1"/>
  <c r="AP8" i="101" s="1"/>
  <c r="AQ8" i="101" a="1"/>
  <c r="AQ8" i="101" s="1"/>
  <c r="AO8" i="101" a="1"/>
  <c r="AO8" i="101" s="1"/>
  <c r="AS8" i="101" a="1"/>
  <c r="AS8" i="101" s="1"/>
  <c r="AR8" i="101" a="1"/>
  <c r="AR8" i="101" s="1"/>
  <c r="BF8" i="101" a="1"/>
  <c r="BF8" i="101" s="1"/>
  <c r="AX8" i="101" a="1"/>
  <c r="AX8" i="101" s="1"/>
  <c r="BO8" i="101" a="1"/>
  <c r="BO8" i="101" s="1"/>
  <c r="AV8" i="101" a="1"/>
  <c r="AV8" i="101" s="1"/>
  <c r="AK8" i="101" a="1"/>
  <c r="AK8" i="101" s="1"/>
  <c r="AM8" i="101" a="1"/>
  <c r="AM8" i="101" s="1"/>
  <c r="BN8" i="101" a="1"/>
  <c r="BN8" i="101" s="1"/>
  <c r="BG8" i="101" a="1"/>
  <c r="BG8" i="101" s="1"/>
  <c r="AJ8" i="101" a="1"/>
  <c r="AJ8" i="101" s="1"/>
  <c r="AU8" i="101" a="1"/>
  <c r="AU8" i="101" s="1"/>
  <c r="BM8" i="101" a="1"/>
  <c r="BM8" i="101" s="1"/>
  <c r="AC8" i="101" a="1"/>
  <c r="AC8" i="101" s="1"/>
  <c r="AD8" i="101" a="1"/>
  <c r="AD8" i="101" s="1"/>
  <c r="BR7" i="101" a="1"/>
  <c r="BR7" i="101" s="1"/>
  <c r="Y8" i="101" a="1"/>
  <c r="Y8" i="101" s="1"/>
  <c r="AB8" i="101" a="1"/>
  <c r="AB8" i="101" s="1"/>
  <c r="AA8" i="101" a="1"/>
  <c r="AA8" i="101" s="1"/>
  <c r="F9" i="101" a="1"/>
  <c r="F9" i="101" s="1"/>
  <c r="T8" i="101" a="1"/>
  <c r="T8" i="101" s="1"/>
  <c r="Z8" i="101" a="1"/>
  <c r="Z8" i="101" s="1"/>
  <c r="X8" i="101" a="1"/>
  <c r="X8" i="101" s="1"/>
  <c r="D8" i="101" a="1"/>
  <c r="D8" i="101" s="1"/>
  <c r="S8" i="101" a="1"/>
  <c r="S8" i="101" s="1"/>
  <c r="W8" i="101" a="1"/>
  <c r="W8" i="101" s="1"/>
  <c r="M8" i="101" a="1"/>
  <c r="M8" i="101" s="1"/>
  <c r="V8" i="101" a="1"/>
  <c r="V8" i="101" s="1"/>
  <c r="U8" i="101" a="1"/>
  <c r="U8" i="101" s="1"/>
  <c r="Z16" i="101" a="1"/>
  <c r="Z16" i="101" s="1"/>
  <c r="P8" i="101" a="1"/>
  <c r="P8" i="101" s="1"/>
  <c r="O8" i="101" a="1"/>
  <c r="O8" i="101" s="1"/>
  <c r="R8" i="101" a="1"/>
  <c r="R8" i="101" s="1"/>
  <c r="K8" i="101" a="1"/>
  <c r="K8" i="101" s="1"/>
  <c r="N8" i="101" a="1"/>
  <c r="N8" i="101" s="1"/>
  <c r="J8" i="101" a="1"/>
  <c r="J8" i="101" s="1"/>
  <c r="I8" i="101" a="1"/>
  <c r="I8" i="101" s="1"/>
  <c r="L8" i="101" a="1"/>
  <c r="L8" i="101" s="1"/>
  <c r="Q8" i="101" a="1"/>
  <c r="Q8" i="101" s="1"/>
  <c r="G9" i="101" a="1"/>
  <c r="G9" i="101" s="1"/>
  <c r="AI8" i="101" a="1"/>
  <c r="AI8" i="101" s="1"/>
  <c r="AH8" i="101" a="1"/>
  <c r="AH8" i="101" s="1"/>
  <c r="AG8" i="101" a="1"/>
  <c r="AG8" i="101" s="1"/>
  <c r="AF8" i="101" a="1"/>
  <c r="AF8" i="101" s="1"/>
  <c r="AE8" i="101" a="1"/>
  <c r="AE8" i="101" s="1"/>
  <c r="BL7" i="101" a="1"/>
  <c r="BL7" i="101" s="1"/>
  <c r="BF7" i="101" a="1"/>
  <c r="BF7" i="101" s="1"/>
  <c r="BK7" i="101" a="1"/>
  <c r="BK7" i="101" s="1"/>
  <c r="BD7" i="101" a="1"/>
  <c r="BD7" i="101" s="1"/>
  <c r="BJ7" i="101" a="1"/>
  <c r="BJ7" i="101" s="1"/>
  <c r="BI7" i="101" a="1"/>
  <c r="BI7" i="101" s="1"/>
  <c r="BA7" i="101" a="1"/>
  <c r="BA7" i="101" s="1"/>
  <c r="AY7" i="101" a="1"/>
  <c r="AY7" i="101" s="1"/>
  <c r="BC7" i="101" a="1"/>
  <c r="BC7" i="101" s="1"/>
  <c r="BB7" i="101" a="1"/>
  <c r="BB7" i="101" s="1"/>
  <c r="BQ7" i="101" a="1"/>
  <c r="BQ7" i="101" s="1"/>
  <c r="BP7" i="101" a="1"/>
  <c r="BP7" i="101" s="1"/>
  <c r="AZ7" i="101" a="1"/>
  <c r="AZ7" i="101" s="1"/>
  <c r="BH7" i="101" a="1"/>
  <c r="BH7" i="101" s="1"/>
  <c r="BO7" i="101" a="1"/>
  <c r="BO7" i="101" s="1"/>
  <c r="BM7" i="101" a="1"/>
  <c r="BM7" i="101" s="1"/>
  <c r="BN7" i="101" a="1"/>
  <c r="BN7" i="101" s="1"/>
  <c r="BG7" i="101" a="1"/>
  <c r="BG7" i="101" s="1"/>
  <c r="AX7" i="101" a="1"/>
  <c r="AX7" i="101" s="1"/>
  <c r="BE7" i="101" a="1"/>
  <c r="BE7" i="101" s="1"/>
  <c r="AF7" i="101" a="1"/>
  <c r="AF7" i="101" s="1"/>
  <c r="AW7" i="101" a="1"/>
  <c r="AW7" i="101" s="1"/>
  <c r="AV7" i="101" a="1"/>
  <c r="AV7" i="101" s="1"/>
  <c r="AU7" i="101" a="1"/>
  <c r="AU7" i="101" s="1"/>
  <c r="AT7" i="101" a="1"/>
  <c r="AT7" i="101" s="1"/>
  <c r="AS7" i="101" a="1"/>
  <c r="AS7" i="101" s="1"/>
  <c r="AL7" i="101" a="1"/>
  <c r="AL7" i="101" s="1"/>
  <c r="AO7" i="101" a="1"/>
  <c r="AO7" i="101" s="1"/>
  <c r="AK7" i="101" a="1"/>
  <c r="AK7" i="101" s="1"/>
  <c r="AB7" i="101" a="1"/>
  <c r="AB7" i="101" s="1"/>
  <c r="AM7" i="101" a="1"/>
  <c r="AM7" i="101" s="1"/>
  <c r="AP7" i="101" a="1"/>
  <c r="AP7" i="101" s="1"/>
  <c r="AJ7" i="101" a="1"/>
  <c r="AJ7" i="101" s="1"/>
  <c r="AN7" i="101" a="1"/>
  <c r="AN7" i="101" s="1"/>
  <c r="AE7" i="101" a="1"/>
  <c r="AE7" i="101" s="1"/>
  <c r="AI7" i="101" a="1"/>
  <c r="AI7" i="101" s="1"/>
  <c r="AC7" i="101" a="1"/>
  <c r="AC7" i="101" s="1"/>
  <c r="AH7" i="101" a="1"/>
  <c r="AH7" i="101" s="1"/>
  <c r="AR7" i="101" a="1"/>
  <c r="AR7" i="101" s="1"/>
  <c r="AD7" i="101" a="1"/>
  <c r="AD7" i="101" s="1"/>
  <c r="AA7" i="101" a="1"/>
  <c r="AA7" i="101" s="1"/>
  <c r="AQ7" i="101" a="1"/>
  <c r="AQ7" i="101" s="1"/>
  <c r="AG7" i="101" a="1"/>
  <c r="AG7" i="101" s="1"/>
  <c r="T7" i="101" a="1"/>
  <c r="T7" i="101" s="1"/>
  <c r="U7" i="101" a="1"/>
  <c r="U7" i="101" s="1"/>
  <c r="Z7" i="101" a="1"/>
  <c r="Z7" i="101" s="1"/>
  <c r="Y7" i="101" a="1"/>
  <c r="Y7" i="101" s="1"/>
  <c r="X7" i="101" a="1"/>
  <c r="X7" i="101" s="1"/>
  <c r="R7" i="101" a="1"/>
  <c r="R7" i="101" s="1"/>
  <c r="V7" i="101" a="1"/>
  <c r="V7" i="101" s="1"/>
  <c r="S7" i="101" a="1"/>
  <c r="S7" i="101" s="1"/>
  <c r="W7" i="101" a="1"/>
  <c r="W7" i="101" s="1"/>
  <c r="BK6" i="101" a="1"/>
  <c r="BK6" i="101" s="1"/>
  <c r="G8" i="101" a="1"/>
  <c r="G8" i="101" s="1"/>
  <c r="I7" i="101" a="1"/>
  <c r="I7" i="101" s="1"/>
  <c r="N7" i="101" a="1"/>
  <c r="N7" i="101" s="1"/>
  <c r="BO6" i="101" a="1"/>
  <c r="BO6" i="101" s="1"/>
  <c r="P7" i="101" a="1"/>
  <c r="P7" i="101" s="1"/>
  <c r="K7" i="101" a="1"/>
  <c r="K7" i="101" s="1"/>
  <c r="H8" i="101" a="1"/>
  <c r="H8" i="101" s="1"/>
  <c r="BR6" i="101" a="1"/>
  <c r="BR6" i="101" s="1"/>
  <c r="O7" i="101" a="1"/>
  <c r="O7" i="101" s="1"/>
  <c r="M7" i="101" a="1"/>
  <c r="M7" i="101" s="1"/>
  <c r="D7" i="101" a="1"/>
  <c r="D7" i="101" s="1"/>
  <c r="BN6" i="101" a="1"/>
  <c r="BN6" i="101" s="1"/>
  <c r="BM6" i="101" a="1"/>
  <c r="BM6" i="101" s="1"/>
  <c r="BP6" i="101" a="1"/>
  <c r="BP6" i="101" s="1"/>
  <c r="L7" i="101" a="1"/>
  <c r="L7" i="101" s="1"/>
  <c r="F7" i="101" a="1"/>
  <c r="F7" i="101" s="1"/>
  <c r="BL6" i="101" a="1"/>
  <c r="BL6" i="101" s="1"/>
  <c r="BQ6" i="101" a="1"/>
  <c r="BQ6" i="101" s="1"/>
  <c r="H7" i="101" a="1"/>
  <c r="H7" i="101" s="1"/>
  <c r="J7" i="101" a="1"/>
  <c r="J7" i="101" s="1"/>
  <c r="F8" i="101" a="1"/>
  <c r="F8" i="101" s="1"/>
  <c r="E8" i="101" a="1"/>
  <c r="E8" i="101" s="1"/>
  <c r="BJ6" i="101" a="1"/>
  <c r="BJ6" i="101" s="1"/>
  <c r="E7" i="101" a="1"/>
  <c r="E7" i="101" s="1"/>
  <c r="G7" i="101" a="1"/>
  <c r="G7" i="101" s="1"/>
  <c r="Q7" i="101" a="1"/>
  <c r="Q7" i="101" s="1"/>
  <c r="AK6" i="101" a="1"/>
  <c r="AK6" i="101" s="1"/>
  <c r="AD6" i="101" a="1"/>
  <c r="AD6" i="101" s="1"/>
  <c r="AY6" i="101" a="1"/>
  <c r="AY6" i="101" s="1"/>
  <c r="AU6" i="101" a="1"/>
  <c r="AU6" i="101" s="1"/>
  <c r="AX6" i="101" a="1"/>
  <c r="AX6" i="101" s="1"/>
  <c r="AS6" i="101" a="1"/>
  <c r="AS6" i="101" s="1"/>
  <c r="AR6" i="101" a="1"/>
  <c r="AR6" i="101" s="1"/>
  <c r="BG6" i="101" a="1"/>
  <c r="BG6" i="101" s="1"/>
  <c r="AN6" i="101" a="1"/>
  <c r="AN6" i="101" s="1"/>
  <c r="AB6" i="101" a="1"/>
  <c r="AB6" i="101" s="1"/>
  <c r="AC6" i="101" a="1"/>
  <c r="AC6" i="101" s="1"/>
  <c r="AI6" i="101" a="1"/>
  <c r="AI6" i="101" s="1"/>
  <c r="AA6" i="101" a="1"/>
  <c r="AA6" i="101" s="1"/>
  <c r="BF6" i="101" a="1"/>
  <c r="BF6" i="101" s="1"/>
  <c r="BB6" i="101" a="1"/>
  <c r="BB6" i="101" s="1"/>
  <c r="AM6" i="101" a="1"/>
  <c r="AM6" i="101" s="1"/>
  <c r="BE6" i="101" a="1"/>
  <c r="BE6" i="101" s="1"/>
  <c r="AH6" i="101" a="1"/>
  <c r="AH6" i="101" s="1"/>
  <c r="Z6" i="101" a="1"/>
  <c r="Z6" i="101" s="1"/>
  <c r="BC6" i="101" a="1"/>
  <c r="BC6" i="101" s="1"/>
  <c r="AT6" i="101" a="1"/>
  <c r="AT6" i="101" s="1"/>
  <c r="AQ6" i="101" a="1"/>
  <c r="AQ6" i="101" s="1"/>
  <c r="AL6" i="101" a="1"/>
  <c r="AL6" i="101" s="1"/>
  <c r="AE6" i="101" a="1"/>
  <c r="AE6" i="101" s="1"/>
  <c r="AJ6" i="101" a="1"/>
  <c r="AJ6" i="101" s="1"/>
  <c r="AF6" i="101" a="1"/>
  <c r="AF6" i="101" s="1"/>
  <c r="BI6" i="101" a="1"/>
  <c r="BI6" i="101" s="1"/>
  <c r="BH6" i="101" a="1"/>
  <c r="BH6" i="101" s="1"/>
  <c r="AV6" i="101" a="1"/>
  <c r="AV6" i="101" s="1"/>
  <c r="AG6" i="101" a="1"/>
  <c r="AG6" i="101" s="1"/>
  <c r="BA6" i="101" a="1"/>
  <c r="BA6" i="101" s="1"/>
  <c r="AZ6" i="101" a="1"/>
  <c r="AZ6" i="101" s="1"/>
  <c r="AP6" i="101" a="1"/>
  <c r="AP6" i="101" s="1"/>
  <c r="AO6" i="101" a="1"/>
  <c r="AO6" i="101" s="1"/>
  <c r="J6" i="101" a="1"/>
  <c r="J6" i="101" s="1"/>
  <c r="BR5" i="101" a="1"/>
  <c r="BR5" i="101" s="1"/>
  <c r="K6" i="101" a="1"/>
  <c r="K6" i="101" s="1"/>
  <c r="AW6" i="101" a="1"/>
  <c r="AW6" i="101" s="1"/>
  <c r="Y6" i="101" a="1"/>
  <c r="Y6" i="101" s="1"/>
  <c r="R6" i="101" a="1"/>
  <c r="R6" i="101" s="1"/>
  <c r="BO5" i="101" a="1"/>
  <c r="BO5" i="101" s="1"/>
  <c r="G6" i="101" a="1"/>
  <c r="G6" i="101" s="1"/>
  <c r="X6" i="101" a="1"/>
  <c r="X6" i="101" s="1"/>
  <c r="I6" i="101" a="1"/>
  <c r="I6" i="101" s="1"/>
  <c r="F6" i="101" a="1"/>
  <c r="F6" i="101" s="1"/>
  <c r="BQ5" i="101" a="1"/>
  <c r="BQ5" i="101" s="1"/>
  <c r="BD6" i="101" a="1"/>
  <c r="BD6" i="101" s="1"/>
  <c r="E6" i="101" a="1"/>
  <c r="E6" i="101" s="1"/>
  <c r="Y16" i="101" a="1"/>
  <c r="Y16" i="101" s="1"/>
  <c r="D6" i="101" a="1"/>
  <c r="D6" i="101" s="1"/>
  <c r="X16" i="101" a="1"/>
  <c r="X16" i="101" s="1"/>
  <c r="BP5" i="101" a="1"/>
  <c r="BP5" i="101" s="1"/>
  <c r="W6" i="101" a="1"/>
  <c r="W6" i="101" s="1"/>
  <c r="V6" i="101" a="1"/>
  <c r="V6" i="101" s="1"/>
  <c r="U6" i="101" a="1"/>
  <c r="U6" i="101" s="1"/>
  <c r="O6" i="101" a="1"/>
  <c r="O6" i="101" s="1"/>
  <c r="T6" i="101" a="1"/>
  <c r="T6" i="101" s="1"/>
  <c r="S6" i="101" a="1"/>
  <c r="S6" i="101" s="1"/>
  <c r="H6" i="101" a="1"/>
  <c r="H6" i="101" s="1"/>
  <c r="Q6" i="101" a="1"/>
  <c r="Q6" i="101" s="1"/>
  <c r="P6" i="101" a="1"/>
  <c r="P6" i="101" s="1"/>
  <c r="N6" i="101" a="1"/>
  <c r="N6" i="101" s="1"/>
  <c r="M6" i="101" a="1"/>
  <c r="M6" i="101" s="1"/>
  <c r="L6" i="101" a="1"/>
  <c r="L6" i="101" s="1"/>
  <c r="AG5" i="101" a="1"/>
  <c r="AG5" i="101" s="1"/>
  <c r="AS5" i="101" a="1"/>
  <c r="AS5" i="101" s="1"/>
  <c r="AL5" i="101" a="1"/>
  <c r="AL5" i="101" s="1"/>
  <c r="BK5" i="101" a="1"/>
  <c r="BK5" i="101" s="1"/>
  <c r="AK5" i="101" a="1"/>
  <c r="AK5" i="101" s="1"/>
  <c r="AJ5" i="101" a="1"/>
  <c r="AJ5" i="101" s="1"/>
  <c r="AH5" i="101" a="1"/>
  <c r="AH5" i="101" s="1"/>
  <c r="BI5" i="101" a="1"/>
  <c r="BI5" i="101" s="1"/>
  <c r="AX5" i="101" a="1"/>
  <c r="AX5" i="101" s="1"/>
  <c r="BG5" i="101" a="1"/>
  <c r="BG5" i="101" s="1"/>
  <c r="AP5" i="101" a="1"/>
  <c r="AP5" i="101" s="1"/>
  <c r="AZ5" i="101" a="1"/>
  <c r="AZ5" i="101" s="1"/>
  <c r="BD5" i="101" a="1"/>
  <c r="BD5" i="101" s="1"/>
  <c r="BJ5" i="101" a="1"/>
  <c r="BJ5" i="101" s="1"/>
  <c r="BF5" i="101" a="1"/>
  <c r="BF5" i="101" s="1"/>
  <c r="AW5" i="101" a="1"/>
  <c r="AW5" i="101" s="1"/>
  <c r="AQ5" i="101" a="1"/>
  <c r="AQ5" i="101" s="1"/>
  <c r="AN5" i="101" a="1"/>
  <c r="AN5" i="101" s="1"/>
  <c r="AF5" i="101" a="1"/>
  <c r="AF5" i="101" s="1"/>
  <c r="BE5" i="101" a="1"/>
  <c r="BE5" i="101" s="1"/>
  <c r="AU5" i="101" a="1"/>
  <c r="AU5" i="101" s="1"/>
  <c r="AT5" i="101" a="1"/>
  <c r="AT5" i="101" s="1"/>
  <c r="BB5" i="101" a="1"/>
  <c r="BB5" i="101" s="1"/>
  <c r="AI5" i="101" a="1"/>
  <c r="AI5" i="101" s="1"/>
  <c r="AY5" i="101" a="1"/>
  <c r="AY5" i="101" s="1"/>
  <c r="BN5" i="101" a="1"/>
  <c r="BN5" i="101" s="1"/>
  <c r="BM5" i="101" a="1"/>
  <c r="BM5" i="101" s="1"/>
  <c r="BA5" i="101" a="1"/>
  <c r="BA5" i="101" s="1"/>
  <c r="BL5" i="101" a="1"/>
  <c r="BL5" i="101" s="1"/>
  <c r="BH5" i="101" a="1"/>
  <c r="BH5" i="101" s="1"/>
  <c r="AM5" i="101" a="1"/>
  <c r="AM5" i="101" s="1"/>
  <c r="AR5" i="101" a="1"/>
  <c r="AR5" i="101" s="1"/>
  <c r="Z5" i="101" a="1"/>
  <c r="Z5" i="101" s="1"/>
  <c r="AO5" i="101" a="1"/>
  <c r="AO5" i="101" s="1"/>
  <c r="Y5" i="101" a="1"/>
  <c r="Y5" i="101" s="1"/>
  <c r="X5" i="101" a="1"/>
  <c r="X5" i="101" s="1"/>
  <c r="Q5" i="101" a="1"/>
  <c r="Q5" i="101" s="1"/>
  <c r="G5" i="101" a="1"/>
  <c r="G5" i="101" s="1"/>
  <c r="M5" i="101" a="1"/>
  <c r="M5" i="101" s="1"/>
  <c r="V5" i="101" a="1"/>
  <c r="V5" i="101" s="1"/>
  <c r="I5" i="101" a="1"/>
  <c r="I5" i="101" s="1"/>
  <c r="BR4" i="101" a="1"/>
  <c r="BR4" i="101" s="1"/>
  <c r="O5" i="101" a="1"/>
  <c r="O5" i="101" s="1"/>
  <c r="W16" i="101" a="1"/>
  <c r="W16" i="101" s="1"/>
  <c r="N5" i="101" a="1"/>
  <c r="N5" i="101" s="1"/>
  <c r="V16" i="101" a="1"/>
  <c r="V16" i="101" s="1"/>
  <c r="J5" i="101" a="1"/>
  <c r="J5" i="101" s="1"/>
  <c r="AV5" i="101" a="1"/>
  <c r="AV5" i="101" s="1"/>
  <c r="L5" i="101" a="1"/>
  <c r="L5" i="101" s="1"/>
  <c r="E5" i="101" a="1"/>
  <c r="E5" i="101" s="1"/>
  <c r="D5" i="101" a="1"/>
  <c r="D5" i="101" s="1"/>
  <c r="F5" i="101" a="1"/>
  <c r="F5" i="101" s="1"/>
  <c r="AE5" i="101" a="1"/>
  <c r="AE5" i="101" s="1"/>
  <c r="K5" i="101" a="1"/>
  <c r="K5" i="101" s="1"/>
  <c r="AD5" i="101" a="1"/>
  <c r="AD5" i="101" s="1"/>
  <c r="AC5" i="101" a="1"/>
  <c r="AC5" i="101" s="1"/>
  <c r="AB5" i="101" a="1"/>
  <c r="AB5" i="101" s="1"/>
  <c r="P5" i="101" a="1"/>
  <c r="P5" i="101" s="1"/>
  <c r="H5" i="101" a="1"/>
  <c r="H5" i="101" s="1"/>
  <c r="AA5" i="101" a="1"/>
  <c r="AA5" i="101" s="1"/>
  <c r="W5" i="101" a="1"/>
  <c r="W5" i="101" s="1"/>
  <c r="R5" i="101" a="1"/>
  <c r="R5" i="101" s="1"/>
  <c r="BC5" i="101" a="1"/>
  <c r="BC5" i="101" s="1"/>
  <c r="AZ4" i="101" a="1"/>
  <c r="AZ4" i="101" s="1"/>
  <c r="BD4" i="101" a="1"/>
  <c r="BD4" i="101" s="1"/>
  <c r="AV4" i="101" a="1"/>
  <c r="AV4" i="101" s="1"/>
  <c r="BN4" i="101" a="1"/>
  <c r="BN4" i="101" s="1"/>
  <c r="AX4" i="101" a="1"/>
  <c r="AX4" i="101" s="1"/>
  <c r="AR4" i="101" a="1"/>
  <c r="AR4" i="101" s="1"/>
  <c r="BH4" i="101" a="1"/>
  <c r="BH4" i="101" s="1"/>
  <c r="AO4" i="101" a="1"/>
  <c r="AO4" i="101" s="1"/>
  <c r="BF4" i="101" a="1"/>
  <c r="BF4" i="101" s="1"/>
  <c r="BM4" i="101" a="1"/>
  <c r="BM4" i="101" s="1"/>
  <c r="BP4" i="101" a="1"/>
  <c r="BP4" i="101" s="1"/>
  <c r="BL4" i="101" a="1"/>
  <c r="BL4" i="101" s="1"/>
  <c r="BK4" i="101" a="1"/>
  <c r="BK4" i="101" s="1"/>
  <c r="BI4" i="101" a="1"/>
  <c r="BI4" i="101" s="1"/>
  <c r="AT4" i="101" a="1"/>
  <c r="AT4" i="101" s="1"/>
  <c r="BJ4" i="101" a="1"/>
  <c r="BJ4" i="101" s="1"/>
  <c r="AS4" i="101" a="1"/>
  <c r="AS4" i="101" s="1"/>
  <c r="BB4" i="101" a="1"/>
  <c r="BB4" i="101" s="1"/>
  <c r="BA4" i="101" a="1"/>
  <c r="BA4" i="101" s="1"/>
  <c r="BC4" i="101" a="1"/>
  <c r="BC4" i="101" s="1"/>
  <c r="AW4" i="101" a="1"/>
  <c r="AW4" i="101" s="1"/>
  <c r="BG4" i="101" a="1"/>
  <c r="BG4" i="101" s="1"/>
  <c r="AY4" i="101" a="1"/>
  <c r="AY4" i="101" s="1"/>
  <c r="AQ4" i="101" a="1"/>
  <c r="AQ4" i="101" s="1"/>
  <c r="BE4" i="101" a="1"/>
  <c r="BE4" i="101" s="1"/>
  <c r="AP4" i="101" a="1"/>
  <c r="AP4" i="101" s="1"/>
  <c r="AN4" i="101" a="1"/>
  <c r="AN4" i="101" s="1"/>
  <c r="BQ4" i="101" a="1"/>
  <c r="BQ4" i="101" s="1"/>
  <c r="AU4" i="101" a="1"/>
  <c r="AU4" i="101" s="1"/>
  <c r="BO4" i="101" a="1"/>
  <c r="BO4" i="101" s="1"/>
  <c r="AJ4" i="101" a="1"/>
  <c r="AJ4" i="101" s="1"/>
  <c r="L4" i="101" a="1"/>
  <c r="L4" i="101" s="1"/>
  <c r="AI4" i="101" a="1"/>
  <c r="AI4" i="101" s="1"/>
  <c r="Z4" i="101" a="1"/>
  <c r="Z4" i="101" s="1"/>
  <c r="AA4" i="101" a="1"/>
  <c r="AA4" i="101" s="1"/>
  <c r="AH4" i="101" a="1"/>
  <c r="AH4" i="101" s="1"/>
  <c r="V4" i="101" a="1"/>
  <c r="V4" i="101" s="1"/>
  <c r="O4" i="101" a="1"/>
  <c r="O4" i="101" s="1"/>
  <c r="Y4" i="101" a="1"/>
  <c r="Y4" i="101" s="1"/>
  <c r="S4" i="101" a="1"/>
  <c r="S4" i="101" s="1"/>
  <c r="U5" i="101" a="1"/>
  <c r="U5" i="101" s="1"/>
  <c r="AC4" i="101" a="1"/>
  <c r="AC4" i="101" s="1"/>
  <c r="AF4" i="101" a="1"/>
  <c r="AF4" i="101" s="1"/>
  <c r="AE4" i="101" a="1"/>
  <c r="AE4" i="101" s="1"/>
  <c r="AD4" i="101" a="1"/>
  <c r="AD4" i="101" s="1"/>
  <c r="W4" i="101" a="1"/>
  <c r="W4" i="101" s="1"/>
  <c r="M4" i="101" a="1"/>
  <c r="M4" i="101" s="1"/>
  <c r="P4" i="101" a="1"/>
  <c r="P4" i="101" s="1"/>
  <c r="X4" i="101" a="1"/>
  <c r="X4" i="101" s="1"/>
  <c r="T5" i="101" a="1"/>
  <c r="T5" i="101" s="1"/>
  <c r="T4" i="101" a="1"/>
  <c r="T4" i="101" s="1"/>
  <c r="AB4" i="101" a="1"/>
  <c r="AB4" i="101" s="1"/>
  <c r="Q4" i="101" a="1"/>
  <c r="Q4" i="101" s="1"/>
  <c r="K4" i="101" a="1"/>
  <c r="K4" i="101" s="1"/>
  <c r="AM4" i="101" a="1"/>
  <c r="AM4" i="101" s="1"/>
  <c r="AL4" i="101" a="1"/>
  <c r="AL4" i="101" s="1"/>
  <c r="AG4" i="101" a="1"/>
  <c r="AG4" i="101" s="1"/>
  <c r="U4" i="101" a="1"/>
  <c r="U4" i="101" s="1"/>
  <c r="N4" i="101" a="1"/>
  <c r="N4" i="101" s="1"/>
  <c r="AK4" i="101" a="1"/>
  <c r="AK4" i="101" s="1"/>
  <c r="R4" i="101" a="1"/>
  <c r="R4" i="101" s="1"/>
  <c r="BG3" i="101" a="1"/>
  <c r="BG3" i="101" s="1"/>
  <c r="BD3" i="101" a="1"/>
  <c r="BD3" i="101" s="1"/>
  <c r="AW3" i="101" a="1"/>
  <c r="AW3" i="101" s="1"/>
  <c r="AU3" i="101" a="1"/>
  <c r="AU3" i="101" s="1"/>
  <c r="BC3" i="101" a="1"/>
  <c r="BC3" i="101" s="1"/>
  <c r="H4" i="101" a="1"/>
  <c r="H4" i="101" s="1"/>
  <c r="BN3" i="101" a="1"/>
  <c r="BN3" i="101" s="1"/>
  <c r="BJ3" i="101" a="1"/>
  <c r="BJ3" i="101" s="1"/>
  <c r="BH3" i="101" a="1"/>
  <c r="BH3" i="101" s="1"/>
  <c r="BI3" i="101" a="1"/>
  <c r="BI3" i="101" s="1"/>
  <c r="F4" i="101" a="1"/>
  <c r="F4" i="101" s="1"/>
  <c r="BQ3" i="101" a="1"/>
  <c r="BQ3" i="101" s="1"/>
  <c r="AY3" i="101" a="1"/>
  <c r="AY3" i="101" s="1"/>
  <c r="I4" i="101" a="1"/>
  <c r="I4" i="101" s="1"/>
  <c r="AZ3" i="101" a="1"/>
  <c r="AZ3" i="101" s="1"/>
  <c r="BK3" i="101" a="1"/>
  <c r="BK3" i="101" s="1"/>
  <c r="E4" i="101" a="1"/>
  <c r="E4" i="101" s="1"/>
  <c r="BE3" i="101" a="1"/>
  <c r="BE3" i="101" s="1"/>
  <c r="G4" i="101" a="1"/>
  <c r="G4" i="101" s="1"/>
  <c r="AX3" i="101" a="1"/>
  <c r="AX3" i="101" s="1"/>
  <c r="BB3" i="101" a="1"/>
  <c r="BB3" i="101" s="1"/>
  <c r="BR3" i="101" a="1"/>
  <c r="BR3" i="101" s="1"/>
  <c r="S5" i="101" a="1"/>
  <c r="S5" i="101" s="1"/>
  <c r="D4" i="101" a="1"/>
  <c r="D4" i="101" s="1"/>
  <c r="BP3" i="101" a="1"/>
  <c r="BP3" i="101" s="1"/>
  <c r="BO3" i="101" a="1"/>
  <c r="BO3" i="101" s="1"/>
  <c r="AV3" i="101" a="1"/>
  <c r="AV3" i="101" s="1"/>
  <c r="AT3" i="101" a="1"/>
  <c r="AT3" i="101" s="1"/>
  <c r="J4" i="101" a="1"/>
  <c r="J4" i="101" s="1"/>
  <c r="BF3" i="101" a="1"/>
  <c r="BF3" i="101" s="1"/>
  <c r="BL3" i="101" a="1"/>
  <c r="BL3" i="101" s="1"/>
  <c r="AQ3" i="101" a="1"/>
  <c r="AQ3" i="101" s="1"/>
  <c r="Z3" i="101" a="1"/>
  <c r="Z3" i="101" s="1"/>
  <c r="X3" i="101" a="1"/>
  <c r="X3" i="101" s="1"/>
  <c r="U3" i="101" a="1"/>
  <c r="U3" i="101" s="1"/>
  <c r="Q3" i="101" a="1"/>
  <c r="Q3" i="101" s="1"/>
  <c r="AP3" i="101" a="1"/>
  <c r="AP3" i="101" s="1"/>
  <c r="AA3" i="101" a="1"/>
  <c r="AA3" i="101" s="1"/>
  <c r="AN3" i="101" a="1"/>
  <c r="AN3" i="101" s="1"/>
  <c r="AH3" i="101" a="1"/>
  <c r="AH3" i="101" s="1"/>
  <c r="AG3" i="101" a="1"/>
  <c r="AG3" i="101" s="1"/>
  <c r="AK3" i="101" a="1"/>
  <c r="AK3" i="101" s="1"/>
  <c r="AJ3" i="101" a="1"/>
  <c r="AJ3" i="101" s="1"/>
  <c r="AI3" i="101" a="1"/>
  <c r="AI3" i="101" s="1"/>
  <c r="AF3" i="101" a="1"/>
  <c r="AF3" i="101" s="1"/>
  <c r="AB3" i="101" a="1"/>
  <c r="AB3" i="101" s="1"/>
  <c r="AC3" i="101" a="1"/>
  <c r="AC3" i="101" s="1"/>
  <c r="P3" i="101" a="1"/>
  <c r="P3" i="101" s="1"/>
  <c r="R3" i="101" a="1"/>
  <c r="R3" i="101" s="1"/>
  <c r="W3" i="101" a="1"/>
  <c r="W3" i="101" s="1"/>
  <c r="V3" i="101" a="1"/>
  <c r="V3" i="101" s="1"/>
  <c r="AM3" i="101" a="1"/>
  <c r="AM3" i="101" s="1"/>
  <c r="AE3" i="101" a="1"/>
  <c r="AE3" i="101" s="1"/>
  <c r="AD3" i="101" a="1"/>
  <c r="AD3" i="101" s="1"/>
  <c r="Y3" i="101" a="1"/>
  <c r="Y3" i="101" s="1"/>
  <c r="T3" i="101" a="1"/>
  <c r="T3" i="101" s="1"/>
  <c r="AO3" i="101" a="1"/>
  <c r="AO3" i="101" s="1"/>
  <c r="AS3" i="101" a="1"/>
  <c r="AS3" i="101" s="1"/>
  <c r="S3" i="101" a="1"/>
  <c r="S3" i="101" s="1"/>
  <c r="AR3" i="101" a="1"/>
  <c r="AR3" i="101" s="1"/>
  <c r="AL3" i="101" a="1"/>
  <c r="AL3" i="101" s="1"/>
  <c r="M3" i="101" a="1"/>
  <c r="M3" i="101" s="1"/>
  <c r="O3" i="101" a="1"/>
  <c r="O3" i="101" s="1"/>
  <c r="J3" i="101" a="1"/>
  <c r="J3" i="101" s="1"/>
  <c r="T16" i="101" a="1"/>
  <c r="T16" i="101" s="1"/>
  <c r="L3" i="101" a="1"/>
  <c r="L3" i="101" s="1"/>
  <c r="I3" i="101" a="1"/>
  <c r="I3" i="101" s="1"/>
  <c r="H3" i="101" a="1"/>
  <c r="H3" i="101" s="1"/>
  <c r="N3" i="101" a="1"/>
  <c r="N3" i="101" s="1"/>
  <c r="U16" i="101" a="1"/>
  <c r="U16" i="101" s="1"/>
  <c r="K3" i="101" a="1"/>
  <c r="K3" i="101" s="1"/>
  <c r="BM3" i="101" a="1"/>
  <c r="BM3" i="101" s="1"/>
  <c r="F3" i="101" a="1"/>
  <c r="F3" i="101" s="1"/>
  <c r="BA3" i="101" a="1"/>
  <c r="BA3" i="101" s="1"/>
  <c r="E3" i="101" a="1"/>
  <c r="E3" i="101" s="1"/>
  <c r="D3" i="101" a="1"/>
  <c r="D3" i="101" s="1"/>
  <c r="AI139" i="101" a="1"/>
  <c r="AI139" i="101" s="1"/>
  <c r="G3" i="101" a="1"/>
  <c r="G3" i="101" s="1"/>
  <c r="K16" i="101" a="1"/>
  <c r="K16" i="101" s="1"/>
  <c r="BL15" i="101" a="1"/>
  <c r="BL15" i="101" s="1"/>
  <c r="BK15" i="101" a="1"/>
  <c r="BK15" i="101" s="1"/>
  <c r="BO15" i="101" a="1"/>
  <c r="BO15" i="101" s="1"/>
  <c r="R16" i="101" a="1"/>
  <c r="R16" i="101" s="1"/>
  <c r="BJ15" i="101" a="1"/>
  <c r="BJ15" i="101" s="1"/>
  <c r="AN139" i="101" a="1"/>
  <c r="AN139" i="101" s="1"/>
  <c r="AM139" i="101" a="1"/>
  <c r="AM139" i="101" s="1"/>
  <c r="S16" i="101" a="1"/>
  <c r="S16" i="101" s="1"/>
  <c r="BI15" i="101" a="1"/>
  <c r="BI15" i="101" s="1"/>
  <c r="Q16" i="101" a="1"/>
  <c r="Q16" i="101" s="1"/>
  <c r="O16" i="101" a="1"/>
  <c r="O16" i="101" s="1"/>
  <c r="D16" i="101" a="1"/>
  <c r="D16" i="101" s="1"/>
  <c r="P16" i="101" a="1"/>
  <c r="P16" i="101" s="1"/>
  <c r="AL139" i="101" a="1"/>
  <c r="AL139" i="101" s="1"/>
  <c r="BR15" i="101" a="1"/>
  <c r="BR15" i="101" s="1"/>
  <c r="F16" i="101" a="1"/>
  <c r="F16" i="101" s="1"/>
  <c r="E16" i="101" a="1"/>
  <c r="E16" i="101" s="1"/>
  <c r="BQ15" i="101" a="1"/>
  <c r="BQ15" i="101" s="1"/>
  <c r="H16" i="101" a="1"/>
  <c r="H16" i="101" s="1"/>
  <c r="M16" i="101" a="1"/>
  <c r="M16" i="101" s="1"/>
  <c r="BM15" i="101" a="1"/>
  <c r="BM15" i="101" s="1"/>
  <c r="I16" i="101" a="1"/>
  <c r="I16" i="101" s="1"/>
  <c r="J16" i="101" a="1"/>
  <c r="J16" i="101" s="1"/>
  <c r="L16" i="101" a="1"/>
  <c r="L16" i="101" s="1"/>
  <c r="BP15" i="101" a="1"/>
  <c r="BP15" i="101" s="1"/>
  <c r="AK139" i="101" a="1"/>
  <c r="AK139" i="101" s="1"/>
  <c r="G16" i="101" a="1"/>
  <c r="G16" i="101" s="1"/>
  <c r="N16" i="101" a="1"/>
  <c r="N16" i="101" s="1"/>
  <c r="BN15" i="101" a="1"/>
  <c r="BN15" i="101" s="1"/>
  <c r="AR15" i="101" a="1"/>
  <c r="AR15" i="101" s="1"/>
  <c r="BG15" i="101" a="1"/>
  <c r="BG15" i="101" s="1"/>
  <c r="BC15" i="101" a="1"/>
  <c r="BC15" i="101" s="1"/>
  <c r="BA15" i="101" a="1"/>
  <c r="BA15" i="101" s="1"/>
  <c r="AZ15" i="101" a="1"/>
  <c r="AZ15" i="101" s="1"/>
  <c r="AT15" i="101" a="1"/>
  <c r="AT15" i="101" s="1"/>
  <c r="AS15" i="101" a="1"/>
  <c r="AS15" i="101" s="1"/>
  <c r="AQ15" i="101" a="1"/>
  <c r="AQ15" i="101" s="1"/>
  <c r="AG15" i="101" a="1"/>
  <c r="AG15" i="101" s="1"/>
  <c r="AP15" i="101" a="1"/>
  <c r="AP15" i="101" s="1"/>
  <c r="AN15" i="101" a="1"/>
  <c r="AN15" i="101" s="1"/>
  <c r="AK15" i="101" a="1"/>
  <c r="AK15" i="101" s="1"/>
  <c r="AH15" i="101" a="1"/>
  <c r="AH15" i="101" s="1"/>
  <c r="BB15" i="101" a="1"/>
  <c r="BB15" i="101" s="1"/>
  <c r="AY15" i="101" a="1"/>
  <c r="AY15" i="101" s="1"/>
  <c r="AU15" i="101" a="1"/>
  <c r="AU15" i="101" s="1"/>
  <c r="AI15" i="101" a="1"/>
  <c r="AI15" i="101" s="1"/>
  <c r="AO15" i="101" a="1"/>
  <c r="AO15" i="101" s="1"/>
  <c r="BH15" i="101" a="1"/>
  <c r="BH15" i="101" s="1"/>
  <c r="AL15" i="101" a="1"/>
  <c r="AL15" i="101" s="1"/>
  <c r="AM15" i="101" a="1"/>
  <c r="AM15" i="101" s="1"/>
  <c r="AJ15" i="101" a="1"/>
  <c r="AJ15" i="101" s="1"/>
  <c r="BE15" i="101" a="1"/>
  <c r="BE15" i="101" s="1"/>
  <c r="AW15" i="101" a="1"/>
  <c r="AW15" i="101" s="1"/>
  <c r="BF15" i="101" a="1"/>
  <c r="BF15" i="101" s="1"/>
  <c r="AX15" i="101" a="1"/>
  <c r="AX15" i="101" s="1"/>
  <c r="AV15" i="101" a="1"/>
  <c r="AV15" i="101" s="1"/>
  <c r="M15" i="101" a="1"/>
  <c r="M15" i="101" s="1"/>
  <c r="BR14" i="101" a="1"/>
  <c r="BR14" i="101" s="1"/>
  <c r="S15" i="101" a="1"/>
  <c r="S15" i="101" s="1"/>
  <c r="L15" i="101" a="1"/>
  <c r="L15" i="101" s="1"/>
  <c r="V15" i="101" a="1"/>
  <c r="V15" i="101" s="1"/>
  <c r="D15" i="101" a="1"/>
  <c r="D15" i="101" s="1"/>
  <c r="X15" i="101" a="1"/>
  <c r="X15" i="101" s="1"/>
  <c r="AC15" i="101" a="1"/>
  <c r="AC15" i="101" s="1"/>
  <c r="I15" i="101" a="1"/>
  <c r="I15" i="101" s="1"/>
  <c r="T15" i="101" a="1"/>
  <c r="T15" i="101" s="1"/>
  <c r="AB15" i="101" a="1"/>
  <c r="AB15" i="101" s="1"/>
  <c r="F15" i="101" a="1"/>
  <c r="F15" i="101" s="1"/>
  <c r="BD15" i="101" a="1"/>
  <c r="BD15" i="101" s="1"/>
  <c r="N15" i="101" a="1"/>
  <c r="N15" i="101" s="1"/>
  <c r="BQ14" i="101" a="1"/>
  <c r="BQ14" i="101" s="1"/>
  <c r="AD15" i="101" a="1"/>
  <c r="AD15" i="101" s="1"/>
  <c r="P15" i="101" a="1"/>
  <c r="P15" i="101" s="1"/>
  <c r="U15" i="101" a="1"/>
  <c r="U15" i="101" s="1"/>
  <c r="E15" i="101" a="1"/>
  <c r="E15" i="101" s="1"/>
  <c r="AK16" i="101" a="1"/>
  <c r="AK16" i="101" s="1"/>
  <c r="K15" i="101" a="1"/>
  <c r="K15" i="101" s="1"/>
  <c r="H15" i="101" a="1"/>
  <c r="H15" i="101" s="1"/>
  <c r="O15" i="101" a="1"/>
  <c r="O15" i="101" s="1"/>
  <c r="Z15" i="101" a="1"/>
  <c r="Z15" i="101" s="1"/>
  <c r="W15" i="101" a="1"/>
  <c r="W15" i="101" s="1"/>
  <c r="Y15" i="101" a="1"/>
  <c r="Y15" i="101" s="1"/>
  <c r="R15" i="101" a="1"/>
  <c r="R15" i="101" s="1"/>
  <c r="Q15" i="101" a="1"/>
  <c r="Q15" i="101" s="1"/>
  <c r="AF15" i="101" a="1"/>
  <c r="AF15" i="101" s="1"/>
  <c r="AE15" i="101" a="1"/>
  <c r="AE15" i="101" s="1"/>
  <c r="AA15" i="101" a="1"/>
  <c r="AA15" i="101" s="1"/>
  <c r="J15" i="101" a="1"/>
  <c r="J15" i="101" s="1"/>
  <c r="BA14" i="101" a="1"/>
  <c r="BA14" i="101" s="1"/>
  <c r="BI14" i="101" a="1"/>
  <c r="BI14" i="101" s="1"/>
  <c r="BL14" i="101" a="1"/>
  <c r="BL14" i="101" s="1"/>
  <c r="BE14" i="101" a="1"/>
  <c r="BE14" i="101" s="1"/>
  <c r="AR14" i="101" a="1"/>
  <c r="AR14" i="101" s="1"/>
  <c r="AU14" i="101" a="1"/>
  <c r="AU14" i="101" s="1"/>
  <c r="BJ14" i="101" a="1"/>
  <c r="BJ14" i="101" s="1"/>
  <c r="AZ14" i="101" a="1"/>
  <c r="AZ14" i="101" s="1"/>
  <c r="AL14" i="101" a="1"/>
  <c r="AL14" i="101" s="1"/>
  <c r="AQ14" i="101" a="1"/>
  <c r="AQ14" i="101" s="1"/>
  <c r="AX14" i="101" a="1"/>
  <c r="AX14" i="101" s="1"/>
  <c r="AY14" i="101" a="1"/>
  <c r="AY14" i="101" s="1"/>
  <c r="AP14" i="101" a="1"/>
  <c r="AP14" i="101" s="1"/>
  <c r="BB14" i="101" a="1"/>
  <c r="BB14" i="101" s="1"/>
  <c r="BC14" i="101" a="1"/>
  <c r="BC14" i="101" s="1"/>
  <c r="BM14" i="101" a="1"/>
  <c r="BM14" i="101" s="1"/>
  <c r="AV14" i="101" a="1"/>
  <c r="AV14" i="101" s="1"/>
  <c r="BG14" i="101" a="1"/>
  <c r="BG14" i="101" s="1"/>
  <c r="AN14" i="101" a="1"/>
  <c r="AN14" i="101" s="1"/>
  <c r="BF14" i="101" a="1"/>
  <c r="BF14" i="101" s="1"/>
  <c r="AW14" i="101" a="1"/>
  <c r="AW14" i="101" s="1"/>
  <c r="BD14" i="101" a="1"/>
  <c r="BD14" i="101" s="1"/>
  <c r="AI14" i="101" a="1"/>
  <c r="AI14" i="101" s="1"/>
  <c r="AM14" i="101" a="1"/>
  <c r="AM14" i="101" s="1"/>
  <c r="AT14" i="101" a="1"/>
  <c r="AT14" i="101" s="1"/>
  <c r="AO14" i="101" a="1"/>
  <c r="AO14" i="101" s="1"/>
  <c r="AJ14" i="101" a="1"/>
  <c r="AJ14" i="101" s="1"/>
  <c r="AS14" i="101" a="1"/>
  <c r="AS14" i="101" s="1"/>
  <c r="BP14" i="101" a="1"/>
  <c r="BP14" i="101" s="1"/>
  <c r="BH14" i="101" a="1"/>
  <c r="BH14" i="101" s="1"/>
  <c r="AK14" i="101" a="1"/>
  <c r="AK14" i="101" s="1"/>
  <c r="BK14" i="101" a="1"/>
  <c r="BK14" i="101" s="1"/>
  <c r="BO14" i="101" a="1"/>
  <c r="BO14" i="101" s="1"/>
  <c r="G14" i="101" a="1"/>
  <c r="G14" i="101" s="1"/>
  <c r="G15" i="101" a="1"/>
  <c r="G15" i="101" s="1"/>
  <c r="I14" i="101" a="1"/>
  <c r="I14" i="101" s="1"/>
  <c r="S14" i="101" a="1"/>
  <c r="S14" i="101" s="1"/>
  <c r="Z14" i="101" a="1"/>
  <c r="Z14" i="101" s="1"/>
  <c r="O14" i="101" a="1"/>
  <c r="O14" i="101" s="1"/>
  <c r="AH14" i="101" a="1"/>
  <c r="AH14" i="101" s="1"/>
  <c r="M14" i="101" a="1"/>
  <c r="M14" i="101" s="1"/>
  <c r="AG14" i="101" a="1"/>
  <c r="AG14" i="101" s="1"/>
  <c r="AA14" i="101" a="1"/>
  <c r="AA14" i="101" s="1"/>
  <c r="Y14" i="101" a="1"/>
  <c r="Y14" i="101" s="1"/>
  <c r="K14" i="101" a="1"/>
  <c r="K14" i="101" s="1"/>
  <c r="F14" i="101" a="1"/>
  <c r="F14" i="101" s="1"/>
  <c r="AF14" i="101" a="1"/>
  <c r="AF14" i="101" s="1"/>
  <c r="AE14" i="101" a="1"/>
  <c r="AE14" i="101" s="1"/>
  <c r="H14" i="101" a="1"/>
  <c r="H14" i="101" s="1"/>
  <c r="AD14" i="101" a="1"/>
  <c r="AD14" i="101" s="1"/>
  <c r="X14" i="101" a="1"/>
  <c r="X14" i="101" s="1"/>
  <c r="P14" i="101" a="1"/>
  <c r="P14" i="101" s="1"/>
  <c r="Q14" i="101" a="1"/>
  <c r="Q14" i="101" s="1"/>
  <c r="J14" i="101" a="1"/>
  <c r="J14" i="101" s="1"/>
  <c r="R14" i="101" a="1"/>
  <c r="R14" i="101" s="1"/>
  <c r="AJ16" i="101" a="1"/>
  <c r="AJ16" i="101" s="1"/>
  <c r="AC14" i="101" a="1"/>
  <c r="AC14" i="101" s="1"/>
  <c r="V14" i="101" a="1"/>
  <c r="V14" i="101" s="1"/>
  <c r="U14" i="101" a="1"/>
  <c r="U14" i="101" s="1"/>
  <c r="N14" i="101" a="1"/>
  <c r="N14" i="101" s="1"/>
  <c r="AB14" i="101" a="1"/>
  <c r="AB14" i="101" s="1"/>
  <c r="W14" i="101" a="1"/>
  <c r="W14" i="101" s="1"/>
  <c r="T14" i="101" a="1"/>
  <c r="T14" i="101" s="1"/>
  <c r="L14" i="101" a="1"/>
  <c r="L14" i="101" s="1"/>
  <c r="BN14" i="101" a="1"/>
  <c r="BN14" i="101" s="1"/>
  <c r="AS13" i="101" a="1"/>
  <c r="AS13" i="101" s="1"/>
  <c r="D14" i="101" a="1"/>
  <c r="D14" i="101" s="1"/>
  <c r="BK13" i="101" a="1"/>
  <c r="BK13" i="101" s="1"/>
  <c r="AO13" i="101" a="1"/>
  <c r="AO13" i="101" s="1"/>
  <c r="AP13" i="101" a="1"/>
  <c r="AP13" i="101" s="1"/>
  <c r="BB13" i="101" a="1"/>
  <c r="BB13" i="101" s="1"/>
  <c r="AZ13" i="101" a="1"/>
  <c r="AZ13" i="101" s="1"/>
  <c r="BF13" i="101" a="1"/>
  <c r="BF13" i="101" s="1"/>
  <c r="BA13" i="101" a="1"/>
  <c r="BA13" i="101" s="1"/>
  <c r="AW13" i="101" a="1"/>
  <c r="AW13" i="101" s="1"/>
  <c r="BC13" i="101" a="1"/>
  <c r="BC13" i="101" s="1"/>
  <c r="BN13" i="101" a="1"/>
  <c r="BN13" i="101" s="1"/>
  <c r="BL13" i="101" a="1"/>
  <c r="BL13" i="101" s="1"/>
  <c r="BI13" i="101" a="1"/>
  <c r="BI13" i="101" s="1"/>
  <c r="AR13" i="101" a="1"/>
  <c r="AR13" i="101" s="1"/>
  <c r="AU13" i="101" a="1"/>
  <c r="AU13" i="101" s="1"/>
  <c r="BG13" i="101" a="1"/>
  <c r="BG13" i="101" s="1"/>
  <c r="BO13" i="101" a="1"/>
  <c r="BO13" i="101" s="1"/>
  <c r="BP13" i="101" a="1"/>
  <c r="BP13" i="101" s="1"/>
  <c r="BD13" i="101" a="1"/>
  <c r="BD13" i="101" s="1"/>
  <c r="BE13" i="101" a="1"/>
  <c r="BE13" i="101" s="1"/>
  <c r="BJ13" i="101" a="1"/>
  <c r="BJ13" i="101" s="1"/>
  <c r="AN13" i="101" a="1"/>
  <c r="AN13" i="101" s="1"/>
  <c r="AQ13" i="101" a="1"/>
  <c r="AQ13" i="101" s="1"/>
  <c r="AV13" i="101" a="1"/>
  <c r="AV13" i="101" s="1"/>
  <c r="E14" i="101" a="1"/>
  <c r="E14" i="101" s="1"/>
  <c r="BR13" i="101" a="1"/>
  <c r="BR13" i="101" s="1"/>
  <c r="BM13" i="101" a="1"/>
  <c r="BM13" i="101" s="1"/>
  <c r="AT13" i="101" a="1"/>
  <c r="AT13" i="101" s="1"/>
  <c r="AM13" i="101" a="1"/>
  <c r="AM13" i="101" s="1"/>
  <c r="BH13" i="101" a="1"/>
  <c r="BH13" i="101" s="1"/>
  <c r="BQ13" i="101" a="1"/>
  <c r="BQ13" i="101" s="1"/>
  <c r="S13" i="101" a="1"/>
  <c r="S13" i="101" s="1"/>
  <c r="M13" i="101" a="1"/>
  <c r="M13" i="101" s="1"/>
  <c r="I13" i="101" a="1"/>
  <c r="I13" i="101" s="1"/>
  <c r="K13" i="101" a="1"/>
  <c r="K13" i="101" s="1"/>
  <c r="T13" i="101" a="1"/>
  <c r="T13" i="101" s="1"/>
  <c r="Q13" i="101" a="1"/>
  <c r="Q13" i="101" s="1"/>
  <c r="AG13" i="101" a="1"/>
  <c r="AG13" i="101" s="1"/>
  <c r="AF13" i="101" a="1"/>
  <c r="AF13" i="101" s="1"/>
  <c r="N13" i="101" a="1"/>
  <c r="N13" i="101" s="1"/>
  <c r="AA13" i="101" a="1"/>
  <c r="AA13" i="101" s="1"/>
  <c r="W13" i="101" a="1"/>
  <c r="W13" i="101" s="1"/>
  <c r="O13" i="101" a="1"/>
  <c r="O13" i="101" s="1"/>
  <c r="R13" i="101" a="1"/>
  <c r="R13" i="101" s="1"/>
  <c r="AB13" i="101" a="1"/>
  <c r="AB13" i="101" s="1"/>
  <c r="Y13" i="101" a="1"/>
  <c r="Y13" i="101" s="1"/>
  <c r="AD13" i="101" a="1"/>
  <c r="AD13" i="101" s="1"/>
  <c r="U13" i="101" a="1"/>
  <c r="U13" i="101" s="1"/>
  <c r="L13" i="101" a="1"/>
  <c r="L13" i="101" s="1"/>
  <c r="J13" i="101" a="1"/>
  <c r="J13" i="101" s="1"/>
  <c r="AL13" i="101" a="1"/>
  <c r="AL13" i="101" s="1"/>
  <c r="V13" i="101" a="1"/>
  <c r="V13" i="101" s="1"/>
  <c r="AI16" i="101" a="1"/>
  <c r="AI16" i="101" s="1"/>
  <c r="AK13" i="101" a="1"/>
  <c r="AK13" i="101" s="1"/>
  <c r="AJ13" i="101" a="1"/>
  <c r="AJ13" i="101" s="1"/>
  <c r="P13" i="101" a="1"/>
  <c r="P13" i="101" s="1"/>
  <c r="AI13" i="101" a="1"/>
  <c r="AI13" i="101" s="1"/>
  <c r="AE13" i="101" a="1"/>
  <c r="AE13" i="101" s="1"/>
  <c r="AH13" i="101" a="1"/>
  <c r="AH13" i="101" s="1"/>
  <c r="AC13" i="101" a="1"/>
  <c r="AC13" i="101" s="1"/>
  <c r="X13" i="101" a="1"/>
  <c r="X13" i="101" s="1"/>
  <c r="Z13" i="101" a="1"/>
  <c r="Z13" i="101" s="1"/>
  <c r="BQ12" i="101" a="1"/>
  <c r="BQ12" i="101" s="1"/>
  <c r="E13" i="101" a="1"/>
  <c r="E13" i="101" s="1"/>
  <c r="BH12" i="101" a="1"/>
  <c r="BH12" i="101" s="1"/>
  <c r="BR12" i="101" a="1"/>
  <c r="BR12" i="101" s="1"/>
  <c r="BN12" i="101" a="1"/>
  <c r="BN12" i="101" s="1"/>
  <c r="AY13" i="101" a="1"/>
  <c r="AY13" i="101" s="1"/>
  <c r="BP12" i="101" a="1"/>
  <c r="BP12" i="101" s="1"/>
  <c r="BA12" i="101" a="1"/>
  <c r="BA12" i="101" s="1"/>
  <c r="H13" i="101" a="1"/>
  <c r="H13" i="101" s="1"/>
  <c r="BI12" i="101" a="1"/>
  <c r="BI12" i="101" s="1"/>
  <c r="BG12" i="101" a="1"/>
  <c r="BG12" i="101" s="1"/>
  <c r="F13" i="101" a="1"/>
  <c r="F13" i="101" s="1"/>
  <c r="BJ12" i="101" a="1"/>
  <c r="BJ12" i="101" s="1"/>
  <c r="AY12" i="101" a="1"/>
  <c r="AY12" i="101" s="1"/>
  <c r="AV12" i="101" a="1"/>
  <c r="AV12" i="101" s="1"/>
  <c r="AX12" i="101" a="1"/>
  <c r="AX12" i="101" s="1"/>
  <c r="BE12" i="101" a="1"/>
  <c r="BE12" i="101" s="1"/>
  <c r="BM12" i="101" a="1"/>
  <c r="BM12" i="101" s="1"/>
  <c r="AZ12" i="101" a="1"/>
  <c r="AZ12" i="101" s="1"/>
  <c r="AX13" i="101" a="1"/>
  <c r="AX13" i="101" s="1"/>
  <c r="D13" i="101" a="1"/>
  <c r="D13" i="101" s="1"/>
  <c r="BO12" i="101" a="1"/>
  <c r="BO12" i="101" s="1"/>
  <c r="BB12" i="101" a="1"/>
  <c r="BB12" i="101" s="1"/>
  <c r="BD12" i="101" a="1"/>
  <c r="BD12" i="101" s="1"/>
  <c r="BK12" i="101" a="1"/>
  <c r="BK12" i="101" s="1"/>
  <c r="BC12" i="101" a="1"/>
  <c r="BC12" i="101" s="1"/>
  <c r="AT12" i="101" a="1"/>
  <c r="AT12" i="101" s="1"/>
  <c r="BL12" i="101" a="1"/>
  <c r="BL12" i="101" s="1"/>
  <c r="BF12" i="101" a="1"/>
  <c r="BF12" i="101" s="1"/>
  <c r="G13" i="101" a="1"/>
  <c r="G13" i="101" s="1"/>
  <c r="Z12" i="101" a="1"/>
  <c r="Z12" i="101" s="1"/>
  <c r="K12" i="101" a="1"/>
  <c r="K12" i="101" s="1"/>
  <c r="N12" i="101" a="1"/>
  <c r="N12" i="101" s="1"/>
  <c r="AN12" i="101" a="1"/>
  <c r="AN12" i="101" s="1"/>
  <c r="AP12" i="101" a="1"/>
  <c r="AP12" i="101" s="1"/>
  <c r="M12" i="101" a="1"/>
  <c r="M12" i="101" s="1"/>
  <c r="L12" i="101" a="1"/>
  <c r="L12" i="101" s="1"/>
  <c r="AM12" i="101" a="1"/>
  <c r="AM12" i="101" s="1"/>
  <c r="AK12" i="101" a="1"/>
  <c r="AK12" i="101" s="1"/>
  <c r="AJ12" i="101" a="1"/>
  <c r="AJ12" i="101" s="1"/>
  <c r="AG12" i="101" a="1"/>
  <c r="AG12" i="101" s="1"/>
  <c r="AD12" i="101" a="1"/>
  <c r="AD12" i="101" s="1"/>
  <c r="AA12" i="101" a="1"/>
  <c r="AA12" i="101" s="1"/>
  <c r="R12" i="101" a="1"/>
  <c r="R12" i="101" s="1"/>
  <c r="S12" i="101" a="1"/>
  <c r="S12" i="101" s="1"/>
  <c r="P12" i="101" a="1"/>
  <c r="P12" i="101" s="1"/>
  <c r="O12" i="101" a="1"/>
  <c r="O12" i="101" s="1"/>
  <c r="T12" i="101" a="1"/>
  <c r="T12" i="101" s="1"/>
  <c r="Y12" i="101" a="1"/>
  <c r="Y12" i="101" s="1"/>
  <c r="AH12" i="101" a="1"/>
  <c r="AH12" i="101" s="1"/>
  <c r="AE12" i="101" a="1"/>
  <c r="AE12" i="101" s="1"/>
  <c r="U12" i="101" a="1"/>
  <c r="U12" i="101" s="1"/>
  <c r="AH16" i="101" a="1"/>
  <c r="AH16" i="101" s="1"/>
  <c r="Q12" i="101" a="1"/>
  <c r="Q12" i="101" s="1"/>
  <c r="AI12" i="101" a="1"/>
  <c r="AI12" i="101" s="1"/>
  <c r="AF12" i="101" a="1"/>
  <c r="AF12" i="101" s="1"/>
  <c r="AS12" i="101" a="1"/>
  <c r="AS12" i="101" s="1"/>
  <c r="V12" i="101" a="1"/>
  <c r="V12" i="101" s="1"/>
  <c r="AR12" i="101" a="1"/>
  <c r="AR12" i="101" s="1"/>
  <c r="AL12" i="101" a="1"/>
  <c r="AL12" i="101" s="1"/>
  <c r="AB12" i="101" a="1"/>
  <c r="AB12" i="101" s="1"/>
  <c r="AQ12" i="101" a="1"/>
  <c r="AQ12" i="101" s="1"/>
  <c r="BD11" i="101" a="1"/>
  <c r="BD11" i="101" s="1"/>
  <c r="AW11" i="101" a="1"/>
  <c r="AW11" i="101" s="1"/>
  <c r="AY11" i="101" a="1"/>
  <c r="AY11" i="101" s="1"/>
  <c r="G12" i="101" a="1"/>
  <c r="G12" i="101" s="1"/>
  <c r="E12" i="101" a="1"/>
  <c r="E12" i="101" s="1"/>
  <c r="BI11" i="101" a="1"/>
  <c r="BI11" i="101" s="1"/>
  <c r="BJ11" i="101" a="1"/>
  <c r="BJ11" i="101" s="1"/>
  <c r="BR11" i="101" a="1"/>
  <c r="BR11" i="101" s="1"/>
  <c r="BH11" i="101" a="1"/>
  <c r="BH11" i="101" s="1"/>
  <c r="AZ11" i="101" a="1"/>
  <c r="AZ11" i="101" s="1"/>
  <c r="BB11" i="101" a="1"/>
  <c r="BB11" i="101" s="1"/>
  <c r="AJ139" i="101" a="1"/>
  <c r="AJ139" i="101" s="1"/>
  <c r="BQ11" i="101" a="1"/>
  <c r="BQ11" i="101" s="1"/>
  <c r="BP11" i="101" a="1"/>
  <c r="BP11" i="101" s="1"/>
  <c r="BG11" i="101" a="1"/>
  <c r="BG11" i="101" s="1"/>
  <c r="BA11" i="101" a="1"/>
  <c r="BA11" i="101" s="1"/>
  <c r="BL11" i="101" a="1"/>
  <c r="BL11" i="101" s="1"/>
  <c r="BK11" i="101" a="1"/>
  <c r="BK11" i="101" s="1"/>
  <c r="AO12" i="101" a="1"/>
  <c r="AO12" i="101" s="1"/>
  <c r="J12" i="101" a="1"/>
  <c r="J12" i="101" s="1"/>
  <c r="BO11" i="101" a="1"/>
  <c r="BO11" i="101" s="1"/>
  <c r="BE11" i="101" a="1"/>
  <c r="BE11" i="101" s="1"/>
  <c r="AU12" i="101" a="1"/>
  <c r="AU12" i="101" s="1"/>
  <c r="AX11" i="101" a="1"/>
  <c r="AX11" i="101" s="1"/>
  <c r="BF11" i="101" a="1"/>
  <c r="BF11" i="101" s="1"/>
  <c r="BC11" i="101" a="1"/>
  <c r="BC11" i="101" s="1"/>
  <c r="AW12" i="101" a="1"/>
  <c r="AW12" i="101" s="1"/>
  <c r="I12" i="101" a="1"/>
  <c r="I12" i="101" s="1"/>
  <c r="D12" i="101" a="1"/>
  <c r="D12" i="101" s="1"/>
  <c r="F12" i="101" a="1"/>
  <c r="F12" i="101" s="1"/>
  <c r="H12" i="101" a="1"/>
  <c r="H12" i="101" s="1"/>
  <c r="BN11" i="101" a="1"/>
  <c r="BN11" i="101" s="1"/>
  <c r="BM11" i="101" a="1"/>
  <c r="BM11" i="101" s="1"/>
  <c r="S11" i="101" a="1"/>
  <c r="S11" i="101" s="1"/>
  <c r="AC11" i="101" a="1"/>
  <c r="AC11" i="101" s="1"/>
  <c r="Q11" i="101" a="1"/>
  <c r="Q11" i="101" s="1"/>
  <c r="X11" i="101" a="1"/>
  <c r="X11" i="101" s="1"/>
  <c r="AE11" i="101" a="1"/>
  <c r="AE11" i="101" s="1"/>
  <c r="T11" i="101" a="1"/>
  <c r="T11" i="101" s="1"/>
  <c r="AV11" i="101" a="1"/>
  <c r="AV11" i="101" s="1"/>
  <c r="AU11" i="101" a="1"/>
  <c r="AU11" i="101" s="1"/>
  <c r="AM11" i="101" a="1"/>
  <c r="AM11" i="101" s="1"/>
  <c r="AJ11" i="101" a="1"/>
  <c r="AJ11" i="101" s="1"/>
  <c r="AT11" i="101" a="1"/>
  <c r="AT11" i="101" s="1"/>
  <c r="AS11" i="101" a="1"/>
  <c r="AS11" i="101" s="1"/>
  <c r="AR11" i="101" a="1"/>
  <c r="AR11" i="101" s="1"/>
  <c r="Z11" i="101" a="1"/>
  <c r="Z11" i="101" s="1"/>
  <c r="AO11" i="101" a="1"/>
  <c r="AO11" i="101" s="1"/>
  <c r="Y11" i="101" a="1"/>
  <c r="Y11" i="101" s="1"/>
  <c r="AP11" i="101" a="1"/>
  <c r="AP11" i="101" s="1"/>
  <c r="U11" i="101" a="1"/>
  <c r="U11" i="101" s="1"/>
  <c r="AQ11" i="101" a="1"/>
  <c r="AQ11" i="101" s="1"/>
  <c r="AF11" i="101" a="1"/>
  <c r="AF11" i="101" s="1"/>
  <c r="AN11" i="101" a="1"/>
  <c r="AN11" i="101" s="1"/>
  <c r="AA11" i="101" a="1"/>
  <c r="AA11" i="101" s="1"/>
  <c r="AI11" i="101" a="1"/>
  <c r="AI11" i="101" s="1"/>
  <c r="V11" i="101" a="1"/>
  <c r="V11" i="101" s="1"/>
  <c r="AD11" i="101" a="1"/>
  <c r="AD11" i="101" s="1"/>
  <c r="AB11" i="101" a="1"/>
  <c r="AB11" i="101" s="1"/>
  <c r="AL11" i="101" a="1"/>
  <c r="AL11" i="101" s="1"/>
  <c r="W11" i="101" a="1"/>
  <c r="W11" i="101" s="1"/>
  <c r="R11" i="101" a="1"/>
  <c r="R11" i="101" s="1"/>
  <c r="AH11" i="101" a="1"/>
  <c r="AH11" i="101" s="1"/>
  <c r="AK11" i="101" a="1"/>
  <c r="AK11" i="101" s="1"/>
  <c r="AG11" i="101" a="1"/>
  <c r="AG11" i="101" s="1"/>
  <c r="G11" i="101" a="1"/>
  <c r="G11" i="101" s="1"/>
  <c r="E11" i="101" a="1"/>
  <c r="E11" i="101" s="1"/>
  <c r="J11" i="101" a="1"/>
  <c r="J11" i="101" s="1"/>
  <c r="W12" i="101" a="1"/>
  <c r="W12" i="101" s="1"/>
  <c r="BH10" i="101" a="1"/>
  <c r="BH10" i="101" s="1"/>
  <c r="BP10" i="101" a="1"/>
  <c r="BP10" i="101" s="1"/>
  <c r="F11" i="101" a="1"/>
  <c r="F11" i="101" s="1"/>
  <c r="BR10" i="101" a="1"/>
  <c r="BR10" i="101" s="1"/>
  <c r="BM10" i="101" a="1"/>
  <c r="BM10" i="101" s="1"/>
  <c r="BO10" i="101" a="1"/>
  <c r="BO10" i="101" s="1"/>
  <c r="BJ10" i="101" a="1"/>
  <c r="BJ10" i="101" s="1"/>
  <c r="BN10" i="101" a="1"/>
  <c r="BN10" i="101" s="1"/>
  <c r="BL10" i="101" a="1"/>
  <c r="BL10" i="101" s="1"/>
  <c r="BI10" i="101" a="1"/>
  <c r="BI10" i="101" s="1"/>
  <c r="AG16" i="101" a="1"/>
  <c r="AG16" i="101" s="1"/>
  <c r="O11" i="101" a="1"/>
  <c r="O11" i="101" s="1"/>
  <c r="L11" i="101" a="1"/>
  <c r="L11" i="101" s="1"/>
  <c r="BE10" i="101" a="1"/>
  <c r="BE10" i="101" s="1"/>
  <c r="BQ10" i="101" a="1"/>
  <c r="BQ10" i="101" s="1"/>
  <c r="BK10" i="101" a="1"/>
  <c r="BK10" i="101" s="1"/>
  <c r="I11" i="101" a="1"/>
  <c r="I11" i="101" s="1"/>
  <c r="BF10" i="101" a="1"/>
  <c r="BF10" i="101" s="1"/>
  <c r="M11" i="101" a="1"/>
  <c r="M11" i="101" s="1"/>
  <c r="X12" i="101" a="1"/>
  <c r="X12" i="101" s="1"/>
  <c r="BG10" i="101" a="1"/>
  <c r="BG10" i="101" s="1"/>
  <c r="D11" i="101" a="1"/>
  <c r="D11" i="101" s="1"/>
  <c r="AC12" i="101" a="1"/>
  <c r="AC12" i="101" s="1"/>
  <c r="H11" i="101" a="1"/>
  <c r="H11" i="101" s="1"/>
  <c r="K11" i="101" a="1"/>
  <c r="K11" i="101" s="1"/>
  <c r="P11" i="101" a="1"/>
  <c r="P11" i="101" s="1"/>
  <c r="N11" i="101" a="1"/>
  <c r="N11" i="101" s="1"/>
  <c r="O94" i="101" a="1"/>
  <c r="O94" i="101" s="1"/>
  <c r="N94" i="101" a="1"/>
  <c r="N94" i="101" s="1"/>
  <c r="J94" i="101" a="1"/>
  <c r="J94" i="101" s="1"/>
  <c r="T94" i="101" a="1"/>
  <c r="T94" i="101" s="1"/>
  <c r="X94" i="101" a="1"/>
  <c r="X94" i="101" s="1"/>
  <c r="W94" i="101" a="1"/>
  <c r="W94" i="101" s="1"/>
  <c r="U94" i="101" a="1"/>
  <c r="U94" i="101" s="1"/>
  <c r="S94" i="101" a="1"/>
  <c r="S94" i="101" s="1"/>
  <c r="P94" i="101" a="1"/>
  <c r="P94" i="101" s="1"/>
  <c r="M94" i="101" a="1"/>
  <c r="M94" i="101" s="1"/>
  <c r="Q94" i="101" a="1"/>
  <c r="Q94" i="101" s="1"/>
  <c r="K94" i="101" a="1"/>
  <c r="K94" i="101" s="1"/>
  <c r="L94" i="101" a="1"/>
  <c r="L94" i="101" s="1"/>
  <c r="V94" i="101" a="1"/>
  <c r="V94" i="101" s="1"/>
  <c r="R94" i="101" a="1"/>
  <c r="R94" i="101" s="1"/>
  <c r="I94" i="101" a="1"/>
  <c r="I94" i="101" s="1"/>
  <c r="BO93" i="101" a="1"/>
  <c r="BO93" i="101" s="1"/>
  <c r="H94" i="101" a="1"/>
  <c r="H94" i="101" s="1"/>
  <c r="BK93" i="101" a="1"/>
  <c r="BK93" i="101" s="1"/>
  <c r="F94" i="101" a="1"/>
  <c r="F94" i="101" s="1"/>
  <c r="BR93" i="101" a="1"/>
  <c r="BR93" i="101" s="1"/>
  <c r="D94" i="101" a="1"/>
  <c r="D94" i="101" s="1"/>
  <c r="BJ93" i="101" a="1"/>
  <c r="BJ93" i="101" s="1"/>
  <c r="BL93" i="101" a="1"/>
  <c r="BL93" i="101" s="1"/>
  <c r="E94" i="101" a="1"/>
  <c r="E94" i="101" s="1"/>
  <c r="BI93" i="101" a="1"/>
  <c r="BI93" i="101" s="1"/>
  <c r="BQ93" i="101" a="1"/>
  <c r="BQ93" i="101" s="1"/>
  <c r="BN93" i="101" a="1"/>
  <c r="BN93" i="101" s="1"/>
  <c r="BP93" i="101" a="1"/>
  <c r="BP93" i="101" s="1"/>
  <c r="G94" i="101" a="1"/>
  <c r="G94" i="101" s="1"/>
  <c r="BM93" i="101" a="1"/>
  <c r="BM93" i="101" s="1"/>
  <c r="BB93" i="101" a="1"/>
  <c r="BB93" i="101" s="1"/>
  <c r="AX93" i="101" a="1"/>
  <c r="AX93" i="101" s="1"/>
  <c r="AU93" i="101" a="1"/>
  <c r="AU93" i="101" s="1"/>
  <c r="AV93" i="101" a="1"/>
  <c r="AV93" i="101" s="1"/>
  <c r="BC93" i="101" a="1"/>
  <c r="BC93" i="101" s="1"/>
  <c r="BD93" i="101" a="1"/>
  <c r="BD93" i="101" s="1"/>
  <c r="AT93" i="101" a="1"/>
  <c r="AT93" i="101" s="1"/>
  <c r="BF93" i="101" a="1"/>
  <c r="BF93" i="101" s="1"/>
  <c r="AZ93" i="101" a="1"/>
  <c r="AZ93" i="101" s="1"/>
  <c r="BH93" i="101" a="1"/>
  <c r="BH93" i="101" s="1"/>
  <c r="AY93" i="101" a="1"/>
  <c r="AY93" i="101" s="1"/>
  <c r="BE93" i="101" a="1"/>
  <c r="BE93" i="101" s="1"/>
  <c r="AS93" i="101" a="1"/>
  <c r="AS93" i="101" s="1"/>
  <c r="AW93" i="101" a="1"/>
  <c r="AW93" i="101" s="1"/>
  <c r="BG93" i="101" a="1"/>
  <c r="BG93" i="101" s="1"/>
  <c r="BA93" i="101" a="1"/>
  <c r="BA93" i="101" s="1"/>
  <c r="AN93" i="101" a="1"/>
  <c r="AN93" i="101" s="1"/>
  <c r="AK93" i="101" a="1"/>
  <c r="AK93" i="101" s="1"/>
  <c r="AR93" i="101" a="1"/>
  <c r="AR93" i="101" s="1"/>
  <c r="AI93" i="101" a="1"/>
  <c r="AI93" i="101" s="1"/>
  <c r="AO93" i="101" a="1"/>
  <c r="AO93" i="101" s="1"/>
  <c r="AL93" i="101" a="1"/>
  <c r="AL93" i="101" s="1"/>
  <c r="AD93" i="101" a="1"/>
  <c r="AD93" i="101" s="1"/>
  <c r="AJ93" i="101" a="1"/>
  <c r="AJ93" i="101" s="1"/>
  <c r="AQ93" i="101" a="1"/>
  <c r="AQ93" i="101" s="1"/>
  <c r="AF93" i="101" a="1"/>
  <c r="AF93" i="101" s="1"/>
  <c r="AP93" i="101" a="1"/>
  <c r="AP93" i="101" s="1"/>
  <c r="AM93" i="101" a="1"/>
  <c r="AM93" i="101" s="1"/>
  <c r="AE93" i="101" a="1"/>
  <c r="AE93" i="101" s="1"/>
  <c r="AH93" i="101" a="1"/>
  <c r="AH93" i="101" s="1"/>
  <c r="AG93" i="101" a="1"/>
  <c r="AG93" i="101" s="1"/>
  <c r="W93" i="101" a="1"/>
  <c r="W93" i="101" s="1"/>
  <c r="Z93" i="101" a="1"/>
  <c r="Z93" i="101" s="1"/>
  <c r="Y93" i="101" a="1"/>
  <c r="Y93" i="101" s="1"/>
  <c r="X93" i="101" a="1"/>
  <c r="X93" i="101" s="1"/>
  <c r="T93" i="101" a="1"/>
  <c r="T93" i="101" s="1"/>
  <c r="S93" i="101" a="1"/>
  <c r="S93" i="101" s="1"/>
  <c r="R93" i="101" a="1"/>
  <c r="R93" i="101" s="1"/>
  <c r="AB93" i="101" a="1"/>
  <c r="AB93" i="101" s="1"/>
  <c r="V93" i="101" a="1"/>
  <c r="V93" i="101" s="1"/>
  <c r="AA93" i="101" a="1"/>
  <c r="AA93" i="101" s="1"/>
  <c r="U93" i="101" a="1"/>
  <c r="U93" i="101" s="1"/>
  <c r="Q93" i="101" a="1"/>
  <c r="Q93" i="101" s="1"/>
  <c r="P93" i="101" a="1"/>
  <c r="P93" i="101" s="1"/>
  <c r="AC93" i="101" a="1"/>
  <c r="AC93" i="101" s="1"/>
  <c r="AS100" i="101" a="1"/>
  <c r="AS100" i="101" s="1"/>
  <c r="AW100" i="101" a="1"/>
  <c r="AW100" i="101" s="1"/>
  <c r="AV100" i="101" a="1"/>
  <c r="AV100" i="101" s="1"/>
  <c r="AU100" i="101" a="1"/>
  <c r="AU100" i="101" s="1"/>
  <c r="AT100" i="101" a="1"/>
  <c r="AT100" i="101" s="1"/>
  <c r="AQ100" i="101" a="1"/>
  <c r="AQ100" i="101" s="1"/>
  <c r="AP100" i="101" a="1"/>
  <c r="AP100" i="101" s="1"/>
  <c r="AE100" i="101" a="1"/>
  <c r="AE100" i="101" s="1"/>
  <c r="AO100" i="101" a="1"/>
  <c r="AO100" i="101" s="1"/>
  <c r="AK100" i="101" a="1"/>
  <c r="AK100" i="101" s="1"/>
  <c r="AH100" i="101" a="1"/>
  <c r="AH100" i="101" s="1"/>
  <c r="AL100" i="101" a="1"/>
  <c r="AL100" i="101" s="1"/>
  <c r="AI100" i="101" a="1"/>
  <c r="AI100" i="101" s="1"/>
  <c r="AF100" i="101" a="1"/>
  <c r="AF100" i="101" s="1"/>
  <c r="AN100" i="101" a="1"/>
  <c r="AN100" i="101" s="1"/>
  <c r="AM100" i="101" a="1"/>
  <c r="AM100" i="101" s="1"/>
  <c r="AR100" i="101" a="1"/>
  <c r="AR100" i="101" s="1"/>
  <c r="AJ100" i="101" a="1"/>
  <c r="AJ100" i="101" s="1"/>
  <c r="AD100" i="101" a="1"/>
  <c r="AD100" i="101" s="1"/>
  <c r="AC100" i="101" a="1"/>
  <c r="AC100" i="101" s="1"/>
  <c r="AG100" i="101" a="1"/>
  <c r="AG100" i="101" s="1"/>
  <c r="V100" i="101" a="1"/>
  <c r="V100" i="101" s="1"/>
  <c r="R100" i="101" a="1"/>
  <c r="R100" i="101" s="1"/>
  <c r="AB100" i="101" a="1"/>
  <c r="AB100" i="101" s="1"/>
  <c r="AA100" i="101" a="1"/>
  <c r="AA100" i="101" s="1"/>
  <c r="N100" i="101" a="1"/>
  <c r="N100" i="101" s="1"/>
  <c r="Z100" i="101" a="1"/>
  <c r="Z100" i="101" s="1"/>
  <c r="Y100" i="101" a="1"/>
  <c r="Y100" i="101" s="1"/>
  <c r="M100" i="101" a="1"/>
  <c r="M100" i="101" s="1"/>
  <c r="W100" i="101" a="1"/>
  <c r="W100" i="101" s="1"/>
  <c r="S100" i="101" a="1"/>
  <c r="S100" i="101" s="1"/>
  <c r="P100" i="101" a="1"/>
  <c r="P100" i="101" s="1"/>
  <c r="T100" i="101" a="1"/>
  <c r="T100" i="101" s="1"/>
  <c r="Q100" i="101" a="1"/>
  <c r="Q100" i="101" s="1"/>
  <c r="O100" i="101" a="1"/>
  <c r="O100" i="101" s="1"/>
  <c r="X100" i="101" a="1"/>
  <c r="X100" i="101" s="1"/>
  <c r="U100" i="101" a="1"/>
  <c r="U100" i="101" s="1"/>
  <c r="E100" i="101" a="1"/>
  <c r="E100" i="101" s="1"/>
  <c r="G100" i="101" a="1"/>
  <c r="G100" i="101" s="1"/>
  <c r="F100" i="101" a="1"/>
  <c r="F100" i="101" s="1"/>
  <c r="L100" i="101" a="1"/>
  <c r="L100" i="101" s="1"/>
  <c r="K100" i="101" a="1"/>
  <c r="K100" i="101" s="1"/>
  <c r="BO99" i="101" a="1"/>
  <c r="BO99" i="101" s="1"/>
  <c r="BL99" i="101" a="1"/>
  <c r="BL99" i="101" s="1"/>
  <c r="I100" i="101" a="1"/>
  <c r="I100" i="101" s="1"/>
  <c r="D100" i="101" a="1"/>
  <c r="D100" i="101" s="1"/>
  <c r="BP99" i="101" a="1"/>
  <c r="BP99" i="101" s="1"/>
  <c r="BR99" i="101" a="1"/>
  <c r="BR99" i="101" s="1"/>
  <c r="BM99" i="101" a="1"/>
  <c r="BM99" i="101" s="1"/>
  <c r="J100" i="101" a="1"/>
  <c r="J100" i="101" s="1"/>
  <c r="H100" i="101" a="1"/>
  <c r="H100" i="101" s="1"/>
  <c r="BQ99" i="101" a="1"/>
  <c r="BQ99" i="101" s="1"/>
  <c r="BN99" i="101" a="1"/>
  <c r="BN99" i="101" s="1"/>
  <c r="AV99" i="101" a="1"/>
  <c r="AV99" i="101" s="1"/>
  <c r="AY99" i="101" a="1"/>
  <c r="AY99" i="101" s="1"/>
  <c r="BI99" i="101" a="1"/>
  <c r="BI99" i="101" s="1"/>
  <c r="BH99" i="101" a="1"/>
  <c r="BH99" i="101" s="1"/>
  <c r="BJ99" i="101" a="1"/>
  <c r="BJ99" i="101" s="1"/>
  <c r="BD99" i="101" a="1"/>
  <c r="BD99" i="101" s="1"/>
  <c r="BC99" i="101" a="1"/>
  <c r="BC99" i="101" s="1"/>
  <c r="BB99" i="101" a="1"/>
  <c r="BB99" i="101" s="1"/>
  <c r="AW99" i="101" a="1"/>
  <c r="AW99" i="101" s="1"/>
  <c r="AX99" i="101" a="1"/>
  <c r="AX99" i="101" s="1"/>
  <c r="BK99" i="101" a="1"/>
  <c r="BK99" i="101" s="1"/>
  <c r="BE99" i="101" a="1"/>
  <c r="BE99" i="101" s="1"/>
  <c r="BA99" i="101" a="1"/>
  <c r="BA99" i="101" s="1"/>
  <c r="BG99" i="101" a="1"/>
  <c r="BG99" i="101" s="1"/>
  <c r="BF99" i="101" a="1"/>
  <c r="BF99" i="101" s="1"/>
  <c r="AZ99" i="101" a="1"/>
  <c r="AZ99" i="101" s="1"/>
  <c r="AQ99" i="101" a="1"/>
  <c r="AQ99" i="101" s="1"/>
  <c r="AP99" i="101" a="1"/>
  <c r="AP99" i="101" s="1"/>
  <c r="AO99" i="101" a="1"/>
  <c r="AO99" i="101" s="1"/>
  <c r="AI99" i="101" a="1"/>
  <c r="AI99" i="101" s="1"/>
  <c r="AU99" i="101" a="1"/>
  <c r="AU99" i="101" s="1"/>
  <c r="AT99" i="101" a="1"/>
  <c r="AT99" i="101" s="1"/>
  <c r="AR99" i="101" a="1"/>
  <c r="AR99" i="101" s="1"/>
  <c r="AS99" i="101" a="1"/>
  <c r="AS99" i="101" s="1"/>
  <c r="AK99" i="101" a="1"/>
  <c r="AK99" i="101" s="1"/>
  <c r="AN99" i="101" a="1"/>
  <c r="AN99" i="101" s="1"/>
  <c r="AJ99" i="101" a="1"/>
  <c r="AJ99" i="101" s="1"/>
  <c r="AL99" i="101" a="1"/>
  <c r="AL99" i="101" s="1"/>
  <c r="AF99" i="101" a="1"/>
  <c r="AF99" i="101" s="1"/>
  <c r="AH99" i="101" a="1"/>
  <c r="AH99" i="101" s="1"/>
  <c r="AM99" i="101" a="1"/>
  <c r="AM99" i="101" s="1"/>
  <c r="AG99" i="101" a="1"/>
  <c r="AG99" i="101" s="1"/>
  <c r="W99" i="101" a="1"/>
  <c r="W99" i="101" s="1"/>
  <c r="AE99" i="101" a="1"/>
  <c r="AE99" i="101" s="1"/>
  <c r="S99" i="101" a="1"/>
  <c r="S99" i="101" s="1"/>
  <c r="Z99" i="101" a="1"/>
  <c r="Z99" i="101" s="1"/>
  <c r="U99" i="101" a="1"/>
  <c r="U99" i="101" s="1"/>
  <c r="AD99" i="101" a="1"/>
  <c r="AD99" i="101" s="1"/>
  <c r="T99" i="101" a="1"/>
  <c r="T99" i="101" s="1"/>
  <c r="AA99" i="101" a="1"/>
  <c r="AA99" i="101" s="1"/>
  <c r="AC99" i="101" a="1"/>
  <c r="AC99" i="101" s="1"/>
  <c r="AB99" i="101" a="1"/>
  <c r="AB99" i="101" s="1"/>
  <c r="X99" i="101" a="1"/>
  <c r="X99" i="101" s="1"/>
  <c r="P99" i="101" a="1"/>
  <c r="P99" i="101" s="1"/>
  <c r="Y99" i="101" a="1"/>
  <c r="Y99" i="101" s="1"/>
  <c r="R99" i="101" a="1"/>
  <c r="R99" i="101" s="1"/>
  <c r="Q99" i="101" a="1"/>
  <c r="Q99" i="101" s="1"/>
  <c r="V99" i="101" a="1"/>
  <c r="V99" i="101" s="1"/>
  <c r="BP98" i="101" a="1"/>
  <c r="BP98" i="101" s="1"/>
  <c r="O99" i="101" a="1"/>
  <c r="O99" i="101" s="1"/>
  <c r="N99" i="101" a="1"/>
  <c r="N99" i="101" s="1"/>
  <c r="L99" i="101" a="1"/>
  <c r="L99" i="101" s="1"/>
  <c r="K99" i="101" a="1"/>
  <c r="K99" i="101" s="1"/>
  <c r="I99" i="101" a="1"/>
  <c r="I99" i="101" s="1"/>
  <c r="BQ98" i="101" a="1"/>
  <c r="BQ98" i="101" s="1"/>
  <c r="BO98" i="101" a="1"/>
  <c r="BO98" i="101" s="1"/>
  <c r="G99" i="101" a="1"/>
  <c r="G99" i="101" s="1"/>
  <c r="F99" i="101" a="1"/>
  <c r="F99" i="101" s="1"/>
  <c r="M99" i="101" a="1"/>
  <c r="M99" i="101" s="1"/>
  <c r="BR98" i="101" a="1"/>
  <c r="BR98" i="101" s="1"/>
  <c r="D99" i="101" a="1"/>
  <c r="D99" i="101" s="1"/>
  <c r="J99" i="101" a="1"/>
  <c r="J99" i="101" s="1"/>
  <c r="E99" i="101" a="1"/>
  <c r="E99" i="101" s="1"/>
  <c r="H99" i="101" a="1"/>
  <c r="H99" i="101" s="1"/>
  <c r="BG98" i="101" a="1"/>
  <c r="BG98" i="101" s="1"/>
  <c r="BD98" i="101" a="1"/>
  <c r="BD98" i="101" s="1"/>
  <c r="BA98" i="101" a="1"/>
  <c r="BA98" i="101" s="1"/>
  <c r="BI98" i="101" a="1"/>
  <c r="BI98" i="101" s="1"/>
  <c r="BH98" i="101" a="1"/>
  <c r="BH98" i="101" s="1"/>
  <c r="BM98" i="101" a="1"/>
  <c r="BM98" i="101" s="1"/>
  <c r="BC98" i="101" a="1"/>
  <c r="BC98" i="101" s="1"/>
  <c r="AZ98" i="101" a="1"/>
  <c r="AZ98" i="101" s="1"/>
  <c r="BJ98" i="101" a="1"/>
  <c r="BJ98" i="101" s="1"/>
  <c r="BL98" i="101" a="1"/>
  <c r="BL98" i="101" s="1"/>
  <c r="BE98" i="101" a="1"/>
  <c r="BE98" i="101" s="1"/>
  <c r="BB98" i="101" a="1"/>
  <c r="BB98" i="101" s="1"/>
  <c r="AY98" i="101" a="1"/>
  <c r="AY98" i="101" s="1"/>
  <c r="BK98" i="101" a="1"/>
  <c r="BK98" i="101" s="1"/>
  <c r="BF98" i="101" a="1"/>
  <c r="BF98" i="101" s="1"/>
  <c r="BN98" i="101" a="1"/>
  <c r="BN98" i="101" s="1"/>
  <c r="AV98" i="101" a="1"/>
  <c r="AV98" i="101" s="1"/>
  <c r="AS98" i="101" a="1"/>
  <c r="AS98" i="101" s="1"/>
  <c r="AU98" i="101" a="1"/>
  <c r="AU98" i="101" s="1"/>
  <c r="AT98" i="101" a="1"/>
  <c r="AT98" i="101" s="1"/>
  <c r="AN98" i="101" a="1"/>
  <c r="AN98" i="101" s="1"/>
  <c r="AK98" i="101" a="1"/>
  <c r="AK98" i="101" s="1"/>
  <c r="AQ98" i="101" a="1"/>
  <c r="AQ98" i="101" s="1"/>
  <c r="AM98" i="101" a="1"/>
  <c r="AM98" i="101" s="1"/>
  <c r="AO98" i="101" a="1"/>
  <c r="AO98" i="101" s="1"/>
  <c r="AP98" i="101" a="1"/>
  <c r="AP98" i="101" s="1"/>
  <c r="AR98" i="101" a="1"/>
  <c r="AR98" i="101" s="1"/>
  <c r="AL98" i="101" a="1"/>
  <c r="AL98" i="101" s="1"/>
  <c r="AX100" i="101" a="1"/>
  <c r="AX100" i="101" s="1"/>
  <c r="AW98" i="101" a="1"/>
  <c r="AW98" i="101" s="1"/>
  <c r="AX98" i="101" a="1"/>
  <c r="AX98" i="101" s="1"/>
  <c r="AF98" i="101" a="1"/>
  <c r="AF98" i="101" s="1"/>
  <c r="AE98" i="101" a="1"/>
  <c r="AE98" i="101" s="1"/>
  <c r="AC98" i="101" a="1"/>
  <c r="AC98" i="101" s="1"/>
  <c r="AB98" i="101" a="1"/>
  <c r="AB98" i="101" s="1"/>
  <c r="AA98" i="101" a="1"/>
  <c r="AA98" i="101" s="1"/>
  <c r="X98" i="101" a="1"/>
  <c r="X98" i="101" s="1"/>
  <c r="V98" i="101" a="1"/>
  <c r="V98" i="101" s="1"/>
  <c r="Y98" i="101" a="1"/>
  <c r="Y98" i="101" s="1"/>
  <c r="U98" i="101" a="1"/>
  <c r="U98" i="101" s="1"/>
  <c r="W98" i="101" a="1"/>
  <c r="W98" i="101" s="1"/>
  <c r="AI98" i="101" a="1"/>
  <c r="AI98" i="101" s="1"/>
  <c r="AG98" i="101" a="1"/>
  <c r="AG98" i="101" s="1"/>
  <c r="AJ98" i="101" a="1"/>
  <c r="AJ98" i="101" s="1"/>
  <c r="AD98" i="101" a="1"/>
  <c r="AD98" i="101" s="1"/>
  <c r="AH98" i="101" a="1"/>
  <c r="AH98" i="101" s="1"/>
  <c r="Z98" i="101" a="1"/>
  <c r="Z98" i="101" s="1"/>
  <c r="S98" i="101" a="1"/>
  <c r="S98" i="101" s="1"/>
  <c r="R98" i="101" a="1"/>
  <c r="R98" i="101" s="1"/>
  <c r="Q98" i="101" a="1"/>
  <c r="Q98" i="101" s="1"/>
  <c r="P98" i="101" a="1"/>
  <c r="P98" i="101" s="1"/>
  <c r="M98" i="101" a="1"/>
  <c r="M98" i="101" s="1"/>
  <c r="O98" i="101" a="1"/>
  <c r="O98" i="101" s="1"/>
  <c r="T98" i="101" a="1"/>
  <c r="T98" i="101" s="1"/>
  <c r="N98" i="101" a="1"/>
  <c r="N98" i="101" s="1"/>
  <c r="L98" i="101" a="1"/>
  <c r="L98" i="101" s="1"/>
  <c r="K98" i="101" a="1"/>
  <c r="K98" i="101" s="1"/>
  <c r="J98" i="101" a="1"/>
  <c r="J98" i="101" s="1"/>
  <c r="I98" i="101" a="1"/>
  <c r="I98" i="101" s="1"/>
  <c r="BP97" i="101" a="1"/>
  <c r="BP97" i="101" s="1"/>
  <c r="H98" i="101" a="1"/>
  <c r="H98" i="101" s="1"/>
  <c r="BL97" i="101" a="1"/>
  <c r="BL97" i="101" s="1"/>
  <c r="BJ97" i="101" a="1"/>
  <c r="BJ97" i="101" s="1"/>
  <c r="F98" i="101" a="1"/>
  <c r="F98" i="101" s="1"/>
  <c r="G98" i="101" a="1"/>
  <c r="G98" i="101" s="1"/>
  <c r="BN97" i="101" a="1"/>
  <c r="BN97" i="101" s="1"/>
  <c r="BO97" i="101" a="1"/>
  <c r="BO97" i="101" s="1"/>
  <c r="BM97" i="101" a="1"/>
  <c r="BM97" i="101" s="1"/>
  <c r="E98" i="101" a="1"/>
  <c r="E98" i="101" s="1"/>
  <c r="BK97" i="101" a="1"/>
  <c r="BK97" i="101" s="1"/>
  <c r="BQ97" i="101" a="1"/>
  <c r="BQ97" i="101" s="1"/>
  <c r="D98" i="101" a="1"/>
  <c r="D98" i="101" s="1"/>
  <c r="BR97" i="101" a="1"/>
  <c r="BR97" i="101" s="1"/>
  <c r="AY97" i="101" a="1"/>
  <c r="AY97" i="101" s="1"/>
  <c r="AZ97" i="101" a="1"/>
  <c r="AZ97" i="101" s="1"/>
  <c r="AX97" i="101" a="1"/>
  <c r="AX97" i="101" s="1"/>
  <c r="AV97" i="101" a="1"/>
  <c r="AV97" i="101" s="1"/>
  <c r="AU97" i="101" a="1"/>
  <c r="AU97" i="101" s="1"/>
  <c r="AW97" i="101" a="1"/>
  <c r="AW97" i="101" s="1"/>
  <c r="BA97" i="101" a="1"/>
  <c r="BA97" i="101" s="1"/>
  <c r="BI97" i="101" a="1"/>
  <c r="BI97" i="101" s="1"/>
  <c r="BG97" i="101" a="1"/>
  <c r="BG97" i="101" s="1"/>
  <c r="BH97" i="101" a="1"/>
  <c r="BH97" i="101" s="1"/>
  <c r="AT97" i="101" a="1"/>
  <c r="AT97" i="101" s="1"/>
  <c r="BF97" i="101" a="1"/>
  <c r="BF97" i="101" s="1"/>
  <c r="BE97" i="101" a="1"/>
  <c r="BE97" i="101" s="1"/>
  <c r="BC97" i="101" a="1"/>
  <c r="BC97" i="101" s="1"/>
  <c r="BD97" i="101" a="1"/>
  <c r="BD97" i="101" s="1"/>
  <c r="BB97" i="101" a="1"/>
  <c r="BB97" i="101" s="1"/>
  <c r="AJ97" i="101" a="1"/>
  <c r="AJ97" i="101" s="1"/>
  <c r="AM97" i="101" a="1"/>
  <c r="AM97" i="101" s="1"/>
  <c r="AS97" i="101" a="1"/>
  <c r="AS97" i="101" s="1"/>
  <c r="AR97" i="101" a="1"/>
  <c r="AR97" i="101" s="1"/>
  <c r="AH97" i="101" a="1"/>
  <c r="AH97" i="101" s="1"/>
  <c r="AE97" i="101" a="1"/>
  <c r="AE97" i="101" s="1"/>
  <c r="AQ97" i="101" a="1"/>
  <c r="AQ97" i="101" s="1"/>
  <c r="AN97" i="101" a="1"/>
  <c r="AN97" i="101" s="1"/>
  <c r="AP97" i="101" a="1"/>
  <c r="AP97" i="101" s="1"/>
  <c r="AO97" i="101" a="1"/>
  <c r="AO97" i="101" s="1"/>
  <c r="AL97" i="101" a="1"/>
  <c r="AL97" i="101" s="1"/>
  <c r="AI97" i="101" a="1"/>
  <c r="AI97" i="101" s="1"/>
  <c r="AG97" i="101" a="1"/>
  <c r="AG97" i="101" s="1"/>
  <c r="AD97" i="101" a="1"/>
  <c r="AD97" i="101" s="1"/>
  <c r="AK97" i="101" a="1"/>
  <c r="AK97" i="101" s="1"/>
  <c r="AF97" i="101" a="1"/>
  <c r="AF97" i="101" s="1"/>
  <c r="AA97" i="101" a="1"/>
  <c r="AA97" i="101" s="1"/>
  <c r="AC97" i="101" a="1"/>
  <c r="AC97" i="101" s="1"/>
  <c r="Q97" i="101" a="1"/>
  <c r="Q97" i="101" s="1"/>
  <c r="AB97" i="101" a="1"/>
  <c r="AB97" i="101" s="1"/>
  <c r="Y97" i="101" a="1"/>
  <c r="Y97" i="101" s="1"/>
  <c r="X97" i="101" a="1"/>
  <c r="X97" i="101" s="1"/>
  <c r="U97" i="101" a="1"/>
  <c r="U97" i="101" s="1"/>
  <c r="T97" i="101" a="1"/>
  <c r="T97" i="101" s="1"/>
  <c r="Z97" i="101" a="1"/>
  <c r="Z97" i="101" s="1"/>
  <c r="W97" i="101" a="1"/>
  <c r="W97" i="101" s="1"/>
  <c r="P97" i="101" a="1"/>
  <c r="P97" i="101" s="1"/>
  <c r="N97" i="101" a="1"/>
  <c r="N97" i="101" s="1"/>
  <c r="R97" i="101" a="1"/>
  <c r="R97" i="101" s="1"/>
  <c r="O97" i="101" a="1"/>
  <c r="O97" i="101" s="1"/>
  <c r="S97" i="101" a="1"/>
  <c r="S97" i="101" s="1"/>
  <c r="V97" i="101" a="1"/>
  <c r="V97" i="101" s="1"/>
  <c r="L97" i="101" a="1"/>
  <c r="L97" i="101" s="1"/>
  <c r="BO96" i="101" a="1"/>
  <c r="BO96" i="101" s="1"/>
  <c r="H97" i="101" a="1"/>
  <c r="H97" i="101" s="1"/>
  <c r="G97" i="101" a="1"/>
  <c r="G97" i="101" s="1"/>
  <c r="K97" i="101" a="1"/>
  <c r="K97" i="101" s="1"/>
  <c r="BQ96" i="101" a="1"/>
  <c r="BQ96" i="101" s="1"/>
  <c r="I97" i="101" a="1"/>
  <c r="I97" i="101" s="1"/>
  <c r="BR96" i="101" a="1"/>
  <c r="BR96" i="101" s="1"/>
  <c r="E97" i="101" a="1"/>
  <c r="E97" i="101" s="1"/>
  <c r="J97" i="101" a="1"/>
  <c r="J97" i="101" s="1"/>
  <c r="F97" i="101" a="1"/>
  <c r="F97" i="101" s="1"/>
  <c r="D97" i="101" a="1"/>
  <c r="D97" i="101" s="1"/>
  <c r="BN96" i="101" a="1"/>
  <c r="BN96" i="101" s="1"/>
  <c r="BP96" i="101" a="1"/>
  <c r="BP96" i="101" s="1"/>
  <c r="BM96" i="101" a="1"/>
  <c r="BM96" i="101" s="1"/>
  <c r="M97" i="101" a="1"/>
  <c r="M97" i="101" s="1"/>
  <c r="BJ96" i="101" a="1"/>
  <c r="BJ96" i="101" s="1"/>
  <c r="BI96" i="101" a="1"/>
  <c r="BI96" i="101" s="1"/>
  <c r="BC96" i="101" a="1"/>
  <c r="BC96" i="101" s="1"/>
  <c r="BA96" i="101" a="1"/>
  <c r="BA96" i="101" s="1"/>
  <c r="AY96" i="101" a="1"/>
  <c r="AY96" i="101" s="1"/>
  <c r="BE96" i="101" a="1"/>
  <c r="BE96" i="101" s="1"/>
  <c r="BD96" i="101" a="1"/>
  <c r="BD96" i="101" s="1"/>
  <c r="BG96" i="101" a="1"/>
  <c r="BG96" i="101" s="1"/>
  <c r="AW96" i="101" a="1"/>
  <c r="AW96" i="101" s="1"/>
  <c r="BH96" i="101" a="1"/>
  <c r="BH96" i="101" s="1"/>
  <c r="BB96" i="101" a="1"/>
  <c r="BB96" i="101" s="1"/>
  <c r="BL96" i="101" a="1"/>
  <c r="BL96" i="101" s="1"/>
  <c r="BF96" i="101" a="1"/>
  <c r="BF96" i="101" s="1"/>
  <c r="AZ96" i="101" a="1"/>
  <c r="AZ96" i="101" s="1"/>
  <c r="AX96" i="101" a="1"/>
  <c r="AX96" i="101" s="1"/>
  <c r="BK96" i="101" a="1"/>
  <c r="BK96" i="101" s="1"/>
  <c r="AG96" i="101" a="1"/>
  <c r="AG96" i="101" s="1"/>
  <c r="AL96" i="101" a="1"/>
  <c r="AL96" i="101" s="1"/>
  <c r="AS96" i="101" a="1"/>
  <c r="AS96" i="101" s="1"/>
  <c r="AP96" i="101" a="1"/>
  <c r="AP96" i="101" s="1"/>
  <c r="AR96" i="101" a="1"/>
  <c r="AR96" i="101" s="1"/>
  <c r="AJ96" i="101" a="1"/>
  <c r="AJ96" i="101" s="1"/>
  <c r="AQ96" i="101" a="1"/>
  <c r="AQ96" i="101" s="1"/>
  <c r="AO96" i="101" a="1"/>
  <c r="AO96" i="101" s="1"/>
  <c r="AK96" i="101" a="1"/>
  <c r="AK96" i="101" s="1"/>
  <c r="AI96" i="101" a="1"/>
  <c r="AI96" i="101" s="1"/>
  <c r="AH96" i="101" a="1"/>
  <c r="AH96" i="101" s="1"/>
  <c r="AV96" i="101" a="1"/>
  <c r="AV96" i="101" s="1"/>
  <c r="AU96" i="101" a="1"/>
  <c r="AU96" i="101" s="1"/>
  <c r="AM96" i="101" a="1"/>
  <c r="AM96" i="101" s="1"/>
  <c r="AN96" i="101" a="1"/>
  <c r="AN96" i="101" s="1"/>
  <c r="AT96" i="101" a="1"/>
  <c r="AT96" i="101" s="1"/>
  <c r="AC96" i="101" a="1"/>
  <c r="AC96" i="101" s="1"/>
  <c r="AA96" i="101" a="1"/>
  <c r="AA96" i="101" s="1"/>
  <c r="W96" i="101" a="1"/>
  <c r="W96" i="101" s="1"/>
  <c r="AB96" i="101" a="1"/>
  <c r="AB96" i="101" s="1"/>
  <c r="V96" i="101" a="1"/>
  <c r="V96" i="101" s="1"/>
  <c r="Y96" i="101" a="1"/>
  <c r="Y96" i="101" s="1"/>
  <c r="X96" i="101" a="1"/>
  <c r="X96" i="101" s="1"/>
  <c r="T96" i="101" a="1"/>
  <c r="T96" i="101" s="1"/>
  <c r="R96" i="101" a="1"/>
  <c r="R96" i="101" s="1"/>
  <c r="U96" i="101" a="1"/>
  <c r="U96" i="101" s="1"/>
  <c r="AF96" i="101" a="1"/>
  <c r="AF96" i="101" s="1"/>
  <c r="AE96" i="101" a="1"/>
  <c r="AE96" i="101" s="1"/>
  <c r="AD96" i="101" a="1"/>
  <c r="AD96" i="101" s="1"/>
  <c r="Z96" i="101" a="1"/>
  <c r="Z96" i="101" s="1"/>
  <c r="S96" i="101" a="1"/>
  <c r="S96" i="101" s="1"/>
  <c r="BQ95" i="101" a="1"/>
  <c r="BQ95" i="101" s="1"/>
  <c r="N96" i="101" a="1"/>
  <c r="N96" i="101" s="1"/>
  <c r="M96" i="101" a="1"/>
  <c r="M96" i="101" s="1"/>
  <c r="Q96" i="101" a="1"/>
  <c r="Q96" i="101" s="1"/>
  <c r="P96" i="101" a="1"/>
  <c r="P96" i="101" s="1"/>
  <c r="K96" i="101" a="1"/>
  <c r="K96" i="101" s="1"/>
  <c r="F96" i="101" a="1"/>
  <c r="F96" i="101" s="1"/>
  <c r="D96" i="101" a="1"/>
  <c r="D96" i="101" s="1"/>
  <c r="E96" i="101" a="1"/>
  <c r="E96" i="101" s="1"/>
  <c r="BR95" i="101" a="1"/>
  <c r="BR95" i="101" s="1"/>
  <c r="I96" i="101" a="1"/>
  <c r="I96" i="101" s="1"/>
  <c r="L96" i="101" a="1"/>
  <c r="L96" i="101" s="1"/>
  <c r="O96" i="101" a="1"/>
  <c r="O96" i="101" s="1"/>
  <c r="H96" i="101" a="1"/>
  <c r="H96" i="101" s="1"/>
  <c r="G96" i="101" a="1"/>
  <c r="G96" i="101" s="1"/>
  <c r="J96" i="101" a="1"/>
  <c r="J96" i="101" s="1"/>
  <c r="BJ95" i="101" a="1"/>
  <c r="BJ95" i="101" s="1"/>
  <c r="BG95" i="101" a="1"/>
  <c r="BG95" i="101" s="1"/>
  <c r="BH95" i="101" a="1"/>
  <c r="BH95" i="101" s="1"/>
  <c r="BC95" i="101" a="1"/>
  <c r="BC95" i="101" s="1"/>
  <c r="BN95" i="101" a="1"/>
  <c r="BN95" i="101" s="1"/>
  <c r="BO95" i="101" a="1"/>
  <c r="BO95" i="101" s="1"/>
  <c r="BP95" i="101" a="1"/>
  <c r="BP95" i="101" s="1"/>
  <c r="BM95" i="101" a="1"/>
  <c r="BM95" i="101" s="1"/>
  <c r="BK95" i="101" a="1"/>
  <c r="BK95" i="101" s="1"/>
  <c r="BF95" i="101" a="1"/>
  <c r="BF95" i="101" s="1"/>
  <c r="BE95" i="101" a="1"/>
  <c r="BE95" i="101" s="1"/>
  <c r="BB95" i="101" a="1"/>
  <c r="BB95" i="101" s="1"/>
  <c r="BI95" i="101" a="1"/>
  <c r="BI95" i="101" s="1"/>
  <c r="BD95" i="101" a="1"/>
  <c r="BD95" i="101" s="1"/>
  <c r="BA95" i="101" a="1"/>
  <c r="BA95" i="101" s="1"/>
  <c r="BL95" i="101" a="1"/>
  <c r="BL95" i="101" s="1"/>
  <c r="AU95" i="101" a="1"/>
  <c r="AU95" i="101" s="1"/>
  <c r="AY95" i="101" a="1"/>
  <c r="AY95" i="101" s="1"/>
  <c r="AQ95" i="101" a="1"/>
  <c r="AQ95" i="101" s="1"/>
  <c r="AP95" i="101" a="1"/>
  <c r="AP95" i="101" s="1"/>
  <c r="AR95" i="101" a="1"/>
  <c r="AR95" i="101" s="1"/>
  <c r="AW95" i="101" a="1"/>
  <c r="AW95" i="101" s="1"/>
  <c r="AT95" i="101" a="1"/>
  <c r="AT95" i="101" s="1"/>
  <c r="AS95" i="101" a="1"/>
  <c r="AS95" i="101" s="1"/>
  <c r="AN95" i="101" a="1"/>
  <c r="AN95" i="101" s="1"/>
  <c r="AV95" i="101" a="1"/>
  <c r="AV95" i="101" s="1"/>
  <c r="AM95" i="101" a="1"/>
  <c r="AM95" i="101" s="1"/>
  <c r="AZ95" i="101" a="1"/>
  <c r="AZ95" i="101" s="1"/>
  <c r="AO95" i="101" a="1"/>
  <c r="AO95" i="101" s="1"/>
  <c r="AL95" i="101" a="1"/>
  <c r="AL95" i="101" s="1"/>
  <c r="AX95" i="101" a="1"/>
  <c r="AX95" i="101" s="1"/>
  <c r="AF95" i="101" a="1"/>
  <c r="AF95" i="101" s="1"/>
  <c r="X95" i="101" a="1"/>
  <c r="X95" i="101" s="1"/>
  <c r="V95" i="101" a="1"/>
  <c r="V95" i="101" s="1"/>
  <c r="AI95" i="101" a="1"/>
  <c r="AI95" i="101" s="1"/>
  <c r="AD95" i="101" a="1"/>
  <c r="AD95" i="101" s="1"/>
  <c r="AC95" i="101" a="1"/>
  <c r="AC95" i="101" s="1"/>
  <c r="AE95" i="101" a="1"/>
  <c r="AE95" i="101" s="1"/>
  <c r="AH95" i="101" a="1"/>
  <c r="AH95" i="101" s="1"/>
  <c r="Z95" i="101" a="1"/>
  <c r="Z95" i="101" s="1"/>
  <c r="AA95" i="101" a="1"/>
  <c r="AA95" i="101" s="1"/>
  <c r="AK95" i="101" a="1"/>
  <c r="AK95" i="101" s="1"/>
  <c r="Y95" i="101" a="1"/>
  <c r="Y95" i="101" s="1"/>
  <c r="W95" i="101" a="1"/>
  <c r="W95" i="101" s="1"/>
  <c r="AB95" i="101" a="1"/>
  <c r="AB95" i="101" s="1"/>
  <c r="AJ95" i="101" a="1"/>
  <c r="AJ95" i="101" s="1"/>
  <c r="AG95" i="101" a="1"/>
  <c r="AG95" i="101" s="1"/>
  <c r="I95" i="101" a="1"/>
  <c r="I95" i="101" s="1"/>
  <c r="Q95" i="101" a="1"/>
  <c r="Q95" i="101" s="1"/>
  <c r="P95" i="101" a="1"/>
  <c r="P95" i="101" s="1"/>
  <c r="L95" i="101" a="1"/>
  <c r="L95" i="101" s="1"/>
  <c r="O95" i="101" a="1"/>
  <c r="O95" i="101" s="1"/>
  <c r="J95" i="101" a="1"/>
  <c r="J95" i="101" s="1"/>
  <c r="F95" i="101" a="1"/>
  <c r="F95" i="101" s="1"/>
  <c r="U95" i="101" a="1"/>
  <c r="U95" i="101" s="1"/>
  <c r="T95" i="101" a="1"/>
  <c r="T95" i="101" s="1"/>
  <c r="M95" i="101" a="1"/>
  <c r="M95" i="101" s="1"/>
  <c r="S95" i="101" a="1"/>
  <c r="S95" i="101" s="1"/>
  <c r="R95" i="101" a="1"/>
  <c r="R95" i="101" s="1"/>
  <c r="H95" i="101" a="1"/>
  <c r="H95" i="101" s="1"/>
  <c r="N95" i="101" a="1"/>
  <c r="N95" i="101" s="1"/>
  <c r="K95" i="101" a="1"/>
  <c r="K95" i="101" s="1"/>
  <c r="G95" i="101" a="1"/>
  <c r="G95" i="101" s="1"/>
  <c r="E95" i="101" a="1"/>
  <c r="E95" i="101" s="1"/>
  <c r="D95" i="101" a="1"/>
  <c r="D95" i="101" s="1"/>
  <c r="BR94" i="101" a="1"/>
  <c r="BR94" i="101" s="1"/>
  <c r="BL94" i="101" a="1"/>
  <c r="BL94" i="101" s="1"/>
  <c r="BM94" i="101" a="1"/>
  <c r="BM94" i="101" s="1"/>
  <c r="BH94" i="101" a="1"/>
  <c r="BH94" i="101" s="1"/>
  <c r="BF94" i="101" a="1"/>
  <c r="BF94" i="101" s="1"/>
  <c r="BQ94" i="101" a="1"/>
  <c r="BQ94" i="101" s="1"/>
  <c r="BJ94" i="101" a="1"/>
  <c r="BJ94" i="101" s="1"/>
  <c r="BE94" i="101" a="1"/>
  <c r="BE94" i="101" s="1"/>
  <c r="BP94" i="101" a="1"/>
  <c r="BP94" i="101" s="1"/>
  <c r="BO94" i="101" a="1"/>
  <c r="BO94" i="101" s="1"/>
  <c r="BK94" i="101" a="1"/>
  <c r="BK94" i="101" s="1"/>
  <c r="BN94" i="101" a="1"/>
  <c r="BN94" i="101" s="1"/>
  <c r="BI94" i="101" a="1"/>
  <c r="BI94" i="101" s="1"/>
  <c r="BG94" i="101" a="1"/>
  <c r="BG94" i="101" s="1"/>
  <c r="AO94" i="101" a="1"/>
  <c r="AO94" i="101" s="1"/>
  <c r="AP94" i="101" a="1"/>
  <c r="AP94" i="101" s="1"/>
  <c r="AV94" i="101" a="1"/>
  <c r="AV94" i="101" s="1"/>
  <c r="AR94" i="101" a="1"/>
  <c r="AR94" i="101" s="1"/>
  <c r="BD94" i="101" a="1"/>
  <c r="BD94" i="101" s="1"/>
  <c r="AU94" i="101" a="1"/>
  <c r="AU94" i="101" s="1"/>
  <c r="BB94" i="101" a="1"/>
  <c r="BB94" i="101" s="1"/>
  <c r="BA94" i="101" a="1"/>
  <c r="BA94" i="101" s="1"/>
  <c r="AT94" i="101" a="1"/>
  <c r="AT94" i="101" s="1"/>
  <c r="AS94" i="101" a="1"/>
  <c r="AS94" i="101" s="1"/>
  <c r="AW94" i="101" a="1"/>
  <c r="AW94" i="101" s="1"/>
  <c r="AQ94" i="101" a="1"/>
  <c r="AQ94" i="101" s="1"/>
  <c r="BC94" i="101" a="1"/>
  <c r="BC94" i="101" s="1"/>
  <c r="AX94" i="101" a="1"/>
  <c r="AX94" i="101" s="1"/>
  <c r="AZ94" i="101" a="1"/>
  <c r="AZ94" i="101" s="1"/>
  <c r="AY94" i="101" a="1"/>
  <c r="AY94" i="101" s="1"/>
  <c r="AM94" i="101" a="1"/>
  <c r="AM94" i="101" s="1"/>
  <c r="AJ94" i="101" a="1"/>
  <c r="AJ94" i="101" s="1"/>
  <c r="Y94" i="101" a="1"/>
  <c r="Y94" i="101" s="1"/>
  <c r="AL94" i="101" a="1"/>
  <c r="AL94" i="101" s="1"/>
  <c r="AK94" i="101" a="1"/>
  <c r="AK94" i="101" s="1"/>
  <c r="AI94" i="101" a="1"/>
  <c r="AI94" i="101" s="1"/>
  <c r="AF94" i="101" a="1"/>
  <c r="AF94" i="101" s="1"/>
  <c r="AC94" i="101" a="1"/>
  <c r="AC94" i="101" s="1"/>
  <c r="AE94" i="101" a="1"/>
  <c r="AE94" i="101" s="1"/>
  <c r="AH94" i="101" a="1"/>
  <c r="AH94" i="101" s="1"/>
  <c r="AG94" i="101" a="1"/>
  <c r="AG94" i="101" s="1"/>
  <c r="AB94" i="101" a="1"/>
  <c r="AB94" i="101" s="1"/>
  <c r="Z94" i="101" a="1"/>
  <c r="Z94" i="101" s="1"/>
  <c r="AD94" i="101" a="1"/>
  <c r="AD94" i="101" s="1"/>
  <c r="AA94" i="101" a="1"/>
  <c r="AA94" i="101" s="1"/>
  <c r="AN94" i="101" a="1"/>
  <c r="AN94" i="101" s="1"/>
  <c r="P163" i="101" a="1"/>
  <c r="P163" i="101" s="1"/>
  <c r="AD163" i="101" a="1"/>
  <c r="AD163" i="101" s="1"/>
  <c r="AB163" i="101" a="1"/>
  <c r="AB163" i="101" s="1"/>
  <c r="X163" i="101" a="1"/>
  <c r="X163" i="101" s="1"/>
  <c r="R163" i="101" a="1"/>
  <c r="R163" i="101" s="1"/>
  <c r="T163" i="101" a="1"/>
  <c r="T163" i="101" s="1"/>
  <c r="AC163" i="101" a="1"/>
  <c r="AC163" i="101" s="1"/>
  <c r="M163" i="101" a="1"/>
  <c r="M163" i="101" s="1"/>
  <c r="U163" i="101" a="1"/>
  <c r="U163" i="101" s="1"/>
  <c r="O163" i="101" a="1"/>
  <c r="O163" i="101" s="1"/>
  <c r="Z163" i="101" a="1"/>
  <c r="Z163" i="101" s="1"/>
  <c r="Y163" i="101" a="1"/>
  <c r="Y163" i="101" s="1"/>
  <c r="K163" i="101" a="1"/>
  <c r="K163" i="101" s="1"/>
  <c r="AF163" i="101" a="1"/>
  <c r="AF163" i="101" s="1"/>
  <c r="V163" i="101" a="1"/>
  <c r="V163" i="101" s="1"/>
  <c r="S163" i="101" a="1"/>
  <c r="S163" i="101" s="1"/>
  <c r="AG163" i="101" a="1"/>
  <c r="AG163" i="101" s="1"/>
  <c r="AA163" i="101" a="1"/>
  <c r="AA163" i="101" s="1"/>
  <c r="W163" i="101" a="1"/>
  <c r="W163" i="101" s="1"/>
  <c r="AE163" i="101" a="1"/>
  <c r="AE163" i="101" s="1"/>
  <c r="Q163" i="101" a="1"/>
  <c r="Q163" i="101" s="1"/>
  <c r="N163" i="101" a="1"/>
  <c r="N163" i="101" s="1"/>
  <c r="L163" i="101" a="1"/>
  <c r="L163" i="101" s="1"/>
  <c r="BD162" i="101" a="1"/>
  <c r="BD162" i="101" s="1"/>
  <c r="E163" i="101" a="1"/>
  <c r="E163" i="101" s="1"/>
  <c r="BN162" i="101" a="1"/>
  <c r="BN162" i="101" s="1"/>
  <c r="BI162" i="101" a="1"/>
  <c r="BI162" i="101" s="1"/>
  <c r="BA162" i="101" a="1"/>
  <c r="BA162" i="101" s="1"/>
  <c r="BB162" i="101" a="1"/>
  <c r="BB162" i="101" s="1"/>
  <c r="BQ162" i="101" a="1"/>
  <c r="BQ162" i="101" s="1"/>
  <c r="BE162" i="101" a="1"/>
  <c r="BE162" i="101" s="1"/>
  <c r="F163" i="101" a="1"/>
  <c r="F163" i="101" s="1"/>
  <c r="J163" i="101" a="1"/>
  <c r="J163" i="101" s="1"/>
  <c r="BP162" i="101" a="1"/>
  <c r="BP162" i="101" s="1"/>
  <c r="I163" i="101" a="1"/>
  <c r="I163" i="101" s="1"/>
  <c r="G163" i="101" a="1"/>
  <c r="G163" i="101" s="1"/>
  <c r="AY162" i="101" a="1"/>
  <c r="AY162" i="101" s="1"/>
  <c r="AX162" i="101" a="1"/>
  <c r="AX162" i="101" s="1"/>
  <c r="BR162" i="101" a="1"/>
  <c r="BR162" i="101" s="1"/>
  <c r="BO162" i="101" a="1"/>
  <c r="BO162" i="101" s="1"/>
  <c r="BM162" i="101" a="1"/>
  <c r="BM162" i="101" s="1"/>
  <c r="BC162" i="101" a="1"/>
  <c r="BC162" i="101" s="1"/>
  <c r="BH162" i="101" a="1"/>
  <c r="BH162" i="101" s="1"/>
  <c r="BF162" i="101" a="1"/>
  <c r="BF162" i="101" s="1"/>
  <c r="AZ162" i="101" a="1"/>
  <c r="AZ162" i="101" s="1"/>
  <c r="BK162" i="101" a="1"/>
  <c r="BK162" i="101" s="1"/>
  <c r="D163" i="101" a="1"/>
  <c r="D163" i="101" s="1"/>
  <c r="BJ162" i="101" a="1"/>
  <c r="BJ162" i="101" s="1"/>
  <c r="BL162" i="101" a="1"/>
  <c r="BL162" i="101" s="1"/>
  <c r="H163" i="101" a="1"/>
  <c r="H163" i="101" s="1"/>
  <c r="BG162" i="101" a="1"/>
  <c r="BG162" i="101" s="1"/>
  <c r="AW162" i="101" a="1"/>
  <c r="AW162" i="101" s="1"/>
  <c r="AS162" i="101" a="1"/>
  <c r="AS162" i="101" s="1"/>
  <c r="AQ162" i="101" a="1"/>
  <c r="AQ162" i="101" s="1"/>
  <c r="AV162" i="101" a="1"/>
  <c r="AV162" i="101" s="1"/>
  <c r="AU162" i="101" a="1"/>
  <c r="AU162" i="101" s="1"/>
  <c r="AR162" i="101" a="1"/>
  <c r="AR162" i="101" s="1"/>
  <c r="AT162" i="101" a="1"/>
  <c r="AT162" i="101" s="1"/>
  <c r="AP162" i="101" a="1"/>
  <c r="AP162" i="101" s="1"/>
  <c r="AI162" i="101" a="1"/>
  <c r="AI162" i="101" s="1"/>
  <c r="Q162" i="101" a="1"/>
  <c r="Q162" i="101" s="1"/>
  <c r="V162" i="101" a="1"/>
  <c r="V162" i="101" s="1"/>
  <c r="AN162" i="101" a="1"/>
  <c r="AN162" i="101" s="1"/>
  <c r="AM162" i="101" a="1"/>
  <c r="AM162" i="101" s="1"/>
  <c r="AH162" i="101" a="1"/>
  <c r="AH162" i="101" s="1"/>
  <c r="AC162" i="101" a="1"/>
  <c r="AC162" i="101" s="1"/>
  <c r="Z162" i="101" a="1"/>
  <c r="Z162" i="101" s="1"/>
  <c r="R162" i="101" a="1"/>
  <c r="R162" i="101" s="1"/>
  <c r="AO162" i="101" a="1"/>
  <c r="AO162" i="101" s="1"/>
  <c r="AF162" i="101" a="1"/>
  <c r="AF162" i="101" s="1"/>
  <c r="W162" i="101" a="1"/>
  <c r="W162" i="101" s="1"/>
  <c r="S162" i="101" a="1"/>
  <c r="S162" i="101" s="1"/>
  <c r="AE162" i="101" a="1"/>
  <c r="AE162" i="101" s="1"/>
  <c r="AB162" i="101" a="1"/>
  <c r="AB162" i="101" s="1"/>
  <c r="Y162" i="101" a="1"/>
  <c r="Y162" i="101" s="1"/>
  <c r="P162" i="101" a="1"/>
  <c r="P162" i="101" s="1"/>
  <c r="AL162" i="101" a="1"/>
  <c r="AL162" i="101" s="1"/>
  <c r="AK162" i="101" a="1"/>
  <c r="AK162" i="101" s="1"/>
  <c r="AJ162" i="101" a="1"/>
  <c r="AJ162" i="101" s="1"/>
  <c r="AG162" i="101" a="1"/>
  <c r="AG162" i="101" s="1"/>
  <c r="U162" i="101" a="1"/>
  <c r="U162" i="101" s="1"/>
  <c r="AD162" i="101" a="1"/>
  <c r="AD162" i="101" s="1"/>
  <c r="AA162" i="101" a="1"/>
  <c r="AA162" i="101" s="1"/>
  <c r="T162" i="101" a="1"/>
  <c r="T162" i="101" s="1"/>
  <c r="X162" i="101" a="1"/>
  <c r="X162" i="101" s="1"/>
  <c r="BM161" i="101" a="1"/>
  <c r="BM161" i="101" s="1"/>
  <c r="BJ161" i="101" a="1"/>
  <c r="BJ161" i="101" s="1"/>
  <c r="BG161" i="101" a="1"/>
  <c r="BG161" i="101" s="1"/>
  <c r="BL161" i="101" a="1"/>
  <c r="BL161" i="101" s="1"/>
  <c r="O162" i="101" a="1"/>
  <c r="O162" i="101" s="1"/>
  <c r="H162" i="101" a="1"/>
  <c r="H162" i="101" s="1"/>
  <c r="J162" i="101" a="1"/>
  <c r="J162" i="101" s="1"/>
  <c r="BR161" i="101" a="1"/>
  <c r="BR161" i="101" s="1"/>
  <c r="K162" i="101" a="1"/>
  <c r="K162" i="101" s="1"/>
  <c r="N162" i="101" a="1"/>
  <c r="N162" i="101" s="1"/>
  <c r="BH161" i="101" a="1"/>
  <c r="BH161" i="101" s="1"/>
  <c r="BI161" i="101" a="1"/>
  <c r="BI161" i="101" s="1"/>
  <c r="M162" i="101" a="1"/>
  <c r="M162" i="101" s="1"/>
  <c r="L162" i="101" a="1"/>
  <c r="L162" i="101" s="1"/>
  <c r="BK161" i="101" a="1"/>
  <c r="BK161" i="101" s="1"/>
  <c r="D162" i="101" a="1"/>
  <c r="D162" i="101" s="1"/>
  <c r="I162" i="101" a="1"/>
  <c r="I162" i="101" s="1"/>
  <c r="G162" i="101" a="1"/>
  <c r="G162" i="101" s="1"/>
  <c r="F162" i="101" a="1"/>
  <c r="F162" i="101" s="1"/>
  <c r="E162" i="101" a="1"/>
  <c r="E162" i="101" s="1"/>
  <c r="BQ161" i="101" a="1"/>
  <c r="BQ161" i="101" s="1"/>
  <c r="BP161" i="101" a="1"/>
  <c r="BP161" i="101" s="1"/>
  <c r="BO161" i="101" a="1"/>
  <c r="BO161" i="101" s="1"/>
  <c r="BF161" i="101" a="1"/>
  <c r="BF161" i="101" s="1"/>
  <c r="BN161" i="101" a="1"/>
  <c r="BN161" i="101" s="1"/>
  <c r="BC161" i="101" a="1"/>
  <c r="BC161" i="101" s="1"/>
  <c r="BB161" i="101" a="1"/>
  <c r="BB161" i="101" s="1"/>
  <c r="AX161" i="101" a="1"/>
  <c r="AX161" i="101" s="1"/>
  <c r="AW161" i="101" a="1"/>
  <c r="AW161" i="101" s="1"/>
  <c r="BA161" i="101" a="1"/>
  <c r="BA161" i="101" s="1"/>
  <c r="AY161" i="101" a="1"/>
  <c r="AY161" i="101" s="1"/>
  <c r="AV161" i="101" a="1"/>
  <c r="AV161" i="101" s="1"/>
  <c r="BE161" i="101" a="1"/>
  <c r="BE161" i="101" s="1"/>
  <c r="AZ161" i="101" a="1"/>
  <c r="AZ161" i="101" s="1"/>
  <c r="BD161" i="101" a="1"/>
  <c r="BD161" i="101" s="1"/>
  <c r="AR161" i="101" a="1"/>
  <c r="AR161" i="101" s="1"/>
  <c r="AS161" i="101" a="1"/>
  <c r="AS161" i="101" s="1"/>
  <c r="AT161" i="101" a="1"/>
  <c r="AT161" i="101" s="1"/>
  <c r="AU161" i="101" a="1"/>
  <c r="AU161" i="101" s="1"/>
  <c r="AI161" i="101" a="1"/>
  <c r="AI161" i="101" s="1"/>
  <c r="AD161" i="101" a="1"/>
  <c r="AD161" i="101" s="1"/>
  <c r="AB161" i="101" a="1"/>
  <c r="AB161" i="101" s="1"/>
  <c r="AL161" i="101" a="1"/>
  <c r="AL161" i="101" s="1"/>
  <c r="AC161" i="101" a="1"/>
  <c r="AC161" i="101" s="1"/>
  <c r="AQ161" i="101" a="1"/>
  <c r="AQ161" i="101" s="1"/>
  <c r="AE161" i="101" a="1"/>
  <c r="AE161" i="101" s="1"/>
  <c r="AP161" i="101" a="1"/>
  <c r="AP161" i="101" s="1"/>
  <c r="X161" i="101" a="1"/>
  <c r="X161" i="101" s="1"/>
  <c r="T161" i="101" a="1"/>
  <c r="T161" i="101" s="1"/>
  <c r="V161" i="101" a="1"/>
  <c r="V161" i="101" s="1"/>
  <c r="W161" i="101" a="1"/>
  <c r="W161" i="101" s="1"/>
  <c r="AH161" i="101" a="1"/>
  <c r="AH161" i="101" s="1"/>
  <c r="AG161" i="101" a="1"/>
  <c r="AG161" i="101" s="1"/>
  <c r="AA161" i="101" a="1"/>
  <c r="AA161" i="101" s="1"/>
  <c r="Z161" i="101" a="1"/>
  <c r="Z161" i="101" s="1"/>
  <c r="S161" i="101" a="1"/>
  <c r="S161" i="101" s="1"/>
  <c r="AN161" i="101" a="1"/>
  <c r="AN161" i="101" s="1"/>
  <c r="AK161" i="101" a="1"/>
  <c r="AK161" i="101" s="1"/>
  <c r="R161" i="101" a="1"/>
  <c r="R161" i="101" s="1"/>
  <c r="AJ161" i="101" a="1"/>
  <c r="AJ161" i="101" s="1"/>
  <c r="AO161" i="101" a="1"/>
  <c r="AO161" i="101" s="1"/>
  <c r="AM161" i="101" a="1"/>
  <c r="AM161" i="101" s="1"/>
  <c r="Y161" i="101" a="1"/>
  <c r="Y161" i="101" s="1"/>
  <c r="AF161" i="101" a="1"/>
  <c r="AF161" i="101" s="1"/>
  <c r="U161" i="101" a="1"/>
  <c r="U161" i="101" s="1"/>
  <c r="BQ160" i="101" a="1"/>
  <c r="BQ160" i="101" s="1"/>
  <c r="M161" i="101" a="1"/>
  <c r="M161" i="101" s="1"/>
  <c r="Q161" i="101" a="1"/>
  <c r="Q161" i="101" s="1"/>
  <c r="K161" i="101" a="1"/>
  <c r="K161" i="101" s="1"/>
  <c r="P161" i="101" a="1"/>
  <c r="P161" i="101" s="1"/>
  <c r="BM160" i="101" a="1"/>
  <c r="BM160" i="101" s="1"/>
  <c r="L161" i="101" a="1"/>
  <c r="L161" i="101" s="1"/>
  <c r="H161" i="101" a="1"/>
  <c r="H161" i="101" s="1"/>
  <c r="BP160" i="101" a="1"/>
  <c r="BP160" i="101" s="1"/>
  <c r="J161" i="101" a="1"/>
  <c r="J161" i="101" s="1"/>
  <c r="BN160" i="101" a="1"/>
  <c r="BN160" i="101" s="1"/>
  <c r="BO160" i="101" a="1"/>
  <c r="BO160" i="101" s="1"/>
  <c r="O161" i="101" a="1"/>
  <c r="O161" i="101" s="1"/>
  <c r="E161" i="101" a="1"/>
  <c r="E161" i="101" s="1"/>
  <c r="I161" i="101" a="1"/>
  <c r="I161" i="101" s="1"/>
  <c r="G161" i="101" a="1"/>
  <c r="G161" i="101" s="1"/>
  <c r="F161" i="101" a="1"/>
  <c r="F161" i="101" s="1"/>
  <c r="D161" i="101" a="1"/>
  <c r="D161" i="101" s="1"/>
  <c r="BR160" i="101" a="1"/>
  <c r="BR160" i="101" s="1"/>
  <c r="BL160" i="101" a="1"/>
  <c r="BL160" i="101" s="1"/>
  <c r="N161" i="101" a="1"/>
  <c r="N161" i="101" s="1"/>
  <c r="AW160" i="101" a="1"/>
  <c r="AW160" i="101" s="1"/>
  <c r="AO160" i="101" a="1"/>
  <c r="AO160" i="101" s="1"/>
  <c r="BE160" i="101" a="1"/>
  <c r="BE160" i="101" s="1"/>
  <c r="BA160" i="101" a="1"/>
  <c r="BA160" i="101" s="1"/>
  <c r="AV160" i="101" a="1"/>
  <c r="AV160" i="101" s="1"/>
  <c r="BI160" i="101" a="1"/>
  <c r="BI160" i="101" s="1"/>
  <c r="BK160" i="101" a="1"/>
  <c r="BK160" i="101" s="1"/>
  <c r="AR160" i="101" a="1"/>
  <c r="AR160" i="101" s="1"/>
  <c r="AX160" i="101" a="1"/>
  <c r="AX160" i="101" s="1"/>
  <c r="AP160" i="101" a="1"/>
  <c r="AP160" i="101" s="1"/>
  <c r="BD160" i="101" a="1"/>
  <c r="BD160" i="101" s="1"/>
  <c r="AZ160" i="101" a="1"/>
  <c r="AZ160" i="101" s="1"/>
  <c r="BJ160" i="101" a="1"/>
  <c r="BJ160" i="101" s="1"/>
  <c r="BG160" i="101" a="1"/>
  <c r="BG160" i="101" s="1"/>
  <c r="AS160" i="101" a="1"/>
  <c r="AS160" i="101" s="1"/>
  <c r="BF160" i="101" a="1"/>
  <c r="BF160" i="101" s="1"/>
  <c r="AM160" i="101" a="1"/>
  <c r="AM160" i="101" s="1"/>
  <c r="BC160" i="101" a="1"/>
  <c r="BC160" i="101" s="1"/>
  <c r="BB160" i="101" a="1"/>
  <c r="BB160" i="101" s="1"/>
  <c r="AN160" i="101" a="1"/>
  <c r="AN160" i="101" s="1"/>
  <c r="AU160" i="101" a="1"/>
  <c r="AU160" i="101" s="1"/>
  <c r="AY160" i="101" a="1"/>
  <c r="AY160" i="101" s="1"/>
  <c r="AQ160" i="101" a="1"/>
  <c r="AQ160" i="101" s="1"/>
  <c r="BH160" i="101" a="1"/>
  <c r="BH160" i="101" s="1"/>
  <c r="AT160" i="101" a="1"/>
  <c r="AT160" i="101" s="1"/>
  <c r="AA160" i="101" a="1"/>
  <c r="AA160" i="101" s="1"/>
  <c r="T160" i="101" a="1"/>
  <c r="T160" i="101" s="1"/>
  <c r="AK160" i="101" a="1"/>
  <c r="AK160" i="101" s="1"/>
  <c r="AJ160" i="101" a="1"/>
  <c r="AJ160" i="101" s="1"/>
  <c r="AI160" i="101" a="1"/>
  <c r="AI160" i="101" s="1"/>
  <c r="AG160" i="101" a="1"/>
  <c r="AG160" i="101" s="1"/>
  <c r="AE160" i="101" a="1"/>
  <c r="AE160" i="101" s="1"/>
  <c r="X160" i="101" a="1"/>
  <c r="X160" i="101" s="1"/>
  <c r="Z160" i="101" a="1"/>
  <c r="Z160" i="101" s="1"/>
  <c r="AC160" i="101" a="1"/>
  <c r="AC160" i="101" s="1"/>
  <c r="U160" i="101" a="1"/>
  <c r="U160" i="101" s="1"/>
  <c r="AL160" i="101" a="1"/>
  <c r="AL160" i="101" s="1"/>
  <c r="AH160" i="101" a="1"/>
  <c r="AH160" i="101" s="1"/>
  <c r="AF160" i="101" a="1"/>
  <c r="AF160" i="101" s="1"/>
  <c r="AD160" i="101" a="1"/>
  <c r="AD160" i="101" s="1"/>
  <c r="V160" i="101" a="1"/>
  <c r="V160" i="101" s="1"/>
  <c r="AB160" i="101" a="1"/>
  <c r="AB160" i="101" s="1"/>
  <c r="Y160" i="101" a="1"/>
  <c r="Y160" i="101" s="1"/>
  <c r="W160" i="101" a="1"/>
  <c r="W160" i="101" s="1"/>
  <c r="G160" i="101" a="1"/>
  <c r="G160" i="101" s="1"/>
  <c r="P160" i="101" a="1"/>
  <c r="P160" i="101" s="1"/>
  <c r="N160" i="101" a="1"/>
  <c r="N160" i="101" s="1"/>
  <c r="I160" i="101" a="1"/>
  <c r="I160" i="101" s="1"/>
  <c r="L160" i="101" a="1"/>
  <c r="L160" i="101" s="1"/>
  <c r="H160" i="101" a="1"/>
  <c r="H160" i="101" s="1"/>
  <c r="S160" i="101" a="1"/>
  <c r="S160" i="101" s="1"/>
  <c r="R160" i="101" a="1"/>
  <c r="R160" i="101" s="1"/>
  <c r="O160" i="101" a="1"/>
  <c r="O160" i="101" s="1"/>
  <c r="Q160" i="101" a="1"/>
  <c r="Q160" i="101" s="1"/>
  <c r="J160" i="101" a="1"/>
  <c r="J160" i="101" s="1"/>
  <c r="E160" i="101" a="1"/>
  <c r="E160" i="101" s="1"/>
  <c r="M160" i="101" a="1"/>
  <c r="M160" i="101" s="1"/>
  <c r="F160" i="101" a="1"/>
  <c r="F160" i="101" s="1"/>
  <c r="K160" i="101" a="1"/>
  <c r="K160" i="101" s="1"/>
  <c r="AZ159" i="101" a="1"/>
  <c r="AZ159" i="101" s="1"/>
  <c r="BR159" i="101" a="1"/>
  <c r="BR159" i="101" s="1"/>
  <c r="BL159" i="101" a="1"/>
  <c r="BL159" i="101" s="1"/>
  <c r="BB159" i="101" a="1"/>
  <c r="BB159" i="101" s="1"/>
  <c r="BQ159" i="101" a="1"/>
  <c r="BQ159" i="101" s="1"/>
  <c r="BE159" i="101" a="1"/>
  <c r="BE159" i="101" s="1"/>
  <c r="BH159" i="101" a="1"/>
  <c r="BH159" i="101" s="1"/>
  <c r="BF159" i="101" a="1"/>
  <c r="BF159" i="101" s="1"/>
  <c r="BM159" i="101" a="1"/>
  <c r="BM159" i="101" s="1"/>
  <c r="AY159" i="101" a="1"/>
  <c r="AY159" i="101" s="1"/>
  <c r="BD159" i="101" a="1"/>
  <c r="BD159" i="101" s="1"/>
  <c r="BP159" i="101" a="1"/>
  <c r="BP159" i="101" s="1"/>
  <c r="BJ159" i="101" a="1"/>
  <c r="BJ159" i="101" s="1"/>
  <c r="BA159" i="101" a="1"/>
  <c r="BA159" i="101" s="1"/>
  <c r="BK159" i="101" a="1"/>
  <c r="BK159" i="101" s="1"/>
  <c r="BG159" i="101" a="1"/>
  <c r="BG159" i="101" s="1"/>
  <c r="D160" i="101" a="1"/>
  <c r="D160" i="101" s="1"/>
  <c r="BN159" i="101" a="1"/>
  <c r="BN159" i="101" s="1"/>
  <c r="BO159" i="101" a="1"/>
  <c r="BO159" i="101" s="1"/>
  <c r="BI159" i="101" a="1"/>
  <c r="BI159" i="101" s="1"/>
  <c r="BC159" i="101" a="1"/>
  <c r="BC159" i="101" s="1"/>
  <c r="AW159" i="101" a="1"/>
  <c r="AW159" i="101" s="1"/>
  <c r="AV159" i="101" a="1"/>
  <c r="AV159" i="101" s="1"/>
  <c r="AN159" i="101" a="1"/>
  <c r="AN159" i="101" s="1"/>
  <c r="AU159" i="101" a="1"/>
  <c r="AU159" i="101" s="1"/>
  <c r="AT159" i="101" a="1"/>
  <c r="AT159" i="101" s="1"/>
  <c r="AS159" i="101" a="1"/>
  <c r="AS159" i="101" s="1"/>
  <c r="AE159" i="101" a="1"/>
  <c r="AE159" i="101" s="1"/>
  <c r="AJ159" i="101" a="1"/>
  <c r="AJ159" i="101" s="1"/>
  <c r="AO159" i="101" a="1"/>
  <c r="AO159" i="101" s="1"/>
  <c r="AR159" i="101" a="1"/>
  <c r="AR159" i="101" s="1"/>
  <c r="AI159" i="101" a="1"/>
  <c r="AI159" i="101" s="1"/>
  <c r="AQ159" i="101" a="1"/>
  <c r="AQ159" i="101" s="1"/>
  <c r="AK159" i="101" a="1"/>
  <c r="AK159" i="101" s="1"/>
  <c r="AF159" i="101" a="1"/>
  <c r="AF159" i="101" s="1"/>
  <c r="AM159" i="101" a="1"/>
  <c r="AM159" i="101" s="1"/>
  <c r="AH159" i="101" a="1"/>
  <c r="AH159" i="101" s="1"/>
  <c r="AL159" i="101" a="1"/>
  <c r="AL159" i="101" s="1"/>
  <c r="AG159" i="101" a="1"/>
  <c r="AG159" i="101" s="1"/>
  <c r="AP159" i="101" a="1"/>
  <c r="AP159" i="101" s="1"/>
  <c r="AX159" i="101" a="1"/>
  <c r="AX159" i="101" s="1"/>
  <c r="Z159" i="101" a="1"/>
  <c r="Z159" i="101" s="1"/>
  <c r="AC159" i="101" a="1"/>
  <c r="AC159" i="101" s="1"/>
  <c r="X159" i="101" a="1"/>
  <c r="X159" i="101" s="1"/>
  <c r="U159" i="101" a="1"/>
  <c r="U159" i="101" s="1"/>
  <c r="R159" i="101" a="1"/>
  <c r="R159" i="101" s="1"/>
  <c r="Y159" i="101" a="1"/>
  <c r="Y159" i="101" s="1"/>
  <c r="I159" i="101" a="1"/>
  <c r="I159" i="101" s="1"/>
  <c r="W159" i="101" a="1"/>
  <c r="W159" i="101" s="1"/>
  <c r="K159" i="101" a="1"/>
  <c r="K159" i="101" s="1"/>
  <c r="V159" i="101" a="1"/>
  <c r="V159" i="101" s="1"/>
  <c r="Q159" i="101" a="1"/>
  <c r="Q159" i="101" s="1"/>
  <c r="T159" i="101" a="1"/>
  <c r="T159" i="101" s="1"/>
  <c r="O159" i="101" a="1"/>
  <c r="O159" i="101" s="1"/>
  <c r="M159" i="101" a="1"/>
  <c r="M159" i="101" s="1"/>
  <c r="N159" i="101" a="1"/>
  <c r="N159" i="101" s="1"/>
  <c r="J159" i="101" a="1"/>
  <c r="J159" i="101" s="1"/>
  <c r="AD159" i="101" a="1"/>
  <c r="AD159" i="101" s="1"/>
  <c r="S159" i="101" a="1"/>
  <c r="S159" i="101" s="1"/>
  <c r="P159" i="101" a="1"/>
  <c r="P159" i="101" s="1"/>
  <c r="AA159" i="101" a="1"/>
  <c r="AA159" i="101" s="1"/>
  <c r="L159" i="101" a="1"/>
  <c r="L159" i="101" s="1"/>
  <c r="AB159" i="101" a="1"/>
  <c r="AB159" i="101" s="1"/>
  <c r="BA158" i="101" a="1"/>
  <c r="BA158" i="101" s="1"/>
  <c r="BJ158" i="101" a="1"/>
  <c r="BJ158" i="101" s="1"/>
  <c r="AZ158" i="101" a="1"/>
  <c r="AZ158" i="101" s="1"/>
  <c r="AX158" i="101" a="1"/>
  <c r="AX158" i="101" s="1"/>
  <c r="AW158" i="101" a="1"/>
  <c r="AW158" i="101" s="1"/>
  <c r="AS158" i="101" a="1"/>
  <c r="AS158" i="101" s="1"/>
  <c r="H159" i="101" a="1"/>
  <c r="H159" i="101" s="1"/>
  <c r="G159" i="101" a="1"/>
  <c r="G159" i="101" s="1"/>
  <c r="F159" i="101" a="1"/>
  <c r="F159" i="101" s="1"/>
  <c r="AV158" i="101" a="1"/>
  <c r="AV158" i="101" s="1"/>
  <c r="BE158" i="101" a="1"/>
  <c r="BE158" i="101" s="1"/>
  <c r="BN158" i="101" a="1"/>
  <c r="BN158" i="101" s="1"/>
  <c r="BP158" i="101" a="1"/>
  <c r="BP158" i="101" s="1"/>
  <c r="E159" i="101" a="1"/>
  <c r="E159" i="101" s="1"/>
  <c r="AU158" i="101" a="1"/>
  <c r="AU158" i="101" s="1"/>
  <c r="BI158" i="101" a="1"/>
  <c r="BI158" i="101" s="1"/>
  <c r="AR158" i="101" a="1"/>
  <c r="AR158" i="101" s="1"/>
  <c r="D159" i="101" a="1"/>
  <c r="D159" i="101" s="1"/>
  <c r="AT158" i="101" a="1"/>
  <c r="AT158" i="101" s="1"/>
  <c r="AY158" i="101" a="1"/>
  <c r="AY158" i="101" s="1"/>
  <c r="BF158" i="101" a="1"/>
  <c r="BF158" i="101" s="1"/>
  <c r="BG158" i="101" a="1"/>
  <c r="BG158" i="101" s="1"/>
  <c r="BL158" i="101" a="1"/>
  <c r="BL158" i="101" s="1"/>
  <c r="BH158" i="101" a="1"/>
  <c r="BH158" i="101" s="1"/>
  <c r="BQ158" i="101" a="1"/>
  <c r="BQ158" i="101" s="1"/>
  <c r="BR158" i="101" a="1"/>
  <c r="BR158" i="101" s="1"/>
  <c r="BO158" i="101" a="1"/>
  <c r="BO158" i="101" s="1"/>
  <c r="BM158" i="101" a="1"/>
  <c r="BM158" i="101" s="1"/>
  <c r="BK158" i="101" a="1"/>
  <c r="BK158" i="101" s="1"/>
  <c r="BD158" i="101" a="1"/>
  <c r="BD158" i="101" s="1"/>
  <c r="BC158" i="101" a="1"/>
  <c r="BC158" i="101" s="1"/>
  <c r="BB158" i="101" a="1"/>
  <c r="BB158" i="101" s="1"/>
  <c r="AP158" i="101" a="1"/>
  <c r="AP158" i="101" s="1"/>
  <c r="AN158" i="101" a="1"/>
  <c r="AN158" i="101" s="1"/>
  <c r="AI158" i="101" a="1"/>
  <c r="AI158" i="101" s="1"/>
  <c r="R158" i="101" a="1"/>
  <c r="R158" i="101" s="1"/>
  <c r="AG158" i="101" a="1"/>
  <c r="AG158" i="101" s="1"/>
  <c r="AK158" i="101" a="1"/>
  <c r="AK158" i="101" s="1"/>
  <c r="AJ158" i="101" a="1"/>
  <c r="AJ158" i="101" s="1"/>
  <c r="AC158" i="101" a="1"/>
  <c r="AC158" i="101" s="1"/>
  <c r="AH158" i="101" a="1"/>
  <c r="AH158" i="101" s="1"/>
  <c r="AF158" i="101" a="1"/>
  <c r="AF158" i="101" s="1"/>
  <c r="O158" i="101" a="1"/>
  <c r="O158" i="101" s="1"/>
  <c r="AA158" i="101" a="1"/>
  <c r="AA158" i="101" s="1"/>
  <c r="U158" i="101" a="1"/>
  <c r="U158" i="101" s="1"/>
  <c r="P158" i="101" a="1"/>
  <c r="P158" i="101" s="1"/>
  <c r="Q158" i="101" a="1"/>
  <c r="Q158" i="101" s="1"/>
  <c r="Y158" i="101" a="1"/>
  <c r="Y158" i="101" s="1"/>
  <c r="W158" i="101" a="1"/>
  <c r="W158" i="101" s="1"/>
  <c r="Z158" i="101" a="1"/>
  <c r="Z158" i="101" s="1"/>
  <c r="S158" i="101" a="1"/>
  <c r="S158" i="101" s="1"/>
  <c r="AM158" i="101" a="1"/>
  <c r="AM158" i="101" s="1"/>
  <c r="AL158" i="101" a="1"/>
  <c r="AL158" i="101" s="1"/>
  <c r="T158" i="101" a="1"/>
  <c r="T158" i="101" s="1"/>
  <c r="N158" i="101" a="1"/>
  <c r="N158" i="101" s="1"/>
  <c r="AB158" i="101" a="1"/>
  <c r="AB158" i="101" s="1"/>
  <c r="AE158" i="101" a="1"/>
  <c r="AE158" i="101" s="1"/>
  <c r="X158" i="101" a="1"/>
  <c r="X158" i="101" s="1"/>
  <c r="L158" i="101" a="1"/>
  <c r="L158" i="101" s="1"/>
  <c r="AQ158" i="101" a="1"/>
  <c r="AQ158" i="101" s="1"/>
  <c r="AO158" i="101" a="1"/>
  <c r="AO158" i="101" s="1"/>
  <c r="V158" i="101" a="1"/>
  <c r="V158" i="101" s="1"/>
  <c r="M158" i="101" a="1"/>
  <c r="M158" i="101" s="1"/>
  <c r="AD158" i="101" a="1"/>
  <c r="AD158" i="101" s="1"/>
  <c r="AW157" i="101" a="1"/>
  <c r="AW157" i="101" s="1"/>
  <c r="K158" i="101" a="1"/>
  <c r="K158" i="101" s="1"/>
  <c r="BI157" i="101" a="1"/>
  <c r="BI157" i="101" s="1"/>
  <c r="J158" i="101" a="1"/>
  <c r="J158" i="101" s="1"/>
  <c r="AU157" i="101" a="1"/>
  <c r="AU157" i="101" s="1"/>
  <c r="BC157" i="101" a="1"/>
  <c r="BC157" i="101" s="1"/>
  <c r="BJ157" i="101" a="1"/>
  <c r="BJ157" i="101" s="1"/>
  <c r="BH157" i="101" a="1"/>
  <c r="BH157" i="101" s="1"/>
  <c r="BP157" i="101" a="1"/>
  <c r="BP157" i="101" s="1"/>
  <c r="BR157" i="101" a="1"/>
  <c r="BR157" i="101" s="1"/>
  <c r="BD157" i="101" a="1"/>
  <c r="BD157" i="101" s="1"/>
  <c r="BM157" i="101" a="1"/>
  <c r="BM157" i="101" s="1"/>
  <c r="BL157" i="101" a="1"/>
  <c r="BL157" i="101" s="1"/>
  <c r="BE157" i="101" a="1"/>
  <c r="BE157" i="101" s="1"/>
  <c r="BG157" i="101" a="1"/>
  <c r="BG157" i="101" s="1"/>
  <c r="BA157" i="101" a="1"/>
  <c r="BA157" i="101" s="1"/>
  <c r="AX157" i="101" a="1"/>
  <c r="AX157" i="101" s="1"/>
  <c r="F158" i="101" a="1"/>
  <c r="F158" i="101" s="1"/>
  <c r="I158" i="101" a="1"/>
  <c r="I158" i="101" s="1"/>
  <c r="BF157" i="101" a="1"/>
  <c r="BF157" i="101" s="1"/>
  <c r="H158" i="101" a="1"/>
  <c r="H158" i="101" s="1"/>
  <c r="AV157" i="101" a="1"/>
  <c r="AV157" i="101" s="1"/>
  <c r="BQ157" i="101" a="1"/>
  <c r="BQ157" i="101" s="1"/>
  <c r="G158" i="101" a="1"/>
  <c r="G158" i="101" s="1"/>
  <c r="AY157" i="101" a="1"/>
  <c r="AY157" i="101" s="1"/>
  <c r="AZ157" i="101" a="1"/>
  <c r="AZ157" i="101" s="1"/>
  <c r="E158" i="101" a="1"/>
  <c r="E158" i="101" s="1"/>
  <c r="BO157" i="101" a="1"/>
  <c r="BO157" i="101" s="1"/>
  <c r="BB157" i="101" a="1"/>
  <c r="BB157" i="101" s="1"/>
  <c r="BN157" i="101" a="1"/>
  <c r="BN157" i="101" s="1"/>
  <c r="BK157" i="101" a="1"/>
  <c r="BK157" i="101" s="1"/>
  <c r="D158" i="101" a="1"/>
  <c r="D158" i="101" s="1"/>
  <c r="AA157" i="101" a="1"/>
  <c r="AA157" i="101" s="1"/>
  <c r="U157" i="101" a="1"/>
  <c r="U157" i="101" s="1"/>
  <c r="AD157" i="101" a="1"/>
  <c r="AD157" i="101" s="1"/>
  <c r="AS157" i="101" a="1"/>
  <c r="AS157" i="101" s="1"/>
  <c r="AR157" i="101" a="1"/>
  <c r="AR157" i="101" s="1"/>
  <c r="AQ157" i="101" a="1"/>
  <c r="AQ157" i="101" s="1"/>
  <c r="AO157" i="101" a="1"/>
  <c r="AO157" i="101" s="1"/>
  <c r="AF157" i="101" a="1"/>
  <c r="AF157" i="101" s="1"/>
  <c r="AH157" i="101" a="1"/>
  <c r="AH157" i="101" s="1"/>
  <c r="Q157" i="101" a="1"/>
  <c r="Q157" i="101" s="1"/>
  <c r="S157" i="101" a="1"/>
  <c r="S157" i="101" s="1"/>
  <c r="T157" i="101" a="1"/>
  <c r="T157" i="101" s="1"/>
  <c r="AL157" i="101" a="1"/>
  <c r="AL157" i="101" s="1"/>
  <c r="W157" i="101" a="1"/>
  <c r="W157" i="101" s="1"/>
  <c r="O157" i="101" a="1"/>
  <c r="O157" i="101" s="1"/>
  <c r="AE157" i="101" a="1"/>
  <c r="AE157" i="101" s="1"/>
  <c r="AK157" i="101" a="1"/>
  <c r="AK157" i="101" s="1"/>
  <c r="AI157" i="101" a="1"/>
  <c r="AI157" i="101" s="1"/>
  <c r="AT157" i="101" a="1"/>
  <c r="AT157" i="101" s="1"/>
  <c r="AC157" i="101" a="1"/>
  <c r="AC157" i="101" s="1"/>
  <c r="AN157" i="101" a="1"/>
  <c r="AN157" i="101" s="1"/>
  <c r="AM157" i="101" a="1"/>
  <c r="AM157" i="101" s="1"/>
  <c r="AJ157" i="101" a="1"/>
  <c r="AJ157" i="101" s="1"/>
  <c r="R157" i="101" a="1"/>
  <c r="R157" i="101" s="1"/>
  <c r="Y157" i="101" a="1"/>
  <c r="Y157" i="101" s="1"/>
  <c r="AG157" i="101" a="1"/>
  <c r="AG157" i="101" s="1"/>
  <c r="P157" i="101" a="1"/>
  <c r="P157" i="101" s="1"/>
  <c r="X157" i="101" a="1"/>
  <c r="X157" i="101" s="1"/>
  <c r="AB157" i="101" a="1"/>
  <c r="AB157" i="101" s="1"/>
  <c r="Z157" i="101" a="1"/>
  <c r="Z157" i="101" s="1"/>
  <c r="V157" i="101" a="1"/>
  <c r="V157" i="101" s="1"/>
  <c r="AP157" i="101" a="1"/>
  <c r="AP157" i="101" s="1"/>
  <c r="F157" i="101" a="1"/>
  <c r="F157" i="101" s="1"/>
  <c r="BH156" i="101" a="1"/>
  <c r="BH156" i="101" s="1"/>
  <c r="AZ156" i="101" a="1"/>
  <c r="AZ156" i="101" s="1"/>
  <c r="BQ156" i="101" a="1"/>
  <c r="BQ156" i="101" s="1"/>
  <c r="BC156" i="101" a="1"/>
  <c r="BC156" i="101" s="1"/>
  <c r="G157" i="101" a="1"/>
  <c r="G157" i="101" s="1"/>
  <c r="M157" i="101" a="1"/>
  <c r="M157" i="101" s="1"/>
  <c r="I157" i="101" a="1"/>
  <c r="I157" i="101" s="1"/>
  <c r="BA156" i="101" a="1"/>
  <c r="BA156" i="101" s="1"/>
  <c r="AY156" i="101" a="1"/>
  <c r="AY156" i="101" s="1"/>
  <c r="L157" i="101" a="1"/>
  <c r="L157" i="101" s="1"/>
  <c r="BR156" i="101" a="1"/>
  <c r="BR156" i="101" s="1"/>
  <c r="BB156" i="101" a="1"/>
  <c r="BB156" i="101" s="1"/>
  <c r="BI156" i="101" a="1"/>
  <c r="BI156" i="101" s="1"/>
  <c r="BD156" i="101" a="1"/>
  <c r="BD156" i="101" s="1"/>
  <c r="BE156" i="101" a="1"/>
  <c r="BE156" i="101" s="1"/>
  <c r="BM156" i="101" a="1"/>
  <c r="BM156" i="101" s="1"/>
  <c r="BP156" i="101" a="1"/>
  <c r="BP156" i="101" s="1"/>
  <c r="BK156" i="101" a="1"/>
  <c r="BK156" i="101" s="1"/>
  <c r="E157" i="101" a="1"/>
  <c r="E157" i="101" s="1"/>
  <c r="D157" i="101" a="1"/>
  <c r="D157" i="101" s="1"/>
  <c r="BO156" i="101" a="1"/>
  <c r="BO156" i="101" s="1"/>
  <c r="BN156" i="101" a="1"/>
  <c r="BN156" i="101" s="1"/>
  <c r="BG156" i="101" a="1"/>
  <c r="BG156" i="101" s="1"/>
  <c r="BL156" i="101" a="1"/>
  <c r="BL156" i="101" s="1"/>
  <c r="BF156" i="101" a="1"/>
  <c r="BF156" i="101" s="1"/>
  <c r="H157" i="101" a="1"/>
  <c r="H157" i="101" s="1"/>
  <c r="AX156" i="101" a="1"/>
  <c r="AX156" i="101" s="1"/>
  <c r="BJ156" i="101" a="1"/>
  <c r="BJ156" i="101" s="1"/>
  <c r="N157" i="101" a="1"/>
  <c r="N157" i="101" s="1"/>
  <c r="K157" i="101" a="1"/>
  <c r="K157" i="101" s="1"/>
  <c r="J157" i="101" a="1"/>
  <c r="J157" i="101" s="1"/>
  <c r="AC156" i="101" a="1"/>
  <c r="AC156" i="101" s="1"/>
  <c r="AE156" i="101" a="1"/>
  <c r="AE156" i="101" s="1"/>
  <c r="AN156" i="101" a="1"/>
  <c r="AN156" i="101" s="1"/>
  <c r="W156" i="101" a="1"/>
  <c r="W156" i="101" s="1"/>
  <c r="X156" i="101" a="1"/>
  <c r="X156" i="101" s="1"/>
  <c r="AG156" i="101" a="1"/>
  <c r="AG156" i="101" s="1"/>
  <c r="AT156" i="101" a="1"/>
  <c r="AT156" i="101" s="1"/>
  <c r="AM156" i="101" a="1"/>
  <c r="AM156" i="101" s="1"/>
  <c r="AJ156" i="101" a="1"/>
  <c r="AJ156" i="101" s="1"/>
  <c r="AS156" i="101" a="1"/>
  <c r="AS156" i="101" s="1"/>
  <c r="AK156" i="101" a="1"/>
  <c r="AK156" i="101" s="1"/>
  <c r="Y156" i="101" a="1"/>
  <c r="Y156" i="101" s="1"/>
  <c r="AW156" i="101" a="1"/>
  <c r="AW156" i="101" s="1"/>
  <c r="AV156" i="101" a="1"/>
  <c r="AV156" i="101" s="1"/>
  <c r="AD156" i="101" a="1"/>
  <c r="AD156" i="101" s="1"/>
  <c r="AF156" i="101" a="1"/>
  <c r="AF156" i="101" s="1"/>
  <c r="AU156" i="101" a="1"/>
  <c r="AU156" i="101" s="1"/>
  <c r="AR156" i="101" a="1"/>
  <c r="AR156" i="101" s="1"/>
  <c r="AP156" i="101" a="1"/>
  <c r="AP156" i="101" s="1"/>
  <c r="AQ156" i="101" a="1"/>
  <c r="AQ156" i="101" s="1"/>
  <c r="V156" i="101" a="1"/>
  <c r="V156" i="101" s="1"/>
  <c r="AL156" i="101" a="1"/>
  <c r="AL156" i="101" s="1"/>
  <c r="AA156" i="101" a="1"/>
  <c r="AA156" i="101" s="1"/>
  <c r="Z156" i="101" a="1"/>
  <c r="Z156" i="101" s="1"/>
  <c r="AO156" i="101" a="1"/>
  <c r="AO156" i="101" s="1"/>
  <c r="AI156" i="101" a="1"/>
  <c r="AI156" i="101" s="1"/>
  <c r="AB156" i="101" a="1"/>
  <c r="AB156" i="101" s="1"/>
  <c r="AH156" i="101" a="1"/>
  <c r="AH156" i="101" s="1"/>
  <c r="BI155" i="101" a="1"/>
  <c r="BI155" i="101" s="1"/>
  <c r="R156" i="101" a="1"/>
  <c r="R156" i="101" s="1"/>
  <c r="G156" i="101" a="1"/>
  <c r="G156" i="101" s="1"/>
  <c r="H156" i="101" a="1"/>
  <c r="H156" i="101" s="1"/>
  <c r="BQ155" i="101" a="1"/>
  <c r="BQ155" i="101" s="1"/>
  <c r="BK155" i="101" a="1"/>
  <c r="BK155" i="101" s="1"/>
  <c r="S156" i="101" a="1"/>
  <c r="S156" i="101" s="1"/>
  <c r="F156" i="101" a="1"/>
  <c r="F156" i="101" s="1"/>
  <c r="BF155" i="101" a="1"/>
  <c r="BF155" i="101" s="1"/>
  <c r="U156" i="101" a="1"/>
  <c r="U156" i="101" s="1"/>
  <c r="BM155" i="101" a="1"/>
  <c r="BM155" i="101" s="1"/>
  <c r="T156" i="101" a="1"/>
  <c r="T156" i="101" s="1"/>
  <c r="Q156" i="101" a="1"/>
  <c r="Q156" i="101" s="1"/>
  <c r="BO155" i="101" a="1"/>
  <c r="BO155" i="101" s="1"/>
  <c r="P156" i="101" a="1"/>
  <c r="P156" i="101" s="1"/>
  <c r="BH155" i="101" a="1"/>
  <c r="BH155" i="101" s="1"/>
  <c r="L156" i="101" a="1"/>
  <c r="L156" i="101" s="1"/>
  <c r="N156" i="101" a="1"/>
  <c r="N156" i="101" s="1"/>
  <c r="BG155" i="101" a="1"/>
  <c r="BG155" i="101" s="1"/>
  <c r="BL155" i="101" a="1"/>
  <c r="BL155" i="101" s="1"/>
  <c r="M156" i="101" a="1"/>
  <c r="M156" i="101" s="1"/>
  <c r="E156" i="101" a="1"/>
  <c r="E156" i="101" s="1"/>
  <c r="O156" i="101" a="1"/>
  <c r="O156" i="101" s="1"/>
  <c r="K156" i="101" a="1"/>
  <c r="K156" i="101" s="1"/>
  <c r="BR155" i="101" a="1"/>
  <c r="BR155" i="101" s="1"/>
  <c r="I156" i="101" a="1"/>
  <c r="I156" i="101" s="1"/>
  <c r="D156" i="101" a="1"/>
  <c r="D156" i="101" s="1"/>
  <c r="BP155" i="101" a="1"/>
  <c r="BP155" i="101" s="1"/>
  <c r="J156" i="101" a="1"/>
  <c r="J156" i="101" s="1"/>
  <c r="BJ155" i="101" a="1"/>
  <c r="BJ155" i="101" s="1"/>
  <c r="BN155" i="101" a="1"/>
  <c r="BN155" i="101" s="1"/>
  <c r="AG155" i="101" a="1"/>
  <c r="AG155" i="101" s="1"/>
  <c r="AD155" i="101" a="1"/>
  <c r="AD155" i="101" s="1"/>
  <c r="AN155" i="101" a="1"/>
  <c r="AN155" i="101" s="1"/>
  <c r="AZ155" i="101" a="1"/>
  <c r="AZ155" i="101" s="1"/>
  <c r="AR155" i="101" a="1"/>
  <c r="AR155" i="101" s="1"/>
  <c r="AQ155" i="101" a="1"/>
  <c r="AQ155" i="101" s="1"/>
  <c r="AO155" i="101" a="1"/>
  <c r="AO155" i="101" s="1"/>
  <c r="AH155" i="101" a="1"/>
  <c r="AH155" i="101" s="1"/>
  <c r="AI155" i="101" a="1"/>
  <c r="AI155" i="101" s="1"/>
  <c r="AP155" i="101" a="1"/>
  <c r="AP155" i="101" s="1"/>
  <c r="AF155" i="101" a="1"/>
  <c r="AF155" i="101" s="1"/>
  <c r="AV155" i="101" a="1"/>
  <c r="AV155" i="101" s="1"/>
  <c r="AT155" i="101" a="1"/>
  <c r="AT155" i="101" s="1"/>
  <c r="AU155" i="101" a="1"/>
  <c r="AU155" i="101" s="1"/>
  <c r="BB155" i="101" a="1"/>
  <c r="BB155" i="101" s="1"/>
  <c r="AM155" i="101" a="1"/>
  <c r="AM155" i="101" s="1"/>
  <c r="AX155" i="101" a="1"/>
  <c r="AX155" i="101" s="1"/>
  <c r="AE155" i="101" a="1"/>
  <c r="AE155" i="101" s="1"/>
  <c r="BE155" i="101" a="1"/>
  <c r="BE155" i="101" s="1"/>
  <c r="BD155" i="101" a="1"/>
  <c r="BD155" i="101" s="1"/>
  <c r="AJ155" i="101" a="1"/>
  <c r="AJ155" i="101" s="1"/>
  <c r="BC155" i="101" a="1"/>
  <c r="BC155" i="101" s="1"/>
  <c r="AW155" i="101" a="1"/>
  <c r="AW155" i="101" s="1"/>
  <c r="AL155" i="101" a="1"/>
  <c r="AL155" i="101" s="1"/>
  <c r="BA155" i="101" a="1"/>
  <c r="BA155" i="101" s="1"/>
  <c r="AY155" i="101" a="1"/>
  <c r="AY155" i="101" s="1"/>
  <c r="AK155" i="101" a="1"/>
  <c r="AK155" i="101" s="1"/>
  <c r="AS155" i="101" a="1"/>
  <c r="AS155" i="101" s="1"/>
  <c r="X155" i="101" a="1"/>
  <c r="X155" i="101" s="1"/>
  <c r="U155" i="101" a="1"/>
  <c r="U155" i="101" s="1"/>
  <c r="Q155" i="101" a="1"/>
  <c r="Q155" i="101" s="1"/>
  <c r="F155" i="101" a="1"/>
  <c r="F155" i="101" s="1"/>
  <c r="W155" i="101" a="1"/>
  <c r="W155" i="101" s="1"/>
  <c r="L155" i="101" a="1"/>
  <c r="L155" i="101" s="1"/>
  <c r="S155" i="101" a="1"/>
  <c r="S155" i="101" s="1"/>
  <c r="O155" i="101" a="1"/>
  <c r="O155" i="101" s="1"/>
  <c r="P155" i="101" a="1"/>
  <c r="P155" i="101" s="1"/>
  <c r="N155" i="101" a="1"/>
  <c r="N155" i="101" s="1"/>
  <c r="M155" i="101" a="1"/>
  <c r="M155" i="101" s="1"/>
  <c r="E155" i="101" a="1"/>
  <c r="E155" i="101" s="1"/>
  <c r="K155" i="101" a="1"/>
  <c r="K155" i="101" s="1"/>
  <c r="G155" i="101" a="1"/>
  <c r="G155" i="101" s="1"/>
  <c r="Z155" i="101" a="1"/>
  <c r="Z155" i="101" s="1"/>
  <c r="Y155" i="101" a="1"/>
  <c r="Y155" i="101" s="1"/>
  <c r="V155" i="101" a="1"/>
  <c r="V155" i="101" s="1"/>
  <c r="J155" i="101" a="1"/>
  <c r="J155" i="101" s="1"/>
  <c r="R155" i="101" a="1"/>
  <c r="R155" i="101" s="1"/>
  <c r="I155" i="101" a="1"/>
  <c r="I155" i="101" s="1"/>
  <c r="AC155" i="101" a="1"/>
  <c r="AC155" i="101" s="1"/>
  <c r="AB155" i="101" a="1"/>
  <c r="AB155" i="101" s="1"/>
  <c r="H155" i="101" a="1"/>
  <c r="H155" i="101" s="1"/>
  <c r="T155" i="101" a="1"/>
  <c r="T155" i="101" s="1"/>
  <c r="AA155" i="101" a="1"/>
  <c r="AA155" i="101" s="1"/>
  <c r="BB154" i="101" a="1"/>
  <c r="BB154" i="101" s="1"/>
  <c r="AU154" i="101" a="1"/>
  <c r="AU154" i="101" s="1"/>
  <c r="AW154" i="101" a="1"/>
  <c r="AW154" i="101" s="1"/>
  <c r="BQ154" i="101" a="1"/>
  <c r="BQ154" i="101" s="1"/>
  <c r="BP154" i="101" a="1"/>
  <c r="BP154" i="101" s="1"/>
  <c r="BO154" i="101" a="1"/>
  <c r="BO154" i="101" s="1"/>
  <c r="BN154" i="101" a="1"/>
  <c r="BN154" i="101" s="1"/>
  <c r="BL154" i="101" a="1"/>
  <c r="BL154" i="101" s="1"/>
  <c r="AX154" i="101" a="1"/>
  <c r="AX154" i="101" s="1"/>
  <c r="BJ154" i="101" a="1"/>
  <c r="BJ154" i="101" s="1"/>
  <c r="BH154" i="101" a="1"/>
  <c r="BH154" i="101" s="1"/>
  <c r="BF154" i="101" a="1"/>
  <c r="BF154" i="101" s="1"/>
  <c r="BC154" i="101" a="1"/>
  <c r="BC154" i="101" s="1"/>
  <c r="BA154" i="101" a="1"/>
  <c r="BA154" i="101" s="1"/>
  <c r="AY154" i="101" a="1"/>
  <c r="AY154" i="101" s="1"/>
  <c r="AO154" i="101" a="1"/>
  <c r="AO154" i="101" s="1"/>
  <c r="AS154" i="101" a="1"/>
  <c r="AS154" i="101" s="1"/>
  <c r="BG154" i="101" a="1"/>
  <c r="BG154" i="101" s="1"/>
  <c r="AV154" i="101" a="1"/>
  <c r="AV154" i="101" s="1"/>
  <c r="AP154" i="101" a="1"/>
  <c r="AP154" i="101" s="1"/>
  <c r="AQ154" i="101" a="1"/>
  <c r="AQ154" i="101" s="1"/>
  <c r="BE154" i="101" a="1"/>
  <c r="BE154" i="101" s="1"/>
  <c r="D155" i="101" a="1"/>
  <c r="D155" i="101" s="1"/>
  <c r="BR154" i="101" a="1"/>
  <c r="BR154" i="101" s="1"/>
  <c r="AZ154" i="101" a="1"/>
  <c r="AZ154" i="101" s="1"/>
  <c r="BM154" i="101" a="1"/>
  <c r="BM154" i="101" s="1"/>
  <c r="BK154" i="101" a="1"/>
  <c r="BK154" i="101" s="1"/>
  <c r="AR154" i="101" a="1"/>
  <c r="AR154" i="101" s="1"/>
  <c r="AT154" i="101" a="1"/>
  <c r="AT154" i="101" s="1"/>
  <c r="BI154" i="101" a="1"/>
  <c r="BI154" i="101" s="1"/>
  <c r="AN154" i="101" a="1"/>
  <c r="AN154" i="101" s="1"/>
  <c r="BD154" i="101" a="1"/>
  <c r="BD154" i="101" s="1"/>
  <c r="BE166" i="101" a="1"/>
  <c r="BE166" i="101" s="1"/>
  <c r="BG166" i="101" a="1"/>
  <c r="BG166" i="101" s="1"/>
  <c r="AX166" i="101" a="1"/>
  <c r="AX166" i="101" s="1"/>
  <c r="AS166" i="101" a="1"/>
  <c r="AS166" i="101" s="1"/>
  <c r="G167" i="101" a="1"/>
  <c r="G167" i="101" s="1"/>
  <c r="AD181" i="101" a="1"/>
  <c r="AD181" i="101" s="1"/>
  <c r="BM166" i="101" a="1"/>
  <c r="BM166" i="101" s="1"/>
  <c r="BJ166" i="101" a="1"/>
  <c r="BJ166" i="101" s="1"/>
  <c r="I167" i="101" a="1"/>
  <c r="I167" i="101" s="1"/>
  <c r="AV166" i="101" a="1"/>
  <c r="AV166" i="101" s="1"/>
  <c r="BN166" i="101" a="1"/>
  <c r="BN166" i="101" s="1"/>
  <c r="BI166" i="101" a="1"/>
  <c r="BI166" i="101" s="1"/>
  <c r="BR166" i="101" a="1"/>
  <c r="BR166" i="101" s="1"/>
  <c r="BQ166" i="101" a="1"/>
  <c r="BQ166" i="101" s="1"/>
  <c r="BL166" i="101" a="1"/>
  <c r="BL166" i="101" s="1"/>
  <c r="BF166" i="101" a="1"/>
  <c r="BF166" i="101" s="1"/>
  <c r="BH166" i="101" a="1"/>
  <c r="BH166" i="101" s="1"/>
  <c r="H167" i="101" a="1"/>
  <c r="H167" i="101" s="1"/>
  <c r="BO166" i="101" a="1"/>
  <c r="BO166" i="101" s="1"/>
  <c r="F167" i="101" a="1"/>
  <c r="F167" i="101" s="1"/>
  <c r="BA166" i="101" a="1"/>
  <c r="BA166" i="101" s="1"/>
  <c r="BC166" i="101" a="1"/>
  <c r="BC166" i="101" s="1"/>
  <c r="AU166" i="101" a="1"/>
  <c r="AU166" i="101" s="1"/>
  <c r="BK166" i="101" a="1"/>
  <c r="BK166" i="101" s="1"/>
  <c r="D167" i="101" a="1"/>
  <c r="D167" i="101" s="1"/>
  <c r="E167" i="101" a="1"/>
  <c r="E167" i="101" s="1"/>
  <c r="BP166" i="101" a="1"/>
  <c r="BP166" i="101" s="1"/>
  <c r="AW166" i="101" a="1"/>
  <c r="AW166" i="101" s="1"/>
  <c r="AZ166" i="101" a="1"/>
  <c r="AZ166" i="101" s="1"/>
  <c r="AT166" i="101" a="1"/>
  <c r="AT166" i="101" s="1"/>
  <c r="BB166" i="101" a="1"/>
  <c r="BB166" i="101" s="1"/>
  <c r="AY166" i="101" a="1"/>
  <c r="AY166" i="101" s="1"/>
  <c r="BD166" i="101" a="1"/>
  <c r="BD166" i="101" s="1"/>
  <c r="AR166" i="101" a="1"/>
  <c r="AR166" i="101" s="1"/>
  <c r="AA166" i="101" a="1"/>
  <c r="AA166" i="101" s="1"/>
  <c r="AN166" i="101" a="1"/>
  <c r="AN166" i="101" s="1"/>
  <c r="AQ166" i="101" a="1"/>
  <c r="AQ166" i="101" s="1"/>
  <c r="S166" i="101" a="1"/>
  <c r="S166" i="101" s="1"/>
  <c r="R166" i="101" a="1"/>
  <c r="R166" i="101" s="1"/>
  <c r="AJ166" i="101" a="1"/>
  <c r="AJ166" i="101" s="1"/>
  <c r="AO166" i="101" a="1"/>
  <c r="AO166" i="101" s="1"/>
  <c r="AP166" i="101" a="1"/>
  <c r="AP166" i="101" s="1"/>
  <c r="AF166" i="101" a="1"/>
  <c r="AF166" i="101" s="1"/>
  <c r="AH166" i="101" a="1"/>
  <c r="AH166" i="101" s="1"/>
  <c r="AK166" i="101" a="1"/>
  <c r="AK166" i="101" s="1"/>
  <c r="AE166" i="101" a="1"/>
  <c r="AE166" i="101" s="1"/>
  <c r="V166" i="101" a="1"/>
  <c r="V166" i="101" s="1"/>
  <c r="X166" i="101" a="1"/>
  <c r="X166" i="101" s="1"/>
  <c r="O166" i="101" a="1"/>
  <c r="O166" i="101" s="1"/>
  <c r="AM166" i="101" a="1"/>
  <c r="AM166" i="101" s="1"/>
  <c r="AL166" i="101" a="1"/>
  <c r="AL166" i="101" s="1"/>
  <c r="AI166" i="101" a="1"/>
  <c r="AI166" i="101" s="1"/>
  <c r="AG166" i="101" a="1"/>
  <c r="AG166" i="101" s="1"/>
  <c r="T166" i="101" a="1"/>
  <c r="T166" i="101" s="1"/>
  <c r="Q166" i="101" a="1"/>
  <c r="Q166" i="101" s="1"/>
  <c r="Y166" i="101" a="1"/>
  <c r="Y166" i="101" s="1"/>
  <c r="P166" i="101" a="1"/>
  <c r="P166" i="101" s="1"/>
  <c r="AD166" i="101" a="1"/>
  <c r="AD166" i="101" s="1"/>
  <c r="W166" i="101" a="1"/>
  <c r="W166" i="101" s="1"/>
  <c r="Z166" i="101" a="1"/>
  <c r="Z166" i="101" s="1"/>
  <c r="AC166" i="101" a="1"/>
  <c r="AC166" i="101" s="1"/>
  <c r="U166" i="101" a="1"/>
  <c r="U166" i="101" s="1"/>
  <c r="AB166" i="101" a="1"/>
  <c r="AB166" i="101" s="1"/>
  <c r="BI165" i="101" a="1"/>
  <c r="BI165" i="101" s="1"/>
  <c r="J166" i="101" a="1"/>
  <c r="J166" i="101" s="1"/>
  <c r="F166" i="101" a="1"/>
  <c r="F166" i="101" s="1"/>
  <c r="BR165" i="101" a="1"/>
  <c r="BR165" i="101" s="1"/>
  <c r="BA165" i="101" a="1"/>
  <c r="BA165" i="101" s="1"/>
  <c r="M166" i="101" a="1"/>
  <c r="M166" i="101" s="1"/>
  <c r="BC165" i="101" a="1"/>
  <c r="BC165" i="101" s="1"/>
  <c r="I166" i="101" a="1"/>
  <c r="I166" i="101" s="1"/>
  <c r="D166" i="101" a="1"/>
  <c r="D166" i="101" s="1"/>
  <c r="BP165" i="101" a="1"/>
  <c r="BP165" i="101" s="1"/>
  <c r="AY165" i="101" a="1"/>
  <c r="AY165" i="101" s="1"/>
  <c r="BE165" i="101" a="1"/>
  <c r="BE165" i="101" s="1"/>
  <c r="BM165" i="101" a="1"/>
  <c r="BM165" i="101" s="1"/>
  <c r="BB165" i="101" a="1"/>
  <c r="BB165" i="101" s="1"/>
  <c r="AZ165" i="101" a="1"/>
  <c r="AZ165" i="101" s="1"/>
  <c r="K166" i="101" a="1"/>
  <c r="K166" i="101" s="1"/>
  <c r="H166" i="101" a="1"/>
  <c r="H166" i="101" s="1"/>
  <c r="L166" i="101" a="1"/>
  <c r="L166" i="101" s="1"/>
  <c r="BH165" i="101" a="1"/>
  <c r="BH165" i="101" s="1"/>
  <c r="BG165" i="101" a="1"/>
  <c r="BG165" i="101" s="1"/>
  <c r="BD165" i="101" a="1"/>
  <c r="BD165" i="101" s="1"/>
  <c r="BK165" i="101" a="1"/>
  <c r="BK165" i="101" s="1"/>
  <c r="BO165" i="101" a="1"/>
  <c r="BO165" i="101" s="1"/>
  <c r="BN165" i="101" a="1"/>
  <c r="BN165" i="101" s="1"/>
  <c r="G166" i="101" a="1"/>
  <c r="G166" i="101" s="1"/>
  <c r="E166" i="101" a="1"/>
  <c r="E166" i="101" s="1"/>
  <c r="BL165" i="101" a="1"/>
  <c r="BL165" i="101" s="1"/>
  <c r="BF165" i="101" a="1"/>
  <c r="BF165" i="101" s="1"/>
  <c r="N166" i="101" a="1"/>
  <c r="N166" i="101" s="1"/>
  <c r="BQ165" i="101" a="1"/>
  <c r="BQ165" i="101" s="1"/>
  <c r="BJ165" i="101" a="1"/>
  <c r="BJ165" i="101" s="1"/>
  <c r="W165" i="101" a="1"/>
  <c r="W165" i="101" s="1"/>
  <c r="AF165" i="101" a="1"/>
  <c r="AF165" i="101" s="1"/>
  <c r="Y165" i="101" a="1"/>
  <c r="Y165" i="101" s="1"/>
  <c r="AC165" i="101" a="1"/>
  <c r="AC165" i="101" s="1"/>
  <c r="AX165" i="101" a="1"/>
  <c r="AX165" i="101" s="1"/>
  <c r="AP165" i="101" a="1"/>
  <c r="AP165" i="101" s="1"/>
  <c r="AU165" i="101" a="1"/>
  <c r="AU165" i="101" s="1"/>
  <c r="AR165" i="101" a="1"/>
  <c r="AR165" i="101" s="1"/>
  <c r="AL165" i="101" a="1"/>
  <c r="AL165" i="101" s="1"/>
  <c r="AI165" i="101" a="1"/>
  <c r="AI165" i="101" s="1"/>
  <c r="Z165" i="101" a="1"/>
  <c r="Z165" i="101" s="1"/>
  <c r="AT165" i="101" a="1"/>
  <c r="AT165" i="101" s="1"/>
  <c r="AE165" i="101" a="1"/>
  <c r="AE165" i="101" s="1"/>
  <c r="AO165" i="101" a="1"/>
  <c r="AO165" i="101" s="1"/>
  <c r="AB165" i="101" a="1"/>
  <c r="AB165" i="101" s="1"/>
  <c r="T165" i="101" a="1"/>
  <c r="T165" i="101" s="1"/>
  <c r="AQ165" i="101" a="1"/>
  <c r="AQ165" i="101" s="1"/>
  <c r="AW165" i="101" a="1"/>
  <c r="AW165" i="101" s="1"/>
  <c r="AH165" i="101" a="1"/>
  <c r="AH165" i="101" s="1"/>
  <c r="X165" i="101" a="1"/>
  <c r="X165" i="101" s="1"/>
  <c r="AV165" i="101" a="1"/>
  <c r="AV165" i="101" s="1"/>
  <c r="AN165" i="101" a="1"/>
  <c r="AN165" i="101" s="1"/>
  <c r="AK165" i="101" a="1"/>
  <c r="AK165" i="101" s="1"/>
  <c r="AS165" i="101" a="1"/>
  <c r="AS165" i="101" s="1"/>
  <c r="S165" i="101" a="1"/>
  <c r="S165" i="101" s="1"/>
  <c r="AG165" i="101" a="1"/>
  <c r="AG165" i="101" s="1"/>
  <c r="AJ165" i="101" a="1"/>
  <c r="AJ165" i="101" s="1"/>
  <c r="AA165" i="101" a="1"/>
  <c r="AA165" i="101" s="1"/>
  <c r="V165" i="101" a="1"/>
  <c r="V165" i="101" s="1"/>
  <c r="AM165" i="101" a="1"/>
  <c r="AM165" i="101" s="1"/>
  <c r="U165" i="101" a="1"/>
  <c r="U165" i="101" s="1"/>
  <c r="AD165" i="101" a="1"/>
  <c r="AD165" i="101" s="1"/>
  <c r="BH164" i="101" a="1"/>
  <c r="BH164" i="101" s="1"/>
  <c r="BR164" i="101" a="1"/>
  <c r="BR164" i="101" s="1"/>
  <c r="BK164" i="101" a="1"/>
  <c r="BK164" i="101" s="1"/>
  <c r="BD164" i="101" a="1"/>
  <c r="BD164" i="101" s="1"/>
  <c r="BE164" i="101" a="1"/>
  <c r="BE164" i="101" s="1"/>
  <c r="BC164" i="101" a="1"/>
  <c r="BC164" i="101" s="1"/>
  <c r="K165" i="101" a="1"/>
  <c r="K165" i="101" s="1"/>
  <c r="I165" i="101" a="1"/>
  <c r="I165" i="101" s="1"/>
  <c r="BQ164" i="101" a="1"/>
  <c r="BQ164" i="101" s="1"/>
  <c r="N165" i="101" a="1"/>
  <c r="N165" i="101" s="1"/>
  <c r="J165" i="101" a="1"/>
  <c r="J165" i="101" s="1"/>
  <c r="BF164" i="101" a="1"/>
  <c r="BF164" i="101" s="1"/>
  <c r="D165" i="101" a="1"/>
  <c r="D165" i="101" s="1"/>
  <c r="R165" i="101" a="1"/>
  <c r="R165" i="101" s="1"/>
  <c r="G165" i="101" a="1"/>
  <c r="G165" i="101" s="1"/>
  <c r="Q165" i="101" a="1"/>
  <c r="Q165" i="101" s="1"/>
  <c r="P165" i="101" a="1"/>
  <c r="P165" i="101" s="1"/>
  <c r="BG164" i="101" a="1"/>
  <c r="BG164" i="101" s="1"/>
  <c r="BN164" i="101" a="1"/>
  <c r="BN164" i="101" s="1"/>
  <c r="O165" i="101" a="1"/>
  <c r="O165" i="101" s="1"/>
  <c r="M165" i="101" a="1"/>
  <c r="M165" i="101" s="1"/>
  <c r="BL164" i="101" a="1"/>
  <c r="BL164" i="101" s="1"/>
  <c r="BJ164" i="101" a="1"/>
  <c r="BJ164" i="101" s="1"/>
  <c r="H165" i="101" a="1"/>
  <c r="H165" i="101" s="1"/>
  <c r="F165" i="101" a="1"/>
  <c r="F165" i="101" s="1"/>
  <c r="E165" i="101" a="1"/>
  <c r="E165" i="101" s="1"/>
  <c r="BO164" i="101" a="1"/>
  <c r="BO164" i="101" s="1"/>
  <c r="BM164" i="101" a="1"/>
  <c r="BM164" i="101" s="1"/>
  <c r="BP164" i="101" a="1"/>
  <c r="BP164" i="101" s="1"/>
  <c r="BB164" i="101" a="1"/>
  <c r="BB164" i="101" s="1"/>
  <c r="BI164" i="101" a="1"/>
  <c r="BI164" i="101" s="1"/>
  <c r="L165" i="101" a="1"/>
  <c r="L165" i="101" s="1"/>
  <c r="AK164" i="101" a="1"/>
  <c r="AK164" i="101" s="1"/>
  <c r="AD164" i="101" a="1"/>
  <c r="AD164" i="101" s="1"/>
  <c r="AC164" i="101" a="1"/>
  <c r="AC164" i="101" s="1"/>
  <c r="AM164" i="101" a="1"/>
  <c r="AM164" i="101" s="1"/>
  <c r="AH164" i="101" a="1"/>
  <c r="AH164" i="101" s="1"/>
  <c r="AW164" i="101" a="1"/>
  <c r="AW164" i="101" s="1"/>
  <c r="AU164" i="101" a="1"/>
  <c r="AU164" i="101" s="1"/>
  <c r="AO164" i="101" a="1"/>
  <c r="AO164" i="101" s="1"/>
  <c r="AF164" i="101" a="1"/>
  <c r="AF164" i="101" s="1"/>
  <c r="AB164" i="101" a="1"/>
  <c r="AB164" i="101" s="1"/>
  <c r="Z164" i="101" a="1"/>
  <c r="Z164" i="101" s="1"/>
  <c r="BA164" i="101" a="1"/>
  <c r="BA164" i="101" s="1"/>
  <c r="AP164" i="101" a="1"/>
  <c r="AP164" i="101" s="1"/>
  <c r="AJ164" i="101" a="1"/>
  <c r="AJ164" i="101" s="1"/>
  <c r="AG164" i="101" a="1"/>
  <c r="AG164" i="101" s="1"/>
  <c r="AZ164" i="101" a="1"/>
  <c r="AZ164" i="101" s="1"/>
  <c r="AE164" i="101" a="1"/>
  <c r="AE164" i="101" s="1"/>
  <c r="AA164" i="101" a="1"/>
  <c r="AA164" i="101" s="1"/>
  <c r="AI164" i="101" a="1"/>
  <c r="AI164" i="101" s="1"/>
  <c r="AS164" i="101" a="1"/>
  <c r="AS164" i="101" s="1"/>
  <c r="AX164" i="101" a="1"/>
  <c r="AX164" i="101" s="1"/>
  <c r="AY164" i="101" a="1"/>
  <c r="AY164" i="101" s="1"/>
  <c r="AR164" i="101" a="1"/>
  <c r="AR164" i="101" s="1"/>
  <c r="AV164" i="101" a="1"/>
  <c r="AV164" i="101" s="1"/>
  <c r="AL164" i="101" a="1"/>
  <c r="AL164" i="101" s="1"/>
  <c r="AT164" i="101" a="1"/>
  <c r="AT164" i="101" s="1"/>
  <c r="AN164" i="101" a="1"/>
  <c r="AN164" i="101" s="1"/>
  <c r="AQ164" i="101" a="1"/>
  <c r="AQ164" i="101" s="1"/>
  <c r="G164" i="101" a="1"/>
  <c r="G164" i="101" s="1"/>
  <c r="E164" i="101" a="1"/>
  <c r="E164" i="101" s="1"/>
  <c r="N164" i="101" a="1"/>
  <c r="N164" i="101" s="1"/>
  <c r="I164" i="101" a="1"/>
  <c r="I164" i="101" s="1"/>
  <c r="BL163" i="101" a="1"/>
  <c r="BL163" i="101" s="1"/>
  <c r="R164" i="101" a="1"/>
  <c r="R164" i="101" s="1"/>
  <c r="Y164" i="101" a="1"/>
  <c r="Y164" i="101" s="1"/>
  <c r="X164" i="101" a="1"/>
  <c r="X164" i="101" s="1"/>
  <c r="BR163" i="101" a="1"/>
  <c r="BR163" i="101" s="1"/>
  <c r="O164" i="101" a="1"/>
  <c r="O164" i="101" s="1"/>
  <c r="BK163" i="101" a="1"/>
  <c r="BK163" i="101" s="1"/>
  <c r="M164" i="101" a="1"/>
  <c r="M164" i="101" s="1"/>
  <c r="BP163" i="101" a="1"/>
  <c r="BP163" i="101" s="1"/>
  <c r="Q164" i="101" a="1"/>
  <c r="Q164" i="101" s="1"/>
  <c r="F164" i="101" a="1"/>
  <c r="F164" i="101" s="1"/>
  <c r="W164" i="101" a="1"/>
  <c r="W164" i="101" s="1"/>
  <c r="D164" i="101" a="1"/>
  <c r="D164" i="101" s="1"/>
  <c r="P164" i="101" a="1"/>
  <c r="P164" i="101" s="1"/>
  <c r="K164" i="101" a="1"/>
  <c r="K164" i="101" s="1"/>
  <c r="J164" i="101" a="1"/>
  <c r="J164" i="101" s="1"/>
  <c r="H164" i="101" a="1"/>
  <c r="H164" i="101" s="1"/>
  <c r="BO163" i="101" a="1"/>
  <c r="BO163" i="101" s="1"/>
  <c r="BM163" i="101" a="1"/>
  <c r="BM163" i="101" s="1"/>
  <c r="U164" i="101" a="1"/>
  <c r="U164" i="101" s="1"/>
  <c r="S164" i="101" a="1"/>
  <c r="S164" i="101" s="1"/>
  <c r="BN163" i="101" a="1"/>
  <c r="BN163" i="101" s="1"/>
  <c r="V164" i="101" a="1"/>
  <c r="V164" i="101" s="1"/>
  <c r="T164" i="101" a="1"/>
  <c r="T164" i="101" s="1"/>
  <c r="BQ163" i="101" a="1"/>
  <c r="BQ163" i="101" s="1"/>
  <c r="L164" i="101" a="1"/>
  <c r="L164" i="101" s="1"/>
  <c r="BC163" i="101" a="1"/>
  <c r="BC163" i="101" s="1"/>
  <c r="AS163" i="101" a="1"/>
  <c r="AS163" i="101" s="1"/>
  <c r="AV163" i="101" a="1"/>
  <c r="AV163" i="101" s="1"/>
  <c r="AR163" i="101" a="1"/>
  <c r="AR163" i="101" s="1"/>
  <c r="AL163" i="101" a="1"/>
  <c r="AL163" i="101" s="1"/>
  <c r="BA163" i="101" a="1"/>
  <c r="BA163" i="101" s="1"/>
  <c r="AQ163" i="101" a="1"/>
  <c r="AQ163" i="101" s="1"/>
  <c r="AT163" i="101" a="1"/>
  <c r="AT163" i="101" s="1"/>
  <c r="AK163" i="101" a="1"/>
  <c r="AK163" i="101" s="1"/>
  <c r="AM163" i="101" a="1"/>
  <c r="AM163" i="101" s="1"/>
  <c r="AO163" i="101" a="1"/>
  <c r="AO163" i="101" s="1"/>
  <c r="AI163" i="101" a="1"/>
  <c r="AI163" i="101" s="1"/>
  <c r="AP163" i="101" a="1"/>
  <c r="AP163" i="101" s="1"/>
  <c r="BF163" i="101" a="1"/>
  <c r="BF163" i="101" s="1"/>
  <c r="AY163" i="101" a="1"/>
  <c r="AY163" i="101" s="1"/>
  <c r="BJ163" i="101" a="1"/>
  <c r="BJ163" i="101" s="1"/>
  <c r="BH163" i="101" a="1"/>
  <c r="BH163" i="101" s="1"/>
  <c r="BI163" i="101" a="1"/>
  <c r="BI163" i="101" s="1"/>
  <c r="AU163" i="101" a="1"/>
  <c r="AU163" i="101" s="1"/>
  <c r="BE163" i="101" a="1"/>
  <c r="BE163" i="101" s="1"/>
  <c r="AJ163" i="101" a="1"/>
  <c r="AJ163" i="101" s="1"/>
  <c r="BG163" i="101" a="1"/>
  <c r="BG163" i="101" s="1"/>
  <c r="BD163" i="101" a="1"/>
  <c r="BD163" i="101" s="1"/>
  <c r="AH163" i="101" a="1"/>
  <c r="AH163" i="101" s="1"/>
  <c r="AX163" i="101" a="1"/>
  <c r="AX163" i="101" s="1"/>
  <c r="BB163" i="101" a="1"/>
  <c r="BB163" i="101" s="1"/>
  <c r="AZ163" i="101" a="1"/>
  <c r="AZ163" i="101" s="1"/>
  <c r="AN163" i="101" a="1"/>
  <c r="AN163" i="101" s="1"/>
  <c r="AW163" i="101" a="1"/>
  <c r="AW163" i="101" s="1"/>
  <c r="AI152" i="101" a="1"/>
  <c r="AI152" i="101" s="1"/>
  <c r="AR152" i="101" a="1"/>
  <c r="AR152" i="101" s="1"/>
  <c r="AQ152" i="101" a="1"/>
  <c r="AQ152" i="101" s="1"/>
  <c r="AN152" i="101" a="1"/>
  <c r="AN152" i="101" s="1"/>
  <c r="AK152" i="101" a="1"/>
  <c r="AK152" i="101" s="1"/>
  <c r="AP152" i="101" a="1"/>
  <c r="AP152" i="101" s="1"/>
  <c r="AJ152" i="101" a="1"/>
  <c r="AJ152" i="101" s="1"/>
  <c r="AO152" i="101" a="1"/>
  <c r="AO152" i="101" s="1"/>
  <c r="AM152" i="101" a="1"/>
  <c r="AM152" i="101" s="1"/>
  <c r="AL152" i="101" a="1"/>
  <c r="AL152" i="101" s="1"/>
  <c r="BF21" i="101" a="1"/>
  <c r="BF21" i="101" s="1"/>
  <c r="D21" i="101" a="1"/>
  <c r="D21" i="101" s="1"/>
  <c r="BN29" i="101" a="1"/>
  <c r="BN29" i="101" s="1"/>
  <c r="W21" i="101" a="1"/>
  <c r="W21" i="101" s="1"/>
  <c r="F21" i="101" a="1"/>
  <c r="F21" i="101" s="1"/>
  <c r="BM29" i="101" a="1"/>
  <c r="BM29" i="101" s="1"/>
  <c r="P21" i="101" a="1"/>
  <c r="P21" i="101" s="1"/>
  <c r="E21" i="101" a="1"/>
  <c r="E21" i="101" s="1"/>
  <c r="G21" i="101" a="1"/>
  <c r="G21" i="101" s="1"/>
  <c r="V21" i="101" a="1"/>
  <c r="V21" i="101" s="1"/>
  <c r="U21" i="101" a="1"/>
  <c r="U21" i="101" s="1"/>
  <c r="T21" i="101" a="1"/>
  <c r="T21" i="101" s="1"/>
  <c r="R21" i="101" a="1"/>
  <c r="R21" i="101" s="1"/>
  <c r="Q21" i="101" a="1"/>
  <c r="Q21" i="101" s="1"/>
  <c r="H21" i="101" a="1"/>
  <c r="H21" i="101" s="1"/>
  <c r="M21" i="101" a="1"/>
  <c r="M21" i="101" s="1"/>
  <c r="L21" i="101" a="1"/>
  <c r="L21" i="101" s="1"/>
  <c r="BE21" i="101" a="1"/>
  <c r="BE21" i="101" s="1"/>
  <c r="BR20" i="101" a="1"/>
  <c r="BR20" i="101" s="1"/>
  <c r="N21" i="101" a="1"/>
  <c r="N21" i="101" s="1"/>
  <c r="S21" i="101" a="1"/>
  <c r="S21" i="101" s="1"/>
  <c r="O21" i="101" a="1"/>
  <c r="O21" i="101" s="1"/>
  <c r="I21" i="101" a="1"/>
  <c r="I21" i="101" s="1"/>
  <c r="K21" i="101" a="1"/>
  <c r="K21" i="101" s="1"/>
  <c r="BQ20" i="101" a="1"/>
  <c r="BQ20" i="101" s="1"/>
  <c r="J21" i="101" a="1"/>
  <c r="J21" i="101" s="1"/>
  <c r="BM20" i="101" a="1"/>
  <c r="BM20" i="101" s="1"/>
  <c r="BJ20" i="101" a="1"/>
  <c r="BJ20" i="101" s="1"/>
  <c r="BG20" i="101" a="1"/>
  <c r="BG20" i="101" s="1"/>
  <c r="AV20" i="101" a="1"/>
  <c r="AV20" i="101" s="1"/>
  <c r="AO20" i="101" a="1"/>
  <c r="AO20" i="101" s="1"/>
  <c r="AP20" i="101" a="1"/>
  <c r="AP20" i="101" s="1"/>
  <c r="BA20" i="101" a="1"/>
  <c r="BA20" i="101" s="1"/>
  <c r="AW20" i="101" a="1"/>
  <c r="AW20" i="101" s="1"/>
  <c r="AX20" i="101" a="1"/>
  <c r="AX20" i="101" s="1"/>
  <c r="AM20" i="101" a="1"/>
  <c r="AM20" i="101" s="1"/>
  <c r="AN20" i="101" a="1"/>
  <c r="AN20" i="101" s="1"/>
  <c r="BL20" i="101" a="1"/>
  <c r="BL20" i="101" s="1"/>
  <c r="AL20" i="101" a="1"/>
  <c r="AL20" i="101" s="1"/>
  <c r="BI20" i="101" a="1"/>
  <c r="BI20" i="101" s="1"/>
  <c r="BH20" i="101" a="1"/>
  <c r="BH20" i="101" s="1"/>
  <c r="BE20" i="101" a="1"/>
  <c r="BE20" i="101" s="1"/>
  <c r="AS20" i="101" a="1"/>
  <c r="AS20" i="101" s="1"/>
  <c r="AT20" i="101" a="1"/>
  <c r="AT20" i="101" s="1"/>
  <c r="BC20" i="101" a="1"/>
  <c r="BC20" i="101" s="1"/>
  <c r="AU20" i="101" a="1"/>
  <c r="AU20" i="101" s="1"/>
  <c r="AZ20" i="101" a="1"/>
  <c r="AZ20" i="101" s="1"/>
  <c r="AY20" i="101" a="1"/>
  <c r="AY20" i="101" s="1"/>
  <c r="AQ20" i="101" a="1"/>
  <c r="AQ20" i="101" s="1"/>
  <c r="BD20" i="101" a="1"/>
  <c r="BD20" i="101" s="1"/>
  <c r="AR20" i="101" a="1"/>
  <c r="AR20" i="101" s="1"/>
  <c r="BP20" i="101" a="1"/>
  <c r="BP20" i="101" s="1"/>
  <c r="BF20" i="101" a="1"/>
  <c r="BF20" i="101" s="1"/>
  <c r="BB20" i="101" a="1"/>
  <c r="BB20" i="101" s="1"/>
  <c r="BO20" i="101" a="1"/>
  <c r="BO20" i="101" s="1"/>
  <c r="BN20" i="101" a="1"/>
  <c r="BN20" i="101" s="1"/>
  <c r="BK20" i="101" a="1"/>
  <c r="BK20" i="101" s="1"/>
  <c r="AK20" i="101" a="1"/>
  <c r="AK20" i="101" s="1"/>
  <c r="Z20" i="101" a="1"/>
  <c r="Z20" i="101" s="1"/>
  <c r="T20" i="101" a="1"/>
  <c r="T20" i="101" s="1"/>
  <c r="O20" i="101" a="1"/>
  <c r="O20" i="101" s="1"/>
  <c r="J20" i="101" a="1"/>
  <c r="J20" i="101" s="1"/>
  <c r="W20" i="101" a="1"/>
  <c r="W20" i="101" s="1"/>
  <c r="M20" i="101" a="1"/>
  <c r="M20" i="101" s="1"/>
  <c r="R20" i="101" a="1"/>
  <c r="R20" i="101" s="1"/>
  <c r="AC20" i="101" a="1"/>
  <c r="AC20" i="101" s="1"/>
  <c r="Y20" i="101" a="1"/>
  <c r="Y20" i="101" s="1"/>
  <c r="L20" i="101" a="1"/>
  <c r="L20" i="101" s="1"/>
  <c r="X20" i="101" a="1"/>
  <c r="X20" i="101" s="1"/>
  <c r="V20" i="101" a="1"/>
  <c r="V20" i="101" s="1"/>
  <c r="U20" i="101" a="1"/>
  <c r="U20" i="101" s="1"/>
  <c r="I20" i="101" a="1"/>
  <c r="I20" i="101" s="1"/>
  <c r="S20" i="101" a="1"/>
  <c r="S20" i="101" s="1"/>
  <c r="P20" i="101" a="1"/>
  <c r="P20" i="101" s="1"/>
  <c r="BL29" i="101" a="1"/>
  <c r="BL29" i="101" s="1"/>
  <c r="BK29" i="101" a="1"/>
  <c r="BK29" i="101" s="1"/>
  <c r="K20" i="101" a="1"/>
  <c r="K20" i="101" s="1"/>
  <c r="Q20" i="101" a="1"/>
  <c r="Q20" i="101" s="1"/>
  <c r="H20" i="101" a="1"/>
  <c r="H20" i="101" s="1"/>
  <c r="N20" i="101" a="1"/>
  <c r="N20" i="101" s="1"/>
  <c r="AI20" i="101" a="1"/>
  <c r="AI20" i="101" s="1"/>
  <c r="AJ20" i="101" a="1"/>
  <c r="AJ20" i="101" s="1"/>
  <c r="AF20" i="101" a="1"/>
  <c r="AF20" i="101" s="1"/>
  <c r="AH20" i="101" a="1"/>
  <c r="AH20" i="101" s="1"/>
  <c r="AE20" i="101" a="1"/>
  <c r="AE20" i="101" s="1"/>
  <c r="AD20" i="101" a="1"/>
  <c r="AD20" i="101" s="1"/>
  <c r="AG20" i="101" a="1"/>
  <c r="AG20" i="101" s="1"/>
  <c r="AB20" i="101" a="1"/>
  <c r="AB20" i="101" s="1"/>
  <c r="BI19" i="101" a="1"/>
  <c r="BI19" i="101" s="1"/>
  <c r="BD19" i="101" a="1"/>
  <c r="BD19" i="101" s="1"/>
  <c r="F20" i="101" a="1"/>
  <c r="F20" i="101" s="1"/>
  <c r="BH19" i="101" a="1"/>
  <c r="BH19" i="101" s="1"/>
  <c r="BO19" i="101" a="1"/>
  <c r="BO19" i="101" s="1"/>
  <c r="BB19" i="101" a="1"/>
  <c r="BB19" i="101" s="1"/>
  <c r="BG19" i="101" a="1"/>
  <c r="BG19" i="101" s="1"/>
  <c r="BR19" i="101" a="1"/>
  <c r="BR19" i="101" s="1"/>
  <c r="BM19" i="101" a="1"/>
  <c r="BM19" i="101" s="1"/>
  <c r="BL19" i="101" a="1"/>
  <c r="BL19" i="101" s="1"/>
  <c r="BJ19" i="101" a="1"/>
  <c r="BJ19" i="101" s="1"/>
  <c r="BE19" i="101" a="1"/>
  <c r="BE19" i="101" s="1"/>
  <c r="BP19" i="101" a="1"/>
  <c r="BP19" i="101" s="1"/>
  <c r="E20" i="101" a="1"/>
  <c r="E20" i="101" s="1"/>
  <c r="D20" i="101" a="1"/>
  <c r="D20" i="101" s="1"/>
  <c r="AZ19" i="101" a="1"/>
  <c r="AZ19" i="101" s="1"/>
  <c r="BN19" i="101" a="1"/>
  <c r="BN19" i="101" s="1"/>
  <c r="BK19" i="101" a="1"/>
  <c r="BK19" i="101" s="1"/>
  <c r="BC19" i="101" a="1"/>
  <c r="BC19" i="101" s="1"/>
  <c r="BF19" i="101" a="1"/>
  <c r="BF19" i="101" s="1"/>
  <c r="BA19" i="101" a="1"/>
  <c r="BA19" i="101" s="1"/>
  <c r="AX19" i="101" a="1"/>
  <c r="AX19" i="101" s="1"/>
  <c r="G20" i="101" a="1"/>
  <c r="G20" i="101" s="1"/>
  <c r="AY19" i="101" a="1"/>
  <c r="AY19" i="101" s="1"/>
  <c r="AA20" i="101" a="1"/>
  <c r="AA20" i="101" s="1"/>
  <c r="BQ19" i="101" a="1"/>
  <c r="BQ19" i="101" s="1"/>
  <c r="Y19" i="101" a="1"/>
  <c r="Y19" i="101" s="1"/>
  <c r="AC19" i="101" a="1"/>
  <c r="AC19" i="101" s="1"/>
  <c r="AT19" i="101" a="1"/>
  <c r="AT19" i="101" s="1"/>
  <c r="AP19" i="101" a="1"/>
  <c r="AP19" i="101" s="1"/>
  <c r="BJ29" i="101" a="1"/>
  <c r="BJ29" i="101" s="1"/>
  <c r="Q19" i="101" a="1"/>
  <c r="Q19" i="101" s="1"/>
  <c r="AJ19" i="101" a="1"/>
  <c r="AJ19" i="101" s="1"/>
  <c r="O19" i="101" a="1"/>
  <c r="O19" i="101" s="1"/>
  <c r="N19" i="101" a="1"/>
  <c r="N19" i="101" s="1"/>
  <c r="AW19" i="101" a="1"/>
  <c r="AW19" i="101" s="1"/>
  <c r="BI29" i="101" a="1"/>
  <c r="BI29" i="101" s="1"/>
  <c r="AU19" i="101" a="1"/>
  <c r="AU19" i="101" s="1"/>
  <c r="AG19" i="101" a="1"/>
  <c r="AG19" i="101" s="1"/>
  <c r="V19" i="101" a="1"/>
  <c r="V19" i="101" s="1"/>
  <c r="AE19" i="101" a="1"/>
  <c r="AE19" i="101" s="1"/>
  <c r="L19" i="101" a="1"/>
  <c r="L19" i="101" s="1"/>
  <c r="AL19" i="101" a="1"/>
  <c r="AL19" i="101" s="1"/>
  <c r="AK19" i="101" a="1"/>
  <c r="AK19" i="101" s="1"/>
  <c r="AV19" i="101" a="1"/>
  <c r="AV19" i="101" s="1"/>
  <c r="AR19" i="101" a="1"/>
  <c r="AR19" i="101" s="1"/>
  <c r="AS19" i="101" a="1"/>
  <c r="AS19" i="101" s="1"/>
  <c r="W19" i="101" a="1"/>
  <c r="W19" i="101" s="1"/>
  <c r="AM19" i="101" a="1"/>
  <c r="AM19" i="101" s="1"/>
  <c r="AB19" i="101" a="1"/>
  <c r="AB19" i="101" s="1"/>
  <c r="AH19" i="101" a="1"/>
  <c r="AH19" i="101" s="1"/>
  <c r="AA19" i="101" a="1"/>
  <c r="AA19" i="101" s="1"/>
  <c r="AF19" i="101" a="1"/>
  <c r="AF19" i="101" s="1"/>
  <c r="R19" i="101" a="1"/>
  <c r="R19" i="101" s="1"/>
  <c r="P19" i="101" a="1"/>
  <c r="P19" i="101" s="1"/>
  <c r="AN19" i="101" a="1"/>
  <c r="AN19" i="101" s="1"/>
  <c r="Z19" i="101" a="1"/>
  <c r="Z19" i="101" s="1"/>
  <c r="X19" i="101" a="1"/>
  <c r="X19" i="101" s="1"/>
  <c r="AQ19" i="101" a="1"/>
  <c r="AQ19" i="101" s="1"/>
  <c r="G19" i="101" a="1"/>
  <c r="G19" i="101" s="1"/>
  <c r="BM18" i="101" a="1"/>
  <c r="BM18" i="101" s="1"/>
  <c r="BK18" i="101" a="1"/>
  <c r="BK18" i="101" s="1"/>
  <c r="BC18" i="101" a="1"/>
  <c r="BC18" i="101" s="1"/>
  <c r="I19" i="101" a="1"/>
  <c r="I19" i="101" s="1"/>
  <c r="BB18" i="101" a="1"/>
  <c r="BB18" i="101" s="1"/>
  <c r="BJ18" i="101" a="1"/>
  <c r="BJ18" i="101" s="1"/>
  <c r="AI19" i="101" a="1"/>
  <c r="AI19" i="101" s="1"/>
  <c r="BA18" i="101" a="1"/>
  <c r="BA18" i="101" s="1"/>
  <c r="BH18" i="101" a="1"/>
  <c r="BH18" i="101" s="1"/>
  <c r="BP18" i="101" a="1"/>
  <c r="BP18" i="101" s="1"/>
  <c r="BE18" i="101" a="1"/>
  <c r="BE18" i="101" s="1"/>
  <c r="BQ18" i="101" a="1"/>
  <c r="BQ18" i="101" s="1"/>
  <c r="E19" i="101" a="1"/>
  <c r="E19" i="101" s="1"/>
  <c r="BD18" i="101" a="1"/>
  <c r="BD18" i="101" s="1"/>
  <c r="BI18" i="101" a="1"/>
  <c r="BI18" i="101" s="1"/>
  <c r="BN18" i="101" a="1"/>
  <c r="BN18" i="101" s="1"/>
  <c r="BG18" i="101" a="1"/>
  <c r="BG18" i="101" s="1"/>
  <c r="J19" i="101" a="1"/>
  <c r="J19" i="101" s="1"/>
  <c r="BR18" i="101" a="1"/>
  <c r="BR18" i="101" s="1"/>
  <c r="BF18" i="101" a="1"/>
  <c r="BF18" i="101" s="1"/>
  <c r="H19" i="101" a="1"/>
  <c r="H19" i="101" s="1"/>
  <c r="AY18" i="101" a="1"/>
  <c r="AY18" i="101" s="1"/>
  <c r="BL18" i="101" a="1"/>
  <c r="BL18" i="101" s="1"/>
  <c r="F19" i="101" a="1"/>
  <c r="F19" i="101" s="1"/>
  <c r="BO18" i="101" a="1"/>
  <c r="BO18" i="101" s="1"/>
  <c r="D19" i="101" a="1"/>
  <c r="D19" i="101" s="1"/>
  <c r="AD19" i="101" a="1"/>
  <c r="AD19" i="101" s="1"/>
  <c r="AO19" i="101" a="1"/>
  <c r="AO19" i="101" s="1"/>
  <c r="K19" i="101" a="1"/>
  <c r="K19" i="101" s="1"/>
  <c r="AZ18" i="101" a="1"/>
  <c r="AZ18" i="101" s="1"/>
  <c r="AM18" i="101" a="1"/>
  <c r="AM18" i="101" s="1"/>
  <c r="AA18" i="101" a="1"/>
  <c r="AA18" i="101" s="1"/>
  <c r="AW18" i="101" a="1"/>
  <c r="AW18" i="101" s="1"/>
  <c r="AE18" i="101" a="1"/>
  <c r="AE18" i="101" s="1"/>
  <c r="AL18" i="101" a="1"/>
  <c r="AL18" i="101" s="1"/>
  <c r="AC18" i="101" a="1"/>
  <c r="AC18" i="101" s="1"/>
  <c r="X18" i="101" a="1"/>
  <c r="X18" i="101" s="1"/>
  <c r="S18" i="101" a="1"/>
  <c r="S18" i="101" s="1"/>
  <c r="AI18" i="101" a="1"/>
  <c r="AI18" i="101" s="1"/>
  <c r="AJ18" i="101" a="1"/>
  <c r="AJ18" i="101" s="1"/>
  <c r="AU18" i="101" a="1"/>
  <c r="AU18" i="101" s="1"/>
  <c r="V18" i="101" a="1"/>
  <c r="V18" i="101" s="1"/>
  <c r="AT18" i="101" a="1"/>
  <c r="AT18" i="101" s="1"/>
  <c r="AQ18" i="101" a="1"/>
  <c r="AQ18" i="101" s="1"/>
  <c r="AS18" i="101" a="1"/>
  <c r="AS18" i="101" s="1"/>
  <c r="AP18" i="101" a="1"/>
  <c r="AP18" i="101" s="1"/>
  <c r="Y18" i="101" a="1"/>
  <c r="Y18" i="101" s="1"/>
  <c r="Z18" i="101" a="1"/>
  <c r="Z18" i="101" s="1"/>
  <c r="AF18" i="101" a="1"/>
  <c r="AF18" i="101" s="1"/>
  <c r="W18" i="101" a="1"/>
  <c r="W18" i="101" s="1"/>
  <c r="AX18" i="101" a="1"/>
  <c r="AX18" i="101" s="1"/>
  <c r="AK18" i="101" a="1"/>
  <c r="AK18" i="101" s="1"/>
  <c r="AR18" i="101" a="1"/>
  <c r="AR18" i="101" s="1"/>
  <c r="AN18" i="101" a="1"/>
  <c r="AN18" i="101" s="1"/>
  <c r="AV18" i="101" a="1"/>
  <c r="AV18" i="101" s="1"/>
  <c r="U18" i="101" a="1"/>
  <c r="U18" i="101" s="1"/>
  <c r="AG18" i="101" a="1"/>
  <c r="AG18" i="101" s="1"/>
  <c r="AO18" i="101" a="1"/>
  <c r="AO18" i="101" s="1"/>
  <c r="AB18" i="101" a="1"/>
  <c r="AB18" i="101" s="1"/>
  <c r="T18" i="101" a="1"/>
  <c r="T18" i="101" s="1"/>
  <c r="AH18" i="101" a="1"/>
  <c r="AH18" i="101" s="1"/>
  <c r="AD18" i="101" a="1"/>
  <c r="AD18" i="101" s="1"/>
  <c r="J18" i="101" a="1"/>
  <c r="J18" i="101" s="1"/>
  <c r="BP17" i="101" a="1"/>
  <c r="BP17" i="101" s="1"/>
  <c r="BO17" i="101" a="1"/>
  <c r="BO17" i="101" s="1"/>
  <c r="S19" i="101" a="1"/>
  <c r="S19" i="101" s="1"/>
  <c r="BR17" i="101" a="1"/>
  <c r="BR17" i="101" s="1"/>
  <c r="M19" i="101" a="1"/>
  <c r="M19" i="101" s="1"/>
  <c r="BQ17" i="101" a="1"/>
  <c r="BQ17" i="101" s="1"/>
  <c r="K18" i="101" a="1"/>
  <c r="K18" i="101" s="1"/>
  <c r="R18" i="101" a="1"/>
  <c r="R18" i="101" s="1"/>
  <c r="E18" i="101" a="1"/>
  <c r="E18" i="101" s="1"/>
  <c r="M18" i="101" a="1"/>
  <c r="M18" i="101" s="1"/>
  <c r="L18" i="101" a="1"/>
  <c r="L18" i="101" s="1"/>
  <c r="BF29" i="101" a="1"/>
  <c r="BF29" i="101" s="1"/>
  <c r="N18" i="101" a="1"/>
  <c r="N18" i="101" s="1"/>
  <c r="F18" i="101" a="1"/>
  <c r="F18" i="101" s="1"/>
  <c r="BL17" i="101" a="1"/>
  <c r="BL17" i="101" s="1"/>
  <c r="H18" i="101" a="1"/>
  <c r="H18" i="101" s="1"/>
  <c r="BN17" i="101" a="1"/>
  <c r="BN17" i="101" s="1"/>
  <c r="I18" i="101" a="1"/>
  <c r="I18" i="101" s="1"/>
  <c r="BM17" i="101" a="1"/>
  <c r="BM17" i="101" s="1"/>
  <c r="D18" i="101" a="1"/>
  <c r="D18" i="101" s="1"/>
  <c r="U19" i="101" a="1"/>
  <c r="U19" i="101" s="1"/>
  <c r="Q18" i="101" a="1"/>
  <c r="Q18" i="101" s="1"/>
  <c r="BJ17" i="101" a="1"/>
  <c r="BJ17" i="101" s="1"/>
  <c r="T19" i="101" a="1"/>
  <c r="T19" i="101" s="1"/>
  <c r="BK17" i="101" a="1"/>
  <c r="BK17" i="101" s="1"/>
  <c r="P18" i="101" a="1"/>
  <c r="P18" i="101" s="1"/>
  <c r="BI17" i="101" a="1"/>
  <c r="BI17" i="101" s="1"/>
  <c r="BH17" i="101" a="1"/>
  <c r="BH17" i="101" s="1"/>
  <c r="BG29" i="101" a="1"/>
  <c r="BG29" i="101" s="1"/>
  <c r="O18" i="101" a="1"/>
  <c r="O18" i="101" s="1"/>
  <c r="G18" i="101" a="1"/>
  <c r="G18" i="101" s="1"/>
  <c r="BC17" i="101" a="1"/>
  <c r="BC17" i="101" s="1"/>
  <c r="AY17" i="101" a="1"/>
  <c r="AY17" i="101" s="1"/>
  <c r="AW17" i="101" a="1"/>
  <c r="AW17" i="101" s="1"/>
  <c r="AT17" i="101" a="1"/>
  <c r="AT17" i="101" s="1"/>
  <c r="AQ17" i="101" a="1"/>
  <c r="AQ17" i="101" s="1"/>
  <c r="BG17" i="101" a="1"/>
  <c r="BG17" i="101" s="1"/>
  <c r="AU17" i="101" a="1"/>
  <c r="AU17" i="101" s="1"/>
  <c r="BB17" i="101" a="1"/>
  <c r="BB17" i="101" s="1"/>
  <c r="AX17" i="101" a="1"/>
  <c r="AX17" i="101" s="1"/>
  <c r="AV17" i="101" a="1"/>
  <c r="AV17" i="101" s="1"/>
  <c r="AP17" i="101" a="1"/>
  <c r="AP17" i="101" s="1"/>
  <c r="AN17" i="101" a="1"/>
  <c r="AN17" i="101" s="1"/>
  <c r="AJ17" i="101" a="1"/>
  <c r="AJ17" i="101" s="1"/>
  <c r="AM17" i="101" a="1"/>
  <c r="AM17" i="101" s="1"/>
  <c r="BA17" i="101" a="1"/>
  <c r="BA17" i="101" s="1"/>
  <c r="AL17" i="101" a="1"/>
  <c r="AL17" i="101" s="1"/>
  <c r="BD17" i="101" a="1"/>
  <c r="BD17" i="101" s="1"/>
  <c r="AS17" i="101" a="1"/>
  <c r="AS17" i="101" s="1"/>
  <c r="AG17" i="101" a="1"/>
  <c r="AG17" i="101" s="1"/>
  <c r="AI17" i="101" a="1"/>
  <c r="AI17" i="101" s="1"/>
  <c r="BF17" i="101" a="1"/>
  <c r="BF17" i="101" s="1"/>
  <c r="AZ17" i="101" a="1"/>
  <c r="AZ17" i="101" s="1"/>
  <c r="BE29" i="101" a="1"/>
  <c r="BE29" i="101" s="1"/>
  <c r="AR17" i="101" a="1"/>
  <c r="AR17" i="101" s="1"/>
  <c r="AK17" i="101" a="1"/>
  <c r="AK17" i="101" s="1"/>
  <c r="AH17" i="101" a="1"/>
  <c r="AH17" i="101" s="1"/>
  <c r="AO17" i="101" a="1"/>
  <c r="AO17" i="101" s="1"/>
  <c r="BE17" i="101" a="1"/>
  <c r="BE17" i="101" s="1"/>
  <c r="D17" i="101" a="1"/>
  <c r="D17" i="101" s="1"/>
  <c r="AD17" i="101" a="1"/>
  <c r="AD17" i="101" s="1"/>
  <c r="BC29" i="101" a="1"/>
  <c r="BC29" i="101" s="1"/>
  <c r="AC17" i="101" a="1"/>
  <c r="AC17" i="101" s="1"/>
  <c r="J17" i="101" a="1"/>
  <c r="J17" i="101" s="1"/>
  <c r="F17" i="101" a="1"/>
  <c r="F17" i="101" s="1"/>
  <c r="E17" i="101" a="1"/>
  <c r="E17" i="101" s="1"/>
  <c r="W17" i="101" a="1"/>
  <c r="W17" i="101" s="1"/>
  <c r="U17" i="101" a="1"/>
  <c r="U17" i="101" s="1"/>
  <c r="T17" i="101" a="1"/>
  <c r="T17" i="101" s="1"/>
  <c r="AB17" i="101" a="1"/>
  <c r="AB17" i="101" s="1"/>
  <c r="R17" i="101" a="1"/>
  <c r="R17" i="101" s="1"/>
  <c r="BR16" i="101" a="1"/>
  <c r="BR16" i="101" s="1"/>
  <c r="Y17" i="101" a="1"/>
  <c r="Y17" i="101" s="1"/>
  <c r="K17" i="101" a="1"/>
  <c r="K17" i="101" s="1"/>
  <c r="X17" i="101" a="1"/>
  <c r="X17" i="101" s="1"/>
  <c r="L17" i="101" a="1"/>
  <c r="L17" i="101" s="1"/>
  <c r="H17" i="101" a="1"/>
  <c r="H17" i="101" s="1"/>
  <c r="BD29" i="101" a="1"/>
  <c r="BD29" i="101" s="1"/>
  <c r="V17" i="101" a="1"/>
  <c r="V17" i="101" s="1"/>
  <c r="G17" i="101" a="1"/>
  <c r="G17" i="101" s="1"/>
  <c r="AA17" i="101" a="1"/>
  <c r="AA17" i="101" s="1"/>
  <c r="Q17" i="101" a="1"/>
  <c r="Q17" i="101" s="1"/>
  <c r="AF17" i="101" a="1"/>
  <c r="AF17" i="101" s="1"/>
  <c r="AE17" i="101" a="1"/>
  <c r="AE17" i="101" s="1"/>
  <c r="Z17" i="101" a="1"/>
  <c r="Z17" i="101" s="1"/>
  <c r="P17" i="101" a="1"/>
  <c r="P17" i="101" s="1"/>
  <c r="N17" i="101" a="1"/>
  <c r="N17" i="101" s="1"/>
  <c r="I17" i="101" a="1"/>
  <c r="I17" i="101" s="1"/>
  <c r="M17" i="101" a="1"/>
  <c r="M17" i="101" s="1"/>
  <c r="O17" i="101" a="1"/>
  <c r="O17" i="101" s="1"/>
  <c r="S17" i="101" a="1"/>
  <c r="S17" i="101" s="1"/>
  <c r="BK16" i="101" a="1"/>
  <c r="BK16" i="101" s="1"/>
  <c r="BJ16" i="101" a="1"/>
  <c r="BJ16" i="101" s="1"/>
  <c r="BE16" i="101" a="1"/>
  <c r="BE16" i="101" s="1"/>
  <c r="AL16" i="101" a="1"/>
  <c r="AL16" i="101" s="1"/>
  <c r="AU16" i="101" a="1"/>
  <c r="AU16" i="101" s="1"/>
  <c r="BM16" i="101" a="1"/>
  <c r="BM16" i="101" s="1"/>
  <c r="BL16" i="101" a="1"/>
  <c r="BL16" i="101" s="1"/>
  <c r="BF16" i="101" a="1"/>
  <c r="BF16" i="101" s="1"/>
  <c r="AN16" i="101" a="1"/>
  <c r="AN16" i="101" s="1"/>
  <c r="AZ16" i="101" a="1"/>
  <c r="AZ16" i="101" s="1"/>
  <c r="BI16" i="101" a="1"/>
  <c r="BI16" i="101" s="1"/>
  <c r="BH16" i="101" a="1"/>
  <c r="BH16" i="101" s="1"/>
  <c r="AP16" i="101" a="1"/>
  <c r="AP16" i="101" s="1"/>
  <c r="AM16" i="101" a="1"/>
  <c r="AM16" i="101" s="1"/>
  <c r="BG16" i="101" a="1"/>
  <c r="BG16" i="101" s="1"/>
  <c r="AW16" i="101" a="1"/>
  <c r="AW16" i="101" s="1"/>
  <c r="AQ16" i="101" a="1"/>
  <c r="AQ16" i="101" s="1"/>
  <c r="BC16" i="101" a="1"/>
  <c r="BC16" i="101" s="1"/>
  <c r="AY16" i="101" a="1"/>
  <c r="AY16" i="101" s="1"/>
  <c r="AS16" i="101" a="1"/>
  <c r="AS16" i="101" s="1"/>
  <c r="AV16" i="101" a="1"/>
  <c r="AV16" i="101" s="1"/>
  <c r="BB16" i="101" a="1"/>
  <c r="BB16" i="101" s="1"/>
  <c r="BA16" i="101" a="1"/>
  <c r="BA16" i="101" s="1"/>
  <c r="BD16" i="101" a="1"/>
  <c r="BD16" i="101" s="1"/>
  <c r="AT16" i="101" a="1"/>
  <c r="AT16" i="101" s="1"/>
  <c r="AR16" i="101" a="1"/>
  <c r="AR16" i="101" s="1"/>
  <c r="AX16" i="101" a="1"/>
  <c r="AX16" i="101" s="1"/>
  <c r="AO16" i="101" a="1"/>
  <c r="AO16" i="101" s="1"/>
  <c r="BQ16" i="101" a="1"/>
  <c r="BQ16" i="101" s="1"/>
  <c r="BP16" i="101" a="1"/>
  <c r="BP16" i="101" s="1"/>
  <c r="BO16" i="101" a="1"/>
  <c r="BO16" i="101" s="1"/>
  <c r="BN16" i="101" a="1"/>
  <c r="BN16" i="101" s="1"/>
  <c r="Z29" i="101" a="1"/>
  <c r="Z29" i="101" s="1"/>
  <c r="AU29" i="101" a="1"/>
  <c r="AU29" i="101" s="1"/>
  <c r="AN29" i="101" a="1"/>
  <c r="AN29" i="101" s="1"/>
  <c r="AD29" i="101" a="1"/>
  <c r="AD29" i="101" s="1"/>
  <c r="V29" i="101" a="1"/>
  <c r="V29" i="101" s="1"/>
  <c r="AS29" i="101" a="1"/>
  <c r="AS29" i="101" s="1"/>
  <c r="AI29" i="101" a="1"/>
  <c r="AI29" i="101" s="1"/>
  <c r="X29" i="101" a="1"/>
  <c r="X29" i="101" s="1"/>
  <c r="U29" i="101" a="1"/>
  <c r="U29" i="101" s="1"/>
  <c r="BB29" i="101" a="1"/>
  <c r="BB29" i="101" s="1"/>
  <c r="BA29" i="101" a="1"/>
  <c r="BA29" i="101" s="1"/>
  <c r="AZ29" i="101" a="1"/>
  <c r="AZ29" i="101" s="1"/>
  <c r="AT29" i="101" a="1"/>
  <c r="AT29" i="101" s="1"/>
  <c r="AY29" i="101" a="1"/>
  <c r="AY29" i="101" s="1"/>
  <c r="AW29" i="101" a="1"/>
  <c r="AW29" i="101" s="1"/>
  <c r="AO29" i="101" a="1"/>
  <c r="AO29" i="101" s="1"/>
  <c r="AE29" i="101" a="1"/>
  <c r="AE29" i="101" s="1"/>
  <c r="AV29" i="101" a="1"/>
  <c r="AV29" i="101" s="1"/>
  <c r="AH29" i="101" a="1"/>
  <c r="AH29" i="101" s="1"/>
  <c r="AP29" i="101" a="1"/>
  <c r="AP29" i="101" s="1"/>
  <c r="AA29" i="101" a="1"/>
  <c r="AA29" i="101" s="1"/>
  <c r="AJ29" i="101" a="1"/>
  <c r="AJ29" i="101" s="1"/>
  <c r="AF29" i="101" a="1"/>
  <c r="AF29" i="101" s="1"/>
  <c r="AK29" i="101" a="1"/>
  <c r="AK29" i="101" s="1"/>
  <c r="AL29" i="101" a="1"/>
  <c r="AL29" i="101" s="1"/>
  <c r="AR29" i="101" a="1"/>
  <c r="AR29" i="101" s="1"/>
  <c r="AQ29" i="101" a="1"/>
  <c r="AQ29" i="101" s="1"/>
  <c r="AM29" i="101" a="1"/>
  <c r="AM29" i="101" s="1"/>
  <c r="Y29" i="101" a="1"/>
  <c r="Y29" i="101" s="1"/>
  <c r="W29" i="101" a="1"/>
  <c r="W29" i="101" s="1"/>
  <c r="AC29" i="101" a="1"/>
  <c r="AC29" i="101" s="1"/>
  <c r="AB29" i="101" a="1"/>
  <c r="AB29" i="101" s="1"/>
  <c r="AG29" i="101" a="1"/>
  <c r="AG29" i="101" s="1"/>
  <c r="T29" i="101" a="1"/>
  <c r="T29" i="101" s="1"/>
  <c r="BH29" i="101" a="1"/>
  <c r="BH29" i="101" s="1"/>
  <c r="BK28" i="101" a="1"/>
  <c r="BK28" i="101" s="1"/>
  <c r="S29" i="101" a="1"/>
  <c r="S29" i="101" s="1"/>
  <c r="R29" i="101" a="1"/>
  <c r="R29" i="101" s="1"/>
  <c r="I29" i="101" a="1"/>
  <c r="I29" i="101" s="1"/>
  <c r="G29" i="101" a="1"/>
  <c r="G29" i="101" s="1"/>
  <c r="BO28" i="101" a="1"/>
  <c r="BO28" i="101" s="1"/>
  <c r="Q29" i="101" a="1"/>
  <c r="Q29" i="101" s="1"/>
  <c r="P29" i="101" a="1"/>
  <c r="P29" i="101" s="1"/>
  <c r="D29" i="101" a="1"/>
  <c r="D29" i="101" s="1"/>
  <c r="O29" i="101" a="1"/>
  <c r="O29" i="101" s="1"/>
  <c r="L29" i="101" a="1"/>
  <c r="L29" i="101" s="1"/>
  <c r="AX29" i="101" a="1"/>
  <c r="AX29" i="101" s="1"/>
  <c r="AE140" i="101" a="1"/>
  <c r="AE140" i="101" s="1"/>
  <c r="N29" i="101" a="1"/>
  <c r="N29" i="101" s="1"/>
  <c r="BR28" i="101" a="1"/>
  <c r="BR28" i="101" s="1"/>
  <c r="J29" i="101" a="1"/>
  <c r="J29" i="101" s="1"/>
  <c r="M29" i="101" a="1"/>
  <c r="M29" i="101" s="1"/>
  <c r="E29" i="101" a="1"/>
  <c r="E29" i="101" s="1"/>
  <c r="BP28" i="101" a="1"/>
  <c r="BP28" i="101" s="1"/>
  <c r="F29" i="101" a="1"/>
  <c r="F29" i="101" s="1"/>
  <c r="BL28" i="101" a="1"/>
  <c r="BL28" i="101" s="1"/>
  <c r="BN28" i="101" a="1"/>
  <c r="BN28" i="101" s="1"/>
  <c r="H29" i="101" a="1"/>
  <c r="H29" i="101" s="1"/>
  <c r="AF140" i="101" a="1"/>
  <c r="AF140" i="101" s="1"/>
  <c r="BQ28" i="101" a="1"/>
  <c r="BQ28" i="101" s="1"/>
  <c r="K29" i="101" a="1"/>
  <c r="K29" i="101" s="1"/>
  <c r="BM28" i="101" a="1"/>
  <c r="BM28" i="101" s="1"/>
  <c r="AC28" i="101" a="1"/>
  <c r="AC28" i="101" s="1"/>
  <c r="BA28" i="101" a="1"/>
  <c r="BA28" i="101" s="1"/>
  <c r="AY28" i="101" a="1"/>
  <c r="AY28" i="101" s="1"/>
  <c r="AD28" i="101" a="1"/>
  <c r="AD28" i="101" s="1"/>
  <c r="AR28" i="101" a="1"/>
  <c r="AR28" i="101" s="1"/>
  <c r="AJ28" i="101" a="1"/>
  <c r="AJ28" i="101" s="1"/>
  <c r="AO28" i="101" a="1"/>
  <c r="AO28" i="101" s="1"/>
  <c r="AG28" i="101" a="1"/>
  <c r="AG28" i="101" s="1"/>
  <c r="BF28" i="101" a="1"/>
  <c r="BF28" i="101" s="1"/>
  <c r="BE28" i="101" a="1"/>
  <c r="BE28" i="101" s="1"/>
  <c r="BD28" i="101" a="1"/>
  <c r="BD28" i="101" s="1"/>
  <c r="AZ28" i="101" a="1"/>
  <c r="AZ28" i="101" s="1"/>
  <c r="AP28" i="101" a="1"/>
  <c r="AP28" i="101" s="1"/>
  <c r="AM28" i="101" a="1"/>
  <c r="AM28" i="101" s="1"/>
  <c r="AH28" i="101" a="1"/>
  <c r="AH28" i="101" s="1"/>
  <c r="BB28" i="101" a="1"/>
  <c r="BB28" i="101" s="1"/>
  <c r="AX28" i="101" a="1"/>
  <c r="AX28" i="101" s="1"/>
  <c r="AQ28" i="101" a="1"/>
  <c r="AQ28" i="101" s="1"/>
  <c r="AI28" i="101" a="1"/>
  <c r="AI28" i="101" s="1"/>
  <c r="AL28" i="101" a="1"/>
  <c r="AL28" i="101" s="1"/>
  <c r="AK28" i="101" a="1"/>
  <c r="AK28" i="101" s="1"/>
  <c r="AE28" i="101" a="1"/>
  <c r="AE28" i="101" s="1"/>
  <c r="BJ28" i="101" a="1"/>
  <c r="BJ28" i="101" s="1"/>
  <c r="AS28" i="101" a="1"/>
  <c r="AS28" i="101" s="1"/>
  <c r="AV28" i="101" a="1"/>
  <c r="AV28" i="101" s="1"/>
  <c r="BI28" i="101" a="1"/>
  <c r="BI28" i="101" s="1"/>
  <c r="BH28" i="101" a="1"/>
  <c r="BH28" i="101" s="1"/>
  <c r="AF28" i="101" a="1"/>
  <c r="AF28" i="101" s="1"/>
  <c r="BC28" i="101" a="1"/>
  <c r="BC28" i="101" s="1"/>
  <c r="AW28" i="101" a="1"/>
  <c r="AW28" i="101" s="1"/>
  <c r="AN28" i="101" a="1"/>
  <c r="AN28" i="101" s="1"/>
  <c r="AU28" i="101" a="1"/>
  <c r="AU28" i="101" s="1"/>
  <c r="AT28" i="101" a="1"/>
  <c r="AT28" i="101" s="1"/>
  <c r="BG28" i="101" a="1"/>
  <c r="BG28" i="101" s="1"/>
  <c r="E28" i="101" a="1"/>
  <c r="E28" i="101" s="1"/>
  <c r="BN27" i="101" a="1"/>
  <c r="BN27" i="101" s="1"/>
  <c r="M28" i="101" a="1"/>
  <c r="M28" i="101" s="1"/>
  <c r="AD140" i="101" a="1"/>
  <c r="AD140" i="101" s="1"/>
  <c r="J28" i="101" a="1"/>
  <c r="J28" i="101" s="1"/>
  <c r="L28" i="101" a="1"/>
  <c r="L28" i="101" s="1"/>
  <c r="K28" i="101" a="1"/>
  <c r="K28" i="101" s="1"/>
  <c r="BO27" i="101" a="1"/>
  <c r="BO27" i="101" s="1"/>
  <c r="Y28" i="101" a="1"/>
  <c r="Y28" i="101" s="1"/>
  <c r="R28" i="101" a="1"/>
  <c r="R28" i="101" s="1"/>
  <c r="V28" i="101" a="1"/>
  <c r="V28" i="101" s="1"/>
  <c r="AC140" i="101" a="1"/>
  <c r="AC140" i="101" s="1"/>
  <c r="BQ27" i="101" a="1"/>
  <c r="BQ27" i="101" s="1"/>
  <c r="BR27" i="101" a="1"/>
  <c r="BR27" i="101" s="1"/>
  <c r="Q28" i="101" a="1"/>
  <c r="Q28" i="101" s="1"/>
  <c r="N28" i="101" a="1"/>
  <c r="N28" i="101" s="1"/>
  <c r="AB28" i="101" a="1"/>
  <c r="AB28" i="101" s="1"/>
  <c r="AA28" i="101" a="1"/>
  <c r="AA28" i="101" s="1"/>
  <c r="S28" i="101" a="1"/>
  <c r="S28" i="101" s="1"/>
  <c r="D28" i="101" a="1"/>
  <c r="D28" i="101" s="1"/>
  <c r="BP27" i="101" a="1"/>
  <c r="BP27" i="101" s="1"/>
  <c r="BM27" i="101" a="1"/>
  <c r="BM27" i="101" s="1"/>
  <c r="Z28" i="101" a="1"/>
  <c r="Z28" i="101" s="1"/>
  <c r="X28" i="101" a="1"/>
  <c r="X28" i="101" s="1"/>
  <c r="W28" i="101" a="1"/>
  <c r="W28" i="101" s="1"/>
  <c r="U28" i="101" a="1"/>
  <c r="U28" i="101" s="1"/>
  <c r="T28" i="101" a="1"/>
  <c r="T28" i="101" s="1"/>
  <c r="P28" i="101" a="1"/>
  <c r="P28" i="101" s="1"/>
  <c r="I28" i="101" a="1"/>
  <c r="I28" i="101" s="1"/>
  <c r="O28" i="101" a="1"/>
  <c r="O28" i="101" s="1"/>
  <c r="AV27" i="101" a="1"/>
  <c r="AV27" i="101" s="1"/>
  <c r="BH27" i="101" a="1"/>
  <c r="BH27" i="101" s="1"/>
  <c r="AY27" i="101" a="1"/>
  <c r="AY27" i="101" s="1"/>
  <c r="BJ27" i="101" a="1"/>
  <c r="BJ27" i="101" s="1"/>
  <c r="AF27" i="101" a="1"/>
  <c r="AF27" i="101" s="1"/>
  <c r="AO27" i="101" a="1"/>
  <c r="AO27" i="101" s="1"/>
  <c r="AC27" i="101" a="1"/>
  <c r="AC27" i="101" s="1"/>
  <c r="AL27" i="101" a="1"/>
  <c r="AL27" i="101" s="1"/>
  <c r="BC27" i="101" a="1"/>
  <c r="BC27" i="101" s="1"/>
  <c r="BB27" i="101" a="1"/>
  <c r="BB27" i="101" s="1"/>
  <c r="AX27" i="101" a="1"/>
  <c r="AX27" i="101" s="1"/>
  <c r="BA27" i="101" a="1"/>
  <c r="BA27" i="101" s="1"/>
  <c r="BI27" i="101" a="1"/>
  <c r="BI27" i="101" s="1"/>
  <c r="BG27" i="101" a="1"/>
  <c r="BG27" i="101" s="1"/>
  <c r="BF27" i="101" a="1"/>
  <c r="BF27" i="101" s="1"/>
  <c r="BE27" i="101" a="1"/>
  <c r="BE27" i="101" s="1"/>
  <c r="AK27" i="101" a="1"/>
  <c r="AK27" i="101" s="1"/>
  <c r="AS27" i="101" a="1"/>
  <c r="AS27" i="101" s="1"/>
  <c r="AN27" i="101" a="1"/>
  <c r="AN27" i="101" s="1"/>
  <c r="AD27" i="101" a="1"/>
  <c r="AD27" i="101" s="1"/>
  <c r="AU27" i="101" a="1"/>
  <c r="AU27" i="101" s="1"/>
  <c r="AP27" i="101" a="1"/>
  <c r="AP27" i="101" s="1"/>
  <c r="AJ27" i="101" a="1"/>
  <c r="AJ27" i="101" s="1"/>
  <c r="AB27" i="101" a="1"/>
  <c r="AB27" i="101" s="1"/>
  <c r="AE27" i="101" a="1"/>
  <c r="AE27" i="101" s="1"/>
  <c r="AR27" i="101" a="1"/>
  <c r="AR27" i="101" s="1"/>
  <c r="AG27" i="101" a="1"/>
  <c r="AG27" i="101" s="1"/>
  <c r="BL27" i="101" a="1"/>
  <c r="BL27" i="101" s="1"/>
  <c r="BK27" i="101" a="1"/>
  <c r="BK27" i="101" s="1"/>
  <c r="BD27" i="101" a="1"/>
  <c r="BD27" i="101" s="1"/>
  <c r="AM27" i="101" a="1"/>
  <c r="AM27" i="101" s="1"/>
  <c r="AZ27" i="101" a="1"/>
  <c r="AZ27" i="101" s="1"/>
  <c r="AW27" i="101" a="1"/>
  <c r="AW27" i="101" s="1"/>
  <c r="AT27" i="101" a="1"/>
  <c r="AT27" i="101" s="1"/>
  <c r="AI27" i="101" a="1"/>
  <c r="AI27" i="101" s="1"/>
  <c r="K27" i="101" a="1"/>
  <c r="K27" i="101" s="1"/>
  <c r="M27" i="101" a="1"/>
  <c r="M27" i="101" s="1"/>
  <c r="E27" i="101" a="1"/>
  <c r="E27" i="101" s="1"/>
  <c r="S27" i="101" a="1"/>
  <c r="S27" i="101" s="1"/>
  <c r="P27" i="101" a="1"/>
  <c r="P27" i="101" s="1"/>
  <c r="I27" i="101" a="1"/>
  <c r="I27" i="101" s="1"/>
  <c r="BR26" i="101" a="1"/>
  <c r="BR26" i="101" s="1"/>
  <c r="W27" i="101" a="1"/>
  <c r="W27" i="101" s="1"/>
  <c r="F28" i="101" a="1"/>
  <c r="F28" i="101" s="1"/>
  <c r="F27" i="101" a="1"/>
  <c r="F27" i="101" s="1"/>
  <c r="BQ26" i="101" a="1"/>
  <c r="BQ26" i="101" s="1"/>
  <c r="V27" i="101" a="1"/>
  <c r="V27" i="101" s="1"/>
  <c r="BP26" i="101" a="1"/>
  <c r="BP26" i="101" s="1"/>
  <c r="H27" i="101" a="1"/>
  <c r="H27" i="101" s="1"/>
  <c r="U27" i="101" a="1"/>
  <c r="U27" i="101" s="1"/>
  <c r="D27" i="101" a="1"/>
  <c r="D27" i="101" s="1"/>
  <c r="T27" i="101" a="1"/>
  <c r="T27" i="101" s="1"/>
  <c r="Z27" i="101" a="1"/>
  <c r="Z27" i="101" s="1"/>
  <c r="R27" i="101" a="1"/>
  <c r="R27" i="101" s="1"/>
  <c r="Q27" i="101" a="1"/>
  <c r="Q27" i="101" s="1"/>
  <c r="H28" i="101" a="1"/>
  <c r="H28" i="101" s="1"/>
  <c r="G28" i="101" a="1"/>
  <c r="G28" i="101" s="1"/>
  <c r="L27" i="101" a="1"/>
  <c r="L27" i="101" s="1"/>
  <c r="J27" i="101" a="1"/>
  <c r="J27" i="101" s="1"/>
  <c r="G27" i="101" a="1"/>
  <c r="G27" i="101" s="1"/>
  <c r="AA27" i="101" a="1"/>
  <c r="AA27" i="101" s="1"/>
  <c r="Y27" i="101" a="1"/>
  <c r="Y27" i="101" s="1"/>
  <c r="X27" i="101" a="1"/>
  <c r="X27" i="101" s="1"/>
  <c r="AL26" i="101" a="1"/>
  <c r="AL26" i="101" s="1"/>
  <c r="BD26" i="101" a="1"/>
  <c r="BD26" i="101" s="1"/>
  <c r="AR26" i="101" a="1"/>
  <c r="AR26" i="101" s="1"/>
  <c r="AP26" i="101" a="1"/>
  <c r="AP26" i="101" s="1"/>
  <c r="BI26" i="101" a="1"/>
  <c r="BI26" i="101" s="1"/>
  <c r="AU26" i="101" a="1"/>
  <c r="AU26" i="101" s="1"/>
  <c r="AV26" i="101" a="1"/>
  <c r="AV26" i="101" s="1"/>
  <c r="BL26" i="101" a="1"/>
  <c r="BL26" i="101" s="1"/>
  <c r="BJ26" i="101" a="1"/>
  <c r="BJ26" i="101" s="1"/>
  <c r="BH26" i="101" a="1"/>
  <c r="BH26" i="101" s="1"/>
  <c r="AM26" i="101" a="1"/>
  <c r="AM26" i="101" s="1"/>
  <c r="BF26" i="101" a="1"/>
  <c r="BF26" i="101" s="1"/>
  <c r="BG26" i="101" a="1"/>
  <c r="BG26" i="101" s="1"/>
  <c r="AY26" i="101" a="1"/>
  <c r="AY26" i="101" s="1"/>
  <c r="BE26" i="101" a="1"/>
  <c r="BE26" i="101" s="1"/>
  <c r="AS26" i="101" a="1"/>
  <c r="AS26" i="101" s="1"/>
  <c r="BA26" i="101" a="1"/>
  <c r="BA26" i="101" s="1"/>
  <c r="AZ26" i="101" a="1"/>
  <c r="AZ26" i="101" s="1"/>
  <c r="AT26" i="101" a="1"/>
  <c r="AT26" i="101" s="1"/>
  <c r="AQ26" i="101" a="1"/>
  <c r="AQ26" i="101" s="1"/>
  <c r="AX26" i="101" a="1"/>
  <c r="AX26" i="101" s="1"/>
  <c r="BC26" i="101" a="1"/>
  <c r="BC26" i="101" s="1"/>
  <c r="BB26" i="101" a="1"/>
  <c r="BB26" i="101" s="1"/>
  <c r="AN26" i="101" a="1"/>
  <c r="AN26" i="101" s="1"/>
  <c r="AO26" i="101" a="1"/>
  <c r="AO26" i="101" s="1"/>
  <c r="AK26" i="101" a="1"/>
  <c r="AK26" i="101" s="1"/>
  <c r="BO26" i="101" a="1"/>
  <c r="BO26" i="101" s="1"/>
  <c r="BN26" i="101" a="1"/>
  <c r="BN26" i="101" s="1"/>
  <c r="BM26" i="101" a="1"/>
  <c r="BM26" i="101" s="1"/>
  <c r="AW26" i="101" a="1"/>
  <c r="AW26" i="101" s="1"/>
  <c r="BK26" i="101" a="1"/>
  <c r="BK26" i="101" s="1"/>
  <c r="AJ26" i="101" a="1"/>
  <c r="AJ26" i="101" s="1"/>
  <c r="J26" i="101" a="1"/>
  <c r="J26" i="101" s="1"/>
  <c r="AF26" i="101" a="1"/>
  <c r="AF26" i="101" s="1"/>
  <c r="AH26" i="101" a="1"/>
  <c r="AH26" i="101" s="1"/>
  <c r="K26" i="101" a="1"/>
  <c r="K26" i="101" s="1"/>
  <c r="AE26" i="101" a="1"/>
  <c r="AE26" i="101" s="1"/>
  <c r="Y26" i="101" a="1"/>
  <c r="Y26" i="101" s="1"/>
  <c r="V26" i="101" a="1"/>
  <c r="V26" i="101" s="1"/>
  <c r="P26" i="101" a="1"/>
  <c r="P26" i="101" s="1"/>
  <c r="AC26" i="101" a="1"/>
  <c r="AC26" i="101" s="1"/>
  <c r="AA26" i="101" a="1"/>
  <c r="AA26" i="101" s="1"/>
  <c r="Z26" i="101" a="1"/>
  <c r="Z26" i="101" s="1"/>
  <c r="I26" i="101" a="1"/>
  <c r="I26" i="101" s="1"/>
  <c r="Q26" i="101" a="1"/>
  <c r="Q26" i="101" s="1"/>
  <c r="M26" i="101" a="1"/>
  <c r="M26" i="101" s="1"/>
  <c r="W26" i="101" a="1"/>
  <c r="W26" i="101" s="1"/>
  <c r="AI26" i="101" a="1"/>
  <c r="AI26" i="101" s="1"/>
  <c r="S26" i="101" a="1"/>
  <c r="S26" i="101" s="1"/>
  <c r="AG26" i="101" a="1"/>
  <c r="AG26" i="101" s="1"/>
  <c r="X26" i="101" a="1"/>
  <c r="X26" i="101" s="1"/>
  <c r="T26" i="101" a="1"/>
  <c r="T26" i="101" s="1"/>
  <c r="N26" i="101" a="1"/>
  <c r="N26" i="101" s="1"/>
  <c r="O26" i="101" a="1"/>
  <c r="O26" i="101" s="1"/>
  <c r="AD26" i="101" a="1"/>
  <c r="AD26" i="101" s="1"/>
  <c r="AB26" i="101" a="1"/>
  <c r="AB26" i="101" s="1"/>
  <c r="R26" i="101" a="1"/>
  <c r="R26" i="101" s="1"/>
  <c r="O27" i="101" a="1"/>
  <c r="O27" i="101" s="1"/>
  <c r="U26" i="101" a="1"/>
  <c r="U26" i="101" s="1"/>
  <c r="L26" i="101" a="1"/>
  <c r="L26" i="101" s="1"/>
  <c r="AQ27" i="101" a="1"/>
  <c r="AQ27" i="101" s="1"/>
  <c r="BC25" i="101" a="1"/>
  <c r="BC25" i="101" s="1"/>
  <c r="AW25" i="101" a="1"/>
  <c r="AW25" i="101" s="1"/>
  <c r="BA25" i="101" a="1"/>
  <c r="BA25" i="101" s="1"/>
  <c r="BH25" i="101" a="1"/>
  <c r="BH25" i="101" s="1"/>
  <c r="BE25" i="101" a="1"/>
  <c r="BE25" i="101" s="1"/>
  <c r="AZ25" i="101" a="1"/>
  <c r="AZ25" i="101" s="1"/>
  <c r="BI25" i="101" a="1"/>
  <c r="BI25" i="101" s="1"/>
  <c r="AH27" i="101" a="1"/>
  <c r="AH27" i="101" s="1"/>
  <c r="E26" i="101" a="1"/>
  <c r="E26" i="101" s="1"/>
  <c r="BJ25" i="101" a="1"/>
  <c r="BJ25" i="101" s="1"/>
  <c r="BP25" i="101" a="1"/>
  <c r="BP25" i="101" s="1"/>
  <c r="N27" i="101" a="1"/>
  <c r="N27" i="101" s="1"/>
  <c r="G26" i="101" a="1"/>
  <c r="G26" i="101" s="1"/>
  <c r="BK25" i="101" a="1"/>
  <c r="BK25" i="101" s="1"/>
  <c r="H26" i="101" a="1"/>
  <c r="H26" i="101" s="1"/>
  <c r="BD25" i="101" a="1"/>
  <c r="BD25" i="101" s="1"/>
  <c r="D26" i="101" a="1"/>
  <c r="D26" i="101" s="1"/>
  <c r="BO25" i="101" a="1"/>
  <c r="BO25" i="101" s="1"/>
  <c r="AY25" i="101" a="1"/>
  <c r="AY25" i="101" s="1"/>
  <c r="BQ25" i="101" a="1"/>
  <c r="BQ25" i="101" s="1"/>
  <c r="BM25" i="101" a="1"/>
  <c r="BM25" i="101" s="1"/>
  <c r="BF25" i="101" a="1"/>
  <c r="BF25" i="101" s="1"/>
  <c r="BN25" i="101" a="1"/>
  <c r="BN25" i="101" s="1"/>
  <c r="BB25" i="101" a="1"/>
  <c r="BB25" i="101" s="1"/>
  <c r="AX25" i="101" a="1"/>
  <c r="AX25" i="101" s="1"/>
  <c r="F26" i="101" a="1"/>
  <c r="F26" i="101" s="1"/>
  <c r="BR25" i="101" a="1"/>
  <c r="BR25" i="101" s="1"/>
  <c r="BL25" i="101" a="1"/>
  <c r="BL25" i="101" s="1"/>
  <c r="BG25" i="101" a="1"/>
  <c r="BG25" i="101" s="1"/>
  <c r="V25" i="101" a="1"/>
  <c r="V25" i="101" s="1"/>
  <c r="AD25" i="101" a="1"/>
  <c r="AD25" i="101" s="1"/>
  <c r="AK25" i="101" a="1"/>
  <c r="AK25" i="101" s="1"/>
  <c r="AB25" i="101" a="1"/>
  <c r="AB25" i="101" s="1"/>
  <c r="R25" i="101" a="1"/>
  <c r="R25" i="101" s="1"/>
  <c r="E30" i="101" a="1"/>
  <c r="E30" i="101" s="1"/>
  <c r="AB140" i="101" a="1"/>
  <c r="AB140" i="101" s="1"/>
  <c r="AP25" i="101" a="1"/>
  <c r="AP25" i="101" s="1"/>
  <c r="X25" i="101" a="1"/>
  <c r="X25" i="101" s="1"/>
  <c r="AN25" i="101" a="1"/>
  <c r="AN25" i="101" s="1"/>
  <c r="AM25" i="101" a="1"/>
  <c r="AM25" i="101" s="1"/>
  <c r="L25" i="101" a="1"/>
  <c r="L25" i="101" s="1"/>
  <c r="AJ25" i="101" a="1"/>
  <c r="AJ25" i="101" s="1"/>
  <c r="AH25" i="101" a="1"/>
  <c r="AH25" i="101" s="1"/>
  <c r="AG25" i="101" a="1"/>
  <c r="AG25" i="101" s="1"/>
  <c r="AE25" i="101" a="1"/>
  <c r="AE25" i="101" s="1"/>
  <c r="U25" i="101" a="1"/>
  <c r="U25" i="101" s="1"/>
  <c r="AA25" i="101" a="1"/>
  <c r="AA25" i="101" s="1"/>
  <c r="AV25" i="101" a="1"/>
  <c r="AV25" i="101" s="1"/>
  <c r="AO25" i="101" a="1"/>
  <c r="AO25" i="101" s="1"/>
  <c r="P25" i="101" a="1"/>
  <c r="P25" i="101" s="1"/>
  <c r="AU25" i="101" a="1"/>
  <c r="AU25" i="101" s="1"/>
  <c r="AS25" i="101" a="1"/>
  <c r="AS25" i="101" s="1"/>
  <c r="AF25" i="101" a="1"/>
  <c r="AF25" i="101" s="1"/>
  <c r="AC25" i="101" a="1"/>
  <c r="AC25" i="101" s="1"/>
  <c r="T25" i="101" a="1"/>
  <c r="T25" i="101" s="1"/>
  <c r="W25" i="101" a="1"/>
  <c r="W25" i="101" s="1"/>
  <c r="AI25" i="101" a="1"/>
  <c r="AI25" i="101" s="1"/>
  <c r="AT25" i="101" a="1"/>
  <c r="AT25" i="101" s="1"/>
  <c r="Q25" i="101" a="1"/>
  <c r="Q25" i="101" s="1"/>
  <c r="AR25" i="101" a="1"/>
  <c r="AR25" i="101" s="1"/>
  <c r="AQ25" i="101" a="1"/>
  <c r="AQ25" i="101" s="1"/>
  <c r="AL25" i="101" a="1"/>
  <c r="AL25" i="101" s="1"/>
  <c r="Y25" i="101" a="1"/>
  <c r="Y25" i="101" s="1"/>
  <c r="S25" i="101" a="1"/>
  <c r="S25" i="101" s="1"/>
  <c r="G25" i="101" a="1"/>
  <c r="G25" i="101" s="1"/>
  <c r="BR24" i="101" a="1"/>
  <c r="BR24" i="101" s="1"/>
  <c r="BF24" i="101" a="1"/>
  <c r="BF24" i="101" s="1"/>
  <c r="BM24" i="101" a="1"/>
  <c r="BM24" i="101" s="1"/>
  <c r="BH24" i="101" a="1"/>
  <c r="BH24" i="101" s="1"/>
  <c r="BI24" i="101" a="1"/>
  <c r="BI24" i="101" s="1"/>
  <c r="BL24" i="101" a="1"/>
  <c r="BL24" i="101" s="1"/>
  <c r="D25" i="101" a="1"/>
  <c r="D25" i="101" s="1"/>
  <c r="BN24" i="101" a="1"/>
  <c r="BN24" i="101" s="1"/>
  <c r="BP24" i="101" a="1"/>
  <c r="BP24" i="101" s="1"/>
  <c r="BQ24" i="101" a="1"/>
  <c r="BQ24" i="101" s="1"/>
  <c r="F25" i="101" a="1"/>
  <c r="F25" i="101" s="1"/>
  <c r="BO24" i="101" a="1"/>
  <c r="BO24" i="101" s="1"/>
  <c r="BD24" i="101" a="1"/>
  <c r="BD24" i="101" s="1"/>
  <c r="BG24" i="101" a="1"/>
  <c r="BG24" i="101" s="1"/>
  <c r="Z25" i="101" a="1"/>
  <c r="Z25" i="101" s="1"/>
  <c r="J25" i="101" a="1"/>
  <c r="J25" i="101" s="1"/>
  <c r="O25" i="101" a="1"/>
  <c r="O25" i="101" s="1"/>
  <c r="K25" i="101" a="1"/>
  <c r="K25" i="101" s="1"/>
  <c r="BA24" i="101" a="1"/>
  <c r="BA24" i="101" s="1"/>
  <c r="H25" i="101" a="1"/>
  <c r="H25" i="101" s="1"/>
  <c r="BJ24" i="101" a="1"/>
  <c r="BJ24" i="101" s="1"/>
  <c r="BB24" i="101" a="1"/>
  <c r="BB24" i="101" s="1"/>
  <c r="AY24" i="101" a="1"/>
  <c r="AY24" i="101" s="1"/>
  <c r="BE24" i="101" a="1"/>
  <c r="BE24" i="101" s="1"/>
  <c r="BK24" i="101" a="1"/>
  <c r="BK24" i="101" s="1"/>
  <c r="AZ24" i="101" a="1"/>
  <c r="AZ24" i="101" s="1"/>
  <c r="BC24" i="101" a="1"/>
  <c r="BC24" i="101" s="1"/>
  <c r="I25" i="101" a="1"/>
  <c r="I25" i="101" s="1"/>
  <c r="E25" i="101" a="1"/>
  <c r="E25" i="101" s="1"/>
  <c r="AM24" i="101" a="1"/>
  <c r="AM24" i="101" s="1"/>
  <c r="AP24" i="101" a="1"/>
  <c r="AP24" i="101" s="1"/>
  <c r="AX24" i="101" a="1"/>
  <c r="AX24" i="101" s="1"/>
  <c r="AW24" i="101" a="1"/>
  <c r="AW24" i="101" s="1"/>
  <c r="AO24" i="101" a="1"/>
  <c r="AO24" i="101" s="1"/>
  <c r="AV24" i="101" a="1"/>
  <c r="AV24" i="101" s="1"/>
  <c r="AU24" i="101" a="1"/>
  <c r="AU24" i="101" s="1"/>
  <c r="AT24" i="101" a="1"/>
  <c r="AT24" i="101" s="1"/>
  <c r="AL24" i="101" a="1"/>
  <c r="AL24" i="101" s="1"/>
  <c r="AQ24" i="101" a="1"/>
  <c r="AQ24" i="101" s="1"/>
  <c r="AS24" i="101" a="1"/>
  <c r="AS24" i="101" s="1"/>
  <c r="AR24" i="101" a="1"/>
  <c r="AR24" i="101" s="1"/>
  <c r="AN24" i="101" a="1"/>
  <c r="AN24" i="101" s="1"/>
  <c r="AC24" i="101" a="1"/>
  <c r="AC24" i="101" s="1"/>
  <c r="AB24" i="101" a="1"/>
  <c r="AB24" i="101" s="1"/>
  <c r="AA24" i="101" a="1"/>
  <c r="AA24" i="101" s="1"/>
  <c r="Z24" i="101" a="1"/>
  <c r="Z24" i="101" s="1"/>
  <c r="X24" i="101" a="1"/>
  <c r="X24" i="101" s="1"/>
  <c r="M24" i="101" a="1"/>
  <c r="M24" i="101" s="1"/>
  <c r="S24" i="101" a="1"/>
  <c r="S24" i="101" s="1"/>
  <c r="T24" i="101" a="1"/>
  <c r="T24" i="101" s="1"/>
  <c r="Q24" i="101" a="1"/>
  <c r="Q24" i="101" s="1"/>
  <c r="AI24" i="101" a="1"/>
  <c r="AI24" i="101" s="1"/>
  <c r="V24" i="101" a="1"/>
  <c r="V24" i="101" s="1"/>
  <c r="L24" i="101" a="1"/>
  <c r="L24" i="101" s="1"/>
  <c r="O24" i="101" a="1"/>
  <c r="O24" i="101" s="1"/>
  <c r="W24" i="101" a="1"/>
  <c r="W24" i="101" s="1"/>
  <c r="U24" i="101" a="1"/>
  <c r="U24" i="101" s="1"/>
  <c r="N24" i="101" a="1"/>
  <c r="N24" i="101" s="1"/>
  <c r="Y24" i="101" a="1"/>
  <c r="Y24" i="101" s="1"/>
  <c r="N25" i="101" a="1"/>
  <c r="N25" i="101" s="1"/>
  <c r="K24" i="101" a="1"/>
  <c r="K24" i="101" s="1"/>
  <c r="M25" i="101" a="1"/>
  <c r="M25" i="101" s="1"/>
  <c r="AK24" i="101" a="1"/>
  <c r="AK24" i="101" s="1"/>
  <c r="AF24" i="101" a="1"/>
  <c r="AF24" i="101" s="1"/>
  <c r="R24" i="101" a="1"/>
  <c r="R24" i="101" s="1"/>
  <c r="AJ24" i="101" a="1"/>
  <c r="AJ24" i="101" s="1"/>
  <c r="AD24" i="101" a="1"/>
  <c r="AD24" i="101" s="1"/>
  <c r="AH24" i="101" a="1"/>
  <c r="AH24" i="101" s="1"/>
  <c r="AG24" i="101" a="1"/>
  <c r="AG24" i="101" s="1"/>
  <c r="AE24" i="101" a="1"/>
  <c r="AE24" i="101" s="1"/>
  <c r="P24" i="101" a="1"/>
  <c r="P24" i="101" s="1"/>
  <c r="BJ23" i="101" a="1"/>
  <c r="BJ23" i="101" s="1"/>
  <c r="H24" i="101" a="1"/>
  <c r="H24" i="101" s="1"/>
  <c r="F24" i="101" a="1"/>
  <c r="F24" i="101" s="1"/>
  <c r="AV23" i="101" a="1"/>
  <c r="AV23" i="101" s="1"/>
  <c r="BM23" i="101" a="1"/>
  <c r="BM23" i="101" s="1"/>
  <c r="BH23" i="101" a="1"/>
  <c r="BH23" i="101" s="1"/>
  <c r="BA23" i="101" a="1"/>
  <c r="BA23" i="101" s="1"/>
  <c r="G24" i="101" a="1"/>
  <c r="G24" i="101" s="1"/>
  <c r="I24" i="101" a="1"/>
  <c r="I24" i="101" s="1"/>
  <c r="D24" i="101" a="1"/>
  <c r="D24" i="101" s="1"/>
  <c r="BK23" i="101" a="1"/>
  <c r="BK23" i="101" s="1"/>
  <c r="AX23" i="101" a="1"/>
  <c r="AX23" i="101" s="1"/>
  <c r="AU23" i="101" a="1"/>
  <c r="AU23" i="101" s="1"/>
  <c r="BC23" i="101" a="1"/>
  <c r="BC23" i="101" s="1"/>
  <c r="BB23" i="101" a="1"/>
  <c r="BB23" i="101" s="1"/>
  <c r="BN23" i="101" a="1"/>
  <c r="BN23" i="101" s="1"/>
  <c r="AY23" i="101" a="1"/>
  <c r="AY23" i="101" s="1"/>
  <c r="BO23" i="101" a="1"/>
  <c r="BO23" i="101" s="1"/>
  <c r="BF23" i="101" a="1"/>
  <c r="BF23" i="101" s="1"/>
  <c r="J24" i="101" a="1"/>
  <c r="J24" i="101" s="1"/>
  <c r="BI23" i="101" a="1"/>
  <c r="BI23" i="101" s="1"/>
  <c r="BR23" i="101" a="1"/>
  <c r="BR23" i="101" s="1"/>
  <c r="BE23" i="101" a="1"/>
  <c r="BE23" i="101" s="1"/>
  <c r="BL23" i="101" a="1"/>
  <c r="BL23" i="101" s="1"/>
  <c r="BP23" i="101" a="1"/>
  <c r="BP23" i="101" s="1"/>
  <c r="AW23" i="101" a="1"/>
  <c r="AW23" i="101" s="1"/>
  <c r="BQ23" i="101" a="1"/>
  <c r="BQ23" i="101" s="1"/>
  <c r="BD23" i="101" a="1"/>
  <c r="BD23" i="101" s="1"/>
  <c r="AZ23" i="101" a="1"/>
  <c r="AZ23" i="101" s="1"/>
  <c r="BG23" i="101" a="1"/>
  <c r="BG23" i="101" s="1"/>
  <c r="E24" i="101" a="1"/>
  <c r="E24" i="101" s="1"/>
  <c r="AD23" i="101" a="1"/>
  <c r="AD23" i="101" s="1"/>
  <c r="W23" i="101" a="1"/>
  <c r="W23" i="101" s="1"/>
  <c r="R23" i="101" a="1"/>
  <c r="R23" i="101" s="1"/>
  <c r="Q23" i="101" a="1"/>
  <c r="Q23" i="101" s="1"/>
  <c r="Y23" i="101" a="1"/>
  <c r="Y23" i="101" s="1"/>
  <c r="D30" i="101" a="1"/>
  <c r="D30" i="101" s="1"/>
  <c r="AB23" i="101" a="1"/>
  <c r="AB23" i="101" s="1"/>
  <c r="P23" i="101" a="1"/>
  <c r="P23" i="101" s="1"/>
  <c r="S23" i="101" a="1"/>
  <c r="S23" i="101" s="1"/>
  <c r="AL23" i="101" a="1"/>
  <c r="AL23" i="101" s="1"/>
  <c r="U23" i="101" a="1"/>
  <c r="U23" i="101" s="1"/>
  <c r="AG23" i="101" a="1"/>
  <c r="AG23" i="101" s="1"/>
  <c r="AF23" i="101" a="1"/>
  <c r="AF23" i="101" s="1"/>
  <c r="AC23" i="101" a="1"/>
  <c r="AC23" i="101" s="1"/>
  <c r="X23" i="101" a="1"/>
  <c r="X23" i="101" s="1"/>
  <c r="V23" i="101" a="1"/>
  <c r="V23" i="101" s="1"/>
  <c r="AJ23" i="101" a="1"/>
  <c r="AJ23" i="101" s="1"/>
  <c r="T23" i="101" a="1"/>
  <c r="T23" i="101" s="1"/>
  <c r="AT23" i="101" a="1"/>
  <c r="AT23" i="101" s="1"/>
  <c r="AQ23" i="101" a="1"/>
  <c r="AQ23" i="101" s="1"/>
  <c r="AE23" i="101" a="1"/>
  <c r="AE23" i="101" s="1"/>
  <c r="AI23" i="101" a="1"/>
  <c r="AI23" i="101" s="1"/>
  <c r="Z23" i="101" a="1"/>
  <c r="Z23" i="101" s="1"/>
  <c r="AS23" i="101" a="1"/>
  <c r="AS23" i="101" s="1"/>
  <c r="AO23" i="101" a="1"/>
  <c r="AO23" i="101" s="1"/>
  <c r="AR23" i="101" a="1"/>
  <c r="AR23" i="101" s="1"/>
  <c r="AA23" i="101" a="1"/>
  <c r="AA23" i="101" s="1"/>
  <c r="AK23" i="101" a="1"/>
  <c r="AK23" i="101" s="1"/>
  <c r="AP23" i="101" a="1"/>
  <c r="AP23" i="101" s="1"/>
  <c r="AN23" i="101" a="1"/>
  <c r="AN23" i="101" s="1"/>
  <c r="AM23" i="101" a="1"/>
  <c r="AM23" i="101" s="1"/>
  <c r="AH23" i="101" a="1"/>
  <c r="AH23" i="101" s="1"/>
  <c r="I23" i="101" a="1"/>
  <c r="I23" i="101" s="1"/>
  <c r="J23" i="101" a="1"/>
  <c r="J23" i="101" s="1"/>
  <c r="BR22" i="101" a="1"/>
  <c r="BR22" i="101" s="1"/>
  <c r="BM22" i="101" a="1"/>
  <c r="BM22" i="101" s="1"/>
  <c r="BP22" i="101" a="1"/>
  <c r="BP22" i="101" s="1"/>
  <c r="BJ22" i="101" a="1"/>
  <c r="BJ22" i="101" s="1"/>
  <c r="L23" i="101" a="1"/>
  <c r="L23" i="101" s="1"/>
  <c r="M23" i="101" a="1"/>
  <c r="M23" i="101" s="1"/>
  <c r="N23" i="101" a="1"/>
  <c r="N23" i="101" s="1"/>
  <c r="BQ29" i="101" a="1"/>
  <c r="BQ29" i="101" s="1"/>
  <c r="BR29" i="101" a="1"/>
  <c r="BR29" i="101" s="1"/>
  <c r="BQ22" i="101" a="1"/>
  <c r="BQ22" i="101" s="1"/>
  <c r="E23" i="101" a="1"/>
  <c r="E23" i="101" s="1"/>
  <c r="K23" i="101" a="1"/>
  <c r="K23" i="101" s="1"/>
  <c r="BG22" i="101" a="1"/>
  <c r="BG22" i="101" s="1"/>
  <c r="BL22" i="101" a="1"/>
  <c r="BL22" i="101" s="1"/>
  <c r="BK22" i="101" a="1"/>
  <c r="BK22" i="101" s="1"/>
  <c r="BC22" i="101" a="1"/>
  <c r="BC22" i="101" s="1"/>
  <c r="BH22" i="101" a="1"/>
  <c r="BH22" i="101" s="1"/>
  <c r="BF22" i="101" a="1"/>
  <c r="BF22" i="101" s="1"/>
  <c r="BO22" i="101" a="1"/>
  <c r="BO22" i="101" s="1"/>
  <c r="BN22" i="101" a="1"/>
  <c r="BN22" i="101" s="1"/>
  <c r="BE22" i="101" a="1"/>
  <c r="BE22" i="101" s="1"/>
  <c r="BI22" i="101" a="1"/>
  <c r="BI22" i="101" s="1"/>
  <c r="O23" i="101" a="1"/>
  <c r="O23" i="101" s="1"/>
  <c r="BD22" i="101" a="1"/>
  <c r="BD22" i="101" s="1"/>
  <c r="AA140" i="101" a="1"/>
  <c r="AA140" i="101" s="1"/>
  <c r="D23" i="101" a="1"/>
  <c r="D23" i="101" s="1"/>
  <c r="AS22" i="101" a="1"/>
  <c r="AS22" i="101" s="1"/>
  <c r="AH22" i="101" a="1"/>
  <c r="AH22" i="101" s="1"/>
  <c r="AX22" i="101" a="1"/>
  <c r="AX22" i="101" s="1"/>
  <c r="AJ22" i="101" a="1"/>
  <c r="AJ22" i="101" s="1"/>
  <c r="AK22" i="101" a="1"/>
  <c r="AK22" i="101" s="1"/>
  <c r="AW22" i="101" a="1"/>
  <c r="AW22" i="101" s="1"/>
  <c r="AV22" i="101" a="1"/>
  <c r="AV22" i="101" s="1"/>
  <c r="AT22" i="101" a="1"/>
  <c r="AT22" i="101" s="1"/>
  <c r="AQ22" i="101" a="1"/>
  <c r="AQ22" i="101" s="1"/>
  <c r="AL22" i="101" a="1"/>
  <c r="AL22" i="101" s="1"/>
  <c r="AB22" i="101" a="1"/>
  <c r="AB22" i="101" s="1"/>
  <c r="Z22" i="101" a="1"/>
  <c r="Z22" i="101" s="1"/>
  <c r="AN22" i="101" a="1"/>
  <c r="AN22" i="101" s="1"/>
  <c r="Y22" i="101" a="1"/>
  <c r="Y22" i="101" s="1"/>
  <c r="AM22" i="101" a="1"/>
  <c r="AM22" i="101" s="1"/>
  <c r="AR22" i="101" a="1"/>
  <c r="AR22" i="101" s="1"/>
  <c r="AI22" i="101" a="1"/>
  <c r="AI22" i="101" s="1"/>
  <c r="BB22" i="101" a="1"/>
  <c r="BB22" i="101" s="1"/>
  <c r="BA22" i="101" a="1"/>
  <c r="BA22" i="101" s="1"/>
  <c r="AC22" i="101" a="1"/>
  <c r="AC22" i="101" s="1"/>
  <c r="AY22" i="101" a="1"/>
  <c r="AY22" i="101" s="1"/>
  <c r="AO22" i="101" a="1"/>
  <c r="AO22" i="101" s="1"/>
  <c r="AP22" i="101" a="1"/>
  <c r="AP22" i="101" s="1"/>
  <c r="X22" i="101" a="1"/>
  <c r="X22" i="101" s="1"/>
  <c r="AD22" i="101" a="1"/>
  <c r="AD22" i="101" s="1"/>
  <c r="AE22" i="101" a="1"/>
  <c r="AE22" i="101" s="1"/>
  <c r="AA22" i="101" a="1"/>
  <c r="AA22" i="101" s="1"/>
  <c r="AZ22" i="101" a="1"/>
  <c r="AZ22" i="101" s="1"/>
  <c r="AU22" i="101" a="1"/>
  <c r="AU22" i="101" s="1"/>
  <c r="AG22" i="101" a="1"/>
  <c r="AG22" i="101" s="1"/>
  <c r="AF22" i="101" a="1"/>
  <c r="AF22" i="101" s="1"/>
  <c r="J22" i="101" a="1"/>
  <c r="J22" i="101" s="1"/>
  <c r="O22" i="101" a="1"/>
  <c r="O22" i="101" s="1"/>
  <c r="U22" i="101" a="1"/>
  <c r="U22" i="101" s="1"/>
  <c r="F23" i="101" a="1"/>
  <c r="F23" i="101" s="1"/>
  <c r="N22" i="101" a="1"/>
  <c r="N22" i="101" s="1"/>
  <c r="K22" i="101" a="1"/>
  <c r="K22" i="101" s="1"/>
  <c r="BP29" i="101" a="1"/>
  <c r="BP29" i="101" s="1"/>
  <c r="H23" i="101" a="1"/>
  <c r="H23" i="101" s="1"/>
  <c r="L22" i="101" a="1"/>
  <c r="L22" i="101" s="1"/>
  <c r="I22" i="101" a="1"/>
  <c r="I22" i="101" s="1"/>
  <c r="Q22" i="101" a="1"/>
  <c r="Q22" i="101" s="1"/>
  <c r="M22" i="101" a="1"/>
  <c r="M22" i="101" s="1"/>
  <c r="W22" i="101" a="1"/>
  <c r="W22" i="101" s="1"/>
  <c r="G23" i="101" a="1"/>
  <c r="G23" i="101" s="1"/>
  <c r="V22" i="101" a="1"/>
  <c r="V22" i="101" s="1"/>
  <c r="R22" i="101" a="1"/>
  <c r="R22" i="101" s="1"/>
  <c r="T22" i="101" a="1"/>
  <c r="T22" i="101" s="1"/>
  <c r="H22" i="101" a="1"/>
  <c r="H22" i="101" s="1"/>
  <c r="S22" i="101" a="1"/>
  <c r="S22" i="101" s="1"/>
  <c r="P22" i="101" a="1"/>
  <c r="P22" i="101" s="1"/>
  <c r="BI21" i="101" a="1"/>
  <c r="BI21" i="101" s="1"/>
  <c r="BC21" i="101" a="1"/>
  <c r="BC21" i="101" s="1"/>
  <c r="D22" i="101" a="1"/>
  <c r="D22" i="101" s="1"/>
  <c r="G22" i="101" a="1"/>
  <c r="G22" i="101" s="1"/>
  <c r="BG21" i="101" a="1"/>
  <c r="BG21" i="101" s="1"/>
  <c r="BL21" i="101" a="1"/>
  <c r="BL21" i="101" s="1"/>
  <c r="BR21" i="101" a="1"/>
  <c r="BR21" i="101" s="1"/>
  <c r="BQ21" i="101" a="1"/>
  <c r="BQ21" i="101" s="1"/>
  <c r="BB21" i="101" a="1"/>
  <c r="BB21" i="101" s="1"/>
  <c r="BK21" i="101" a="1"/>
  <c r="BK21" i="101" s="1"/>
  <c r="BP21" i="101" a="1"/>
  <c r="BP21" i="101" s="1"/>
  <c r="BO21" i="101" a="1"/>
  <c r="BO21" i="101" s="1"/>
  <c r="BJ21" i="101" a="1"/>
  <c r="BJ21" i="101" s="1"/>
  <c r="BH21" i="101" a="1"/>
  <c r="BH21" i="101" s="1"/>
  <c r="BD21" i="101" a="1"/>
  <c r="BD21" i="101" s="1"/>
  <c r="BO29" i="101" a="1"/>
  <c r="BO29" i="101" s="1"/>
  <c r="F22" i="101" a="1"/>
  <c r="F22" i="101" s="1"/>
  <c r="BM21" i="101" a="1"/>
  <c r="BM21" i="101" s="1"/>
  <c r="BN21" i="101" a="1"/>
  <c r="BN21" i="101" s="1"/>
  <c r="E22" i="101" a="1"/>
  <c r="E22" i="101" s="1"/>
  <c r="AZ21" i="101" a="1"/>
  <c r="AZ21" i="101" s="1"/>
  <c r="AW21" i="101" a="1"/>
  <c r="AW21" i="101" s="1"/>
  <c r="AO21" i="101" a="1"/>
  <c r="AO21" i="101" s="1"/>
  <c r="AF21" i="101" a="1"/>
  <c r="AF21" i="101" s="1"/>
  <c r="AB21" i="101" a="1"/>
  <c r="AB21" i="101" s="1"/>
  <c r="AY21" i="101" a="1"/>
  <c r="AY21" i="101" s="1"/>
  <c r="AC21" i="101" a="1"/>
  <c r="AC21" i="101" s="1"/>
  <c r="AM21" i="101" a="1"/>
  <c r="AM21" i="101" s="1"/>
  <c r="AI21" i="101" a="1"/>
  <c r="AI21" i="101" s="1"/>
  <c r="X21" i="101" a="1"/>
  <c r="X21" i="101" s="1"/>
  <c r="Z21" i="101" a="1"/>
  <c r="Z21" i="101" s="1"/>
  <c r="AV21" i="101" a="1"/>
  <c r="AV21" i="101" s="1"/>
  <c r="AS21" i="101" a="1"/>
  <c r="AS21" i="101" s="1"/>
  <c r="AX21" i="101" a="1"/>
  <c r="AX21" i="101" s="1"/>
  <c r="AU21" i="101" a="1"/>
  <c r="AU21" i="101" s="1"/>
  <c r="AR21" i="101" a="1"/>
  <c r="AR21" i="101" s="1"/>
  <c r="AK21" i="101" a="1"/>
  <c r="AK21" i="101" s="1"/>
  <c r="AT21" i="101" a="1"/>
  <c r="AT21" i="101" s="1"/>
  <c r="AD21" i="101" a="1"/>
  <c r="AD21" i="101" s="1"/>
  <c r="AQ21" i="101" a="1"/>
  <c r="AQ21" i="101" s="1"/>
  <c r="Y21" i="101" a="1"/>
  <c r="Y21" i="101" s="1"/>
  <c r="AG21" i="101" a="1"/>
  <c r="AG21" i="101" s="1"/>
  <c r="AN21" i="101" a="1"/>
  <c r="AN21" i="101" s="1"/>
  <c r="AH21" i="101" a="1"/>
  <c r="AH21" i="101" s="1"/>
  <c r="AJ21" i="101" a="1"/>
  <c r="AJ21" i="101" s="1"/>
  <c r="AA21" i="101" a="1"/>
  <c r="AA21" i="101" s="1"/>
  <c r="AL21" i="101" a="1"/>
  <c r="AL21" i="101" s="1"/>
  <c r="AE21" i="101" a="1"/>
  <c r="AE21" i="101" s="1"/>
  <c r="BA21" i="101" a="1"/>
  <c r="BA21" i="101" s="1"/>
  <c r="AP21" i="101" a="1"/>
  <c r="AP21" i="101" s="1"/>
  <c r="W111" i="101" a="1"/>
  <c r="W111" i="101" s="1"/>
  <c r="Z111" i="101" a="1"/>
  <c r="Z111" i="101" s="1"/>
  <c r="V111" i="101" a="1"/>
  <c r="V111" i="101" s="1"/>
  <c r="Y111" i="101" a="1"/>
  <c r="Y111" i="101" s="1"/>
  <c r="X111" i="101" a="1"/>
  <c r="X111" i="101" s="1"/>
  <c r="U111" i="101" a="1"/>
  <c r="U111" i="101" s="1"/>
  <c r="T111" i="101" a="1"/>
  <c r="T111" i="101" s="1"/>
  <c r="M111" i="101" a="1"/>
  <c r="M111" i="101" s="1"/>
  <c r="S111" i="101" a="1"/>
  <c r="S111" i="101" s="1"/>
  <c r="R111" i="101" a="1"/>
  <c r="R111" i="101" s="1"/>
  <c r="Q111" i="101" a="1"/>
  <c r="Q111" i="101" s="1"/>
  <c r="P111" i="101" a="1"/>
  <c r="P111" i="101" s="1"/>
  <c r="O111" i="101" a="1"/>
  <c r="O111" i="101" s="1"/>
  <c r="N111" i="101" a="1"/>
  <c r="N111" i="101" s="1"/>
  <c r="L111" i="101" a="1"/>
  <c r="L111" i="101" s="1"/>
  <c r="K111" i="101" a="1"/>
  <c r="K111" i="101" s="1"/>
  <c r="G111" i="101" a="1"/>
  <c r="G111" i="101" s="1"/>
  <c r="H111" i="101" a="1"/>
  <c r="H111" i="101" s="1"/>
  <c r="E111" i="101" a="1"/>
  <c r="E111" i="101" s="1"/>
  <c r="J111" i="101" a="1"/>
  <c r="J111" i="101" s="1"/>
  <c r="BR110" i="101" a="1"/>
  <c r="BR110" i="101" s="1"/>
  <c r="BM110" i="101" a="1"/>
  <c r="BM110" i="101" s="1"/>
  <c r="BO110" i="101" a="1"/>
  <c r="BO110" i="101" s="1"/>
  <c r="BJ110" i="101" a="1"/>
  <c r="BJ110" i="101" s="1"/>
  <c r="F111" i="101" a="1"/>
  <c r="F111" i="101" s="1"/>
  <c r="BN110" i="101" a="1"/>
  <c r="BN110" i="101" s="1"/>
  <c r="I111" i="101" a="1"/>
  <c r="I111" i="101" s="1"/>
  <c r="BP110" i="101" a="1"/>
  <c r="BP110" i="101" s="1"/>
  <c r="D111" i="101" a="1"/>
  <c r="D111" i="101" s="1"/>
  <c r="BQ110" i="101" a="1"/>
  <c r="BQ110" i="101" s="1"/>
  <c r="BL110" i="101" a="1"/>
  <c r="BL110" i="101" s="1"/>
  <c r="BK110" i="101" a="1"/>
  <c r="BK110" i="101" s="1"/>
  <c r="AY110" i="101" a="1"/>
  <c r="AY110" i="101" s="1"/>
  <c r="AS110" i="101" a="1"/>
  <c r="AS110" i="101" s="1"/>
  <c r="AT110" i="101" a="1"/>
  <c r="AT110" i="101" s="1"/>
  <c r="BI110" i="101" a="1"/>
  <c r="BI110" i="101" s="1"/>
  <c r="BD110" i="101" a="1"/>
  <c r="BD110" i="101" s="1"/>
  <c r="BB110" i="101" a="1"/>
  <c r="BB110" i="101" s="1"/>
  <c r="BC110" i="101" a="1"/>
  <c r="BC110" i="101" s="1"/>
  <c r="AW110" i="101" a="1"/>
  <c r="AW110" i="101" s="1"/>
  <c r="AO110" i="101" a="1"/>
  <c r="AO110" i="101" s="1"/>
  <c r="AN110" i="101" a="1"/>
  <c r="AN110" i="101" s="1"/>
  <c r="AR110" i="101" a="1"/>
  <c r="AR110" i="101" s="1"/>
  <c r="AP110" i="101" a="1"/>
  <c r="AP110" i="101" s="1"/>
  <c r="AM110" i="101" a="1"/>
  <c r="AM110" i="101" s="1"/>
  <c r="AX110" i="101" a="1"/>
  <c r="AX110" i="101" s="1"/>
  <c r="AQ110" i="101" a="1"/>
  <c r="AQ110" i="101" s="1"/>
  <c r="AL110" i="101" a="1"/>
  <c r="AL110" i="101" s="1"/>
  <c r="BH110" i="101" a="1"/>
  <c r="BH110" i="101" s="1"/>
  <c r="BF110" i="101" a="1"/>
  <c r="BF110" i="101" s="1"/>
  <c r="BE110" i="101" a="1"/>
  <c r="BE110" i="101" s="1"/>
  <c r="AV110" i="101" a="1"/>
  <c r="AV110" i="101" s="1"/>
  <c r="AZ110" i="101" a="1"/>
  <c r="AZ110" i="101" s="1"/>
  <c r="BA110" i="101" a="1"/>
  <c r="BA110" i="101" s="1"/>
  <c r="BG110" i="101" a="1"/>
  <c r="BG110" i="101" s="1"/>
  <c r="AU110" i="101" a="1"/>
  <c r="AU110" i="101" s="1"/>
  <c r="AH110" i="101" a="1"/>
  <c r="AH110" i="101" s="1"/>
  <c r="AG110" i="101" a="1"/>
  <c r="AG110" i="101" s="1"/>
  <c r="AK110" i="101" a="1"/>
  <c r="AK110" i="101" s="1"/>
  <c r="AF110" i="101" a="1"/>
  <c r="AF110" i="101" s="1"/>
  <c r="AI110" i="101" a="1"/>
  <c r="AI110" i="101" s="1"/>
  <c r="AJ110" i="101" a="1"/>
  <c r="AJ110" i="101" s="1"/>
  <c r="AE110" i="101" a="1"/>
  <c r="AE110" i="101" s="1"/>
  <c r="AA110" i="101" a="1"/>
  <c r="AA110" i="101" s="1"/>
  <c r="AD110" i="101" a="1"/>
  <c r="AD110" i="101" s="1"/>
  <c r="AB110" i="101" a="1"/>
  <c r="AB110" i="101" s="1"/>
  <c r="AC110" i="101" a="1"/>
  <c r="AC110" i="101" s="1"/>
  <c r="W110" i="101" a="1"/>
  <c r="W110" i="101" s="1"/>
  <c r="Q110" i="101" a="1"/>
  <c r="Q110" i="101" s="1"/>
  <c r="M110" i="101" a="1"/>
  <c r="M110" i="101" s="1"/>
  <c r="Y110" i="101" a="1"/>
  <c r="Y110" i="101" s="1"/>
  <c r="V110" i="101" a="1"/>
  <c r="V110" i="101" s="1"/>
  <c r="T110" i="101" a="1"/>
  <c r="T110" i="101" s="1"/>
  <c r="S110" i="101" a="1"/>
  <c r="S110" i="101" s="1"/>
  <c r="P110" i="101" a="1"/>
  <c r="P110" i="101" s="1"/>
  <c r="N110" i="101" a="1"/>
  <c r="N110" i="101" s="1"/>
  <c r="U110" i="101" a="1"/>
  <c r="U110" i="101" s="1"/>
  <c r="L110" i="101" a="1"/>
  <c r="L110" i="101" s="1"/>
  <c r="O110" i="101" a="1"/>
  <c r="O110" i="101" s="1"/>
  <c r="Z110" i="101" a="1"/>
  <c r="Z110" i="101" s="1"/>
  <c r="R110" i="101" a="1"/>
  <c r="R110" i="101" s="1"/>
  <c r="X110" i="101" a="1"/>
  <c r="X110" i="101" s="1"/>
  <c r="BR109" i="101" a="1"/>
  <c r="BR109" i="101" s="1"/>
  <c r="BO109" i="101" a="1"/>
  <c r="BO109" i="101" s="1"/>
  <c r="BN109" i="101" a="1"/>
  <c r="BN109" i="101" s="1"/>
  <c r="BM109" i="101" a="1"/>
  <c r="BM109" i="101" s="1"/>
  <c r="BK109" i="101" a="1"/>
  <c r="BK109" i="101" s="1"/>
  <c r="BL109" i="101" a="1"/>
  <c r="BL109" i="101" s="1"/>
  <c r="F110" i="101" a="1"/>
  <c r="F110" i="101" s="1"/>
  <c r="I110" i="101" a="1"/>
  <c r="I110" i="101" s="1"/>
  <c r="D110" i="101" a="1"/>
  <c r="D110" i="101" s="1"/>
  <c r="H110" i="101" a="1"/>
  <c r="H110" i="101" s="1"/>
  <c r="G110" i="101" a="1"/>
  <c r="G110" i="101" s="1"/>
  <c r="BQ109" i="101" a="1"/>
  <c r="BQ109" i="101" s="1"/>
  <c r="BP109" i="101" a="1"/>
  <c r="BP109" i="101" s="1"/>
  <c r="BJ109" i="101" a="1"/>
  <c r="BJ109" i="101" s="1"/>
  <c r="BI109" i="101" a="1"/>
  <c r="BI109" i="101" s="1"/>
  <c r="E110" i="101" a="1"/>
  <c r="E110" i="101" s="1"/>
  <c r="K110" i="101" a="1"/>
  <c r="K110" i="101" s="1"/>
  <c r="J110" i="101" a="1"/>
  <c r="J110" i="101" s="1"/>
  <c r="AE109" i="101" a="1"/>
  <c r="AE109" i="101" s="1"/>
  <c r="BD109" i="101" a="1"/>
  <c r="BD109" i="101" s="1"/>
  <c r="AW109" i="101" a="1"/>
  <c r="AW109" i="101" s="1"/>
  <c r="AJ109" i="101" a="1"/>
  <c r="AJ109" i="101" s="1"/>
  <c r="BG109" i="101" a="1"/>
  <c r="BG109" i="101" s="1"/>
  <c r="AV109" i="101" a="1"/>
  <c r="AV109" i="101" s="1"/>
  <c r="AU109" i="101" a="1"/>
  <c r="AU109" i="101" s="1"/>
  <c r="BF109" i="101" a="1"/>
  <c r="BF109" i="101" s="1"/>
  <c r="BE109" i="101" a="1"/>
  <c r="BE109" i="101" s="1"/>
  <c r="AS109" i="101" a="1"/>
  <c r="AS109" i="101" s="1"/>
  <c r="BC109" i="101" a="1"/>
  <c r="BC109" i="101" s="1"/>
  <c r="AI109" i="101" a="1"/>
  <c r="AI109" i="101" s="1"/>
  <c r="AX109" i="101" a="1"/>
  <c r="AX109" i="101" s="1"/>
  <c r="AK109" i="101" a="1"/>
  <c r="AK109" i="101" s="1"/>
  <c r="BB109" i="101" a="1"/>
  <c r="BB109" i="101" s="1"/>
  <c r="BA109" i="101" a="1"/>
  <c r="BA109" i="101" s="1"/>
  <c r="AM109" i="101" a="1"/>
  <c r="AM109" i="101" s="1"/>
  <c r="AT109" i="101" a="1"/>
  <c r="AT109" i="101" s="1"/>
  <c r="AO109" i="101" a="1"/>
  <c r="AO109" i="101" s="1"/>
  <c r="AG109" i="101" a="1"/>
  <c r="AG109" i="101" s="1"/>
  <c r="AD109" i="101" a="1"/>
  <c r="AD109" i="101" s="1"/>
  <c r="AP109" i="101" a="1"/>
  <c r="AP109" i="101" s="1"/>
  <c r="AF109" i="101" a="1"/>
  <c r="AF109" i="101" s="1"/>
  <c r="AH109" i="101" a="1"/>
  <c r="AH109" i="101" s="1"/>
  <c r="AZ109" i="101" a="1"/>
  <c r="AZ109" i="101" s="1"/>
  <c r="AY109" i="101" a="1"/>
  <c r="AY109" i="101" s="1"/>
  <c r="AQ109" i="101" a="1"/>
  <c r="AQ109" i="101" s="1"/>
  <c r="AN109" i="101" a="1"/>
  <c r="AN109" i="101" s="1"/>
  <c r="AC109" i="101" a="1"/>
  <c r="AC109" i="101" s="1"/>
  <c r="AL109" i="101" a="1"/>
  <c r="AL109" i="101" s="1"/>
  <c r="AR109" i="101" a="1"/>
  <c r="AR109" i="101" s="1"/>
  <c r="BH109" i="101" a="1"/>
  <c r="BH109" i="101" s="1"/>
  <c r="D109" i="101" a="1"/>
  <c r="D109" i="101" s="1"/>
  <c r="BP108" i="101" a="1"/>
  <c r="BP108" i="101" s="1"/>
  <c r="Y109" i="101" a="1"/>
  <c r="Y109" i="101" s="1"/>
  <c r="W109" i="101" a="1"/>
  <c r="W109" i="101" s="1"/>
  <c r="T109" i="101" a="1"/>
  <c r="T109" i="101" s="1"/>
  <c r="BM108" i="101" a="1"/>
  <c r="BM108" i="101" s="1"/>
  <c r="G109" i="101" a="1"/>
  <c r="G109" i="101" s="1"/>
  <c r="F109" i="101" a="1"/>
  <c r="F109" i="101" s="1"/>
  <c r="E109" i="101" a="1"/>
  <c r="E109" i="101" s="1"/>
  <c r="V109" i="101" a="1"/>
  <c r="V109" i="101" s="1"/>
  <c r="AB109" i="101" a="1"/>
  <c r="AB109" i="101" s="1"/>
  <c r="AA109" i="101" a="1"/>
  <c r="AA109" i="101" s="1"/>
  <c r="K109" i="101" a="1"/>
  <c r="K109" i="101" s="1"/>
  <c r="Z109" i="101" a="1"/>
  <c r="Z109" i="101" s="1"/>
  <c r="U109" i="101" a="1"/>
  <c r="U109" i="101" s="1"/>
  <c r="P109" i="101" a="1"/>
  <c r="P109" i="101" s="1"/>
  <c r="BR108" i="101" a="1"/>
  <c r="BR108" i="101" s="1"/>
  <c r="O109" i="101" a="1"/>
  <c r="O109" i="101" s="1"/>
  <c r="I109" i="101" a="1"/>
  <c r="I109" i="101" s="1"/>
  <c r="L109" i="101" a="1"/>
  <c r="L109" i="101" s="1"/>
  <c r="N109" i="101" a="1"/>
  <c r="N109" i="101" s="1"/>
  <c r="BN108" i="101" a="1"/>
  <c r="BN108" i="101" s="1"/>
  <c r="BQ108" i="101" a="1"/>
  <c r="BQ108" i="101" s="1"/>
  <c r="Q109" i="101" a="1"/>
  <c r="Q109" i="101" s="1"/>
  <c r="X109" i="101" a="1"/>
  <c r="X109" i="101" s="1"/>
  <c r="BL108" i="101" a="1"/>
  <c r="BL108" i="101" s="1"/>
  <c r="S109" i="101" a="1"/>
  <c r="S109" i="101" s="1"/>
  <c r="R109" i="101" a="1"/>
  <c r="R109" i="101" s="1"/>
  <c r="M109" i="101" a="1"/>
  <c r="M109" i="101" s="1"/>
  <c r="BO108" i="101" a="1"/>
  <c r="BO108" i="101" s="1"/>
  <c r="J109" i="101" a="1"/>
  <c r="J109" i="101" s="1"/>
  <c r="H109" i="101" a="1"/>
  <c r="H109" i="101" s="1"/>
  <c r="AM108" i="101" a="1"/>
  <c r="AM108" i="101" s="1"/>
  <c r="AN108" i="101" a="1"/>
  <c r="AN108" i="101" s="1"/>
  <c r="AH108" i="101" a="1"/>
  <c r="AH108" i="101" s="1"/>
  <c r="AT108" i="101" a="1"/>
  <c r="AT108" i="101" s="1"/>
  <c r="AW108" i="101" a="1"/>
  <c r="AW108" i="101" s="1"/>
  <c r="BE108" i="101" a="1"/>
  <c r="BE108" i="101" s="1"/>
  <c r="BK108" i="101" a="1"/>
  <c r="BK108" i="101" s="1"/>
  <c r="BJ108" i="101" a="1"/>
  <c r="BJ108" i="101" s="1"/>
  <c r="AI108" i="101" a="1"/>
  <c r="AI108" i="101" s="1"/>
  <c r="BI108" i="101" a="1"/>
  <c r="BI108" i="101" s="1"/>
  <c r="AY108" i="101" a="1"/>
  <c r="AY108" i="101" s="1"/>
  <c r="BH108" i="101" a="1"/>
  <c r="BH108" i="101" s="1"/>
  <c r="BC108" i="101" a="1"/>
  <c r="BC108" i="101" s="1"/>
  <c r="BD108" i="101" a="1"/>
  <c r="BD108" i="101" s="1"/>
  <c r="BG108" i="101" a="1"/>
  <c r="BG108" i="101" s="1"/>
  <c r="AS108" i="101" a="1"/>
  <c r="AS108" i="101" s="1"/>
  <c r="AV108" i="101" a="1"/>
  <c r="AV108" i="101" s="1"/>
  <c r="AL108" i="101" a="1"/>
  <c r="AL108" i="101" s="1"/>
  <c r="AK108" i="101" a="1"/>
  <c r="AK108" i="101" s="1"/>
  <c r="BA108" i="101" a="1"/>
  <c r="BA108" i="101" s="1"/>
  <c r="AG108" i="101" a="1"/>
  <c r="AG108" i="101" s="1"/>
  <c r="BF108" i="101" a="1"/>
  <c r="BF108" i="101" s="1"/>
  <c r="AO108" i="101" a="1"/>
  <c r="AO108" i="101" s="1"/>
  <c r="AP108" i="101" a="1"/>
  <c r="AP108" i="101" s="1"/>
  <c r="BB108" i="101" a="1"/>
  <c r="BB108" i="101" s="1"/>
  <c r="AJ108" i="101" a="1"/>
  <c r="AJ108" i="101" s="1"/>
  <c r="AR108" i="101" a="1"/>
  <c r="AR108" i="101" s="1"/>
  <c r="AZ108" i="101" a="1"/>
  <c r="AZ108" i="101" s="1"/>
  <c r="AQ108" i="101" a="1"/>
  <c r="AQ108" i="101" s="1"/>
  <c r="AX108" i="101" a="1"/>
  <c r="AX108" i="101" s="1"/>
  <c r="AU108" i="101" a="1"/>
  <c r="AU108" i="101" s="1"/>
  <c r="H182" i="101" a="1"/>
  <c r="H182" i="101" s="1"/>
  <c r="AS111" i="101" a="1"/>
  <c r="AS111" i="101" s="1"/>
  <c r="BC111" i="101" a="1"/>
  <c r="BC111" i="101" s="1"/>
  <c r="AP111" i="101" a="1"/>
  <c r="AP111" i="101" s="1"/>
  <c r="AE111" i="101" a="1"/>
  <c r="AE111" i="101" s="1"/>
  <c r="AG111" i="101" a="1"/>
  <c r="AG111" i="101" s="1"/>
  <c r="BD111" i="101" a="1"/>
  <c r="BD111" i="101" s="1"/>
  <c r="AU111" i="101" a="1"/>
  <c r="AU111" i="101" s="1"/>
  <c r="BA111" i="101" a="1"/>
  <c r="BA111" i="101" s="1"/>
  <c r="AL111" i="101" a="1"/>
  <c r="AL111" i="101" s="1"/>
  <c r="AX111" i="101" a="1"/>
  <c r="AX111" i="101" s="1"/>
  <c r="AW111" i="101" a="1"/>
  <c r="AW111" i="101" s="1"/>
  <c r="AJ111" i="101" a="1"/>
  <c r="AJ111" i="101" s="1"/>
  <c r="AR111" i="101" a="1"/>
  <c r="AR111" i="101" s="1"/>
  <c r="AO111" i="101" a="1"/>
  <c r="AO111" i="101" s="1"/>
  <c r="AC111" i="101" a="1"/>
  <c r="AC111" i="101" s="1"/>
  <c r="AF111" i="101" a="1"/>
  <c r="AF111" i="101" s="1"/>
  <c r="AH111" i="101" a="1"/>
  <c r="AH111" i="101" s="1"/>
  <c r="AQ111" i="101" a="1"/>
  <c r="AQ111" i="101" s="1"/>
  <c r="AM111" i="101" a="1"/>
  <c r="AM111" i="101" s="1"/>
  <c r="AD111" i="101" a="1"/>
  <c r="AD111" i="101" s="1"/>
  <c r="AA111" i="101" a="1"/>
  <c r="AA111" i="101" s="1"/>
  <c r="BF111" i="101" a="1"/>
  <c r="BF111" i="101" s="1"/>
  <c r="AV111" i="101" a="1"/>
  <c r="AV111" i="101" s="1"/>
  <c r="BE111" i="101" a="1"/>
  <c r="BE111" i="101" s="1"/>
  <c r="AZ111" i="101" a="1"/>
  <c r="AZ111" i="101" s="1"/>
  <c r="AN111" i="101" a="1"/>
  <c r="AN111" i="101" s="1"/>
  <c r="BB111" i="101" a="1"/>
  <c r="BB111" i="101" s="1"/>
  <c r="AK111" i="101" a="1"/>
  <c r="AK111" i="101" s="1"/>
  <c r="AI111" i="101" a="1"/>
  <c r="AI111" i="101" s="1"/>
  <c r="AY111" i="101" a="1"/>
  <c r="AY111" i="101" s="1"/>
  <c r="AT111" i="101" a="1"/>
  <c r="AT111" i="101" s="1"/>
  <c r="AB111" i="101" a="1"/>
  <c r="AB111" i="101" s="1"/>
  <c r="BO125" i="101" a="1"/>
  <c r="BO125" i="101" s="1"/>
  <c r="BL125" i="101" a="1"/>
  <c r="BL125" i="101" s="1"/>
  <c r="BK125" i="101" a="1"/>
  <c r="BK125" i="101" s="1"/>
  <c r="BI125" i="101" a="1"/>
  <c r="BI125" i="101" s="1"/>
  <c r="BQ125" i="101" a="1"/>
  <c r="BQ125" i="101" s="1"/>
  <c r="BN125" i="101" a="1"/>
  <c r="BN125" i="101" s="1"/>
  <c r="BJ125" i="101" a="1"/>
  <c r="BJ125" i="101" s="1"/>
  <c r="BF125" i="101" a="1"/>
  <c r="BF125" i="101" s="1"/>
  <c r="BE125" i="101" a="1"/>
  <c r="BE125" i="101" s="1"/>
  <c r="D126" i="101" a="1"/>
  <c r="D126" i="101" s="1"/>
  <c r="BM125" i="101" a="1"/>
  <c r="BM125" i="101" s="1"/>
  <c r="BH125" i="101" a="1"/>
  <c r="BH125" i="101" s="1"/>
  <c r="BR125" i="101" a="1"/>
  <c r="BR125" i="101" s="1"/>
  <c r="BP125" i="101" a="1"/>
  <c r="BP125" i="101" s="1"/>
  <c r="BG125" i="101" a="1"/>
  <c r="BG125" i="101" s="1"/>
  <c r="AY125" i="101" a="1"/>
  <c r="AY125" i="101" s="1"/>
  <c r="AW125" i="101" a="1"/>
  <c r="AW125" i="101" s="1"/>
  <c r="AS125" i="101" a="1"/>
  <c r="AS125" i="101" s="1"/>
  <c r="AP125" i="101" a="1"/>
  <c r="AP125" i="101" s="1"/>
  <c r="AR125" i="101" a="1"/>
  <c r="AR125" i="101" s="1"/>
  <c r="AQ125" i="101" a="1"/>
  <c r="AQ125" i="101" s="1"/>
  <c r="AX125" i="101" a="1"/>
  <c r="AX125" i="101" s="1"/>
  <c r="AO125" i="101" a="1"/>
  <c r="AO125" i="101" s="1"/>
  <c r="AU125" i="101" a="1"/>
  <c r="AU125" i="101" s="1"/>
  <c r="AT125" i="101" a="1"/>
  <c r="AT125" i="101" s="1"/>
  <c r="BD125" i="101" a="1"/>
  <c r="BD125" i="101" s="1"/>
  <c r="BC125" i="101" a="1"/>
  <c r="BC125" i="101" s="1"/>
  <c r="BB125" i="101" a="1"/>
  <c r="BB125" i="101" s="1"/>
  <c r="BA125" i="101" a="1"/>
  <c r="BA125" i="101" s="1"/>
  <c r="AV125" i="101" a="1"/>
  <c r="AV125" i="101" s="1"/>
  <c r="AZ125" i="101" a="1"/>
  <c r="AZ125" i="101" s="1"/>
  <c r="AL125" i="101" a="1"/>
  <c r="AL125" i="101" s="1"/>
  <c r="AK125" i="101" a="1"/>
  <c r="AK125" i="101" s="1"/>
  <c r="AJ125" i="101" a="1"/>
  <c r="AJ125" i="101" s="1"/>
  <c r="AD125" i="101" a="1"/>
  <c r="AD125" i="101" s="1"/>
  <c r="AB125" i="101" a="1"/>
  <c r="AB125" i="101" s="1"/>
  <c r="Y125" i="101" a="1"/>
  <c r="Y125" i="101" s="1"/>
  <c r="AH125" i="101" a="1"/>
  <c r="AH125" i="101" s="1"/>
  <c r="AN125" i="101" a="1"/>
  <c r="AN125" i="101" s="1"/>
  <c r="AM125" i="101" a="1"/>
  <c r="AM125" i="101" s="1"/>
  <c r="AI125" i="101" a="1"/>
  <c r="AI125" i="101" s="1"/>
  <c r="AA125" i="101" a="1"/>
  <c r="AA125" i="101" s="1"/>
  <c r="AG125" i="101" a="1"/>
  <c r="AG125" i="101" s="1"/>
  <c r="AF125" i="101" a="1"/>
  <c r="AF125" i="101" s="1"/>
  <c r="AE125" i="101" a="1"/>
  <c r="AE125" i="101" s="1"/>
  <c r="AC125" i="101" a="1"/>
  <c r="AC125" i="101" s="1"/>
  <c r="Z125" i="101" a="1"/>
  <c r="Z125" i="101" s="1"/>
  <c r="N125" i="101" a="1"/>
  <c r="N125" i="101" s="1"/>
  <c r="S125" i="101" a="1"/>
  <c r="S125" i="101" s="1"/>
  <c r="P125" i="101" a="1"/>
  <c r="P125" i="101" s="1"/>
  <c r="J125" i="101" a="1"/>
  <c r="J125" i="101" s="1"/>
  <c r="R125" i="101" a="1"/>
  <c r="R125" i="101" s="1"/>
  <c r="O125" i="101" a="1"/>
  <c r="O125" i="101" s="1"/>
  <c r="T125" i="101" a="1"/>
  <c r="T125" i="101" s="1"/>
  <c r="K125" i="101" a="1"/>
  <c r="K125" i="101" s="1"/>
  <c r="V125" i="101" a="1"/>
  <c r="V125" i="101" s="1"/>
  <c r="M125" i="101" a="1"/>
  <c r="M125" i="101" s="1"/>
  <c r="L125" i="101" a="1"/>
  <c r="L125" i="101" s="1"/>
  <c r="Q125" i="101" a="1"/>
  <c r="Q125" i="101" s="1"/>
  <c r="X125" i="101" a="1"/>
  <c r="X125" i="101" s="1"/>
  <c r="W125" i="101" a="1"/>
  <c r="W125" i="101" s="1"/>
  <c r="I125" i="101" a="1"/>
  <c r="I125" i="101" s="1"/>
  <c r="U125" i="101" a="1"/>
  <c r="U125" i="101" s="1"/>
  <c r="BJ124" i="101" a="1"/>
  <c r="BJ124" i="101" s="1"/>
  <c r="BO124" i="101" a="1"/>
  <c r="BO124" i="101" s="1"/>
  <c r="BK124" i="101" a="1"/>
  <c r="BK124" i="101" s="1"/>
  <c r="H125" i="101" a="1"/>
  <c r="H125" i="101" s="1"/>
  <c r="BN124" i="101" a="1"/>
  <c r="BN124" i="101" s="1"/>
  <c r="BH124" i="101" a="1"/>
  <c r="BH124" i="101" s="1"/>
  <c r="BM124" i="101" a="1"/>
  <c r="BM124" i="101" s="1"/>
  <c r="BL124" i="101" a="1"/>
  <c r="BL124" i="101" s="1"/>
  <c r="D125" i="101" a="1"/>
  <c r="D125" i="101" s="1"/>
  <c r="BI124" i="101" a="1"/>
  <c r="BI124" i="101" s="1"/>
  <c r="G125" i="101" a="1"/>
  <c r="G125" i="101" s="1"/>
  <c r="F125" i="101" a="1"/>
  <c r="F125" i="101" s="1"/>
  <c r="E125" i="101" a="1"/>
  <c r="E125" i="101" s="1"/>
  <c r="BQ124" i="101" a="1"/>
  <c r="BQ124" i="101" s="1"/>
  <c r="BP124" i="101" a="1"/>
  <c r="BP124" i="101" s="1"/>
  <c r="BR124" i="101" a="1"/>
  <c r="BR124" i="101" s="1"/>
  <c r="AY124" i="101" a="1"/>
  <c r="AY124" i="101" s="1"/>
  <c r="BC124" i="101" a="1"/>
  <c r="BC124" i="101" s="1"/>
  <c r="AR124" i="101" a="1"/>
  <c r="AR124" i="101" s="1"/>
  <c r="AZ124" i="101" a="1"/>
  <c r="AZ124" i="101" s="1"/>
  <c r="AV124" i="101" a="1"/>
  <c r="AV124" i="101" s="1"/>
  <c r="BG124" i="101" a="1"/>
  <c r="BG124" i="101" s="1"/>
  <c r="BF124" i="101" a="1"/>
  <c r="BF124" i="101" s="1"/>
  <c r="AW124" i="101" a="1"/>
  <c r="AW124" i="101" s="1"/>
  <c r="BD124" i="101" a="1"/>
  <c r="BD124" i="101" s="1"/>
  <c r="AT124" i="101" a="1"/>
  <c r="AT124" i="101" s="1"/>
  <c r="BB124" i="101" a="1"/>
  <c r="BB124" i="101" s="1"/>
  <c r="BA124" i="101" a="1"/>
  <c r="BA124" i="101" s="1"/>
  <c r="AX124" i="101" a="1"/>
  <c r="AX124" i="101" s="1"/>
  <c r="AU124" i="101" a="1"/>
  <c r="AU124" i="101" s="1"/>
  <c r="AS124" i="101" a="1"/>
  <c r="AS124" i="101" s="1"/>
  <c r="BE124" i="101" a="1"/>
  <c r="BE124" i="101" s="1"/>
  <c r="AM124" i="101" a="1"/>
  <c r="AM124" i="101" s="1"/>
  <c r="AH124" i="101" a="1"/>
  <c r="AH124" i="101" s="1"/>
  <c r="AC124" i="101" a="1"/>
  <c r="AC124" i="101" s="1"/>
  <c r="AF124" i="101" a="1"/>
  <c r="AF124" i="101" s="1"/>
  <c r="AI124" i="101" a="1"/>
  <c r="AI124" i="101" s="1"/>
  <c r="AO124" i="101" a="1"/>
  <c r="AO124" i="101" s="1"/>
  <c r="AL124" i="101" a="1"/>
  <c r="AL124" i="101" s="1"/>
  <c r="AK124" i="101" a="1"/>
  <c r="AK124" i="101" s="1"/>
  <c r="AG124" i="101" a="1"/>
  <c r="AG124" i="101" s="1"/>
  <c r="AB124" i="101" a="1"/>
  <c r="AB124" i="101" s="1"/>
  <c r="AE124" i="101" a="1"/>
  <c r="AE124" i="101" s="1"/>
  <c r="AJ124" i="101" a="1"/>
  <c r="AJ124" i="101" s="1"/>
  <c r="AP124" i="101" a="1"/>
  <c r="AP124" i="101" s="1"/>
  <c r="AD124" i="101" a="1"/>
  <c r="AD124" i="101" s="1"/>
  <c r="AQ124" i="101" a="1"/>
  <c r="AQ124" i="101" s="1"/>
  <c r="AN124" i="101" a="1"/>
  <c r="AN124" i="101" s="1"/>
  <c r="S124" i="101" a="1"/>
  <c r="S124" i="101" s="1"/>
  <c r="V124" i="101" a="1"/>
  <c r="V124" i="101" s="1"/>
  <c r="X124" i="101" a="1"/>
  <c r="X124" i="101" s="1"/>
  <c r="U124" i="101" a="1"/>
  <c r="U124" i="101" s="1"/>
  <c r="M124" i="101" a="1"/>
  <c r="M124" i="101" s="1"/>
  <c r="AA124" i="101" a="1"/>
  <c r="AA124" i="101" s="1"/>
  <c r="P124" i="101" a="1"/>
  <c r="P124" i="101" s="1"/>
  <c r="Z124" i="101" a="1"/>
  <c r="Z124" i="101" s="1"/>
  <c r="W124" i="101" a="1"/>
  <c r="W124" i="101" s="1"/>
  <c r="Y124" i="101" a="1"/>
  <c r="Y124" i="101" s="1"/>
  <c r="T124" i="101" a="1"/>
  <c r="T124" i="101" s="1"/>
  <c r="O124" i="101" a="1"/>
  <c r="O124" i="101" s="1"/>
  <c r="L124" i="101" a="1"/>
  <c r="L124" i="101" s="1"/>
  <c r="Q124" i="101" a="1"/>
  <c r="Q124" i="101" s="1"/>
  <c r="R124" i="101" a="1"/>
  <c r="R124" i="101" s="1"/>
  <c r="N124" i="101" a="1"/>
  <c r="N124" i="101" s="1"/>
  <c r="J124" i="101" a="1"/>
  <c r="J124" i="101" s="1"/>
  <c r="K124" i="101" a="1"/>
  <c r="K124" i="101" s="1"/>
  <c r="BM123" i="101" a="1"/>
  <c r="BM123" i="101" s="1"/>
  <c r="BL123" i="101" a="1"/>
  <c r="BL123" i="101" s="1"/>
  <c r="H124" i="101" a="1"/>
  <c r="H124" i="101" s="1"/>
  <c r="BR123" i="101" a="1"/>
  <c r="BR123" i="101" s="1"/>
  <c r="BN123" i="101" a="1"/>
  <c r="BN123" i="101" s="1"/>
  <c r="G124" i="101" a="1"/>
  <c r="G124" i="101" s="1"/>
  <c r="BQ123" i="101" a="1"/>
  <c r="BQ123" i="101" s="1"/>
  <c r="BK123" i="101" a="1"/>
  <c r="BK123" i="101" s="1"/>
  <c r="E124" i="101" a="1"/>
  <c r="E124" i="101" s="1"/>
  <c r="D124" i="101" a="1"/>
  <c r="D124" i="101" s="1"/>
  <c r="F124" i="101" a="1"/>
  <c r="F124" i="101" s="1"/>
  <c r="BP123" i="101" a="1"/>
  <c r="BP123" i="101" s="1"/>
  <c r="I124" i="101" a="1"/>
  <c r="I124" i="101" s="1"/>
  <c r="BO123" i="101" a="1"/>
  <c r="BO123" i="101" s="1"/>
  <c r="BJ123" i="101" a="1"/>
  <c r="BJ123" i="101" s="1"/>
  <c r="BI123" i="101" a="1"/>
  <c r="BI123" i="101" s="1"/>
  <c r="BH123" i="101" a="1"/>
  <c r="BH123" i="101" s="1"/>
  <c r="BC123" i="101" a="1"/>
  <c r="BC123" i="101" s="1"/>
  <c r="AW123" i="101" a="1"/>
  <c r="AW123" i="101" s="1"/>
  <c r="BE123" i="101" a="1"/>
  <c r="BE123" i="101" s="1"/>
  <c r="BF123" i="101" a="1"/>
  <c r="BF123" i="101" s="1"/>
  <c r="AU123" i="101" a="1"/>
  <c r="AU123" i="101" s="1"/>
  <c r="BD123" i="101" a="1"/>
  <c r="BD123" i="101" s="1"/>
  <c r="BA123" i="101" a="1"/>
  <c r="BA123" i="101" s="1"/>
  <c r="BB123" i="101" a="1"/>
  <c r="BB123" i="101" s="1"/>
  <c r="AY123" i="101" a="1"/>
  <c r="AY123" i="101" s="1"/>
  <c r="AX123" i="101" a="1"/>
  <c r="AX123" i="101" s="1"/>
  <c r="AV123" i="101" a="1"/>
  <c r="AV123" i="101" s="1"/>
  <c r="BG123" i="101" a="1"/>
  <c r="BG123" i="101" s="1"/>
  <c r="AZ123" i="101" a="1"/>
  <c r="AZ123" i="101" s="1"/>
  <c r="AE123" i="101" a="1"/>
  <c r="AE123" i="101" s="1"/>
  <c r="AP123" i="101" a="1"/>
  <c r="AP123" i="101" s="1"/>
  <c r="AN123" i="101" a="1"/>
  <c r="AN123" i="101" s="1"/>
  <c r="AR123" i="101" a="1"/>
  <c r="AR123" i="101" s="1"/>
  <c r="AG123" i="101" a="1"/>
  <c r="AG123" i="101" s="1"/>
  <c r="AT123" i="101" a="1"/>
  <c r="AT123" i="101" s="1"/>
  <c r="AO123" i="101" a="1"/>
  <c r="AO123" i="101" s="1"/>
  <c r="AS123" i="101" a="1"/>
  <c r="AS123" i="101" s="1"/>
  <c r="AK123" i="101" a="1"/>
  <c r="AK123" i="101" s="1"/>
  <c r="AI123" i="101" a="1"/>
  <c r="AI123" i="101" s="1"/>
  <c r="AJ123" i="101" a="1"/>
  <c r="AJ123" i="101" s="1"/>
  <c r="AH123" i="101" a="1"/>
  <c r="AH123" i="101" s="1"/>
  <c r="AF123" i="101" a="1"/>
  <c r="AF123" i="101" s="1"/>
  <c r="AQ123" i="101" a="1"/>
  <c r="AQ123" i="101" s="1"/>
  <c r="AM123" i="101" a="1"/>
  <c r="AM123" i="101" s="1"/>
  <c r="AL123" i="101" a="1"/>
  <c r="AL123" i="101" s="1"/>
  <c r="R123" i="101" a="1"/>
  <c r="R123" i="101" s="1"/>
  <c r="O123" i="101" a="1"/>
  <c r="O123" i="101" s="1"/>
  <c r="AB123" i="101" a="1"/>
  <c r="AB123" i="101" s="1"/>
  <c r="AA123" i="101" a="1"/>
  <c r="AA123" i="101" s="1"/>
  <c r="Z123" i="101" a="1"/>
  <c r="Z123" i="101" s="1"/>
  <c r="W123" i="101" a="1"/>
  <c r="W123" i="101" s="1"/>
  <c r="Y123" i="101" a="1"/>
  <c r="Y123" i="101" s="1"/>
  <c r="AD123" i="101" a="1"/>
  <c r="AD123" i="101" s="1"/>
  <c r="Q123" i="101" a="1"/>
  <c r="Q123" i="101" s="1"/>
  <c r="V123" i="101" a="1"/>
  <c r="V123" i="101" s="1"/>
  <c r="S123" i="101" a="1"/>
  <c r="S123" i="101" s="1"/>
  <c r="P123" i="101" a="1"/>
  <c r="P123" i="101" s="1"/>
  <c r="T123" i="101" a="1"/>
  <c r="T123" i="101" s="1"/>
  <c r="X123" i="101" a="1"/>
  <c r="X123" i="101" s="1"/>
  <c r="AC123" i="101" a="1"/>
  <c r="AC123" i="101" s="1"/>
  <c r="U123" i="101" a="1"/>
  <c r="U123" i="101" s="1"/>
  <c r="H123" i="101" a="1"/>
  <c r="H123" i="101" s="1"/>
  <c r="BQ122" i="101" a="1"/>
  <c r="BQ122" i="101" s="1"/>
  <c r="BR122" i="101" a="1"/>
  <c r="BR122" i="101" s="1"/>
  <c r="N123" i="101" a="1"/>
  <c r="N123" i="101" s="1"/>
  <c r="M123" i="101" a="1"/>
  <c r="M123" i="101" s="1"/>
  <c r="L123" i="101" a="1"/>
  <c r="L123" i="101" s="1"/>
  <c r="K123" i="101" a="1"/>
  <c r="K123" i="101" s="1"/>
  <c r="F123" i="101" a="1"/>
  <c r="F123" i="101" s="1"/>
  <c r="J123" i="101" a="1"/>
  <c r="J123" i="101" s="1"/>
  <c r="E123" i="101" a="1"/>
  <c r="E123" i="101" s="1"/>
  <c r="BP122" i="101" a="1"/>
  <c r="BP122" i="101" s="1"/>
  <c r="BN122" i="101" a="1"/>
  <c r="BN122" i="101" s="1"/>
  <c r="BO122" i="101" a="1"/>
  <c r="BO122" i="101" s="1"/>
  <c r="D123" i="101" a="1"/>
  <c r="D123" i="101" s="1"/>
  <c r="I123" i="101" a="1"/>
  <c r="I123" i="101" s="1"/>
  <c r="G123" i="101" a="1"/>
  <c r="G123" i="101" s="1"/>
  <c r="BH122" i="101" a="1"/>
  <c r="BH122" i="101" s="1"/>
  <c r="BD122" i="101" a="1"/>
  <c r="BD122" i="101" s="1"/>
  <c r="AX122" i="101" a="1"/>
  <c r="AX122" i="101" s="1"/>
  <c r="BM122" i="101" a="1"/>
  <c r="BM122" i="101" s="1"/>
  <c r="AY122" i="101" a="1"/>
  <c r="AY122" i="101" s="1"/>
  <c r="BL122" i="101" a="1"/>
  <c r="BL122" i="101" s="1"/>
  <c r="BC122" i="101" a="1"/>
  <c r="BC122" i="101" s="1"/>
  <c r="BK122" i="101" a="1"/>
  <c r="BK122" i="101" s="1"/>
  <c r="BE122" i="101" a="1"/>
  <c r="BE122" i="101" s="1"/>
  <c r="BI122" i="101" a="1"/>
  <c r="BI122" i="101" s="1"/>
  <c r="BA122" i="101" a="1"/>
  <c r="BA122" i="101" s="1"/>
  <c r="BB122" i="101" a="1"/>
  <c r="BB122" i="101" s="1"/>
  <c r="BJ122" i="101" a="1"/>
  <c r="BJ122" i="101" s="1"/>
  <c r="BG122" i="101" a="1"/>
  <c r="BG122" i="101" s="1"/>
  <c r="BF122" i="101" a="1"/>
  <c r="BF122" i="101" s="1"/>
  <c r="AZ122" i="101" a="1"/>
  <c r="AZ122" i="101" s="1"/>
  <c r="AV122" i="101" a="1"/>
  <c r="AV122" i="101" s="1"/>
  <c r="AT122" i="101" a="1"/>
  <c r="AT122" i="101" s="1"/>
  <c r="AR122" i="101" a="1"/>
  <c r="AR122" i="101" s="1"/>
  <c r="AS122" i="101" a="1"/>
  <c r="AS122" i="101" s="1"/>
  <c r="AW122" i="101" a="1"/>
  <c r="AW122" i="101" s="1"/>
  <c r="AK122" i="101" a="1"/>
  <c r="AK122" i="101" s="1"/>
  <c r="AQ122" i="101" a="1"/>
  <c r="AQ122" i="101" s="1"/>
  <c r="AU122" i="101" a="1"/>
  <c r="AU122" i="101" s="1"/>
  <c r="AI122" i="101" a="1"/>
  <c r="AI122" i="101" s="1"/>
  <c r="AH122" i="101" a="1"/>
  <c r="AH122" i="101" s="1"/>
  <c r="AP122" i="101" a="1"/>
  <c r="AP122" i="101" s="1"/>
  <c r="AL122" i="101" a="1"/>
  <c r="AL122" i="101" s="1"/>
  <c r="AJ122" i="101" a="1"/>
  <c r="AJ122" i="101" s="1"/>
  <c r="AO122" i="101" a="1"/>
  <c r="AO122" i="101" s="1"/>
  <c r="AN122" i="101" a="1"/>
  <c r="AN122" i="101" s="1"/>
  <c r="AM122" i="101" a="1"/>
  <c r="AM122" i="101" s="1"/>
  <c r="AB122" i="101" a="1"/>
  <c r="AB122" i="101" s="1"/>
  <c r="AE122" i="101" a="1"/>
  <c r="AE122" i="101" s="1"/>
  <c r="AD122" i="101" a="1"/>
  <c r="AD122" i="101" s="1"/>
  <c r="AA122" i="101" a="1"/>
  <c r="AA122" i="101" s="1"/>
  <c r="Y122" i="101" a="1"/>
  <c r="Y122" i="101" s="1"/>
  <c r="X122" i="101" a="1"/>
  <c r="X122" i="101" s="1"/>
  <c r="W122" i="101" a="1"/>
  <c r="W122" i="101" s="1"/>
  <c r="S122" i="101" a="1"/>
  <c r="S122" i="101" s="1"/>
  <c r="U122" i="101" a="1"/>
  <c r="U122" i="101" s="1"/>
  <c r="R122" i="101" a="1"/>
  <c r="R122" i="101" s="1"/>
  <c r="AG122" i="101" a="1"/>
  <c r="AG122" i="101" s="1"/>
  <c r="Z122" i="101" a="1"/>
  <c r="Z122" i="101" s="1"/>
  <c r="AF122" i="101" a="1"/>
  <c r="AF122" i="101" s="1"/>
  <c r="V122" i="101" a="1"/>
  <c r="V122" i="101" s="1"/>
  <c r="AC122" i="101" a="1"/>
  <c r="AC122" i="101" s="1"/>
  <c r="T122" i="101" a="1"/>
  <c r="T122" i="101" s="1"/>
  <c r="G122" i="101" a="1"/>
  <c r="G122" i="101" s="1"/>
  <c r="P122" i="101" a="1"/>
  <c r="P122" i="101" s="1"/>
  <c r="BR121" i="101" a="1"/>
  <c r="BR121" i="101" s="1"/>
  <c r="E122" i="101" a="1"/>
  <c r="E122" i="101" s="1"/>
  <c r="J122" i="101" a="1"/>
  <c r="J122" i="101" s="1"/>
  <c r="Q122" i="101" a="1"/>
  <c r="Q122" i="101" s="1"/>
  <c r="N122" i="101" a="1"/>
  <c r="N122" i="101" s="1"/>
  <c r="O122" i="101" a="1"/>
  <c r="O122" i="101" s="1"/>
  <c r="BQ121" i="101" a="1"/>
  <c r="BQ121" i="101" s="1"/>
  <c r="L122" i="101" a="1"/>
  <c r="L122" i="101" s="1"/>
  <c r="H122" i="101" a="1"/>
  <c r="H122" i="101" s="1"/>
  <c r="M122" i="101" a="1"/>
  <c r="M122" i="101" s="1"/>
  <c r="K122" i="101" a="1"/>
  <c r="K122" i="101" s="1"/>
  <c r="F122" i="101" a="1"/>
  <c r="F122" i="101" s="1"/>
  <c r="I122" i="101" a="1"/>
  <c r="I122" i="101" s="1"/>
  <c r="D122" i="101" a="1"/>
  <c r="D122" i="101" s="1"/>
  <c r="BO121" i="101" a="1"/>
  <c r="BO121" i="101" s="1"/>
  <c r="BH121" i="101" a="1"/>
  <c r="BH121" i="101" s="1"/>
  <c r="BP121" i="101" a="1"/>
  <c r="BP121" i="101" s="1"/>
  <c r="BA121" i="101" a="1"/>
  <c r="BA121" i="101" s="1"/>
  <c r="BN121" i="101" a="1"/>
  <c r="BN121" i="101" s="1"/>
  <c r="BL121" i="101" a="1"/>
  <c r="BL121" i="101" s="1"/>
  <c r="BK121" i="101" a="1"/>
  <c r="BK121" i="101" s="1"/>
  <c r="BJ121" i="101" a="1"/>
  <c r="BJ121" i="101" s="1"/>
  <c r="BD121" i="101" a="1"/>
  <c r="BD121" i="101" s="1"/>
  <c r="BB121" i="101" a="1"/>
  <c r="BB121" i="101" s="1"/>
  <c r="BC121" i="101" a="1"/>
  <c r="BC121" i="101" s="1"/>
  <c r="BM121" i="101" a="1"/>
  <c r="BM121" i="101" s="1"/>
  <c r="BG121" i="101" a="1"/>
  <c r="BG121" i="101" s="1"/>
  <c r="BF121" i="101" a="1"/>
  <c r="BF121" i="101" s="1"/>
  <c r="BI121" i="101" a="1"/>
  <c r="BI121" i="101" s="1"/>
  <c r="BE121" i="101" a="1"/>
  <c r="BE121" i="101" s="1"/>
  <c r="AW121" i="101" a="1"/>
  <c r="AW121" i="101" s="1"/>
  <c r="AV121" i="101" a="1"/>
  <c r="AV121" i="101" s="1"/>
  <c r="AU121" i="101" a="1"/>
  <c r="AU121" i="101" s="1"/>
  <c r="AR121" i="101" a="1"/>
  <c r="AR121" i="101" s="1"/>
  <c r="AN121" i="101" a="1"/>
  <c r="AN121" i="101" s="1"/>
  <c r="AL121" i="101" a="1"/>
  <c r="AL121" i="101" s="1"/>
  <c r="AO121" i="101" a="1"/>
  <c r="AO121" i="101" s="1"/>
  <c r="AZ121" i="101" a="1"/>
  <c r="AZ121" i="101" s="1"/>
  <c r="AY121" i="101" a="1"/>
  <c r="AY121" i="101" s="1"/>
  <c r="AT121" i="101" a="1"/>
  <c r="AT121" i="101" s="1"/>
  <c r="AS121" i="101" a="1"/>
  <c r="AS121" i="101" s="1"/>
  <c r="AX121" i="101" a="1"/>
  <c r="AX121" i="101" s="1"/>
  <c r="AQ121" i="101" a="1"/>
  <c r="AQ121" i="101" s="1"/>
  <c r="AK121" i="101" a="1"/>
  <c r="AK121" i="101" s="1"/>
  <c r="AP121" i="101" a="1"/>
  <c r="AP121" i="101" s="1"/>
  <c r="AM121" i="101" a="1"/>
  <c r="AM121" i="101" s="1"/>
  <c r="AB121" i="101" a="1"/>
  <c r="AB121" i="101" s="1"/>
  <c r="V121" i="101" a="1"/>
  <c r="V121" i="101" s="1"/>
  <c r="W121" i="101" a="1"/>
  <c r="W121" i="101" s="1"/>
  <c r="AA121" i="101" a="1"/>
  <c r="AA121" i="101" s="1"/>
  <c r="AJ121" i="101" a="1"/>
  <c r="AJ121" i="101" s="1"/>
  <c r="AF121" i="101" a="1"/>
  <c r="AF121" i="101" s="1"/>
  <c r="Y121" i="101" a="1"/>
  <c r="Y121" i="101" s="1"/>
  <c r="AI121" i="101" a="1"/>
  <c r="AI121" i="101" s="1"/>
  <c r="AH121" i="101" a="1"/>
  <c r="AH121" i="101" s="1"/>
  <c r="X121" i="101" a="1"/>
  <c r="X121" i="101" s="1"/>
  <c r="AG121" i="101" a="1"/>
  <c r="AG121" i="101" s="1"/>
  <c r="AE121" i="101" a="1"/>
  <c r="AE121" i="101" s="1"/>
  <c r="AC121" i="101" a="1"/>
  <c r="AC121" i="101" s="1"/>
  <c r="U121" i="101" a="1"/>
  <c r="U121" i="101" s="1"/>
  <c r="AD121" i="101" a="1"/>
  <c r="AD121" i="101" s="1"/>
  <c r="Z121" i="101" a="1"/>
  <c r="Z121" i="101" s="1"/>
  <c r="I121" i="101" a="1"/>
  <c r="I121" i="101" s="1"/>
  <c r="F121" i="101" a="1"/>
  <c r="F121" i="101" s="1"/>
  <c r="T121" i="101" a="1"/>
  <c r="T121" i="101" s="1"/>
  <c r="S121" i="101" a="1"/>
  <c r="S121" i="101" s="1"/>
  <c r="Q121" i="101" a="1"/>
  <c r="Q121" i="101" s="1"/>
  <c r="R121" i="101" a="1"/>
  <c r="R121" i="101" s="1"/>
  <c r="M121" i="101" a="1"/>
  <c r="M121" i="101" s="1"/>
  <c r="K121" i="101" a="1"/>
  <c r="K121" i="101" s="1"/>
  <c r="P121" i="101" a="1"/>
  <c r="P121" i="101" s="1"/>
  <c r="N121" i="101" a="1"/>
  <c r="N121" i="101" s="1"/>
  <c r="J121" i="101" a="1"/>
  <c r="J121" i="101" s="1"/>
  <c r="L121" i="101" a="1"/>
  <c r="L121" i="101" s="1"/>
  <c r="O121" i="101" a="1"/>
  <c r="O121" i="101" s="1"/>
  <c r="H121" i="101" a="1"/>
  <c r="H121" i="101" s="1"/>
  <c r="G121" i="101" a="1"/>
  <c r="G121" i="101" s="1"/>
  <c r="BR120" i="101" a="1"/>
  <c r="BR120" i="101" s="1"/>
  <c r="BI120" i="101" a="1"/>
  <c r="BI120" i="101" s="1"/>
  <c r="BO120" i="101" a="1"/>
  <c r="BO120" i="101" s="1"/>
  <c r="BQ120" i="101" a="1"/>
  <c r="BQ120" i="101" s="1"/>
  <c r="BP120" i="101" a="1"/>
  <c r="BP120" i="101" s="1"/>
  <c r="BG120" i="101" a="1"/>
  <c r="BG120" i="101" s="1"/>
  <c r="BH120" i="101" a="1"/>
  <c r="BH120" i="101" s="1"/>
  <c r="BN120" i="101" a="1"/>
  <c r="BN120" i="101" s="1"/>
  <c r="BL120" i="101" a="1"/>
  <c r="BL120" i="101" s="1"/>
  <c r="E121" i="101" a="1"/>
  <c r="E121" i="101" s="1"/>
  <c r="BM120" i="101" a="1"/>
  <c r="BM120" i="101" s="1"/>
  <c r="BJ120" i="101" a="1"/>
  <c r="BJ120" i="101" s="1"/>
  <c r="BK120" i="101" a="1"/>
  <c r="BK120" i="101" s="1"/>
  <c r="D121" i="101" a="1"/>
  <c r="D121" i="101" s="1"/>
  <c r="BF120" i="101" a="1"/>
  <c r="BF120" i="101" s="1"/>
  <c r="BE120" i="101" a="1"/>
  <c r="BE120" i="101" s="1"/>
  <c r="AT120" i="101" a="1"/>
  <c r="AT120" i="101" s="1"/>
  <c r="AO120" i="101" a="1"/>
  <c r="AO120" i="101" s="1"/>
  <c r="AQ120" i="101" a="1"/>
  <c r="AQ120" i="101" s="1"/>
  <c r="AZ120" i="101" a="1"/>
  <c r="AZ120" i="101" s="1"/>
  <c r="BB120" i="101" a="1"/>
  <c r="BB120" i="101" s="1"/>
  <c r="AV120" i="101" a="1"/>
  <c r="AV120" i="101" s="1"/>
  <c r="AP120" i="101" a="1"/>
  <c r="AP120" i="101" s="1"/>
  <c r="BC120" i="101" a="1"/>
  <c r="BC120" i="101" s="1"/>
  <c r="AR120" i="101" a="1"/>
  <c r="AR120" i="101" s="1"/>
  <c r="BD120" i="101" a="1"/>
  <c r="BD120" i="101" s="1"/>
  <c r="AU120" i="101" a="1"/>
  <c r="AU120" i="101" s="1"/>
  <c r="AY120" i="101" a="1"/>
  <c r="AY120" i="101" s="1"/>
  <c r="BA120" i="101" a="1"/>
  <c r="BA120" i="101" s="1"/>
  <c r="AW120" i="101" a="1"/>
  <c r="AW120" i="101" s="1"/>
  <c r="AS120" i="101" a="1"/>
  <c r="AS120" i="101" s="1"/>
  <c r="AX120" i="101" a="1"/>
  <c r="AX120" i="101" s="1"/>
  <c r="Z120" i="101" a="1"/>
  <c r="Z120" i="101" s="1"/>
  <c r="AI120" i="101" a="1"/>
  <c r="AI120" i="101" s="1"/>
  <c r="AH120" i="101" a="1"/>
  <c r="AH120" i="101" s="1"/>
  <c r="AN120" i="101" a="1"/>
  <c r="AN120" i="101" s="1"/>
  <c r="AF120" i="101" a="1"/>
  <c r="AF120" i="101" s="1"/>
  <c r="AM120" i="101" a="1"/>
  <c r="AM120" i="101" s="1"/>
  <c r="AL120" i="101" a="1"/>
  <c r="AL120" i="101" s="1"/>
  <c r="AC120" i="101" a="1"/>
  <c r="AC120" i="101" s="1"/>
  <c r="AK120" i="101" a="1"/>
  <c r="AK120" i="101" s="1"/>
  <c r="AG120" i="101" a="1"/>
  <c r="AG120" i="101" s="1"/>
  <c r="AD120" i="101" a="1"/>
  <c r="AD120" i="101" s="1"/>
  <c r="AA120" i="101" a="1"/>
  <c r="AA120" i="101" s="1"/>
  <c r="AJ120" i="101" a="1"/>
  <c r="AJ120" i="101" s="1"/>
  <c r="AE120" i="101" a="1"/>
  <c r="AE120" i="101" s="1"/>
  <c r="AB120" i="101" a="1"/>
  <c r="AB120" i="101" s="1"/>
  <c r="Y120" i="101" a="1"/>
  <c r="Y120" i="101" s="1"/>
  <c r="V120" i="101" a="1"/>
  <c r="V120" i="101" s="1"/>
  <c r="R120" i="101" a="1"/>
  <c r="R120" i="101" s="1"/>
  <c r="M120" i="101" a="1"/>
  <c r="M120" i="101" s="1"/>
  <c r="W120" i="101" a="1"/>
  <c r="W120" i="101" s="1"/>
  <c r="T120" i="101" a="1"/>
  <c r="T120" i="101" s="1"/>
  <c r="P120" i="101" a="1"/>
  <c r="P120" i="101" s="1"/>
  <c r="L120" i="101" a="1"/>
  <c r="L120" i="101" s="1"/>
  <c r="U120" i="101" a="1"/>
  <c r="U120" i="101" s="1"/>
  <c r="N120" i="101" a="1"/>
  <c r="N120" i="101" s="1"/>
  <c r="S120" i="101" a="1"/>
  <c r="S120" i="101" s="1"/>
  <c r="O120" i="101" a="1"/>
  <c r="O120" i="101" s="1"/>
  <c r="K120" i="101" a="1"/>
  <c r="K120" i="101" s="1"/>
  <c r="J120" i="101" a="1"/>
  <c r="J120" i="101" s="1"/>
  <c r="Q120" i="101" a="1"/>
  <c r="Q120" i="101" s="1"/>
  <c r="X120" i="101" a="1"/>
  <c r="X120" i="101" s="1"/>
  <c r="I120" i="101" a="1"/>
  <c r="I120" i="101" s="1"/>
  <c r="BP119" i="101" a="1"/>
  <c r="BP119" i="101" s="1"/>
  <c r="BJ119" i="101" a="1"/>
  <c r="BJ119" i="101" s="1"/>
  <c r="BI119" i="101" a="1"/>
  <c r="BI119" i="101" s="1"/>
  <c r="BL119" i="101" a="1"/>
  <c r="BL119" i="101" s="1"/>
  <c r="BN119" i="101" a="1"/>
  <c r="BN119" i="101" s="1"/>
  <c r="BK119" i="101" a="1"/>
  <c r="BK119" i="101" s="1"/>
  <c r="E120" i="101" a="1"/>
  <c r="E120" i="101" s="1"/>
  <c r="BO119" i="101" a="1"/>
  <c r="BO119" i="101" s="1"/>
  <c r="H120" i="101" a="1"/>
  <c r="H120" i="101" s="1"/>
  <c r="G120" i="101" a="1"/>
  <c r="G120" i="101" s="1"/>
  <c r="F120" i="101" a="1"/>
  <c r="F120" i="101" s="1"/>
  <c r="D120" i="101" a="1"/>
  <c r="D120" i="101" s="1"/>
  <c r="BM119" i="101" a="1"/>
  <c r="BM119" i="101" s="1"/>
  <c r="BR119" i="101" a="1"/>
  <c r="BR119" i="101" s="1"/>
  <c r="BQ119" i="101" a="1"/>
  <c r="BQ119" i="101" s="1"/>
  <c r="BH119" i="101" a="1"/>
  <c r="BH119" i="101" s="1"/>
  <c r="AY119" i="101" a="1"/>
  <c r="AY119" i="101" s="1"/>
  <c r="BG119" i="101" a="1"/>
  <c r="BG119" i="101" s="1"/>
  <c r="AT119" i="101" a="1"/>
  <c r="AT119" i="101" s="1"/>
  <c r="BD119" i="101" a="1"/>
  <c r="BD119" i="101" s="1"/>
  <c r="BB119" i="101" a="1"/>
  <c r="BB119" i="101" s="1"/>
  <c r="AV119" i="101" a="1"/>
  <c r="AV119" i="101" s="1"/>
  <c r="BF119" i="101" a="1"/>
  <c r="BF119" i="101" s="1"/>
  <c r="AU119" i="101" a="1"/>
  <c r="AU119" i="101" s="1"/>
  <c r="AX119" i="101" a="1"/>
  <c r="AX119" i="101" s="1"/>
  <c r="AW119" i="101" a="1"/>
  <c r="AW119" i="101" s="1"/>
  <c r="AS119" i="101" a="1"/>
  <c r="AS119" i="101" s="1"/>
  <c r="BE119" i="101" a="1"/>
  <c r="BE119" i="101" s="1"/>
  <c r="BC119" i="101" a="1"/>
  <c r="BC119" i="101" s="1"/>
  <c r="AZ119" i="101" a="1"/>
  <c r="AZ119" i="101" s="1"/>
  <c r="BA119" i="101" a="1"/>
  <c r="BA119" i="101" s="1"/>
  <c r="AR119" i="101" a="1"/>
  <c r="AR119" i="101" s="1"/>
  <c r="U127" i="101" a="1"/>
  <c r="U127" i="101" s="1"/>
  <c r="R127" i="101" a="1"/>
  <c r="R127" i="101" s="1"/>
  <c r="AB127" i="101" a="1"/>
  <c r="AB127" i="101" s="1"/>
  <c r="AA127" i="101" a="1"/>
  <c r="AA127" i="101" s="1"/>
  <c r="W127" i="101" a="1"/>
  <c r="W127" i="101" s="1"/>
  <c r="Y127" i="101" a="1"/>
  <c r="Y127" i="101" s="1"/>
  <c r="V127" i="101" a="1"/>
  <c r="V127" i="101" s="1"/>
  <c r="Q127" i="101" a="1"/>
  <c r="Q127" i="101" s="1"/>
  <c r="S127" i="101" a="1"/>
  <c r="S127" i="101" s="1"/>
  <c r="T127" i="101" a="1"/>
  <c r="T127" i="101" s="1"/>
  <c r="AF127" i="101" a="1"/>
  <c r="AF127" i="101" s="1"/>
  <c r="AE127" i="101" a="1"/>
  <c r="AE127" i="101" s="1"/>
  <c r="X127" i="101" a="1"/>
  <c r="X127" i="101" s="1"/>
  <c r="AD127" i="101" a="1"/>
  <c r="AD127" i="101" s="1"/>
  <c r="AC127" i="101" a="1"/>
  <c r="AC127" i="101" s="1"/>
  <c r="Z127" i="101" a="1"/>
  <c r="Z127" i="101" s="1"/>
  <c r="F127" i="101" a="1"/>
  <c r="F127" i="101" s="1"/>
  <c r="BP126" i="101" a="1"/>
  <c r="BP126" i="101" s="1"/>
  <c r="P127" i="101" a="1"/>
  <c r="P127" i="101" s="1"/>
  <c r="O127" i="101" a="1"/>
  <c r="O127" i="101" s="1"/>
  <c r="N127" i="101" a="1"/>
  <c r="N127" i="101" s="1"/>
  <c r="M127" i="101" a="1"/>
  <c r="M127" i="101" s="1"/>
  <c r="K127" i="101" a="1"/>
  <c r="K127" i="101" s="1"/>
  <c r="H127" i="101" a="1"/>
  <c r="H127" i="101" s="1"/>
  <c r="I127" i="101" a="1"/>
  <c r="I127" i="101" s="1"/>
  <c r="E127" i="101" a="1"/>
  <c r="E127" i="101" s="1"/>
  <c r="L127" i="101" a="1"/>
  <c r="L127" i="101" s="1"/>
  <c r="BQ126" i="101" a="1"/>
  <c r="BQ126" i="101" s="1"/>
  <c r="G127" i="101" a="1"/>
  <c r="G127" i="101" s="1"/>
  <c r="D127" i="101" a="1"/>
  <c r="D127" i="101" s="1"/>
  <c r="J127" i="101" a="1"/>
  <c r="J127" i="101" s="1"/>
  <c r="BR126" i="101" a="1"/>
  <c r="BR126" i="101" s="1"/>
  <c r="AZ126" i="101" a="1"/>
  <c r="AZ126" i="101" s="1"/>
  <c r="BF126" i="101" a="1"/>
  <c r="BF126" i="101" s="1"/>
  <c r="BJ126" i="101" a="1"/>
  <c r="BJ126" i="101" s="1"/>
  <c r="BA126" i="101" a="1"/>
  <c r="BA126" i="101" s="1"/>
  <c r="BG126" i="101" a="1"/>
  <c r="BG126" i="101" s="1"/>
  <c r="BD126" i="101" a="1"/>
  <c r="BD126" i="101" s="1"/>
  <c r="BH126" i="101" a="1"/>
  <c r="BH126" i="101" s="1"/>
  <c r="BK126" i="101" a="1"/>
  <c r="BK126" i="101" s="1"/>
  <c r="BE126" i="101" a="1"/>
  <c r="BE126" i="101" s="1"/>
  <c r="BI126" i="101" a="1"/>
  <c r="BI126" i="101" s="1"/>
  <c r="BO126" i="101" a="1"/>
  <c r="BO126" i="101" s="1"/>
  <c r="BL126" i="101" a="1"/>
  <c r="BL126" i="101" s="1"/>
  <c r="BC126" i="101" a="1"/>
  <c r="BC126" i="101" s="1"/>
  <c r="BN126" i="101" a="1"/>
  <c r="BN126" i="101" s="1"/>
  <c r="BM126" i="101" a="1"/>
  <c r="BM126" i="101" s="1"/>
  <c r="BB126" i="101" a="1"/>
  <c r="BB126" i="101" s="1"/>
  <c r="AN126" i="101" a="1"/>
  <c r="AN126" i="101" s="1"/>
  <c r="AK126" i="101" a="1"/>
  <c r="AK126" i="101" s="1"/>
  <c r="AL126" i="101" a="1"/>
  <c r="AL126" i="101" s="1"/>
  <c r="AW126" i="101" a="1"/>
  <c r="AW126" i="101" s="1"/>
  <c r="AV126" i="101" a="1"/>
  <c r="AV126" i="101" s="1"/>
  <c r="AS126" i="101" a="1"/>
  <c r="AS126" i="101" s="1"/>
  <c r="AJ126" i="101" a="1"/>
  <c r="AJ126" i="101" s="1"/>
  <c r="AQ126" i="101" a="1"/>
  <c r="AQ126" i="101" s="1"/>
  <c r="AP126" i="101" a="1"/>
  <c r="AP126" i="101" s="1"/>
  <c r="AM126" i="101" a="1"/>
  <c r="AM126" i="101" s="1"/>
  <c r="AO126" i="101" a="1"/>
  <c r="AO126" i="101" s="1"/>
  <c r="AU126" i="101" a="1"/>
  <c r="AU126" i="101" s="1"/>
  <c r="AY126" i="101" a="1"/>
  <c r="AY126" i="101" s="1"/>
  <c r="AX126" i="101" a="1"/>
  <c r="AX126" i="101" s="1"/>
  <c r="AT126" i="101" a="1"/>
  <c r="AT126" i="101" s="1"/>
  <c r="AR126" i="101" a="1"/>
  <c r="AR126" i="101" s="1"/>
  <c r="AC126" i="101" a="1"/>
  <c r="AC126" i="101" s="1"/>
  <c r="AB126" i="101" a="1"/>
  <c r="AB126" i="101" s="1"/>
  <c r="AA126" i="101" a="1"/>
  <c r="AA126" i="101" s="1"/>
  <c r="Z126" i="101" a="1"/>
  <c r="Z126" i="101" s="1"/>
  <c r="W126" i="101" a="1"/>
  <c r="W126" i="101" s="1"/>
  <c r="U126" i="101" a="1"/>
  <c r="U126" i="101" s="1"/>
  <c r="T126" i="101" a="1"/>
  <c r="T126" i="101" s="1"/>
  <c r="AI126" i="101" a="1"/>
  <c r="AI126" i="101" s="1"/>
  <c r="Y126" i="101" a="1"/>
  <c r="Y126" i="101" s="1"/>
  <c r="AH126" i="101" a="1"/>
  <c r="AH126" i="101" s="1"/>
  <c r="X126" i="101" a="1"/>
  <c r="X126" i="101" s="1"/>
  <c r="AG126" i="101" a="1"/>
  <c r="AG126" i="101" s="1"/>
  <c r="AF126" i="101" a="1"/>
  <c r="AF126" i="101" s="1"/>
  <c r="AE126" i="101" a="1"/>
  <c r="AE126" i="101" s="1"/>
  <c r="AD126" i="101" a="1"/>
  <c r="AD126" i="101" s="1"/>
  <c r="V126" i="101" a="1"/>
  <c r="V126" i="101" s="1"/>
  <c r="L126" i="101" a="1"/>
  <c r="L126" i="101" s="1"/>
  <c r="Q126" i="101" a="1"/>
  <c r="Q126" i="101" s="1"/>
  <c r="R126" i="101" a="1"/>
  <c r="R126" i="101" s="1"/>
  <c r="P126" i="101" a="1"/>
  <c r="P126" i="101" s="1"/>
  <c r="O126" i="101" a="1"/>
  <c r="O126" i="101" s="1"/>
  <c r="E126" i="101" a="1"/>
  <c r="E126" i="101" s="1"/>
  <c r="K126" i="101" a="1"/>
  <c r="K126" i="101" s="1"/>
  <c r="I126" i="101" a="1"/>
  <c r="I126" i="101" s="1"/>
  <c r="F126" i="101" a="1"/>
  <c r="F126" i="101" s="1"/>
  <c r="N126" i="101" a="1"/>
  <c r="N126" i="101" s="1"/>
  <c r="J126" i="101" a="1"/>
  <c r="J126" i="101" s="1"/>
  <c r="M126" i="101" a="1"/>
  <c r="M126" i="101" s="1"/>
  <c r="H126" i="101" a="1"/>
  <c r="H126" i="101" s="1"/>
  <c r="G126" i="101" a="1"/>
  <c r="G126" i="101" s="1"/>
  <c r="S126" i="101" a="1"/>
  <c r="S126" i="101" s="1"/>
  <c r="AL132" i="101" a="1"/>
  <c r="AL132" i="101" s="1"/>
  <c r="AH132" i="101" a="1"/>
  <c r="AH132" i="101" s="1"/>
  <c r="AE132" i="101" a="1"/>
  <c r="AE132" i="101" s="1"/>
  <c r="AK132" i="101" a="1"/>
  <c r="AK132" i="101" s="1"/>
  <c r="AC132" i="101" a="1"/>
  <c r="AC132" i="101" s="1"/>
  <c r="AJ132" i="101" a="1"/>
  <c r="AJ132" i="101" s="1"/>
  <c r="AB132" i="101" a="1"/>
  <c r="AB132" i="101" s="1"/>
  <c r="AI132" i="101" a="1"/>
  <c r="AI132" i="101" s="1"/>
  <c r="AG132" i="101" a="1"/>
  <c r="AG132" i="101" s="1"/>
  <c r="AF132" i="101" a="1"/>
  <c r="AF132" i="101" s="1"/>
  <c r="AD132" i="101" a="1"/>
  <c r="AD132" i="101" s="1"/>
  <c r="S132" i="101" a="1"/>
  <c r="S132" i="101" s="1"/>
  <c r="U132" i="101" a="1"/>
  <c r="U132" i="101" s="1"/>
  <c r="T132" i="101" a="1"/>
  <c r="T132" i="101" s="1"/>
  <c r="Q132" i="101" a="1"/>
  <c r="Q132" i="101" s="1"/>
  <c r="P132" i="101" a="1"/>
  <c r="P132" i="101" s="1"/>
  <c r="Y132" i="101" a="1"/>
  <c r="Y132" i="101" s="1"/>
  <c r="AA132" i="101" a="1"/>
  <c r="AA132" i="101" s="1"/>
  <c r="Z132" i="101" a="1"/>
  <c r="Z132" i="101" s="1"/>
  <c r="X132" i="101" a="1"/>
  <c r="X132" i="101" s="1"/>
  <c r="W132" i="101" a="1"/>
  <c r="W132" i="101" s="1"/>
  <c r="V132" i="101" a="1"/>
  <c r="V132" i="101" s="1"/>
  <c r="R132" i="101" a="1"/>
  <c r="R132" i="101" s="1"/>
  <c r="D132" i="101" a="1"/>
  <c r="D132" i="101" s="1"/>
  <c r="BR131" i="101" a="1"/>
  <c r="BR131" i="101" s="1"/>
  <c r="O132" i="101" a="1"/>
  <c r="O132" i="101" s="1"/>
  <c r="BQ131" i="101" a="1"/>
  <c r="BQ131" i="101" s="1"/>
  <c r="BP131" i="101" a="1"/>
  <c r="BP131" i="101" s="1"/>
  <c r="M132" i="101" a="1"/>
  <c r="M132" i="101" s="1"/>
  <c r="G132" i="101" a="1"/>
  <c r="G132" i="101" s="1"/>
  <c r="H132" i="101" a="1"/>
  <c r="H132" i="101" s="1"/>
  <c r="N132" i="101" a="1"/>
  <c r="N132" i="101" s="1"/>
  <c r="K132" i="101" a="1"/>
  <c r="K132" i="101" s="1"/>
  <c r="J132" i="101" a="1"/>
  <c r="J132" i="101" s="1"/>
  <c r="E132" i="101" a="1"/>
  <c r="E132" i="101" s="1"/>
  <c r="L132" i="101" a="1"/>
  <c r="L132" i="101" s="1"/>
  <c r="I132" i="101" a="1"/>
  <c r="I132" i="101" s="1"/>
  <c r="F132" i="101" a="1"/>
  <c r="F132" i="101" s="1"/>
  <c r="BL131" i="101" a="1"/>
  <c r="BL131" i="101" s="1"/>
  <c r="BO131" i="101" a="1"/>
  <c r="BO131" i="101" s="1"/>
  <c r="BM131" i="101" a="1"/>
  <c r="BM131" i="101" s="1"/>
  <c r="BN131" i="101" a="1"/>
  <c r="BN131" i="101" s="1"/>
  <c r="BK131" i="101" a="1"/>
  <c r="BK131" i="101" s="1"/>
  <c r="BJ131" i="101" a="1"/>
  <c r="BJ131" i="101" s="1"/>
  <c r="BI131" i="101" a="1"/>
  <c r="BI131" i="101" s="1"/>
  <c r="BG131" i="101" a="1"/>
  <c r="BG131" i="101" s="1"/>
  <c r="BF131" i="101" a="1"/>
  <c r="BF131" i="101" s="1"/>
  <c r="BH131" i="101" a="1"/>
  <c r="BH131" i="101" s="1"/>
  <c r="BD131" i="101" a="1"/>
  <c r="BD131" i="101" s="1"/>
  <c r="BB131" i="101" a="1"/>
  <c r="BB131" i="101" s="1"/>
  <c r="BC131" i="101" a="1"/>
  <c r="BC131" i="101" s="1"/>
  <c r="BE131" i="101" a="1"/>
  <c r="BE131" i="101" s="1"/>
  <c r="AY131" i="101" a="1"/>
  <c r="AY131" i="101" s="1"/>
  <c r="BA131" i="101" a="1"/>
  <c r="BA131" i="101" s="1"/>
  <c r="AZ131" i="101" a="1"/>
  <c r="AZ131" i="101" s="1"/>
  <c r="AQ131" i="101" a="1"/>
  <c r="AQ131" i="101" s="1"/>
  <c r="AV131" i="101" a="1"/>
  <c r="AV131" i="101" s="1"/>
  <c r="AR131" i="101" a="1"/>
  <c r="AR131" i="101" s="1"/>
  <c r="AP131" i="101" a="1"/>
  <c r="AP131" i="101" s="1"/>
  <c r="AO131" i="101" a="1"/>
  <c r="AO131" i="101" s="1"/>
  <c r="AX131" i="101" a="1"/>
  <c r="AX131" i="101" s="1"/>
  <c r="AU131" i="101" a="1"/>
  <c r="AU131" i="101" s="1"/>
  <c r="AW131" i="101" a="1"/>
  <c r="AW131" i="101" s="1"/>
  <c r="AT131" i="101" a="1"/>
  <c r="AT131" i="101" s="1"/>
  <c r="AS131" i="101" a="1"/>
  <c r="AS131" i="101" s="1"/>
  <c r="AL131" i="101" a="1"/>
  <c r="AL131" i="101" s="1"/>
  <c r="AK131" i="101" a="1"/>
  <c r="AK131" i="101" s="1"/>
  <c r="AJ131" i="101" a="1"/>
  <c r="AJ131" i="101" s="1"/>
  <c r="AM131" i="101" a="1"/>
  <c r="AM131" i="101" s="1"/>
  <c r="AI131" i="101" a="1"/>
  <c r="AI131" i="101" s="1"/>
  <c r="AN131" i="101" a="1"/>
  <c r="AN131" i="101" s="1"/>
  <c r="U134" i="101" a="1"/>
  <c r="U134" i="101" s="1"/>
  <c r="R134" i="101" a="1"/>
  <c r="R134" i="101" s="1"/>
  <c r="AA134" i="101" a="1"/>
  <c r="AA134" i="101" s="1"/>
  <c r="Q134" i="101" a="1"/>
  <c r="Q134" i="101" s="1"/>
  <c r="Z134" i="101" a="1"/>
  <c r="Z134" i="101" s="1"/>
  <c r="X134" i="101" a="1"/>
  <c r="X134" i="101" s="1"/>
  <c r="Y134" i="101" a="1"/>
  <c r="Y134" i="101" s="1"/>
  <c r="T134" i="101" a="1"/>
  <c r="T134" i="101" s="1"/>
  <c r="S134" i="101" a="1"/>
  <c r="S134" i="101" s="1"/>
  <c r="W134" i="101" a="1"/>
  <c r="W134" i="101" s="1"/>
  <c r="V134" i="101" a="1"/>
  <c r="V134" i="101" s="1"/>
  <c r="M134" i="101" a="1"/>
  <c r="M134" i="101" s="1"/>
  <c r="N134" i="101" a="1"/>
  <c r="N134" i="101" s="1"/>
  <c r="P134" i="101" a="1"/>
  <c r="P134" i="101" s="1"/>
  <c r="O134" i="101" a="1"/>
  <c r="O134" i="101" s="1"/>
  <c r="L134" i="101" a="1"/>
  <c r="L134" i="101" s="1"/>
  <c r="K134" i="101" a="1"/>
  <c r="K134" i="101" s="1"/>
  <c r="J134" i="101" a="1"/>
  <c r="J134" i="101" s="1"/>
  <c r="I134" i="101" a="1"/>
  <c r="I134" i="101" s="1"/>
  <c r="BP133" i="101" a="1"/>
  <c r="BP133" i="101" s="1"/>
  <c r="D134" i="101" a="1"/>
  <c r="D134" i="101" s="1"/>
  <c r="BN133" i="101" a="1"/>
  <c r="BN133" i="101" s="1"/>
  <c r="H134" i="101" a="1"/>
  <c r="H134" i="101" s="1"/>
  <c r="G134" i="101" a="1"/>
  <c r="G134" i="101" s="1"/>
  <c r="F134" i="101" a="1"/>
  <c r="F134" i="101" s="1"/>
  <c r="E134" i="101" a="1"/>
  <c r="E134" i="101" s="1"/>
  <c r="BR133" i="101" a="1"/>
  <c r="BR133" i="101" s="1"/>
  <c r="BM133" i="101" a="1"/>
  <c r="BM133" i="101" s="1"/>
  <c r="BO133" i="101" a="1"/>
  <c r="BO133" i="101" s="1"/>
  <c r="BQ133" i="101" a="1"/>
  <c r="BQ133" i="101" s="1"/>
  <c r="BB133" i="101" a="1"/>
  <c r="BB133" i="101" s="1"/>
  <c r="AX133" i="101" a="1"/>
  <c r="AX133" i="101" s="1"/>
  <c r="BJ133" i="101" a="1"/>
  <c r="BJ133" i="101" s="1"/>
  <c r="BG133" i="101" a="1"/>
  <c r="BG133" i="101" s="1"/>
  <c r="BE133" i="101" a="1"/>
  <c r="BE133" i="101" s="1"/>
  <c r="BL133" i="101" a="1"/>
  <c r="BL133" i="101" s="1"/>
  <c r="BK133" i="101" a="1"/>
  <c r="BK133" i="101" s="1"/>
  <c r="BF133" i="101" a="1"/>
  <c r="BF133" i="101" s="1"/>
  <c r="BC133" i="101" a="1"/>
  <c r="BC133" i="101" s="1"/>
  <c r="BH133" i="101" a="1"/>
  <c r="BH133" i="101" s="1"/>
  <c r="BA133" i="101" a="1"/>
  <c r="BA133" i="101" s="1"/>
  <c r="BI133" i="101" a="1"/>
  <c r="BI133" i="101" s="1"/>
  <c r="AY133" i="101" a="1"/>
  <c r="AY133" i="101" s="1"/>
  <c r="AW133" i="101" a="1"/>
  <c r="AW133" i="101" s="1"/>
  <c r="BD133" i="101" a="1"/>
  <c r="BD133" i="101" s="1"/>
  <c r="AZ133" i="101" a="1"/>
  <c r="AZ133" i="101" s="1"/>
  <c r="AK133" i="101" a="1"/>
  <c r="AK133" i="101" s="1"/>
  <c r="AR133" i="101" a="1"/>
  <c r="AR133" i="101" s="1"/>
  <c r="AN133" i="101" a="1"/>
  <c r="AN133" i="101" s="1"/>
  <c r="AT133" i="101" a="1"/>
  <c r="AT133" i="101" s="1"/>
  <c r="AS133" i="101" a="1"/>
  <c r="AS133" i="101" s="1"/>
  <c r="AP133" i="101" a="1"/>
  <c r="AP133" i="101" s="1"/>
  <c r="AM133" i="101" a="1"/>
  <c r="AM133" i="101" s="1"/>
  <c r="AH133" i="101" a="1"/>
  <c r="AH133" i="101" s="1"/>
  <c r="AO133" i="101" a="1"/>
  <c r="AO133" i="101" s="1"/>
  <c r="AL133" i="101" a="1"/>
  <c r="AL133" i="101" s="1"/>
  <c r="AJ133" i="101" a="1"/>
  <c r="AJ133" i="101" s="1"/>
  <c r="AI133" i="101" a="1"/>
  <c r="AI133" i="101" s="1"/>
  <c r="AQ133" i="101" a="1"/>
  <c r="AQ133" i="101" s="1"/>
  <c r="AV133" i="101" a="1"/>
  <c r="AV133" i="101" s="1"/>
  <c r="AU133" i="101" a="1"/>
  <c r="AU133" i="101" s="1"/>
  <c r="AF133" i="101" a="1"/>
  <c r="AF133" i="101" s="1"/>
  <c r="AD133" i="101" a="1"/>
  <c r="AD133" i="101" s="1"/>
  <c r="AC133" i="101" a="1"/>
  <c r="AC133" i="101" s="1"/>
  <c r="X133" i="101" a="1"/>
  <c r="X133" i="101" s="1"/>
  <c r="W133" i="101" a="1"/>
  <c r="W133" i="101" s="1"/>
  <c r="Y133" i="101" a="1"/>
  <c r="Y133" i="101" s="1"/>
  <c r="U133" i="101" a="1"/>
  <c r="U133" i="101" s="1"/>
  <c r="T133" i="101" a="1"/>
  <c r="T133" i="101" s="1"/>
  <c r="S133" i="101" a="1"/>
  <c r="S133" i="101" s="1"/>
  <c r="R133" i="101" a="1"/>
  <c r="R133" i="101" s="1"/>
  <c r="AB133" i="101" a="1"/>
  <c r="AB133" i="101" s="1"/>
  <c r="AA133" i="101" a="1"/>
  <c r="AA133" i="101" s="1"/>
  <c r="V133" i="101" a="1"/>
  <c r="V133" i="101" s="1"/>
  <c r="AG133" i="101" a="1"/>
  <c r="AG133" i="101" s="1"/>
  <c r="AE133" i="101" a="1"/>
  <c r="AE133" i="101" s="1"/>
  <c r="Z133" i="101" a="1"/>
  <c r="Z133" i="101" s="1"/>
  <c r="O133" i="101" a="1"/>
  <c r="O133" i="101" s="1"/>
  <c r="L133" i="101" a="1"/>
  <c r="L133" i="101" s="1"/>
  <c r="P133" i="101" a="1"/>
  <c r="P133" i="101" s="1"/>
  <c r="M133" i="101" a="1"/>
  <c r="M133" i="101" s="1"/>
  <c r="K133" i="101" a="1"/>
  <c r="K133" i="101" s="1"/>
  <c r="H133" i="101" a="1"/>
  <c r="H133" i="101" s="1"/>
  <c r="BQ132" i="101" a="1"/>
  <c r="BQ132" i="101" s="1"/>
  <c r="BR132" i="101" a="1"/>
  <c r="BR132" i="101" s="1"/>
  <c r="F133" i="101" a="1"/>
  <c r="F133" i="101" s="1"/>
  <c r="E133" i="101" a="1"/>
  <c r="E133" i="101" s="1"/>
  <c r="J133" i="101" a="1"/>
  <c r="J133" i="101" s="1"/>
  <c r="Q133" i="101" a="1"/>
  <c r="Q133" i="101" s="1"/>
  <c r="N133" i="101" a="1"/>
  <c r="N133" i="101" s="1"/>
  <c r="I133" i="101" a="1"/>
  <c r="I133" i="101" s="1"/>
  <c r="D133" i="101" a="1"/>
  <c r="D133" i="101" s="1"/>
  <c r="G133" i="101" a="1"/>
  <c r="G133" i="101" s="1"/>
  <c r="BH132" i="101" a="1"/>
  <c r="BH132" i="101" s="1"/>
  <c r="BF132" i="101" a="1"/>
  <c r="BF132" i="101" s="1"/>
  <c r="BI132" i="101" a="1"/>
  <c r="BI132" i="101" s="1"/>
  <c r="BM132" i="101" a="1"/>
  <c r="BM132" i="101" s="1"/>
  <c r="BA132" i="101" a="1"/>
  <c r="BA132" i="101" s="1"/>
  <c r="BB132" i="101" a="1"/>
  <c r="BB132" i="101" s="1"/>
  <c r="BN132" i="101" a="1"/>
  <c r="BN132" i="101" s="1"/>
  <c r="BE132" i="101" a="1"/>
  <c r="BE132" i="101" s="1"/>
  <c r="BK132" i="101" a="1"/>
  <c r="BK132" i="101" s="1"/>
  <c r="BG132" i="101" a="1"/>
  <c r="BG132" i="101" s="1"/>
  <c r="BD132" i="101" a="1"/>
  <c r="BD132" i="101" s="1"/>
  <c r="BP132" i="101" a="1"/>
  <c r="BP132" i="101" s="1"/>
  <c r="BO132" i="101" a="1"/>
  <c r="BO132" i="101" s="1"/>
  <c r="BJ132" i="101" a="1"/>
  <c r="BJ132" i="101" s="1"/>
  <c r="BC132" i="101" a="1"/>
  <c r="BC132" i="101" s="1"/>
  <c r="BL132" i="101" a="1"/>
  <c r="BL132" i="101" s="1"/>
  <c r="AO132" i="101" a="1"/>
  <c r="AO132" i="101" s="1"/>
  <c r="AV132" i="101" a="1"/>
  <c r="AV132" i="101" s="1"/>
  <c r="AR132" i="101" a="1"/>
  <c r="AR132" i="101" s="1"/>
  <c r="AW132" i="101" a="1"/>
  <c r="AW132" i="101" s="1"/>
  <c r="AP132" i="101" a="1"/>
  <c r="AP132" i="101" s="1"/>
  <c r="AZ132" i="101" a="1"/>
  <c r="AZ132" i="101" s="1"/>
  <c r="AY132" i="101" a="1"/>
  <c r="AY132" i="101" s="1"/>
  <c r="AX132" i="101" a="1"/>
  <c r="AX132" i="101" s="1"/>
  <c r="AN132" i="101" a="1"/>
  <c r="AN132" i="101" s="1"/>
  <c r="AU132" i="101" a="1"/>
  <c r="AU132" i="101" s="1"/>
  <c r="AS132" i="101" a="1"/>
  <c r="AS132" i="101" s="1"/>
  <c r="AT132" i="101" a="1"/>
  <c r="AT132" i="101" s="1"/>
  <c r="AQ132" i="101" a="1"/>
  <c r="AQ132" i="101" s="1"/>
  <c r="AM132" i="101" a="1"/>
  <c r="AM132" i="101" s="1"/>
  <c r="BI89" i="101" a="1"/>
  <c r="BI89" i="101" s="1"/>
  <c r="BG89" i="101" a="1"/>
  <c r="BG89" i="101" s="1"/>
  <c r="BF89" i="101" a="1"/>
  <c r="BF89" i="101" s="1"/>
  <c r="BD89" i="101" a="1"/>
  <c r="BD89" i="101" s="1"/>
  <c r="BC89" i="101" a="1"/>
  <c r="BC89" i="101" s="1"/>
  <c r="BP89" i="101" a="1"/>
  <c r="BP89" i="101" s="1"/>
  <c r="BM89" i="101" a="1"/>
  <c r="BM89" i="101" s="1"/>
  <c r="BB89" i="101" a="1"/>
  <c r="BB89" i="101" s="1"/>
  <c r="AZ89" i="101" a="1"/>
  <c r="AZ89" i="101" s="1"/>
  <c r="BO89" i="101" a="1"/>
  <c r="BO89" i="101" s="1"/>
  <c r="BN89" i="101" a="1"/>
  <c r="BN89" i="101" s="1"/>
  <c r="BA89" i="101" a="1"/>
  <c r="BA89" i="101" s="1"/>
  <c r="BE89" i="101" a="1"/>
  <c r="BE89" i="101" s="1"/>
  <c r="BH89" i="101" a="1"/>
  <c r="BH89" i="101" s="1"/>
  <c r="AY89" i="101" a="1"/>
  <c r="AY89" i="101" s="1"/>
  <c r="BK89" i="101" a="1"/>
  <c r="BK89" i="101" s="1"/>
  <c r="E90" i="101" a="1"/>
  <c r="E90" i="101" s="1"/>
  <c r="I90" i="101" a="1"/>
  <c r="I90" i="101" s="1"/>
  <c r="G90" i="101" a="1"/>
  <c r="G90" i="101" s="1"/>
  <c r="BJ89" i="101" a="1"/>
  <c r="BJ89" i="101" s="1"/>
  <c r="J90" i="101" a="1"/>
  <c r="J90" i="101" s="1"/>
  <c r="K90" i="101" a="1"/>
  <c r="K90" i="101" s="1"/>
  <c r="AX89" i="101" a="1"/>
  <c r="AX89" i="101" s="1"/>
  <c r="H90" i="101" a="1"/>
  <c r="H90" i="101" s="1"/>
  <c r="BR89" i="101" a="1"/>
  <c r="BR89" i="101" s="1"/>
  <c r="F90" i="101" a="1"/>
  <c r="F90" i="101" s="1"/>
  <c r="D90" i="101" a="1"/>
  <c r="D90" i="101" s="1"/>
  <c r="BL89" i="101" a="1"/>
  <c r="BL89" i="101" s="1"/>
  <c r="BQ89" i="101" a="1"/>
  <c r="BQ89" i="101" s="1"/>
  <c r="AW89" i="101" a="1"/>
  <c r="AW89" i="101" s="1"/>
  <c r="BQ92" i="101" a="1"/>
  <c r="BQ92" i="101" s="1"/>
  <c r="G182" i="101" a="1"/>
  <c r="G182" i="101" s="1"/>
  <c r="O93" i="101" a="1"/>
  <c r="O93" i="101" s="1"/>
  <c r="BL92" i="101" a="1"/>
  <c r="BL92" i="101" s="1"/>
  <c r="N93" i="101" a="1"/>
  <c r="N93" i="101" s="1"/>
  <c r="F93" i="101" a="1"/>
  <c r="F93" i="101" s="1"/>
  <c r="M93" i="101" a="1"/>
  <c r="M93" i="101" s="1"/>
  <c r="L93" i="101" a="1"/>
  <c r="L93" i="101" s="1"/>
  <c r="J93" i="101" a="1"/>
  <c r="J93" i="101" s="1"/>
  <c r="H93" i="101" a="1"/>
  <c r="H93" i="101" s="1"/>
  <c r="E93" i="101" a="1"/>
  <c r="E93" i="101" s="1"/>
  <c r="K93" i="101" a="1"/>
  <c r="K93" i="101" s="1"/>
  <c r="BN92" i="101" a="1"/>
  <c r="BN92" i="101" s="1"/>
  <c r="BR92" i="101" a="1"/>
  <c r="BR92" i="101" s="1"/>
  <c r="BP92" i="101" a="1"/>
  <c r="BP92" i="101" s="1"/>
  <c r="D93" i="101" a="1"/>
  <c r="D93" i="101" s="1"/>
  <c r="BM92" i="101" a="1"/>
  <c r="BM92" i="101" s="1"/>
  <c r="G93" i="101" a="1"/>
  <c r="G93" i="101" s="1"/>
  <c r="I93" i="101" a="1"/>
  <c r="I93" i="101" s="1"/>
  <c r="BO92" i="101" a="1"/>
  <c r="BO92" i="101" s="1"/>
  <c r="AM92" i="101" a="1"/>
  <c r="AM92" i="101" s="1"/>
  <c r="BI92" i="101" a="1"/>
  <c r="BI92" i="101" s="1"/>
  <c r="AP92" i="101" a="1"/>
  <c r="AP92" i="101" s="1"/>
  <c r="BG92" i="101" a="1"/>
  <c r="BG92" i="101" s="1"/>
  <c r="BE92" i="101" a="1"/>
  <c r="BE92" i="101" s="1"/>
  <c r="BB92" i="101" a="1"/>
  <c r="BB92" i="101" s="1"/>
  <c r="AO92" i="101" a="1"/>
  <c r="AO92" i="101" s="1"/>
  <c r="AR92" i="101" a="1"/>
  <c r="AR92" i="101" s="1"/>
  <c r="AI92" i="101" a="1"/>
  <c r="AI92" i="101" s="1"/>
  <c r="AK92" i="101" a="1"/>
  <c r="AK92" i="101" s="1"/>
  <c r="BF92" i="101" a="1"/>
  <c r="BF92" i="101" s="1"/>
  <c r="BD92" i="101" a="1"/>
  <c r="BD92" i="101" s="1"/>
  <c r="BA92" i="101" a="1"/>
  <c r="BA92" i="101" s="1"/>
  <c r="AL92" i="101" a="1"/>
  <c r="AL92" i="101" s="1"/>
  <c r="AY92" i="101" a="1"/>
  <c r="AY92" i="101" s="1"/>
  <c r="AZ92" i="101" a="1"/>
  <c r="AZ92" i="101" s="1"/>
  <c r="AT92" i="101" a="1"/>
  <c r="AT92" i="101" s="1"/>
  <c r="AX92" i="101" a="1"/>
  <c r="AX92" i="101" s="1"/>
  <c r="AQ92" i="101" a="1"/>
  <c r="AQ92" i="101" s="1"/>
  <c r="AS92" i="101" a="1"/>
  <c r="AS92" i="101" s="1"/>
  <c r="BK92" i="101" a="1"/>
  <c r="BK92" i="101" s="1"/>
  <c r="AV92" i="101" a="1"/>
  <c r="AV92" i="101" s="1"/>
  <c r="BH92" i="101" a="1"/>
  <c r="BH92" i="101" s="1"/>
  <c r="AU92" i="101" a="1"/>
  <c r="AU92" i="101" s="1"/>
  <c r="BC92" i="101" a="1"/>
  <c r="BC92" i="101" s="1"/>
  <c r="AN92" i="101" a="1"/>
  <c r="AN92" i="101" s="1"/>
  <c r="AJ92" i="101" a="1"/>
  <c r="AJ92" i="101" s="1"/>
  <c r="BJ92" i="101" a="1"/>
  <c r="BJ92" i="101" s="1"/>
  <c r="AW92" i="101" a="1"/>
  <c r="AW92" i="101" s="1"/>
  <c r="E92" i="101" a="1"/>
  <c r="E92" i="101" s="1"/>
  <c r="Z92" i="101" a="1"/>
  <c r="Z92" i="101" s="1"/>
  <c r="AB92" i="101" a="1"/>
  <c r="AB92" i="101" s="1"/>
  <c r="X92" i="101" a="1"/>
  <c r="X92" i="101" s="1"/>
  <c r="T92" i="101" a="1"/>
  <c r="T92" i="101" s="1"/>
  <c r="AA92" i="101" a="1"/>
  <c r="AA92" i="101" s="1"/>
  <c r="Q92" i="101" a="1"/>
  <c r="Q92" i="101" s="1"/>
  <c r="W92" i="101" a="1"/>
  <c r="W92" i="101" s="1"/>
  <c r="U92" i="101" a="1"/>
  <c r="U92" i="101" s="1"/>
  <c r="K92" i="101" a="1"/>
  <c r="K92" i="101" s="1"/>
  <c r="N92" i="101" a="1"/>
  <c r="N92" i="101" s="1"/>
  <c r="R92" i="101" a="1"/>
  <c r="R92" i="101" s="1"/>
  <c r="P92" i="101" a="1"/>
  <c r="P92" i="101" s="1"/>
  <c r="H92" i="101" a="1"/>
  <c r="H92" i="101" s="1"/>
  <c r="I92" i="101" a="1"/>
  <c r="I92" i="101" s="1"/>
  <c r="O92" i="101" a="1"/>
  <c r="O92" i="101" s="1"/>
  <c r="AH92" i="101" a="1"/>
  <c r="AH92" i="101" s="1"/>
  <c r="Y92" i="101" a="1"/>
  <c r="Y92" i="101" s="1"/>
  <c r="F92" i="101" a="1"/>
  <c r="F92" i="101" s="1"/>
  <c r="AG92" i="101" a="1"/>
  <c r="AG92" i="101" s="1"/>
  <c r="AD92" i="101" a="1"/>
  <c r="AD92" i="101" s="1"/>
  <c r="G92" i="101" a="1"/>
  <c r="G92" i="101" s="1"/>
  <c r="AF92" i="101" a="1"/>
  <c r="AF92" i="101" s="1"/>
  <c r="AC92" i="101" a="1"/>
  <c r="AC92" i="101" s="1"/>
  <c r="V92" i="101" a="1"/>
  <c r="V92" i="101" s="1"/>
  <c r="J92" i="101" a="1"/>
  <c r="J92" i="101" s="1"/>
  <c r="M92" i="101" a="1"/>
  <c r="M92" i="101" s="1"/>
  <c r="S92" i="101" a="1"/>
  <c r="S92" i="101" s="1"/>
  <c r="AE92" i="101" a="1"/>
  <c r="AE92" i="101" s="1"/>
  <c r="L92" i="101" a="1"/>
  <c r="L92" i="101" s="1"/>
  <c r="BL91" i="101" a="1"/>
  <c r="BL91" i="101" s="1"/>
  <c r="AT91" i="101" a="1"/>
  <c r="AT91" i="101" s="1"/>
  <c r="BI91" i="101" a="1"/>
  <c r="BI91" i="101" s="1"/>
  <c r="BF91" i="101" a="1"/>
  <c r="BF91" i="101" s="1"/>
  <c r="AS91" i="101" a="1"/>
  <c r="AS91" i="101" s="1"/>
  <c r="AQ91" i="101" a="1"/>
  <c r="AQ91" i="101" s="1"/>
  <c r="AO91" i="101" a="1"/>
  <c r="AO91" i="101" s="1"/>
  <c r="D92" i="101" a="1"/>
  <c r="D92" i="101" s="1"/>
  <c r="BK91" i="101" a="1"/>
  <c r="BK91" i="101" s="1"/>
  <c r="BQ91" i="101" a="1"/>
  <c r="BQ91" i="101" s="1"/>
  <c r="BP91" i="101" a="1"/>
  <c r="BP91" i="101" s="1"/>
  <c r="BJ91" i="101" a="1"/>
  <c r="BJ91" i="101" s="1"/>
  <c r="BD91" i="101" a="1"/>
  <c r="BD91" i="101" s="1"/>
  <c r="BM91" i="101" a="1"/>
  <c r="BM91" i="101" s="1"/>
  <c r="AP91" i="101" a="1"/>
  <c r="AP91" i="101" s="1"/>
  <c r="BB91" i="101" a="1"/>
  <c r="BB91" i="101" s="1"/>
  <c r="AZ91" i="101" a="1"/>
  <c r="AZ91" i="101" s="1"/>
  <c r="BR91" i="101" a="1"/>
  <c r="BR91" i="101" s="1"/>
  <c r="AU91" i="101" a="1"/>
  <c r="AU91" i="101" s="1"/>
  <c r="AR91" i="101" a="1"/>
  <c r="AR91" i="101" s="1"/>
  <c r="BO91" i="101" a="1"/>
  <c r="BO91" i="101" s="1"/>
  <c r="AW91" i="101" a="1"/>
  <c r="AW91" i="101" s="1"/>
  <c r="AV91" i="101" a="1"/>
  <c r="AV91" i="101" s="1"/>
  <c r="BN91" i="101" a="1"/>
  <c r="BN91" i="101" s="1"/>
  <c r="AY91" i="101" a="1"/>
  <c r="AY91" i="101" s="1"/>
  <c r="AX91" i="101" a="1"/>
  <c r="AX91" i="101" s="1"/>
  <c r="BE91" i="101" a="1"/>
  <c r="BE91" i="101" s="1"/>
  <c r="AN91" i="101" a="1"/>
  <c r="AN91" i="101" s="1"/>
  <c r="BA91" i="101" a="1"/>
  <c r="BA91" i="101" s="1"/>
  <c r="BH91" i="101" a="1"/>
  <c r="BH91" i="101" s="1"/>
  <c r="BC91" i="101" a="1"/>
  <c r="BC91" i="101" s="1"/>
  <c r="BG91" i="101" a="1"/>
  <c r="BG91" i="101" s="1"/>
  <c r="AK91" i="101" a="1"/>
  <c r="AK91" i="101" s="1"/>
  <c r="AF91" i="101" a="1"/>
  <c r="AF91" i="101" s="1"/>
  <c r="J91" i="101" a="1"/>
  <c r="J91" i="101" s="1"/>
  <c r="W91" i="101" a="1"/>
  <c r="W91" i="101" s="1"/>
  <c r="L91" i="101" a="1"/>
  <c r="L91" i="101" s="1"/>
  <c r="Y91" i="101" a="1"/>
  <c r="Y91" i="101" s="1"/>
  <c r="X91" i="101" a="1"/>
  <c r="X91" i="101" s="1"/>
  <c r="T91" i="101" a="1"/>
  <c r="T91" i="101" s="1"/>
  <c r="I91" i="101" a="1"/>
  <c r="I91" i="101" s="1"/>
  <c r="AL91" i="101" a="1"/>
  <c r="AL91" i="101" s="1"/>
  <c r="R91" i="101" a="1"/>
  <c r="R91" i="101" s="1"/>
  <c r="AM91" i="101" a="1"/>
  <c r="AM91" i="101" s="1"/>
  <c r="AJ91" i="101" a="1"/>
  <c r="AJ91" i="101" s="1"/>
  <c r="AI91" i="101" a="1"/>
  <c r="AI91" i="101" s="1"/>
  <c r="O91" i="101" a="1"/>
  <c r="O91" i="101" s="1"/>
  <c r="P91" i="101" a="1"/>
  <c r="P91" i="101" s="1"/>
  <c r="Z91" i="101" a="1"/>
  <c r="Z91" i="101" s="1"/>
  <c r="S91" i="101" a="1"/>
  <c r="S91" i="101" s="1"/>
  <c r="U91" i="101" a="1"/>
  <c r="U91" i="101" s="1"/>
  <c r="AG91" i="101" a="1"/>
  <c r="AG91" i="101" s="1"/>
  <c r="AH91" i="101" a="1"/>
  <c r="AH91" i="101" s="1"/>
  <c r="AD91" i="101" a="1"/>
  <c r="AD91" i="101" s="1"/>
  <c r="AE91" i="101" a="1"/>
  <c r="AE91" i="101" s="1"/>
  <c r="AC91" i="101" a="1"/>
  <c r="AC91" i="101" s="1"/>
  <c r="M91" i="101" a="1"/>
  <c r="M91" i="101" s="1"/>
  <c r="AA91" i="101" a="1"/>
  <c r="AA91" i="101" s="1"/>
  <c r="AB91" i="101" a="1"/>
  <c r="AB91" i="101" s="1"/>
  <c r="N91" i="101" a="1"/>
  <c r="N91" i="101" s="1"/>
  <c r="K91" i="101" a="1"/>
  <c r="K91" i="101" s="1"/>
  <c r="Q91" i="101" a="1"/>
  <c r="Q91" i="101" s="1"/>
  <c r="V91" i="101" a="1"/>
  <c r="V91" i="101" s="1"/>
  <c r="AU90" i="101" a="1"/>
  <c r="AU90" i="101" s="1"/>
  <c r="BF90" i="101" a="1"/>
  <c r="BF90" i="101" s="1"/>
  <c r="BC90" i="101" a="1"/>
  <c r="BC90" i="101" s="1"/>
  <c r="BA90" i="101" a="1"/>
  <c r="BA90" i="101" s="1"/>
  <c r="AV90" i="101" a="1"/>
  <c r="AV90" i="101" s="1"/>
  <c r="AT90" i="101" a="1"/>
  <c r="AT90" i="101" s="1"/>
  <c r="AR90" i="101" a="1"/>
  <c r="AR90" i="101" s="1"/>
  <c r="F91" i="101" a="1"/>
  <c r="F91" i="101" s="1"/>
  <c r="AZ90" i="101" a="1"/>
  <c r="AZ90" i="101" s="1"/>
  <c r="H91" i="101" a="1"/>
  <c r="H91" i="101" s="1"/>
  <c r="G91" i="101" a="1"/>
  <c r="G91" i="101" s="1"/>
  <c r="BL90" i="101" a="1"/>
  <c r="BL90" i="101" s="1"/>
  <c r="AS90" i="101" a="1"/>
  <c r="AS90" i="101" s="1"/>
  <c r="AY90" i="101" a="1"/>
  <c r="AY90" i="101" s="1"/>
  <c r="BO90" i="101" a="1"/>
  <c r="BO90" i="101" s="1"/>
  <c r="BH90" i="101" a="1"/>
  <c r="BH90" i="101" s="1"/>
  <c r="BJ90" i="101" a="1"/>
  <c r="BJ90" i="101" s="1"/>
  <c r="BG90" i="101" a="1"/>
  <c r="BG90" i="101" s="1"/>
  <c r="BI90" i="101" a="1"/>
  <c r="BI90" i="101" s="1"/>
  <c r="BE90" i="101" a="1"/>
  <c r="BE90" i="101" s="1"/>
  <c r="AX90" i="101" a="1"/>
  <c r="AX90" i="101" s="1"/>
  <c r="E91" i="101" a="1"/>
  <c r="E91" i="101" s="1"/>
  <c r="BR90" i="101" a="1"/>
  <c r="BR90" i="101" s="1"/>
  <c r="D91" i="101" a="1"/>
  <c r="D91" i="101" s="1"/>
  <c r="BK90" i="101" a="1"/>
  <c r="BK90" i="101" s="1"/>
  <c r="BP90" i="101" a="1"/>
  <c r="BP90" i="101" s="1"/>
  <c r="BB90" i="101" a="1"/>
  <c r="BB90" i="101" s="1"/>
  <c r="AW90" i="101" a="1"/>
  <c r="AW90" i="101" s="1"/>
  <c r="BQ90" i="101" a="1"/>
  <c r="BQ90" i="101" s="1"/>
  <c r="BN90" i="101" a="1"/>
  <c r="BN90" i="101" s="1"/>
  <c r="BM90" i="101" a="1"/>
  <c r="BM90" i="101" s="1"/>
  <c r="BD90" i="101" a="1"/>
  <c r="BD90" i="101" s="1"/>
  <c r="AQ90" i="101" a="1"/>
  <c r="AQ90" i="101" s="1"/>
  <c r="AB90" i="101" a="1"/>
  <c r="AB90" i="101" s="1"/>
  <c r="N90" i="101" a="1"/>
  <c r="N90" i="101" s="1"/>
  <c r="AP90" i="101" a="1"/>
  <c r="AP90" i="101" s="1"/>
  <c r="AO90" i="101" a="1"/>
  <c r="AO90" i="101" s="1"/>
  <c r="AN90" i="101" a="1"/>
  <c r="AN90" i="101" s="1"/>
  <c r="Q90" i="101" a="1"/>
  <c r="Q90" i="101" s="1"/>
  <c r="AI90" i="101" a="1"/>
  <c r="AI90" i="101" s="1"/>
  <c r="AG90" i="101" a="1"/>
  <c r="AG90" i="101" s="1"/>
  <c r="P90" i="101" a="1"/>
  <c r="P90" i="101" s="1"/>
  <c r="Z90" i="101" a="1"/>
  <c r="Z90" i="101" s="1"/>
  <c r="R90" i="101" a="1"/>
  <c r="R90" i="101" s="1"/>
  <c r="AL90" i="101" a="1"/>
  <c r="AL90" i="101" s="1"/>
  <c r="V90" i="101" a="1"/>
  <c r="V90" i="101" s="1"/>
  <c r="AJ90" i="101" a="1"/>
  <c r="AJ90" i="101" s="1"/>
  <c r="AE90" i="101" a="1"/>
  <c r="AE90" i="101" s="1"/>
  <c r="W90" i="101" a="1"/>
  <c r="W90" i="101" s="1"/>
  <c r="U90" i="101" a="1"/>
  <c r="U90" i="101" s="1"/>
  <c r="T90" i="101" a="1"/>
  <c r="T90" i="101" s="1"/>
  <c r="S90" i="101" a="1"/>
  <c r="S90" i="101" s="1"/>
  <c r="M90" i="101" a="1"/>
  <c r="M90" i="101" s="1"/>
  <c r="AD90" i="101" a="1"/>
  <c r="AD90" i="101" s="1"/>
  <c r="O90" i="101" a="1"/>
  <c r="O90" i="101" s="1"/>
  <c r="AC90" i="101" a="1"/>
  <c r="AC90" i="101" s="1"/>
  <c r="AM90" i="101" a="1"/>
  <c r="AM90" i="101" s="1"/>
  <c r="AA90" i="101" a="1"/>
  <c r="AA90" i="101" s="1"/>
  <c r="AK90" i="101" a="1"/>
  <c r="AK90" i="101" s="1"/>
  <c r="AH90" i="101" a="1"/>
  <c r="AH90" i="101" s="1"/>
  <c r="AF90" i="101" a="1"/>
  <c r="AF90" i="101" s="1"/>
  <c r="L90" i="101" a="1"/>
  <c r="L90" i="101" s="1"/>
  <c r="Y90" i="101" a="1"/>
  <c r="Y90" i="101" s="1"/>
  <c r="X90" i="101" a="1"/>
  <c r="X90" i="101" s="1"/>
  <c r="AE130" i="101" a="1"/>
  <c r="AE130" i="101" s="1"/>
  <c r="AC130" i="101" a="1"/>
  <c r="AC130" i="101" s="1"/>
  <c r="AB130" i="101" a="1"/>
  <c r="AB130" i="101" s="1"/>
  <c r="AA130" i="101" a="1"/>
  <c r="AA130" i="101" s="1"/>
  <c r="AD130" i="101" a="1"/>
  <c r="AD130" i="101" s="1"/>
  <c r="R130" i="101" a="1"/>
  <c r="R130" i="101" s="1"/>
  <c r="M130" i="101" a="1"/>
  <c r="M130" i="101" s="1"/>
  <c r="P130" i="101" a="1"/>
  <c r="P130" i="101" s="1"/>
  <c r="Z130" i="101" a="1"/>
  <c r="Z130" i="101" s="1"/>
  <c r="W130" i="101" a="1"/>
  <c r="W130" i="101" s="1"/>
  <c r="S130" i="101" a="1"/>
  <c r="S130" i="101" s="1"/>
  <c r="O130" i="101" a="1"/>
  <c r="O130" i="101" s="1"/>
  <c r="V130" i="101" a="1"/>
  <c r="V130" i="101" s="1"/>
  <c r="Y130" i="101" a="1"/>
  <c r="Y130" i="101" s="1"/>
  <c r="U130" i="101" a="1"/>
  <c r="U130" i="101" s="1"/>
  <c r="T130" i="101" a="1"/>
  <c r="T130" i="101" s="1"/>
  <c r="Q130" i="101" a="1"/>
  <c r="Q130" i="101" s="1"/>
  <c r="N130" i="101" a="1"/>
  <c r="N130" i="101" s="1"/>
  <c r="X130" i="101" a="1"/>
  <c r="X130" i="101" s="1"/>
  <c r="L130" i="101" a="1"/>
  <c r="L130" i="101" s="1"/>
  <c r="K130" i="101" a="1"/>
  <c r="K130" i="101" s="1"/>
  <c r="H130" i="101" a="1"/>
  <c r="H130" i="101" s="1"/>
  <c r="F130" i="101" a="1"/>
  <c r="F130" i="101" s="1"/>
  <c r="BR129" i="101" a="1"/>
  <c r="BR129" i="101" s="1"/>
  <c r="BQ129" i="101" a="1"/>
  <c r="BQ129" i="101" s="1"/>
  <c r="G130" i="101" a="1"/>
  <c r="G130" i="101" s="1"/>
  <c r="E130" i="101" a="1"/>
  <c r="E130" i="101" s="1"/>
  <c r="BP129" i="101" a="1"/>
  <c r="BP129" i="101" s="1"/>
  <c r="J130" i="101" a="1"/>
  <c r="J130" i="101" s="1"/>
  <c r="I130" i="101" a="1"/>
  <c r="I130" i="101" s="1"/>
  <c r="D130" i="101" a="1"/>
  <c r="D130" i="101" s="1"/>
  <c r="BO129" i="101" a="1"/>
  <c r="BO129" i="101" s="1"/>
  <c r="BN129" i="101" a="1"/>
  <c r="BN129" i="101" s="1"/>
  <c r="BM129" i="101" a="1"/>
  <c r="BM129" i="101" s="1"/>
  <c r="BH129" i="101" a="1"/>
  <c r="BH129" i="101" s="1"/>
  <c r="BI129" i="101" a="1"/>
  <c r="BI129" i="101" s="1"/>
  <c r="BG129" i="101" a="1"/>
  <c r="BG129" i="101" s="1"/>
  <c r="BF129" i="101" a="1"/>
  <c r="BF129" i="101" s="1"/>
  <c r="BJ129" i="101" a="1"/>
  <c r="BJ129" i="101" s="1"/>
  <c r="BL129" i="101" a="1"/>
  <c r="BL129" i="101" s="1"/>
  <c r="BK129" i="101" a="1"/>
  <c r="BK129" i="101" s="1"/>
  <c r="AV129" i="101" a="1"/>
  <c r="AV129" i="101" s="1"/>
  <c r="AS129" i="101" a="1"/>
  <c r="AS129" i="101" s="1"/>
  <c r="AQ129" i="101" a="1"/>
  <c r="AQ129" i="101" s="1"/>
  <c r="BA129" i="101" a="1"/>
  <c r="BA129" i="101" s="1"/>
  <c r="AW129" i="101" a="1"/>
  <c r="AW129" i="101" s="1"/>
  <c r="BB129" i="101" a="1"/>
  <c r="BB129" i="101" s="1"/>
  <c r="BC129" i="101" a="1"/>
  <c r="BC129" i="101" s="1"/>
  <c r="AT129" i="101" a="1"/>
  <c r="AT129" i="101" s="1"/>
  <c r="AR129" i="101" a="1"/>
  <c r="AR129" i="101" s="1"/>
  <c r="AZ129" i="101" a="1"/>
  <c r="AZ129" i="101" s="1"/>
  <c r="AU129" i="101" a="1"/>
  <c r="AU129" i="101" s="1"/>
  <c r="AX129" i="101" a="1"/>
  <c r="AX129" i="101" s="1"/>
  <c r="AY129" i="101" a="1"/>
  <c r="AY129" i="101" s="1"/>
  <c r="BE129" i="101" a="1"/>
  <c r="BE129" i="101" s="1"/>
  <c r="BD129" i="101" a="1"/>
  <c r="BD129" i="101" s="1"/>
  <c r="AP129" i="101" a="1"/>
  <c r="AP129" i="101" s="1"/>
  <c r="AO129" i="101" a="1"/>
  <c r="AO129" i="101" s="1"/>
  <c r="AE131" i="101" a="1"/>
  <c r="AE131" i="101" s="1"/>
  <c r="AH131" i="101" a="1"/>
  <c r="AH131" i="101" s="1"/>
  <c r="AG131" i="101" a="1"/>
  <c r="AG131" i="101" s="1"/>
  <c r="AD131" i="101" a="1"/>
  <c r="AD131" i="101" s="1"/>
  <c r="AF131" i="101" a="1"/>
  <c r="AF131" i="101" s="1"/>
  <c r="AC131" i="101" a="1"/>
  <c r="AC131" i="101" s="1"/>
  <c r="AB131" i="101" a="1"/>
  <c r="AB131" i="101" s="1"/>
  <c r="AA131" i="101" a="1"/>
  <c r="AA131" i="101" s="1"/>
  <c r="Z131" i="101" a="1"/>
  <c r="Z131" i="101" s="1"/>
  <c r="Y131" i="101" a="1"/>
  <c r="Y131" i="101" s="1"/>
  <c r="W131" i="101" a="1"/>
  <c r="W131" i="101" s="1"/>
  <c r="X131" i="101" a="1"/>
  <c r="X131" i="101" s="1"/>
  <c r="BR130" i="101" a="1"/>
  <c r="BR130" i="101" s="1"/>
  <c r="T131" i="101" a="1"/>
  <c r="T131" i="101" s="1"/>
  <c r="U131" i="101" a="1"/>
  <c r="U131" i="101" s="1"/>
  <c r="S131" i="101" a="1"/>
  <c r="S131" i="101" s="1"/>
  <c r="P131" i="101" a="1"/>
  <c r="P131" i="101" s="1"/>
  <c r="BP130" i="101" a="1"/>
  <c r="BP130" i="101" s="1"/>
  <c r="G131" i="101" a="1"/>
  <c r="G131" i="101" s="1"/>
  <c r="R131" i="101" a="1"/>
  <c r="R131" i="101" s="1"/>
  <c r="Q131" i="101" a="1"/>
  <c r="Q131" i="101" s="1"/>
  <c r="F131" i="101" a="1"/>
  <c r="F131" i="101" s="1"/>
  <c r="L131" i="101" a="1"/>
  <c r="L131" i="101" s="1"/>
  <c r="BQ130" i="101" a="1"/>
  <c r="BQ130" i="101" s="1"/>
  <c r="E131" i="101" a="1"/>
  <c r="E131" i="101" s="1"/>
  <c r="N131" i="101" a="1"/>
  <c r="N131" i="101" s="1"/>
  <c r="I131" i="101" a="1"/>
  <c r="I131" i="101" s="1"/>
  <c r="D131" i="101" a="1"/>
  <c r="D131" i="101" s="1"/>
  <c r="O131" i="101" a="1"/>
  <c r="O131" i="101" s="1"/>
  <c r="M131" i="101" a="1"/>
  <c r="M131" i="101" s="1"/>
  <c r="K131" i="101" a="1"/>
  <c r="K131" i="101" s="1"/>
  <c r="H131" i="101" a="1"/>
  <c r="H131" i="101" s="1"/>
  <c r="BN130" i="101" a="1"/>
  <c r="BN130" i="101" s="1"/>
  <c r="V131" i="101" a="1"/>
  <c r="V131" i="101" s="1"/>
  <c r="BO130" i="101" a="1"/>
  <c r="BO130" i="101" s="1"/>
  <c r="J131" i="101" a="1"/>
  <c r="J131" i="101" s="1"/>
  <c r="AZ130" i="101" a="1"/>
  <c r="AZ130" i="101" s="1"/>
  <c r="AX130" i="101" a="1"/>
  <c r="AX130" i="101" s="1"/>
  <c r="AT130" i="101" a="1"/>
  <c r="AT130" i="101" s="1"/>
  <c r="AO130" i="101" a="1"/>
  <c r="AO130" i="101" s="1"/>
  <c r="BM130" i="101" a="1"/>
  <c r="BM130" i="101" s="1"/>
  <c r="BE130" i="101" a="1"/>
  <c r="BE130" i="101" s="1"/>
  <c r="BL130" i="101" a="1"/>
  <c r="BL130" i="101" s="1"/>
  <c r="BJ130" i="101" a="1"/>
  <c r="BJ130" i="101" s="1"/>
  <c r="BC130" i="101" a="1"/>
  <c r="BC130" i="101" s="1"/>
  <c r="AP130" i="101" a="1"/>
  <c r="AP130" i="101" s="1"/>
  <c r="AV130" i="101" a="1"/>
  <c r="AV130" i="101" s="1"/>
  <c r="AW130" i="101" a="1"/>
  <c r="AW130" i="101" s="1"/>
  <c r="AS130" i="101" a="1"/>
  <c r="AS130" i="101" s="1"/>
  <c r="AN130" i="101" a="1"/>
  <c r="AN130" i="101" s="1"/>
  <c r="BA130" i="101" a="1"/>
  <c r="BA130" i="101" s="1"/>
  <c r="BG130" i="101" a="1"/>
  <c r="BG130" i="101" s="1"/>
  <c r="AU130" i="101" a="1"/>
  <c r="AU130" i="101" s="1"/>
  <c r="BK130" i="101" a="1"/>
  <c r="BK130" i="101" s="1"/>
  <c r="BI130" i="101" a="1"/>
  <c r="BI130" i="101" s="1"/>
  <c r="AY130" i="101" a="1"/>
  <c r="AY130" i="101" s="1"/>
  <c r="BH130" i="101" a="1"/>
  <c r="BH130" i="101" s="1"/>
  <c r="AQ130" i="101" a="1"/>
  <c r="AQ130" i="101" s="1"/>
  <c r="BD130" i="101" a="1"/>
  <c r="BD130" i="101" s="1"/>
  <c r="BB130" i="101" a="1"/>
  <c r="BB130" i="101" s="1"/>
  <c r="AR130" i="101" a="1"/>
  <c r="AR130" i="101" s="1"/>
  <c r="BF130" i="101" a="1"/>
  <c r="BF130" i="101" s="1"/>
  <c r="AL130" i="101" a="1"/>
  <c r="AL130" i="101" s="1"/>
  <c r="AJ130" i="101" a="1"/>
  <c r="AJ130" i="101" s="1"/>
  <c r="AG130" i="101" a="1"/>
  <c r="AG130" i="101" s="1"/>
  <c r="AK130" i="101" a="1"/>
  <c r="AK130" i="101" s="1"/>
  <c r="AI130" i="101" a="1"/>
  <c r="AI130" i="101" s="1"/>
  <c r="AH130" i="101" a="1"/>
  <c r="AH130" i="101" s="1"/>
  <c r="AF130" i="101" a="1"/>
  <c r="AF130" i="101" s="1"/>
  <c r="AM130" i="101" a="1"/>
  <c r="AM130" i="101" s="1"/>
  <c r="BK80" i="101" a="1"/>
  <c r="BK80" i="101" s="1"/>
  <c r="BH80" i="101" a="1"/>
  <c r="BH80" i="101" s="1"/>
  <c r="BJ80" i="101" a="1"/>
  <c r="BJ80" i="101" s="1"/>
  <c r="BD80" i="101" a="1"/>
  <c r="BD80" i="101" s="1"/>
  <c r="BB80" i="101" a="1"/>
  <c r="BB80" i="101" s="1"/>
  <c r="BA80" i="101" a="1"/>
  <c r="BA80" i="101" s="1"/>
  <c r="BI80" i="101" a="1"/>
  <c r="BI80" i="101" s="1"/>
  <c r="BE80" i="101" a="1"/>
  <c r="BE80" i="101" s="1"/>
  <c r="BN80" i="101" a="1"/>
  <c r="BN80" i="101" s="1"/>
  <c r="BF80" i="101" a="1"/>
  <c r="BF80" i="101" s="1"/>
  <c r="BL80" i="101" a="1"/>
  <c r="BL80" i="101" s="1"/>
  <c r="BC80" i="101" a="1"/>
  <c r="BC80" i="101" s="1"/>
  <c r="BG80" i="101" a="1"/>
  <c r="BG80" i="101" s="1"/>
  <c r="BM80" i="101" a="1"/>
  <c r="BM80" i="101" s="1"/>
  <c r="AZ80" i="101" a="1"/>
  <c r="AZ80" i="101" s="1"/>
  <c r="AJ80" i="101" a="1"/>
  <c r="AJ80" i="101" s="1"/>
  <c r="AV80" i="101" a="1"/>
  <c r="AV80" i="101" s="1"/>
  <c r="AT80" i="101" a="1"/>
  <c r="AT80" i="101" s="1"/>
  <c r="AY80" i="101" a="1"/>
  <c r="AY80" i="101" s="1"/>
  <c r="AK80" i="101" a="1"/>
  <c r="AK80" i="101" s="1"/>
  <c r="AN80" i="101" a="1"/>
  <c r="AN80" i="101" s="1"/>
  <c r="AO80" i="101" a="1"/>
  <c r="AO80" i="101" s="1"/>
  <c r="AL80" i="101" a="1"/>
  <c r="AL80" i="101" s="1"/>
  <c r="AQ80" i="101" a="1"/>
  <c r="AQ80" i="101" s="1"/>
  <c r="AR80" i="101" a="1"/>
  <c r="AR80" i="101" s="1"/>
  <c r="AX80" i="101" a="1"/>
  <c r="AX80" i="101" s="1"/>
  <c r="AU80" i="101" a="1"/>
  <c r="AU80" i="101" s="1"/>
  <c r="AS80" i="101" a="1"/>
  <c r="AS80" i="101" s="1"/>
  <c r="AW80" i="101" a="1"/>
  <c r="AW80" i="101" s="1"/>
  <c r="AP80" i="101" a="1"/>
  <c r="AP80" i="101" s="1"/>
  <c r="AM80" i="101" a="1"/>
  <c r="AM80" i="101" s="1"/>
  <c r="Z80" i="101" a="1"/>
  <c r="Z80" i="101" s="1"/>
  <c r="X80" i="101" a="1"/>
  <c r="X80" i="101" s="1"/>
  <c r="AI80" i="101" a="1"/>
  <c r="AI80" i="101" s="1"/>
  <c r="AF80" i="101" a="1"/>
  <c r="AF80" i="101" s="1"/>
  <c r="U80" i="101" a="1"/>
  <c r="U80" i="101" s="1"/>
  <c r="Y80" i="101" a="1"/>
  <c r="Y80" i="101" s="1"/>
  <c r="V80" i="101" a="1"/>
  <c r="V80" i="101" s="1"/>
  <c r="W80" i="101" a="1"/>
  <c r="W80" i="101" s="1"/>
  <c r="AD80" i="101" a="1"/>
  <c r="AD80" i="101" s="1"/>
  <c r="AH80" i="101" a="1"/>
  <c r="AH80" i="101" s="1"/>
  <c r="AG80" i="101" a="1"/>
  <c r="AG80" i="101" s="1"/>
  <c r="AE80" i="101" a="1"/>
  <c r="AE80" i="101" s="1"/>
  <c r="AC80" i="101" a="1"/>
  <c r="AC80" i="101" s="1"/>
  <c r="T80" i="101" a="1"/>
  <c r="T80" i="101" s="1"/>
  <c r="AB80" i="101" a="1"/>
  <c r="AB80" i="101" s="1"/>
  <c r="AA80" i="101" a="1"/>
  <c r="AA80" i="101" s="1"/>
  <c r="M80" i="101" a="1"/>
  <c r="M80" i="101" s="1"/>
  <c r="L80" i="101" a="1"/>
  <c r="L80" i="101" s="1"/>
  <c r="E80" i="101" a="1"/>
  <c r="E80" i="101" s="1"/>
  <c r="I80" i="101" a="1"/>
  <c r="I80" i="101" s="1"/>
  <c r="F80" i="101" a="1"/>
  <c r="F80" i="101" s="1"/>
  <c r="H80" i="101" a="1"/>
  <c r="H80" i="101" s="1"/>
  <c r="D80" i="101" a="1"/>
  <c r="D80" i="101" s="1"/>
  <c r="O80" i="101" a="1"/>
  <c r="O80" i="101" s="1"/>
  <c r="K80" i="101" a="1"/>
  <c r="K80" i="101" s="1"/>
  <c r="G80" i="101" a="1"/>
  <c r="G80" i="101" s="1"/>
  <c r="S80" i="101" a="1"/>
  <c r="S80" i="101" s="1"/>
  <c r="R80" i="101" a="1"/>
  <c r="R80" i="101" s="1"/>
  <c r="Q80" i="101" a="1"/>
  <c r="Q80" i="101" s="1"/>
  <c r="P80" i="101" a="1"/>
  <c r="P80" i="101" s="1"/>
  <c r="N80" i="101" a="1"/>
  <c r="N80" i="101" s="1"/>
  <c r="J80" i="101" a="1"/>
  <c r="J80" i="101" s="1"/>
  <c r="BD79" i="101" a="1"/>
  <c r="BD79" i="101" s="1"/>
  <c r="BQ79" i="101" a="1"/>
  <c r="BQ79" i="101" s="1"/>
  <c r="BP79" i="101" a="1"/>
  <c r="BP79" i="101" s="1"/>
  <c r="BO79" i="101" a="1"/>
  <c r="BO79" i="101" s="1"/>
  <c r="BL79" i="101" a="1"/>
  <c r="BL79" i="101" s="1"/>
  <c r="BK79" i="101" a="1"/>
  <c r="BK79" i="101" s="1"/>
  <c r="BM79" i="101" a="1"/>
  <c r="BM79" i="101" s="1"/>
  <c r="BG79" i="101" a="1"/>
  <c r="BG79" i="101" s="1"/>
  <c r="BR79" i="101" a="1"/>
  <c r="BR79" i="101" s="1"/>
  <c r="BE79" i="101" a="1"/>
  <c r="BE79" i="101" s="1"/>
  <c r="BN79" i="101" a="1"/>
  <c r="BN79" i="101" s="1"/>
  <c r="BH79" i="101" a="1"/>
  <c r="BH79" i="101" s="1"/>
  <c r="BF79" i="101" a="1"/>
  <c r="BF79" i="101" s="1"/>
  <c r="BJ79" i="101" a="1"/>
  <c r="BJ79" i="101" s="1"/>
  <c r="BI79" i="101" a="1"/>
  <c r="BI79" i="101" s="1"/>
  <c r="BA79" i="101" a="1"/>
  <c r="BA79" i="101" s="1"/>
  <c r="AY79" i="101" a="1"/>
  <c r="AY79" i="101" s="1"/>
  <c r="AW79" i="101" a="1"/>
  <c r="AW79" i="101" s="1"/>
  <c r="AZ79" i="101" a="1"/>
  <c r="AZ79" i="101" s="1"/>
  <c r="AV79" i="101" a="1"/>
  <c r="AV79" i="101" s="1"/>
  <c r="AX79" i="101" a="1"/>
  <c r="AX79" i="101" s="1"/>
  <c r="AU79" i="101" a="1"/>
  <c r="AU79" i="101" s="1"/>
  <c r="AT79" i="101" a="1"/>
  <c r="AT79" i="101" s="1"/>
  <c r="AS79" i="101" a="1"/>
  <c r="AS79" i="101" s="1"/>
  <c r="AO79" i="101" a="1"/>
  <c r="AO79" i="101" s="1"/>
  <c r="AR79" i="101" a="1"/>
  <c r="AR79" i="101" s="1"/>
  <c r="AQ79" i="101" a="1"/>
  <c r="AQ79" i="101" s="1"/>
  <c r="AP79" i="101" a="1"/>
  <c r="AP79" i="101" s="1"/>
  <c r="AN79" i="101" a="1"/>
  <c r="AN79" i="101" s="1"/>
  <c r="BC79" i="101" a="1"/>
  <c r="BC79" i="101" s="1"/>
  <c r="BB79" i="101" a="1"/>
  <c r="BB79" i="101" s="1"/>
  <c r="AE79" i="101" a="1"/>
  <c r="AE79" i="101" s="1"/>
  <c r="AA79" i="101" a="1"/>
  <c r="AA79" i="101" s="1"/>
  <c r="AB79" i="101" a="1"/>
  <c r="AB79" i="101" s="1"/>
  <c r="Z79" i="101" a="1"/>
  <c r="Z79" i="101" s="1"/>
  <c r="AM79" i="101" a="1"/>
  <c r="AM79" i="101" s="1"/>
  <c r="Y79" i="101" a="1"/>
  <c r="Y79" i="101" s="1"/>
  <c r="AK79" i="101" a="1"/>
  <c r="AK79" i="101" s="1"/>
  <c r="AJ79" i="101" a="1"/>
  <c r="AJ79" i="101" s="1"/>
  <c r="AH79" i="101" a="1"/>
  <c r="AH79" i="101" s="1"/>
  <c r="AI79" i="101" a="1"/>
  <c r="AI79" i="101" s="1"/>
  <c r="AG79" i="101" a="1"/>
  <c r="AG79" i="101" s="1"/>
  <c r="AL79" i="101" a="1"/>
  <c r="AL79" i="101" s="1"/>
  <c r="AF79" i="101" a="1"/>
  <c r="AF79" i="101" s="1"/>
  <c r="X79" i="101" a="1"/>
  <c r="X79" i="101" s="1"/>
  <c r="AD79" i="101" a="1"/>
  <c r="AD79" i="101" s="1"/>
  <c r="AC79" i="101" a="1"/>
  <c r="AC79" i="101" s="1"/>
  <c r="L79" i="101" a="1"/>
  <c r="L79" i="101" s="1"/>
  <c r="I79" i="101" a="1"/>
  <c r="I79" i="101" s="1"/>
  <c r="J79" i="101" a="1"/>
  <c r="J79" i="101" s="1"/>
  <c r="W79" i="101" a="1"/>
  <c r="W79" i="101" s="1"/>
  <c r="O79" i="101" a="1"/>
  <c r="O79" i="101" s="1"/>
  <c r="V79" i="101" a="1"/>
  <c r="V79" i="101" s="1"/>
  <c r="U79" i="101" a="1"/>
  <c r="U79" i="101" s="1"/>
  <c r="S79" i="101" a="1"/>
  <c r="S79" i="101" s="1"/>
  <c r="R79" i="101" a="1"/>
  <c r="R79" i="101" s="1"/>
  <c r="Q79" i="101" a="1"/>
  <c r="Q79" i="101" s="1"/>
  <c r="T79" i="101" a="1"/>
  <c r="T79" i="101" s="1"/>
  <c r="M79" i="101" a="1"/>
  <c r="M79" i="101" s="1"/>
  <c r="P79" i="101" a="1"/>
  <c r="P79" i="101" s="1"/>
  <c r="K79" i="101" a="1"/>
  <c r="K79" i="101" s="1"/>
  <c r="N79" i="101" a="1"/>
  <c r="N79" i="101" s="1"/>
  <c r="BR78" i="101" a="1"/>
  <c r="BR78" i="101" s="1"/>
  <c r="BM78" i="101" a="1"/>
  <c r="BM78" i="101" s="1"/>
  <c r="G79" i="101" a="1"/>
  <c r="G79" i="101" s="1"/>
  <c r="D79" i="101" a="1"/>
  <c r="D79" i="101" s="1"/>
  <c r="E79" i="101" a="1"/>
  <c r="E79" i="101" s="1"/>
  <c r="BL78" i="101" a="1"/>
  <c r="BL78" i="101" s="1"/>
  <c r="BH78" i="101" a="1"/>
  <c r="BH78" i="101" s="1"/>
  <c r="BN78" i="101" a="1"/>
  <c r="BN78" i="101" s="1"/>
  <c r="BI78" i="101" a="1"/>
  <c r="BI78" i="101" s="1"/>
  <c r="BK78" i="101" a="1"/>
  <c r="BK78" i="101" s="1"/>
  <c r="F79" i="101" a="1"/>
  <c r="F79" i="101" s="1"/>
  <c r="BJ78" i="101" a="1"/>
  <c r="BJ78" i="101" s="1"/>
  <c r="H79" i="101" a="1"/>
  <c r="H79" i="101" s="1"/>
  <c r="BQ78" i="101" a="1"/>
  <c r="BQ78" i="101" s="1"/>
  <c r="BO78" i="101" a="1"/>
  <c r="BO78" i="101" s="1"/>
  <c r="BP78" i="101" a="1"/>
  <c r="BP78" i="101" s="1"/>
  <c r="BF78" i="101" a="1"/>
  <c r="BF78" i="101" s="1"/>
  <c r="BE78" i="101" a="1"/>
  <c r="BE78" i="101" s="1"/>
  <c r="BD78" i="101" a="1"/>
  <c r="BD78" i="101" s="1"/>
  <c r="AU78" i="101" a="1"/>
  <c r="AU78" i="101" s="1"/>
  <c r="AZ78" i="101" a="1"/>
  <c r="AZ78" i="101" s="1"/>
  <c r="AR78" i="101" a="1"/>
  <c r="AR78" i="101" s="1"/>
  <c r="BC78" i="101" a="1"/>
  <c r="BC78" i="101" s="1"/>
  <c r="AX78" i="101" a="1"/>
  <c r="AX78" i="101" s="1"/>
  <c r="BB78" i="101" a="1"/>
  <c r="BB78" i="101" s="1"/>
  <c r="AY78" i="101" a="1"/>
  <c r="AY78" i="101" s="1"/>
  <c r="BA78" i="101" a="1"/>
  <c r="BA78" i="101" s="1"/>
  <c r="AW78" i="101" a="1"/>
  <c r="AW78" i="101" s="1"/>
  <c r="AV78" i="101" a="1"/>
  <c r="AV78" i="101" s="1"/>
  <c r="AT78" i="101" a="1"/>
  <c r="AT78" i="101" s="1"/>
  <c r="BG78" i="101" a="1"/>
  <c r="BG78" i="101" s="1"/>
  <c r="AS78" i="101" a="1"/>
  <c r="AS78" i="101" s="1"/>
  <c r="AP78" i="101" a="1"/>
  <c r="AP78" i="101" s="1"/>
  <c r="AO78" i="101" a="1"/>
  <c r="AO78" i="101" s="1"/>
  <c r="AN78" i="101" a="1"/>
  <c r="AN78" i="101" s="1"/>
  <c r="AM78" i="101" a="1"/>
  <c r="AM78" i="101" s="1"/>
  <c r="AL78" i="101" a="1"/>
  <c r="AL78" i="101" s="1"/>
  <c r="AH78" i="101" a="1"/>
  <c r="AH78" i="101" s="1"/>
  <c r="AK78" i="101" a="1"/>
  <c r="AK78" i="101" s="1"/>
  <c r="AI78" i="101" a="1"/>
  <c r="AI78" i="101" s="1"/>
  <c r="AC78" i="101" a="1"/>
  <c r="AC78" i="101" s="1"/>
  <c r="AJ78" i="101" a="1"/>
  <c r="AJ78" i="101" s="1"/>
  <c r="AG78" i="101" a="1"/>
  <c r="AG78" i="101" s="1"/>
  <c r="AD78" i="101" a="1"/>
  <c r="AD78" i="101" s="1"/>
  <c r="AB78" i="101" a="1"/>
  <c r="AB78" i="101" s="1"/>
  <c r="AF78" i="101" a="1"/>
  <c r="AF78" i="101" s="1"/>
  <c r="AE78" i="101" a="1"/>
  <c r="AE78" i="101" s="1"/>
  <c r="AQ78" i="101" a="1"/>
  <c r="AQ78" i="101" s="1"/>
  <c r="O78" i="101" a="1"/>
  <c r="O78" i="101" s="1"/>
  <c r="P78" i="101" a="1"/>
  <c r="P78" i="101" s="1"/>
  <c r="R78" i="101" a="1"/>
  <c r="R78" i="101" s="1"/>
  <c r="M78" i="101" a="1"/>
  <c r="M78" i="101" s="1"/>
  <c r="AA78" i="101" a="1"/>
  <c r="AA78" i="101" s="1"/>
  <c r="Q78" i="101" a="1"/>
  <c r="Q78" i="101" s="1"/>
  <c r="Z78" i="101" a="1"/>
  <c r="Z78" i="101" s="1"/>
  <c r="N78" i="101" a="1"/>
  <c r="N78" i="101" s="1"/>
  <c r="S78" i="101" a="1"/>
  <c r="S78" i="101" s="1"/>
  <c r="V78" i="101" a="1"/>
  <c r="V78" i="101" s="1"/>
  <c r="Y78" i="101" a="1"/>
  <c r="Y78" i="101" s="1"/>
  <c r="L78" i="101" a="1"/>
  <c r="L78" i="101" s="1"/>
  <c r="W78" i="101" a="1"/>
  <c r="W78" i="101" s="1"/>
  <c r="X78" i="101" a="1"/>
  <c r="X78" i="101" s="1"/>
  <c r="U78" i="101" a="1"/>
  <c r="U78" i="101" s="1"/>
  <c r="T78" i="101" a="1"/>
  <c r="T78" i="101" s="1"/>
  <c r="G78" i="101" a="1"/>
  <c r="G78" i="101" s="1"/>
  <c r="E78" i="101" a="1"/>
  <c r="E78" i="101" s="1"/>
  <c r="BK77" i="101" a="1"/>
  <c r="BK77" i="101" s="1"/>
  <c r="D78" i="101" a="1"/>
  <c r="D78" i="101" s="1"/>
  <c r="BR77" i="101" a="1"/>
  <c r="BR77" i="101" s="1"/>
  <c r="BQ77" i="101" a="1"/>
  <c r="BQ77" i="101" s="1"/>
  <c r="BN77" i="101" a="1"/>
  <c r="BN77" i="101" s="1"/>
  <c r="K78" i="101" a="1"/>
  <c r="K78" i="101" s="1"/>
  <c r="J78" i="101" a="1"/>
  <c r="J78" i="101" s="1"/>
  <c r="I78" i="101" a="1"/>
  <c r="I78" i="101" s="1"/>
  <c r="F78" i="101" a="1"/>
  <c r="F78" i="101" s="1"/>
  <c r="BL77" i="101" a="1"/>
  <c r="BL77" i="101" s="1"/>
  <c r="BP77" i="101" a="1"/>
  <c r="BP77" i="101" s="1"/>
  <c r="H78" i="101" a="1"/>
  <c r="H78" i="101" s="1"/>
  <c r="BM77" i="101" a="1"/>
  <c r="BM77" i="101" s="1"/>
  <c r="BO77" i="101" a="1"/>
  <c r="BO77" i="101" s="1"/>
  <c r="BH77" i="101" a="1"/>
  <c r="BH77" i="101" s="1"/>
  <c r="BE77" i="101" a="1"/>
  <c r="BE77" i="101" s="1"/>
  <c r="BG77" i="101" a="1"/>
  <c r="BG77" i="101" s="1"/>
  <c r="AY77" i="101" a="1"/>
  <c r="AY77" i="101" s="1"/>
  <c r="AW77" i="101" a="1"/>
  <c r="AW77" i="101" s="1"/>
  <c r="AX77" i="101" a="1"/>
  <c r="AX77" i="101" s="1"/>
  <c r="AU77" i="101" a="1"/>
  <c r="AU77" i="101" s="1"/>
  <c r="BB77" i="101" a="1"/>
  <c r="BB77" i="101" s="1"/>
  <c r="BA77" i="101" a="1"/>
  <c r="BA77" i="101" s="1"/>
  <c r="BF77" i="101" a="1"/>
  <c r="BF77" i="101" s="1"/>
  <c r="AZ77" i="101" a="1"/>
  <c r="AZ77" i="101" s="1"/>
  <c r="BJ77" i="101" a="1"/>
  <c r="BJ77" i="101" s="1"/>
  <c r="BI77" i="101" a="1"/>
  <c r="BI77" i="101" s="1"/>
  <c r="BD77" i="101" a="1"/>
  <c r="BD77" i="101" s="1"/>
  <c r="AV77" i="101" a="1"/>
  <c r="AV77" i="101" s="1"/>
  <c r="BC77" i="101" a="1"/>
  <c r="BC77" i="101" s="1"/>
  <c r="AR77" i="101" a="1"/>
  <c r="AR77" i="101" s="1"/>
  <c r="AM77" i="101" a="1"/>
  <c r="AM77" i="101" s="1"/>
  <c r="AJ77" i="101" a="1"/>
  <c r="AJ77" i="101" s="1"/>
  <c r="AO77" i="101" a="1"/>
  <c r="AO77" i="101" s="1"/>
  <c r="AK77" i="101" a="1"/>
  <c r="AK77" i="101" s="1"/>
  <c r="AH77" i="101" a="1"/>
  <c r="AH77" i="101" s="1"/>
  <c r="AI77" i="101" a="1"/>
  <c r="AI77" i="101" s="1"/>
  <c r="AF77" i="101" a="1"/>
  <c r="AF77" i="101" s="1"/>
  <c r="AT77" i="101" a="1"/>
  <c r="AT77" i="101" s="1"/>
  <c r="AQ77" i="101" a="1"/>
  <c r="AQ77" i="101" s="1"/>
  <c r="AP77" i="101" a="1"/>
  <c r="AP77" i="101" s="1"/>
  <c r="AG77" i="101" a="1"/>
  <c r="AG77" i="101" s="1"/>
  <c r="AN77" i="101" a="1"/>
  <c r="AN77" i="101" s="1"/>
  <c r="AL77" i="101" a="1"/>
  <c r="AL77" i="101" s="1"/>
  <c r="AS77" i="101" a="1"/>
  <c r="AS77" i="101" s="1"/>
  <c r="AE77" i="101" a="1"/>
  <c r="AE77" i="101" s="1"/>
  <c r="O77" i="101" a="1"/>
  <c r="O77" i="101" s="1"/>
  <c r="AC77" i="101" a="1"/>
  <c r="AC77" i="101" s="1"/>
  <c r="R77" i="101" a="1"/>
  <c r="R77" i="101" s="1"/>
  <c r="AA77" i="101" a="1"/>
  <c r="AA77" i="101" s="1"/>
  <c r="P77" i="101" a="1"/>
  <c r="P77" i="101" s="1"/>
  <c r="Q77" i="101" a="1"/>
  <c r="Q77" i="101" s="1"/>
  <c r="Y77" i="101" a="1"/>
  <c r="Y77" i="101" s="1"/>
  <c r="V77" i="101" a="1"/>
  <c r="V77" i="101" s="1"/>
  <c r="X77" i="101" a="1"/>
  <c r="X77" i="101" s="1"/>
  <c r="W77" i="101" a="1"/>
  <c r="W77" i="101" s="1"/>
  <c r="S77" i="101" a="1"/>
  <c r="S77" i="101" s="1"/>
  <c r="AB77" i="101" a="1"/>
  <c r="AB77" i="101" s="1"/>
  <c r="T77" i="101" a="1"/>
  <c r="T77" i="101" s="1"/>
  <c r="Z77" i="101" a="1"/>
  <c r="Z77" i="101" s="1"/>
  <c r="U77" i="101" a="1"/>
  <c r="U77" i="101" s="1"/>
  <c r="AD77" i="101" a="1"/>
  <c r="AD77" i="101" s="1"/>
  <c r="L77" i="101" a="1"/>
  <c r="L77" i="101" s="1"/>
  <c r="H77" i="101" a="1"/>
  <c r="H77" i="101" s="1"/>
  <c r="BQ76" i="101" a="1"/>
  <c r="BQ76" i="101" s="1"/>
  <c r="D77" i="101" a="1"/>
  <c r="D77" i="101" s="1"/>
  <c r="E77" i="101" a="1"/>
  <c r="E77" i="101" s="1"/>
  <c r="BP76" i="101" a="1"/>
  <c r="BP76" i="101" s="1"/>
  <c r="M77" i="101" a="1"/>
  <c r="M77" i="101" s="1"/>
  <c r="K77" i="101" a="1"/>
  <c r="K77" i="101" s="1"/>
  <c r="J77" i="101" a="1"/>
  <c r="J77" i="101" s="1"/>
  <c r="BO76" i="101" a="1"/>
  <c r="BO76" i="101" s="1"/>
  <c r="N77" i="101" a="1"/>
  <c r="N77" i="101" s="1"/>
  <c r="G77" i="101" a="1"/>
  <c r="G77" i="101" s="1"/>
  <c r="I77" i="101" a="1"/>
  <c r="I77" i="101" s="1"/>
  <c r="BN76" i="101" a="1"/>
  <c r="BN76" i="101" s="1"/>
  <c r="BR76" i="101" a="1"/>
  <c r="BR76" i="101" s="1"/>
  <c r="F77" i="101" a="1"/>
  <c r="F77" i="101" s="1"/>
  <c r="BB76" i="101" a="1"/>
  <c r="BB76" i="101" s="1"/>
  <c r="BA76" i="101" a="1"/>
  <c r="BA76" i="101" s="1"/>
  <c r="AY76" i="101" a="1"/>
  <c r="AY76" i="101" s="1"/>
  <c r="BG76" i="101" a="1"/>
  <c r="BG76" i="101" s="1"/>
  <c r="AX76" i="101" a="1"/>
  <c r="AX76" i="101" s="1"/>
  <c r="BF76" i="101" a="1"/>
  <c r="BF76" i="101" s="1"/>
  <c r="BH76" i="101" a="1"/>
  <c r="BH76" i="101" s="1"/>
  <c r="BI76" i="101" a="1"/>
  <c r="BI76" i="101" s="1"/>
  <c r="BE76" i="101" a="1"/>
  <c r="BE76" i="101" s="1"/>
  <c r="BD76" i="101" a="1"/>
  <c r="BD76" i="101" s="1"/>
  <c r="BC76" i="101" a="1"/>
  <c r="BC76" i="101" s="1"/>
  <c r="BM76" i="101" a="1"/>
  <c r="BM76" i="101" s="1"/>
  <c r="BL76" i="101" a="1"/>
  <c r="BL76" i="101" s="1"/>
  <c r="BK76" i="101" a="1"/>
  <c r="BK76" i="101" s="1"/>
  <c r="BJ76" i="101" a="1"/>
  <c r="BJ76" i="101" s="1"/>
  <c r="AZ76" i="101" a="1"/>
  <c r="AZ76" i="101" s="1"/>
  <c r="AH76" i="101" a="1"/>
  <c r="AH76" i="101" s="1"/>
  <c r="AU76" i="101" a="1"/>
  <c r="AU76" i="101" s="1"/>
  <c r="AS76" i="101" a="1"/>
  <c r="AS76" i="101" s="1"/>
  <c r="AM76" i="101" a="1"/>
  <c r="AM76" i="101" s="1"/>
  <c r="AP76" i="101" a="1"/>
  <c r="AP76" i="101" s="1"/>
  <c r="AR76" i="101" a="1"/>
  <c r="AR76" i="101" s="1"/>
  <c r="AT76" i="101" a="1"/>
  <c r="AT76" i="101" s="1"/>
  <c r="AQ76" i="101" a="1"/>
  <c r="AQ76" i="101" s="1"/>
  <c r="AO76" i="101" a="1"/>
  <c r="AO76" i="101" s="1"/>
  <c r="AJ76" i="101" a="1"/>
  <c r="AJ76" i="101" s="1"/>
  <c r="AW76" i="101" a="1"/>
  <c r="AW76" i="101" s="1"/>
  <c r="AK76" i="101" a="1"/>
  <c r="AK76" i="101" s="1"/>
  <c r="AI76" i="101" a="1"/>
  <c r="AI76" i="101" s="1"/>
  <c r="AV76" i="101" a="1"/>
  <c r="AV76" i="101" s="1"/>
  <c r="AL76" i="101" a="1"/>
  <c r="AL76" i="101" s="1"/>
  <c r="AN76" i="101" a="1"/>
  <c r="AN76" i="101" s="1"/>
  <c r="S76" i="101" a="1"/>
  <c r="S76" i="101" s="1"/>
  <c r="X76" i="101" a="1"/>
  <c r="X76" i="101" s="1"/>
  <c r="AA76" i="101" a="1"/>
  <c r="AA76" i="101" s="1"/>
  <c r="AG76" i="101" a="1"/>
  <c r="AG76" i="101" s="1"/>
  <c r="AC76" i="101" a="1"/>
  <c r="AC76" i="101" s="1"/>
  <c r="U76" i="101" a="1"/>
  <c r="U76" i="101" s="1"/>
  <c r="Z76" i="101" a="1"/>
  <c r="Z76" i="101" s="1"/>
  <c r="AE76" i="101" a="1"/>
  <c r="AE76" i="101" s="1"/>
  <c r="AB76" i="101" a="1"/>
  <c r="AB76" i="101" s="1"/>
  <c r="AF76" i="101" a="1"/>
  <c r="AF76" i="101" s="1"/>
  <c r="AD76" i="101" a="1"/>
  <c r="AD76" i="101" s="1"/>
  <c r="W76" i="101" a="1"/>
  <c r="W76" i="101" s="1"/>
  <c r="Y76" i="101" a="1"/>
  <c r="Y76" i="101" s="1"/>
  <c r="T76" i="101" a="1"/>
  <c r="T76" i="101" s="1"/>
  <c r="V76" i="101" a="1"/>
  <c r="V76" i="101" s="1"/>
  <c r="R76" i="101" a="1"/>
  <c r="R76" i="101" s="1"/>
  <c r="M76" i="101" a="1"/>
  <c r="M76" i="101" s="1"/>
  <c r="K76" i="101" a="1"/>
  <c r="K76" i="101" s="1"/>
  <c r="J76" i="101" a="1"/>
  <c r="J76" i="101" s="1"/>
  <c r="E76" i="101" a="1"/>
  <c r="E76" i="101" s="1"/>
  <c r="F76" i="101" a="1"/>
  <c r="F76" i="101" s="1"/>
  <c r="Q76" i="101" a="1"/>
  <c r="Q76" i="101" s="1"/>
  <c r="N76" i="101" a="1"/>
  <c r="N76" i="101" s="1"/>
  <c r="I76" i="101" a="1"/>
  <c r="I76" i="101" s="1"/>
  <c r="D76" i="101" a="1"/>
  <c r="D76" i="101" s="1"/>
  <c r="L76" i="101" a="1"/>
  <c r="L76" i="101" s="1"/>
  <c r="H76" i="101" a="1"/>
  <c r="H76" i="101" s="1"/>
  <c r="BR75" i="101" a="1"/>
  <c r="BR75" i="101" s="1"/>
  <c r="O76" i="101" a="1"/>
  <c r="O76" i="101" s="1"/>
  <c r="P76" i="101" a="1"/>
  <c r="P76" i="101" s="1"/>
  <c r="G76" i="101" a="1"/>
  <c r="G76" i="101" s="1"/>
  <c r="BQ75" i="101" a="1"/>
  <c r="BQ75" i="101" s="1"/>
  <c r="BN75" i="101" a="1"/>
  <c r="BN75" i="101" s="1"/>
  <c r="BB75" i="101" a="1"/>
  <c r="BB75" i="101" s="1"/>
  <c r="BI75" i="101" a="1"/>
  <c r="BI75" i="101" s="1"/>
  <c r="BE75" i="101" a="1"/>
  <c r="BE75" i="101" s="1"/>
  <c r="BK75" i="101" a="1"/>
  <c r="BK75" i="101" s="1"/>
  <c r="BM75" i="101" a="1"/>
  <c r="BM75" i="101" s="1"/>
  <c r="BG75" i="101" a="1"/>
  <c r="BG75" i="101" s="1"/>
  <c r="BL75" i="101" a="1"/>
  <c r="BL75" i="101" s="1"/>
  <c r="BF75" i="101" a="1"/>
  <c r="BF75" i="101" s="1"/>
  <c r="BC75" i="101" a="1"/>
  <c r="BC75" i="101" s="1"/>
  <c r="BH75" i="101" a="1"/>
  <c r="BH75" i="101" s="1"/>
  <c r="BJ75" i="101" a="1"/>
  <c r="BJ75" i="101" s="1"/>
  <c r="BO75" i="101" a="1"/>
  <c r="BO75" i="101" s="1"/>
  <c r="BD75" i="101" a="1"/>
  <c r="BD75" i="101" s="1"/>
  <c r="BP75" i="101" a="1"/>
  <c r="BP75" i="101" s="1"/>
  <c r="BA75" i="101" a="1"/>
  <c r="BA75" i="101" s="1"/>
  <c r="AS75" i="101" a="1"/>
  <c r="AS75" i="101" s="1"/>
  <c r="AV75" i="101" a="1"/>
  <c r="AV75" i="101" s="1"/>
  <c r="AM75" i="101" a="1"/>
  <c r="AM75" i="101" s="1"/>
  <c r="AZ75" i="101" a="1"/>
  <c r="AZ75" i="101" s="1"/>
  <c r="AU75" i="101" a="1"/>
  <c r="AU75" i="101" s="1"/>
  <c r="AW75" i="101" a="1"/>
  <c r="AW75" i="101" s="1"/>
  <c r="AL75" i="101" a="1"/>
  <c r="AL75" i="101" s="1"/>
  <c r="AY75" i="101" a="1"/>
  <c r="AY75" i="101" s="1"/>
  <c r="AT75" i="101" a="1"/>
  <c r="AT75" i="101" s="1"/>
  <c r="AR75" i="101" a="1"/>
  <c r="AR75" i="101" s="1"/>
  <c r="AQ75" i="101" a="1"/>
  <c r="AQ75" i="101" s="1"/>
  <c r="AP75" i="101" a="1"/>
  <c r="AP75" i="101" s="1"/>
  <c r="AN75" i="101" a="1"/>
  <c r="AN75" i="101" s="1"/>
  <c r="AO75" i="101" a="1"/>
  <c r="AO75" i="101" s="1"/>
  <c r="AX75" i="101" a="1"/>
  <c r="AX75" i="101" s="1"/>
  <c r="V75" i="101" a="1"/>
  <c r="V75" i="101" s="1"/>
  <c r="AD75" i="101" a="1"/>
  <c r="AD75" i="101" s="1"/>
  <c r="Z75" i="101" a="1"/>
  <c r="Z75" i="101" s="1"/>
  <c r="W75" i="101" a="1"/>
  <c r="W75" i="101" s="1"/>
  <c r="AH75" i="101" a="1"/>
  <c r="AH75" i="101" s="1"/>
  <c r="AE75" i="101" a="1"/>
  <c r="AE75" i="101" s="1"/>
  <c r="AI75" i="101" a="1"/>
  <c r="AI75" i="101" s="1"/>
  <c r="AC75" i="101" a="1"/>
  <c r="AC75" i="101" s="1"/>
  <c r="AK75" i="101" a="1"/>
  <c r="AK75" i="101" s="1"/>
  <c r="AJ75" i="101" a="1"/>
  <c r="AJ75" i="101" s="1"/>
  <c r="AG75" i="101" a="1"/>
  <c r="AG75" i="101" s="1"/>
  <c r="AA75" i="101" a="1"/>
  <c r="AA75" i="101" s="1"/>
  <c r="AF75" i="101" a="1"/>
  <c r="AF75" i="101" s="1"/>
  <c r="X75" i="101" a="1"/>
  <c r="X75" i="101" s="1"/>
  <c r="AB75" i="101" a="1"/>
  <c r="AB75" i="101" s="1"/>
  <c r="Y75" i="101" a="1"/>
  <c r="Y75" i="101" s="1"/>
  <c r="U75" i="101" a="1"/>
  <c r="U75" i="101" s="1"/>
  <c r="Q75" i="101" a="1"/>
  <c r="Q75" i="101" s="1"/>
  <c r="N75" i="101" a="1"/>
  <c r="N75" i="101" s="1"/>
  <c r="T75" i="101" a="1"/>
  <c r="T75" i="101" s="1"/>
  <c r="S75" i="101" a="1"/>
  <c r="S75" i="101" s="1"/>
  <c r="J75" i="101" a="1"/>
  <c r="J75" i="101" s="1"/>
  <c r="F75" i="101" a="1"/>
  <c r="F75" i="101" s="1"/>
  <c r="O75" i="101" a="1"/>
  <c r="O75" i="101" s="1"/>
  <c r="I75" i="101" a="1"/>
  <c r="I75" i="101" s="1"/>
  <c r="P75" i="101" a="1"/>
  <c r="P75" i="101" s="1"/>
  <c r="L75" i="101" a="1"/>
  <c r="L75" i="101" s="1"/>
  <c r="R75" i="101" a="1"/>
  <c r="R75" i="101" s="1"/>
  <c r="K75" i="101" a="1"/>
  <c r="K75" i="101" s="1"/>
  <c r="M75" i="101" a="1"/>
  <c r="M75" i="101" s="1"/>
  <c r="H75" i="101" a="1"/>
  <c r="H75" i="101" s="1"/>
  <c r="G75" i="101" a="1"/>
  <c r="G75" i="101" s="1"/>
  <c r="BQ74" i="101" a="1"/>
  <c r="BQ74" i="101" s="1"/>
  <c r="BM74" i="101" a="1"/>
  <c r="BM74" i="101" s="1"/>
  <c r="BO74" i="101" a="1"/>
  <c r="BO74" i="101" s="1"/>
  <c r="BI74" i="101" a="1"/>
  <c r="BI74" i="101" s="1"/>
  <c r="BN74" i="101" a="1"/>
  <c r="BN74" i="101" s="1"/>
  <c r="BF74" i="101" a="1"/>
  <c r="BF74" i="101" s="1"/>
  <c r="BG74" i="101" a="1"/>
  <c r="BG74" i="101" s="1"/>
  <c r="BK74" i="101" a="1"/>
  <c r="BK74" i="101" s="1"/>
  <c r="BE74" i="101" a="1"/>
  <c r="BE74" i="101" s="1"/>
  <c r="BH74" i="101" a="1"/>
  <c r="BH74" i="101" s="1"/>
  <c r="E75" i="101" a="1"/>
  <c r="E75" i="101" s="1"/>
  <c r="D75" i="101" a="1"/>
  <c r="D75" i="101" s="1"/>
  <c r="BJ74" i="101" a="1"/>
  <c r="BJ74" i="101" s="1"/>
  <c r="BR74" i="101" a="1"/>
  <c r="BR74" i="101" s="1"/>
  <c r="BP74" i="101" a="1"/>
  <c r="BP74" i="101" s="1"/>
  <c r="BL74" i="101" a="1"/>
  <c r="BL74" i="101" s="1"/>
  <c r="AP74" i="101" a="1"/>
  <c r="AP74" i="101" s="1"/>
  <c r="AS74" i="101" a="1"/>
  <c r="AS74" i="101" s="1"/>
  <c r="BD74" i="101" a="1"/>
  <c r="BD74" i="101" s="1"/>
  <c r="AO74" i="101" a="1"/>
  <c r="AO74" i="101" s="1"/>
  <c r="BC74" i="101" a="1"/>
  <c r="BC74" i="101" s="1"/>
  <c r="BB74" i="101" a="1"/>
  <c r="BB74" i="101" s="1"/>
  <c r="AX74" i="101" a="1"/>
  <c r="AX74" i="101" s="1"/>
  <c r="AR74" i="101" a="1"/>
  <c r="AR74" i="101" s="1"/>
  <c r="AQ74" i="101" a="1"/>
  <c r="AQ74" i="101" s="1"/>
  <c r="BA74" i="101" a="1"/>
  <c r="BA74" i="101" s="1"/>
  <c r="AV74" i="101" a="1"/>
  <c r="AV74" i="101" s="1"/>
  <c r="AT74" i="101" a="1"/>
  <c r="AT74" i="101" s="1"/>
  <c r="AW74" i="101" a="1"/>
  <c r="AW74" i="101" s="1"/>
  <c r="AY74" i="101" a="1"/>
  <c r="AY74" i="101" s="1"/>
  <c r="AU74" i="101" a="1"/>
  <c r="AU74" i="101" s="1"/>
  <c r="AZ74" i="101" a="1"/>
  <c r="AZ74" i="101" s="1"/>
  <c r="AE74" i="101" a="1"/>
  <c r="AE74" i="101" s="1"/>
  <c r="AN74" i="101" a="1"/>
  <c r="AN74" i="101" s="1"/>
  <c r="AL74" i="101" a="1"/>
  <c r="AL74" i="101" s="1"/>
  <c r="AJ74" i="101" a="1"/>
  <c r="AJ74" i="101" s="1"/>
  <c r="AG74" i="101" a="1"/>
  <c r="AG74" i="101" s="1"/>
  <c r="AB74" i="101" a="1"/>
  <c r="AB74" i="101" s="1"/>
  <c r="AI74" i="101" a="1"/>
  <c r="AI74" i="101" s="1"/>
  <c r="Y74" i="101" a="1"/>
  <c r="Y74" i="101" s="1"/>
  <c r="AD74" i="101" a="1"/>
  <c r="AD74" i="101" s="1"/>
  <c r="AC74" i="101" a="1"/>
  <c r="AC74" i="101" s="1"/>
  <c r="AA74" i="101" a="1"/>
  <c r="AA74" i="101" s="1"/>
  <c r="AK74" i="101" a="1"/>
  <c r="AK74" i="101" s="1"/>
  <c r="AH74" i="101" a="1"/>
  <c r="AH74" i="101" s="1"/>
  <c r="AF74" i="101" a="1"/>
  <c r="AF74" i="101" s="1"/>
  <c r="Z74" i="101" a="1"/>
  <c r="Z74" i="101" s="1"/>
  <c r="AM74" i="101" a="1"/>
  <c r="AM74" i="101" s="1"/>
  <c r="W74" i="101" a="1"/>
  <c r="W74" i="101" s="1"/>
  <c r="O74" i="101" a="1"/>
  <c r="O74" i="101" s="1"/>
  <c r="T74" i="101" a="1"/>
  <c r="T74" i="101" s="1"/>
  <c r="M74" i="101" a="1"/>
  <c r="M74" i="101" s="1"/>
  <c r="X74" i="101" a="1"/>
  <c r="X74" i="101" s="1"/>
  <c r="S74" i="101" a="1"/>
  <c r="S74" i="101" s="1"/>
  <c r="Q74" i="101" a="1"/>
  <c r="Q74" i="101" s="1"/>
  <c r="J74" i="101" a="1"/>
  <c r="J74" i="101" s="1"/>
  <c r="I74" i="101" a="1"/>
  <c r="I74" i="101" s="1"/>
  <c r="L74" i="101" a="1"/>
  <c r="L74" i="101" s="1"/>
  <c r="V74" i="101" a="1"/>
  <c r="V74" i="101" s="1"/>
  <c r="U74" i="101" a="1"/>
  <c r="U74" i="101" s="1"/>
  <c r="R74" i="101" a="1"/>
  <c r="R74" i="101" s="1"/>
  <c r="P74" i="101" a="1"/>
  <c r="P74" i="101" s="1"/>
  <c r="N74" i="101" a="1"/>
  <c r="N74" i="101" s="1"/>
  <c r="K74" i="101" a="1"/>
  <c r="K74" i="101" s="1"/>
  <c r="BD81" i="101" a="1"/>
  <c r="BD81" i="101" s="1"/>
  <c r="AY81" i="101" a="1"/>
  <c r="AY81" i="101" s="1"/>
  <c r="BC81" i="101" a="1"/>
  <c r="BC81" i="101" s="1"/>
  <c r="BK81" i="101" a="1"/>
  <c r="BK81" i="101" s="1"/>
  <c r="BJ81" i="101" a="1"/>
  <c r="BJ81" i="101" s="1"/>
  <c r="AZ81" i="101" a="1"/>
  <c r="AZ81" i="101" s="1"/>
  <c r="BE81" i="101" a="1"/>
  <c r="BE81" i="101" s="1"/>
  <c r="BI81" i="101" a="1"/>
  <c r="BI81" i="101" s="1"/>
  <c r="BB81" i="101" a="1"/>
  <c r="BB81" i="101" s="1"/>
  <c r="AW81" i="101" a="1"/>
  <c r="AW81" i="101" s="1"/>
  <c r="AX81" i="101" a="1"/>
  <c r="AX81" i="101" s="1"/>
  <c r="BG81" i="101" a="1"/>
  <c r="BG81" i="101" s="1"/>
  <c r="BH81" i="101" a="1"/>
  <c r="BH81" i="101" s="1"/>
  <c r="BF81" i="101" a="1"/>
  <c r="BF81" i="101" s="1"/>
  <c r="BA81" i="101" a="1"/>
  <c r="BA81" i="101" s="1"/>
  <c r="AV81" i="101" a="1"/>
  <c r="AV81" i="101" s="1"/>
  <c r="AH81" i="101" a="1"/>
  <c r="AH81" i="101" s="1"/>
  <c r="AO81" i="101" a="1"/>
  <c r="AO81" i="101" s="1"/>
  <c r="AT81" i="101" a="1"/>
  <c r="AT81" i="101" s="1"/>
  <c r="AS81" i="101" a="1"/>
  <c r="AS81" i="101" s="1"/>
  <c r="AP81" i="101" a="1"/>
  <c r="AP81" i="101" s="1"/>
  <c r="AG81" i="101" a="1"/>
  <c r="AG81" i="101" s="1"/>
  <c r="AU81" i="101" a="1"/>
  <c r="AU81" i="101" s="1"/>
  <c r="AQ81" i="101" a="1"/>
  <c r="AQ81" i="101" s="1"/>
  <c r="AN81" i="101" a="1"/>
  <c r="AN81" i="101" s="1"/>
  <c r="AF81" i="101" a="1"/>
  <c r="AF81" i="101" s="1"/>
  <c r="AJ81" i="101" a="1"/>
  <c r="AJ81" i="101" s="1"/>
  <c r="AL81" i="101" a="1"/>
  <c r="AL81" i="101" s="1"/>
  <c r="AI81" i="101" a="1"/>
  <c r="AI81" i="101" s="1"/>
  <c r="AR81" i="101" a="1"/>
  <c r="AR81" i="101" s="1"/>
  <c r="AM81" i="101" a="1"/>
  <c r="AM81" i="101" s="1"/>
  <c r="AK81" i="101" a="1"/>
  <c r="AK81" i="101" s="1"/>
  <c r="AA81" i="101" a="1"/>
  <c r="AA81" i="101" s="1"/>
  <c r="V81" i="101" a="1"/>
  <c r="V81" i="101" s="1"/>
  <c r="S81" i="101" a="1"/>
  <c r="S81" i="101" s="1"/>
  <c r="X81" i="101" a="1"/>
  <c r="X81" i="101" s="1"/>
  <c r="Y81" i="101" a="1"/>
  <c r="Y81" i="101" s="1"/>
  <c r="P81" i="101" a="1"/>
  <c r="P81" i="101" s="1"/>
  <c r="Q81" i="101" a="1"/>
  <c r="Q81" i="101" s="1"/>
  <c r="U81" i="101" a="1"/>
  <c r="U81" i="101" s="1"/>
  <c r="W81" i="101" a="1"/>
  <c r="W81" i="101" s="1"/>
  <c r="AE81" i="101" a="1"/>
  <c r="AE81" i="101" s="1"/>
  <c r="AD81" i="101" a="1"/>
  <c r="AD81" i="101" s="1"/>
  <c r="AC81" i="101" a="1"/>
  <c r="AC81" i="101" s="1"/>
  <c r="AB81" i="101" a="1"/>
  <c r="AB81" i="101" s="1"/>
  <c r="T81" i="101" a="1"/>
  <c r="T81" i="101" s="1"/>
  <c r="R81" i="101" a="1"/>
  <c r="R81" i="101" s="1"/>
  <c r="Z81" i="101" a="1"/>
  <c r="Z81" i="101" s="1"/>
  <c r="E81" i="101" a="1"/>
  <c r="E81" i="101" s="1"/>
  <c r="L81" i="101" a="1"/>
  <c r="L81" i="101" s="1"/>
  <c r="D81" i="101" a="1"/>
  <c r="D81" i="101" s="1"/>
  <c r="O81" i="101" a="1"/>
  <c r="O81" i="101" s="1"/>
  <c r="J81" i="101" a="1"/>
  <c r="J81" i="101" s="1"/>
  <c r="G81" i="101" a="1"/>
  <c r="G81" i="101" s="1"/>
  <c r="BO80" i="101" a="1"/>
  <c r="BO80" i="101" s="1"/>
  <c r="BR80" i="101" a="1"/>
  <c r="BR80" i="101" s="1"/>
  <c r="I81" i="101" a="1"/>
  <c r="I81" i="101" s="1"/>
  <c r="H81" i="101" a="1"/>
  <c r="H81" i="101" s="1"/>
  <c r="BP80" i="101" a="1"/>
  <c r="BP80" i="101" s="1"/>
  <c r="BQ80" i="101" a="1"/>
  <c r="BQ80" i="101" s="1"/>
  <c r="F81" i="101" a="1"/>
  <c r="F81" i="101" s="1"/>
  <c r="N81" i="101" a="1"/>
  <c r="N81" i="101" s="1"/>
  <c r="K81" i="101" a="1"/>
  <c r="K81" i="101" s="1"/>
  <c r="M81" i="101" a="1"/>
  <c r="M81" i="101" s="1"/>
  <c r="BQ51" i="101" a="1"/>
  <c r="BQ51" i="101" s="1"/>
  <c r="P52" i="101" a="1"/>
  <c r="P52" i="101" s="1"/>
  <c r="M52" i="101" a="1"/>
  <c r="M52" i="101" s="1"/>
  <c r="BJ51" i="101" a="1"/>
  <c r="BJ51" i="101" s="1"/>
  <c r="E52" i="101" a="1"/>
  <c r="E52" i="101" s="1"/>
  <c r="O52" i="101" a="1"/>
  <c r="O52" i="101" s="1"/>
  <c r="N52" i="101" a="1"/>
  <c r="N52" i="101" s="1"/>
  <c r="I52" i="101" a="1"/>
  <c r="I52" i="101" s="1"/>
  <c r="BR51" i="101" a="1"/>
  <c r="BR51" i="101" s="1"/>
  <c r="BO51" i="101" a="1"/>
  <c r="BO51" i="101" s="1"/>
  <c r="BF51" i="101" a="1"/>
  <c r="BF51" i="101" s="1"/>
  <c r="L52" i="101" a="1"/>
  <c r="L52" i="101" s="1"/>
  <c r="H52" i="101" a="1"/>
  <c r="H52" i="101" s="1"/>
  <c r="BI51" i="101" a="1"/>
  <c r="BI51" i="101" s="1"/>
  <c r="BN51" i="101" a="1"/>
  <c r="BN51" i="101" s="1"/>
  <c r="V52" i="101" a="1"/>
  <c r="V52" i="101" s="1"/>
  <c r="BM51" i="101" a="1"/>
  <c r="BM51" i="101" s="1"/>
  <c r="BL51" i="101" a="1"/>
  <c r="BL51" i="101" s="1"/>
  <c r="K52" i="101" a="1"/>
  <c r="K52" i="101" s="1"/>
  <c r="F52" i="101" a="1"/>
  <c r="F52" i="101" s="1"/>
  <c r="T52" i="101" a="1"/>
  <c r="T52" i="101" s="1"/>
  <c r="G52" i="101" a="1"/>
  <c r="G52" i="101" s="1"/>
  <c r="BG51" i="101" a="1"/>
  <c r="BG51" i="101" s="1"/>
  <c r="U52" i="101" a="1"/>
  <c r="U52" i="101" s="1"/>
  <c r="Q52" i="101" a="1"/>
  <c r="Q52" i="101" s="1"/>
  <c r="S52" i="101" a="1"/>
  <c r="S52" i="101" s="1"/>
  <c r="D52" i="101" a="1"/>
  <c r="D52" i="101" s="1"/>
  <c r="R52" i="101" a="1"/>
  <c r="R52" i="101" s="1"/>
  <c r="J52" i="101" a="1"/>
  <c r="J52" i="101" s="1"/>
  <c r="BP51" i="101" a="1"/>
  <c r="BP51" i="101" s="1"/>
  <c r="BH51" i="101" a="1"/>
  <c r="BH51" i="101" s="1"/>
  <c r="AJ51" i="101" a="1"/>
  <c r="AJ51" i="101" s="1"/>
  <c r="BD51" i="101" a="1"/>
  <c r="BD51" i="101" s="1"/>
  <c r="BC51" i="101" a="1"/>
  <c r="BC51" i="101" s="1"/>
  <c r="AF51" i="101" a="1"/>
  <c r="AF51" i="101" s="1"/>
  <c r="AM51" i="101" a="1"/>
  <c r="AM51" i="101" s="1"/>
  <c r="AA51" i="101" a="1"/>
  <c r="AA51" i="101" s="1"/>
  <c r="BA51" i="101" a="1"/>
  <c r="BA51" i="101" s="1"/>
  <c r="AZ51" i="101" a="1"/>
  <c r="AZ51" i="101" s="1"/>
  <c r="AX51" i="101" a="1"/>
  <c r="AX51" i="101" s="1"/>
  <c r="AO51" i="101" a="1"/>
  <c r="AO51" i="101" s="1"/>
  <c r="AT51" i="101" a="1"/>
  <c r="AT51" i="101" s="1"/>
  <c r="AV51" i="101" a="1"/>
  <c r="AV51" i="101" s="1"/>
  <c r="AK51" i="101" a="1"/>
  <c r="AK51" i="101" s="1"/>
  <c r="AP51" i="101" a="1"/>
  <c r="AP51" i="101" s="1"/>
  <c r="AN51" i="101" a="1"/>
  <c r="AN51" i="101" s="1"/>
  <c r="AB51" i="101" a="1"/>
  <c r="AB51" i="101" s="1"/>
  <c r="AW51" i="101" a="1"/>
  <c r="AW51" i="101" s="1"/>
  <c r="AS51" i="101" a="1"/>
  <c r="AS51" i="101" s="1"/>
  <c r="AR51" i="101" a="1"/>
  <c r="AR51" i="101" s="1"/>
  <c r="AQ51" i="101" a="1"/>
  <c r="AQ51" i="101" s="1"/>
  <c r="BB51" i="101" a="1"/>
  <c r="BB51" i="101" s="1"/>
  <c r="Z51" i="101" a="1"/>
  <c r="Z51" i="101" s="1"/>
  <c r="AI51" i="101" a="1"/>
  <c r="AI51" i="101" s="1"/>
  <c r="AE51" i="101" a="1"/>
  <c r="AE51" i="101" s="1"/>
  <c r="AY51" i="101" a="1"/>
  <c r="AY51" i="101" s="1"/>
  <c r="AH51" i="101" a="1"/>
  <c r="AH51" i="101" s="1"/>
  <c r="AG51" i="101" a="1"/>
  <c r="AG51" i="101" s="1"/>
  <c r="AD51" i="101" a="1"/>
  <c r="AD51" i="101" s="1"/>
  <c r="AC51" i="101" a="1"/>
  <c r="AC51" i="101" s="1"/>
  <c r="AL51" i="101" a="1"/>
  <c r="AL51" i="101" s="1"/>
  <c r="BE51" i="101" a="1"/>
  <c r="BE51" i="101" s="1"/>
  <c r="AU51" i="101" a="1"/>
  <c r="AU51" i="101" s="1"/>
  <c r="F51" i="101" a="1"/>
  <c r="F51" i="101" s="1"/>
  <c r="K51" i="101" a="1"/>
  <c r="K51" i="101" s="1"/>
  <c r="S51" i="101" a="1"/>
  <c r="S51" i="101" s="1"/>
  <c r="P51" i="101" a="1"/>
  <c r="P51" i="101" s="1"/>
  <c r="BK50" i="101" a="1"/>
  <c r="BK50" i="101" s="1"/>
  <c r="W51" i="101" a="1"/>
  <c r="W51" i="101" s="1"/>
  <c r="V51" i="101" a="1"/>
  <c r="V51" i="101" s="1"/>
  <c r="T51" i="101" a="1"/>
  <c r="T51" i="101" s="1"/>
  <c r="O51" i="101" a="1"/>
  <c r="O51" i="101" s="1"/>
  <c r="G51" i="101" a="1"/>
  <c r="G51" i="101" s="1"/>
  <c r="I51" i="101" a="1"/>
  <c r="I51" i="101" s="1"/>
  <c r="E51" i="101" a="1"/>
  <c r="E51" i="101" s="1"/>
  <c r="BR50" i="101" a="1"/>
  <c r="BR50" i="101" s="1"/>
  <c r="D51" i="101" a="1"/>
  <c r="D51" i="101" s="1"/>
  <c r="BO50" i="101" a="1"/>
  <c r="BO50" i="101" s="1"/>
  <c r="BL50" i="101" a="1"/>
  <c r="BL50" i="101" s="1"/>
  <c r="BQ50" i="101" a="1"/>
  <c r="BQ50" i="101" s="1"/>
  <c r="BI50" i="101" a="1"/>
  <c r="BI50" i="101" s="1"/>
  <c r="M51" i="101" a="1"/>
  <c r="M51" i="101" s="1"/>
  <c r="L51" i="101" a="1"/>
  <c r="L51" i="101" s="1"/>
  <c r="BP50" i="101" a="1"/>
  <c r="BP50" i="101" s="1"/>
  <c r="BN50" i="101" a="1"/>
  <c r="BN50" i="101" s="1"/>
  <c r="BM50" i="101" a="1"/>
  <c r="BM50" i="101" s="1"/>
  <c r="H51" i="101" a="1"/>
  <c r="H51" i="101" s="1"/>
  <c r="BJ50" i="101" a="1"/>
  <c r="BJ50" i="101" s="1"/>
  <c r="Y51" i="101" a="1"/>
  <c r="Y51" i="101" s="1"/>
  <c r="U51" i="101" a="1"/>
  <c r="U51" i="101" s="1"/>
  <c r="J51" i="101" a="1"/>
  <c r="J51" i="101" s="1"/>
  <c r="Q51" i="101" a="1"/>
  <c r="Q51" i="101" s="1"/>
  <c r="N51" i="101" a="1"/>
  <c r="N51" i="101" s="1"/>
  <c r="R51" i="101" a="1"/>
  <c r="R51" i="101" s="1"/>
  <c r="X51" i="101" a="1"/>
  <c r="X51" i="101" s="1"/>
  <c r="AQ50" i="101" a="1"/>
  <c r="AQ50" i="101" s="1"/>
  <c r="AN50" i="101" a="1"/>
  <c r="AN50" i="101" s="1"/>
  <c r="BG50" i="101" a="1"/>
  <c r="BG50" i="101" s="1"/>
  <c r="AR50" i="101" a="1"/>
  <c r="AR50" i="101" s="1"/>
  <c r="AG50" i="101" a="1"/>
  <c r="AG50" i="101" s="1"/>
  <c r="BF50" i="101" a="1"/>
  <c r="BF50" i="101" s="1"/>
  <c r="BE50" i="101" a="1"/>
  <c r="BE50" i="101" s="1"/>
  <c r="BD50" i="101" a="1"/>
  <c r="BD50" i="101" s="1"/>
  <c r="BC50" i="101" a="1"/>
  <c r="BC50" i="101" s="1"/>
  <c r="AY50" i="101" a="1"/>
  <c r="AY50" i="101" s="1"/>
  <c r="BB50" i="101" a="1"/>
  <c r="BB50" i="101" s="1"/>
  <c r="AW50" i="101" a="1"/>
  <c r="AW50" i="101" s="1"/>
  <c r="AJ50" i="101" a="1"/>
  <c r="AJ50" i="101" s="1"/>
  <c r="AF50" i="101" a="1"/>
  <c r="AF50" i="101" s="1"/>
  <c r="AC50" i="101" a="1"/>
  <c r="AC50" i="101" s="1"/>
  <c r="AU50" i="101" a="1"/>
  <c r="AU50" i="101" s="1"/>
  <c r="AT50" i="101" a="1"/>
  <c r="AT50" i="101" s="1"/>
  <c r="AD50" i="101" a="1"/>
  <c r="AD50" i="101" s="1"/>
  <c r="AO50" i="101" a="1"/>
  <c r="AO50" i="101" s="1"/>
  <c r="AI50" i="101" a="1"/>
  <c r="AI50" i="101" s="1"/>
  <c r="BA50" i="101" a="1"/>
  <c r="BA50" i="101" s="1"/>
  <c r="AZ50" i="101" a="1"/>
  <c r="AZ50" i="101" s="1"/>
  <c r="AV50" i="101" a="1"/>
  <c r="AV50" i="101" s="1"/>
  <c r="AS50" i="101" a="1"/>
  <c r="AS50" i="101" s="1"/>
  <c r="AM50" i="101" a="1"/>
  <c r="AM50" i="101" s="1"/>
  <c r="AP50" i="101" a="1"/>
  <c r="AP50" i="101" s="1"/>
  <c r="BH50" i="101" a="1"/>
  <c r="BH50" i="101" s="1"/>
  <c r="AK50" i="101" a="1"/>
  <c r="AK50" i="101" s="1"/>
  <c r="AL50" i="101" a="1"/>
  <c r="AL50" i="101" s="1"/>
  <c r="AE50" i="101" a="1"/>
  <c r="AE50" i="101" s="1"/>
  <c r="AH50" i="101" a="1"/>
  <c r="AH50" i="101" s="1"/>
  <c r="AX50" i="101" a="1"/>
  <c r="AX50" i="101" s="1"/>
  <c r="H50" i="101" a="1"/>
  <c r="H50" i="101" s="1"/>
  <c r="M50" i="101" a="1"/>
  <c r="M50" i="101" s="1"/>
  <c r="AB50" i="101" a="1"/>
  <c r="AB50" i="101" s="1"/>
  <c r="R50" i="101" a="1"/>
  <c r="R50" i="101" s="1"/>
  <c r="AA50" i="101" a="1"/>
  <c r="AA50" i="101" s="1"/>
  <c r="W50" i="101" a="1"/>
  <c r="W50" i="101" s="1"/>
  <c r="O50" i="101" a="1"/>
  <c r="O50" i="101" s="1"/>
  <c r="G50" i="101" a="1"/>
  <c r="G50" i="101" s="1"/>
  <c r="F50" i="101" a="1"/>
  <c r="F50" i="101" s="1"/>
  <c r="BQ49" i="101" a="1"/>
  <c r="BQ49" i="101" s="1"/>
  <c r="U50" i="101" a="1"/>
  <c r="U50" i="101" s="1"/>
  <c r="AB58" i="101" a="1"/>
  <c r="AB58" i="101" s="1"/>
  <c r="BR49" i="101" a="1"/>
  <c r="BR49" i="101" s="1"/>
  <c r="J50" i="101" a="1"/>
  <c r="J50" i="101" s="1"/>
  <c r="BP49" i="101" a="1"/>
  <c r="BP49" i="101" s="1"/>
  <c r="X50" i="101" a="1"/>
  <c r="X50" i="101" s="1"/>
  <c r="K50" i="101" a="1"/>
  <c r="K50" i="101" s="1"/>
  <c r="L50" i="101" a="1"/>
  <c r="L50" i="101" s="1"/>
  <c r="I50" i="101" a="1"/>
  <c r="I50" i="101" s="1"/>
  <c r="Z50" i="101" a="1"/>
  <c r="Z50" i="101" s="1"/>
  <c r="S50" i="101" a="1"/>
  <c r="S50" i="101" s="1"/>
  <c r="N50" i="101" a="1"/>
  <c r="N50" i="101" s="1"/>
  <c r="E50" i="101" a="1"/>
  <c r="E50" i="101" s="1"/>
  <c r="Q50" i="101" a="1"/>
  <c r="Q50" i="101" s="1"/>
  <c r="V50" i="101" a="1"/>
  <c r="V50" i="101" s="1"/>
  <c r="T50" i="101" a="1"/>
  <c r="T50" i="101" s="1"/>
  <c r="P50" i="101" a="1"/>
  <c r="P50" i="101" s="1"/>
  <c r="BK51" i="101" a="1"/>
  <c r="BK51" i="101" s="1"/>
  <c r="D50" i="101" a="1"/>
  <c r="D50" i="101" s="1"/>
  <c r="Y50" i="101" a="1"/>
  <c r="Y50" i="101" s="1"/>
  <c r="AM49" i="101" a="1"/>
  <c r="AM49" i="101" s="1"/>
  <c r="AJ49" i="101" a="1"/>
  <c r="AJ49" i="101" s="1"/>
  <c r="BF49" i="101" a="1"/>
  <c r="BF49" i="101" s="1"/>
  <c r="BE49" i="101" a="1"/>
  <c r="BE49" i="101" s="1"/>
  <c r="AW49" i="101" a="1"/>
  <c r="AW49" i="101" s="1"/>
  <c r="BJ49" i="101" a="1"/>
  <c r="BJ49" i="101" s="1"/>
  <c r="BC49" i="101" a="1"/>
  <c r="BC49" i="101" s="1"/>
  <c r="BO49" i="101" a="1"/>
  <c r="BO49" i="101" s="1"/>
  <c r="BN49" i="101" a="1"/>
  <c r="BN49" i="101" s="1"/>
  <c r="AZ49" i="101" a="1"/>
  <c r="AZ49" i="101" s="1"/>
  <c r="AL49" i="101" a="1"/>
  <c r="AL49" i="101" s="1"/>
  <c r="BD49" i="101" a="1"/>
  <c r="BD49" i="101" s="1"/>
  <c r="AS49" i="101" a="1"/>
  <c r="AS49" i="101" s="1"/>
  <c r="AU49" i="101" a="1"/>
  <c r="AU49" i="101" s="1"/>
  <c r="BB49" i="101" a="1"/>
  <c r="BB49" i="101" s="1"/>
  <c r="BL49" i="101" a="1"/>
  <c r="BL49" i="101" s="1"/>
  <c r="BM49" i="101" a="1"/>
  <c r="BM49" i="101" s="1"/>
  <c r="AX49" i="101" a="1"/>
  <c r="AX49" i="101" s="1"/>
  <c r="AK49" i="101" a="1"/>
  <c r="AK49" i="101" s="1"/>
  <c r="AN49" i="101" a="1"/>
  <c r="AN49" i="101" s="1"/>
  <c r="BI49" i="101" a="1"/>
  <c r="BI49" i="101" s="1"/>
  <c r="AQ49" i="101" a="1"/>
  <c r="AQ49" i="101" s="1"/>
  <c r="BA49" i="101" a="1"/>
  <c r="BA49" i="101" s="1"/>
  <c r="BK49" i="101" a="1"/>
  <c r="BK49" i="101" s="1"/>
  <c r="BH49" i="101" a="1"/>
  <c r="BH49" i="101" s="1"/>
  <c r="BG49" i="101" a="1"/>
  <c r="BG49" i="101" s="1"/>
  <c r="AY49" i="101" a="1"/>
  <c r="AY49" i="101" s="1"/>
  <c r="AO49" i="101" a="1"/>
  <c r="AO49" i="101" s="1"/>
  <c r="AV49" i="101" a="1"/>
  <c r="AV49" i="101" s="1"/>
  <c r="AT49" i="101" a="1"/>
  <c r="AT49" i="101" s="1"/>
  <c r="AP49" i="101" a="1"/>
  <c r="AP49" i="101" s="1"/>
  <c r="AR49" i="101" a="1"/>
  <c r="AR49" i="101" s="1"/>
  <c r="D49" i="101" a="1"/>
  <c r="D49" i="101" s="1"/>
  <c r="O49" i="101" a="1"/>
  <c r="O49" i="101" s="1"/>
  <c r="E49" i="101" a="1"/>
  <c r="E49" i="101" s="1"/>
  <c r="N49" i="101" a="1"/>
  <c r="N49" i="101" s="1"/>
  <c r="AB49" i="101" a="1"/>
  <c r="AB49" i="101" s="1"/>
  <c r="AI49" i="101" a="1"/>
  <c r="AI49" i="101" s="1"/>
  <c r="AH49" i="101" a="1"/>
  <c r="AH49" i="101" s="1"/>
  <c r="AG49" i="101" a="1"/>
  <c r="AG49" i="101" s="1"/>
  <c r="AF49" i="101" a="1"/>
  <c r="AF49" i="101" s="1"/>
  <c r="Q49" i="101" a="1"/>
  <c r="Q49" i="101" s="1"/>
  <c r="AE49" i="101" a="1"/>
  <c r="AE49" i="101" s="1"/>
  <c r="S49" i="101" a="1"/>
  <c r="S49" i="101" s="1"/>
  <c r="AD49" i="101" a="1"/>
  <c r="AD49" i="101" s="1"/>
  <c r="U49" i="101" a="1"/>
  <c r="U49" i="101" s="1"/>
  <c r="AC49" i="101" a="1"/>
  <c r="AC49" i="101" s="1"/>
  <c r="AA49" i="101" a="1"/>
  <c r="AA49" i="101" s="1"/>
  <c r="Y49" i="101" a="1"/>
  <c r="Y49" i="101" s="1"/>
  <c r="Z49" i="101" a="1"/>
  <c r="Z49" i="101" s="1"/>
  <c r="X49" i="101" a="1"/>
  <c r="X49" i="101" s="1"/>
  <c r="W49" i="101" a="1"/>
  <c r="W49" i="101" s="1"/>
  <c r="V49" i="101" a="1"/>
  <c r="V49" i="101" s="1"/>
  <c r="P49" i="101" a="1"/>
  <c r="P49" i="101" s="1"/>
  <c r="I49" i="101" a="1"/>
  <c r="I49" i="101" s="1"/>
  <c r="M49" i="101" a="1"/>
  <c r="M49" i="101" s="1"/>
  <c r="BR48" i="101" a="1"/>
  <c r="BR48" i="101" s="1"/>
  <c r="T49" i="101" a="1"/>
  <c r="T49" i="101" s="1"/>
  <c r="R49" i="101" a="1"/>
  <c r="R49" i="101" s="1"/>
  <c r="L49" i="101" a="1"/>
  <c r="L49" i="101" s="1"/>
  <c r="AA58" i="101" a="1"/>
  <c r="AA58" i="101" s="1"/>
  <c r="BQ48" i="101" a="1"/>
  <c r="BQ48" i="101" s="1"/>
  <c r="BE48" i="101" a="1"/>
  <c r="BE48" i="101" s="1"/>
  <c r="AX48" i="101" a="1"/>
  <c r="AX48" i="101" s="1"/>
  <c r="K49" i="101" a="1"/>
  <c r="K49" i="101" s="1"/>
  <c r="BN48" i="101" a="1"/>
  <c r="BN48" i="101" s="1"/>
  <c r="BP48" i="101" a="1"/>
  <c r="BP48" i="101" s="1"/>
  <c r="BO48" i="101" a="1"/>
  <c r="BO48" i="101" s="1"/>
  <c r="AV48" i="101" a="1"/>
  <c r="AV48" i="101" s="1"/>
  <c r="AN48" i="101" a="1"/>
  <c r="AN48" i="101" s="1"/>
  <c r="BM48" i="101" a="1"/>
  <c r="BM48" i="101" s="1"/>
  <c r="BH48" i="101" a="1"/>
  <c r="BH48" i="101" s="1"/>
  <c r="BI48" i="101" a="1"/>
  <c r="BI48" i="101" s="1"/>
  <c r="AZ48" i="101" a="1"/>
  <c r="AZ48" i="101" s="1"/>
  <c r="AW48" i="101" a="1"/>
  <c r="AW48" i="101" s="1"/>
  <c r="BG48" i="101" a="1"/>
  <c r="BG48" i="101" s="1"/>
  <c r="BL48" i="101" a="1"/>
  <c r="BL48" i="101" s="1"/>
  <c r="AR48" i="101" a="1"/>
  <c r="AR48" i="101" s="1"/>
  <c r="BB48" i="101" a="1"/>
  <c r="BB48" i="101" s="1"/>
  <c r="AQ48" i="101" a="1"/>
  <c r="AQ48" i="101" s="1"/>
  <c r="AP48" i="101" a="1"/>
  <c r="AP48" i="101" s="1"/>
  <c r="BK48" i="101" a="1"/>
  <c r="BK48" i="101" s="1"/>
  <c r="BC48" i="101" a="1"/>
  <c r="BC48" i="101" s="1"/>
  <c r="AU48" i="101" a="1"/>
  <c r="AU48" i="101" s="1"/>
  <c r="BD48" i="101" a="1"/>
  <c r="BD48" i="101" s="1"/>
  <c r="BA48" i="101" a="1"/>
  <c r="BA48" i="101" s="1"/>
  <c r="AS48" i="101" a="1"/>
  <c r="AS48" i="101" s="1"/>
  <c r="AO48" i="101" a="1"/>
  <c r="AO48" i="101" s="1"/>
  <c r="AT48" i="101" a="1"/>
  <c r="AT48" i="101" s="1"/>
  <c r="BJ48" i="101" a="1"/>
  <c r="BJ48" i="101" s="1"/>
  <c r="AY48" i="101" a="1"/>
  <c r="AY48" i="101" s="1"/>
  <c r="BF48" i="101" a="1"/>
  <c r="BF48" i="101" s="1"/>
  <c r="P48" i="101" a="1"/>
  <c r="P48" i="101" s="1"/>
  <c r="AA48" i="101" a="1"/>
  <c r="AA48" i="101" s="1"/>
  <c r="R48" i="101" a="1"/>
  <c r="R48" i="101" s="1"/>
  <c r="M48" i="101" a="1"/>
  <c r="M48" i="101" s="1"/>
  <c r="X48" i="101" a="1"/>
  <c r="X48" i="101" s="1"/>
  <c r="AL48" i="101" a="1"/>
  <c r="AL48" i="101" s="1"/>
  <c r="AK48" i="101" a="1"/>
  <c r="AK48" i="101" s="1"/>
  <c r="AJ48" i="101" a="1"/>
  <c r="AJ48" i="101" s="1"/>
  <c r="AE48" i="101" a="1"/>
  <c r="AE48" i="101" s="1"/>
  <c r="AB48" i="101" a="1"/>
  <c r="AB48" i="101" s="1"/>
  <c r="V48" i="101" a="1"/>
  <c r="V48" i="101" s="1"/>
  <c r="L48" i="101" a="1"/>
  <c r="L48" i="101" s="1"/>
  <c r="S48" i="101" a="1"/>
  <c r="S48" i="101" s="1"/>
  <c r="W48" i="101" a="1"/>
  <c r="W48" i="101" s="1"/>
  <c r="T48" i="101" a="1"/>
  <c r="T48" i="101" s="1"/>
  <c r="O48" i="101" a="1"/>
  <c r="O48" i="101" s="1"/>
  <c r="AM48" i="101" a="1"/>
  <c r="AM48" i="101" s="1"/>
  <c r="AI48" i="101" a="1"/>
  <c r="AI48" i="101" s="1"/>
  <c r="AH48" i="101" a="1"/>
  <c r="AH48" i="101" s="1"/>
  <c r="AC48" i="101" a="1"/>
  <c r="AC48" i="101" s="1"/>
  <c r="K48" i="101" a="1"/>
  <c r="K48" i="101" s="1"/>
  <c r="Z48" i="101" a="1"/>
  <c r="Z48" i="101" s="1"/>
  <c r="Q48" i="101" a="1"/>
  <c r="Q48" i="101" s="1"/>
  <c r="AG48" i="101" a="1"/>
  <c r="AG48" i="101" s="1"/>
  <c r="U48" i="101" a="1"/>
  <c r="U48" i="101" s="1"/>
  <c r="AF48" i="101" a="1"/>
  <c r="AF48" i="101" s="1"/>
  <c r="J49" i="101" a="1"/>
  <c r="J49" i="101" s="1"/>
  <c r="N48" i="101" a="1"/>
  <c r="N48" i="101" s="1"/>
  <c r="Y48" i="101" a="1"/>
  <c r="Y48" i="101" s="1"/>
  <c r="AD48" i="101" a="1"/>
  <c r="AD48" i="101" s="1"/>
  <c r="G49" i="101" a="1"/>
  <c r="G49" i="101" s="1"/>
  <c r="F48" i="101" a="1"/>
  <c r="F48" i="101" s="1"/>
  <c r="BG47" i="101" a="1"/>
  <c r="BG47" i="101" s="1"/>
  <c r="F49" i="101" a="1"/>
  <c r="F49" i="101" s="1"/>
  <c r="AV47" i="101" a="1"/>
  <c r="AV47" i="101" s="1"/>
  <c r="BQ47" i="101" a="1"/>
  <c r="BQ47" i="101" s="1"/>
  <c r="AX47" i="101" a="1"/>
  <c r="AX47" i="101" s="1"/>
  <c r="BP47" i="101" a="1"/>
  <c r="BP47" i="101" s="1"/>
  <c r="BI47" i="101" a="1"/>
  <c r="BI47" i="101" s="1"/>
  <c r="I48" i="101" a="1"/>
  <c r="I48" i="101" s="1"/>
  <c r="G48" i="101" a="1"/>
  <c r="G48" i="101" s="1"/>
  <c r="AW47" i="101" a="1"/>
  <c r="AW47" i="101" s="1"/>
  <c r="BJ47" i="101" a="1"/>
  <c r="BJ47" i="101" s="1"/>
  <c r="BA47" i="101" a="1"/>
  <c r="BA47" i="101" s="1"/>
  <c r="BD47" i="101" a="1"/>
  <c r="BD47" i="101" s="1"/>
  <c r="BF47" i="101" a="1"/>
  <c r="BF47" i="101" s="1"/>
  <c r="BE47" i="101" a="1"/>
  <c r="BE47" i="101" s="1"/>
  <c r="BO47" i="101" a="1"/>
  <c r="BO47" i="101" s="1"/>
  <c r="BC47" i="101" a="1"/>
  <c r="BC47" i="101" s="1"/>
  <c r="D48" i="101" a="1"/>
  <c r="D48" i="101" s="1"/>
  <c r="AY47" i="101" a="1"/>
  <c r="AY47" i="101" s="1"/>
  <c r="BM47" i="101" a="1"/>
  <c r="BM47" i="101" s="1"/>
  <c r="BH47" i="101" a="1"/>
  <c r="BH47" i="101" s="1"/>
  <c r="AU47" i="101" a="1"/>
  <c r="AU47" i="101" s="1"/>
  <c r="BK47" i="101" a="1"/>
  <c r="BK47" i="101" s="1"/>
  <c r="BN47" i="101" a="1"/>
  <c r="BN47" i="101" s="1"/>
  <c r="E48" i="101" a="1"/>
  <c r="E48" i="101" s="1"/>
  <c r="AT47" i="101" a="1"/>
  <c r="AT47" i="101" s="1"/>
  <c r="H49" i="101" a="1"/>
  <c r="H49" i="101" s="1"/>
  <c r="H48" i="101" a="1"/>
  <c r="H48" i="101" s="1"/>
  <c r="BB47" i="101" a="1"/>
  <c r="BB47" i="101" s="1"/>
  <c r="BR47" i="101" a="1"/>
  <c r="BR47" i="101" s="1"/>
  <c r="J48" i="101" a="1"/>
  <c r="J48" i="101" s="1"/>
  <c r="T47" i="101" a="1"/>
  <c r="T47" i="101" s="1"/>
  <c r="P47" i="101" a="1"/>
  <c r="P47" i="101" s="1"/>
  <c r="AB47" i="101" a="1"/>
  <c r="AB47" i="101" s="1"/>
  <c r="AN47" i="101" a="1"/>
  <c r="AN47" i="101" s="1"/>
  <c r="AS47" i="101" a="1"/>
  <c r="AS47" i="101" s="1"/>
  <c r="AR47" i="101" a="1"/>
  <c r="AR47" i="101" s="1"/>
  <c r="AP47" i="101" a="1"/>
  <c r="AP47" i="101" s="1"/>
  <c r="AO47" i="101" a="1"/>
  <c r="AO47" i="101" s="1"/>
  <c r="AF47" i="101" a="1"/>
  <c r="AF47" i="101" s="1"/>
  <c r="AI47" i="101" a="1"/>
  <c r="AI47" i="101" s="1"/>
  <c r="Y47" i="101" a="1"/>
  <c r="Y47" i="101" s="1"/>
  <c r="W47" i="101" a="1"/>
  <c r="W47" i="101" s="1"/>
  <c r="V47" i="101" a="1"/>
  <c r="V47" i="101" s="1"/>
  <c r="Q47" i="101" a="1"/>
  <c r="Q47" i="101" s="1"/>
  <c r="X47" i="101" a="1"/>
  <c r="X47" i="101" s="1"/>
  <c r="AM47" i="101" a="1"/>
  <c r="AM47" i="101" s="1"/>
  <c r="AQ47" i="101" a="1"/>
  <c r="AQ47" i="101" s="1"/>
  <c r="AK47" i="101" a="1"/>
  <c r="AK47" i="101" s="1"/>
  <c r="S47" i="101" a="1"/>
  <c r="S47" i="101" s="1"/>
  <c r="U47" i="101" a="1"/>
  <c r="U47" i="101" s="1"/>
  <c r="AJ47" i="101" a="1"/>
  <c r="AJ47" i="101" s="1"/>
  <c r="AE47" i="101" a="1"/>
  <c r="AE47" i="101" s="1"/>
  <c r="AL47" i="101" a="1"/>
  <c r="AL47" i="101" s="1"/>
  <c r="AD47" i="101" a="1"/>
  <c r="AD47" i="101" s="1"/>
  <c r="AC47" i="101" a="1"/>
  <c r="AC47" i="101" s="1"/>
  <c r="AA47" i="101" a="1"/>
  <c r="AA47" i="101" s="1"/>
  <c r="Z47" i="101" a="1"/>
  <c r="Z47" i="101" s="1"/>
  <c r="R47" i="101" a="1"/>
  <c r="R47" i="101" s="1"/>
  <c r="AH47" i="101" a="1"/>
  <c r="AH47" i="101" s="1"/>
  <c r="AG47" i="101" a="1"/>
  <c r="AG47" i="101" s="1"/>
  <c r="J47" i="101" a="1"/>
  <c r="J47" i="101" s="1"/>
  <c r="BP46" i="101" a="1"/>
  <c r="BP46" i="101" s="1"/>
  <c r="BE46" i="101" a="1"/>
  <c r="BE46" i="101" s="1"/>
  <c r="G47" i="101" a="1"/>
  <c r="G47" i="101" s="1"/>
  <c r="K47" i="101" a="1"/>
  <c r="K47" i="101" s="1"/>
  <c r="BN46" i="101" a="1"/>
  <c r="BN46" i="101" s="1"/>
  <c r="BR46" i="101" a="1"/>
  <c r="BR46" i="101" s="1"/>
  <c r="BI46" i="101" a="1"/>
  <c r="BI46" i="101" s="1"/>
  <c r="BQ46" i="101" a="1"/>
  <c r="BQ46" i="101" s="1"/>
  <c r="BO46" i="101" a="1"/>
  <c r="BO46" i="101" s="1"/>
  <c r="BM46" i="101" a="1"/>
  <c r="BM46" i="101" s="1"/>
  <c r="BD46" i="101" a="1"/>
  <c r="BD46" i="101" s="1"/>
  <c r="H47" i="101" a="1"/>
  <c r="H47" i="101" s="1"/>
  <c r="BL46" i="101" a="1"/>
  <c r="BL46" i="101" s="1"/>
  <c r="BH46" i="101" a="1"/>
  <c r="BH46" i="101" s="1"/>
  <c r="BL47" i="101" a="1"/>
  <c r="BL47" i="101" s="1"/>
  <c r="BJ46" i="101" a="1"/>
  <c r="BJ46" i="101" s="1"/>
  <c r="M47" i="101" a="1"/>
  <c r="M47" i="101" s="1"/>
  <c r="BG46" i="101" a="1"/>
  <c r="BG46" i="101" s="1"/>
  <c r="Z58" i="101" a="1"/>
  <c r="Z58" i="101" s="1"/>
  <c r="O47" i="101" a="1"/>
  <c r="O47" i="101" s="1"/>
  <c r="BK46" i="101" a="1"/>
  <c r="BK46" i="101" s="1"/>
  <c r="I47" i="101" a="1"/>
  <c r="I47" i="101" s="1"/>
  <c r="L47" i="101" a="1"/>
  <c r="L47" i="101" s="1"/>
  <c r="AZ47" i="101" a="1"/>
  <c r="AZ47" i="101" s="1"/>
  <c r="F47" i="101" a="1"/>
  <c r="F47" i="101" s="1"/>
  <c r="BC46" i="101" a="1"/>
  <c r="BC46" i="101" s="1"/>
  <c r="D47" i="101" a="1"/>
  <c r="D47" i="101" s="1"/>
  <c r="E47" i="101" a="1"/>
  <c r="E47" i="101" s="1"/>
  <c r="N47" i="101" a="1"/>
  <c r="N47" i="101" s="1"/>
  <c r="AS46" i="101" a="1"/>
  <c r="AS46" i="101" s="1"/>
  <c r="AY46" i="101" a="1"/>
  <c r="AY46" i="101" s="1"/>
  <c r="AX46" i="101" a="1"/>
  <c r="AX46" i="101" s="1"/>
  <c r="AI46" i="101" a="1"/>
  <c r="AI46" i="101" s="1"/>
  <c r="AA46" i="101" a="1"/>
  <c r="AA46" i="101" s="1"/>
  <c r="X46" i="101" a="1"/>
  <c r="X46" i="101" s="1"/>
  <c r="AG46" i="101" a="1"/>
  <c r="AG46" i="101" s="1"/>
  <c r="AK46" i="101" a="1"/>
  <c r="AK46" i="101" s="1"/>
  <c r="AL46" i="101" a="1"/>
  <c r="AL46" i="101" s="1"/>
  <c r="AD46" i="101" a="1"/>
  <c r="AD46" i="101" s="1"/>
  <c r="W46" i="101" a="1"/>
  <c r="W46" i="101" s="1"/>
  <c r="BB46" i="101" a="1"/>
  <c r="BB46" i="101" s="1"/>
  <c r="AN46" i="101" a="1"/>
  <c r="AN46" i="101" s="1"/>
  <c r="AC46" i="101" a="1"/>
  <c r="AC46" i="101" s="1"/>
  <c r="V46" i="101" a="1"/>
  <c r="V46" i="101" s="1"/>
  <c r="AO46" i="101" a="1"/>
  <c r="AO46" i="101" s="1"/>
  <c r="BA46" i="101" a="1"/>
  <c r="BA46" i="101" s="1"/>
  <c r="AH46" i="101" a="1"/>
  <c r="AH46" i="101" s="1"/>
  <c r="Z46" i="101" a="1"/>
  <c r="Z46" i="101" s="1"/>
  <c r="AZ46" i="101" a="1"/>
  <c r="AZ46" i="101" s="1"/>
  <c r="AR46" i="101" a="1"/>
  <c r="AR46" i="101" s="1"/>
  <c r="AP46" i="101" a="1"/>
  <c r="AP46" i="101" s="1"/>
  <c r="AV46" i="101" a="1"/>
  <c r="AV46" i="101" s="1"/>
  <c r="AB46" i="101" a="1"/>
  <c r="AB46" i="101" s="1"/>
  <c r="Y46" i="101" a="1"/>
  <c r="Y46" i="101" s="1"/>
  <c r="AU46" i="101" a="1"/>
  <c r="AU46" i="101" s="1"/>
  <c r="AQ46" i="101" a="1"/>
  <c r="AQ46" i="101" s="1"/>
  <c r="AM46" i="101" a="1"/>
  <c r="AM46" i="101" s="1"/>
  <c r="AT46" i="101" a="1"/>
  <c r="AT46" i="101" s="1"/>
  <c r="AJ46" i="101" a="1"/>
  <c r="AJ46" i="101" s="1"/>
  <c r="U46" i="101" a="1"/>
  <c r="U46" i="101" s="1"/>
  <c r="AF46" i="101" a="1"/>
  <c r="AF46" i="101" s="1"/>
  <c r="AE46" i="101" a="1"/>
  <c r="AE46" i="101" s="1"/>
  <c r="BO45" i="101" a="1"/>
  <c r="BO45" i="101" s="1"/>
  <c r="F46" i="101" a="1"/>
  <c r="F46" i="101" s="1"/>
  <c r="BR45" i="101" a="1"/>
  <c r="BR45" i="101" s="1"/>
  <c r="BP45" i="101" a="1"/>
  <c r="BP45" i="101" s="1"/>
  <c r="BL45" i="101" a="1"/>
  <c r="BL45" i="101" s="1"/>
  <c r="X58" i="101" a="1"/>
  <c r="X58" i="101" s="1"/>
  <c r="N46" i="101" a="1"/>
  <c r="N46" i="101" s="1"/>
  <c r="I46" i="101" a="1"/>
  <c r="I46" i="101" s="1"/>
  <c r="AW46" i="101" a="1"/>
  <c r="AW46" i="101" s="1"/>
  <c r="P46" i="101" a="1"/>
  <c r="P46" i="101" s="1"/>
  <c r="BK45" i="101" a="1"/>
  <c r="BK45" i="101" s="1"/>
  <c r="T46" i="101" a="1"/>
  <c r="T46" i="101" s="1"/>
  <c r="BN45" i="101" a="1"/>
  <c r="BN45" i="101" s="1"/>
  <c r="S46" i="101" a="1"/>
  <c r="S46" i="101" s="1"/>
  <c r="BF46" i="101" a="1"/>
  <c r="BF46" i="101" s="1"/>
  <c r="R46" i="101" a="1"/>
  <c r="R46" i="101" s="1"/>
  <c r="BM45" i="101" a="1"/>
  <c r="BM45" i="101" s="1"/>
  <c r="E46" i="101" a="1"/>
  <c r="E46" i="101" s="1"/>
  <c r="Q46" i="101" a="1"/>
  <c r="Q46" i="101" s="1"/>
  <c r="L46" i="101" a="1"/>
  <c r="L46" i="101" s="1"/>
  <c r="K46" i="101" a="1"/>
  <c r="K46" i="101" s="1"/>
  <c r="O46" i="101" a="1"/>
  <c r="O46" i="101" s="1"/>
  <c r="H46" i="101" a="1"/>
  <c r="H46" i="101" s="1"/>
  <c r="G46" i="101" a="1"/>
  <c r="G46" i="101" s="1"/>
  <c r="D46" i="101" a="1"/>
  <c r="D46" i="101" s="1"/>
  <c r="M46" i="101" a="1"/>
  <c r="M46" i="101" s="1"/>
  <c r="BQ45" i="101" a="1"/>
  <c r="BQ45" i="101" s="1"/>
  <c r="J46" i="101" a="1"/>
  <c r="J46" i="101" s="1"/>
  <c r="Y58" i="101" a="1"/>
  <c r="Y58" i="101" s="1"/>
  <c r="AL45" i="101" a="1"/>
  <c r="AL45" i="101" s="1"/>
  <c r="BH45" i="101" a="1"/>
  <c r="BH45" i="101" s="1"/>
  <c r="AW45" i="101" a="1"/>
  <c r="AW45" i="101" s="1"/>
  <c r="AE45" i="101" a="1"/>
  <c r="AE45" i="101" s="1"/>
  <c r="AS45" i="101" a="1"/>
  <c r="AS45" i="101" s="1"/>
  <c r="AO45" i="101" a="1"/>
  <c r="AO45" i="101" s="1"/>
  <c r="BD45" i="101" a="1"/>
  <c r="BD45" i="101" s="1"/>
  <c r="BA45" i="101" a="1"/>
  <c r="BA45" i="101" s="1"/>
  <c r="AG45" i="101" a="1"/>
  <c r="AG45" i="101" s="1"/>
  <c r="BG45" i="101" a="1"/>
  <c r="BG45" i="101" s="1"/>
  <c r="AH45" i="101" a="1"/>
  <c r="AH45" i="101" s="1"/>
  <c r="AQ45" i="101" a="1"/>
  <c r="AQ45" i="101" s="1"/>
  <c r="AJ45" i="101" a="1"/>
  <c r="AJ45" i="101" s="1"/>
  <c r="AY45" i="101" a="1"/>
  <c r="AY45" i="101" s="1"/>
  <c r="AU45" i="101" a="1"/>
  <c r="AU45" i="101" s="1"/>
  <c r="AN45" i="101" a="1"/>
  <c r="AN45" i="101" s="1"/>
  <c r="BI45" i="101" a="1"/>
  <c r="BI45" i="101" s="1"/>
  <c r="BE45" i="101" a="1"/>
  <c r="BE45" i="101" s="1"/>
  <c r="BJ45" i="101" a="1"/>
  <c r="BJ45" i="101" s="1"/>
  <c r="BB45" i="101" a="1"/>
  <c r="BB45" i="101" s="1"/>
  <c r="AR45" i="101" a="1"/>
  <c r="AR45" i="101" s="1"/>
  <c r="AP45" i="101" a="1"/>
  <c r="AP45" i="101" s="1"/>
  <c r="BC45" i="101" a="1"/>
  <c r="BC45" i="101" s="1"/>
  <c r="AI45" i="101" a="1"/>
  <c r="AI45" i="101" s="1"/>
  <c r="BF45" i="101" a="1"/>
  <c r="BF45" i="101" s="1"/>
  <c r="AZ45" i="101" a="1"/>
  <c r="AZ45" i="101" s="1"/>
  <c r="AF45" i="101" a="1"/>
  <c r="AF45" i="101" s="1"/>
  <c r="AX45" i="101" a="1"/>
  <c r="AX45" i="101" s="1"/>
  <c r="AM45" i="101" a="1"/>
  <c r="AM45" i="101" s="1"/>
  <c r="AT45" i="101" a="1"/>
  <c r="AT45" i="101" s="1"/>
  <c r="AV45" i="101" a="1"/>
  <c r="AV45" i="101" s="1"/>
  <c r="AK45" i="101" a="1"/>
  <c r="AK45" i="101" s="1"/>
  <c r="W58" i="101" a="1"/>
  <c r="W58" i="101" s="1"/>
  <c r="V58" i="101" a="1"/>
  <c r="V58" i="101" s="1"/>
  <c r="U58" i="101" a="1"/>
  <c r="U58" i="101" s="1"/>
  <c r="F58" i="101" a="1"/>
  <c r="F58" i="101" s="1"/>
  <c r="S58" i="101" a="1"/>
  <c r="S58" i="101" s="1"/>
  <c r="P58" i="101" a="1"/>
  <c r="P58" i="101" s="1"/>
  <c r="BN57" i="101" a="1"/>
  <c r="BN57" i="101" s="1"/>
  <c r="O58" i="101" a="1"/>
  <c r="O58" i="101" s="1"/>
  <c r="E58" i="101" a="1"/>
  <c r="E58" i="101" s="1"/>
  <c r="R58" i="101" a="1"/>
  <c r="R58" i="101" s="1"/>
  <c r="BM57" i="101" a="1"/>
  <c r="BM57" i="101" s="1"/>
  <c r="N58" i="101" a="1"/>
  <c r="N58" i="101" s="1"/>
  <c r="M58" i="101" a="1"/>
  <c r="M58" i="101" s="1"/>
  <c r="L58" i="101" a="1"/>
  <c r="L58" i="101" s="1"/>
  <c r="K58" i="101" a="1"/>
  <c r="K58" i="101" s="1"/>
  <c r="BQ57" i="101" a="1"/>
  <c r="BQ57" i="101" s="1"/>
  <c r="BP57" i="101" a="1"/>
  <c r="BP57" i="101" s="1"/>
  <c r="BK57" i="101" a="1"/>
  <c r="BK57" i="101" s="1"/>
  <c r="BR57" i="101" a="1"/>
  <c r="BR57" i="101" s="1"/>
  <c r="Q58" i="101" a="1"/>
  <c r="Q58" i="101" s="1"/>
  <c r="T58" i="101" a="1"/>
  <c r="T58" i="101" s="1"/>
  <c r="G58" i="101" a="1"/>
  <c r="G58" i="101" s="1"/>
  <c r="J58" i="101" a="1"/>
  <c r="J58" i="101" s="1"/>
  <c r="H58" i="101" a="1"/>
  <c r="H58" i="101" s="1"/>
  <c r="I58" i="101" a="1"/>
  <c r="I58" i="101" s="1"/>
  <c r="BJ57" i="101" a="1"/>
  <c r="BJ57" i="101" s="1"/>
  <c r="D58" i="101" a="1"/>
  <c r="D58" i="101" s="1"/>
  <c r="BO57" i="101" a="1"/>
  <c r="BO57" i="101" s="1"/>
  <c r="BL57" i="101" a="1"/>
  <c r="BL57" i="101" s="1"/>
  <c r="BI57" i="101" a="1"/>
  <c r="BI57" i="101" s="1"/>
  <c r="AG57" i="101" a="1"/>
  <c r="AG57" i="101" s="1"/>
  <c r="AV57" i="101" a="1"/>
  <c r="AV57" i="101" s="1"/>
  <c r="AT57" i="101" a="1"/>
  <c r="AT57" i="101" s="1"/>
  <c r="AR57" i="101" a="1"/>
  <c r="AR57" i="101" s="1"/>
  <c r="AN57" i="101" a="1"/>
  <c r="AN57" i="101" s="1"/>
  <c r="AL57" i="101" a="1"/>
  <c r="AL57" i="101" s="1"/>
  <c r="AH57" i="101" a="1"/>
  <c r="AH57" i="101" s="1"/>
  <c r="BH57" i="101" a="1"/>
  <c r="BH57" i="101" s="1"/>
  <c r="AY57" i="101" a="1"/>
  <c r="AY57" i="101" s="1"/>
  <c r="BG57" i="101" a="1"/>
  <c r="BG57" i="101" s="1"/>
  <c r="BC57" i="101" a="1"/>
  <c r="BC57" i="101" s="1"/>
  <c r="BB57" i="101" a="1"/>
  <c r="BB57" i="101" s="1"/>
  <c r="AM57" i="101" a="1"/>
  <c r="AM57" i="101" s="1"/>
  <c r="AK57" i="101" a="1"/>
  <c r="AK57" i="101" s="1"/>
  <c r="BA57" i="101" a="1"/>
  <c r="BA57" i="101" s="1"/>
  <c r="AQ57" i="101" a="1"/>
  <c r="AQ57" i="101" s="1"/>
  <c r="AO57" i="101" a="1"/>
  <c r="AO57" i="101" s="1"/>
  <c r="AI57" i="101" a="1"/>
  <c r="AI57" i="101" s="1"/>
  <c r="BE57" i="101" a="1"/>
  <c r="BE57" i="101" s="1"/>
  <c r="BD57" i="101" a="1"/>
  <c r="BD57" i="101" s="1"/>
  <c r="AU57" i="101" a="1"/>
  <c r="AU57" i="101" s="1"/>
  <c r="AE57" i="101" a="1"/>
  <c r="AE57" i="101" s="1"/>
  <c r="AD57" i="101" a="1"/>
  <c r="AD57" i="101" s="1"/>
  <c r="AX57" i="101" a="1"/>
  <c r="AX57" i="101" s="1"/>
  <c r="AS57" i="101" a="1"/>
  <c r="AS57" i="101" s="1"/>
  <c r="AC57" i="101" a="1"/>
  <c r="AC57" i="101" s="1"/>
  <c r="BF57" i="101" a="1"/>
  <c r="BF57" i="101" s="1"/>
  <c r="AW57" i="101" a="1"/>
  <c r="AW57" i="101" s="1"/>
  <c r="AZ57" i="101" a="1"/>
  <c r="AZ57" i="101" s="1"/>
  <c r="AP57" i="101" a="1"/>
  <c r="AP57" i="101" s="1"/>
  <c r="AF57" i="101" a="1"/>
  <c r="AF57" i="101" s="1"/>
  <c r="AJ57" i="101" a="1"/>
  <c r="AJ57" i="101" s="1"/>
  <c r="Z57" i="101" a="1"/>
  <c r="Z57" i="101" s="1"/>
  <c r="Y57" i="101" a="1"/>
  <c r="Y57" i="101" s="1"/>
  <c r="U57" i="101" a="1"/>
  <c r="U57" i="101" s="1"/>
  <c r="L57" i="101" a="1"/>
  <c r="L57" i="101" s="1"/>
  <c r="X57" i="101" a="1"/>
  <c r="X57" i="101" s="1"/>
  <c r="K57" i="101" a="1"/>
  <c r="K57" i="101" s="1"/>
  <c r="O57" i="101" a="1"/>
  <c r="O57" i="101" s="1"/>
  <c r="F57" i="101" a="1"/>
  <c r="F57" i="101" s="1"/>
  <c r="BQ56" i="101" a="1"/>
  <c r="BQ56" i="101" s="1"/>
  <c r="W57" i="101" a="1"/>
  <c r="W57" i="101" s="1"/>
  <c r="N57" i="101" a="1"/>
  <c r="N57" i="101" s="1"/>
  <c r="BR56" i="101" a="1"/>
  <c r="BR56" i="101" s="1"/>
  <c r="D57" i="101" a="1"/>
  <c r="D57" i="101" s="1"/>
  <c r="V57" i="101" a="1"/>
  <c r="V57" i="101" s="1"/>
  <c r="P57" i="101" a="1"/>
  <c r="P57" i="101" s="1"/>
  <c r="R57" i="101" a="1"/>
  <c r="R57" i="101" s="1"/>
  <c r="H57" i="101" a="1"/>
  <c r="H57" i="101" s="1"/>
  <c r="BP56" i="101" a="1"/>
  <c r="BP56" i="101" s="1"/>
  <c r="I57" i="101" a="1"/>
  <c r="I57" i="101" s="1"/>
  <c r="BL56" i="101" a="1"/>
  <c r="BL56" i="101" s="1"/>
  <c r="Q57" i="101" a="1"/>
  <c r="Q57" i="101" s="1"/>
  <c r="S57" i="101" a="1"/>
  <c r="S57" i="101" s="1"/>
  <c r="M57" i="101" a="1"/>
  <c r="M57" i="101" s="1"/>
  <c r="G57" i="101" a="1"/>
  <c r="G57" i="101" s="1"/>
  <c r="J57" i="101" a="1"/>
  <c r="J57" i="101" s="1"/>
  <c r="T57" i="101" a="1"/>
  <c r="T57" i="101" s="1"/>
  <c r="BM56" i="101" a="1"/>
  <c r="BM56" i="101" s="1"/>
  <c r="AB57" i="101" a="1"/>
  <c r="AB57" i="101" s="1"/>
  <c r="E57" i="101" a="1"/>
  <c r="E57" i="101" s="1"/>
  <c r="BO56" i="101" a="1"/>
  <c r="BO56" i="101" s="1"/>
  <c r="BN56" i="101" a="1"/>
  <c r="BN56" i="101" s="1"/>
  <c r="AA57" i="101" a="1"/>
  <c r="AA57" i="101" s="1"/>
  <c r="BK56" i="101" a="1"/>
  <c r="BK56" i="101" s="1"/>
  <c r="BJ56" i="101" a="1"/>
  <c r="BJ56" i="101" s="1"/>
  <c r="BI56" i="101" a="1"/>
  <c r="BI56" i="101" s="1"/>
  <c r="BC56" i="101" a="1"/>
  <c r="BC56" i="101" s="1"/>
  <c r="BH56" i="101" a="1"/>
  <c r="BH56" i="101" s="1"/>
  <c r="BF56" i="101" a="1"/>
  <c r="BF56" i="101" s="1"/>
  <c r="BD56" i="101" a="1"/>
  <c r="BD56" i="101" s="1"/>
  <c r="AY56" i="101" a="1"/>
  <c r="AY56" i="101" s="1"/>
  <c r="AW56" i="101" a="1"/>
  <c r="AW56" i="101" s="1"/>
  <c r="AS56" i="101" a="1"/>
  <c r="AS56" i="101" s="1"/>
  <c r="AQ56" i="101" a="1"/>
  <c r="AQ56" i="101" s="1"/>
  <c r="AK56" i="101" a="1"/>
  <c r="AK56" i="101" s="1"/>
  <c r="BE56" i="101" a="1"/>
  <c r="BE56" i="101" s="1"/>
  <c r="AX56" i="101" a="1"/>
  <c r="AX56" i="101" s="1"/>
  <c r="AM56" i="101" a="1"/>
  <c r="AM56" i="101" s="1"/>
  <c r="AU56" i="101" a="1"/>
  <c r="AU56" i="101" s="1"/>
  <c r="AN56" i="101" a="1"/>
  <c r="AN56" i="101" s="1"/>
  <c r="AI56" i="101" a="1"/>
  <c r="AI56" i="101" s="1"/>
  <c r="BB56" i="101" a="1"/>
  <c r="BB56" i="101" s="1"/>
  <c r="AO56" i="101" a="1"/>
  <c r="AO56" i="101" s="1"/>
  <c r="BA56" i="101" a="1"/>
  <c r="BA56" i="101" s="1"/>
  <c r="BG56" i="101" a="1"/>
  <c r="BG56" i="101" s="1"/>
  <c r="AZ56" i="101" a="1"/>
  <c r="AZ56" i="101" s="1"/>
  <c r="AT56" i="101" a="1"/>
  <c r="AT56" i="101" s="1"/>
  <c r="AH56" i="101" a="1"/>
  <c r="AH56" i="101" s="1"/>
  <c r="AR56" i="101" a="1"/>
  <c r="AR56" i="101" s="1"/>
  <c r="AL56" i="101" a="1"/>
  <c r="AL56" i="101" s="1"/>
  <c r="AP56" i="101" a="1"/>
  <c r="AP56" i="101" s="1"/>
  <c r="AJ56" i="101" a="1"/>
  <c r="AJ56" i="101" s="1"/>
  <c r="AF56" i="101" a="1"/>
  <c r="AF56" i="101" s="1"/>
  <c r="AG56" i="101" a="1"/>
  <c r="AG56" i="101" s="1"/>
  <c r="AV56" i="101" a="1"/>
  <c r="AV56" i="101" s="1"/>
  <c r="N56" i="101" a="1"/>
  <c r="N56" i="101" s="1"/>
  <c r="V56" i="101" a="1"/>
  <c r="V56" i="101" s="1"/>
  <c r="S56" i="101" a="1"/>
  <c r="S56" i="101" s="1"/>
  <c r="T56" i="101" a="1"/>
  <c r="T56" i="101" s="1"/>
  <c r="U56" i="101" a="1"/>
  <c r="U56" i="101" s="1"/>
  <c r="AA56" i="101" a="1"/>
  <c r="AA56" i="101" s="1"/>
  <c r="O56" i="101" a="1"/>
  <c r="O56" i="101" s="1"/>
  <c r="L56" i="101" a="1"/>
  <c r="L56" i="101" s="1"/>
  <c r="G56" i="101" a="1"/>
  <c r="G56" i="101" s="1"/>
  <c r="P56" i="101" a="1"/>
  <c r="P56" i="101" s="1"/>
  <c r="I56" i="101" a="1"/>
  <c r="I56" i="101" s="1"/>
  <c r="H56" i="101" a="1"/>
  <c r="H56" i="101" s="1"/>
  <c r="AE56" i="101" a="1"/>
  <c r="AE56" i="101" s="1"/>
  <c r="AD56" i="101" a="1"/>
  <c r="AD56" i="101" s="1"/>
  <c r="X56" i="101" a="1"/>
  <c r="X56" i="101" s="1"/>
  <c r="AC56" i="101" a="1"/>
  <c r="AC56" i="101" s="1"/>
  <c r="R56" i="101" a="1"/>
  <c r="R56" i="101" s="1"/>
  <c r="AB56" i="101" a="1"/>
  <c r="AB56" i="101" s="1"/>
  <c r="Q56" i="101" a="1"/>
  <c r="Q56" i="101" s="1"/>
  <c r="Z56" i="101" a="1"/>
  <c r="Z56" i="101" s="1"/>
  <c r="F56" i="101" a="1"/>
  <c r="F56" i="101" s="1"/>
  <c r="Y56" i="101" a="1"/>
  <c r="Y56" i="101" s="1"/>
  <c r="W56" i="101" a="1"/>
  <c r="W56" i="101" s="1"/>
  <c r="M56" i="101" a="1"/>
  <c r="M56" i="101" s="1"/>
  <c r="K56" i="101" a="1"/>
  <c r="K56" i="101" s="1"/>
  <c r="J56" i="101" a="1"/>
  <c r="J56" i="101" s="1"/>
  <c r="E56" i="101" a="1"/>
  <c r="E56" i="101" s="1"/>
  <c r="BR55" i="101" a="1"/>
  <c r="BR55" i="101" s="1"/>
  <c r="BQ55" i="101" a="1"/>
  <c r="BQ55" i="101" s="1"/>
  <c r="BO55" i="101" a="1"/>
  <c r="BO55" i="101" s="1"/>
  <c r="D56" i="101" a="1"/>
  <c r="D56" i="101" s="1"/>
  <c r="BP55" i="101" a="1"/>
  <c r="BP55" i="101" s="1"/>
  <c r="BN55" i="101" a="1"/>
  <c r="BN55" i="101" s="1"/>
  <c r="BM55" i="101" a="1"/>
  <c r="BM55" i="101" s="1"/>
  <c r="BG55" i="101" a="1"/>
  <c r="BG55" i="101" s="1"/>
  <c r="BJ55" i="101" a="1"/>
  <c r="BJ55" i="101" s="1"/>
  <c r="BB55" i="101" a="1"/>
  <c r="BB55" i="101" s="1"/>
  <c r="BF55" i="101" a="1"/>
  <c r="BF55" i="101" s="1"/>
  <c r="AY55" i="101" a="1"/>
  <c r="AY55" i="101" s="1"/>
  <c r="AW55" i="101" a="1"/>
  <c r="AW55" i="101" s="1"/>
  <c r="AN55" i="101" a="1"/>
  <c r="AN55" i="101" s="1"/>
  <c r="BI55" i="101" a="1"/>
  <c r="BI55" i="101" s="1"/>
  <c r="BH55" i="101" a="1"/>
  <c r="BH55" i="101" s="1"/>
  <c r="AP55" i="101" a="1"/>
  <c r="AP55" i="101" s="1"/>
  <c r="AO55" i="101" a="1"/>
  <c r="AO55" i="101" s="1"/>
  <c r="AU55" i="101" a="1"/>
  <c r="AU55" i="101" s="1"/>
  <c r="BA55" i="101" a="1"/>
  <c r="BA55" i="101" s="1"/>
  <c r="BD55" i="101" a="1"/>
  <c r="BD55" i="101" s="1"/>
  <c r="BC55" i="101" a="1"/>
  <c r="BC55" i="101" s="1"/>
  <c r="AZ55" i="101" a="1"/>
  <c r="AZ55" i="101" s="1"/>
  <c r="AS55" i="101" a="1"/>
  <c r="AS55" i="101" s="1"/>
  <c r="AM55" i="101" a="1"/>
  <c r="AM55" i="101" s="1"/>
  <c r="AX55" i="101" a="1"/>
  <c r="AX55" i="101" s="1"/>
  <c r="AV55" i="101" a="1"/>
  <c r="AV55" i="101" s="1"/>
  <c r="BK55" i="101" a="1"/>
  <c r="BK55" i="101" s="1"/>
  <c r="BE55" i="101" a="1"/>
  <c r="BE55" i="101" s="1"/>
  <c r="AT55" i="101" a="1"/>
  <c r="AT55" i="101" s="1"/>
  <c r="AR55" i="101" a="1"/>
  <c r="AR55" i="101" s="1"/>
  <c r="AQ55" i="101" a="1"/>
  <c r="AQ55" i="101" s="1"/>
  <c r="BL55" i="101" a="1"/>
  <c r="BL55" i="101" s="1"/>
  <c r="AA55" i="101" a="1"/>
  <c r="AA55" i="101" s="1"/>
  <c r="Q55" i="101" a="1"/>
  <c r="Q55" i="101" s="1"/>
  <c r="K55" i="101" a="1"/>
  <c r="K55" i="101" s="1"/>
  <c r="M55" i="101" a="1"/>
  <c r="M55" i="101" s="1"/>
  <c r="P55" i="101" a="1"/>
  <c r="P55" i="101" s="1"/>
  <c r="R55" i="101" a="1"/>
  <c r="R55" i="101" s="1"/>
  <c r="O55" i="101" a="1"/>
  <c r="O55" i="101" s="1"/>
  <c r="T55" i="101" a="1"/>
  <c r="T55" i="101" s="1"/>
  <c r="AE55" i="101" a="1"/>
  <c r="AE55" i="101" s="1"/>
  <c r="AK55" i="101" a="1"/>
  <c r="AK55" i="101" s="1"/>
  <c r="U55" i="101" a="1"/>
  <c r="U55" i="101" s="1"/>
  <c r="N55" i="101" a="1"/>
  <c r="N55" i="101" s="1"/>
  <c r="J55" i="101" a="1"/>
  <c r="J55" i="101" s="1"/>
  <c r="I55" i="101" a="1"/>
  <c r="I55" i="101" s="1"/>
  <c r="V55" i="101" a="1"/>
  <c r="V55" i="101" s="1"/>
  <c r="AL55" i="101" a="1"/>
  <c r="AL55" i="101" s="1"/>
  <c r="Y55" i="101" a="1"/>
  <c r="Y55" i="101" s="1"/>
  <c r="AI55" i="101" a="1"/>
  <c r="AI55" i="101" s="1"/>
  <c r="AJ55" i="101" a="1"/>
  <c r="AJ55" i="101" s="1"/>
  <c r="W55" i="101" a="1"/>
  <c r="W55" i="101" s="1"/>
  <c r="AH55" i="101" a="1"/>
  <c r="AH55" i="101" s="1"/>
  <c r="AB55" i="101" a="1"/>
  <c r="AB55" i="101" s="1"/>
  <c r="AG55" i="101" a="1"/>
  <c r="AG55" i="101" s="1"/>
  <c r="L55" i="101" a="1"/>
  <c r="L55" i="101" s="1"/>
  <c r="AF55" i="101" a="1"/>
  <c r="AF55" i="101" s="1"/>
  <c r="AD55" i="101" a="1"/>
  <c r="AD55" i="101" s="1"/>
  <c r="AC55" i="101" a="1"/>
  <c r="AC55" i="101" s="1"/>
  <c r="S55" i="101" a="1"/>
  <c r="S55" i="101" s="1"/>
  <c r="Z55" i="101" a="1"/>
  <c r="Z55" i="101" s="1"/>
  <c r="X55" i="101" a="1"/>
  <c r="X55" i="101" s="1"/>
  <c r="F55" i="101" a="1"/>
  <c r="F55" i="101" s="1"/>
  <c r="G55" i="101" a="1"/>
  <c r="G55" i="101" s="1"/>
  <c r="BN54" i="101" a="1"/>
  <c r="BN54" i="101" s="1"/>
  <c r="BP54" i="101" a="1"/>
  <c r="BP54" i="101" s="1"/>
  <c r="BL54" i="101" a="1"/>
  <c r="BL54" i="101" s="1"/>
  <c r="AY54" i="101" a="1"/>
  <c r="AY54" i="101" s="1"/>
  <c r="AV54" i="101" a="1"/>
  <c r="AV54" i="101" s="1"/>
  <c r="BD54" i="101" a="1"/>
  <c r="BD54" i="101" s="1"/>
  <c r="AX54" i="101" a="1"/>
  <c r="AX54" i="101" s="1"/>
  <c r="AW54" i="101" a="1"/>
  <c r="AW54" i="101" s="1"/>
  <c r="E55" i="101" a="1"/>
  <c r="E55" i="101" s="1"/>
  <c r="D55" i="101" a="1"/>
  <c r="D55" i="101" s="1"/>
  <c r="BE54" i="101" a="1"/>
  <c r="BE54" i="101" s="1"/>
  <c r="BA54" i="101" a="1"/>
  <c r="BA54" i="101" s="1"/>
  <c r="AZ54" i="101" a="1"/>
  <c r="AZ54" i="101" s="1"/>
  <c r="BF54" i="101" a="1"/>
  <c r="BF54" i="101" s="1"/>
  <c r="BQ54" i="101" a="1"/>
  <c r="BQ54" i="101" s="1"/>
  <c r="BH54" i="101" a="1"/>
  <c r="BH54" i="101" s="1"/>
  <c r="BC54" i="101" a="1"/>
  <c r="BC54" i="101" s="1"/>
  <c r="BO54" i="101" a="1"/>
  <c r="BO54" i="101" s="1"/>
  <c r="BI54" i="101" a="1"/>
  <c r="BI54" i="101" s="1"/>
  <c r="H55" i="101" a="1"/>
  <c r="H55" i="101" s="1"/>
  <c r="BM54" i="101" a="1"/>
  <c r="BM54" i="101" s="1"/>
  <c r="BR54" i="101" a="1"/>
  <c r="BR54" i="101" s="1"/>
  <c r="BJ54" i="101" a="1"/>
  <c r="BJ54" i="101" s="1"/>
  <c r="BG54" i="101" a="1"/>
  <c r="BG54" i="101" s="1"/>
  <c r="BK54" i="101" a="1"/>
  <c r="BK54" i="101" s="1"/>
  <c r="BB54" i="101" a="1"/>
  <c r="BB54" i="101" s="1"/>
  <c r="AI54" i="101" a="1"/>
  <c r="AI54" i="101" s="1"/>
  <c r="AU54" i="101" a="1"/>
  <c r="AU54" i="101" s="1"/>
  <c r="AM54" i="101" a="1"/>
  <c r="AM54" i="101" s="1"/>
  <c r="AD54" i="101" a="1"/>
  <c r="AD54" i="101" s="1"/>
  <c r="Z54" i="101" a="1"/>
  <c r="Z54" i="101" s="1"/>
  <c r="AT54" i="101" a="1"/>
  <c r="AT54" i="101" s="1"/>
  <c r="AE54" i="101" a="1"/>
  <c r="AE54" i="101" s="1"/>
  <c r="X54" i="101" a="1"/>
  <c r="X54" i="101" s="1"/>
  <c r="AQ54" i="101" a="1"/>
  <c r="AQ54" i="101" s="1"/>
  <c r="AB54" i="101" a="1"/>
  <c r="AB54" i="101" s="1"/>
  <c r="W54" i="101" a="1"/>
  <c r="W54" i="101" s="1"/>
  <c r="S54" i="101" a="1"/>
  <c r="S54" i="101" s="1"/>
  <c r="Q54" i="101" a="1"/>
  <c r="Q54" i="101" s="1"/>
  <c r="Y54" i="101" a="1"/>
  <c r="Y54" i="101" s="1"/>
  <c r="T54" i="101" a="1"/>
  <c r="T54" i="101" s="1"/>
  <c r="AG54" i="101" a="1"/>
  <c r="AG54" i="101" s="1"/>
  <c r="V54" i="101" a="1"/>
  <c r="V54" i="101" s="1"/>
  <c r="AC54" i="101" a="1"/>
  <c r="AC54" i="101" s="1"/>
  <c r="AH54" i="101" a="1"/>
  <c r="AH54" i="101" s="1"/>
  <c r="AR54" i="101" a="1"/>
  <c r="AR54" i="101" s="1"/>
  <c r="AP54" i="101" a="1"/>
  <c r="AP54" i="101" s="1"/>
  <c r="AN54" i="101" a="1"/>
  <c r="AN54" i="101" s="1"/>
  <c r="P54" i="101" a="1"/>
  <c r="P54" i="101" s="1"/>
  <c r="AA54" i="101" a="1"/>
  <c r="AA54" i="101" s="1"/>
  <c r="R54" i="101" a="1"/>
  <c r="R54" i="101" s="1"/>
  <c r="AF54" i="101" a="1"/>
  <c r="AF54" i="101" s="1"/>
  <c r="AO54" i="101" a="1"/>
  <c r="AO54" i="101" s="1"/>
  <c r="AS54" i="101" a="1"/>
  <c r="AS54" i="101" s="1"/>
  <c r="U54" i="101" a="1"/>
  <c r="U54" i="101" s="1"/>
  <c r="AK54" i="101" a="1"/>
  <c r="AK54" i="101" s="1"/>
  <c r="AL54" i="101" a="1"/>
  <c r="AL54" i="101" s="1"/>
  <c r="AJ54" i="101" a="1"/>
  <c r="AJ54" i="101" s="1"/>
  <c r="BD53" i="101" a="1"/>
  <c r="BD53" i="101" s="1"/>
  <c r="BA53" i="101" a="1"/>
  <c r="BA53" i="101" s="1"/>
  <c r="G54" i="101" a="1"/>
  <c r="G54" i="101" s="1"/>
  <c r="O54" i="101" a="1"/>
  <c r="O54" i="101" s="1"/>
  <c r="BR53" i="101" a="1"/>
  <c r="BR53" i="101" s="1"/>
  <c r="BE53" i="101" a="1"/>
  <c r="BE53" i="101" s="1"/>
  <c r="BC53" i="101" a="1"/>
  <c r="BC53" i="101" s="1"/>
  <c r="AZ53" i="101" a="1"/>
  <c r="AZ53" i="101" s="1"/>
  <c r="M54" i="101" a="1"/>
  <c r="M54" i="101" s="1"/>
  <c r="BO53" i="101" a="1"/>
  <c r="BO53" i="101" s="1"/>
  <c r="K54" i="101" a="1"/>
  <c r="K54" i="101" s="1"/>
  <c r="BQ53" i="101" a="1"/>
  <c r="BQ53" i="101" s="1"/>
  <c r="BH53" i="101" a="1"/>
  <c r="BH53" i="101" s="1"/>
  <c r="BI53" i="101" a="1"/>
  <c r="BI53" i="101" s="1"/>
  <c r="J54" i="101" a="1"/>
  <c r="J54" i="101" s="1"/>
  <c r="BF53" i="101" a="1"/>
  <c r="BF53" i="101" s="1"/>
  <c r="BM53" i="101" a="1"/>
  <c r="BM53" i="101" s="1"/>
  <c r="BP53" i="101" a="1"/>
  <c r="BP53" i="101" s="1"/>
  <c r="BG53" i="101" a="1"/>
  <c r="BG53" i="101" s="1"/>
  <c r="E54" i="101" a="1"/>
  <c r="E54" i="101" s="1"/>
  <c r="AY53" i="101" a="1"/>
  <c r="AY53" i="101" s="1"/>
  <c r="BL53" i="101" a="1"/>
  <c r="BL53" i="101" s="1"/>
  <c r="N54" i="101" a="1"/>
  <c r="N54" i="101" s="1"/>
  <c r="BB53" i="101" a="1"/>
  <c r="BB53" i="101" s="1"/>
  <c r="L54" i="101" a="1"/>
  <c r="L54" i="101" s="1"/>
  <c r="I54" i="101" a="1"/>
  <c r="I54" i="101" s="1"/>
  <c r="D54" i="101" a="1"/>
  <c r="D54" i="101" s="1"/>
  <c r="H54" i="101" a="1"/>
  <c r="H54" i="101" s="1"/>
  <c r="BN53" i="101" a="1"/>
  <c r="BN53" i="101" s="1"/>
  <c r="BJ53" i="101" a="1"/>
  <c r="BJ53" i="101" s="1"/>
  <c r="BK53" i="101" a="1"/>
  <c r="BK53" i="101" s="1"/>
  <c r="F54" i="101" a="1"/>
  <c r="F54" i="101" s="1"/>
  <c r="AC53" i="101" a="1"/>
  <c r="AC53" i="101" s="1"/>
  <c r="AE53" i="101" a="1"/>
  <c r="AE53" i="101" s="1"/>
  <c r="AK53" i="101" a="1"/>
  <c r="AK53" i="101" s="1"/>
  <c r="AF53" i="101" a="1"/>
  <c r="AF53" i="101" s="1"/>
  <c r="AX53" i="101" a="1"/>
  <c r="AX53" i="101" s="1"/>
  <c r="AW53" i="101" a="1"/>
  <c r="AW53" i="101" s="1"/>
  <c r="AV53" i="101" a="1"/>
  <c r="AV53" i="101" s="1"/>
  <c r="Z53" i="101" a="1"/>
  <c r="Z53" i="101" s="1"/>
  <c r="U53" i="101" a="1"/>
  <c r="U53" i="101" s="1"/>
  <c r="T53" i="101" a="1"/>
  <c r="T53" i="101" s="1"/>
  <c r="AU53" i="101" a="1"/>
  <c r="AU53" i="101" s="1"/>
  <c r="AT53" i="101" a="1"/>
  <c r="AT53" i="101" s="1"/>
  <c r="AS53" i="101" a="1"/>
  <c r="AS53" i="101" s="1"/>
  <c r="AM53" i="101" a="1"/>
  <c r="AM53" i="101" s="1"/>
  <c r="AH53" i="101" a="1"/>
  <c r="AH53" i="101" s="1"/>
  <c r="AA53" i="101" a="1"/>
  <c r="AA53" i="101" s="1"/>
  <c r="V53" i="101" a="1"/>
  <c r="V53" i="101" s="1"/>
  <c r="AQ53" i="101" a="1"/>
  <c r="AQ53" i="101" s="1"/>
  <c r="AL53" i="101" a="1"/>
  <c r="AL53" i="101" s="1"/>
  <c r="X53" i="101" a="1"/>
  <c r="X53" i="101" s="1"/>
  <c r="AR53" i="101" a="1"/>
  <c r="AR53" i="101" s="1"/>
  <c r="AI53" i="101" a="1"/>
  <c r="AI53" i="101" s="1"/>
  <c r="AP53" i="101" a="1"/>
  <c r="AP53" i="101" s="1"/>
  <c r="AO53" i="101" a="1"/>
  <c r="AO53" i="101" s="1"/>
  <c r="AG53" i="101" a="1"/>
  <c r="AG53" i="101" s="1"/>
  <c r="AJ53" i="101" a="1"/>
  <c r="AJ53" i="101" s="1"/>
  <c r="S53" i="101" a="1"/>
  <c r="S53" i="101" s="1"/>
  <c r="Y53" i="101" a="1"/>
  <c r="Y53" i="101" s="1"/>
  <c r="AB53" i="101" a="1"/>
  <c r="AB53" i="101" s="1"/>
  <c r="W53" i="101" a="1"/>
  <c r="W53" i="101" s="1"/>
  <c r="AD53" i="101" a="1"/>
  <c r="AD53" i="101" s="1"/>
  <c r="AN53" i="101" a="1"/>
  <c r="AN53" i="101" s="1"/>
  <c r="P53" i="101" a="1"/>
  <c r="P53" i="101" s="1"/>
  <c r="R53" i="101" a="1"/>
  <c r="R53" i="101" s="1"/>
  <c r="Q53" i="101" a="1"/>
  <c r="Q53" i="101" s="1"/>
  <c r="O53" i="101" a="1"/>
  <c r="O53" i="101" s="1"/>
  <c r="N53" i="101" a="1"/>
  <c r="N53" i="101" s="1"/>
  <c r="M53" i="101" a="1"/>
  <c r="M53" i="101" s="1"/>
  <c r="BP52" i="101" a="1"/>
  <c r="BP52" i="101" s="1"/>
  <c r="BJ52" i="101" a="1"/>
  <c r="BJ52" i="101" s="1"/>
  <c r="L53" i="101" a="1"/>
  <c r="L53" i="101" s="1"/>
  <c r="BR52" i="101" a="1"/>
  <c r="BR52" i="101" s="1"/>
  <c r="BI52" i="101" a="1"/>
  <c r="BI52" i="101" s="1"/>
  <c r="J53" i="101" a="1"/>
  <c r="J53" i="101" s="1"/>
  <c r="BQ52" i="101" a="1"/>
  <c r="BQ52" i="101" s="1"/>
  <c r="BF52" i="101" a="1"/>
  <c r="BF52" i="101" s="1"/>
  <c r="BC52" i="101" a="1"/>
  <c r="BC52" i="101" s="1"/>
  <c r="BL52" i="101" a="1"/>
  <c r="BL52" i="101" s="1"/>
  <c r="BK52" i="101" a="1"/>
  <c r="BK52" i="101" s="1"/>
  <c r="BD52" i="101" a="1"/>
  <c r="BD52" i="101" s="1"/>
  <c r="F53" i="101" a="1"/>
  <c r="F53" i="101" s="1"/>
  <c r="BN52" i="101" a="1"/>
  <c r="BN52" i="101" s="1"/>
  <c r="BM52" i="101" a="1"/>
  <c r="BM52" i="101" s="1"/>
  <c r="BE52" i="101" a="1"/>
  <c r="BE52" i="101" s="1"/>
  <c r="D53" i="101" a="1"/>
  <c r="D53" i="101" s="1"/>
  <c r="BH52" i="101" a="1"/>
  <c r="BH52" i="101" s="1"/>
  <c r="G53" i="101" a="1"/>
  <c r="G53" i="101" s="1"/>
  <c r="BO52" i="101" a="1"/>
  <c r="BO52" i="101" s="1"/>
  <c r="K53" i="101" a="1"/>
  <c r="K53" i="101" s="1"/>
  <c r="E53" i="101" a="1"/>
  <c r="E53" i="101" s="1"/>
  <c r="I53" i="101" a="1"/>
  <c r="I53" i="101" s="1"/>
  <c r="H53" i="101" a="1"/>
  <c r="H53" i="101" s="1"/>
  <c r="BG52" i="101" a="1"/>
  <c r="BG52" i="101" s="1"/>
  <c r="BB52" i="101" a="1"/>
  <c r="BB52" i="101" s="1"/>
  <c r="BA52" i="101" a="1"/>
  <c r="BA52" i="101" s="1"/>
  <c r="AI52" i="101" a="1"/>
  <c r="AI52" i="101" s="1"/>
  <c r="AU52" i="101" a="1"/>
  <c r="AU52" i="101" s="1"/>
  <c r="AS52" i="101" a="1"/>
  <c r="AS52" i="101" s="1"/>
  <c r="AO52" i="101" a="1"/>
  <c r="AO52" i="101" s="1"/>
  <c r="AQ52" i="101" a="1"/>
  <c r="AQ52" i="101" s="1"/>
  <c r="AN52" i="101" a="1"/>
  <c r="AN52" i="101" s="1"/>
  <c r="AK52" i="101" a="1"/>
  <c r="AK52" i="101" s="1"/>
  <c r="AY52" i="101" a="1"/>
  <c r="AY52" i="101" s="1"/>
  <c r="AW52" i="101" a="1"/>
  <c r="AW52" i="101" s="1"/>
  <c r="AR52" i="101" a="1"/>
  <c r="AR52" i="101" s="1"/>
  <c r="AF52" i="101" a="1"/>
  <c r="AF52" i="101" s="1"/>
  <c r="AJ52" i="101" a="1"/>
  <c r="AJ52" i="101" s="1"/>
  <c r="AE52" i="101" a="1"/>
  <c r="AE52" i="101" s="1"/>
  <c r="W52" i="101" a="1"/>
  <c r="W52" i="101" s="1"/>
  <c r="AM52" i="101" a="1"/>
  <c r="AM52" i="101" s="1"/>
  <c r="X52" i="101" a="1"/>
  <c r="X52" i="101" s="1"/>
  <c r="AL52" i="101" a="1"/>
  <c r="AL52" i="101" s="1"/>
  <c r="AB52" i="101" a="1"/>
  <c r="AB52" i="101" s="1"/>
  <c r="AA52" i="101" a="1"/>
  <c r="AA52" i="101" s="1"/>
  <c r="AC52" i="101" a="1"/>
  <c r="AC52" i="101" s="1"/>
  <c r="Y52" i="101" a="1"/>
  <c r="Y52" i="101" s="1"/>
  <c r="AZ52" i="101" a="1"/>
  <c r="AZ52" i="101" s="1"/>
  <c r="AX52" i="101" a="1"/>
  <c r="AX52" i="101" s="1"/>
  <c r="Z52" i="101" a="1"/>
  <c r="Z52" i="101" s="1"/>
  <c r="AV52" i="101" a="1"/>
  <c r="AV52" i="101" s="1"/>
  <c r="AG52" i="101" a="1"/>
  <c r="AG52" i="101" s="1"/>
  <c r="AP52" i="101" a="1"/>
  <c r="AP52" i="101" s="1"/>
  <c r="AD52" i="101" a="1"/>
  <c r="AD52" i="101" s="1"/>
  <c r="AT52" i="101" a="1"/>
  <c r="AT52" i="101" s="1"/>
  <c r="AH52" i="101" a="1"/>
  <c r="AH52" i="101" s="1"/>
  <c r="BB147" i="101" a="1"/>
  <c r="BB147" i="101" s="1"/>
  <c r="AW147" i="101" a="1"/>
  <c r="AW147" i="101" s="1"/>
  <c r="BF147" i="101" a="1"/>
  <c r="BF147" i="101" s="1"/>
  <c r="BH147" i="101" a="1"/>
  <c r="BH147" i="101" s="1"/>
  <c r="AV147" i="101" a="1"/>
  <c r="AV147" i="101" s="1"/>
  <c r="AX147" i="101" a="1"/>
  <c r="AX147" i="101" s="1"/>
  <c r="BC147" i="101" a="1"/>
  <c r="BC147" i="101" s="1"/>
  <c r="BE147" i="101" a="1"/>
  <c r="BE147" i="101" s="1"/>
  <c r="AZ147" i="101" a="1"/>
  <c r="AZ147" i="101" s="1"/>
  <c r="BG147" i="101" a="1"/>
  <c r="BG147" i="101" s="1"/>
  <c r="BD147" i="101" a="1"/>
  <c r="BD147" i="101" s="1"/>
  <c r="AY147" i="101" a="1"/>
  <c r="AY147" i="101" s="1"/>
  <c r="BA147" i="101" a="1"/>
  <c r="BA147" i="101" s="1"/>
  <c r="AT147" i="101" a="1"/>
  <c r="AT147" i="101" s="1"/>
  <c r="AK147" i="101" a="1"/>
  <c r="AK147" i="101" s="1"/>
  <c r="AQ147" i="101" a="1"/>
  <c r="AQ147" i="101" s="1"/>
  <c r="AJ147" i="101" a="1"/>
  <c r="AJ147" i="101" s="1"/>
  <c r="AR147" i="101" a="1"/>
  <c r="AR147" i="101" s="1"/>
  <c r="AP147" i="101" a="1"/>
  <c r="AP147" i="101" s="1"/>
  <c r="AN147" i="101" a="1"/>
  <c r="AN147" i="101" s="1"/>
  <c r="AL147" i="101" a="1"/>
  <c r="AL147" i="101" s="1"/>
  <c r="AO147" i="101" a="1"/>
  <c r="AO147" i="101" s="1"/>
  <c r="AI147" i="101" a="1"/>
  <c r="AI147" i="101" s="1"/>
  <c r="AM147" i="101" a="1"/>
  <c r="AM147" i="101" s="1"/>
  <c r="AH147" i="101" a="1"/>
  <c r="AH147" i="101" s="1"/>
  <c r="AU147" i="101" a="1"/>
  <c r="AU147" i="101" s="1"/>
  <c r="AS147" i="101" a="1"/>
  <c r="AS147" i="101" s="1"/>
  <c r="AC147" i="101" a="1"/>
  <c r="AC147" i="101" s="1"/>
  <c r="AA147" i="101" a="1"/>
  <c r="AA147" i="101" s="1"/>
  <c r="AD147" i="101" a="1"/>
  <c r="AD147" i="101" s="1"/>
  <c r="AG147" i="101" a="1"/>
  <c r="AG147" i="101" s="1"/>
  <c r="AE147" i="101" a="1"/>
  <c r="AE147" i="101" s="1"/>
  <c r="AF147" i="101" a="1"/>
  <c r="AF147" i="101" s="1"/>
  <c r="AB147" i="101" a="1"/>
  <c r="AB147" i="101" s="1"/>
  <c r="Q147" i="101" a="1"/>
  <c r="Q147" i="101" s="1"/>
  <c r="O147" i="101" a="1"/>
  <c r="O147" i="101" s="1"/>
  <c r="R147" i="101" a="1"/>
  <c r="R147" i="101" s="1"/>
  <c r="M147" i="101" a="1"/>
  <c r="M147" i="101" s="1"/>
  <c r="P147" i="101" a="1"/>
  <c r="P147" i="101" s="1"/>
  <c r="Z147" i="101" a="1"/>
  <c r="Z147" i="101" s="1"/>
  <c r="N147" i="101" a="1"/>
  <c r="N147" i="101" s="1"/>
  <c r="Y147" i="101" a="1"/>
  <c r="Y147" i="101" s="1"/>
  <c r="S147" i="101" a="1"/>
  <c r="S147" i="101" s="1"/>
  <c r="X147" i="101" a="1"/>
  <c r="X147" i="101" s="1"/>
  <c r="L147" i="101" a="1"/>
  <c r="L147" i="101" s="1"/>
  <c r="V147" i="101" a="1"/>
  <c r="V147" i="101" s="1"/>
  <c r="W147" i="101" a="1"/>
  <c r="W147" i="101" s="1"/>
  <c r="U147" i="101" a="1"/>
  <c r="U147" i="101" s="1"/>
  <c r="T147" i="101" a="1"/>
  <c r="T147" i="101" s="1"/>
  <c r="BR146" i="101" a="1"/>
  <c r="BR146" i="101" s="1"/>
  <c r="BK146" i="101" a="1"/>
  <c r="BK146" i="101" s="1"/>
  <c r="K147" i="101" a="1"/>
  <c r="K147" i="101" s="1"/>
  <c r="BL146" i="101" a="1"/>
  <c r="BL146" i="101" s="1"/>
  <c r="D147" i="101" a="1"/>
  <c r="D147" i="101" s="1"/>
  <c r="BQ146" i="101" a="1"/>
  <c r="BQ146" i="101" s="1"/>
  <c r="BN146" i="101" a="1"/>
  <c r="BN146" i="101" s="1"/>
  <c r="BJ146" i="101" a="1"/>
  <c r="BJ146" i="101" s="1"/>
  <c r="G147" i="101" a="1"/>
  <c r="G147" i="101" s="1"/>
  <c r="BO146" i="101" a="1"/>
  <c r="BO146" i="101" s="1"/>
  <c r="I147" i="101" a="1"/>
  <c r="I147" i="101" s="1"/>
  <c r="BP146" i="101" a="1"/>
  <c r="BP146" i="101" s="1"/>
  <c r="J147" i="101" a="1"/>
  <c r="J147" i="101" s="1"/>
  <c r="F147" i="101" a="1"/>
  <c r="F147" i="101" s="1"/>
  <c r="E147" i="101" a="1"/>
  <c r="E147" i="101" s="1"/>
  <c r="BM146" i="101" a="1"/>
  <c r="BM146" i="101" s="1"/>
  <c r="H147" i="101" a="1"/>
  <c r="H147" i="101" s="1"/>
  <c r="BH146" i="101" a="1"/>
  <c r="BH146" i="101" s="1"/>
  <c r="BB146" i="101" a="1"/>
  <c r="BB146" i="101" s="1"/>
  <c r="BG146" i="101" a="1"/>
  <c r="BG146" i="101" s="1"/>
  <c r="BE146" i="101" a="1"/>
  <c r="BE146" i="101" s="1"/>
  <c r="BD146" i="101" a="1"/>
  <c r="BD146" i="101" s="1"/>
  <c r="AX146" i="101" a="1"/>
  <c r="AX146" i="101" s="1"/>
  <c r="AW146" i="101" a="1"/>
  <c r="AW146" i="101" s="1"/>
  <c r="BI146" i="101" a="1"/>
  <c r="BI146" i="101" s="1"/>
  <c r="BF146" i="101" a="1"/>
  <c r="BF146" i="101" s="1"/>
  <c r="BC146" i="101" a="1"/>
  <c r="BC146" i="101" s="1"/>
  <c r="AV146" i="101" a="1"/>
  <c r="AV146" i="101" s="1"/>
  <c r="AY146" i="101" a="1"/>
  <c r="AY146" i="101" s="1"/>
  <c r="AZ146" i="101" a="1"/>
  <c r="AZ146" i="101" s="1"/>
  <c r="BA146" i="101" a="1"/>
  <c r="BA146" i="101" s="1"/>
  <c r="AU146" i="101" a="1"/>
  <c r="AU146" i="101" s="1"/>
  <c r="AT146" i="101" a="1"/>
  <c r="AT146" i="101" s="1"/>
  <c r="AN146" i="101" a="1"/>
  <c r="AN146" i="101" s="1"/>
  <c r="AO146" i="101" a="1"/>
  <c r="AO146" i="101" s="1"/>
  <c r="AG146" i="101" a="1"/>
  <c r="AG146" i="101" s="1"/>
  <c r="AR146" i="101" a="1"/>
  <c r="AR146" i="101" s="1"/>
  <c r="AQ146" i="101" a="1"/>
  <c r="AQ146" i="101" s="1"/>
  <c r="AL146" i="101" a="1"/>
  <c r="AL146" i="101" s="1"/>
  <c r="AM146" i="101" a="1"/>
  <c r="AM146" i="101" s="1"/>
  <c r="AI146" i="101" a="1"/>
  <c r="AI146" i="101" s="1"/>
  <c r="AH146" i="101" a="1"/>
  <c r="AH146" i="101" s="1"/>
  <c r="AF146" i="101" a="1"/>
  <c r="AF146" i="101" s="1"/>
  <c r="AK146" i="101" a="1"/>
  <c r="AK146" i="101" s="1"/>
  <c r="AJ146" i="101" a="1"/>
  <c r="AJ146" i="101" s="1"/>
  <c r="AP146" i="101" a="1"/>
  <c r="AP146" i="101" s="1"/>
  <c r="AS146" i="101" a="1"/>
  <c r="AS146" i="101" s="1"/>
  <c r="S146" i="101" a="1"/>
  <c r="S146" i="101" s="1"/>
  <c r="AE146" i="101" a="1"/>
  <c r="AE146" i="101" s="1"/>
  <c r="U146" i="101" a="1"/>
  <c r="U146" i="101" s="1"/>
  <c r="R146" i="101" a="1"/>
  <c r="R146" i="101" s="1"/>
  <c r="AD146" i="101" a="1"/>
  <c r="AD146" i="101" s="1"/>
  <c r="Y146" i="101" a="1"/>
  <c r="Y146" i="101" s="1"/>
  <c r="AB146" i="101" a="1"/>
  <c r="AB146" i="101" s="1"/>
  <c r="AA146" i="101" a="1"/>
  <c r="AA146" i="101" s="1"/>
  <c r="V146" i="101" a="1"/>
  <c r="V146" i="101" s="1"/>
  <c r="Z146" i="101" a="1"/>
  <c r="Z146" i="101" s="1"/>
  <c r="AC146" i="101" a="1"/>
  <c r="AC146" i="101" s="1"/>
  <c r="T146" i="101" a="1"/>
  <c r="T146" i="101" s="1"/>
  <c r="X146" i="101" a="1"/>
  <c r="X146" i="101" s="1"/>
  <c r="W146" i="101" a="1"/>
  <c r="W146" i="101" s="1"/>
  <c r="M146" i="101" a="1"/>
  <c r="M146" i="101" s="1"/>
  <c r="P146" i="101" a="1"/>
  <c r="P146" i="101" s="1"/>
  <c r="O146" i="101" a="1"/>
  <c r="O146" i="101" s="1"/>
  <c r="K146" i="101" a="1"/>
  <c r="K146" i="101" s="1"/>
  <c r="Q146" i="101" a="1"/>
  <c r="Q146" i="101" s="1"/>
  <c r="L146" i="101" a="1"/>
  <c r="L146" i="101" s="1"/>
  <c r="BP145" i="101" a="1"/>
  <c r="BP145" i="101" s="1"/>
  <c r="J146" i="101" a="1"/>
  <c r="J146" i="101" s="1"/>
  <c r="N146" i="101" a="1"/>
  <c r="N146" i="101" s="1"/>
  <c r="E146" i="101" a="1"/>
  <c r="E146" i="101" s="1"/>
  <c r="H146" i="101" a="1"/>
  <c r="H146" i="101" s="1"/>
  <c r="I146" i="101" a="1"/>
  <c r="I146" i="101" s="1"/>
  <c r="BR145" i="101" a="1"/>
  <c r="BR145" i="101" s="1"/>
  <c r="D146" i="101" a="1"/>
  <c r="D146" i="101" s="1"/>
  <c r="G146" i="101" a="1"/>
  <c r="G146" i="101" s="1"/>
  <c r="F146" i="101" a="1"/>
  <c r="F146" i="101" s="1"/>
  <c r="BQ145" i="101" a="1"/>
  <c r="BQ145" i="101" s="1"/>
  <c r="BA145" i="101" a="1"/>
  <c r="BA145" i="101" s="1"/>
  <c r="BO145" i="101" a="1"/>
  <c r="BO145" i="101" s="1"/>
  <c r="BF145" i="101" a="1"/>
  <c r="BF145" i="101" s="1"/>
  <c r="BN145" i="101" a="1"/>
  <c r="BN145" i="101" s="1"/>
  <c r="BB145" i="101" a="1"/>
  <c r="BB145" i="101" s="1"/>
  <c r="BM145" i="101" a="1"/>
  <c r="BM145" i="101" s="1"/>
  <c r="BH145" i="101" a="1"/>
  <c r="BH145" i="101" s="1"/>
  <c r="BL145" i="101" a="1"/>
  <c r="BL145" i="101" s="1"/>
  <c r="BE145" i="101" a="1"/>
  <c r="BE145" i="101" s="1"/>
  <c r="BC145" i="101" a="1"/>
  <c r="BC145" i="101" s="1"/>
  <c r="BD145" i="101" a="1"/>
  <c r="BD145" i="101" s="1"/>
  <c r="BK145" i="101" a="1"/>
  <c r="BK145" i="101" s="1"/>
  <c r="BJ145" i="101" a="1"/>
  <c r="BJ145" i="101" s="1"/>
  <c r="BI145" i="101" a="1"/>
  <c r="BI145" i="101" s="1"/>
  <c r="BG145" i="101" a="1"/>
  <c r="BG145" i="101" s="1"/>
  <c r="AZ145" i="101" a="1"/>
  <c r="AZ145" i="101" s="1"/>
  <c r="AT145" i="101" a="1"/>
  <c r="AT145" i="101" s="1"/>
  <c r="AP145" i="101" a="1"/>
  <c r="AP145" i="101" s="1"/>
  <c r="AO145" i="101" a="1"/>
  <c r="AO145" i="101" s="1"/>
  <c r="AX145" i="101" a="1"/>
  <c r="AX145" i="101" s="1"/>
  <c r="AM145" i="101" a="1"/>
  <c r="AM145" i="101" s="1"/>
  <c r="AV145" i="101" a="1"/>
  <c r="AV145" i="101" s="1"/>
  <c r="AU145" i="101" a="1"/>
  <c r="AU145" i="101" s="1"/>
  <c r="AN145" i="101" a="1"/>
  <c r="AN145" i="101" s="1"/>
  <c r="AS145" i="101" a="1"/>
  <c r="AS145" i="101" s="1"/>
  <c r="AY145" i="101" a="1"/>
  <c r="AY145" i="101" s="1"/>
  <c r="AW145" i="101" a="1"/>
  <c r="AW145" i="101" s="1"/>
  <c r="AR145" i="101" a="1"/>
  <c r="AR145" i="101" s="1"/>
  <c r="AQ145" i="101" a="1"/>
  <c r="AQ145" i="101" s="1"/>
  <c r="AL145" i="101" a="1"/>
  <c r="AL145" i="101" s="1"/>
  <c r="AE145" i="101" a="1"/>
  <c r="AE145" i="101" s="1"/>
  <c r="AF145" i="101" a="1"/>
  <c r="AF145" i="101" s="1"/>
  <c r="AJ145" i="101" a="1"/>
  <c r="AJ145" i="101" s="1"/>
  <c r="AB145" i="101" a="1"/>
  <c r="AB145" i="101" s="1"/>
  <c r="X145" i="101" a="1"/>
  <c r="X145" i="101" s="1"/>
  <c r="AD145" i="101" a="1"/>
  <c r="AD145" i="101" s="1"/>
  <c r="Y145" i="101" a="1"/>
  <c r="Y145" i="101" s="1"/>
  <c r="AI145" i="101" a="1"/>
  <c r="AI145" i="101" s="1"/>
  <c r="Z145" i="101" a="1"/>
  <c r="Z145" i="101" s="1"/>
  <c r="AG145" i="101" a="1"/>
  <c r="AG145" i="101" s="1"/>
  <c r="AA145" i="101" a="1"/>
  <c r="AA145" i="101" s="1"/>
  <c r="AH145" i="101" a="1"/>
  <c r="AH145" i="101" s="1"/>
  <c r="AC145" i="101" a="1"/>
  <c r="AC145" i="101" s="1"/>
  <c r="AK145" i="101" a="1"/>
  <c r="AK145" i="101" s="1"/>
  <c r="R145" i="101" a="1"/>
  <c r="R145" i="101" s="1"/>
  <c r="Q145" i="101" a="1"/>
  <c r="Q145" i="101" s="1"/>
  <c r="N145" i="101" a="1"/>
  <c r="N145" i="101" s="1"/>
  <c r="L145" i="101" a="1"/>
  <c r="L145" i="101" s="1"/>
  <c r="W145" i="101" a="1"/>
  <c r="W145" i="101" s="1"/>
  <c r="P145" i="101" a="1"/>
  <c r="P145" i="101" s="1"/>
  <c r="V145" i="101" a="1"/>
  <c r="V145" i="101" s="1"/>
  <c r="T145" i="101" a="1"/>
  <c r="T145" i="101" s="1"/>
  <c r="U145" i="101" a="1"/>
  <c r="U145" i="101" s="1"/>
  <c r="S145" i="101" a="1"/>
  <c r="S145" i="101" s="1"/>
  <c r="O145" i="101" a="1"/>
  <c r="O145" i="101" s="1"/>
  <c r="M145" i="101" a="1"/>
  <c r="M145" i="101" s="1"/>
  <c r="I145" i="101" a="1"/>
  <c r="I145" i="101" s="1"/>
  <c r="E145" i="101" a="1"/>
  <c r="E145" i="101" s="1"/>
  <c r="G145" i="101" a="1"/>
  <c r="G145" i="101" s="1"/>
  <c r="D145" i="101" a="1"/>
  <c r="D145" i="101" s="1"/>
  <c r="F145" i="101" a="1"/>
  <c r="F145" i="101" s="1"/>
  <c r="BR144" i="101" a="1"/>
  <c r="BR144" i="101" s="1"/>
  <c r="BQ144" i="101" a="1"/>
  <c r="BQ144" i="101" s="1"/>
  <c r="BP144" i="101" a="1"/>
  <c r="BP144" i="101" s="1"/>
  <c r="BN144" i="101" a="1"/>
  <c r="BN144" i="101" s="1"/>
  <c r="K145" i="101" a="1"/>
  <c r="K145" i="101" s="1"/>
  <c r="H145" i="101" a="1"/>
  <c r="H145" i="101" s="1"/>
  <c r="BO144" i="101" a="1"/>
  <c r="BO144" i="101" s="1"/>
  <c r="J145" i="101" a="1"/>
  <c r="J145" i="101" s="1"/>
  <c r="BM144" i="101" a="1"/>
  <c r="BM144" i="101" s="1"/>
  <c r="BH144" i="101" a="1"/>
  <c r="BH144" i="101" s="1"/>
  <c r="AZ144" i="101" a="1"/>
  <c r="AZ144" i="101" s="1"/>
  <c r="BF144" i="101" a="1"/>
  <c r="BF144" i="101" s="1"/>
  <c r="BB144" i="101" a="1"/>
  <c r="BB144" i="101" s="1"/>
  <c r="BL144" i="101" a="1"/>
  <c r="BL144" i="101" s="1"/>
  <c r="BD144" i="101" a="1"/>
  <c r="BD144" i="101" s="1"/>
  <c r="BK144" i="101" a="1"/>
  <c r="BK144" i="101" s="1"/>
  <c r="BI144" i="101" a="1"/>
  <c r="BI144" i="101" s="1"/>
  <c r="BG144" i="101" a="1"/>
  <c r="BG144" i="101" s="1"/>
  <c r="BE144" i="101" a="1"/>
  <c r="BE144" i="101" s="1"/>
  <c r="BA144" i="101" a="1"/>
  <c r="BA144" i="101" s="1"/>
  <c r="BJ144" i="101" a="1"/>
  <c r="BJ144" i="101" s="1"/>
  <c r="BC144" i="101" a="1"/>
  <c r="BC144" i="101" s="1"/>
  <c r="AY144" i="101" a="1"/>
  <c r="AY144" i="101" s="1"/>
  <c r="AK144" i="101" a="1"/>
  <c r="AK144" i="101" s="1"/>
  <c r="AJ144" i="101" a="1"/>
  <c r="AJ144" i="101" s="1"/>
  <c r="AM144" i="101" a="1"/>
  <c r="AM144" i="101" s="1"/>
  <c r="AO144" i="101" a="1"/>
  <c r="AO144" i="101" s="1"/>
  <c r="AN144" i="101" a="1"/>
  <c r="AN144" i="101" s="1"/>
  <c r="AL144" i="101" a="1"/>
  <c r="AL144" i="101" s="1"/>
  <c r="AI144" i="101" a="1"/>
  <c r="AI144" i="101" s="1"/>
  <c r="AS144" i="101" a="1"/>
  <c r="AS144" i="101" s="1"/>
  <c r="AP144" i="101" a="1"/>
  <c r="AP144" i="101" s="1"/>
  <c r="AX144" i="101" a="1"/>
  <c r="AX144" i="101" s="1"/>
  <c r="AW144" i="101" a="1"/>
  <c r="AW144" i="101" s="1"/>
  <c r="AV144" i="101" a="1"/>
  <c r="AV144" i="101" s="1"/>
  <c r="AU144" i="101" a="1"/>
  <c r="AU144" i="101" s="1"/>
  <c r="AT144" i="101" a="1"/>
  <c r="AT144" i="101" s="1"/>
  <c r="AQ144" i="101" a="1"/>
  <c r="AQ144" i="101" s="1"/>
  <c r="AR144" i="101" a="1"/>
  <c r="AR144" i="101" s="1"/>
  <c r="AB151" i="101" a="1"/>
  <c r="AB151" i="101" s="1"/>
  <c r="P151" i="101" a="1"/>
  <c r="P151" i="101" s="1"/>
  <c r="AA151" i="101" a="1"/>
  <c r="AA151" i="101" s="1"/>
  <c r="V151" i="101" a="1"/>
  <c r="V151" i="101" s="1"/>
  <c r="W151" i="101" a="1"/>
  <c r="W151" i="101" s="1"/>
  <c r="O151" i="101" a="1"/>
  <c r="O151" i="101" s="1"/>
  <c r="F182" i="101" a="1"/>
  <c r="F182" i="101" s="1"/>
  <c r="U151" i="101" a="1"/>
  <c r="U151" i="101" s="1"/>
  <c r="AC151" i="101" a="1"/>
  <c r="AC151" i="101" s="1"/>
  <c r="R151" i="101" a="1"/>
  <c r="R151" i="101" s="1"/>
  <c r="X151" i="101" a="1"/>
  <c r="X151" i="101" s="1"/>
  <c r="S151" i="101" a="1"/>
  <c r="S151" i="101" s="1"/>
  <c r="Q151" i="101" a="1"/>
  <c r="Q151" i="101" s="1"/>
  <c r="AD151" i="101" a="1"/>
  <c r="AD151" i="101" s="1"/>
  <c r="Z151" i="101" a="1"/>
  <c r="Z151" i="101" s="1"/>
  <c r="T151" i="101" a="1"/>
  <c r="T151" i="101" s="1"/>
  <c r="Y151" i="101" a="1"/>
  <c r="Y151" i="101" s="1"/>
  <c r="I151" i="101" a="1"/>
  <c r="I151" i="101" s="1"/>
  <c r="H151" i="101" a="1"/>
  <c r="H151" i="101" s="1"/>
  <c r="F151" i="101" a="1"/>
  <c r="F151" i="101" s="1"/>
  <c r="D151" i="101" a="1"/>
  <c r="D151" i="101" s="1"/>
  <c r="BR150" i="101" a="1"/>
  <c r="BR150" i="101" s="1"/>
  <c r="BP150" i="101" a="1"/>
  <c r="BP150" i="101" s="1"/>
  <c r="G151" i="101" a="1"/>
  <c r="G151" i="101" s="1"/>
  <c r="E151" i="101" a="1"/>
  <c r="E151" i="101" s="1"/>
  <c r="N151" i="101" a="1"/>
  <c r="N151" i="101" s="1"/>
  <c r="BQ150" i="101" a="1"/>
  <c r="BQ150" i="101" s="1"/>
  <c r="M151" i="101" a="1"/>
  <c r="M151" i="101" s="1"/>
  <c r="L151" i="101" a="1"/>
  <c r="L151" i="101" s="1"/>
  <c r="K151" i="101" a="1"/>
  <c r="K151" i="101" s="1"/>
  <c r="J151" i="101" a="1"/>
  <c r="J151" i="101" s="1"/>
  <c r="BJ150" i="101" a="1"/>
  <c r="BJ150" i="101" s="1"/>
  <c r="BG150" i="101" a="1"/>
  <c r="BG150" i="101" s="1"/>
  <c r="BM150" i="101" a="1"/>
  <c r="BM150" i="101" s="1"/>
  <c r="BK150" i="101" a="1"/>
  <c r="BK150" i="101" s="1"/>
  <c r="BI150" i="101" a="1"/>
  <c r="BI150" i="101" s="1"/>
  <c r="BO150" i="101" a="1"/>
  <c r="BO150" i="101" s="1"/>
  <c r="BN150" i="101" a="1"/>
  <c r="BN150" i="101" s="1"/>
  <c r="BL150" i="101" a="1"/>
  <c r="BL150" i="101" s="1"/>
  <c r="BH150" i="101" a="1"/>
  <c r="BH150" i="101" s="1"/>
  <c r="AV150" i="101" a="1"/>
  <c r="AV150" i="101" s="1"/>
  <c r="AZ150" i="101" a="1"/>
  <c r="AZ150" i="101" s="1"/>
  <c r="BC150" i="101" a="1"/>
  <c r="BC150" i="101" s="1"/>
  <c r="BB150" i="101" a="1"/>
  <c r="BB150" i="101" s="1"/>
  <c r="BA150" i="101" a="1"/>
  <c r="BA150" i="101" s="1"/>
  <c r="AW150" i="101" a="1"/>
  <c r="AW150" i="101" s="1"/>
  <c r="AY150" i="101" a="1"/>
  <c r="AY150" i="101" s="1"/>
  <c r="AX150" i="101" a="1"/>
  <c r="AX150" i="101" s="1"/>
  <c r="BF150" i="101" a="1"/>
  <c r="BF150" i="101" s="1"/>
  <c r="BE150" i="101" a="1"/>
  <c r="BE150" i="101" s="1"/>
  <c r="BD150" i="101" a="1"/>
  <c r="BD150" i="101" s="1"/>
  <c r="AI150" i="101" a="1"/>
  <c r="AI150" i="101" s="1"/>
  <c r="AS150" i="101" a="1"/>
  <c r="AS150" i="101" s="1"/>
  <c r="AJ150" i="101" a="1"/>
  <c r="AJ150" i="101" s="1"/>
  <c r="AQ150" i="101" a="1"/>
  <c r="AQ150" i="101" s="1"/>
  <c r="AR150" i="101" a="1"/>
  <c r="AR150" i="101" s="1"/>
  <c r="AP150" i="101" a="1"/>
  <c r="AP150" i="101" s="1"/>
  <c r="AL150" i="101" a="1"/>
  <c r="AL150" i="101" s="1"/>
  <c r="AN150" i="101" a="1"/>
  <c r="AN150" i="101" s="1"/>
  <c r="AU150" i="101" a="1"/>
  <c r="AU150" i="101" s="1"/>
  <c r="AM150" i="101" a="1"/>
  <c r="AM150" i="101" s="1"/>
  <c r="AT150" i="101" a="1"/>
  <c r="AT150" i="101" s="1"/>
  <c r="AO150" i="101" a="1"/>
  <c r="AO150" i="101" s="1"/>
  <c r="AK150" i="101" a="1"/>
  <c r="AK150" i="101" s="1"/>
  <c r="Z150" i="101" a="1"/>
  <c r="Z150" i="101" s="1"/>
  <c r="X150" i="101" a="1"/>
  <c r="X150" i="101" s="1"/>
  <c r="U150" i="101" a="1"/>
  <c r="U150" i="101" s="1"/>
  <c r="AF150" i="101" a="1"/>
  <c r="AF150" i="101" s="1"/>
  <c r="AH150" i="101" a="1"/>
  <c r="AH150" i="101" s="1"/>
  <c r="AG150" i="101" a="1"/>
  <c r="AG150" i="101" s="1"/>
  <c r="V150" i="101" a="1"/>
  <c r="V150" i="101" s="1"/>
  <c r="AE150" i="101" a="1"/>
  <c r="AE150" i="101" s="1"/>
  <c r="AD150" i="101" a="1"/>
  <c r="AD150" i="101" s="1"/>
  <c r="AC150" i="101" a="1"/>
  <c r="AC150" i="101" s="1"/>
  <c r="AB150" i="101" a="1"/>
  <c r="AB150" i="101" s="1"/>
  <c r="Y150" i="101" a="1"/>
  <c r="Y150" i="101" s="1"/>
  <c r="S150" i="101" a="1"/>
  <c r="S150" i="101" s="1"/>
  <c r="T150" i="101" a="1"/>
  <c r="T150" i="101" s="1"/>
  <c r="AA150" i="101" a="1"/>
  <c r="AA150" i="101" s="1"/>
  <c r="W150" i="101" a="1"/>
  <c r="W150" i="101" s="1"/>
  <c r="H150" i="101" a="1"/>
  <c r="H150" i="101" s="1"/>
  <c r="K150" i="101" a="1"/>
  <c r="K150" i="101" s="1"/>
  <c r="E150" i="101" a="1"/>
  <c r="E150" i="101" s="1"/>
  <c r="J150" i="101" a="1"/>
  <c r="J150" i="101" s="1"/>
  <c r="G150" i="101" a="1"/>
  <c r="G150" i="101" s="1"/>
  <c r="D150" i="101" a="1"/>
  <c r="D150" i="101" s="1"/>
  <c r="R150" i="101" a="1"/>
  <c r="R150" i="101" s="1"/>
  <c r="P150" i="101" a="1"/>
  <c r="P150" i="101" s="1"/>
  <c r="N150" i="101" a="1"/>
  <c r="N150" i="101" s="1"/>
  <c r="Q150" i="101" a="1"/>
  <c r="Q150" i="101" s="1"/>
  <c r="M150" i="101" a="1"/>
  <c r="M150" i="101" s="1"/>
  <c r="I150" i="101" a="1"/>
  <c r="I150" i="101" s="1"/>
  <c r="O150" i="101" a="1"/>
  <c r="O150" i="101" s="1"/>
  <c r="L150" i="101" a="1"/>
  <c r="L150" i="101" s="1"/>
  <c r="F150" i="101" a="1"/>
  <c r="F150" i="101" s="1"/>
  <c r="BM149" i="101" a="1"/>
  <c r="BM149" i="101" s="1"/>
  <c r="BR149" i="101" a="1"/>
  <c r="BR149" i="101" s="1"/>
  <c r="BO149" i="101" a="1"/>
  <c r="BO149" i="101" s="1"/>
  <c r="BJ149" i="101" a="1"/>
  <c r="BJ149" i="101" s="1"/>
  <c r="BQ149" i="101" a="1"/>
  <c r="BQ149" i="101" s="1"/>
  <c r="BP149" i="101" a="1"/>
  <c r="BP149" i="101" s="1"/>
  <c r="BG149" i="101" a="1"/>
  <c r="BG149" i="101" s="1"/>
  <c r="BN149" i="101" a="1"/>
  <c r="BN149" i="101" s="1"/>
  <c r="BL149" i="101" a="1"/>
  <c r="BL149" i="101" s="1"/>
  <c r="BI149" i="101" a="1"/>
  <c r="BI149" i="101" s="1"/>
  <c r="BF149" i="101" a="1"/>
  <c r="BF149" i="101" s="1"/>
  <c r="BK149" i="101" a="1"/>
  <c r="BK149" i="101" s="1"/>
  <c r="BH149" i="101" a="1"/>
  <c r="BH149" i="101" s="1"/>
  <c r="BD149" i="101" a="1"/>
  <c r="BD149" i="101" s="1"/>
  <c r="BC149" i="101" a="1"/>
  <c r="BC149" i="101" s="1"/>
  <c r="BE149" i="101" a="1"/>
  <c r="BE149" i="101" s="1"/>
  <c r="BB149" i="101" a="1"/>
  <c r="BB149" i="101" s="1"/>
  <c r="AY149" i="101" a="1"/>
  <c r="AY149" i="101" s="1"/>
  <c r="BA149" i="101" a="1"/>
  <c r="BA149" i="101" s="1"/>
  <c r="AU149" i="101" a="1"/>
  <c r="AU149" i="101" s="1"/>
  <c r="AS149" i="101" a="1"/>
  <c r="AS149" i="101" s="1"/>
  <c r="AZ149" i="101" a="1"/>
  <c r="AZ149" i="101" s="1"/>
  <c r="AP149" i="101" a="1"/>
  <c r="AP149" i="101" s="1"/>
  <c r="AW149" i="101" a="1"/>
  <c r="AW149" i="101" s="1"/>
  <c r="AX149" i="101" a="1"/>
  <c r="AX149" i="101" s="1"/>
  <c r="AV149" i="101" a="1"/>
  <c r="AV149" i="101" s="1"/>
  <c r="AM149" i="101" a="1"/>
  <c r="AM149" i="101" s="1"/>
  <c r="AT149" i="101" a="1"/>
  <c r="AT149" i="101" s="1"/>
  <c r="AO149" i="101" a="1"/>
  <c r="AO149" i="101" s="1"/>
  <c r="AN149" i="101" a="1"/>
  <c r="AN149" i="101" s="1"/>
  <c r="AL149" i="101" a="1"/>
  <c r="AL149" i="101" s="1"/>
  <c r="AQ149" i="101" a="1"/>
  <c r="AQ149" i="101" s="1"/>
  <c r="AR149" i="101" a="1"/>
  <c r="AR149" i="101" s="1"/>
  <c r="AF149" i="101" a="1"/>
  <c r="AF149" i="101" s="1"/>
  <c r="AE149" i="101" a="1"/>
  <c r="AE149" i="101" s="1"/>
  <c r="AC149" i="101" a="1"/>
  <c r="AC149" i="101" s="1"/>
  <c r="X149" i="101" a="1"/>
  <c r="X149" i="101" s="1"/>
  <c r="AD149" i="101" a="1"/>
  <c r="AD149" i="101" s="1"/>
  <c r="AB149" i="101" a="1"/>
  <c r="AB149" i="101" s="1"/>
  <c r="Y149" i="101" a="1"/>
  <c r="Y149" i="101" s="1"/>
  <c r="W149" i="101" a="1"/>
  <c r="W149" i="101" s="1"/>
  <c r="AK149" i="101" a="1"/>
  <c r="AK149" i="101" s="1"/>
  <c r="AJ149" i="101" a="1"/>
  <c r="AJ149" i="101" s="1"/>
  <c r="AI149" i="101" a="1"/>
  <c r="AI149" i="101" s="1"/>
  <c r="Z149" i="101" a="1"/>
  <c r="Z149" i="101" s="1"/>
  <c r="AH149" i="101" a="1"/>
  <c r="AH149" i="101" s="1"/>
  <c r="AA149" i="101" a="1"/>
  <c r="AA149" i="101" s="1"/>
  <c r="AG149" i="101" a="1"/>
  <c r="AG149" i="101" s="1"/>
  <c r="V149" i="101" a="1"/>
  <c r="V149" i="101" s="1"/>
  <c r="R149" i="101" a="1"/>
  <c r="R149" i="101" s="1"/>
  <c r="N149" i="101" a="1"/>
  <c r="N149" i="101" s="1"/>
  <c r="G149" i="101" a="1"/>
  <c r="G149" i="101" s="1"/>
  <c r="L149" i="101" a="1"/>
  <c r="L149" i="101" s="1"/>
  <c r="H149" i="101" a="1"/>
  <c r="H149" i="101" s="1"/>
  <c r="J149" i="101" a="1"/>
  <c r="J149" i="101" s="1"/>
  <c r="K149" i="101" a="1"/>
  <c r="K149" i="101" s="1"/>
  <c r="P149" i="101" a="1"/>
  <c r="P149" i="101" s="1"/>
  <c r="T149" i="101" a="1"/>
  <c r="T149" i="101" s="1"/>
  <c r="U149" i="101" a="1"/>
  <c r="U149" i="101" s="1"/>
  <c r="O149" i="101" a="1"/>
  <c r="O149" i="101" s="1"/>
  <c r="S149" i="101" a="1"/>
  <c r="S149" i="101" s="1"/>
  <c r="M149" i="101" a="1"/>
  <c r="M149" i="101" s="1"/>
  <c r="I149" i="101" a="1"/>
  <c r="I149" i="101" s="1"/>
  <c r="Q149" i="101" a="1"/>
  <c r="Q149" i="101" s="1"/>
  <c r="F149" i="101" a="1"/>
  <c r="F149" i="101" s="1"/>
  <c r="BF148" i="101" a="1"/>
  <c r="BF148" i="101" s="1"/>
  <c r="BR148" i="101" a="1"/>
  <c r="BR148" i="101" s="1"/>
  <c r="BP148" i="101" a="1"/>
  <c r="BP148" i="101" s="1"/>
  <c r="E149" i="101" a="1"/>
  <c r="E149" i="101" s="1"/>
  <c r="D149" i="101" a="1"/>
  <c r="D149" i="101" s="1"/>
  <c r="BO148" i="101" a="1"/>
  <c r="BO148" i="101" s="1"/>
  <c r="BN148" i="101" a="1"/>
  <c r="BN148" i="101" s="1"/>
  <c r="BL148" i="101" a="1"/>
  <c r="BL148" i="101" s="1"/>
  <c r="BH148" i="101" a="1"/>
  <c r="BH148" i="101" s="1"/>
  <c r="BQ148" i="101" a="1"/>
  <c r="BQ148" i="101" s="1"/>
  <c r="BK148" i="101" a="1"/>
  <c r="BK148" i="101" s="1"/>
  <c r="BJ148" i="101" a="1"/>
  <c r="BJ148" i="101" s="1"/>
  <c r="BM148" i="101" a="1"/>
  <c r="BM148" i="101" s="1"/>
  <c r="BG148" i="101" a="1"/>
  <c r="BG148" i="101" s="1"/>
  <c r="BI148" i="101" a="1"/>
  <c r="BI148" i="101" s="1"/>
  <c r="AS148" i="101" a="1"/>
  <c r="AS148" i="101" s="1"/>
  <c r="AV148" i="101" a="1"/>
  <c r="AV148" i="101" s="1"/>
  <c r="AX148" i="101" a="1"/>
  <c r="AX148" i="101" s="1"/>
  <c r="AW148" i="101" a="1"/>
  <c r="AW148" i="101" s="1"/>
  <c r="BE148" i="101" a="1"/>
  <c r="BE148" i="101" s="1"/>
  <c r="BD148" i="101" a="1"/>
  <c r="BD148" i="101" s="1"/>
  <c r="BB148" i="101" a="1"/>
  <c r="BB148" i="101" s="1"/>
  <c r="BC148" i="101" a="1"/>
  <c r="BC148" i="101" s="1"/>
  <c r="AT148" i="101" a="1"/>
  <c r="AT148" i="101" s="1"/>
  <c r="AR148" i="101" a="1"/>
  <c r="AR148" i="101" s="1"/>
  <c r="BA148" i="101" a="1"/>
  <c r="BA148" i="101" s="1"/>
  <c r="AZ148" i="101" a="1"/>
  <c r="AZ148" i="101" s="1"/>
  <c r="AY148" i="101" a="1"/>
  <c r="AY148" i="101" s="1"/>
  <c r="AQ148" i="101" a="1"/>
  <c r="AQ148" i="101" s="1"/>
  <c r="AP148" i="101" a="1"/>
  <c r="AP148" i="101" s="1"/>
  <c r="AU148" i="101" a="1"/>
  <c r="AU148" i="101" s="1"/>
  <c r="AM148" i="101" a="1"/>
  <c r="AM148" i="101" s="1"/>
  <c r="AI148" i="101" a="1"/>
  <c r="AI148" i="101" s="1"/>
  <c r="AL148" i="101" a="1"/>
  <c r="AL148" i="101" s="1"/>
  <c r="AK148" i="101" a="1"/>
  <c r="AK148" i="101" s="1"/>
  <c r="AF148" i="101" a="1"/>
  <c r="AF148" i="101" s="1"/>
  <c r="AE148" i="101" a="1"/>
  <c r="AE148" i="101" s="1"/>
  <c r="AH148" i="101" a="1"/>
  <c r="AH148" i="101" s="1"/>
  <c r="AG148" i="101" a="1"/>
  <c r="AG148" i="101" s="1"/>
  <c r="AA148" i="101" a="1"/>
  <c r="AA148" i="101" s="1"/>
  <c r="AC148" i="101" a="1"/>
  <c r="AC148" i="101" s="1"/>
  <c r="AD148" i="101" a="1"/>
  <c r="AD148" i="101" s="1"/>
  <c r="AB148" i="101" a="1"/>
  <c r="AB148" i="101" s="1"/>
  <c r="AO148" i="101" a="1"/>
  <c r="AO148" i="101" s="1"/>
  <c r="AN148" i="101" a="1"/>
  <c r="AN148" i="101" s="1"/>
  <c r="AJ148" i="101" a="1"/>
  <c r="AJ148" i="101" s="1"/>
  <c r="Z148" i="101" a="1"/>
  <c r="Z148" i="101" s="1"/>
  <c r="Y148" i="101" a="1"/>
  <c r="Y148" i="101" s="1"/>
  <c r="X148" i="101" a="1"/>
  <c r="X148" i="101" s="1"/>
  <c r="W148" i="101" a="1"/>
  <c r="W148" i="101" s="1"/>
  <c r="V148" i="101" a="1"/>
  <c r="V148" i="101" s="1"/>
  <c r="Q148" i="101" a="1"/>
  <c r="Q148" i="101" s="1"/>
  <c r="O148" i="101" a="1"/>
  <c r="O148" i="101" s="1"/>
  <c r="L148" i="101" a="1"/>
  <c r="L148" i="101" s="1"/>
  <c r="N148" i="101" a="1"/>
  <c r="N148" i="101" s="1"/>
  <c r="S148" i="101" a="1"/>
  <c r="S148" i="101" s="1"/>
  <c r="U148" i="101" a="1"/>
  <c r="U148" i="101" s="1"/>
  <c r="P148" i="101" a="1"/>
  <c r="P148" i="101" s="1"/>
  <c r="R148" i="101" a="1"/>
  <c r="R148" i="101" s="1"/>
  <c r="K148" i="101" a="1"/>
  <c r="K148" i="101" s="1"/>
  <c r="T148" i="101" a="1"/>
  <c r="T148" i="101" s="1"/>
  <c r="M148" i="101" a="1"/>
  <c r="M148" i="101" s="1"/>
  <c r="J148" i="101" a="1"/>
  <c r="J148" i="101" s="1"/>
  <c r="I148" i="101" a="1"/>
  <c r="I148" i="101" s="1"/>
  <c r="H148" i="101" a="1"/>
  <c r="H148" i="101" s="1"/>
  <c r="D148" i="101" a="1"/>
  <c r="D148" i="101" s="1"/>
  <c r="BP147" i="101" a="1"/>
  <c r="BP147" i="101" s="1"/>
  <c r="BM147" i="101" a="1"/>
  <c r="BM147" i="101" s="1"/>
  <c r="G148" i="101" a="1"/>
  <c r="G148" i="101" s="1"/>
  <c r="F148" i="101" a="1"/>
  <c r="F148" i="101" s="1"/>
  <c r="BL147" i="101" a="1"/>
  <c r="BL147" i="101" s="1"/>
  <c r="BJ147" i="101" a="1"/>
  <c r="BJ147" i="101" s="1"/>
  <c r="E148" i="101" a="1"/>
  <c r="E148" i="101" s="1"/>
  <c r="BR147" i="101" a="1"/>
  <c r="BR147" i="101" s="1"/>
  <c r="BO147" i="101" a="1"/>
  <c r="BO147" i="101" s="1"/>
  <c r="BI147" i="101" a="1"/>
  <c r="BI147" i="101" s="1"/>
  <c r="BN147" i="101" a="1"/>
  <c r="BN147" i="101" s="1"/>
  <c r="BQ147" i="101" a="1"/>
  <c r="BQ147" i="101" s="1"/>
  <c r="BK147" i="101" a="1"/>
  <c r="BK147" i="101" s="1"/>
  <c r="AU169" i="101" a="1"/>
  <c r="AU169" i="101" s="1"/>
  <c r="AE169" i="101" a="1"/>
  <c r="AE169" i="101" s="1"/>
  <c r="AT169" i="101" a="1"/>
  <c r="AT169" i="101" s="1"/>
  <c r="Y169" i="101" a="1"/>
  <c r="Y169" i="101" s="1"/>
  <c r="Z169" i="101" a="1"/>
  <c r="Z169" i="101" s="1"/>
  <c r="AS169" i="101" a="1"/>
  <c r="AS169" i="101" s="1"/>
  <c r="AA169" i="101" a="1"/>
  <c r="AA169" i="101" s="1"/>
  <c r="AD169" i="101" a="1"/>
  <c r="AD169" i="101" s="1"/>
  <c r="AG169" i="101" a="1"/>
  <c r="AG169" i="101" s="1"/>
  <c r="AP169" i="101" a="1"/>
  <c r="AP169" i="101" s="1"/>
  <c r="X169" i="101" a="1"/>
  <c r="X169" i="101" s="1"/>
  <c r="AQ169" i="101" a="1"/>
  <c r="AQ169" i="101" s="1"/>
  <c r="AO169" i="101" a="1"/>
  <c r="AO169" i="101" s="1"/>
  <c r="AN169" i="101" a="1"/>
  <c r="AN169" i="101" s="1"/>
  <c r="AC169" i="101" a="1"/>
  <c r="AC169" i="101" s="1"/>
  <c r="AJ169" i="101" a="1"/>
  <c r="AJ169" i="101" s="1"/>
  <c r="AL169" i="101" a="1"/>
  <c r="AL169" i="101" s="1"/>
  <c r="AF169" i="101" a="1"/>
  <c r="AF169" i="101" s="1"/>
  <c r="AK169" i="101" a="1"/>
  <c r="AK169" i="101" s="1"/>
  <c r="AH169" i="101" a="1"/>
  <c r="AH169" i="101" s="1"/>
  <c r="AB169" i="101" a="1"/>
  <c r="AB169" i="101" s="1"/>
  <c r="AM169" i="101" a="1"/>
  <c r="AM169" i="101" s="1"/>
  <c r="AR169" i="101" a="1"/>
  <c r="AR169" i="101" s="1"/>
  <c r="AI169" i="101" a="1"/>
  <c r="AI169" i="101" s="1"/>
  <c r="BR168" i="101" a="1"/>
  <c r="BR168" i="101" s="1"/>
  <c r="W169" i="101" a="1"/>
  <c r="W169" i="101" s="1"/>
  <c r="H169" i="101" a="1"/>
  <c r="H169" i="101" s="1"/>
  <c r="BN168" i="101" a="1"/>
  <c r="BN168" i="101" s="1"/>
  <c r="U169" i="101" a="1"/>
  <c r="U169" i="101" s="1"/>
  <c r="P169" i="101" a="1"/>
  <c r="P169" i="101" s="1"/>
  <c r="D169" i="101" a="1"/>
  <c r="D169" i="101" s="1"/>
  <c r="G169" i="101" a="1"/>
  <c r="G169" i="101" s="1"/>
  <c r="BL168" i="101" a="1"/>
  <c r="BL168" i="101" s="1"/>
  <c r="V169" i="101" a="1"/>
  <c r="V169" i="101" s="1"/>
  <c r="T169" i="101" a="1"/>
  <c r="T169" i="101" s="1"/>
  <c r="Q169" i="101" a="1"/>
  <c r="Q169" i="101" s="1"/>
  <c r="BQ168" i="101" a="1"/>
  <c r="BQ168" i="101" s="1"/>
  <c r="J169" i="101" a="1"/>
  <c r="J169" i="101" s="1"/>
  <c r="BK168" i="101" a="1"/>
  <c r="BK168" i="101" s="1"/>
  <c r="M169" i="101" a="1"/>
  <c r="M169" i="101" s="1"/>
  <c r="S169" i="101" a="1"/>
  <c r="S169" i="101" s="1"/>
  <c r="BP168" i="101" a="1"/>
  <c r="BP168" i="101" s="1"/>
  <c r="N169" i="101" a="1"/>
  <c r="N169" i="101" s="1"/>
  <c r="I169" i="101" a="1"/>
  <c r="I169" i="101" s="1"/>
  <c r="BJ168" i="101" a="1"/>
  <c r="BJ168" i="101" s="1"/>
  <c r="F169" i="101" a="1"/>
  <c r="F169" i="101" s="1"/>
  <c r="L169" i="101" a="1"/>
  <c r="L169" i="101" s="1"/>
  <c r="O169" i="101" a="1"/>
  <c r="O169" i="101" s="1"/>
  <c r="K169" i="101" a="1"/>
  <c r="K169" i="101" s="1"/>
  <c r="BM168" i="101" a="1"/>
  <c r="BM168" i="101" s="1"/>
  <c r="R169" i="101" a="1"/>
  <c r="R169" i="101" s="1"/>
  <c r="E169" i="101" a="1"/>
  <c r="E169" i="101" s="1"/>
  <c r="BO168" i="101" a="1"/>
  <c r="BO168" i="101" s="1"/>
  <c r="AK168" i="101" a="1"/>
  <c r="AK168" i="101" s="1"/>
  <c r="AZ168" i="101" a="1"/>
  <c r="AZ168" i="101" s="1"/>
  <c r="AT168" i="101" a="1"/>
  <c r="AT168" i="101" s="1"/>
  <c r="AY168" i="101" a="1"/>
  <c r="AY168" i="101" s="1"/>
  <c r="AX168" i="101" a="1"/>
  <c r="AX168" i="101" s="1"/>
  <c r="AW168" i="101" a="1"/>
  <c r="AW168" i="101" s="1"/>
  <c r="AJ168" i="101" a="1"/>
  <c r="AJ168" i="101" s="1"/>
  <c r="BI168" i="101" a="1"/>
  <c r="BI168" i="101" s="1"/>
  <c r="BH168" i="101" a="1"/>
  <c r="BH168" i="101" s="1"/>
  <c r="AS168" i="101" a="1"/>
  <c r="AS168" i="101" s="1"/>
  <c r="BG168" i="101" a="1"/>
  <c r="BG168" i="101" s="1"/>
  <c r="AM168" i="101" a="1"/>
  <c r="AM168" i="101" s="1"/>
  <c r="BB168" i="101" a="1"/>
  <c r="BB168" i="101" s="1"/>
  <c r="AN168" i="101" a="1"/>
  <c r="AN168" i="101" s="1"/>
  <c r="BF168" i="101" a="1"/>
  <c r="BF168" i="101" s="1"/>
  <c r="BE168" i="101" a="1"/>
  <c r="BE168" i="101" s="1"/>
  <c r="AP168" i="101" a="1"/>
  <c r="AP168" i="101" s="1"/>
  <c r="BD168" i="101" a="1"/>
  <c r="BD168" i="101" s="1"/>
  <c r="AG168" i="101" a="1"/>
  <c r="AG168" i="101" s="1"/>
  <c r="AR168" i="101" a="1"/>
  <c r="AR168" i="101" s="1"/>
  <c r="AD168" i="101" a="1"/>
  <c r="AD168" i="101" s="1"/>
  <c r="BC168" i="101" a="1"/>
  <c r="BC168" i="101" s="1"/>
  <c r="AV168" i="101" a="1"/>
  <c r="AV168" i="101" s="1"/>
  <c r="AI168" i="101" a="1"/>
  <c r="AI168" i="101" s="1"/>
  <c r="AU168" i="101" a="1"/>
  <c r="AU168" i="101" s="1"/>
  <c r="BA168" i="101" a="1"/>
  <c r="BA168" i="101" s="1"/>
  <c r="AQ168" i="101" a="1"/>
  <c r="AQ168" i="101" s="1"/>
  <c r="AO168" i="101" a="1"/>
  <c r="AO168" i="101" s="1"/>
  <c r="AF168" i="101" a="1"/>
  <c r="AF168" i="101" s="1"/>
  <c r="AH168" i="101" a="1"/>
  <c r="AH168" i="101" s="1"/>
  <c r="AL168" i="101" a="1"/>
  <c r="AL168" i="101" s="1"/>
  <c r="AE168" i="101" a="1"/>
  <c r="AE168" i="101" s="1"/>
  <c r="D168" i="101" a="1"/>
  <c r="D168" i="101" s="1"/>
  <c r="G168" i="101" a="1"/>
  <c r="G168" i="101" s="1"/>
  <c r="V168" i="101" a="1"/>
  <c r="V168" i="101" s="1"/>
  <c r="J168" i="101" a="1"/>
  <c r="J168" i="101" s="1"/>
  <c r="P168" i="101" a="1"/>
  <c r="P168" i="101" s="1"/>
  <c r="BR167" i="101" a="1"/>
  <c r="BR167" i="101" s="1"/>
  <c r="E168" i="101" a="1"/>
  <c r="E168" i="101" s="1"/>
  <c r="F168" i="101" a="1"/>
  <c r="F168" i="101" s="1"/>
  <c r="X168" i="101" a="1"/>
  <c r="X168" i="101" s="1"/>
  <c r="I168" i="101" a="1"/>
  <c r="I168" i="101" s="1"/>
  <c r="T168" i="101" a="1"/>
  <c r="T168" i="101" s="1"/>
  <c r="N168" i="101" a="1"/>
  <c r="N168" i="101" s="1"/>
  <c r="K168" i="101" a="1"/>
  <c r="K168" i="101" s="1"/>
  <c r="AC168" i="101" a="1"/>
  <c r="AC168" i="101" s="1"/>
  <c r="Z168" i="101" a="1"/>
  <c r="Z168" i="101" s="1"/>
  <c r="AB168" i="101" a="1"/>
  <c r="AB168" i="101" s="1"/>
  <c r="H168" i="101" a="1"/>
  <c r="H168" i="101" s="1"/>
  <c r="AA168" i="101" a="1"/>
  <c r="AA168" i="101" s="1"/>
  <c r="L168" i="101" a="1"/>
  <c r="L168" i="101" s="1"/>
  <c r="M168" i="101" a="1"/>
  <c r="M168" i="101" s="1"/>
  <c r="R168" i="101" a="1"/>
  <c r="R168" i="101" s="1"/>
  <c r="Y168" i="101" a="1"/>
  <c r="Y168" i="101" s="1"/>
  <c r="Q168" i="101" a="1"/>
  <c r="Q168" i="101" s="1"/>
  <c r="W168" i="101" a="1"/>
  <c r="W168" i="101" s="1"/>
  <c r="S168" i="101" a="1"/>
  <c r="S168" i="101" s="1"/>
  <c r="U168" i="101" a="1"/>
  <c r="U168" i="101" s="1"/>
  <c r="O168" i="101" a="1"/>
  <c r="O168" i="101" s="1"/>
  <c r="AT167" i="101" a="1"/>
  <c r="AT167" i="101" s="1"/>
  <c r="AU167" i="101" a="1"/>
  <c r="AU167" i="101" s="1"/>
  <c r="BC167" i="101" a="1"/>
  <c r="BC167" i="101" s="1"/>
  <c r="BG167" i="101" a="1"/>
  <c r="BG167" i="101" s="1"/>
  <c r="BP167" i="101" a="1"/>
  <c r="BP167" i="101" s="1"/>
  <c r="BO167" i="101" a="1"/>
  <c r="BO167" i="101" s="1"/>
  <c r="BH167" i="101" a="1"/>
  <c r="BH167" i="101" s="1"/>
  <c r="BF167" i="101" a="1"/>
  <c r="BF167" i="101" s="1"/>
  <c r="BL167" i="101" a="1"/>
  <c r="BL167" i="101" s="1"/>
  <c r="BN167" i="101" a="1"/>
  <c r="BN167" i="101" s="1"/>
  <c r="BM167" i="101" a="1"/>
  <c r="BM167" i="101" s="1"/>
  <c r="AS167" i="101" a="1"/>
  <c r="AS167" i="101" s="1"/>
  <c r="AZ167" i="101" a="1"/>
  <c r="AZ167" i="101" s="1"/>
  <c r="AX167" i="101" a="1"/>
  <c r="AX167" i="101" s="1"/>
  <c r="BA167" i="101" a="1"/>
  <c r="BA167" i="101" s="1"/>
  <c r="AW167" i="101" a="1"/>
  <c r="AW167" i="101" s="1"/>
  <c r="BK167" i="101" a="1"/>
  <c r="BK167" i="101" s="1"/>
  <c r="AQ167" i="101" a="1"/>
  <c r="AQ167" i="101" s="1"/>
  <c r="AM167" i="101" a="1"/>
  <c r="AM167" i="101" s="1"/>
  <c r="BI167" i="101" a="1"/>
  <c r="BI167" i="101" s="1"/>
  <c r="BJ167" i="101" a="1"/>
  <c r="BJ167" i="101" s="1"/>
  <c r="BE167" i="101" a="1"/>
  <c r="BE167" i="101" s="1"/>
  <c r="AV167" i="101" a="1"/>
  <c r="AV167" i="101" s="1"/>
  <c r="AO167" i="101" a="1"/>
  <c r="AO167" i="101" s="1"/>
  <c r="AR167" i="101" a="1"/>
  <c r="AR167" i="101" s="1"/>
  <c r="BB167" i="101" a="1"/>
  <c r="BB167" i="101" s="1"/>
  <c r="AY167" i="101" a="1"/>
  <c r="AY167" i="101" s="1"/>
  <c r="AN167" i="101" a="1"/>
  <c r="AN167" i="101" s="1"/>
  <c r="AP167" i="101" a="1"/>
  <c r="AP167" i="101" s="1"/>
  <c r="BQ167" i="101" a="1"/>
  <c r="BQ167" i="101" s="1"/>
  <c r="BD167" i="101" a="1"/>
  <c r="BD167" i="101" s="1"/>
  <c r="AL167" i="101" a="1"/>
  <c r="AL167" i="101" s="1"/>
  <c r="AC167" i="101" a="1"/>
  <c r="AC167" i="101" s="1"/>
  <c r="AJ167" i="101" a="1"/>
  <c r="AJ167" i="101" s="1"/>
  <c r="Q167" i="101" a="1"/>
  <c r="Q167" i="101" s="1"/>
  <c r="AE167" i="101" a="1"/>
  <c r="AE167" i="101" s="1"/>
  <c r="Y167" i="101" a="1"/>
  <c r="Y167" i="101" s="1"/>
  <c r="K167" i="101" a="1"/>
  <c r="K167" i="101" s="1"/>
  <c r="AG167" i="101" a="1"/>
  <c r="AG167" i="101" s="1"/>
  <c r="AH167" i="101" a="1"/>
  <c r="AH167" i="101" s="1"/>
  <c r="AF167" i="101" a="1"/>
  <c r="AF167" i="101" s="1"/>
  <c r="P167" i="101" a="1"/>
  <c r="P167" i="101" s="1"/>
  <c r="M167" i="101" a="1"/>
  <c r="M167" i="101" s="1"/>
  <c r="AB167" i="101" a="1"/>
  <c r="AB167" i="101" s="1"/>
  <c r="Z167" i="101" a="1"/>
  <c r="Z167" i="101" s="1"/>
  <c r="R167" i="101" a="1"/>
  <c r="R167" i="101" s="1"/>
  <c r="T167" i="101" a="1"/>
  <c r="T167" i="101" s="1"/>
  <c r="AA167" i="101" a="1"/>
  <c r="AA167" i="101" s="1"/>
  <c r="AI167" i="101" a="1"/>
  <c r="AI167" i="101" s="1"/>
  <c r="O167" i="101" a="1"/>
  <c r="O167" i="101" s="1"/>
  <c r="V167" i="101" a="1"/>
  <c r="V167" i="101" s="1"/>
  <c r="L167" i="101" a="1"/>
  <c r="L167" i="101" s="1"/>
  <c r="N167" i="101" a="1"/>
  <c r="N167" i="101" s="1"/>
  <c r="AK167" i="101" a="1"/>
  <c r="AK167" i="101" s="1"/>
  <c r="W167" i="101" a="1"/>
  <c r="W167" i="101" s="1"/>
  <c r="AD167" i="101" a="1"/>
  <c r="AD167" i="101" s="1"/>
  <c r="U167" i="101" a="1"/>
  <c r="U167" i="101" s="1"/>
  <c r="S167" i="101" a="1"/>
  <c r="S167" i="101" s="1"/>
  <c r="X167" i="101" a="1"/>
  <c r="X167" i="101" s="1"/>
  <c r="BA180" i="101" a="1"/>
  <c r="BA180" i="101" s="1"/>
  <c r="AV180" i="101" a="1"/>
  <c r="AV180" i="101" s="1"/>
  <c r="G181" i="101" a="1"/>
  <c r="G181" i="101" s="1"/>
  <c r="F181" i="101" a="1"/>
  <c r="F181" i="101" s="1"/>
  <c r="BN180" i="101" a="1"/>
  <c r="BN180" i="101" s="1"/>
  <c r="BL180" i="101" a="1"/>
  <c r="BL180" i="101" s="1"/>
  <c r="AW180" i="101" a="1"/>
  <c r="AW180" i="101" s="1"/>
  <c r="AU180" i="101" a="1"/>
  <c r="AU180" i="101" s="1"/>
  <c r="AR180" i="101" a="1"/>
  <c r="AR180" i="101" s="1"/>
  <c r="D181" i="101" a="1"/>
  <c r="D181" i="101" s="1"/>
  <c r="AQ180" i="101" a="1"/>
  <c r="AQ180" i="101" s="1"/>
  <c r="E181" i="101" a="1"/>
  <c r="E181" i="101" s="1"/>
  <c r="BP180" i="101" a="1"/>
  <c r="BP180" i="101" s="1"/>
  <c r="AX180" i="101" a="1"/>
  <c r="AX180" i="101" s="1"/>
  <c r="BQ180" i="101" a="1"/>
  <c r="BQ180" i="101" s="1"/>
  <c r="BF180" i="101" a="1"/>
  <c r="BF180" i="101" s="1"/>
  <c r="AS180" i="101" a="1"/>
  <c r="AS180" i="101" s="1"/>
  <c r="BB180" i="101" a="1"/>
  <c r="BB180" i="101" s="1"/>
  <c r="BH180" i="101" a="1"/>
  <c r="BH180" i="101" s="1"/>
  <c r="BR180" i="101" a="1"/>
  <c r="BR180" i="101" s="1"/>
  <c r="BG180" i="101" a="1"/>
  <c r="BG180" i="101" s="1"/>
  <c r="BC180" i="101" a="1"/>
  <c r="BC180" i="101" s="1"/>
  <c r="AZ180" i="101" a="1"/>
  <c r="AZ180" i="101" s="1"/>
  <c r="BE180" i="101" a="1"/>
  <c r="BE180" i="101" s="1"/>
  <c r="BI180" i="101" a="1"/>
  <c r="BI180" i="101" s="1"/>
  <c r="BM180" i="101" a="1"/>
  <c r="BM180" i="101" s="1"/>
  <c r="BK180" i="101" a="1"/>
  <c r="BK180" i="101" s="1"/>
  <c r="AY180" i="101" a="1"/>
  <c r="AY180" i="101" s="1"/>
  <c r="AT180" i="101" a="1"/>
  <c r="AT180" i="101" s="1"/>
  <c r="BO180" i="101" a="1"/>
  <c r="BO180" i="101" s="1"/>
  <c r="BJ180" i="101" a="1"/>
  <c r="BJ180" i="101" s="1"/>
  <c r="BD180" i="101" a="1"/>
  <c r="BD180" i="101" s="1"/>
  <c r="M180" i="101" a="1"/>
  <c r="M180" i="101" s="1"/>
  <c r="AN180" i="101" a="1"/>
  <c r="AN180" i="101" s="1"/>
  <c r="AP180" i="101" a="1"/>
  <c r="AP180" i="101" s="1"/>
  <c r="AO180" i="101" a="1"/>
  <c r="AO180" i="101" s="1"/>
  <c r="AB180" i="101" a="1"/>
  <c r="AB180" i="101" s="1"/>
  <c r="AM180" i="101" a="1"/>
  <c r="AM180" i="101" s="1"/>
  <c r="AL180" i="101" a="1"/>
  <c r="AL180" i="101" s="1"/>
  <c r="AK180" i="101" a="1"/>
  <c r="AK180" i="101" s="1"/>
  <c r="AJ180" i="101" a="1"/>
  <c r="AJ180" i="101" s="1"/>
  <c r="V180" i="101" a="1"/>
  <c r="V180" i="101" s="1"/>
  <c r="AD180" i="101" a="1"/>
  <c r="AD180" i="101" s="1"/>
  <c r="AI180" i="101" a="1"/>
  <c r="AI180" i="101" s="1"/>
  <c r="AG180" i="101" a="1"/>
  <c r="AG180" i="101" s="1"/>
  <c r="AC180" i="101" a="1"/>
  <c r="AC180" i="101" s="1"/>
  <c r="Y180" i="101" a="1"/>
  <c r="Y180" i="101" s="1"/>
  <c r="AE180" i="101" a="1"/>
  <c r="AE180" i="101" s="1"/>
  <c r="T180" i="101" a="1"/>
  <c r="T180" i="101" s="1"/>
  <c r="P180" i="101" a="1"/>
  <c r="P180" i="101" s="1"/>
  <c r="N180" i="101" a="1"/>
  <c r="N180" i="101" s="1"/>
  <c r="Q180" i="101" a="1"/>
  <c r="Q180" i="101" s="1"/>
  <c r="X180" i="101" a="1"/>
  <c r="X180" i="101" s="1"/>
  <c r="O180" i="101" a="1"/>
  <c r="O180" i="101" s="1"/>
  <c r="L180" i="101" a="1"/>
  <c r="L180" i="101" s="1"/>
  <c r="AH180" i="101" a="1"/>
  <c r="AH180" i="101" s="1"/>
  <c r="Z180" i="101" a="1"/>
  <c r="Z180" i="101" s="1"/>
  <c r="W180" i="101" a="1"/>
  <c r="W180" i="101" s="1"/>
  <c r="S180" i="101" a="1"/>
  <c r="S180" i="101" s="1"/>
  <c r="R180" i="101" a="1"/>
  <c r="R180" i="101" s="1"/>
  <c r="K180" i="101" a="1"/>
  <c r="K180" i="101" s="1"/>
  <c r="AA180" i="101" a="1"/>
  <c r="AA180" i="101" s="1"/>
  <c r="U180" i="101" a="1"/>
  <c r="U180" i="101" s="1"/>
  <c r="AF180" i="101" a="1"/>
  <c r="AF180" i="101" s="1"/>
  <c r="BB179" i="101" a="1"/>
  <c r="BB179" i="101" s="1"/>
  <c r="AX179" i="101" a="1"/>
  <c r="AX179" i="101" s="1"/>
  <c r="BH179" i="101" a="1"/>
  <c r="BH179" i="101" s="1"/>
  <c r="BJ179" i="101" a="1"/>
  <c r="BJ179" i="101" s="1"/>
  <c r="BE179" i="101" a="1"/>
  <c r="BE179" i="101" s="1"/>
  <c r="AW179" i="101" a="1"/>
  <c r="AW179" i="101" s="1"/>
  <c r="J180" i="101" a="1"/>
  <c r="J180" i="101" s="1"/>
  <c r="H180" i="101" a="1"/>
  <c r="H180" i="101" s="1"/>
  <c r="BM179" i="101" a="1"/>
  <c r="BM179" i="101" s="1"/>
  <c r="I180" i="101" a="1"/>
  <c r="I180" i="101" s="1"/>
  <c r="D180" i="101" a="1"/>
  <c r="D180" i="101" s="1"/>
  <c r="BR179" i="101" a="1"/>
  <c r="BR179" i="101" s="1"/>
  <c r="BL179" i="101" a="1"/>
  <c r="BL179" i="101" s="1"/>
  <c r="BI179" i="101" a="1"/>
  <c r="BI179" i="101" s="1"/>
  <c r="BG179" i="101" a="1"/>
  <c r="BG179" i="101" s="1"/>
  <c r="BD179" i="101" a="1"/>
  <c r="BD179" i="101" s="1"/>
  <c r="AY179" i="101" a="1"/>
  <c r="AY179" i="101" s="1"/>
  <c r="BC179" i="101" a="1"/>
  <c r="BC179" i="101" s="1"/>
  <c r="G180" i="101" a="1"/>
  <c r="G180" i="101" s="1"/>
  <c r="F180" i="101" a="1"/>
  <c r="F180" i="101" s="1"/>
  <c r="E180" i="101" a="1"/>
  <c r="E180" i="101" s="1"/>
  <c r="BK179" i="101" a="1"/>
  <c r="BK179" i="101" s="1"/>
  <c r="BP179" i="101" a="1"/>
  <c r="BP179" i="101" s="1"/>
  <c r="BN179" i="101" a="1"/>
  <c r="BN179" i="101" s="1"/>
  <c r="BQ179" i="101" a="1"/>
  <c r="BQ179" i="101" s="1"/>
  <c r="AZ179" i="101" a="1"/>
  <c r="AZ179" i="101" s="1"/>
  <c r="BO179" i="101" a="1"/>
  <c r="BO179" i="101" s="1"/>
  <c r="BF179" i="101" a="1"/>
  <c r="BF179" i="101" s="1"/>
  <c r="BA179" i="101" a="1"/>
  <c r="BA179" i="101" s="1"/>
  <c r="AG179" i="101" a="1"/>
  <c r="AG179" i="101" s="1"/>
  <c r="R179" i="101" a="1"/>
  <c r="R179" i="101" s="1"/>
  <c r="AC179" i="101" a="1"/>
  <c r="AC179" i="101" s="1"/>
  <c r="Y179" i="101" a="1"/>
  <c r="Y179" i="101" s="1"/>
  <c r="AV179" i="101" a="1"/>
  <c r="AV179" i="101" s="1"/>
  <c r="AO179" i="101" a="1"/>
  <c r="AO179" i="101" s="1"/>
  <c r="AU179" i="101" a="1"/>
  <c r="AU179" i="101" s="1"/>
  <c r="AS179" i="101" a="1"/>
  <c r="AS179" i="101" s="1"/>
  <c r="AF179" i="101" a="1"/>
  <c r="AF179" i="101" s="1"/>
  <c r="AB179" i="101" a="1"/>
  <c r="AB179" i="101" s="1"/>
  <c r="U179" i="101" a="1"/>
  <c r="U179" i="101" s="1"/>
  <c r="AN179" i="101" a="1"/>
  <c r="AN179" i="101" s="1"/>
  <c r="AA179" i="101" a="1"/>
  <c r="AA179" i="101" s="1"/>
  <c r="AT179" i="101" a="1"/>
  <c r="AT179" i="101" s="1"/>
  <c r="AK179" i="101" a="1"/>
  <c r="AK179" i="101" s="1"/>
  <c r="W179" i="101" a="1"/>
  <c r="W179" i="101" s="1"/>
  <c r="S179" i="101" a="1"/>
  <c r="S179" i="101" s="1"/>
  <c r="AR179" i="101" a="1"/>
  <c r="AR179" i="101" s="1"/>
  <c r="AP179" i="101" a="1"/>
  <c r="AP179" i="101" s="1"/>
  <c r="AJ179" i="101" a="1"/>
  <c r="AJ179" i="101" s="1"/>
  <c r="AE179" i="101" a="1"/>
  <c r="AE179" i="101" s="1"/>
  <c r="Z179" i="101" a="1"/>
  <c r="Z179" i="101" s="1"/>
  <c r="AQ179" i="101" a="1"/>
  <c r="AQ179" i="101" s="1"/>
  <c r="AM179" i="101" a="1"/>
  <c r="AM179" i="101" s="1"/>
  <c r="Q179" i="101" a="1"/>
  <c r="Q179" i="101" s="1"/>
  <c r="AL179" i="101" a="1"/>
  <c r="AL179" i="101" s="1"/>
  <c r="AI179" i="101" a="1"/>
  <c r="AI179" i="101" s="1"/>
  <c r="AD179" i="101" a="1"/>
  <c r="AD179" i="101" s="1"/>
  <c r="V179" i="101" a="1"/>
  <c r="V179" i="101" s="1"/>
  <c r="X179" i="101" a="1"/>
  <c r="X179" i="101" s="1"/>
  <c r="AH179" i="101" a="1"/>
  <c r="AH179" i="101" s="1"/>
  <c r="T179" i="101" a="1"/>
  <c r="T179" i="101" s="1"/>
  <c r="O179" i="101" a="1"/>
  <c r="O179" i="101" s="1"/>
  <c r="BO178" i="101" a="1"/>
  <c r="BO178" i="101" s="1"/>
  <c r="P179" i="101" a="1"/>
  <c r="P179" i="101" s="1"/>
  <c r="E179" i="101" a="1"/>
  <c r="E179" i="101" s="1"/>
  <c r="K179" i="101" a="1"/>
  <c r="K179" i="101" s="1"/>
  <c r="BD178" i="101" a="1"/>
  <c r="BD178" i="101" s="1"/>
  <c r="F179" i="101" a="1"/>
  <c r="F179" i="101" s="1"/>
  <c r="BF178" i="101" a="1"/>
  <c r="BF178" i="101" s="1"/>
  <c r="G179" i="101" a="1"/>
  <c r="G179" i="101" s="1"/>
  <c r="D179" i="101" a="1"/>
  <c r="D179" i="101" s="1"/>
  <c r="BI178" i="101" a="1"/>
  <c r="BI178" i="101" s="1"/>
  <c r="I179" i="101" a="1"/>
  <c r="I179" i="101" s="1"/>
  <c r="BK178" i="101" a="1"/>
  <c r="BK178" i="101" s="1"/>
  <c r="BN178" i="101" a="1"/>
  <c r="BN178" i="101" s="1"/>
  <c r="BR178" i="101" a="1"/>
  <c r="BR178" i="101" s="1"/>
  <c r="BQ178" i="101" a="1"/>
  <c r="BQ178" i="101" s="1"/>
  <c r="BE178" i="101" a="1"/>
  <c r="BE178" i="101" s="1"/>
  <c r="M179" i="101" a="1"/>
  <c r="M179" i="101" s="1"/>
  <c r="J179" i="101" a="1"/>
  <c r="J179" i="101" s="1"/>
  <c r="N179" i="101" a="1"/>
  <c r="N179" i="101" s="1"/>
  <c r="H179" i="101" a="1"/>
  <c r="H179" i="101" s="1"/>
  <c r="L179" i="101" a="1"/>
  <c r="L179" i="101" s="1"/>
  <c r="BG178" i="101" a="1"/>
  <c r="BG178" i="101" s="1"/>
  <c r="BP178" i="101" a="1"/>
  <c r="BP178" i="101" s="1"/>
  <c r="BM178" i="101" a="1"/>
  <c r="BM178" i="101" s="1"/>
  <c r="BJ178" i="101" a="1"/>
  <c r="BJ178" i="101" s="1"/>
  <c r="BL178" i="101" a="1"/>
  <c r="BL178" i="101" s="1"/>
  <c r="BH178" i="101" a="1"/>
  <c r="BH178" i="101" s="1"/>
  <c r="Y178" i="101" a="1"/>
  <c r="Y178" i="101" s="1"/>
  <c r="AD178" i="101" a="1"/>
  <c r="AD178" i="101" s="1"/>
  <c r="AT178" i="101" a="1"/>
  <c r="AT178" i="101" s="1"/>
  <c r="AK178" i="101" a="1"/>
  <c r="AK178" i="101" s="1"/>
  <c r="AU178" i="101" a="1"/>
  <c r="AU178" i="101" s="1"/>
  <c r="AS178" i="101" a="1"/>
  <c r="AS178" i="101" s="1"/>
  <c r="AQ178" i="101" a="1"/>
  <c r="AQ178" i="101" s="1"/>
  <c r="AM178" i="101" a="1"/>
  <c r="AM178" i="101" s="1"/>
  <c r="Z178" i="101" a="1"/>
  <c r="Z178" i="101" s="1"/>
  <c r="BB178" i="101" a="1"/>
  <c r="BB178" i="101" s="1"/>
  <c r="BA178" i="101" a="1"/>
  <c r="BA178" i="101" s="1"/>
  <c r="AH178" i="101" a="1"/>
  <c r="AH178" i="101" s="1"/>
  <c r="AX178" i="101" a="1"/>
  <c r="AX178" i="101" s="1"/>
  <c r="AZ178" i="101" a="1"/>
  <c r="AZ178" i="101" s="1"/>
  <c r="AR178" i="101" a="1"/>
  <c r="AR178" i="101" s="1"/>
  <c r="AO178" i="101" a="1"/>
  <c r="AO178" i="101" s="1"/>
  <c r="AN178" i="101" a="1"/>
  <c r="AN178" i="101" s="1"/>
  <c r="AJ178" i="101" a="1"/>
  <c r="AJ178" i="101" s="1"/>
  <c r="AB178" i="101" a="1"/>
  <c r="AB178" i="101" s="1"/>
  <c r="AE178" i="101" a="1"/>
  <c r="AE178" i="101" s="1"/>
  <c r="AV178" i="101" a="1"/>
  <c r="AV178" i="101" s="1"/>
  <c r="AY178" i="101" a="1"/>
  <c r="AY178" i="101" s="1"/>
  <c r="AW178" i="101" a="1"/>
  <c r="AW178" i="101" s="1"/>
  <c r="AG178" i="101" a="1"/>
  <c r="AG178" i="101" s="1"/>
  <c r="AL178" i="101" a="1"/>
  <c r="AL178" i="101" s="1"/>
  <c r="AF178" i="101" a="1"/>
  <c r="AF178" i="101" s="1"/>
  <c r="AI178" i="101" a="1"/>
  <c r="AI178" i="101" s="1"/>
  <c r="AA178" i="101" a="1"/>
  <c r="AA178" i="101" s="1"/>
  <c r="AP178" i="101" a="1"/>
  <c r="AP178" i="101" s="1"/>
  <c r="BC178" i="101" a="1"/>
  <c r="BC178" i="101" s="1"/>
  <c r="AC178" i="101" a="1"/>
  <c r="AC178" i="101" s="1"/>
  <c r="X178" i="101" a="1"/>
  <c r="X178" i="101" s="1"/>
  <c r="G178" i="101" a="1"/>
  <c r="G178" i="101" s="1"/>
  <c r="T178" i="101" a="1"/>
  <c r="T178" i="101" s="1"/>
  <c r="R178" i="101" a="1"/>
  <c r="R178" i="101" s="1"/>
  <c r="M178" i="101" a="1"/>
  <c r="M178" i="101" s="1"/>
  <c r="L178" i="101" a="1"/>
  <c r="L178" i="101" s="1"/>
  <c r="K178" i="101" a="1"/>
  <c r="K178" i="101" s="1"/>
  <c r="O178" i="101" a="1"/>
  <c r="O178" i="101" s="1"/>
  <c r="H178" i="101" a="1"/>
  <c r="H178" i="101" s="1"/>
  <c r="V178" i="101" a="1"/>
  <c r="V178" i="101" s="1"/>
  <c r="N178" i="101" a="1"/>
  <c r="N178" i="101" s="1"/>
  <c r="Q178" i="101" a="1"/>
  <c r="Q178" i="101" s="1"/>
  <c r="W178" i="101" a="1"/>
  <c r="W178" i="101" s="1"/>
  <c r="P178" i="101" a="1"/>
  <c r="P178" i="101" s="1"/>
  <c r="J178" i="101" a="1"/>
  <c r="J178" i="101" s="1"/>
  <c r="S178" i="101" a="1"/>
  <c r="S178" i="101" s="1"/>
  <c r="U178" i="101" a="1"/>
  <c r="U178" i="101" s="1"/>
  <c r="I178" i="101" a="1"/>
  <c r="I178" i="101" s="1"/>
  <c r="BB177" i="101" a="1"/>
  <c r="BB177" i="101" s="1"/>
  <c r="AQ177" i="101" a="1"/>
  <c r="AQ177" i="101" s="1"/>
  <c r="BN177" i="101" a="1"/>
  <c r="BN177" i="101" s="1"/>
  <c r="BI177" i="101" a="1"/>
  <c r="BI177" i="101" s="1"/>
  <c r="BE177" i="101" a="1"/>
  <c r="BE177" i="101" s="1"/>
  <c r="BK177" i="101" a="1"/>
  <c r="BK177" i="101" s="1"/>
  <c r="BD177" i="101" a="1"/>
  <c r="BD177" i="101" s="1"/>
  <c r="AZ177" i="101" a="1"/>
  <c r="AZ177" i="101" s="1"/>
  <c r="BR177" i="101" a="1"/>
  <c r="BR177" i="101" s="1"/>
  <c r="BO177" i="101" a="1"/>
  <c r="BO177" i="101" s="1"/>
  <c r="BL177" i="101" a="1"/>
  <c r="BL177" i="101" s="1"/>
  <c r="AP177" i="101" a="1"/>
  <c r="AP177" i="101" s="1"/>
  <c r="AY177" i="101" a="1"/>
  <c r="AY177" i="101" s="1"/>
  <c r="D178" i="101" a="1"/>
  <c r="D178" i="101" s="1"/>
  <c r="F178" i="101" a="1"/>
  <c r="F178" i="101" s="1"/>
  <c r="BG177" i="101" a="1"/>
  <c r="BG177" i="101" s="1"/>
  <c r="BQ177" i="101" a="1"/>
  <c r="BQ177" i="101" s="1"/>
  <c r="BP177" i="101" a="1"/>
  <c r="BP177" i="101" s="1"/>
  <c r="AV177" i="101" a="1"/>
  <c r="AV177" i="101" s="1"/>
  <c r="BA177" i="101" a="1"/>
  <c r="BA177" i="101" s="1"/>
  <c r="BJ177" i="101" a="1"/>
  <c r="BJ177" i="101" s="1"/>
  <c r="AR177" i="101" a="1"/>
  <c r="AR177" i="101" s="1"/>
  <c r="AX177" i="101" a="1"/>
  <c r="AX177" i="101" s="1"/>
  <c r="AW177" i="101" a="1"/>
  <c r="AW177" i="101" s="1"/>
  <c r="AU177" i="101" a="1"/>
  <c r="AU177" i="101" s="1"/>
  <c r="AT177" i="101" a="1"/>
  <c r="AT177" i="101" s="1"/>
  <c r="AS177" i="101" a="1"/>
  <c r="AS177" i="101" s="1"/>
  <c r="BC177" i="101" a="1"/>
  <c r="BC177" i="101" s="1"/>
  <c r="BM177" i="101" a="1"/>
  <c r="BM177" i="101" s="1"/>
  <c r="BH177" i="101" a="1"/>
  <c r="BH177" i="101" s="1"/>
  <c r="E178" i="101" a="1"/>
  <c r="E178" i="101" s="1"/>
  <c r="BF177" i="101" a="1"/>
  <c r="BF177" i="101" s="1"/>
  <c r="S177" i="101" a="1"/>
  <c r="S177" i="101" s="1"/>
  <c r="AD177" i="101" a="1"/>
  <c r="AD177" i="101" s="1"/>
  <c r="Y177" i="101" a="1"/>
  <c r="Y177" i="101" s="1"/>
  <c r="AK177" i="101" a="1"/>
  <c r="AK177" i="101" s="1"/>
  <c r="K177" i="101" a="1"/>
  <c r="K177" i="101" s="1"/>
  <c r="V177" i="101" a="1"/>
  <c r="V177" i="101" s="1"/>
  <c r="AJ177" i="101" a="1"/>
  <c r="AJ177" i="101" s="1"/>
  <c r="AH177" i="101" a="1"/>
  <c r="AH177" i="101" s="1"/>
  <c r="P177" i="101" a="1"/>
  <c r="P177" i="101" s="1"/>
  <c r="L177" i="101" a="1"/>
  <c r="L177" i="101" s="1"/>
  <c r="AC177" i="101" a="1"/>
  <c r="AC177" i="101" s="1"/>
  <c r="M177" i="101" a="1"/>
  <c r="M177" i="101" s="1"/>
  <c r="N177" i="101" a="1"/>
  <c r="N177" i="101" s="1"/>
  <c r="J177" i="101" a="1"/>
  <c r="J177" i="101" s="1"/>
  <c r="U177" i="101" a="1"/>
  <c r="U177" i="101" s="1"/>
  <c r="AF177" i="101" a="1"/>
  <c r="AF177" i="101" s="1"/>
  <c r="W177" i="101" a="1"/>
  <c r="W177" i="101" s="1"/>
  <c r="T177" i="101" a="1"/>
  <c r="T177" i="101" s="1"/>
  <c r="AB177" i="101" a="1"/>
  <c r="AB177" i="101" s="1"/>
  <c r="R177" i="101" a="1"/>
  <c r="R177" i="101" s="1"/>
  <c r="Q177" i="101" a="1"/>
  <c r="Q177" i="101" s="1"/>
  <c r="AO177" i="101" a="1"/>
  <c r="AO177" i="101" s="1"/>
  <c r="AL177" i="101" a="1"/>
  <c r="AL177" i="101" s="1"/>
  <c r="X177" i="101" a="1"/>
  <c r="X177" i="101" s="1"/>
  <c r="AI177" i="101" a="1"/>
  <c r="AI177" i="101" s="1"/>
  <c r="AG177" i="101" a="1"/>
  <c r="AG177" i="101" s="1"/>
  <c r="AE177" i="101" a="1"/>
  <c r="AE177" i="101" s="1"/>
  <c r="O177" i="101" a="1"/>
  <c r="O177" i="101" s="1"/>
  <c r="AN177" i="101" a="1"/>
  <c r="AN177" i="101" s="1"/>
  <c r="AA177" i="101" a="1"/>
  <c r="AA177" i="101" s="1"/>
  <c r="Z177" i="101" a="1"/>
  <c r="Z177" i="101" s="1"/>
  <c r="AM177" i="101" a="1"/>
  <c r="AM177" i="101" s="1"/>
  <c r="E177" i="101" a="1"/>
  <c r="E177" i="101" s="1"/>
  <c r="I177" i="101" a="1"/>
  <c r="I177" i="101" s="1"/>
  <c r="BE176" i="101" a="1"/>
  <c r="BE176" i="101" s="1"/>
  <c r="D177" i="101" a="1"/>
  <c r="D177" i="101" s="1"/>
  <c r="BM176" i="101" a="1"/>
  <c r="BM176" i="101" s="1"/>
  <c r="AW176" i="101" a="1"/>
  <c r="AW176" i="101" s="1"/>
  <c r="BH176" i="101" a="1"/>
  <c r="BH176" i="101" s="1"/>
  <c r="BC176" i="101" a="1"/>
  <c r="BC176" i="101" s="1"/>
  <c r="BB176" i="101" a="1"/>
  <c r="BB176" i="101" s="1"/>
  <c r="H177" i="101" a="1"/>
  <c r="H177" i="101" s="1"/>
  <c r="G177" i="101" a="1"/>
  <c r="G177" i="101" s="1"/>
  <c r="BG176" i="101" a="1"/>
  <c r="BG176" i="101" s="1"/>
  <c r="F177" i="101" a="1"/>
  <c r="F177" i="101" s="1"/>
  <c r="BQ176" i="101" a="1"/>
  <c r="BQ176" i="101" s="1"/>
  <c r="BO176" i="101" a="1"/>
  <c r="BO176" i="101" s="1"/>
  <c r="AX176" i="101" a="1"/>
  <c r="AX176" i="101" s="1"/>
  <c r="BK176" i="101" a="1"/>
  <c r="BK176" i="101" s="1"/>
  <c r="AV176" i="101" a="1"/>
  <c r="AV176" i="101" s="1"/>
  <c r="BA176" i="101" a="1"/>
  <c r="BA176" i="101" s="1"/>
  <c r="BI176" i="101" a="1"/>
  <c r="BI176" i="101" s="1"/>
  <c r="BR176" i="101" a="1"/>
  <c r="BR176" i="101" s="1"/>
  <c r="AS176" i="101" a="1"/>
  <c r="AS176" i="101" s="1"/>
  <c r="BP176" i="101" a="1"/>
  <c r="BP176" i="101" s="1"/>
  <c r="BF176" i="101" a="1"/>
  <c r="BF176" i="101" s="1"/>
  <c r="BD176" i="101" a="1"/>
  <c r="BD176" i="101" s="1"/>
  <c r="BN176" i="101" a="1"/>
  <c r="BN176" i="101" s="1"/>
  <c r="BL176" i="101" a="1"/>
  <c r="BL176" i="101" s="1"/>
  <c r="AY176" i="101" a="1"/>
  <c r="AY176" i="101" s="1"/>
  <c r="BJ176" i="101" a="1"/>
  <c r="BJ176" i="101" s="1"/>
  <c r="AU176" i="101" a="1"/>
  <c r="AU176" i="101" s="1"/>
  <c r="AZ176" i="101" a="1"/>
  <c r="AZ176" i="101" s="1"/>
  <c r="AT176" i="101" a="1"/>
  <c r="AT176" i="101" s="1"/>
  <c r="V176" i="101" a="1"/>
  <c r="V176" i="101" s="1"/>
  <c r="AQ176" i="101" a="1"/>
  <c r="AQ176" i="101" s="1"/>
  <c r="P176" i="101" a="1"/>
  <c r="P176" i="101" s="1"/>
  <c r="AP176" i="101" a="1"/>
  <c r="AP176" i="101" s="1"/>
  <c r="O176" i="101" a="1"/>
  <c r="O176" i="101" s="1"/>
  <c r="AK176" i="101" a="1"/>
  <c r="AK176" i="101" s="1"/>
  <c r="AI176" i="101" a="1"/>
  <c r="AI176" i="101" s="1"/>
  <c r="R176" i="101" a="1"/>
  <c r="R176" i="101" s="1"/>
  <c r="AG176" i="101" a="1"/>
  <c r="AG176" i="101" s="1"/>
  <c r="AB176" i="101" a="1"/>
  <c r="AB176" i="101" s="1"/>
  <c r="AA176" i="101" a="1"/>
  <c r="AA176" i="101" s="1"/>
  <c r="N176" i="101" a="1"/>
  <c r="N176" i="101" s="1"/>
  <c r="Y176" i="101" a="1"/>
  <c r="Y176" i="101" s="1"/>
  <c r="W176" i="101" a="1"/>
  <c r="W176" i="101" s="1"/>
  <c r="AM176" i="101" a="1"/>
  <c r="AM176" i="101" s="1"/>
  <c r="AD176" i="101" a="1"/>
  <c r="AD176" i="101" s="1"/>
  <c r="AL176" i="101" a="1"/>
  <c r="AL176" i="101" s="1"/>
  <c r="T176" i="101" a="1"/>
  <c r="T176" i="101" s="1"/>
  <c r="M176" i="101" a="1"/>
  <c r="M176" i="101" s="1"/>
  <c r="Q176" i="101" a="1"/>
  <c r="Q176" i="101" s="1"/>
  <c r="Z176" i="101" a="1"/>
  <c r="Z176" i="101" s="1"/>
  <c r="X176" i="101" a="1"/>
  <c r="X176" i="101" s="1"/>
  <c r="AO176" i="101" a="1"/>
  <c r="AO176" i="101" s="1"/>
  <c r="AN176" i="101" a="1"/>
  <c r="AN176" i="101" s="1"/>
  <c r="AC176" i="101" a="1"/>
  <c r="AC176" i="101" s="1"/>
  <c r="AJ176" i="101" a="1"/>
  <c r="AJ176" i="101" s="1"/>
  <c r="AH176" i="101" a="1"/>
  <c r="AH176" i="101" s="1"/>
  <c r="AE176" i="101" a="1"/>
  <c r="AE176" i="101" s="1"/>
  <c r="AF176" i="101" a="1"/>
  <c r="AF176" i="101" s="1"/>
  <c r="S176" i="101" a="1"/>
  <c r="S176" i="101" s="1"/>
  <c r="AR176" i="101" a="1"/>
  <c r="AR176" i="101" s="1"/>
  <c r="U176" i="101" a="1"/>
  <c r="U176" i="101" s="1"/>
  <c r="BE175" i="101" a="1"/>
  <c r="BE175" i="101" s="1"/>
  <c r="AZ175" i="101" a="1"/>
  <c r="AZ175" i="101" s="1"/>
  <c r="BN175" i="101" a="1"/>
  <c r="BN175" i="101" s="1"/>
  <c r="BJ175" i="101" a="1"/>
  <c r="BJ175" i="101" s="1"/>
  <c r="BP175" i="101" a="1"/>
  <c r="BP175" i="101" s="1"/>
  <c r="BG175" i="101" a="1"/>
  <c r="BG175" i="101" s="1"/>
  <c r="H176" i="101" a="1"/>
  <c r="H176" i="101" s="1"/>
  <c r="J176" i="101" a="1"/>
  <c r="J176" i="101" s="1"/>
  <c r="BR175" i="101" a="1"/>
  <c r="BR175" i="101" s="1"/>
  <c r="BC175" i="101" a="1"/>
  <c r="BC175" i="101" s="1"/>
  <c r="AW175" i="101" a="1"/>
  <c r="AW175" i="101" s="1"/>
  <c r="D176" i="101" a="1"/>
  <c r="D176" i="101" s="1"/>
  <c r="BO175" i="101" a="1"/>
  <c r="BO175" i="101" s="1"/>
  <c r="BH175" i="101" a="1"/>
  <c r="BH175" i="101" s="1"/>
  <c r="G176" i="101" a="1"/>
  <c r="G176" i="101" s="1"/>
  <c r="BM175" i="101" a="1"/>
  <c r="BM175" i="101" s="1"/>
  <c r="BD175" i="101" a="1"/>
  <c r="BD175" i="101" s="1"/>
  <c r="AY175" i="101" a="1"/>
  <c r="AY175" i="101" s="1"/>
  <c r="BL175" i="101" a="1"/>
  <c r="BL175" i="101" s="1"/>
  <c r="AX175" i="101" a="1"/>
  <c r="AX175" i="101" s="1"/>
  <c r="K176" i="101" a="1"/>
  <c r="K176" i="101" s="1"/>
  <c r="BQ175" i="101" a="1"/>
  <c r="BQ175" i="101" s="1"/>
  <c r="BI175" i="101" a="1"/>
  <c r="BI175" i="101" s="1"/>
  <c r="L176" i="101" a="1"/>
  <c r="L176" i="101" s="1"/>
  <c r="F176" i="101" a="1"/>
  <c r="F176" i="101" s="1"/>
  <c r="E176" i="101" a="1"/>
  <c r="E176" i="101" s="1"/>
  <c r="BB175" i="101" a="1"/>
  <c r="BB175" i="101" s="1"/>
  <c r="BK175" i="101" a="1"/>
  <c r="BK175" i="101" s="1"/>
  <c r="BA175" i="101" a="1"/>
  <c r="BA175" i="101" s="1"/>
  <c r="BF175" i="101" a="1"/>
  <c r="BF175" i="101" s="1"/>
  <c r="I176" i="101" a="1"/>
  <c r="I176" i="101" s="1"/>
  <c r="AI175" i="101" a="1"/>
  <c r="AI175" i="101" s="1"/>
  <c r="AB175" i="101" a="1"/>
  <c r="AB175" i="101" s="1"/>
  <c r="Z175" i="101" a="1"/>
  <c r="Z175" i="101" s="1"/>
  <c r="AT175" i="101" a="1"/>
  <c r="AT175" i="101" s="1"/>
  <c r="AQ175" i="101" a="1"/>
  <c r="AQ175" i="101" s="1"/>
  <c r="AC175" i="101" a="1"/>
  <c r="AC175" i="101" s="1"/>
  <c r="AS175" i="101" a="1"/>
  <c r="AS175" i="101" s="1"/>
  <c r="AM175" i="101" a="1"/>
  <c r="AM175" i="101" s="1"/>
  <c r="AL175" i="101" a="1"/>
  <c r="AL175" i="101" s="1"/>
  <c r="AE175" i="101" a="1"/>
  <c r="AE175" i="101" s="1"/>
  <c r="AN175" i="101" a="1"/>
  <c r="AN175" i="101" s="1"/>
  <c r="AF175" i="101" a="1"/>
  <c r="AF175" i="101" s="1"/>
  <c r="AK175" i="101" a="1"/>
  <c r="AK175" i="101" s="1"/>
  <c r="X175" i="101" a="1"/>
  <c r="X175" i="101" s="1"/>
  <c r="AH175" i="101" a="1"/>
  <c r="AH175" i="101" s="1"/>
  <c r="W175" i="101" a="1"/>
  <c r="W175" i="101" s="1"/>
  <c r="V175" i="101" a="1"/>
  <c r="V175" i="101" s="1"/>
  <c r="AD175" i="101" a="1"/>
  <c r="AD175" i="101" s="1"/>
  <c r="AV175" i="101" a="1"/>
  <c r="AV175" i="101" s="1"/>
  <c r="AA175" i="101" a="1"/>
  <c r="AA175" i="101" s="1"/>
  <c r="AU175" i="101" a="1"/>
  <c r="AU175" i="101" s="1"/>
  <c r="AR175" i="101" a="1"/>
  <c r="AR175" i="101" s="1"/>
  <c r="AO175" i="101" a="1"/>
  <c r="AO175" i="101" s="1"/>
  <c r="U175" i="101" a="1"/>
  <c r="U175" i="101" s="1"/>
  <c r="T175" i="101" a="1"/>
  <c r="T175" i="101" s="1"/>
  <c r="AP175" i="101" a="1"/>
  <c r="AP175" i="101" s="1"/>
  <c r="Y175" i="101" a="1"/>
  <c r="Y175" i="101" s="1"/>
  <c r="S175" i="101" a="1"/>
  <c r="S175" i="101" s="1"/>
  <c r="AJ175" i="101" a="1"/>
  <c r="AJ175" i="101" s="1"/>
  <c r="AG175" i="101" a="1"/>
  <c r="AG175" i="101" s="1"/>
  <c r="H175" i="101" a="1"/>
  <c r="H175" i="101" s="1"/>
  <c r="BL174" i="101" a="1"/>
  <c r="BL174" i="101" s="1"/>
  <c r="G175" i="101" a="1"/>
  <c r="G175" i="101" s="1"/>
  <c r="D175" i="101" a="1"/>
  <c r="D175" i="101" s="1"/>
  <c r="F175" i="101" a="1"/>
  <c r="F175" i="101" s="1"/>
  <c r="BM174" i="101" a="1"/>
  <c r="BM174" i="101" s="1"/>
  <c r="BG174" i="101" a="1"/>
  <c r="BG174" i="101" s="1"/>
  <c r="BB174" i="101" a="1"/>
  <c r="BB174" i="101" s="1"/>
  <c r="BP174" i="101" a="1"/>
  <c r="BP174" i="101" s="1"/>
  <c r="Q175" i="101" a="1"/>
  <c r="Q175" i="101" s="1"/>
  <c r="J175" i="101" a="1"/>
  <c r="J175" i="101" s="1"/>
  <c r="BJ174" i="101" a="1"/>
  <c r="BJ174" i="101" s="1"/>
  <c r="N175" i="101" a="1"/>
  <c r="N175" i="101" s="1"/>
  <c r="K175" i="101" a="1"/>
  <c r="K175" i="101" s="1"/>
  <c r="L175" i="101" a="1"/>
  <c r="L175" i="101" s="1"/>
  <c r="BK174" i="101" a="1"/>
  <c r="BK174" i="101" s="1"/>
  <c r="E175" i="101" a="1"/>
  <c r="E175" i="101" s="1"/>
  <c r="BQ174" i="101" a="1"/>
  <c r="BQ174" i="101" s="1"/>
  <c r="BO174" i="101" a="1"/>
  <c r="BO174" i="101" s="1"/>
  <c r="BD174" i="101" a="1"/>
  <c r="BD174" i="101" s="1"/>
  <c r="P175" i="101" a="1"/>
  <c r="P175" i="101" s="1"/>
  <c r="BF174" i="101" a="1"/>
  <c r="BF174" i="101" s="1"/>
  <c r="BE174" i="101" a="1"/>
  <c r="BE174" i="101" s="1"/>
  <c r="BR174" i="101" a="1"/>
  <c r="BR174" i="101" s="1"/>
  <c r="BN174" i="101" a="1"/>
  <c r="BN174" i="101" s="1"/>
  <c r="BH174" i="101" a="1"/>
  <c r="BH174" i="101" s="1"/>
  <c r="BC174" i="101" a="1"/>
  <c r="BC174" i="101" s="1"/>
  <c r="I175" i="101" a="1"/>
  <c r="I175" i="101" s="1"/>
  <c r="BI174" i="101" a="1"/>
  <c r="BI174" i="101" s="1"/>
  <c r="R175" i="101" a="1"/>
  <c r="R175" i="101" s="1"/>
  <c r="O175" i="101" a="1"/>
  <c r="O175" i="101" s="1"/>
  <c r="M175" i="101" a="1"/>
  <c r="M175" i="101" s="1"/>
  <c r="AB174" i="101" a="1"/>
  <c r="AB174" i="101" s="1"/>
  <c r="X174" i="101" a="1"/>
  <c r="X174" i="101" s="1"/>
  <c r="AX174" i="101" a="1"/>
  <c r="AX174" i="101" s="1"/>
  <c r="AG174" i="101" a="1"/>
  <c r="AG174" i="101" s="1"/>
  <c r="Y174" i="101" a="1"/>
  <c r="Y174" i="101" s="1"/>
  <c r="AW174" i="101" a="1"/>
  <c r="AW174" i="101" s="1"/>
  <c r="AK174" i="101" a="1"/>
  <c r="AK174" i="101" s="1"/>
  <c r="Z174" i="101" a="1"/>
  <c r="Z174" i="101" s="1"/>
  <c r="AC174" i="101" a="1"/>
  <c r="AC174" i="101" s="1"/>
  <c r="AA174" i="101" a="1"/>
  <c r="AA174" i="101" s="1"/>
  <c r="AS174" i="101" a="1"/>
  <c r="AS174" i="101" s="1"/>
  <c r="AQ174" i="101" a="1"/>
  <c r="AQ174" i="101" s="1"/>
  <c r="AD174" i="101" a="1"/>
  <c r="AD174" i="101" s="1"/>
  <c r="BA174" i="101" a="1"/>
  <c r="BA174" i="101" s="1"/>
  <c r="AV174" i="101" a="1"/>
  <c r="AV174" i="101" s="1"/>
  <c r="AT174" i="101" a="1"/>
  <c r="AT174" i="101" s="1"/>
  <c r="AU174" i="101" a="1"/>
  <c r="AU174" i="101" s="1"/>
  <c r="AF174" i="101" a="1"/>
  <c r="AF174" i="101" s="1"/>
  <c r="AO174" i="101" a="1"/>
  <c r="AO174" i="101" s="1"/>
  <c r="AL174" i="101" a="1"/>
  <c r="AL174" i="101" s="1"/>
  <c r="AH174" i="101" a="1"/>
  <c r="AH174" i="101" s="1"/>
  <c r="AJ174" i="101" a="1"/>
  <c r="AJ174" i="101" s="1"/>
  <c r="AR174" i="101" a="1"/>
  <c r="AR174" i="101" s="1"/>
  <c r="W174" i="101" a="1"/>
  <c r="W174" i="101" s="1"/>
  <c r="V174" i="101" a="1"/>
  <c r="V174" i="101" s="1"/>
  <c r="AE174" i="101" a="1"/>
  <c r="AE174" i="101" s="1"/>
  <c r="AP174" i="101" a="1"/>
  <c r="AP174" i="101" s="1"/>
  <c r="AZ174" i="101" a="1"/>
  <c r="AZ174" i="101" s="1"/>
  <c r="AY174" i="101" a="1"/>
  <c r="AY174" i="101" s="1"/>
  <c r="AN174" i="101" a="1"/>
  <c r="AN174" i="101" s="1"/>
  <c r="AI174" i="101" a="1"/>
  <c r="AI174" i="101" s="1"/>
  <c r="AM174" i="101" a="1"/>
  <c r="AM174" i="101" s="1"/>
  <c r="R174" i="101" a="1"/>
  <c r="R174" i="101" s="1"/>
  <c r="Q174" i="101" a="1"/>
  <c r="Q174" i="101" s="1"/>
  <c r="M174" i="101" a="1"/>
  <c r="M174" i="101" s="1"/>
  <c r="I174" i="101" a="1"/>
  <c r="I174" i="101" s="1"/>
  <c r="BF173" i="101" a="1"/>
  <c r="BF173" i="101" s="1"/>
  <c r="BI173" i="101" a="1"/>
  <c r="BI173" i="101" s="1"/>
  <c r="P174" i="101" a="1"/>
  <c r="P174" i="101" s="1"/>
  <c r="N174" i="101" a="1"/>
  <c r="N174" i="101" s="1"/>
  <c r="BQ173" i="101" a="1"/>
  <c r="BQ173" i="101" s="1"/>
  <c r="BH173" i="101" a="1"/>
  <c r="BH173" i="101" s="1"/>
  <c r="O174" i="101" a="1"/>
  <c r="O174" i="101" s="1"/>
  <c r="L174" i="101" a="1"/>
  <c r="L174" i="101" s="1"/>
  <c r="K174" i="101" a="1"/>
  <c r="K174" i="101" s="1"/>
  <c r="T174" i="101" a="1"/>
  <c r="T174" i="101" s="1"/>
  <c r="U174" i="101" a="1"/>
  <c r="U174" i="101" s="1"/>
  <c r="S174" i="101" a="1"/>
  <c r="S174" i="101" s="1"/>
  <c r="D174" i="101" a="1"/>
  <c r="D174" i="101" s="1"/>
  <c r="J174" i="101" a="1"/>
  <c r="J174" i="101" s="1"/>
  <c r="E174" i="101" a="1"/>
  <c r="E174" i="101" s="1"/>
  <c r="BR173" i="101" a="1"/>
  <c r="BR173" i="101" s="1"/>
  <c r="BN173" i="101" a="1"/>
  <c r="BN173" i="101" s="1"/>
  <c r="BJ173" i="101" a="1"/>
  <c r="BJ173" i="101" s="1"/>
  <c r="G174" i="101" a="1"/>
  <c r="G174" i="101" s="1"/>
  <c r="F174" i="101" a="1"/>
  <c r="F174" i="101" s="1"/>
  <c r="BG173" i="101" a="1"/>
  <c r="BG173" i="101" s="1"/>
  <c r="H174" i="101" a="1"/>
  <c r="H174" i="101" s="1"/>
  <c r="BM173" i="101" a="1"/>
  <c r="BM173" i="101" s="1"/>
  <c r="BK173" i="101" a="1"/>
  <c r="BK173" i="101" s="1"/>
  <c r="BE173" i="101" a="1"/>
  <c r="BE173" i="101" s="1"/>
  <c r="BP173" i="101" a="1"/>
  <c r="BP173" i="101" s="1"/>
  <c r="BO173" i="101" a="1"/>
  <c r="BO173" i="101" s="1"/>
  <c r="BL173" i="101" a="1"/>
  <c r="BL173" i="101" s="1"/>
  <c r="AU173" i="101" a="1"/>
  <c r="AU173" i="101" s="1"/>
  <c r="AN173" i="101" a="1"/>
  <c r="AN173" i="101" s="1"/>
  <c r="AF173" i="101" a="1"/>
  <c r="AF173" i="101" s="1"/>
  <c r="AO173" i="101" a="1"/>
  <c r="AO173" i="101" s="1"/>
  <c r="Z173" i="101" a="1"/>
  <c r="Z173" i="101" s="1"/>
  <c r="AI173" i="101" a="1"/>
  <c r="AI173" i="101" s="1"/>
  <c r="AS173" i="101" a="1"/>
  <c r="AS173" i="101" s="1"/>
  <c r="AB173" i="101" a="1"/>
  <c r="AB173" i="101" s="1"/>
  <c r="AP173" i="101" a="1"/>
  <c r="AP173" i="101" s="1"/>
  <c r="AM173" i="101" a="1"/>
  <c r="AM173" i="101" s="1"/>
  <c r="Y173" i="101" a="1"/>
  <c r="Y173" i="101" s="1"/>
  <c r="AW173" i="101" a="1"/>
  <c r="AW173" i="101" s="1"/>
  <c r="BD173" i="101" a="1"/>
  <c r="BD173" i="101" s="1"/>
  <c r="AX173" i="101" a="1"/>
  <c r="AX173" i="101" s="1"/>
  <c r="AE173" i="101" a="1"/>
  <c r="AE173" i="101" s="1"/>
  <c r="BA173" i="101" a="1"/>
  <c r="BA173" i="101" s="1"/>
  <c r="AT173" i="101" a="1"/>
  <c r="AT173" i="101" s="1"/>
  <c r="AL173" i="101" a="1"/>
  <c r="AL173" i="101" s="1"/>
  <c r="AR173" i="101" a="1"/>
  <c r="AR173" i="101" s="1"/>
  <c r="AJ173" i="101" a="1"/>
  <c r="AJ173" i="101" s="1"/>
  <c r="AA173" i="101" a="1"/>
  <c r="AA173" i="101" s="1"/>
  <c r="AQ173" i="101" a="1"/>
  <c r="AQ173" i="101" s="1"/>
  <c r="BC173" i="101" a="1"/>
  <c r="BC173" i="101" s="1"/>
  <c r="AH173" i="101" a="1"/>
  <c r="AH173" i="101" s="1"/>
  <c r="BB173" i="101" a="1"/>
  <c r="BB173" i="101" s="1"/>
  <c r="AV173" i="101" a="1"/>
  <c r="AV173" i="101" s="1"/>
  <c r="AD173" i="101" a="1"/>
  <c r="AD173" i="101" s="1"/>
  <c r="AK173" i="101" a="1"/>
  <c r="AK173" i="101" s="1"/>
  <c r="AZ173" i="101" a="1"/>
  <c r="AZ173" i="101" s="1"/>
  <c r="AC173" i="101" a="1"/>
  <c r="AC173" i="101" s="1"/>
  <c r="AG173" i="101" a="1"/>
  <c r="AG173" i="101" s="1"/>
  <c r="AY173" i="101" a="1"/>
  <c r="AY173" i="101" s="1"/>
  <c r="O173" i="101" a="1"/>
  <c r="O173" i="101" s="1"/>
  <c r="P173" i="101" a="1"/>
  <c r="P173" i="101" s="1"/>
  <c r="F173" i="101" a="1"/>
  <c r="F173" i="101" s="1"/>
  <c r="BR172" i="101" a="1"/>
  <c r="BR172" i="101" s="1"/>
  <c r="BK172" i="101" a="1"/>
  <c r="BK172" i="101" s="1"/>
  <c r="X173" i="101" a="1"/>
  <c r="X173" i="101" s="1"/>
  <c r="W173" i="101" a="1"/>
  <c r="W173" i="101" s="1"/>
  <c r="U173" i="101" a="1"/>
  <c r="U173" i="101" s="1"/>
  <c r="M173" i="101" a="1"/>
  <c r="M173" i="101" s="1"/>
  <c r="J173" i="101" a="1"/>
  <c r="J173" i="101" s="1"/>
  <c r="BP172" i="101" a="1"/>
  <c r="BP172" i="101" s="1"/>
  <c r="BQ172" i="101" a="1"/>
  <c r="BQ172" i="101" s="1"/>
  <c r="BN172" i="101" a="1"/>
  <c r="BN172" i="101" s="1"/>
  <c r="H173" i="101" a="1"/>
  <c r="H173" i="101" s="1"/>
  <c r="G173" i="101" a="1"/>
  <c r="G173" i="101" s="1"/>
  <c r="V173" i="101" a="1"/>
  <c r="V173" i="101" s="1"/>
  <c r="N173" i="101" a="1"/>
  <c r="N173" i="101" s="1"/>
  <c r="T173" i="101" a="1"/>
  <c r="T173" i="101" s="1"/>
  <c r="R173" i="101" a="1"/>
  <c r="R173" i="101" s="1"/>
  <c r="K173" i="101" a="1"/>
  <c r="K173" i="101" s="1"/>
  <c r="E173" i="101" a="1"/>
  <c r="E173" i="101" s="1"/>
  <c r="BO172" i="101" a="1"/>
  <c r="BO172" i="101" s="1"/>
  <c r="L173" i="101" a="1"/>
  <c r="L173" i="101" s="1"/>
  <c r="BJ172" i="101" a="1"/>
  <c r="BJ172" i="101" s="1"/>
  <c r="BM172" i="101" a="1"/>
  <c r="BM172" i="101" s="1"/>
  <c r="S173" i="101" a="1"/>
  <c r="S173" i="101" s="1"/>
  <c r="D173" i="101" a="1"/>
  <c r="D173" i="101" s="1"/>
  <c r="BL172" i="101" a="1"/>
  <c r="BL172" i="101" s="1"/>
  <c r="I173" i="101" a="1"/>
  <c r="I173" i="101" s="1"/>
  <c r="Q173" i="101" a="1"/>
  <c r="Q173" i="101" s="1"/>
  <c r="BE172" i="101" a="1"/>
  <c r="BE172" i="101" s="1"/>
  <c r="BI172" i="101" a="1"/>
  <c r="BI172" i="101" s="1"/>
  <c r="BH172" i="101" a="1"/>
  <c r="BH172" i="101" s="1"/>
  <c r="BG172" i="101" a="1"/>
  <c r="BG172" i="101" s="1"/>
  <c r="AO172" i="101" a="1"/>
  <c r="AO172" i="101" s="1"/>
  <c r="BA172" i="101" a="1"/>
  <c r="BA172" i="101" s="1"/>
  <c r="BB172" i="101" a="1"/>
  <c r="BB172" i="101" s="1"/>
  <c r="AZ172" i="101" a="1"/>
  <c r="AZ172" i="101" s="1"/>
  <c r="AI172" i="101" a="1"/>
  <c r="AI172" i="101" s="1"/>
  <c r="AV172" i="101" a="1"/>
  <c r="AV172" i="101" s="1"/>
  <c r="BF172" i="101" a="1"/>
  <c r="BF172" i="101" s="1"/>
  <c r="BD172" i="101" a="1"/>
  <c r="BD172" i="101" s="1"/>
  <c r="BC172" i="101" a="1"/>
  <c r="BC172" i="101" s="1"/>
  <c r="AK172" i="101" a="1"/>
  <c r="AK172" i="101" s="1"/>
  <c r="AM172" i="101" a="1"/>
  <c r="AM172" i="101" s="1"/>
  <c r="AX172" i="101" a="1"/>
  <c r="AX172" i="101" s="1"/>
  <c r="AY172" i="101" a="1"/>
  <c r="AY172" i="101" s="1"/>
  <c r="AT172" i="101" a="1"/>
  <c r="AT172" i="101" s="1"/>
  <c r="AW172" i="101" a="1"/>
  <c r="AW172" i="101" s="1"/>
  <c r="AS172" i="101" a="1"/>
  <c r="AS172" i="101" s="1"/>
  <c r="AQ172" i="101" a="1"/>
  <c r="AQ172" i="101" s="1"/>
  <c r="AL172" i="101" a="1"/>
  <c r="AL172" i="101" s="1"/>
  <c r="AN172" i="101" a="1"/>
  <c r="AN172" i="101" s="1"/>
  <c r="AH172" i="101" a="1"/>
  <c r="AH172" i="101" s="1"/>
  <c r="AU172" i="101" a="1"/>
  <c r="AU172" i="101" s="1"/>
  <c r="AR172" i="101" a="1"/>
  <c r="AR172" i="101" s="1"/>
  <c r="AP172" i="101" a="1"/>
  <c r="AP172" i="101" s="1"/>
  <c r="AJ172" i="101" a="1"/>
  <c r="AJ172" i="101" s="1"/>
  <c r="AB172" i="101" a="1"/>
  <c r="AB172" i="101" s="1"/>
  <c r="Z172" i="101" a="1"/>
  <c r="Z172" i="101" s="1"/>
  <c r="X172" i="101" a="1"/>
  <c r="X172" i="101" s="1"/>
  <c r="AA172" i="101" a="1"/>
  <c r="AA172" i="101" s="1"/>
  <c r="Q172" i="101" a="1"/>
  <c r="Q172" i="101" s="1"/>
  <c r="W172" i="101" a="1"/>
  <c r="W172" i="101" s="1"/>
  <c r="V172" i="101" a="1"/>
  <c r="V172" i="101" s="1"/>
  <c r="T172" i="101" a="1"/>
  <c r="T172" i="101" s="1"/>
  <c r="D172" i="101" a="1"/>
  <c r="D172" i="101" s="1"/>
  <c r="R172" i="101" a="1"/>
  <c r="R172" i="101" s="1"/>
  <c r="M172" i="101" a="1"/>
  <c r="M172" i="101" s="1"/>
  <c r="F172" i="101" a="1"/>
  <c r="F172" i="101" s="1"/>
  <c r="H172" i="101" a="1"/>
  <c r="H172" i="101" s="1"/>
  <c r="E172" i="101" a="1"/>
  <c r="E172" i="101" s="1"/>
  <c r="S172" i="101" a="1"/>
  <c r="S172" i="101" s="1"/>
  <c r="P172" i="101" a="1"/>
  <c r="P172" i="101" s="1"/>
  <c r="J172" i="101" a="1"/>
  <c r="J172" i="101" s="1"/>
  <c r="AG172" i="101" a="1"/>
  <c r="AG172" i="101" s="1"/>
  <c r="L172" i="101" a="1"/>
  <c r="L172" i="101" s="1"/>
  <c r="K172" i="101" a="1"/>
  <c r="K172" i="101" s="1"/>
  <c r="Y172" i="101" a="1"/>
  <c r="Y172" i="101" s="1"/>
  <c r="G172" i="101" a="1"/>
  <c r="G172" i="101" s="1"/>
  <c r="O172" i="101" a="1"/>
  <c r="O172" i="101" s="1"/>
  <c r="I172" i="101" a="1"/>
  <c r="I172" i="101" s="1"/>
  <c r="AF172" i="101" a="1"/>
  <c r="AF172" i="101" s="1"/>
  <c r="AE172" i="101" a="1"/>
  <c r="AE172" i="101" s="1"/>
  <c r="AD172" i="101" a="1"/>
  <c r="AD172" i="101" s="1"/>
  <c r="U172" i="101" a="1"/>
  <c r="U172" i="101" s="1"/>
  <c r="N172" i="101" a="1"/>
  <c r="N172" i="101" s="1"/>
  <c r="BQ171" i="101" a="1"/>
  <c r="BQ171" i="101" s="1"/>
  <c r="BR171" i="101" a="1"/>
  <c r="BR171" i="101" s="1"/>
  <c r="AC172" i="101" a="1"/>
  <c r="AC172" i="101" s="1"/>
  <c r="BP171" i="101" a="1"/>
  <c r="BP171" i="101" s="1"/>
  <c r="BJ171" i="101" a="1"/>
  <c r="BJ171" i="101" s="1"/>
  <c r="AK171" i="101" a="1"/>
  <c r="AK171" i="101" s="1"/>
  <c r="BO171" i="101" a="1"/>
  <c r="BO171" i="101" s="1"/>
  <c r="AY171" i="101" a="1"/>
  <c r="AY171" i="101" s="1"/>
  <c r="BB171" i="101" a="1"/>
  <c r="BB171" i="101" s="1"/>
  <c r="BI171" i="101" a="1"/>
  <c r="BI171" i="101" s="1"/>
  <c r="BN171" i="101" a="1"/>
  <c r="BN171" i="101" s="1"/>
  <c r="BM171" i="101" a="1"/>
  <c r="BM171" i="101" s="1"/>
  <c r="BL171" i="101" a="1"/>
  <c r="BL171" i="101" s="1"/>
  <c r="BK171" i="101" a="1"/>
  <c r="BK171" i="101" s="1"/>
  <c r="BH171" i="101" a="1"/>
  <c r="BH171" i="101" s="1"/>
  <c r="AT171" i="101" a="1"/>
  <c r="AT171" i="101" s="1"/>
  <c r="AO171" i="101" a="1"/>
  <c r="AO171" i="101" s="1"/>
  <c r="BF171" i="101" a="1"/>
  <c r="BF171" i="101" s="1"/>
  <c r="AQ171" i="101" a="1"/>
  <c r="AQ171" i="101" s="1"/>
  <c r="BE171" i="101" a="1"/>
  <c r="BE171" i="101" s="1"/>
  <c r="AN171" i="101" a="1"/>
  <c r="AN171" i="101" s="1"/>
  <c r="BA171" i="101" a="1"/>
  <c r="BA171" i="101" s="1"/>
  <c r="AX171" i="101" a="1"/>
  <c r="AX171" i="101" s="1"/>
  <c r="AW171" i="101" a="1"/>
  <c r="AW171" i="101" s="1"/>
  <c r="AM171" i="101" a="1"/>
  <c r="AM171" i="101" s="1"/>
  <c r="AV171" i="101" a="1"/>
  <c r="AV171" i="101" s="1"/>
  <c r="AL171" i="101" a="1"/>
  <c r="AL171" i="101" s="1"/>
  <c r="AP171" i="101" a="1"/>
  <c r="AP171" i="101" s="1"/>
  <c r="BG171" i="101" a="1"/>
  <c r="BG171" i="101" s="1"/>
  <c r="BD171" i="101" a="1"/>
  <c r="BD171" i="101" s="1"/>
  <c r="AS171" i="101" a="1"/>
  <c r="AS171" i="101" s="1"/>
  <c r="BC171" i="101" a="1"/>
  <c r="BC171" i="101" s="1"/>
  <c r="AZ171" i="101" a="1"/>
  <c r="AZ171" i="101" s="1"/>
  <c r="AR171" i="101" a="1"/>
  <c r="AR171" i="101" s="1"/>
  <c r="AU171" i="101" a="1"/>
  <c r="AU171" i="101" s="1"/>
  <c r="AB171" i="101" a="1"/>
  <c r="AB171" i="101" s="1"/>
  <c r="AC171" i="101" a="1"/>
  <c r="AC171" i="101" s="1"/>
  <c r="U171" i="101" a="1"/>
  <c r="U171" i="101" s="1"/>
  <c r="T171" i="101" a="1"/>
  <c r="T171" i="101" s="1"/>
  <c r="J171" i="101" a="1"/>
  <c r="J171" i="101" s="1"/>
  <c r="AI171" i="101" a="1"/>
  <c r="AI171" i="101" s="1"/>
  <c r="AG171" i="101" a="1"/>
  <c r="AG171" i="101" s="1"/>
  <c r="K171" i="101" a="1"/>
  <c r="K171" i="101" s="1"/>
  <c r="P171" i="101" a="1"/>
  <c r="P171" i="101" s="1"/>
  <c r="AF171" i="101" a="1"/>
  <c r="AF171" i="101" s="1"/>
  <c r="O171" i="101" a="1"/>
  <c r="O171" i="101" s="1"/>
  <c r="AH171" i="101" a="1"/>
  <c r="AH171" i="101" s="1"/>
  <c r="AE171" i="101" a="1"/>
  <c r="AE171" i="101" s="1"/>
  <c r="Q171" i="101" a="1"/>
  <c r="Q171" i="101" s="1"/>
  <c r="S171" i="101" a="1"/>
  <c r="S171" i="101" s="1"/>
  <c r="Z171" i="101" a="1"/>
  <c r="Z171" i="101" s="1"/>
  <c r="X171" i="101" a="1"/>
  <c r="X171" i="101" s="1"/>
  <c r="L171" i="101" a="1"/>
  <c r="L171" i="101" s="1"/>
  <c r="N171" i="101" a="1"/>
  <c r="N171" i="101" s="1"/>
  <c r="W171" i="101" a="1"/>
  <c r="W171" i="101" s="1"/>
  <c r="V171" i="101" a="1"/>
  <c r="V171" i="101" s="1"/>
  <c r="M171" i="101" a="1"/>
  <c r="M171" i="101" s="1"/>
  <c r="R171" i="101" a="1"/>
  <c r="R171" i="101" s="1"/>
  <c r="AD171" i="101" a="1"/>
  <c r="AD171" i="101" s="1"/>
  <c r="Y171" i="101" a="1"/>
  <c r="Y171" i="101" s="1"/>
  <c r="AA171" i="101" a="1"/>
  <c r="AA171" i="101" s="1"/>
  <c r="AJ171" i="101" a="1"/>
  <c r="AJ171" i="101" s="1"/>
  <c r="BF170" i="101" a="1"/>
  <c r="BF170" i="101" s="1"/>
  <c r="BH170" i="101" a="1"/>
  <c r="BH170" i="101" s="1"/>
  <c r="E171" i="101" a="1"/>
  <c r="E171" i="101" s="1"/>
  <c r="BM170" i="101" a="1"/>
  <c r="BM170" i="101" s="1"/>
  <c r="AX170" i="101" a="1"/>
  <c r="AX170" i="101" s="1"/>
  <c r="BL170" i="101" a="1"/>
  <c r="BL170" i="101" s="1"/>
  <c r="G171" i="101" a="1"/>
  <c r="G171" i="101" s="1"/>
  <c r="BQ170" i="101" a="1"/>
  <c r="BQ170" i="101" s="1"/>
  <c r="BG170" i="101" a="1"/>
  <c r="BG170" i="101" s="1"/>
  <c r="D171" i="101" a="1"/>
  <c r="D171" i="101" s="1"/>
  <c r="AZ170" i="101" a="1"/>
  <c r="AZ170" i="101" s="1"/>
  <c r="BB170" i="101" a="1"/>
  <c r="BB170" i="101" s="1"/>
  <c r="BA170" i="101" a="1"/>
  <c r="BA170" i="101" s="1"/>
  <c r="BK170" i="101" a="1"/>
  <c r="BK170" i="101" s="1"/>
  <c r="BP170" i="101" a="1"/>
  <c r="BP170" i="101" s="1"/>
  <c r="BI170" i="101" a="1"/>
  <c r="BI170" i="101" s="1"/>
  <c r="BJ170" i="101" a="1"/>
  <c r="BJ170" i="101" s="1"/>
  <c r="H171" i="101" a="1"/>
  <c r="H171" i="101" s="1"/>
  <c r="BD170" i="101" a="1"/>
  <c r="BD170" i="101" s="1"/>
  <c r="I171" i="101" a="1"/>
  <c r="I171" i="101" s="1"/>
  <c r="F171" i="101" a="1"/>
  <c r="F171" i="101" s="1"/>
  <c r="BE170" i="101" a="1"/>
  <c r="BE170" i="101" s="1"/>
  <c r="BR170" i="101" a="1"/>
  <c r="BR170" i="101" s="1"/>
  <c r="BN170" i="101" a="1"/>
  <c r="BN170" i="101" s="1"/>
  <c r="BO170" i="101" a="1"/>
  <c r="BO170" i="101" s="1"/>
  <c r="BC170" i="101" a="1"/>
  <c r="BC170" i="101" s="1"/>
  <c r="AY170" i="101" a="1"/>
  <c r="AY170" i="101" s="1"/>
  <c r="AU170" i="101" a="1"/>
  <c r="AU170" i="101" s="1"/>
  <c r="AQ170" i="101" a="1"/>
  <c r="AQ170" i="101" s="1"/>
  <c r="AN170" i="101" a="1"/>
  <c r="AN170" i="101" s="1"/>
  <c r="AP170" i="101" a="1"/>
  <c r="AP170" i="101" s="1"/>
  <c r="Y170" i="101" a="1"/>
  <c r="Y170" i="101" s="1"/>
  <c r="AA170" i="101" a="1"/>
  <c r="AA170" i="101" s="1"/>
  <c r="AD170" i="101" a="1"/>
  <c r="AD170" i="101" s="1"/>
  <c r="AK170" i="101" a="1"/>
  <c r="AK170" i="101" s="1"/>
  <c r="AR170" i="101" a="1"/>
  <c r="AR170" i="101" s="1"/>
  <c r="AW170" i="101" a="1"/>
  <c r="AW170" i="101" s="1"/>
  <c r="AO170" i="101" a="1"/>
  <c r="AO170" i="101" s="1"/>
  <c r="AS170" i="101" a="1"/>
  <c r="AS170" i="101" s="1"/>
  <c r="X170" i="101" a="1"/>
  <c r="X170" i="101" s="1"/>
  <c r="AE170" i="101" a="1"/>
  <c r="AE170" i="101" s="1"/>
  <c r="AC170" i="101" a="1"/>
  <c r="AC170" i="101" s="1"/>
  <c r="AM170" i="101" a="1"/>
  <c r="AM170" i="101" s="1"/>
  <c r="AJ170" i="101" a="1"/>
  <c r="AJ170" i="101" s="1"/>
  <c r="AG170" i="101" a="1"/>
  <c r="AG170" i="101" s="1"/>
  <c r="AV170" i="101" a="1"/>
  <c r="AV170" i="101" s="1"/>
  <c r="AL170" i="101" a="1"/>
  <c r="AL170" i="101" s="1"/>
  <c r="AT170" i="101" a="1"/>
  <c r="AT170" i="101" s="1"/>
  <c r="Z170" i="101" a="1"/>
  <c r="Z170" i="101" s="1"/>
  <c r="AF170" i="101" a="1"/>
  <c r="AF170" i="101" s="1"/>
  <c r="AB170" i="101" a="1"/>
  <c r="AB170" i="101" s="1"/>
  <c r="AI170" i="101" a="1"/>
  <c r="AI170" i="101" s="1"/>
  <c r="AH170" i="101" a="1"/>
  <c r="AH170" i="101" s="1"/>
  <c r="O170" i="101" a="1"/>
  <c r="O170" i="101" s="1"/>
  <c r="S170" i="101" a="1"/>
  <c r="S170" i="101" s="1"/>
  <c r="U170" i="101" a="1"/>
  <c r="U170" i="101" s="1"/>
  <c r="R170" i="101" a="1"/>
  <c r="R170" i="101" s="1"/>
  <c r="W170" i="101" a="1"/>
  <c r="W170" i="101" s="1"/>
  <c r="Q170" i="101" a="1"/>
  <c r="Q170" i="101" s="1"/>
  <c r="V170" i="101" a="1"/>
  <c r="V170" i="101" s="1"/>
  <c r="N170" i="101" a="1"/>
  <c r="N170" i="101" s="1"/>
  <c r="T170" i="101" a="1"/>
  <c r="T170" i="101" s="1"/>
  <c r="P170" i="101" a="1"/>
  <c r="P170" i="101" s="1"/>
  <c r="K170" i="101" a="1"/>
  <c r="K170" i="101" s="1"/>
  <c r="M170" i="101" a="1"/>
  <c r="M170" i="101" s="1"/>
  <c r="L170" i="101" a="1"/>
  <c r="L170" i="101" s="1"/>
  <c r="E170" i="101" a="1"/>
  <c r="E170" i="101" s="1"/>
  <c r="J170" i="101" a="1"/>
  <c r="J170" i="101" s="1"/>
  <c r="I170" i="101" a="1"/>
  <c r="I170" i="101" s="1"/>
  <c r="H170" i="101" a="1"/>
  <c r="H170" i="101" s="1"/>
  <c r="G170" i="101" a="1"/>
  <c r="G170" i="101" s="1"/>
  <c r="BJ169" i="101" a="1"/>
  <c r="BJ169" i="101" s="1"/>
  <c r="BO169" i="101" a="1"/>
  <c r="BO169" i="101" s="1"/>
  <c r="AX169" i="101" a="1"/>
  <c r="AX169" i="101" s="1"/>
  <c r="BC169" i="101" a="1"/>
  <c r="BC169" i="101" s="1"/>
  <c r="F170" i="101" a="1"/>
  <c r="F170" i="101" s="1"/>
  <c r="D170" i="101" a="1"/>
  <c r="D170" i="101" s="1"/>
  <c r="AZ169" i="101" a="1"/>
  <c r="AZ169" i="101" s="1"/>
  <c r="BB169" i="101" a="1"/>
  <c r="BB169" i="101" s="1"/>
  <c r="BL169" i="101" a="1"/>
  <c r="BL169" i="101" s="1"/>
  <c r="BN169" i="101" a="1"/>
  <c r="BN169" i="101" s="1"/>
  <c r="BK169" i="101" a="1"/>
  <c r="BK169" i="101" s="1"/>
  <c r="BG169" i="101" a="1"/>
  <c r="BG169" i="101" s="1"/>
  <c r="BI169" i="101" a="1"/>
  <c r="BI169" i="101" s="1"/>
  <c r="BR169" i="101" a="1"/>
  <c r="BR169" i="101" s="1"/>
  <c r="BQ169" i="101" a="1"/>
  <c r="BQ169" i="101" s="1"/>
  <c r="BP169" i="101" a="1"/>
  <c r="BP169" i="101" s="1"/>
  <c r="BM169" i="101" a="1"/>
  <c r="BM169" i="101" s="1"/>
  <c r="AY169" i="101" a="1"/>
  <c r="AY169" i="101" s="1"/>
  <c r="BH169" i="101" a="1"/>
  <c r="BH169" i="101" s="1"/>
  <c r="BA169" i="101" a="1"/>
  <c r="BA169" i="101" s="1"/>
  <c r="BE169" i="101" a="1"/>
  <c r="BE169" i="101" s="1"/>
  <c r="AW169" i="101" a="1"/>
  <c r="AW169" i="101" s="1"/>
  <c r="AV169" i="101" a="1"/>
  <c r="AV169" i="101" s="1"/>
  <c r="BD169" i="101" a="1"/>
  <c r="BD169" i="101" s="1"/>
  <c r="BF169" i="101" a="1"/>
  <c r="BF169" i="101" s="1"/>
  <c r="AJ181" i="101" a="1"/>
  <c r="AJ181" i="101" s="1"/>
  <c r="AP181" i="101" a="1"/>
  <c r="AP181" i="101" s="1"/>
  <c r="AI181" i="101" a="1"/>
  <c r="AI181" i="101" s="1"/>
  <c r="AH181" i="101" a="1"/>
  <c r="AH181" i="101" s="1"/>
  <c r="AG181" i="101" a="1"/>
  <c r="AG181" i="101" s="1"/>
  <c r="AF181" i="101" a="1"/>
  <c r="AF181" i="101" s="1"/>
  <c r="AE181" i="101" a="1"/>
  <c r="AE181" i="101" s="1"/>
  <c r="BM65" i="101" a="1"/>
  <c r="BM65" i="101" s="1"/>
  <c r="BL65" i="101" a="1"/>
  <c r="BL65" i="101" s="1"/>
  <c r="AN65" i="101" a="1"/>
  <c r="AN65" i="101" s="1"/>
  <c r="BE65" i="101" a="1"/>
  <c r="BE65" i="101" s="1"/>
  <c r="AU65" i="101" a="1"/>
  <c r="AU65" i="101" s="1"/>
  <c r="AM65" i="101" a="1"/>
  <c r="AM65" i="101" s="1"/>
  <c r="BK65" i="101" a="1"/>
  <c r="BK65" i="101" s="1"/>
  <c r="BI65" i="101" a="1"/>
  <c r="BI65" i="101" s="1"/>
  <c r="BJ65" i="101" a="1"/>
  <c r="BJ65" i="101" s="1"/>
  <c r="AR65" i="101" a="1"/>
  <c r="AR65" i="101" s="1"/>
  <c r="AQ65" i="101" a="1"/>
  <c r="AQ65" i="101" s="1"/>
  <c r="BH65" i="101" a="1"/>
  <c r="BH65" i="101" s="1"/>
  <c r="BC65" i="101" a="1"/>
  <c r="BC65" i="101" s="1"/>
  <c r="AS65" i="101" a="1"/>
  <c r="AS65" i="101" s="1"/>
  <c r="AP65" i="101" a="1"/>
  <c r="AP65" i="101" s="1"/>
  <c r="BB65" i="101" a="1"/>
  <c r="BB65" i="101" s="1"/>
  <c r="AV65" i="101" a="1"/>
  <c r="AV65" i="101" s="1"/>
  <c r="AT65" i="101" a="1"/>
  <c r="AT65" i="101" s="1"/>
  <c r="BG65" i="101" a="1"/>
  <c r="BG65" i="101" s="1"/>
  <c r="AY65" i="101" a="1"/>
  <c r="AY65" i="101" s="1"/>
  <c r="AK65" i="101" a="1"/>
  <c r="AK65" i="101" s="1"/>
  <c r="AX65" i="101" a="1"/>
  <c r="AX65" i="101" s="1"/>
  <c r="BF65" i="101" a="1"/>
  <c r="BF65" i="101" s="1"/>
  <c r="AW65" i="101" a="1"/>
  <c r="AW65" i="101" s="1"/>
  <c r="BD65" i="101" a="1"/>
  <c r="BD65" i="101" s="1"/>
  <c r="BA65" i="101" a="1"/>
  <c r="BA65" i="101" s="1"/>
  <c r="AL65" i="101" a="1"/>
  <c r="AL65" i="101" s="1"/>
  <c r="AO65" i="101" a="1"/>
  <c r="AO65" i="101" s="1"/>
  <c r="AZ65" i="101" a="1"/>
  <c r="AZ65" i="101" s="1"/>
  <c r="V65" i="101" a="1"/>
  <c r="V65" i="101" s="1"/>
  <c r="L65" i="101" a="1"/>
  <c r="L65" i="101" s="1"/>
  <c r="AC65" i="101" a="1"/>
  <c r="AC65" i="101" s="1"/>
  <c r="W65" i="101" a="1"/>
  <c r="W65" i="101" s="1"/>
  <c r="O65" i="101" a="1"/>
  <c r="O65" i="101" s="1"/>
  <c r="M65" i="101" a="1"/>
  <c r="M65" i="101" s="1"/>
  <c r="T65" i="101" a="1"/>
  <c r="T65" i="101" s="1"/>
  <c r="AJ65" i="101" a="1"/>
  <c r="AJ65" i="101" s="1"/>
  <c r="J65" i="101" a="1"/>
  <c r="J65" i="101" s="1"/>
  <c r="AI65" i="101" a="1"/>
  <c r="AI65" i="101" s="1"/>
  <c r="AH65" i="101" a="1"/>
  <c r="AH65" i="101" s="1"/>
  <c r="AG65" i="101" a="1"/>
  <c r="AG65" i="101" s="1"/>
  <c r="X65" i="101" a="1"/>
  <c r="X65" i="101" s="1"/>
  <c r="AD65" i="101" a="1"/>
  <c r="AD65" i="101" s="1"/>
  <c r="I65" i="101" a="1"/>
  <c r="I65" i="101" s="1"/>
  <c r="H65" i="101" a="1"/>
  <c r="H65" i="101" s="1"/>
  <c r="AB65" i="101" a="1"/>
  <c r="AB65" i="101" s="1"/>
  <c r="Z65" i="101" a="1"/>
  <c r="Z65" i="101" s="1"/>
  <c r="P65" i="101" a="1"/>
  <c r="P65" i="101" s="1"/>
  <c r="N65" i="101" a="1"/>
  <c r="N65" i="101" s="1"/>
  <c r="AE65" i="101" a="1"/>
  <c r="AE65" i="101" s="1"/>
  <c r="Y65" i="101" a="1"/>
  <c r="Y65" i="101" s="1"/>
  <c r="R65" i="101" a="1"/>
  <c r="R65" i="101" s="1"/>
  <c r="Q65" i="101" a="1"/>
  <c r="Q65" i="101" s="1"/>
  <c r="AF65" i="101" a="1"/>
  <c r="AF65" i="101" s="1"/>
  <c r="AA65" i="101" a="1"/>
  <c r="AA65" i="101" s="1"/>
  <c r="U65" i="101" a="1"/>
  <c r="U65" i="101" s="1"/>
  <c r="S65" i="101" a="1"/>
  <c r="S65" i="101" s="1"/>
  <c r="K65" i="101" a="1"/>
  <c r="K65" i="101" s="1"/>
  <c r="G65" i="101" a="1"/>
  <c r="G65" i="101" s="1"/>
  <c r="BA64" i="101" a="1"/>
  <c r="BA64" i="101" s="1"/>
  <c r="AS64" i="101" a="1"/>
  <c r="AS64" i="101" s="1"/>
  <c r="BM64" i="101" a="1"/>
  <c r="BM64" i="101" s="1"/>
  <c r="BJ64" i="101" a="1"/>
  <c r="BJ64" i="101" s="1"/>
  <c r="BB64" i="101" a="1"/>
  <c r="BB64" i="101" s="1"/>
  <c r="AV64" i="101" a="1"/>
  <c r="AV64" i="101" s="1"/>
  <c r="F65" i="101" a="1"/>
  <c r="F65" i="101" s="1"/>
  <c r="E65" i="101" a="1"/>
  <c r="E65" i="101" s="1"/>
  <c r="AZ64" i="101" a="1"/>
  <c r="AZ64" i="101" s="1"/>
  <c r="BN64" i="101" a="1"/>
  <c r="BN64" i="101" s="1"/>
  <c r="BH64" i="101" a="1"/>
  <c r="BH64" i="101" s="1"/>
  <c r="BK64" i="101" a="1"/>
  <c r="BK64" i="101" s="1"/>
  <c r="AY64" i="101" a="1"/>
  <c r="AY64" i="101" s="1"/>
  <c r="AU64" i="101" a="1"/>
  <c r="AU64" i="101" s="1"/>
  <c r="AW64" i="101" a="1"/>
  <c r="AW64" i="101" s="1"/>
  <c r="BI64" i="101" a="1"/>
  <c r="BI64" i="101" s="1"/>
  <c r="BC64" i="101" a="1"/>
  <c r="BC64" i="101" s="1"/>
  <c r="AX64" i="101" a="1"/>
  <c r="AX64" i="101" s="1"/>
  <c r="BQ64" i="101" a="1"/>
  <c r="BQ64" i="101" s="1"/>
  <c r="BE64" i="101" a="1"/>
  <c r="BE64" i="101" s="1"/>
  <c r="BD64" i="101" a="1"/>
  <c r="BD64" i="101" s="1"/>
  <c r="AP64" i="101" a="1"/>
  <c r="AP64" i="101" s="1"/>
  <c r="D65" i="101" a="1"/>
  <c r="D65" i="101" s="1"/>
  <c r="BR64" i="101" a="1"/>
  <c r="BR64" i="101" s="1"/>
  <c r="BF64" i="101" a="1"/>
  <c r="BF64" i="101" s="1"/>
  <c r="BP64" i="101" a="1"/>
  <c r="BP64" i="101" s="1"/>
  <c r="BL64" i="101" a="1"/>
  <c r="BL64" i="101" s="1"/>
  <c r="BG64" i="101" a="1"/>
  <c r="BG64" i="101" s="1"/>
  <c r="AQ64" i="101" a="1"/>
  <c r="AQ64" i="101" s="1"/>
  <c r="AT64" i="101" a="1"/>
  <c r="AT64" i="101" s="1"/>
  <c r="BO64" i="101" a="1"/>
  <c r="BO64" i="101" s="1"/>
  <c r="AR64" i="101" a="1"/>
  <c r="AR64" i="101" s="1"/>
  <c r="R64" i="101" a="1"/>
  <c r="R64" i="101" s="1"/>
  <c r="U64" i="101" a="1"/>
  <c r="U64" i="101" s="1"/>
  <c r="S64" i="101" a="1"/>
  <c r="S64" i="101" s="1"/>
  <c r="T64" i="101" a="1"/>
  <c r="T64" i="101" s="1"/>
  <c r="Q64" i="101" a="1"/>
  <c r="Q64" i="101" s="1"/>
  <c r="AO64" i="101" a="1"/>
  <c r="AO64" i="101" s="1"/>
  <c r="AN64" i="101" a="1"/>
  <c r="AN64" i="101" s="1"/>
  <c r="AM64" i="101" a="1"/>
  <c r="AM64" i="101" s="1"/>
  <c r="AL64" i="101" a="1"/>
  <c r="AL64" i="101" s="1"/>
  <c r="AI64" i="101" a="1"/>
  <c r="AI64" i="101" s="1"/>
  <c r="AD64" i="101" a="1"/>
  <c r="AD64" i="101" s="1"/>
  <c r="AF64" i="101" a="1"/>
  <c r="AF64" i="101" s="1"/>
  <c r="Z64" i="101" a="1"/>
  <c r="Z64" i="101" s="1"/>
  <c r="P64" i="101" a="1"/>
  <c r="P64" i="101" s="1"/>
  <c r="AE64" i="101" a="1"/>
  <c r="AE64" i="101" s="1"/>
  <c r="X64" i="101" a="1"/>
  <c r="X64" i="101" s="1"/>
  <c r="W64" i="101" a="1"/>
  <c r="W64" i="101" s="1"/>
  <c r="AA64" i="101" a="1"/>
  <c r="AA64" i="101" s="1"/>
  <c r="J64" i="101" a="1"/>
  <c r="J64" i="101" s="1"/>
  <c r="L64" i="101" a="1"/>
  <c r="L64" i="101" s="1"/>
  <c r="AG64" i="101" a="1"/>
  <c r="AG64" i="101" s="1"/>
  <c r="AJ64" i="101" a="1"/>
  <c r="AJ64" i="101" s="1"/>
  <c r="AK64" i="101" a="1"/>
  <c r="AK64" i="101" s="1"/>
  <c r="AH64" i="101" a="1"/>
  <c r="AH64" i="101" s="1"/>
  <c r="AB64" i="101" a="1"/>
  <c r="AB64" i="101" s="1"/>
  <c r="Y64" i="101" a="1"/>
  <c r="Y64" i="101" s="1"/>
  <c r="M64" i="101" a="1"/>
  <c r="M64" i="101" s="1"/>
  <c r="O64" i="101" a="1"/>
  <c r="O64" i="101" s="1"/>
  <c r="K64" i="101" a="1"/>
  <c r="K64" i="101" s="1"/>
  <c r="AC64" i="101" a="1"/>
  <c r="AC64" i="101" s="1"/>
  <c r="V64" i="101" a="1"/>
  <c r="V64" i="101" s="1"/>
  <c r="N64" i="101" a="1"/>
  <c r="N64" i="101" s="1"/>
  <c r="I64" i="101" a="1"/>
  <c r="I64" i="101" s="1"/>
  <c r="G64" i="101" a="1"/>
  <c r="G64" i="101" s="1"/>
  <c r="H64" i="101" a="1"/>
  <c r="H64" i="101" s="1"/>
  <c r="F64" i="101" a="1"/>
  <c r="F64" i="101" s="1"/>
  <c r="BR63" i="101" a="1"/>
  <c r="BR63" i="101" s="1"/>
  <c r="BK63" i="101" a="1"/>
  <c r="BK63" i="101" s="1"/>
  <c r="E64" i="101" a="1"/>
  <c r="E64" i="101" s="1"/>
  <c r="BF63" i="101" a="1"/>
  <c r="BF63" i="101" s="1"/>
  <c r="D64" i="101" a="1"/>
  <c r="D64" i="101" s="1"/>
  <c r="BQ63" i="101" a="1"/>
  <c r="BQ63" i="101" s="1"/>
  <c r="BP63" i="101" a="1"/>
  <c r="BP63" i="101" s="1"/>
  <c r="BN63" i="101" a="1"/>
  <c r="BN63" i="101" s="1"/>
  <c r="BI63" i="101" a="1"/>
  <c r="BI63" i="101" s="1"/>
  <c r="BL63" i="101" a="1"/>
  <c r="BL63" i="101" s="1"/>
  <c r="BJ63" i="101" a="1"/>
  <c r="BJ63" i="101" s="1"/>
  <c r="AX63" i="101" a="1"/>
  <c r="AX63" i="101" s="1"/>
  <c r="BD63" i="101" a="1"/>
  <c r="BD63" i="101" s="1"/>
  <c r="AW63" i="101" a="1"/>
  <c r="AW63" i="101" s="1"/>
  <c r="BE63" i="101" a="1"/>
  <c r="BE63" i="101" s="1"/>
  <c r="AV63" i="101" a="1"/>
  <c r="AV63" i="101" s="1"/>
  <c r="AY63" i="101" a="1"/>
  <c r="AY63" i="101" s="1"/>
  <c r="BM63" i="101" a="1"/>
  <c r="BM63" i="101" s="1"/>
  <c r="BB63" i="101" a="1"/>
  <c r="BB63" i="101" s="1"/>
  <c r="BO63" i="101" a="1"/>
  <c r="BO63" i="101" s="1"/>
  <c r="AZ63" i="101" a="1"/>
  <c r="AZ63" i="101" s="1"/>
  <c r="AU63" i="101" a="1"/>
  <c r="AU63" i="101" s="1"/>
  <c r="BC63" i="101" a="1"/>
  <c r="BC63" i="101" s="1"/>
  <c r="AT63" i="101" a="1"/>
  <c r="AT63" i="101" s="1"/>
  <c r="BG63" i="101" a="1"/>
  <c r="BG63" i="101" s="1"/>
  <c r="AS63" i="101" a="1"/>
  <c r="AS63" i="101" s="1"/>
  <c r="BH63" i="101" a="1"/>
  <c r="BH63" i="101" s="1"/>
  <c r="BA63" i="101" a="1"/>
  <c r="BA63" i="101" s="1"/>
  <c r="AP63" i="101" a="1"/>
  <c r="AP63" i="101" s="1"/>
  <c r="AL63" i="101" a="1"/>
  <c r="AL63" i="101" s="1"/>
  <c r="AN63" i="101" a="1"/>
  <c r="AN63" i="101" s="1"/>
  <c r="T63" i="101" a="1"/>
  <c r="T63" i="101" s="1"/>
  <c r="Q63" i="101" a="1"/>
  <c r="Q63" i="101" s="1"/>
  <c r="AR63" i="101" a="1"/>
  <c r="AR63" i="101" s="1"/>
  <c r="W63" i="101" a="1"/>
  <c r="W63" i="101" s="1"/>
  <c r="AG63" i="101" a="1"/>
  <c r="AG63" i="101" s="1"/>
  <c r="AQ63" i="101" a="1"/>
  <c r="AQ63" i="101" s="1"/>
  <c r="AD63" i="101" a="1"/>
  <c r="AD63" i="101" s="1"/>
  <c r="N63" i="101" a="1"/>
  <c r="N63" i="101" s="1"/>
  <c r="AO63" i="101" a="1"/>
  <c r="AO63" i="101" s="1"/>
  <c r="P63" i="101" a="1"/>
  <c r="P63" i="101" s="1"/>
  <c r="X63" i="101" a="1"/>
  <c r="X63" i="101" s="1"/>
  <c r="AK63" i="101" a="1"/>
  <c r="AK63" i="101" s="1"/>
  <c r="R63" i="101" a="1"/>
  <c r="R63" i="101" s="1"/>
  <c r="AA63" i="101" a="1"/>
  <c r="AA63" i="101" s="1"/>
  <c r="Z63" i="101" a="1"/>
  <c r="Z63" i="101" s="1"/>
  <c r="AH63" i="101" a="1"/>
  <c r="AH63" i="101" s="1"/>
  <c r="AE63" i="101" a="1"/>
  <c r="AE63" i="101" s="1"/>
  <c r="Y63" i="101" a="1"/>
  <c r="Y63" i="101" s="1"/>
  <c r="V63" i="101" a="1"/>
  <c r="V63" i="101" s="1"/>
  <c r="AJ63" i="101" a="1"/>
  <c r="AJ63" i="101" s="1"/>
  <c r="AI63" i="101" a="1"/>
  <c r="AI63" i="101" s="1"/>
  <c r="AB63" i="101" a="1"/>
  <c r="AB63" i="101" s="1"/>
  <c r="AM63" i="101" a="1"/>
  <c r="AM63" i="101" s="1"/>
  <c r="AF63" i="101" a="1"/>
  <c r="AF63" i="101" s="1"/>
  <c r="S63" i="101" a="1"/>
  <c r="S63" i="101" s="1"/>
  <c r="M63" i="101" a="1"/>
  <c r="M63" i="101" s="1"/>
  <c r="AC63" i="101" a="1"/>
  <c r="AC63" i="101" s="1"/>
  <c r="U63" i="101" a="1"/>
  <c r="U63" i="101" s="1"/>
  <c r="O63" i="101" a="1"/>
  <c r="O63" i="101" s="1"/>
  <c r="BC62" i="101" a="1"/>
  <c r="BC62" i="101" s="1"/>
  <c r="H63" i="101" a="1"/>
  <c r="H63" i="101" s="1"/>
  <c r="BQ62" i="101" a="1"/>
  <c r="BQ62" i="101" s="1"/>
  <c r="BB62" i="101" a="1"/>
  <c r="BB62" i="101" s="1"/>
  <c r="AY62" i="101" a="1"/>
  <c r="AY62" i="101" s="1"/>
  <c r="D63" i="101" a="1"/>
  <c r="D63" i="101" s="1"/>
  <c r="BI62" i="101" a="1"/>
  <c r="BI62" i="101" s="1"/>
  <c r="AV62" i="101" a="1"/>
  <c r="AV62" i="101" s="1"/>
  <c r="BO62" i="101" a="1"/>
  <c r="BO62" i="101" s="1"/>
  <c r="BJ62" i="101" a="1"/>
  <c r="BJ62" i="101" s="1"/>
  <c r="L63" i="101" a="1"/>
  <c r="L63" i="101" s="1"/>
  <c r="K63" i="101" a="1"/>
  <c r="K63" i="101" s="1"/>
  <c r="G63" i="101" a="1"/>
  <c r="G63" i="101" s="1"/>
  <c r="AW62" i="101" a="1"/>
  <c r="AW62" i="101" s="1"/>
  <c r="BE62" i="101" a="1"/>
  <c r="BE62" i="101" s="1"/>
  <c r="BR62" i="101" a="1"/>
  <c r="BR62" i="101" s="1"/>
  <c r="AX62" i="101" a="1"/>
  <c r="AX62" i="101" s="1"/>
  <c r="BF62" i="101" a="1"/>
  <c r="BF62" i="101" s="1"/>
  <c r="BA62" i="101" a="1"/>
  <c r="BA62" i="101" s="1"/>
  <c r="BP62" i="101" a="1"/>
  <c r="BP62" i="101" s="1"/>
  <c r="BM62" i="101" a="1"/>
  <c r="BM62" i="101" s="1"/>
  <c r="BG62" i="101" a="1"/>
  <c r="BG62" i="101" s="1"/>
  <c r="J63" i="101" a="1"/>
  <c r="J63" i="101" s="1"/>
  <c r="BD62" i="101" a="1"/>
  <c r="BD62" i="101" s="1"/>
  <c r="I63" i="101" a="1"/>
  <c r="I63" i="101" s="1"/>
  <c r="BK62" i="101" a="1"/>
  <c r="BK62" i="101" s="1"/>
  <c r="AZ62" i="101" a="1"/>
  <c r="AZ62" i="101" s="1"/>
  <c r="F63" i="101" a="1"/>
  <c r="F63" i="101" s="1"/>
  <c r="BL62" i="101" a="1"/>
  <c r="BL62" i="101" s="1"/>
  <c r="BH62" i="101" a="1"/>
  <c r="BH62" i="101" s="1"/>
  <c r="BN62" i="101" a="1"/>
  <c r="BN62" i="101" s="1"/>
  <c r="E63" i="101" a="1"/>
  <c r="E63" i="101" s="1"/>
  <c r="S62" i="101" a="1"/>
  <c r="S62" i="101" s="1"/>
  <c r="AO62" i="101" a="1"/>
  <c r="AO62" i="101" s="1"/>
  <c r="AL62" i="101" a="1"/>
  <c r="AL62" i="101" s="1"/>
  <c r="X62" i="101" a="1"/>
  <c r="X62" i="101" s="1"/>
  <c r="AJ62" i="101" a="1"/>
  <c r="AJ62" i="101" s="1"/>
  <c r="AD62" i="101" a="1"/>
  <c r="AD62" i="101" s="1"/>
  <c r="AH62" i="101" a="1"/>
  <c r="AH62" i="101" s="1"/>
  <c r="AU62" i="101" a="1"/>
  <c r="AU62" i="101" s="1"/>
  <c r="AT62" i="101" a="1"/>
  <c r="AT62" i="101" s="1"/>
  <c r="AA62" i="101" a="1"/>
  <c r="AA62" i="101" s="1"/>
  <c r="AN62" i="101" a="1"/>
  <c r="AN62" i="101" s="1"/>
  <c r="AS62" i="101" a="1"/>
  <c r="AS62" i="101" s="1"/>
  <c r="T62" i="101" a="1"/>
  <c r="T62" i="101" s="1"/>
  <c r="AG62" i="101" a="1"/>
  <c r="AG62" i="101" s="1"/>
  <c r="W62" i="101" a="1"/>
  <c r="W62" i="101" s="1"/>
  <c r="V62" i="101" a="1"/>
  <c r="V62" i="101" s="1"/>
  <c r="AR62" i="101" a="1"/>
  <c r="AR62" i="101" s="1"/>
  <c r="Y62" i="101" a="1"/>
  <c r="Y62" i="101" s="1"/>
  <c r="AF62" i="101" a="1"/>
  <c r="AF62" i="101" s="1"/>
  <c r="R62" i="101" a="1"/>
  <c r="R62" i="101" s="1"/>
  <c r="AP62" i="101" a="1"/>
  <c r="AP62" i="101" s="1"/>
  <c r="AB62" i="101" a="1"/>
  <c r="AB62" i="101" s="1"/>
  <c r="Q62" i="101" a="1"/>
  <c r="Q62" i="101" s="1"/>
  <c r="AQ62" i="101" a="1"/>
  <c r="AQ62" i="101" s="1"/>
  <c r="AK62" i="101" a="1"/>
  <c r="AK62" i="101" s="1"/>
  <c r="AM62" i="101" a="1"/>
  <c r="AM62" i="101" s="1"/>
  <c r="Z62" i="101" a="1"/>
  <c r="Z62" i="101" s="1"/>
  <c r="U62" i="101" a="1"/>
  <c r="U62" i="101" s="1"/>
  <c r="AE62" i="101" a="1"/>
  <c r="AE62" i="101" s="1"/>
  <c r="AC62" i="101" a="1"/>
  <c r="AC62" i="101" s="1"/>
  <c r="AI62" i="101" a="1"/>
  <c r="AI62" i="101" s="1"/>
  <c r="BN61" i="101" a="1"/>
  <c r="BN61" i="101" s="1"/>
  <c r="BG61" i="101" a="1"/>
  <c r="BG61" i="101" s="1"/>
  <c r="BJ61" i="101" a="1"/>
  <c r="BJ61" i="101" s="1"/>
  <c r="BH61" i="101" a="1"/>
  <c r="BH61" i="101" s="1"/>
  <c r="AZ61" i="101" a="1"/>
  <c r="AZ61" i="101" s="1"/>
  <c r="BE61" i="101" a="1"/>
  <c r="BE61" i="101" s="1"/>
  <c r="D62" i="101" a="1"/>
  <c r="D62" i="101" s="1"/>
  <c r="BM61" i="101" a="1"/>
  <c r="BM61" i="101" s="1"/>
  <c r="P62" i="101" a="1"/>
  <c r="P62" i="101" s="1"/>
  <c r="O62" i="101" a="1"/>
  <c r="O62" i="101" s="1"/>
  <c r="N62" i="101" a="1"/>
  <c r="N62" i="101" s="1"/>
  <c r="G62" i="101" a="1"/>
  <c r="G62" i="101" s="1"/>
  <c r="BL61" i="101" a="1"/>
  <c r="BL61" i="101" s="1"/>
  <c r="BA61" i="101" a="1"/>
  <c r="BA61" i="101" s="1"/>
  <c r="BI61" i="101" a="1"/>
  <c r="BI61" i="101" s="1"/>
  <c r="BD61" i="101" a="1"/>
  <c r="BD61" i="101" s="1"/>
  <c r="J62" i="101" a="1"/>
  <c r="J62" i="101" s="1"/>
  <c r="H62" i="101" a="1"/>
  <c r="H62" i="101" s="1"/>
  <c r="BQ61" i="101" a="1"/>
  <c r="BQ61" i="101" s="1"/>
  <c r="BB61" i="101" a="1"/>
  <c r="BB61" i="101" s="1"/>
  <c r="M62" i="101" a="1"/>
  <c r="M62" i="101" s="1"/>
  <c r="I62" i="101" a="1"/>
  <c r="I62" i="101" s="1"/>
  <c r="BO61" i="101" a="1"/>
  <c r="BO61" i="101" s="1"/>
  <c r="BF61" i="101" a="1"/>
  <c r="BF61" i="101" s="1"/>
  <c r="BC61" i="101" a="1"/>
  <c r="BC61" i="101" s="1"/>
  <c r="BR61" i="101" a="1"/>
  <c r="BR61" i="101" s="1"/>
  <c r="L62" i="101" a="1"/>
  <c r="L62" i="101" s="1"/>
  <c r="F62" i="101" a="1"/>
  <c r="F62" i="101" s="1"/>
  <c r="BP61" i="101" a="1"/>
  <c r="BP61" i="101" s="1"/>
  <c r="K62" i="101" a="1"/>
  <c r="K62" i="101" s="1"/>
  <c r="E62" i="101" a="1"/>
  <c r="E62" i="101" s="1"/>
  <c r="BK61" i="101" a="1"/>
  <c r="BK61" i="101" s="1"/>
  <c r="AO61" i="101" a="1"/>
  <c r="AO61" i="101" s="1"/>
  <c r="AA61" i="101" a="1"/>
  <c r="AA61" i="101" s="1"/>
  <c r="AF61" i="101" a="1"/>
  <c r="AF61" i="101" s="1"/>
  <c r="AH61" i="101" a="1"/>
  <c r="AH61" i="101" s="1"/>
  <c r="U61" i="101" a="1"/>
  <c r="U61" i="101" s="1"/>
  <c r="AV61" i="101" a="1"/>
  <c r="AV61" i="101" s="1"/>
  <c r="AN61" i="101" a="1"/>
  <c r="AN61" i="101" s="1"/>
  <c r="X61" i="101" a="1"/>
  <c r="X61" i="101" s="1"/>
  <c r="AJ61" i="101" a="1"/>
  <c r="AJ61" i="101" s="1"/>
  <c r="AE61" i="101" a="1"/>
  <c r="AE61" i="101" s="1"/>
  <c r="Z61" i="101" a="1"/>
  <c r="Z61" i="101" s="1"/>
  <c r="AG61" i="101" a="1"/>
  <c r="AG61" i="101" s="1"/>
  <c r="V61" i="101" a="1"/>
  <c r="V61" i="101" s="1"/>
  <c r="AD61" i="101" a="1"/>
  <c r="AD61" i="101" s="1"/>
  <c r="Y61" i="101" a="1"/>
  <c r="Y61" i="101" s="1"/>
  <c r="AC61" i="101" a="1"/>
  <c r="AC61" i="101" s="1"/>
  <c r="AM61" i="101" a="1"/>
  <c r="AM61" i="101" s="1"/>
  <c r="AQ61" i="101" a="1"/>
  <c r="AQ61" i="101" s="1"/>
  <c r="AY61" i="101" a="1"/>
  <c r="AY61" i="101" s="1"/>
  <c r="AL61" i="101" a="1"/>
  <c r="AL61" i="101" s="1"/>
  <c r="AP61" i="101" a="1"/>
  <c r="AP61" i="101" s="1"/>
  <c r="AX61" i="101" a="1"/>
  <c r="AX61" i="101" s="1"/>
  <c r="AW61" i="101" a="1"/>
  <c r="AW61" i="101" s="1"/>
  <c r="AU61" i="101" a="1"/>
  <c r="AU61" i="101" s="1"/>
  <c r="AT61" i="101" a="1"/>
  <c r="AT61" i="101" s="1"/>
  <c r="AS61" i="101" a="1"/>
  <c r="AS61" i="101" s="1"/>
  <c r="AR61" i="101" a="1"/>
  <c r="AR61" i="101" s="1"/>
  <c r="AI61" i="101" a="1"/>
  <c r="AI61" i="101" s="1"/>
  <c r="AB61" i="101" a="1"/>
  <c r="AB61" i="101" s="1"/>
  <c r="AK61" i="101" a="1"/>
  <c r="AK61" i="101" s="1"/>
  <c r="W61" i="101" a="1"/>
  <c r="W61" i="101" s="1"/>
  <c r="J61" i="101" a="1"/>
  <c r="J61" i="101" s="1"/>
  <c r="BQ60" i="101" a="1"/>
  <c r="BQ60" i="101" s="1"/>
  <c r="P61" i="101" a="1"/>
  <c r="P61" i="101" s="1"/>
  <c r="I61" i="101" a="1"/>
  <c r="I61" i="101" s="1"/>
  <c r="R61" i="101" a="1"/>
  <c r="R61" i="101" s="1"/>
  <c r="Q61" i="101" a="1"/>
  <c r="Q61" i="101" s="1"/>
  <c r="M61" i="101" a="1"/>
  <c r="M61" i="101" s="1"/>
  <c r="O61" i="101" a="1"/>
  <c r="O61" i="101" s="1"/>
  <c r="L61" i="101" a="1"/>
  <c r="L61" i="101" s="1"/>
  <c r="BL60" i="101" a="1"/>
  <c r="BL60" i="101" s="1"/>
  <c r="BH60" i="101" a="1"/>
  <c r="BH60" i="101" s="1"/>
  <c r="F61" i="101" a="1"/>
  <c r="F61" i="101" s="1"/>
  <c r="S61" i="101" a="1"/>
  <c r="S61" i="101" s="1"/>
  <c r="BK60" i="101" a="1"/>
  <c r="BK60" i="101" s="1"/>
  <c r="H61" i="101" a="1"/>
  <c r="H61" i="101" s="1"/>
  <c r="T61" i="101" a="1"/>
  <c r="T61" i="101" s="1"/>
  <c r="G61" i="101" a="1"/>
  <c r="G61" i="101" s="1"/>
  <c r="K61" i="101" a="1"/>
  <c r="K61" i="101" s="1"/>
  <c r="BR60" i="101" a="1"/>
  <c r="BR60" i="101" s="1"/>
  <c r="N61" i="101" a="1"/>
  <c r="N61" i="101" s="1"/>
  <c r="E61" i="101" a="1"/>
  <c r="E61" i="101" s="1"/>
  <c r="BJ60" i="101" a="1"/>
  <c r="BJ60" i="101" s="1"/>
  <c r="BP60" i="101" a="1"/>
  <c r="BP60" i="101" s="1"/>
  <c r="BO60" i="101" a="1"/>
  <c r="BO60" i="101" s="1"/>
  <c r="BM60" i="101" a="1"/>
  <c r="BM60" i="101" s="1"/>
  <c r="BN60" i="101" a="1"/>
  <c r="BN60" i="101" s="1"/>
  <c r="BI60" i="101" a="1"/>
  <c r="BI60" i="101" s="1"/>
  <c r="D61" i="101" a="1"/>
  <c r="D61" i="101" s="1"/>
  <c r="AI60" i="101" a="1"/>
  <c r="AI60" i="101" s="1"/>
  <c r="AX60" i="101" a="1"/>
  <c r="AX60" i="101" s="1"/>
  <c r="AP60" i="101" a="1"/>
  <c r="AP60" i="101" s="1"/>
  <c r="AM60" i="101" a="1"/>
  <c r="AM60" i="101" s="1"/>
  <c r="AH60" i="101" a="1"/>
  <c r="AH60" i="101" s="1"/>
  <c r="AD60" i="101" a="1"/>
  <c r="AD60" i="101" s="1"/>
  <c r="BG60" i="101" a="1"/>
  <c r="BG60" i="101" s="1"/>
  <c r="BF60" i="101" a="1"/>
  <c r="BF60" i="101" s="1"/>
  <c r="AL60" i="101" a="1"/>
  <c r="AL60" i="101" s="1"/>
  <c r="BD60" i="101" a="1"/>
  <c r="BD60" i="101" s="1"/>
  <c r="AJ60" i="101" a="1"/>
  <c r="AJ60" i="101" s="1"/>
  <c r="AV60" i="101" a="1"/>
  <c r="AV60" i="101" s="1"/>
  <c r="AS60" i="101" a="1"/>
  <c r="AS60" i="101" s="1"/>
  <c r="BB60" i="101" a="1"/>
  <c r="BB60" i="101" s="1"/>
  <c r="AO60" i="101" a="1"/>
  <c r="AO60" i="101" s="1"/>
  <c r="AK60" i="101" a="1"/>
  <c r="AK60" i="101" s="1"/>
  <c r="AT60" i="101" a="1"/>
  <c r="AT60" i="101" s="1"/>
  <c r="AG60" i="101" a="1"/>
  <c r="AG60" i="101" s="1"/>
  <c r="AR60" i="101" a="1"/>
  <c r="AR60" i="101" s="1"/>
  <c r="BE60" i="101" a="1"/>
  <c r="BE60" i="101" s="1"/>
  <c r="AY60" i="101" a="1"/>
  <c r="AY60" i="101" s="1"/>
  <c r="AN60" i="101" a="1"/>
  <c r="AN60" i="101" s="1"/>
  <c r="AF60" i="101" a="1"/>
  <c r="AF60" i="101" s="1"/>
  <c r="AE60" i="101" a="1"/>
  <c r="AE60" i="101" s="1"/>
  <c r="BC60" i="101" a="1"/>
  <c r="BC60" i="101" s="1"/>
  <c r="AU60" i="101" a="1"/>
  <c r="AU60" i="101" s="1"/>
  <c r="BA60" i="101" a="1"/>
  <c r="BA60" i="101" s="1"/>
  <c r="AZ60" i="101" a="1"/>
  <c r="AZ60" i="101" s="1"/>
  <c r="AQ60" i="101" a="1"/>
  <c r="AQ60" i="101" s="1"/>
  <c r="AW60" i="101" a="1"/>
  <c r="AW60" i="101" s="1"/>
  <c r="AB60" i="101" a="1"/>
  <c r="AB60" i="101" s="1"/>
  <c r="F60" i="101" a="1"/>
  <c r="F60" i="101" s="1"/>
  <c r="AC60" i="101" a="1"/>
  <c r="AC60" i="101" s="1"/>
  <c r="AA60" i="101" a="1"/>
  <c r="AA60" i="101" s="1"/>
  <c r="R60" i="101" a="1"/>
  <c r="R60" i="101" s="1"/>
  <c r="Y60" i="101" a="1"/>
  <c r="Y60" i="101" s="1"/>
  <c r="T60" i="101" a="1"/>
  <c r="T60" i="101" s="1"/>
  <c r="W60" i="101" a="1"/>
  <c r="W60" i="101" s="1"/>
  <c r="X60" i="101" a="1"/>
  <c r="X60" i="101" s="1"/>
  <c r="J60" i="101" a="1"/>
  <c r="J60" i="101" s="1"/>
  <c r="V60" i="101" a="1"/>
  <c r="V60" i="101" s="1"/>
  <c r="S60" i="101" a="1"/>
  <c r="S60" i="101" s="1"/>
  <c r="H60" i="101" a="1"/>
  <c r="H60" i="101" s="1"/>
  <c r="BQ59" i="101" a="1"/>
  <c r="BQ59" i="101" s="1"/>
  <c r="BN59" i="101" a="1"/>
  <c r="BN59" i="101" s="1"/>
  <c r="BM59" i="101" a="1"/>
  <c r="BM59" i="101" s="1"/>
  <c r="Q60" i="101" a="1"/>
  <c r="Q60" i="101" s="1"/>
  <c r="P60" i="101" a="1"/>
  <c r="P60" i="101" s="1"/>
  <c r="O60" i="101" a="1"/>
  <c r="O60" i="101" s="1"/>
  <c r="L60" i="101" a="1"/>
  <c r="L60" i="101" s="1"/>
  <c r="I60" i="101" a="1"/>
  <c r="I60" i="101" s="1"/>
  <c r="BR59" i="101" a="1"/>
  <c r="BR59" i="101" s="1"/>
  <c r="BO59" i="101" a="1"/>
  <c r="BO59" i="101" s="1"/>
  <c r="BP59" i="101" a="1"/>
  <c r="BP59" i="101" s="1"/>
  <c r="D60" i="101" a="1"/>
  <c r="D60" i="101" s="1"/>
  <c r="K60" i="101" a="1"/>
  <c r="K60" i="101" s="1"/>
  <c r="E60" i="101" a="1"/>
  <c r="E60" i="101" s="1"/>
  <c r="N60" i="101" a="1"/>
  <c r="N60" i="101" s="1"/>
  <c r="G60" i="101" a="1"/>
  <c r="G60" i="101" s="1"/>
  <c r="Z60" i="101" a="1"/>
  <c r="Z60" i="101" s="1"/>
  <c r="U60" i="101" a="1"/>
  <c r="U60" i="101" s="1"/>
  <c r="M60" i="101" a="1"/>
  <c r="M60" i="101" s="1"/>
  <c r="AU59" i="101" a="1"/>
  <c r="AU59" i="101" s="1"/>
  <c r="AP59" i="101" a="1"/>
  <c r="AP59" i="101" s="1"/>
  <c r="AN59" i="101" a="1"/>
  <c r="AN59" i="101" s="1"/>
  <c r="AV59" i="101" a="1"/>
  <c r="AV59" i="101" s="1"/>
  <c r="AR59" i="101" a="1"/>
  <c r="AR59" i="101" s="1"/>
  <c r="BL59" i="101" a="1"/>
  <c r="BL59" i="101" s="1"/>
  <c r="BK59" i="101" a="1"/>
  <c r="BK59" i="101" s="1"/>
  <c r="AZ59" i="101" a="1"/>
  <c r="AZ59" i="101" s="1"/>
  <c r="AS59" i="101" a="1"/>
  <c r="AS59" i="101" s="1"/>
  <c r="AK59" i="101" a="1"/>
  <c r="AK59" i="101" s="1"/>
  <c r="BJ59" i="101" a="1"/>
  <c r="BJ59" i="101" s="1"/>
  <c r="BI59" i="101" a="1"/>
  <c r="BI59" i="101" s="1"/>
  <c r="BF59" i="101" a="1"/>
  <c r="BF59" i="101" s="1"/>
  <c r="BC59" i="101" a="1"/>
  <c r="BC59" i="101" s="1"/>
  <c r="BG59" i="101" a="1"/>
  <c r="BG59" i="101" s="1"/>
  <c r="BH59" i="101" a="1"/>
  <c r="BH59" i="101" s="1"/>
  <c r="BE59" i="101" a="1"/>
  <c r="BE59" i="101" s="1"/>
  <c r="AQ59" i="101" a="1"/>
  <c r="AQ59" i="101" s="1"/>
  <c r="BD59" i="101" a="1"/>
  <c r="BD59" i="101" s="1"/>
  <c r="AL59" i="101" a="1"/>
  <c r="AL59" i="101" s="1"/>
  <c r="AX59" i="101" a="1"/>
  <c r="AX59" i="101" s="1"/>
  <c r="AM59" i="101" a="1"/>
  <c r="AM59" i="101" s="1"/>
  <c r="BA59" i="101" a="1"/>
  <c r="BA59" i="101" s="1"/>
  <c r="AY59" i="101" a="1"/>
  <c r="AY59" i="101" s="1"/>
  <c r="AT59" i="101" a="1"/>
  <c r="AT59" i="101" s="1"/>
  <c r="AO59" i="101" a="1"/>
  <c r="AO59" i="101" s="1"/>
  <c r="BB59" i="101" a="1"/>
  <c r="BB59" i="101" s="1"/>
  <c r="AW59" i="101" a="1"/>
  <c r="AW59" i="101" s="1"/>
  <c r="U59" i="101" a="1"/>
  <c r="U59" i="101" s="1"/>
  <c r="K59" i="101" a="1"/>
  <c r="K59" i="101" s="1"/>
  <c r="N59" i="101" a="1"/>
  <c r="N59" i="101" s="1"/>
  <c r="G59" i="101" a="1"/>
  <c r="G59" i="101" s="1"/>
  <c r="M59" i="101" a="1"/>
  <c r="M59" i="101" s="1"/>
  <c r="L59" i="101" a="1"/>
  <c r="L59" i="101" s="1"/>
  <c r="H59" i="101" a="1"/>
  <c r="H59" i="101" s="1"/>
  <c r="E59" i="101" a="1"/>
  <c r="E59" i="101" s="1"/>
  <c r="AG59" i="101" a="1"/>
  <c r="AG59" i="101" s="1"/>
  <c r="AC59" i="101" a="1"/>
  <c r="AC59" i="101" s="1"/>
  <c r="T59" i="101" a="1"/>
  <c r="T59" i="101" s="1"/>
  <c r="J59" i="101" a="1"/>
  <c r="J59" i="101" s="1"/>
  <c r="AB59" i="101" a="1"/>
  <c r="AB59" i="101" s="1"/>
  <c r="R59" i="101" a="1"/>
  <c r="R59" i="101" s="1"/>
  <c r="P59" i="101" a="1"/>
  <c r="P59" i="101" s="1"/>
  <c r="AJ59" i="101" a="1"/>
  <c r="AJ59" i="101" s="1"/>
  <c r="S59" i="101" a="1"/>
  <c r="S59" i="101" s="1"/>
  <c r="F59" i="101" a="1"/>
  <c r="F59" i="101" s="1"/>
  <c r="AI59" i="101" a="1"/>
  <c r="AI59" i="101" s="1"/>
  <c r="AH59" i="101" a="1"/>
  <c r="AH59" i="101" s="1"/>
  <c r="Q59" i="101" a="1"/>
  <c r="Q59" i="101" s="1"/>
  <c r="AF59" i="101" a="1"/>
  <c r="AF59" i="101" s="1"/>
  <c r="Y59" i="101" a="1"/>
  <c r="Y59" i="101" s="1"/>
  <c r="AA59" i="101" a="1"/>
  <c r="AA59" i="101" s="1"/>
  <c r="O59" i="101" a="1"/>
  <c r="O59" i="101" s="1"/>
  <c r="AE59" i="101" a="1"/>
  <c r="AE59" i="101" s="1"/>
  <c r="I59" i="101" a="1"/>
  <c r="I59" i="101" s="1"/>
  <c r="W59" i="101" a="1"/>
  <c r="W59" i="101" s="1"/>
  <c r="AD59" i="101" a="1"/>
  <c r="AD59" i="101" s="1"/>
  <c r="Z59" i="101" a="1"/>
  <c r="Z59" i="101" s="1"/>
  <c r="V59" i="101" a="1"/>
  <c r="V59" i="101" s="1"/>
  <c r="X59" i="101" a="1"/>
  <c r="X59" i="101" s="1"/>
  <c r="BO58" i="101" a="1"/>
  <c r="BO58" i="101" s="1"/>
  <c r="BN58" i="101" a="1"/>
  <c r="BN58" i="101" s="1"/>
  <c r="BM58" i="101" a="1"/>
  <c r="BM58" i="101" s="1"/>
  <c r="BQ58" i="101" a="1"/>
  <c r="BQ58" i="101" s="1"/>
  <c r="BR58" i="101" a="1"/>
  <c r="BR58" i="101" s="1"/>
  <c r="BP58" i="101" a="1"/>
  <c r="BP58" i="101" s="1"/>
  <c r="D59" i="101" a="1"/>
  <c r="D59" i="101" s="1"/>
  <c r="AX58" i="101" a="1"/>
  <c r="AX58" i="101" s="1"/>
  <c r="AV58" i="101" a="1"/>
  <c r="AV58" i="101" s="1"/>
  <c r="BG58" i="101" a="1"/>
  <c r="BG58" i="101" s="1"/>
  <c r="BA58" i="101" a="1"/>
  <c r="BA58" i="101" s="1"/>
  <c r="AT58" i="101" a="1"/>
  <c r="AT58" i="101" s="1"/>
  <c r="BL58" i="101" a="1"/>
  <c r="BL58" i="101" s="1"/>
  <c r="BJ58" i="101" a="1"/>
  <c r="BJ58" i="101" s="1"/>
  <c r="BK58" i="101" a="1"/>
  <c r="BK58" i="101" s="1"/>
  <c r="BE58" i="101" a="1"/>
  <c r="BE58" i="101" s="1"/>
  <c r="AW58" i="101" a="1"/>
  <c r="AW58" i="101" s="1"/>
  <c r="BF58" i="101" a="1"/>
  <c r="BF58" i="101" s="1"/>
  <c r="BC58" i="101" a="1"/>
  <c r="BC58" i="101" s="1"/>
  <c r="BB58" i="101" a="1"/>
  <c r="BB58" i="101" s="1"/>
  <c r="AZ58" i="101" a="1"/>
  <c r="AZ58" i="101" s="1"/>
  <c r="AU58" i="101" a="1"/>
  <c r="AU58" i="101" s="1"/>
  <c r="AY58" i="101" a="1"/>
  <c r="AY58" i="101" s="1"/>
  <c r="BI58" i="101" a="1"/>
  <c r="BI58" i="101" s="1"/>
  <c r="BH58" i="101" a="1"/>
  <c r="BH58" i="101" s="1"/>
  <c r="BD58" i="101" a="1"/>
  <c r="BD58" i="101" s="1"/>
  <c r="AS58" i="101" a="1"/>
  <c r="AS58" i="101" s="1"/>
  <c r="AR58" i="101" a="1"/>
  <c r="AR58" i="101" s="1"/>
  <c r="AQ58" i="101" a="1"/>
  <c r="AQ58" i="101" s="1"/>
  <c r="AP58" i="101" a="1"/>
  <c r="AP58" i="101" s="1"/>
  <c r="AO58" i="101" a="1"/>
  <c r="AO58" i="101" s="1"/>
  <c r="AJ58" i="101" a="1"/>
  <c r="AJ58" i="101" s="1"/>
  <c r="AE58" i="101" a="1"/>
  <c r="AE58" i="101" s="1"/>
  <c r="AN58" i="101" a="1"/>
  <c r="AN58" i="101" s="1"/>
  <c r="AM58" i="101" a="1"/>
  <c r="AM58" i="101" s="1"/>
  <c r="AL58" i="101" a="1"/>
  <c r="AL58" i="101" s="1"/>
  <c r="AK58" i="101" a="1"/>
  <c r="AK58" i="101" s="1"/>
  <c r="AI58" i="101" a="1"/>
  <c r="AI58" i="101" s="1"/>
  <c r="AG58" i="101" a="1"/>
  <c r="AG58" i="101" s="1"/>
  <c r="AC58" i="101" a="1"/>
  <c r="AC58" i="101" s="1"/>
  <c r="AH58" i="101" a="1"/>
  <c r="AH58" i="101" s="1"/>
  <c r="AD58" i="101" a="1"/>
  <c r="AD58" i="101" s="1"/>
  <c r="AF58" i="101" a="1"/>
  <c r="AF58" i="101" s="1"/>
  <c r="V66" i="101" a="1"/>
  <c r="V66" i="101" s="1"/>
  <c r="Y66" i="101" a="1"/>
  <c r="Y66" i="101" s="1"/>
  <c r="W66" i="101" a="1"/>
  <c r="W66" i="101" s="1"/>
  <c r="AC66" i="101" a="1"/>
  <c r="AC66" i="101" s="1"/>
  <c r="AD66" i="101" a="1"/>
  <c r="AD66" i="101" s="1"/>
  <c r="AA66" i="101" a="1"/>
  <c r="AA66" i="101" s="1"/>
  <c r="AB66" i="101" a="1"/>
  <c r="AB66" i="101" s="1"/>
  <c r="AH66" i="101" a="1"/>
  <c r="AH66" i="101" s="1"/>
  <c r="AI66" i="101" a="1"/>
  <c r="AI66" i="101" s="1"/>
  <c r="X66" i="101" a="1"/>
  <c r="X66" i="101" s="1"/>
  <c r="U66" i="101" a="1"/>
  <c r="U66" i="101" s="1"/>
  <c r="AG66" i="101" a="1"/>
  <c r="AG66" i="101" s="1"/>
  <c r="AF66" i="101" a="1"/>
  <c r="AF66" i="101" s="1"/>
  <c r="Z66" i="101" a="1"/>
  <c r="Z66" i="101" s="1"/>
  <c r="AE66" i="101" a="1"/>
  <c r="AE66" i="101" s="1"/>
  <c r="M66" i="101" a="1"/>
  <c r="M66" i="101" s="1"/>
  <c r="K66" i="101" a="1"/>
  <c r="K66" i="101" s="1"/>
  <c r="S66" i="101" a="1"/>
  <c r="S66" i="101" s="1"/>
  <c r="P66" i="101" a="1"/>
  <c r="P66" i="101" s="1"/>
  <c r="T66" i="101" a="1"/>
  <c r="T66" i="101" s="1"/>
  <c r="R66" i="101" a="1"/>
  <c r="R66" i="101" s="1"/>
  <c r="Q66" i="101" a="1"/>
  <c r="Q66" i="101" s="1"/>
  <c r="J66" i="101" a="1"/>
  <c r="J66" i="101" s="1"/>
  <c r="O66" i="101" a="1"/>
  <c r="O66" i="101" s="1"/>
  <c r="N66" i="101" a="1"/>
  <c r="N66" i="101" s="1"/>
  <c r="L66" i="101" a="1"/>
  <c r="L66" i="101" s="1"/>
  <c r="I66" i="101" a="1"/>
  <c r="I66" i="101" s="1"/>
  <c r="BO65" i="101" a="1"/>
  <c r="BO65" i="101" s="1"/>
  <c r="BQ65" i="101" a="1"/>
  <c r="BQ65" i="101" s="1"/>
  <c r="H66" i="101" a="1"/>
  <c r="H66" i="101" s="1"/>
  <c r="G66" i="101" a="1"/>
  <c r="G66" i="101" s="1"/>
  <c r="F66" i="101" a="1"/>
  <c r="F66" i="101" s="1"/>
  <c r="BN65" i="101" a="1"/>
  <c r="BN65" i="101" s="1"/>
  <c r="E66" i="101" a="1"/>
  <c r="E66" i="101" s="1"/>
  <c r="BP65" i="101" a="1"/>
  <c r="BP65" i="101" s="1"/>
  <c r="D66" i="101" a="1"/>
  <c r="D66" i="101" s="1"/>
  <c r="BR65" i="101" a="1"/>
  <c r="BR65" i="101" s="1"/>
  <c r="BR137" i="101" a="1"/>
  <c r="BR137" i="101" s="1"/>
  <c r="G138" i="101" a="1"/>
  <c r="G138" i="101" s="1"/>
  <c r="BQ137" i="101" a="1"/>
  <c r="BQ137" i="101" s="1"/>
  <c r="I138" i="101" a="1"/>
  <c r="I138" i="101" s="1"/>
  <c r="BP137" i="101" a="1"/>
  <c r="BP137" i="101" s="1"/>
  <c r="E138" i="101" a="1"/>
  <c r="E138" i="101" s="1"/>
  <c r="K138" i="101" a="1"/>
  <c r="K138" i="101" s="1"/>
  <c r="J138" i="101" a="1"/>
  <c r="J138" i="101" s="1"/>
  <c r="H138" i="101" a="1"/>
  <c r="H138" i="101" s="1"/>
  <c r="F138" i="101" a="1"/>
  <c r="F138" i="101" s="1"/>
  <c r="D138" i="101" a="1"/>
  <c r="D138" i="101" s="1"/>
  <c r="AZ137" i="101" a="1"/>
  <c r="AZ137" i="101" s="1"/>
  <c r="BC137" i="101" a="1"/>
  <c r="BC137" i="101" s="1"/>
  <c r="BO137" i="101" a="1"/>
  <c r="BO137" i="101" s="1"/>
  <c r="BN137" i="101" a="1"/>
  <c r="BN137" i="101" s="1"/>
  <c r="BM137" i="101" a="1"/>
  <c r="BM137" i="101" s="1"/>
  <c r="BF137" i="101" a="1"/>
  <c r="BF137" i="101" s="1"/>
  <c r="BK137" i="101" a="1"/>
  <c r="BK137" i="101" s="1"/>
  <c r="BL137" i="101" a="1"/>
  <c r="BL137" i="101" s="1"/>
  <c r="BJ137" i="101" a="1"/>
  <c r="BJ137" i="101" s="1"/>
  <c r="BI137" i="101" a="1"/>
  <c r="BI137" i="101" s="1"/>
  <c r="BH137" i="101" a="1"/>
  <c r="BH137" i="101" s="1"/>
  <c r="BB137" i="101" a="1"/>
  <c r="BB137" i="101" s="1"/>
  <c r="AY137" i="101" a="1"/>
  <c r="AY137" i="101" s="1"/>
  <c r="BG137" i="101" a="1"/>
  <c r="BG137" i="101" s="1"/>
  <c r="BE137" i="101" a="1"/>
  <c r="BE137" i="101" s="1"/>
  <c r="BD137" i="101" a="1"/>
  <c r="BD137" i="101" s="1"/>
  <c r="AX137" i="101" a="1"/>
  <c r="AX137" i="101" s="1"/>
  <c r="BA137" i="101" a="1"/>
  <c r="BA137" i="101" s="1"/>
  <c r="AW137" i="101" a="1"/>
  <c r="AW137" i="101" s="1"/>
  <c r="V137" i="101" a="1"/>
  <c r="V137" i="101" s="1"/>
  <c r="U137" i="101" a="1"/>
  <c r="U137" i="101" s="1"/>
  <c r="Q137" i="101" a="1"/>
  <c r="Q137" i="101" s="1"/>
  <c r="AH137" i="101" a="1"/>
  <c r="AH137" i="101" s="1"/>
  <c r="AE137" i="101" a="1"/>
  <c r="AE137" i="101" s="1"/>
  <c r="W137" i="101" a="1"/>
  <c r="W137" i="101" s="1"/>
  <c r="AV137" i="101" a="1"/>
  <c r="AV137" i="101" s="1"/>
  <c r="AU137" i="101" a="1"/>
  <c r="AU137" i="101" s="1"/>
  <c r="AN137" i="101" a="1"/>
  <c r="AN137" i="101" s="1"/>
  <c r="AB137" i="101" a="1"/>
  <c r="AB137" i="101" s="1"/>
  <c r="AS137" i="101" a="1"/>
  <c r="AS137" i="101" s="1"/>
  <c r="AL137" i="101" a="1"/>
  <c r="AL137" i="101" s="1"/>
  <c r="AQ137" i="101" a="1"/>
  <c r="AQ137" i="101" s="1"/>
  <c r="AR137" i="101" a="1"/>
  <c r="AR137" i="101" s="1"/>
  <c r="AT137" i="101" a="1"/>
  <c r="AT137" i="101" s="1"/>
  <c r="AP137" i="101" a="1"/>
  <c r="AP137" i="101" s="1"/>
  <c r="AO137" i="101" a="1"/>
  <c r="AO137" i="101" s="1"/>
  <c r="S137" i="101" a="1"/>
  <c r="S137" i="101" s="1"/>
  <c r="R137" i="101" a="1"/>
  <c r="R137" i="101" s="1"/>
  <c r="AA137" i="101" a="1"/>
  <c r="AA137" i="101" s="1"/>
  <c r="AG137" i="101" a="1"/>
  <c r="AG137" i="101" s="1"/>
  <c r="AI137" i="101" a="1"/>
  <c r="AI137" i="101" s="1"/>
  <c r="AD137" i="101" a="1"/>
  <c r="AD137" i="101" s="1"/>
  <c r="X137" i="101" a="1"/>
  <c r="X137" i="101" s="1"/>
  <c r="AF137" i="101" a="1"/>
  <c r="AF137" i="101" s="1"/>
  <c r="AM137" i="101" a="1"/>
  <c r="AM137" i="101" s="1"/>
  <c r="AK137" i="101" a="1"/>
  <c r="AK137" i="101" s="1"/>
  <c r="Z137" i="101" a="1"/>
  <c r="Z137" i="101" s="1"/>
  <c r="T137" i="101" a="1"/>
  <c r="T137" i="101" s="1"/>
  <c r="AJ137" i="101" a="1"/>
  <c r="AJ137" i="101" s="1"/>
  <c r="Y137" i="101" a="1"/>
  <c r="Y137" i="101" s="1"/>
  <c r="AC137" i="101" a="1"/>
  <c r="AC137" i="101" s="1"/>
  <c r="R138" i="101" a="1"/>
  <c r="R138" i="101" s="1"/>
  <c r="Q138" i="101" a="1"/>
  <c r="Q138" i="101" s="1"/>
  <c r="N138" i="101" a="1"/>
  <c r="N138" i="101" s="1"/>
  <c r="P138" i="101" a="1"/>
  <c r="P138" i="101" s="1"/>
  <c r="M138" i="101" a="1"/>
  <c r="M138" i="101" s="1"/>
  <c r="O138" i="101" a="1"/>
  <c r="O138" i="101" s="1"/>
  <c r="L138" i="101" a="1"/>
  <c r="L138" i="101" s="1"/>
  <c r="BG128" i="101" a="1"/>
  <c r="BG128" i="101" s="1"/>
  <c r="AX128" i="101" a="1"/>
  <c r="AX128" i="101" s="1"/>
  <c r="BI128" i="101" a="1"/>
  <c r="BI128" i="101" s="1"/>
  <c r="BC128" i="101" a="1"/>
  <c r="BC128" i="101" s="1"/>
  <c r="BB128" i="101" a="1"/>
  <c r="BB128" i="101" s="1"/>
  <c r="AY128" i="101" a="1"/>
  <c r="AY128" i="101" s="1"/>
  <c r="BF128" i="101" a="1"/>
  <c r="BF128" i="101" s="1"/>
  <c r="BD128" i="101" a="1"/>
  <c r="BD128" i="101" s="1"/>
  <c r="BA128" i="101" a="1"/>
  <c r="BA128" i="101" s="1"/>
  <c r="BL128" i="101" a="1"/>
  <c r="BL128" i="101" s="1"/>
  <c r="BK128" i="101" a="1"/>
  <c r="BK128" i="101" s="1"/>
  <c r="AZ128" i="101" a="1"/>
  <c r="AZ128" i="101" s="1"/>
  <c r="BJ128" i="101" a="1"/>
  <c r="BJ128" i="101" s="1"/>
  <c r="BH128" i="101" a="1"/>
  <c r="BH128" i="101" s="1"/>
  <c r="BE128" i="101" a="1"/>
  <c r="BE128" i="101" s="1"/>
  <c r="AW128" i="101" a="1"/>
  <c r="AW128" i="101" s="1"/>
  <c r="AV128" i="101" a="1"/>
  <c r="AV128" i="101" s="1"/>
  <c r="AU128" i="101" a="1"/>
  <c r="AU128" i="101" s="1"/>
  <c r="AR128" i="101" a="1"/>
  <c r="AR128" i="101" s="1"/>
  <c r="AN128" i="101" a="1"/>
  <c r="AN128" i="101" s="1"/>
  <c r="AQ128" i="101" a="1"/>
  <c r="AQ128" i="101" s="1"/>
  <c r="AP128" i="101" a="1"/>
  <c r="AP128" i="101" s="1"/>
  <c r="AM128" i="101" a="1"/>
  <c r="AM128" i="101" s="1"/>
  <c r="AT128" i="101" a="1"/>
  <c r="AT128" i="101" s="1"/>
  <c r="AO128" i="101" a="1"/>
  <c r="AO128" i="101" s="1"/>
  <c r="AS128" i="101" a="1"/>
  <c r="AS128" i="101" s="1"/>
  <c r="AE128" i="101" a="1"/>
  <c r="AE128" i="101" s="1"/>
  <c r="AJ128" i="101" a="1"/>
  <c r="AJ128" i="101" s="1"/>
  <c r="AK128" i="101" a="1"/>
  <c r="AK128" i="101" s="1"/>
  <c r="AL128" i="101" a="1"/>
  <c r="AL128" i="101" s="1"/>
  <c r="AI128" i="101" a="1"/>
  <c r="AI128" i="101" s="1"/>
  <c r="AG128" i="101" a="1"/>
  <c r="AG128" i="101" s="1"/>
  <c r="AD128" i="101" a="1"/>
  <c r="AD128" i="101" s="1"/>
  <c r="AF128" i="101" a="1"/>
  <c r="AF128" i="101" s="1"/>
  <c r="AH128" i="101" a="1"/>
  <c r="AH128" i="101" s="1"/>
  <c r="AC128" i="101" a="1"/>
  <c r="AC128" i="101" s="1"/>
  <c r="Y128" i="101" a="1"/>
  <c r="Y128" i="101" s="1"/>
  <c r="W128" i="101" a="1"/>
  <c r="W128" i="101" s="1"/>
  <c r="V128" i="101" a="1"/>
  <c r="V128" i="101" s="1"/>
  <c r="AB128" i="101" a="1"/>
  <c r="AB128" i="101" s="1"/>
  <c r="AA128" i="101" a="1"/>
  <c r="AA128" i="101" s="1"/>
  <c r="Z128" i="101" a="1"/>
  <c r="Z128" i="101" s="1"/>
  <c r="X128" i="101" a="1"/>
  <c r="X128" i="101" s="1"/>
  <c r="U128" i="101" a="1"/>
  <c r="U128" i="101" s="1"/>
  <c r="T128" i="101" a="1"/>
  <c r="T128" i="101" s="1"/>
  <c r="Q128" i="101" a="1"/>
  <c r="Q128" i="101" s="1"/>
  <c r="N128" i="101" a="1"/>
  <c r="N128" i="101" s="1"/>
  <c r="S128" i="101" a="1"/>
  <c r="S128" i="101" s="1"/>
  <c r="P128" i="101" a="1"/>
  <c r="P128" i="101" s="1"/>
  <c r="O128" i="101" a="1"/>
  <c r="O128" i="101" s="1"/>
  <c r="R128" i="101" a="1"/>
  <c r="R128" i="101" s="1"/>
  <c r="L128" i="101" a="1"/>
  <c r="L128" i="101" s="1"/>
  <c r="J128" i="101" a="1"/>
  <c r="J128" i="101" s="1"/>
  <c r="H128" i="101" a="1"/>
  <c r="H128" i="101" s="1"/>
  <c r="G128" i="101" a="1"/>
  <c r="G128" i="101" s="1"/>
  <c r="K128" i="101" a="1"/>
  <c r="K128" i="101" s="1"/>
  <c r="I128" i="101" a="1"/>
  <c r="I128" i="101" s="1"/>
  <c r="F128" i="101" a="1"/>
  <c r="F128" i="101" s="1"/>
  <c r="M128" i="101" a="1"/>
  <c r="M128" i="101" s="1"/>
  <c r="BO127" i="101" a="1"/>
  <c r="BO127" i="101" s="1"/>
  <c r="BN127" i="101" a="1"/>
  <c r="BN127" i="101" s="1"/>
  <c r="D128" i="101" a="1"/>
  <c r="D128" i="101" s="1"/>
  <c r="BR127" i="101" a="1"/>
  <c r="BR127" i="101" s="1"/>
  <c r="BM127" i="101" a="1"/>
  <c r="BM127" i="101" s="1"/>
  <c r="BK127" i="101" a="1"/>
  <c r="BK127" i="101" s="1"/>
  <c r="E128" i="101" a="1"/>
  <c r="E128" i="101" s="1"/>
  <c r="BQ127" i="101" a="1"/>
  <c r="BQ127" i="101" s="1"/>
  <c r="BP127" i="101" a="1"/>
  <c r="BP127" i="101" s="1"/>
  <c r="BL127" i="101" a="1"/>
  <c r="BL127" i="101" s="1"/>
  <c r="BJ127" i="101" a="1"/>
  <c r="BJ127" i="101" s="1"/>
  <c r="AW127" i="101" a="1"/>
  <c r="AW127" i="101" s="1"/>
  <c r="BI127" i="101" a="1"/>
  <c r="BI127" i="101" s="1"/>
  <c r="BA127" i="101" a="1"/>
  <c r="BA127" i="101" s="1"/>
  <c r="AY127" i="101" a="1"/>
  <c r="AY127" i="101" s="1"/>
  <c r="AX127" i="101" a="1"/>
  <c r="AX127" i="101" s="1"/>
  <c r="AV127" i="101" a="1"/>
  <c r="AV127" i="101" s="1"/>
  <c r="AZ127" i="101" a="1"/>
  <c r="AZ127" i="101" s="1"/>
  <c r="BF127" i="101" a="1"/>
  <c r="BF127" i="101" s="1"/>
  <c r="BH127" i="101" a="1"/>
  <c r="BH127" i="101" s="1"/>
  <c r="BG127" i="101" a="1"/>
  <c r="BG127" i="101" s="1"/>
  <c r="BE127" i="101" a="1"/>
  <c r="BE127" i="101" s="1"/>
  <c r="BD127" i="101" a="1"/>
  <c r="BD127" i="101" s="1"/>
  <c r="BC127" i="101" a="1"/>
  <c r="BC127" i="101" s="1"/>
  <c r="BB127" i="101" a="1"/>
  <c r="BB127" i="101" s="1"/>
  <c r="AO127" i="101" a="1"/>
  <c r="AO127" i="101" s="1"/>
  <c r="AU127" i="101" a="1"/>
  <c r="AU127" i="101" s="1"/>
  <c r="AT127" i="101" a="1"/>
  <c r="AT127" i="101" s="1"/>
  <c r="AS127" i="101" a="1"/>
  <c r="AS127" i="101" s="1"/>
  <c r="AP127" i="101" a="1"/>
  <c r="AP127" i="101" s="1"/>
  <c r="AN127" i="101" a="1"/>
  <c r="AN127" i="101" s="1"/>
  <c r="AM127" i="101" a="1"/>
  <c r="AM127" i="101" s="1"/>
  <c r="AR127" i="101" a="1"/>
  <c r="AR127" i="101" s="1"/>
  <c r="AQ127" i="101" a="1"/>
  <c r="AQ127" i="101" s="1"/>
  <c r="AL127" i="101" a="1"/>
  <c r="AL127" i="101" s="1"/>
  <c r="AK127" i="101" a="1"/>
  <c r="AK127" i="101" s="1"/>
  <c r="AJ127" i="101" a="1"/>
  <c r="AJ127" i="101" s="1"/>
  <c r="AI127" i="101" a="1"/>
  <c r="AI127" i="101" s="1"/>
  <c r="AH127" i="101" a="1"/>
  <c r="AH127" i="101" s="1"/>
  <c r="AG127" i="101" a="1"/>
  <c r="AG127" i="101" s="1"/>
  <c r="AB129" i="101" a="1"/>
  <c r="AB129" i="101" s="1"/>
  <c r="AH129" i="101" a="1"/>
  <c r="AH129" i="101" s="1"/>
  <c r="AC129" i="101" a="1"/>
  <c r="AC129" i="101" s="1"/>
  <c r="AJ129" i="101" a="1"/>
  <c r="AJ129" i="101" s="1"/>
  <c r="AK129" i="101" a="1"/>
  <c r="AK129" i="101" s="1"/>
  <c r="AE129" i="101" a="1"/>
  <c r="AE129" i="101" s="1"/>
  <c r="Z129" i="101" a="1"/>
  <c r="Z129" i="101" s="1"/>
  <c r="AG129" i="101" a="1"/>
  <c r="AG129" i="101" s="1"/>
  <c r="AI129" i="101" a="1"/>
  <c r="AI129" i="101" s="1"/>
  <c r="Y129" i="101" a="1"/>
  <c r="Y129" i="101" s="1"/>
  <c r="AN129" i="101" a="1"/>
  <c r="AN129" i="101" s="1"/>
  <c r="AL129" i="101" a="1"/>
  <c r="AL129" i="101" s="1"/>
  <c r="AD129" i="101" a="1"/>
  <c r="AD129" i="101" s="1"/>
  <c r="AF129" i="101" a="1"/>
  <c r="AF129" i="101" s="1"/>
  <c r="AA129" i="101" a="1"/>
  <c r="AA129" i="101" s="1"/>
  <c r="AM129" i="101" a="1"/>
  <c r="AM129" i="101" s="1"/>
  <c r="U129" i="101" a="1"/>
  <c r="U129" i="101" s="1"/>
  <c r="V129" i="101" a="1"/>
  <c r="V129" i="101" s="1"/>
  <c r="J129" i="101" a="1"/>
  <c r="J129" i="101" s="1"/>
  <c r="N129" i="101" a="1"/>
  <c r="N129" i="101" s="1"/>
  <c r="BO128" i="101" a="1"/>
  <c r="BO128" i="101" s="1"/>
  <c r="D129" i="101" a="1"/>
  <c r="D129" i="101" s="1"/>
  <c r="Q129" i="101" a="1"/>
  <c r="Q129" i="101" s="1"/>
  <c r="E129" i="101" a="1"/>
  <c r="E129" i="101" s="1"/>
  <c r="M129" i="101" a="1"/>
  <c r="M129" i="101" s="1"/>
  <c r="BM128" i="101" a="1"/>
  <c r="BM128" i="101" s="1"/>
  <c r="G129" i="101" a="1"/>
  <c r="G129" i="101" s="1"/>
  <c r="P129" i="101" a="1"/>
  <c r="P129" i="101" s="1"/>
  <c r="I129" i="101" a="1"/>
  <c r="I129" i="101" s="1"/>
  <c r="BP128" i="101" a="1"/>
  <c r="BP128" i="101" s="1"/>
  <c r="W129" i="101" a="1"/>
  <c r="W129" i="101" s="1"/>
  <c r="BQ128" i="101" a="1"/>
  <c r="BQ128" i="101" s="1"/>
  <c r="L129" i="101" a="1"/>
  <c r="L129" i="101" s="1"/>
  <c r="T129" i="101" a="1"/>
  <c r="T129" i="101" s="1"/>
  <c r="S129" i="101" a="1"/>
  <c r="S129" i="101" s="1"/>
  <c r="O129" i="101" a="1"/>
  <c r="O129" i="101" s="1"/>
  <c r="R129" i="101" a="1"/>
  <c r="R129" i="101" s="1"/>
  <c r="F129" i="101" a="1"/>
  <c r="F129" i="101" s="1"/>
  <c r="BR128" i="101" a="1"/>
  <c r="BR128" i="101" s="1"/>
  <c r="BN128" i="101" a="1"/>
  <c r="BN128" i="101" s="1"/>
  <c r="K129" i="101" a="1"/>
  <c r="K129" i="101" s="1"/>
  <c r="H129" i="101" a="1"/>
  <c r="H129" i="101" s="1"/>
  <c r="X129" i="101" a="1"/>
  <c r="X129" i="101" s="1"/>
  <c r="AF153" i="101" a="1"/>
  <c r="AF153" i="101" s="1"/>
  <c r="AD153" i="101" a="1"/>
  <c r="AD153" i="101" s="1"/>
  <c r="AE153" i="101" a="1"/>
  <c r="AE153" i="101" s="1"/>
  <c r="AO153" i="101" a="1"/>
  <c r="AO153" i="101" s="1"/>
  <c r="AR153" i="101" a="1"/>
  <c r="AR153" i="101" s="1"/>
  <c r="AQ153" i="101" a="1"/>
  <c r="AQ153" i="101" s="1"/>
  <c r="AP153" i="101" a="1"/>
  <c r="AP153" i="101" s="1"/>
  <c r="AI153" i="101" a="1"/>
  <c r="AI153" i="101" s="1"/>
  <c r="AJ153" i="101" a="1"/>
  <c r="AJ153" i="101" s="1"/>
  <c r="AN153" i="101" a="1"/>
  <c r="AN153" i="101" s="1"/>
  <c r="AM153" i="101" a="1"/>
  <c r="AM153" i="101" s="1"/>
  <c r="AL153" i="101" a="1"/>
  <c r="AL153" i="101" s="1"/>
  <c r="AK153" i="101" a="1"/>
  <c r="AK153" i="101" s="1"/>
  <c r="AH153" i="101" a="1"/>
  <c r="AH153" i="101" s="1"/>
  <c r="AG153" i="101" a="1"/>
  <c r="AG153" i="101" s="1"/>
  <c r="H140" i="101" a="1"/>
  <c r="H140" i="101" s="1"/>
  <c r="K140" i="101" a="1"/>
  <c r="K140" i="101" s="1"/>
  <c r="M140" i="101" a="1"/>
  <c r="M140" i="101" s="1"/>
  <c r="I140" i="101" a="1"/>
  <c r="I140" i="101" s="1"/>
  <c r="P140" i="101" a="1"/>
  <c r="P140" i="101" s="1"/>
  <c r="O140" i="101" a="1"/>
  <c r="O140" i="101" s="1"/>
  <c r="L140" i="101" a="1"/>
  <c r="L140" i="101" s="1"/>
  <c r="N140" i="101" a="1"/>
  <c r="N140" i="101" s="1"/>
  <c r="J140" i="101" a="1"/>
  <c r="J140" i="101" s="1"/>
  <c r="G140" i="101" a="1"/>
  <c r="G140" i="101" s="1"/>
  <c r="BL139" i="101" a="1"/>
  <c r="BL139" i="101" s="1"/>
  <c r="BN139" i="101" a="1"/>
  <c r="BN139" i="101" s="1"/>
  <c r="BP139" i="101" a="1"/>
  <c r="BP139" i="101" s="1"/>
  <c r="E140" i="101" a="1"/>
  <c r="E140" i="101" s="1"/>
  <c r="BM139" i="101" a="1"/>
  <c r="BM139" i="101" s="1"/>
  <c r="BO139" i="101" a="1"/>
  <c r="BO139" i="101" s="1"/>
  <c r="D140" i="101" a="1"/>
  <c r="D140" i="101" s="1"/>
  <c r="BR139" i="101" a="1"/>
  <c r="BR139" i="101" s="1"/>
  <c r="BK139" i="101" a="1"/>
  <c r="BK139" i="101" s="1"/>
  <c r="BQ139" i="101" a="1"/>
  <c r="BQ139" i="101" s="1"/>
  <c r="F140" i="101" a="1"/>
  <c r="F140" i="101" s="1"/>
  <c r="BE139" i="101" a="1"/>
  <c r="BE139" i="101" s="1"/>
  <c r="BJ139" i="101" a="1"/>
  <c r="BJ139" i="101" s="1"/>
  <c r="BF139" i="101" a="1"/>
  <c r="BF139" i="101" s="1"/>
  <c r="BI139" i="101" a="1"/>
  <c r="BI139" i="101" s="1"/>
  <c r="BH139" i="101" a="1"/>
  <c r="BH139" i="101" s="1"/>
  <c r="BG139" i="101" a="1"/>
  <c r="BG139" i="101" s="1"/>
  <c r="BD139" i="101" a="1"/>
  <c r="BD139" i="101" s="1"/>
  <c r="AY139" i="101" a="1"/>
  <c r="AY139" i="101" s="1"/>
  <c r="AT139" i="101" a="1"/>
  <c r="AT139" i="101" s="1"/>
  <c r="BC139" i="101" a="1"/>
  <c r="BC139" i="101" s="1"/>
  <c r="AX139" i="101" a="1"/>
  <c r="AX139" i="101" s="1"/>
  <c r="BB139" i="101" a="1"/>
  <c r="BB139" i="101" s="1"/>
  <c r="AW139" i="101" a="1"/>
  <c r="AW139" i="101" s="1"/>
  <c r="BA139" i="101" a="1"/>
  <c r="BA139" i="101" s="1"/>
  <c r="AZ139" i="101" a="1"/>
  <c r="AZ139" i="101" s="1"/>
  <c r="AV139" i="101" a="1"/>
  <c r="AV139" i="101" s="1"/>
  <c r="AU139" i="101" a="1"/>
  <c r="AU139" i="101" s="1"/>
  <c r="AP139" i="101" a="1"/>
  <c r="AP139" i="101" s="1"/>
  <c r="AO139" i="101" a="1"/>
  <c r="AO139" i="101" s="1"/>
  <c r="AS139" i="101" a="1"/>
  <c r="AS139" i="101" s="1"/>
  <c r="AQ139" i="101" a="1"/>
  <c r="AQ139" i="101" s="1"/>
  <c r="AR139" i="101" a="1"/>
  <c r="AR139" i="101" s="1"/>
  <c r="Y140" i="101" a="1"/>
  <c r="Y140" i="101" s="1"/>
  <c r="Z140" i="101" a="1"/>
  <c r="Z140" i="101" s="1"/>
  <c r="W140" i="101" a="1"/>
  <c r="W140" i="101" s="1"/>
  <c r="V140" i="101" a="1"/>
  <c r="V140" i="101" s="1"/>
  <c r="R140" i="101" a="1"/>
  <c r="R140" i="101" s="1"/>
  <c r="Q140" i="101" a="1"/>
  <c r="Q140" i="101" s="1"/>
  <c r="U140" i="101" a="1"/>
  <c r="U140" i="101" s="1"/>
  <c r="T140" i="101" a="1"/>
  <c r="T140" i="101" s="1"/>
  <c r="X140" i="101" a="1"/>
  <c r="X140" i="101" s="1"/>
  <c r="S140" i="101" a="1"/>
  <c r="S140" i="101" s="1"/>
  <c r="BR136" i="101" a="1"/>
  <c r="BR136" i="101" s="1"/>
  <c r="BP136" i="101" a="1"/>
  <c r="BP136" i="101" s="1"/>
  <c r="BQ136" i="101" a="1"/>
  <c r="BQ136" i="101" s="1"/>
  <c r="BI136" i="101" a="1"/>
  <c r="BI136" i="101" s="1"/>
  <c r="BF136" i="101" a="1"/>
  <c r="BF136" i="101" s="1"/>
  <c r="AZ136" i="101" a="1"/>
  <c r="AZ136" i="101" s="1"/>
  <c r="BG136" i="101" a="1"/>
  <c r="BG136" i="101" s="1"/>
  <c r="BE136" i="101" a="1"/>
  <c r="BE136" i="101" s="1"/>
  <c r="BO136" i="101" a="1"/>
  <c r="BO136" i="101" s="1"/>
  <c r="BM136" i="101" a="1"/>
  <c r="BM136" i="101" s="1"/>
  <c r="BD136" i="101" a="1"/>
  <c r="BD136" i="101" s="1"/>
  <c r="BJ136" i="101" a="1"/>
  <c r="BJ136" i="101" s="1"/>
  <c r="BH136" i="101" a="1"/>
  <c r="BH136" i="101" s="1"/>
  <c r="BB136" i="101" a="1"/>
  <c r="BB136" i="101" s="1"/>
  <c r="BA136" i="101" a="1"/>
  <c r="BA136" i="101" s="1"/>
  <c r="BL136" i="101" a="1"/>
  <c r="BL136" i="101" s="1"/>
  <c r="BK136" i="101" a="1"/>
  <c r="BK136" i="101" s="1"/>
  <c r="BC136" i="101" a="1"/>
  <c r="BC136" i="101" s="1"/>
  <c r="BN136" i="101" a="1"/>
  <c r="BN136" i="101" s="1"/>
  <c r="AT136" i="101" a="1"/>
  <c r="AT136" i="101" s="1"/>
  <c r="AO136" i="101" a="1"/>
  <c r="AO136" i="101" s="1"/>
  <c r="AY136" i="101" a="1"/>
  <c r="AY136" i="101" s="1"/>
  <c r="AX136" i="101" a="1"/>
  <c r="AX136" i="101" s="1"/>
  <c r="AL136" i="101" a="1"/>
  <c r="AL136" i="101" s="1"/>
  <c r="AU136" i="101" a="1"/>
  <c r="AU136" i="101" s="1"/>
  <c r="AV136" i="101" a="1"/>
  <c r="AV136" i="101" s="1"/>
  <c r="AP136" i="101" a="1"/>
  <c r="AP136" i="101" s="1"/>
  <c r="AR136" i="101" a="1"/>
  <c r="AR136" i="101" s="1"/>
  <c r="AM136" i="101" a="1"/>
  <c r="AM136" i="101" s="1"/>
  <c r="AK136" i="101" a="1"/>
  <c r="AK136" i="101" s="1"/>
  <c r="AN136" i="101" a="1"/>
  <c r="AN136" i="101" s="1"/>
  <c r="AQ136" i="101" a="1"/>
  <c r="AQ136" i="101" s="1"/>
  <c r="AW136" i="101" a="1"/>
  <c r="AW136" i="101" s="1"/>
  <c r="AS136" i="101" a="1"/>
  <c r="AS136" i="101" s="1"/>
  <c r="AI136" i="101" a="1"/>
  <c r="AI136" i="101" s="1"/>
  <c r="AJ136" i="101" a="1"/>
  <c r="AJ136" i="101" s="1"/>
  <c r="AH136" i="101" a="1"/>
  <c r="AH136" i="101" s="1"/>
  <c r="AG136" i="101" a="1"/>
  <c r="AG136" i="101" s="1"/>
  <c r="AF136" i="101" a="1"/>
  <c r="AF136" i="101" s="1"/>
  <c r="AC136" i="101" a="1"/>
  <c r="AC136" i="101" s="1"/>
  <c r="AE136" i="101" a="1"/>
  <c r="AE136" i="101" s="1"/>
  <c r="AD136" i="101" a="1"/>
  <c r="AD136" i="101" s="1"/>
  <c r="AA136" i="101" a="1"/>
  <c r="AA136" i="101" s="1"/>
  <c r="AB136" i="101" a="1"/>
  <c r="AB136" i="101" s="1"/>
  <c r="Z136" i="101" a="1"/>
  <c r="Z136" i="101" s="1"/>
  <c r="Y136" i="101" a="1"/>
  <c r="Y136" i="101" s="1"/>
  <c r="X136" i="101" a="1"/>
  <c r="X136" i="101" s="1"/>
  <c r="W136" i="101" a="1"/>
  <c r="W136" i="101" s="1"/>
  <c r="V136" i="101" a="1"/>
  <c r="V136" i="101" s="1"/>
  <c r="T136" i="101" a="1"/>
  <c r="T136" i="101" s="1"/>
  <c r="U136" i="101" a="1"/>
  <c r="U136" i="101" s="1"/>
  <c r="R136" i="101" a="1"/>
  <c r="R136" i="101" s="1"/>
  <c r="Q136" i="101" a="1"/>
  <c r="Q136" i="101" s="1"/>
  <c r="S136" i="101" a="1"/>
  <c r="S136" i="101" s="1"/>
  <c r="P136" i="101" a="1"/>
  <c r="P136" i="101" s="1"/>
  <c r="N136" i="101" a="1"/>
  <c r="N136" i="101" s="1"/>
  <c r="O136" i="101" a="1"/>
  <c r="O136" i="101" s="1"/>
  <c r="L136" i="101" a="1"/>
  <c r="L136" i="101" s="1"/>
  <c r="M136" i="101" a="1"/>
  <c r="M136" i="101" s="1"/>
  <c r="K136" i="101" a="1"/>
  <c r="K136" i="101" s="1"/>
  <c r="M137" i="101" a="1"/>
  <c r="M137" i="101" s="1"/>
  <c r="O137" i="101" a="1"/>
  <c r="O137" i="101" s="1"/>
  <c r="P137" i="101" a="1"/>
  <c r="P137" i="101" s="1"/>
  <c r="N137" i="101" a="1"/>
  <c r="N137" i="101" s="1"/>
  <c r="L137" i="101" a="1"/>
  <c r="L137" i="101" s="1"/>
  <c r="H137" i="101" a="1"/>
  <c r="H137" i="101" s="1"/>
  <c r="J137" i="101" a="1"/>
  <c r="J137" i="101" s="1"/>
  <c r="K137" i="101" a="1"/>
  <c r="K137" i="101" s="1"/>
  <c r="I137" i="101" a="1"/>
  <c r="I137" i="101" s="1"/>
  <c r="F137" i="101" a="1"/>
  <c r="F137" i="101" s="1"/>
  <c r="E137" i="101" a="1"/>
  <c r="E137" i="101" s="1"/>
  <c r="G137" i="101" a="1"/>
  <c r="G137" i="101" s="1"/>
  <c r="D137" i="101" a="1"/>
  <c r="D137" i="101" s="1"/>
  <c r="J167" i="101" a="1"/>
  <c r="J167" i="101" s="1"/>
  <c r="AB153" i="101" a="1"/>
  <c r="AB153" i="101" s="1"/>
  <c r="AA153" i="101" a="1"/>
  <c r="AA153" i="101" s="1"/>
  <c r="P153" i="101" a="1"/>
  <c r="P153" i="101" s="1"/>
  <c r="T153" i="101" a="1"/>
  <c r="T153" i="101" s="1"/>
  <c r="W153" i="101" a="1"/>
  <c r="W153" i="101" s="1"/>
  <c r="V153" i="101" a="1"/>
  <c r="V153" i="101" s="1"/>
  <c r="U153" i="101" a="1"/>
  <c r="U153" i="101" s="1"/>
  <c r="Q153" i="101" a="1"/>
  <c r="Q153" i="101" s="1"/>
  <c r="R153" i="101" a="1"/>
  <c r="R153" i="101" s="1"/>
  <c r="Z153" i="101" a="1"/>
  <c r="Z153" i="101" s="1"/>
  <c r="X153" i="101" a="1"/>
  <c r="X153" i="101" s="1"/>
  <c r="S153" i="101" a="1"/>
  <c r="S153" i="101" s="1"/>
  <c r="O153" i="101" a="1"/>
  <c r="O153" i="101" s="1"/>
  <c r="Y153" i="101" a="1"/>
  <c r="Y153" i="101" s="1"/>
  <c r="V139" i="101" a="1"/>
  <c r="V139" i="101" s="1"/>
  <c r="R139" i="101" a="1"/>
  <c r="R139" i="101" s="1"/>
  <c r="T139" i="101" a="1"/>
  <c r="T139" i="101" s="1"/>
  <c r="X139" i="101" a="1"/>
  <c r="X139" i="101" s="1"/>
  <c r="U139" i="101" a="1"/>
  <c r="U139" i="101" s="1"/>
  <c r="S139" i="101" a="1"/>
  <c r="S139" i="101" s="1"/>
  <c r="W139" i="101" a="1"/>
  <c r="W139" i="101" s="1"/>
  <c r="Q139" i="101" a="1"/>
  <c r="Q139" i="101" s="1"/>
  <c r="P139" i="101" a="1"/>
  <c r="P139" i="101" s="1"/>
  <c r="N139" i="101" a="1"/>
  <c r="N139" i="101" s="1"/>
  <c r="O139" i="101" a="1"/>
  <c r="O139" i="101" s="1"/>
  <c r="M139" i="101" a="1"/>
  <c r="M139" i="101" s="1"/>
  <c r="L139" i="101" a="1"/>
  <c r="L139" i="101" s="1"/>
  <c r="J139" i="101" a="1"/>
  <c r="J139" i="101" s="1"/>
  <c r="K139" i="101" a="1"/>
  <c r="K139" i="101" s="1"/>
  <c r="I139" i="101" a="1"/>
  <c r="I139" i="101" s="1"/>
  <c r="H139" i="101" a="1"/>
  <c r="H139" i="101" s="1"/>
  <c r="G139" i="101" a="1"/>
  <c r="G139" i="101" s="1"/>
  <c r="F139" i="101" a="1"/>
  <c r="F139" i="101" s="1"/>
  <c r="BR138" i="101" a="1"/>
  <c r="BR138" i="101" s="1"/>
  <c r="E139" i="101" a="1"/>
  <c r="E139" i="101" s="1"/>
  <c r="D139" i="101" a="1"/>
  <c r="D139" i="101" s="1"/>
  <c r="AH139" i="101" a="1"/>
  <c r="AH139" i="101" s="1"/>
  <c r="AG139" i="101" a="1"/>
  <c r="AG139" i="101" s="1"/>
  <c r="AF139" i="101" a="1"/>
  <c r="AF139" i="101" s="1"/>
  <c r="AD139" i="101" a="1"/>
  <c r="AD139" i="101" s="1"/>
  <c r="AE139" i="101" a="1"/>
  <c r="AE139" i="101" s="1"/>
  <c r="AC139" i="101" a="1"/>
  <c r="AC139" i="101" s="1"/>
  <c r="AB139" i="101" a="1"/>
  <c r="AB139" i="101" s="1"/>
  <c r="AA139" i="101" a="1"/>
  <c r="AA139" i="101" s="1"/>
  <c r="Z139" i="101" a="1"/>
  <c r="Z139" i="101" s="1"/>
  <c r="Y139" i="101" a="1"/>
  <c r="Y139" i="101" s="1"/>
  <c r="AV181" i="101" a="1"/>
  <c r="AV181" i="101" s="1"/>
  <c r="AO181" i="101" a="1"/>
  <c r="AO181" i="101" s="1"/>
  <c r="AN181" i="101" a="1"/>
  <c r="AN181" i="101" s="1"/>
  <c r="AM181" i="101" a="1"/>
  <c r="AM181" i="101" s="1"/>
  <c r="AL181" i="101" a="1"/>
  <c r="AL181" i="101" s="1"/>
  <c r="Y152" i="101" a="1"/>
  <c r="Y152" i="101" s="1"/>
  <c r="D152" i="101" a="1"/>
  <c r="D152" i="101" s="1"/>
  <c r="BP181" i="101" a="1"/>
  <c r="BP181" i="101" s="1"/>
  <c r="BQ181" i="101" a="1"/>
  <c r="BQ181" i="101" s="1"/>
  <c r="BM138" i="101" a="1"/>
  <c r="BM138" i="101" s="1"/>
  <c r="BP138" i="101" a="1"/>
  <c r="BP138" i="101" s="1"/>
  <c r="BO138" i="101" a="1"/>
  <c r="BO138" i="101" s="1"/>
  <c r="BN138" i="101" a="1"/>
  <c r="BN138" i="101" s="1"/>
  <c r="BL138" i="101" a="1"/>
  <c r="BL138" i="101" s="1"/>
  <c r="BE138" i="101" a="1"/>
  <c r="BE138" i="101" s="1"/>
  <c r="BG138" i="101" a="1"/>
  <c r="BG138" i="101" s="1"/>
  <c r="BJ138" i="101" a="1"/>
  <c r="BJ138" i="101" s="1"/>
  <c r="BI138" i="101" a="1"/>
  <c r="BI138" i="101" s="1"/>
  <c r="BH138" i="101" a="1"/>
  <c r="BH138" i="101" s="1"/>
  <c r="BF138" i="101" a="1"/>
  <c r="BF138" i="101" s="1"/>
  <c r="BK138" i="101" a="1"/>
  <c r="BK138" i="101" s="1"/>
  <c r="BD138" i="101" a="1"/>
  <c r="BD138" i="101" s="1"/>
  <c r="BQ138" i="101" a="1"/>
  <c r="BQ138" i="101" s="1"/>
  <c r="BA181" i="101" a="1"/>
  <c r="BA181" i="101" s="1"/>
  <c r="AZ181" i="101" a="1"/>
  <c r="AZ181" i="101" s="1"/>
  <c r="BB181" i="101" a="1"/>
  <c r="BB181" i="101" s="1"/>
  <c r="BI181" i="101" a="1"/>
  <c r="BI181" i="101" s="1"/>
  <c r="BJ181" i="101" a="1"/>
  <c r="BJ181" i="101" s="1"/>
  <c r="BF181" i="101" a="1"/>
  <c r="BF181" i="101" s="1"/>
  <c r="BH181" i="101" a="1"/>
  <c r="BH181" i="101" s="1"/>
  <c r="BG181" i="101" a="1"/>
  <c r="BG181" i="101" s="1"/>
  <c r="AX181" i="101" a="1"/>
  <c r="AX181" i="101" s="1"/>
  <c r="AW181" i="101" a="1"/>
  <c r="AW181" i="101" s="1"/>
  <c r="BN181" i="101" a="1"/>
  <c r="BN181" i="101" s="1"/>
  <c r="O181" i="101" a="1"/>
  <c r="O181" i="101" s="1"/>
  <c r="J181" i="101" a="1"/>
  <c r="J181" i="101" s="1"/>
  <c r="K181" i="101" a="1"/>
  <c r="K181" i="101" s="1"/>
  <c r="L181" i="101" a="1"/>
  <c r="L181" i="101" s="1"/>
  <c r="H181" i="101" a="1"/>
  <c r="H181" i="101" s="1"/>
  <c r="M181" i="101" a="1"/>
  <c r="M181" i="101" s="1"/>
  <c r="N181" i="101" a="1"/>
  <c r="N181" i="101" s="1"/>
  <c r="I181" i="101" a="1"/>
  <c r="I181" i="101" s="1"/>
  <c r="AK181" i="101" a="1"/>
  <c r="AK181" i="101" s="1"/>
  <c r="AC181" i="101" a="1"/>
  <c r="AC181" i="101" s="1"/>
  <c r="Z181" i="101" a="1"/>
  <c r="Z181" i="101" s="1"/>
  <c r="T181" i="101" a="1"/>
  <c r="T181" i="101" s="1"/>
  <c r="W181" i="101" a="1"/>
  <c r="W181" i="101" s="1"/>
  <c r="V181" i="101" a="1"/>
  <c r="V181" i="101" s="1"/>
  <c r="R181" i="101" a="1"/>
  <c r="R181" i="101" s="1"/>
  <c r="U181" i="101" a="1"/>
  <c r="U181" i="101" s="1"/>
  <c r="Q181" i="101" a="1"/>
  <c r="Q181" i="101" s="1"/>
  <c r="P181" i="101" a="1"/>
  <c r="P181" i="101" s="1"/>
  <c r="X181" i="101" a="1"/>
  <c r="X181" i="101" s="1"/>
  <c r="S181" i="101" a="1"/>
  <c r="S181" i="101" s="1"/>
  <c r="AB181" i="101" a="1"/>
  <c r="AB181" i="101" s="1"/>
  <c r="AA181" i="101" a="1"/>
  <c r="AA181" i="101" s="1"/>
  <c r="Y181" i="101" a="1"/>
  <c r="Y181" i="101" s="1"/>
  <c r="AY181" i="101" a="1"/>
  <c r="AY181" i="101" s="1"/>
  <c r="AU181" i="101" a="1"/>
  <c r="AU181" i="101" s="1"/>
  <c r="AS181" i="101" a="1"/>
  <c r="AS181" i="101" s="1"/>
  <c r="AT181" i="101" a="1"/>
  <c r="AT181" i="101" s="1"/>
  <c r="AR181" i="101" a="1"/>
  <c r="AR181" i="101" s="1"/>
  <c r="AQ181" i="101" a="1"/>
  <c r="AQ181" i="101" s="1"/>
  <c r="AJ140" i="101" a="1"/>
  <c r="AJ140" i="101" s="1"/>
  <c r="AH140" i="101" a="1"/>
  <c r="AH140" i="101" s="1"/>
  <c r="AG140" i="101" a="1"/>
  <c r="AG140" i="101" s="1"/>
  <c r="AK140" i="101" a="1"/>
  <c r="AK140" i="101" s="1"/>
  <c r="AI140" i="101" a="1"/>
  <c r="AI140" i="101" s="1"/>
  <c r="BP151" i="101" a="1"/>
  <c r="BP151" i="101" s="1"/>
  <c r="BR151" i="101" a="1"/>
  <c r="BR151" i="101" s="1"/>
  <c r="BQ151" i="101" a="1"/>
  <c r="BQ151" i="101" s="1"/>
  <c r="BL181" i="101" a="1"/>
  <c r="BL181" i="101" s="1"/>
  <c r="E182" i="101" a="1"/>
  <c r="E182" i="101" s="1"/>
  <c r="F152" i="101" a="1"/>
  <c r="F152" i="101" s="1"/>
  <c r="O152" i="101" a="1"/>
  <c r="O152" i="101" s="1"/>
  <c r="P152" i="101" a="1"/>
  <c r="P152" i="101" s="1"/>
  <c r="H152" i="101" a="1"/>
  <c r="H152" i="101" s="1"/>
  <c r="J152" i="101" a="1"/>
  <c r="J152" i="101" s="1"/>
  <c r="N152" i="101" a="1"/>
  <c r="N152" i="101" s="1"/>
  <c r="M152" i="101" a="1"/>
  <c r="M152" i="101" s="1"/>
  <c r="L152" i="101" a="1"/>
  <c r="L152" i="101" s="1"/>
  <c r="I152" i="101" a="1"/>
  <c r="I152" i="101" s="1"/>
  <c r="K152" i="101" a="1"/>
  <c r="K152" i="101" s="1"/>
  <c r="G152" i="101" a="1"/>
  <c r="G152" i="101" s="1"/>
  <c r="AA138" i="101" a="1"/>
  <c r="AA138" i="101" s="1"/>
  <c r="Z138" i="101" a="1"/>
  <c r="Z138" i="101" s="1"/>
  <c r="Y138" i="101" a="1"/>
  <c r="Y138" i="101" s="1"/>
  <c r="X138" i="101" a="1"/>
  <c r="X138" i="101" s="1"/>
  <c r="S138" i="101" a="1"/>
  <c r="S138" i="101" s="1"/>
  <c r="W138" i="101" a="1"/>
  <c r="W138" i="101" s="1"/>
  <c r="V138" i="101" a="1"/>
  <c r="V138" i="101" s="1"/>
  <c r="T138" i="101" a="1"/>
  <c r="T138" i="101" s="1"/>
  <c r="U138" i="101" a="1"/>
  <c r="U138" i="101" s="1"/>
  <c r="AB138" i="101" a="1"/>
  <c r="AB138" i="101" s="1"/>
  <c r="AG138" i="101" a="1"/>
  <c r="AG138" i="101" s="1"/>
  <c r="AD138" i="101" a="1"/>
  <c r="AD138" i="101" s="1"/>
  <c r="AF138" i="101" a="1"/>
  <c r="AF138" i="101" s="1"/>
  <c r="AE138" i="101" a="1"/>
  <c r="AE138" i="101" s="1"/>
  <c r="AC138" i="101" a="1"/>
  <c r="AC138" i="101" s="1"/>
  <c r="AM140" i="101" a="1"/>
  <c r="AM140" i="101" s="1"/>
  <c r="AL140" i="101" a="1"/>
  <c r="AL140" i="101" s="1"/>
  <c r="AP140" i="101" a="1"/>
  <c r="AP140" i="101" s="1"/>
  <c r="AN140" i="101" a="1"/>
  <c r="AN140" i="101" s="1"/>
  <c r="AO140" i="101" a="1"/>
  <c r="AO140" i="101" s="1"/>
  <c r="S152" i="101" a="1"/>
  <c r="S152" i="101" s="1"/>
  <c r="T152" i="101" a="1"/>
  <c r="T152" i="101" s="1"/>
  <c r="R152" i="101" a="1"/>
  <c r="R152" i="101" s="1"/>
  <c r="Q152" i="101" a="1"/>
  <c r="Q152" i="101" s="1"/>
  <c r="X152" i="101" a="1"/>
  <c r="X152" i="101" s="1"/>
  <c r="AC153" i="101" a="1"/>
  <c r="AC153" i="101" s="1"/>
  <c r="U152" i="101" a="1"/>
  <c r="U152" i="101" s="1"/>
  <c r="W152" i="101" a="1"/>
  <c r="W152" i="101" s="1"/>
  <c r="V152" i="101" a="1"/>
  <c r="V152" i="101" s="1"/>
  <c r="BC138" i="101" a="1"/>
  <c r="BC138" i="101" s="1"/>
  <c r="K182" i="101" a="1"/>
  <c r="K182" i="101" s="1"/>
  <c r="BB138" i="101" a="1"/>
  <c r="BB138" i="101" s="1"/>
  <c r="BA138" i="101" a="1"/>
  <c r="BA138" i="101" s="1"/>
  <c r="AX138" i="101" a="1"/>
  <c r="AX138" i="101" s="1"/>
  <c r="AV138" i="101" a="1"/>
  <c r="AV138" i="101" s="1"/>
  <c r="AW138" i="101" a="1"/>
  <c r="AW138" i="101" s="1"/>
  <c r="AZ138" i="101" a="1"/>
  <c r="AZ138" i="101" s="1"/>
  <c r="AY138" i="101" a="1"/>
  <c r="AY138" i="101" s="1"/>
  <c r="AP138" i="101" a="1"/>
  <c r="AP138" i="101" s="1"/>
  <c r="AO138" i="101" a="1"/>
  <c r="AO138" i="101" s="1"/>
  <c r="AU138" i="101" a="1"/>
  <c r="AU138" i="101" s="1"/>
  <c r="AQ138" i="101" a="1"/>
  <c r="AQ138" i="101" s="1"/>
  <c r="AS138" i="101" a="1"/>
  <c r="AS138" i="101" s="1"/>
  <c r="AT138" i="101" a="1"/>
  <c r="AT138" i="101" s="1"/>
  <c r="AR138" i="101" a="1"/>
  <c r="AR138" i="101" s="1"/>
  <c r="AM138" i="101" a="1"/>
  <c r="AM138" i="101" s="1"/>
  <c r="AL138" i="101" a="1"/>
  <c r="AL138" i="101" s="1"/>
  <c r="AN138" i="101" a="1"/>
  <c r="AN138" i="101" s="1"/>
  <c r="AK138" i="101" a="1"/>
  <c r="AK138" i="101" s="1"/>
  <c r="AI138" i="101" a="1"/>
  <c r="AI138" i="101" s="1"/>
  <c r="AH138" i="101" a="1"/>
  <c r="AH138" i="101" s="1"/>
  <c r="AJ138" i="101" a="1"/>
  <c r="AJ138" i="101" s="1"/>
  <c r="BM181" i="101" a="1"/>
  <c r="BM181" i="101" s="1"/>
  <c r="BR181" i="101" a="1"/>
  <c r="BR181" i="101" s="1"/>
  <c r="D182" i="101" a="1"/>
  <c r="D182" i="101" s="1"/>
  <c r="BE181" i="101" a="1"/>
  <c r="BE181" i="101" s="1"/>
  <c r="BD181" i="101" a="1"/>
  <c r="BD181" i="101" s="1"/>
  <c r="BC181" i="101" a="1"/>
  <c r="BC181" i="101" s="1"/>
  <c r="BO181" i="101" a="1"/>
  <c r="BO181" i="101" s="1"/>
  <c r="BK181" i="101" a="1"/>
  <c r="BK181" i="101" s="1"/>
  <c r="M182" i="101" a="1"/>
  <c r="M182" i="101" s="1"/>
  <c r="Z152" i="101" a="1"/>
  <c r="Z152" i="101" s="1"/>
  <c r="AH152" i="101" a="1"/>
  <c r="AH152" i="101" s="1"/>
  <c r="AE152" i="101" a="1"/>
  <c r="AE152" i="101" s="1"/>
  <c r="AG152" i="101" a="1"/>
  <c r="AG152" i="101" s="1"/>
  <c r="AF152" i="101" a="1"/>
  <c r="AF152" i="101" s="1"/>
  <c r="AD152" i="101" a="1"/>
  <c r="AD152" i="101" s="1"/>
  <c r="AC152" i="101" a="1"/>
  <c r="AC152" i="101" s="1"/>
  <c r="AB152" i="101" a="1"/>
  <c r="AB152" i="101" s="1"/>
  <c r="AA152" i="101" a="1"/>
  <c r="AA152" i="101" s="1"/>
  <c r="K153" i="101" a="1"/>
  <c r="K153" i="101" s="1"/>
  <c r="J153" i="101" a="1"/>
  <c r="J153" i="101" s="1"/>
  <c r="I153" i="101" a="1"/>
  <c r="I153" i="101" s="1"/>
  <c r="H153" i="101" a="1"/>
  <c r="H153" i="101" s="1"/>
  <c r="BP152" i="101" a="1"/>
  <c r="BP152" i="101" s="1"/>
  <c r="BO152" i="101" a="1"/>
  <c r="BO152" i="101" s="1"/>
  <c r="BN152" i="101" a="1"/>
  <c r="BN152" i="101" s="1"/>
  <c r="BJ152" i="101" a="1"/>
  <c r="BJ152" i="101" s="1"/>
  <c r="BM152" i="101" a="1"/>
  <c r="BM152" i="101" s="1"/>
  <c r="G153" i="101" a="1"/>
  <c r="G153" i="101" s="1"/>
  <c r="F153" i="101" a="1"/>
  <c r="F153" i="101" s="1"/>
  <c r="BK152" i="101" a="1"/>
  <c r="BK152" i="101" s="1"/>
  <c r="E153" i="101" a="1"/>
  <c r="E153" i="101" s="1"/>
  <c r="D153" i="101" a="1"/>
  <c r="D153" i="101" s="1"/>
  <c r="BQ152" i="101" a="1"/>
  <c r="BQ152" i="101" s="1"/>
  <c r="BR152" i="101" a="1"/>
  <c r="BR152" i="101" s="1"/>
  <c r="BL152" i="101" a="1"/>
  <c r="BL152" i="101" s="1"/>
  <c r="BI152" i="101" a="1"/>
  <c r="BI152" i="101" s="1"/>
  <c r="BH152" i="101" a="1"/>
  <c r="BH152" i="101" s="1"/>
  <c r="BG152" i="101" a="1"/>
  <c r="BG152" i="101" s="1"/>
  <c r="BB152" i="101" a="1"/>
  <c r="BB152" i="101" s="1"/>
  <c r="AV152" i="101" a="1"/>
  <c r="AV152" i="101" s="1"/>
  <c r="BF152" i="101" a="1"/>
  <c r="BF152" i="101" s="1"/>
  <c r="BE152" i="101" a="1"/>
  <c r="BE152" i="101" s="1"/>
  <c r="AY152" i="101" a="1"/>
  <c r="AY152" i="101" s="1"/>
  <c r="AX152" i="101" a="1"/>
  <c r="AX152" i="101" s="1"/>
  <c r="BA152" i="101" a="1"/>
  <c r="BA152" i="101" s="1"/>
  <c r="BC152" i="101" a="1"/>
  <c r="BC152" i="101" s="1"/>
  <c r="AW152" i="101" a="1"/>
  <c r="AW152" i="101" s="1"/>
  <c r="BD152" i="101" a="1"/>
  <c r="BD152" i="101" s="1"/>
  <c r="AZ152" i="101" a="1"/>
  <c r="AZ152" i="101" s="1"/>
  <c r="AU152" i="101" a="1"/>
  <c r="AU152" i="101" s="1"/>
  <c r="AT152" i="101" a="1"/>
  <c r="AT152" i="101" s="1"/>
  <c r="AS152" i="101" a="1"/>
  <c r="AS152" i="101" s="1"/>
  <c r="M153" i="101" a="1"/>
  <c r="M153" i="101" s="1"/>
  <c r="N153" i="101" a="1"/>
  <c r="N153" i="101" s="1"/>
  <c r="L153" i="101" a="1"/>
  <c r="L153" i="101" s="1"/>
  <c r="CZ365" i="100"/>
  <c r="CY365" i="100"/>
  <c r="CX365" i="100"/>
  <c r="CW365" i="100"/>
  <c r="CV365" i="100"/>
  <c r="CU365" i="100"/>
  <c r="CT365" i="100"/>
  <c r="CS365" i="100"/>
  <c r="CR365" i="100"/>
  <c r="CQ365" i="100"/>
  <c r="CP365" i="100"/>
  <c r="CO365" i="100"/>
  <c r="CN365" i="100"/>
  <c r="CM365" i="100"/>
  <c r="CL365" i="100"/>
  <c r="CK365" i="100"/>
  <c r="CJ365" i="100"/>
  <c r="CI365" i="100"/>
  <c r="CH365" i="100"/>
  <c r="CG365" i="100"/>
  <c r="CF365" i="100"/>
  <c r="CE365" i="100"/>
  <c r="CD365" i="100"/>
  <c r="CC365" i="100"/>
  <c r="CB365" i="100"/>
  <c r="CA365" i="100"/>
  <c r="BZ365" i="100"/>
  <c r="BY365" i="100"/>
  <c r="BX365" i="100"/>
  <c r="BW365" i="100"/>
  <c r="BV365" i="100"/>
  <c r="BU365" i="100"/>
  <c r="BT365" i="100"/>
  <c r="BS365" i="100"/>
  <c r="BR365" i="100"/>
  <c r="BQ365" i="100"/>
  <c r="BP365" i="100"/>
  <c r="BO365" i="100"/>
  <c r="BN365" i="100"/>
  <c r="BM365" i="100"/>
  <c r="BL365" i="100"/>
  <c r="BK365" i="100"/>
  <c r="BJ365" i="100"/>
  <c r="BI365" i="100"/>
  <c r="BH365" i="100"/>
  <c r="BG365" i="100"/>
  <c r="BF365" i="100"/>
  <c r="BE365" i="100"/>
  <c r="BD365" i="100"/>
  <c r="BC365" i="100"/>
  <c r="BB365" i="100"/>
  <c r="BA365" i="100"/>
  <c r="AZ365" i="100"/>
  <c r="AY365" i="100"/>
  <c r="AX365" i="100"/>
  <c r="AW365" i="100"/>
  <c r="AV365" i="100"/>
  <c r="AU365" i="100"/>
  <c r="AT365" i="100"/>
  <c r="AS365" i="100"/>
  <c r="AR365" i="100"/>
  <c r="AQ365" i="100"/>
  <c r="AP365" i="100"/>
  <c r="AO365" i="100"/>
  <c r="AN365" i="100"/>
  <c r="AM365" i="100"/>
  <c r="AL365" i="100"/>
  <c r="AK365" i="100"/>
  <c r="AJ365" i="100"/>
  <c r="AI365" i="100"/>
  <c r="AH365" i="100"/>
  <c r="AG365" i="100"/>
  <c r="AF365" i="100"/>
  <c r="AE365" i="100"/>
  <c r="AD365" i="100"/>
  <c r="AC365" i="100"/>
  <c r="AB365" i="100"/>
  <c r="AA365" i="100"/>
  <c r="Z365" i="100"/>
  <c r="Y365" i="100"/>
  <c r="X365" i="100"/>
  <c r="W365" i="100"/>
  <c r="V365" i="100"/>
  <c r="U365" i="100"/>
  <c r="T365" i="100"/>
  <c r="S365" i="100"/>
  <c r="R365" i="100"/>
  <c r="Q365" i="100"/>
  <c r="P365" i="100"/>
  <c r="O365" i="100"/>
  <c r="N365" i="100"/>
  <c r="M365" i="100"/>
  <c r="L365" i="100"/>
  <c r="K365" i="100"/>
  <c r="J365" i="100"/>
  <c r="I365" i="100"/>
  <c r="H365" i="100"/>
  <c r="G365" i="100"/>
  <c r="F365" i="100"/>
  <c r="E365" i="100"/>
  <c r="D365" i="100"/>
  <c r="CZ357" i="100"/>
  <c r="CY357" i="100"/>
  <c r="CX357" i="100"/>
  <c r="CW357" i="100"/>
  <c r="CV357" i="100"/>
  <c r="CU357" i="100"/>
  <c r="CT357" i="100"/>
  <c r="CS357" i="100"/>
  <c r="CR357" i="100"/>
  <c r="CQ357" i="100"/>
  <c r="CP357" i="100"/>
  <c r="CO357" i="100"/>
  <c r="CN357" i="100"/>
  <c r="CM357" i="100"/>
  <c r="CL357" i="100"/>
  <c r="CK357" i="100"/>
  <c r="CJ357" i="100"/>
  <c r="CI357" i="100"/>
  <c r="CH357" i="100"/>
  <c r="CG357" i="100"/>
  <c r="CF357" i="100"/>
  <c r="CE357" i="100"/>
  <c r="CD357" i="100"/>
  <c r="CC357" i="100"/>
  <c r="CB357" i="100"/>
  <c r="CA357" i="100"/>
  <c r="BZ357" i="100"/>
  <c r="BY357" i="100"/>
  <c r="BX357" i="100"/>
  <c r="BW357" i="100"/>
  <c r="BV357" i="100"/>
  <c r="BU357" i="100"/>
  <c r="BT357" i="100"/>
  <c r="BS357" i="100"/>
  <c r="BR357" i="100"/>
  <c r="BQ357" i="100"/>
  <c r="BP357" i="100"/>
  <c r="BO357" i="100"/>
  <c r="BN357" i="100"/>
  <c r="BM357" i="100"/>
  <c r="BL357" i="100"/>
  <c r="BK357" i="100"/>
  <c r="BJ357" i="100"/>
  <c r="BI357" i="100"/>
  <c r="BH357" i="100"/>
  <c r="BG357" i="100"/>
  <c r="BF357" i="100"/>
  <c r="BE357" i="100"/>
  <c r="BD357" i="100"/>
  <c r="BC357" i="100"/>
  <c r="BB357" i="100"/>
  <c r="BA357" i="100"/>
  <c r="AZ357" i="100"/>
  <c r="AY357" i="100"/>
  <c r="AX357" i="100"/>
  <c r="AW357" i="100"/>
  <c r="AV357" i="100"/>
  <c r="AU357" i="100"/>
  <c r="AT357" i="100"/>
  <c r="AS357" i="100"/>
  <c r="AR357" i="100"/>
  <c r="AQ357" i="100"/>
  <c r="AP357" i="100"/>
  <c r="AO357" i="100"/>
  <c r="AN357" i="100"/>
  <c r="AM357" i="100"/>
  <c r="AL357" i="100"/>
  <c r="AK357" i="100"/>
  <c r="AJ357" i="100"/>
  <c r="AI357" i="100"/>
  <c r="AH357" i="100"/>
  <c r="AG357" i="100"/>
  <c r="AF357" i="100"/>
  <c r="AE357" i="100"/>
  <c r="AD357" i="100"/>
  <c r="AC357" i="100"/>
  <c r="AB357" i="100"/>
  <c r="AA357" i="100"/>
  <c r="Z357" i="100"/>
  <c r="Y357" i="100"/>
  <c r="X357" i="100"/>
  <c r="W357" i="100"/>
  <c r="V357" i="100"/>
  <c r="U357" i="100"/>
  <c r="T357" i="100"/>
  <c r="S357" i="100"/>
  <c r="R357" i="100"/>
  <c r="Q357" i="100"/>
  <c r="P357" i="100"/>
  <c r="O357" i="100"/>
  <c r="N357" i="100"/>
  <c r="M357" i="100"/>
  <c r="L357" i="100"/>
  <c r="K357" i="100"/>
  <c r="J357" i="100"/>
  <c r="I357" i="100"/>
  <c r="H357" i="100"/>
  <c r="G357" i="100"/>
  <c r="F357" i="100"/>
  <c r="E357" i="100"/>
  <c r="D357" i="100"/>
  <c r="CZ356" i="100"/>
  <c r="CY356" i="100"/>
  <c r="CX356" i="100"/>
  <c r="CW356" i="100"/>
  <c r="CV356" i="100"/>
  <c r="CU356" i="100"/>
  <c r="CT356" i="100"/>
  <c r="CS356" i="100"/>
  <c r="CR356" i="100"/>
  <c r="CQ356" i="100"/>
  <c r="CP356" i="100"/>
  <c r="CO356" i="100"/>
  <c r="CN356" i="100"/>
  <c r="CM356" i="100"/>
  <c r="CL356" i="100"/>
  <c r="CK356" i="100"/>
  <c r="CJ356" i="100"/>
  <c r="CI356" i="100"/>
  <c r="CH356" i="100"/>
  <c r="CG356" i="100"/>
  <c r="CF356" i="100"/>
  <c r="CE356" i="100"/>
  <c r="CD356" i="100"/>
  <c r="CC356" i="100"/>
  <c r="CB356" i="100"/>
  <c r="CA356" i="100"/>
  <c r="BZ356" i="100"/>
  <c r="BY356" i="100"/>
  <c r="BX356" i="100"/>
  <c r="BW356" i="100"/>
  <c r="BV356" i="100"/>
  <c r="BU356" i="100"/>
  <c r="BT356" i="100"/>
  <c r="BS356" i="100"/>
  <c r="BR356" i="100"/>
  <c r="BQ356" i="100"/>
  <c r="BP356" i="100"/>
  <c r="BO356" i="100"/>
  <c r="BN356" i="100"/>
  <c r="BM356" i="100"/>
  <c r="BL356" i="100"/>
  <c r="BK356" i="100"/>
  <c r="BJ356" i="100"/>
  <c r="BI356" i="100"/>
  <c r="BH356" i="100"/>
  <c r="BG356" i="100"/>
  <c r="BF356" i="100"/>
  <c r="BE356" i="100"/>
  <c r="BD356" i="100"/>
  <c r="BC356" i="100"/>
  <c r="BB356" i="100"/>
  <c r="BA356" i="100"/>
  <c r="AZ356" i="100"/>
  <c r="AY356" i="100"/>
  <c r="AX356" i="100"/>
  <c r="AW356" i="100"/>
  <c r="AV356" i="100"/>
  <c r="AU356" i="100"/>
  <c r="AT356" i="100"/>
  <c r="AS356" i="100"/>
  <c r="AR356" i="100"/>
  <c r="AQ356" i="100"/>
  <c r="AP356" i="100"/>
  <c r="AO356" i="100"/>
  <c r="AN356" i="100"/>
  <c r="AM356" i="100"/>
  <c r="AL356" i="100"/>
  <c r="AK356" i="100"/>
  <c r="AJ356" i="100"/>
  <c r="AI356" i="100"/>
  <c r="AH356" i="100"/>
  <c r="AG356" i="100"/>
  <c r="AF356" i="100"/>
  <c r="AE356" i="100"/>
  <c r="AD356" i="100"/>
  <c r="AC356" i="100"/>
  <c r="AB356" i="100"/>
  <c r="AA356" i="100"/>
  <c r="Z356" i="100"/>
  <c r="Y356" i="100"/>
  <c r="X356" i="100"/>
  <c r="W356" i="100"/>
  <c r="V356" i="100"/>
  <c r="U356" i="100"/>
  <c r="T356" i="100"/>
  <c r="S356" i="100"/>
  <c r="R356" i="100"/>
  <c r="Q356" i="100"/>
  <c r="P356" i="100"/>
  <c r="O356" i="100"/>
  <c r="N356" i="100"/>
  <c r="M356" i="100"/>
  <c r="L356" i="100"/>
  <c r="K356" i="100"/>
  <c r="J356" i="100"/>
  <c r="I356" i="100"/>
  <c r="H356" i="100"/>
  <c r="G356" i="100"/>
  <c r="F356" i="100"/>
  <c r="E356" i="100"/>
  <c r="D356" i="100"/>
  <c r="CZ355" i="100"/>
  <c r="CY355" i="100"/>
  <c r="CX355" i="100"/>
  <c r="CW355" i="100"/>
  <c r="CV355" i="100"/>
  <c r="CU355" i="100"/>
  <c r="CT355" i="100"/>
  <c r="CS355" i="100"/>
  <c r="CR355" i="100"/>
  <c r="CQ355" i="100"/>
  <c r="CP355" i="100"/>
  <c r="CO355" i="100"/>
  <c r="CN355" i="100"/>
  <c r="CM355" i="100"/>
  <c r="CL355" i="100"/>
  <c r="CK355" i="100"/>
  <c r="CJ355" i="100"/>
  <c r="CI355" i="100"/>
  <c r="CH355" i="100"/>
  <c r="CG355" i="100"/>
  <c r="CF355" i="100"/>
  <c r="CE355" i="100"/>
  <c r="CD355" i="100"/>
  <c r="CC355" i="100"/>
  <c r="CB355" i="100"/>
  <c r="CA355" i="100"/>
  <c r="BZ355" i="100"/>
  <c r="BY355" i="100"/>
  <c r="BX355" i="100"/>
  <c r="BW355" i="100"/>
  <c r="BV355" i="100"/>
  <c r="BU355" i="100"/>
  <c r="BT355" i="100"/>
  <c r="BS355" i="100"/>
  <c r="BR355" i="100"/>
  <c r="BQ355" i="100"/>
  <c r="BP355" i="100"/>
  <c r="BO355" i="100"/>
  <c r="BN355" i="100"/>
  <c r="BM355" i="100"/>
  <c r="BL355" i="100"/>
  <c r="BK355" i="100"/>
  <c r="BJ355" i="100"/>
  <c r="BI355" i="100"/>
  <c r="BH355" i="100"/>
  <c r="BG355" i="100"/>
  <c r="BF355" i="100"/>
  <c r="BE355" i="100"/>
  <c r="BD355" i="100"/>
  <c r="BC355" i="100"/>
  <c r="BB355" i="100"/>
  <c r="BA355" i="100"/>
  <c r="AZ355" i="100"/>
  <c r="AY355" i="100"/>
  <c r="AX355" i="100"/>
  <c r="AW355" i="100"/>
  <c r="AV355" i="100"/>
  <c r="AU355" i="100"/>
  <c r="AT355" i="100"/>
  <c r="AS355" i="100"/>
  <c r="AR355" i="100"/>
  <c r="AQ355" i="100"/>
  <c r="AP355" i="100"/>
  <c r="AO355" i="100"/>
  <c r="AN355" i="100"/>
  <c r="AM355" i="100"/>
  <c r="AL355" i="100"/>
  <c r="AK355" i="100"/>
  <c r="AJ355" i="100"/>
  <c r="AI355" i="100"/>
  <c r="AH355" i="100"/>
  <c r="AG355" i="100"/>
  <c r="AF355" i="100"/>
  <c r="AE355" i="100"/>
  <c r="AD355" i="100"/>
  <c r="AC355" i="100"/>
  <c r="AB355" i="100"/>
  <c r="AA355" i="100"/>
  <c r="Z355" i="100"/>
  <c r="Y355" i="100"/>
  <c r="X355" i="100"/>
  <c r="W355" i="100"/>
  <c r="V355" i="100"/>
  <c r="U355" i="100"/>
  <c r="T355" i="100"/>
  <c r="S355" i="100"/>
  <c r="R355" i="100"/>
  <c r="Q355" i="100"/>
  <c r="P355" i="100"/>
  <c r="O355" i="100"/>
  <c r="N355" i="100"/>
  <c r="M355" i="100"/>
  <c r="L355" i="100"/>
  <c r="K355" i="100"/>
  <c r="J355" i="100"/>
  <c r="I355" i="100"/>
  <c r="H355" i="100"/>
  <c r="G355" i="100"/>
  <c r="F355" i="100"/>
  <c r="E355" i="100"/>
  <c r="D355" i="100"/>
  <c r="CZ350" i="100"/>
  <c r="CY350" i="100"/>
  <c r="CX350" i="100"/>
  <c r="CW350" i="100"/>
  <c r="CV350" i="100"/>
  <c r="CU350" i="100"/>
  <c r="CT350" i="100"/>
  <c r="CS350" i="100"/>
  <c r="CR350" i="100"/>
  <c r="CQ350" i="100"/>
  <c r="CP350" i="100"/>
  <c r="CO350" i="100"/>
  <c r="CN350" i="100"/>
  <c r="CM350" i="100"/>
  <c r="CL350" i="100"/>
  <c r="CK350" i="100"/>
  <c r="CJ350" i="100"/>
  <c r="CI350" i="100"/>
  <c r="CH350" i="100"/>
  <c r="CG350" i="100"/>
  <c r="CF350" i="100"/>
  <c r="CE350" i="100"/>
  <c r="CD350" i="100"/>
  <c r="CC350" i="100"/>
  <c r="CB350" i="100"/>
  <c r="CA350" i="100"/>
  <c r="BZ350" i="100"/>
  <c r="BY350" i="100"/>
  <c r="BX350" i="100"/>
  <c r="BW350" i="100"/>
  <c r="BV350" i="100"/>
  <c r="BU350" i="100"/>
  <c r="BT350" i="100"/>
  <c r="BS350" i="100"/>
  <c r="BR350" i="100"/>
  <c r="BQ350" i="100"/>
  <c r="BP350" i="100"/>
  <c r="BO350" i="100"/>
  <c r="BN350" i="100"/>
  <c r="BM350" i="100"/>
  <c r="BL350" i="100"/>
  <c r="BK350" i="100"/>
  <c r="BJ350" i="100"/>
  <c r="BI350" i="100"/>
  <c r="BH350" i="100"/>
  <c r="BG350" i="100"/>
  <c r="BF350" i="100"/>
  <c r="BE350" i="100"/>
  <c r="BD350" i="100"/>
  <c r="BC350" i="100"/>
  <c r="BB350" i="100"/>
  <c r="BA350" i="100"/>
  <c r="AZ350" i="100"/>
  <c r="AY350" i="100"/>
  <c r="AX350" i="100"/>
  <c r="AW350" i="100"/>
  <c r="AV350" i="100"/>
  <c r="AU350" i="100"/>
  <c r="AT350" i="100"/>
  <c r="AS350" i="100"/>
  <c r="AR350" i="100"/>
  <c r="AQ350" i="100"/>
  <c r="AP350" i="100"/>
  <c r="AO350" i="100"/>
  <c r="AN350" i="100"/>
  <c r="AM350" i="100"/>
  <c r="AL350" i="100"/>
  <c r="AK350" i="100"/>
  <c r="AJ350" i="100"/>
  <c r="AI350" i="100"/>
  <c r="AH350" i="100"/>
  <c r="AG350" i="100"/>
  <c r="AF350" i="100"/>
  <c r="AE350" i="100"/>
  <c r="AD350" i="100"/>
  <c r="AC350" i="100"/>
  <c r="AB350" i="100"/>
  <c r="AA350" i="100"/>
  <c r="Z350" i="100"/>
  <c r="Y350" i="100"/>
  <c r="X350" i="100"/>
  <c r="W350" i="100"/>
  <c r="V350" i="100"/>
  <c r="U350" i="100"/>
  <c r="T350" i="100"/>
  <c r="S350" i="100"/>
  <c r="R350" i="100"/>
  <c r="Q350" i="100"/>
  <c r="P350" i="100"/>
  <c r="O350" i="100"/>
  <c r="N350" i="100"/>
  <c r="M350" i="100"/>
  <c r="L350" i="100"/>
  <c r="K350" i="100"/>
  <c r="J350" i="100"/>
  <c r="I350" i="100"/>
  <c r="H350" i="100"/>
  <c r="G350" i="100"/>
  <c r="F350" i="100"/>
  <c r="E350" i="100"/>
  <c r="D350" i="100"/>
  <c r="CZ349" i="100"/>
  <c r="CY349" i="100"/>
  <c r="CX349" i="100"/>
  <c r="CW349" i="100"/>
  <c r="CV349" i="100"/>
  <c r="CU349" i="100"/>
  <c r="CT349" i="100"/>
  <c r="CS349" i="100"/>
  <c r="CR349" i="100"/>
  <c r="CQ349" i="100"/>
  <c r="CP349" i="100"/>
  <c r="CO349" i="100"/>
  <c r="CN349" i="100"/>
  <c r="CM349" i="100"/>
  <c r="CL349" i="100"/>
  <c r="CK349" i="100"/>
  <c r="CJ349" i="100"/>
  <c r="CI349" i="100"/>
  <c r="CH349" i="100"/>
  <c r="CG349" i="100"/>
  <c r="CF349" i="100"/>
  <c r="CE349" i="100"/>
  <c r="CD349" i="100"/>
  <c r="CC349" i="100"/>
  <c r="CB349" i="100"/>
  <c r="CA349" i="100"/>
  <c r="BZ349" i="100"/>
  <c r="BY349" i="100"/>
  <c r="BX349" i="100"/>
  <c r="BW349" i="100"/>
  <c r="BV349" i="100"/>
  <c r="BU349" i="100"/>
  <c r="BT349" i="100"/>
  <c r="BS349" i="100"/>
  <c r="BR349" i="100"/>
  <c r="BQ349" i="100"/>
  <c r="BP349" i="100"/>
  <c r="BO349" i="100"/>
  <c r="BN349" i="100"/>
  <c r="BM349" i="100"/>
  <c r="BL349" i="100"/>
  <c r="BK349" i="100"/>
  <c r="BJ349" i="100"/>
  <c r="BI349" i="100"/>
  <c r="BH349" i="100"/>
  <c r="BG349" i="100"/>
  <c r="BF349" i="100"/>
  <c r="BE349" i="100"/>
  <c r="BD349" i="100"/>
  <c r="BC349" i="100"/>
  <c r="BB349" i="100"/>
  <c r="BA349" i="100"/>
  <c r="AZ349" i="100"/>
  <c r="AY349" i="100"/>
  <c r="AX349" i="100"/>
  <c r="AW349" i="100"/>
  <c r="AV349" i="100"/>
  <c r="AU349" i="100"/>
  <c r="AT349" i="100"/>
  <c r="AS349" i="100"/>
  <c r="AR349" i="100"/>
  <c r="AQ349" i="100"/>
  <c r="AP349" i="100"/>
  <c r="AO349" i="100"/>
  <c r="AN349" i="100"/>
  <c r="AM349" i="100"/>
  <c r="AL349" i="100"/>
  <c r="AK349" i="100"/>
  <c r="AJ349" i="100"/>
  <c r="AI349" i="100"/>
  <c r="AH349" i="100"/>
  <c r="AG349" i="100"/>
  <c r="AF349" i="100"/>
  <c r="AE349" i="100"/>
  <c r="AD349" i="100"/>
  <c r="AC349" i="100"/>
  <c r="AB349" i="100"/>
  <c r="AA349" i="100"/>
  <c r="Z349" i="100"/>
  <c r="Y349" i="100"/>
  <c r="X349" i="100"/>
  <c r="W349" i="100"/>
  <c r="V349" i="100"/>
  <c r="U349" i="100"/>
  <c r="T349" i="100"/>
  <c r="S349" i="100"/>
  <c r="R349" i="100"/>
  <c r="Q349" i="100"/>
  <c r="P349" i="100"/>
  <c r="O349" i="100"/>
  <c r="N349" i="100"/>
  <c r="M349" i="100"/>
  <c r="L349" i="100"/>
  <c r="K349" i="100"/>
  <c r="J349" i="100"/>
  <c r="I349" i="100"/>
  <c r="H349" i="100"/>
  <c r="G349" i="100"/>
  <c r="F349" i="100"/>
  <c r="E349" i="100"/>
  <c r="D349" i="100"/>
  <c r="CZ348" i="100"/>
  <c r="CY348" i="100"/>
  <c r="CX348" i="100"/>
  <c r="CW348" i="100"/>
  <c r="CV348" i="100"/>
  <c r="CU348" i="100"/>
  <c r="CT348" i="100"/>
  <c r="CS348" i="100"/>
  <c r="CR348" i="100"/>
  <c r="CQ348" i="100"/>
  <c r="CP348" i="100"/>
  <c r="CO348" i="100"/>
  <c r="CN348" i="100"/>
  <c r="CM348" i="100"/>
  <c r="CL348" i="100"/>
  <c r="CK348" i="100"/>
  <c r="CJ348" i="100"/>
  <c r="CI348" i="100"/>
  <c r="CH348" i="100"/>
  <c r="CG348" i="100"/>
  <c r="CF348" i="100"/>
  <c r="CE348" i="100"/>
  <c r="CD348" i="100"/>
  <c r="CC348" i="100"/>
  <c r="CB348" i="100"/>
  <c r="CA348" i="100"/>
  <c r="BZ348" i="100"/>
  <c r="BY348" i="100"/>
  <c r="BX348" i="100"/>
  <c r="BW348" i="100"/>
  <c r="BV348" i="100"/>
  <c r="BU348" i="100"/>
  <c r="BT348" i="100"/>
  <c r="BS348" i="100"/>
  <c r="BR348" i="100"/>
  <c r="BQ348" i="100"/>
  <c r="BP348" i="100"/>
  <c r="BO348" i="100"/>
  <c r="BN348" i="100"/>
  <c r="BM348" i="100"/>
  <c r="BL348" i="100"/>
  <c r="BK348" i="100"/>
  <c r="BJ348" i="100"/>
  <c r="BI348" i="100"/>
  <c r="BH348" i="100"/>
  <c r="BG348" i="100"/>
  <c r="BF348" i="100"/>
  <c r="BE348" i="100"/>
  <c r="BD348" i="100"/>
  <c r="BC348" i="100"/>
  <c r="BB348" i="100"/>
  <c r="BA348" i="100"/>
  <c r="AZ348" i="100"/>
  <c r="AY348" i="100"/>
  <c r="AX348" i="100"/>
  <c r="AW348" i="100"/>
  <c r="AV348" i="100"/>
  <c r="AU348" i="100"/>
  <c r="AT348" i="100"/>
  <c r="AS348" i="100"/>
  <c r="AR348" i="100"/>
  <c r="AQ348" i="100"/>
  <c r="AP348" i="100"/>
  <c r="AO348" i="100"/>
  <c r="AN348" i="100"/>
  <c r="AM348" i="100"/>
  <c r="AL348" i="100"/>
  <c r="AK348" i="100"/>
  <c r="AJ348" i="100"/>
  <c r="AI348" i="100"/>
  <c r="AH348" i="100"/>
  <c r="AG348" i="100"/>
  <c r="AF348" i="100"/>
  <c r="AE348" i="100"/>
  <c r="AD348" i="100"/>
  <c r="AC348" i="100"/>
  <c r="AB348" i="100"/>
  <c r="AA348" i="100"/>
  <c r="Z348" i="100"/>
  <c r="Y348" i="100"/>
  <c r="X348" i="100"/>
  <c r="W348" i="100"/>
  <c r="V348" i="100"/>
  <c r="U348" i="100"/>
  <c r="T348" i="100"/>
  <c r="S348" i="100"/>
  <c r="R348" i="100"/>
  <c r="Q348" i="100"/>
  <c r="P348" i="100"/>
  <c r="O348" i="100"/>
  <c r="N348" i="100"/>
  <c r="M348" i="100"/>
  <c r="L348" i="100"/>
  <c r="K348" i="100"/>
  <c r="J348" i="100"/>
  <c r="I348" i="100"/>
  <c r="H348" i="100"/>
  <c r="G348" i="100"/>
  <c r="F348" i="100"/>
  <c r="E348" i="100"/>
  <c r="D348" i="100"/>
  <c r="CZ347" i="100"/>
  <c r="CY347" i="100"/>
  <c r="CX347" i="100"/>
  <c r="CW347" i="100"/>
  <c r="CV347" i="100"/>
  <c r="CU347" i="100"/>
  <c r="CT347" i="100"/>
  <c r="CS347" i="100"/>
  <c r="CR347" i="100"/>
  <c r="CQ347" i="100"/>
  <c r="CP347" i="100"/>
  <c r="CO347" i="100"/>
  <c r="CN347" i="100"/>
  <c r="CM347" i="100"/>
  <c r="CL347" i="100"/>
  <c r="CK347" i="100"/>
  <c r="CJ347" i="100"/>
  <c r="CI347" i="100"/>
  <c r="CH347" i="100"/>
  <c r="CG347" i="100"/>
  <c r="CF347" i="100"/>
  <c r="CE347" i="100"/>
  <c r="CD347" i="100"/>
  <c r="CC347" i="100"/>
  <c r="CB347" i="100"/>
  <c r="CA347" i="100"/>
  <c r="BZ347" i="100"/>
  <c r="BY347" i="100"/>
  <c r="BX347" i="100"/>
  <c r="BW347" i="100"/>
  <c r="BV347" i="100"/>
  <c r="BU347" i="100"/>
  <c r="BT347" i="100"/>
  <c r="BS347" i="100"/>
  <c r="BR347" i="100"/>
  <c r="BQ347" i="100"/>
  <c r="BP347" i="100"/>
  <c r="BO347" i="100"/>
  <c r="BN347" i="100"/>
  <c r="BM347" i="100"/>
  <c r="BL347" i="100"/>
  <c r="BK347" i="100"/>
  <c r="BJ347" i="100"/>
  <c r="BI347" i="100"/>
  <c r="BH347" i="100"/>
  <c r="BG347" i="100"/>
  <c r="BF347" i="100"/>
  <c r="BE347" i="100"/>
  <c r="BD347" i="100"/>
  <c r="BC347" i="100"/>
  <c r="BB347" i="100"/>
  <c r="BA347" i="100"/>
  <c r="AZ347" i="100"/>
  <c r="AY347" i="100"/>
  <c r="AX347" i="100"/>
  <c r="AW347" i="100"/>
  <c r="AV347" i="100"/>
  <c r="AU347" i="100"/>
  <c r="AT347" i="100"/>
  <c r="AS347" i="100"/>
  <c r="AR347" i="100"/>
  <c r="AQ347" i="100"/>
  <c r="AP347" i="100"/>
  <c r="AO347" i="100"/>
  <c r="AN347" i="100"/>
  <c r="AM347" i="100"/>
  <c r="AL347" i="100"/>
  <c r="AK347" i="100"/>
  <c r="AJ347" i="100"/>
  <c r="AI347" i="100"/>
  <c r="AH347" i="100"/>
  <c r="AG347" i="100"/>
  <c r="AF347" i="100"/>
  <c r="AE347" i="100"/>
  <c r="AD347" i="100"/>
  <c r="AC347" i="100"/>
  <c r="AB347" i="100"/>
  <c r="AA347" i="100"/>
  <c r="Z347" i="100"/>
  <c r="Y347" i="100"/>
  <c r="X347" i="100"/>
  <c r="W347" i="100"/>
  <c r="V347" i="100"/>
  <c r="U347" i="100"/>
  <c r="T347" i="100"/>
  <c r="S347" i="100"/>
  <c r="R347" i="100"/>
  <c r="Q347" i="100"/>
  <c r="P347" i="100"/>
  <c r="O347" i="100"/>
  <c r="N347" i="100"/>
  <c r="M347" i="100"/>
  <c r="L347" i="100"/>
  <c r="K347" i="100"/>
  <c r="J347" i="100"/>
  <c r="I347" i="100"/>
  <c r="H347" i="100"/>
  <c r="G347" i="100"/>
  <c r="F347" i="100"/>
  <c r="E347" i="100"/>
  <c r="D347" i="100"/>
  <c r="CZ346" i="100"/>
  <c r="CY346" i="100"/>
  <c r="CX346" i="100"/>
  <c r="CW346" i="100"/>
  <c r="CV346" i="100"/>
  <c r="CU346" i="100"/>
  <c r="CT346" i="100"/>
  <c r="CS346" i="100"/>
  <c r="CR346" i="100"/>
  <c r="CQ346" i="100"/>
  <c r="CP346" i="100"/>
  <c r="CO346" i="100"/>
  <c r="CN346" i="100"/>
  <c r="CM346" i="100"/>
  <c r="CL346" i="100"/>
  <c r="CK346" i="100"/>
  <c r="CJ346" i="100"/>
  <c r="CI346" i="100"/>
  <c r="CH346" i="100"/>
  <c r="CG346" i="100"/>
  <c r="CF346" i="100"/>
  <c r="CE346" i="100"/>
  <c r="CD346" i="100"/>
  <c r="CC346" i="100"/>
  <c r="CB346" i="100"/>
  <c r="CA346" i="100"/>
  <c r="BZ346" i="100"/>
  <c r="BY346" i="100"/>
  <c r="BX346" i="100"/>
  <c r="BW346" i="100"/>
  <c r="BV346" i="100"/>
  <c r="BU346" i="100"/>
  <c r="BT346" i="100"/>
  <c r="BS346" i="100"/>
  <c r="BR346" i="100"/>
  <c r="BQ346" i="100"/>
  <c r="BP346" i="100"/>
  <c r="BO346" i="100"/>
  <c r="BN346" i="100"/>
  <c r="BM346" i="100"/>
  <c r="BL346" i="100"/>
  <c r="BK346" i="100"/>
  <c r="BJ346" i="100"/>
  <c r="BI346" i="100"/>
  <c r="BH346" i="100"/>
  <c r="BG346" i="100"/>
  <c r="BF346" i="100"/>
  <c r="BE346" i="100"/>
  <c r="BD346" i="100"/>
  <c r="BC346" i="100"/>
  <c r="BB346" i="100"/>
  <c r="BA346" i="100"/>
  <c r="AZ346" i="100"/>
  <c r="AY346" i="100"/>
  <c r="AX346" i="100"/>
  <c r="AW346" i="100"/>
  <c r="AV346" i="100"/>
  <c r="AU346" i="100"/>
  <c r="AT346" i="100"/>
  <c r="AS346" i="100"/>
  <c r="AR346" i="100"/>
  <c r="AQ346" i="100"/>
  <c r="AP346" i="100"/>
  <c r="AO346" i="100"/>
  <c r="AN346" i="100"/>
  <c r="AM346" i="100"/>
  <c r="AL346" i="100"/>
  <c r="AK346" i="100"/>
  <c r="AJ346" i="100"/>
  <c r="AI346" i="100"/>
  <c r="AH346" i="100"/>
  <c r="AG346" i="100"/>
  <c r="AF346" i="100"/>
  <c r="AE346" i="100"/>
  <c r="AD346" i="100"/>
  <c r="AC346" i="100"/>
  <c r="AB346" i="100"/>
  <c r="AA346" i="100"/>
  <c r="Z346" i="100"/>
  <c r="Y346" i="100"/>
  <c r="X346" i="100"/>
  <c r="W346" i="100"/>
  <c r="V346" i="100"/>
  <c r="U346" i="100"/>
  <c r="T346" i="100"/>
  <c r="S346" i="100"/>
  <c r="R346" i="100"/>
  <c r="Q346" i="100"/>
  <c r="P346" i="100"/>
  <c r="O346" i="100"/>
  <c r="N346" i="100"/>
  <c r="M346" i="100"/>
  <c r="L346" i="100"/>
  <c r="K346" i="100"/>
  <c r="J346" i="100"/>
  <c r="I346" i="100"/>
  <c r="H346" i="100"/>
  <c r="G346" i="100"/>
  <c r="F346" i="100"/>
  <c r="E346" i="100"/>
  <c r="D346" i="100"/>
  <c r="CZ345" i="100"/>
  <c r="CY345" i="100"/>
  <c r="CX345" i="100"/>
  <c r="CW345" i="100"/>
  <c r="CV345" i="100"/>
  <c r="CU345" i="100"/>
  <c r="CT345" i="100"/>
  <c r="CS345" i="100"/>
  <c r="CR345" i="100"/>
  <c r="CQ345" i="100"/>
  <c r="CP345" i="100"/>
  <c r="CO345" i="100"/>
  <c r="CN345" i="100"/>
  <c r="CM345" i="100"/>
  <c r="CL345" i="100"/>
  <c r="CK345" i="100"/>
  <c r="CJ345" i="100"/>
  <c r="CI345" i="100"/>
  <c r="CH345" i="100"/>
  <c r="CG345" i="100"/>
  <c r="CF345" i="100"/>
  <c r="CE345" i="100"/>
  <c r="CD345" i="100"/>
  <c r="CC345" i="100"/>
  <c r="CB345" i="100"/>
  <c r="CA345" i="100"/>
  <c r="BZ345" i="100"/>
  <c r="BY345" i="100"/>
  <c r="BX345" i="100"/>
  <c r="BW345" i="100"/>
  <c r="BV345" i="100"/>
  <c r="BU345" i="100"/>
  <c r="BT345" i="100"/>
  <c r="BS345" i="100"/>
  <c r="BR345" i="100"/>
  <c r="BQ345" i="100"/>
  <c r="BP345" i="100"/>
  <c r="BO345" i="100"/>
  <c r="BN345" i="100"/>
  <c r="BM345" i="100"/>
  <c r="BL345" i="100"/>
  <c r="BK345" i="100"/>
  <c r="BJ345" i="100"/>
  <c r="BI345" i="100"/>
  <c r="BH345" i="100"/>
  <c r="BG345" i="100"/>
  <c r="BF345" i="100"/>
  <c r="BE345" i="100"/>
  <c r="BD345" i="100"/>
  <c r="BC345" i="100"/>
  <c r="BB345" i="100"/>
  <c r="BA345" i="100"/>
  <c r="AZ345" i="100"/>
  <c r="AY345" i="100"/>
  <c r="AX345" i="100"/>
  <c r="AW345" i="100"/>
  <c r="AV345" i="100"/>
  <c r="AU345" i="100"/>
  <c r="AT345" i="100"/>
  <c r="AS345" i="100"/>
  <c r="AR345" i="100"/>
  <c r="AQ345" i="100"/>
  <c r="AP345" i="100"/>
  <c r="AO345" i="100"/>
  <c r="AN345" i="100"/>
  <c r="AM345" i="100"/>
  <c r="AL345" i="100"/>
  <c r="AK345" i="100"/>
  <c r="AJ345" i="100"/>
  <c r="AI345" i="100"/>
  <c r="AH345" i="100"/>
  <c r="AG345" i="100"/>
  <c r="AF345" i="100"/>
  <c r="AE345" i="100"/>
  <c r="AD345" i="100"/>
  <c r="AC345" i="100"/>
  <c r="AB345" i="100"/>
  <c r="AA345" i="100"/>
  <c r="Z345" i="100"/>
  <c r="Y345" i="100"/>
  <c r="X345" i="100"/>
  <c r="W345" i="100"/>
  <c r="V345" i="100"/>
  <c r="U345" i="100"/>
  <c r="T345" i="100"/>
  <c r="S345" i="100"/>
  <c r="R345" i="100"/>
  <c r="Q345" i="100"/>
  <c r="P345" i="100"/>
  <c r="O345" i="100"/>
  <c r="N345" i="100"/>
  <c r="M345" i="100"/>
  <c r="L345" i="100"/>
  <c r="K345" i="100"/>
  <c r="J345" i="100"/>
  <c r="I345" i="100"/>
  <c r="H345" i="100"/>
  <c r="G345" i="100"/>
  <c r="F345" i="100"/>
  <c r="E345" i="100"/>
  <c r="D345" i="100"/>
  <c r="CZ344" i="100"/>
  <c r="CY344" i="100"/>
  <c r="CX344" i="100"/>
  <c r="CW344" i="100"/>
  <c r="CV344" i="100"/>
  <c r="CU344" i="100"/>
  <c r="CT344" i="100"/>
  <c r="CS344" i="100"/>
  <c r="CR344" i="100"/>
  <c r="CQ344" i="100"/>
  <c r="CP344" i="100"/>
  <c r="CO344" i="100"/>
  <c r="CN344" i="100"/>
  <c r="CM344" i="100"/>
  <c r="CL344" i="100"/>
  <c r="CK344" i="100"/>
  <c r="CJ344" i="100"/>
  <c r="CI344" i="100"/>
  <c r="CH344" i="100"/>
  <c r="CG344" i="100"/>
  <c r="CF344" i="100"/>
  <c r="CE344" i="100"/>
  <c r="CD344" i="100"/>
  <c r="CC344" i="100"/>
  <c r="CB344" i="100"/>
  <c r="CA344" i="100"/>
  <c r="BZ344" i="100"/>
  <c r="BY344" i="100"/>
  <c r="BX344" i="100"/>
  <c r="BW344" i="100"/>
  <c r="BV344" i="100"/>
  <c r="BU344" i="100"/>
  <c r="BT344" i="100"/>
  <c r="BS344" i="100"/>
  <c r="BR344" i="100"/>
  <c r="BQ344" i="100"/>
  <c r="BP344" i="100"/>
  <c r="BO344" i="100"/>
  <c r="BN344" i="100"/>
  <c r="BM344" i="100"/>
  <c r="BL344" i="100"/>
  <c r="BK344" i="100"/>
  <c r="BJ344" i="100"/>
  <c r="BI344" i="100"/>
  <c r="BH344" i="100"/>
  <c r="BG344" i="100"/>
  <c r="BF344" i="100"/>
  <c r="BE344" i="100"/>
  <c r="BD344" i="100"/>
  <c r="BC344" i="100"/>
  <c r="BB344" i="100"/>
  <c r="BA344" i="100"/>
  <c r="AZ344" i="100"/>
  <c r="AY344" i="100"/>
  <c r="AX344" i="100"/>
  <c r="AW344" i="100"/>
  <c r="AV344" i="100"/>
  <c r="AU344" i="100"/>
  <c r="AT344" i="100"/>
  <c r="AS344" i="100"/>
  <c r="AR344" i="100"/>
  <c r="AQ344" i="100"/>
  <c r="AP344" i="100"/>
  <c r="AO344" i="100"/>
  <c r="AN344" i="100"/>
  <c r="AM344" i="100"/>
  <c r="AL344" i="100"/>
  <c r="AK344" i="100"/>
  <c r="AJ344" i="100"/>
  <c r="AI344" i="100"/>
  <c r="AH344" i="100"/>
  <c r="AG344" i="100"/>
  <c r="AF344" i="100"/>
  <c r="AE344" i="100"/>
  <c r="AD344" i="100"/>
  <c r="AC344" i="100"/>
  <c r="AB344" i="100"/>
  <c r="AA344" i="100"/>
  <c r="Z344" i="100"/>
  <c r="Y344" i="100"/>
  <c r="X344" i="100"/>
  <c r="W344" i="100"/>
  <c r="V344" i="100"/>
  <c r="U344" i="100"/>
  <c r="T344" i="100"/>
  <c r="S344" i="100"/>
  <c r="R344" i="100"/>
  <c r="Q344" i="100"/>
  <c r="P344" i="100"/>
  <c r="O344" i="100"/>
  <c r="N344" i="100"/>
  <c r="M344" i="100"/>
  <c r="L344" i="100"/>
  <c r="K344" i="100"/>
  <c r="J344" i="100"/>
  <c r="I344" i="100"/>
  <c r="H344" i="100"/>
  <c r="G344" i="100"/>
  <c r="F344" i="100"/>
  <c r="E344" i="100"/>
  <c r="D344" i="100"/>
  <c r="CZ343" i="100"/>
  <c r="CY343" i="100"/>
  <c r="CX343" i="100"/>
  <c r="CW343" i="100"/>
  <c r="CV343" i="100"/>
  <c r="CU343" i="100"/>
  <c r="CT343" i="100"/>
  <c r="CS343" i="100"/>
  <c r="CR343" i="100"/>
  <c r="CQ343" i="100"/>
  <c r="CP343" i="100"/>
  <c r="CO343" i="100"/>
  <c r="CN343" i="100"/>
  <c r="CM343" i="100"/>
  <c r="CL343" i="100"/>
  <c r="CK343" i="100"/>
  <c r="CJ343" i="100"/>
  <c r="CI343" i="100"/>
  <c r="CH343" i="100"/>
  <c r="CG343" i="100"/>
  <c r="CF343" i="100"/>
  <c r="CE343" i="100"/>
  <c r="CD343" i="100"/>
  <c r="CC343" i="100"/>
  <c r="CB343" i="100"/>
  <c r="CA343" i="100"/>
  <c r="BZ343" i="100"/>
  <c r="BY343" i="100"/>
  <c r="BX343" i="100"/>
  <c r="BW343" i="100"/>
  <c r="BV343" i="100"/>
  <c r="BU343" i="100"/>
  <c r="BT343" i="100"/>
  <c r="BS343" i="100"/>
  <c r="BR343" i="100"/>
  <c r="BQ343" i="100"/>
  <c r="BP343" i="100"/>
  <c r="BO343" i="100"/>
  <c r="BN343" i="100"/>
  <c r="BM343" i="100"/>
  <c r="BL343" i="100"/>
  <c r="BK343" i="100"/>
  <c r="BJ343" i="100"/>
  <c r="BI343" i="100"/>
  <c r="BH343" i="100"/>
  <c r="BG343" i="100"/>
  <c r="BF343" i="100"/>
  <c r="BE343" i="100"/>
  <c r="BD343" i="100"/>
  <c r="BC343" i="100"/>
  <c r="BB343" i="100"/>
  <c r="BA343" i="100"/>
  <c r="AZ343" i="100"/>
  <c r="AY343" i="100"/>
  <c r="AX343" i="100"/>
  <c r="AW343" i="100"/>
  <c r="AV343" i="100"/>
  <c r="AU343" i="100"/>
  <c r="AT343" i="100"/>
  <c r="AS343" i="100"/>
  <c r="AR343" i="100"/>
  <c r="AQ343" i="100"/>
  <c r="AP343" i="100"/>
  <c r="AO343" i="100"/>
  <c r="AN343" i="100"/>
  <c r="AM343" i="100"/>
  <c r="AL343" i="100"/>
  <c r="AK343" i="100"/>
  <c r="AJ343" i="100"/>
  <c r="AI343" i="100"/>
  <c r="AH343" i="100"/>
  <c r="AG343" i="100"/>
  <c r="AF343" i="100"/>
  <c r="AE343" i="100"/>
  <c r="AD343" i="100"/>
  <c r="AC343" i="100"/>
  <c r="AB343" i="100"/>
  <c r="AA343" i="100"/>
  <c r="Z343" i="100"/>
  <c r="Y343" i="100"/>
  <c r="X343" i="100"/>
  <c r="W343" i="100"/>
  <c r="V343" i="100"/>
  <c r="U343" i="100"/>
  <c r="T343" i="100"/>
  <c r="S343" i="100"/>
  <c r="R343" i="100"/>
  <c r="Q343" i="100"/>
  <c r="P343" i="100"/>
  <c r="O343" i="100"/>
  <c r="N343" i="100"/>
  <c r="M343" i="100"/>
  <c r="L343" i="100"/>
  <c r="K343" i="100"/>
  <c r="J343" i="100"/>
  <c r="I343" i="100"/>
  <c r="H343" i="100"/>
  <c r="G343" i="100"/>
  <c r="F343" i="100"/>
  <c r="E343" i="100"/>
  <c r="D343" i="100"/>
  <c r="CZ342" i="100"/>
  <c r="CY342" i="100"/>
  <c r="CX342" i="100"/>
  <c r="CW342" i="100"/>
  <c r="CV342" i="100"/>
  <c r="CU342" i="100"/>
  <c r="CT342" i="100"/>
  <c r="CS342" i="100"/>
  <c r="CR342" i="100"/>
  <c r="CQ342" i="100"/>
  <c r="CP342" i="100"/>
  <c r="CO342" i="100"/>
  <c r="CN342" i="100"/>
  <c r="CM342" i="100"/>
  <c r="CL342" i="100"/>
  <c r="CK342" i="100"/>
  <c r="CJ342" i="100"/>
  <c r="CI342" i="100"/>
  <c r="CH342" i="100"/>
  <c r="CG342" i="100"/>
  <c r="CF342" i="100"/>
  <c r="CE342" i="100"/>
  <c r="CD342" i="100"/>
  <c r="CC342" i="100"/>
  <c r="CB342" i="100"/>
  <c r="CA342" i="100"/>
  <c r="BZ342" i="100"/>
  <c r="BY342" i="100"/>
  <c r="BX342" i="100"/>
  <c r="BW342" i="100"/>
  <c r="BV342" i="100"/>
  <c r="BU342" i="100"/>
  <c r="BT342" i="100"/>
  <c r="BS342" i="100"/>
  <c r="BR342" i="100"/>
  <c r="BQ342" i="100"/>
  <c r="BP342" i="100"/>
  <c r="BO342" i="100"/>
  <c r="BN342" i="100"/>
  <c r="BM342" i="100"/>
  <c r="BL342" i="100"/>
  <c r="BK342" i="100"/>
  <c r="BJ342" i="100"/>
  <c r="BI342" i="100"/>
  <c r="BH342" i="100"/>
  <c r="BG342" i="100"/>
  <c r="BF342" i="100"/>
  <c r="BE342" i="100"/>
  <c r="BD342" i="100"/>
  <c r="BC342" i="100"/>
  <c r="BB342" i="100"/>
  <c r="BA342" i="100"/>
  <c r="AZ342" i="100"/>
  <c r="AY342" i="100"/>
  <c r="AX342" i="100"/>
  <c r="AW342" i="100"/>
  <c r="AV342" i="100"/>
  <c r="AU342" i="100"/>
  <c r="AT342" i="100"/>
  <c r="AS342" i="100"/>
  <c r="AR342" i="100"/>
  <c r="AQ342" i="100"/>
  <c r="AP342" i="100"/>
  <c r="AO342" i="100"/>
  <c r="AN342" i="100"/>
  <c r="AM342" i="100"/>
  <c r="AL342" i="100"/>
  <c r="AK342" i="100"/>
  <c r="AJ342" i="100"/>
  <c r="AI342" i="100"/>
  <c r="AH342" i="100"/>
  <c r="AG342" i="100"/>
  <c r="AF342" i="100"/>
  <c r="AE342" i="100"/>
  <c r="AD342" i="100"/>
  <c r="AC342" i="100"/>
  <c r="AB342" i="100"/>
  <c r="AA342" i="100"/>
  <c r="Z342" i="100"/>
  <c r="Y342" i="100"/>
  <c r="X342" i="100"/>
  <c r="W342" i="100"/>
  <c r="V342" i="100"/>
  <c r="U342" i="100"/>
  <c r="T342" i="100"/>
  <c r="S342" i="100"/>
  <c r="R342" i="100"/>
  <c r="Q342" i="100"/>
  <c r="P342" i="100"/>
  <c r="O342" i="100"/>
  <c r="N342" i="100"/>
  <c r="M342" i="100"/>
  <c r="L342" i="100"/>
  <c r="K342" i="100"/>
  <c r="J342" i="100"/>
  <c r="I342" i="100"/>
  <c r="H342" i="100"/>
  <c r="G342" i="100"/>
  <c r="F342" i="100"/>
  <c r="E342" i="100"/>
  <c r="D342" i="100"/>
  <c r="CZ341" i="100"/>
  <c r="CY341" i="100"/>
  <c r="CX341" i="100"/>
  <c r="CW341" i="100"/>
  <c r="CV341" i="100"/>
  <c r="CU341" i="100"/>
  <c r="CT341" i="100"/>
  <c r="CS341" i="100"/>
  <c r="CR341" i="100"/>
  <c r="CQ341" i="100"/>
  <c r="CP341" i="100"/>
  <c r="CO341" i="100"/>
  <c r="CN341" i="100"/>
  <c r="CM341" i="100"/>
  <c r="CL341" i="100"/>
  <c r="CK341" i="100"/>
  <c r="CJ341" i="100"/>
  <c r="CI341" i="100"/>
  <c r="CH341" i="100"/>
  <c r="CG341" i="100"/>
  <c r="CF341" i="100"/>
  <c r="CE341" i="100"/>
  <c r="CD341" i="100"/>
  <c r="CC341" i="100"/>
  <c r="CB341" i="100"/>
  <c r="CA341" i="100"/>
  <c r="BZ341" i="100"/>
  <c r="BY341" i="100"/>
  <c r="BX341" i="100"/>
  <c r="BW341" i="100"/>
  <c r="BV341" i="100"/>
  <c r="BU341" i="100"/>
  <c r="BT341" i="100"/>
  <c r="BS341" i="100"/>
  <c r="BR341" i="100"/>
  <c r="BQ341" i="100"/>
  <c r="BP341" i="100"/>
  <c r="BO341" i="100"/>
  <c r="BN341" i="100"/>
  <c r="BM341" i="100"/>
  <c r="BL341" i="100"/>
  <c r="BK341" i="100"/>
  <c r="BJ341" i="100"/>
  <c r="BI341" i="100"/>
  <c r="BH341" i="100"/>
  <c r="BG341" i="100"/>
  <c r="BF341" i="100"/>
  <c r="BE341" i="100"/>
  <c r="BD341" i="100"/>
  <c r="BC341" i="100"/>
  <c r="BB341" i="100"/>
  <c r="BA341" i="100"/>
  <c r="AZ341" i="100"/>
  <c r="AY341" i="100"/>
  <c r="AX341" i="100"/>
  <c r="AW341" i="100"/>
  <c r="AV341" i="100"/>
  <c r="AU341" i="100"/>
  <c r="AT341" i="100"/>
  <c r="AS341" i="100"/>
  <c r="AR341" i="100"/>
  <c r="AQ341" i="100"/>
  <c r="AP341" i="100"/>
  <c r="AO341" i="100"/>
  <c r="AN341" i="100"/>
  <c r="AM341" i="100"/>
  <c r="AL341" i="100"/>
  <c r="AK341" i="100"/>
  <c r="AJ341" i="100"/>
  <c r="AI341" i="100"/>
  <c r="AH341" i="100"/>
  <c r="AG341" i="100"/>
  <c r="AF341" i="100"/>
  <c r="AE341" i="100"/>
  <c r="AD341" i="100"/>
  <c r="AC341" i="100"/>
  <c r="AB341" i="100"/>
  <c r="AA341" i="100"/>
  <c r="Z341" i="100"/>
  <c r="Y341" i="100"/>
  <c r="X341" i="100"/>
  <c r="W341" i="100"/>
  <c r="V341" i="100"/>
  <c r="U341" i="100"/>
  <c r="T341" i="100"/>
  <c r="S341" i="100"/>
  <c r="R341" i="100"/>
  <c r="Q341" i="100"/>
  <c r="P341" i="100"/>
  <c r="O341" i="100"/>
  <c r="N341" i="100"/>
  <c r="M341" i="100"/>
  <c r="L341" i="100"/>
  <c r="K341" i="100"/>
  <c r="J341" i="100"/>
  <c r="I341" i="100"/>
  <c r="H341" i="100"/>
  <c r="G341" i="100"/>
  <c r="F341" i="100"/>
  <c r="E341" i="100"/>
  <c r="D341" i="100"/>
  <c r="CZ340" i="100"/>
  <c r="CY340" i="100"/>
  <c r="CX340" i="100"/>
  <c r="CW340" i="100"/>
  <c r="CV340" i="100"/>
  <c r="CU340" i="100"/>
  <c r="CT340" i="100"/>
  <c r="CS340" i="100"/>
  <c r="CR340" i="100"/>
  <c r="CQ340" i="100"/>
  <c r="CP340" i="100"/>
  <c r="CO340" i="100"/>
  <c r="CN340" i="100"/>
  <c r="CM340" i="100"/>
  <c r="CL340" i="100"/>
  <c r="CK340" i="100"/>
  <c r="CJ340" i="100"/>
  <c r="CI340" i="100"/>
  <c r="CH340" i="100"/>
  <c r="CG340" i="100"/>
  <c r="CF340" i="100"/>
  <c r="CE340" i="100"/>
  <c r="CD340" i="100"/>
  <c r="CC340" i="100"/>
  <c r="CB340" i="100"/>
  <c r="CA340" i="100"/>
  <c r="BZ340" i="100"/>
  <c r="BY340" i="100"/>
  <c r="BX340" i="100"/>
  <c r="BW340" i="100"/>
  <c r="BV340" i="100"/>
  <c r="BU340" i="100"/>
  <c r="BT340" i="100"/>
  <c r="BS340" i="100"/>
  <c r="BR340" i="100"/>
  <c r="BQ340" i="100"/>
  <c r="BP340" i="100"/>
  <c r="BO340" i="100"/>
  <c r="BN340" i="100"/>
  <c r="BM340" i="100"/>
  <c r="BL340" i="100"/>
  <c r="BK340" i="100"/>
  <c r="BJ340" i="100"/>
  <c r="BI340" i="100"/>
  <c r="BH340" i="100"/>
  <c r="BG340" i="100"/>
  <c r="BF340" i="100"/>
  <c r="BE340" i="100"/>
  <c r="BD340" i="100"/>
  <c r="BC340" i="100"/>
  <c r="BB340" i="100"/>
  <c r="BA340" i="100"/>
  <c r="AZ340" i="100"/>
  <c r="AY340" i="100"/>
  <c r="AX340" i="100"/>
  <c r="AW340" i="100"/>
  <c r="AV340" i="100"/>
  <c r="AU340" i="100"/>
  <c r="AT340" i="100"/>
  <c r="AS340" i="100"/>
  <c r="AR340" i="100"/>
  <c r="AQ340" i="100"/>
  <c r="AP340" i="100"/>
  <c r="AO340" i="100"/>
  <c r="AN340" i="100"/>
  <c r="AM340" i="100"/>
  <c r="AL340" i="100"/>
  <c r="AK340" i="100"/>
  <c r="AJ340" i="100"/>
  <c r="AI340" i="100"/>
  <c r="AH340" i="100"/>
  <c r="AG340" i="100"/>
  <c r="AF340" i="100"/>
  <c r="AE340" i="100"/>
  <c r="AD340" i="100"/>
  <c r="AC340" i="100"/>
  <c r="AB340" i="100"/>
  <c r="AA340" i="100"/>
  <c r="Z340" i="100"/>
  <c r="Y340" i="100"/>
  <c r="X340" i="100"/>
  <c r="W340" i="100"/>
  <c r="V340" i="100"/>
  <c r="U340" i="100"/>
  <c r="T340" i="100"/>
  <c r="S340" i="100"/>
  <c r="R340" i="100"/>
  <c r="Q340" i="100"/>
  <c r="P340" i="100"/>
  <c r="O340" i="100"/>
  <c r="N340" i="100"/>
  <c r="M340" i="100"/>
  <c r="L340" i="100"/>
  <c r="K340" i="100"/>
  <c r="J340" i="100"/>
  <c r="I340" i="100"/>
  <c r="H340" i="100"/>
  <c r="G340" i="100"/>
  <c r="F340" i="100"/>
  <c r="E340" i="100"/>
  <c r="D340" i="100"/>
  <c r="CZ339" i="100"/>
  <c r="CY339" i="100"/>
  <c r="CX339" i="100"/>
  <c r="CW339" i="100"/>
  <c r="CV339" i="100"/>
  <c r="CU339" i="100"/>
  <c r="CT339" i="100"/>
  <c r="CS339" i="100"/>
  <c r="CR339" i="100"/>
  <c r="CQ339" i="100"/>
  <c r="CP339" i="100"/>
  <c r="CO339" i="100"/>
  <c r="CN339" i="100"/>
  <c r="CM339" i="100"/>
  <c r="CL339" i="100"/>
  <c r="CK339" i="100"/>
  <c r="CJ339" i="100"/>
  <c r="CI339" i="100"/>
  <c r="CH339" i="100"/>
  <c r="CG339" i="100"/>
  <c r="CF339" i="100"/>
  <c r="CE339" i="100"/>
  <c r="CD339" i="100"/>
  <c r="CC339" i="100"/>
  <c r="CB339" i="100"/>
  <c r="CA339" i="100"/>
  <c r="BZ339" i="100"/>
  <c r="BY339" i="100"/>
  <c r="BX339" i="100"/>
  <c r="BW339" i="100"/>
  <c r="BV339" i="100"/>
  <c r="BU339" i="100"/>
  <c r="BT339" i="100"/>
  <c r="BS339" i="100"/>
  <c r="BR339" i="100"/>
  <c r="BQ339" i="100"/>
  <c r="BP339" i="100"/>
  <c r="BO339" i="100"/>
  <c r="BN339" i="100"/>
  <c r="BM339" i="100"/>
  <c r="BL339" i="100"/>
  <c r="BK339" i="100"/>
  <c r="BJ339" i="100"/>
  <c r="BI339" i="100"/>
  <c r="BH339" i="100"/>
  <c r="BG339" i="100"/>
  <c r="BF339" i="100"/>
  <c r="BE339" i="100"/>
  <c r="BD339" i="100"/>
  <c r="BC339" i="100"/>
  <c r="BB339" i="100"/>
  <c r="BA339" i="100"/>
  <c r="AZ339" i="100"/>
  <c r="AY339" i="100"/>
  <c r="AX339" i="100"/>
  <c r="AW339" i="100"/>
  <c r="AV339" i="100"/>
  <c r="AU339" i="100"/>
  <c r="AT339" i="100"/>
  <c r="AS339" i="100"/>
  <c r="AR339" i="100"/>
  <c r="AQ339" i="100"/>
  <c r="AP339" i="100"/>
  <c r="AO339" i="100"/>
  <c r="AN339" i="100"/>
  <c r="AM339" i="100"/>
  <c r="AL339" i="100"/>
  <c r="AK339" i="100"/>
  <c r="AJ339" i="100"/>
  <c r="AI339" i="100"/>
  <c r="AH339" i="100"/>
  <c r="AG339" i="100"/>
  <c r="AF339" i="100"/>
  <c r="AE339" i="100"/>
  <c r="AD339" i="100"/>
  <c r="AC339" i="100"/>
  <c r="AB339" i="100"/>
  <c r="AA339" i="100"/>
  <c r="Z339" i="100"/>
  <c r="Y339" i="100"/>
  <c r="X339" i="100"/>
  <c r="W339" i="100"/>
  <c r="V339" i="100"/>
  <c r="U339" i="100"/>
  <c r="T339" i="100"/>
  <c r="S339" i="100"/>
  <c r="R339" i="100"/>
  <c r="Q339" i="100"/>
  <c r="P339" i="100"/>
  <c r="O339" i="100"/>
  <c r="N339" i="100"/>
  <c r="M339" i="100"/>
  <c r="L339" i="100"/>
  <c r="K339" i="100"/>
  <c r="J339" i="100"/>
  <c r="I339" i="100"/>
  <c r="H339" i="100"/>
  <c r="G339" i="100"/>
  <c r="F339" i="100"/>
  <c r="E339" i="100"/>
  <c r="D339" i="100"/>
  <c r="CZ338" i="100"/>
  <c r="CY338" i="100"/>
  <c r="CX338" i="100"/>
  <c r="CW338" i="100"/>
  <c r="CV338" i="100"/>
  <c r="CU338" i="100"/>
  <c r="CT338" i="100"/>
  <c r="CS338" i="100"/>
  <c r="CR338" i="100"/>
  <c r="CQ338" i="100"/>
  <c r="CP338" i="100"/>
  <c r="CO338" i="100"/>
  <c r="CN338" i="100"/>
  <c r="CM338" i="100"/>
  <c r="CL338" i="100"/>
  <c r="CK338" i="100"/>
  <c r="CJ338" i="100"/>
  <c r="CI338" i="100"/>
  <c r="CH338" i="100"/>
  <c r="CG338" i="100"/>
  <c r="CF338" i="100"/>
  <c r="CE338" i="100"/>
  <c r="CD338" i="100"/>
  <c r="CC338" i="100"/>
  <c r="CB338" i="100"/>
  <c r="CA338" i="100"/>
  <c r="BZ338" i="100"/>
  <c r="BY338" i="100"/>
  <c r="BX338" i="100"/>
  <c r="BW338" i="100"/>
  <c r="BV338" i="100"/>
  <c r="BU338" i="100"/>
  <c r="BT338" i="100"/>
  <c r="BS338" i="100"/>
  <c r="BR338" i="100"/>
  <c r="BQ338" i="100"/>
  <c r="BP338" i="100"/>
  <c r="BO338" i="100"/>
  <c r="BN338" i="100"/>
  <c r="BM338" i="100"/>
  <c r="BL338" i="100"/>
  <c r="BK338" i="100"/>
  <c r="BJ338" i="100"/>
  <c r="BI338" i="100"/>
  <c r="BH338" i="100"/>
  <c r="BG338" i="100"/>
  <c r="BF338" i="100"/>
  <c r="BE338" i="100"/>
  <c r="BD338" i="100"/>
  <c r="BC338" i="100"/>
  <c r="BB338" i="100"/>
  <c r="BA338" i="100"/>
  <c r="AZ338" i="100"/>
  <c r="AY338" i="100"/>
  <c r="AX338" i="100"/>
  <c r="AW338" i="100"/>
  <c r="AV338" i="100"/>
  <c r="AU338" i="100"/>
  <c r="AT338" i="100"/>
  <c r="AS338" i="100"/>
  <c r="AR338" i="100"/>
  <c r="AQ338" i="100"/>
  <c r="AP338" i="100"/>
  <c r="AO338" i="100"/>
  <c r="AN338" i="100"/>
  <c r="AM338" i="100"/>
  <c r="AL338" i="100"/>
  <c r="AK338" i="100"/>
  <c r="AJ338" i="100"/>
  <c r="AI338" i="100"/>
  <c r="AH338" i="100"/>
  <c r="AG338" i="100"/>
  <c r="AF338" i="100"/>
  <c r="AE338" i="100"/>
  <c r="AD338" i="100"/>
  <c r="AC338" i="100"/>
  <c r="AB338" i="100"/>
  <c r="AA338" i="100"/>
  <c r="Z338" i="100"/>
  <c r="Y338" i="100"/>
  <c r="X338" i="100"/>
  <c r="W338" i="100"/>
  <c r="V338" i="100"/>
  <c r="U338" i="100"/>
  <c r="T338" i="100"/>
  <c r="S338" i="100"/>
  <c r="R338" i="100"/>
  <c r="Q338" i="100"/>
  <c r="P338" i="100"/>
  <c r="O338" i="100"/>
  <c r="N338" i="100"/>
  <c r="M338" i="100"/>
  <c r="L338" i="100"/>
  <c r="K338" i="100"/>
  <c r="J338" i="100"/>
  <c r="I338" i="100"/>
  <c r="H338" i="100"/>
  <c r="G338" i="100"/>
  <c r="F338" i="100"/>
  <c r="E338" i="100"/>
  <c r="D338" i="100"/>
  <c r="CZ337" i="100"/>
  <c r="CY337" i="100"/>
  <c r="CX337" i="100"/>
  <c r="CW337" i="100"/>
  <c r="CV337" i="100"/>
  <c r="CU337" i="100"/>
  <c r="CT337" i="100"/>
  <c r="CS337" i="100"/>
  <c r="CR337" i="100"/>
  <c r="CQ337" i="100"/>
  <c r="CP337" i="100"/>
  <c r="CO337" i="100"/>
  <c r="CN337" i="100"/>
  <c r="CM337" i="100"/>
  <c r="CL337" i="100"/>
  <c r="CK337" i="100"/>
  <c r="CJ337" i="100"/>
  <c r="CI337" i="100"/>
  <c r="CH337" i="100"/>
  <c r="CG337" i="100"/>
  <c r="CF337" i="100"/>
  <c r="CE337" i="100"/>
  <c r="CD337" i="100"/>
  <c r="CC337" i="100"/>
  <c r="CB337" i="100"/>
  <c r="CA337" i="100"/>
  <c r="BZ337" i="100"/>
  <c r="BY337" i="100"/>
  <c r="BX337" i="100"/>
  <c r="BW337" i="100"/>
  <c r="BV337" i="100"/>
  <c r="BU337" i="100"/>
  <c r="BT337" i="100"/>
  <c r="BS337" i="100"/>
  <c r="BR337" i="100"/>
  <c r="BQ337" i="100"/>
  <c r="BP337" i="100"/>
  <c r="BO337" i="100"/>
  <c r="BN337" i="100"/>
  <c r="BM337" i="100"/>
  <c r="BL337" i="100"/>
  <c r="BK337" i="100"/>
  <c r="BJ337" i="100"/>
  <c r="BI337" i="100"/>
  <c r="BH337" i="100"/>
  <c r="BG337" i="100"/>
  <c r="BF337" i="100"/>
  <c r="BE337" i="100"/>
  <c r="BD337" i="100"/>
  <c r="BC337" i="100"/>
  <c r="BB337" i="100"/>
  <c r="BA337" i="100"/>
  <c r="AZ337" i="100"/>
  <c r="AY337" i="100"/>
  <c r="AX337" i="100"/>
  <c r="AW337" i="100"/>
  <c r="AV337" i="100"/>
  <c r="AU337" i="100"/>
  <c r="AT337" i="100"/>
  <c r="AS337" i="100"/>
  <c r="AR337" i="100"/>
  <c r="AQ337" i="100"/>
  <c r="AP337" i="100"/>
  <c r="AO337" i="100"/>
  <c r="AN337" i="100"/>
  <c r="AM337" i="100"/>
  <c r="AL337" i="100"/>
  <c r="AK337" i="100"/>
  <c r="AJ337" i="100"/>
  <c r="AI337" i="100"/>
  <c r="AH337" i="100"/>
  <c r="AG337" i="100"/>
  <c r="AF337" i="100"/>
  <c r="AE337" i="100"/>
  <c r="AD337" i="100"/>
  <c r="AC337" i="100"/>
  <c r="AB337" i="100"/>
  <c r="AA337" i="100"/>
  <c r="Z337" i="100"/>
  <c r="Y337" i="100"/>
  <c r="X337" i="100"/>
  <c r="W337" i="100"/>
  <c r="V337" i="100"/>
  <c r="U337" i="100"/>
  <c r="T337" i="100"/>
  <c r="S337" i="100"/>
  <c r="R337" i="100"/>
  <c r="Q337" i="100"/>
  <c r="P337" i="100"/>
  <c r="O337" i="100"/>
  <c r="N337" i="100"/>
  <c r="M337" i="100"/>
  <c r="L337" i="100"/>
  <c r="K337" i="100"/>
  <c r="J337" i="100"/>
  <c r="I337" i="100"/>
  <c r="H337" i="100"/>
  <c r="G337" i="100"/>
  <c r="F337" i="100"/>
  <c r="E337" i="100"/>
  <c r="D337" i="100"/>
  <c r="CZ336" i="100"/>
  <c r="CY336" i="100"/>
  <c r="CX336" i="100"/>
  <c r="CW336" i="100"/>
  <c r="CV336" i="100"/>
  <c r="CU336" i="100"/>
  <c r="CT336" i="100"/>
  <c r="CS336" i="100"/>
  <c r="CR336" i="100"/>
  <c r="CQ336" i="100"/>
  <c r="CP336" i="100"/>
  <c r="CO336" i="100"/>
  <c r="CN336" i="100"/>
  <c r="CM336" i="100"/>
  <c r="CL336" i="100"/>
  <c r="CK336" i="100"/>
  <c r="CJ336" i="100"/>
  <c r="CI336" i="100"/>
  <c r="CH336" i="100"/>
  <c r="CG336" i="100"/>
  <c r="CF336" i="100"/>
  <c r="CE336" i="100"/>
  <c r="CD336" i="100"/>
  <c r="CC336" i="100"/>
  <c r="CB336" i="100"/>
  <c r="CA336" i="100"/>
  <c r="BZ336" i="100"/>
  <c r="BY336" i="100"/>
  <c r="BX336" i="100"/>
  <c r="BW336" i="100"/>
  <c r="BV336" i="100"/>
  <c r="BU336" i="100"/>
  <c r="BT336" i="100"/>
  <c r="BS336" i="100"/>
  <c r="BR336" i="100"/>
  <c r="BQ336" i="100"/>
  <c r="BP336" i="100"/>
  <c r="BO336" i="100"/>
  <c r="BN336" i="100"/>
  <c r="BM336" i="100"/>
  <c r="BL336" i="100"/>
  <c r="BK336" i="100"/>
  <c r="BJ336" i="100"/>
  <c r="BI336" i="100"/>
  <c r="BH336" i="100"/>
  <c r="BG336" i="100"/>
  <c r="BF336" i="100"/>
  <c r="BE336" i="100"/>
  <c r="BD336" i="100"/>
  <c r="BC336" i="100"/>
  <c r="BB336" i="100"/>
  <c r="BA336" i="100"/>
  <c r="AZ336" i="100"/>
  <c r="AY336" i="100"/>
  <c r="AX336" i="100"/>
  <c r="AW336" i="100"/>
  <c r="AV336" i="100"/>
  <c r="AU336" i="100"/>
  <c r="AT336" i="100"/>
  <c r="AS336" i="100"/>
  <c r="AR336" i="100"/>
  <c r="AQ336" i="100"/>
  <c r="AP336" i="100"/>
  <c r="AO336" i="100"/>
  <c r="AN336" i="100"/>
  <c r="AM336" i="100"/>
  <c r="AL336" i="100"/>
  <c r="AK336" i="100"/>
  <c r="AJ336" i="100"/>
  <c r="AI336" i="100"/>
  <c r="AH336" i="100"/>
  <c r="AG336" i="100"/>
  <c r="AF336" i="100"/>
  <c r="AE336" i="100"/>
  <c r="AD336" i="100"/>
  <c r="AC336" i="100"/>
  <c r="AB336" i="100"/>
  <c r="AA336" i="100"/>
  <c r="Z336" i="100"/>
  <c r="Y336" i="100"/>
  <c r="X336" i="100"/>
  <c r="W336" i="100"/>
  <c r="V336" i="100"/>
  <c r="U336" i="100"/>
  <c r="T336" i="100"/>
  <c r="S336" i="100"/>
  <c r="R336" i="100"/>
  <c r="Q336" i="100"/>
  <c r="P336" i="100"/>
  <c r="O336" i="100"/>
  <c r="N336" i="100"/>
  <c r="M336" i="100"/>
  <c r="L336" i="100"/>
  <c r="K336" i="100"/>
  <c r="J336" i="100"/>
  <c r="I336" i="100"/>
  <c r="H336" i="100"/>
  <c r="G336" i="100"/>
  <c r="F336" i="100"/>
  <c r="E336" i="100"/>
  <c r="D336" i="100"/>
  <c r="CZ335" i="100"/>
  <c r="CY335" i="100"/>
  <c r="CX335" i="100"/>
  <c r="CW335" i="100"/>
  <c r="CV335" i="100"/>
  <c r="CU335" i="100"/>
  <c r="CT335" i="100"/>
  <c r="CS335" i="100"/>
  <c r="CR335" i="100"/>
  <c r="CQ335" i="100"/>
  <c r="CP335" i="100"/>
  <c r="CO335" i="100"/>
  <c r="CN335" i="100"/>
  <c r="CM335" i="100"/>
  <c r="CL335" i="100"/>
  <c r="CK335" i="100"/>
  <c r="CJ335" i="100"/>
  <c r="CI335" i="100"/>
  <c r="CH335" i="100"/>
  <c r="CG335" i="100"/>
  <c r="CF335" i="100"/>
  <c r="CE335" i="100"/>
  <c r="CD335" i="100"/>
  <c r="CC335" i="100"/>
  <c r="CB335" i="100"/>
  <c r="CA335" i="100"/>
  <c r="BZ335" i="100"/>
  <c r="BY335" i="100"/>
  <c r="BX335" i="100"/>
  <c r="BW335" i="100"/>
  <c r="BV335" i="100"/>
  <c r="BU335" i="100"/>
  <c r="BT335" i="100"/>
  <c r="BS335" i="100"/>
  <c r="BR335" i="100"/>
  <c r="BQ335" i="100"/>
  <c r="BP335" i="100"/>
  <c r="BO335" i="100"/>
  <c r="BN335" i="100"/>
  <c r="BM335" i="100"/>
  <c r="BL335" i="100"/>
  <c r="BK335" i="100"/>
  <c r="BJ335" i="100"/>
  <c r="BI335" i="100"/>
  <c r="BH335" i="100"/>
  <c r="BG335" i="100"/>
  <c r="BF335" i="100"/>
  <c r="BE335" i="100"/>
  <c r="BD335" i="100"/>
  <c r="BC335" i="100"/>
  <c r="BB335" i="100"/>
  <c r="BA335" i="100"/>
  <c r="AZ335" i="100"/>
  <c r="AY335" i="100"/>
  <c r="AX335" i="100"/>
  <c r="AW335" i="100"/>
  <c r="AV335" i="100"/>
  <c r="AU335" i="100"/>
  <c r="AT335" i="100"/>
  <c r="AS335" i="100"/>
  <c r="AR335" i="100"/>
  <c r="AQ335" i="100"/>
  <c r="AP335" i="100"/>
  <c r="AO335" i="100"/>
  <c r="AN335" i="100"/>
  <c r="AM335" i="100"/>
  <c r="AL335" i="100"/>
  <c r="AK335" i="100"/>
  <c r="AJ335" i="100"/>
  <c r="AI335" i="100"/>
  <c r="AH335" i="100"/>
  <c r="AG335" i="100"/>
  <c r="AF335" i="100"/>
  <c r="AE335" i="100"/>
  <c r="AD335" i="100"/>
  <c r="AC335" i="100"/>
  <c r="AB335" i="100"/>
  <c r="AA335" i="100"/>
  <c r="Z335" i="100"/>
  <c r="Y335" i="100"/>
  <c r="X335" i="100"/>
  <c r="W335" i="100"/>
  <c r="V335" i="100"/>
  <c r="U335" i="100"/>
  <c r="T335" i="100"/>
  <c r="S335" i="100"/>
  <c r="R335" i="100"/>
  <c r="Q335" i="100"/>
  <c r="P335" i="100"/>
  <c r="O335" i="100"/>
  <c r="N335" i="100"/>
  <c r="M335" i="100"/>
  <c r="L335" i="100"/>
  <c r="K335" i="100"/>
  <c r="J335" i="100"/>
  <c r="I335" i="100"/>
  <c r="H335" i="100"/>
  <c r="G335" i="100"/>
  <c r="F335" i="100"/>
  <c r="E335" i="100"/>
  <c r="D335" i="100"/>
  <c r="CZ334" i="100"/>
  <c r="CY334" i="100"/>
  <c r="CX334" i="100"/>
  <c r="CW334" i="100"/>
  <c r="CV334" i="100"/>
  <c r="CU334" i="100"/>
  <c r="CT334" i="100"/>
  <c r="CS334" i="100"/>
  <c r="CR334" i="100"/>
  <c r="CQ334" i="100"/>
  <c r="CP334" i="100"/>
  <c r="CO334" i="100"/>
  <c r="CN334" i="100"/>
  <c r="CM334" i="100"/>
  <c r="CL334" i="100"/>
  <c r="CK334" i="100"/>
  <c r="CJ334" i="100"/>
  <c r="CI334" i="100"/>
  <c r="CH334" i="100"/>
  <c r="CG334" i="100"/>
  <c r="CF334" i="100"/>
  <c r="CE334" i="100"/>
  <c r="CD334" i="100"/>
  <c r="CC334" i="100"/>
  <c r="CB334" i="100"/>
  <c r="CA334" i="100"/>
  <c r="BZ334" i="100"/>
  <c r="BY334" i="100"/>
  <c r="BX334" i="100"/>
  <c r="BW334" i="100"/>
  <c r="BV334" i="100"/>
  <c r="BU334" i="100"/>
  <c r="BT334" i="100"/>
  <c r="BS334" i="100"/>
  <c r="BR334" i="100"/>
  <c r="BQ334" i="100"/>
  <c r="BP334" i="100"/>
  <c r="BO334" i="100"/>
  <c r="BN334" i="100"/>
  <c r="BM334" i="100"/>
  <c r="BL334" i="100"/>
  <c r="BK334" i="100"/>
  <c r="BJ334" i="100"/>
  <c r="BI334" i="100"/>
  <c r="BH334" i="100"/>
  <c r="BG334" i="100"/>
  <c r="BF334" i="100"/>
  <c r="BE334" i="100"/>
  <c r="BD334" i="100"/>
  <c r="BC334" i="100"/>
  <c r="BB334" i="100"/>
  <c r="BA334" i="100"/>
  <c r="AZ334" i="100"/>
  <c r="AY334" i="100"/>
  <c r="AX334" i="100"/>
  <c r="AW334" i="100"/>
  <c r="AV334" i="100"/>
  <c r="AU334" i="100"/>
  <c r="AT334" i="100"/>
  <c r="AS334" i="100"/>
  <c r="AR334" i="100"/>
  <c r="AQ334" i="100"/>
  <c r="AP334" i="100"/>
  <c r="AO334" i="100"/>
  <c r="AN334" i="100"/>
  <c r="AM334" i="100"/>
  <c r="AL334" i="100"/>
  <c r="AK334" i="100"/>
  <c r="AJ334" i="100"/>
  <c r="AI334" i="100"/>
  <c r="AH334" i="100"/>
  <c r="AG334" i="100"/>
  <c r="AF334" i="100"/>
  <c r="AE334" i="100"/>
  <c r="AD334" i="100"/>
  <c r="AC334" i="100"/>
  <c r="AB334" i="100"/>
  <c r="AA334" i="100"/>
  <c r="Z334" i="100"/>
  <c r="Y334" i="100"/>
  <c r="X334" i="100"/>
  <c r="W334" i="100"/>
  <c r="V334" i="100"/>
  <c r="U334" i="100"/>
  <c r="T334" i="100"/>
  <c r="S334" i="100"/>
  <c r="R334" i="100"/>
  <c r="Q334" i="100"/>
  <c r="P334" i="100"/>
  <c r="O334" i="100"/>
  <c r="N334" i="100"/>
  <c r="M334" i="100"/>
  <c r="L334" i="100"/>
  <c r="K334" i="100"/>
  <c r="J334" i="100"/>
  <c r="I334" i="100"/>
  <c r="H334" i="100"/>
  <c r="G334" i="100"/>
  <c r="F334" i="100"/>
  <c r="E334" i="100"/>
  <c r="D334" i="100"/>
  <c r="CZ333" i="100"/>
  <c r="CY333" i="100"/>
  <c r="CX333" i="100"/>
  <c r="CW333" i="100"/>
  <c r="CV333" i="100"/>
  <c r="CU333" i="100"/>
  <c r="CT333" i="100"/>
  <c r="CS333" i="100"/>
  <c r="CR333" i="100"/>
  <c r="CQ333" i="100"/>
  <c r="CP333" i="100"/>
  <c r="CO333" i="100"/>
  <c r="CN333" i="100"/>
  <c r="CM333" i="100"/>
  <c r="CL333" i="100"/>
  <c r="CK333" i="100"/>
  <c r="CJ333" i="100"/>
  <c r="CI333" i="100"/>
  <c r="CH333" i="100"/>
  <c r="CG333" i="100"/>
  <c r="CF333" i="100"/>
  <c r="CE333" i="100"/>
  <c r="CD333" i="100"/>
  <c r="CC333" i="100"/>
  <c r="CB333" i="100"/>
  <c r="CA333" i="100"/>
  <c r="BZ333" i="100"/>
  <c r="BY333" i="100"/>
  <c r="BX333" i="100"/>
  <c r="BW333" i="100"/>
  <c r="BV333" i="100"/>
  <c r="BU333" i="100"/>
  <c r="BT333" i="100"/>
  <c r="BS333" i="100"/>
  <c r="BR333" i="100"/>
  <c r="BQ333" i="100"/>
  <c r="BP333" i="100"/>
  <c r="BO333" i="100"/>
  <c r="BN333" i="100"/>
  <c r="BM333" i="100"/>
  <c r="BL333" i="100"/>
  <c r="BK333" i="100"/>
  <c r="BJ333" i="100"/>
  <c r="BI333" i="100"/>
  <c r="BH333" i="100"/>
  <c r="BG333" i="100"/>
  <c r="BF333" i="100"/>
  <c r="BE333" i="100"/>
  <c r="BD333" i="100"/>
  <c r="BC333" i="100"/>
  <c r="BB333" i="100"/>
  <c r="BA333" i="100"/>
  <c r="AZ333" i="100"/>
  <c r="AY333" i="100"/>
  <c r="AX333" i="100"/>
  <c r="AW333" i="100"/>
  <c r="AV333" i="100"/>
  <c r="AU333" i="100"/>
  <c r="AT333" i="100"/>
  <c r="AS333" i="100"/>
  <c r="AR333" i="100"/>
  <c r="AQ333" i="100"/>
  <c r="AP333" i="100"/>
  <c r="AO333" i="100"/>
  <c r="AN333" i="100"/>
  <c r="AM333" i="100"/>
  <c r="AL333" i="100"/>
  <c r="AK333" i="100"/>
  <c r="AJ333" i="100"/>
  <c r="AI333" i="100"/>
  <c r="AH333" i="100"/>
  <c r="AG333" i="100"/>
  <c r="AF333" i="100"/>
  <c r="AE333" i="100"/>
  <c r="AD333" i="100"/>
  <c r="AC333" i="100"/>
  <c r="AB333" i="100"/>
  <c r="AA333" i="100"/>
  <c r="Z333" i="100"/>
  <c r="Y333" i="100"/>
  <c r="X333" i="100"/>
  <c r="W333" i="100"/>
  <c r="V333" i="100"/>
  <c r="U333" i="100"/>
  <c r="T333" i="100"/>
  <c r="S333" i="100"/>
  <c r="R333" i="100"/>
  <c r="Q333" i="100"/>
  <c r="P333" i="100"/>
  <c r="O333" i="100"/>
  <c r="N333" i="100"/>
  <c r="M333" i="100"/>
  <c r="L333" i="100"/>
  <c r="K333" i="100"/>
  <c r="J333" i="100"/>
  <c r="I333" i="100"/>
  <c r="H333" i="100"/>
  <c r="G333" i="100"/>
  <c r="F333" i="100"/>
  <c r="E333" i="100"/>
  <c r="D333" i="100"/>
  <c r="CZ332" i="100"/>
  <c r="CY332" i="100"/>
  <c r="CX332" i="100"/>
  <c r="CW332" i="100"/>
  <c r="CV332" i="100"/>
  <c r="CU332" i="100"/>
  <c r="CT332" i="100"/>
  <c r="CS332" i="100"/>
  <c r="CR332" i="100"/>
  <c r="CQ332" i="100"/>
  <c r="CP332" i="100"/>
  <c r="CO332" i="100"/>
  <c r="CN332" i="100"/>
  <c r="CM332" i="100"/>
  <c r="CL332" i="100"/>
  <c r="CK332" i="100"/>
  <c r="CJ332" i="100"/>
  <c r="CI332" i="100"/>
  <c r="CH332" i="100"/>
  <c r="CG332" i="100"/>
  <c r="CF332" i="100"/>
  <c r="CE332" i="100"/>
  <c r="CD332" i="100"/>
  <c r="CC332" i="100"/>
  <c r="CB332" i="100"/>
  <c r="CA332" i="100"/>
  <c r="BZ332" i="100"/>
  <c r="BY332" i="100"/>
  <c r="BX332" i="100"/>
  <c r="BW332" i="100"/>
  <c r="BV332" i="100"/>
  <c r="BU332" i="100"/>
  <c r="BT332" i="100"/>
  <c r="BS332" i="100"/>
  <c r="BR332" i="100"/>
  <c r="BQ332" i="100"/>
  <c r="BP332" i="100"/>
  <c r="BO332" i="100"/>
  <c r="BN332" i="100"/>
  <c r="BM332" i="100"/>
  <c r="BL332" i="100"/>
  <c r="BK332" i="100"/>
  <c r="BJ332" i="100"/>
  <c r="BI332" i="100"/>
  <c r="BH332" i="100"/>
  <c r="BG332" i="100"/>
  <c r="BF332" i="100"/>
  <c r="BE332" i="100"/>
  <c r="BD332" i="100"/>
  <c r="BC332" i="100"/>
  <c r="BB332" i="100"/>
  <c r="BA332" i="100"/>
  <c r="AZ332" i="100"/>
  <c r="AY332" i="100"/>
  <c r="AX332" i="100"/>
  <c r="AW332" i="100"/>
  <c r="AV332" i="100"/>
  <c r="AU332" i="100"/>
  <c r="AT332" i="100"/>
  <c r="AS332" i="100"/>
  <c r="AR332" i="100"/>
  <c r="AQ332" i="100"/>
  <c r="AP332" i="100"/>
  <c r="AO332" i="100"/>
  <c r="AN332" i="100"/>
  <c r="AM332" i="100"/>
  <c r="AL332" i="100"/>
  <c r="AK332" i="100"/>
  <c r="AJ332" i="100"/>
  <c r="AI332" i="100"/>
  <c r="AH332" i="100"/>
  <c r="AG332" i="100"/>
  <c r="AF332" i="100"/>
  <c r="AE332" i="100"/>
  <c r="AD332" i="100"/>
  <c r="AC332" i="100"/>
  <c r="AB332" i="100"/>
  <c r="AA332" i="100"/>
  <c r="Z332" i="100"/>
  <c r="Y332" i="100"/>
  <c r="X332" i="100"/>
  <c r="W332" i="100"/>
  <c r="V332" i="100"/>
  <c r="U332" i="100"/>
  <c r="T332" i="100"/>
  <c r="S332" i="100"/>
  <c r="R332" i="100"/>
  <c r="Q332" i="100"/>
  <c r="P332" i="100"/>
  <c r="O332" i="100"/>
  <c r="N332" i="100"/>
  <c r="M332" i="100"/>
  <c r="L332" i="100"/>
  <c r="K332" i="100"/>
  <c r="J332" i="100"/>
  <c r="I332" i="100"/>
  <c r="H332" i="100"/>
  <c r="G332" i="100"/>
  <c r="F332" i="100"/>
  <c r="E332" i="100"/>
  <c r="D332" i="100"/>
  <c r="CZ331" i="100"/>
  <c r="CY331" i="100"/>
  <c r="CX331" i="100"/>
  <c r="CW331" i="100"/>
  <c r="CV331" i="100"/>
  <c r="CU331" i="100"/>
  <c r="CT331" i="100"/>
  <c r="CS331" i="100"/>
  <c r="CR331" i="100"/>
  <c r="CQ331" i="100"/>
  <c r="CP331" i="100"/>
  <c r="CO331" i="100"/>
  <c r="CN331" i="100"/>
  <c r="CM331" i="100"/>
  <c r="CL331" i="100"/>
  <c r="CK331" i="100"/>
  <c r="CJ331" i="100"/>
  <c r="CI331" i="100"/>
  <c r="CH331" i="100"/>
  <c r="CG331" i="100"/>
  <c r="CF331" i="100"/>
  <c r="CE331" i="100"/>
  <c r="CD331" i="100"/>
  <c r="CC331" i="100"/>
  <c r="CB331" i="100"/>
  <c r="CA331" i="100"/>
  <c r="BZ331" i="100"/>
  <c r="BY331" i="100"/>
  <c r="BX331" i="100"/>
  <c r="BW331" i="100"/>
  <c r="BV331" i="100"/>
  <c r="BU331" i="100"/>
  <c r="BT331" i="100"/>
  <c r="BS331" i="100"/>
  <c r="BR331" i="100"/>
  <c r="BQ331" i="100"/>
  <c r="BP331" i="100"/>
  <c r="BO331" i="100"/>
  <c r="BN331" i="100"/>
  <c r="BM331" i="100"/>
  <c r="BL331" i="100"/>
  <c r="BK331" i="100"/>
  <c r="BJ331" i="100"/>
  <c r="BI331" i="100"/>
  <c r="BH331" i="100"/>
  <c r="BG331" i="100"/>
  <c r="BF331" i="100"/>
  <c r="BE331" i="100"/>
  <c r="BD331" i="100"/>
  <c r="BC331" i="100"/>
  <c r="BB331" i="100"/>
  <c r="BA331" i="100"/>
  <c r="AZ331" i="100"/>
  <c r="AY331" i="100"/>
  <c r="AX331" i="100"/>
  <c r="AW331" i="100"/>
  <c r="AV331" i="100"/>
  <c r="AU331" i="100"/>
  <c r="AT331" i="100"/>
  <c r="AS331" i="100"/>
  <c r="AR331" i="100"/>
  <c r="AQ331" i="100"/>
  <c r="AP331" i="100"/>
  <c r="AO331" i="100"/>
  <c r="AN331" i="100"/>
  <c r="AM331" i="100"/>
  <c r="AL331" i="100"/>
  <c r="AK331" i="100"/>
  <c r="AJ331" i="100"/>
  <c r="AI331" i="100"/>
  <c r="AH331" i="100"/>
  <c r="AG331" i="100"/>
  <c r="AF331" i="100"/>
  <c r="AE331" i="100"/>
  <c r="AD331" i="100"/>
  <c r="AC331" i="100"/>
  <c r="AB331" i="100"/>
  <c r="AA331" i="100"/>
  <c r="Z331" i="100"/>
  <c r="Y331" i="100"/>
  <c r="X331" i="100"/>
  <c r="W331" i="100"/>
  <c r="V331" i="100"/>
  <c r="U331" i="100"/>
  <c r="T331" i="100"/>
  <c r="S331" i="100"/>
  <c r="R331" i="100"/>
  <c r="Q331" i="100"/>
  <c r="P331" i="100"/>
  <c r="O331" i="100"/>
  <c r="N331" i="100"/>
  <c r="M331" i="100"/>
  <c r="L331" i="100"/>
  <c r="K331" i="100"/>
  <c r="J331" i="100"/>
  <c r="I331" i="100"/>
  <c r="H331" i="100"/>
  <c r="G331" i="100"/>
  <c r="F331" i="100"/>
  <c r="E331" i="100"/>
  <c r="D331" i="100"/>
  <c r="CZ330" i="100"/>
  <c r="CY330" i="100"/>
  <c r="CX330" i="100"/>
  <c r="CW330" i="100"/>
  <c r="CV330" i="100"/>
  <c r="CU330" i="100"/>
  <c r="CT330" i="100"/>
  <c r="CS330" i="100"/>
  <c r="CR330" i="100"/>
  <c r="CQ330" i="100"/>
  <c r="CP330" i="100"/>
  <c r="CO330" i="100"/>
  <c r="CN330" i="100"/>
  <c r="CM330" i="100"/>
  <c r="CL330" i="100"/>
  <c r="CK330" i="100"/>
  <c r="CJ330" i="100"/>
  <c r="CI330" i="100"/>
  <c r="CH330" i="100"/>
  <c r="CG330" i="100"/>
  <c r="CF330" i="100"/>
  <c r="CE330" i="100"/>
  <c r="CD330" i="100"/>
  <c r="CC330" i="100"/>
  <c r="CB330" i="100"/>
  <c r="CA330" i="100"/>
  <c r="BZ330" i="100"/>
  <c r="BY330" i="100"/>
  <c r="BX330" i="100"/>
  <c r="BW330" i="100"/>
  <c r="BV330" i="100"/>
  <c r="BU330" i="100"/>
  <c r="BT330" i="100"/>
  <c r="BS330" i="100"/>
  <c r="BR330" i="100"/>
  <c r="BQ330" i="100"/>
  <c r="BP330" i="100"/>
  <c r="BO330" i="100"/>
  <c r="BN330" i="100"/>
  <c r="BM330" i="100"/>
  <c r="BL330" i="100"/>
  <c r="BK330" i="100"/>
  <c r="BJ330" i="100"/>
  <c r="BI330" i="100"/>
  <c r="BH330" i="100"/>
  <c r="BG330" i="100"/>
  <c r="BF330" i="100"/>
  <c r="BE330" i="100"/>
  <c r="BD330" i="100"/>
  <c r="BC330" i="100"/>
  <c r="BB330" i="100"/>
  <c r="BA330" i="100"/>
  <c r="AZ330" i="100"/>
  <c r="AY330" i="100"/>
  <c r="AX330" i="100"/>
  <c r="AW330" i="100"/>
  <c r="AV330" i="100"/>
  <c r="AU330" i="100"/>
  <c r="AT330" i="100"/>
  <c r="AS330" i="100"/>
  <c r="AR330" i="100"/>
  <c r="AQ330" i="100"/>
  <c r="AP330" i="100"/>
  <c r="AO330" i="100"/>
  <c r="AN330" i="100"/>
  <c r="AM330" i="100"/>
  <c r="AL330" i="100"/>
  <c r="AK330" i="100"/>
  <c r="AJ330" i="100"/>
  <c r="AI330" i="100"/>
  <c r="AH330" i="100"/>
  <c r="AG330" i="100"/>
  <c r="AF330" i="100"/>
  <c r="AE330" i="100"/>
  <c r="AD330" i="100"/>
  <c r="AC330" i="100"/>
  <c r="AB330" i="100"/>
  <c r="AA330" i="100"/>
  <c r="Z330" i="100"/>
  <c r="Y330" i="100"/>
  <c r="X330" i="100"/>
  <c r="W330" i="100"/>
  <c r="V330" i="100"/>
  <c r="U330" i="100"/>
  <c r="T330" i="100"/>
  <c r="S330" i="100"/>
  <c r="R330" i="100"/>
  <c r="Q330" i="100"/>
  <c r="P330" i="100"/>
  <c r="O330" i="100"/>
  <c r="N330" i="100"/>
  <c r="M330" i="100"/>
  <c r="L330" i="100"/>
  <c r="K330" i="100"/>
  <c r="J330" i="100"/>
  <c r="I330" i="100"/>
  <c r="H330" i="100"/>
  <c r="G330" i="100"/>
  <c r="F330" i="100"/>
  <c r="E330" i="100"/>
  <c r="D330" i="100"/>
  <c r="CZ329" i="100"/>
  <c r="CY329" i="100"/>
  <c r="CX329" i="100"/>
  <c r="CW329" i="100"/>
  <c r="CV329" i="100"/>
  <c r="CU329" i="100"/>
  <c r="CT329" i="100"/>
  <c r="CS329" i="100"/>
  <c r="CR329" i="100"/>
  <c r="CQ329" i="100"/>
  <c r="CP329" i="100"/>
  <c r="CO329" i="100"/>
  <c r="CN329" i="100"/>
  <c r="CM329" i="100"/>
  <c r="CL329" i="100"/>
  <c r="CK329" i="100"/>
  <c r="CJ329" i="100"/>
  <c r="CI329" i="100"/>
  <c r="CH329" i="100"/>
  <c r="CG329" i="100"/>
  <c r="CF329" i="100"/>
  <c r="CE329" i="100"/>
  <c r="CD329" i="100"/>
  <c r="CC329" i="100"/>
  <c r="CB329" i="100"/>
  <c r="CA329" i="100"/>
  <c r="BZ329" i="100"/>
  <c r="BY329" i="100"/>
  <c r="BX329" i="100"/>
  <c r="BW329" i="100"/>
  <c r="BV329" i="100"/>
  <c r="BU329" i="100"/>
  <c r="BT329" i="100"/>
  <c r="BS329" i="100"/>
  <c r="BR329" i="100"/>
  <c r="BQ329" i="100"/>
  <c r="BP329" i="100"/>
  <c r="BO329" i="100"/>
  <c r="BN329" i="100"/>
  <c r="BM329" i="100"/>
  <c r="BL329" i="100"/>
  <c r="BK329" i="100"/>
  <c r="BJ329" i="100"/>
  <c r="BI329" i="100"/>
  <c r="BH329" i="100"/>
  <c r="BG329" i="100"/>
  <c r="BF329" i="100"/>
  <c r="BE329" i="100"/>
  <c r="BD329" i="100"/>
  <c r="BC329" i="100"/>
  <c r="BB329" i="100"/>
  <c r="BA329" i="100"/>
  <c r="AZ329" i="100"/>
  <c r="AY329" i="100"/>
  <c r="AX329" i="100"/>
  <c r="AW329" i="100"/>
  <c r="AV329" i="100"/>
  <c r="AU329" i="100"/>
  <c r="AT329" i="100"/>
  <c r="AS329" i="100"/>
  <c r="AR329" i="100"/>
  <c r="AQ329" i="100"/>
  <c r="AP329" i="100"/>
  <c r="AO329" i="100"/>
  <c r="AN329" i="100"/>
  <c r="AM329" i="100"/>
  <c r="AL329" i="100"/>
  <c r="AK329" i="100"/>
  <c r="AJ329" i="100"/>
  <c r="AI329" i="100"/>
  <c r="AH329" i="100"/>
  <c r="AG329" i="100"/>
  <c r="AF329" i="100"/>
  <c r="AE329" i="100"/>
  <c r="AD329" i="100"/>
  <c r="AC329" i="100"/>
  <c r="AB329" i="100"/>
  <c r="AA329" i="100"/>
  <c r="Z329" i="100"/>
  <c r="Y329" i="100"/>
  <c r="X329" i="100"/>
  <c r="W329" i="100"/>
  <c r="V329" i="100"/>
  <c r="U329" i="100"/>
  <c r="T329" i="100"/>
  <c r="S329" i="100"/>
  <c r="R329" i="100"/>
  <c r="Q329" i="100"/>
  <c r="P329" i="100"/>
  <c r="O329" i="100"/>
  <c r="N329" i="100"/>
  <c r="M329" i="100"/>
  <c r="L329" i="100"/>
  <c r="K329" i="100"/>
  <c r="J329" i="100"/>
  <c r="I329" i="100"/>
  <c r="H329" i="100"/>
  <c r="G329" i="100"/>
  <c r="F329" i="100"/>
  <c r="E329" i="100"/>
  <c r="D329" i="100"/>
  <c r="CZ328" i="100"/>
  <c r="CY328" i="100"/>
  <c r="CX328" i="100"/>
  <c r="CW328" i="100"/>
  <c r="CV328" i="100"/>
  <c r="CU328" i="100"/>
  <c r="CT328" i="100"/>
  <c r="CS328" i="100"/>
  <c r="CR328" i="100"/>
  <c r="CQ328" i="100"/>
  <c r="CP328" i="100"/>
  <c r="CO328" i="100"/>
  <c r="CN328" i="100"/>
  <c r="CM328" i="100"/>
  <c r="CL328" i="100"/>
  <c r="CK328" i="100"/>
  <c r="CJ328" i="100"/>
  <c r="CI328" i="100"/>
  <c r="CH328" i="100"/>
  <c r="CG328" i="100"/>
  <c r="CF328" i="100"/>
  <c r="CE328" i="100"/>
  <c r="CD328" i="100"/>
  <c r="CC328" i="100"/>
  <c r="CB328" i="100"/>
  <c r="CA328" i="100"/>
  <c r="BZ328" i="100"/>
  <c r="BY328" i="100"/>
  <c r="BX328" i="100"/>
  <c r="BW328" i="100"/>
  <c r="BV328" i="100"/>
  <c r="BU328" i="100"/>
  <c r="BT328" i="100"/>
  <c r="BS328" i="100"/>
  <c r="BR328" i="100"/>
  <c r="BQ328" i="100"/>
  <c r="BP328" i="100"/>
  <c r="BO328" i="100"/>
  <c r="BN328" i="100"/>
  <c r="BM328" i="100"/>
  <c r="BL328" i="100"/>
  <c r="BK328" i="100"/>
  <c r="BJ328" i="100"/>
  <c r="BI328" i="100"/>
  <c r="BH328" i="100"/>
  <c r="BG328" i="100"/>
  <c r="BF328" i="100"/>
  <c r="BE328" i="100"/>
  <c r="BD328" i="100"/>
  <c r="BC328" i="100"/>
  <c r="BB328" i="100"/>
  <c r="BA328" i="100"/>
  <c r="AZ328" i="100"/>
  <c r="AY328" i="100"/>
  <c r="AX328" i="100"/>
  <c r="AW328" i="100"/>
  <c r="AV328" i="100"/>
  <c r="AU328" i="100"/>
  <c r="AT328" i="100"/>
  <c r="AS328" i="100"/>
  <c r="AR328" i="100"/>
  <c r="AQ328" i="100"/>
  <c r="AP328" i="100"/>
  <c r="AO328" i="100"/>
  <c r="AN328" i="100"/>
  <c r="AM328" i="100"/>
  <c r="AL328" i="100"/>
  <c r="AK328" i="100"/>
  <c r="AJ328" i="100"/>
  <c r="AI328" i="100"/>
  <c r="AH328" i="100"/>
  <c r="AG328" i="100"/>
  <c r="AF328" i="100"/>
  <c r="AE328" i="100"/>
  <c r="AD328" i="100"/>
  <c r="AC328" i="100"/>
  <c r="AB328" i="100"/>
  <c r="AA328" i="100"/>
  <c r="Z328" i="100"/>
  <c r="Y328" i="100"/>
  <c r="X328" i="100"/>
  <c r="W328" i="100"/>
  <c r="V328" i="100"/>
  <c r="U328" i="100"/>
  <c r="T328" i="100"/>
  <c r="S328" i="100"/>
  <c r="R328" i="100"/>
  <c r="Q328" i="100"/>
  <c r="P328" i="100"/>
  <c r="O328" i="100"/>
  <c r="N328" i="100"/>
  <c r="M328" i="100"/>
  <c r="L328" i="100"/>
  <c r="K328" i="100"/>
  <c r="J328" i="100"/>
  <c r="I328" i="100"/>
  <c r="H328" i="100"/>
  <c r="G328" i="100"/>
  <c r="F328" i="100"/>
  <c r="E328" i="100"/>
  <c r="D328" i="100"/>
  <c r="CZ327" i="100"/>
  <c r="CY327" i="100"/>
  <c r="CX327" i="100"/>
  <c r="CW327" i="100"/>
  <c r="CV327" i="100"/>
  <c r="CU327" i="100"/>
  <c r="CT327" i="100"/>
  <c r="CS327" i="100"/>
  <c r="CR327" i="100"/>
  <c r="CQ327" i="100"/>
  <c r="CP327" i="100"/>
  <c r="CO327" i="100"/>
  <c r="CN327" i="100"/>
  <c r="CM327" i="100"/>
  <c r="CL327" i="100"/>
  <c r="CK327" i="100"/>
  <c r="CJ327" i="100"/>
  <c r="CI327" i="100"/>
  <c r="CH327" i="100"/>
  <c r="CG327" i="100"/>
  <c r="CF327" i="100"/>
  <c r="CE327" i="100"/>
  <c r="CD327" i="100"/>
  <c r="CC327" i="100"/>
  <c r="CB327" i="100"/>
  <c r="CA327" i="100"/>
  <c r="BZ327" i="100"/>
  <c r="BY327" i="100"/>
  <c r="BX327" i="100"/>
  <c r="BW327" i="100"/>
  <c r="BV327" i="100"/>
  <c r="BU327" i="100"/>
  <c r="BT327" i="100"/>
  <c r="BS327" i="100"/>
  <c r="BR327" i="100"/>
  <c r="BQ327" i="100"/>
  <c r="BP327" i="100"/>
  <c r="BO327" i="100"/>
  <c r="BN327" i="100"/>
  <c r="BM327" i="100"/>
  <c r="BL327" i="100"/>
  <c r="BK327" i="100"/>
  <c r="BJ327" i="100"/>
  <c r="BI327" i="100"/>
  <c r="BH327" i="100"/>
  <c r="BG327" i="100"/>
  <c r="BF327" i="100"/>
  <c r="BE327" i="100"/>
  <c r="BD327" i="100"/>
  <c r="BC327" i="100"/>
  <c r="BB327" i="100"/>
  <c r="BA327" i="100"/>
  <c r="AZ327" i="100"/>
  <c r="AY327" i="100"/>
  <c r="AX327" i="100"/>
  <c r="AW327" i="100"/>
  <c r="AV327" i="100"/>
  <c r="AU327" i="100"/>
  <c r="AT327" i="100"/>
  <c r="AS327" i="100"/>
  <c r="AR327" i="100"/>
  <c r="AQ327" i="100"/>
  <c r="AP327" i="100"/>
  <c r="AO327" i="100"/>
  <c r="AN327" i="100"/>
  <c r="AM327" i="100"/>
  <c r="AL327" i="100"/>
  <c r="AK327" i="100"/>
  <c r="AJ327" i="100"/>
  <c r="AI327" i="100"/>
  <c r="AH327" i="100"/>
  <c r="AG327" i="100"/>
  <c r="AF327" i="100"/>
  <c r="AE327" i="100"/>
  <c r="AD327" i="100"/>
  <c r="AC327" i="100"/>
  <c r="AB327" i="100"/>
  <c r="AA327" i="100"/>
  <c r="Z327" i="100"/>
  <c r="Y327" i="100"/>
  <c r="X327" i="100"/>
  <c r="W327" i="100"/>
  <c r="V327" i="100"/>
  <c r="U327" i="100"/>
  <c r="T327" i="100"/>
  <c r="S327" i="100"/>
  <c r="R327" i="100"/>
  <c r="Q327" i="100"/>
  <c r="P327" i="100"/>
  <c r="O327" i="100"/>
  <c r="N327" i="100"/>
  <c r="M327" i="100"/>
  <c r="L327" i="100"/>
  <c r="K327" i="100"/>
  <c r="J327" i="100"/>
  <c r="I327" i="100"/>
  <c r="H327" i="100"/>
  <c r="G327" i="100"/>
  <c r="F327" i="100"/>
  <c r="E327" i="100"/>
  <c r="D327" i="100"/>
  <c r="CZ326" i="100"/>
  <c r="CY326" i="100"/>
  <c r="CX326" i="100"/>
  <c r="CW326" i="100"/>
  <c r="CV326" i="100"/>
  <c r="CU326" i="100"/>
  <c r="CT326" i="100"/>
  <c r="CS326" i="100"/>
  <c r="CR326" i="100"/>
  <c r="CQ326" i="100"/>
  <c r="CP326" i="100"/>
  <c r="CO326" i="100"/>
  <c r="CN326" i="100"/>
  <c r="CM326" i="100"/>
  <c r="CL326" i="100"/>
  <c r="CK326" i="100"/>
  <c r="CJ326" i="100"/>
  <c r="CI326" i="100"/>
  <c r="CH326" i="100"/>
  <c r="CG326" i="100"/>
  <c r="CF326" i="100"/>
  <c r="CE326" i="100"/>
  <c r="CD326" i="100"/>
  <c r="CC326" i="100"/>
  <c r="CB326" i="100"/>
  <c r="CA326" i="100"/>
  <c r="BZ326" i="100"/>
  <c r="BY326" i="100"/>
  <c r="BX326" i="100"/>
  <c r="BW326" i="100"/>
  <c r="BV326" i="100"/>
  <c r="BU326" i="100"/>
  <c r="BT326" i="100"/>
  <c r="BS326" i="100"/>
  <c r="BR326" i="100"/>
  <c r="BQ326" i="100"/>
  <c r="BP326" i="100"/>
  <c r="BO326" i="100"/>
  <c r="BN326" i="100"/>
  <c r="BM326" i="100"/>
  <c r="BL326" i="100"/>
  <c r="BK326" i="100"/>
  <c r="BJ326" i="100"/>
  <c r="BI326" i="100"/>
  <c r="BH326" i="100"/>
  <c r="BG326" i="100"/>
  <c r="BF326" i="100"/>
  <c r="BE326" i="100"/>
  <c r="BD326" i="100"/>
  <c r="BC326" i="100"/>
  <c r="BB326" i="100"/>
  <c r="BA326" i="100"/>
  <c r="AZ326" i="100"/>
  <c r="AY326" i="100"/>
  <c r="AX326" i="100"/>
  <c r="AW326" i="100"/>
  <c r="AV326" i="100"/>
  <c r="AU326" i="100"/>
  <c r="AT326" i="100"/>
  <c r="AS326" i="100"/>
  <c r="AR326" i="100"/>
  <c r="AQ326" i="100"/>
  <c r="AP326" i="100"/>
  <c r="AO326" i="100"/>
  <c r="AN326" i="100"/>
  <c r="AM326" i="100"/>
  <c r="AL326" i="100"/>
  <c r="AK326" i="100"/>
  <c r="AJ326" i="100"/>
  <c r="AI326" i="100"/>
  <c r="AH326" i="100"/>
  <c r="AG326" i="100"/>
  <c r="AF326" i="100"/>
  <c r="AE326" i="100"/>
  <c r="AD326" i="100"/>
  <c r="AC326" i="100"/>
  <c r="AB326" i="100"/>
  <c r="AA326" i="100"/>
  <c r="Z326" i="100"/>
  <c r="Y326" i="100"/>
  <c r="X326" i="100"/>
  <c r="W326" i="100"/>
  <c r="V326" i="100"/>
  <c r="U326" i="100"/>
  <c r="T326" i="100"/>
  <c r="S326" i="100"/>
  <c r="R326" i="100"/>
  <c r="Q326" i="100"/>
  <c r="P326" i="100"/>
  <c r="O326" i="100"/>
  <c r="N326" i="100"/>
  <c r="M326" i="100"/>
  <c r="L326" i="100"/>
  <c r="K326" i="100"/>
  <c r="J326" i="100"/>
  <c r="I326" i="100"/>
  <c r="H326" i="100"/>
  <c r="G326" i="100"/>
  <c r="F326" i="100"/>
  <c r="E326" i="100"/>
  <c r="D326" i="100"/>
  <c r="CZ325" i="100"/>
  <c r="CY325" i="100"/>
  <c r="CX325" i="100"/>
  <c r="CW325" i="100"/>
  <c r="CV325" i="100"/>
  <c r="CU325" i="100"/>
  <c r="CT325" i="100"/>
  <c r="CS325" i="100"/>
  <c r="CR325" i="100"/>
  <c r="CQ325" i="100"/>
  <c r="CP325" i="100"/>
  <c r="CO325" i="100"/>
  <c r="CN325" i="100"/>
  <c r="CM325" i="100"/>
  <c r="CL325" i="100"/>
  <c r="CK325" i="100"/>
  <c r="CJ325" i="100"/>
  <c r="CI325" i="100"/>
  <c r="CH325" i="100"/>
  <c r="CG325" i="100"/>
  <c r="CF325" i="100"/>
  <c r="CE325" i="100"/>
  <c r="CD325" i="100"/>
  <c r="CC325" i="100"/>
  <c r="CB325" i="100"/>
  <c r="CA325" i="100"/>
  <c r="BZ325" i="100"/>
  <c r="BY325" i="100"/>
  <c r="BX325" i="100"/>
  <c r="BW325" i="100"/>
  <c r="BV325" i="100"/>
  <c r="BU325" i="100"/>
  <c r="BT325" i="100"/>
  <c r="BS325" i="100"/>
  <c r="BR325" i="100"/>
  <c r="BQ325" i="100"/>
  <c r="BP325" i="100"/>
  <c r="BO325" i="100"/>
  <c r="BN325" i="100"/>
  <c r="BM325" i="100"/>
  <c r="BL325" i="100"/>
  <c r="BK325" i="100"/>
  <c r="BJ325" i="100"/>
  <c r="BI325" i="100"/>
  <c r="BH325" i="100"/>
  <c r="BG325" i="100"/>
  <c r="BF325" i="100"/>
  <c r="BE325" i="100"/>
  <c r="BD325" i="100"/>
  <c r="BC325" i="100"/>
  <c r="BB325" i="100"/>
  <c r="BA325" i="100"/>
  <c r="AZ325" i="100"/>
  <c r="AY325" i="100"/>
  <c r="AX325" i="100"/>
  <c r="AW325" i="100"/>
  <c r="AV325" i="100"/>
  <c r="AU325" i="100"/>
  <c r="AT325" i="100"/>
  <c r="AS325" i="100"/>
  <c r="AR325" i="100"/>
  <c r="AQ325" i="100"/>
  <c r="AP325" i="100"/>
  <c r="AO325" i="100"/>
  <c r="AN325" i="100"/>
  <c r="AM325" i="100"/>
  <c r="AL325" i="100"/>
  <c r="AK325" i="100"/>
  <c r="AJ325" i="100"/>
  <c r="AI325" i="100"/>
  <c r="AH325" i="100"/>
  <c r="AG325" i="100"/>
  <c r="AF325" i="100"/>
  <c r="AE325" i="100"/>
  <c r="AD325" i="100"/>
  <c r="AC325" i="100"/>
  <c r="AB325" i="100"/>
  <c r="AA325" i="100"/>
  <c r="Z325" i="100"/>
  <c r="Y325" i="100"/>
  <c r="X325" i="100"/>
  <c r="W325" i="100"/>
  <c r="V325" i="100"/>
  <c r="U325" i="100"/>
  <c r="T325" i="100"/>
  <c r="S325" i="100"/>
  <c r="R325" i="100"/>
  <c r="Q325" i="100"/>
  <c r="P325" i="100"/>
  <c r="O325" i="100"/>
  <c r="N325" i="100"/>
  <c r="M325" i="100"/>
  <c r="L325" i="100"/>
  <c r="K325" i="100"/>
  <c r="J325" i="100"/>
  <c r="I325" i="100"/>
  <c r="H325" i="100"/>
  <c r="G325" i="100"/>
  <c r="F325" i="100"/>
  <c r="E325" i="100"/>
  <c r="D325" i="100"/>
  <c r="CZ324" i="100"/>
  <c r="CY324" i="100"/>
  <c r="CX324" i="100"/>
  <c r="CW324" i="100"/>
  <c r="CV324" i="100"/>
  <c r="CU324" i="100"/>
  <c r="CT324" i="100"/>
  <c r="CS324" i="100"/>
  <c r="CR324" i="100"/>
  <c r="CQ324" i="100"/>
  <c r="CP324" i="100"/>
  <c r="CO324" i="100"/>
  <c r="CN324" i="100"/>
  <c r="CM324" i="100"/>
  <c r="CL324" i="100"/>
  <c r="CK324" i="100"/>
  <c r="CJ324" i="100"/>
  <c r="CI324" i="100"/>
  <c r="CH324" i="100"/>
  <c r="CG324" i="100"/>
  <c r="CF324" i="100"/>
  <c r="CE324" i="100"/>
  <c r="CD324" i="100"/>
  <c r="CC324" i="100"/>
  <c r="CB324" i="100"/>
  <c r="CA324" i="100"/>
  <c r="BZ324" i="100"/>
  <c r="BY324" i="100"/>
  <c r="BX324" i="100"/>
  <c r="BW324" i="100"/>
  <c r="BV324" i="100"/>
  <c r="BU324" i="100"/>
  <c r="BT324" i="100"/>
  <c r="BS324" i="100"/>
  <c r="BR324" i="100"/>
  <c r="BQ324" i="100"/>
  <c r="BP324" i="100"/>
  <c r="BO324" i="100"/>
  <c r="BN324" i="100"/>
  <c r="BM324" i="100"/>
  <c r="BL324" i="100"/>
  <c r="BK324" i="100"/>
  <c r="BJ324" i="100"/>
  <c r="BI324" i="100"/>
  <c r="BH324" i="100"/>
  <c r="BG324" i="100"/>
  <c r="BF324" i="100"/>
  <c r="BE324" i="100"/>
  <c r="BD324" i="100"/>
  <c r="BC324" i="100"/>
  <c r="BB324" i="100"/>
  <c r="BA324" i="100"/>
  <c r="AZ324" i="100"/>
  <c r="AY324" i="100"/>
  <c r="AX324" i="100"/>
  <c r="AW324" i="100"/>
  <c r="AV324" i="100"/>
  <c r="AU324" i="100"/>
  <c r="AT324" i="100"/>
  <c r="AS324" i="100"/>
  <c r="AR324" i="100"/>
  <c r="AQ324" i="100"/>
  <c r="AP324" i="100"/>
  <c r="AO324" i="100"/>
  <c r="AN324" i="100"/>
  <c r="AM324" i="100"/>
  <c r="AL324" i="100"/>
  <c r="AK324" i="100"/>
  <c r="AJ324" i="100"/>
  <c r="AI324" i="100"/>
  <c r="AH324" i="100"/>
  <c r="AG324" i="100"/>
  <c r="AF324" i="100"/>
  <c r="AE324" i="100"/>
  <c r="AD324" i="100"/>
  <c r="AC324" i="100"/>
  <c r="AB324" i="100"/>
  <c r="AA324" i="100"/>
  <c r="Z324" i="100"/>
  <c r="Y324" i="100"/>
  <c r="X324" i="100"/>
  <c r="W324" i="100"/>
  <c r="V324" i="100"/>
  <c r="U324" i="100"/>
  <c r="T324" i="100"/>
  <c r="S324" i="100"/>
  <c r="R324" i="100"/>
  <c r="Q324" i="100"/>
  <c r="P324" i="100"/>
  <c r="O324" i="100"/>
  <c r="N324" i="100"/>
  <c r="M324" i="100"/>
  <c r="L324" i="100"/>
  <c r="K324" i="100"/>
  <c r="J324" i="100"/>
  <c r="I324" i="100"/>
  <c r="H324" i="100"/>
  <c r="G324" i="100"/>
  <c r="F324" i="100"/>
  <c r="E324" i="100"/>
  <c r="D324" i="100"/>
  <c r="CZ323" i="100"/>
  <c r="CY323" i="100"/>
  <c r="CX323" i="100"/>
  <c r="CW323" i="100"/>
  <c r="CV323" i="100"/>
  <c r="CU323" i="100"/>
  <c r="CT323" i="100"/>
  <c r="CS323" i="100"/>
  <c r="CR323" i="100"/>
  <c r="CQ323" i="100"/>
  <c r="CP323" i="100"/>
  <c r="CO323" i="100"/>
  <c r="CN323" i="100"/>
  <c r="CM323" i="100"/>
  <c r="CL323" i="100"/>
  <c r="CK323" i="100"/>
  <c r="CJ323" i="100"/>
  <c r="CI323" i="100"/>
  <c r="CH323" i="100"/>
  <c r="CG323" i="100"/>
  <c r="CF323" i="100"/>
  <c r="CE323" i="100"/>
  <c r="CD323" i="100"/>
  <c r="CC323" i="100"/>
  <c r="CB323" i="100"/>
  <c r="CA323" i="100"/>
  <c r="BZ323" i="100"/>
  <c r="BY323" i="100"/>
  <c r="BX323" i="100"/>
  <c r="BW323" i="100"/>
  <c r="BV323" i="100"/>
  <c r="BU323" i="100"/>
  <c r="BT323" i="100"/>
  <c r="BS323" i="100"/>
  <c r="BR323" i="100"/>
  <c r="BQ323" i="100"/>
  <c r="BP323" i="100"/>
  <c r="BO323" i="100"/>
  <c r="BN323" i="100"/>
  <c r="BM323" i="100"/>
  <c r="BL323" i="100"/>
  <c r="BK323" i="100"/>
  <c r="BJ323" i="100"/>
  <c r="BI323" i="100"/>
  <c r="BH323" i="100"/>
  <c r="BG323" i="100"/>
  <c r="BF323" i="100"/>
  <c r="BE323" i="100"/>
  <c r="BD323" i="100"/>
  <c r="BC323" i="100"/>
  <c r="BB323" i="100"/>
  <c r="BA323" i="100"/>
  <c r="AZ323" i="100"/>
  <c r="AY323" i="100"/>
  <c r="AX323" i="100"/>
  <c r="AW323" i="100"/>
  <c r="AV323" i="100"/>
  <c r="AU323" i="100"/>
  <c r="AT323" i="100"/>
  <c r="AS323" i="100"/>
  <c r="AR323" i="100"/>
  <c r="AQ323" i="100"/>
  <c r="AP323" i="100"/>
  <c r="AO323" i="100"/>
  <c r="AN323" i="100"/>
  <c r="AM323" i="100"/>
  <c r="AL323" i="100"/>
  <c r="AK323" i="100"/>
  <c r="AJ323" i="100"/>
  <c r="AI323" i="100"/>
  <c r="AH323" i="100"/>
  <c r="AG323" i="100"/>
  <c r="AF323" i="100"/>
  <c r="AE323" i="100"/>
  <c r="AD323" i="100"/>
  <c r="AC323" i="100"/>
  <c r="AB323" i="100"/>
  <c r="AA323" i="100"/>
  <c r="Z323" i="100"/>
  <c r="Y323" i="100"/>
  <c r="X323" i="100"/>
  <c r="W323" i="100"/>
  <c r="V323" i="100"/>
  <c r="U323" i="100"/>
  <c r="T323" i="100"/>
  <c r="S323" i="100"/>
  <c r="R323" i="100"/>
  <c r="Q323" i="100"/>
  <c r="P323" i="100"/>
  <c r="O323" i="100"/>
  <c r="N323" i="100"/>
  <c r="M323" i="100"/>
  <c r="L323" i="100"/>
  <c r="K323" i="100"/>
  <c r="J323" i="100"/>
  <c r="I323" i="100"/>
  <c r="H323" i="100"/>
  <c r="G323" i="100"/>
  <c r="F323" i="100"/>
  <c r="E323" i="100"/>
  <c r="D323" i="100"/>
  <c r="CZ322" i="100"/>
  <c r="CY322" i="100"/>
  <c r="CX322" i="100"/>
  <c r="CW322" i="100"/>
  <c r="CV322" i="100"/>
  <c r="CU322" i="100"/>
  <c r="CT322" i="100"/>
  <c r="CS322" i="100"/>
  <c r="CR322" i="100"/>
  <c r="CQ322" i="100"/>
  <c r="CP322" i="100"/>
  <c r="CO322" i="100"/>
  <c r="CN322" i="100"/>
  <c r="CM322" i="100"/>
  <c r="CL322" i="100"/>
  <c r="CK322" i="100"/>
  <c r="CJ322" i="100"/>
  <c r="CI322" i="100"/>
  <c r="CH322" i="100"/>
  <c r="CG322" i="100"/>
  <c r="CF322" i="100"/>
  <c r="CE322" i="100"/>
  <c r="CD322" i="100"/>
  <c r="CC322" i="100"/>
  <c r="CB322" i="100"/>
  <c r="CA322" i="100"/>
  <c r="BZ322" i="100"/>
  <c r="BY322" i="100"/>
  <c r="BX322" i="100"/>
  <c r="BW322" i="100"/>
  <c r="BV322" i="100"/>
  <c r="BU322" i="100"/>
  <c r="BT322" i="100"/>
  <c r="BS322" i="100"/>
  <c r="BR322" i="100"/>
  <c r="BQ322" i="100"/>
  <c r="BP322" i="100"/>
  <c r="BO322" i="100"/>
  <c r="BN322" i="100"/>
  <c r="BM322" i="100"/>
  <c r="BL322" i="100"/>
  <c r="BK322" i="100"/>
  <c r="BJ322" i="100"/>
  <c r="BI322" i="100"/>
  <c r="BH322" i="100"/>
  <c r="BG322" i="100"/>
  <c r="BF322" i="100"/>
  <c r="BE322" i="100"/>
  <c r="BD322" i="100"/>
  <c r="BC322" i="100"/>
  <c r="BB322" i="100"/>
  <c r="BA322" i="100"/>
  <c r="AZ322" i="100"/>
  <c r="AY322" i="100"/>
  <c r="AX322" i="100"/>
  <c r="AW322" i="100"/>
  <c r="AV322" i="100"/>
  <c r="AU322" i="100"/>
  <c r="AT322" i="100"/>
  <c r="AS322" i="100"/>
  <c r="AR322" i="100"/>
  <c r="AQ322" i="100"/>
  <c r="AP322" i="100"/>
  <c r="AO322" i="100"/>
  <c r="AN322" i="100"/>
  <c r="AM322" i="100"/>
  <c r="AL322" i="100"/>
  <c r="AK322" i="100"/>
  <c r="AJ322" i="100"/>
  <c r="AI322" i="100"/>
  <c r="AH322" i="100"/>
  <c r="AG322" i="100"/>
  <c r="AF322" i="100"/>
  <c r="AE322" i="100"/>
  <c r="AD322" i="100"/>
  <c r="AC322" i="100"/>
  <c r="AB322" i="100"/>
  <c r="AA322" i="100"/>
  <c r="Z322" i="100"/>
  <c r="Y322" i="100"/>
  <c r="X322" i="100"/>
  <c r="W322" i="100"/>
  <c r="V322" i="100"/>
  <c r="U322" i="100"/>
  <c r="T322" i="100"/>
  <c r="S322" i="100"/>
  <c r="R322" i="100"/>
  <c r="Q322" i="100"/>
  <c r="P322" i="100"/>
  <c r="O322" i="100"/>
  <c r="N322" i="100"/>
  <c r="M322" i="100"/>
  <c r="L322" i="100"/>
  <c r="K322" i="100"/>
  <c r="J322" i="100"/>
  <c r="I322" i="100"/>
  <c r="H322" i="100"/>
  <c r="G322" i="100"/>
  <c r="F322" i="100"/>
  <c r="E322" i="100"/>
  <c r="D322" i="100"/>
  <c r="CZ321" i="100"/>
  <c r="CY321" i="100"/>
  <c r="CX321" i="100"/>
  <c r="CW321" i="100"/>
  <c r="CV321" i="100"/>
  <c r="CU321" i="100"/>
  <c r="CT321" i="100"/>
  <c r="CS321" i="100"/>
  <c r="CR321" i="100"/>
  <c r="CQ321" i="100"/>
  <c r="CP321" i="100"/>
  <c r="CO321" i="100"/>
  <c r="CN321" i="100"/>
  <c r="CM321" i="100"/>
  <c r="CL321" i="100"/>
  <c r="CK321" i="100"/>
  <c r="CJ321" i="100"/>
  <c r="CI321" i="100"/>
  <c r="CH321" i="100"/>
  <c r="CG321" i="100"/>
  <c r="CF321" i="100"/>
  <c r="CE321" i="100"/>
  <c r="CD321" i="100"/>
  <c r="CC321" i="100"/>
  <c r="CB321" i="100"/>
  <c r="CA321" i="100"/>
  <c r="BZ321" i="100"/>
  <c r="BY321" i="100"/>
  <c r="BX321" i="100"/>
  <c r="BW321" i="100"/>
  <c r="BV321" i="100"/>
  <c r="BU321" i="100"/>
  <c r="BT321" i="100"/>
  <c r="BS321" i="100"/>
  <c r="BR321" i="100"/>
  <c r="BQ321" i="100"/>
  <c r="BP321" i="100"/>
  <c r="BO321" i="100"/>
  <c r="BN321" i="100"/>
  <c r="BM321" i="100"/>
  <c r="BL321" i="100"/>
  <c r="BK321" i="100"/>
  <c r="BJ321" i="100"/>
  <c r="BI321" i="100"/>
  <c r="BH321" i="100"/>
  <c r="BG321" i="100"/>
  <c r="BF321" i="100"/>
  <c r="BE321" i="100"/>
  <c r="BD321" i="100"/>
  <c r="BC321" i="100"/>
  <c r="BB321" i="100"/>
  <c r="BA321" i="100"/>
  <c r="AZ321" i="100"/>
  <c r="AY321" i="100"/>
  <c r="AX321" i="100"/>
  <c r="AW321" i="100"/>
  <c r="AV321" i="100"/>
  <c r="AU321" i="100"/>
  <c r="AT321" i="100"/>
  <c r="AS321" i="100"/>
  <c r="AR321" i="100"/>
  <c r="AQ321" i="100"/>
  <c r="AP321" i="100"/>
  <c r="AO321" i="100"/>
  <c r="AN321" i="100"/>
  <c r="AM321" i="100"/>
  <c r="AL321" i="100"/>
  <c r="AK321" i="100"/>
  <c r="AJ321" i="100"/>
  <c r="AI321" i="100"/>
  <c r="AH321" i="100"/>
  <c r="AG321" i="100"/>
  <c r="AF321" i="100"/>
  <c r="AE321" i="100"/>
  <c r="AD321" i="100"/>
  <c r="AC321" i="100"/>
  <c r="AB321" i="100"/>
  <c r="AA321" i="100"/>
  <c r="Z321" i="100"/>
  <c r="Y321" i="100"/>
  <c r="X321" i="100"/>
  <c r="W321" i="100"/>
  <c r="V321" i="100"/>
  <c r="U321" i="100"/>
  <c r="T321" i="100"/>
  <c r="S321" i="100"/>
  <c r="R321" i="100"/>
  <c r="Q321" i="100"/>
  <c r="P321" i="100"/>
  <c r="O321" i="100"/>
  <c r="N321" i="100"/>
  <c r="M321" i="100"/>
  <c r="L321" i="100"/>
  <c r="K321" i="100"/>
  <c r="J321" i="100"/>
  <c r="I321" i="100"/>
  <c r="H321" i="100"/>
  <c r="G321" i="100"/>
  <c r="F321" i="100"/>
  <c r="E321" i="100"/>
  <c r="D321" i="100"/>
  <c r="CZ320" i="100"/>
  <c r="CY320" i="100"/>
  <c r="CX320" i="100"/>
  <c r="CW320" i="100"/>
  <c r="CV320" i="100"/>
  <c r="CU320" i="100"/>
  <c r="CT320" i="100"/>
  <c r="CS320" i="100"/>
  <c r="CR320" i="100"/>
  <c r="CQ320" i="100"/>
  <c r="CP320" i="100"/>
  <c r="CO320" i="100"/>
  <c r="CN320" i="100"/>
  <c r="CM320" i="100"/>
  <c r="CL320" i="100"/>
  <c r="CK320" i="100"/>
  <c r="CJ320" i="100"/>
  <c r="CI320" i="100"/>
  <c r="CH320" i="100"/>
  <c r="CG320" i="100"/>
  <c r="CF320" i="100"/>
  <c r="CE320" i="100"/>
  <c r="CD320" i="100"/>
  <c r="CC320" i="100"/>
  <c r="CB320" i="100"/>
  <c r="CA320" i="100"/>
  <c r="BZ320" i="100"/>
  <c r="BY320" i="100"/>
  <c r="BX320" i="100"/>
  <c r="BW320" i="100"/>
  <c r="BV320" i="100"/>
  <c r="BU320" i="100"/>
  <c r="BT320" i="100"/>
  <c r="BS320" i="100"/>
  <c r="BR320" i="100"/>
  <c r="BQ320" i="100"/>
  <c r="BP320" i="100"/>
  <c r="BO320" i="100"/>
  <c r="BN320" i="100"/>
  <c r="BM320" i="100"/>
  <c r="BL320" i="100"/>
  <c r="BK320" i="100"/>
  <c r="BJ320" i="100"/>
  <c r="BI320" i="100"/>
  <c r="BH320" i="100"/>
  <c r="BG320" i="100"/>
  <c r="BF320" i="100"/>
  <c r="BE320" i="100"/>
  <c r="BD320" i="100"/>
  <c r="BC320" i="100"/>
  <c r="BB320" i="100"/>
  <c r="BA320" i="100"/>
  <c r="AZ320" i="100"/>
  <c r="AY320" i="100"/>
  <c r="AX320" i="100"/>
  <c r="AW320" i="100"/>
  <c r="AV320" i="100"/>
  <c r="AU320" i="100"/>
  <c r="AT320" i="100"/>
  <c r="AS320" i="100"/>
  <c r="AR320" i="100"/>
  <c r="AQ320" i="100"/>
  <c r="AP320" i="100"/>
  <c r="AO320" i="100"/>
  <c r="AN320" i="100"/>
  <c r="AM320" i="100"/>
  <c r="AL320" i="100"/>
  <c r="AK320" i="100"/>
  <c r="AJ320" i="100"/>
  <c r="AI320" i="100"/>
  <c r="AH320" i="100"/>
  <c r="AG320" i="100"/>
  <c r="AF320" i="100"/>
  <c r="AE320" i="100"/>
  <c r="AD320" i="100"/>
  <c r="AC320" i="100"/>
  <c r="AB320" i="100"/>
  <c r="AA320" i="100"/>
  <c r="Z320" i="100"/>
  <c r="Y320" i="100"/>
  <c r="X320" i="100"/>
  <c r="W320" i="100"/>
  <c r="V320" i="100"/>
  <c r="U320" i="100"/>
  <c r="T320" i="100"/>
  <c r="S320" i="100"/>
  <c r="R320" i="100"/>
  <c r="Q320" i="100"/>
  <c r="P320" i="100"/>
  <c r="O320" i="100"/>
  <c r="N320" i="100"/>
  <c r="M320" i="100"/>
  <c r="L320" i="100"/>
  <c r="K320" i="100"/>
  <c r="J320" i="100"/>
  <c r="I320" i="100"/>
  <c r="H320" i="100"/>
  <c r="G320" i="100"/>
  <c r="F320" i="100"/>
  <c r="E320" i="100"/>
  <c r="D320" i="100"/>
  <c r="CZ319" i="100"/>
  <c r="CY319" i="100"/>
  <c r="CX319" i="100"/>
  <c r="CW319" i="100"/>
  <c r="CV319" i="100"/>
  <c r="CU319" i="100"/>
  <c r="CT319" i="100"/>
  <c r="CS319" i="100"/>
  <c r="CS351" i="100" s="1"/>
  <c r="CR319" i="100"/>
  <c r="CQ319" i="100"/>
  <c r="CP319" i="100"/>
  <c r="CO319" i="100"/>
  <c r="CN319" i="100"/>
  <c r="CM319" i="100"/>
  <c r="CL319" i="100"/>
  <c r="CK319" i="100"/>
  <c r="CK351" i="100" s="1"/>
  <c r="CJ319" i="100"/>
  <c r="CI319" i="100"/>
  <c r="CH319" i="100"/>
  <c r="CG319" i="100"/>
  <c r="CF319" i="100"/>
  <c r="CE319" i="100"/>
  <c r="CD319" i="100"/>
  <c r="CC319" i="100"/>
  <c r="CC351" i="100" s="1"/>
  <c r="CB319" i="100"/>
  <c r="CA319" i="100"/>
  <c r="BZ319" i="100"/>
  <c r="BY319" i="100"/>
  <c r="BX319" i="100"/>
  <c r="BW319" i="100"/>
  <c r="BV319" i="100"/>
  <c r="BU319" i="100"/>
  <c r="BU351" i="100" s="1"/>
  <c r="BT319" i="100"/>
  <c r="BS319" i="100"/>
  <c r="BR319" i="100"/>
  <c r="BQ319" i="100"/>
  <c r="BP319" i="100"/>
  <c r="BO319" i="100"/>
  <c r="BN319" i="100"/>
  <c r="BM319" i="100"/>
  <c r="BM351" i="100" s="1"/>
  <c r="BL319" i="100"/>
  <c r="BK319" i="100"/>
  <c r="BJ319" i="100"/>
  <c r="BI319" i="100"/>
  <c r="BH319" i="100"/>
  <c r="BG319" i="100"/>
  <c r="BF319" i="100"/>
  <c r="BE319" i="100"/>
  <c r="BE351" i="100" s="1"/>
  <c r="BD319" i="100"/>
  <c r="BC319" i="100"/>
  <c r="BB319" i="100"/>
  <c r="BA319" i="100"/>
  <c r="AZ319" i="100"/>
  <c r="AY319" i="100"/>
  <c r="AX319" i="100"/>
  <c r="AW319" i="100"/>
  <c r="AW351" i="100" s="1"/>
  <c r="AV319" i="100"/>
  <c r="AU319" i="100"/>
  <c r="AT319" i="100"/>
  <c r="AS319" i="100"/>
  <c r="AR319" i="100"/>
  <c r="AQ319" i="100"/>
  <c r="AP319" i="100"/>
  <c r="AO319" i="100"/>
  <c r="AO351" i="100" s="1"/>
  <c r="AN319" i="100"/>
  <c r="AM319" i="100"/>
  <c r="AL319" i="100"/>
  <c r="AK319" i="100"/>
  <c r="AJ319" i="100"/>
  <c r="AI319" i="100"/>
  <c r="AH319" i="100"/>
  <c r="AG319" i="100"/>
  <c r="AG351" i="100" s="1"/>
  <c r="AF319" i="100"/>
  <c r="AE319" i="100"/>
  <c r="AD319" i="100"/>
  <c r="AC319" i="100"/>
  <c r="AB319" i="100"/>
  <c r="AA319" i="100"/>
  <c r="Z319" i="100"/>
  <c r="Y319" i="100"/>
  <c r="Y351" i="100" s="1"/>
  <c r="X319" i="100"/>
  <c r="W319" i="100"/>
  <c r="V319" i="100"/>
  <c r="U319" i="100"/>
  <c r="T319" i="100"/>
  <c r="S319" i="100"/>
  <c r="R319" i="100"/>
  <c r="Q319" i="100"/>
  <c r="Q351" i="100" s="1"/>
  <c r="P319" i="100"/>
  <c r="O319" i="100"/>
  <c r="N319" i="100"/>
  <c r="M319" i="100"/>
  <c r="L319" i="100"/>
  <c r="K319" i="100"/>
  <c r="J319" i="100"/>
  <c r="I319" i="100"/>
  <c r="I351" i="100" s="1"/>
  <c r="H319" i="100"/>
  <c r="G319" i="100"/>
  <c r="F319" i="100"/>
  <c r="E319" i="100"/>
  <c r="D319" i="100"/>
  <c r="CZ318" i="100"/>
  <c r="CY318" i="100"/>
  <c r="CX318" i="100"/>
  <c r="CW318" i="100"/>
  <c r="CV318" i="100"/>
  <c r="CU318" i="100"/>
  <c r="CT318" i="100"/>
  <c r="CS318" i="100"/>
  <c r="CR318" i="100"/>
  <c r="CQ318" i="100"/>
  <c r="CP318" i="100"/>
  <c r="CO318" i="100"/>
  <c r="CN318" i="100"/>
  <c r="CM318" i="100"/>
  <c r="CL318" i="100"/>
  <c r="CK318" i="100"/>
  <c r="CJ318" i="100"/>
  <c r="CI318" i="100"/>
  <c r="CH318" i="100"/>
  <c r="CG318" i="100"/>
  <c r="CF318" i="100"/>
  <c r="CE318" i="100"/>
  <c r="CD318" i="100"/>
  <c r="CC318" i="100"/>
  <c r="CB318" i="100"/>
  <c r="CA318" i="100"/>
  <c r="BZ318" i="100"/>
  <c r="BY318" i="100"/>
  <c r="BX318" i="100"/>
  <c r="BW318" i="100"/>
  <c r="BV318" i="100"/>
  <c r="BU318" i="100"/>
  <c r="BT318" i="100"/>
  <c r="BS318" i="100"/>
  <c r="BR318" i="100"/>
  <c r="BQ318" i="100"/>
  <c r="BP318" i="100"/>
  <c r="BO318" i="100"/>
  <c r="BN318" i="100"/>
  <c r="BM318" i="100"/>
  <c r="BL318" i="100"/>
  <c r="BK318" i="100"/>
  <c r="BJ318" i="100"/>
  <c r="BI318" i="100"/>
  <c r="BH318" i="100"/>
  <c r="BG318" i="100"/>
  <c r="BF318" i="100"/>
  <c r="BE318" i="100"/>
  <c r="BD318" i="100"/>
  <c r="BC318" i="100"/>
  <c r="BB318" i="100"/>
  <c r="BA318" i="100"/>
  <c r="AZ318" i="100"/>
  <c r="AY318" i="100"/>
  <c r="AX318" i="100"/>
  <c r="AW318" i="100"/>
  <c r="AV318" i="100"/>
  <c r="AU318" i="100"/>
  <c r="AT318" i="100"/>
  <c r="AS318" i="100"/>
  <c r="AR318" i="100"/>
  <c r="AQ318" i="100"/>
  <c r="AP318" i="100"/>
  <c r="AO318" i="100"/>
  <c r="AN318" i="100"/>
  <c r="AM318" i="100"/>
  <c r="AL318" i="100"/>
  <c r="AK318" i="100"/>
  <c r="AJ318" i="100"/>
  <c r="AI318" i="100"/>
  <c r="AH318" i="100"/>
  <c r="AG318" i="100"/>
  <c r="AF318" i="100"/>
  <c r="AE318" i="100"/>
  <c r="AD318" i="100"/>
  <c r="AC318" i="100"/>
  <c r="AB318" i="100"/>
  <c r="AA318" i="100"/>
  <c r="Z318" i="100"/>
  <c r="Y318" i="100"/>
  <c r="X318" i="100"/>
  <c r="W318" i="100"/>
  <c r="V318" i="100"/>
  <c r="U318" i="100"/>
  <c r="T318" i="100"/>
  <c r="S318" i="100"/>
  <c r="R318" i="100"/>
  <c r="Q318" i="100"/>
  <c r="P318" i="100"/>
  <c r="O318" i="100"/>
  <c r="N318" i="100"/>
  <c r="M318" i="100"/>
  <c r="L318" i="100"/>
  <c r="K318" i="100"/>
  <c r="J318" i="100"/>
  <c r="I318" i="100"/>
  <c r="H318" i="100"/>
  <c r="G318" i="100"/>
  <c r="F318" i="100"/>
  <c r="E318" i="100"/>
  <c r="D318" i="100"/>
  <c r="CZ317" i="100"/>
  <c r="CY317" i="100"/>
  <c r="CX317" i="100"/>
  <c r="CW317" i="100"/>
  <c r="CV317" i="100"/>
  <c r="CU317" i="100"/>
  <c r="CT317" i="100"/>
  <c r="CS317" i="100"/>
  <c r="CR317" i="100"/>
  <c r="CQ317" i="100"/>
  <c r="CP317" i="100"/>
  <c r="CO317" i="100"/>
  <c r="CN317" i="100"/>
  <c r="CM317" i="100"/>
  <c r="CL317" i="100"/>
  <c r="CK317" i="100"/>
  <c r="CJ317" i="100"/>
  <c r="CI317" i="100"/>
  <c r="CH317" i="100"/>
  <c r="CG317" i="100"/>
  <c r="CF317" i="100"/>
  <c r="CE317" i="100"/>
  <c r="CD317" i="100"/>
  <c r="CC317" i="100"/>
  <c r="CB317" i="100"/>
  <c r="CA317" i="100"/>
  <c r="BZ317" i="100"/>
  <c r="BY317" i="100"/>
  <c r="BX317" i="100"/>
  <c r="BW317" i="100"/>
  <c r="BV317" i="100"/>
  <c r="BU317" i="100"/>
  <c r="BT317" i="100"/>
  <c r="BS317" i="100"/>
  <c r="BR317" i="100"/>
  <c r="BQ317" i="100"/>
  <c r="BP317" i="100"/>
  <c r="BO317" i="100"/>
  <c r="BN317" i="100"/>
  <c r="BM317" i="100"/>
  <c r="BL317" i="100"/>
  <c r="BK317" i="100"/>
  <c r="BJ317" i="100"/>
  <c r="BI317" i="100"/>
  <c r="BH317" i="100"/>
  <c r="BG317" i="100"/>
  <c r="BF317" i="100"/>
  <c r="BE317" i="100"/>
  <c r="BD317" i="100"/>
  <c r="BC317" i="100"/>
  <c r="BB317" i="100"/>
  <c r="BA317" i="100"/>
  <c r="AZ317" i="100"/>
  <c r="AY317" i="100"/>
  <c r="AX317" i="100"/>
  <c r="AW317" i="100"/>
  <c r="AV317" i="100"/>
  <c r="AU317" i="100"/>
  <c r="AT317" i="100"/>
  <c r="AS317" i="100"/>
  <c r="AR317" i="100"/>
  <c r="AQ317" i="100"/>
  <c r="AP317" i="100"/>
  <c r="AO317" i="100"/>
  <c r="AN317" i="100"/>
  <c r="AM317" i="100"/>
  <c r="AL317" i="100"/>
  <c r="AK317" i="100"/>
  <c r="AJ317" i="100"/>
  <c r="AI317" i="100"/>
  <c r="AH317" i="100"/>
  <c r="AG317" i="100"/>
  <c r="AF317" i="100"/>
  <c r="AE317" i="100"/>
  <c r="AD317" i="100"/>
  <c r="AC317" i="100"/>
  <c r="AB317" i="100"/>
  <c r="AA317" i="100"/>
  <c r="Z317" i="100"/>
  <c r="Y317" i="100"/>
  <c r="X317" i="100"/>
  <c r="W317" i="100"/>
  <c r="V317" i="100"/>
  <c r="U317" i="100"/>
  <c r="T317" i="100"/>
  <c r="S317" i="100"/>
  <c r="R317" i="100"/>
  <c r="Q317" i="100"/>
  <c r="P317" i="100"/>
  <c r="O317" i="100"/>
  <c r="N317" i="100"/>
  <c r="M317" i="100"/>
  <c r="L317" i="100"/>
  <c r="K317" i="100"/>
  <c r="J317" i="100"/>
  <c r="I317" i="100"/>
  <c r="H317" i="100"/>
  <c r="G317" i="100"/>
  <c r="F317" i="100"/>
  <c r="E317" i="100"/>
  <c r="D317" i="100"/>
  <c r="CZ316" i="100"/>
  <c r="CY316" i="100"/>
  <c r="CX316" i="100"/>
  <c r="CW316" i="100"/>
  <c r="CV316" i="100"/>
  <c r="CU316" i="100"/>
  <c r="CT316" i="100"/>
  <c r="CS316" i="100"/>
  <c r="CR316" i="100"/>
  <c r="CQ316" i="100"/>
  <c r="CP316" i="100"/>
  <c r="CO316" i="100"/>
  <c r="CN316" i="100"/>
  <c r="CM316" i="100"/>
  <c r="CL316" i="100"/>
  <c r="CK316" i="100"/>
  <c r="CJ316" i="100"/>
  <c r="CI316" i="100"/>
  <c r="CH316" i="100"/>
  <c r="CG316" i="100"/>
  <c r="CF316" i="100"/>
  <c r="CE316" i="100"/>
  <c r="CD316" i="100"/>
  <c r="CC316" i="100"/>
  <c r="CB316" i="100"/>
  <c r="CA316" i="100"/>
  <c r="BZ316" i="100"/>
  <c r="BY316" i="100"/>
  <c r="BX316" i="100"/>
  <c r="BW316" i="100"/>
  <c r="BV316" i="100"/>
  <c r="BU316" i="100"/>
  <c r="BT316" i="100"/>
  <c r="BS316" i="100"/>
  <c r="BR316" i="100"/>
  <c r="BQ316" i="100"/>
  <c r="BP316" i="100"/>
  <c r="BO316" i="100"/>
  <c r="BN316" i="100"/>
  <c r="BM316" i="100"/>
  <c r="BL316" i="100"/>
  <c r="BK316" i="100"/>
  <c r="BJ316" i="100"/>
  <c r="BI316" i="100"/>
  <c r="BH316" i="100"/>
  <c r="BG316" i="100"/>
  <c r="BF316" i="100"/>
  <c r="BE316" i="100"/>
  <c r="BD316" i="100"/>
  <c r="BC316" i="100"/>
  <c r="BB316" i="100"/>
  <c r="BA316" i="100"/>
  <c r="AZ316" i="100"/>
  <c r="AY316" i="100"/>
  <c r="AX316" i="100"/>
  <c r="AW316" i="100"/>
  <c r="AV316" i="100"/>
  <c r="AU316" i="100"/>
  <c r="AT316" i="100"/>
  <c r="AS316" i="100"/>
  <c r="AR316" i="100"/>
  <c r="AQ316" i="100"/>
  <c r="AP316" i="100"/>
  <c r="AO316" i="100"/>
  <c r="AN316" i="100"/>
  <c r="AM316" i="100"/>
  <c r="AL316" i="100"/>
  <c r="AK316" i="100"/>
  <c r="AJ316" i="100"/>
  <c r="AI316" i="100"/>
  <c r="AH316" i="100"/>
  <c r="AG316" i="100"/>
  <c r="AF316" i="100"/>
  <c r="AE316" i="100"/>
  <c r="AD316" i="100"/>
  <c r="AC316" i="100"/>
  <c r="AB316" i="100"/>
  <c r="AA316" i="100"/>
  <c r="Z316" i="100"/>
  <c r="Y316" i="100"/>
  <c r="X316" i="100"/>
  <c r="W316" i="100"/>
  <c r="V316" i="100"/>
  <c r="U316" i="100"/>
  <c r="T316" i="100"/>
  <c r="S316" i="100"/>
  <c r="R316" i="100"/>
  <c r="Q316" i="100"/>
  <c r="P316" i="100"/>
  <c r="O316" i="100"/>
  <c r="N316" i="100"/>
  <c r="M316" i="100"/>
  <c r="L316" i="100"/>
  <c r="K316" i="100"/>
  <c r="J316" i="100"/>
  <c r="I316" i="100"/>
  <c r="H316" i="100"/>
  <c r="G316" i="100"/>
  <c r="F316" i="100"/>
  <c r="E316" i="100"/>
  <c r="D316" i="100"/>
  <c r="CZ315" i="100"/>
  <c r="CY315" i="100"/>
  <c r="CX315" i="100"/>
  <c r="CW315" i="100"/>
  <c r="CV315" i="100"/>
  <c r="CU315" i="100"/>
  <c r="CT315" i="100"/>
  <c r="CS315" i="100"/>
  <c r="CR315" i="100"/>
  <c r="CQ315" i="100"/>
  <c r="CP315" i="100"/>
  <c r="CO315" i="100"/>
  <c r="CN315" i="100"/>
  <c r="CM315" i="100"/>
  <c r="CL315" i="100"/>
  <c r="CK315" i="100"/>
  <c r="CJ315" i="100"/>
  <c r="CI315" i="100"/>
  <c r="CH315" i="100"/>
  <c r="CG315" i="100"/>
  <c r="CF315" i="100"/>
  <c r="CE315" i="100"/>
  <c r="CD315" i="100"/>
  <c r="CC315" i="100"/>
  <c r="CB315" i="100"/>
  <c r="CA315" i="100"/>
  <c r="BZ315" i="100"/>
  <c r="BY315" i="100"/>
  <c r="BX315" i="100"/>
  <c r="BW315" i="100"/>
  <c r="BV315" i="100"/>
  <c r="BU315" i="100"/>
  <c r="BT315" i="100"/>
  <c r="BS315" i="100"/>
  <c r="BR315" i="100"/>
  <c r="BQ315" i="100"/>
  <c r="BP315" i="100"/>
  <c r="BO315" i="100"/>
  <c r="BN315" i="100"/>
  <c r="BM315" i="100"/>
  <c r="BL315" i="100"/>
  <c r="BK315" i="100"/>
  <c r="BJ315" i="100"/>
  <c r="BI315" i="100"/>
  <c r="BH315" i="100"/>
  <c r="BG315" i="100"/>
  <c r="BF315" i="100"/>
  <c r="BE315" i="100"/>
  <c r="BD315" i="100"/>
  <c r="BC315" i="100"/>
  <c r="BB315" i="100"/>
  <c r="BA315" i="100"/>
  <c r="AZ315" i="100"/>
  <c r="AY315" i="100"/>
  <c r="AX315" i="100"/>
  <c r="AW315" i="100"/>
  <c r="AV315" i="100"/>
  <c r="AU315" i="100"/>
  <c r="AT315" i="100"/>
  <c r="AS315" i="100"/>
  <c r="AR315" i="100"/>
  <c r="AQ315" i="100"/>
  <c r="AP315" i="100"/>
  <c r="AO315" i="100"/>
  <c r="AN315" i="100"/>
  <c r="AM315" i="100"/>
  <c r="AL315" i="100"/>
  <c r="AK315" i="100"/>
  <c r="AJ315" i="100"/>
  <c r="AI315" i="100"/>
  <c r="AH315" i="100"/>
  <c r="AG315" i="100"/>
  <c r="AF315" i="100"/>
  <c r="AE315" i="100"/>
  <c r="AD315" i="100"/>
  <c r="AC315" i="100"/>
  <c r="AB315" i="100"/>
  <c r="AA315" i="100"/>
  <c r="Z315" i="100"/>
  <c r="Y315" i="100"/>
  <c r="X315" i="100"/>
  <c r="W315" i="100"/>
  <c r="V315" i="100"/>
  <c r="U315" i="100"/>
  <c r="T315" i="100"/>
  <c r="S315" i="100"/>
  <c r="R315" i="100"/>
  <c r="Q315" i="100"/>
  <c r="P315" i="100"/>
  <c r="O315" i="100"/>
  <c r="N315" i="100"/>
  <c r="M315" i="100"/>
  <c r="L315" i="100"/>
  <c r="K315" i="100"/>
  <c r="J315" i="100"/>
  <c r="I315" i="100"/>
  <c r="H315" i="100"/>
  <c r="G315" i="100"/>
  <c r="F315" i="100"/>
  <c r="E315" i="100"/>
  <c r="D315" i="100"/>
  <c r="CZ314" i="100"/>
  <c r="CY314" i="100"/>
  <c r="CX314" i="100"/>
  <c r="CW314" i="100"/>
  <c r="CV314" i="100"/>
  <c r="CU314" i="100"/>
  <c r="CT314" i="100"/>
  <c r="CS314" i="100"/>
  <c r="CR314" i="100"/>
  <c r="CQ314" i="100"/>
  <c r="CP314" i="100"/>
  <c r="CO314" i="100"/>
  <c r="CN314" i="100"/>
  <c r="CM314" i="100"/>
  <c r="CL314" i="100"/>
  <c r="CK314" i="100"/>
  <c r="CJ314" i="100"/>
  <c r="CI314" i="100"/>
  <c r="CH314" i="100"/>
  <c r="CG314" i="100"/>
  <c r="CF314" i="100"/>
  <c r="CE314" i="100"/>
  <c r="CD314" i="100"/>
  <c r="CC314" i="100"/>
  <c r="CB314" i="100"/>
  <c r="CA314" i="100"/>
  <c r="BZ314" i="100"/>
  <c r="BY314" i="100"/>
  <c r="BX314" i="100"/>
  <c r="BW314" i="100"/>
  <c r="BV314" i="100"/>
  <c r="BU314" i="100"/>
  <c r="BT314" i="100"/>
  <c r="BS314" i="100"/>
  <c r="BR314" i="100"/>
  <c r="BQ314" i="100"/>
  <c r="BP314" i="100"/>
  <c r="BO314" i="100"/>
  <c r="BN314" i="100"/>
  <c r="BM314" i="100"/>
  <c r="BL314" i="100"/>
  <c r="BK314" i="100"/>
  <c r="BJ314" i="100"/>
  <c r="BI314" i="100"/>
  <c r="BH314" i="100"/>
  <c r="BG314" i="100"/>
  <c r="BF314" i="100"/>
  <c r="BE314" i="100"/>
  <c r="BD314" i="100"/>
  <c r="BC314" i="100"/>
  <c r="BB314" i="100"/>
  <c r="BA314" i="100"/>
  <c r="AZ314" i="100"/>
  <c r="AY314" i="100"/>
  <c r="AX314" i="100"/>
  <c r="AW314" i="100"/>
  <c r="AV314" i="100"/>
  <c r="AU314" i="100"/>
  <c r="AT314" i="100"/>
  <c r="AS314" i="100"/>
  <c r="AR314" i="100"/>
  <c r="AQ314" i="100"/>
  <c r="AP314" i="100"/>
  <c r="AO314" i="100"/>
  <c r="AN314" i="100"/>
  <c r="AM314" i="100"/>
  <c r="AL314" i="100"/>
  <c r="AK314" i="100"/>
  <c r="AJ314" i="100"/>
  <c r="AI314" i="100"/>
  <c r="AH314" i="100"/>
  <c r="AG314" i="100"/>
  <c r="AF314" i="100"/>
  <c r="AE314" i="100"/>
  <c r="AD314" i="100"/>
  <c r="AC314" i="100"/>
  <c r="AB314" i="100"/>
  <c r="AA314" i="100"/>
  <c r="Z314" i="100"/>
  <c r="Y314" i="100"/>
  <c r="X314" i="100"/>
  <c r="W314" i="100"/>
  <c r="V314" i="100"/>
  <c r="U314" i="100"/>
  <c r="T314" i="100"/>
  <c r="S314" i="100"/>
  <c r="R314" i="100"/>
  <c r="Q314" i="100"/>
  <c r="P314" i="100"/>
  <c r="O314" i="100"/>
  <c r="N314" i="100"/>
  <c r="M314" i="100"/>
  <c r="L314" i="100"/>
  <c r="K314" i="100"/>
  <c r="J314" i="100"/>
  <c r="I314" i="100"/>
  <c r="H314" i="100"/>
  <c r="G314" i="100"/>
  <c r="F314" i="100"/>
  <c r="E314" i="100"/>
  <c r="D314" i="100"/>
  <c r="CZ313" i="100"/>
  <c r="CZ351" i="100" s="1"/>
  <c r="CY313" i="100"/>
  <c r="CY351" i="100" s="1"/>
  <c r="CX313" i="100"/>
  <c r="CX351" i="100" s="1"/>
  <c r="CW313" i="100"/>
  <c r="CW351" i="100" s="1"/>
  <c r="CV313" i="100"/>
  <c r="CV351" i="100" s="1"/>
  <c r="CU313" i="100"/>
  <c r="CU351" i="100" s="1"/>
  <c r="CT313" i="100"/>
  <c r="CT351" i="100" s="1"/>
  <c r="CS313" i="100"/>
  <c r="CR313" i="100"/>
  <c r="CR351" i="100" s="1"/>
  <c r="CQ313" i="100"/>
  <c r="CQ351" i="100" s="1"/>
  <c r="CP313" i="100"/>
  <c r="CP351" i="100" s="1"/>
  <c r="CO313" i="100"/>
  <c r="CO351" i="100" s="1"/>
  <c r="CN313" i="100"/>
  <c r="CN351" i="100" s="1"/>
  <c r="CM313" i="100"/>
  <c r="CM351" i="100" s="1"/>
  <c r="CL313" i="100"/>
  <c r="CL351" i="100" s="1"/>
  <c r="CK313" i="100"/>
  <c r="CJ313" i="100"/>
  <c r="CJ351" i="100" s="1"/>
  <c r="CI313" i="100"/>
  <c r="CI351" i="100" s="1"/>
  <c r="CH313" i="100"/>
  <c r="CH351" i="100" s="1"/>
  <c r="CG313" i="100"/>
  <c r="CG351" i="100" s="1"/>
  <c r="CF313" i="100"/>
  <c r="CF351" i="100" s="1"/>
  <c r="CE313" i="100"/>
  <c r="CE351" i="100" s="1"/>
  <c r="CD313" i="100"/>
  <c r="CD351" i="100" s="1"/>
  <c r="CC313" i="100"/>
  <c r="CB313" i="100"/>
  <c r="CB351" i="100" s="1"/>
  <c r="CA313" i="100"/>
  <c r="CA351" i="100" s="1"/>
  <c r="BZ313" i="100"/>
  <c r="BZ351" i="100" s="1"/>
  <c r="BY313" i="100"/>
  <c r="BY351" i="100" s="1"/>
  <c r="BX313" i="100"/>
  <c r="BX351" i="100" s="1"/>
  <c r="BW313" i="100"/>
  <c r="BW351" i="100" s="1"/>
  <c r="BV313" i="100"/>
  <c r="BV351" i="100" s="1"/>
  <c r="BU313" i="100"/>
  <c r="BT313" i="100"/>
  <c r="BT351" i="100" s="1"/>
  <c r="BS313" i="100"/>
  <c r="BS351" i="100" s="1"/>
  <c r="BR313" i="100"/>
  <c r="BR351" i="100" s="1"/>
  <c r="BQ313" i="100"/>
  <c r="BQ351" i="100" s="1"/>
  <c r="BP313" i="100"/>
  <c r="BP351" i="100" s="1"/>
  <c r="BO313" i="100"/>
  <c r="BO351" i="100" s="1"/>
  <c r="BN313" i="100"/>
  <c r="BN351" i="100" s="1"/>
  <c r="BM313" i="100"/>
  <c r="BL313" i="100"/>
  <c r="BL351" i="100" s="1"/>
  <c r="BK313" i="100"/>
  <c r="BK351" i="100" s="1"/>
  <c r="BJ313" i="100"/>
  <c r="BJ351" i="100" s="1"/>
  <c r="BI313" i="100"/>
  <c r="BI351" i="100" s="1"/>
  <c r="BH313" i="100"/>
  <c r="BH351" i="100" s="1"/>
  <c r="BG313" i="100"/>
  <c r="BG351" i="100" s="1"/>
  <c r="BF313" i="100"/>
  <c r="BF351" i="100" s="1"/>
  <c r="BE313" i="100"/>
  <c r="BD313" i="100"/>
  <c r="BD351" i="100" s="1"/>
  <c r="BC313" i="100"/>
  <c r="BC351" i="100" s="1"/>
  <c r="BB313" i="100"/>
  <c r="BB351" i="100" s="1"/>
  <c r="BA313" i="100"/>
  <c r="BA351" i="100" s="1"/>
  <c r="AZ313" i="100"/>
  <c r="AZ351" i="100" s="1"/>
  <c r="AY313" i="100"/>
  <c r="AY351" i="100" s="1"/>
  <c r="AX313" i="100"/>
  <c r="AX351" i="100" s="1"/>
  <c r="AW313" i="100"/>
  <c r="AV313" i="100"/>
  <c r="AV351" i="100" s="1"/>
  <c r="AU313" i="100"/>
  <c r="AU351" i="100" s="1"/>
  <c r="AT313" i="100"/>
  <c r="AT351" i="100" s="1"/>
  <c r="AS313" i="100"/>
  <c r="AS351" i="100" s="1"/>
  <c r="AR313" i="100"/>
  <c r="AR351" i="100" s="1"/>
  <c r="AQ313" i="100"/>
  <c r="AQ351" i="100" s="1"/>
  <c r="AP313" i="100"/>
  <c r="AP351" i="100" s="1"/>
  <c r="AO313" i="100"/>
  <c r="AN313" i="100"/>
  <c r="AN351" i="100" s="1"/>
  <c r="AM313" i="100"/>
  <c r="AM351" i="100" s="1"/>
  <c r="AL313" i="100"/>
  <c r="AL351" i="100" s="1"/>
  <c r="AK313" i="100"/>
  <c r="AK351" i="100" s="1"/>
  <c r="AJ313" i="100"/>
  <c r="AJ351" i="100" s="1"/>
  <c r="AI313" i="100"/>
  <c r="AI351" i="100" s="1"/>
  <c r="AH313" i="100"/>
  <c r="AH351" i="100" s="1"/>
  <c r="AG313" i="100"/>
  <c r="AF313" i="100"/>
  <c r="AF351" i="100" s="1"/>
  <c r="AE313" i="100"/>
  <c r="AE351" i="100" s="1"/>
  <c r="AD313" i="100"/>
  <c r="AD351" i="100" s="1"/>
  <c r="AC313" i="100"/>
  <c r="AC351" i="100" s="1"/>
  <c r="AB313" i="100"/>
  <c r="AB351" i="100" s="1"/>
  <c r="AA313" i="100"/>
  <c r="AA351" i="100" s="1"/>
  <c r="Z313" i="100"/>
  <c r="Z351" i="100" s="1"/>
  <c r="Y313" i="100"/>
  <c r="X313" i="100"/>
  <c r="X351" i="100" s="1"/>
  <c r="W313" i="100"/>
  <c r="W351" i="100" s="1"/>
  <c r="V313" i="100"/>
  <c r="V351" i="100" s="1"/>
  <c r="U313" i="100"/>
  <c r="U351" i="100" s="1"/>
  <c r="T313" i="100"/>
  <c r="T351" i="100" s="1"/>
  <c r="S313" i="100"/>
  <c r="S351" i="100" s="1"/>
  <c r="R313" i="100"/>
  <c r="R351" i="100" s="1"/>
  <c r="Q313" i="100"/>
  <c r="P313" i="100"/>
  <c r="P351" i="100" s="1"/>
  <c r="O313" i="100"/>
  <c r="O351" i="100" s="1"/>
  <c r="N313" i="100"/>
  <c r="N351" i="100" s="1"/>
  <c r="M313" i="100"/>
  <c r="M351" i="100" s="1"/>
  <c r="L313" i="100"/>
  <c r="L351" i="100" s="1"/>
  <c r="K313" i="100"/>
  <c r="K351" i="100" s="1"/>
  <c r="J313" i="100"/>
  <c r="J351" i="100" s="1"/>
  <c r="I313" i="100"/>
  <c r="H313" i="100"/>
  <c r="H351" i="100" s="1"/>
  <c r="G313" i="100"/>
  <c r="G351" i="100" s="1"/>
  <c r="F313" i="100"/>
  <c r="F351" i="100" s="1"/>
  <c r="E313" i="100"/>
  <c r="E351" i="100" s="1"/>
  <c r="D313" i="100"/>
  <c r="D351" i="100" s="1"/>
  <c r="CZ311" i="100"/>
  <c r="CZ353" i="100" s="1"/>
  <c r="CZ359" i="100" s="1"/>
  <c r="CY311" i="100"/>
  <c r="CX311" i="100"/>
  <c r="CX353" i="100" s="1"/>
  <c r="CX359" i="100" s="1"/>
  <c r="CW311" i="100"/>
  <c r="CV311" i="100"/>
  <c r="CU311" i="100"/>
  <c r="CU353" i="100" s="1"/>
  <c r="CU359" i="100" s="1"/>
  <c r="CT311" i="100"/>
  <c r="CT353" i="100" s="1"/>
  <c r="CT359" i="100" s="1"/>
  <c r="CS311" i="100"/>
  <c r="CS353" i="100" s="1"/>
  <c r="CS359" i="100" s="1"/>
  <c r="CR311" i="100"/>
  <c r="CR353" i="100" s="1"/>
  <c r="CR359" i="100" s="1"/>
  <c r="CQ311" i="100"/>
  <c r="CP311" i="100"/>
  <c r="CP353" i="100" s="1"/>
  <c r="CP359" i="100" s="1"/>
  <c r="CO311" i="100"/>
  <c r="CN311" i="100"/>
  <c r="CM311" i="100"/>
  <c r="CM353" i="100" s="1"/>
  <c r="CM359" i="100" s="1"/>
  <c r="CL311" i="100"/>
  <c r="CL353" i="100" s="1"/>
  <c r="CL359" i="100" s="1"/>
  <c r="CK311" i="100"/>
  <c r="CK353" i="100" s="1"/>
  <c r="CK359" i="100" s="1"/>
  <c r="CJ311" i="100"/>
  <c r="CJ353" i="100" s="1"/>
  <c r="CJ359" i="100" s="1"/>
  <c r="CI311" i="100"/>
  <c r="CH311" i="100"/>
  <c r="CH353" i="100" s="1"/>
  <c r="CH359" i="100" s="1"/>
  <c r="CG311" i="100"/>
  <c r="CF311" i="100"/>
  <c r="CE311" i="100"/>
  <c r="CE353" i="100" s="1"/>
  <c r="CE359" i="100" s="1"/>
  <c r="CD311" i="100"/>
  <c r="CD353" i="100" s="1"/>
  <c r="CD359" i="100" s="1"/>
  <c r="CC311" i="100"/>
  <c r="CC353" i="100" s="1"/>
  <c r="CC359" i="100" s="1"/>
  <c r="CB311" i="100"/>
  <c r="CB353" i="100" s="1"/>
  <c r="CB359" i="100" s="1"/>
  <c r="CA311" i="100"/>
  <c r="BZ311" i="100"/>
  <c r="BZ353" i="100" s="1"/>
  <c r="BZ359" i="100" s="1"/>
  <c r="BY311" i="100"/>
  <c r="BX311" i="100"/>
  <c r="BW311" i="100"/>
  <c r="BW353" i="100" s="1"/>
  <c r="BW359" i="100" s="1"/>
  <c r="BV311" i="100"/>
  <c r="BV353" i="100" s="1"/>
  <c r="BV359" i="100" s="1"/>
  <c r="BU311" i="100"/>
  <c r="BU353" i="100" s="1"/>
  <c r="BU359" i="100" s="1"/>
  <c r="BT311" i="100"/>
  <c r="BT353" i="100" s="1"/>
  <c r="BT359" i="100" s="1"/>
  <c r="BS311" i="100"/>
  <c r="BR311" i="100"/>
  <c r="BR353" i="100" s="1"/>
  <c r="BR359" i="100" s="1"/>
  <c r="BQ311" i="100"/>
  <c r="BP311" i="100"/>
  <c r="BO311" i="100"/>
  <c r="BO353" i="100" s="1"/>
  <c r="BO359" i="100" s="1"/>
  <c r="BN311" i="100"/>
  <c r="BN353" i="100" s="1"/>
  <c r="BN359" i="100" s="1"/>
  <c r="BM311" i="100"/>
  <c r="BM353" i="100" s="1"/>
  <c r="BM359" i="100" s="1"/>
  <c r="BL311" i="100"/>
  <c r="BL353" i="100" s="1"/>
  <c r="BL359" i="100" s="1"/>
  <c r="BK311" i="100"/>
  <c r="BJ311" i="100"/>
  <c r="BJ353" i="100" s="1"/>
  <c r="BJ359" i="100" s="1"/>
  <c r="BI311" i="100"/>
  <c r="BH311" i="100"/>
  <c r="BG311" i="100"/>
  <c r="BG353" i="100" s="1"/>
  <c r="BG359" i="100" s="1"/>
  <c r="BF311" i="100"/>
  <c r="BF353" i="100" s="1"/>
  <c r="BF359" i="100" s="1"/>
  <c r="BE311" i="100"/>
  <c r="BE353" i="100" s="1"/>
  <c r="BE359" i="100" s="1"/>
  <c r="BD311" i="100"/>
  <c r="BD353" i="100" s="1"/>
  <c r="BD359" i="100" s="1"/>
  <c r="BC311" i="100"/>
  <c r="BB311" i="100"/>
  <c r="BB353" i="100" s="1"/>
  <c r="BB359" i="100" s="1"/>
  <c r="BA311" i="100"/>
  <c r="AZ311" i="100"/>
  <c r="AY311" i="100"/>
  <c r="AY353" i="100" s="1"/>
  <c r="AY359" i="100" s="1"/>
  <c r="AX311" i="100"/>
  <c r="AX353" i="100" s="1"/>
  <c r="AX359" i="100" s="1"/>
  <c r="AW311" i="100"/>
  <c r="AW353" i="100" s="1"/>
  <c r="AW359" i="100" s="1"/>
  <c r="AV311" i="100"/>
  <c r="AV353" i="100" s="1"/>
  <c r="AV359" i="100" s="1"/>
  <c r="AU311" i="100"/>
  <c r="AT311" i="100"/>
  <c r="AT353" i="100" s="1"/>
  <c r="AT359" i="100" s="1"/>
  <c r="AS311" i="100"/>
  <c r="AR311" i="100"/>
  <c r="AQ311" i="100"/>
  <c r="AQ353" i="100" s="1"/>
  <c r="AQ359" i="100" s="1"/>
  <c r="AP311" i="100"/>
  <c r="AP353" i="100" s="1"/>
  <c r="AP359" i="100" s="1"/>
  <c r="AO311" i="100"/>
  <c r="AO353" i="100" s="1"/>
  <c r="AO359" i="100" s="1"/>
  <c r="AN311" i="100"/>
  <c r="AN353" i="100" s="1"/>
  <c r="AN359" i="100" s="1"/>
  <c r="AM311" i="100"/>
  <c r="AL311" i="100"/>
  <c r="AL353" i="100" s="1"/>
  <c r="AL359" i="100" s="1"/>
  <c r="AK311" i="100"/>
  <c r="AJ311" i="100"/>
  <c r="AI311" i="100"/>
  <c r="AI353" i="100" s="1"/>
  <c r="AI359" i="100" s="1"/>
  <c r="AH311" i="100"/>
  <c r="AH353" i="100" s="1"/>
  <c r="AH359" i="100" s="1"/>
  <c r="AG311" i="100"/>
  <c r="AG353" i="100" s="1"/>
  <c r="AG359" i="100" s="1"/>
  <c r="AF311" i="100"/>
  <c r="AF353" i="100" s="1"/>
  <c r="AF359" i="100" s="1"/>
  <c r="AE311" i="100"/>
  <c r="AD311" i="100"/>
  <c r="AD353" i="100" s="1"/>
  <c r="AD359" i="100" s="1"/>
  <c r="AC311" i="100"/>
  <c r="AB311" i="100"/>
  <c r="AA311" i="100"/>
  <c r="AA353" i="100" s="1"/>
  <c r="AA359" i="100" s="1"/>
  <c r="Z311" i="100"/>
  <c r="Z353" i="100" s="1"/>
  <c r="Z359" i="100" s="1"/>
  <c r="Y311" i="100"/>
  <c r="Y353" i="100" s="1"/>
  <c r="Y359" i="100" s="1"/>
  <c r="X311" i="100"/>
  <c r="X353" i="100" s="1"/>
  <c r="X359" i="100" s="1"/>
  <c r="W311" i="100"/>
  <c r="V311" i="100"/>
  <c r="V353" i="100" s="1"/>
  <c r="V359" i="100" s="1"/>
  <c r="U311" i="100"/>
  <c r="T311" i="100"/>
  <c r="S311" i="100"/>
  <c r="S353" i="100" s="1"/>
  <c r="S359" i="100" s="1"/>
  <c r="R311" i="100"/>
  <c r="R353" i="100" s="1"/>
  <c r="R359" i="100" s="1"/>
  <c r="Q311" i="100"/>
  <c r="Q353" i="100" s="1"/>
  <c r="Q359" i="100" s="1"/>
  <c r="P311" i="100"/>
  <c r="P353" i="100" s="1"/>
  <c r="P359" i="100" s="1"/>
  <c r="O311" i="100"/>
  <c r="N311" i="100"/>
  <c r="N353" i="100" s="1"/>
  <c r="N359" i="100" s="1"/>
  <c r="M311" i="100"/>
  <c r="L311" i="100"/>
  <c r="K311" i="100"/>
  <c r="K353" i="100" s="1"/>
  <c r="K359" i="100" s="1"/>
  <c r="J311" i="100"/>
  <c r="J353" i="100" s="1"/>
  <c r="J359" i="100" s="1"/>
  <c r="I311" i="100"/>
  <c r="I353" i="100" s="1"/>
  <c r="I359" i="100" s="1"/>
  <c r="H311" i="100"/>
  <c r="H353" i="100" s="1"/>
  <c r="H359" i="100" s="1"/>
  <c r="G311" i="100"/>
  <c r="F311" i="100"/>
  <c r="F353" i="100" s="1"/>
  <c r="F359" i="100" s="1"/>
  <c r="E311" i="100"/>
  <c r="D311" i="100"/>
  <c r="E220" i="28"/>
  <c r="E257" i="28"/>
  <c r="E12" i="99"/>
  <c r="E189" i="1" l="1"/>
  <c r="E196" i="1"/>
  <c r="E208" i="1"/>
  <c r="E202" i="1"/>
  <c r="T353" i="100"/>
  <c r="T359" i="100" s="1"/>
  <c r="AR353" i="100"/>
  <c r="AR359" i="100" s="1"/>
  <c r="BH353" i="100"/>
  <c r="BH359" i="100" s="1"/>
  <c r="CF353" i="100"/>
  <c r="CF359" i="100" s="1"/>
  <c r="CV353" i="100"/>
  <c r="CV359" i="100" s="1"/>
  <c r="D353" i="100"/>
  <c r="D359" i="100" s="1"/>
  <c r="L353" i="100"/>
  <c r="L359" i="100" s="1"/>
  <c r="AB353" i="100"/>
  <c r="AB359" i="100" s="1"/>
  <c r="AJ353" i="100"/>
  <c r="AJ359" i="100" s="1"/>
  <c r="AZ353" i="100"/>
  <c r="AZ359" i="100" s="1"/>
  <c r="BP353" i="100"/>
  <c r="BP359" i="100" s="1"/>
  <c r="BX353" i="100"/>
  <c r="BX359" i="100" s="1"/>
  <c r="CN353" i="100"/>
  <c r="CN359" i="100" s="1"/>
  <c r="E353" i="100"/>
  <c r="E359" i="100" s="1"/>
  <c r="M353" i="100"/>
  <c r="M359" i="100" s="1"/>
  <c r="U353" i="100"/>
  <c r="U359" i="100" s="1"/>
  <c r="AC353" i="100"/>
  <c r="AC359" i="100" s="1"/>
  <c r="AK353" i="100"/>
  <c r="AK359" i="100" s="1"/>
  <c r="AS353" i="100"/>
  <c r="AS359" i="100" s="1"/>
  <c r="BA353" i="100"/>
  <c r="BA359" i="100" s="1"/>
  <c r="BI353" i="100"/>
  <c r="BI359" i="100" s="1"/>
  <c r="BQ353" i="100"/>
  <c r="BQ359" i="100" s="1"/>
  <c r="BY353" i="100"/>
  <c r="BY359" i="100" s="1"/>
  <c r="CG353" i="100"/>
  <c r="CG359" i="100" s="1"/>
  <c r="CO353" i="100"/>
  <c r="CO359" i="100" s="1"/>
  <c r="CW353" i="100"/>
  <c r="CW359" i="100" s="1"/>
  <c r="G353" i="100"/>
  <c r="G359" i="100" s="1"/>
  <c r="O353" i="100"/>
  <c r="O359" i="100" s="1"/>
  <c r="W353" i="100"/>
  <c r="W359" i="100" s="1"/>
  <c r="AE353" i="100"/>
  <c r="AE359" i="100" s="1"/>
  <c r="AM353" i="100"/>
  <c r="AM359" i="100" s="1"/>
  <c r="AU353" i="100"/>
  <c r="AU359" i="100" s="1"/>
  <c r="BC353" i="100"/>
  <c r="BC359" i="100" s="1"/>
  <c r="BK353" i="100"/>
  <c r="BK359" i="100" s="1"/>
  <c r="BS353" i="100"/>
  <c r="BS359" i="100" s="1"/>
  <c r="CA353" i="100"/>
  <c r="CA359" i="100" s="1"/>
  <c r="CI353" i="100"/>
  <c r="CI359" i="100" s="1"/>
  <c r="CQ353" i="100"/>
  <c r="CQ359" i="100" s="1"/>
  <c r="CY353" i="100"/>
  <c r="CY359" i="100" s="1"/>
  <c r="C31" i="99"/>
  <c r="E31" i="99" s="1"/>
  <c r="E30" i="99"/>
  <c r="E29" i="99"/>
  <c r="C28" i="99"/>
  <c r="E28" i="99" s="1"/>
  <c r="C26" i="99"/>
  <c r="C32" i="99" s="1"/>
  <c r="C20" i="99"/>
  <c r="C17" i="99"/>
  <c r="C14" i="99"/>
  <c r="C11" i="99"/>
  <c r="E11" i="99" s="1"/>
  <c r="C10" i="99"/>
  <c r="E10" i="99" s="1"/>
  <c r="C9" i="99"/>
  <c r="E9" i="99" s="1"/>
  <c r="C8" i="99"/>
  <c r="C12" i="99" s="1"/>
  <c r="E7" i="99"/>
  <c r="C7" i="99"/>
  <c r="E4" i="99"/>
  <c r="C4" i="99"/>
  <c r="B4" i="99"/>
  <c r="C34" i="99" l="1"/>
  <c r="E209" i="1"/>
  <c r="C15" i="99"/>
  <c r="C18" i="99" s="1"/>
  <c r="E26" i="99"/>
  <c r="E32" i="99" s="1"/>
  <c r="E34" i="99" s="1"/>
  <c r="B21" i="99" l="1"/>
  <c r="B22" i="99"/>
  <c r="C21" i="99"/>
  <c r="AX361" i="100" l="1"/>
  <c r="AX363" i="100" s="1"/>
  <c r="CB361" i="100"/>
  <c r="CB363" i="100" s="1"/>
  <c r="AV361" i="100"/>
  <c r="AV363" i="100" s="1"/>
  <c r="O361" i="100"/>
  <c r="O363" i="100" s="1"/>
  <c r="G361" i="100"/>
  <c r="G363" i="100" s="1"/>
  <c r="BX361" i="100"/>
  <c r="BX363" i="100" s="1"/>
  <c r="BE361" i="100"/>
  <c r="BE363" i="100" s="1"/>
  <c r="R361" i="100"/>
  <c r="R363" i="100" s="1"/>
  <c r="BL361" i="100"/>
  <c r="BL363" i="100" s="1"/>
  <c r="CD361" i="100"/>
  <c r="CD363" i="100" s="1"/>
  <c r="I361" i="100"/>
  <c r="I363" i="100" s="1"/>
  <c r="J361" i="100"/>
  <c r="J363" i="100" s="1"/>
  <c r="CJ361" i="100"/>
  <c r="CJ363" i="100" s="1"/>
  <c r="BS361" i="100"/>
  <c r="BS363" i="100" s="1"/>
  <c r="AM361" i="100"/>
  <c r="AM363" i="100" s="1"/>
  <c r="F361" i="100"/>
  <c r="F363" i="100" s="1"/>
  <c r="CO361" i="100"/>
  <c r="CO363" i="100" s="1"/>
  <c r="CF361" i="100"/>
  <c r="CF363" i="100" s="1"/>
  <c r="Z361" i="100"/>
  <c r="Z363" i="100" s="1"/>
  <c r="AI361" i="100"/>
  <c r="AI363" i="100" s="1"/>
  <c r="CG361" i="100"/>
  <c r="CG363" i="100" s="1"/>
  <c r="BU361" i="100"/>
  <c r="BU363" i="100" s="1"/>
  <c r="V361" i="100"/>
  <c r="V363" i="100" s="1"/>
  <c r="BV361" i="100"/>
  <c r="BV363" i="100" s="1"/>
  <c r="CA361" i="100"/>
  <c r="CA363" i="100" s="1"/>
  <c r="BJ361" i="100"/>
  <c r="BJ363" i="100" s="1"/>
  <c r="AD361" i="100"/>
  <c r="AD363" i="100" s="1"/>
  <c r="BN361" i="100"/>
  <c r="BN363" i="100" s="1"/>
  <c r="Q361" i="100"/>
  <c r="Q363" i="100" s="1"/>
  <c r="AL361" i="100"/>
  <c r="AL363" i="100" s="1"/>
  <c r="CL361" i="100"/>
  <c r="CL363" i="100" s="1"/>
  <c r="CU361" i="100"/>
  <c r="CU363" i="100" s="1"/>
  <c r="BM361" i="100"/>
  <c r="BM363" i="100" s="1"/>
  <c r="U361" i="100"/>
  <c r="U363" i="100" s="1"/>
  <c r="AP361" i="100"/>
  <c r="AP363" i="100" s="1"/>
  <c r="CH361" i="100"/>
  <c r="CH363" i="100" s="1"/>
  <c r="AA361" i="100"/>
  <c r="AA363" i="100" s="1"/>
  <c r="BR361" i="100"/>
  <c r="BR363" i="100" s="1"/>
  <c r="CC361" i="100"/>
  <c r="CC363" i="100" s="1"/>
  <c r="S361" i="100"/>
  <c r="S363" i="100" s="1"/>
  <c r="CP361" i="100"/>
  <c r="CP363" i="100" s="1"/>
  <c r="CY361" i="100"/>
  <c r="CY363" i="100" s="1"/>
  <c r="CX361" i="100"/>
  <c r="CX363" i="100" s="1"/>
  <c r="AQ361" i="100"/>
  <c r="AQ363" i="100" s="1"/>
  <c r="AR361" i="100"/>
  <c r="AR363" i="100" s="1"/>
  <c r="AH361" i="100"/>
  <c r="AH363" i="100" s="1"/>
  <c r="BB361" i="100"/>
  <c r="BB363" i="100" s="1"/>
  <c r="M361" i="100"/>
  <c r="M363" i="100" s="1"/>
  <c r="AE361" i="100"/>
  <c r="AE363" i="100" s="1"/>
  <c r="CM361" i="100"/>
  <c r="CM363" i="100" s="1"/>
  <c r="N361" i="100"/>
  <c r="N363" i="100" s="1"/>
  <c r="AF361" i="100"/>
  <c r="AF363" i="100" s="1"/>
  <c r="W361" i="100"/>
  <c r="W363" i="100" s="1"/>
  <c r="CI361" i="100"/>
  <c r="CI363" i="100" s="1"/>
  <c r="BZ361" i="100"/>
  <c r="BZ363" i="100" s="1"/>
  <c r="AU361" i="100"/>
  <c r="AU363" i="100" s="1"/>
  <c r="BA361" i="100"/>
  <c r="BA363" i="100" s="1"/>
  <c r="AT361" i="100"/>
  <c r="AT363" i="100" s="1"/>
  <c r="CT361" i="100"/>
  <c r="CT363" i="100" s="1"/>
  <c r="BQ361" i="100"/>
  <c r="BQ363" i="100" s="1"/>
  <c r="BG361" i="100"/>
  <c r="BG363" i="100" s="1"/>
  <c r="CQ361" i="100"/>
  <c r="CQ363" i="100" s="1"/>
  <c r="AJ361" i="100"/>
  <c r="AJ363" i="100" s="1"/>
  <c r="CR361" i="100"/>
  <c r="CR363" i="100" s="1"/>
  <c r="BF361" i="100"/>
  <c r="BF363" i="100" s="1"/>
  <c r="K361" i="100"/>
  <c r="K363" i="100" s="1"/>
  <c r="BI361" i="100"/>
  <c r="BI363" i="100" s="1"/>
  <c r="CE361" i="100"/>
  <c r="CE363" i="100" s="1"/>
  <c r="AK361" i="100"/>
  <c r="AK363" i="100" s="1"/>
  <c r="AZ361" i="100"/>
  <c r="AZ363" i="100" s="1"/>
  <c r="AC361" i="100"/>
  <c r="AC363" i="100" s="1"/>
  <c r="AY361" i="100"/>
  <c r="AY363" i="100" s="1"/>
  <c r="BK361" i="100"/>
  <c r="BK363" i="100" s="1"/>
  <c r="D361" i="100"/>
  <c r="D363" i="100" s="1"/>
  <c r="AN361" i="100"/>
  <c r="AN363" i="100" s="1"/>
  <c r="CV361" i="100"/>
  <c r="CV363" i="100" s="1"/>
  <c r="BW361" i="100"/>
  <c r="BW363" i="100" s="1"/>
  <c r="BO361" i="100"/>
  <c r="BO363" i="100" s="1"/>
  <c r="AG361" i="100"/>
  <c r="AG363" i="100" s="1"/>
  <c r="Y361" i="100"/>
  <c r="Y363" i="100" s="1"/>
  <c r="T361" i="100"/>
  <c r="T363" i="100" s="1"/>
  <c r="BD361" i="100"/>
  <c r="BD363" i="100" s="1"/>
  <c r="E361" i="100"/>
  <c r="E363" i="100" s="1"/>
  <c r="BC361" i="100"/>
  <c r="BC363" i="100" s="1"/>
  <c r="CW361" i="100"/>
  <c r="CW363" i="100" s="1"/>
  <c r="H361" i="100"/>
  <c r="H363" i="100" s="1"/>
  <c r="BP361" i="100"/>
  <c r="BP363" i="100" s="1"/>
  <c r="CZ361" i="100"/>
  <c r="CZ363" i="100" s="1"/>
  <c r="L361" i="100"/>
  <c r="L363" i="100" s="1"/>
  <c r="CS361" i="100"/>
  <c r="CS363" i="100" s="1"/>
  <c r="CK361" i="100"/>
  <c r="CK363" i="100" s="1"/>
  <c r="X361" i="100"/>
  <c r="X363" i="100" s="1"/>
  <c r="P361" i="100"/>
  <c r="P363" i="100" s="1"/>
  <c r="AB361" i="100"/>
  <c r="AB363" i="100" s="1"/>
  <c r="AS361" i="100"/>
  <c r="AS363" i="100" s="1"/>
  <c r="AW361" i="100"/>
  <c r="AW363" i="100" s="1"/>
  <c r="BY361" i="100"/>
  <c r="BY363" i="100" s="1"/>
  <c r="BH361" i="100"/>
  <c r="BH363" i="100" s="1"/>
  <c r="BT361" i="100"/>
  <c r="BT363" i="100" s="1"/>
  <c r="CN361" i="100"/>
  <c r="CN363" i="100" s="1"/>
  <c r="AO361" i="100"/>
  <c r="AO363" i="100" s="1"/>
  <c r="AB241" i="28"/>
  <c r="AB240" i="28"/>
  <c r="B34" i="91"/>
  <c r="B32" i="91"/>
  <c r="B30" i="91"/>
  <c r="AA241" i="28" l="1"/>
  <c r="AA240" i="28"/>
  <c r="B3" i="93" l="1"/>
  <c r="G71" i="28" l="1"/>
  <c r="G240" i="1"/>
  <c r="G239" i="1"/>
  <c r="G124" i="1"/>
  <c r="G98" i="1"/>
  <c r="G67" i="1" l="1"/>
  <c r="A42" i="91"/>
  <c r="E146" i="28"/>
  <c r="E147" i="28" l="1"/>
  <c r="E256" i="28"/>
  <c r="C256" i="28"/>
  <c r="E224" i="28"/>
  <c r="C224" i="28"/>
  <c r="A224" i="28"/>
  <c r="E223" i="28"/>
  <c r="C223" i="28"/>
  <c r="A223" i="28"/>
  <c r="E222" i="28"/>
  <c r="C222" i="28"/>
  <c r="A222" i="28"/>
  <c r="E221" i="28"/>
  <c r="C221" i="28"/>
  <c r="A221" i="28"/>
  <c r="C220" i="28"/>
  <c r="A220" i="28"/>
  <c r="E219" i="28"/>
  <c r="C219" i="28"/>
  <c r="A219" i="28"/>
  <c r="E218" i="28"/>
  <c r="C218" i="28"/>
  <c r="A218" i="28"/>
  <c r="E217" i="28"/>
  <c r="C217" i="28"/>
  <c r="A217" i="28"/>
  <c r="E215" i="28"/>
  <c r="C215" i="28"/>
  <c r="A215" i="28"/>
  <c r="E214" i="28"/>
  <c r="C214" i="28"/>
  <c r="A214" i="28"/>
  <c r="E213" i="28"/>
  <c r="C213" i="28"/>
  <c r="A213" i="28"/>
  <c r="E212" i="28"/>
  <c r="C212" i="28"/>
  <c r="A212" i="28"/>
  <c r="E211" i="28"/>
  <c r="C211" i="28"/>
  <c r="A211" i="28"/>
  <c r="E216" i="28"/>
  <c r="C216" i="28"/>
  <c r="A216" i="28"/>
  <c r="E210" i="28"/>
  <c r="C210" i="28"/>
  <c r="A210" i="28"/>
  <c r="E209" i="28"/>
  <c r="C209" i="28"/>
  <c r="A209" i="28"/>
  <c r="L230" i="28" l="1"/>
  <c r="L13" i="88" l="1"/>
  <c r="G13" i="88" s="1"/>
  <c r="L257" i="28" l="1"/>
  <c r="D28" i="91" l="1"/>
  <c r="D25" i="91"/>
  <c r="D24" i="91"/>
  <c r="D26" i="91"/>
  <c r="D27" i="91"/>
  <c r="D23" i="91"/>
  <c r="D22" i="91"/>
  <c r="D20" i="91"/>
  <c r="D21" i="91"/>
  <c r="D19" i="91"/>
  <c r="D18" i="91"/>
  <c r="D17" i="91"/>
  <c r="D16" i="91"/>
  <c r="D15" i="91"/>
  <c r="D14" i="91"/>
  <c r="D13" i="91"/>
  <c r="D12" i="91"/>
  <c r="D11" i="91"/>
  <c r="D10" i="91"/>
  <c r="D9" i="91"/>
  <c r="E178" i="28" l="1"/>
  <c r="E145" i="28"/>
  <c r="L145" i="28" s="1"/>
  <c r="L146" i="28"/>
  <c r="L147" i="28"/>
  <c r="E144" i="28"/>
  <c r="L215" i="28"/>
  <c r="E38" i="88" s="1"/>
  <c r="G38" i="88" s="1"/>
  <c r="L214" i="28"/>
  <c r="L213" i="28"/>
  <c r="E33" i="88" s="1"/>
  <c r="AA213" i="28"/>
  <c r="AA214" i="28"/>
  <c r="AA215" i="28"/>
  <c r="L222" i="28"/>
  <c r="E40" i="88" s="1"/>
  <c r="L212" i="28"/>
  <c r="L211" i="28"/>
  <c r="AA211" i="28"/>
  <c r="AA212" i="28"/>
  <c r="E133" i="28"/>
  <c r="L133" i="28" s="1"/>
  <c r="A133" i="28"/>
  <c r="AA133" i="28" s="1"/>
  <c r="B133" i="28"/>
  <c r="C133" i="28"/>
  <c r="L144" i="28"/>
  <c r="A147" i="28"/>
  <c r="B147" i="28"/>
  <c r="C147" i="28"/>
  <c r="A144" i="28"/>
  <c r="B144" i="28"/>
  <c r="C144" i="28"/>
  <c r="A145" i="28"/>
  <c r="B145" i="28"/>
  <c r="C145" i="28"/>
  <c r="A146" i="28"/>
  <c r="B146" i="28"/>
  <c r="C146" i="28"/>
  <c r="E116" i="28"/>
  <c r="L116" i="28" s="1"/>
  <c r="A116" i="28"/>
  <c r="AA116" i="28" s="1"/>
  <c r="B116" i="28"/>
  <c r="C116" i="28"/>
  <c r="E53" i="28"/>
  <c r="L53" i="28" s="1"/>
  <c r="B53" i="28"/>
  <c r="C53" i="28"/>
  <c r="A53" i="28"/>
  <c r="AA53" i="28" s="1"/>
  <c r="E60" i="28"/>
  <c r="L60" i="28" s="1"/>
  <c r="D25" i="93" s="1"/>
  <c r="A60" i="28"/>
  <c r="AA60" i="28" s="1"/>
  <c r="B60" i="28"/>
  <c r="C60" i="28"/>
  <c r="E192" i="28"/>
  <c r="L192" i="28" s="1"/>
  <c r="F8" i="89" s="1"/>
  <c r="C192" i="28"/>
  <c r="B192" i="28"/>
  <c r="A192" i="28"/>
  <c r="L44" i="88"/>
  <c r="B1" i="89" l="1"/>
  <c r="A3" i="89" l="1"/>
  <c r="B11" i="89"/>
  <c r="B7" i="89"/>
  <c r="B10" i="89"/>
  <c r="B6" i="89"/>
  <c r="B12" i="89" l="1"/>
  <c r="B8" i="89"/>
  <c r="F22" i="89" s="1"/>
  <c r="B16" i="89"/>
  <c r="C4" i="88"/>
  <c r="G33" i="88"/>
  <c r="G40" i="88"/>
  <c r="E253" i="28" l="1"/>
  <c r="E254" i="28"/>
  <c r="AA80" i="28"/>
  <c r="AA81" i="28"/>
  <c r="AA82" i="28"/>
  <c r="AA83" i="28"/>
  <c r="AA84" i="28"/>
  <c r="AA85" i="28"/>
  <c r="AA183" i="28"/>
  <c r="AA225" i="28"/>
  <c r="AA226" i="28"/>
  <c r="AA227" i="28"/>
  <c r="AA228" i="28"/>
  <c r="AA229" i="28"/>
  <c r="AA230" i="28"/>
  <c r="AA231" i="28"/>
  <c r="AA232" i="28"/>
  <c r="AA233" i="28"/>
  <c r="AB233" i="28"/>
  <c r="AA234" i="28"/>
  <c r="AB234" i="28"/>
  <c r="AA235" i="28"/>
  <c r="AB235" i="28"/>
  <c r="AA236" i="28"/>
  <c r="AB236" i="28"/>
  <c r="AA237" i="28"/>
  <c r="AB237" i="28"/>
  <c r="AA238" i="28"/>
  <c r="AB238" i="28"/>
  <c r="AA239" i="28"/>
  <c r="AB239" i="28"/>
  <c r="AA242" i="28"/>
  <c r="AB242" i="28"/>
  <c r="AA258" i="28"/>
  <c r="AB230" i="28"/>
  <c r="AB232" i="28" l="1"/>
  <c r="N15" i="88"/>
  <c r="AB231" i="28"/>
  <c r="N21" i="88"/>
  <c r="E365" i="82"/>
  <c r="F365" i="82"/>
  <c r="G365" i="82"/>
  <c r="H365" i="82"/>
  <c r="I365" i="82"/>
  <c r="J365" i="82"/>
  <c r="K365" i="82"/>
  <c r="L365" i="82"/>
  <c r="M365" i="82"/>
  <c r="N365" i="82"/>
  <c r="O365" i="82"/>
  <c r="P365" i="82"/>
  <c r="Q365" i="82"/>
  <c r="R365" i="82"/>
  <c r="S365" i="82"/>
  <c r="T365" i="82"/>
  <c r="U365" i="82"/>
  <c r="V365" i="82"/>
  <c r="W365" i="82"/>
  <c r="X365" i="82"/>
  <c r="Y365" i="82"/>
  <c r="Z365" i="82"/>
  <c r="AA365" i="82"/>
  <c r="AB365" i="82"/>
  <c r="AC365" i="82"/>
  <c r="AD365" i="82"/>
  <c r="AE365" i="82"/>
  <c r="AF365" i="82"/>
  <c r="AG365" i="82"/>
  <c r="AH365" i="82"/>
  <c r="AI365" i="82"/>
  <c r="AJ365" i="82"/>
  <c r="AK365" i="82"/>
  <c r="AL365" i="82"/>
  <c r="AM365" i="82"/>
  <c r="AN365" i="82"/>
  <c r="AO365" i="82"/>
  <c r="AP365" i="82"/>
  <c r="AQ365" i="82"/>
  <c r="AR365" i="82"/>
  <c r="AS365" i="82"/>
  <c r="AT365" i="82"/>
  <c r="AU365" i="82"/>
  <c r="AV365" i="82"/>
  <c r="AW365" i="82"/>
  <c r="AX365" i="82"/>
  <c r="AY365" i="82"/>
  <c r="AZ365" i="82"/>
  <c r="BA365" i="82"/>
  <c r="BB365" i="82"/>
  <c r="BC365" i="82"/>
  <c r="BD365" i="82"/>
  <c r="BE365" i="82"/>
  <c r="BF365" i="82"/>
  <c r="BG365" i="82"/>
  <c r="BH365" i="82"/>
  <c r="BI365" i="82"/>
  <c r="BJ365" i="82"/>
  <c r="BK365" i="82"/>
  <c r="BL365" i="82"/>
  <c r="BM365" i="82"/>
  <c r="BN365" i="82"/>
  <c r="BO365" i="82"/>
  <c r="BP365" i="82"/>
  <c r="BQ365" i="82"/>
  <c r="BR365" i="82"/>
  <c r="BS365" i="82"/>
  <c r="BT365" i="82"/>
  <c r="BU365" i="82"/>
  <c r="BV365" i="82"/>
  <c r="BW365" i="82"/>
  <c r="BX365" i="82"/>
  <c r="BY365" i="82"/>
  <c r="BZ365" i="82"/>
  <c r="CA365" i="82"/>
  <c r="CB365" i="82"/>
  <c r="CC365" i="82"/>
  <c r="CD365" i="82"/>
  <c r="D365" i="82"/>
  <c r="E311" i="82"/>
  <c r="F311" i="82"/>
  <c r="G311" i="82"/>
  <c r="H311" i="82"/>
  <c r="I311" i="82"/>
  <c r="J311" i="82"/>
  <c r="K311" i="82"/>
  <c r="L311" i="82"/>
  <c r="M311" i="82"/>
  <c r="N311" i="82"/>
  <c r="O311" i="82"/>
  <c r="P311" i="82"/>
  <c r="Q311" i="82"/>
  <c r="R311" i="82"/>
  <c r="S311" i="82"/>
  <c r="T311" i="82"/>
  <c r="U311" i="82"/>
  <c r="V311" i="82"/>
  <c r="W311" i="82"/>
  <c r="X311" i="82"/>
  <c r="Y311" i="82"/>
  <c r="Z311" i="82"/>
  <c r="AA311" i="82"/>
  <c r="AB311" i="82"/>
  <c r="AC311" i="82"/>
  <c r="AD311" i="82"/>
  <c r="AE311" i="82"/>
  <c r="AF311" i="82"/>
  <c r="AG311" i="82"/>
  <c r="AH311" i="82"/>
  <c r="AI311" i="82"/>
  <c r="AJ311" i="82"/>
  <c r="AK311" i="82"/>
  <c r="AL311" i="82"/>
  <c r="AM311" i="82"/>
  <c r="AN311" i="82"/>
  <c r="AO311" i="82"/>
  <c r="AP311" i="82"/>
  <c r="AQ311" i="82"/>
  <c r="AR311" i="82"/>
  <c r="AS311" i="82"/>
  <c r="AT311" i="82"/>
  <c r="AU311" i="82"/>
  <c r="AV311" i="82"/>
  <c r="AW311" i="82"/>
  <c r="AX311" i="82"/>
  <c r="AY311" i="82"/>
  <c r="AZ311" i="82"/>
  <c r="BA311" i="82"/>
  <c r="BB311" i="82"/>
  <c r="BC311" i="82"/>
  <c r="BD311" i="82"/>
  <c r="BE311" i="82"/>
  <c r="BF311" i="82"/>
  <c r="BG311" i="82"/>
  <c r="BH311" i="82"/>
  <c r="BI311" i="82"/>
  <c r="BJ311" i="82"/>
  <c r="BK311" i="82"/>
  <c r="BL311" i="82"/>
  <c r="BM311" i="82"/>
  <c r="BN311" i="82"/>
  <c r="BO311" i="82"/>
  <c r="BP311" i="82"/>
  <c r="BQ311" i="82"/>
  <c r="BR311" i="82"/>
  <c r="BS311" i="82"/>
  <c r="BT311" i="82"/>
  <c r="BU311" i="82"/>
  <c r="BV311" i="82"/>
  <c r="BW311" i="82"/>
  <c r="BX311" i="82"/>
  <c r="BY311" i="82"/>
  <c r="BZ311" i="82"/>
  <c r="CA311" i="82"/>
  <c r="CB311" i="82"/>
  <c r="CC311" i="82"/>
  <c r="CD311" i="82"/>
  <c r="E313" i="82"/>
  <c r="F313" i="82"/>
  <c r="G313" i="82"/>
  <c r="H313" i="82"/>
  <c r="I313" i="82"/>
  <c r="J313" i="82"/>
  <c r="K313" i="82"/>
  <c r="L313" i="82"/>
  <c r="M313" i="82"/>
  <c r="N313" i="82"/>
  <c r="O313" i="82"/>
  <c r="P313" i="82"/>
  <c r="Q313" i="82"/>
  <c r="R313" i="82"/>
  <c r="S313" i="82"/>
  <c r="T313" i="82"/>
  <c r="U313" i="82"/>
  <c r="V313" i="82"/>
  <c r="W313" i="82"/>
  <c r="X313" i="82"/>
  <c r="Y313" i="82"/>
  <c r="Z313" i="82"/>
  <c r="AA313" i="82"/>
  <c r="AB313" i="82"/>
  <c r="AC313" i="82"/>
  <c r="AD313" i="82"/>
  <c r="AE313" i="82"/>
  <c r="AF313" i="82"/>
  <c r="AG313" i="82"/>
  <c r="AH313" i="82"/>
  <c r="AI313" i="82"/>
  <c r="AJ313" i="82"/>
  <c r="AK313" i="82"/>
  <c r="AL313" i="82"/>
  <c r="AM313" i="82"/>
  <c r="AN313" i="82"/>
  <c r="AO313" i="82"/>
  <c r="AP313" i="82"/>
  <c r="AQ313" i="82"/>
  <c r="AR313" i="82"/>
  <c r="AS313" i="82"/>
  <c r="AT313" i="82"/>
  <c r="AU313" i="82"/>
  <c r="AV313" i="82"/>
  <c r="AW313" i="82"/>
  <c r="AX313" i="82"/>
  <c r="AY313" i="82"/>
  <c r="AZ313" i="82"/>
  <c r="BA313" i="82"/>
  <c r="BB313" i="82"/>
  <c r="BC313" i="82"/>
  <c r="BD313" i="82"/>
  <c r="BE313" i="82"/>
  <c r="BF313" i="82"/>
  <c r="BG313" i="82"/>
  <c r="BH313" i="82"/>
  <c r="BI313" i="82"/>
  <c r="BJ313" i="82"/>
  <c r="BK313" i="82"/>
  <c r="BL313" i="82"/>
  <c r="BM313" i="82"/>
  <c r="BN313" i="82"/>
  <c r="BO313" i="82"/>
  <c r="BP313" i="82"/>
  <c r="BQ313" i="82"/>
  <c r="BR313" i="82"/>
  <c r="BS313" i="82"/>
  <c r="BT313" i="82"/>
  <c r="BU313" i="82"/>
  <c r="BV313" i="82"/>
  <c r="BW313" i="82"/>
  <c r="BX313" i="82"/>
  <c r="BY313" i="82"/>
  <c r="BZ313" i="82"/>
  <c r="CA313" i="82"/>
  <c r="CB313" i="82"/>
  <c r="CC313" i="82"/>
  <c r="CD313" i="82"/>
  <c r="E314" i="82"/>
  <c r="F314" i="82"/>
  <c r="G314" i="82"/>
  <c r="H314" i="82"/>
  <c r="I314" i="82"/>
  <c r="J314" i="82"/>
  <c r="K314" i="82"/>
  <c r="L314" i="82"/>
  <c r="M314" i="82"/>
  <c r="N314" i="82"/>
  <c r="O314" i="82"/>
  <c r="P314" i="82"/>
  <c r="Q314" i="82"/>
  <c r="R314" i="82"/>
  <c r="S314" i="82"/>
  <c r="T314" i="82"/>
  <c r="U314" i="82"/>
  <c r="V314" i="82"/>
  <c r="W314" i="82"/>
  <c r="X314" i="82"/>
  <c r="Y314" i="82"/>
  <c r="Z314" i="82"/>
  <c r="AA314" i="82"/>
  <c r="AB314" i="82"/>
  <c r="AC314" i="82"/>
  <c r="AD314" i="82"/>
  <c r="AE314" i="82"/>
  <c r="AF314" i="82"/>
  <c r="AG314" i="82"/>
  <c r="AH314" i="82"/>
  <c r="AI314" i="82"/>
  <c r="AJ314" i="82"/>
  <c r="AK314" i="82"/>
  <c r="AL314" i="82"/>
  <c r="AM314" i="82"/>
  <c r="AN314" i="82"/>
  <c r="AO314" i="82"/>
  <c r="AP314" i="82"/>
  <c r="AQ314" i="82"/>
  <c r="AR314" i="82"/>
  <c r="AS314" i="82"/>
  <c r="AT314" i="82"/>
  <c r="AU314" i="82"/>
  <c r="AV314" i="82"/>
  <c r="AW314" i="82"/>
  <c r="AX314" i="82"/>
  <c r="AY314" i="82"/>
  <c r="AZ314" i="82"/>
  <c r="BA314" i="82"/>
  <c r="BB314" i="82"/>
  <c r="BC314" i="82"/>
  <c r="BD314" i="82"/>
  <c r="BE314" i="82"/>
  <c r="BF314" i="82"/>
  <c r="BG314" i="82"/>
  <c r="BH314" i="82"/>
  <c r="BI314" i="82"/>
  <c r="BJ314" i="82"/>
  <c r="BK314" i="82"/>
  <c r="BL314" i="82"/>
  <c r="BM314" i="82"/>
  <c r="BN314" i="82"/>
  <c r="BO314" i="82"/>
  <c r="BP314" i="82"/>
  <c r="BQ314" i="82"/>
  <c r="BR314" i="82"/>
  <c r="BS314" i="82"/>
  <c r="BT314" i="82"/>
  <c r="BU314" i="82"/>
  <c r="BV314" i="82"/>
  <c r="BW314" i="82"/>
  <c r="BX314" i="82"/>
  <c r="BY314" i="82"/>
  <c r="BZ314" i="82"/>
  <c r="CA314" i="82"/>
  <c r="CB314" i="82"/>
  <c r="CC314" i="82"/>
  <c r="CD314" i="82"/>
  <c r="E315" i="82"/>
  <c r="F315" i="82"/>
  <c r="G315" i="82"/>
  <c r="H315" i="82"/>
  <c r="I315" i="82"/>
  <c r="J315" i="82"/>
  <c r="K315" i="82"/>
  <c r="L315" i="82"/>
  <c r="M315" i="82"/>
  <c r="N315" i="82"/>
  <c r="O315" i="82"/>
  <c r="P315" i="82"/>
  <c r="Q315" i="82"/>
  <c r="R315" i="82"/>
  <c r="S315" i="82"/>
  <c r="T315" i="82"/>
  <c r="U315" i="82"/>
  <c r="V315" i="82"/>
  <c r="W315" i="82"/>
  <c r="X315" i="82"/>
  <c r="Y315" i="82"/>
  <c r="Z315" i="82"/>
  <c r="AA315" i="82"/>
  <c r="AB315" i="82"/>
  <c r="AC315" i="82"/>
  <c r="AD315" i="82"/>
  <c r="AE315" i="82"/>
  <c r="AF315" i="82"/>
  <c r="AG315" i="82"/>
  <c r="AH315" i="82"/>
  <c r="AI315" i="82"/>
  <c r="AJ315" i="82"/>
  <c r="AK315" i="82"/>
  <c r="AL315" i="82"/>
  <c r="AM315" i="82"/>
  <c r="AN315" i="82"/>
  <c r="AO315" i="82"/>
  <c r="AP315" i="82"/>
  <c r="AQ315" i="82"/>
  <c r="AR315" i="82"/>
  <c r="AS315" i="82"/>
  <c r="AT315" i="82"/>
  <c r="AU315" i="82"/>
  <c r="AV315" i="82"/>
  <c r="AW315" i="82"/>
  <c r="AX315" i="82"/>
  <c r="AY315" i="82"/>
  <c r="AZ315" i="82"/>
  <c r="BA315" i="82"/>
  <c r="BB315" i="82"/>
  <c r="BC315" i="82"/>
  <c r="BD315" i="82"/>
  <c r="BE315" i="82"/>
  <c r="BF315" i="82"/>
  <c r="BG315" i="82"/>
  <c r="BH315" i="82"/>
  <c r="BI315" i="82"/>
  <c r="BJ315" i="82"/>
  <c r="BK315" i="82"/>
  <c r="BL315" i="82"/>
  <c r="BM315" i="82"/>
  <c r="BN315" i="82"/>
  <c r="BO315" i="82"/>
  <c r="BP315" i="82"/>
  <c r="BQ315" i="82"/>
  <c r="BR315" i="82"/>
  <c r="BS315" i="82"/>
  <c r="BT315" i="82"/>
  <c r="BU315" i="82"/>
  <c r="BV315" i="82"/>
  <c r="BW315" i="82"/>
  <c r="BX315" i="82"/>
  <c r="BY315" i="82"/>
  <c r="BZ315" i="82"/>
  <c r="CA315" i="82"/>
  <c r="CB315" i="82"/>
  <c r="CC315" i="82"/>
  <c r="CD315" i="82"/>
  <c r="E316" i="82"/>
  <c r="F316" i="82"/>
  <c r="G316" i="82"/>
  <c r="H316" i="82"/>
  <c r="I316" i="82"/>
  <c r="J316" i="82"/>
  <c r="K316" i="82"/>
  <c r="L316" i="82"/>
  <c r="M316" i="82"/>
  <c r="N316" i="82"/>
  <c r="O316" i="82"/>
  <c r="P316" i="82"/>
  <c r="Q316" i="82"/>
  <c r="R316" i="82"/>
  <c r="S316" i="82"/>
  <c r="T316" i="82"/>
  <c r="U316" i="82"/>
  <c r="V316" i="82"/>
  <c r="W316" i="82"/>
  <c r="X316" i="82"/>
  <c r="Y316" i="82"/>
  <c r="Z316" i="82"/>
  <c r="AA316" i="82"/>
  <c r="AB316" i="82"/>
  <c r="AC316" i="82"/>
  <c r="AD316" i="82"/>
  <c r="AE316" i="82"/>
  <c r="AF316" i="82"/>
  <c r="AG316" i="82"/>
  <c r="AH316" i="82"/>
  <c r="AI316" i="82"/>
  <c r="AJ316" i="82"/>
  <c r="AK316" i="82"/>
  <c r="AL316" i="82"/>
  <c r="AM316" i="82"/>
  <c r="AN316" i="82"/>
  <c r="AO316" i="82"/>
  <c r="AP316" i="82"/>
  <c r="AQ316" i="82"/>
  <c r="AR316" i="82"/>
  <c r="AS316" i="82"/>
  <c r="AT316" i="82"/>
  <c r="AU316" i="82"/>
  <c r="AV316" i="82"/>
  <c r="AW316" i="82"/>
  <c r="AX316" i="82"/>
  <c r="AY316" i="82"/>
  <c r="AZ316" i="82"/>
  <c r="BA316" i="82"/>
  <c r="BB316" i="82"/>
  <c r="BC316" i="82"/>
  <c r="BD316" i="82"/>
  <c r="BE316" i="82"/>
  <c r="BF316" i="82"/>
  <c r="BG316" i="82"/>
  <c r="BH316" i="82"/>
  <c r="BI316" i="82"/>
  <c r="BJ316" i="82"/>
  <c r="BK316" i="82"/>
  <c r="BL316" i="82"/>
  <c r="BM316" i="82"/>
  <c r="BN316" i="82"/>
  <c r="BO316" i="82"/>
  <c r="BP316" i="82"/>
  <c r="BQ316" i="82"/>
  <c r="BR316" i="82"/>
  <c r="BS316" i="82"/>
  <c r="BT316" i="82"/>
  <c r="BU316" i="82"/>
  <c r="BV316" i="82"/>
  <c r="BW316" i="82"/>
  <c r="BX316" i="82"/>
  <c r="BY316" i="82"/>
  <c r="BZ316" i="82"/>
  <c r="CA316" i="82"/>
  <c r="CB316" i="82"/>
  <c r="CC316" i="82"/>
  <c r="CD316" i="82"/>
  <c r="E317" i="82"/>
  <c r="F317" i="82"/>
  <c r="G317" i="82"/>
  <c r="H317" i="82"/>
  <c r="I317" i="82"/>
  <c r="J317" i="82"/>
  <c r="K317" i="82"/>
  <c r="L317" i="82"/>
  <c r="M317" i="82"/>
  <c r="N317" i="82"/>
  <c r="O317" i="82"/>
  <c r="P317" i="82"/>
  <c r="Q317" i="82"/>
  <c r="R317" i="82"/>
  <c r="S317" i="82"/>
  <c r="T317" i="82"/>
  <c r="U317" i="82"/>
  <c r="V317" i="82"/>
  <c r="W317" i="82"/>
  <c r="X317" i="82"/>
  <c r="Y317" i="82"/>
  <c r="Z317" i="82"/>
  <c r="AA317" i="82"/>
  <c r="AB317" i="82"/>
  <c r="AC317" i="82"/>
  <c r="AD317" i="82"/>
  <c r="AE317" i="82"/>
  <c r="AF317" i="82"/>
  <c r="AG317" i="82"/>
  <c r="AH317" i="82"/>
  <c r="AI317" i="82"/>
  <c r="AJ317" i="82"/>
  <c r="AK317" i="82"/>
  <c r="AL317" i="82"/>
  <c r="AM317" i="82"/>
  <c r="AN317" i="82"/>
  <c r="AO317" i="82"/>
  <c r="AP317" i="82"/>
  <c r="AQ317" i="82"/>
  <c r="AR317" i="82"/>
  <c r="AS317" i="82"/>
  <c r="AT317" i="82"/>
  <c r="AU317" i="82"/>
  <c r="AV317" i="82"/>
  <c r="AW317" i="82"/>
  <c r="AX317" i="82"/>
  <c r="AY317" i="82"/>
  <c r="AZ317" i="82"/>
  <c r="BA317" i="82"/>
  <c r="BB317" i="82"/>
  <c r="BC317" i="82"/>
  <c r="BD317" i="82"/>
  <c r="BE317" i="82"/>
  <c r="BF317" i="82"/>
  <c r="BG317" i="82"/>
  <c r="BH317" i="82"/>
  <c r="BI317" i="82"/>
  <c r="BJ317" i="82"/>
  <c r="BK317" i="82"/>
  <c r="BL317" i="82"/>
  <c r="BM317" i="82"/>
  <c r="BN317" i="82"/>
  <c r="BO317" i="82"/>
  <c r="BP317" i="82"/>
  <c r="BQ317" i="82"/>
  <c r="BR317" i="82"/>
  <c r="BS317" i="82"/>
  <c r="BT317" i="82"/>
  <c r="BU317" i="82"/>
  <c r="BV317" i="82"/>
  <c r="BW317" i="82"/>
  <c r="BX317" i="82"/>
  <c r="BY317" i="82"/>
  <c r="BZ317" i="82"/>
  <c r="CA317" i="82"/>
  <c r="CB317" i="82"/>
  <c r="CC317" i="82"/>
  <c r="CD317" i="82"/>
  <c r="E318" i="82"/>
  <c r="F318" i="82"/>
  <c r="G318" i="82"/>
  <c r="H318" i="82"/>
  <c r="I318" i="82"/>
  <c r="J318" i="82"/>
  <c r="K318" i="82"/>
  <c r="L318" i="82"/>
  <c r="M318" i="82"/>
  <c r="N318" i="82"/>
  <c r="O318" i="82"/>
  <c r="P318" i="82"/>
  <c r="Q318" i="82"/>
  <c r="R318" i="82"/>
  <c r="S318" i="82"/>
  <c r="T318" i="82"/>
  <c r="U318" i="82"/>
  <c r="V318" i="82"/>
  <c r="W318" i="82"/>
  <c r="X318" i="82"/>
  <c r="Y318" i="82"/>
  <c r="Z318" i="82"/>
  <c r="AA318" i="82"/>
  <c r="AB318" i="82"/>
  <c r="AC318" i="82"/>
  <c r="AD318" i="82"/>
  <c r="AE318" i="82"/>
  <c r="AF318" i="82"/>
  <c r="AG318" i="82"/>
  <c r="AH318" i="82"/>
  <c r="AI318" i="82"/>
  <c r="AJ318" i="82"/>
  <c r="AK318" i="82"/>
  <c r="AL318" i="82"/>
  <c r="AM318" i="82"/>
  <c r="AN318" i="82"/>
  <c r="AO318" i="82"/>
  <c r="AP318" i="82"/>
  <c r="AQ318" i="82"/>
  <c r="AR318" i="82"/>
  <c r="AS318" i="82"/>
  <c r="AT318" i="82"/>
  <c r="AU318" i="82"/>
  <c r="AV318" i="82"/>
  <c r="AW318" i="82"/>
  <c r="AX318" i="82"/>
  <c r="AY318" i="82"/>
  <c r="AZ318" i="82"/>
  <c r="BA318" i="82"/>
  <c r="BB318" i="82"/>
  <c r="BC318" i="82"/>
  <c r="BD318" i="82"/>
  <c r="BE318" i="82"/>
  <c r="BF318" i="82"/>
  <c r="BG318" i="82"/>
  <c r="BH318" i="82"/>
  <c r="BI318" i="82"/>
  <c r="BJ318" i="82"/>
  <c r="BK318" i="82"/>
  <c r="BL318" i="82"/>
  <c r="BM318" i="82"/>
  <c r="BN318" i="82"/>
  <c r="BO318" i="82"/>
  <c r="BP318" i="82"/>
  <c r="BQ318" i="82"/>
  <c r="BR318" i="82"/>
  <c r="BS318" i="82"/>
  <c r="BT318" i="82"/>
  <c r="BU318" i="82"/>
  <c r="BV318" i="82"/>
  <c r="BW318" i="82"/>
  <c r="BX318" i="82"/>
  <c r="BY318" i="82"/>
  <c r="BZ318" i="82"/>
  <c r="CA318" i="82"/>
  <c r="CB318" i="82"/>
  <c r="CC318" i="82"/>
  <c r="CD318" i="82"/>
  <c r="E319" i="82"/>
  <c r="F319" i="82"/>
  <c r="G319" i="82"/>
  <c r="H319" i="82"/>
  <c r="I319" i="82"/>
  <c r="J319" i="82"/>
  <c r="K319" i="82"/>
  <c r="L319" i="82"/>
  <c r="M319" i="82"/>
  <c r="N319" i="82"/>
  <c r="O319" i="82"/>
  <c r="P319" i="82"/>
  <c r="Q319" i="82"/>
  <c r="R319" i="82"/>
  <c r="S319" i="82"/>
  <c r="T319" i="82"/>
  <c r="U319" i="82"/>
  <c r="V319" i="82"/>
  <c r="W319" i="82"/>
  <c r="X319" i="82"/>
  <c r="Y319" i="82"/>
  <c r="Z319" i="82"/>
  <c r="AA319" i="82"/>
  <c r="AB319" i="82"/>
  <c r="AC319" i="82"/>
  <c r="AD319" i="82"/>
  <c r="AE319" i="82"/>
  <c r="AF319" i="82"/>
  <c r="AG319" i="82"/>
  <c r="AH319" i="82"/>
  <c r="AI319" i="82"/>
  <c r="AJ319" i="82"/>
  <c r="AK319" i="82"/>
  <c r="AL319" i="82"/>
  <c r="AM319" i="82"/>
  <c r="AN319" i="82"/>
  <c r="AO319" i="82"/>
  <c r="AP319" i="82"/>
  <c r="AQ319" i="82"/>
  <c r="AR319" i="82"/>
  <c r="AS319" i="82"/>
  <c r="AT319" i="82"/>
  <c r="AU319" i="82"/>
  <c r="AV319" i="82"/>
  <c r="AW319" i="82"/>
  <c r="AX319" i="82"/>
  <c r="AY319" i="82"/>
  <c r="AZ319" i="82"/>
  <c r="BA319" i="82"/>
  <c r="BB319" i="82"/>
  <c r="BC319" i="82"/>
  <c r="BD319" i="82"/>
  <c r="BE319" i="82"/>
  <c r="BF319" i="82"/>
  <c r="BG319" i="82"/>
  <c r="BH319" i="82"/>
  <c r="BI319" i="82"/>
  <c r="BJ319" i="82"/>
  <c r="BK319" i="82"/>
  <c r="BL319" i="82"/>
  <c r="BM319" i="82"/>
  <c r="BN319" i="82"/>
  <c r="BO319" i="82"/>
  <c r="BP319" i="82"/>
  <c r="BQ319" i="82"/>
  <c r="BR319" i="82"/>
  <c r="BS319" i="82"/>
  <c r="BT319" i="82"/>
  <c r="BU319" i="82"/>
  <c r="BV319" i="82"/>
  <c r="BW319" i="82"/>
  <c r="BX319" i="82"/>
  <c r="BY319" i="82"/>
  <c r="BZ319" i="82"/>
  <c r="CA319" i="82"/>
  <c r="CB319" i="82"/>
  <c r="CC319" i="82"/>
  <c r="CD319" i="82"/>
  <c r="E320" i="82"/>
  <c r="F320" i="82"/>
  <c r="G320" i="82"/>
  <c r="H320" i="82"/>
  <c r="I320" i="82"/>
  <c r="J320" i="82"/>
  <c r="K320" i="82"/>
  <c r="L320" i="82"/>
  <c r="M320" i="82"/>
  <c r="N320" i="82"/>
  <c r="O320" i="82"/>
  <c r="P320" i="82"/>
  <c r="Q320" i="82"/>
  <c r="R320" i="82"/>
  <c r="S320" i="82"/>
  <c r="T320" i="82"/>
  <c r="U320" i="82"/>
  <c r="V320" i="82"/>
  <c r="W320" i="82"/>
  <c r="X320" i="82"/>
  <c r="Y320" i="82"/>
  <c r="Z320" i="82"/>
  <c r="AA320" i="82"/>
  <c r="AB320" i="82"/>
  <c r="AC320" i="82"/>
  <c r="AD320" i="82"/>
  <c r="AE320" i="82"/>
  <c r="AF320" i="82"/>
  <c r="AG320" i="82"/>
  <c r="AH320" i="82"/>
  <c r="AI320" i="82"/>
  <c r="AJ320" i="82"/>
  <c r="AK320" i="82"/>
  <c r="AL320" i="82"/>
  <c r="AM320" i="82"/>
  <c r="AN320" i="82"/>
  <c r="AO320" i="82"/>
  <c r="AP320" i="82"/>
  <c r="AQ320" i="82"/>
  <c r="AR320" i="82"/>
  <c r="AS320" i="82"/>
  <c r="AT320" i="82"/>
  <c r="AU320" i="82"/>
  <c r="AV320" i="82"/>
  <c r="AW320" i="82"/>
  <c r="AX320" i="82"/>
  <c r="AY320" i="82"/>
  <c r="AZ320" i="82"/>
  <c r="BA320" i="82"/>
  <c r="BB320" i="82"/>
  <c r="BC320" i="82"/>
  <c r="BD320" i="82"/>
  <c r="BE320" i="82"/>
  <c r="BF320" i="82"/>
  <c r="BG320" i="82"/>
  <c r="BH320" i="82"/>
  <c r="BI320" i="82"/>
  <c r="BJ320" i="82"/>
  <c r="BK320" i="82"/>
  <c r="BL320" i="82"/>
  <c r="BM320" i="82"/>
  <c r="BN320" i="82"/>
  <c r="BO320" i="82"/>
  <c r="BP320" i="82"/>
  <c r="BQ320" i="82"/>
  <c r="BR320" i="82"/>
  <c r="BS320" i="82"/>
  <c r="BT320" i="82"/>
  <c r="BU320" i="82"/>
  <c r="BV320" i="82"/>
  <c r="BW320" i="82"/>
  <c r="BX320" i="82"/>
  <c r="BY320" i="82"/>
  <c r="BZ320" i="82"/>
  <c r="CA320" i="82"/>
  <c r="CB320" i="82"/>
  <c r="CC320" i="82"/>
  <c r="CD320" i="82"/>
  <c r="E321" i="82"/>
  <c r="F321" i="82"/>
  <c r="G321" i="82"/>
  <c r="H321" i="82"/>
  <c r="I321" i="82"/>
  <c r="J321" i="82"/>
  <c r="K321" i="82"/>
  <c r="L321" i="82"/>
  <c r="M321" i="82"/>
  <c r="N321" i="82"/>
  <c r="O321" i="82"/>
  <c r="P321" i="82"/>
  <c r="Q321" i="82"/>
  <c r="R321" i="82"/>
  <c r="S321" i="82"/>
  <c r="T321" i="82"/>
  <c r="U321" i="82"/>
  <c r="V321" i="82"/>
  <c r="W321" i="82"/>
  <c r="X321" i="82"/>
  <c r="Y321" i="82"/>
  <c r="Z321" i="82"/>
  <c r="AA321" i="82"/>
  <c r="AB321" i="82"/>
  <c r="AC321" i="82"/>
  <c r="AD321" i="82"/>
  <c r="AE321" i="82"/>
  <c r="AF321" i="82"/>
  <c r="AG321" i="82"/>
  <c r="AH321" i="82"/>
  <c r="AI321" i="82"/>
  <c r="AJ321" i="82"/>
  <c r="AK321" i="82"/>
  <c r="AL321" i="82"/>
  <c r="AM321" i="82"/>
  <c r="AN321" i="82"/>
  <c r="AO321" i="82"/>
  <c r="AP321" i="82"/>
  <c r="AQ321" i="82"/>
  <c r="AR321" i="82"/>
  <c r="AS321" i="82"/>
  <c r="AT321" i="82"/>
  <c r="AU321" i="82"/>
  <c r="AV321" i="82"/>
  <c r="AW321" i="82"/>
  <c r="AX321" i="82"/>
  <c r="AY321" i="82"/>
  <c r="AZ321" i="82"/>
  <c r="BA321" i="82"/>
  <c r="BB321" i="82"/>
  <c r="BC321" i="82"/>
  <c r="BD321" i="82"/>
  <c r="BE321" i="82"/>
  <c r="BF321" i="82"/>
  <c r="BG321" i="82"/>
  <c r="BH321" i="82"/>
  <c r="BI321" i="82"/>
  <c r="BJ321" i="82"/>
  <c r="BK321" i="82"/>
  <c r="BL321" i="82"/>
  <c r="BM321" i="82"/>
  <c r="BN321" i="82"/>
  <c r="BO321" i="82"/>
  <c r="BP321" i="82"/>
  <c r="BQ321" i="82"/>
  <c r="BR321" i="82"/>
  <c r="BS321" i="82"/>
  <c r="BT321" i="82"/>
  <c r="BU321" i="82"/>
  <c r="BV321" i="82"/>
  <c r="BW321" i="82"/>
  <c r="BX321" i="82"/>
  <c r="BY321" i="82"/>
  <c r="BZ321" i="82"/>
  <c r="CA321" i="82"/>
  <c r="CB321" i="82"/>
  <c r="CC321" i="82"/>
  <c r="CD321" i="82"/>
  <c r="E322" i="82"/>
  <c r="F322" i="82"/>
  <c r="G322" i="82"/>
  <c r="H322" i="82"/>
  <c r="I322" i="82"/>
  <c r="J322" i="82"/>
  <c r="K322" i="82"/>
  <c r="L322" i="82"/>
  <c r="M322" i="82"/>
  <c r="N322" i="82"/>
  <c r="O322" i="82"/>
  <c r="P322" i="82"/>
  <c r="Q322" i="82"/>
  <c r="R322" i="82"/>
  <c r="S322" i="82"/>
  <c r="T322" i="82"/>
  <c r="U322" i="82"/>
  <c r="V322" i="82"/>
  <c r="W322" i="82"/>
  <c r="X322" i="82"/>
  <c r="Y322" i="82"/>
  <c r="Z322" i="82"/>
  <c r="AA322" i="82"/>
  <c r="AB322" i="82"/>
  <c r="AC322" i="82"/>
  <c r="AD322" i="82"/>
  <c r="AE322" i="82"/>
  <c r="AF322" i="82"/>
  <c r="AG322" i="82"/>
  <c r="AH322" i="82"/>
  <c r="AI322" i="82"/>
  <c r="AJ322" i="82"/>
  <c r="AK322" i="82"/>
  <c r="AL322" i="82"/>
  <c r="AM322" i="82"/>
  <c r="AN322" i="82"/>
  <c r="AO322" i="82"/>
  <c r="AP322" i="82"/>
  <c r="AQ322" i="82"/>
  <c r="AR322" i="82"/>
  <c r="AS322" i="82"/>
  <c r="AT322" i="82"/>
  <c r="AU322" i="82"/>
  <c r="AV322" i="82"/>
  <c r="AW322" i="82"/>
  <c r="AX322" i="82"/>
  <c r="AY322" i="82"/>
  <c r="AZ322" i="82"/>
  <c r="BA322" i="82"/>
  <c r="BB322" i="82"/>
  <c r="BC322" i="82"/>
  <c r="BD322" i="82"/>
  <c r="BE322" i="82"/>
  <c r="BF322" i="82"/>
  <c r="BG322" i="82"/>
  <c r="BH322" i="82"/>
  <c r="BI322" i="82"/>
  <c r="BJ322" i="82"/>
  <c r="BK322" i="82"/>
  <c r="BL322" i="82"/>
  <c r="BM322" i="82"/>
  <c r="BN322" i="82"/>
  <c r="BO322" i="82"/>
  <c r="BP322" i="82"/>
  <c r="BQ322" i="82"/>
  <c r="BR322" i="82"/>
  <c r="BS322" i="82"/>
  <c r="BT322" i="82"/>
  <c r="BU322" i="82"/>
  <c r="BV322" i="82"/>
  <c r="BW322" i="82"/>
  <c r="BX322" i="82"/>
  <c r="BY322" i="82"/>
  <c r="BZ322" i="82"/>
  <c r="CA322" i="82"/>
  <c r="CB322" i="82"/>
  <c r="CC322" i="82"/>
  <c r="CD322" i="82"/>
  <c r="E323" i="82"/>
  <c r="F323" i="82"/>
  <c r="G323" i="82"/>
  <c r="H323" i="82"/>
  <c r="I323" i="82"/>
  <c r="J323" i="82"/>
  <c r="K323" i="82"/>
  <c r="L323" i="82"/>
  <c r="M323" i="82"/>
  <c r="N323" i="82"/>
  <c r="O323" i="82"/>
  <c r="P323" i="82"/>
  <c r="Q323" i="82"/>
  <c r="R323" i="82"/>
  <c r="S323" i="82"/>
  <c r="T323" i="82"/>
  <c r="U323" i="82"/>
  <c r="V323" i="82"/>
  <c r="W323" i="82"/>
  <c r="X323" i="82"/>
  <c r="Y323" i="82"/>
  <c r="Z323" i="82"/>
  <c r="AA323" i="82"/>
  <c r="AB323" i="82"/>
  <c r="AC323" i="82"/>
  <c r="AD323" i="82"/>
  <c r="AE323" i="82"/>
  <c r="AF323" i="82"/>
  <c r="AG323" i="82"/>
  <c r="AH323" i="82"/>
  <c r="AI323" i="82"/>
  <c r="AJ323" i="82"/>
  <c r="AK323" i="82"/>
  <c r="AL323" i="82"/>
  <c r="AM323" i="82"/>
  <c r="AN323" i="82"/>
  <c r="AO323" i="82"/>
  <c r="AP323" i="82"/>
  <c r="AQ323" i="82"/>
  <c r="AR323" i="82"/>
  <c r="AS323" i="82"/>
  <c r="AT323" i="82"/>
  <c r="AU323" i="82"/>
  <c r="AV323" i="82"/>
  <c r="AW323" i="82"/>
  <c r="AX323" i="82"/>
  <c r="AY323" i="82"/>
  <c r="AZ323" i="82"/>
  <c r="BA323" i="82"/>
  <c r="BB323" i="82"/>
  <c r="BC323" i="82"/>
  <c r="BD323" i="82"/>
  <c r="BE323" i="82"/>
  <c r="BF323" i="82"/>
  <c r="BG323" i="82"/>
  <c r="BH323" i="82"/>
  <c r="BI323" i="82"/>
  <c r="BJ323" i="82"/>
  <c r="BK323" i="82"/>
  <c r="BL323" i="82"/>
  <c r="BM323" i="82"/>
  <c r="BN323" i="82"/>
  <c r="BO323" i="82"/>
  <c r="BP323" i="82"/>
  <c r="BQ323" i="82"/>
  <c r="BR323" i="82"/>
  <c r="BS323" i="82"/>
  <c r="BT323" i="82"/>
  <c r="BU323" i="82"/>
  <c r="BV323" i="82"/>
  <c r="BW323" i="82"/>
  <c r="BX323" i="82"/>
  <c r="BY323" i="82"/>
  <c r="BZ323" i="82"/>
  <c r="CA323" i="82"/>
  <c r="CB323" i="82"/>
  <c r="CC323" i="82"/>
  <c r="CD323" i="82"/>
  <c r="E324" i="82"/>
  <c r="F324" i="82"/>
  <c r="G324" i="82"/>
  <c r="H324" i="82"/>
  <c r="I324" i="82"/>
  <c r="J324" i="82"/>
  <c r="K324" i="82"/>
  <c r="L324" i="82"/>
  <c r="M324" i="82"/>
  <c r="N324" i="82"/>
  <c r="O324" i="82"/>
  <c r="P324" i="82"/>
  <c r="Q324" i="82"/>
  <c r="R324" i="82"/>
  <c r="S324" i="82"/>
  <c r="T324" i="82"/>
  <c r="U324" i="82"/>
  <c r="V324" i="82"/>
  <c r="W324" i="82"/>
  <c r="X324" i="82"/>
  <c r="Y324" i="82"/>
  <c r="Z324" i="82"/>
  <c r="AA324" i="82"/>
  <c r="AB324" i="82"/>
  <c r="AC324" i="82"/>
  <c r="AD324" i="82"/>
  <c r="AE324" i="82"/>
  <c r="AF324" i="82"/>
  <c r="AG324" i="82"/>
  <c r="AH324" i="82"/>
  <c r="AI324" i="82"/>
  <c r="AJ324" i="82"/>
  <c r="AK324" i="82"/>
  <c r="AL324" i="82"/>
  <c r="AM324" i="82"/>
  <c r="AN324" i="82"/>
  <c r="AO324" i="82"/>
  <c r="AP324" i="82"/>
  <c r="AQ324" i="82"/>
  <c r="AR324" i="82"/>
  <c r="AS324" i="82"/>
  <c r="AT324" i="82"/>
  <c r="AU324" i="82"/>
  <c r="AV324" i="82"/>
  <c r="AW324" i="82"/>
  <c r="AX324" i="82"/>
  <c r="AY324" i="82"/>
  <c r="AZ324" i="82"/>
  <c r="BA324" i="82"/>
  <c r="BB324" i="82"/>
  <c r="BC324" i="82"/>
  <c r="BD324" i="82"/>
  <c r="BE324" i="82"/>
  <c r="BF324" i="82"/>
  <c r="BG324" i="82"/>
  <c r="BH324" i="82"/>
  <c r="BI324" i="82"/>
  <c r="BJ324" i="82"/>
  <c r="BK324" i="82"/>
  <c r="BL324" i="82"/>
  <c r="BM324" i="82"/>
  <c r="BN324" i="82"/>
  <c r="BO324" i="82"/>
  <c r="BP324" i="82"/>
  <c r="BQ324" i="82"/>
  <c r="BR324" i="82"/>
  <c r="BS324" i="82"/>
  <c r="BT324" i="82"/>
  <c r="BU324" i="82"/>
  <c r="BV324" i="82"/>
  <c r="BW324" i="82"/>
  <c r="BX324" i="82"/>
  <c r="BY324" i="82"/>
  <c r="BZ324" i="82"/>
  <c r="CA324" i="82"/>
  <c r="CB324" i="82"/>
  <c r="CC324" i="82"/>
  <c r="CD324" i="82"/>
  <c r="E325" i="82"/>
  <c r="F325" i="82"/>
  <c r="G325" i="82"/>
  <c r="H325" i="82"/>
  <c r="I325" i="82"/>
  <c r="J325" i="82"/>
  <c r="K325" i="82"/>
  <c r="L325" i="82"/>
  <c r="M325" i="82"/>
  <c r="N325" i="82"/>
  <c r="O325" i="82"/>
  <c r="P325" i="82"/>
  <c r="Q325" i="82"/>
  <c r="R325" i="82"/>
  <c r="S325" i="82"/>
  <c r="T325" i="82"/>
  <c r="U325" i="82"/>
  <c r="V325" i="82"/>
  <c r="W325" i="82"/>
  <c r="X325" i="82"/>
  <c r="Y325" i="82"/>
  <c r="Z325" i="82"/>
  <c r="AA325" i="82"/>
  <c r="AB325" i="82"/>
  <c r="AC325" i="82"/>
  <c r="AD325" i="82"/>
  <c r="AE325" i="82"/>
  <c r="AF325" i="82"/>
  <c r="AG325" i="82"/>
  <c r="AH325" i="82"/>
  <c r="AI325" i="82"/>
  <c r="AJ325" i="82"/>
  <c r="AK325" i="82"/>
  <c r="AL325" i="82"/>
  <c r="AM325" i="82"/>
  <c r="AN325" i="82"/>
  <c r="AO325" i="82"/>
  <c r="AP325" i="82"/>
  <c r="AQ325" i="82"/>
  <c r="AR325" i="82"/>
  <c r="AS325" i="82"/>
  <c r="AT325" i="82"/>
  <c r="AU325" i="82"/>
  <c r="AV325" i="82"/>
  <c r="AW325" i="82"/>
  <c r="AX325" i="82"/>
  <c r="AY325" i="82"/>
  <c r="AZ325" i="82"/>
  <c r="BA325" i="82"/>
  <c r="BB325" i="82"/>
  <c r="BC325" i="82"/>
  <c r="BD325" i="82"/>
  <c r="BE325" i="82"/>
  <c r="BF325" i="82"/>
  <c r="BG325" i="82"/>
  <c r="BH325" i="82"/>
  <c r="BI325" i="82"/>
  <c r="BJ325" i="82"/>
  <c r="BK325" i="82"/>
  <c r="BL325" i="82"/>
  <c r="BM325" i="82"/>
  <c r="BN325" i="82"/>
  <c r="BO325" i="82"/>
  <c r="BP325" i="82"/>
  <c r="BQ325" i="82"/>
  <c r="BR325" i="82"/>
  <c r="BS325" i="82"/>
  <c r="BT325" i="82"/>
  <c r="BU325" i="82"/>
  <c r="BV325" i="82"/>
  <c r="BW325" i="82"/>
  <c r="BX325" i="82"/>
  <c r="BY325" i="82"/>
  <c r="BZ325" i="82"/>
  <c r="CA325" i="82"/>
  <c r="CB325" i="82"/>
  <c r="CC325" i="82"/>
  <c r="CD325" i="82"/>
  <c r="E326" i="82"/>
  <c r="F326" i="82"/>
  <c r="G326" i="82"/>
  <c r="H326" i="82"/>
  <c r="I326" i="82"/>
  <c r="J326" i="82"/>
  <c r="K326" i="82"/>
  <c r="L326" i="82"/>
  <c r="M326" i="82"/>
  <c r="N326" i="82"/>
  <c r="O326" i="82"/>
  <c r="P326" i="82"/>
  <c r="Q326" i="82"/>
  <c r="R326" i="82"/>
  <c r="S326" i="82"/>
  <c r="T326" i="82"/>
  <c r="U326" i="82"/>
  <c r="V326" i="82"/>
  <c r="W326" i="82"/>
  <c r="X326" i="82"/>
  <c r="Y326" i="82"/>
  <c r="Z326" i="82"/>
  <c r="AA326" i="82"/>
  <c r="AB326" i="82"/>
  <c r="AC326" i="82"/>
  <c r="AD326" i="82"/>
  <c r="AE326" i="82"/>
  <c r="AF326" i="82"/>
  <c r="AG326" i="82"/>
  <c r="AH326" i="82"/>
  <c r="AI326" i="82"/>
  <c r="AJ326" i="82"/>
  <c r="AK326" i="82"/>
  <c r="AL326" i="82"/>
  <c r="AM326" i="82"/>
  <c r="AN326" i="82"/>
  <c r="AO326" i="82"/>
  <c r="AP326" i="82"/>
  <c r="AQ326" i="82"/>
  <c r="AR326" i="82"/>
  <c r="AS326" i="82"/>
  <c r="AT326" i="82"/>
  <c r="AU326" i="82"/>
  <c r="AV326" i="82"/>
  <c r="AW326" i="82"/>
  <c r="AX326" i="82"/>
  <c r="AY326" i="82"/>
  <c r="AZ326" i="82"/>
  <c r="BA326" i="82"/>
  <c r="BB326" i="82"/>
  <c r="BC326" i="82"/>
  <c r="BD326" i="82"/>
  <c r="BE326" i="82"/>
  <c r="BF326" i="82"/>
  <c r="BG326" i="82"/>
  <c r="BH326" i="82"/>
  <c r="BI326" i="82"/>
  <c r="BJ326" i="82"/>
  <c r="BK326" i="82"/>
  <c r="BL326" i="82"/>
  <c r="BM326" i="82"/>
  <c r="BN326" i="82"/>
  <c r="BO326" i="82"/>
  <c r="BP326" i="82"/>
  <c r="BQ326" i="82"/>
  <c r="BR326" i="82"/>
  <c r="BS326" i="82"/>
  <c r="BT326" i="82"/>
  <c r="BU326" i="82"/>
  <c r="BV326" i="82"/>
  <c r="BW326" i="82"/>
  <c r="BX326" i="82"/>
  <c r="BY326" i="82"/>
  <c r="BZ326" i="82"/>
  <c r="CA326" i="82"/>
  <c r="CB326" i="82"/>
  <c r="CC326" i="82"/>
  <c r="CD326" i="82"/>
  <c r="E327" i="82"/>
  <c r="F327" i="82"/>
  <c r="G327" i="82"/>
  <c r="H327" i="82"/>
  <c r="I327" i="82"/>
  <c r="J327" i="82"/>
  <c r="K327" i="82"/>
  <c r="L327" i="82"/>
  <c r="M327" i="82"/>
  <c r="N327" i="82"/>
  <c r="O327" i="82"/>
  <c r="P327" i="82"/>
  <c r="Q327" i="82"/>
  <c r="R327" i="82"/>
  <c r="S327" i="82"/>
  <c r="T327" i="82"/>
  <c r="U327" i="82"/>
  <c r="V327" i="82"/>
  <c r="W327" i="82"/>
  <c r="X327" i="82"/>
  <c r="Y327" i="82"/>
  <c r="Z327" i="82"/>
  <c r="AA327" i="82"/>
  <c r="AB327" i="82"/>
  <c r="AC327" i="82"/>
  <c r="AD327" i="82"/>
  <c r="AE327" i="82"/>
  <c r="AF327" i="82"/>
  <c r="AG327" i="82"/>
  <c r="AH327" i="82"/>
  <c r="AI327" i="82"/>
  <c r="AJ327" i="82"/>
  <c r="AK327" i="82"/>
  <c r="AL327" i="82"/>
  <c r="AM327" i="82"/>
  <c r="AN327" i="82"/>
  <c r="AO327" i="82"/>
  <c r="AP327" i="82"/>
  <c r="AQ327" i="82"/>
  <c r="AR327" i="82"/>
  <c r="AS327" i="82"/>
  <c r="AT327" i="82"/>
  <c r="AU327" i="82"/>
  <c r="AV327" i="82"/>
  <c r="AW327" i="82"/>
  <c r="AX327" i="82"/>
  <c r="AY327" i="82"/>
  <c r="AZ327" i="82"/>
  <c r="BA327" i="82"/>
  <c r="BB327" i="82"/>
  <c r="BC327" i="82"/>
  <c r="BD327" i="82"/>
  <c r="BE327" i="82"/>
  <c r="BF327" i="82"/>
  <c r="BG327" i="82"/>
  <c r="BH327" i="82"/>
  <c r="BI327" i="82"/>
  <c r="BJ327" i="82"/>
  <c r="BK327" i="82"/>
  <c r="BL327" i="82"/>
  <c r="BM327" i="82"/>
  <c r="BN327" i="82"/>
  <c r="BO327" i="82"/>
  <c r="BP327" i="82"/>
  <c r="BQ327" i="82"/>
  <c r="BR327" i="82"/>
  <c r="BS327" i="82"/>
  <c r="BT327" i="82"/>
  <c r="BU327" i="82"/>
  <c r="BV327" i="82"/>
  <c r="BW327" i="82"/>
  <c r="BX327" i="82"/>
  <c r="BY327" i="82"/>
  <c r="BZ327" i="82"/>
  <c r="CA327" i="82"/>
  <c r="CB327" i="82"/>
  <c r="CC327" i="82"/>
  <c r="CD327" i="82"/>
  <c r="E328" i="82"/>
  <c r="F328" i="82"/>
  <c r="G328" i="82"/>
  <c r="H328" i="82"/>
  <c r="I328" i="82"/>
  <c r="J328" i="82"/>
  <c r="K328" i="82"/>
  <c r="L328" i="82"/>
  <c r="M328" i="82"/>
  <c r="N328" i="82"/>
  <c r="O328" i="82"/>
  <c r="P328" i="82"/>
  <c r="Q328" i="82"/>
  <c r="R328" i="82"/>
  <c r="S328" i="82"/>
  <c r="T328" i="82"/>
  <c r="U328" i="82"/>
  <c r="V328" i="82"/>
  <c r="W328" i="82"/>
  <c r="X328" i="82"/>
  <c r="Y328" i="82"/>
  <c r="Z328" i="82"/>
  <c r="AA328" i="82"/>
  <c r="AB328" i="82"/>
  <c r="AC328" i="82"/>
  <c r="AD328" i="82"/>
  <c r="AE328" i="82"/>
  <c r="AF328" i="82"/>
  <c r="AG328" i="82"/>
  <c r="AH328" i="82"/>
  <c r="AI328" i="82"/>
  <c r="AJ328" i="82"/>
  <c r="AK328" i="82"/>
  <c r="AL328" i="82"/>
  <c r="AM328" i="82"/>
  <c r="AN328" i="82"/>
  <c r="AO328" i="82"/>
  <c r="AP328" i="82"/>
  <c r="AQ328" i="82"/>
  <c r="AR328" i="82"/>
  <c r="AS328" i="82"/>
  <c r="AT328" i="82"/>
  <c r="AU328" i="82"/>
  <c r="AV328" i="82"/>
  <c r="AW328" i="82"/>
  <c r="AX328" i="82"/>
  <c r="AY328" i="82"/>
  <c r="AZ328" i="82"/>
  <c r="BA328" i="82"/>
  <c r="BB328" i="82"/>
  <c r="BC328" i="82"/>
  <c r="BD328" i="82"/>
  <c r="BE328" i="82"/>
  <c r="BF328" i="82"/>
  <c r="BG328" i="82"/>
  <c r="BH328" i="82"/>
  <c r="BI328" i="82"/>
  <c r="BJ328" i="82"/>
  <c r="BK328" i="82"/>
  <c r="BL328" i="82"/>
  <c r="BM328" i="82"/>
  <c r="BN328" i="82"/>
  <c r="BO328" i="82"/>
  <c r="BP328" i="82"/>
  <c r="BQ328" i="82"/>
  <c r="BR328" i="82"/>
  <c r="BS328" i="82"/>
  <c r="BT328" i="82"/>
  <c r="BU328" i="82"/>
  <c r="BV328" i="82"/>
  <c r="BW328" i="82"/>
  <c r="BX328" i="82"/>
  <c r="BY328" i="82"/>
  <c r="BZ328" i="82"/>
  <c r="CA328" i="82"/>
  <c r="CB328" i="82"/>
  <c r="CC328" i="82"/>
  <c r="CD328" i="82"/>
  <c r="E329" i="82"/>
  <c r="F329" i="82"/>
  <c r="G329" i="82"/>
  <c r="H329" i="82"/>
  <c r="I329" i="82"/>
  <c r="J329" i="82"/>
  <c r="K329" i="82"/>
  <c r="L329" i="82"/>
  <c r="M329" i="82"/>
  <c r="N329" i="82"/>
  <c r="O329" i="82"/>
  <c r="P329" i="82"/>
  <c r="Q329" i="82"/>
  <c r="R329" i="82"/>
  <c r="S329" i="82"/>
  <c r="T329" i="82"/>
  <c r="U329" i="82"/>
  <c r="V329" i="82"/>
  <c r="W329" i="82"/>
  <c r="X329" i="82"/>
  <c r="Y329" i="82"/>
  <c r="Z329" i="82"/>
  <c r="AA329" i="82"/>
  <c r="AB329" i="82"/>
  <c r="AC329" i="82"/>
  <c r="AD329" i="82"/>
  <c r="AE329" i="82"/>
  <c r="AF329" i="82"/>
  <c r="AG329" i="82"/>
  <c r="AH329" i="82"/>
  <c r="AI329" i="82"/>
  <c r="AJ329" i="82"/>
  <c r="AK329" i="82"/>
  <c r="AL329" i="82"/>
  <c r="AM329" i="82"/>
  <c r="AN329" i="82"/>
  <c r="AO329" i="82"/>
  <c r="AP329" i="82"/>
  <c r="AQ329" i="82"/>
  <c r="AR329" i="82"/>
  <c r="AS329" i="82"/>
  <c r="AT329" i="82"/>
  <c r="AU329" i="82"/>
  <c r="AV329" i="82"/>
  <c r="AW329" i="82"/>
  <c r="AX329" i="82"/>
  <c r="AY329" i="82"/>
  <c r="AZ329" i="82"/>
  <c r="BA329" i="82"/>
  <c r="BB329" i="82"/>
  <c r="BC329" i="82"/>
  <c r="BD329" i="82"/>
  <c r="BE329" i="82"/>
  <c r="BF329" i="82"/>
  <c r="BG329" i="82"/>
  <c r="BH329" i="82"/>
  <c r="BI329" i="82"/>
  <c r="BJ329" i="82"/>
  <c r="BK329" i="82"/>
  <c r="BL329" i="82"/>
  <c r="BM329" i="82"/>
  <c r="BN329" i="82"/>
  <c r="BO329" i="82"/>
  <c r="BP329" i="82"/>
  <c r="BQ329" i="82"/>
  <c r="BR329" i="82"/>
  <c r="BS329" i="82"/>
  <c r="BT329" i="82"/>
  <c r="BU329" i="82"/>
  <c r="BV329" i="82"/>
  <c r="BW329" i="82"/>
  <c r="BX329" i="82"/>
  <c r="BY329" i="82"/>
  <c r="BZ329" i="82"/>
  <c r="CA329" i="82"/>
  <c r="CB329" i="82"/>
  <c r="CC329" i="82"/>
  <c r="CD329" i="82"/>
  <c r="E330" i="82"/>
  <c r="F330" i="82"/>
  <c r="G330" i="82"/>
  <c r="H330" i="82"/>
  <c r="I330" i="82"/>
  <c r="J330" i="82"/>
  <c r="K330" i="82"/>
  <c r="L330" i="82"/>
  <c r="M330" i="82"/>
  <c r="N330" i="82"/>
  <c r="O330" i="82"/>
  <c r="P330" i="82"/>
  <c r="Q330" i="82"/>
  <c r="R330" i="82"/>
  <c r="S330" i="82"/>
  <c r="T330" i="82"/>
  <c r="U330" i="82"/>
  <c r="V330" i="82"/>
  <c r="W330" i="82"/>
  <c r="X330" i="82"/>
  <c r="Y330" i="82"/>
  <c r="Z330" i="82"/>
  <c r="AA330" i="82"/>
  <c r="AB330" i="82"/>
  <c r="AC330" i="82"/>
  <c r="AD330" i="82"/>
  <c r="AE330" i="82"/>
  <c r="AF330" i="82"/>
  <c r="AG330" i="82"/>
  <c r="AH330" i="82"/>
  <c r="AI330" i="82"/>
  <c r="AJ330" i="82"/>
  <c r="AK330" i="82"/>
  <c r="AL330" i="82"/>
  <c r="AM330" i="82"/>
  <c r="AN330" i="82"/>
  <c r="AO330" i="82"/>
  <c r="AP330" i="82"/>
  <c r="AQ330" i="82"/>
  <c r="AR330" i="82"/>
  <c r="AS330" i="82"/>
  <c r="AT330" i="82"/>
  <c r="AU330" i="82"/>
  <c r="AV330" i="82"/>
  <c r="AW330" i="82"/>
  <c r="AX330" i="82"/>
  <c r="AY330" i="82"/>
  <c r="AZ330" i="82"/>
  <c r="BA330" i="82"/>
  <c r="BB330" i="82"/>
  <c r="BC330" i="82"/>
  <c r="BD330" i="82"/>
  <c r="BE330" i="82"/>
  <c r="BF330" i="82"/>
  <c r="BG330" i="82"/>
  <c r="BH330" i="82"/>
  <c r="BI330" i="82"/>
  <c r="BJ330" i="82"/>
  <c r="BK330" i="82"/>
  <c r="BL330" i="82"/>
  <c r="BM330" i="82"/>
  <c r="BN330" i="82"/>
  <c r="BO330" i="82"/>
  <c r="BP330" i="82"/>
  <c r="BQ330" i="82"/>
  <c r="BR330" i="82"/>
  <c r="BS330" i="82"/>
  <c r="BT330" i="82"/>
  <c r="BU330" i="82"/>
  <c r="BV330" i="82"/>
  <c r="BW330" i="82"/>
  <c r="BX330" i="82"/>
  <c r="BY330" i="82"/>
  <c r="BZ330" i="82"/>
  <c r="CA330" i="82"/>
  <c r="CB330" i="82"/>
  <c r="CC330" i="82"/>
  <c r="CD330" i="82"/>
  <c r="E331" i="82"/>
  <c r="F331" i="82"/>
  <c r="G331" i="82"/>
  <c r="H331" i="82"/>
  <c r="I331" i="82"/>
  <c r="J331" i="82"/>
  <c r="K331" i="82"/>
  <c r="L331" i="82"/>
  <c r="M331" i="82"/>
  <c r="N331" i="82"/>
  <c r="O331" i="82"/>
  <c r="P331" i="82"/>
  <c r="P351" i="82" s="1"/>
  <c r="P353" i="82" s="1"/>
  <c r="Q331" i="82"/>
  <c r="R331" i="82"/>
  <c r="S331" i="82"/>
  <c r="T331" i="82"/>
  <c r="U331" i="82"/>
  <c r="V331" i="82"/>
  <c r="W331" i="82"/>
  <c r="X331" i="82"/>
  <c r="X351" i="82" s="1"/>
  <c r="X353" i="82" s="1"/>
  <c r="Y331" i="82"/>
  <c r="Z331" i="82"/>
  <c r="AA331" i="82"/>
  <c r="AB331" i="82"/>
  <c r="AC331" i="82"/>
  <c r="AD331" i="82"/>
  <c r="AE331" i="82"/>
  <c r="AF331" i="82"/>
  <c r="AG331" i="82"/>
  <c r="AH331" i="82"/>
  <c r="AI331" i="82"/>
  <c r="AJ331" i="82"/>
  <c r="AK331" i="82"/>
  <c r="AL331" i="82"/>
  <c r="AM331" i="82"/>
  <c r="AN331" i="82"/>
  <c r="AN351" i="82" s="1"/>
  <c r="AN353" i="82" s="1"/>
  <c r="AO331" i="82"/>
  <c r="AP331" i="82"/>
  <c r="AQ331" i="82"/>
  <c r="AR331" i="82"/>
  <c r="AS331" i="82"/>
  <c r="AT331" i="82"/>
  <c r="AU331" i="82"/>
  <c r="AV331" i="82"/>
  <c r="AV351" i="82" s="1"/>
  <c r="AV353" i="82" s="1"/>
  <c r="AV359" i="82" s="1"/>
  <c r="AW331" i="82"/>
  <c r="AX331" i="82"/>
  <c r="AY331" i="82"/>
  <c r="AZ331" i="82"/>
  <c r="BA331" i="82"/>
  <c r="BB331" i="82"/>
  <c r="BC331" i="82"/>
  <c r="BD331" i="82"/>
  <c r="BD351" i="82" s="1"/>
  <c r="BD353" i="82" s="1"/>
  <c r="BE331" i="82"/>
  <c r="BF331" i="82"/>
  <c r="BG331" i="82"/>
  <c r="BH331" i="82"/>
  <c r="BI331" i="82"/>
  <c r="BJ331" i="82"/>
  <c r="BK331" i="82"/>
  <c r="BL331" i="82"/>
  <c r="BL351" i="82" s="1"/>
  <c r="BL353" i="82" s="1"/>
  <c r="BM331" i="82"/>
  <c r="BN331" i="82"/>
  <c r="BO331" i="82"/>
  <c r="BP331" i="82"/>
  <c r="BQ331" i="82"/>
  <c r="BR331" i="82"/>
  <c r="BS331" i="82"/>
  <c r="BT331" i="82"/>
  <c r="BT351" i="82" s="1"/>
  <c r="BT353" i="82" s="1"/>
  <c r="BU331" i="82"/>
  <c r="BV331" i="82"/>
  <c r="BW331" i="82"/>
  <c r="BX331" i="82"/>
  <c r="BY331" i="82"/>
  <c r="BZ331" i="82"/>
  <c r="CA331" i="82"/>
  <c r="CB331" i="82"/>
  <c r="CB351" i="82" s="1"/>
  <c r="CB353" i="82" s="1"/>
  <c r="CC331" i="82"/>
  <c r="CD331" i="82"/>
  <c r="E332" i="82"/>
  <c r="F332" i="82"/>
  <c r="G332" i="82"/>
  <c r="H332" i="82"/>
  <c r="I332" i="82"/>
  <c r="J332" i="82"/>
  <c r="K332" i="82"/>
  <c r="L332" i="82"/>
  <c r="M332" i="82"/>
  <c r="N332" i="82"/>
  <c r="O332" i="82"/>
  <c r="P332" i="82"/>
  <c r="Q332" i="82"/>
  <c r="R332" i="82"/>
  <c r="S332" i="82"/>
  <c r="T332" i="82"/>
  <c r="T351" i="82" s="1"/>
  <c r="T353" i="82" s="1"/>
  <c r="U332" i="82"/>
  <c r="V332" i="82"/>
  <c r="W332" i="82"/>
  <c r="X332" i="82"/>
  <c r="Y332" i="82"/>
  <c r="Z332" i="82"/>
  <c r="AA332" i="82"/>
  <c r="AB332" i="82"/>
  <c r="AB351" i="82" s="1"/>
  <c r="AB353" i="82" s="1"/>
  <c r="AC332" i="82"/>
  <c r="AD332" i="82"/>
  <c r="AE332" i="82"/>
  <c r="AF332" i="82"/>
  <c r="AG332" i="82"/>
  <c r="AH332" i="82"/>
  <c r="AI332" i="82"/>
  <c r="AJ332" i="82"/>
  <c r="AJ351" i="82" s="1"/>
  <c r="AJ353" i="82" s="1"/>
  <c r="AK332" i="82"/>
  <c r="AL332" i="82"/>
  <c r="AM332" i="82"/>
  <c r="AN332" i="82"/>
  <c r="AO332" i="82"/>
  <c r="AP332" i="82"/>
  <c r="AQ332" i="82"/>
  <c r="AR332" i="82"/>
  <c r="AR351" i="82" s="1"/>
  <c r="AR353" i="82" s="1"/>
  <c r="AS332" i="82"/>
  <c r="AT332" i="82"/>
  <c r="AU332" i="82"/>
  <c r="AV332" i="82"/>
  <c r="AW332" i="82"/>
  <c r="AX332" i="82"/>
  <c r="AY332" i="82"/>
  <c r="AZ332" i="82"/>
  <c r="AZ351" i="82" s="1"/>
  <c r="AZ353" i="82" s="1"/>
  <c r="BA332" i="82"/>
  <c r="BB332" i="82"/>
  <c r="BC332" i="82"/>
  <c r="BD332" i="82"/>
  <c r="BE332" i="82"/>
  <c r="BF332" i="82"/>
  <c r="BG332" i="82"/>
  <c r="BH332" i="82"/>
  <c r="BH351" i="82" s="1"/>
  <c r="BH353" i="82" s="1"/>
  <c r="BH359" i="82" s="1"/>
  <c r="BI332" i="82"/>
  <c r="BJ332" i="82"/>
  <c r="BK332" i="82"/>
  <c r="BL332" i="82"/>
  <c r="BM332" i="82"/>
  <c r="BN332" i="82"/>
  <c r="BO332" i="82"/>
  <c r="BP332" i="82"/>
  <c r="BP351" i="82" s="1"/>
  <c r="BP353" i="82" s="1"/>
  <c r="BP359" i="82" s="1"/>
  <c r="BQ332" i="82"/>
  <c r="BR332" i="82"/>
  <c r="BS332" i="82"/>
  <c r="BT332" i="82"/>
  <c r="BU332" i="82"/>
  <c r="BV332" i="82"/>
  <c r="BW332" i="82"/>
  <c r="BX332" i="82"/>
  <c r="BY332" i="82"/>
  <c r="BZ332" i="82"/>
  <c r="CA332" i="82"/>
  <c r="CB332" i="82"/>
  <c r="CC332" i="82"/>
  <c r="CD332" i="82"/>
  <c r="E333" i="82"/>
  <c r="F333" i="82"/>
  <c r="G333" i="82"/>
  <c r="H333" i="82"/>
  <c r="I333" i="82"/>
  <c r="J333" i="82"/>
  <c r="K333" i="82"/>
  <c r="L333" i="82"/>
  <c r="M333" i="82"/>
  <c r="N333" i="82"/>
  <c r="O333" i="82"/>
  <c r="P333" i="82"/>
  <c r="Q333" i="82"/>
  <c r="R333" i="82"/>
  <c r="S333" i="82"/>
  <c r="T333" i="82"/>
  <c r="U333" i="82"/>
  <c r="V333" i="82"/>
  <c r="W333" i="82"/>
  <c r="X333" i="82"/>
  <c r="Y333" i="82"/>
  <c r="Z333" i="82"/>
  <c r="AA333" i="82"/>
  <c r="AB333" i="82"/>
  <c r="AC333" i="82"/>
  <c r="AD333" i="82"/>
  <c r="AE333" i="82"/>
  <c r="AF333" i="82"/>
  <c r="AG333" i="82"/>
  <c r="AH333" i="82"/>
  <c r="AI333" i="82"/>
  <c r="AJ333" i="82"/>
  <c r="AK333" i="82"/>
  <c r="AL333" i="82"/>
  <c r="AM333" i="82"/>
  <c r="AN333" i="82"/>
  <c r="AO333" i="82"/>
  <c r="AP333" i="82"/>
  <c r="AQ333" i="82"/>
  <c r="AR333" i="82"/>
  <c r="AS333" i="82"/>
  <c r="AT333" i="82"/>
  <c r="AU333" i="82"/>
  <c r="AV333" i="82"/>
  <c r="AW333" i="82"/>
  <c r="AX333" i="82"/>
  <c r="AY333" i="82"/>
  <c r="AZ333" i="82"/>
  <c r="BA333" i="82"/>
  <c r="BB333" i="82"/>
  <c r="BC333" i="82"/>
  <c r="BD333" i="82"/>
  <c r="BE333" i="82"/>
  <c r="BF333" i="82"/>
  <c r="BG333" i="82"/>
  <c r="BH333" i="82"/>
  <c r="BI333" i="82"/>
  <c r="BJ333" i="82"/>
  <c r="BK333" i="82"/>
  <c r="BL333" i="82"/>
  <c r="BM333" i="82"/>
  <c r="BN333" i="82"/>
  <c r="BO333" i="82"/>
  <c r="BP333" i="82"/>
  <c r="BQ333" i="82"/>
  <c r="BR333" i="82"/>
  <c r="BS333" i="82"/>
  <c r="BT333" i="82"/>
  <c r="BU333" i="82"/>
  <c r="BV333" i="82"/>
  <c r="BW333" i="82"/>
  <c r="BX333" i="82"/>
  <c r="BY333" i="82"/>
  <c r="BZ333" i="82"/>
  <c r="CA333" i="82"/>
  <c r="CB333" i="82"/>
  <c r="CC333" i="82"/>
  <c r="CD333" i="82"/>
  <c r="E334" i="82"/>
  <c r="F334" i="82"/>
  <c r="G334" i="82"/>
  <c r="H334" i="82"/>
  <c r="I334" i="82"/>
  <c r="J334" i="82"/>
  <c r="K334" i="82"/>
  <c r="L334" i="82"/>
  <c r="M334" i="82"/>
  <c r="N334" i="82"/>
  <c r="O334" i="82"/>
  <c r="P334" i="82"/>
  <c r="Q334" i="82"/>
  <c r="R334" i="82"/>
  <c r="S334" i="82"/>
  <c r="T334" i="82"/>
  <c r="U334" i="82"/>
  <c r="V334" i="82"/>
  <c r="W334" i="82"/>
  <c r="X334" i="82"/>
  <c r="Y334" i="82"/>
  <c r="Z334" i="82"/>
  <c r="AA334" i="82"/>
  <c r="AB334" i="82"/>
  <c r="AC334" i="82"/>
  <c r="AD334" i="82"/>
  <c r="AE334" i="82"/>
  <c r="AF334" i="82"/>
  <c r="AG334" i="82"/>
  <c r="AH334" i="82"/>
  <c r="AI334" i="82"/>
  <c r="AJ334" i="82"/>
  <c r="AK334" i="82"/>
  <c r="AL334" i="82"/>
  <c r="AM334" i="82"/>
  <c r="AN334" i="82"/>
  <c r="AO334" i="82"/>
  <c r="AP334" i="82"/>
  <c r="AQ334" i="82"/>
  <c r="AR334" i="82"/>
  <c r="AS334" i="82"/>
  <c r="AT334" i="82"/>
  <c r="AU334" i="82"/>
  <c r="AV334" i="82"/>
  <c r="AW334" i="82"/>
  <c r="AX334" i="82"/>
  <c r="AY334" i="82"/>
  <c r="AZ334" i="82"/>
  <c r="BA334" i="82"/>
  <c r="BB334" i="82"/>
  <c r="BC334" i="82"/>
  <c r="BD334" i="82"/>
  <c r="BE334" i="82"/>
  <c r="BF334" i="82"/>
  <c r="BG334" i="82"/>
  <c r="BH334" i="82"/>
  <c r="BI334" i="82"/>
  <c r="BJ334" i="82"/>
  <c r="BK334" i="82"/>
  <c r="BL334" i="82"/>
  <c r="BM334" i="82"/>
  <c r="BN334" i="82"/>
  <c r="BO334" i="82"/>
  <c r="BP334" i="82"/>
  <c r="BQ334" i="82"/>
  <c r="BR334" i="82"/>
  <c r="BS334" i="82"/>
  <c r="BT334" i="82"/>
  <c r="BU334" i="82"/>
  <c r="BV334" i="82"/>
  <c r="BW334" i="82"/>
  <c r="BX334" i="82"/>
  <c r="BY334" i="82"/>
  <c r="BZ334" i="82"/>
  <c r="CA334" i="82"/>
  <c r="CB334" i="82"/>
  <c r="CC334" i="82"/>
  <c r="CD334" i="82"/>
  <c r="E335" i="82"/>
  <c r="F335" i="82"/>
  <c r="G335" i="82"/>
  <c r="H335" i="82"/>
  <c r="I335" i="82"/>
  <c r="J335" i="82"/>
  <c r="K335" i="82"/>
  <c r="L335" i="82"/>
  <c r="M335" i="82"/>
  <c r="N335" i="82"/>
  <c r="O335" i="82"/>
  <c r="P335" i="82"/>
  <c r="Q335" i="82"/>
  <c r="R335" i="82"/>
  <c r="S335" i="82"/>
  <c r="T335" i="82"/>
  <c r="U335" i="82"/>
  <c r="V335" i="82"/>
  <c r="W335" i="82"/>
  <c r="X335" i="82"/>
  <c r="Y335" i="82"/>
  <c r="Z335" i="82"/>
  <c r="AA335" i="82"/>
  <c r="AB335" i="82"/>
  <c r="AC335" i="82"/>
  <c r="AD335" i="82"/>
  <c r="AE335" i="82"/>
  <c r="AF335" i="82"/>
  <c r="AG335" i="82"/>
  <c r="AH335" i="82"/>
  <c r="AI335" i="82"/>
  <c r="AJ335" i="82"/>
  <c r="AK335" i="82"/>
  <c r="AL335" i="82"/>
  <c r="AM335" i="82"/>
  <c r="AN335" i="82"/>
  <c r="AO335" i="82"/>
  <c r="AP335" i="82"/>
  <c r="AQ335" i="82"/>
  <c r="AR335" i="82"/>
  <c r="AS335" i="82"/>
  <c r="AT335" i="82"/>
  <c r="AU335" i="82"/>
  <c r="AV335" i="82"/>
  <c r="AW335" i="82"/>
  <c r="AX335" i="82"/>
  <c r="AY335" i="82"/>
  <c r="AZ335" i="82"/>
  <c r="BA335" i="82"/>
  <c r="BB335" i="82"/>
  <c r="BC335" i="82"/>
  <c r="BD335" i="82"/>
  <c r="BE335" i="82"/>
  <c r="BF335" i="82"/>
  <c r="BG335" i="82"/>
  <c r="BH335" i="82"/>
  <c r="BI335" i="82"/>
  <c r="BJ335" i="82"/>
  <c r="BK335" i="82"/>
  <c r="BL335" i="82"/>
  <c r="BM335" i="82"/>
  <c r="BN335" i="82"/>
  <c r="BO335" i="82"/>
  <c r="BP335" i="82"/>
  <c r="BQ335" i="82"/>
  <c r="BR335" i="82"/>
  <c r="BS335" i="82"/>
  <c r="BT335" i="82"/>
  <c r="BU335" i="82"/>
  <c r="BV335" i="82"/>
  <c r="BW335" i="82"/>
  <c r="BX335" i="82"/>
  <c r="BY335" i="82"/>
  <c r="BZ335" i="82"/>
  <c r="CA335" i="82"/>
  <c r="CB335" i="82"/>
  <c r="CC335" i="82"/>
  <c r="CD335" i="82"/>
  <c r="E336" i="82"/>
  <c r="F336" i="82"/>
  <c r="G336" i="82"/>
  <c r="H336" i="82"/>
  <c r="I336" i="82"/>
  <c r="J336" i="82"/>
  <c r="K336" i="82"/>
  <c r="L336" i="82"/>
  <c r="M336" i="82"/>
  <c r="N336" i="82"/>
  <c r="O336" i="82"/>
  <c r="P336" i="82"/>
  <c r="Q336" i="82"/>
  <c r="R336" i="82"/>
  <c r="S336" i="82"/>
  <c r="T336" i="82"/>
  <c r="U336" i="82"/>
  <c r="V336" i="82"/>
  <c r="W336" i="82"/>
  <c r="X336" i="82"/>
  <c r="Y336" i="82"/>
  <c r="Z336" i="82"/>
  <c r="AA336" i="82"/>
  <c r="AB336" i="82"/>
  <c r="AC336" i="82"/>
  <c r="AD336" i="82"/>
  <c r="AE336" i="82"/>
  <c r="AF336" i="82"/>
  <c r="AG336" i="82"/>
  <c r="AH336" i="82"/>
  <c r="AI336" i="82"/>
  <c r="AJ336" i="82"/>
  <c r="AK336" i="82"/>
  <c r="AL336" i="82"/>
  <c r="AM336" i="82"/>
  <c r="AN336" i="82"/>
  <c r="AO336" i="82"/>
  <c r="AP336" i="82"/>
  <c r="AQ336" i="82"/>
  <c r="AR336" i="82"/>
  <c r="AS336" i="82"/>
  <c r="AT336" i="82"/>
  <c r="AU336" i="82"/>
  <c r="AV336" i="82"/>
  <c r="AW336" i="82"/>
  <c r="AX336" i="82"/>
  <c r="AY336" i="82"/>
  <c r="AZ336" i="82"/>
  <c r="BA336" i="82"/>
  <c r="BB336" i="82"/>
  <c r="BC336" i="82"/>
  <c r="BD336" i="82"/>
  <c r="BE336" i="82"/>
  <c r="BF336" i="82"/>
  <c r="BG336" i="82"/>
  <c r="BH336" i="82"/>
  <c r="BI336" i="82"/>
  <c r="BJ336" i="82"/>
  <c r="BK336" i="82"/>
  <c r="BL336" i="82"/>
  <c r="BM336" i="82"/>
  <c r="BN336" i="82"/>
  <c r="BO336" i="82"/>
  <c r="BP336" i="82"/>
  <c r="BQ336" i="82"/>
  <c r="BR336" i="82"/>
  <c r="BS336" i="82"/>
  <c r="BT336" i="82"/>
  <c r="BU336" i="82"/>
  <c r="BV336" i="82"/>
  <c r="BW336" i="82"/>
  <c r="BX336" i="82"/>
  <c r="BY336" i="82"/>
  <c r="BZ336" i="82"/>
  <c r="CA336" i="82"/>
  <c r="CB336" i="82"/>
  <c r="CC336" i="82"/>
  <c r="CD336" i="82"/>
  <c r="E337" i="82"/>
  <c r="F337" i="82"/>
  <c r="G337" i="82"/>
  <c r="H337" i="82"/>
  <c r="I337" i="82"/>
  <c r="J337" i="82"/>
  <c r="K337" i="82"/>
  <c r="L337" i="82"/>
  <c r="M337" i="82"/>
  <c r="N337" i="82"/>
  <c r="O337" i="82"/>
  <c r="P337" i="82"/>
  <c r="Q337" i="82"/>
  <c r="Q351" i="82" s="1"/>
  <c r="Q353" i="82" s="1"/>
  <c r="R337" i="82"/>
  <c r="S337" i="82"/>
  <c r="T337" i="82"/>
  <c r="U337" i="82"/>
  <c r="V337" i="82"/>
  <c r="W337" i="82"/>
  <c r="X337" i="82"/>
  <c r="Y337" i="82"/>
  <c r="Z337" i="82"/>
  <c r="AA337" i="82"/>
  <c r="AB337" i="82"/>
  <c r="AC337" i="82"/>
  <c r="AD337" i="82"/>
  <c r="AE337" i="82"/>
  <c r="AF337" i="82"/>
  <c r="AG337" i="82"/>
  <c r="AH337" i="82"/>
  <c r="AI337" i="82"/>
  <c r="AJ337" i="82"/>
  <c r="AK337" i="82"/>
  <c r="AL337" i="82"/>
  <c r="AM337" i="82"/>
  <c r="AN337" i="82"/>
  <c r="AO337" i="82"/>
  <c r="AO351" i="82" s="1"/>
  <c r="AO353" i="82" s="1"/>
  <c r="AP337" i="82"/>
  <c r="AQ337" i="82"/>
  <c r="AR337" i="82"/>
  <c r="AS337" i="82"/>
  <c r="AT337" i="82"/>
  <c r="AU337" i="82"/>
  <c r="AV337" i="82"/>
  <c r="AW337" i="82"/>
  <c r="AX337" i="82"/>
  <c r="AY337" i="82"/>
  <c r="AZ337" i="82"/>
  <c r="BA337" i="82"/>
  <c r="BB337" i="82"/>
  <c r="BC337" i="82"/>
  <c r="BD337" i="82"/>
  <c r="BE337" i="82"/>
  <c r="BF337" i="82"/>
  <c r="BG337" i="82"/>
  <c r="BH337" i="82"/>
  <c r="BI337" i="82"/>
  <c r="BJ337" i="82"/>
  <c r="BK337" i="82"/>
  <c r="BL337" i="82"/>
  <c r="BM337" i="82"/>
  <c r="BM351" i="82" s="1"/>
  <c r="BM353" i="82" s="1"/>
  <c r="BN337" i="82"/>
  <c r="BO337" i="82"/>
  <c r="BP337" i="82"/>
  <c r="BQ337" i="82"/>
  <c r="BR337" i="82"/>
  <c r="BS337" i="82"/>
  <c r="BT337" i="82"/>
  <c r="BU337" i="82"/>
  <c r="BV337" i="82"/>
  <c r="BW337" i="82"/>
  <c r="BX337" i="82"/>
  <c r="BY337" i="82"/>
  <c r="BZ337" i="82"/>
  <c r="CA337" i="82"/>
  <c r="CB337" i="82"/>
  <c r="CC337" i="82"/>
  <c r="CD337" i="82"/>
  <c r="E338" i="82"/>
  <c r="E351" i="82" s="1"/>
  <c r="E353" i="82" s="1"/>
  <c r="F338" i="82"/>
  <c r="G338" i="82"/>
  <c r="H338" i="82"/>
  <c r="I338" i="82"/>
  <c r="J338" i="82"/>
  <c r="K338" i="82"/>
  <c r="L338" i="82"/>
  <c r="M338" i="82"/>
  <c r="N338" i="82"/>
  <c r="O338" i="82"/>
  <c r="P338" i="82"/>
  <c r="Q338" i="82"/>
  <c r="R338" i="82"/>
  <c r="S338" i="82"/>
  <c r="T338" i="82"/>
  <c r="U338" i="82"/>
  <c r="V338" i="82"/>
  <c r="W338" i="82"/>
  <c r="X338" i="82"/>
  <c r="Y338" i="82"/>
  <c r="Z338" i="82"/>
  <c r="AA338" i="82"/>
  <c r="AB338" i="82"/>
  <c r="AC338" i="82"/>
  <c r="AC351" i="82" s="1"/>
  <c r="AC353" i="82" s="1"/>
  <c r="AC359" i="82" s="1"/>
  <c r="AD338" i="82"/>
  <c r="AE338" i="82"/>
  <c r="AF338" i="82"/>
  <c r="AG338" i="82"/>
  <c r="AH338" i="82"/>
  <c r="AI338" i="82"/>
  <c r="AJ338" i="82"/>
  <c r="AK338" i="82"/>
  <c r="AL338" i="82"/>
  <c r="AM338" i="82"/>
  <c r="AN338" i="82"/>
  <c r="AO338" i="82"/>
  <c r="AP338" i="82"/>
  <c r="AQ338" i="82"/>
  <c r="AR338" i="82"/>
  <c r="AS338" i="82"/>
  <c r="AT338" i="82"/>
  <c r="AU338" i="82"/>
  <c r="AV338" i="82"/>
  <c r="AW338" i="82"/>
  <c r="AX338" i="82"/>
  <c r="AY338" i="82"/>
  <c r="AZ338" i="82"/>
  <c r="BA338" i="82"/>
  <c r="BA351" i="82" s="1"/>
  <c r="BA353" i="82" s="1"/>
  <c r="BB338" i="82"/>
  <c r="BC338" i="82"/>
  <c r="BD338" i="82"/>
  <c r="BE338" i="82"/>
  <c r="BF338" i="82"/>
  <c r="BG338" i="82"/>
  <c r="BH338" i="82"/>
  <c r="BI338" i="82"/>
  <c r="BJ338" i="82"/>
  <c r="BK338" i="82"/>
  <c r="BL338" i="82"/>
  <c r="BM338" i="82"/>
  <c r="BN338" i="82"/>
  <c r="BO338" i="82"/>
  <c r="BP338" i="82"/>
  <c r="BQ338" i="82"/>
  <c r="BR338" i="82"/>
  <c r="BS338" i="82"/>
  <c r="BT338" i="82"/>
  <c r="BU338" i="82"/>
  <c r="BV338" i="82"/>
  <c r="BW338" i="82"/>
  <c r="BX338" i="82"/>
  <c r="BY338" i="82"/>
  <c r="BZ338" i="82"/>
  <c r="CA338" i="82"/>
  <c r="CB338" i="82"/>
  <c r="CC338" i="82"/>
  <c r="CD338" i="82"/>
  <c r="E339" i="82"/>
  <c r="F339" i="82"/>
  <c r="G339" i="82"/>
  <c r="H339" i="82"/>
  <c r="I339" i="82"/>
  <c r="J339" i="82"/>
  <c r="K339" i="82"/>
  <c r="L339" i="82"/>
  <c r="M339" i="82"/>
  <c r="N339" i="82"/>
  <c r="O339" i="82"/>
  <c r="P339" i="82"/>
  <c r="Q339" i="82"/>
  <c r="R339" i="82"/>
  <c r="S339" i="82"/>
  <c r="T339" i="82"/>
  <c r="U339" i="82"/>
  <c r="V339" i="82"/>
  <c r="W339" i="82"/>
  <c r="X339" i="82"/>
  <c r="Y339" i="82"/>
  <c r="Z339" i="82"/>
  <c r="AA339" i="82"/>
  <c r="AB339" i="82"/>
  <c r="AC339" i="82"/>
  <c r="AD339" i="82"/>
  <c r="AE339" i="82"/>
  <c r="AF339" i="82"/>
  <c r="AG339" i="82"/>
  <c r="AH339" i="82"/>
  <c r="AI339" i="82"/>
  <c r="AJ339" i="82"/>
  <c r="AK339" i="82"/>
  <c r="AL339" i="82"/>
  <c r="AM339" i="82"/>
  <c r="AN339" i="82"/>
  <c r="AO339" i="82"/>
  <c r="AP339" i="82"/>
  <c r="AQ339" i="82"/>
  <c r="AR339" i="82"/>
  <c r="AS339" i="82"/>
  <c r="AT339" i="82"/>
  <c r="AU339" i="82"/>
  <c r="AV339" i="82"/>
  <c r="AW339" i="82"/>
  <c r="AX339" i="82"/>
  <c r="AY339" i="82"/>
  <c r="AZ339" i="82"/>
  <c r="BA339" i="82"/>
  <c r="BB339" i="82"/>
  <c r="BC339" i="82"/>
  <c r="BD339" i="82"/>
  <c r="BE339" i="82"/>
  <c r="BF339" i="82"/>
  <c r="BG339" i="82"/>
  <c r="BH339" i="82"/>
  <c r="BI339" i="82"/>
  <c r="BJ339" i="82"/>
  <c r="BK339" i="82"/>
  <c r="BL339" i="82"/>
  <c r="BM339" i="82"/>
  <c r="BN339" i="82"/>
  <c r="BO339" i="82"/>
  <c r="BP339" i="82"/>
  <c r="BQ339" i="82"/>
  <c r="BR339" i="82"/>
  <c r="BS339" i="82"/>
  <c r="BT339" i="82"/>
  <c r="BU339" i="82"/>
  <c r="BV339" i="82"/>
  <c r="BW339" i="82"/>
  <c r="BX339" i="82"/>
  <c r="BY339" i="82"/>
  <c r="BZ339" i="82"/>
  <c r="CA339" i="82"/>
  <c r="CB339" i="82"/>
  <c r="CC339" i="82"/>
  <c r="CD339" i="82"/>
  <c r="E340" i="82"/>
  <c r="F340" i="82"/>
  <c r="G340" i="82"/>
  <c r="H340" i="82"/>
  <c r="I340" i="82"/>
  <c r="J340" i="82"/>
  <c r="K340" i="82"/>
  <c r="L340" i="82"/>
  <c r="M340" i="82"/>
  <c r="N340" i="82"/>
  <c r="O340" i="82"/>
  <c r="P340" i="82"/>
  <c r="Q340" i="82"/>
  <c r="R340" i="82"/>
  <c r="S340" i="82"/>
  <c r="T340" i="82"/>
  <c r="U340" i="82"/>
  <c r="V340" i="82"/>
  <c r="W340" i="82"/>
  <c r="X340" i="82"/>
  <c r="Y340" i="82"/>
  <c r="Z340" i="82"/>
  <c r="AA340" i="82"/>
  <c r="AB340" i="82"/>
  <c r="AC340" i="82"/>
  <c r="AD340" i="82"/>
  <c r="AE340" i="82"/>
  <c r="AF340" i="82"/>
  <c r="AG340" i="82"/>
  <c r="AH340" i="82"/>
  <c r="AI340" i="82"/>
  <c r="AJ340" i="82"/>
  <c r="AK340" i="82"/>
  <c r="AL340" i="82"/>
  <c r="AM340" i="82"/>
  <c r="AN340" i="82"/>
  <c r="AO340" i="82"/>
  <c r="AP340" i="82"/>
  <c r="AQ340" i="82"/>
  <c r="AR340" i="82"/>
  <c r="AS340" i="82"/>
  <c r="AT340" i="82"/>
  <c r="AU340" i="82"/>
  <c r="AV340" i="82"/>
  <c r="AW340" i="82"/>
  <c r="AX340" i="82"/>
  <c r="AY340" i="82"/>
  <c r="AZ340" i="82"/>
  <c r="BA340" i="82"/>
  <c r="BB340" i="82"/>
  <c r="BC340" i="82"/>
  <c r="BD340" i="82"/>
  <c r="BE340" i="82"/>
  <c r="BF340" i="82"/>
  <c r="BG340" i="82"/>
  <c r="BH340" i="82"/>
  <c r="BI340" i="82"/>
  <c r="BJ340" i="82"/>
  <c r="BK340" i="82"/>
  <c r="BL340" i="82"/>
  <c r="BM340" i="82"/>
  <c r="BN340" i="82"/>
  <c r="BO340" i="82"/>
  <c r="BP340" i="82"/>
  <c r="BQ340" i="82"/>
  <c r="BR340" i="82"/>
  <c r="BS340" i="82"/>
  <c r="BT340" i="82"/>
  <c r="BU340" i="82"/>
  <c r="BV340" i="82"/>
  <c r="BW340" i="82"/>
  <c r="BX340" i="82"/>
  <c r="BY340" i="82"/>
  <c r="BZ340" i="82"/>
  <c r="CA340" i="82"/>
  <c r="CB340" i="82"/>
  <c r="CC340" i="82"/>
  <c r="CD340" i="82"/>
  <c r="E341" i="82"/>
  <c r="F341" i="82"/>
  <c r="G341" i="82"/>
  <c r="H341" i="82"/>
  <c r="I341" i="82"/>
  <c r="J341" i="82"/>
  <c r="K341" i="82"/>
  <c r="L341" i="82"/>
  <c r="M341" i="82"/>
  <c r="N341" i="82"/>
  <c r="O341" i="82"/>
  <c r="P341" i="82"/>
  <c r="Q341" i="82"/>
  <c r="R341" i="82"/>
  <c r="S341" i="82"/>
  <c r="T341" i="82"/>
  <c r="U341" i="82"/>
  <c r="V341" i="82"/>
  <c r="W341" i="82"/>
  <c r="X341" i="82"/>
  <c r="Y341" i="82"/>
  <c r="Z341" i="82"/>
  <c r="AA341" i="82"/>
  <c r="AB341" i="82"/>
  <c r="AC341" i="82"/>
  <c r="AD341" i="82"/>
  <c r="AE341" i="82"/>
  <c r="AF341" i="82"/>
  <c r="AG341" i="82"/>
  <c r="AH341" i="82"/>
  <c r="AI341" i="82"/>
  <c r="AJ341" i="82"/>
  <c r="AK341" i="82"/>
  <c r="AL341" i="82"/>
  <c r="AM341" i="82"/>
  <c r="AN341" i="82"/>
  <c r="AO341" i="82"/>
  <c r="AP341" i="82"/>
  <c r="AQ341" i="82"/>
  <c r="AR341" i="82"/>
  <c r="AS341" i="82"/>
  <c r="AT341" i="82"/>
  <c r="AU341" i="82"/>
  <c r="AV341" i="82"/>
  <c r="AW341" i="82"/>
  <c r="AX341" i="82"/>
  <c r="AY341" i="82"/>
  <c r="AZ341" i="82"/>
  <c r="BA341" i="82"/>
  <c r="BB341" i="82"/>
  <c r="BC341" i="82"/>
  <c r="BD341" i="82"/>
  <c r="BE341" i="82"/>
  <c r="BF341" i="82"/>
  <c r="BG341" i="82"/>
  <c r="BH341" i="82"/>
  <c r="BI341" i="82"/>
  <c r="BJ341" i="82"/>
  <c r="BK341" i="82"/>
  <c r="BL341" i="82"/>
  <c r="BM341" i="82"/>
  <c r="BN341" i="82"/>
  <c r="BO341" i="82"/>
  <c r="BP341" i="82"/>
  <c r="BQ341" i="82"/>
  <c r="BR341" i="82"/>
  <c r="BS341" i="82"/>
  <c r="BT341" i="82"/>
  <c r="BU341" i="82"/>
  <c r="BV341" i="82"/>
  <c r="BW341" i="82"/>
  <c r="BX341" i="82"/>
  <c r="BY341" i="82"/>
  <c r="BZ341" i="82"/>
  <c r="CA341" i="82"/>
  <c r="CB341" i="82"/>
  <c r="CC341" i="82"/>
  <c r="CD341" i="82"/>
  <c r="E342" i="82"/>
  <c r="F342" i="82"/>
  <c r="G342" i="82"/>
  <c r="H342" i="82"/>
  <c r="I342" i="82"/>
  <c r="J342" i="82"/>
  <c r="K342" i="82"/>
  <c r="L342" i="82"/>
  <c r="M342" i="82"/>
  <c r="N342" i="82"/>
  <c r="O342" i="82"/>
  <c r="P342" i="82"/>
  <c r="Q342" i="82"/>
  <c r="R342" i="82"/>
  <c r="S342" i="82"/>
  <c r="T342" i="82"/>
  <c r="U342" i="82"/>
  <c r="V342" i="82"/>
  <c r="W342" i="82"/>
  <c r="X342" i="82"/>
  <c r="Y342" i="82"/>
  <c r="Z342" i="82"/>
  <c r="AA342" i="82"/>
  <c r="AB342" i="82"/>
  <c r="AC342" i="82"/>
  <c r="AD342" i="82"/>
  <c r="AE342" i="82"/>
  <c r="AF342" i="82"/>
  <c r="AG342" i="82"/>
  <c r="AH342" i="82"/>
  <c r="AI342" i="82"/>
  <c r="AJ342" i="82"/>
  <c r="AK342" i="82"/>
  <c r="AL342" i="82"/>
  <c r="AM342" i="82"/>
  <c r="AN342" i="82"/>
  <c r="AO342" i="82"/>
  <c r="AP342" i="82"/>
  <c r="AQ342" i="82"/>
  <c r="AR342" i="82"/>
  <c r="AS342" i="82"/>
  <c r="AT342" i="82"/>
  <c r="AU342" i="82"/>
  <c r="AV342" i="82"/>
  <c r="AW342" i="82"/>
  <c r="AX342" i="82"/>
  <c r="AY342" i="82"/>
  <c r="AZ342" i="82"/>
  <c r="BA342" i="82"/>
  <c r="BB342" i="82"/>
  <c r="BC342" i="82"/>
  <c r="BD342" i="82"/>
  <c r="BE342" i="82"/>
  <c r="BF342" i="82"/>
  <c r="BG342" i="82"/>
  <c r="BH342" i="82"/>
  <c r="BI342" i="82"/>
  <c r="BJ342" i="82"/>
  <c r="BK342" i="82"/>
  <c r="BL342" i="82"/>
  <c r="BM342" i="82"/>
  <c r="BN342" i="82"/>
  <c r="BO342" i="82"/>
  <c r="BP342" i="82"/>
  <c r="BQ342" i="82"/>
  <c r="BR342" i="82"/>
  <c r="BS342" i="82"/>
  <c r="BT342" i="82"/>
  <c r="BU342" i="82"/>
  <c r="BV342" i="82"/>
  <c r="BW342" i="82"/>
  <c r="BX342" i="82"/>
  <c r="BY342" i="82"/>
  <c r="BZ342" i="82"/>
  <c r="CA342" i="82"/>
  <c r="CB342" i="82"/>
  <c r="CC342" i="82"/>
  <c r="CD342" i="82"/>
  <c r="E343" i="82"/>
  <c r="F343" i="82"/>
  <c r="G343" i="82"/>
  <c r="H343" i="82"/>
  <c r="I343" i="82"/>
  <c r="J343" i="82"/>
  <c r="K343" i="82"/>
  <c r="L343" i="82"/>
  <c r="M343" i="82"/>
  <c r="N343" i="82"/>
  <c r="O343" i="82"/>
  <c r="P343" i="82"/>
  <c r="Q343" i="82"/>
  <c r="R343" i="82"/>
  <c r="S343" i="82"/>
  <c r="T343" i="82"/>
  <c r="U343" i="82"/>
  <c r="V343" i="82"/>
  <c r="W343" i="82"/>
  <c r="X343" i="82"/>
  <c r="Y343" i="82"/>
  <c r="Z343" i="82"/>
  <c r="AA343" i="82"/>
  <c r="AB343" i="82"/>
  <c r="AC343" i="82"/>
  <c r="AD343" i="82"/>
  <c r="AE343" i="82"/>
  <c r="AF343" i="82"/>
  <c r="AG343" i="82"/>
  <c r="AH343" i="82"/>
  <c r="AI343" i="82"/>
  <c r="AJ343" i="82"/>
  <c r="AK343" i="82"/>
  <c r="AL343" i="82"/>
  <c r="AM343" i="82"/>
  <c r="AN343" i="82"/>
  <c r="AO343" i="82"/>
  <c r="AP343" i="82"/>
  <c r="AQ343" i="82"/>
  <c r="AR343" i="82"/>
  <c r="AS343" i="82"/>
  <c r="AT343" i="82"/>
  <c r="AU343" i="82"/>
  <c r="AV343" i="82"/>
  <c r="AW343" i="82"/>
  <c r="AX343" i="82"/>
  <c r="AY343" i="82"/>
  <c r="AZ343" i="82"/>
  <c r="BA343" i="82"/>
  <c r="BB343" i="82"/>
  <c r="BC343" i="82"/>
  <c r="BD343" i="82"/>
  <c r="BE343" i="82"/>
  <c r="BF343" i="82"/>
  <c r="BG343" i="82"/>
  <c r="BH343" i="82"/>
  <c r="BI343" i="82"/>
  <c r="BJ343" i="82"/>
  <c r="BK343" i="82"/>
  <c r="BL343" i="82"/>
  <c r="BM343" i="82"/>
  <c r="BN343" i="82"/>
  <c r="BO343" i="82"/>
  <c r="BP343" i="82"/>
  <c r="BQ343" i="82"/>
  <c r="BR343" i="82"/>
  <c r="BS343" i="82"/>
  <c r="BT343" i="82"/>
  <c r="BU343" i="82"/>
  <c r="BV343" i="82"/>
  <c r="BW343" i="82"/>
  <c r="BX343" i="82"/>
  <c r="BY343" i="82"/>
  <c r="BZ343" i="82"/>
  <c r="CA343" i="82"/>
  <c r="CB343" i="82"/>
  <c r="CC343" i="82"/>
  <c r="CD343" i="82"/>
  <c r="E344" i="82"/>
  <c r="F344" i="82"/>
  <c r="G344" i="82"/>
  <c r="H344" i="82"/>
  <c r="I344" i="82"/>
  <c r="J344" i="82"/>
  <c r="K344" i="82"/>
  <c r="L344" i="82"/>
  <c r="M344" i="82"/>
  <c r="N344" i="82"/>
  <c r="O344" i="82"/>
  <c r="P344" i="82"/>
  <c r="Q344" i="82"/>
  <c r="R344" i="82"/>
  <c r="S344" i="82"/>
  <c r="T344" i="82"/>
  <c r="U344" i="82"/>
  <c r="V344" i="82"/>
  <c r="W344" i="82"/>
  <c r="X344" i="82"/>
  <c r="Y344" i="82"/>
  <c r="Z344" i="82"/>
  <c r="AA344" i="82"/>
  <c r="AB344" i="82"/>
  <c r="AC344" i="82"/>
  <c r="AD344" i="82"/>
  <c r="AE344" i="82"/>
  <c r="AF344" i="82"/>
  <c r="AG344" i="82"/>
  <c r="AH344" i="82"/>
  <c r="AI344" i="82"/>
  <c r="AJ344" i="82"/>
  <c r="AK344" i="82"/>
  <c r="AL344" i="82"/>
  <c r="AM344" i="82"/>
  <c r="AN344" i="82"/>
  <c r="AO344" i="82"/>
  <c r="AP344" i="82"/>
  <c r="AQ344" i="82"/>
  <c r="AR344" i="82"/>
  <c r="AS344" i="82"/>
  <c r="AT344" i="82"/>
  <c r="AU344" i="82"/>
  <c r="AV344" i="82"/>
  <c r="AW344" i="82"/>
  <c r="AX344" i="82"/>
  <c r="AY344" i="82"/>
  <c r="AZ344" i="82"/>
  <c r="BA344" i="82"/>
  <c r="BB344" i="82"/>
  <c r="BC344" i="82"/>
  <c r="BD344" i="82"/>
  <c r="BE344" i="82"/>
  <c r="BF344" i="82"/>
  <c r="BG344" i="82"/>
  <c r="BH344" i="82"/>
  <c r="BI344" i="82"/>
  <c r="BJ344" i="82"/>
  <c r="BK344" i="82"/>
  <c r="BL344" i="82"/>
  <c r="BM344" i="82"/>
  <c r="BN344" i="82"/>
  <c r="BO344" i="82"/>
  <c r="BP344" i="82"/>
  <c r="BQ344" i="82"/>
  <c r="BR344" i="82"/>
  <c r="BS344" i="82"/>
  <c r="BT344" i="82"/>
  <c r="BU344" i="82"/>
  <c r="BV344" i="82"/>
  <c r="BW344" i="82"/>
  <c r="BX344" i="82"/>
  <c r="BY344" i="82"/>
  <c r="BZ344" i="82"/>
  <c r="CA344" i="82"/>
  <c r="CB344" i="82"/>
  <c r="CC344" i="82"/>
  <c r="CD344" i="82"/>
  <c r="E345" i="82"/>
  <c r="F345" i="82"/>
  <c r="G345" i="82"/>
  <c r="H345" i="82"/>
  <c r="I345" i="82"/>
  <c r="J345" i="82"/>
  <c r="K345" i="82"/>
  <c r="L345" i="82"/>
  <c r="M345" i="82"/>
  <c r="N345" i="82"/>
  <c r="O345" i="82"/>
  <c r="P345" i="82"/>
  <c r="Q345" i="82"/>
  <c r="R345" i="82"/>
  <c r="S345" i="82"/>
  <c r="T345" i="82"/>
  <c r="U345" i="82"/>
  <c r="V345" i="82"/>
  <c r="W345" i="82"/>
  <c r="X345" i="82"/>
  <c r="Y345" i="82"/>
  <c r="Z345" i="82"/>
  <c r="AA345" i="82"/>
  <c r="AB345" i="82"/>
  <c r="AC345" i="82"/>
  <c r="AD345" i="82"/>
  <c r="AE345" i="82"/>
  <c r="AF345" i="82"/>
  <c r="AG345" i="82"/>
  <c r="AH345" i="82"/>
  <c r="AI345" i="82"/>
  <c r="AJ345" i="82"/>
  <c r="AK345" i="82"/>
  <c r="AL345" i="82"/>
  <c r="AM345" i="82"/>
  <c r="AN345" i="82"/>
  <c r="AO345" i="82"/>
  <c r="AP345" i="82"/>
  <c r="AQ345" i="82"/>
  <c r="AR345" i="82"/>
  <c r="AS345" i="82"/>
  <c r="AT345" i="82"/>
  <c r="AU345" i="82"/>
  <c r="AV345" i="82"/>
  <c r="AW345" i="82"/>
  <c r="AX345" i="82"/>
  <c r="AY345" i="82"/>
  <c r="AZ345" i="82"/>
  <c r="BA345" i="82"/>
  <c r="BB345" i="82"/>
  <c r="BC345" i="82"/>
  <c r="BD345" i="82"/>
  <c r="BE345" i="82"/>
  <c r="BF345" i="82"/>
  <c r="BG345" i="82"/>
  <c r="BH345" i="82"/>
  <c r="BI345" i="82"/>
  <c r="BJ345" i="82"/>
  <c r="BK345" i="82"/>
  <c r="BL345" i="82"/>
  <c r="BM345" i="82"/>
  <c r="BN345" i="82"/>
  <c r="BO345" i="82"/>
  <c r="BP345" i="82"/>
  <c r="BQ345" i="82"/>
  <c r="BR345" i="82"/>
  <c r="BS345" i="82"/>
  <c r="BT345" i="82"/>
  <c r="BU345" i="82"/>
  <c r="BV345" i="82"/>
  <c r="BW345" i="82"/>
  <c r="BX345" i="82"/>
  <c r="BY345" i="82"/>
  <c r="BZ345" i="82"/>
  <c r="CA345" i="82"/>
  <c r="CB345" i="82"/>
  <c r="CC345" i="82"/>
  <c r="CD345" i="82"/>
  <c r="E346" i="82"/>
  <c r="F346" i="82"/>
  <c r="G346" i="82"/>
  <c r="H346" i="82"/>
  <c r="I346" i="82"/>
  <c r="J346" i="82"/>
  <c r="K346" i="82"/>
  <c r="L346" i="82"/>
  <c r="M346" i="82"/>
  <c r="N346" i="82"/>
  <c r="O346" i="82"/>
  <c r="P346" i="82"/>
  <c r="Q346" i="82"/>
  <c r="R346" i="82"/>
  <c r="S346" i="82"/>
  <c r="T346" i="82"/>
  <c r="U346" i="82"/>
  <c r="V346" i="82"/>
  <c r="W346" i="82"/>
  <c r="X346" i="82"/>
  <c r="Y346" i="82"/>
  <c r="Z346" i="82"/>
  <c r="AA346" i="82"/>
  <c r="AB346" i="82"/>
  <c r="AC346" i="82"/>
  <c r="AD346" i="82"/>
  <c r="AE346" i="82"/>
  <c r="AF346" i="82"/>
  <c r="AG346" i="82"/>
  <c r="AH346" i="82"/>
  <c r="AI346" i="82"/>
  <c r="AJ346" i="82"/>
  <c r="AK346" i="82"/>
  <c r="AL346" i="82"/>
  <c r="AM346" i="82"/>
  <c r="AN346" i="82"/>
  <c r="AO346" i="82"/>
  <c r="AP346" i="82"/>
  <c r="AQ346" i="82"/>
  <c r="AR346" i="82"/>
  <c r="AS346" i="82"/>
  <c r="AT346" i="82"/>
  <c r="AU346" i="82"/>
  <c r="AV346" i="82"/>
  <c r="AW346" i="82"/>
  <c r="AX346" i="82"/>
  <c r="AY346" i="82"/>
  <c r="AZ346" i="82"/>
  <c r="BA346" i="82"/>
  <c r="BB346" i="82"/>
  <c r="BC346" i="82"/>
  <c r="BD346" i="82"/>
  <c r="BE346" i="82"/>
  <c r="BF346" i="82"/>
  <c r="BG346" i="82"/>
  <c r="BH346" i="82"/>
  <c r="BI346" i="82"/>
  <c r="BJ346" i="82"/>
  <c r="BK346" i="82"/>
  <c r="BL346" i="82"/>
  <c r="BM346" i="82"/>
  <c r="BN346" i="82"/>
  <c r="BO346" i="82"/>
  <c r="BP346" i="82"/>
  <c r="BQ346" i="82"/>
  <c r="BR346" i="82"/>
  <c r="BS346" i="82"/>
  <c r="BT346" i="82"/>
  <c r="BU346" i="82"/>
  <c r="BV346" i="82"/>
  <c r="BW346" i="82"/>
  <c r="BX346" i="82"/>
  <c r="BY346" i="82"/>
  <c r="BZ346" i="82"/>
  <c r="CA346" i="82"/>
  <c r="CB346" i="82"/>
  <c r="CC346" i="82"/>
  <c r="CD346" i="82"/>
  <c r="E347" i="82"/>
  <c r="F347" i="82"/>
  <c r="G347" i="82"/>
  <c r="H347" i="82"/>
  <c r="I347" i="82"/>
  <c r="J347" i="82"/>
  <c r="K347" i="82"/>
  <c r="L347" i="82"/>
  <c r="M347" i="82"/>
  <c r="N347" i="82"/>
  <c r="O347" i="82"/>
  <c r="P347" i="82"/>
  <c r="Q347" i="82"/>
  <c r="R347" i="82"/>
  <c r="S347" i="82"/>
  <c r="T347" i="82"/>
  <c r="U347" i="82"/>
  <c r="V347" i="82"/>
  <c r="W347" i="82"/>
  <c r="X347" i="82"/>
  <c r="Y347" i="82"/>
  <c r="Z347" i="82"/>
  <c r="AA347" i="82"/>
  <c r="AB347" i="82"/>
  <c r="AC347" i="82"/>
  <c r="AD347" i="82"/>
  <c r="AE347" i="82"/>
  <c r="AF347" i="82"/>
  <c r="AG347" i="82"/>
  <c r="AH347" i="82"/>
  <c r="AI347" i="82"/>
  <c r="AJ347" i="82"/>
  <c r="AK347" i="82"/>
  <c r="AL347" i="82"/>
  <c r="AM347" i="82"/>
  <c r="AN347" i="82"/>
  <c r="AO347" i="82"/>
  <c r="AP347" i="82"/>
  <c r="AQ347" i="82"/>
  <c r="AR347" i="82"/>
  <c r="AS347" i="82"/>
  <c r="AT347" i="82"/>
  <c r="AU347" i="82"/>
  <c r="AV347" i="82"/>
  <c r="AW347" i="82"/>
  <c r="AX347" i="82"/>
  <c r="AY347" i="82"/>
  <c r="AZ347" i="82"/>
  <c r="BA347" i="82"/>
  <c r="BB347" i="82"/>
  <c r="BC347" i="82"/>
  <c r="BD347" i="82"/>
  <c r="BE347" i="82"/>
  <c r="BF347" i="82"/>
  <c r="BG347" i="82"/>
  <c r="BH347" i="82"/>
  <c r="BI347" i="82"/>
  <c r="BJ347" i="82"/>
  <c r="BK347" i="82"/>
  <c r="BL347" i="82"/>
  <c r="BM347" i="82"/>
  <c r="BN347" i="82"/>
  <c r="BO347" i="82"/>
  <c r="BP347" i="82"/>
  <c r="BQ347" i="82"/>
  <c r="BR347" i="82"/>
  <c r="BS347" i="82"/>
  <c r="BT347" i="82"/>
  <c r="BU347" i="82"/>
  <c r="BV347" i="82"/>
  <c r="BW347" i="82"/>
  <c r="BX347" i="82"/>
  <c r="BY347" i="82"/>
  <c r="BZ347" i="82"/>
  <c r="CA347" i="82"/>
  <c r="CB347" i="82"/>
  <c r="CC347" i="82"/>
  <c r="CD347" i="82"/>
  <c r="E348" i="82"/>
  <c r="F348" i="82"/>
  <c r="G348" i="82"/>
  <c r="H348" i="82"/>
  <c r="I348" i="82"/>
  <c r="J348" i="82"/>
  <c r="K348" i="82"/>
  <c r="L348" i="82"/>
  <c r="M348" i="82"/>
  <c r="N348" i="82"/>
  <c r="O348" i="82"/>
  <c r="P348" i="82"/>
  <c r="Q348" i="82"/>
  <c r="R348" i="82"/>
  <c r="S348" i="82"/>
  <c r="T348" i="82"/>
  <c r="U348" i="82"/>
  <c r="V348" i="82"/>
  <c r="W348" i="82"/>
  <c r="X348" i="82"/>
  <c r="Y348" i="82"/>
  <c r="Z348" i="82"/>
  <c r="AA348" i="82"/>
  <c r="AB348" i="82"/>
  <c r="AC348" i="82"/>
  <c r="AD348" i="82"/>
  <c r="AE348" i="82"/>
  <c r="AF348" i="82"/>
  <c r="AG348" i="82"/>
  <c r="AH348" i="82"/>
  <c r="AI348" i="82"/>
  <c r="AJ348" i="82"/>
  <c r="AK348" i="82"/>
  <c r="AL348" i="82"/>
  <c r="AM348" i="82"/>
  <c r="AN348" i="82"/>
  <c r="AO348" i="82"/>
  <c r="AP348" i="82"/>
  <c r="AQ348" i="82"/>
  <c r="AR348" i="82"/>
  <c r="AS348" i="82"/>
  <c r="AT348" i="82"/>
  <c r="AU348" i="82"/>
  <c r="AV348" i="82"/>
  <c r="AW348" i="82"/>
  <c r="AX348" i="82"/>
  <c r="AY348" i="82"/>
  <c r="AZ348" i="82"/>
  <c r="BA348" i="82"/>
  <c r="BB348" i="82"/>
  <c r="BC348" i="82"/>
  <c r="BD348" i="82"/>
  <c r="BE348" i="82"/>
  <c r="BF348" i="82"/>
  <c r="BG348" i="82"/>
  <c r="BH348" i="82"/>
  <c r="BI348" i="82"/>
  <c r="BJ348" i="82"/>
  <c r="BK348" i="82"/>
  <c r="BL348" i="82"/>
  <c r="BM348" i="82"/>
  <c r="BN348" i="82"/>
  <c r="BO348" i="82"/>
  <c r="BP348" i="82"/>
  <c r="BQ348" i="82"/>
  <c r="BR348" i="82"/>
  <c r="BS348" i="82"/>
  <c r="BT348" i="82"/>
  <c r="BU348" i="82"/>
  <c r="BV348" i="82"/>
  <c r="BW348" i="82"/>
  <c r="BX348" i="82"/>
  <c r="BY348" i="82"/>
  <c r="BZ348" i="82"/>
  <c r="CA348" i="82"/>
  <c r="CB348" i="82"/>
  <c r="CC348" i="82"/>
  <c r="CD348" i="82"/>
  <c r="E349" i="82"/>
  <c r="F349" i="82"/>
  <c r="G349" i="82"/>
  <c r="H349" i="82"/>
  <c r="I349" i="82"/>
  <c r="J349" i="82"/>
  <c r="K349" i="82"/>
  <c r="L349" i="82"/>
  <c r="M349" i="82"/>
  <c r="N349" i="82"/>
  <c r="O349" i="82"/>
  <c r="P349" i="82"/>
  <c r="Q349" i="82"/>
  <c r="R349" i="82"/>
  <c r="S349" i="82"/>
  <c r="T349" i="82"/>
  <c r="U349" i="82"/>
  <c r="V349" i="82"/>
  <c r="W349" i="82"/>
  <c r="X349" i="82"/>
  <c r="Y349" i="82"/>
  <c r="Z349" i="82"/>
  <c r="AA349" i="82"/>
  <c r="AB349" i="82"/>
  <c r="AC349" i="82"/>
  <c r="AD349" i="82"/>
  <c r="AE349" i="82"/>
  <c r="AF349" i="82"/>
  <c r="AG349" i="82"/>
  <c r="AH349" i="82"/>
  <c r="AI349" i="82"/>
  <c r="AJ349" i="82"/>
  <c r="AK349" i="82"/>
  <c r="AL349" i="82"/>
  <c r="AM349" i="82"/>
  <c r="AN349" i="82"/>
  <c r="AO349" i="82"/>
  <c r="AP349" i="82"/>
  <c r="AQ349" i="82"/>
  <c r="AR349" i="82"/>
  <c r="AS349" i="82"/>
  <c r="AT349" i="82"/>
  <c r="AU349" i="82"/>
  <c r="AV349" i="82"/>
  <c r="AW349" i="82"/>
  <c r="AX349" i="82"/>
  <c r="AY349" i="82"/>
  <c r="AZ349" i="82"/>
  <c r="BA349" i="82"/>
  <c r="BB349" i="82"/>
  <c r="BC349" i="82"/>
  <c r="BD349" i="82"/>
  <c r="BE349" i="82"/>
  <c r="BF349" i="82"/>
  <c r="BG349" i="82"/>
  <c r="BH349" i="82"/>
  <c r="BI349" i="82"/>
  <c r="BJ349" i="82"/>
  <c r="BK349" i="82"/>
  <c r="BL349" i="82"/>
  <c r="BM349" i="82"/>
  <c r="BN349" i="82"/>
  <c r="BO349" i="82"/>
  <c r="BP349" i="82"/>
  <c r="BQ349" i="82"/>
  <c r="BR349" i="82"/>
  <c r="BS349" i="82"/>
  <c r="BT349" i="82"/>
  <c r="BU349" i="82"/>
  <c r="BV349" i="82"/>
  <c r="BW349" i="82"/>
  <c r="BX349" i="82"/>
  <c r="BY349" i="82"/>
  <c r="BZ349" i="82"/>
  <c r="CA349" i="82"/>
  <c r="CB349" i="82"/>
  <c r="CC349" i="82"/>
  <c r="CD349" i="82"/>
  <c r="E350" i="82"/>
  <c r="F350" i="82"/>
  <c r="F351" i="82" s="1"/>
  <c r="F353" i="82" s="1"/>
  <c r="G350" i="82"/>
  <c r="H350" i="82"/>
  <c r="I350" i="82"/>
  <c r="J350" i="82"/>
  <c r="K350" i="82"/>
  <c r="L350" i="82"/>
  <c r="M350" i="82"/>
  <c r="N350" i="82"/>
  <c r="O350" i="82"/>
  <c r="P350" i="82"/>
  <c r="Q350" i="82"/>
  <c r="R350" i="82"/>
  <c r="S350" i="82"/>
  <c r="T350" i="82"/>
  <c r="U350" i="82"/>
  <c r="V350" i="82"/>
  <c r="W350" i="82"/>
  <c r="X350" i="82"/>
  <c r="Y350" i="82"/>
  <c r="Z350" i="82"/>
  <c r="AA350" i="82"/>
  <c r="AB350" i="82"/>
  <c r="AC350" i="82"/>
  <c r="AD350" i="82"/>
  <c r="AE350" i="82"/>
  <c r="AF350" i="82"/>
  <c r="AG350" i="82"/>
  <c r="AH350" i="82"/>
  <c r="AI350" i="82"/>
  <c r="AJ350" i="82"/>
  <c r="AK350" i="82"/>
  <c r="AL350" i="82"/>
  <c r="AM350" i="82"/>
  <c r="AN350" i="82"/>
  <c r="AO350" i="82"/>
  <c r="AP350" i="82"/>
  <c r="AQ350" i="82"/>
  <c r="AR350" i="82"/>
  <c r="AS350" i="82"/>
  <c r="AT350" i="82"/>
  <c r="AU350" i="82"/>
  <c r="AV350" i="82"/>
  <c r="AW350" i="82"/>
  <c r="AX350" i="82"/>
  <c r="AY350" i="82"/>
  <c r="AZ350" i="82"/>
  <c r="BA350" i="82"/>
  <c r="BB350" i="82"/>
  <c r="BC350" i="82"/>
  <c r="BD350" i="82"/>
  <c r="BE350" i="82"/>
  <c r="BF350" i="82"/>
  <c r="BG350" i="82"/>
  <c r="BH350" i="82"/>
  <c r="BI350" i="82"/>
  <c r="BJ350" i="82"/>
  <c r="BK350" i="82"/>
  <c r="BL350" i="82"/>
  <c r="BM350" i="82"/>
  <c r="BN350" i="82"/>
  <c r="BO350" i="82"/>
  <c r="BP350" i="82"/>
  <c r="BQ350" i="82"/>
  <c r="BR350" i="82"/>
  <c r="BS350" i="82"/>
  <c r="BT350" i="82"/>
  <c r="BU350" i="82"/>
  <c r="BV350" i="82"/>
  <c r="BW350" i="82"/>
  <c r="BX350" i="82"/>
  <c r="BY350" i="82"/>
  <c r="BZ350" i="82"/>
  <c r="CA350" i="82"/>
  <c r="CB350" i="82"/>
  <c r="CC350" i="82"/>
  <c r="CD350" i="82"/>
  <c r="G351" i="82"/>
  <c r="G353" i="82" s="1"/>
  <c r="H351" i="82"/>
  <c r="H353" i="82" s="1"/>
  <c r="L351" i="82"/>
  <c r="L353" i="82" s="1"/>
  <c r="AD351" i="82"/>
  <c r="AD353" i="82" s="1"/>
  <c r="AF351" i="82"/>
  <c r="AF353" i="82" s="1"/>
  <c r="BB351" i="82"/>
  <c r="BB353" i="82" s="1"/>
  <c r="BX351" i="82"/>
  <c r="BY351" i="82"/>
  <c r="BY353" i="82" s="1"/>
  <c r="BZ351" i="82"/>
  <c r="BZ353" i="82" s="1"/>
  <c r="BX353" i="82"/>
  <c r="E355" i="82"/>
  <c r="F355" i="82"/>
  <c r="G355" i="82"/>
  <c r="H355" i="82"/>
  <c r="I355" i="82"/>
  <c r="J355" i="82"/>
  <c r="K355" i="82"/>
  <c r="L355" i="82"/>
  <c r="M355" i="82"/>
  <c r="N355" i="82"/>
  <c r="O355" i="82"/>
  <c r="P355" i="82"/>
  <c r="Q355" i="82"/>
  <c r="R355" i="82"/>
  <c r="S355" i="82"/>
  <c r="T355" i="82"/>
  <c r="U355" i="82"/>
  <c r="V355" i="82"/>
  <c r="W355" i="82"/>
  <c r="X355" i="82"/>
  <c r="Y355" i="82"/>
  <c r="Z355" i="82"/>
  <c r="AA355" i="82"/>
  <c r="AB355" i="82"/>
  <c r="AC355" i="82"/>
  <c r="AD355" i="82"/>
  <c r="AE355" i="82"/>
  <c r="AF355" i="82"/>
  <c r="AG355" i="82"/>
  <c r="AH355" i="82"/>
  <c r="AI355" i="82"/>
  <c r="AJ355" i="82"/>
  <c r="AK355" i="82"/>
  <c r="AL355" i="82"/>
  <c r="AM355" i="82"/>
  <c r="AN355" i="82"/>
  <c r="AO355" i="82"/>
  <c r="AP355" i="82"/>
  <c r="AQ355" i="82"/>
  <c r="AR355" i="82"/>
  <c r="AS355" i="82"/>
  <c r="AT355" i="82"/>
  <c r="AU355" i="82"/>
  <c r="AV355" i="82"/>
  <c r="AW355" i="82"/>
  <c r="AX355" i="82"/>
  <c r="AY355" i="82"/>
  <c r="AZ355" i="82"/>
  <c r="BA355" i="82"/>
  <c r="BB355" i="82"/>
  <c r="BC355" i="82"/>
  <c r="BD355" i="82"/>
  <c r="BE355" i="82"/>
  <c r="BF355" i="82"/>
  <c r="BG355" i="82"/>
  <c r="BH355" i="82"/>
  <c r="BI355" i="82"/>
  <c r="BJ355" i="82"/>
  <c r="BK355" i="82"/>
  <c r="BL355" i="82"/>
  <c r="BM355" i="82"/>
  <c r="BN355" i="82"/>
  <c r="BO355" i="82"/>
  <c r="BP355" i="82"/>
  <c r="BQ355" i="82"/>
  <c r="BR355" i="82"/>
  <c r="BS355" i="82"/>
  <c r="BT355" i="82"/>
  <c r="BU355" i="82"/>
  <c r="BV355" i="82"/>
  <c r="BW355" i="82"/>
  <c r="BX355" i="82"/>
  <c r="BY355" i="82"/>
  <c r="BZ355" i="82"/>
  <c r="CA355" i="82"/>
  <c r="CB355" i="82"/>
  <c r="CC355" i="82"/>
  <c r="CD355" i="82"/>
  <c r="E356" i="82"/>
  <c r="F356" i="82"/>
  <c r="G356" i="82"/>
  <c r="H356" i="82"/>
  <c r="I356" i="82"/>
  <c r="J356" i="82"/>
  <c r="K356" i="82"/>
  <c r="L356" i="82"/>
  <c r="M356" i="82"/>
  <c r="N356" i="82"/>
  <c r="O356" i="82"/>
  <c r="P356" i="82"/>
  <c r="Q356" i="82"/>
  <c r="R356" i="82"/>
  <c r="S356" i="82"/>
  <c r="T356" i="82"/>
  <c r="U356" i="82"/>
  <c r="V356" i="82"/>
  <c r="W356" i="82"/>
  <c r="X356" i="82"/>
  <c r="Y356" i="82"/>
  <c r="Z356" i="82"/>
  <c r="AA356" i="82"/>
  <c r="AB356" i="82"/>
  <c r="AC356" i="82"/>
  <c r="AD356" i="82"/>
  <c r="AE356" i="82"/>
  <c r="AF356" i="82"/>
  <c r="AG356" i="82"/>
  <c r="AH356" i="82"/>
  <c r="AI356" i="82"/>
  <c r="AJ356" i="82"/>
  <c r="AK356" i="82"/>
  <c r="AL356" i="82"/>
  <c r="AM356" i="82"/>
  <c r="AN356" i="82"/>
  <c r="AO356" i="82"/>
  <c r="AP356" i="82"/>
  <c r="AQ356" i="82"/>
  <c r="AR356" i="82"/>
  <c r="AS356" i="82"/>
  <c r="AT356" i="82"/>
  <c r="AU356" i="82"/>
  <c r="AV356" i="82"/>
  <c r="AW356" i="82"/>
  <c r="AX356" i="82"/>
  <c r="AY356" i="82"/>
  <c r="AZ356" i="82"/>
  <c r="BA356" i="82"/>
  <c r="BB356" i="82"/>
  <c r="BC356" i="82"/>
  <c r="BD356" i="82"/>
  <c r="BE356" i="82"/>
  <c r="BF356" i="82"/>
  <c r="BG356" i="82"/>
  <c r="BH356" i="82"/>
  <c r="BI356" i="82"/>
  <c r="BJ356" i="82"/>
  <c r="BK356" i="82"/>
  <c r="BL356" i="82"/>
  <c r="BM356" i="82"/>
  <c r="BN356" i="82"/>
  <c r="BO356" i="82"/>
  <c r="BP356" i="82"/>
  <c r="BQ356" i="82"/>
  <c r="BR356" i="82"/>
  <c r="BS356" i="82"/>
  <c r="BT356" i="82"/>
  <c r="BU356" i="82"/>
  <c r="BV356" i="82"/>
  <c r="BW356" i="82"/>
  <c r="BX356" i="82"/>
  <c r="BY356" i="82"/>
  <c r="BZ356" i="82"/>
  <c r="CA356" i="82"/>
  <c r="CB356" i="82"/>
  <c r="CC356" i="82"/>
  <c r="CD356" i="82"/>
  <c r="E357" i="82"/>
  <c r="F357" i="82"/>
  <c r="G357" i="82"/>
  <c r="H357" i="82"/>
  <c r="I357" i="82"/>
  <c r="J357" i="82"/>
  <c r="K357" i="82"/>
  <c r="L357" i="82"/>
  <c r="M357" i="82"/>
  <c r="N357" i="82"/>
  <c r="O357" i="82"/>
  <c r="P357" i="82"/>
  <c r="Q357" i="82"/>
  <c r="R357" i="82"/>
  <c r="S357" i="82"/>
  <c r="T357" i="82"/>
  <c r="U357" i="82"/>
  <c r="V357" i="82"/>
  <c r="W357" i="82"/>
  <c r="X357" i="82"/>
  <c r="Y357" i="82"/>
  <c r="Z357" i="82"/>
  <c r="AA357" i="82"/>
  <c r="AB357" i="82"/>
  <c r="AC357" i="82"/>
  <c r="AD357" i="82"/>
  <c r="AE357" i="82"/>
  <c r="AF357" i="82"/>
  <c r="AG357" i="82"/>
  <c r="AH357" i="82"/>
  <c r="AI357" i="82"/>
  <c r="AJ357" i="82"/>
  <c r="AK357" i="82"/>
  <c r="AL357" i="82"/>
  <c r="AM357" i="82"/>
  <c r="AN357" i="82"/>
  <c r="AO357" i="82"/>
  <c r="AP357" i="82"/>
  <c r="AQ357" i="82"/>
  <c r="AR357" i="82"/>
  <c r="AS357" i="82"/>
  <c r="AT357" i="82"/>
  <c r="AU357" i="82"/>
  <c r="AV357" i="82"/>
  <c r="AW357" i="82"/>
  <c r="AX357" i="82"/>
  <c r="AY357" i="82"/>
  <c r="AZ357" i="82"/>
  <c r="BA357" i="82"/>
  <c r="BB357" i="82"/>
  <c r="BC357" i="82"/>
  <c r="BD357" i="82"/>
  <c r="BE357" i="82"/>
  <c r="BF357" i="82"/>
  <c r="BG357" i="82"/>
  <c r="BH357" i="82"/>
  <c r="BI357" i="82"/>
  <c r="BJ357" i="82"/>
  <c r="BK357" i="82"/>
  <c r="BL357" i="82"/>
  <c r="BM357" i="82"/>
  <c r="BN357" i="82"/>
  <c r="BO357" i="82"/>
  <c r="BP357" i="82"/>
  <c r="BQ357" i="82"/>
  <c r="BR357" i="82"/>
  <c r="BS357" i="82"/>
  <c r="BT357" i="82"/>
  <c r="BU357" i="82"/>
  <c r="BV357" i="82"/>
  <c r="BW357" i="82"/>
  <c r="BX357" i="82"/>
  <c r="BY357" i="82"/>
  <c r="BZ357" i="82"/>
  <c r="CA357" i="82"/>
  <c r="CB357" i="82"/>
  <c r="CC357" i="82"/>
  <c r="CD357" i="82"/>
  <c r="D357" i="82"/>
  <c r="D356" i="82"/>
  <c r="D355" i="82"/>
  <c r="BS351" i="82" l="1"/>
  <c r="BS353" i="82" s="1"/>
  <c r="BS359" i="82" s="1"/>
  <c r="AM351" i="82"/>
  <c r="AM353" i="82" s="1"/>
  <c r="BX359" i="82"/>
  <c r="AZ359" i="82"/>
  <c r="AJ359" i="82"/>
  <c r="AB359" i="82"/>
  <c r="T359" i="82"/>
  <c r="BD359" i="82"/>
  <c r="P359" i="82"/>
  <c r="H359" i="82"/>
  <c r="AR359" i="82"/>
  <c r="BR351" i="82"/>
  <c r="BR353" i="82" s="1"/>
  <c r="BR359" i="82" s="1"/>
  <c r="BJ351" i="82"/>
  <c r="BJ353" i="82" s="1"/>
  <c r="BJ359" i="82" s="1"/>
  <c r="AT351" i="82"/>
  <c r="AT353" i="82" s="1"/>
  <c r="AT359" i="82" s="1"/>
  <c r="AL351" i="82"/>
  <c r="AL353" i="82" s="1"/>
  <c r="AL359" i="82" s="1"/>
  <c r="V351" i="82"/>
  <c r="V353" i="82" s="1"/>
  <c r="V359" i="82" s="1"/>
  <c r="N351" i="82"/>
  <c r="N353" i="82" s="1"/>
  <c r="N359" i="82" s="1"/>
  <c r="AF359" i="82"/>
  <c r="CB359" i="82"/>
  <c r="X359" i="82"/>
  <c r="E359" i="82"/>
  <c r="CC351" i="82"/>
  <c r="CC353" i="82" s="1"/>
  <c r="CC359" i="82" s="1"/>
  <c r="BU351" i="82"/>
  <c r="BU353" i="82" s="1"/>
  <c r="BU359" i="82" s="1"/>
  <c r="BE351" i="82"/>
  <c r="BE353" i="82" s="1"/>
  <c r="BE359" i="82" s="1"/>
  <c r="AW351" i="82"/>
  <c r="AW353" i="82" s="1"/>
  <c r="AG351" i="82"/>
  <c r="AG353" i="82" s="1"/>
  <c r="Y351" i="82"/>
  <c r="Y353" i="82" s="1"/>
  <c r="I351" i="82"/>
  <c r="I353" i="82" s="1"/>
  <c r="I359" i="82" s="1"/>
  <c r="BQ351" i="82"/>
  <c r="BQ353" i="82" s="1"/>
  <c r="BQ359" i="82" s="1"/>
  <c r="BI351" i="82"/>
  <c r="BI353" i="82" s="1"/>
  <c r="BI359" i="82" s="1"/>
  <c r="AS351" i="82"/>
  <c r="AS353" i="82" s="1"/>
  <c r="AS359" i="82" s="1"/>
  <c r="AK351" i="82"/>
  <c r="AK353" i="82" s="1"/>
  <c r="AK359" i="82" s="1"/>
  <c r="U351" i="82"/>
  <c r="U353" i="82" s="1"/>
  <c r="U359" i="82" s="1"/>
  <c r="M351" i="82"/>
  <c r="M353" i="82" s="1"/>
  <c r="M359" i="82" s="1"/>
  <c r="AN359" i="82"/>
  <c r="BL359" i="82"/>
  <c r="BY359" i="82"/>
  <c r="BT359" i="82"/>
  <c r="BA359" i="82"/>
  <c r="L359" i="82"/>
  <c r="AD359" i="82"/>
  <c r="BZ359" i="82"/>
  <c r="BF351" i="82"/>
  <c r="BF353" i="82" s="1"/>
  <c r="BF359" i="82" s="1"/>
  <c r="R351" i="82"/>
  <c r="R353" i="82" s="1"/>
  <c r="R359" i="82" s="1"/>
  <c r="G359" i="82"/>
  <c r="CA351" i="82"/>
  <c r="CA353" i="82" s="1"/>
  <c r="CA359" i="82" s="1"/>
  <c r="BK351" i="82"/>
  <c r="BK353" i="82" s="1"/>
  <c r="BK359" i="82" s="1"/>
  <c r="BC351" i="82"/>
  <c r="BC353" i="82" s="1"/>
  <c r="BC359" i="82" s="1"/>
  <c r="AU351" i="82"/>
  <c r="AU353" i="82" s="1"/>
  <c r="AU359" i="82" s="1"/>
  <c r="AE351" i="82"/>
  <c r="AE353" i="82" s="1"/>
  <c r="AE359" i="82" s="1"/>
  <c r="W351" i="82"/>
  <c r="W353" i="82" s="1"/>
  <c r="W359" i="82" s="1"/>
  <c r="O351" i="82"/>
  <c r="O353" i="82" s="1"/>
  <c r="O359" i="82" s="1"/>
  <c r="BB359" i="82"/>
  <c r="BV351" i="82"/>
  <c r="BV353" i="82" s="1"/>
  <c r="BV359" i="82" s="1"/>
  <c r="AH351" i="82"/>
  <c r="AH353" i="82" s="1"/>
  <c r="AH359" i="82" s="1"/>
  <c r="AX351" i="82"/>
  <c r="AX353" i="82" s="1"/>
  <c r="AX359" i="82" s="1"/>
  <c r="J351" i="82"/>
  <c r="J353" i="82" s="1"/>
  <c r="J359" i="82" s="1"/>
  <c r="AM359" i="82"/>
  <c r="BM359" i="82"/>
  <c r="F359" i="82"/>
  <c r="BN351" i="82"/>
  <c r="BN353" i="82" s="1"/>
  <c r="BN359" i="82" s="1"/>
  <c r="AP351" i="82"/>
  <c r="AP353" i="82" s="1"/>
  <c r="AP359" i="82" s="1"/>
  <c r="CD351" i="82"/>
  <c r="CD353" i="82" s="1"/>
  <c r="CD359" i="82" s="1"/>
  <c r="Z351" i="82"/>
  <c r="Z353" i="82" s="1"/>
  <c r="Z359" i="82" s="1"/>
  <c r="AW359" i="82"/>
  <c r="AO359" i="82"/>
  <c r="AG359" i="82"/>
  <c r="Y359" i="82"/>
  <c r="Q359" i="82"/>
  <c r="BG351" i="82"/>
  <c r="BG353" i="82" s="1"/>
  <c r="BG359" i="82" s="1"/>
  <c r="AA351" i="82"/>
  <c r="AA353" i="82" s="1"/>
  <c r="AA359" i="82" s="1"/>
  <c r="BO351" i="82"/>
  <c r="BO353" i="82" s="1"/>
  <c r="BO359" i="82" s="1"/>
  <c r="AI351" i="82"/>
  <c r="AI353" i="82" s="1"/>
  <c r="AI359" i="82" s="1"/>
  <c r="AY351" i="82"/>
  <c r="AY353" i="82" s="1"/>
  <c r="AY359" i="82" s="1"/>
  <c r="S351" i="82"/>
  <c r="S353" i="82" s="1"/>
  <c r="S359" i="82" s="1"/>
  <c r="BW351" i="82"/>
  <c r="BW353" i="82" s="1"/>
  <c r="BW359" i="82" s="1"/>
  <c r="AQ351" i="82"/>
  <c r="AQ353" i="82" s="1"/>
  <c r="AQ359" i="82" s="1"/>
  <c r="K351" i="82"/>
  <c r="K353" i="82" s="1"/>
  <c r="K359" i="82" s="1"/>
  <c r="D311" i="82" l="1"/>
  <c r="D350" i="82"/>
  <c r="D349" i="82"/>
  <c r="D348" i="82"/>
  <c r="D347" i="82"/>
  <c r="D346" i="82"/>
  <c r="D345" i="82"/>
  <c r="D344" i="82"/>
  <c r="D343" i="82"/>
  <c r="D342" i="82"/>
  <c r="D341" i="82"/>
  <c r="D340" i="82"/>
  <c r="D339" i="82"/>
  <c r="D338" i="82"/>
  <c r="D337" i="82"/>
  <c r="D336" i="82"/>
  <c r="D335" i="82"/>
  <c r="D334" i="82"/>
  <c r="D333" i="82"/>
  <c r="D332" i="82"/>
  <c r="D331" i="82"/>
  <c r="D330" i="82"/>
  <c r="D329" i="82"/>
  <c r="D328" i="82"/>
  <c r="D327" i="82"/>
  <c r="D326" i="82"/>
  <c r="D325" i="82"/>
  <c r="D324" i="82"/>
  <c r="D323" i="82"/>
  <c r="D322" i="82"/>
  <c r="D321" i="82"/>
  <c r="D320" i="82"/>
  <c r="D319" i="82"/>
  <c r="D318" i="82"/>
  <c r="D317" i="82"/>
  <c r="D316" i="82"/>
  <c r="D315" i="82"/>
  <c r="D314" i="82"/>
  <c r="D313" i="82"/>
  <c r="D351" i="82" l="1"/>
  <c r="D353" i="82" s="1"/>
  <c r="D359" i="82" s="1"/>
  <c r="Y267" i="28" l="1"/>
  <c r="X265" i="28"/>
  <c r="X264" i="28"/>
  <c r="X267" i="28" s="1"/>
  <c r="Z267" i="28" s="1"/>
  <c r="H361" i="82" l="1"/>
  <c r="H363" i="82" s="1"/>
  <c r="P361" i="82"/>
  <c r="P363" i="82" s="1"/>
  <c r="X361" i="82"/>
  <c r="X363" i="82" s="1"/>
  <c r="AF361" i="82"/>
  <c r="AF363" i="82" s="1"/>
  <c r="AN361" i="82"/>
  <c r="AN363" i="82" s="1"/>
  <c r="AV361" i="82"/>
  <c r="AV363" i="82" s="1"/>
  <c r="BD361" i="82"/>
  <c r="BD363" i="82" s="1"/>
  <c r="BL361" i="82"/>
  <c r="BL363" i="82" s="1"/>
  <c r="BT361" i="82"/>
  <c r="BT363" i="82" s="1"/>
  <c r="CB361" i="82"/>
  <c r="CB363" i="82" s="1"/>
  <c r="I361" i="82"/>
  <c r="I363" i="82" s="1"/>
  <c r="Q361" i="82"/>
  <c r="Q363" i="82" s="1"/>
  <c r="Y361" i="82"/>
  <c r="Y363" i="82" s="1"/>
  <c r="AG361" i="82"/>
  <c r="AG363" i="82" s="1"/>
  <c r="AO361" i="82"/>
  <c r="AO363" i="82" s="1"/>
  <c r="AW361" i="82"/>
  <c r="AW363" i="82" s="1"/>
  <c r="BE361" i="82"/>
  <c r="BE363" i="82" s="1"/>
  <c r="BM361" i="82"/>
  <c r="BM363" i="82" s="1"/>
  <c r="BU361" i="82"/>
  <c r="BU363" i="82" s="1"/>
  <c r="CC361" i="82"/>
  <c r="CC363" i="82" s="1"/>
  <c r="D361" i="82"/>
  <c r="D363" i="82" s="1"/>
  <c r="J361" i="82"/>
  <c r="J363" i="82" s="1"/>
  <c r="R361" i="82"/>
  <c r="R363" i="82" s="1"/>
  <c r="Z361" i="82"/>
  <c r="Z363" i="82" s="1"/>
  <c r="AH361" i="82"/>
  <c r="AH363" i="82" s="1"/>
  <c r="AP361" i="82"/>
  <c r="AP363" i="82" s="1"/>
  <c r="AX361" i="82"/>
  <c r="AX363" i="82" s="1"/>
  <c r="BF361" i="82"/>
  <c r="BF363" i="82" s="1"/>
  <c r="BN361" i="82"/>
  <c r="BN363" i="82" s="1"/>
  <c r="BV361" i="82"/>
  <c r="BV363" i="82" s="1"/>
  <c r="CD361" i="82"/>
  <c r="CD363" i="82" s="1"/>
  <c r="V361" i="82"/>
  <c r="V363" i="82" s="1"/>
  <c r="BB361" i="82"/>
  <c r="BB363" i="82" s="1"/>
  <c r="K361" i="82"/>
  <c r="K363" i="82" s="1"/>
  <c r="S361" i="82"/>
  <c r="S363" i="82" s="1"/>
  <c r="AA361" i="82"/>
  <c r="AA363" i="82" s="1"/>
  <c r="AI361" i="82"/>
  <c r="AI363" i="82" s="1"/>
  <c r="AQ361" i="82"/>
  <c r="AQ363" i="82" s="1"/>
  <c r="AY361" i="82"/>
  <c r="AY363" i="82" s="1"/>
  <c r="BG361" i="82"/>
  <c r="BG363" i="82" s="1"/>
  <c r="BO361" i="82"/>
  <c r="BO363" i="82" s="1"/>
  <c r="BW361" i="82"/>
  <c r="BW363" i="82" s="1"/>
  <c r="F361" i="82"/>
  <c r="F363" i="82" s="1"/>
  <c r="AT361" i="82"/>
  <c r="AT363" i="82" s="1"/>
  <c r="BR361" i="82"/>
  <c r="BR363" i="82" s="1"/>
  <c r="L361" i="82"/>
  <c r="L363" i="82" s="1"/>
  <c r="T361" i="82"/>
  <c r="T363" i="82" s="1"/>
  <c r="AB361" i="82"/>
  <c r="AB363" i="82" s="1"/>
  <c r="AJ361" i="82"/>
  <c r="AJ363" i="82" s="1"/>
  <c r="AR361" i="82"/>
  <c r="AR363" i="82" s="1"/>
  <c r="AZ361" i="82"/>
  <c r="AZ363" i="82" s="1"/>
  <c r="BH361" i="82"/>
  <c r="BH363" i="82" s="1"/>
  <c r="BP361" i="82"/>
  <c r="BP363" i="82" s="1"/>
  <c r="BX361" i="82"/>
  <c r="BX363" i="82" s="1"/>
  <c r="N361" i="82"/>
  <c r="N363" i="82" s="1"/>
  <c r="AL361" i="82"/>
  <c r="AL363" i="82" s="1"/>
  <c r="BZ361" i="82"/>
  <c r="BZ363" i="82" s="1"/>
  <c r="E361" i="82"/>
  <c r="E363" i="82" s="1"/>
  <c r="M361" i="82"/>
  <c r="M363" i="82" s="1"/>
  <c r="U361" i="82"/>
  <c r="U363" i="82" s="1"/>
  <c r="AC361" i="82"/>
  <c r="AC363" i="82" s="1"/>
  <c r="AK361" i="82"/>
  <c r="AK363" i="82" s="1"/>
  <c r="AS361" i="82"/>
  <c r="AS363" i="82" s="1"/>
  <c r="BA361" i="82"/>
  <c r="BA363" i="82" s="1"/>
  <c r="BI361" i="82"/>
  <c r="BI363" i="82" s="1"/>
  <c r="BQ361" i="82"/>
  <c r="BQ363" i="82" s="1"/>
  <c r="BY361" i="82"/>
  <c r="BY363" i="82" s="1"/>
  <c r="AD361" i="82"/>
  <c r="AD363" i="82" s="1"/>
  <c r="BJ361" i="82"/>
  <c r="BJ363" i="82" s="1"/>
  <c r="G361" i="82"/>
  <c r="G363" i="82" s="1"/>
  <c r="O361" i="82"/>
  <c r="O363" i="82" s="1"/>
  <c r="W361" i="82"/>
  <c r="W363" i="82" s="1"/>
  <c r="AE361" i="82"/>
  <c r="AE363" i="82" s="1"/>
  <c r="AM361" i="82"/>
  <c r="AM363" i="82" s="1"/>
  <c r="AU361" i="82"/>
  <c r="AU363" i="82" s="1"/>
  <c r="BC361" i="82"/>
  <c r="BC363" i="82" s="1"/>
  <c r="BK361" i="82"/>
  <c r="BK363" i="82" s="1"/>
  <c r="BS361" i="82"/>
  <c r="BS363" i="82" s="1"/>
  <c r="CA361" i="82"/>
  <c r="CA363" i="82" s="1"/>
  <c r="A288" i="1" l="1"/>
  <c r="G112" i="1" l="1"/>
  <c r="G92" i="1"/>
  <c r="F284" i="1"/>
  <c r="E284" i="1"/>
  <c r="F282" i="1"/>
  <c r="E282" i="1"/>
  <c r="F281" i="1"/>
  <c r="E281" i="1"/>
  <c r="F280" i="1"/>
  <c r="E280" i="1"/>
  <c r="F279" i="1"/>
  <c r="E279" i="1"/>
  <c r="I92" i="1"/>
  <c r="G9" i="1"/>
  <c r="G76" i="1" l="1"/>
  <c r="H38" i="1" l="1"/>
  <c r="G38" i="1" s="1"/>
  <c r="C247" i="28" l="1"/>
  <c r="E207" i="28" l="1"/>
  <c r="L221" i="28"/>
  <c r="AA221" i="28"/>
  <c r="AB221" i="28" l="1"/>
  <c r="G232" i="1"/>
  <c r="E244" i="28" l="1"/>
  <c r="E247" i="28" l="1"/>
  <c r="L256" i="28" l="1"/>
  <c r="AA256" i="28"/>
  <c r="AB256" i="28" l="1"/>
  <c r="G153" i="1"/>
  <c r="G136" i="1"/>
  <c r="G133" i="1" l="1"/>
  <c r="E206" i="28" l="1"/>
  <c r="C206" i="28"/>
  <c r="A206" i="28"/>
  <c r="AA206" i="28" s="1"/>
  <c r="L206" i="28" l="1"/>
  <c r="B17" i="89" l="1"/>
  <c r="B18" i="89" s="1"/>
  <c r="G16" i="89" s="1"/>
  <c r="AB206" i="28"/>
  <c r="G181" i="1"/>
  <c r="L207" i="28" l="1"/>
  <c r="E31" i="88" s="1"/>
  <c r="G31" i="88" s="1"/>
  <c r="H207" i="28"/>
  <c r="A207" i="28"/>
  <c r="AA207" i="28" s="1"/>
  <c r="C207" i="28"/>
  <c r="A191" i="28"/>
  <c r="AA191" i="28" s="1"/>
  <c r="B191" i="28"/>
  <c r="C191" i="28"/>
  <c r="E191" i="28"/>
  <c r="E153" i="28"/>
  <c r="E154" i="28"/>
  <c r="E155" i="28"/>
  <c r="B153" i="28"/>
  <c r="C153" i="28"/>
  <c r="B154" i="28"/>
  <c r="C154" i="28"/>
  <c r="B155" i="28"/>
  <c r="C155" i="28"/>
  <c r="A153" i="28"/>
  <c r="AA153" i="28" s="1"/>
  <c r="A154" i="28"/>
  <c r="AA154" i="28" s="1"/>
  <c r="A155" i="28"/>
  <c r="AA155" i="28" s="1"/>
  <c r="E118" i="28"/>
  <c r="A118" i="28"/>
  <c r="AA118" i="28" s="1"/>
  <c r="B118" i="28"/>
  <c r="C118" i="28"/>
  <c r="E55" i="28"/>
  <c r="E54" i="28"/>
  <c r="C55" i="28"/>
  <c r="C54" i="28"/>
  <c r="B55" i="28"/>
  <c r="B54" i="28"/>
  <c r="A55" i="28"/>
  <c r="AA55" i="28" s="1"/>
  <c r="A54" i="28"/>
  <c r="AA54" i="28" s="1"/>
  <c r="L210" i="28"/>
  <c r="L209" i="28"/>
  <c r="AA223" i="28"/>
  <c r="AA224" i="28"/>
  <c r="AA220" i="28"/>
  <c r="AA219" i="28"/>
  <c r="AA218" i="28"/>
  <c r="AA217" i="28"/>
  <c r="AA210" i="28"/>
  <c r="AA209" i="28"/>
  <c r="AB209" i="28" l="1"/>
  <c r="AB207" i="28"/>
  <c r="AB210" i="28"/>
  <c r="L191" i="28"/>
  <c r="F16" i="89" s="1"/>
  <c r="L155" i="28"/>
  <c r="L154" i="28"/>
  <c r="AB154" i="28" s="1"/>
  <c r="L153" i="28"/>
  <c r="L118" i="28"/>
  <c r="AB118" i="28" s="1"/>
  <c r="L54" i="28"/>
  <c r="L55" i="28"/>
  <c r="AB55" i="28" s="1"/>
  <c r="L220" i="28"/>
  <c r="E44" i="88" s="1"/>
  <c r="G44" i="88" s="1"/>
  <c r="L224" i="28"/>
  <c r="L223" i="28"/>
  <c r="E27" i="88" s="1"/>
  <c r="G27" i="88" s="1"/>
  <c r="L216" i="28"/>
  <c r="L217" i="28"/>
  <c r="L218" i="28"/>
  <c r="E37" i="88" s="1"/>
  <c r="L219" i="28"/>
  <c r="G37" i="88" l="1"/>
  <c r="AB153" i="28"/>
  <c r="AB224" i="28"/>
  <c r="AB219" i="28"/>
  <c r="AB218" i="28"/>
  <c r="F27" i="89"/>
  <c r="F28" i="89" s="1"/>
  <c r="AB223" i="28"/>
  <c r="AB217" i="28"/>
  <c r="AB220" i="28"/>
  <c r="AB54" i="28"/>
  <c r="AB191" i="28"/>
  <c r="AB155" i="28"/>
  <c r="E252" i="28" l="1"/>
  <c r="L253" i="28"/>
  <c r="AB253" i="28" s="1"/>
  <c r="L254" i="28"/>
  <c r="AB254" i="28" s="1"/>
  <c r="E255" i="28"/>
  <c r="E251" i="28"/>
  <c r="A252" i="28"/>
  <c r="AA252" i="28" s="1"/>
  <c r="A253" i="28"/>
  <c r="AA253" i="28" s="1"/>
  <c r="A254" i="28"/>
  <c r="AA254" i="28" s="1"/>
  <c r="A255" i="28"/>
  <c r="AA255" i="28" s="1"/>
  <c r="A251" i="28"/>
  <c r="AA251" i="28" s="1"/>
  <c r="G270" i="1"/>
  <c r="F249" i="28" s="1"/>
  <c r="G271" i="1"/>
  <c r="F250" i="28" s="1"/>
  <c r="F247" i="28"/>
  <c r="G269" i="1"/>
  <c r="F248" i="28" s="1"/>
  <c r="G265" i="1"/>
  <c r="F244" i="28" s="1"/>
  <c r="G266" i="1"/>
  <c r="F245" i="28" s="1"/>
  <c r="G267" i="1"/>
  <c r="F246" i="28" s="1"/>
  <c r="G264" i="1"/>
  <c r="F243" i="28" s="1"/>
  <c r="L255" i="28" l="1"/>
  <c r="AB255" i="28" s="1"/>
  <c r="L252" i="28"/>
  <c r="AB252" i="28" s="1"/>
  <c r="L251" i="28"/>
  <c r="AB251" i="28" s="1"/>
  <c r="C252" i="28"/>
  <c r="C253" i="28"/>
  <c r="C255" i="28"/>
  <c r="C251" i="28"/>
  <c r="G222" i="1" l="1"/>
  <c r="G109" i="1"/>
  <c r="G19" i="1"/>
  <c r="F255" i="28"/>
  <c r="F254" i="28"/>
  <c r="F253" i="28"/>
  <c r="F252" i="28"/>
  <c r="F251" i="28"/>
  <c r="G99" i="1" l="1"/>
  <c r="G118" i="1" l="1"/>
  <c r="G117" i="1"/>
  <c r="G116" i="1"/>
  <c r="G115" i="1"/>
  <c r="G114" i="1"/>
  <c r="G113" i="1"/>
  <c r="G107" i="1"/>
  <c r="G97" i="1"/>
  <c r="G96" i="1"/>
  <c r="G95" i="1"/>
  <c r="G94" i="1"/>
  <c r="G93" i="1"/>
  <c r="D3" i="1" l="1"/>
  <c r="B2" i="89" l="1"/>
  <c r="C5" i="88"/>
  <c r="E35" i="88" s="1"/>
  <c r="L4" i="28"/>
  <c r="L11" i="88" l="1"/>
  <c r="M11" i="88"/>
  <c r="L15" i="88"/>
  <c r="M15" i="88"/>
  <c r="M24" i="88"/>
  <c r="L24" i="88"/>
  <c r="L18" i="88"/>
  <c r="M22" i="88"/>
  <c r="M25" i="88"/>
  <c r="M19" i="88"/>
  <c r="L22" i="88"/>
  <c r="L25" i="88"/>
  <c r="L19" i="88"/>
  <c r="M21" i="88"/>
  <c r="L21" i="88"/>
  <c r="M16" i="88"/>
  <c r="M18" i="88"/>
  <c r="L16" i="88"/>
  <c r="D18" i="88" l="1"/>
  <c r="D19" i="88"/>
  <c r="C25" i="88"/>
  <c r="C24" i="88"/>
  <c r="D24" i="88"/>
  <c r="D25" i="88"/>
  <c r="C19" i="88"/>
  <c r="C18" i="88"/>
  <c r="G35" i="88"/>
  <c r="H35" i="88"/>
  <c r="N199" i="28" l="1"/>
  <c r="E195" i="28"/>
  <c r="L195" i="28" l="1"/>
  <c r="AB195" i="28" s="1"/>
  <c r="C257" i="28"/>
  <c r="B257" i="28"/>
  <c r="A257" i="28"/>
  <c r="E250" i="28"/>
  <c r="C250" i="28"/>
  <c r="A250" i="28"/>
  <c r="AA250" i="28" s="1"/>
  <c r="E249" i="28"/>
  <c r="C249" i="28"/>
  <c r="A249" i="28"/>
  <c r="AA249" i="28" s="1"/>
  <c r="E248" i="28"/>
  <c r="C248" i="28"/>
  <c r="A248" i="28"/>
  <c r="AA248" i="28" s="1"/>
  <c r="A247" i="28"/>
  <c r="AA247" i="28" s="1"/>
  <c r="E246" i="28"/>
  <c r="C246" i="28"/>
  <c r="A246" i="28"/>
  <c r="AA246" i="28" s="1"/>
  <c r="E245" i="28"/>
  <c r="C245" i="28"/>
  <c r="A245" i="28"/>
  <c r="AA245" i="28" s="1"/>
  <c r="C244" i="28"/>
  <c r="A244" i="28"/>
  <c r="AA244" i="28" s="1"/>
  <c r="E243" i="28"/>
  <c r="C243" i="28"/>
  <c r="A243" i="28"/>
  <c r="AA243" i="28" s="1"/>
  <c r="H208" i="28"/>
  <c r="E208" i="28"/>
  <c r="C208" i="28"/>
  <c r="A208" i="28"/>
  <c r="AA208" i="28" s="1"/>
  <c r="E205" i="28"/>
  <c r="C205" i="28"/>
  <c r="A205" i="28"/>
  <c r="AA205" i="28" s="1"/>
  <c r="H204" i="28"/>
  <c r="E204" i="28"/>
  <c r="C204" i="28"/>
  <c r="B204" i="28"/>
  <c r="A204" i="28"/>
  <c r="AA204" i="28" s="1"/>
  <c r="H203" i="28"/>
  <c r="E203" i="28"/>
  <c r="C203" i="28"/>
  <c r="B203" i="28"/>
  <c r="A203" i="28"/>
  <c r="AA203" i="28" s="1"/>
  <c r="E202" i="28"/>
  <c r="C202" i="28"/>
  <c r="B202" i="28"/>
  <c r="A202" i="28"/>
  <c r="AA202" i="28" s="1"/>
  <c r="E201" i="28"/>
  <c r="C201" i="28"/>
  <c r="B201" i="28"/>
  <c r="A201" i="28"/>
  <c r="AA201" i="28" s="1"/>
  <c r="E200" i="28"/>
  <c r="C200" i="28"/>
  <c r="B200" i="28"/>
  <c r="A200" i="28"/>
  <c r="AA200" i="28" s="1"/>
  <c r="E199" i="28"/>
  <c r="C199" i="28"/>
  <c r="B199" i="28"/>
  <c r="A199" i="28"/>
  <c r="AA199" i="28" s="1"/>
  <c r="E198" i="28"/>
  <c r="C198" i="28"/>
  <c r="B198" i="28"/>
  <c r="A198" i="28"/>
  <c r="AA198" i="28" s="1"/>
  <c r="E197" i="28"/>
  <c r="C197" i="28"/>
  <c r="B197" i="28"/>
  <c r="A197" i="28"/>
  <c r="AA197" i="28" s="1"/>
  <c r="E196" i="28"/>
  <c r="C196" i="28"/>
  <c r="B196" i="28"/>
  <c r="A196" i="28"/>
  <c r="AA196" i="28" s="1"/>
  <c r="C195" i="28"/>
  <c r="B195" i="28"/>
  <c r="A195" i="28"/>
  <c r="AA195" i="28" s="1"/>
  <c r="E194" i="28"/>
  <c r="C194" i="28"/>
  <c r="B194" i="28"/>
  <c r="A194" i="28"/>
  <c r="AA194" i="28" s="1"/>
  <c r="E193" i="28"/>
  <c r="C193" i="28"/>
  <c r="B193" i="28"/>
  <c r="A193" i="28"/>
  <c r="AA193" i="28" s="1"/>
  <c r="E190" i="28"/>
  <c r="C190" i="28"/>
  <c r="B190" i="28"/>
  <c r="A190" i="28"/>
  <c r="AA190" i="28" s="1"/>
  <c r="E189" i="28"/>
  <c r="C189" i="28"/>
  <c r="B189" i="28"/>
  <c r="A189" i="28"/>
  <c r="AA189" i="28" s="1"/>
  <c r="E188" i="28"/>
  <c r="C188" i="28"/>
  <c r="B188" i="28"/>
  <c r="A188" i="28"/>
  <c r="AA188" i="28" s="1"/>
  <c r="E187" i="28"/>
  <c r="C187" i="28"/>
  <c r="B187" i="28"/>
  <c r="A187" i="28"/>
  <c r="AA187" i="28" s="1"/>
  <c r="E186" i="28"/>
  <c r="C186" i="28"/>
  <c r="B186" i="28"/>
  <c r="A186" i="28"/>
  <c r="AA186" i="28" s="1"/>
  <c r="E185" i="28"/>
  <c r="C185" i="28"/>
  <c r="B185" i="28"/>
  <c r="A185" i="28"/>
  <c r="AA185" i="28" s="1"/>
  <c r="E184" i="28"/>
  <c r="C184" i="28"/>
  <c r="B184" i="28"/>
  <c r="A184" i="28"/>
  <c r="AA184" i="28" s="1"/>
  <c r="E183" i="28"/>
  <c r="C183" i="28"/>
  <c r="E182" i="28"/>
  <c r="C182" i="28"/>
  <c r="B182" i="28"/>
  <c r="A182" i="28"/>
  <c r="AA182" i="28" s="1"/>
  <c r="E181" i="28"/>
  <c r="C181" i="28"/>
  <c r="B181" i="28"/>
  <c r="A181" i="28"/>
  <c r="AA181" i="28" s="1"/>
  <c r="E180" i="28"/>
  <c r="C180" i="28"/>
  <c r="B180" i="28"/>
  <c r="A180" i="28"/>
  <c r="AA180" i="28" s="1"/>
  <c r="E179" i="28"/>
  <c r="C179" i="28"/>
  <c r="B179" i="28"/>
  <c r="A179" i="28"/>
  <c r="AA179" i="28" s="1"/>
  <c r="C178" i="28"/>
  <c r="B178" i="28"/>
  <c r="A178" i="28"/>
  <c r="AA178" i="28" s="1"/>
  <c r="E177" i="28"/>
  <c r="C177" i="28"/>
  <c r="B177" i="28"/>
  <c r="A177" i="28"/>
  <c r="AA177" i="28" s="1"/>
  <c r="E176" i="28"/>
  <c r="C176" i="28"/>
  <c r="B176" i="28"/>
  <c r="A176" i="28"/>
  <c r="AA176" i="28" s="1"/>
  <c r="E175" i="28"/>
  <c r="C175" i="28"/>
  <c r="B175" i="28"/>
  <c r="A175" i="28"/>
  <c r="AA175" i="28" s="1"/>
  <c r="E174" i="28"/>
  <c r="C174" i="28"/>
  <c r="B174" i="28"/>
  <c r="A174" i="28"/>
  <c r="AA174" i="28" s="1"/>
  <c r="E173" i="28"/>
  <c r="C173" i="28"/>
  <c r="B173" i="28"/>
  <c r="A173" i="28"/>
  <c r="AA173" i="28" s="1"/>
  <c r="E172" i="28"/>
  <c r="C172" i="28"/>
  <c r="B172" i="28"/>
  <c r="A172" i="28"/>
  <c r="AA172" i="28" s="1"/>
  <c r="E171" i="28"/>
  <c r="C171" i="28"/>
  <c r="B171" i="28"/>
  <c r="A171" i="28"/>
  <c r="AA171" i="28" s="1"/>
  <c r="E170" i="28"/>
  <c r="C170" i="28"/>
  <c r="B170" i="28"/>
  <c r="A170" i="28"/>
  <c r="AA170" i="28" s="1"/>
  <c r="E169" i="28"/>
  <c r="C169" i="28"/>
  <c r="B169" i="28"/>
  <c r="A169" i="28"/>
  <c r="AA169" i="28" s="1"/>
  <c r="E168" i="28"/>
  <c r="C168" i="28"/>
  <c r="B168" i="28"/>
  <c r="A168" i="28"/>
  <c r="AA168" i="28" s="1"/>
  <c r="E167" i="28"/>
  <c r="C167" i="28"/>
  <c r="B167" i="28"/>
  <c r="A167" i="28"/>
  <c r="AA167" i="28" s="1"/>
  <c r="E166" i="28"/>
  <c r="C166" i="28"/>
  <c r="B166" i="28"/>
  <c r="A166" i="28"/>
  <c r="AA166" i="28" s="1"/>
  <c r="E165" i="28"/>
  <c r="C165" i="28"/>
  <c r="B165" i="28"/>
  <c r="A165" i="28"/>
  <c r="AA165" i="28" s="1"/>
  <c r="E164" i="28"/>
  <c r="C164" i="28"/>
  <c r="B164" i="28"/>
  <c r="A164" i="28"/>
  <c r="AA164" i="28" s="1"/>
  <c r="E163" i="28"/>
  <c r="C163" i="28"/>
  <c r="B163" i="28"/>
  <c r="A163" i="28"/>
  <c r="AA163" i="28" s="1"/>
  <c r="E162" i="28"/>
  <c r="C162" i="28"/>
  <c r="B162" i="28"/>
  <c r="A162" i="28"/>
  <c r="AA162" i="28" s="1"/>
  <c r="E161" i="28"/>
  <c r="C161" i="28"/>
  <c r="B161" i="28"/>
  <c r="A161" i="28"/>
  <c r="AA161" i="28" s="1"/>
  <c r="E160" i="28"/>
  <c r="C160" i="28"/>
  <c r="B160" i="28"/>
  <c r="A160" i="28"/>
  <c r="AA160" i="28" s="1"/>
  <c r="E159" i="28"/>
  <c r="C159" i="28"/>
  <c r="B159" i="28"/>
  <c r="A159" i="28"/>
  <c r="AA159" i="28" s="1"/>
  <c r="E158" i="28"/>
  <c r="C158" i="28"/>
  <c r="B158" i="28"/>
  <c r="A158" i="28"/>
  <c r="AA158" i="28" s="1"/>
  <c r="C157" i="28"/>
  <c r="B157" i="28"/>
  <c r="A157" i="28"/>
  <c r="AA157" i="28" s="1"/>
  <c r="C156" i="28"/>
  <c r="B156" i="28"/>
  <c r="A156" i="28"/>
  <c r="AA156" i="28" s="1"/>
  <c r="E152" i="28"/>
  <c r="C152" i="28"/>
  <c r="B152" i="28"/>
  <c r="A152" i="28"/>
  <c r="AA152" i="28" s="1"/>
  <c r="E151" i="28"/>
  <c r="C151" i="28"/>
  <c r="B151" i="28"/>
  <c r="A151" i="28"/>
  <c r="AA151" i="28" s="1"/>
  <c r="E150" i="28"/>
  <c r="C150" i="28"/>
  <c r="B150" i="28"/>
  <c r="A150" i="28"/>
  <c r="AA150" i="28" s="1"/>
  <c r="E149" i="28"/>
  <c r="C149" i="28"/>
  <c r="B149" i="28"/>
  <c r="A149" i="28"/>
  <c r="AA149" i="28" s="1"/>
  <c r="E148" i="28"/>
  <c r="C148" i="28"/>
  <c r="B148" i="28"/>
  <c r="A148" i="28"/>
  <c r="AA148" i="28" s="1"/>
  <c r="E143" i="28"/>
  <c r="C143" i="28"/>
  <c r="B143" i="28"/>
  <c r="A143" i="28"/>
  <c r="AA143" i="28" s="1"/>
  <c r="E142" i="28"/>
  <c r="C142" i="28"/>
  <c r="B142" i="28"/>
  <c r="A142" i="28"/>
  <c r="AA142" i="28" s="1"/>
  <c r="E141" i="28"/>
  <c r="C141" i="28"/>
  <c r="B141" i="28"/>
  <c r="A141" i="28"/>
  <c r="AA141" i="28" s="1"/>
  <c r="E140" i="28"/>
  <c r="C140" i="28"/>
  <c r="B140" i="28"/>
  <c r="A140" i="28"/>
  <c r="AA140" i="28" s="1"/>
  <c r="E139" i="28"/>
  <c r="C139" i="28"/>
  <c r="B139" i="28"/>
  <c r="A139" i="28"/>
  <c r="AA139" i="28" s="1"/>
  <c r="E138" i="28"/>
  <c r="C138" i="28"/>
  <c r="B138" i="28"/>
  <c r="A138" i="28"/>
  <c r="AA138" i="28" s="1"/>
  <c r="H137" i="28"/>
  <c r="E137" i="28"/>
  <c r="C137" i="28"/>
  <c r="B137" i="28"/>
  <c r="A137" i="28"/>
  <c r="AA137" i="28" s="1"/>
  <c r="E136" i="28"/>
  <c r="C136" i="28"/>
  <c r="B136" i="28"/>
  <c r="A136" i="28"/>
  <c r="AA136" i="28" s="1"/>
  <c r="E135" i="28"/>
  <c r="C135" i="28"/>
  <c r="B135" i="28"/>
  <c r="A135" i="28"/>
  <c r="AA135" i="28" s="1"/>
  <c r="E134" i="28"/>
  <c r="C134" i="28"/>
  <c r="B134" i="28"/>
  <c r="A134" i="28"/>
  <c r="AA134" i="28" s="1"/>
  <c r="E132" i="28"/>
  <c r="C132" i="28"/>
  <c r="B132" i="28"/>
  <c r="A132" i="28"/>
  <c r="AA132" i="28" s="1"/>
  <c r="E131" i="28"/>
  <c r="C131" i="28"/>
  <c r="B131" i="28"/>
  <c r="A131" i="28"/>
  <c r="AA131" i="28" s="1"/>
  <c r="E130" i="28"/>
  <c r="C130" i="28"/>
  <c r="B130" i="28"/>
  <c r="A130" i="28"/>
  <c r="AA130" i="28" s="1"/>
  <c r="E129" i="28"/>
  <c r="C129" i="28"/>
  <c r="B129" i="28"/>
  <c r="A129" i="28"/>
  <c r="AA129" i="28" s="1"/>
  <c r="E128" i="28"/>
  <c r="C128" i="28"/>
  <c r="B128" i="28"/>
  <c r="A128" i="28"/>
  <c r="AA128" i="28" s="1"/>
  <c r="E127" i="28"/>
  <c r="C127" i="28"/>
  <c r="B127" i="28"/>
  <c r="A127" i="28"/>
  <c r="AA127" i="28" s="1"/>
  <c r="E126" i="28"/>
  <c r="C126" i="28"/>
  <c r="B126" i="28"/>
  <c r="A126" i="28"/>
  <c r="AA126" i="28" s="1"/>
  <c r="E125" i="28"/>
  <c r="C125" i="28"/>
  <c r="B125" i="28"/>
  <c r="A125" i="28"/>
  <c r="AA125" i="28" s="1"/>
  <c r="E124" i="28"/>
  <c r="C124" i="28"/>
  <c r="B124" i="28"/>
  <c r="A124" i="28"/>
  <c r="AA124" i="28" s="1"/>
  <c r="E123" i="28"/>
  <c r="L123" i="28" s="1"/>
  <c r="C123" i="28"/>
  <c r="B123" i="28"/>
  <c r="A123" i="28"/>
  <c r="AA123" i="28" s="1"/>
  <c r="E122" i="28"/>
  <c r="L122" i="28" s="1"/>
  <c r="C122" i="28"/>
  <c r="B122" i="28"/>
  <c r="A122" i="28"/>
  <c r="AA122" i="28" s="1"/>
  <c r="H121" i="28"/>
  <c r="E121" i="28"/>
  <c r="C121" i="28"/>
  <c r="B121" i="28"/>
  <c r="A121" i="28"/>
  <c r="AA121" i="28" s="1"/>
  <c r="E120" i="28"/>
  <c r="C120" i="28"/>
  <c r="B120" i="28"/>
  <c r="A120" i="28"/>
  <c r="AA120" i="28" s="1"/>
  <c r="E119" i="28"/>
  <c r="C119" i="28"/>
  <c r="B119" i="28"/>
  <c r="A119" i="28"/>
  <c r="AA119" i="28" s="1"/>
  <c r="E117" i="28"/>
  <c r="C117" i="28"/>
  <c r="B117" i="28"/>
  <c r="A117" i="28"/>
  <c r="AA117" i="28" s="1"/>
  <c r="E115" i="28"/>
  <c r="C115" i="28"/>
  <c r="B115" i="28"/>
  <c r="A115" i="28"/>
  <c r="AA115" i="28" s="1"/>
  <c r="E114" i="28"/>
  <c r="C114" i="28"/>
  <c r="B114" i="28"/>
  <c r="A114" i="28"/>
  <c r="AA114" i="28" s="1"/>
  <c r="E113" i="28"/>
  <c r="C113" i="28"/>
  <c r="B113" i="28"/>
  <c r="A113" i="28"/>
  <c r="AA113" i="28" s="1"/>
  <c r="E112" i="28"/>
  <c r="C112" i="28"/>
  <c r="B112" i="28"/>
  <c r="A112" i="28"/>
  <c r="AA112" i="28" s="1"/>
  <c r="E111" i="28"/>
  <c r="C111" i="28"/>
  <c r="B111" i="28"/>
  <c r="A111" i="28"/>
  <c r="AA111" i="28" s="1"/>
  <c r="E110" i="28"/>
  <c r="C110" i="28"/>
  <c r="B110" i="28"/>
  <c r="A110" i="28"/>
  <c r="AA110" i="28" s="1"/>
  <c r="E109" i="28"/>
  <c r="C109" i="28"/>
  <c r="B109" i="28"/>
  <c r="A109" i="28"/>
  <c r="AA109" i="28" s="1"/>
  <c r="E108" i="28"/>
  <c r="C108" i="28"/>
  <c r="B108" i="28"/>
  <c r="A108" i="28"/>
  <c r="AA108" i="28" s="1"/>
  <c r="E107" i="28"/>
  <c r="C107" i="28"/>
  <c r="B107" i="28"/>
  <c r="A107" i="28"/>
  <c r="AA107" i="28" s="1"/>
  <c r="E106" i="28"/>
  <c r="C106" i="28"/>
  <c r="B106" i="28"/>
  <c r="A106" i="28"/>
  <c r="AA106" i="28" s="1"/>
  <c r="E105" i="28"/>
  <c r="C105" i="28"/>
  <c r="B105" i="28"/>
  <c r="A105" i="28"/>
  <c r="AA105" i="28" s="1"/>
  <c r="E104" i="28"/>
  <c r="C104" i="28"/>
  <c r="B104" i="28"/>
  <c r="A104" i="28"/>
  <c r="AA104" i="28" s="1"/>
  <c r="E103" i="28"/>
  <c r="C103" i="28"/>
  <c r="B103" i="28"/>
  <c r="A103" i="28"/>
  <c r="AA103" i="28" s="1"/>
  <c r="E102" i="28"/>
  <c r="C102" i="28"/>
  <c r="B102" i="28"/>
  <c r="A102" i="28"/>
  <c r="AA102" i="28" s="1"/>
  <c r="E101" i="28"/>
  <c r="C101" i="28"/>
  <c r="B101" i="28"/>
  <c r="A101" i="28"/>
  <c r="AA101" i="28" s="1"/>
  <c r="E100" i="28"/>
  <c r="C100" i="28"/>
  <c r="B100" i="28"/>
  <c r="A100" i="28"/>
  <c r="AA100" i="28" s="1"/>
  <c r="C99" i="28"/>
  <c r="B99" i="28"/>
  <c r="A99" i="28"/>
  <c r="AA99" i="28" s="1"/>
  <c r="E98" i="28"/>
  <c r="C98" i="28"/>
  <c r="B98" i="28"/>
  <c r="A98" i="28"/>
  <c r="AA98" i="28" s="1"/>
  <c r="E97" i="28"/>
  <c r="C97" i="28"/>
  <c r="B97" i="28"/>
  <c r="A97" i="28"/>
  <c r="AA97" i="28" s="1"/>
  <c r="E96" i="28"/>
  <c r="C96" i="28"/>
  <c r="B96" i="28"/>
  <c r="A96" i="28"/>
  <c r="AA96" i="28" s="1"/>
  <c r="E95" i="28"/>
  <c r="C95" i="28"/>
  <c r="B95" i="28"/>
  <c r="A95" i="28"/>
  <c r="AA95" i="28" s="1"/>
  <c r="E94" i="28"/>
  <c r="C94" i="28"/>
  <c r="B94" i="28"/>
  <c r="A94" i="28"/>
  <c r="AA94" i="28" s="1"/>
  <c r="E93" i="28"/>
  <c r="C93" i="28"/>
  <c r="B93" i="28"/>
  <c r="A93" i="28"/>
  <c r="AA93" i="28" s="1"/>
  <c r="E92" i="28"/>
  <c r="C92" i="28"/>
  <c r="B92" i="28"/>
  <c r="A92" i="28"/>
  <c r="AA92" i="28" s="1"/>
  <c r="E91" i="28"/>
  <c r="C91" i="28"/>
  <c r="B91" i="28"/>
  <c r="A91" i="28"/>
  <c r="AA91" i="28" s="1"/>
  <c r="E90" i="28"/>
  <c r="C90" i="28"/>
  <c r="B90" i="28"/>
  <c r="A90" i="28"/>
  <c r="AA90" i="28" s="1"/>
  <c r="E89" i="28"/>
  <c r="C89" i="28"/>
  <c r="B89" i="28"/>
  <c r="A89" i="28"/>
  <c r="AA89" i="28" s="1"/>
  <c r="E88" i="28"/>
  <c r="C88" i="28"/>
  <c r="B88" i="28"/>
  <c r="A88" i="28"/>
  <c r="AA88" i="28" s="1"/>
  <c r="E87" i="28"/>
  <c r="C87" i="28"/>
  <c r="B87" i="28"/>
  <c r="A87" i="28"/>
  <c r="AA87" i="28" s="1"/>
  <c r="E86" i="28"/>
  <c r="C86" i="28"/>
  <c r="B86" i="28"/>
  <c r="A86" i="28"/>
  <c r="AA86" i="28" s="1"/>
  <c r="E85" i="28"/>
  <c r="C85" i="28"/>
  <c r="B85" i="28"/>
  <c r="E84" i="28"/>
  <c r="C84" i="28"/>
  <c r="B84" i="28"/>
  <c r="E83" i="28"/>
  <c r="C83" i="28"/>
  <c r="B83" i="28"/>
  <c r="E82" i="28"/>
  <c r="C82" i="28"/>
  <c r="B82" i="28"/>
  <c r="E81" i="28"/>
  <c r="C81" i="28"/>
  <c r="B81" i="28"/>
  <c r="C80" i="28"/>
  <c r="B80" i="28"/>
  <c r="E79" i="28"/>
  <c r="C79" i="28"/>
  <c r="B79" i="28"/>
  <c r="A79" i="28"/>
  <c r="AA79" i="28" s="1"/>
  <c r="E78" i="28"/>
  <c r="C78" i="28"/>
  <c r="B78" i="28"/>
  <c r="A78" i="28"/>
  <c r="AA78" i="28" s="1"/>
  <c r="E77" i="28"/>
  <c r="C77" i="28"/>
  <c r="B77" i="28"/>
  <c r="A77" i="28"/>
  <c r="AA77" i="28" s="1"/>
  <c r="E76" i="28"/>
  <c r="C76" i="28"/>
  <c r="B76" i="28"/>
  <c r="A76" i="28"/>
  <c r="AA76" i="28" s="1"/>
  <c r="E75" i="28"/>
  <c r="C75" i="28"/>
  <c r="B75" i="28"/>
  <c r="A75" i="28"/>
  <c r="AA75" i="28" s="1"/>
  <c r="E74" i="28"/>
  <c r="C74" i="28"/>
  <c r="B74" i="28"/>
  <c r="A74" i="28"/>
  <c r="AA74" i="28" s="1"/>
  <c r="E73" i="28"/>
  <c r="C73" i="28"/>
  <c r="B73" i="28"/>
  <c r="A73" i="28"/>
  <c r="AA73" i="28" s="1"/>
  <c r="E72" i="28"/>
  <c r="C72" i="28"/>
  <c r="B72" i="28"/>
  <c r="A72" i="28"/>
  <c r="AA72" i="28" s="1"/>
  <c r="E71" i="28"/>
  <c r="C71" i="28"/>
  <c r="A71" i="28"/>
  <c r="AA71" i="28" s="1"/>
  <c r="C70" i="28"/>
  <c r="B70" i="28"/>
  <c r="A70" i="28"/>
  <c r="AA70" i="28" s="1"/>
  <c r="E69" i="28"/>
  <c r="C69" i="28"/>
  <c r="B69" i="28"/>
  <c r="A69" i="28"/>
  <c r="AA69" i="28" s="1"/>
  <c r="H68" i="28"/>
  <c r="E68" i="28"/>
  <c r="C68" i="28"/>
  <c r="B68" i="28"/>
  <c r="A68" i="28"/>
  <c r="AA68" i="28" s="1"/>
  <c r="E67" i="28"/>
  <c r="C67" i="28"/>
  <c r="B67" i="28"/>
  <c r="A67" i="28"/>
  <c r="AA67" i="28" s="1"/>
  <c r="E66" i="28"/>
  <c r="C66" i="28"/>
  <c r="B66" i="28"/>
  <c r="A66" i="28"/>
  <c r="AA66" i="28" s="1"/>
  <c r="E65" i="28"/>
  <c r="C65" i="28"/>
  <c r="B65" i="28"/>
  <c r="A65" i="28"/>
  <c r="AA65" i="28" s="1"/>
  <c r="E64" i="28"/>
  <c r="C64" i="28"/>
  <c r="B64" i="28"/>
  <c r="A64" i="28"/>
  <c r="AA64" i="28" s="1"/>
  <c r="E63" i="28"/>
  <c r="C63" i="28"/>
  <c r="B63" i="28"/>
  <c r="A63" i="28"/>
  <c r="AA63" i="28" s="1"/>
  <c r="E62" i="28"/>
  <c r="C62" i="28"/>
  <c r="B62" i="28"/>
  <c r="A62" i="28"/>
  <c r="AA62" i="28" s="1"/>
  <c r="E61" i="28"/>
  <c r="C61" i="28"/>
  <c r="B61" i="28"/>
  <c r="A61" i="28"/>
  <c r="AA61" i="28" s="1"/>
  <c r="E59" i="28"/>
  <c r="C59" i="28"/>
  <c r="B59" i="28"/>
  <c r="A59" i="28"/>
  <c r="AA59" i="28" s="1"/>
  <c r="E58" i="28"/>
  <c r="C58" i="28"/>
  <c r="B58" i="28"/>
  <c r="A58" i="28"/>
  <c r="AA58" i="28" s="1"/>
  <c r="E57" i="28"/>
  <c r="C57" i="28"/>
  <c r="B57" i="28"/>
  <c r="A57" i="28"/>
  <c r="AA57" i="28" s="1"/>
  <c r="E56" i="28"/>
  <c r="C56" i="28"/>
  <c r="B56" i="28"/>
  <c r="A56" i="28"/>
  <c r="AA56" i="28" s="1"/>
  <c r="E52" i="28"/>
  <c r="C52" i="28"/>
  <c r="B52" i="28"/>
  <c r="A52" i="28"/>
  <c r="AA52" i="28" s="1"/>
  <c r="E51" i="28"/>
  <c r="C51" i="28"/>
  <c r="B51" i="28"/>
  <c r="A51" i="28"/>
  <c r="AA51" i="28" s="1"/>
  <c r="E50" i="28"/>
  <c r="C50" i="28"/>
  <c r="B50" i="28"/>
  <c r="A50" i="28"/>
  <c r="AA50" i="28" s="1"/>
  <c r="E49" i="28"/>
  <c r="C49" i="28"/>
  <c r="B49" i="28"/>
  <c r="A49" i="28"/>
  <c r="AA49" i="28" s="1"/>
  <c r="E48" i="28"/>
  <c r="C48" i="28"/>
  <c r="B48" i="28"/>
  <c r="A48" i="28"/>
  <c r="AA48" i="28" s="1"/>
  <c r="E47" i="28"/>
  <c r="C47" i="28"/>
  <c r="B47" i="28"/>
  <c r="A47" i="28"/>
  <c r="AA47" i="28" s="1"/>
  <c r="E46" i="28"/>
  <c r="C46" i="28"/>
  <c r="B46" i="28"/>
  <c r="A46" i="28"/>
  <c r="AA46" i="28" s="1"/>
  <c r="E45" i="28"/>
  <c r="C45" i="28"/>
  <c r="B45" i="28"/>
  <c r="A45" i="28"/>
  <c r="AA45" i="28" s="1"/>
  <c r="E44" i="28"/>
  <c r="C44" i="28"/>
  <c r="B44" i="28"/>
  <c r="A44" i="28"/>
  <c r="AA44" i="28" s="1"/>
  <c r="E43" i="28"/>
  <c r="C43" i="28"/>
  <c r="B43" i="28"/>
  <c r="A43" i="28"/>
  <c r="AA43" i="28" s="1"/>
  <c r="E42" i="28"/>
  <c r="C42" i="28"/>
  <c r="B42" i="28"/>
  <c r="A42" i="28"/>
  <c r="AA42" i="28" s="1"/>
  <c r="E41" i="28"/>
  <c r="C41" i="28"/>
  <c r="B41" i="28"/>
  <c r="A41" i="28"/>
  <c r="AA41" i="28" s="1"/>
  <c r="E40" i="28"/>
  <c r="C40" i="28"/>
  <c r="B40" i="28"/>
  <c r="A40" i="28"/>
  <c r="AA40" i="28" s="1"/>
  <c r="E39" i="28"/>
  <c r="C39" i="28"/>
  <c r="B39" i="28"/>
  <c r="A39" i="28"/>
  <c r="AA39" i="28" s="1"/>
  <c r="E38" i="28"/>
  <c r="C38" i="28"/>
  <c r="B38" i="28"/>
  <c r="A38" i="28"/>
  <c r="AA38" i="28" s="1"/>
  <c r="E37" i="28"/>
  <c r="C37" i="28"/>
  <c r="B37" i="28"/>
  <c r="A37" i="28"/>
  <c r="AA37" i="28" s="1"/>
  <c r="E36" i="28"/>
  <c r="C36" i="28"/>
  <c r="B36" i="28"/>
  <c r="A36" i="28"/>
  <c r="AA36" i="28" s="1"/>
  <c r="E35" i="28"/>
  <c r="C35" i="28"/>
  <c r="B35" i="28"/>
  <c r="A35" i="28"/>
  <c r="AA35" i="28" s="1"/>
  <c r="H34" i="28"/>
  <c r="E34" i="28"/>
  <c r="C34" i="28"/>
  <c r="B34" i="28"/>
  <c r="A34" i="28"/>
  <c r="AA34" i="28" s="1"/>
  <c r="E33" i="28"/>
  <c r="C33" i="28"/>
  <c r="B33" i="28"/>
  <c r="A33" i="28"/>
  <c r="AA33" i="28" s="1"/>
  <c r="E32" i="28"/>
  <c r="C32" i="28"/>
  <c r="B32" i="28"/>
  <c r="A32" i="28"/>
  <c r="AA32" i="28" s="1"/>
  <c r="E31" i="28"/>
  <c r="C31" i="28"/>
  <c r="B31" i="28"/>
  <c r="A31" i="28"/>
  <c r="AA31" i="28" s="1"/>
  <c r="E30" i="28"/>
  <c r="C30" i="28"/>
  <c r="B30" i="28"/>
  <c r="A30" i="28"/>
  <c r="AA30" i="28" s="1"/>
  <c r="E29" i="28"/>
  <c r="C29" i="28"/>
  <c r="B29" i="28"/>
  <c r="A29" i="28"/>
  <c r="AA29" i="28" s="1"/>
  <c r="E28" i="28"/>
  <c r="C28" i="28"/>
  <c r="B28" i="28"/>
  <c r="A28" i="28"/>
  <c r="AA28" i="28" s="1"/>
  <c r="E27" i="28"/>
  <c r="C27" i="28"/>
  <c r="B27" i="28"/>
  <c r="A27" i="28"/>
  <c r="AA27" i="28" s="1"/>
  <c r="E26" i="28"/>
  <c r="C26" i="28"/>
  <c r="B26" i="28"/>
  <c r="A26" i="28"/>
  <c r="AA26" i="28" s="1"/>
  <c r="E25" i="28"/>
  <c r="C25" i="28"/>
  <c r="B25" i="28"/>
  <c r="A25" i="28"/>
  <c r="AA25" i="28" s="1"/>
  <c r="E24" i="28"/>
  <c r="C24" i="28"/>
  <c r="B24" i="28"/>
  <c r="A24" i="28"/>
  <c r="AA24" i="28" s="1"/>
  <c r="E23" i="28"/>
  <c r="C23" i="28"/>
  <c r="B23" i="28"/>
  <c r="A23" i="28"/>
  <c r="AA23" i="28" s="1"/>
  <c r="E22" i="28"/>
  <c r="C22" i="28"/>
  <c r="B22" i="28"/>
  <c r="A22" i="28"/>
  <c r="AA22" i="28" s="1"/>
  <c r="E21" i="28"/>
  <c r="C21" i="28"/>
  <c r="B21" i="28"/>
  <c r="A21" i="28"/>
  <c r="AA21" i="28" s="1"/>
  <c r="E20" i="28"/>
  <c r="C20" i="28"/>
  <c r="B20" i="28"/>
  <c r="A20" i="28"/>
  <c r="AA20" i="28" s="1"/>
  <c r="E19" i="28"/>
  <c r="C19" i="28"/>
  <c r="B19" i="28"/>
  <c r="A19" i="28"/>
  <c r="AA19" i="28" s="1"/>
  <c r="E18" i="28"/>
  <c r="C18" i="28"/>
  <c r="B18" i="28"/>
  <c r="A18" i="28"/>
  <c r="AA18" i="28" s="1"/>
  <c r="E17" i="28"/>
  <c r="C17" i="28"/>
  <c r="B17" i="28"/>
  <c r="A17" i="28"/>
  <c r="AA17" i="28" s="1"/>
  <c r="E16" i="28"/>
  <c r="C16" i="28"/>
  <c r="B16" i="28"/>
  <c r="A16" i="28"/>
  <c r="AA16" i="28" s="1"/>
  <c r="E15" i="28"/>
  <c r="C15" i="28"/>
  <c r="B15" i="28"/>
  <c r="A15" i="28"/>
  <c r="AA15" i="28" s="1"/>
  <c r="E14" i="28"/>
  <c r="C14" i="28"/>
  <c r="B14" i="28"/>
  <c r="A14" i="28"/>
  <c r="AA14" i="28" s="1"/>
  <c r="E13" i="28"/>
  <c r="C13" i="28"/>
  <c r="B13" i="28"/>
  <c r="A13" i="28"/>
  <c r="AA13" i="28" s="1"/>
  <c r="E12" i="28"/>
  <c r="C12" i="28"/>
  <c r="B12" i="28"/>
  <c r="A12" i="28"/>
  <c r="AA12" i="28" s="1"/>
  <c r="E11" i="28"/>
  <c r="C11" i="28"/>
  <c r="B11" i="28"/>
  <c r="A11" i="28"/>
  <c r="AA11" i="28" s="1"/>
  <c r="C10" i="28"/>
  <c r="B10" i="28"/>
  <c r="A10" i="28"/>
  <c r="AA10" i="28" s="1"/>
  <c r="E9" i="28"/>
  <c r="C9" i="28"/>
  <c r="B9" i="28"/>
  <c r="A9" i="28"/>
  <c r="AA9" i="28" s="1"/>
  <c r="E8" i="28"/>
  <c r="C8" i="28"/>
  <c r="B8" i="28"/>
  <c r="A8" i="28"/>
  <c r="AA8" i="28" s="1"/>
  <c r="G7" i="28"/>
  <c r="E7" i="28"/>
  <c r="C7" i="28"/>
  <c r="B7" i="28"/>
  <c r="A7" i="28"/>
  <c r="AA7" i="28" s="1"/>
  <c r="E6" i="28"/>
  <c r="C6" i="28"/>
  <c r="B6" i="28"/>
  <c r="A6" i="28"/>
  <c r="AA6" i="28" s="1"/>
  <c r="E5" i="28"/>
  <c r="C5" i="28"/>
  <c r="B5" i="28"/>
  <c r="A5" i="28"/>
  <c r="AA5" i="28" s="1"/>
  <c r="C2" i="28"/>
  <c r="G262" i="1"/>
  <c r="G258" i="1"/>
  <c r="H255" i="1"/>
  <c r="G255" i="1" s="1"/>
  <c r="H254" i="1"/>
  <c r="G254" i="1" s="1"/>
  <c r="H253" i="1"/>
  <c r="G253" i="1" s="1"/>
  <c r="G252" i="1"/>
  <c r="G251" i="1"/>
  <c r="G250" i="1"/>
  <c r="G249" i="1"/>
  <c r="G242" i="1"/>
  <c r="G238" i="1"/>
  <c r="G237" i="1"/>
  <c r="G236" i="1"/>
  <c r="H233" i="1"/>
  <c r="G233" i="1" s="1"/>
  <c r="H232" i="1"/>
  <c r="H231" i="1"/>
  <c r="G230" i="1"/>
  <c r="H227" i="1"/>
  <c r="G227" i="1" s="1"/>
  <c r="H226" i="1"/>
  <c r="G226" i="1"/>
  <c r="H225" i="1"/>
  <c r="G225" i="1"/>
  <c r="G224" i="1"/>
  <c r="G219" i="1"/>
  <c r="G218" i="1"/>
  <c r="G217" i="1"/>
  <c r="G216" i="1"/>
  <c r="G214" i="1"/>
  <c r="F208" i="1"/>
  <c r="G207" i="1"/>
  <c r="G206" i="1"/>
  <c r="G205" i="1"/>
  <c r="G204" i="1"/>
  <c r="F202" i="1"/>
  <c r="G201" i="1"/>
  <c r="G200" i="1"/>
  <c r="G199" i="1"/>
  <c r="G198" i="1"/>
  <c r="F196" i="1"/>
  <c r="E157" i="28"/>
  <c r="E156" i="28"/>
  <c r="G180" i="1"/>
  <c r="G175" i="1"/>
  <c r="G171" i="1"/>
  <c r="G164" i="1"/>
  <c r="G163" i="1"/>
  <c r="G160" i="1"/>
  <c r="G159" i="1"/>
  <c r="H152" i="1"/>
  <c r="G152" i="1" s="1"/>
  <c r="G151" i="1"/>
  <c r="G150" i="1"/>
  <c r="G148" i="1"/>
  <c r="G147" i="1"/>
  <c r="G146" i="1"/>
  <c r="G145" i="1"/>
  <c r="G144" i="1"/>
  <c r="G143" i="1"/>
  <c r="G142" i="1"/>
  <c r="G141" i="1"/>
  <c r="H135" i="1"/>
  <c r="G135" i="1" s="1"/>
  <c r="G134" i="1"/>
  <c r="G132" i="1"/>
  <c r="G130" i="1"/>
  <c r="G129" i="1"/>
  <c r="G127" i="1"/>
  <c r="G126" i="1"/>
  <c r="G125" i="1"/>
  <c r="H120" i="1"/>
  <c r="G120" i="1" s="1"/>
  <c r="G106" i="1"/>
  <c r="G104" i="1"/>
  <c r="G103" i="1"/>
  <c r="H101" i="1"/>
  <c r="G101" i="1"/>
  <c r="H136" i="1"/>
  <c r="E80" i="28"/>
  <c r="G90" i="1"/>
  <c r="G88" i="1"/>
  <c r="G72" i="28"/>
  <c r="G79" i="1"/>
  <c r="G77" i="1"/>
  <c r="H74" i="1"/>
  <c r="G74" i="1" s="1"/>
  <c r="G72" i="1"/>
  <c r="G69" i="1"/>
  <c r="G66" i="1"/>
  <c r="G65" i="1"/>
  <c r="H57" i="1"/>
  <c r="G57" i="1"/>
  <c r="H76" i="1"/>
  <c r="G56" i="1"/>
  <c r="G55" i="1"/>
  <c r="G54" i="1"/>
  <c r="G53" i="1"/>
  <c r="G52" i="1"/>
  <c r="G51" i="1"/>
  <c r="G50" i="1"/>
  <c r="G49" i="1"/>
  <c r="G48" i="1"/>
  <c r="G47" i="1"/>
  <c r="G46" i="1"/>
  <c r="G45" i="1"/>
  <c r="G44" i="1"/>
  <c r="G42" i="1"/>
  <c r="G39" i="1"/>
  <c r="O34" i="28"/>
  <c r="H37" i="1"/>
  <c r="G37" i="1" s="1"/>
  <c r="O33" i="28"/>
  <c r="G35" i="1"/>
  <c r="G34" i="1"/>
  <c r="G33" i="1"/>
  <c r="G32" i="1"/>
  <c r="G31" i="1"/>
  <c r="G30" i="1"/>
  <c r="G29" i="1"/>
  <c r="G28" i="1"/>
  <c r="G26" i="1"/>
  <c r="G25" i="1"/>
  <c r="H23" i="1"/>
  <c r="G23" i="1" s="1"/>
  <c r="O21" i="28"/>
  <c r="O20" i="28"/>
  <c r="G20" i="1"/>
  <c r="G18" i="1"/>
  <c r="G11" i="1"/>
  <c r="G10" i="1"/>
  <c r="G8" i="1"/>
  <c r="G7" i="1"/>
  <c r="L258" i="28"/>
  <c r="AB258" i="28" s="1"/>
  <c r="L243" i="28" l="1"/>
  <c r="AB243" i="28" s="1"/>
  <c r="L208" i="28"/>
  <c r="AB208" i="28" s="1"/>
  <c r="L204" i="28"/>
  <c r="AB204" i="28" s="1"/>
  <c r="L205" i="28"/>
  <c r="AB205" i="28" s="1"/>
  <c r="L200" i="28"/>
  <c r="L202" i="28"/>
  <c r="L199" i="28"/>
  <c r="AB199" i="28" s="1"/>
  <c r="L201" i="28"/>
  <c r="AB201" i="28" s="1"/>
  <c r="L203" i="28"/>
  <c r="AB203" i="28" s="1"/>
  <c r="L196" i="28"/>
  <c r="AB196" i="28" s="1"/>
  <c r="L198" i="28"/>
  <c r="AB198" i="28" s="1"/>
  <c r="L197" i="28"/>
  <c r="AB197" i="28" s="1"/>
  <c r="L193" i="28"/>
  <c r="L189" i="28"/>
  <c r="AB189" i="28" s="1"/>
  <c r="L188" i="28"/>
  <c r="AB188" i="28" s="1"/>
  <c r="L190" i="28"/>
  <c r="AB190" i="28" s="1"/>
  <c r="L187" i="28"/>
  <c r="AB187" i="28" s="1"/>
  <c r="L186" i="28"/>
  <c r="L185" i="28"/>
  <c r="L184" i="28"/>
  <c r="AB184" i="28" s="1"/>
  <c r="L183" i="28"/>
  <c r="AB183" i="28" s="1"/>
  <c r="L182" i="28"/>
  <c r="AB182" i="28" s="1"/>
  <c r="L180" i="28"/>
  <c r="AB180" i="28" s="1"/>
  <c r="L179" i="28"/>
  <c r="AB179" i="28" s="1"/>
  <c r="L181" i="28"/>
  <c r="AB181" i="28" s="1"/>
  <c r="L178" i="28"/>
  <c r="L177" i="28"/>
  <c r="AB177" i="28" s="1"/>
  <c r="L173" i="28"/>
  <c r="AB173" i="28" s="1"/>
  <c r="L175" i="28"/>
  <c r="AB175" i="28" s="1"/>
  <c r="L174" i="28"/>
  <c r="AB174" i="28" s="1"/>
  <c r="L176" i="28"/>
  <c r="AB176" i="28" s="1"/>
  <c r="L170" i="28"/>
  <c r="AB170" i="28" s="1"/>
  <c r="L172" i="28"/>
  <c r="AB172" i="28" s="1"/>
  <c r="L171" i="28"/>
  <c r="AB171" i="28" s="1"/>
  <c r="L167" i="28"/>
  <c r="AB167" i="28" s="1"/>
  <c r="L169" i="28"/>
  <c r="AB169" i="28" s="1"/>
  <c r="L166" i="28"/>
  <c r="AB166" i="28" s="1"/>
  <c r="L168" i="28"/>
  <c r="AB168" i="28" s="1"/>
  <c r="L162" i="28"/>
  <c r="AB162" i="28" s="1"/>
  <c r="L164" i="28"/>
  <c r="AB164" i="28" s="1"/>
  <c r="L163" i="28"/>
  <c r="AB163" i="28" s="1"/>
  <c r="L165" i="28"/>
  <c r="AB165" i="28" s="1"/>
  <c r="L159" i="28"/>
  <c r="AB159" i="28" s="1"/>
  <c r="L160" i="28"/>
  <c r="AB160" i="28" s="1"/>
  <c r="L158" i="28"/>
  <c r="AB158" i="28" s="1"/>
  <c r="L161" i="28"/>
  <c r="AB161" i="28" s="1"/>
  <c r="L157" i="28"/>
  <c r="L156" i="28"/>
  <c r="AB156" i="28" s="1"/>
  <c r="L152" i="28"/>
  <c r="AB152" i="28" s="1"/>
  <c r="L151" i="28"/>
  <c r="AB151" i="28" s="1"/>
  <c r="L150" i="28"/>
  <c r="AB150" i="28" s="1"/>
  <c r="L149" i="28"/>
  <c r="AB149" i="28" s="1"/>
  <c r="L148" i="28"/>
  <c r="AB148" i="28" s="1"/>
  <c r="L143" i="28"/>
  <c r="AB143" i="28" s="1"/>
  <c r="L142" i="28"/>
  <c r="L141" i="28"/>
  <c r="AB141" i="28" s="1"/>
  <c r="L139" i="28"/>
  <c r="AB139" i="28" s="1"/>
  <c r="L140" i="28"/>
  <c r="AB140" i="28" s="1"/>
  <c r="L138" i="28"/>
  <c r="L137" i="28"/>
  <c r="AB137" i="28" s="1"/>
  <c r="L136" i="28"/>
  <c r="AB136" i="28" s="1"/>
  <c r="L135" i="28"/>
  <c r="F7" i="89" s="1"/>
  <c r="F11" i="89" s="1"/>
  <c r="F18" i="89" s="1"/>
  <c r="L134" i="28"/>
  <c r="AB134" i="28" s="1"/>
  <c r="L132" i="28"/>
  <c r="AB132" i="28" s="1"/>
  <c r="L131" i="28"/>
  <c r="AB131" i="28" s="1"/>
  <c r="L130" i="28"/>
  <c r="AB130" i="28" s="1"/>
  <c r="L129" i="28"/>
  <c r="AB129" i="28" s="1"/>
  <c r="L128" i="28"/>
  <c r="AB128" i="28" s="1"/>
  <c r="L127" i="28"/>
  <c r="AB127" i="28" s="1"/>
  <c r="L126" i="28"/>
  <c r="AB126" i="28" s="1"/>
  <c r="L125" i="28"/>
  <c r="L124" i="28"/>
  <c r="AB124" i="28" s="1"/>
  <c r="AB122" i="28"/>
  <c r="L121" i="28"/>
  <c r="AB121" i="28" s="1"/>
  <c r="L120" i="28"/>
  <c r="AB120" i="28" s="1"/>
  <c r="L119" i="28"/>
  <c r="AB119" i="28" s="1"/>
  <c r="L117" i="28"/>
  <c r="AB117" i="28" s="1"/>
  <c r="L113" i="28"/>
  <c r="AB113" i="28" s="1"/>
  <c r="L115" i="28"/>
  <c r="AB115" i="28" s="1"/>
  <c r="L112" i="28"/>
  <c r="AB112" i="28" s="1"/>
  <c r="L114" i="28"/>
  <c r="L107" i="28"/>
  <c r="AB107" i="28" s="1"/>
  <c r="L111" i="28"/>
  <c r="L108" i="28"/>
  <c r="AB108" i="28" s="1"/>
  <c r="L110" i="28"/>
  <c r="AB110" i="28" s="1"/>
  <c r="L109" i="28"/>
  <c r="L103" i="28"/>
  <c r="AB103" i="28" s="1"/>
  <c r="L105" i="28"/>
  <c r="AB105" i="28" s="1"/>
  <c r="L104" i="28"/>
  <c r="AB104" i="28" s="1"/>
  <c r="L106" i="28"/>
  <c r="AB106" i="28" s="1"/>
  <c r="L102" i="28"/>
  <c r="AB102" i="28" s="1"/>
  <c r="L100" i="28"/>
  <c r="AB100" i="28" s="1"/>
  <c r="L101" i="28"/>
  <c r="AB101" i="28" s="1"/>
  <c r="L98" i="28"/>
  <c r="AB98" i="28" s="1"/>
  <c r="L95" i="28"/>
  <c r="AB95" i="28" s="1"/>
  <c r="L97" i="28"/>
  <c r="AB97" i="28" s="1"/>
  <c r="L94" i="28"/>
  <c r="L96" i="28"/>
  <c r="L90" i="28"/>
  <c r="L92" i="28"/>
  <c r="AB92" i="28" s="1"/>
  <c r="L93" i="28"/>
  <c r="AB93" i="28" s="1"/>
  <c r="L91" i="28"/>
  <c r="AB91" i="28" s="1"/>
  <c r="L88" i="28"/>
  <c r="AB88" i="28" s="1"/>
  <c r="L87" i="28"/>
  <c r="AB87" i="28" s="1"/>
  <c r="L89" i="28"/>
  <c r="AB89" i="28" s="1"/>
  <c r="L86" i="28"/>
  <c r="AB86" i="28" s="1"/>
  <c r="L84" i="28"/>
  <c r="AB84" i="28" s="1"/>
  <c r="L85" i="28"/>
  <c r="AB85" i="28" s="1"/>
  <c r="L83" i="28"/>
  <c r="AB83" i="28" s="1"/>
  <c r="L82" i="28"/>
  <c r="L81" i="28"/>
  <c r="AB81" i="28" s="1"/>
  <c r="L79" i="28"/>
  <c r="AB79" i="28" s="1"/>
  <c r="L78" i="28"/>
  <c r="AB78" i="28" s="1"/>
  <c r="L80" i="28"/>
  <c r="L77" i="28"/>
  <c r="AB77" i="28" s="1"/>
  <c r="L76" i="28"/>
  <c r="L75" i="28"/>
  <c r="AB75" i="28" s="1"/>
  <c r="L72" i="28"/>
  <c r="L74" i="28"/>
  <c r="L71" i="28"/>
  <c r="AB71" i="28" s="1"/>
  <c r="L73" i="28"/>
  <c r="AB73" i="28" s="1"/>
  <c r="L69" i="28"/>
  <c r="D8" i="93" s="1"/>
  <c r="L68" i="28"/>
  <c r="AB68" i="28" s="1"/>
  <c r="L67" i="28"/>
  <c r="L66" i="28"/>
  <c r="AB66" i="28" s="1"/>
  <c r="L62" i="28"/>
  <c r="L64" i="28"/>
  <c r="L61" i="28"/>
  <c r="AB61" i="28" s="1"/>
  <c r="L63" i="28"/>
  <c r="L65" i="28"/>
  <c r="L58" i="28"/>
  <c r="L57" i="28"/>
  <c r="AB57" i="28" s="1"/>
  <c r="L59" i="28"/>
  <c r="L56" i="28"/>
  <c r="AB56" i="28" s="1"/>
  <c r="L50" i="28"/>
  <c r="AB50" i="28" s="1"/>
  <c r="L52" i="28"/>
  <c r="AB52" i="28" s="1"/>
  <c r="L51" i="28"/>
  <c r="L47" i="28"/>
  <c r="L49" i="28"/>
  <c r="AB49" i="28" s="1"/>
  <c r="L48" i="28"/>
  <c r="D9" i="93" s="1"/>
  <c r="L46" i="28"/>
  <c r="L44" i="28"/>
  <c r="L43" i="28"/>
  <c r="L45" i="28"/>
  <c r="AB45" i="28" s="1"/>
  <c r="L42" i="28"/>
  <c r="AB42" i="28" s="1"/>
  <c r="L39" i="28"/>
  <c r="L41" i="28"/>
  <c r="AB41" i="28" s="1"/>
  <c r="L38" i="28"/>
  <c r="L40" i="28"/>
  <c r="AB40" i="28" s="1"/>
  <c r="L37" i="28"/>
  <c r="AB37" i="28" s="1"/>
  <c r="L36" i="28"/>
  <c r="AB36" i="28" s="1"/>
  <c r="L29" i="28"/>
  <c r="AB29" i="28" s="1"/>
  <c r="L26" i="28"/>
  <c r="AB26" i="28" s="1"/>
  <c r="L34" i="28"/>
  <c r="AB34" i="28" s="1"/>
  <c r="L31" i="28"/>
  <c r="AB31" i="28" s="1"/>
  <c r="L28" i="28"/>
  <c r="AB28" i="28" s="1"/>
  <c r="L25" i="28"/>
  <c r="AB25" i="28" s="1"/>
  <c r="L33" i="28"/>
  <c r="AB33" i="28" s="1"/>
  <c r="L30" i="28"/>
  <c r="AB30" i="28" s="1"/>
  <c r="L27" i="28"/>
  <c r="AB27" i="28" s="1"/>
  <c r="L35" i="28"/>
  <c r="AB35" i="28" s="1"/>
  <c r="L24" i="28"/>
  <c r="AB24" i="28" s="1"/>
  <c r="L32" i="28"/>
  <c r="AB32" i="28" s="1"/>
  <c r="L23" i="28"/>
  <c r="AB23" i="28" s="1"/>
  <c r="L22" i="28"/>
  <c r="AB22" i="28" s="1"/>
  <c r="L21" i="28"/>
  <c r="AB21" i="28" s="1"/>
  <c r="L20" i="28"/>
  <c r="AB20" i="28" s="1"/>
  <c r="L19" i="28"/>
  <c r="AB19" i="28" s="1"/>
  <c r="L18" i="28"/>
  <c r="AB18" i="28" s="1"/>
  <c r="L16" i="28"/>
  <c r="AB16" i="28" s="1"/>
  <c r="L15" i="28"/>
  <c r="AB15" i="28" s="1"/>
  <c r="L14" i="28"/>
  <c r="AB14" i="28" s="1"/>
  <c r="L13" i="28"/>
  <c r="AB13" i="28" s="1"/>
  <c r="L12" i="28"/>
  <c r="AB12" i="28" s="1"/>
  <c r="L11" i="28"/>
  <c r="AB11" i="28" s="1"/>
  <c r="L9" i="28"/>
  <c r="AB9" i="28" s="1"/>
  <c r="L8" i="28"/>
  <c r="AB8" i="28" s="1"/>
  <c r="L6" i="28"/>
  <c r="AB6" i="28" s="1"/>
  <c r="L5" i="28"/>
  <c r="L194" i="28"/>
  <c r="AB194" i="28" s="1"/>
  <c r="L7" i="28"/>
  <c r="AB7" i="28" s="1"/>
  <c r="L17" i="28"/>
  <c r="O107" i="28"/>
  <c r="L245" i="28"/>
  <c r="AB245" i="28" s="1"/>
  <c r="L248" i="28"/>
  <c r="AB248" i="28" s="1"/>
  <c r="L246" i="28"/>
  <c r="AB246" i="28" s="1"/>
  <c r="L249" i="28"/>
  <c r="AB249" i="28" s="1"/>
  <c r="L244" i="28"/>
  <c r="AB244" i="28" s="1"/>
  <c r="L247" i="28"/>
  <c r="AB247" i="28" s="1"/>
  <c r="L250" i="28"/>
  <c r="AB250" i="28" s="1"/>
  <c r="E99" i="28"/>
  <c r="E10" i="28"/>
  <c r="L10" i="28" s="1"/>
  <c r="G12" i="1"/>
  <c r="G13" i="1"/>
  <c r="G14" i="1"/>
  <c r="G15" i="1"/>
  <c r="G16" i="1"/>
  <c r="G17" i="1"/>
  <c r="E70" i="28"/>
  <c r="O89" i="28"/>
  <c r="O51" i="28"/>
  <c r="O19" i="28"/>
  <c r="F9" i="28"/>
  <c r="H153" i="1"/>
  <c r="F189" i="1"/>
  <c r="F209" i="1" s="1"/>
  <c r="AB157" i="28" l="1"/>
  <c r="L261" i="28"/>
  <c r="L263" i="28" s="1"/>
  <c r="N11" i="88"/>
  <c r="D11" i="93"/>
  <c r="AB64" i="28"/>
  <c r="D24" i="93"/>
  <c r="AB46" i="28"/>
  <c r="D18" i="93"/>
  <c r="D13" i="93"/>
  <c r="D21" i="93"/>
  <c r="D6" i="93"/>
  <c r="AB39" i="28"/>
  <c r="D7" i="93"/>
  <c r="AB47" i="28"/>
  <c r="AB65" i="28"/>
  <c r="D22" i="93"/>
  <c r="G14" i="88"/>
  <c r="D23" i="93"/>
  <c r="AB72" i="28"/>
  <c r="E19" i="88"/>
  <c r="G19" i="88" s="1"/>
  <c r="AB82" i="28"/>
  <c r="AB109" i="28"/>
  <c r="N18" i="88"/>
  <c r="E18" i="88" s="1"/>
  <c r="G18" i="88" s="1"/>
  <c r="AB125" i="28"/>
  <c r="N24" i="88"/>
  <c r="E24" i="88" s="1"/>
  <c r="G24" i="88" s="1"/>
  <c r="AB76" i="28"/>
  <c r="N16" i="88"/>
  <c r="G16" i="88" s="1"/>
  <c r="AB5" i="28"/>
  <c r="AB90" i="28"/>
  <c r="E25" i="88"/>
  <c r="G25" i="88" s="1"/>
  <c r="AB114" i="28"/>
  <c r="M20" i="88"/>
  <c r="N20" i="88" s="1"/>
  <c r="E20" i="88" s="1"/>
  <c r="G20" i="88" s="1"/>
  <c r="AB62" i="28"/>
  <c r="AB193" i="28"/>
  <c r="AB63" i="28"/>
  <c r="AB44" i="28"/>
  <c r="AB48" i="28"/>
  <c r="AB17" i="28"/>
  <c r="AB178" i="28"/>
  <c r="F24" i="89"/>
  <c r="E42" i="88" s="1"/>
  <c r="L228" i="28"/>
  <c r="AB228" i="28" s="1"/>
  <c r="L70" i="28"/>
  <c r="AB70" i="28" s="1"/>
  <c r="AB111" i="28"/>
  <c r="AB185" i="28"/>
  <c r="AB202" i="28"/>
  <c r="AB74" i="28"/>
  <c r="AB186" i="28"/>
  <c r="AB200" i="28"/>
  <c r="AB142" i="28"/>
  <c r="AB58" i="28"/>
  <c r="AB67" i="28"/>
  <c r="AB69" i="28"/>
  <c r="AB96" i="28"/>
  <c r="AB123" i="28"/>
  <c r="AB138" i="28"/>
  <c r="F196" i="28"/>
  <c r="AB135" i="28"/>
  <c r="AB94" i="28"/>
  <c r="L99" i="28"/>
  <c r="L227" i="28"/>
  <c r="AB80" i="28"/>
  <c r="L226" i="28"/>
  <c r="AB226" i="28" s="1"/>
  <c r="AB59" i="28"/>
  <c r="AB51" i="28"/>
  <c r="AB43" i="28"/>
  <c r="AB38" i="28"/>
  <c r="L225" i="28"/>
  <c r="AB225" i="28" s="1"/>
  <c r="AB10" i="28"/>
  <c r="F34" i="28"/>
  <c r="G136" i="28"/>
  <c r="F68" i="28"/>
  <c r="G109" i="28"/>
  <c r="F121" i="28"/>
  <c r="F87" i="28"/>
  <c r="G125" i="28"/>
  <c r="F119" i="28"/>
  <c r="F104" i="28"/>
  <c r="F176" i="28"/>
  <c r="F18" i="28"/>
  <c r="F98" i="28"/>
  <c r="F175" i="28"/>
  <c r="F64" i="28"/>
  <c r="F25" i="28"/>
  <c r="F190" i="28"/>
  <c r="F96" i="28"/>
  <c r="F94" i="28"/>
  <c r="F49" i="28"/>
  <c r="F93" i="28"/>
  <c r="F198" i="28"/>
  <c r="F126" i="28"/>
  <c r="F189" i="28"/>
  <c r="F142" i="28"/>
  <c r="F91" i="28"/>
  <c r="F86" i="28"/>
  <c r="F186" i="28"/>
  <c r="F185" i="28"/>
  <c r="F135" i="28"/>
  <c r="F180" i="28"/>
  <c r="F174" i="28"/>
  <c r="F65" i="28"/>
  <c r="F188" i="28"/>
  <c r="F131" i="28"/>
  <c r="F100" i="28"/>
  <c r="F72" i="28"/>
  <c r="F173" i="28"/>
  <c r="F8" i="28"/>
  <c r="F48" i="28"/>
  <c r="F102" i="28"/>
  <c r="F105" i="28"/>
  <c r="F132" i="28"/>
  <c r="F50" i="28"/>
  <c r="F101" i="28"/>
  <c r="F35" i="28"/>
  <c r="F183" i="28"/>
  <c r="F140" i="28"/>
  <c r="F31" i="28"/>
  <c r="F58" i="28"/>
  <c r="F6" i="28"/>
  <c r="F148" i="28"/>
  <c r="F45" i="28"/>
  <c r="F139" i="28"/>
  <c r="F27" i="28"/>
  <c r="F30" i="28"/>
  <c r="F97" i="28"/>
  <c r="F95" i="28"/>
  <c r="F42" i="28"/>
  <c r="F29" i="28"/>
  <c r="F179" i="28"/>
  <c r="F129" i="28"/>
  <c r="F28" i="28"/>
  <c r="F23" i="28"/>
  <c r="F115" i="28"/>
  <c r="F22" i="28"/>
  <c r="F110" i="28"/>
  <c r="F90" i="28"/>
  <c r="F103" i="28"/>
  <c r="F37" i="28"/>
  <c r="F78" i="28"/>
  <c r="F47" i="28"/>
  <c r="F128" i="28"/>
  <c r="F46" i="28"/>
  <c r="F26" i="28"/>
  <c r="F24" i="28"/>
  <c r="F38" i="28"/>
  <c r="F61" i="28"/>
  <c r="F76" i="28"/>
  <c r="F39" i="28"/>
  <c r="F43" i="28"/>
  <c r="D1" i="28"/>
  <c r="G107" i="28"/>
  <c r="H202" i="28"/>
  <c r="G121" i="28"/>
  <c r="F127" i="28"/>
  <c r="F197" i="28"/>
  <c r="F107" i="28"/>
  <c r="H187" i="28"/>
  <c r="F44" i="28"/>
  <c r="F17" i="28"/>
  <c r="F5" i="28"/>
  <c r="F137" i="28"/>
  <c r="F41" i="28"/>
  <c r="G34" i="28"/>
  <c r="G51" i="28"/>
  <c r="F52" i="28"/>
  <c r="F51" i="28"/>
  <c r="F21" i="28"/>
  <c r="H201" i="28"/>
  <c r="G21" i="28"/>
  <c r="G137" i="28"/>
  <c r="F143" i="28"/>
  <c r="F150" i="28"/>
  <c r="F89" i="28"/>
  <c r="G89" i="28"/>
  <c r="F109" i="28"/>
  <c r="F73" i="28"/>
  <c r="F125" i="28"/>
  <c r="F124" i="28"/>
  <c r="F63" i="28"/>
  <c r="F62" i="28"/>
  <c r="F33" i="28"/>
  <c r="F7" i="28"/>
  <c r="G120" i="28"/>
  <c r="F120" i="28"/>
  <c r="F67" i="28"/>
  <c r="G67" i="28"/>
  <c r="G68" i="28"/>
  <c r="G33" i="28"/>
  <c r="F59" i="28"/>
  <c r="F136" i="28"/>
  <c r="H182" i="28"/>
  <c r="F181" i="28"/>
  <c r="H200" i="28"/>
  <c r="F193" i="28"/>
  <c r="F184" i="28"/>
  <c r="D26" i="93" l="1"/>
  <c r="D14" i="93"/>
  <c r="D28" i="93" s="1"/>
  <c r="H14" i="93"/>
  <c r="AB227" i="28"/>
  <c r="L8" i="88"/>
  <c r="O11" i="88" s="1"/>
  <c r="F11" i="88"/>
  <c r="G11" i="88"/>
  <c r="N22" i="88"/>
  <c r="G22" i="88" s="1"/>
  <c r="G29" i="88"/>
  <c r="L229" i="28"/>
  <c r="AB229" i="28" s="1"/>
  <c r="AB99" i="28"/>
  <c r="G202" i="28"/>
  <c r="G200" i="28"/>
  <c r="F70" i="28"/>
  <c r="G201" i="28"/>
  <c r="F202" i="28"/>
  <c r="F187" i="28"/>
  <c r="F201" i="28"/>
  <c r="F182" i="28"/>
  <c r="F200" i="28"/>
  <c r="L37" i="88" l="1"/>
  <c r="G42" i="88" l="1"/>
  <c r="F25" i="89"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<sst xmlns="http://schemas.openxmlformats.org/spreadsheetml/2006/main" count="9965" uniqueCount="2904">
  <si>
    <t xml:space="preserve">Unit Number:      </t>
  </si>
  <si>
    <t>Description of Requested Amount from Audited Financial Statements</t>
  </si>
  <si>
    <t>Capital Assets for Governmental Activities</t>
  </si>
  <si>
    <t>Buildings</t>
  </si>
  <si>
    <t>Plant / distributions systems / water lines</t>
  </si>
  <si>
    <t>Infrastructure(other infrastructure)</t>
  </si>
  <si>
    <t xml:space="preserve">Electric Fund </t>
  </si>
  <si>
    <t>Construction in progress</t>
  </si>
  <si>
    <t>Capital Assets for Electric Fund</t>
  </si>
  <si>
    <t>Gross value:</t>
  </si>
  <si>
    <t>Notes to the Financial Statements -Summary Changes in Long-Term Liability</t>
  </si>
  <si>
    <t>Statement of Revenue, Expenditures and Changes in Fund Balance - Governmental Funds
 - All Governmental Funds</t>
  </si>
  <si>
    <t xml:space="preserve">     not necessarily the statistical section.</t>
  </si>
  <si>
    <t>Notes</t>
  </si>
  <si>
    <t>Buildings annual depreciation</t>
  </si>
  <si>
    <t>Building accumulated depreciation</t>
  </si>
  <si>
    <t>Plant / distributions systems / water lines annual depreciation</t>
  </si>
  <si>
    <t>Plant / distributions systems / water lines accumulated depreciation</t>
  </si>
  <si>
    <t>Infrastructure(other infrastructure) annual depreciation</t>
  </si>
  <si>
    <t>Infrastructure(other infrastructure) accumulated depreciation</t>
  </si>
  <si>
    <t>Total Assets Gross value of assets being depreciated for Electric Fund</t>
  </si>
  <si>
    <t>Total accumulated depreciation for Electric Fund assets</t>
  </si>
  <si>
    <t>receiving operating revenues or paying operating expenditures. Eliminate internal balances within this activity group.</t>
  </si>
  <si>
    <t xml:space="preserve">receiving operating revenues or paying operating expenditures. </t>
  </si>
  <si>
    <t xml:space="preserve">and wastewater funds into one activity for purposes of this worksheet.  Exclude stormwater funds.  Only fill out this section if </t>
  </si>
  <si>
    <t>Notes to the Financial Statements - Other Post-employment benefits (OPEB) Note</t>
  </si>
  <si>
    <t>(The OPEB amounts requested are normally in the OPEB note - however, many of them can also be found on the Required Supplementary Information Schedule for OPEB that follows the Notes.)</t>
  </si>
  <si>
    <t>Notes to the Financial Statements -Transfer Note</t>
  </si>
  <si>
    <t>Notes to the Financial Statements -Fund Balance Note</t>
  </si>
  <si>
    <t>Notes to the Financial Statements - Capital Asset Information</t>
  </si>
  <si>
    <t>Upload Amounts</t>
  </si>
  <si>
    <t>Accumulated depreciation:</t>
  </si>
  <si>
    <t>Total Accumulated depreciation</t>
  </si>
  <si>
    <t>Total Annual depreciation</t>
  </si>
  <si>
    <t>Total Net Water and Sewer Capital Assets</t>
  </si>
  <si>
    <t xml:space="preserve">Fiscal Year </t>
  </si>
  <si>
    <t>Water Sewer Dashboard</t>
  </si>
  <si>
    <t>NC County and Municipal Financial Information</t>
  </si>
  <si>
    <t>All other depreciable capital assets</t>
  </si>
  <si>
    <t>All other depreciable capital assets annual depreciation</t>
  </si>
  <si>
    <t>All other depreciable capital assets accumulated depreciation</t>
  </si>
  <si>
    <t>Description</t>
  </si>
  <si>
    <t>Account #</t>
  </si>
  <si>
    <t>Fiscal Year Reviewer Corrections</t>
  </si>
  <si>
    <t>Fiscal Year Unit Input</t>
  </si>
  <si>
    <t xml:space="preserve">                    FINISHED</t>
  </si>
  <si>
    <t>IMPORT</t>
  </si>
  <si>
    <t>Annual depreciation expense:</t>
  </si>
  <si>
    <t>Errors</t>
  </si>
  <si>
    <t>Other Financial Information</t>
  </si>
  <si>
    <t>Yes</t>
  </si>
  <si>
    <t>No</t>
  </si>
  <si>
    <t>Property Tax Increase for Year Audited</t>
  </si>
  <si>
    <t>Property Tax Increase for budget year after fiscal year being reported</t>
  </si>
  <si>
    <t>Cash &amp; Tax Memo</t>
  </si>
  <si>
    <t>Dashboard</t>
  </si>
  <si>
    <t>Water Sewer Memo</t>
  </si>
  <si>
    <t>Electric Memo</t>
  </si>
  <si>
    <t>Review Summary</t>
  </si>
  <si>
    <t>Error Detection</t>
  </si>
  <si>
    <t>Water Sewer Memo,
Dashboard,
Water Sewer Dashboard</t>
  </si>
  <si>
    <t>Water Sewer Memo, Water Sewer Dashboard</t>
  </si>
  <si>
    <t>Electric Memo,
Dashboard</t>
  </si>
  <si>
    <t>Water Sewer Memo, Water Sewer Dashboard, Dashboard</t>
  </si>
  <si>
    <t>Electrical Memo</t>
  </si>
  <si>
    <t>Dashboard,
Electric Memo</t>
  </si>
  <si>
    <t>Cash &amp; Tax Memo,
Dashboard</t>
  </si>
  <si>
    <t>Dashboard,
Water Sewer Memo</t>
  </si>
  <si>
    <t>Review Summary - FBA</t>
  </si>
  <si>
    <t>General Info used to evaluate health of unit</t>
  </si>
  <si>
    <t>Fiduciary Funds</t>
  </si>
  <si>
    <t>Calculation</t>
  </si>
  <si>
    <t>Total</t>
  </si>
  <si>
    <t>Without Including Restricted Cash</t>
  </si>
  <si>
    <t>Fund Balance Available for Appropriation - G.S. §159-8(a)</t>
  </si>
  <si>
    <t>Encumbrances at June 30 (listed in the notes)……………………………...…………………………</t>
  </si>
  <si>
    <t>Unavailable or Unearned Revenues Arising from Cash Receipts ……………………………</t>
  </si>
  <si>
    <t>Fund Balance Available for Appropriation ……………………………………………………….</t>
  </si>
  <si>
    <t>Total Restricted by State Statue………………………………………….…………………………………………..</t>
  </si>
  <si>
    <t>Restricted by State Statute Presented on Financial Statements</t>
  </si>
  <si>
    <t>Less</t>
  </si>
  <si>
    <t>Restricted - Stabilization by State Statute (LGC calculation) …………………….………………..</t>
  </si>
  <si>
    <t>Analysis</t>
  </si>
  <si>
    <t>Without Including</t>
  </si>
  <si>
    <t xml:space="preserve"> Total </t>
  </si>
  <si>
    <t>Expenditures - General Fund</t>
  </si>
  <si>
    <t>Total Expenditures - General Fund ………………………………..………………………………..</t>
  </si>
  <si>
    <t>Adjustments</t>
  </si>
  <si>
    <t xml:space="preserve">    Transfers Out …………………………...…………………………………...…….</t>
  </si>
  <si>
    <t xml:space="preserve">    Issuance of Capital Leases &amp; Installment Purchases ……………...………….</t>
  </si>
  <si>
    <t xml:space="preserve">    Fund Balance Available  as % of Expenditures …………………………..........</t>
  </si>
  <si>
    <t xml:space="preserve"> Restricted Cash</t>
  </si>
  <si>
    <t>WS - Change in Net Position</t>
  </si>
  <si>
    <t>Electric - Change in Net Position</t>
  </si>
  <si>
    <t>WS - Total Net Position</t>
  </si>
  <si>
    <t>Gov - Net Investment in Capital Assets</t>
  </si>
  <si>
    <t>Gov - Restricted Net Position</t>
  </si>
  <si>
    <t>Gov - Unrestricted Net Position</t>
  </si>
  <si>
    <t>Electric - Unrestricted Net Position</t>
  </si>
  <si>
    <t>Electric - Total Net Position</t>
  </si>
  <si>
    <t>Gov - Any Adj. to Beginning Net Position</t>
  </si>
  <si>
    <t>WS - Any Adj. to Beginning Net Position</t>
  </si>
  <si>
    <t>Electric - Any Adj. to Beginning Net Position</t>
  </si>
  <si>
    <t>How Data is used</t>
  </si>
  <si>
    <t>Statutory Calculation of Fund Balance Available for Appropriation At June 30 for the General Fund
Restricted - Stabilization by State Statute</t>
  </si>
  <si>
    <t>WS - Total Assets and deferred outflows</t>
  </si>
  <si>
    <t>Electric - Total Assets and deferred outflows</t>
  </si>
  <si>
    <t>Gov - Total Assets and deferred outflows</t>
  </si>
  <si>
    <t>Gov - Total Liabilities and total deferred inflows</t>
  </si>
  <si>
    <t>Gov - Unearned Revenues included in Select Current Liabilities</t>
  </si>
  <si>
    <t>Gen Fund - Total Assets and deferred outflows</t>
  </si>
  <si>
    <t>Gen  Fund - Current  Liabilities</t>
  </si>
  <si>
    <t>Gen Fund - deferred inflows derived from Cash Receipts</t>
  </si>
  <si>
    <t>Gen Fund - Deferred inflows Not from Cash Receipts</t>
  </si>
  <si>
    <t>WS - Total Liabilities and deferred inflows</t>
  </si>
  <si>
    <t>Electric - Select Current Liabilities</t>
  </si>
  <si>
    <t>Electric - Unearned Revenues included in Select Current Liabilities</t>
  </si>
  <si>
    <t>Electric - Total Liabilities and deferred inflows</t>
  </si>
  <si>
    <t>New Questions  -  Please read and answer if applicable</t>
  </si>
  <si>
    <t>Government Wide Statements - Net Position Statement - Governmental Activities Column</t>
  </si>
  <si>
    <t>Statement</t>
  </si>
  <si>
    <t>Net Position-Governmental Activities</t>
  </si>
  <si>
    <t>Total Assets and deferred outflows</t>
  </si>
  <si>
    <t>Total Liabilities and total deferred inflows</t>
  </si>
  <si>
    <t xml:space="preserve"> Total Net investment in capital assets</t>
  </si>
  <si>
    <t xml:space="preserve"> Total Net Position, Restricted</t>
  </si>
  <si>
    <t>Government Wide Statements-Net Position-Business Activities Column</t>
  </si>
  <si>
    <t>All restricted Cash and investments</t>
  </si>
  <si>
    <t>Net Position-Business Activities</t>
  </si>
  <si>
    <t>Government Wide Statements - Statement of Activities  - Governmental Activities Column</t>
  </si>
  <si>
    <t xml:space="preserve">Total Interest expense on Long-Term Debt </t>
  </si>
  <si>
    <t>Total Expenses</t>
  </si>
  <si>
    <t xml:space="preserve">Charges for services </t>
  </si>
  <si>
    <t>Operating grants and contributions</t>
  </si>
  <si>
    <t>Capital grants and contributions</t>
  </si>
  <si>
    <t>Total Transfers out</t>
  </si>
  <si>
    <t>Statement of Activities - Governmental</t>
  </si>
  <si>
    <t>Fund Statements - General Fund Balance Sheet</t>
  </si>
  <si>
    <t>All restricted cash and investments</t>
  </si>
  <si>
    <t xml:space="preserve">Fund balance, Restricted for Stabilization by State Statute </t>
  </si>
  <si>
    <t>Fund balance, Nonspendable-  inventory/prepaids/etc.</t>
  </si>
  <si>
    <t>General Fund-Balance Sheet</t>
  </si>
  <si>
    <t>Total revenues</t>
  </si>
  <si>
    <t xml:space="preserve">    General Fund Only - Statement of Revenue, Expenditures and Changes in Fund Balance </t>
  </si>
  <si>
    <t>General Fund-Rev, Exp. Change in Fund Balance</t>
  </si>
  <si>
    <t>Total Liabilities and deferred inflows</t>
  </si>
  <si>
    <t>Total Net position</t>
  </si>
  <si>
    <t xml:space="preserve">Statement of Net Position - Electric Fund </t>
  </si>
  <si>
    <t>Amount of inventories and prepaids</t>
  </si>
  <si>
    <t>Total liabilities and total deferred inflows</t>
  </si>
  <si>
    <t>Total net position</t>
  </si>
  <si>
    <t>Total Operating revenues</t>
  </si>
  <si>
    <t>Depreciation and amortization expense</t>
  </si>
  <si>
    <t>Total Operating expenses</t>
  </si>
  <si>
    <t>Interest expense</t>
  </si>
  <si>
    <t>Charges for services</t>
  </si>
  <si>
    <t>Electrical power purchases</t>
  </si>
  <si>
    <t>Fiduciary Statements</t>
  </si>
  <si>
    <t>Cash and Investment Note</t>
  </si>
  <si>
    <t>OPEB Note</t>
  </si>
  <si>
    <t>Transfer Note</t>
  </si>
  <si>
    <t>Fund Balance Note</t>
  </si>
  <si>
    <t>Amount of the Water Sewer Fund Balance appropriated in next year's budget?</t>
  </si>
  <si>
    <t>Analysis of Current Tax Levy Schedule</t>
  </si>
  <si>
    <t>Accumulated depreciation</t>
  </si>
  <si>
    <t>Gov.-Capital Assets Schedule in the Notes</t>
  </si>
  <si>
    <t>WS-Capital Assets Schedule in the Notes</t>
  </si>
  <si>
    <t>WS Capital Assets Schedule-Gross Value</t>
  </si>
  <si>
    <t>WS Capital Assets Schedule-Annual Depreciation</t>
  </si>
  <si>
    <t>WS Capital Assets Schedule-Accumulated Depreciation</t>
  </si>
  <si>
    <t>Electric Assets</t>
  </si>
  <si>
    <t>Electric Accumulated Depreciation</t>
  </si>
  <si>
    <t>Budget Actual Statement for Water Sewer Fund-Modified Accrual Basis</t>
  </si>
  <si>
    <t>Liabilities……………………………………………………………….………………………….</t>
  </si>
  <si>
    <t>Statement of Revenues, Expenses, and Changes in Fund Net Position</t>
  </si>
  <si>
    <t>Gov - Restricted Cash &amp; Investments</t>
  </si>
  <si>
    <t>GA-Total Unrestricted Cash &amp; Investments</t>
  </si>
  <si>
    <t>Bus - Unrestricted Cash &amp; Investments</t>
  </si>
  <si>
    <t>Bus - Restricted Cash &amp; Investments</t>
  </si>
  <si>
    <t>Gov - Interest Exp on LT Debt</t>
  </si>
  <si>
    <t>Gov - Total Expenses</t>
  </si>
  <si>
    <t>Gov - Charges for Services</t>
  </si>
  <si>
    <t>Gov - Operating grants and contributions</t>
  </si>
  <si>
    <t>Gov - Capital grants and contributions</t>
  </si>
  <si>
    <t>Gov - Total General Revenues</t>
  </si>
  <si>
    <t>Gov - Total Transfers In</t>
  </si>
  <si>
    <t>Gov - Total Transfers Out</t>
  </si>
  <si>
    <t>Gov - Special &amp; Extraordinary Items</t>
  </si>
  <si>
    <t>Gov - Change in Net Position</t>
  </si>
  <si>
    <t>Gen Fund - Unrestricted Cash &amp; Investments</t>
  </si>
  <si>
    <t>Gen Fund - Restricted Cash &amp; Investments</t>
  </si>
  <si>
    <t>Gen Fund - Liabilities from Restricted Assets</t>
  </si>
  <si>
    <t>Gen Fund - RSS</t>
  </si>
  <si>
    <t>Gen Fund - Nonspendable</t>
  </si>
  <si>
    <t>Gen Fund - Powell Bill in FB</t>
  </si>
  <si>
    <t>Gen Fund - Total Fund Balance per report</t>
  </si>
  <si>
    <t>Gen Fund - Intergov Rev</t>
  </si>
  <si>
    <t>Gen Fund - Total Revenue</t>
  </si>
  <si>
    <t>Gen Fund - Debt Annual P &amp; I</t>
  </si>
  <si>
    <t xml:space="preserve">Gen Fund - Total Expenditures </t>
  </si>
  <si>
    <t>Gen Fund - Transfers In</t>
  </si>
  <si>
    <t>Gen Fund - Transfers Out</t>
  </si>
  <si>
    <t xml:space="preserve">Gen Fund - Proceeds from LTD </t>
  </si>
  <si>
    <t>Gen Fund - Other items</t>
  </si>
  <si>
    <t>Gen Fund - Positive debt refund</t>
  </si>
  <si>
    <t>Gen fund - Negative debt refund</t>
  </si>
  <si>
    <t>Gen Fund - Change in Fund Balance</t>
  </si>
  <si>
    <t>Gen Fund - Any Adj. to Beginning Net Assets</t>
  </si>
  <si>
    <t>Gov - Debt P &amp; I</t>
  </si>
  <si>
    <t>WS - Unrestricted Cash &amp; Investments</t>
  </si>
  <si>
    <t>WS - Customer AR Net</t>
  </si>
  <si>
    <t>WS - Inventories &amp; Prepaids in Curr Assets</t>
  </si>
  <si>
    <t>WS - Unearned revenue</t>
  </si>
  <si>
    <t>WS - Unrestricted Net Position</t>
  </si>
  <si>
    <t>Electric - Unrestricted Cash &amp; Investments</t>
  </si>
  <si>
    <t>Electric - Customer AR Net</t>
  </si>
  <si>
    <t>Electric - Inventories &amp; Prepaids in Curr Assets</t>
  </si>
  <si>
    <t>WS - Charges for Services</t>
  </si>
  <si>
    <t>WS - Total Operating Revenue</t>
  </si>
  <si>
    <t>WS - Depreciation &amp; Amortization Exp.</t>
  </si>
  <si>
    <t>WS - Total Operating Expenses</t>
  </si>
  <si>
    <t>WS - Interest Expense</t>
  </si>
  <si>
    <t>WS - Total Non-Operating Revenues</t>
  </si>
  <si>
    <t>WS - Total Non-Operating Expenses</t>
  </si>
  <si>
    <t>WS - Capital Contributions</t>
  </si>
  <si>
    <t>WS - Total Transfer In</t>
  </si>
  <si>
    <t>WS - Total Transfer Out</t>
  </si>
  <si>
    <t>Electric - Charges for Services</t>
  </si>
  <si>
    <t>Electric - Total Operating Revenues</t>
  </si>
  <si>
    <t>Electric - Electrical Power Purchases</t>
  </si>
  <si>
    <t>Electric - Depreciation and Amortization Exp.</t>
  </si>
  <si>
    <t>Electric - Total Operating Expenses</t>
  </si>
  <si>
    <t>Electric - Interest Expense</t>
  </si>
  <si>
    <t>Electric - Total Non-Operating Revenues</t>
  </si>
  <si>
    <t>Electric - Total Non-Operating Expenses</t>
  </si>
  <si>
    <t>Electric - Capital Contributions</t>
  </si>
  <si>
    <t>Electric - Total Transfers In</t>
  </si>
  <si>
    <t>WS - Cash Flow from Operating Activities</t>
  </si>
  <si>
    <t>WS - Principal Paid - Cash Flow</t>
  </si>
  <si>
    <t>WS - Capital Outlay - Cashflow</t>
  </si>
  <si>
    <t>Electric - Cash Flow from Operating Activities</t>
  </si>
  <si>
    <t>Electric - Capital Outlay - Cash Flow</t>
  </si>
  <si>
    <t>Electric - Principal Paid - Cash Flow</t>
  </si>
  <si>
    <t>Fiduciary - Cash and Investments</t>
  </si>
  <si>
    <t>Cash and Investment - Bond Proceeds - all Funds</t>
  </si>
  <si>
    <t>Gov - Debt Liability</t>
  </si>
  <si>
    <t>Gov - Principal Paid</t>
  </si>
  <si>
    <t>Electric - Debt Liability</t>
  </si>
  <si>
    <t>Transfer from General to Debt Fund</t>
  </si>
  <si>
    <t>Transfer from General Fund to Electric</t>
  </si>
  <si>
    <t>Transfer from Electric to General Fund</t>
  </si>
  <si>
    <t>Gen Fund - Encumbrances</t>
  </si>
  <si>
    <t>Amt of the WS Fund Balance approp. in next year's budget</t>
  </si>
  <si>
    <t>Amt of the GF Fund Bal. approp. in next year's budget</t>
  </si>
  <si>
    <t>Tax Collection Rate - Unit Wide</t>
  </si>
  <si>
    <t>Tax collection Rate - Excluding Vehicles</t>
  </si>
  <si>
    <t>Tax Collection Rate - Vehicles</t>
  </si>
  <si>
    <t>Current year's levy -- Excluding motor vehicles</t>
  </si>
  <si>
    <t>Current year's levy -- Motor vehicles (only)</t>
  </si>
  <si>
    <t>Uncollected Taxes - Curr Year's Levy Exclude Motor Vehicles</t>
  </si>
  <si>
    <t>Uncollected Taxes - Curr Year's Levy Motor Vehicles</t>
  </si>
  <si>
    <t>GA-Total Depreciable capital assets, gross</t>
  </si>
  <si>
    <t>WS Cap Asset - Buildings</t>
  </si>
  <si>
    <t>WS Cap Asset - Plant/Distributions/Lines</t>
  </si>
  <si>
    <t>WS Cap Asset - Infrastructure</t>
  </si>
  <si>
    <t>WS Cap Asset- All other Depreciable Assets</t>
  </si>
  <si>
    <t>WS Annual Dep - Buildings</t>
  </si>
  <si>
    <t>WS Annual Dep - Plant/Distributions/Lines</t>
  </si>
  <si>
    <t>WS Annual Dep - Infrastructure</t>
  </si>
  <si>
    <t>WS Annual Dep - All Other Depreciable Assets</t>
  </si>
  <si>
    <t>WS Acc Dep - Buildings</t>
  </si>
  <si>
    <t>WS Acc Dep - Plant/Distributions/Lines</t>
  </si>
  <si>
    <t>WS Acc Dep - Infrastructure</t>
  </si>
  <si>
    <t>WS Acc Dep - All Other Depreciable Assets</t>
  </si>
  <si>
    <t>Electric Cap Asset - Gross Value of Non-Depreciated Assets</t>
  </si>
  <si>
    <t>Units with Electric Operations have $.07, $.08, $.09</t>
  </si>
  <si>
    <t>Units with Water Sewer Operations have $.01</t>
  </si>
  <si>
    <t>CCH Unit Type</t>
  </si>
  <si>
    <t>CCH Unit Code</t>
  </si>
  <si>
    <t>Were WS rates raised in next year's budget</t>
  </si>
  <si>
    <t>Were WS rates raised during the audited fiscal period</t>
  </si>
  <si>
    <t>Prior Year Amts.</t>
  </si>
  <si>
    <t>Combined Totals of all Proprietary Funds - Cash Flow from Operating</t>
  </si>
  <si>
    <t>Combined Totals of all Proprietary Funds - Capital Contributions</t>
  </si>
  <si>
    <t>Select Your Unit's Name from the drop down box in cell D2</t>
  </si>
  <si>
    <t>Dashboard,
Water Sewer Dashboard</t>
  </si>
  <si>
    <t>Water Sewer Memo,
Water Sewer Dashboard</t>
  </si>
  <si>
    <t>Notes to the Financial Statements - Law Enforcement Officers' Special Separation Allowance Note</t>
  </si>
  <si>
    <t>LEO Note</t>
  </si>
  <si>
    <t>Notes to the Financial Statements -Cash and Investments - Bond/Debt Proceeds</t>
  </si>
  <si>
    <t>Amount of Inventories and Prepaid expenses in current assets</t>
  </si>
  <si>
    <t>Debt Refunding - Net refunding proceeds against debt payoff and if negative place results on this line.</t>
  </si>
  <si>
    <t xml:space="preserve">All other items on this statement that were not included in total revenues, total expenditures, transfers in or out, or proceeds from long-term debt above.  </t>
  </si>
  <si>
    <t>Debt Refunding - Net refunding proceeds against debt payoff and if positive place results on this line.</t>
  </si>
  <si>
    <t>Electric - Total Transfers Out(to all funds)</t>
  </si>
  <si>
    <t>Fund Statements - all Governmental Funds</t>
  </si>
  <si>
    <t>Information</t>
  </si>
  <si>
    <t>If your unit is not on the Drop Down list in cell D2 please select the blank space at the top of the drop down list in cell D2 and enter your units name here and complete the worksheet</t>
  </si>
  <si>
    <t xml:space="preserve">OPEB 
1-implicit rate only  
2-no benefit 
3-benfit 
4- state health plan  </t>
  </si>
  <si>
    <t>Pension Notes</t>
  </si>
  <si>
    <t>Note this number is adjusted for any negative internal balances</t>
  </si>
  <si>
    <t>Formula Results</t>
  </si>
  <si>
    <t>If unit does not answer you do not have to pursue</t>
  </si>
  <si>
    <t>GW-positive internal balance</t>
  </si>
  <si>
    <t>GW-negative internal balance</t>
  </si>
  <si>
    <t>Gov Acc Dep - Capital Assets</t>
  </si>
  <si>
    <t xml:space="preserve">WS Cap Asset - Land &amp; other Non-Construction </t>
  </si>
  <si>
    <t>WS Cap Asset - Construction in Progress</t>
  </si>
  <si>
    <t>Electric Cap Asset - Gross Value of Depreciable Capital Assets</t>
  </si>
  <si>
    <t>Electric Acc Dep - Capital Assets</t>
  </si>
  <si>
    <t>WS-EF- Total LT Debt (ST &amp;LT; normal exclusions)</t>
  </si>
  <si>
    <t>WS-revenues and other financing sources over expenditures and other uses-excl. transfers, capital Cont.</t>
  </si>
  <si>
    <t>If unit did not answer you do not need to pursue.</t>
  </si>
  <si>
    <t>Error Amounts</t>
  </si>
  <si>
    <t>Error Count</t>
  </si>
  <si>
    <t xml:space="preserve">Review Summary </t>
  </si>
  <si>
    <t>Review Summary; Electric Memo</t>
  </si>
  <si>
    <t>Advance To: Interfund loan receivable-portion of repayment plan longer than 12 months</t>
  </si>
  <si>
    <t>GF-Advance To - Asset</t>
  </si>
  <si>
    <t>WS -  Advance To - Asset</t>
  </si>
  <si>
    <t>WS - Advance From - Liability</t>
  </si>
  <si>
    <t>EF - Advance To - Asset</t>
  </si>
  <si>
    <t>EF - Advance from - Liability</t>
  </si>
  <si>
    <t>Single Audit Only - total amount of federal awards and grants expended as found on SEFSA</t>
  </si>
  <si>
    <t>Single Audit Only - Total amount of federal awards and grants that were audited as major as found on SEFSA</t>
  </si>
  <si>
    <t>Single Audit Only - total amount of state awards and grants expended as found on SEFSA</t>
  </si>
  <si>
    <t>Single Audit Only - Total amount of state awards and grants that were audited as major as found on SEFSA</t>
  </si>
  <si>
    <t>Fiscal Review</t>
  </si>
  <si>
    <t>Operations</t>
  </si>
  <si>
    <t>Government Wide Statements - Statement of Activities  - Business Type Activities Column</t>
  </si>
  <si>
    <t>Reporting</t>
  </si>
  <si>
    <t>Statement of Activities - Business Activities</t>
  </si>
  <si>
    <t>Total Expenses - Exclude Transfers</t>
  </si>
  <si>
    <t>Business Type - Total Expenses</t>
  </si>
  <si>
    <t>Business Type - Change in Net Position</t>
  </si>
  <si>
    <t>Reviewer if you need to change what the unit entered, do so directly in cell to the right.  Enter "1" to the right if the unit has defined benefit other than the ones adm.   Leave blank if the unit does not answer</t>
  </si>
  <si>
    <t>Status of Water Sewer</t>
  </si>
  <si>
    <t>Statement of Activities                               (all governmental and business funds)</t>
  </si>
  <si>
    <t>https://www.nctreasurer.com/slg/lfm/financial-analysis/Pages/Analysis-by-Population.aspx</t>
  </si>
  <si>
    <t>Interest income from statement of activities</t>
  </si>
  <si>
    <t>Long-Term Liability Note - Governmental Activities</t>
  </si>
  <si>
    <t>Amount the unit paid out in benefits under LEO special separation allowance to retired law enforcement officers this fiscal year if you report under GASB 68 or GASB 73.</t>
  </si>
  <si>
    <t>The total LEO pension liability if you report under GASB 68 or GASB 73.</t>
  </si>
  <si>
    <t>Total LEO pension liability under GASB 68 or 73</t>
  </si>
  <si>
    <t>Unit paid to Officers under LEO under 68 or 73</t>
  </si>
  <si>
    <t>LEO Plan fiduciary net position</t>
  </si>
  <si>
    <t>If you have LEO pension assets and are reporting under GASB 68 please enter "Plan Fiduciary Net Position" which can be found on your RSI schedules and the Notes.</t>
  </si>
  <si>
    <t>OPEB
 Note or RSI</t>
  </si>
  <si>
    <t>Notes or formulas</t>
  </si>
  <si>
    <t>OPEB
RSI</t>
  </si>
  <si>
    <t>LEO
RSI</t>
  </si>
  <si>
    <t>Debt Issued within next 12 months</t>
  </si>
  <si>
    <t/>
  </si>
  <si>
    <t>LEOSSA – What is the plan’s fiduciary net position as a percentage of the total pension liability?  Please enter as percentage value; for example, 83.5% should be entered as 83.5.  If assets have not been set aside in a trust, please enter 0.0</t>
  </si>
  <si>
    <t>FS., OPEB  note or RSI</t>
  </si>
  <si>
    <t>FS., Pension note or RSI</t>
  </si>
  <si>
    <t>Notes to the Financial Statements - Pension Note</t>
  </si>
  <si>
    <t>FS., OPEB note or RSI</t>
  </si>
  <si>
    <t>Does the County collect real estate property taxes on your behalf? Select "1" for "yes and "2" for "No"</t>
  </si>
  <si>
    <t>County collects real estate property on your behalf</t>
  </si>
  <si>
    <t>Net Pension Liability</t>
  </si>
  <si>
    <t>Determination of Fiscal Health</t>
  </si>
  <si>
    <t>Fund Balance, Unassigned</t>
  </si>
  <si>
    <t>Debt Service Fund</t>
  </si>
  <si>
    <t>Water Sewer Net Position Statement</t>
  </si>
  <si>
    <t>Current Liabilities - bond anticipation notes</t>
  </si>
  <si>
    <t xml:space="preserve">Current Liabilities - closure/Postclosure </t>
  </si>
  <si>
    <t>Current Liabilities - OPEB</t>
  </si>
  <si>
    <t>Current Liabilities - current liabilities payable from restricted assets</t>
  </si>
  <si>
    <t>Current Liabilities - current pension liabilities</t>
  </si>
  <si>
    <t>Current Liabilities - current compensated absences</t>
  </si>
  <si>
    <t>WS-Current Liabilities - current pension liabilities</t>
  </si>
  <si>
    <t>WS-Current Liabilities - current liabilities payable from restricted assets</t>
  </si>
  <si>
    <t>Total Current Liabilities including current portion of long-term debt</t>
  </si>
  <si>
    <t>WS - Total Current Liabilities including current portion of long-term debt</t>
  </si>
  <si>
    <t>WS-Current Liabilities - bond anticipation notes</t>
  </si>
  <si>
    <t>WS-Current Liabilities - current compensated absences</t>
  </si>
  <si>
    <t>WS-Current Liabilities - OPEB</t>
  </si>
  <si>
    <t>Electric - Total Current Liabilities including current portion of long-term debt</t>
  </si>
  <si>
    <t>Electric-Current Liabilities - bond anticipation notes</t>
  </si>
  <si>
    <t>Electric-Current Liabilities - current compensated absences</t>
  </si>
  <si>
    <t>Electric-Current Liabilities - current pension liabilities</t>
  </si>
  <si>
    <t>Electric-Current Liabilities - current liabilities payable from restricted assets</t>
  </si>
  <si>
    <t>Electric-Current Liabilities - OPEB</t>
  </si>
  <si>
    <t xml:space="preserve"> GF - Fund balance, Assigned </t>
  </si>
  <si>
    <t>GF - Fund Balance, Unassigned</t>
  </si>
  <si>
    <t>Acct #</t>
  </si>
  <si>
    <t>Fund balance, Assigned (total of all assigned components)</t>
  </si>
  <si>
    <t>Amount of the General Fund Balance appropriated in next year's budget. As reported on the General Fund Balance Sheet.</t>
  </si>
  <si>
    <t>Unit Data From Audit Worksheet</t>
  </si>
  <si>
    <t>Durham</t>
  </si>
  <si>
    <t>Gaston</t>
  </si>
  <si>
    <t>Henderson</t>
  </si>
  <si>
    <t>Macon</t>
  </si>
  <si>
    <t>Rockingham</t>
  </si>
  <si>
    <t>Chapel Hill</t>
  </si>
  <si>
    <t>Charlotte</t>
  </si>
  <si>
    <t>Greensboro</t>
  </si>
  <si>
    <t>Greenville</t>
  </si>
  <si>
    <t>High Point</t>
  </si>
  <si>
    <t>Wake Forest</t>
  </si>
  <si>
    <t>Wilmington</t>
  </si>
  <si>
    <t>Winston-Salem</t>
  </si>
  <si>
    <t>Unit #</t>
  </si>
  <si>
    <t>MANDATORY</t>
  </si>
  <si>
    <t>All Fields Must Be Completed</t>
  </si>
  <si>
    <t>Title of Official</t>
  </si>
  <si>
    <t>Date                        (Enter as "MM/DD/YYYY")</t>
  </si>
  <si>
    <t>Telephone number</t>
  </si>
  <si>
    <t>E-mail address</t>
  </si>
  <si>
    <t>First name of finance officer or interim finance officer (please enter “vacant” for first or last name if the position is currently vacant)</t>
  </si>
  <si>
    <t>Last name of finance officer or interim finance officer (please enter “vacant” for first or last name if the position is currently vacant)</t>
  </si>
  <si>
    <t>Has the finance officer been formally appointed by the local government, public authority, or designated official?  (Y/N)</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</si>
  <si>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</si>
  <si>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</si>
  <si>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Permanent</t>
  </si>
  <si>
    <t>REQUIRED</t>
  </si>
  <si>
    <t>RSS-Accounts used to calculate the RSS are shaded in Green</t>
  </si>
  <si>
    <t>WS-Total Current Assets as presented on the Statement of Net Position</t>
  </si>
  <si>
    <t>Units that have a Tourism Development Authority reported in their audit report</t>
  </si>
  <si>
    <t>Total OPEB benefits - total OPEB liability
If you do not provide benefit, please enter 0</t>
  </si>
  <si>
    <t>Total OPEB benefits- OPEB plan fiduciary net position
If no fiduciary net position, enter 0</t>
  </si>
  <si>
    <t xml:space="preserve">Total Current assets as listed on the Electric Net Position Statement.  
</t>
  </si>
  <si>
    <t>OPEB-Plan's fiduciary net position as a % of total OPEB liability</t>
  </si>
  <si>
    <t>Do you use prepared food/occupancy tax revenue stream to support debt.  Yes =1 No=2</t>
  </si>
  <si>
    <t>First name of finance officer or interim finance officer (please enter “vacant” for first name if the position is currently vacant)</t>
  </si>
  <si>
    <t>Last name of finance officer or interim finance officer (please enter “vacant” for last name if the position is currently vacant)</t>
  </si>
  <si>
    <t>Is the finance officer serving in a permanent role or an interim role? (select permanent/interim/vacant)</t>
  </si>
  <si>
    <t>Please enter any current liabilities that are payable from restricted assets and included in account 626 above</t>
  </si>
  <si>
    <t xml:space="preserve"> Statement of Cash Flows</t>
  </si>
  <si>
    <t>The Official should be the Finance Officer or interim Finance Officer as designated by the Board.</t>
  </si>
  <si>
    <t>Name of Finance Officer</t>
  </si>
  <si>
    <t>Capital</t>
  </si>
  <si>
    <t>Interim</t>
  </si>
  <si>
    <t>Vacant</t>
  </si>
  <si>
    <t>Is the finance officer serving in a permanent role or an interim role. (permanent/interim/vacant)</t>
  </si>
  <si>
    <t>Has the finance officer been formally appointed by the local government, public authority, or designated official.  (Y/N)</t>
  </si>
  <si>
    <t>Date on which the local government, public authority, or designated official appointed the finance officer. (If the date of appointment by the board is difficult to find you may enter January 1 and the year)</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</si>
  <si>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</si>
  <si>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</si>
  <si>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 xml:space="preserve">Has the finance officer or interim finance officer submitted (or has ensured the submission of) all required and applicable reports, including but not limited to, the annual audit report (N.C.G.S. 159-34), the semi-annual report on cash and investments (“LGC-203”)(N.C.G.S. 159-33), and the annual financial information report (“AFIR”)(N.C.G.S. 159-33.1) during the fiscal year corresponding to the audit report being submitted. (Y/N)
</t>
  </si>
  <si>
    <t>Indian Beach</t>
  </si>
  <si>
    <t>Jackson</t>
  </si>
  <si>
    <t>Kingstown</t>
  </si>
  <si>
    <t>Love Valley</t>
  </si>
  <si>
    <t>Lucama</t>
  </si>
  <si>
    <t>Lumberton</t>
  </si>
  <si>
    <t>Macclesfield</t>
  </si>
  <si>
    <t>Magnolia</t>
  </si>
  <si>
    <t>Maysville</t>
  </si>
  <si>
    <t>Dashboard; Determination of Fiscal Health</t>
  </si>
  <si>
    <t>WS-Any current assets that are restricted (Cash, Accounts Rec., etc..) and included in account 654 above</t>
  </si>
  <si>
    <t>Electric-Any current assets that are restricted (Cash, Accounts Rec., etc..) and included in account 657 above</t>
  </si>
  <si>
    <t>WS-Any current assets that are restricted (Cash, Accounts Rec., etc..)</t>
  </si>
  <si>
    <t>LEO - plan's fiduciary net position as a % of total pension liability</t>
  </si>
  <si>
    <t>Single Audit Only - Type of compliance report(s) issued:  #1- all unmodified; #2- at least one other (qualified, adverse)</t>
  </si>
  <si>
    <t>Single Audit Only - Coronavirus Relief Fund expenditures (21.019)</t>
  </si>
  <si>
    <t xml:space="preserve">Single Audit Only - Other CARES Act /Coronavirus funding </t>
  </si>
  <si>
    <t>The below information must be completed 
in order to process your audit report.</t>
  </si>
  <si>
    <t>Net OPEB Liability RHBF</t>
  </si>
  <si>
    <t>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t>
  </si>
  <si>
    <t>Important Notes to the Preparer</t>
  </si>
  <si>
    <t>The Unit Data from Audit Worksheet contains edits that will display error messages if these edit tests are not passed.  Please make sure that your worksheet is error free.  The worksheet may be returned to the unit to correct any errors that have not been resolved.</t>
  </si>
  <si>
    <t>Data documenting the unit's compliance with General Statue 159-25 is captured in account numbers 947, 948, 949, 950, 952, 954, 956, and 958.</t>
  </si>
  <si>
    <t>Links to Websites that provide financial data and ratios for Municipalities and Counties</t>
  </si>
  <si>
    <t>Instructions for the Unit Data from Audit Worksheet</t>
  </si>
  <si>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The Water Sewer Questions are only for Water Sewer Funds that are operating as a proprietary fund.  Also, please note that all numbers on the financial statements will not be entered on this worksheet, as we are only requesting information used in the communications described above. </t>
  </si>
  <si>
    <t xml:space="preserve">Date                   </t>
  </si>
  <si>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</si>
  <si>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</si>
  <si>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t xml:space="preserve">Data reported in the “Unit Data from Audit” worksheet must be verified by the finance officer and confirmed to be prepared in accordance with the instructions and in agreement with the unit’s audited financial statements. By providing the information below, the submitter is verifying that the finance officer has ensured that the data meets these requirements. 
</t>
  </si>
  <si>
    <t>N/A</t>
  </si>
  <si>
    <t>Unit Type</t>
  </si>
  <si>
    <t>Is the Independent Auditor's Report Opinion Unmodified?</t>
  </si>
  <si>
    <t xml:space="preserve">Was a  Management Letter issued? </t>
  </si>
  <si>
    <t>Was an AU-C 260 letter issued?</t>
  </si>
  <si>
    <t>Was an AU-C 265 letter issued?</t>
  </si>
  <si>
    <t>Form completed by:</t>
  </si>
  <si>
    <t>Title:</t>
  </si>
  <si>
    <t>Version:</t>
  </si>
  <si>
    <t>Date:</t>
  </si>
  <si>
    <t>Is the Independent Auditor's Report Opinion Unmodified</t>
  </si>
  <si>
    <t>Is there a finding for lack of segregation of duties at this unit</t>
  </si>
  <si>
    <t>Is there a finding for lack of technical skills, knowledge and experience (SKE) at this unit</t>
  </si>
  <si>
    <t>Unit Name</t>
  </si>
  <si>
    <t>Aberdeen</t>
  </si>
  <si>
    <t>Andrews</t>
  </si>
  <si>
    <t>Anson County</t>
  </si>
  <si>
    <t>Askewville</t>
  </si>
  <si>
    <t>Badin</t>
  </si>
  <si>
    <t>Bath</t>
  </si>
  <si>
    <t>Belhaven</t>
  </si>
  <si>
    <t>Belville</t>
  </si>
  <si>
    <t>Bertie County</t>
  </si>
  <si>
    <t>Bethel</t>
  </si>
  <si>
    <t>Black Creek</t>
  </si>
  <si>
    <t>Boardman</t>
  </si>
  <si>
    <t>Bolton</t>
  </si>
  <si>
    <t>Brevard</t>
  </si>
  <si>
    <t>Castalia</t>
  </si>
  <si>
    <t>Cerro Gordo</t>
  </si>
  <si>
    <t>Chimney Rock</t>
  </si>
  <si>
    <t>Cliffside Sanitary District</t>
  </si>
  <si>
    <t>Colerain</t>
  </si>
  <si>
    <t>Columbia</t>
  </si>
  <si>
    <t>Dobbins Heights</t>
  </si>
  <si>
    <t>Dover</t>
  </si>
  <si>
    <t>Earl</t>
  </si>
  <si>
    <t>East Laurinburg</t>
  </si>
  <si>
    <t>East Spencer</t>
  </si>
  <si>
    <t>Edgecombe County</t>
  </si>
  <si>
    <t>Ellerbe</t>
  </si>
  <si>
    <t>Elm City</t>
  </si>
  <si>
    <t>Enfield</t>
  </si>
  <si>
    <t>Engelhard Sanitary District</t>
  </si>
  <si>
    <t>Everetts</t>
  </si>
  <si>
    <t>Fair Bluff</t>
  </si>
  <si>
    <t>Fairmont</t>
  </si>
  <si>
    <t>Fontana Dam</t>
  </si>
  <si>
    <t>Four Oaks</t>
  </si>
  <si>
    <t>Franklinville</t>
  </si>
  <si>
    <t>Fremont</t>
  </si>
  <si>
    <t>Glen Alpine</t>
  </si>
  <si>
    <t>Goldsboro</t>
  </si>
  <si>
    <t>Greenevers</t>
  </si>
  <si>
    <t>Grover</t>
  </si>
  <si>
    <t>Halifax</t>
  </si>
  <si>
    <t>Hamilton</t>
  </si>
  <si>
    <t>Hamlet</t>
  </si>
  <si>
    <t>Hoffman</t>
  </si>
  <si>
    <t>Holly Ridge</t>
  </si>
  <si>
    <t>Hookerton</t>
  </si>
  <si>
    <t>Hyde County</t>
  </si>
  <si>
    <t>Milton</t>
  </si>
  <si>
    <t>Montreat</t>
  </si>
  <si>
    <t>Mount Olive</t>
  </si>
  <si>
    <t>Navassa</t>
  </si>
  <si>
    <t>Newport</t>
  </si>
  <si>
    <t>Newton Grove</t>
  </si>
  <si>
    <t>Norlina</t>
  </si>
  <si>
    <t>Norman</t>
  </si>
  <si>
    <t>Northampton County</t>
  </si>
  <si>
    <t>Norwood</t>
  </si>
  <si>
    <t>Oak City</t>
  </si>
  <si>
    <t>Pender County</t>
  </si>
  <si>
    <t>Pikeville</t>
  </si>
  <si>
    <t>Pilot Mountain</t>
  </si>
  <si>
    <t>Polkville</t>
  </si>
  <si>
    <t>Pollocksville</t>
  </si>
  <si>
    <t>Princeville</t>
  </si>
  <si>
    <t>Proctorville</t>
  </si>
  <si>
    <t>Ramseur</t>
  </si>
  <si>
    <t>Ranlo</t>
  </si>
  <si>
    <t>Red Springs</t>
  </si>
  <si>
    <t>Rich Square</t>
  </si>
  <si>
    <t>Robbins</t>
  </si>
  <si>
    <t>Robersonville</t>
  </si>
  <si>
    <t>Ronda</t>
  </si>
  <si>
    <t>Scotland County</t>
  </si>
  <si>
    <t>Scotland Neck</t>
  </si>
  <si>
    <t>Sedalia</t>
  </si>
  <si>
    <t>Sharpsburg</t>
  </si>
  <si>
    <t>Snow Hill</t>
  </si>
  <si>
    <t>Spring Lake</t>
  </si>
  <si>
    <t>Taylorsville</t>
  </si>
  <si>
    <t>Taylortown</t>
  </si>
  <si>
    <t>Tryon</t>
  </si>
  <si>
    <t>Tyrrell County</t>
  </si>
  <si>
    <t>Vanceboro</t>
  </si>
  <si>
    <t>Vass</t>
  </si>
  <si>
    <t>Whitakers</t>
  </si>
  <si>
    <t>Wilkesboro</t>
  </si>
  <si>
    <t>No Revaluation with next two years</t>
  </si>
  <si>
    <t>Unsure</t>
  </si>
  <si>
    <t>Town of</t>
  </si>
  <si>
    <t>Statutory Calculation</t>
  </si>
  <si>
    <t>Actual Financial Reporting (per Audit Report)</t>
  </si>
  <si>
    <t>3% of Gross Capital Assets for the Prior Yr.</t>
  </si>
  <si>
    <t>Gross Capital Assets-Prior Year</t>
  </si>
  <si>
    <t>Results</t>
  </si>
  <si>
    <t>5% of Gross Annual Revenue of the Prior Yr.</t>
  </si>
  <si>
    <t xml:space="preserve">Amount Transferred per Audit </t>
  </si>
  <si>
    <t>Payment in Lieu of Taxes</t>
  </si>
  <si>
    <t>Actual Pilot per Audit</t>
  </si>
  <si>
    <t xml:space="preserve">Calculated Pilot </t>
  </si>
  <si>
    <t xml:space="preserve">PILOT </t>
  </si>
  <si>
    <t>Current property tax rate</t>
  </si>
  <si>
    <t>Compliance</t>
  </si>
  <si>
    <t>Allowable Transfer per statute</t>
  </si>
  <si>
    <t>Is Unit following G.S. 159B-39?</t>
  </si>
  <si>
    <t>Payment in Lieu of Taxes Error:</t>
  </si>
  <si>
    <t>Notes:</t>
  </si>
  <si>
    <t xml:space="preserve">Comments: </t>
  </si>
  <si>
    <t>Electric Transfer Calculation</t>
  </si>
  <si>
    <t>Amount of transfer out to the General Fund that is for Payment in Lieu of Taxes (PILOT)</t>
  </si>
  <si>
    <t>2020-2021</t>
  </si>
  <si>
    <t>Increase</t>
  </si>
  <si>
    <t>Decrease</t>
  </si>
  <si>
    <t>No Change</t>
  </si>
  <si>
    <t>Performance Indicator</t>
  </si>
  <si>
    <t>Unit Number:</t>
  </si>
  <si>
    <t>Equal or greater than 1</t>
  </si>
  <si>
    <t>Less than 3%</t>
  </si>
  <si>
    <t>Unit Data from Audit Worksheet tab : (654-655-579-510)/(633-634-635-636-637-638-578)</t>
  </si>
  <si>
    <t>Date the Auditor presented or plans to present the Audit to the Governing Board</t>
  </si>
  <si>
    <t>Did the audit disclose any statutory violations in the notes that were not covered by findings?  Select Yes or No</t>
  </si>
  <si>
    <t>The Auditor will submit the Audit Report to the LGC by December 1, 2021   Select Yes or No</t>
  </si>
  <si>
    <t>The Performance Indicator Tab in this worksheet has at least one performance indicator of concern (indicated by a red shaded cell)</t>
  </si>
  <si>
    <t>Of the transfers-in above in acct # 352, list amount of transfers-in that were used to support Water Sewer operations  (exclude capital transfers)</t>
  </si>
  <si>
    <t>Unit Data from Audit worksheet tab : (984-985)/985</t>
  </si>
  <si>
    <t>Unit Data from Audit worksheet tab :  CCH acct # 991</t>
  </si>
  <si>
    <t>No over-expenditures</t>
  </si>
  <si>
    <t>hidden data</t>
  </si>
  <si>
    <t>Unit Data from Audit worksheet tab : (657-658-511-581)/(639-640-641-642-643-644-580)</t>
  </si>
  <si>
    <t>TD Auditor</t>
  </si>
  <si>
    <t>Ad valorem tax collected (including motor vehicle and prior years) reported on budget actual statement</t>
  </si>
  <si>
    <t>Ad valorem tax budgeted (including motor vehicle and prior years) reported on budget actual statement</t>
  </si>
  <si>
    <t>Does Unit expect to issue debt next fiscal year</t>
  </si>
  <si>
    <t>Number of significant deficiency findings (other than in Questions 15-18 )</t>
  </si>
  <si>
    <t>Number of material weaknesses findings (other than in Questions 15-18)</t>
  </si>
  <si>
    <t>Auditor indicated that there was at least one Performance indicator of Concern on the PI tab</t>
  </si>
  <si>
    <t>Result for Performance Indicator Tab</t>
  </si>
  <si>
    <t>Tax rate for year audited</t>
  </si>
  <si>
    <t>Unit Name:</t>
  </si>
  <si>
    <t>D</t>
  </si>
  <si>
    <t>E</t>
  </si>
  <si>
    <t>F</t>
  </si>
  <si>
    <t>G</t>
  </si>
  <si>
    <t>H</t>
  </si>
  <si>
    <t>PROPERTY TAX RATES AND REVALUATION SCHEDULES FOR NORTH CAROLINA COUNTIES</t>
  </si>
  <si>
    <t>(All rates per $100 valuation*)</t>
  </si>
  <si>
    <t>Year</t>
  </si>
  <si>
    <t>Next</t>
  </si>
  <si>
    <t>Tax</t>
  </si>
  <si>
    <t>of latest</t>
  </si>
  <si>
    <t>scheduled</t>
  </si>
  <si>
    <t>Counties</t>
  </si>
  <si>
    <t>Rate</t>
  </si>
  <si>
    <t>revaluation</t>
  </si>
  <si>
    <t>ALLEGHANY</t>
  </si>
  <si>
    <t>BUNCOMBE</t>
  </si>
  <si>
    <t>CALDWELL</t>
  </si>
  <si>
    <t>CASWELL</t>
  </si>
  <si>
    <t>CHATHAM</t>
  </si>
  <si>
    <t>CLEVELAND</t>
  </si>
  <si>
    <t>COLUMBUS</t>
  </si>
  <si>
    <t>CURRITUCK</t>
  </si>
  <si>
    <t>DAVIDSON</t>
  </si>
  <si>
    <t>DAVIE</t>
  </si>
  <si>
    <t>FORSYTH</t>
  </si>
  <si>
    <t>GREENE</t>
  </si>
  <si>
    <t>HAYWOOD</t>
  </si>
  <si>
    <t>JACKSON</t>
  </si>
  <si>
    <t>NEW HANOVER</t>
  </si>
  <si>
    <t>ORANGE</t>
  </si>
  <si>
    <t>PERSON</t>
  </si>
  <si>
    <t>POLK</t>
  </si>
  <si>
    <t>STANLY</t>
  </si>
  <si>
    <t>STOKES</t>
  </si>
  <si>
    <t>SURRY</t>
  </si>
  <si>
    <t>SWAIN</t>
  </si>
  <si>
    <t>TRANSYLVANIA</t>
  </si>
  <si>
    <t>UNION</t>
  </si>
  <si>
    <t>WASHINGTON</t>
  </si>
  <si>
    <t>AVERY</t>
  </si>
  <si>
    <t>BLADEN</t>
  </si>
  <si>
    <t>CHOWAN</t>
  </si>
  <si>
    <t>CRAVEN</t>
  </si>
  <si>
    <t>DUPLIN</t>
  </si>
  <si>
    <t>GUILFORD</t>
  </si>
  <si>
    <t>HARNETT</t>
  </si>
  <si>
    <t>HOKE</t>
  </si>
  <si>
    <t>JONES</t>
  </si>
  <si>
    <t>MITCHELL</t>
  </si>
  <si>
    <t>ONSLOW</t>
  </si>
  <si>
    <t>PASQUOTANK</t>
  </si>
  <si>
    <t>WATAUGA</t>
  </si>
  <si>
    <t>ALEXANDER</t>
  </si>
  <si>
    <t>ASHE</t>
  </si>
  <si>
    <t>BRUNSWICK</t>
  </si>
  <si>
    <t>CAMDEN</t>
  </si>
  <si>
    <t>CATAWBA</t>
  </si>
  <si>
    <t>DURHAM</t>
  </si>
  <si>
    <t>GASTON</t>
  </si>
  <si>
    <t>GRAHAM</t>
  </si>
  <si>
    <t>HENDERSON</t>
  </si>
  <si>
    <t>HYDE</t>
  </si>
  <si>
    <t>IREDELL</t>
  </si>
  <si>
    <t>LEE</t>
  </si>
  <si>
    <t>LINCOLN</t>
  </si>
  <si>
    <t>MACON</t>
  </si>
  <si>
    <t>MCDOWELL</t>
  </si>
  <si>
    <t>MECKLENBURG</t>
  </si>
  <si>
    <t>MOORE</t>
  </si>
  <si>
    <t>NORTHAMPTON</t>
  </si>
  <si>
    <t>ROWAN</t>
  </si>
  <si>
    <t>RUTHERFORD</t>
  </si>
  <si>
    <t>WILKES</t>
  </si>
  <si>
    <t>YADKIN</t>
  </si>
  <si>
    <t>CABARRUS</t>
  </si>
  <si>
    <t>CARTERET</t>
  </si>
  <si>
    <t>FRANKLIN</t>
  </si>
  <si>
    <t>HALIFAX</t>
  </si>
  <si>
    <t>PERQUIMANS</t>
  </si>
  <si>
    <t>PITT</t>
  </si>
  <si>
    <t>RICHMOND</t>
  </si>
  <si>
    <t>ROBESON</t>
  </si>
  <si>
    <t>VANCE</t>
  </si>
  <si>
    <t>WAKE</t>
  </si>
  <si>
    <t>WILSON</t>
  </si>
  <si>
    <t>YANCEY</t>
  </si>
  <si>
    <t>ALAMANCE</t>
  </si>
  <si>
    <t>BURKE</t>
  </si>
  <si>
    <t>CUMBERLAND</t>
  </si>
  <si>
    <t>DARE</t>
  </si>
  <si>
    <t>EDGECOMBE</t>
  </si>
  <si>
    <t>GATES</t>
  </si>
  <si>
    <t>JOHNSTON</t>
  </si>
  <si>
    <t>LENOIR</t>
  </si>
  <si>
    <t>MARTIN</t>
  </si>
  <si>
    <t>NASH</t>
  </si>
  <si>
    <t>RANDOLPH</t>
  </si>
  <si>
    <t>TYRRELL</t>
  </si>
  <si>
    <t>WARREN</t>
  </si>
  <si>
    <t>ANSON</t>
  </si>
  <si>
    <t>BEAUFORT</t>
  </si>
  <si>
    <t>CLAY</t>
  </si>
  <si>
    <t>GRANVILLE</t>
  </si>
  <si>
    <t>HERTFORD</t>
  </si>
  <si>
    <t>PENDER</t>
  </si>
  <si>
    <t>ROCKINGHAM</t>
  </si>
  <si>
    <t>SAMPSON</t>
  </si>
  <si>
    <t>SCOTLAND</t>
  </si>
  <si>
    <t>WAYNE</t>
  </si>
  <si>
    <t>BERTIE</t>
  </si>
  <si>
    <t>CHEROKEE</t>
  </si>
  <si>
    <t>MADISON</t>
  </si>
  <si>
    <t>MONTGOMERY</t>
  </si>
  <si>
    <t>PAMLICO</t>
  </si>
  <si>
    <t>Property subject to taxation must be assessed at 100% of appraised value.</t>
  </si>
  <si>
    <t>Revaluations are effective January 1 of year shown.  Real property must be revalued every 8 years but</t>
  </si>
  <si>
    <t>counties may elect to revalue more frequently.</t>
  </si>
  <si>
    <t>Year shown for next scheduled revaluation is the year indicated based on the Octennial Reappraisal Budget Reserve</t>
  </si>
  <si>
    <t>provided to NCDOR as of July 2020.</t>
  </si>
  <si>
    <t>North Carolina Department of Revenue</t>
  </si>
  <si>
    <t>Local Government Division</t>
  </si>
  <si>
    <t>Aug-20</t>
  </si>
  <si>
    <t>This tab need to have the most up-to-date UAL list on it at the time it is finalized</t>
  </si>
  <si>
    <t># of other matters that auditor asked the unit to respond to.</t>
  </si>
  <si>
    <t>If the unit had PIs of concern, the issues were presented to the board and informed they needed to send Response Letter in 60 days</t>
  </si>
  <si>
    <t>accounts set-up in 2020 that are equivalent to account 44</t>
  </si>
  <si>
    <t>=654-655-579)</t>
  </si>
  <si>
    <t>accounts set-up in 2020 that are equivalent to account 45</t>
  </si>
  <si>
    <t>=(633-634-635-636-637-638-578)</t>
  </si>
  <si>
    <t>accounts set-up in 2020 that are equivalent to account 47</t>
  </si>
  <si>
    <t>accounts set-up in 2020 that are equivalent to account 48</t>
  </si>
  <si>
    <t>=(657-658-581)</t>
  </si>
  <si>
    <t>=(639-640-641-642-643-644-580)</t>
  </si>
  <si>
    <t>accounts set-up in 2020 that are equivalent to account 336</t>
  </si>
  <si>
    <t>=626-627-628-629-630-631-632</t>
  </si>
  <si>
    <t>Cell L219 contains formula to sum accounts listed in cell E219</t>
  </si>
  <si>
    <t>Cell L220 contains formula to sum accounts listed in cell E220</t>
  </si>
  <si>
    <t xml:space="preserve">Gov - Select Current Liabilities </t>
  </si>
  <si>
    <t xml:space="preserve">WS - Total Current Assets </t>
  </si>
  <si>
    <t xml:space="preserve">WS - Select Current Liabilities </t>
  </si>
  <si>
    <t xml:space="preserve">Electric - Total Current Assets </t>
  </si>
  <si>
    <t>Total Current assets.  
Include amounts of prepaids and inventory.  
Exclude any current assets identified as restricted.
Exclude "Advance To:-portion of interfund loans with repayment longer than 12 months</t>
  </si>
  <si>
    <t>Current liabilities.  
Include:   Current portions of long-term debt
Exclude:  "Advance From"-portion of interfund loans with repayment longer than 12 months,
                   Bond anticipation notes, 
                   Compensated absences, 
                   Pension liabilities, 
                   Other post-employment liabilities (OPEB), 
                   Closure/postclosure liabilities, 
                   Payables from restricted assets
                   Deferred inflows.</t>
  </si>
  <si>
    <t>Cell L224 contains link that has to be relinked to prior year  "YYYY Data(H)" tab</t>
  </si>
  <si>
    <t>Do you operate a landfill that will be closing  or have a significant portion closing within the next 5 years?  Select "1" for Yes and "2" for No</t>
  </si>
  <si>
    <t xml:space="preserve">Estimated cost not yet budgeted of any mandate placed on unit by DEQ, a court order or some similar requirement (that has no realistic appeal path). </t>
  </si>
  <si>
    <t>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t>
  </si>
  <si>
    <t>Cell L221 contains formula to sum accounts listed in cell E221</t>
  </si>
  <si>
    <t>Cell L222 contains formula to sum accounts listed in cell E222</t>
  </si>
  <si>
    <t>Cell L223 contains formula to sum accounts listed in cell E223</t>
  </si>
  <si>
    <t>Cell L225 contains link that has to be relinked to prior year  "YYYY Data(H)" tab</t>
  </si>
  <si>
    <t>Cell L226 contains link that has to be relinked to prior year "YYYY Data(H)" tab</t>
  </si>
  <si>
    <t>must be populated  in L column for database upload</t>
  </si>
  <si>
    <t>Must be linked to unit number on Unit Datat from Audit Worksheet tab</t>
  </si>
  <si>
    <t xml:space="preserve"> formula in E column - use for handling date from TD Info Completed by Auditor tab uploading to database</t>
  </si>
  <si>
    <t>TD</t>
  </si>
  <si>
    <t>Did the Unit have debt service payments deferred or restructured in this fiscal year? (does not include refinancings designed to take advantage of lower interest rates)  Select Yes, No, or NA</t>
  </si>
  <si>
    <t>TD-Did unit have their debt service payments restructured in this fiscal year</t>
  </si>
  <si>
    <t>Total Transfers in - all funds (operating and capital)</t>
  </si>
  <si>
    <t>Did the Unit have any of the following occur:
1.  Bond covenants were not met
2.  Debt service payments made late?  Deferred payments authorized by LGC or other state
     agencies should not be counted as late for purposes of this question.</t>
  </si>
  <si>
    <t>TD Info Completed by Auditor : CCH acct # 974</t>
  </si>
  <si>
    <t>Muni</t>
  </si>
  <si>
    <t>As of the creation of this worksheet your unit was on the Unit Assistance List.  Please provide details of what progress you have made to date to improve the issues that placed you on the list and future progress you intend to make.  If you are unaware that you are on the Unit Assistance List please email LGCMonitoring@nctreasurer.com and request a copy of the letter notifying you of your status on the Unit Assistance List.</t>
  </si>
  <si>
    <t>Minimum Threshold</t>
  </si>
  <si>
    <r>
      <t>Gross Capital Assets-</t>
    </r>
    <r>
      <rPr>
        <b/>
        <sz val="11"/>
        <rFont val="Calibri"/>
        <family val="2"/>
        <scheme val="minor"/>
      </rPr>
      <t>Prior Year</t>
    </r>
  </si>
  <si>
    <r>
      <t>Gross Annual Revenue-</t>
    </r>
    <r>
      <rPr>
        <b/>
        <sz val="11"/>
        <rFont val="Calibri"/>
        <family val="2"/>
        <scheme val="minor"/>
      </rPr>
      <t>Prior Year</t>
    </r>
  </si>
  <si>
    <r>
      <rPr>
        <u/>
        <sz val="8"/>
        <color indexed="8"/>
        <rFont val="Calibri"/>
        <family val="2"/>
        <scheme val="minor"/>
      </rPr>
      <t>Current liabilities</t>
    </r>
    <r>
      <rPr>
        <sz val="8"/>
        <color indexed="8"/>
        <rFont val="Calibri"/>
        <family val="2"/>
        <scheme val="minor"/>
      </rPr>
      <t xml:space="preserve">
</t>
    </r>
    <r>
      <rPr>
        <b/>
        <sz val="8"/>
        <color indexed="8"/>
        <rFont val="Calibri"/>
        <family val="2"/>
        <scheme val="minor"/>
      </rPr>
      <t>Include:</t>
    </r>
    <r>
      <rPr>
        <sz val="8"/>
        <color indexed="8"/>
        <rFont val="Calibri"/>
        <family val="2"/>
        <scheme val="minor"/>
      </rPr>
      <t xml:space="preserve">   Current liabilities and current portion of long-term debt. 
</t>
    </r>
    <r>
      <rPr>
        <b/>
        <sz val="8"/>
        <color indexed="8"/>
        <rFont val="Calibri"/>
        <family val="2"/>
        <scheme val="minor"/>
      </rPr>
      <t>Exclude</t>
    </r>
    <r>
      <rPr>
        <sz val="8"/>
        <color indexed="8"/>
        <rFont val="Calibri"/>
        <family val="2"/>
        <scheme val="minor"/>
      </rPr>
      <t xml:space="preserve">:   Bond Anticipation Notes
                  Compensated  Absences
                  Pension liabilities
                  Liabilities payable from restricted assets
                  Other post employment liabilities (OPEB)
                  Deferred inflows.
</t>
    </r>
  </si>
  <si>
    <r>
      <rPr>
        <u/>
        <sz val="8"/>
        <color indexed="8"/>
        <rFont val="Calibri"/>
        <family val="2"/>
        <scheme val="minor"/>
      </rPr>
      <t>Total Current assets</t>
    </r>
    <r>
      <rPr>
        <sz val="8"/>
        <color indexed="8"/>
        <rFont val="Calibri"/>
        <family val="2"/>
        <scheme val="minor"/>
      </rPr>
      <t xml:space="preserve">.  
</t>
    </r>
    <r>
      <rPr>
        <b/>
        <sz val="8"/>
        <rFont val="Calibri"/>
        <family val="2"/>
        <scheme val="minor"/>
      </rPr>
      <t>Exclude</t>
    </r>
    <r>
      <rPr>
        <sz val="8"/>
        <rFont val="Calibri"/>
        <family val="2"/>
        <scheme val="minor"/>
      </rPr>
      <t xml:space="preserve"> any current assets identified as restricted.
</t>
    </r>
    <r>
      <rPr>
        <b/>
        <sz val="8"/>
        <color indexed="17"/>
        <rFont val="Calibri"/>
        <family val="2"/>
        <scheme val="minor"/>
      </rPr>
      <t>Exclude "Advance To": portion of interfund loan with repayment longer than 12 months.</t>
    </r>
  </si>
  <si>
    <r>
      <rPr>
        <u/>
        <sz val="8"/>
        <rFont val="Calibri"/>
        <family val="2"/>
        <scheme val="minor"/>
      </rPr>
      <t>Current liabilities</t>
    </r>
    <r>
      <rPr>
        <sz val="8"/>
        <rFont val="Calibri"/>
        <family val="2"/>
        <scheme val="minor"/>
      </rPr>
      <t xml:space="preserve">.  
</t>
    </r>
    <r>
      <rPr>
        <b/>
        <sz val="8"/>
        <rFont val="Calibri"/>
        <family val="2"/>
        <scheme val="minor"/>
      </rPr>
      <t xml:space="preserve">Include:  </t>
    </r>
    <r>
      <rPr>
        <sz val="8"/>
        <rFont val="Calibri"/>
        <family val="2"/>
        <scheme val="minor"/>
      </rPr>
      <t xml:space="preserve"> Current liabilities and current portions of long-term debt
</t>
    </r>
    <r>
      <rPr>
        <b/>
        <sz val="8"/>
        <rFont val="Calibri"/>
        <family val="2"/>
        <scheme val="minor"/>
      </rPr>
      <t xml:space="preserve">Exclude:  </t>
    </r>
    <r>
      <rPr>
        <b/>
        <sz val="8"/>
        <color indexed="17"/>
        <rFont val="Calibri"/>
        <family val="2"/>
        <scheme val="minor"/>
      </rPr>
      <t xml:space="preserve">"Advance From"-portion of interfund loans with repayment longer than 12 months,
                   Bond anticipation notes, </t>
    </r>
    <r>
      <rPr>
        <sz val="8"/>
        <rFont val="Calibri"/>
        <family val="2"/>
        <scheme val="minor"/>
      </rPr>
      <t xml:space="preserve">
                   Compensated absences, 
                   Pension liabilities, 
                   Other post-employment liabilities (OPEB), 
                   Closure/postclosure liabilities, 
                   Payables from restricted assets
                   Deferred inflows.</t>
    </r>
  </si>
  <si>
    <t>Mental Health Net Position - Net Investment in Capital Assets</t>
  </si>
  <si>
    <t>Mental Health Net Position - Restricted Net Position</t>
  </si>
  <si>
    <t>Please enter your tax rate for ad valorem in effect for fiscal year audited.  Example 60 cents per 100 would be entered as .60</t>
  </si>
  <si>
    <r>
      <t xml:space="preserve">Unit's Share of Net Pension Liability ($s)
- unit of government is a participating employer in the State's </t>
    </r>
    <r>
      <rPr>
        <b/>
        <sz val="11"/>
        <color theme="1"/>
        <rFont val="Calibri"/>
        <family val="2"/>
        <scheme val="minor"/>
      </rPr>
      <t>TSERS</t>
    </r>
    <r>
      <rPr>
        <sz val="11"/>
        <color theme="1"/>
        <rFont val="Calibri"/>
        <family val="2"/>
        <scheme val="minor"/>
      </rPr>
      <t xml:space="preserve"> (Teachers' and State Employees' Retirement System) or the </t>
    </r>
    <r>
      <rPr>
        <b/>
        <sz val="11"/>
        <color theme="1"/>
        <rFont val="Calibri"/>
        <family val="2"/>
        <scheme val="minor"/>
      </rPr>
      <t>LGERS</t>
    </r>
    <r>
      <rPr>
        <sz val="11"/>
        <color theme="1"/>
        <rFont val="Calibri"/>
        <family val="2"/>
        <scheme val="minor"/>
      </rPr>
      <t xml:space="preserve"> (Local Governmental Employees' Retirement System).  </t>
    </r>
  </si>
  <si>
    <r>
      <t xml:space="preserve">Unit's share of Retirement Health Benefit Fund </t>
    </r>
    <r>
      <rPr>
        <sz val="11"/>
        <color rgb="FFFF0000"/>
        <rFont val="Calibri"/>
        <family val="2"/>
        <scheme val="minor"/>
      </rPr>
      <t>Net</t>
    </r>
    <r>
      <rPr>
        <sz val="11"/>
        <color theme="1"/>
        <rFont val="Calibri"/>
        <family val="2"/>
        <scheme val="minor"/>
      </rPr>
      <t xml:space="preserve"> OPEB Liability ($s)
- unit of government is a participating employer in the </t>
    </r>
    <r>
      <rPr>
        <b/>
        <sz val="11"/>
        <color theme="1"/>
        <rFont val="Calibri"/>
        <family val="2"/>
        <scheme val="minor"/>
      </rPr>
      <t>State's RHBF</t>
    </r>
    <r>
      <rPr>
        <sz val="11"/>
        <color theme="1"/>
        <rFont val="Calibri"/>
        <family val="2"/>
        <scheme val="minor"/>
      </rPr>
      <t xml:space="preserve"> </t>
    </r>
  </si>
  <si>
    <r>
      <rPr>
        <sz val="11"/>
        <color rgb="FF0070C0"/>
        <rFont val="Calibri"/>
        <family val="2"/>
        <scheme val="minor"/>
      </rPr>
      <t xml:space="preserve">Please note - Account 621 - if applicable - </t>
    </r>
    <r>
      <rPr>
        <sz val="11"/>
        <rFont val="Calibri"/>
        <family val="2"/>
        <scheme val="minor"/>
      </rPr>
      <t xml:space="preserve">See RSI Schedule of PROPORTIONATE SHARE OF </t>
    </r>
    <r>
      <rPr>
        <b/>
        <sz val="11"/>
        <rFont val="Calibri"/>
        <family val="2"/>
        <scheme val="minor"/>
      </rPr>
      <t>NET</t>
    </r>
    <r>
      <rPr>
        <sz val="11"/>
        <rFont val="Calibri"/>
        <family val="2"/>
        <scheme val="minor"/>
      </rPr>
      <t xml:space="preserve"> OPEB LIABILITY - RETIREE HEALTH BENEFIT FUND REQUIRED SUPPLEMENTARY INFORMATION</t>
    </r>
  </si>
  <si>
    <r>
      <rPr>
        <sz val="11"/>
        <color rgb="FFFF0000"/>
        <rFont val="Calibri"/>
        <family val="2"/>
        <scheme val="minor"/>
      </rPr>
      <t>Total</t>
    </r>
    <r>
      <rPr>
        <sz val="11"/>
        <color theme="1"/>
        <rFont val="Calibri"/>
        <family val="2"/>
        <scheme val="minor"/>
      </rPr>
      <t xml:space="preserve"> OPEB benefits - total OPEB liability
If you do not provide benefit, please enter 0</t>
    </r>
  </si>
  <si>
    <r>
      <rPr>
        <sz val="11"/>
        <color rgb="FF0070C0"/>
        <rFont val="Calibri"/>
        <family val="2"/>
        <scheme val="minor"/>
      </rPr>
      <t xml:space="preserve">Please note - if applicable - </t>
    </r>
    <r>
      <rPr>
        <sz val="11"/>
        <rFont val="Calibri"/>
        <family val="2"/>
        <scheme val="minor"/>
      </rPr>
      <t xml:space="preserve">See RSI SCHEDULE OF CHANGES IN THE </t>
    </r>
    <r>
      <rPr>
        <b/>
        <sz val="11"/>
        <rFont val="Calibri"/>
        <family val="2"/>
        <scheme val="minor"/>
      </rPr>
      <t>TOTAL</t>
    </r>
    <r>
      <rPr>
        <sz val="11"/>
        <rFont val="Calibri"/>
        <family val="2"/>
        <scheme val="minor"/>
      </rPr>
      <t xml:space="preserve"> OPEB LIABILITY AND RELATED RATIOS
</t>
    </r>
    <r>
      <rPr>
        <sz val="11"/>
        <color theme="9" tint="-0.249977111117893"/>
        <rFont val="Calibri"/>
        <family val="2"/>
        <scheme val="minor"/>
      </rPr>
      <t xml:space="preserve"> (Net OPEB should not be reported for account 659)</t>
    </r>
  </si>
  <si>
    <r>
      <rPr>
        <sz val="11"/>
        <color rgb="FFFF0000"/>
        <rFont val="Calibri"/>
        <family val="2"/>
        <scheme val="minor"/>
      </rPr>
      <t>Total</t>
    </r>
    <r>
      <rPr>
        <sz val="11"/>
        <color theme="1"/>
        <rFont val="Calibri"/>
        <family val="2"/>
        <scheme val="minor"/>
      </rPr>
      <t xml:space="preserve"> OPEB benefits- OPEB plan fiduciary net position
If no fiduciary net position, enter 0</t>
    </r>
  </si>
  <si>
    <r>
      <rPr>
        <sz val="11"/>
        <color rgb="FFFF0000"/>
        <rFont val="Calibri"/>
        <family val="2"/>
        <scheme val="minor"/>
      </rPr>
      <t>Total</t>
    </r>
    <r>
      <rPr>
        <sz val="11"/>
        <color theme="1"/>
        <rFont val="Calibri"/>
        <family val="2"/>
        <scheme val="minor"/>
      </rPr>
      <t xml:space="preserve"> OPEB benefits - What is the plan’s fiduciary net position as a percentage of the total OPEB liability?  Please enter as percentage value; for example, 83.5% should be entered as 83.5.  If assets have not been set aside in a trust, please enter 0.0</t>
    </r>
  </si>
  <si>
    <r>
      <t xml:space="preserve">Instructions:  See Previous Excel tab - </t>
    </r>
    <r>
      <rPr>
        <sz val="11"/>
        <color indexed="8"/>
        <rFont val="Calibri"/>
        <family val="2"/>
        <scheme val="minor"/>
      </rPr>
      <t>Please enter current year audited data in column F</t>
    </r>
  </si>
  <si>
    <r>
      <rPr>
        <u/>
        <sz val="11"/>
        <color indexed="8"/>
        <rFont val="Calibri"/>
        <family val="2"/>
        <scheme val="minor"/>
      </rPr>
      <t xml:space="preserve"> 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cash held by a third party. </t>
    </r>
  </si>
  <si>
    <r>
      <t xml:space="preserve"> </t>
    </r>
    <r>
      <rPr>
        <u/>
        <sz val="11"/>
        <color indexed="8"/>
        <rFont val="Calibri"/>
        <family val="2"/>
        <scheme val="minor"/>
      </rPr>
      <t>All restricted Cash and investments</t>
    </r>
  </si>
  <si>
    <r>
      <t xml:space="preserve">Record any </t>
    </r>
    <r>
      <rPr>
        <b/>
        <u/>
        <sz val="11"/>
        <color indexed="8"/>
        <rFont val="Calibri"/>
        <family val="2"/>
        <scheme val="minor"/>
      </rPr>
      <t>positive</t>
    </r>
    <r>
      <rPr>
        <u/>
        <sz val="11"/>
        <color indexed="8"/>
        <rFont val="Calibri"/>
        <family val="2"/>
        <scheme val="minor"/>
      </rPr>
      <t xml:space="preserve"> Internal balances on the net position statements that appear in the Asset Section of the Net Position Statement</t>
    </r>
  </si>
  <si>
    <r>
      <t>Record any</t>
    </r>
    <r>
      <rPr>
        <b/>
        <u/>
        <sz val="11"/>
        <color indexed="8"/>
        <rFont val="Calibri"/>
        <family val="2"/>
        <scheme val="minor"/>
      </rPr>
      <t xml:space="preserve"> negative</t>
    </r>
    <r>
      <rPr>
        <u/>
        <sz val="11"/>
        <color indexed="8"/>
        <rFont val="Calibri"/>
        <family val="2"/>
        <scheme val="minor"/>
      </rPr>
      <t xml:space="preserve"> Internal balances on the net position statements that appear in the Asset Section of the Net Position Statement.
</t>
    </r>
    <r>
      <rPr>
        <b/>
        <sz val="11"/>
        <color indexed="60"/>
        <rFont val="Calibri"/>
        <family val="2"/>
        <scheme val="minor"/>
      </rPr>
      <t xml:space="preserve">
Enter as a positive</t>
    </r>
  </si>
  <si>
    <r>
      <rPr>
        <u/>
        <sz val="11"/>
        <color indexed="8"/>
        <rFont val="Calibri"/>
        <family val="2"/>
        <scheme val="minor"/>
      </rPr>
      <t xml:space="preserve">Total Current liabilities </t>
    </r>
    <r>
      <rPr>
        <u/>
        <sz val="11"/>
        <color rgb="FFFF0000"/>
        <rFont val="Calibri"/>
        <family val="2"/>
        <scheme val="minor"/>
      </rPr>
      <t>(as reported on Statement of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t>
    </r>
  </si>
  <si>
    <r>
      <t xml:space="preserve">Please enter any bond anticipation notes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</si>
  <si>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compensated absences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</si>
  <si>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pension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</si>
  <si>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OPEB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</si>
  <si>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t xml:space="preserve">Please enter any landfill closure/postclosure liabilities that are classified as current liabilities and included in account 626 above </t>
    </r>
    <r>
      <rPr>
        <sz val="11"/>
        <color theme="5" tint="-0.249977111117893"/>
        <rFont val="Calibri"/>
        <family val="2"/>
        <scheme val="minor"/>
      </rPr>
      <t>(amounts entered should agree to the current amount included in the changes to long-term debt note)</t>
    </r>
  </si>
  <si>
    <r>
      <rPr>
        <u/>
        <sz val="11"/>
        <color indexed="8"/>
        <rFont val="Calibri"/>
        <family val="2"/>
        <scheme val="minor"/>
      </rPr>
      <t xml:space="preserve">Unearned revenues that were included in current liabilities in your audit report or entered in acct # 626 above. </t>
    </r>
    <r>
      <rPr>
        <sz val="11"/>
        <color theme="1"/>
        <rFont val="Calibri"/>
        <family val="2"/>
        <scheme val="minor"/>
      </rPr>
      <t xml:space="preserve">
</t>
    </r>
    <r>
      <rPr>
        <b/>
        <sz val="11"/>
        <color indexed="8"/>
        <rFont val="Calibri"/>
        <family val="2"/>
        <scheme val="minor"/>
      </rPr>
      <t xml:space="preserve">Exclude - </t>
    </r>
    <r>
      <rPr>
        <sz val="11"/>
        <color theme="1"/>
        <rFont val="Calibri"/>
        <family val="2"/>
        <scheme val="minor"/>
      </rPr>
      <t>unearned revenues that are listed in deferred inflows.</t>
    </r>
  </si>
  <si>
    <r>
      <t>Total Net Position, Unrestricted -</t>
    </r>
    <r>
      <rPr>
        <u/>
        <sz val="11"/>
        <color indexed="60"/>
        <rFont val="Calibri"/>
        <family val="2"/>
        <scheme val="minor"/>
      </rPr>
      <t xml:space="preserve"> enter negative unrestricted net position as a negative)</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</si>
  <si>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 cash held by a third party. </t>
    </r>
  </si>
  <si>
    <r>
      <rPr>
        <u/>
        <sz val="11"/>
        <color indexed="8"/>
        <rFont val="Calibri"/>
        <family val="2"/>
        <scheme val="minor"/>
      </rPr>
      <t xml:space="preserve">Total General revenues
</t>
    </r>
    <r>
      <rPr>
        <b/>
        <u/>
        <sz val="11"/>
        <color indexed="8"/>
        <rFont val="Calibri"/>
        <family val="2"/>
        <scheme val="minor"/>
      </rPr>
      <t>E</t>
    </r>
    <r>
      <rPr>
        <b/>
        <sz val="11"/>
        <color indexed="8"/>
        <rFont val="Calibri"/>
        <family val="2"/>
        <scheme val="minor"/>
      </rPr>
      <t>xclude:</t>
    </r>
    <r>
      <rPr>
        <sz val="11"/>
        <color indexed="8"/>
        <rFont val="Calibri"/>
        <family val="2"/>
        <scheme val="minor"/>
      </rPr>
      <t xml:space="preserve"> transfers-in or out,
                 special items,
                 extraordinary amounts</t>
    </r>
  </si>
  <si>
    <r>
      <t>Total Transfers in</t>
    </r>
    <r>
      <rPr>
        <sz val="11"/>
        <color theme="1"/>
        <rFont val="Calibri"/>
        <family val="2"/>
        <scheme val="minor"/>
      </rPr>
      <t xml:space="preserve">    </t>
    </r>
    <r>
      <rPr>
        <sz val="11"/>
        <color indexed="60"/>
        <rFont val="Calibri"/>
        <family val="2"/>
        <scheme val="minor"/>
      </rPr>
      <t>(Preference is that transfers-in  are not netted against transfers-out)</t>
    </r>
  </si>
  <si>
    <r>
      <t>Total Transfers out</t>
    </r>
    <r>
      <rPr>
        <sz val="11"/>
        <color theme="1"/>
        <rFont val="Calibri"/>
        <family val="2"/>
        <scheme val="minor"/>
      </rPr>
      <t xml:space="preserve">    </t>
    </r>
    <r>
      <rPr>
        <sz val="11"/>
        <color indexed="60"/>
        <rFont val="Calibri"/>
        <family val="2"/>
        <scheme val="minor"/>
      </rPr>
      <t>(Preference is that transfers-in  are not netted against transfers-out)</t>
    </r>
  </si>
  <si>
    <r>
      <rPr>
        <u/>
        <sz val="11"/>
        <color indexed="8"/>
        <rFont val="Calibri"/>
        <family val="2"/>
        <scheme val="minor"/>
      </rPr>
      <t>Total Special and Extraordinary items</t>
    </r>
    <r>
      <rPr>
        <sz val="11"/>
        <color theme="1"/>
        <rFont val="Calibri"/>
        <family val="2"/>
        <scheme val="minor"/>
      </rPr>
      <t xml:space="preserve">.   </t>
    </r>
    <r>
      <rPr>
        <sz val="11"/>
        <color indexed="60"/>
        <rFont val="Calibri"/>
        <family val="2"/>
        <scheme val="minor"/>
      </rPr>
      <t xml:space="preserve"> (Amounts that increase net position are recorded as positive and amounts that decrease net position are recorded as negative)</t>
    </r>
  </si>
  <si>
    <r>
      <rPr>
        <u/>
        <sz val="11"/>
        <color indexed="8"/>
        <rFont val="Calibri"/>
        <family val="2"/>
        <scheme val="minor"/>
      </rPr>
      <t>Total 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</si>
  <si>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Any adjustment to beginning net position including rounding, prior period adjustments and restatements</t>
    </r>
    <r>
      <rPr>
        <sz val="11"/>
        <color theme="1"/>
        <rFont val="Calibri"/>
        <family val="2"/>
        <scheme val="minor"/>
      </rPr>
      <t xml:space="preserve">.  </t>
    </r>
    <r>
      <rPr>
        <sz val="11"/>
        <color indexed="60"/>
        <rFont val="Calibri"/>
        <family val="2"/>
        <scheme val="minor"/>
      </rPr>
      <t xml:space="preserve"> (Increases to net position are positive; decreases to net position are negative)</t>
    </r>
  </si>
  <si>
    <r>
      <t xml:space="preserve">Amount of interest income and investment income recognized as revenue in your audit report for all governmental and proprietary funds.  </t>
    </r>
    <r>
      <rPr>
        <sz val="11"/>
        <color indexed="60"/>
        <rFont val="Calibri"/>
        <family val="2"/>
        <scheme val="minor"/>
      </rPr>
      <t xml:space="preserve">In the past we have asked you to adjust this number, but this year we would like the number as it appears on your Statement of Activities </t>
    </r>
    <r>
      <rPr>
        <u/>
        <sz val="11"/>
        <color indexed="60"/>
        <rFont val="Calibri"/>
        <family val="2"/>
        <scheme val="minor"/>
      </rPr>
      <t>without</t>
    </r>
    <r>
      <rPr>
        <sz val="11"/>
        <color indexed="60"/>
        <rFont val="Calibri"/>
        <family val="2"/>
        <scheme val="minor"/>
      </rPr>
      <t xml:space="preserve"> adjustment.</t>
    </r>
  </si>
  <si>
    <r>
      <rPr>
        <u/>
        <sz val="11"/>
        <color indexed="8"/>
        <rFont val="Calibri"/>
        <family val="2"/>
        <scheme val="minor"/>
      </rPr>
      <t xml:space="preserve">Total Change in net position Business Type </t>
    </r>
    <r>
      <rPr>
        <sz val="11"/>
        <color theme="1"/>
        <rFont val="Calibri"/>
        <family val="2"/>
        <scheme val="minor"/>
      </rPr>
      <t xml:space="preserve">
</t>
    </r>
    <r>
      <rPr>
        <sz val="11"/>
        <color indexed="60"/>
        <rFont val="Calibri"/>
        <family val="2"/>
        <scheme val="minor"/>
      </rPr>
      <t>(Increase in net position is recorded as a positive and a decrease in net position is recorded as a negative)</t>
    </r>
  </si>
  <si>
    <r>
      <t xml:space="preserve">All unrestricted cash and investments.  
</t>
    </r>
    <r>
      <rPr>
        <b/>
        <sz val="11"/>
        <color indexed="8"/>
        <rFont val="Calibri"/>
        <family val="2"/>
        <scheme val="minor"/>
      </rPr>
      <t>Exclude</t>
    </r>
    <r>
      <rPr>
        <sz val="11"/>
        <color indexed="8"/>
        <rFont val="Calibri"/>
        <family val="2"/>
        <scheme val="minor"/>
      </rPr>
      <t xml:space="preserve"> restricted cash and cash held by a third party. </t>
    </r>
  </si>
  <si>
    <r>
      <rPr>
        <u/>
        <sz val="11"/>
        <color indexed="8"/>
        <rFont val="Calibri"/>
        <family val="2"/>
        <scheme val="minor"/>
      </rPr>
      <t>Total Liabilities payable from restricted assets</t>
    </r>
    <r>
      <rPr>
        <sz val="11"/>
        <color theme="1"/>
        <rFont val="Calibri"/>
        <family val="2"/>
        <scheme val="minor"/>
      </rPr>
      <t xml:space="preserve"> </t>
    </r>
    <r>
      <rPr>
        <sz val="11"/>
        <color indexed="60"/>
        <rFont val="Calibri"/>
        <family val="2"/>
        <scheme val="minor"/>
      </rPr>
      <t>(only complete if this is listed in your financial statements for the general fund and the auditor has listed the cash to be used to pay the liabilities as restricted)</t>
    </r>
  </si>
  <si>
    <r>
      <rPr>
        <u/>
        <sz val="11"/>
        <color indexed="8"/>
        <rFont val="Calibri"/>
        <family val="2"/>
        <scheme val="minor"/>
      </rPr>
      <t>Current Liabilities</t>
    </r>
    <r>
      <rPr>
        <sz val="11"/>
        <color rgb="FFFF0000"/>
        <rFont val="Calibri"/>
        <family val="2"/>
        <scheme val="minor"/>
      </rPr>
      <t xml:space="preserve"> (as reported on the Balance Sheet)</t>
    </r>
    <r>
      <rPr>
        <sz val="11"/>
        <color theme="1"/>
        <rFont val="Calibri"/>
        <family val="2"/>
        <scheme val="minor"/>
      </rPr>
      <t xml:space="preserve">
</t>
    </r>
    <r>
      <rPr>
        <b/>
        <sz val="11"/>
        <color indexed="8"/>
        <rFont val="Calibri"/>
        <family val="2"/>
        <scheme val="minor"/>
      </rPr>
      <t>Exclude</t>
    </r>
    <r>
      <rPr>
        <sz val="11"/>
        <color indexed="60"/>
        <rFont val="Calibri"/>
        <family val="2"/>
        <scheme val="minor"/>
      </rPr>
      <t xml:space="preserve"> </t>
    </r>
    <r>
      <rPr>
        <sz val="11"/>
        <color indexed="8"/>
        <rFont val="Calibri"/>
        <family val="2"/>
        <scheme val="minor"/>
      </rPr>
      <t xml:space="preserve">all deferred inflows. 
</t>
    </r>
    <r>
      <rPr>
        <b/>
        <sz val="11"/>
        <color indexed="8"/>
        <rFont val="Calibri"/>
        <family val="2"/>
        <scheme val="minor"/>
      </rPr>
      <t>Include</t>
    </r>
    <r>
      <rPr>
        <sz val="11"/>
        <color indexed="8"/>
        <rFont val="Calibri"/>
        <family val="2"/>
        <scheme val="minor"/>
      </rPr>
      <t xml:space="preserve"> advance from(long-term portion of interfund loans)</t>
    </r>
  </si>
  <si>
    <r>
      <rPr>
        <u/>
        <sz val="11"/>
        <color indexed="8"/>
        <rFont val="Calibri"/>
        <family val="2"/>
        <scheme val="minor"/>
      </rPr>
      <t>General fund deferred inflows derived from cash receipts</t>
    </r>
    <r>
      <rPr>
        <sz val="11"/>
        <color indexed="8"/>
        <rFont val="Calibri"/>
        <family val="2"/>
        <scheme val="minor"/>
      </rPr>
      <t xml:space="preserve">. 
</t>
    </r>
    <r>
      <rPr>
        <sz val="11"/>
        <color indexed="60"/>
        <rFont val="Calibri"/>
        <family val="2"/>
        <scheme val="minor"/>
      </rPr>
      <t xml:space="preserve"> Prepaid taxes is a common item listed.  Deferred inflows on the face of the statements can include cash and non-cash.  You may have to refer to the note disclosure where the cash and non-cash is broken out.</t>
    </r>
  </si>
  <si>
    <r>
      <rPr>
        <u/>
        <sz val="11"/>
        <color indexed="8"/>
        <rFont val="Calibri"/>
        <family val="2"/>
        <scheme val="minor"/>
      </rPr>
      <t>Total Deferred inflows not derived from cash receipts.</t>
    </r>
    <r>
      <rPr>
        <sz val="11"/>
        <color indexed="8"/>
        <rFont val="Calibri"/>
        <family val="2"/>
        <scheme val="minor"/>
      </rPr>
      <t xml:space="preserve">  </t>
    </r>
    <r>
      <rPr>
        <sz val="11"/>
        <color indexed="60"/>
        <rFont val="Calibri"/>
        <family val="2"/>
        <scheme val="minor"/>
      </rPr>
      <t>Deferred inflows on the face of the statements can include cash and non-cash.  You may have to refer to the note disclosure where the cash and non-cash is broken out.</t>
    </r>
  </si>
  <si>
    <r>
      <rPr>
        <u/>
        <sz val="11"/>
        <color indexed="8"/>
        <rFont val="Calibri"/>
        <family val="2"/>
        <scheme val="minor"/>
      </rPr>
      <t>Fund balance, Restricted for Streets</t>
    </r>
    <r>
      <rPr>
        <sz val="11"/>
        <color theme="1"/>
        <rFont val="Calibri"/>
        <family val="2"/>
        <scheme val="minor"/>
      </rPr>
      <t xml:space="preserve"> (unspent Powell Bill balance).  </t>
    </r>
    <r>
      <rPr>
        <sz val="11"/>
        <color indexed="60"/>
        <rFont val="Calibri"/>
        <family val="2"/>
        <scheme val="minor"/>
      </rPr>
      <t>You may have to refer to the note disclosure where restricted fund balance is described.</t>
    </r>
  </si>
  <si>
    <r>
      <rPr>
        <u/>
        <sz val="11"/>
        <color indexed="8"/>
        <rFont val="Calibri"/>
        <family val="2"/>
        <scheme val="minor"/>
      </rPr>
      <t>Total Fund balance</t>
    </r>
    <r>
      <rPr>
        <sz val="11"/>
        <color theme="1"/>
        <rFont val="Calibri"/>
        <family val="2"/>
        <scheme val="minor"/>
      </rPr>
      <t xml:space="preserve"> </t>
    </r>
    <r>
      <rPr>
        <sz val="11"/>
        <color indexed="60"/>
        <rFont val="Calibri"/>
        <family val="2"/>
        <scheme val="minor"/>
      </rPr>
      <t>(enter fund deficits as negative)</t>
    </r>
  </si>
  <si>
    <r>
      <rPr>
        <b/>
        <sz val="11"/>
        <color indexed="8"/>
        <rFont val="Calibri"/>
        <family val="2"/>
        <scheme val="minor"/>
      </rPr>
      <t>General Fund</t>
    </r>
    <r>
      <rPr>
        <sz val="11"/>
        <color indexed="8"/>
        <rFont val="Calibri"/>
        <family val="2"/>
        <scheme val="minor"/>
      </rPr>
      <t xml:space="preserve"> - Budget Actual Statement</t>
    </r>
  </si>
  <si>
    <r>
      <rPr>
        <u/>
        <sz val="11"/>
        <color indexed="8"/>
        <rFont val="Calibri"/>
        <family val="2"/>
        <scheme val="minor"/>
      </rPr>
      <t>Total Intergovernmental revenue</t>
    </r>
    <r>
      <rPr>
        <sz val="11"/>
        <color theme="1"/>
        <rFont val="Calibri"/>
        <family val="2"/>
        <scheme val="minor"/>
      </rPr>
      <t xml:space="preserve"> 
</t>
    </r>
    <r>
      <rPr>
        <b/>
        <sz val="11"/>
        <color indexed="8"/>
        <rFont val="Calibri"/>
        <family val="2"/>
        <scheme val="minor"/>
      </rPr>
      <t>Include</t>
    </r>
    <r>
      <rPr>
        <sz val="11"/>
        <color indexed="8"/>
        <rFont val="Calibri"/>
        <family val="2"/>
        <scheme val="minor"/>
      </rPr>
      <t xml:space="preserve"> restricted and unrestricted revenues</t>
    </r>
  </si>
  <si>
    <r>
      <rPr>
        <u/>
        <sz val="11"/>
        <color indexed="8"/>
        <rFont val="Calibri"/>
        <family val="2"/>
        <scheme val="minor"/>
      </rPr>
      <t>Debt service expenditures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principal, interest paid, and bond/debt issuance costs on long-term debt</t>
    </r>
  </si>
  <si>
    <r>
      <rPr>
        <u/>
        <sz val="11"/>
        <rFont val="Calibri"/>
        <family val="2"/>
        <scheme val="minor"/>
      </rPr>
      <t>Total expenditures</t>
    </r>
    <r>
      <rPr>
        <sz val="11"/>
        <rFont val="Calibri"/>
        <family val="2"/>
        <scheme val="minor"/>
      </rPr>
      <t xml:space="preserve">  
</t>
    </r>
    <r>
      <rPr>
        <b/>
        <sz val="11"/>
        <rFont val="Calibri"/>
        <family val="2"/>
        <scheme val="minor"/>
      </rPr>
      <t>Exclude</t>
    </r>
    <r>
      <rPr>
        <sz val="11"/>
        <rFont val="Calibri"/>
        <family val="2"/>
        <scheme val="minor"/>
      </rPr>
      <t xml:space="preserve"> expenditures in the "other financing sources (uses)" section.
</t>
    </r>
  </si>
  <si>
    <r>
      <t xml:space="preserve">Total Transfers in   </t>
    </r>
    <r>
      <rPr>
        <sz val="11"/>
        <color indexed="60"/>
        <rFont val="Calibri"/>
        <family val="2"/>
        <scheme val="minor"/>
      </rPr>
      <t xml:space="preserve"> (Preference is that transfers-in  are not netted against transfers-out)</t>
    </r>
  </si>
  <si>
    <r>
      <t xml:space="preserve">Total Transfers out   </t>
    </r>
    <r>
      <rPr>
        <sz val="11"/>
        <color theme="1"/>
        <rFont val="Calibri"/>
        <family val="2"/>
        <scheme val="minor"/>
      </rPr>
      <t xml:space="preserve"> </t>
    </r>
    <r>
      <rPr>
        <sz val="11"/>
        <color indexed="60"/>
        <rFont val="Calibri"/>
        <family val="2"/>
        <scheme val="minor"/>
      </rPr>
      <t>(Preference is that transfers-in  are not netted against transfers-out)</t>
    </r>
  </si>
  <si>
    <r>
      <rPr>
        <u/>
        <sz val="11"/>
        <rFont val="Calibri"/>
        <family val="2"/>
        <scheme val="minor"/>
      </rPr>
      <t>Total Proceeds from all long-term debt issuances</t>
    </r>
    <r>
      <rPr>
        <sz val="11"/>
        <rFont val="Calibri"/>
        <family val="2"/>
        <scheme val="minor"/>
      </rPr>
      <t xml:space="preserve"> 
</t>
    </r>
    <r>
      <rPr>
        <b/>
        <sz val="11"/>
        <rFont val="Calibri"/>
        <family val="2"/>
        <scheme val="minor"/>
      </rPr>
      <t xml:space="preserve">Exclude </t>
    </r>
    <r>
      <rPr>
        <sz val="11"/>
        <rFont val="Calibri"/>
        <family val="2"/>
        <scheme val="minor"/>
      </rPr>
      <t>proceeds from refundings</t>
    </r>
  </si>
  <si>
    <r>
      <rPr>
        <u/>
        <sz val="11"/>
        <color indexed="8"/>
        <rFont val="Calibri"/>
        <family val="2"/>
        <scheme val="minor"/>
      </rPr>
      <t>Change in fund balance</t>
    </r>
    <r>
      <rPr>
        <sz val="11"/>
        <color theme="1"/>
        <rFont val="Calibri"/>
        <family val="2"/>
        <scheme val="minor"/>
      </rPr>
      <t xml:space="preserve"> - </t>
    </r>
    <r>
      <rPr>
        <sz val="11"/>
        <color indexed="60"/>
        <rFont val="Calibri"/>
        <family val="2"/>
        <scheme val="minor"/>
      </rPr>
      <t>(Increase in Fund balance is recorded as a positive and a decrease in fund balance is recorded as a negative)</t>
    </r>
  </si>
  <si>
    <r>
      <rPr>
        <u/>
        <sz val="11"/>
        <color indexed="8"/>
        <rFont val="Calibri"/>
        <family val="2"/>
        <scheme val="minor"/>
      </rPr>
      <t>Any adjustment to beginning fund balance including rounding, prior period adjustments and restatements.</t>
    </r>
    <r>
      <rPr>
        <sz val="11"/>
        <color theme="1"/>
        <rFont val="Calibri"/>
        <family val="2"/>
        <scheme val="minor"/>
      </rPr>
      <t xml:space="preserve">  </t>
    </r>
    <r>
      <rPr>
        <sz val="11"/>
        <color indexed="60"/>
        <rFont val="Calibri"/>
        <family val="2"/>
        <scheme val="minor"/>
      </rPr>
      <t xml:space="preserve"> (Amounts that increase fund balance are recorded as positive and amounts that decrease fund balance are recorded as negative)</t>
    </r>
  </si>
  <si>
    <r>
      <rPr>
        <u/>
        <sz val="11"/>
        <color indexed="8"/>
        <rFont val="Calibri"/>
        <family val="2"/>
        <scheme val="minor"/>
      </rPr>
      <t>Debt service expenditures from all governmental funds</t>
    </r>
    <r>
      <rPr>
        <sz val="11"/>
        <color theme="1"/>
        <rFont val="Calibri"/>
        <family val="2"/>
        <scheme val="minor"/>
      </rPr>
      <t>.  Include principal, interest paid, and debt issuance costs on long-term debt.</t>
    </r>
  </si>
  <si>
    <r>
      <rPr>
        <b/>
        <sz val="11"/>
        <color indexed="8"/>
        <rFont val="Calibri"/>
        <family val="2"/>
        <scheme val="minor"/>
      </rPr>
      <t>Statement of Net Position - Water and Sewer Operations</t>
    </r>
    <r>
      <rPr>
        <sz val="11"/>
        <color indexed="8"/>
        <rFont val="Calibri"/>
        <family val="2"/>
        <scheme val="minor"/>
      </rPr>
      <t xml:space="preserve"> - If unit maintains separate funds please combine all water, sewer,</t>
    </r>
  </si>
  <si>
    <r>
      <rPr>
        <b/>
        <sz val="11"/>
        <color indexed="8"/>
        <rFont val="Calibri"/>
        <family val="2"/>
        <scheme val="minor"/>
      </rPr>
      <t>Water Sewe</t>
    </r>
    <r>
      <rPr>
        <sz val="11"/>
        <color indexed="8"/>
        <rFont val="Calibri"/>
        <family val="2"/>
        <scheme val="minor"/>
      </rPr>
      <t>r Net Position Statement</t>
    </r>
  </si>
  <si>
    <r>
      <rPr>
        <u/>
        <sz val="11"/>
        <color indexed="8"/>
        <rFont val="Calibri"/>
        <family val="2"/>
        <scheme val="minor"/>
      </rPr>
      <t>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restricted cash and/or restricted investments.</t>
    </r>
  </si>
  <si>
    <r>
      <rPr>
        <u/>
        <sz val="11"/>
        <color indexed="8"/>
        <rFont val="Calibri"/>
        <family val="2"/>
        <scheme val="minor"/>
      </rPr>
      <t>Customer accounts receivable</t>
    </r>
    <r>
      <rPr>
        <sz val="11"/>
        <color theme="1"/>
        <rFont val="Calibri"/>
        <family val="2"/>
        <scheme val="minor"/>
      </rPr>
      <t xml:space="preserve"> (net of allowance accounts). 
</t>
    </r>
    <r>
      <rPr>
        <b/>
        <sz val="11"/>
        <color indexed="8"/>
        <rFont val="Calibri"/>
        <family val="2"/>
        <scheme val="minor"/>
      </rPr>
      <t>Include</t>
    </r>
    <r>
      <rPr>
        <sz val="11"/>
        <color theme="1"/>
        <rFont val="Calibri"/>
        <family val="2"/>
        <scheme val="minor"/>
      </rPr>
      <t xml:space="preserve"> both billed and unbilled amounts.</t>
    </r>
  </si>
  <si>
    <r>
      <rPr>
        <u/>
        <sz val="11"/>
        <rFont val="Calibri"/>
        <family val="2"/>
        <scheme val="minor"/>
      </rPr>
      <t>Water Sewer - Advance To:</t>
    </r>
    <r>
      <rPr>
        <sz val="11"/>
        <rFont val="Calibri"/>
        <family val="2"/>
        <scheme val="minor"/>
      </rPr>
      <t xml:space="preserve">
Interfund loan receivable-portion of repayment plan longer than 12 months</t>
    </r>
  </si>
  <si>
    <r>
      <rPr>
        <u/>
        <sz val="11"/>
        <color indexed="8"/>
        <rFont val="Calibri"/>
        <family val="2"/>
        <scheme val="minor"/>
      </rPr>
      <t>Total Current assets as listed on the WS Net Position Statement</t>
    </r>
    <r>
      <rPr>
        <sz val="11"/>
        <color indexed="8"/>
        <rFont val="Calibri"/>
        <family val="2"/>
        <scheme val="minor"/>
      </rPr>
      <t xml:space="preserve">.  
</t>
    </r>
  </si>
  <si>
    <r>
      <rPr>
        <u/>
        <sz val="11"/>
        <rFont val="Calibri"/>
        <family val="2"/>
        <scheme val="minor"/>
      </rPr>
      <t xml:space="preserve">Water Sewer - Advance From: 
</t>
    </r>
    <r>
      <rPr>
        <sz val="11"/>
        <rFont val="Calibri"/>
        <family val="2"/>
        <scheme val="minor"/>
      </rPr>
      <t>Interfund loan Payable-portion of repayment plan longer than 12 months</t>
    </r>
  </si>
  <si>
    <r>
      <rPr>
        <u/>
        <sz val="11"/>
        <color indexed="8"/>
        <rFont val="Calibri"/>
        <family val="2"/>
        <scheme val="minor"/>
      </rPr>
      <t>Total Net position, Unrestricted</t>
    </r>
    <r>
      <rPr>
        <sz val="11"/>
        <color theme="1"/>
        <rFont val="Calibri"/>
        <family val="2"/>
        <scheme val="minor"/>
      </rPr>
      <t xml:space="preserve"> - </t>
    </r>
    <r>
      <rPr>
        <sz val="11"/>
        <color indexed="60"/>
        <rFont val="Calibri"/>
        <family val="2"/>
        <scheme val="minor"/>
      </rPr>
      <t>enter negative unrestricted net position as a negative</t>
    </r>
  </si>
  <si>
    <r>
      <rPr>
        <b/>
        <sz val="11"/>
        <color indexed="8"/>
        <rFont val="Calibri"/>
        <family val="2"/>
        <scheme val="minor"/>
      </rPr>
      <t>Electric Fund</t>
    </r>
    <r>
      <rPr>
        <sz val="11"/>
        <color indexed="8"/>
        <rFont val="Calibri"/>
        <family val="2"/>
        <scheme val="minor"/>
      </rPr>
      <t xml:space="preserve"> Net Position Statement</t>
    </r>
  </si>
  <si>
    <r>
      <rPr>
        <u/>
        <sz val="11"/>
        <color indexed="8"/>
        <rFont val="Calibri"/>
        <family val="2"/>
        <scheme val="minor"/>
      </rPr>
      <t>All Unrestricted Cash and Investments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any restricted cash and investments.</t>
    </r>
  </si>
  <si>
    <r>
      <rPr>
        <u/>
        <sz val="11"/>
        <color indexed="8"/>
        <rFont val="Calibri"/>
        <family val="2"/>
        <scheme val="minor"/>
      </rPr>
      <t>Customer accounts receivable</t>
    </r>
    <r>
      <rPr>
        <sz val="11"/>
        <color theme="1"/>
        <rFont val="Calibri"/>
        <family val="2"/>
        <scheme val="minor"/>
      </rPr>
      <t xml:space="preserve"> (net of allowance accounts)
</t>
    </r>
    <r>
      <rPr>
        <b/>
        <sz val="11"/>
        <color indexed="8"/>
        <rFont val="Calibri"/>
        <family val="2"/>
        <scheme val="minor"/>
      </rPr>
      <t>Include</t>
    </r>
    <r>
      <rPr>
        <sz val="11"/>
        <color theme="1"/>
        <rFont val="Calibri"/>
        <family val="2"/>
        <scheme val="minor"/>
      </rPr>
      <t xml:space="preserve"> billed and unbilled amounts </t>
    </r>
  </si>
  <si>
    <r>
      <rPr>
        <u/>
        <sz val="11"/>
        <rFont val="Calibri"/>
        <family val="2"/>
        <scheme val="minor"/>
      </rPr>
      <t>Electric Fund - Advance To:</t>
    </r>
    <r>
      <rPr>
        <sz val="11"/>
        <rFont val="Calibri"/>
        <family val="2"/>
        <scheme val="minor"/>
      </rPr>
      <t xml:space="preserve">
Interfund loan receivable-portion of repayment plan longer than 12 months</t>
    </r>
  </si>
  <si>
    <r>
      <rPr>
        <u/>
        <sz val="11"/>
        <color indexed="8"/>
        <rFont val="Calibri"/>
        <family val="2"/>
        <scheme val="minor"/>
      </rPr>
      <t>Total Current assets as listed on the Electric Net Position Statement</t>
    </r>
    <r>
      <rPr>
        <sz val="11"/>
        <color indexed="8"/>
        <rFont val="Calibri"/>
        <family val="2"/>
        <scheme val="minor"/>
      </rPr>
      <t xml:space="preserve">.  
</t>
    </r>
  </si>
  <si>
    <r>
      <rPr>
        <u/>
        <sz val="11"/>
        <rFont val="Calibri"/>
        <family val="2"/>
        <scheme val="minor"/>
      </rPr>
      <t>Electric Fund - Advance From:</t>
    </r>
    <r>
      <rPr>
        <sz val="11"/>
        <rFont val="Calibri"/>
        <family val="2"/>
        <scheme val="minor"/>
      </rPr>
      <t xml:space="preserve">
Interfund loans payable-portion of repayment plan longer than 12 months</t>
    </r>
  </si>
  <si>
    <r>
      <rPr>
        <u/>
        <sz val="11"/>
        <color indexed="8"/>
        <rFont val="Calibri"/>
        <family val="2"/>
        <scheme val="minor"/>
      </rPr>
      <t>Total net position, unrestricted</t>
    </r>
    <r>
      <rPr>
        <sz val="11"/>
        <color theme="1"/>
        <rFont val="Calibri"/>
        <family val="2"/>
        <scheme val="minor"/>
      </rPr>
      <t xml:space="preserve"> - </t>
    </r>
    <r>
      <rPr>
        <sz val="11"/>
        <color indexed="60"/>
        <rFont val="Calibri"/>
        <family val="2"/>
        <scheme val="minor"/>
      </rPr>
      <t>Amount of negative unrestricted net position should be entered as a negative amount and the amount of positive unrestricted net position should be entered as a positive amount.</t>
    </r>
  </si>
  <si>
    <r>
      <rPr>
        <b/>
        <sz val="11"/>
        <color indexed="8"/>
        <rFont val="Calibri"/>
        <family val="2"/>
        <scheme val="minor"/>
      </rPr>
      <t>Water Sewer</t>
    </r>
    <r>
      <rPr>
        <sz val="11"/>
        <color indexed="8"/>
        <rFont val="Calibri"/>
        <family val="2"/>
        <scheme val="minor"/>
      </rPr>
      <t xml:space="preserve"> Revenue, Expenses &amp; Changes in Fund Net Position</t>
    </r>
  </si>
  <si>
    <r>
      <rPr>
        <u/>
        <sz val="11"/>
        <color indexed="8"/>
        <rFont val="Calibri"/>
        <family val="2"/>
        <scheme val="minor"/>
      </rPr>
      <t>Charges for services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tap, capacity fees and other misc. income .</t>
    </r>
  </si>
  <si>
    <r>
      <rPr>
        <u/>
        <sz val="11"/>
        <color indexed="8"/>
        <rFont val="Calibri"/>
        <family val="2"/>
        <scheme val="minor"/>
      </rPr>
      <t>Total all non-operating revenues</t>
    </r>
    <r>
      <rPr>
        <sz val="11"/>
        <color indexed="10"/>
        <rFont val="Calibri"/>
        <family val="2"/>
        <scheme val="minor"/>
      </rPr>
      <t xml:space="preserve">  
</t>
    </r>
    <r>
      <rPr>
        <b/>
        <sz val="11"/>
        <color indexed="8"/>
        <rFont val="Calibri"/>
        <family val="2"/>
        <scheme val="minor"/>
      </rPr>
      <t>Exclude</t>
    </r>
    <r>
      <rPr>
        <sz val="11"/>
        <color indexed="8"/>
        <rFont val="Calibri"/>
        <family val="2"/>
        <scheme val="minor"/>
      </rPr>
      <t xml:space="preserve"> Capital contributions.</t>
    </r>
  </si>
  <si>
    <r>
      <rPr>
        <u/>
        <sz val="11"/>
        <color indexed="8"/>
        <rFont val="Calibri"/>
        <family val="2"/>
        <scheme val="minor"/>
      </rPr>
      <t>Total all non-operating expenses</t>
    </r>
    <r>
      <rPr>
        <sz val="11"/>
        <color theme="1"/>
        <rFont val="Calibri"/>
        <family val="2"/>
        <scheme val="minor"/>
      </rPr>
      <t xml:space="preserve">. </t>
    </r>
    <r>
      <rPr>
        <sz val="11"/>
        <color indexed="60"/>
        <rFont val="Calibri"/>
        <family val="2"/>
        <scheme val="minor"/>
      </rPr>
      <t xml:space="preserve"> 
</t>
    </r>
    <r>
      <rPr>
        <b/>
        <sz val="11"/>
        <color indexed="8"/>
        <rFont val="Calibri"/>
        <family val="2"/>
        <scheme val="minor"/>
      </rPr>
      <t>Include</t>
    </r>
    <r>
      <rPr>
        <sz val="11"/>
        <color indexed="8"/>
        <rFont val="Calibri"/>
        <family val="2"/>
        <scheme val="minor"/>
      </rPr>
      <t xml:space="preserve"> any </t>
    </r>
    <r>
      <rPr>
        <b/>
        <sz val="11"/>
        <color indexed="8"/>
        <rFont val="Calibri"/>
        <family val="2"/>
        <scheme val="minor"/>
      </rPr>
      <t>negative</t>
    </r>
    <r>
      <rPr>
        <sz val="11"/>
        <color indexed="8"/>
        <rFont val="Calibri"/>
        <family val="2"/>
        <scheme val="minor"/>
      </rPr>
      <t xml:space="preserve"> special, extraordinary, or capital contribution.</t>
    </r>
  </si>
  <si>
    <r>
      <rPr>
        <u/>
        <sz val="11"/>
        <color indexed="8"/>
        <rFont val="Calibri"/>
        <family val="2"/>
        <scheme val="minor"/>
      </rPr>
      <t>Capital contributions</t>
    </r>
    <r>
      <rPr>
        <sz val="11"/>
        <color theme="1"/>
        <rFont val="Calibri"/>
        <family val="2"/>
        <scheme val="minor"/>
      </rPr>
      <t>.</t>
    </r>
    <r>
      <rPr>
        <sz val="11"/>
        <color indexed="60"/>
        <rFont val="Calibri"/>
        <family val="2"/>
        <scheme val="minor"/>
      </rPr>
      <t xml:space="preserve"> Only include positive capital contributions.  Negative capital contributions should be included with 'Total all non-operating expenses.'</t>
    </r>
  </si>
  <si>
    <r>
      <rPr>
        <u/>
        <sz val="11"/>
        <color indexed="8"/>
        <rFont val="Calibri"/>
        <family val="2"/>
        <scheme val="minor"/>
      </rPr>
      <t>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</si>
  <si>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Increases or (decreases) to beginning water sewer net position due to rounding, prior period adjustments and restatements</t>
    </r>
    <r>
      <rPr>
        <sz val="11"/>
        <color theme="1"/>
        <rFont val="Calibri"/>
        <family val="2"/>
        <scheme val="minor"/>
      </rPr>
      <t xml:space="preserve">.  </t>
    </r>
    <r>
      <rPr>
        <sz val="11"/>
        <color indexed="60"/>
        <rFont val="Calibri"/>
        <family val="2"/>
        <scheme val="minor"/>
      </rPr>
      <t>Increase amounts to beginning net position should be entered as a positive amount and (decreases) should be entered as a negative amount.</t>
    </r>
  </si>
  <si>
    <r>
      <rPr>
        <b/>
        <sz val="11"/>
        <color indexed="8"/>
        <rFont val="Calibri"/>
        <family val="2"/>
        <scheme val="minor"/>
      </rPr>
      <t>Electric Fund</t>
    </r>
    <r>
      <rPr>
        <sz val="11"/>
        <color indexed="8"/>
        <rFont val="Calibri"/>
        <family val="2"/>
        <scheme val="minor"/>
      </rPr>
      <t xml:space="preserve"> Revenue, Expenses &amp; Changes in Fund Net Position</t>
    </r>
  </si>
  <si>
    <r>
      <rPr>
        <u/>
        <sz val="11"/>
        <color indexed="8"/>
        <rFont val="Calibri"/>
        <family val="2"/>
        <scheme val="minor"/>
      </rPr>
      <t xml:space="preserve">Total all the non-operating revenues  </t>
    </r>
    <r>
      <rPr>
        <sz val="11"/>
        <color indexed="8"/>
        <rFont val="Calibri"/>
        <family val="2"/>
        <scheme val="minor"/>
      </rPr>
      <t xml:space="preserve">
</t>
    </r>
    <r>
      <rPr>
        <b/>
        <sz val="11"/>
        <color indexed="8"/>
        <rFont val="Calibri"/>
        <family val="2"/>
        <scheme val="minor"/>
      </rPr>
      <t>Exclude</t>
    </r>
    <r>
      <rPr>
        <sz val="11"/>
        <color indexed="8"/>
        <rFont val="Calibri"/>
        <family val="2"/>
        <scheme val="minor"/>
      </rPr>
      <t xml:space="preserve"> Capital Contributions.</t>
    </r>
  </si>
  <si>
    <r>
      <rPr>
        <u/>
        <sz val="11"/>
        <color indexed="8"/>
        <rFont val="Calibri"/>
        <family val="2"/>
        <scheme val="minor"/>
      </rPr>
      <t>Total all non-operating expenses</t>
    </r>
    <r>
      <rPr>
        <sz val="11"/>
        <color theme="1"/>
        <rFont val="Calibri"/>
        <family val="2"/>
        <scheme val="minor"/>
      </rPr>
      <t xml:space="preserve">. </t>
    </r>
    <r>
      <rPr>
        <sz val="11"/>
        <color indexed="60"/>
        <rFont val="Calibri"/>
        <family val="2"/>
        <scheme val="minor"/>
      </rPr>
      <t xml:space="preserve"> 
</t>
    </r>
    <r>
      <rPr>
        <b/>
        <sz val="11"/>
        <color indexed="8"/>
        <rFont val="Calibri"/>
        <family val="2"/>
        <scheme val="minor"/>
      </rPr>
      <t>Include</t>
    </r>
    <r>
      <rPr>
        <sz val="11"/>
        <color indexed="8"/>
        <rFont val="Calibri"/>
        <family val="2"/>
        <scheme val="minor"/>
      </rPr>
      <t xml:space="preserve"> </t>
    </r>
    <r>
      <rPr>
        <b/>
        <sz val="11"/>
        <color indexed="8"/>
        <rFont val="Calibri"/>
        <family val="2"/>
        <scheme val="minor"/>
      </rPr>
      <t>negative</t>
    </r>
    <r>
      <rPr>
        <sz val="11"/>
        <color indexed="8"/>
        <rFont val="Calibri"/>
        <family val="2"/>
        <scheme val="minor"/>
      </rPr>
      <t xml:space="preserve"> special, extraordinary, or capital contribution.</t>
    </r>
  </si>
  <si>
    <r>
      <rPr>
        <u/>
        <sz val="11"/>
        <color indexed="8"/>
        <rFont val="Calibri"/>
        <family val="2"/>
        <scheme val="minor"/>
      </rPr>
      <t>Capi</t>
    </r>
    <r>
      <rPr>
        <u/>
        <sz val="11"/>
        <rFont val="Calibri"/>
        <family val="2"/>
        <scheme val="minor"/>
      </rPr>
      <t>tal Contributions</t>
    </r>
    <r>
      <rPr>
        <sz val="11"/>
        <rFont val="Calibri"/>
        <family val="2"/>
        <scheme val="minor"/>
      </rPr>
      <t xml:space="preserve">.  
</t>
    </r>
    <r>
      <rPr>
        <b/>
        <sz val="11"/>
        <rFont val="Calibri"/>
        <family val="2"/>
        <scheme val="minor"/>
      </rPr>
      <t xml:space="preserve">Include </t>
    </r>
    <r>
      <rPr>
        <sz val="11"/>
        <rFont val="Calibri"/>
        <family val="2"/>
        <scheme val="minor"/>
      </rPr>
      <t>only positive capital Contributions.</t>
    </r>
    <r>
      <rPr>
        <b/>
        <sz val="11"/>
        <rFont val="Calibri"/>
        <family val="2"/>
        <scheme val="minor"/>
      </rPr>
      <t xml:space="preserve">  </t>
    </r>
    <r>
      <rPr>
        <sz val="11"/>
        <color indexed="60"/>
        <rFont val="Calibri"/>
        <family val="2"/>
        <scheme val="minor"/>
      </rPr>
      <t>Negative capital contributions should be included with 'Total all non-operating expenses.'</t>
    </r>
  </si>
  <si>
    <r>
      <rPr>
        <u/>
        <sz val="11"/>
        <color indexed="8"/>
        <rFont val="Calibri"/>
        <family val="2"/>
        <scheme val="minor"/>
      </rPr>
      <t>Total Transfers In</t>
    </r>
    <r>
      <rPr>
        <sz val="11"/>
        <color theme="1"/>
        <rFont val="Calibri"/>
        <family val="2"/>
        <scheme val="minor"/>
      </rPr>
      <t xml:space="preserve"> (From all Funds)</t>
    </r>
  </si>
  <si>
    <r>
      <rPr>
        <u/>
        <sz val="11"/>
        <color indexed="8"/>
        <rFont val="Calibri"/>
        <family val="2"/>
        <scheme val="minor"/>
      </rPr>
      <t>Total Transfers Out</t>
    </r>
    <r>
      <rPr>
        <sz val="11"/>
        <color theme="1"/>
        <rFont val="Calibri"/>
        <family val="2"/>
        <scheme val="minor"/>
      </rPr>
      <t xml:space="preserve"> (To all funds)</t>
    </r>
  </si>
  <si>
    <r>
      <rPr>
        <u/>
        <sz val="11"/>
        <color indexed="8"/>
        <rFont val="Calibri"/>
        <family val="2"/>
        <scheme val="minor"/>
      </rPr>
      <t>Change in net position</t>
    </r>
    <r>
      <rPr>
        <sz val="11"/>
        <color theme="1"/>
        <rFont val="Calibri"/>
        <family val="2"/>
        <scheme val="minor"/>
      </rPr>
      <t xml:space="preserve"> - </t>
    </r>
    <r>
      <rPr>
        <sz val="11"/>
        <color indexed="60"/>
        <rFont val="Calibri"/>
        <family val="2"/>
        <scheme val="minor"/>
      </rPr>
      <t>Increase in net position is recorded as a positive and a (decrease) in net position is recorded as a negative.</t>
    </r>
  </si>
  <si>
    <r>
      <rPr>
        <u/>
        <sz val="11"/>
        <color indexed="8"/>
        <rFont val="Calibri"/>
        <family val="2"/>
        <scheme val="minor"/>
      </rPr>
      <t>Increases or (decreases) to beginning electric net position due to rounding, prior period adjustments and restatements</t>
    </r>
    <r>
      <rPr>
        <sz val="11"/>
        <color indexed="60"/>
        <rFont val="Calibri"/>
        <family val="2"/>
        <scheme val="minor"/>
      </rPr>
      <t>.  Increase amounts to beginning net position should be entered as a positive amount and (decreases) should be entered as a negative amount.</t>
    </r>
  </si>
  <si>
    <r>
      <rPr>
        <b/>
        <sz val="11"/>
        <color indexed="8"/>
        <rFont val="Calibri"/>
        <family val="2"/>
        <scheme val="minor"/>
      </rPr>
      <t>Water and Sewer Operations</t>
    </r>
    <r>
      <rPr>
        <sz val="11"/>
        <color indexed="8"/>
        <rFont val="Calibri"/>
        <family val="2"/>
        <scheme val="minor"/>
      </rPr>
      <t xml:space="preserve"> - If unit maintains separate funds please combine all water, sewer,</t>
    </r>
  </si>
  <si>
    <r>
      <t xml:space="preserve">and wastewater funds into one activity for purposes of this worksheet.  </t>
    </r>
    <r>
      <rPr>
        <b/>
        <sz val="11"/>
        <color indexed="8"/>
        <rFont val="Calibri"/>
        <family val="2"/>
        <scheme val="minor"/>
      </rPr>
      <t>Exclude stormwater funds</t>
    </r>
    <r>
      <rPr>
        <sz val="11"/>
        <color indexed="8"/>
        <rFont val="Calibri"/>
        <family val="2"/>
        <scheme val="minor"/>
      </rPr>
      <t xml:space="preserve">.  Only fill out this section if </t>
    </r>
  </si>
  <si>
    <r>
      <t xml:space="preserve">Water Sewer </t>
    </r>
    <r>
      <rPr>
        <sz val="11"/>
        <color indexed="8"/>
        <rFont val="Calibri"/>
        <family val="2"/>
        <scheme val="minor"/>
      </rPr>
      <t>Cash Flow Statement</t>
    </r>
  </si>
  <si>
    <r>
      <rPr>
        <u/>
        <sz val="11"/>
        <color indexed="8"/>
        <rFont val="Calibri"/>
        <family val="2"/>
        <scheme val="minor"/>
      </rPr>
      <t xml:space="preserve">Total Cash flow from </t>
    </r>
    <r>
      <rPr>
        <b/>
        <u/>
        <sz val="11"/>
        <color indexed="8"/>
        <rFont val="Calibri"/>
        <family val="2"/>
        <scheme val="minor"/>
      </rPr>
      <t>operating</t>
    </r>
    <r>
      <rPr>
        <u/>
        <sz val="11"/>
        <color indexed="8"/>
        <rFont val="Calibri"/>
        <family val="2"/>
        <scheme val="minor"/>
      </rPr>
      <t xml:space="preserve"> activities</t>
    </r>
    <r>
      <rPr>
        <sz val="11"/>
        <color theme="1"/>
        <rFont val="Calibri"/>
        <family val="2"/>
        <scheme val="minor"/>
      </rPr>
      <t xml:space="preserve">  - </t>
    </r>
    <r>
      <rPr>
        <sz val="11"/>
        <color indexed="60"/>
        <rFont val="Calibri"/>
        <family val="2"/>
        <scheme val="minor"/>
      </rPr>
      <t>(Enter negative cash flows as negative)</t>
    </r>
  </si>
  <si>
    <r>
      <rPr>
        <u/>
        <sz val="11"/>
        <color indexed="8"/>
        <rFont val="Calibri"/>
        <family val="2"/>
        <scheme val="minor"/>
      </rPr>
      <t>Total Capital outlay</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acquisition and construction of capital assets.</t>
    </r>
  </si>
  <si>
    <r>
      <rPr>
        <u/>
        <sz val="11"/>
        <color indexed="8"/>
        <rFont val="Calibri"/>
        <family val="2"/>
        <scheme val="minor"/>
      </rPr>
      <t>Principal paid on long-term debt</t>
    </r>
    <r>
      <rPr>
        <sz val="11"/>
        <color theme="1"/>
        <rFont val="Calibri"/>
        <family val="2"/>
        <scheme val="minor"/>
      </rPr>
      <t xml:space="preserve">.  </t>
    </r>
    <r>
      <rPr>
        <sz val="11"/>
        <color indexed="60"/>
        <rFont val="Calibri"/>
        <family val="2"/>
        <scheme val="minor"/>
      </rPr>
      <t>Amount should be reduced by principal payments for debt refunding.</t>
    </r>
  </si>
  <si>
    <r>
      <t xml:space="preserve">Electric Fund </t>
    </r>
    <r>
      <rPr>
        <sz val="11"/>
        <color indexed="8"/>
        <rFont val="Calibri"/>
        <family val="2"/>
        <scheme val="minor"/>
      </rPr>
      <t>Cash Flow Statement</t>
    </r>
  </si>
  <si>
    <r>
      <rPr>
        <u/>
        <sz val="11"/>
        <color indexed="8"/>
        <rFont val="Calibri"/>
        <family val="2"/>
        <scheme val="minor"/>
      </rPr>
      <t xml:space="preserve">Cash flow from </t>
    </r>
    <r>
      <rPr>
        <b/>
        <u/>
        <sz val="11"/>
        <color indexed="8"/>
        <rFont val="Calibri"/>
        <family val="2"/>
        <scheme val="minor"/>
      </rPr>
      <t>operating</t>
    </r>
    <r>
      <rPr>
        <u/>
        <sz val="11"/>
        <color indexed="8"/>
        <rFont val="Calibri"/>
        <family val="2"/>
        <scheme val="minor"/>
      </rPr>
      <t xml:space="preserve"> activities</t>
    </r>
    <r>
      <rPr>
        <sz val="11"/>
        <color theme="1"/>
        <rFont val="Calibri"/>
        <family val="2"/>
        <scheme val="minor"/>
      </rPr>
      <t xml:space="preserve"> - </t>
    </r>
    <r>
      <rPr>
        <sz val="11"/>
        <color indexed="60"/>
        <rFont val="Calibri"/>
        <family val="2"/>
        <scheme val="minor"/>
      </rPr>
      <t>(enter negative cash flows as negative)</t>
    </r>
  </si>
  <si>
    <r>
      <rPr>
        <u/>
        <sz val="11"/>
        <color indexed="8"/>
        <rFont val="Calibri"/>
        <family val="2"/>
        <scheme val="minor"/>
      </rPr>
      <t>Total Capital outlay.</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acquisition and construction of capital assets.</t>
    </r>
  </si>
  <si>
    <r>
      <rPr>
        <u/>
        <sz val="11"/>
        <color indexed="8"/>
        <rFont val="Calibri"/>
        <family val="2"/>
        <scheme val="minor"/>
      </rPr>
      <t>Cash and investments</t>
    </r>
    <r>
      <rPr>
        <sz val="11"/>
        <color theme="1"/>
        <rFont val="Calibri"/>
        <family val="2"/>
        <scheme val="minor"/>
      </rPr>
      <t xml:space="preserve">.  
</t>
    </r>
    <r>
      <rPr>
        <b/>
        <sz val="11"/>
        <color indexed="8"/>
        <rFont val="Calibri"/>
        <family val="2"/>
        <scheme val="minor"/>
      </rPr>
      <t>Include:</t>
    </r>
    <r>
      <rPr>
        <sz val="11"/>
        <color theme="1"/>
        <rFont val="Calibri"/>
        <family val="2"/>
        <scheme val="minor"/>
      </rPr>
      <t xml:space="preserve">  unrestricted and restricted.  
                   cash and investments held 
                   by a third party</t>
    </r>
  </si>
  <si>
    <r>
      <rPr>
        <u/>
        <sz val="11"/>
        <color indexed="8"/>
        <rFont val="Calibri"/>
        <family val="2"/>
        <scheme val="minor"/>
      </rPr>
      <t>Cash and Investment</t>
    </r>
    <r>
      <rPr>
        <sz val="11"/>
        <color indexed="8"/>
        <rFont val="Calibri"/>
        <family val="2"/>
        <scheme val="minor"/>
      </rPr>
      <t xml:space="preserve"> - </t>
    </r>
    <r>
      <rPr>
        <sz val="11"/>
        <color indexed="60"/>
        <rFont val="Calibri"/>
        <family val="2"/>
        <scheme val="minor"/>
      </rPr>
      <t>Please list the book value of any unspent debt proceeds (bonds, installment, etc.) in any funds as of June 30.  This information may be on the face of your statements or in the notes</t>
    </r>
  </si>
  <si>
    <r>
      <t xml:space="preserve">Total Assets </t>
    </r>
    <r>
      <rPr>
        <b/>
        <sz val="11"/>
        <color indexed="8"/>
        <rFont val="Calibri"/>
        <family val="2"/>
        <scheme val="minor"/>
      </rPr>
      <t>being depreciated</t>
    </r>
    <r>
      <rPr>
        <sz val="11"/>
        <color theme="1"/>
        <rFont val="Calibri"/>
        <family val="2"/>
        <scheme val="minor"/>
      </rPr>
      <t xml:space="preserve"> for Governmental Activities:</t>
    </r>
  </si>
  <si>
    <r>
      <rPr>
        <u/>
        <sz val="11"/>
        <color indexed="8"/>
        <rFont val="Calibri"/>
        <family val="2"/>
        <scheme val="minor"/>
      </rPr>
      <t>Gross value.</t>
    </r>
    <r>
      <rPr>
        <sz val="11"/>
        <color theme="1"/>
        <rFont val="Calibri"/>
        <family val="2"/>
        <scheme val="minor"/>
      </rPr>
      <t xml:space="preserve"> </t>
    </r>
    <r>
      <rPr>
        <b/>
        <sz val="11"/>
        <color indexed="8"/>
        <rFont val="Calibri"/>
        <family val="2"/>
        <scheme val="minor"/>
      </rPr>
      <t xml:space="preserve"> 
Exclude</t>
    </r>
    <r>
      <rPr>
        <sz val="11"/>
        <color theme="1"/>
        <rFont val="Calibri"/>
        <family val="2"/>
        <scheme val="minor"/>
      </rPr>
      <t xml:space="preserve"> non-depreciable.</t>
    </r>
  </si>
  <si>
    <r>
      <t xml:space="preserve">Capital Assets for Water and Sewer Activity </t>
    </r>
    <r>
      <rPr>
        <sz val="11"/>
        <color indexed="60"/>
        <rFont val="Calibri"/>
        <family val="2"/>
        <scheme val="minor"/>
      </rPr>
      <t>(If unit maintains separate funds please combine all water, sewer and wastewater funds into one activity for purposes of this worksheet)</t>
    </r>
    <r>
      <rPr>
        <b/>
        <sz val="11"/>
        <color indexed="8"/>
        <rFont val="Calibri"/>
        <family val="2"/>
        <scheme val="minor"/>
      </rPr>
      <t xml:space="preserve">
Exclude </t>
    </r>
    <r>
      <rPr>
        <sz val="11"/>
        <color indexed="8"/>
        <rFont val="Calibri"/>
        <family val="2"/>
        <scheme val="minor"/>
      </rPr>
      <t>Stormwater funds</t>
    </r>
  </si>
  <si>
    <r>
      <t xml:space="preserve">Assets </t>
    </r>
    <r>
      <rPr>
        <b/>
        <sz val="11"/>
        <color indexed="8"/>
        <rFont val="Calibri"/>
        <family val="2"/>
        <scheme val="minor"/>
      </rPr>
      <t>not being depreciated</t>
    </r>
    <r>
      <rPr>
        <sz val="11"/>
        <color theme="1"/>
        <rFont val="Calibri"/>
        <family val="2"/>
        <scheme val="minor"/>
      </rPr>
      <t xml:space="preserve"> for Water and Sewer Activities:</t>
    </r>
  </si>
  <si>
    <r>
      <rPr>
        <u/>
        <sz val="11"/>
        <color indexed="8"/>
        <rFont val="Calibri"/>
        <family val="2"/>
        <scheme val="minor"/>
      </rPr>
      <t>Land and all other non depreciable capital assets</t>
    </r>
    <r>
      <rPr>
        <sz val="11"/>
        <color theme="1"/>
        <rFont val="Calibri"/>
        <family val="2"/>
        <scheme val="minor"/>
      </rPr>
      <t xml:space="preserve"> 
</t>
    </r>
    <r>
      <rPr>
        <b/>
        <sz val="11"/>
        <color indexed="8"/>
        <rFont val="Calibri"/>
        <family val="2"/>
        <scheme val="minor"/>
      </rPr>
      <t>Exclude</t>
    </r>
    <r>
      <rPr>
        <sz val="11"/>
        <color theme="1"/>
        <rFont val="Calibri"/>
        <family val="2"/>
        <scheme val="minor"/>
      </rPr>
      <t xml:space="preserve"> construction in progress</t>
    </r>
  </si>
  <si>
    <r>
      <t>Total Assets not being depreciated for</t>
    </r>
    <r>
      <rPr>
        <b/>
        <u/>
        <sz val="11"/>
        <color indexed="8"/>
        <rFont val="Calibri"/>
        <family val="2"/>
        <scheme val="minor"/>
      </rPr>
      <t xml:space="preserve"> Water and Sewer</t>
    </r>
    <r>
      <rPr>
        <u/>
        <sz val="11"/>
        <color indexed="8"/>
        <rFont val="Calibri"/>
        <family val="2"/>
        <scheme val="minor"/>
      </rPr>
      <t xml:space="preserve"> Activities</t>
    </r>
  </si>
  <si>
    <r>
      <t xml:space="preserve">Assets </t>
    </r>
    <r>
      <rPr>
        <b/>
        <sz val="11"/>
        <color indexed="8"/>
        <rFont val="Calibri"/>
        <family val="2"/>
        <scheme val="minor"/>
      </rPr>
      <t>being depreciated</t>
    </r>
    <r>
      <rPr>
        <sz val="11"/>
        <color theme="1"/>
        <rFont val="Calibri"/>
        <family val="2"/>
        <scheme val="minor"/>
      </rPr>
      <t xml:space="preserve"> for Water and Sewer Activities:</t>
    </r>
  </si>
  <si>
    <r>
      <t xml:space="preserve">Total Gross Value Assets </t>
    </r>
    <r>
      <rPr>
        <b/>
        <sz val="11"/>
        <color indexed="8"/>
        <rFont val="Calibri"/>
        <family val="2"/>
        <scheme val="minor"/>
      </rPr>
      <t>being depreciated</t>
    </r>
    <r>
      <rPr>
        <sz val="11"/>
        <color theme="1"/>
        <rFont val="Calibri"/>
        <family val="2"/>
        <scheme val="minor"/>
      </rPr>
      <t xml:space="preserve"> for Water and Sewer Activities</t>
    </r>
  </si>
  <si>
    <r>
      <t xml:space="preserve">Total Assets Gross value </t>
    </r>
    <r>
      <rPr>
        <b/>
        <u/>
        <sz val="11"/>
        <color indexed="8"/>
        <rFont val="Calibri"/>
        <family val="2"/>
        <scheme val="minor"/>
      </rPr>
      <t>not being depreciated</t>
    </r>
    <r>
      <rPr>
        <u/>
        <sz val="11"/>
        <color indexed="8"/>
        <rFont val="Calibri"/>
        <family val="2"/>
        <scheme val="minor"/>
      </rPr>
      <t xml:space="preserve"> for Electric Fund</t>
    </r>
  </si>
  <si>
    <r>
      <t xml:space="preserve">Long-Term Liability Note - </t>
    </r>
    <r>
      <rPr>
        <b/>
        <sz val="11"/>
        <color indexed="8"/>
        <rFont val="Calibri"/>
        <family val="2"/>
        <scheme val="minor"/>
      </rPr>
      <t>Governmental Activities</t>
    </r>
  </si>
  <si>
    <r>
      <rPr>
        <u/>
        <sz val="11"/>
        <color indexed="8"/>
        <rFont val="Calibri"/>
        <family val="2"/>
        <scheme val="minor"/>
      </rPr>
      <t xml:space="preserve">Decreases made (principal paid) on Long-Term Debt in current fiscal year.  Reduce for </t>
    </r>
    <r>
      <rPr>
        <b/>
        <u/>
        <sz val="11"/>
        <color indexed="8"/>
        <rFont val="Calibri"/>
        <family val="2"/>
        <scheme val="minor"/>
      </rPr>
      <t>debt refunding</t>
    </r>
    <r>
      <rPr>
        <u/>
        <sz val="11"/>
        <color indexed="8"/>
        <rFont val="Calibri"/>
        <family val="2"/>
        <scheme val="minor"/>
      </rPr>
      <t>.</t>
    </r>
  </si>
  <si>
    <r>
      <t xml:space="preserve">Long-Term Liability Note - </t>
    </r>
    <r>
      <rPr>
        <b/>
        <sz val="11"/>
        <color indexed="8"/>
        <rFont val="Calibri"/>
        <family val="2"/>
        <scheme val="minor"/>
      </rPr>
      <t>Water Sewer Activities</t>
    </r>
  </si>
  <si>
    <r>
      <t>Long-Term Liability Note -</t>
    </r>
    <r>
      <rPr>
        <b/>
        <sz val="11"/>
        <color indexed="8"/>
        <rFont val="Calibri"/>
        <family val="2"/>
        <scheme val="minor"/>
      </rPr>
      <t xml:space="preserve"> Electric Activities</t>
    </r>
  </si>
  <si>
    <r>
      <rPr>
        <u/>
        <sz val="11"/>
        <color indexed="8"/>
        <rFont val="Calibri"/>
        <family val="2"/>
        <scheme val="minor"/>
      </rPr>
      <t>Amount of Transfers from the General Fund to the Debt Service Fund</t>
    </r>
    <r>
      <rPr>
        <sz val="11"/>
        <color theme="1"/>
        <rFont val="Calibri"/>
        <family val="2"/>
        <scheme val="minor"/>
      </rPr>
      <t xml:space="preserve"> </t>
    </r>
    <r>
      <rPr>
        <sz val="11"/>
        <color indexed="60"/>
        <rFont val="Calibri"/>
        <family val="2"/>
        <scheme val="minor"/>
      </rPr>
      <t>(Enter as positive)</t>
    </r>
  </si>
  <si>
    <r>
      <rPr>
        <u/>
        <sz val="11"/>
        <color indexed="8"/>
        <rFont val="Calibri"/>
        <family val="2"/>
        <scheme val="minor"/>
      </rPr>
      <t>Amount of Transfers from the General Fund to the Electric Fund</t>
    </r>
    <r>
      <rPr>
        <sz val="11"/>
        <color theme="1"/>
        <rFont val="Calibri"/>
        <family val="2"/>
        <scheme val="minor"/>
      </rPr>
      <t xml:space="preserve">  </t>
    </r>
    <r>
      <rPr>
        <sz val="11"/>
        <color indexed="60"/>
        <rFont val="Calibri"/>
        <family val="2"/>
        <scheme val="minor"/>
      </rPr>
      <t>(Enter as positive)</t>
    </r>
  </si>
  <si>
    <r>
      <rPr>
        <u/>
        <sz val="11"/>
        <color indexed="8"/>
        <rFont val="Calibri"/>
        <family val="2"/>
        <scheme val="minor"/>
      </rPr>
      <t>Amount of Transfers from the Electric Fund to the General Fund</t>
    </r>
    <r>
      <rPr>
        <sz val="11"/>
        <color theme="1"/>
        <rFont val="Calibri"/>
        <family val="2"/>
        <scheme val="minor"/>
      </rPr>
      <t xml:space="preserve">  </t>
    </r>
    <r>
      <rPr>
        <sz val="11"/>
        <color indexed="60"/>
        <rFont val="Calibri"/>
        <family val="2"/>
        <scheme val="minor"/>
      </rPr>
      <t xml:space="preserve">(Enter as positive)
</t>
    </r>
    <r>
      <rPr>
        <b/>
        <sz val="11"/>
        <rFont val="Calibri"/>
        <family val="2"/>
        <scheme val="minor"/>
      </rPr>
      <t>Include</t>
    </r>
    <r>
      <rPr>
        <sz val="11"/>
        <rFont val="Calibri"/>
        <family val="2"/>
        <scheme val="minor"/>
      </rPr>
      <t>:  Payment in Lieu of Taxes (PILOT)</t>
    </r>
  </si>
  <si>
    <r>
      <rPr>
        <u/>
        <sz val="11"/>
        <color indexed="8"/>
        <rFont val="Calibri"/>
        <family val="2"/>
        <scheme val="minor"/>
      </rPr>
      <t>General Fund -  Total Encumbrances.</t>
    </r>
    <r>
      <rPr>
        <sz val="11"/>
        <color theme="1"/>
        <rFont val="Calibri"/>
        <family val="2"/>
        <scheme val="minor"/>
      </rPr>
      <t xml:space="preserve">  </t>
    </r>
    <r>
      <rPr>
        <sz val="11"/>
        <color indexed="60"/>
        <rFont val="Calibri"/>
        <family val="2"/>
        <scheme val="minor"/>
      </rPr>
      <t>You will probably have to refer to the note disclosure where the amount of encumbrances is listed.</t>
    </r>
  </si>
  <si>
    <r>
      <rPr>
        <b/>
        <sz val="11"/>
        <color indexed="8"/>
        <rFont val="Calibri"/>
        <family val="2"/>
        <scheme val="minor"/>
      </rPr>
      <t>Water Sewer</t>
    </r>
    <r>
      <rPr>
        <sz val="11"/>
        <color indexed="8"/>
        <rFont val="Calibri"/>
        <family val="2"/>
        <scheme val="minor"/>
      </rPr>
      <t xml:space="preserve"> - Budget Actual Statement</t>
    </r>
  </si>
  <si>
    <r>
      <rPr>
        <u/>
        <sz val="11"/>
        <color indexed="8"/>
        <rFont val="Calibri"/>
        <family val="2"/>
        <scheme val="minor"/>
      </rPr>
      <t xml:space="preserve">Amount of Water Sewer revenues and other financing sources over expenditures and other uses
</t>
    </r>
    <r>
      <rPr>
        <b/>
        <u/>
        <sz val="11"/>
        <color indexed="8"/>
        <rFont val="Calibri"/>
        <family val="2"/>
        <scheme val="minor"/>
      </rPr>
      <t xml:space="preserve">Exclude:  All transfers and capital contributions
Exclude:  Capital Project funds
</t>
    </r>
    <r>
      <rPr>
        <sz val="11"/>
        <color indexed="60"/>
        <rFont val="Calibri"/>
        <family val="2"/>
        <scheme val="minor"/>
      </rPr>
      <t>This schedule is usually found behind the notes and should be entered as a positive or negative as indicated on your audit report</t>
    </r>
  </si>
  <si>
    <r>
      <rPr>
        <b/>
        <sz val="11"/>
        <color indexed="8"/>
        <rFont val="Calibri"/>
        <family val="2"/>
        <scheme val="minor"/>
      </rPr>
      <t>Water Sewer</t>
    </r>
    <r>
      <rPr>
        <sz val="11"/>
        <color indexed="8"/>
        <rFont val="Calibri"/>
        <family val="2"/>
        <scheme val="minor"/>
      </rPr>
      <t xml:space="preserve"> - Disclosed in the Notes or in the recently approved Budget for next year.</t>
    </r>
  </si>
  <si>
    <r>
      <t xml:space="preserve">Analysis of Current Tax Levy Schedule - Unit-Wide - </t>
    </r>
    <r>
      <rPr>
        <b/>
        <sz val="11"/>
        <color indexed="60"/>
        <rFont val="Calibri"/>
        <family val="2"/>
        <scheme val="minor"/>
      </rPr>
      <t xml:space="preserve">Pull percentages from this LGC-required schedule, </t>
    </r>
  </si>
  <si>
    <r>
      <rPr>
        <u/>
        <sz val="11"/>
        <rFont val="Calibri"/>
        <family val="2"/>
        <scheme val="minor"/>
      </rPr>
      <t>Please enter the Net Current year's levy -- Motor vehicles</t>
    </r>
    <r>
      <rPr>
        <sz val="11"/>
        <rFont val="Calibri"/>
        <family val="2"/>
        <scheme val="minor"/>
      </rPr>
      <t xml:space="preserve"> (only) </t>
    </r>
    <r>
      <rPr>
        <sz val="11"/>
        <color indexed="60"/>
        <rFont val="Calibri"/>
        <family val="2"/>
        <scheme val="minor"/>
      </rPr>
      <t xml:space="preserve">(after adjusting for discoveries and abatements)
</t>
    </r>
    <r>
      <rPr>
        <b/>
        <sz val="11"/>
        <color indexed="8"/>
        <rFont val="Calibri"/>
        <family val="2"/>
        <scheme val="minor"/>
      </rPr>
      <t xml:space="preserve">Exclude </t>
    </r>
    <r>
      <rPr>
        <sz val="11"/>
        <color indexed="8"/>
        <rFont val="Calibri"/>
        <family val="2"/>
        <scheme val="minor"/>
      </rPr>
      <t>supplemental taxes</t>
    </r>
  </si>
  <si>
    <r>
      <t xml:space="preserve">Uncollected Taxes - Curr Year's Levy Exclude Motor Vehicles
</t>
    </r>
    <r>
      <rPr>
        <b/>
        <sz val="11"/>
        <rFont val="Calibri"/>
        <family val="2"/>
        <scheme val="minor"/>
      </rPr>
      <t>Exclude</t>
    </r>
    <r>
      <rPr>
        <sz val="11"/>
        <rFont val="Calibri"/>
        <family val="2"/>
        <scheme val="minor"/>
      </rPr>
      <t xml:space="preserve"> supplemental taxes</t>
    </r>
  </si>
  <si>
    <r>
      <t xml:space="preserve">Uncollected Taxes - Curr Year's Levy Motor Vehicles
</t>
    </r>
    <r>
      <rPr>
        <b/>
        <sz val="11"/>
        <rFont val="Calibri"/>
        <family val="2"/>
        <scheme val="minor"/>
      </rPr>
      <t>Exclude</t>
    </r>
    <r>
      <rPr>
        <sz val="11"/>
        <rFont val="Calibri"/>
        <family val="2"/>
        <scheme val="minor"/>
      </rPr>
      <t xml:space="preserve"> supplemental taxes</t>
    </r>
  </si>
  <si>
    <r>
      <t xml:space="preserve">Tax collection rate- Total Levy UNIT-WIDE
</t>
    </r>
    <r>
      <rPr>
        <b/>
        <sz val="11"/>
        <color indexed="8"/>
        <rFont val="Calibri"/>
        <family val="2"/>
        <scheme val="minor"/>
      </rPr>
      <t>Exclude</t>
    </r>
    <r>
      <rPr>
        <sz val="11"/>
        <color theme="1"/>
        <rFont val="Calibri"/>
        <family val="2"/>
        <scheme val="minor"/>
      </rPr>
      <t xml:space="preserve"> supplemental taxes
(</t>
    </r>
    <r>
      <rPr>
        <sz val="11"/>
        <color indexed="60"/>
        <rFont val="Calibri"/>
        <family val="2"/>
        <scheme val="minor"/>
      </rPr>
      <t>Enter as a percentage with two decimal places)</t>
    </r>
  </si>
  <si>
    <r>
      <rPr>
        <u/>
        <sz val="11"/>
        <rFont val="Calibri"/>
        <family val="2"/>
        <scheme val="minor"/>
      </rPr>
      <t>Tax collection rate - Excluding Registered motor vehicles</t>
    </r>
    <r>
      <rPr>
        <u/>
        <sz val="11"/>
        <color indexed="60"/>
        <rFont val="Calibri"/>
        <family val="2"/>
        <scheme val="minor"/>
      </rPr>
      <t xml:space="preserve">
</t>
    </r>
    <r>
      <rPr>
        <b/>
        <sz val="11"/>
        <rFont val="Calibri"/>
        <family val="2"/>
        <scheme val="minor"/>
      </rPr>
      <t>Exclude</t>
    </r>
    <r>
      <rPr>
        <sz val="11"/>
        <rFont val="Calibri"/>
        <family val="2"/>
        <scheme val="minor"/>
      </rPr>
      <t xml:space="preserve"> supplemental taxes</t>
    </r>
    <r>
      <rPr>
        <sz val="11"/>
        <color indexed="60"/>
        <rFont val="Calibri"/>
        <family val="2"/>
        <scheme val="minor"/>
      </rPr>
      <t xml:space="preserve">
(Enter as a percentage with two decimal places)</t>
    </r>
  </si>
  <si>
    <r>
      <t xml:space="preserve">Tax collection rate - Registered motor vehicles
</t>
    </r>
    <r>
      <rPr>
        <b/>
        <sz val="11"/>
        <color indexed="8"/>
        <rFont val="Calibri"/>
        <family val="2"/>
        <scheme val="minor"/>
      </rPr>
      <t>Exclude</t>
    </r>
    <r>
      <rPr>
        <sz val="11"/>
        <color theme="1"/>
        <rFont val="Calibri"/>
        <family val="2"/>
        <scheme val="minor"/>
      </rPr>
      <t xml:space="preserve"> supplemental taxes
</t>
    </r>
    <r>
      <rPr>
        <sz val="11"/>
        <color indexed="60"/>
        <rFont val="Calibri"/>
        <family val="2"/>
        <scheme val="minor"/>
      </rPr>
      <t>(Enter as a percentage with two decimal places)</t>
    </r>
  </si>
  <si>
    <r>
      <rPr>
        <u/>
        <sz val="11"/>
        <color indexed="8"/>
        <rFont val="Calibri"/>
        <family val="2"/>
        <scheme val="minor"/>
      </rPr>
      <t>Property Tax Increase for Year Audited</t>
    </r>
    <r>
      <rPr>
        <sz val="11"/>
        <color theme="1"/>
        <rFont val="Calibri"/>
        <family val="2"/>
        <scheme val="minor"/>
      </rPr>
      <t xml:space="preserve">- </t>
    </r>
    <r>
      <rPr>
        <sz val="11"/>
        <color indexed="60"/>
        <rFont val="Calibri"/>
        <family val="2"/>
        <scheme val="minor"/>
      </rPr>
      <t xml:space="preserve">enter amount of  increase in cents per $100 - leave blank if no increase 
</t>
    </r>
    <r>
      <rPr>
        <b/>
        <sz val="11"/>
        <color indexed="8"/>
        <rFont val="Calibri"/>
        <family val="2"/>
        <scheme val="minor"/>
      </rPr>
      <t>Exclude</t>
    </r>
    <r>
      <rPr>
        <sz val="11"/>
        <color indexed="8"/>
        <rFont val="Calibri"/>
        <family val="2"/>
        <scheme val="minor"/>
      </rPr>
      <t xml:space="preserve"> supplemental taxes</t>
    </r>
  </si>
  <si>
    <r>
      <rPr>
        <u/>
        <sz val="11"/>
        <color indexed="8"/>
        <rFont val="Calibri"/>
        <family val="2"/>
        <scheme val="minor"/>
      </rPr>
      <t>Property Tax Increase for budget year after fiscal year being reported</t>
    </r>
    <r>
      <rPr>
        <sz val="11"/>
        <color theme="1"/>
        <rFont val="Calibri"/>
        <family val="2"/>
        <scheme val="minor"/>
      </rPr>
      <t xml:space="preserve"> - </t>
    </r>
    <r>
      <rPr>
        <sz val="11"/>
        <color indexed="60"/>
        <rFont val="Calibri"/>
        <family val="2"/>
        <scheme val="minor"/>
      </rPr>
      <t xml:space="preserve">enter amount of increase in cents per $100- leave blank if no increase
</t>
    </r>
    <r>
      <rPr>
        <b/>
        <sz val="11"/>
        <color indexed="8"/>
        <rFont val="Calibri"/>
        <family val="2"/>
        <scheme val="minor"/>
      </rPr>
      <t>Exclude</t>
    </r>
    <r>
      <rPr>
        <sz val="11"/>
        <color indexed="8"/>
        <rFont val="Calibri"/>
        <family val="2"/>
        <scheme val="minor"/>
      </rPr>
      <t xml:space="preserve"> supplemental taxes</t>
    </r>
  </si>
  <si>
    <t>Mental Health Net Position - Unrestricted Net Position</t>
  </si>
  <si>
    <t>Messages</t>
  </si>
  <si>
    <r>
      <t xml:space="preserve">Amount of Ad valorem tax </t>
    </r>
    <r>
      <rPr>
        <b/>
        <sz val="14"/>
        <color theme="1"/>
        <rFont val="Calibri"/>
        <family val="2"/>
        <scheme val="minor"/>
      </rPr>
      <t>collected</t>
    </r>
    <r>
      <rPr>
        <sz val="11"/>
        <color theme="1"/>
        <rFont val="Calibri"/>
        <family val="2"/>
        <scheme val="minor"/>
      </rPr>
      <t xml:space="preserve"> (including motor vehicle and prior years) reported on budget actual statement</t>
    </r>
  </si>
  <si>
    <r>
      <t xml:space="preserve">Amount of Ad valorem tax </t>
    </r>
    <r>
      <rPr>
        <b/>
        <sz val="14"/>
        <color theme="1"/>
        <rFont val="Calibri"/>
        <family val="2"/>
        <scheme val="minor"/>
      </rPr>
      <t>budgeted</t>
    </r>
    <r>
      <rPr>
        <sz val="11"/>
        <color theme="1"/>
        <rFont val="Calibri"/>
        <family val="2"/>
        <scheme val="minor"/>
      </rPr>
      <t xml:space="preserve"> (including motor vehicle and prior years) reported on budget actual statement</t>
    </r>
  </si>
  <si>
    <r>
      <rPr>
        <u/>
        <sz val="11"/>
        <color indexed="8"/>
        <rFont val="Calibri"/>
        <family val="2"/>
        <scheme val="minor"/>
      </rPr>
      <t>Current liabilities</t>
    </r>
    <r>
      <rPr>
        <u/>
        <sz val="11"/>
        <color rgb="FFFF0000"/>
        <rFont val="Calibri"/>
        <family val="2"/>
        <scheme val="minor"/>
      </rPr>
      <t xml:space="preserve"> (as reported on the Statement of Fund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Enter as positive</t>
    </r>
  </si>
  <si>
    <r>
      <t xml:space="preserve">Please enter any compensated absences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</si>
  <si>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r>
      <t xml:space="preserve">Please enter any bond anticipation notes that are classified as current liabilities and included in account 633 above </t>
    </r>
    <r>
      <rPr>
        <sz val="11"/>
        <color theme="5" tint="-0.249977111117893"/>
        <rFont val="Calibri"/>
        <family val="2"/>
        <scheme val="minor"/>
      </rPr>
      <t xml:space="preserve">(amounts entered should agree to the current amount included in the changes to long-term debt note)
</t>
    </r>
    <r>
      <rPr>
        <sz val="11"/>
        <rFont val="Calibri"/>
        <family val="2"/>
        <scheme val="minor"/>
      </rPr>
      <t>Enter as positive</t>
    </r>
  </si>
  <si>
    <r>
      <t xml:space="preserve">Unearned revenue (arising from cash receipts) that were included in Current Liabilities in the question in account 633 above.
</t>
    </r>
    <r>
      <rPr>
        <sz val="11"/>
        <color theme="1"/>
        <rFont val="Calibri"/>
        <family val="2"/>
        <scheme val="minor"/>
      </rPr>
      <t xml:space="preserve">
Enter as positive</t>
    </r>
  </si>
  <si>
    <r>
      <t xml:space="preserve">Please enter any OPEB liabilities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</si>
  <si>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t>Please enter any current liabilities that are payable from restricted assets and included in account 633 above.
Enter as positive</t>
  </si>
  <si>
    <r>
      <t xml:space="preserve">Please enter any pension liabilities that are classified as current liabilities and included in account 633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positive</t>
    </r>
  </si>
  <si>
    <r>
      <rPr>
        <u/>
        <sz val="11"/>
        <color indexed="8"/>
        <rFont val="Calibri"/>
        <family val="2"/>
        <scheme val="minor"/>
      </rPr>
      <t xml:space="preserve">Current liabilities </t>
    </r>
    <r>
      <rPr>
        <u/>
        <sz val="11"/>
        <color rgb="FFFF0000"/>
        <rFont val="Calibri"/>
        <family val="2"/>
        <scheme val="minor"/>
      </rPr>
      <t>(as reported on the Statement of Fund Net Position)</t>
    </r>
    <r>
      <rPr>
        <sz val="11"/>
        <color indexed="8"/>
        <rFont val="Calibri"/>
        <family val="2"/>
        <scheme val="minor"/>
      </rPr>
      <t xml:space="preserve">
</t>
    </r>
    <r>
      <rPr>
        <b/>
        <sz val="11"/>
        <color indexed="8"/>
        <rFont val="Calibri"/>
        <family val="2"/>
        <scheme val="minor"/>
      </rPr>
      <t>Include:</t>
    </r>
    <r>
      <rPr>
        <sz val="11"/>
        <color indexed="8"/>
        <rFont val="Calibri"/>
        <family val="2"/>
        <scheme val="minor"/>
      </rPr>
      <t xml:space="preserve">   Current liabilities including current portion of long-term debt.  </t>
    </r>
    <r>
      <rPr>
        <b/>
        <sz val="11"/>
        <color rgb="FF000000"/>
        <rFont val="Calibri"/>
        <family val="2"/>
        <scheme val="minor"/>
      </rPr>
      <t>Deferred inflows should not be included in Current Liabilities</t>
    </r>
    <r>
      <rPr>
        <sz val="11"/>
        <color indexed="8"/>
        <rFont val="Calibri"/>
        <family val="2"/>
        <scheme val="minor"/>
      </rPr>
      <t xml:space="preserve">   
Enter as a positive</t>
    </r>
  </si>
  <si>
    <r>
      <t xml:space="preserve">Please enter any bond anticipation notes that are classified as current liabilities and included in account 639 above </t>
    </r>
    <r>
      <rPr>
        <sz val="11"/>
        <color theme="5" tint="-0.249977111117893"/>
        <rFont val="Calibri"/>
        <family val="2"/>
        <scheme val="minor"/>
      </rPr>
      <t xml:space="preserve">(amounts entered should agree to the current amount included in the changes to long-term debt note)
</t>
    </r>
    <r>
      <rPr>
        <sz val="11"/>
        <color indexed="8"/>
        <rFont val="Calibri"/>
        <family val="2"/>
        <scheme val="minor"/>
      </rPr>
      <t>Enter as a positive</t>
    </r>
  </si>
  <si>
    <r>
      <t xml:space="preserve">Please enter any compensated absences that are classified as current liabilities and included in account 639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a positive</t>
    </r>
  </si>
  <si>
    <r>
      <t xml:space="preserve">Please enter any pension liabilities that are classified as current liabilities and included account in 639 above </t>
    </r>
    <r>
      <rPr>
        <sz val="11"/>
        <color theme="5" tint="-0.249977111117893"/>
        <rFont val="Calibri"/>
        <family val="2"/>
        <scheme val="minor"/>
      </rPr>
      <t xml:space="preserve">(amounts entered should agree to the current amount included in the changes to long-term debt note)
</t>
    </r>
    <r>
      <rPr>
        <sz val="11"/>
        <color indexed="8"/>
        <rFont val="Calibri"/>
        <family val="2"/>
        <scheme val="minor"/>
      </rPr>
      <t>Enter as a positive</t>
    </r>
  </si>
  <si>
    <t>Please enter any current liabilities that are payable from restricted assets and included in account 639 above. 
Enter as a positive</t>
  </si>
  <si>
    <r>
      <t xml:space="preserve">Please enter any OPEB liabilities that are classified as current liabilities and included in account 639 above </t>
    </r>
    <r>
      <rPr>
        <sz val="11"/>
        <color theme="5" tint="-0.249977111117893"/>
        <rFont val="Calibri"/>
        <family val="2"/>
        <scheme val="minor"/>
      </rPr>
      <t>(amounts entered should agree to the current amount included in the changes to long-term debt note)</t>
    </r>
    <r>
      <rPr>
        <sz val="11"/>
        <color indexed="8"/>
        <rFont val="Calibri"/>
        <family val="2"/>
        <scheme val="minor"/>
      </rPr>
      <t xml:space="preserve">
Enter as a positive</t>
    </r>
  </si>
  <si>
    <t>Unearned revenue (arising from cash receipts) that were included in Current Liabilities in account 639 above.
Enter as a positive</t>
  </si>
  <si>
    <t>If you answered "yes" to question #988 above, will you have the closure/postclosure cost fully funded by the date of closure?  Select "1" for Yes,  "2" for No, or "3" for N/A.</t>
  </si>
  <si>
    <r>
      <rPr>
        <u/>
        <sz val="11"/>
        <rFont val="Calibri"/>
        <family val="2"/>
        <scheme val="minor"/>
      </rPr>
      <t xml:space="preserve">Please enter the </t>
    </r>
    <r>
      <rPr>
        <b/>
        <u/>
        <sz val="11"/>
        <rFont val="Calibri"/>
        <family val="2"/>
        <scheme val="minor"/>
      </rPr>
      <t>Net Current year's levy for property excluding registered motor vehicles</t>
    </r>
    <r>
      <rPr>
        <sz val="11"/>
        <rFont val="Calibri"/>
        <family val="2"/>
        <scheme val="minor"/>
      </rPr>
      <t xml:space="preserve">-- </t>
    </r>
    <r>
      <rPr>
        <sz val="11"/>
        <color indexed="60"/>
        <rFont val="Calibri"/>
        <family val="2"/>
        <scheme val="minor"/>
      </rPr>
      <t>(after adjusting for discoveries and abatements)</t>
    </r>
    <r>
      <rPr>
        <sz val="11"/>
        <rFont val="Calibri"/>
        <family val="2"/>
        <scheme val="minor"/>
      </rPr>
      <t xml:space="preserve">
</t>
    </r>
    <r>
      <rPr>
        <b/>
        <sz val="11"/>
        <rFont val="Calibri"/>
        <family val="2"/>
        <scheme val="minor"/>
      </rPr>
      <t>Exclude</t>
    </r>
    <r>
      <rPr>
        <sz val="11"/>
        <rFont val="Calibri"/>
        <family val="2"/>
        <scheme val="minor"/>
      </rPr>
      <t xml:space="preserve"> Supplemental Taxes</t>
    </r>
  </si>
  <si>
    <t>Leave blank if data not available</t>
  </si>
  <si>
    <t>Debt Service Fund Balance</t>
  </si>
  <si>
    <t>Is there is a going concern finding noted in the audit report</t>
  </si>
  <si>
    <t>Did unit have problems with debt service payments being late, debt restructured or not meeting bond covenants</t>
  </si>
  <si>
    <t>If you answered "yes" to question CCH #988 above, will you have the closure/postclosure cost fully funded by the date of closure</t>
  </si>
  <si>
    <t>Greater than 16% (2 months)</t>
  </si>
  <si>
    <t>Unit Data from Audit worksheet tab :  CCH acct # 986 is greater than (CCH 85+CCH 351)*.03</t>
  </si>
  <si>
    <r>
      <rPr>
        <b/>
        <sz val="11"/>
        <color theme="1"/>
        <rFont val="Calibri"/>
        <family val="2"/>
        <scheme val="minor"/>
      </rPr>
      <t>Water and Sewer Operations</t>
    </r>
    <r>
      <rPr>
        <sz val="11"/>
        <color theme="1"/>
        <rFont val="Calibri"/>
        <family val="2"/>
        <scheme val="minor"/>
      </rPr>
      <t xml:space="preserve"> - If unit maintains separate funds please combine all water, sewer, and wastewater funds into one activity for purposes of this worksheet.  Exclude stormwater funds.  Only fill out this section if receiving operating revenues or paying operating expenditures. Eliminate transfers within this activity group.</t>
    </r>
  </si>
  <si>
    <t>Select Unit Name from Drop Down List</t>
  </si>
  <si>
    <t>Section 1: Data Collection NOTE:  the data submitted below may be used in various published reports</t>
  </si>
  <si>
    <t>Aulander</t>
  </si>
  <si>
    <t>Ayden</t>
  </si>
  <si>
    <t>Bailey</t>
  </si>
  <si>
    <t>Belmont</t>
  </si>
  <si>
    <t>Bunn</t>
  </si>
  <si>
    <t>Casar</t>
  </si>
  <si>
    <t>Chocowinity</t>
  </si>
  <si>
    <t>Clarkton</t>
  </si>
  <si>
    <t>Cofield</t>
  </si>
  <si>
    <t>Conetoe</t>
  </si>
  <si>
    <t>Creswell</t>
  </si>
  <si>
    <t>Dallas</t>
  </si>
  <si>
    <t>Elizabeth City</t>
  </si>
  <si>
    <t>Erwin</t>
  </si>
  <si>
    <t>Eureka</t>
  </si>
  <si>
    <t>Gibson</t>
  </si>
  <si>
    <t>Green Level</t>
  </si>
  <si>
    <t>Hassell</t>
  </si>
  <si>
    <t>Haw River</t>
  </si>
  <si>
    <t>Hertford</t>
  </si>
  <si>
    <t>Micro</t>
  </si>
  <si>
    <t>Middleburg</t>
  </si>
  <si>
    <t>Mint Hill</t>
  </si>
  <si>
    <t>Mount Holly</t>
  </si>
  <si>
    <t>Plymouth</t>
  </si>
  <si>
    <t>Richfield</t>
  </si>
  <si>
    <t>Roseboro</t>
  </si>
  <si>
    <t>Rosman</t>
  </si>
  <si>
    <t>Rowland</t>
  </si>
  <si>
    <t>Roxboro</t>
  </si>
  <si>
    <t>Ruth</t>
  </si>
  <si>
    <t>Siler City</t>
  </si>
  <si>
    <t>Stanley</t>
  </si>
  <si>
    <t>Stonewall</t>
  </si>
  <si>
    <t>Tabor City</t>
  </si>
  <si>
    <t>Teachey</t>
  </si>
  <si>
    <t>Waco</t>
  </si>
  <si>
    <t>Walnut Creek</t>
  </si>
  <si>
    <t>Warrenton</t>
  </si>
  <si>
    <t>White Lake</t>
  </si>
  <si>
    <t>Winton</t>
  </si>
  <si>
    <t>Yanceyville</t>
  </si>
  <si>
    <t>Caswell County</t>
  </si>
  <si>
    <t>Cherokee County</t>
  </si>
  <si>
    <t>Columbus County</t>
  </si>
  <si>
    <t>Martin County</t>
  </si>
  <si>
    <t>Bay River Metropolitan Sewer District</t>
  </si>
  <si>
    <t>Swan Quarter Sanitary District</t>
  </si>
  <si>
    <t>GENERAL FUND:</t>
  </si>
  <si>
    <t>Unit Results</t>
  </si>
  <si>
    <t>A Quick Ratio less than 1 indicates that the unit owes mores for its current bills than what it has on hand in unrestricted cash and investments plus what is owed from customers (accounts receivable).  This could indicate that the fund may have difficulty paying its current bills.  If this pattern continues, the water and/or sewer system may not be sustainable.</t>
  </si>
  <si>
    <t>Greater than zero</t>
  </si>
  <si>
    <t>ELECTRIC FUND:</t>
  </si>
  <si>
    <t>A Quick Ratio less than 1 indicates that the unit owes mores for its current bills than what it has on hand in unrestricted cash and investments plus what is owed from customers (accounts receivable).  This could indicate that the fund may have difficulty paying its current bills.  If this pattern continues, the electric system may not be sustainable.</t>
  </si>
  <si>
    <t>GENERAL PERFORMANCE INDICATORS:</t>
  </si>
  <si>
    <t>Target</t>
  </si>
  <si>
    <t>As stewards of the public’s resources, the governing body is responsible for ensuring that the audited financial statements are available to the public in a timely manner.  External groups such as the North Carolina General Assembly, federal and State agencies that provide funding, and other public associations need current financial information about your local government as well.</t>
  </si>
  <si>
    <t>Any estimated decrease</t>
  </si>
  <si>
    <t>You indicated that you expect a decrease in property value for your next property revaluation which could result in lost tax revenue.</t>
  </si>
  <si>
    <t>This indicator lists whether or not the unit has issues with debt service payments or bond covenants.</t>
  </si>
  <si>
    <t>This indicator lists any other issues that the unit should address.</t>
  </si>
  <si>
    <t>The Auditor will submit the Audit Report to the LGC within five months plus one day after the fiscal year end.  (for units with a June 30th fiscal year-end this would be December 1)   Select Yes or No</t>
  </si>
  <si>
    <t>5 months plus one day after the fiscal year end</t>
  </si>
  <si>
    <t>Please indicate if you expect your revaluation to increase, decrease, or no change.  If you are not listed please select N/A</t>
  </si>
  <si>
    <t>I</t>
  </si>
  <si>
    <t>Do you operate a landfill that will be closing  or have a significant portion closing within the next 5 years</t>
  </si>
  <si>
    <t>Please have the completed audit report available to complete this form.  ALL questions must be answered before submitting to the portal.</t>
  </si>
  <si>
    <r>
      <rPr>
        <b/>
        <i/>
        <sz val="12"/>
        <rFont val="Cambria"/>
        <family val="1"/>
      </rPr>
      <t xml:space="preserve"> Data Input Workbook</t>
    </r>
    <r>
      <rPr>
        <i/>
        <sz val="12"/>
        <rFont val="Cambria"/>
        <family val="1"/>
      </rPr>
      <t xml:space="preserve"> - The newly combined workbook consist of  the Unit Data from Audit Worksheet, the TD Info Completed by Auditor (formerly the Transmittal Document) and the Performance Indicator Print Worksheet.  The Unit Data from Audit Worksheet and the TD Info Completed Auditor Worksheet provides the information that populates the Performance Indicator Print Worksheet. </t>
    </r>
  </si>
  <si>
    <r>
      <rPr>
        <b/>
        <i/>
        <sz val="12"/>
        <rFont val="Cambria"/>
        <family val="1"/>
      </rPr>
      <t xml:space="preserve">Unit Data from Audit Worksheet </t>
    </r>
    <r>
      <rPr>
        <i/>
        <sz val="12"/>
        <rFont val="Cambria"/>
        <family val="1"/>
      </rPr>
      <t xml:space="preserve">- The </t>
    </r>
    <r>
      <rPr>
        <i/>
        <u/>
        <sz val="12"/>
        <color rgb="FFFF0000"/>
        <rFont val="Cambria"/>
        <family val="1"/>
      </rPr>
      <t>self-reported</t>
    </r>
    <r>
      <rPr>
        <i/>
        <sz val="12"/>
        <rFont val="Cambria"/>
        <family val="1"/>
      </rPr>
      <t xml:space="preserve"> data provided in this worksheet is used by staff as the primary tool to determine a unit of government's fiscal health as well as providing information to the North Carolina Legislature, North Carolina Budget and the Governor’s Office and other state agencies.  The North Carolina League of Municipalities and North Carolina Association of County Commissioners also use this information to advocate before the Executive, Legislative and Judicial branches of State Government on behalf of local governments.  </t>
    </r>
    <r>
      <rPr>
        <i/>
        <u/>
        <sz val="12"/>
        <color rgb="FFFF0000"/>
        <rFont val="Cambria"/>
        <family val="1"/>
      </rPr>
      <t>Accuracy in completion of data is important for your local government</t>
    </r>
    <r>
      <rPr>
        <i/>
        <sz val="12"/>
        <color rgb="FFFF0000"/>
        <rFont val="Cambria"/>
        <family val="1"/>
      </rPr>
      <t xml:space="preserve">.  </t>
    </r>
  </si>
  <si>
    <r>
      <rPr>
        <b/>
        <i/>
        <sz val="12"/>
        <rFont val="Cambria"/>
        <family val="1"/>
      </rPr>
      <t>TD Info Completed by Auditor Worksheet</t>
    </r>
    <r>
      <rPr>
        <i/>
        <sz val="12"/>
        <rFont val="Cambria"/>
        <family val="1"/>
      </rPr>
      <t xml:space="preserve"> - The </t>
    </r>
    <r>
      <rPr>
        <i/>
        <u/>
        <sz val="12"/>
        <color rgb="FFFF0000"/>
        <rFont val="Cambria"/>
        <family val="1"/>
      </rPr>
      <t>auditor-prepared</t>
    </r>
    <r>
      <rPr>
        <i/>
        <sz val="12"/>
        <rFont val="Cambria"/>
        <family val="1"/>
      </rPr>
      <t xml:space="preserve"> data provided in this worksheet will summarize findings and provide fiscal information to assist in populating the performance indicators.</t>
    </r>
  </si>
  <si>
    <r>
      <t xml:space="preserve">Performance Indicators Print - </t>
    </r>
    <r>
      <rPr>
        <i/>
        <sz val="12"/>
        <rFont val="Cambria"/>
        <family val="1"/>
      </rPr>
      <t xml:space="preserve">The </t>
    </r>
    <r>
      <rPr>
        <i/>
        <u/>
        <sz val="12"/>
        <color rgb="FFFF0000"/>
        <rFont val="Cambria"/>
        <family val="1"/>
      </rPr>
      <t>self-reported</t>
    </r>
    <r>
      <rPr>
        <i/>
        <sz val="12"/>
        <rFont val="Cambria"/>
        <family val="1"/>
      </rPr>
      <t xml:space="preserve"> financial data and TD information populates the Performance Indicators Worksheet.  These performance indicators are key ratios and trends the Fiscal Management Division of the State Treasurer's Office has monitored for decades.  We created this Performance Indicator Worksheet to make these fiscal measures available to Auditors and Local Governments before submittal of the audit to the Fiscal Management Division.  If the Unit of Government crosses a certain threshold the performance indicator result will turn red and the unit will have to prepare a "Response to the Auditor's Findings, Recommendations, and Fiscal Matter uses" that address </t>
    </r>
    <r>
      <rPr>
        <i/>
        <u/>
        <sz val="12"/>
        <color rgb="FFFF0000"/>
        <rFont val="Cambria"/>
        <family val="1"/>
      </rPr>
      <t>each</t>
    </r>
    <r>
      <rPr>
        <i/>
        <sz val="12"/>
        <rFont val="Cambria"/>
        <family val="1"/>
      </rPr>
      <t xml:space="preserve"> of the Performance Indicators that are red.  Your Auditor will provide you a copy of these performance indicators when the audit is presented to the Governing Board. The Department will have Response Preparation Guidance posted on our website to help units prepare their required responses.</t>
    </r>
  </si>
  <si>
    <r>
      <t xml:space="preserve">All information provided is </t>
    </r>
    <r>
      <rPr>
        <u/>
        <sz val="12"/>
        <color rgb="FFFF0000"/>
        <rFont val="Cambria"/>
        <family val="1"/>
      </rPr>
      <t>self-reported</t>
    </r>
    <r>
      <rPr>
        <sz val="12"/>
        <color rgb="FFFF0000"/>
        <rFont val="Cambria"/>
        <family val="1"/>
      </rPr>
      <t xml:space="preserve"> </t>
    </r>
    <r>
      <rPr>
        <sz val="12"/>
        <color theme="1"/>
        <rFont val="Cambria"/>
        <family val="1"/>
      </rPr>
      <t xml:space="preserve">by the units of local government.  The staff of the State and Local Government Fiscal Management Section does NOT recalculate and is not responsible for incorrectly reported amounts. </t>
    </r>
  </si>
  <si>
    <r>
      <t xml:space="preserve">The data provided in the </t>
    </r>
    <r>
      <rPr>
        <i/>
        <sz val="12"/>
        <color theme="1"/>
        <rFont val="Cambria"/>
        <family val="1"/>
      </rPr>
      <t xml:space="preserve">Unit Data from Audit Worksheet </t>
    </r>
    <r>
      <rPr>
        <sz val="12"/>
        <color theme="1"/>
        <rFont val="Cambria"/>
        <family val="1"/>
      </rPr>
      <t xml:space="preserve">still requires a certification by the Finance Officer that is located at the end of the worksheet in account numbers 960, 962, 964, 966, and 968.  </t>
    </r>
  </si>
  <si>
    <r>
      <t xml:space="preserve">The </t>
    </r>
    <r>
      <rPr>
        <i/>
        <sz val="12"/>
        <color theme="1"/>
        <rFont val="Cambria"/>
        <family val="1"/>
      </rPr>
      <t xml:space="preserve">Resubmission Form </t>
    </r>
    <r>
      <rPr>
        <sz val="12"/>
        <color theme="1"/>
        <rFont val="Cambria"/>
        <family val="1"/>
      </rPr>
      <t xml:space="preserve">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</si>
  <si>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https://www.nctreasurer.com/links/state-and-local-government-finance/lgc/local-fiscal-management/annual-audit/submitting-your-0</t>
  </si>
  <si>
    <t>https://efc.sog.unc.edu/resource/north-carolina-water-and-wastewater-rates-dashboard/</t>
  </si>
  <si>
    <r>
      <t xml:space="preserve">The worksheet is organized based on how the audit report is laid out.  Titles on this worksheet appear in highlighted colors and correspond to various exhibits, statements, notes and schedules where the requested amounts should be found.  We have also provided the previous year's data in column E so that you can reference last year's amounts to aid in the completion of the worksheet.  </t>
    </r>
    <r>
      <rPr>
        <b/>
        <sz val="12"/>
        <color indexed="8"/>
        <rFont val="Cambria"/>
        <family val="1"/>
      </rPr>
      <t>Please record the numbers in the shaded column F.  Please enter all numbers as positive</t>
    </r>
    <r>
      <rPr>
        <sz val="12"/>
        <color indexed="8"/>
        <rFont val="Cambria"/>
        <family val="1"/>
      </rPr>
      <t xml:space="preserve"> unless specifically stated otherwise in the description of the amount requested.  </t>
    </r>
  </si>
  <si>
    <t>If you have any questions, please call 919-814-4299 or email at LGCAudit@nctreasurer.com</t>
  </si>
  <si>
    <t>Important Notes to the Auditor</t>
  </si>
  <si>
    <t>We cannot complete our review process when "protection" is placed on the submitted documents.</t>
  </si>
  <si>
    <t xml:space="preserve">If you are submitting the audit report for a prior year, please follow the instructions in the last section below. </t>
  </si>
  <si>
    <t xml:space="preserve">The Data Input Workbook can be accessed at the NC Treasurer's website from the "Data Input Workbook" section(see link below). Instructions, Forms, and other Audit Links can be found there under the "Submitting Audit Reports" and "Resubmitting Audit Reports and Data" sections.  </t>
  </si>
  <si>
    <t>Agrees</t>
  </si>
  <si>
    <t>from 2021 control Sheet</t>
  </si>
  <si>
    <t>from collection tab</t>
  </si>
  <si>
    <t>Intergovernmental Data Code</t>
  </si>
  <si>
    <t>Comb-Proprietary-Current Assets less restricted assets and deferred outflows</t>
  </si>
  <si>
    <t>C-EF- Current liabilities (Inc. Def Rev, Excl. BANs &amp; Comp Abs)</t>
  </si>
  <si>
    <t>Combined Total of all Proprietary Funds - Change in Net Position</t>
  </si>
  <si>
    <t>Combined Totals of all Proprietary Funds - Depreciation &amp; Amortization Expense</t>
  </si>
  <si>
    <t>Hospital-EF- Unrestricted Cash &amp; Invest</t>
  </si>
  <si>
    <t>Hospital/MH -EF - Patient A/Rec, net</t>
  </si>
  <si>
    <t>Hospital/MH -EF- Total Gross Capital Assets (BS), w/o acc. dep.</t>
  </si>
  <si>
    <t>Hospital-EF- Total LT Debt (non current portion only) (BS)</t>
  </si>
  <si>
    <t>Hospital-EF- Unrestricted Fund Equity/Net Position</t>
  </si>
  <si>
    <t>Hospital-EF- Principal Paid on LTD (SCF)</t>
  </si>
  <si>
    <t>Hospital-EF- Net Patient Revenue (IS)</t>
  </si>
  <si>
    <t>Hospital-EF- Interest expenses (IS)</t>
  </si>
  <si>
    <t>WS - Total Current Assets</t>
  </si>
  <si>
    <t>WS - Select Current Liabilities</t>
  </si>
  <si>
    <t>Electric - Total Current Assets</t>
  </si>
  <si>
    <t>Hospital-EF- Capital Outlays</t>
  </si>
  <si>
    <t>Hospital/MH -EF - Total Operating Revenues</t>
  </si>
  <si>
    <t>Hospital/MH -EF- Total Operating Expenses. May include Interest Exp.</t>
  </si>
  <si>
    <t>Counties Only- Local Current Expense to BOEs</t>
  </si>
  <si>
    <t>Counties Only- Capital Outlay Contribution to BOEs</t>
  </si>
  <si>
    <t>BOE Only-- Local Current Exp. Revenue from County.</t>
  </si>
  <si>
    <t>BOE- Only-- Capital outlay revenue from county (GF, SRF, CPF)</t>
  </si>
  <si>
    <t>Hospital-EF- Capital contributions (only positive)</t>
  </si>
  <si>
    <t>Hospital-EF- Change in Net Position</t>
  </si>
  <si>
    <t>WS Cap Asset - Land &amp; other Non-Construction</t>
  </si>
  <si>
    <t>Gov - Select Current Liabilities</t>
  </si>
  <si>
    <t>GA- Total General revenues (No transfers, special, extraordinary items)(SOA)</t>
  </si>
  <si>
    <t>WS - Total Non-Operating Revenues-exclude capital contrib.</t>
  </si>
  <si>
    <t>Electric - Total Transfers Out (to all funds)</t>
  </si>
  <si>
    <t>Gen Fund - Any Adj. to Beginning Net Position</t>
  </si>
  <si>
    <t>Gen Fund - Total Expenditures</t>
  </si>
  <si>
    <t>Gen Fund - Proceeds from LTD</t>
  </si>
  <si>
    <t>Comb-Proprietary Funds- Inventories &amp; Prepaids in Curr Assets</t>
  </si>
  <si>
    <t>Amount of the Water Sewer Fund Balance appropriated in next year's budget</t>
  </si>
  <si>
    <t>Supplemental School Tax</t>
  </si>
  <si>
    <t>OPEB
1-implicit rate only
2-no benefit
3-benfit
4- state health plan</t>
  </si>
  <si>
    <t>MH Enterprise Fund Non GAAP - Unrestricted Cash &amp; Investments</t>
  </si>
  <si>
    <t>MH Enterprise Fund Non GAAP - Restricted Cash &amp; Investments</t>
  </si>
  <si>
    <t>MH Enterprise Fund Non GAAP- Current  Liabilities</t>
  </si>
  <si>
    <t>MH Enterprise Fund Non GAAP - deferred inflows derived from Cash Receipts</t>
  </si>
  <si>
    <t>MH Enterprise Fund Non GAAP - Encumbrances</t>
  </si>
  <si>
    <t>MH Enterprise Fund Non GAAP - Liabilities from Restricted Assets</t>
  </si>
  <si>
    <t>MH Enterprise Fund Non GAAP - Total Expenditures</t>
  </si>
  <si>
    <t>MH Enterprise Fund Non GAAP - Negative debt refund</t>
  </si>
  <si>
    <t>MH Enterprise Fund Non GAAP - Positive debt refund</t>
  </si>
  <si>
    <t>MH Enterprise Fund Non GAAP - Transfers Out</t>
  </si>
  <si>
    <t>MH- Proceeds from LTD</t>
  </si>
  <si>
    <t>MH Enterprise Fund P &amp; I Due next year</t>
  </si>
  <si>
    <t>Yes  or "1" indicates unit has defined benefit other than the ones adm. By the state</t>
  </si>
  <si>
    <t>WS-Advance From - Liability</t>
  </si>
  <si>
    <t>WS-Advance To - Asset</t>
  </si>
  <si>
    <t>Electric-Advance From - Liability</t>
  </si>
  <si>
    <t>Electric-Advance To - Asset</t>
  </si>
  <si>
    <t>County only-timber receipts sent to the schools</t>
  </si>
  <si>
    <t>GF - Advance to</t>
  </si>
  <si>
    <t>Local Curr Exp trx to Fund 8</t>
  </si>
  <si>
    <t>Capital Outlay trx to Fund 8</t>
  </si>
  <si>
    <t>County-supplemental school tax reported in Agency fund</t>
  </si>
  <si>
    <t>Business Type - Total Transfers In</t>
  </si>
  <si>
    <t>Business Type - Total Transfers Out</t>
  </si>
  <si>
    <t>Compliance opinion - enter "1" for clean Opinion or "2" for other than clean opinion</t>
  </si>
  <si>
    <t>LEO - plan's fiduary net position as a % of total pension liability</t>
  </si>
  <si>
    <t>Do you expect to issue debt requiring LGC approval within 12 months from the date that the audit is submitted - select "1" for year and "2" for no</t>
  </si>
  <si>
    <t>IMPORT TAB ONLY - OPEB - If a unit is an employer participant in the State's RHBF (Retiree Health Benefit Fund) then only the Net OPEB liability is available and should be put in the reviewer correction field, column D.  It should be the total amount of t</t>
  </si>
  <si>
    <t>Unit's Share of Net Pension Liability ($s)
- unit of government is a participating employer in the State's TSERS (Teachers' and State Employees' Retirement System) or the LGERS (Local Governmental Employees' Retirement System).</t>
  </si>
  <si>
    <t>GW - Total Current Liabilities including current portion of long-term debt</t>
  </si>
  <si>
    <t>GW-Current Liabilities - bond anticipation notes</t>
  </si>
  <si>
    <t>GW -Current Liabilities - current compensated absences</t>
  </si>
  <si>
    <t>GW-Current Liabilities - current pension liabilities</t>
  </si>
  <si>
    <t>GW-Current Liabilities - current liabilities payable from restricted assets</t>
  </si>
  <si>
    <t>GW-Current Liabilities - OPEB</t>
  </si>
  <si>
    <t>GW-Current Liabilities - closure/Postclosure</t>
  </si>
  <si>
    <t>Please enter any pension liabilities that are classified as current liabilities and included in account 633 above (amounts entered should agree to the current amount included in the changes to long-term debt note)</t>
  </si>
  <si>
    <t>Please enter any current liabilities that are payable from restricted assets and included row 12 above (amounts entered should agree to the current amount included in the changes to long-term debt note)</t>
  </si>
  <si>
    <t>Please enter any OPEB liabilities that are classified as current liabilities and included in account 633 above (amounts entered should agree to the current amount included in the changes to long-term debt note)</t>
  </si>
  <si>
    <t xml:space="preserve">Current liabilities (as reported on the Statement of Fund Net Position)
Include:   Current liabilities including current portion of long-term debt.  Deferred inflows should not be included in Current Liabilities  
</t>
  </si>
  <si>
    <t>Please enter any bond anticipation notes that are classified as current liabilities and included in account 639 above (amounts entered should agree to the current amount included in the changes to long-term debt note)</t>
  </si>
  <si>
    <t>Please enter any compensated absences that are classified as current liabilities and included in account 639 above (amounts entered should agree to the current amount included in the changes to long-term debt note)</t>
  </si>
  <si>
    <t>Please enter any pension liabilities that are classified as current liabilities and included account in 639 above (amounts entered should agree to the current amount included in the changes to long-term debt note)</t>
  </si>
  <si>
    <t>Please enter any current liabilities that are payable from restricted assets and included in account 639 above.</t>
  </si>
  <si>
    <t>Please enter any OPEB liabilities that are classified as current liabilities and included in account 639 above (amounts entered should agree to the current amount included in the changes to long-term debt note)</t>
  </si>
  <si>
    <t>Debt Service Funds Total Fund Balance</t>
  </si>
  <si>
    <t>WS-Any current assets that are restricted (Cash, Accounts Rec., ect.)</t>
  </si>
  <si>
    <t>Electric-Total Current Assets as presented on the Statement of Net Position</t>
  </si>
  <si>
    <t>Electric-Any current assets that are restricted (Cash, Accounts Rec., ect.)</t>
  </si>
  <si>
    <t>OPEB- Total OPEB liability</t>
  </si>
  <si>
    <t>OPEB-OPEB plan fiduciary net position</t>
  </si>
  <si>
    <t>Single Audit Only - Other CARES Act /Coronavirus funding</t>
  </si>
  <si>
    <t>TD-Was a Unmodified Audit Opinion issued?</t>
  </si>
  <si>
    <t>TD-Was there a finding for lack of segregation of duties at this unit?</t>
  </si>
  <si>
    <t>First name of finance officer or interim finance officer (please enter GÇ£vacantGÇ¥ for first or last name if the position is currently vacant)</t>
  </si>
  <si>
    <t>Amy</t>
  </si>
  <si>
    <t>Susan</t>
  </si>
  <si>
    <t>Last name of finance officer or interim finance officer (please enter GÇ£vacantGÇ¥ for first or last name if the position is currently vacant)</t>
  </si>
  <si>
    <t>Is the finance officer serving in a permanent role or an interim role? (permanent/interim/vacant)</t>
  </si>
  <si>
    <t>Has the finance officer been formally appointed by the local government, public authority, or designated official?  (Y/N)</t>
  </si>
  <si>
    <t>TD-Is there a finding for lack of technical skills, knowledge and experience (SKE) at this unit?</t>
  </si>
  <si>
    <t>Date on which the local government, public authority, or designated official appointed the finance officer? (If the date of appointment by the board is difficult to find you may enter January 1 and the year)</t>
  </si>
  <si>
    <t>1/1/2021</t>
  </si>
  <si>
    <t>1/1/2004</t>
  </si>
  <si>
    <t>1/1/2010</t>
  </si>
  <si>
    <t>1/1/2020</t>
  </si>
  <si>
    <t>TD-Is there is a going concern finding noted in the audit report?</t>
  </si>
  <si>
    <t>TD-Number of significant deficiency findings (other than in Questions 10-13 )</t>
  </si>
  <si>
    <t>TD-Number of material weaknesses findings (other than in Questions 10-13)</t>
  </si>
  <si>
    <t>Has the finance officer or interim finance officer submitted (or has ensured the submission of) all required and applicable reports, including but not limited to, the annual audit report (N.C.G.S. 159-34), the semi-annual report on cash and investments (GÇ£</t>
  </si>
  <si>
    <t>TD-Did unit have their debt service payments restructured in this fiscal year? (does not include refinancings designed to take advantage of lower interest rates)</t>
  </si>
  <si>
    <t>Name of Official who signed the Data Input Worksheet</t>
  </si>
  <si>
    <t>Title of Official who signed the Data input Worksheet</t>
  </si>
  <si>
    <t>Finance Director</t>
  </si>
  <si>
    <t>Finance Officer</t>
  </si>
  <si>
    <t>FINANCE OFFICER</t>
  </si>
  <si>
    <t>Town Clerk</t>
  </si>
  <si>
    <t>Town Clerk/Finance Officer</t>
  </si>
  <si>
    <t>Town Manager</t>
  </si>
  <si>
    <t>Date the FO signed the Data Input worksheet</t>
  </si>
  <si>
    <t>11/15/2021</t>
  </si>
  <si>
    <t>12/1/2021</t>
  </si>
  <si>
    <t>10/29/2021</t>
  </si>
  <si>
    <t>10/26/2021</t>
  </si>
  <si>
    <t>11/22/2021</t>
  </si>
  <si>
    <t>2/25/2022</t>
  </si>
  <si>
    <t>11/19/2021</t>
  </si>
  <si>
    <t>11/29/2021</t>
  </si>
  <si>
    <t>11/10/2021</t>
  </si>
  <si>
    <t>11/30/2021</t>
  </si>
  <si>
    <t>2/8/2022</t>
  </si>
  <si>
    <t>12/15/2021</t>
  </si>
  <si>
    <t>TD-Is the Finance Officer bonded for at least $50,000? (GS 159-42(h)</t>
  </si>
  <si>
    <t>Telephone number of the FO who signed the data input worksheet</t>
  </si>
  <si>
    <t>E-mail address of FO who signed the data input worksheet</t>
  </si>
  <si>
    <t>Did the Unit have any of the following occur:
1.  Were any debt service payments deferred or restructured in this fiscal year? (does not include refinancings designed to take advantage of lower interest rates)
2.  Bond covenants were not met
3.  Debt serv</t>
  </si>
  <si>
    <t>Does the entity have an  effective pre-audit process to ensure that pervasive budgetary over- expenditures do not occur at the budget ordinance level?</t>
  </si>
  <si>
    <t>The Auditor will submit the Audit Report to the LGC within five months plus one day after the fiscal year end.-á (for units with a June 30th fiscal year-end this would be December 1)-á-á Select Yes or No</t>
  </si>
  <si>
    <t>12/20/2021</t>
  </si>
  <si>
    <t>1/3/2022</t>
  </si>
  <si>
    <t>12/6/2021</t>
  </si>
  <si>
    <t>12/14/2021</t>
  </si>
  <si>
    <t>12/21/2021</t>
  </si>
  <si>
    <t>2/10/2022</t>
  </si>
  <si>
    <t>1/11/2022</t>
  </si>
  <si>
    <t>12/13/2021</t>
  </si>
  <si>
    <t>1/13/2022</t>
  </si>
  <si>
    <t>12/7/2021</t>
  </si>
  <si>
    <t>1/10/2022</t>
  </si>
  <si>
    <t>1/6/2022</t>
  </si>
  <si>
    <t>Amount of Ad valorem tax collected (including motor vehicle and prior years) reported on budget actual statement</t>
  </si>
  <si>
    <t>Amount of Ad valorem tax budgeted (including motor vehicle and prior years) reported on budget actual statement</t>
  </si>
  <si>
    <t>Estimated cost of any mandate placed on unit by DEQ, a court order or some similar requirement (that has no realistic appeal path) that the finacial effect will be greater that 3% of the WS budget and is not already been budgeted.</t>
  </si>
  <si>
    <t>Do you operate a landfill that will be closing  or have a significant portion closing within the next 5 years?</t>
  </si>
  <si>
    <t>If you answered "yes" to question CCH #988 above, will you have the closure/postclosure cost fully funded by the date of closure?</t>
  </si>
  <si>
    <t>The Counties listed in cell H260 are scheduled to revalue property listing by 1/1/2022 according to the Dept. of Revenue records.  Please indicate if you expect your revaluation to increase, decrease, or no change.  If you are not listed please select N/A</t>
  </si>
  <si>
    <t>Total of Above Accounts</t>
  </si>
  <si>
    <t>Total Assets less Internal Balances Formula: =385-576</t>
  </si>
  <si>
    <t>Reverse import tab calculation to value reported on DIW unit data from audit worksheet tab for account 385</t>
  </si>
  <si>
    <t>Total Current Liabilites less Internal Balances Formula: =626-576</t>
  </si>
  <si>
    <t>Reverse import tab calculation to value reported on unit DIW data from audit worksheet tab for account 626</t>
  </si>
  <si>
    <t>Total Liabilities and total deferred inflows less internal balances Formula: =338-576</t>
  </si>
  <si>
    <t>Reverse import tab calculation to value reported on DIW unit data from audit worksheet tab for account 338</t>
  </si>
  <si>
    <t>DIW Water and/or Sewer Section Formula: If (996 = 0.01| "LGC Records indicate that your unit has an operational Water and/or Sewer system and needs to complete the Water Sewer Question"||)</t>
  </si>
  <si>
    <t>Message is linked  to DIW unit data from audit worksheet tab as reminder to provide water and sewer financial information if unit has water and sewer operations</t>
  </si>
  <si>
    <t>LGC Records indicate that your unit has an operational Water and/or Sewer system and needs to complete the Water Sewer Question</t>
  </si>
  <si>
    <t>GF FBA without Powell Bill Formula: 506+536-4-5-6-11+647</t>
  </si>
  <si>
    <t>Numerator in formula for GF FBA% of Exp w/o Powell Bill. New Account 647 for FY 2020 added to formula</t>
  </si>
  <si>
    <t>GF Exp and Tran out Formula: 532+20+509-533-508</t>
  </si>
  <si>
    <t>Denominator in formula for GF FBA% of Exp w/o Powell Bill</t>
  </si>
  <si>
    <t>GF FBA% of Exp w/o Powell Bill; Enterprise Fund Formula: (506+536-4-5-6-11+647)/(532+20+509-533-508)</t>
  </si>
  <si>
    <t>New Account 647 for FY 2020 added to formula</t>
  </si>
  <si>
    <t>Enterprise Fund Quick Ratio Formula: =(13-534)/14</t>
  </si>
  <si>
    <t>WS Quick Ratio Formula: (654-655-579-510)/(633-634-635-636-637-638-578)</t>
  </si>
  <si>
    <t>New accounts and new formula beginning in FY 2020.  Ratio calculated before FY 2020 will not be accurate</t>
  </si>
  <si>
    <t>WS - total operating revenues less total operating expenditures plus depreciation less debt service principal payments and less debt service interest expense payments Formula: 84-85+49-331-89</t>
  </si>
  <si>
    <t>Statistic reported on DIW FPIC tab</t>
  </si>
  <si>
    <t>WS - unrestricted cash and investments divided by (total operating expenses plus total all non-operating expenses less depreciation plus debt service principal payments and plus debt service interest expense payments) Formula: 80/(85+351-49+331+89)</t>
  </si>
  <si>
    <t>WS Quick Ratio Formula: (44-510)/45</t>
  </si>
  <si>
    <t>Formula used beginning in FY 2012  is currently used for various website and memo reports.  Formula 10 ratio should match this ratio beginning in FY 2020.</t>
  </si>
  <si>
    <t>Elec Quick ratio Formula: (657-658-511-581)/(639-640-641-642-643-644-580)</t>
  </si>
  <si>
    <t>New accounts and new formula beginning in FY 2020. Ratio calculated prior to FY 2020 will not be accurate.</t>
  </si>
  <si>
    <t>Elec - total operating revenues less total operating revenues plus depreciation less debt service principal payments and debt service interest expense payments Formula: 93-94+52-100-98</t>
  </si>
  <si>
    <t>Elec - unrestricted cash and investments divided by (total operating expenses plus total all non-operating expenses less depreciation plus debt service principal payments and plus debt service interest expense payments) Formula: 90/(94+364-52+100+98)</t>
  </si>
  <si>
    <t>Elec Quick Ratio Formula: (47-511)/48</t>
  </si>
  <si>
    <t>Formula used beginning in FY 2012  is currently used for various website and memo reports. Formula 14 ratio should match this ratio beginning in FY 2020.</t>
  </si>
  <si>
    <t>Gov - Select Current Liabilities plus adjustment for account 576 negative internal blances on import tab Formula: 626-627-628-629-630-631-632</t>
  </si>
  <si>
    <t>Gov - Select Current Liabilities - new accounts and new formula beginning in FY 2020 (626-627-628-629-630-631-632). Account 576 negative internal balance is added to account 626 on import tab. Formula 18 and Formulas 19 should have the same value.</t>
  </si>
  <si>
    <t>Gov - Select Current Liabilities Formula: 336</t>
  </si>
  <si>
    <t>Gov - Select Current Liabilities = The sum of accounts (626-627-628-629-630-631-632) plus account 576 negative internal balance is reported in account 336 on import tab. Formulas 18 and Formula 19 should have the same value. The sum of these accounts are used by the Benchmarking Tool on the website.</t>
  </si>
  <si>
    <t>not on unit data from audit -Total</t>
  </si>
  <si>
    <t>Net Total row 311 less row 351</t>
  </si>
  <si>
    <t>Not on Unit Data from Audit Worksheet</t>
  </si>
  <si>
    <t xml:space="preserve">Batch Total </t>
  </si>
  <si>
    <t>St. Helena</t>
  </si>
  <si>
    <t>St. James</t>
  </si>
  <si>
    <t>St. Pauls</t>
  </si>
  <si>
    <t>Staley</t>
  </si>
  <si>
    <t>Stallings</t>
  </si>
  <si>
    <t>Stanfield</t>
  </si>
  <si>
    <t>Stantonsburg</t>
  </si>
  <si>
    <t>Star</t>
  </si>
  <si>
    <t>Statesville</t>
  </si>
  <si>
    <t>Stedman</t>
  </si>
  <si>
    <t>Stem</t>
  </si>
  <si>
    <t>Stokesdale</t>
  </si>
  <si>
    <t>Stoneville</t>
  </si>
  <si>
    <t>Stovall</t>
  </si>
  <si>
    <t>Sugar Mountain</t>
  </si>
  <si>
    <t>Summerfield</t>
  </si>
  <si>
    <t>Sunset Beach</t>
  </si>
  <si>
    <t>Surf City</t>
  </si>
  <si>
    <t>Swansboro</t>
  </si>
  <si>
    <t>Swepsonville</t>
  </si>
  <si>
    <t>Sylva</t>
  </si>
  <si>
    <t>Tar Heel</t>
  </si>
  <si>
    <t>Tarboro</t>
  </si>
  <si>
    <t>Thomasville</t>
  </si>
  <si>
    <t>Tobaccoville</t>
  </si>
  <si>
    <t>Topsail Beach</t>
  </si>
  <si>
    <t>Trent Woods</t>
  </si>
  <si>
    <t>Trenton</t>
  </si>
  <si>
    <t>Trinity</t>
  </si>
  <si>
    <t>Troutman</t>
  </si>
  <si>
    <t>Troy</t>
  </si>
  <si>
    <t>Turkey</t>
  </si>
  <si>
    <t>Unionville</t>
  </si>
  <si>
    <t>Valdese</t>
  </si>
  <si>
    <t>Vandemere</t>
  </si>
  <si>
    <t>Varnamtown</t>
  </si>
  <si>
    <t>Wade</t>
  </si>
  <si>
    <t>Wadesboro</t>
  </si>
  <si>
    <t>Wagram</t>
  </si>
  <si>
    <t>Walkertown</t>
  </si>
  <si>
    <t>Wallace</t>
  </si>
  <si>
    <t>Wallburg</t>
  </si>
  <si>
    <t>Walnut Cove</t>
  </si>
  <si>
    <t>Walstonburg</t>
  </si>
  <si>
    <t>Warsaw</t>
  </si>
  <si>
    <t>Washington</t>
  </si>
  <si>
    <t>Washington Park</t>
  </si>
  <si>
    <t>Watha</t>
  </si>
  <si>
    <t>Waxhaw</t>
  </si>
  <si>
    <t>Waynesville</t>
  </si>
  <si>
    <t>Weaverville</t>
  </si>
  <si>
    <t>Webster</t>
  </si>
  <si>
    <t>Weddington</t>
  </si>
  <si>
    <t>Weldon</t>
  </si>
  <si>
    <t>Wendell</t>
  </si>
  <si>
    <t>Wentworth</t>
  </si>
  <si>
    <t>Wesley Chapel</t>
  </si>
  <si>
    <t>West Jefferson</t>
  </si>
  <si>
    <t>Whispering Pines</t>
  </si>
  <si>
    <t>Whiteville</t>
  </si>
  <si>
    <t>Whitsett</t>
  </si>
  <si>
    <t>Williamston</t>
  </si>
  <si>
    <t>Wilson</t>
  </si>
  <si>
    <t>Wilson's Mills</t>
  </si>
  <si>
    <t>Windsor</t>
  </si>
  <si>
    <t>Winfall</t>
  </si>
  <si>
    <t>Wingate</t>
  </si>
  <si>
    <t>Winterville</t>
  </si>
  <si>
    <t>Woodfin</t>
  </si>
  <si>
    <t>Woodland</t>
  </si>
  <si>
    <t>Wrightsville Beach</t>
  </si>
  <si>
    <t>Yadkinville</t>
  </si>
  <si>
    <t>Youngsville</t>
  </si>
  <si>
    <t>Zebulon</t>
  </si>
  <si>
    <t>Mary</t>
  </si>
  <si>
    <t>Brian</t>
  </si>
  <si>
    <t>Kimberly</t>
  </si>
  <si>
    <t>Samuel</t>
  </si>
  <si>
    <t>Marie</t>
  </si>
  <si>
    <t>David</t>
  </si>
  <si>
    <t>Lynn</t>
  </si>
  <si>
    <t>Anne</t>
  </si>
  <si>
    <t>Thomas</t>
  </si>
  <si>
    <t>Connie</t>
  </si>
  <si>
    <t>Amanda</t>
  </si>
  <si>
    <t>Christina</t>
  </si>
  <si>
    <t>Lisa</t>
  </si>
  <si>
    <t>Hunter</t>
  </si>
  <si>
    <t>Roberts</t>
  </si>
  <si>
    <t>Horne</t>
  </si>
  <si>
    <t>Taylor</t>
  </si>
  <si>
    <t>Graham</t>
  </si>
  <si>
    <t>Brown</t>
  </si>
  <si>
    <t>Hudson</t>
  </si>
  <si>
    <t>yes</t>
  </si>
  <si>
    <t>6/1/2020</t>
  </si>
  <si>
    <t>1/1/2017</t>
  </si>
  <si>
    <t>1/1/2018</t>
  </si>
  <si>
    <t>1/1/2014</t>
  </si>
  <si>
    <t>1/1/2011</t>
  </si>
  <si>
    <t>12/21/2020</t>
  </si>
  <si>
    <t>1/1/2012</t>
  </si>
  <si>
    <t>1/1/2019</t>
  </si>
  <si>
    <t>3/11/2021</t>
  </si>
  <si>
    <t>1/1/2008</t>
  </si>
  <si>
    <t>7/1/2021</t>
  </si>
  <si>
    <t>2/1/2021</t>
  </si>
  <si>
    <t>10/5/2020</t>
  </si>
  <si>
    <t>Financial Officer</t>
  </si>
  <si>
    <t>Town Manager/Finance Officer</t>
  </si>
  <si>
    <t>Chief Financial Officer</t>
  </si>
  <si>
    <t>Town Administrator</t>
  </si>
  <si>
    <t>11/4/2021</t>
  </si>
  <si>
    <t>11/8/2021</t>
  </si>
  <si>
    <t>10/28/2021</t>
  </si>
  <si>
    <t>10/31/2021</t>
  </si>
  <si>
    <t>2/14/2022</t>
  </si>
  <si>
    <t>1/7/2022</t>
  </si>
  <si>
    <t>11/28/2021</t>
  </si>
  <si>
    <t>1/27/2022</t>
  </si>
  <si>
    <t>11/23/2021</t>
  </si>
  <si>
    <t>9/20/2021</t>
  </si>
  <si>
    <t>2/16/2022</t>
  </si>
  <si>
    <t>2/9/2022</t>
  </si>
  <si>
    <t>3/17/2022</t>
  </si>
  <si>
    <t>1/25/2022</t>
  </si>
  <si>
    <t>9/13/2021</t>
  </si>
  <si>
    <t>3/2/2022</t>
  </si>
  <si>
    <t>2/1/2022</t>
  </si>
  <si>
    <t>3/7/2022</t>
  </si>
  <si>
    <t>3/21/2022</t>
  </si>
  <si>
    <t>3/23/2022</t>
  </si>
  <si>
    <t>12/16/2021</t>
  </si>
  <si>
    <t>10/21/2021</t>
  </si>
  <si>
    <t>2/7/2022</t>
  </si>
  <si>
    <t>12/8/2021</t>
  </si>
  <si>
    <t>Governmental Activities - Benchmarking Tool uses account 336 in the code to calculate liquidity quick ratio.  Must be included on imported to CCH and SQL database.  Memos used these accounts as well.</t>
  </si>
  <si>
    <t>Governmental Activities - Benchmarking Tool uses account 336 in the code to calculate liquidity quick ratio.  Must be included on imported to CCH and SQL database. Memos used these accounts as well.</t>
  </si>
  <si>
    <t>Telephone Number and Ext., etc.</t>
  </si>
  <si>
    <t>formula code</t>
  </si>
  <si>
    <t>Year 2020</t>
  </si>
  <si>
    <t>TD- Choose one of the following related to Internal Control:
1) NO IC Issues
2) Immaterial IC Issues
3) Unit Visit needed, no UL
4) Unit Letter for IC
5) Consider placing/remaining on Unit Assistance List
6) Consider taking off Unit Assistance List
7) Co</t>
  </si>
  <si>
    <t>TD-Does this unit have a Tourism Development Authority as a discretely presented component unit?</t>
  </si>
  <si>
    <t>TD-E-mail address to notify the Primary Government Unit that report has been reviewed</t>
  </si>
  <si>
    <t>TD-Name of Audit Firm</t>
  </si>
  <si>
    <t>Thompson, Price, Scott, Adams &amp; Co., P.A.</t>
  </si>
  <si>
    <t>S. Preston Douglas &amp; Associates, LLP</t>
  </si>
  <si>
    <t>William R. Huneycutt, CPA, PLLC</t>
  </si>
  <si>
    <t>Potter &amp; Company</t>
  </si>
  <si>
    <t>Martin Starnes &amp; Associates, CPAs, P.A.</t>
  </si>
  <si>
    <t>May &amp; Place, PA</t>
  </si>
  <si>
    <t>Gibson &amp; Company, P.A.</t>
  </si>
  <si>
    <t>Larry E. Carpenter, CPA, PA</t>
  </si>
  <si>
    <t>W GREENE PLLC</t>
  </si>
  <si>
    <t>ANDERSON SMITH &amp; WIKE PLLC</t>
  </si>
  <si>
    <t>Barrow, Parris &amp; Davenport, PA</t>
  </si>
  <si>
    <t>Petway Mills &amp; Pearson, PA</t>
  </si>
  <si>
    <t>J.B. Watson &amp; Co., PLLC</t>
  </si>
  <si>
    <t>Darrell L. Keller, CPA, PA</t>
  </si>
  <si>
    <t>Cherry Bekaert LLP</t>
  </si>
  <si>
    <t>Eddie Carrick, CPA, PC</t>
  </si>
  <si>
    <t>Ann R. Craven, CPA, PLLC</t>
  </si>
  <si>
    <t>Gregory T Redman, CPA</t>
  </si>
  <si>
    <t>Kendra Gangal CPA, PLLC</t>
  </si>
  <si>
    <t>RSM US LLP</t>
  </si>
  <si>
    <t>Sharpe Patel PLLC</t>
  </si>
  <si>
    <t>TD-Name of Auditor</t>
  </si>
  <si>
    <t>Gregory S. Adams, CPA</t>
  </si>
  <si>
    <t>John Masters, CPA</t>
  </si>
  <si>
    <t>William R. Huneycutt, CPA</t>
  </si>
  <si>
    <t>Amber McGhinnis (audit firm contact)</t>
  </si>
  <si>
    <t>Dale Place</t>
  </si>
  <si>
    <t>R. Harold Gibson</t>
  </si>
  <si>
    <t>Larry E. Carpenter</t>
  </si>
  <si>
    <t>M. Wade Greene, CPA</t>
  </si>
  <si>
    <t>Greg Redman</t>
  </si>
  <si>
    <t>KENNETH R ANDERSON</t>
  </si>
  <si>
    <t>L. Dock Davenport II, CPA</t>
  </si>
  <si>
    <t>Phyllis Pearson</t>
  </si>
  <si>
    <t>Darrell L. Keller</t>
  </si>
  <si>
    <t>Deneal H. Bennett</t>
  </si>
  <si>
    <t>April Adams</t>
  </si>
  <si>
    <t>Eddie Carrick</t>
  </si>
  <si>
    <t>Larry Carpenter</t>
  </si>
  <si>
    <t>Ann R. Craven</t>
  </si>
  <si>
    <t>Kendra Gangal</t>
  </si>
  <si>
    <t>Alan Thompson</t>
  </si>
  <si>
    <t>Jay Sharpe</t>
  </si>
  <si>
    <t>TD-E-mail address to notify the Auditor that the report has been reviewed-TD</t>
  </si>
  <si>
    <t>gadams@tpsacpas.com</t>
  </si>
  <si>
    <t>jmasters@spdouglas.com</t>
  </si>
  <si>
    <t>wil@wrhuneycuttcpa.com</t>
  </si>
  <si>
    <t>dgougherty@cbh.com</t>
  </si>
  <si>
    <t>amcghinnis@martinstarnes.com</t>
  </si>
  <si>
    <t>dale@mayandplace.com</t>
  </si>
  <si>
    <t>craig@gibcocpa.com</t>
  </si>
  <si>
    <t>larry@lecarpentercpa.com</t>
  </si>
  <si>
    <t>wgreene@greenecocpa.com</t>
  </si>
  <si>
    <t>lgrissom@spdouglas.com</t>
  </si>
  <si>
    <t>greg@redman-cpa.com</t>
  </si>
  <si>
    <t>krandersoncpa@bellsouth.net</t>
  </si>
  <si>
    <t>ddavenport@bpdcpa.com</t>
  </si>
  <si>
    <t>dbennett@jbwandco.com</t>
  </si>
  <si>
    <t>mgkeller@dlkcpapa.com</t>
  </si>
  <si>
    <t>eddie@eddiecarrickcpa.com</t>
  </si>
  <si>
    <t>acraven1948@gmail.com</t>
  </si>
  <si>
    <t>kendra.gangal@kg-cpa.com</t>
  </si>
  <si>
    <t>alanthompson@tpsacpas.com AND bturbeville@tpsacpas.com</t>
  </si>
  <si>
    <t>jay@sharpepatelcpa.com</t>
  </si>
  <si>
    <t>Larry@lecarpentercpa.com</t>
  </si>
  <si>
    <t>TD-E-mail address to send approved invoices (should be at the audit firm)</t>
  </si>
  <si>
    <t>eclayton@tpsacpas.com</t>
  </si>
  <si>
    <t>sparker@spdouglas.com</t>
  </si>
  <si>
    <t>cblackman@gotopotter.com</t>
  </si>
  <si>
    <t>tdagenhart@martinstarnes.com; dwike@martinstarnes.com</t>
  </si>
  <si>
    <t>harold@gibcocpa.com</t>
  </si>
  <si>
    <t>lboyette@asw-cpa.com</t>
  </si>
  <si>
    <t>lmcmahon@pmpcpa.com</t>
  </si>
  <si>
    <t>ruthann.campbell@lowdermilkchurchcpa.com</t>
  </si>
  <si>
    <t>mcruz@cbh.com</t>
  </si>
  <si>
    <t>alanthompson@tpsacpas.com</t>
  </si>
  <si>
    <t>TD-Date Auditor signed the TD</t>
  </si>
  <si>
    <t>1/28/2021</t>
  </si>
  <si>
    <t>12/14/2020</t>
  </si>
  <si>
    <t>11/19/2020</t>
  </si>
  <si>
    <t>11/18/2020</t>
  </si>
  <si>
    <t>10/30/2020</t>
  </si>
  <si>
    <t>1/25/2021</t>
  </si>
  <si>
    <t>12/17/2020</t>
  </si>
  <si>
    <t>1/19/2021</t>
  </si>
  <si>
    <t>1/31/2021</t>
  </si>
  <si>
    <t>11/5/2020</t>
  </si>
  <si>
    <t>1/26/2021</t>
  </si>
  <si>
    <t>12/7/2020</t>
  </si>
  <si>
    <t>3/1/2021</t>
  </si>
  <si>
    <t>1/22/2021</t>
  </si>
  <si>
    <t>10/27/2020</t>
  </si>
  <si>
    <t>1/21/2021</t>
  </si>
  <si>
    <t>1/29/2021</t>
  </si>
  <si>
    <t>12/30/2020</t>
  </si>
  <si>
    <t>1/18/2021</t>
  </si>
  <si>
    <t>2/2/2021</t>
  </si>
  <si>
    <t>1/4/2021</t>
  </si>
  <si>
    <t>2/23/2021</t>
  </si>
  <si>
    <t>1/8/2021</t>
  </si>
  <si>
    <t>9/28/2020</t>
  </si>
  <si>
    <t>6/10/2021</t>
  </si>
  <si>
    <t>11/30/2020</t>
  </si>
  <si>
    <t>12/31/2020</t>
  </si>
  <si>
    <t>12/18/2020</t>
  </si>
  <si>
    <t>11/16/2020</t>
  </si>
  <si>
    <t>10/28/2020</t>
  </si>
  <si>
    <t>1/20/2021</t>
  </si>
  <si>
    <t>12/2/2020</t>
  </si>
  <si>
    <t>1/27/2021</t>
  </si>
  <si>
    <t>11/20/2020</t>
  </si>
  <si>
    <t>12/11/2020</t>
  </si>
  <si>
    <t>10/22/2020</t>
  </si>
  <si>
    <t>12/10/2020</t>
  </si>
  <si>
    <t>11/5/2021</t>
  </si>
  <si>
    <t>1/11/2021</t>
  </si>
  <si>
    <t>10/2/2020</t>
  </si>
  <si>
    <t>12/22/2020</t>
  </si>
  <si>
    <t>10/23/2020</t>
  </si>
  <si>
    <t>5/12/2021</t>
  </si>
  <si>
    <t>9/30/2020</t>
  </si>
  <si>
    <t>4/30/2021</t>
  </si>
  <si>
    <t>9/1/2020</t>
  </si>
  <si>
    <t>TD-Audit  Review Process Route?</t>
  </si>
  <si>
    <t>System</t>
  </si>
  <si>
    <t>Staff</t>
  </si>
  <si>
    <t>RUSH</t>
  </si>
  <si>
    <t>TD-Date Data Received in Portal: (MM/DD/YYY)</t>
  </si>
  <si>
    <t>11/2/2020</t>
  </si>
  <si>
    <t>1/30/2021</t>
  </si>
  <si>
    <t>11/6/2020</t>
  </si>
  <si>
    <t>3/24/2021</t>
  </si>
  <si>
    <t>2/5/2021</t>
  </si>
  <si>
    <t>1/5/2021</t>
  </si>
  <si>
    <t>6/11/2021</t>
  </si>
  <si>
    <t>12/4/2020</t>
  </si>
  <si>
    <t>12/9/2020</t>
  </si>
  <si>
    <t>11/17/2020</t>
  </si>
  <si>
    <t>12/28/2020</t>
  </si>
  <si>
    <t>12/8/2020</t>
  </si>
  <si>
    <t>1/6/2021</t>
  </si>
  <si>
    <t>12/16/2020</t>
  </si>
  <si>
    <t>12/3/2020</t>
  </si>
  <si>
    <t>10/29/2020</t>
  </si>
  <si>
    <t>12/15/2020</t>
  </si>
  <si>
    <t>TD-Date TD Placed Review Process</t>
  </si>
  <si>
    <t>11/3/2020</t>
  </si>
  <si>
    <t>11/23/2020</t>
  </si>
  <si>
    <t>2/9/2021</t>
  </si>
  <si>
    <t>11/9/2020</t>
  </si>
  <si>
    <t>2/24/2021</t>
  </si>
  <si>
    <t>6/15/2021</t>
  </si>
  <si>
    <t>9/22/2020</t>
  </si>
  <si>
    <t>2/3/2021</t>
  </si>
  <si>
    <t>1/12/2021</t>
  </si>
  <si>
    <t>TD-Financial Reviewer Name or Initials</t>
  </si>
  <si>
    <t>Joe Hyde</t>
  </si>
  <si>
    <t>MJ Vieweg</t>
  </si>
  <si>
    <t>DN</t>
  </si>
  <si>
    <t>JLB</t>
  </si>
  <si>
    <t>Eric Faust</t>
  </si>
  <si>
    <t>KLH</t>
  </si>
  <si>
    <t>klh</t>
  </si>
  <si>
    <t>Melinda</t>
  </si>
  <si>
    <t>MM</t>
  </si>
  <si>
    <t>Manasa</t>
  </si>
  <si>
    <t>TE</t>
  </si>
  <si>
    <t>Kendra Boyle</t>
  </si>
  <si>
    <t>TD-Date Financial Review started: (MM/DD/YYYY)</t>
  </si>
  <si>
    <t>2/4/2021</t>
  </si>
  <si>
    <t>11/10/2020</t>
  </si>
  <si>
    <t>2/22/2021</t>
  </si>
  <si>
    <t>2/10/2021</t>
  </si>
  <si>
    <t>10/13/2020</t>
  </si>
  <si>
    <t>2/18/2021</t>
  </si>
  <si>
    <t>2/26/2021</t>
  </si>
  <si>
    <t>11/13/2020</t>
  </si>
  <si>
    <t>11/12/2020</t>
  </si>
  <si>
    <t>2/16/2021</t>
  </si>
  <si>
    <t>10/8/2020</t>
  </si>
  <si>
    <t>1/15/2021</t>
  </si>
  <si>
    <t>11/4/2020</t>
  </si>
  <si>
    <t>12/29/2020</t>
  </si>
  <si>
    <t>6/7/2021</t>
  </si>
  <si>
    <t>1/7/2021</t>
  </si>
  <si>
    <t>1/13/2021</t>
  </si>
  <si>
    <t>5/4/2021</t>
  </si>
  <si>
    <t>9/24/2020</t>
  </si>
  <si>
    <t>TD-Type of Review:</t>
  </si>
  <si>
    <t>TD-Compliance Review was needed (Y/N)</t>
  </si>
  <si>
    <t>N</t>
  </si>
  <si>
    <t>Y</t>
  </si>
  <si>
    <t>n</t>
  </si>
  <si>
    <t>y</t>
  </si>
  <si>
    <t>TD-Final Date Review was completed: (MM/DD/YYYY)</t>
  </si>
  <si>
    <t>2/11/2021</t>
  </si>
  <si>
    <t>6/8/2021</t>
  </si>
  <si>
    <t>10/14/2020</t>
  </si>
  <si>
    <t>4/15/2021</t>
  </si>
  <si>
    <t>11/7/2020</t>
  </si>
  <si>
    <t>1/14/2021</t>
  </si>
  <si>
    <t>TD-WL Issued based on  report  (Y/N)</t>
  </si>
  <si>
    <t>TD-UL Issued based on report  (Y/N)</t>
  </si>
  <si>
    <t>TD-SUL Issued based on report (Y/N)</t>
  </si>
  <si>
    <t>TD-DPI Issued based on  report (Y/N)</t>
  </si>
  <si>
    <t>TD-Unit Visit Needed based on report (Y/N)</t>
  </si>
  <si>
    <t>TD-Financial Reviewer signed off in CCH (Y/N)</t>
  </si>
  <si>
    <t>TD-Mentor Reviewer Name or Initials</t>
  </si>
  <si>
    <t>MC</t>
  </si>
  <si>
    <t>TD-Date WL sent: (MM/DD/YYYY or N/A)</t>
  </si>
  <si>
    <t>10/20/2020</t>
  </si>
  <si>
    <t>TD-Date WL corrections received: (MM/DD/YYYY or N/A)</t>
  </si>
  <si>
    <t>TD- Date UL or SUL sent: (MM/DD/YYYY or N/A)</t>
  </si>
  <si>
    <t>TD-Compliance Reviewer Name or Initials</t>
  </si>
  <si>
    <t>Not Completed</t>
  </si>
  <si>
    <t>DCC</t>
  </si>
  <si>
    <t>TD-Date Compliance Review Started: (MM/DD/YYYY)</t>
  </si>
  <si>
    <t>9/25/2020</t>
  </si>
  <si>
    <t>2/8/2021</t>
  </si>
  <si>
    <t>TD-Date Compliance review completed (MM/DD/YYYY)</t>
  </si>
  <si>
    <t>3/3/2021</t>
  </si>
  <si>
    <t>2/12/2021</t>
  </si>
  <si>
    <t>TD-Number of major programs</t>
  </si>
  <si>
    <t>TD-Compliance reviewer concludes this audit is :</t>
  </si>
  <si>
    <t>Yellow Book</t>
  </si>
  <si>
    <t>Single Audit</t>
  </si>
  <si>
    <t>TD-Manager Reviewer Name or Initials</t>
  </si>
  <si>
    <t>hjn</t>
  </si>
  <si>
    <t>SM</t>
  </si>
  <si>
    <t>TD-Date of Manager Review (MM/DD/YYYY)</t>
  </si>
  <si>
    <t>6/24/2021</t>
  </si>
  <si>
    <t>TD-Manager signed off in CCH  (Y/N)</t>
  </si>
  <si>
    <t>First name of finance officer or interim finance officer (please enter ôvacantö for first or last name if the position is currently vacant)</t>
  </si>
  <si>
    <t>Donna</t>
  </si>
  <si>
    <t>Beverly</t>
  </si>
  <si>
    <t>Crystal</t>
  </si>
  <si>
    <t>Heather</t>
  </si>
  <si>
    <t>Linda</t>
  </si>
  <si>
    <t>Eric</t>
  </si>
  <si>
    <t>Last name of finance officer or interim finance officer (please enter ôvacantö for first or last name if the position is currently vacant)</t>
  </si>
  <si>
    <t>Martin</t>
  </si>
  <si>
    <t>PERMANENT</t>
  </si>
  <si>
    <t>permanent</t>
  </si>
  <si>
    <t>YES</t>
  </si>
  <si>
    <t>1/1/2015</t>
  </si>
  <si>
    <t>1/1/2013</t>
  </si>
  <si>
    <t>Has the finance officer or interim finance officer submitted (or has ensured the submission of) all required and applicable reports, including but not limited to, the annual audit report (N.C.G.S. 159-34), the semi-annual report on cash and investments (ô</t>
  </si>
  <si>
    <t>TD-Were debt service payments made late?á Deferred payments authorized by LGC or other state agencies should not be counted as late for purposes of this question.</t>
  </si>
  <si>
    <t>Interim Finance Director</t>
  </si>
  <si>
    <t>TD-Bond Covenants Met?</t>
  </si>
  <si>
    <t>10/26/2020</t>
  </si>
  <si>
    <t>10/19/2020</t>
  </si>
  <si>
    <t>TD-Type of Audit (Financial Only, Yellow Book, Single Audit)</t>
  </si>
  <si>
    <t>Financial Only</t>
  </si>
  <si>
    <t>TD-Did your CPA firm prepare the Unit's financial statements?</t>
  </si>
  <si>
    <t>TD-Who is the designated person with skills, knowledge and experience (SKE) for the unit?</t>
  </si>
  <si>
    <t>Connie Huffman, CPA</t>
  </si>
  <si>
    <t>TD-What is the designated SKE's title?</t>
  </si>
  <si>
    <t>CPA</t>
  </si>
  <si>
    <t>Contract Accountant</t>
  </si>
  <si>
    <t>TD-Who is the designated SKE's employer?</t>
  </si>
  <si>
    <t xml:space="preserve">PERFORMANCE INDICATORS </t>
  </si>
  <si>
    <t>The self-reported information from your unit's audit report was used to generate the following trends and performance indicators.    We have created this Performance Indicator tab to make these indicators available to auditors and local governments when your audit is conducted. If any unit's results are shaded red, the unit must submit a "Response to the Auditor's Findings, Recommendations, and Fiscal Matters" within 60 days from the auditor's board presentation.  The response must address all performance indicators shaded in red.</t>
  </si>
  <si>
    <t>This column provides the accounts and formula used in the calculation.  If the Unit Results cell is red, please verify that the data is entered correctly in the "Unit Data From Audit Worksheet" or "TD Info Completed by Auditor" as indicated for accounts listed in Column J.</t>
  </si>
  <si>
    <t>Fiscal Year 2022</t>
  </si>
  <si>
    <t>1.</t>
  </si>
  <si>
    <t>2.</t>
  </si>
  <si>
    <t>Units of government are grouped by general fund expenditures for purposes of evaluating available fund balance as a percentage of expenditures (GF FBA%).  Each grouping category has its own minimum threshold. If you are in the lower quartile your GF FBA% might be considered a performance indicator of concern and you might be asked to communicate to us. To the left are the minimum thresholds for Municipalities and Counties.</t>
  </si>
  <si>
    <t>3.</t>
  </si>
  <si>
    <t>4.</t>
  </si>
  <si>
    <t>WATER SEWER FUND:</t>
  </si>
  <si>
    <t>Note: If more than one performance indicator is identified,  one proposed solution may solve all water and sewer performance indicators.</t>
  </si>
  <si>
    <t>5.</t>
  </si>
  <si>
    <t>Cash Flow Indicators:</t>
  </si>
  <si>
    <t>6.</t>
  </si>
  <si>
    <t>7.</t>
  </si>
  <si>
    <t>Unrestricted cash /total expenses excluding depreciation, including debt service principal and interest</t>
  </si>
  <si>
    <r>
      <t xml:space="preserve">This indicator calculates how many month's worth of expenses (including debt principal and interest but not depreciation) a unit can pay based on the amount of unrestricted cash at year-end.  The typical billing cycle is one month (8.33%) and one extra month usually gives a local government enough cash to handle unusual monthly expenses (16.66%). </t>
    </r>
    <r>
      <rPr>
        <b/>
        <sz val="12"/>
        <color theme="1"/>
        <rFont val="Calibri"/>
        <family val="2"/>
        <scheme val="minor"/>
      </rPr>
      <t xml:space="preserve"> This 16% would be the bare minimum necessary to keep the fund from experiencing cash flow issues.</t>
    </r>
  </si>
  <si>
    <t>8.</t>
  </si>
  <si>
    <t>It appears your Water Sewer Fund has  transfers-in for the support of operations that are greater than 3% of the total of operating and non-operating expenses.  Please discuss the purpose of such transfers-in and if you plan to continue these transfers-in.</t>
  </si>
  <si>
    <t>The rate structure of the Water and Sewer Fund should support the operating expenses of the fund without operating subsidies or transfers from other funds.</t>
  </si>
  <si>
    <t>Note: If more than one performance indicator is identified,  one proposed solution may solve all electric performance indicators.</t>
  </si>
  <si>
    <t>9.</t>
  </si>
  <si>
    <t>10.</t>
  </si>
  <si>
    <t>11.</t>
  </si>
  <si>
    <t>12.</t>
  </si>
  <si>
    <t>The 2022 Audit Report is expected to be submitted within five months plus one day from the fiscal year end per the auditor.  (December 1st for most units)</t>
  </si>
  <si>
    <t>TD Info Completed by Auditor tab: CCH acct # 979</t>
  </si>
  <si>
    <t>13.</t>
  </si>
  <si>
    <t>14.</t>
  </si>
  <si>
    <t>16.</t>
  </si>
  <si>
    <t>17.</t>
  </si>
  <si>
    <t>18.</t>
  </si>
  <si>
    <t xml:space="preserve">The Unit had material weaknesses, significant deficiencies, and/or statutory violations that should be addressed in the FPIC Response Letter.  </t>
  </si>
  <si>
    <t>This indicator lists whether the unit has any material weaknesses, significant deficiencies, or management letter comments that require a response.</t>
  </si>
  <si>
    <t>19.</t>
  </si>
  <si>
    <t>The unit had problems with debt service payments being late and/or did not comply with the bond covenants.</t>
  </si>
  <si>
    <t>You indicated that you expect a decrease in property value for your next property revaluation.   In your FPIC Response Letter please discuss the magnitude of the drop in valuation, the overall cause of the drop and how you plan to recover the lost revenues.</t>
  </si>
  <si>
    <t>The unit has expenditures that exceed the legal budget ordinance.  This indicates that the unit's purchase order system, contract approval process and / or payment process is not in compliance with North Carolina General Statute 159.</t>
  </si>
  <si>
    <t>Ahoskie</t>
  </si>
  <si>
    <t>Alamance</t>
  </si>
  <si>
    <t>Albemarle</t>
  </si>
  <si>
    <t>Alliance</t>
  </si>
  <si>
    <t>Transfers to Electric Capital Projects Per Audit</t>
  </si>
  <si>
    <t>Angier</t>
  </si>
  <si>
    <t>Ansonville</t>
  </si>
  <si>
    <t>Apex</t>
  </si>
  <si>
    <t>Arapahoe</t>
  </si>
  <si>
    <t>Archdale</t>
  </si>
  <si>
    <t>Archer Lodge</t>
  </si>
  <si>
    <t>Asheboro</t>
  </si>
  <si>
    <t>Asheville</t>
  </si>
  <si>
    <t>Atkinson</t>
  </si>
  <si>
    <t>Amount Transferred minus PILOT and Transfers to Electric Capital Projects</t>
  </si>
  <si>
    <t>Atlantic Beach</t>
  </si>
  <si>
    <t>Aurora</t>
  </si>
  <si>
    <t>Autryville</t>
  </si>
  <si>
    <t>Bakersville</t>
  </si>
  <si>
    <t>Bald Head Island</t>
  </si>
  <si>
    <t>Banner Elk</t>
  </si>
  <si>
    <t>Bayboro</t>
  </si>
  <si>
    <t>Bear Grass</t>
  </si>
  <si>
    <t>Beaufort</t>
  </si>
  <si>
    <t>Beech Mountain</t>
  </si>
  <si>
    <t>Bethania</t>
  </si>
  <si>
    <t>Belwood</t>
  </si>
  <si>
    <t>Benson</t>
  </si>
  <si>
    <t>Bermuda Run</t>
  </si>
  <si>
    <t>Bessemer City</t>
  </si>
  <si>
    <t>Beulaville</t>
  </si>
  <si>
    <t>Biltmore Forest</t>
  </si>
  <si>
    <t>Biscoe</t>
  </si>
  <si>
    <t>Black Mountain</t>
  </si>
  <si>
    <t>Bladenboro</t>
  </si>
  <si>
    <t>Blowing Rock</t>
  </si>
  <si>
    <t>Bogue</t>
  </si>
  <si>
    <t>Boiling Springs</t>
  </si>
  <si>
    <t>Boiling Spring Lakes</t>
  </si>
  <si>
    <t>Bolivia</t>
  </si>
  <si>
    <t>Boone</t>
  </si>
  <si>
    <t>Boonville</t>
  </si>
  <si>
    <t>Bostic</t>
  </si>
  <si>
    <t>Bridgeton</t>
  </si>
  <si>
    <t>Broadway</t>
  </si>
  <si>
    <t>Brookford</t>
  </si>
  <si>
    <t>Brunswick</t>
  </si>
  <si>
    <t>Bryson City</t>
  </si>
  <si>
    <t>Burgaw</t>
  </si>
  <si>
    <t>Burlington</t>
  </si>
  <si>
    <t>Burnsville</t>
  </si>
  <si>
    <t>Butner</t>
  </si>
  <si>
    <t>Cajah's Mountain</t>
  </si>
  <si>
    <t>Calabash</t>
  </si>
  <si>
    <t>Calypso</t>
  </si>
  <si>
    <t>Cameron</t>
  </si>
  <si>
    <t>Candor</t>
  </si>
  <si>
    <t>Canton</t>
  </si>
  <si>
    <t>Cape Carteret</t>
  </si>
  <si>
    <t>Carolina Beach</t>
  </si>
  <si>
    <t>Carolina Shores</t>
  </si>
  <si>
    <t>Carrboro</t>
  </si>
  <si>
    <t>Carthage</t>
  </si>
  <si>
    <t>Cary</t>
  </si>
  <si>
    <t>Caswell Beach</t>
  </si>
  <si>
    <t>Catawba</t>
  </si>
  <si>
    <t>Cedar Point</t>
  </si>
  <si>
    <t>Cedar Rock</t>
  </si>
  <si>
    <t>Chadbourn</t>
  </si>
  <si>
    <t>Cherryville</t>
  </si>
  <si>
    <t>China Grove</t>
  </si>
  <si>
    <t>Claremont</t>
  </si>
  <si>
    <t>Clayton</t>
  </si>
  <si>
    <t>Clemmons</t>
  </si>
  <si>
    <t>Cleveland</t>
  </si>
  <si>
    <t>Clinton</t>
  </si>
  <si>
    <t>Clyde</t>
  </si>
  <si>
    <t>Coats</t>
  </si>
  <si>
    <t>Columbus</t>
  </si>
  <si>
    <t>Como</t>
  </si>
  <si>
    <t>Concord</t>
  </si>
  <si>
    <t>Connelly Springs</t>
  </si>
  <si>
    <t>Conover</t>
  </si>
  <si>
    <t>Conway</t>
  </si>
  <si>
    <t>Cooleemee</t>
  </si>
  <si>
    <t>Cornelius</t>
  </si>
  <si>
    <t>Cove City</t>
  </si>
  <si>
    <t>Cramerton</t>
  </si>
  <si>
    <t>Creedmoor</t>
  </si>
  <si>
    <t>Crossnore</t>
  </si>
  <si>
    <t>Danbury</t>
  </si>
  <si>
    <t>Davidson</t>
  </si>
  <si>
    <t>Denton</t>
  </si>
  <si>
    <t>Dillsboro</t>
  </si>
  <si>
    <t>Dobson</t>
  </si>
  <si>
    <t>Dortches</t>
  </si>
  <si>
    <t>Drexel</t>
  </si>
  <si>
    <t>Dublin</t>
  </si>
  <si>
    <t>Duck</t>
  </si>
  <si>
    <t>Dunn</t>
  </si>
  <si>
    <t>East Arcadia</t>
  </si>
  <si>
    <t>East Bend</t>
  </si>
  <si>
    <t>Eastover</t>
  </si>
  <si>
    <t>Eden</t>
  </si>
  <si>
    <t>Edenton</t>
  </si>
  <si>
    <t>Elizabethtown</t>
  </si>
  <si>
    <t>Elk Park</t>
  </si>
  <si>
    <t>Elkin</t>
  </si>
  <si>
    <t>Ellenboro</t>
  </si>
  <si>
    <t>Elon</t>
  </si>
  <si>
    <t>Emerald Isle</t>
  </si>
  <si>
    <t>Fairview</t>
  </si>
  <si>
    <t>Faison</t>
  </si>
  <si>
    <t>Faith</t>
  </si>
  <si>
    <t>Falcon</t>
  </si>
  <si>
    <t>Falkland</t>
  </si>
  <si>
    <t>Fallston</t>
  </si>
  <si>
    <t>Farmville</t>
  </si>
  <si>
    <t>Fayetteville</t>
  </si>
  <si>
    <t>Flat Rock</t>
  </si>
  <si>
    <t>Fletcher</t>
  </si>
  <si>
    <t>Forest City</t>
  </si>
  <si>
    <t>Forest Hills</t>
  </si>
  <si>
    <t>Fountain</t>
  </si>
  <si>
    <t>Foxfire Village</t>
  </si>
  <si>
    <t>Franklin</t>
  </si>
  <si>
    <t>Franklinton</t>
  </si>
  <si>
    <t>Fuquay-Varina</t>
  </si>
  <si>
    <t>Gamewell</t>
  </si>
  <si>
    <t>Garland</t>
  </si>
  <si>
    <t>Garner</t>
  </si>
  <si>
    <t>Garysburg</t>
  </si>
  <si>
    <t>Gastonia</t>
  </si>
  <si>
    <t>Gatesville</t>
  </si>
  <si>
    <t>Gibsonville</t>
  </si>
  <si>
    <t>Godwin</t>
  </si>
  <si>
    <t>Goldston</t>
  </si>
  <si>
    <t>Grandfather Village</t>
  </si>
  <si>
    <t>Granite Falls</t>
  </si>
  <si>
    <t>Granite Quarry</t>
  </si>
  <si>
    <t>Grantsboro</t>
  </si>
  <si>
    <t>Grifton</t>
  </si>
  <si>
    <t>Grimesland</t>
  </si>
  <si>
    <t>Harmony</t>
  </si>
  <si>
    <t>Harrells</t>
  </si>
  <si>
    <t>Harrellsville</t>
  </si>
  <si>
    <t>Harrisburg</t>
  </si>
  <si>
    <t>Havelock</t>
  </si>
  <si>
    <t>Hayesville</t>
  </si>
  <si>
    <t>Hemby Bridge</t>
  </si>
  <si>
    <t>Hendersonville</t>
  </si>
  <si>
    <t>Hickory</t>
  </si>
  <si>
    <t>High Shoals</t>
  </si>
  <si>
    <t>Highlands</t>
  </si>
  <si>
    <t>Hildebran</t>
  </si>
  <si>
    <t>Hillsborough</t>
  </si>
  <si>
    <t>Hobgood</t>
  </si>
  <si>
    <t>Holden Beach</t>
  </si>
  <si>
    <t>Holly Springs</t>
  </si>
  <si>
    <t>Hope Mills</t>
  </si>
  <si>
    <t>Hot Springs</t>
  </si>
  <si>
    <t>Huntersville</t>
  </si>
  <si>
    <t>Indian Trail</t>
  </si>
  <si>
    <t>Jacksonville</t>
  </si>
  <si>
    <t>Jamestown</t>
  </si>
  <si>
    <t>Jamesville</t>
  </si>
  <si>
    <t>Jefferson</t>
  </si>
  <si>
    <t>Jonesville</t>
  </si>
  <si>
    <t>Kannapolis</t>
  </si>
  <si>
    <t>Kelford</t>
  </si>
  <si>
    <t>Kenansville</t>
  </si>
  <si>
    <t>Kenly</t>
  </si>
  <si>
    <t>Kernersville</t>
  </si>
  <si>
    <t>Kill Devil Hills</t>
  </si>
  <si>
    <t>King</t>
  </si>
  <si>
    <t>Kings Mountain</t>
  </si>
  <si>
    <t>Kinston</t>
  </si>
  <si>
    <t>Kittrell</t>
  </si>
  <si>
    <t>Kitty Hawk</t>
  </si>
  <si>
    <t>Knightdale</t>
  </si>
  <si>
    <t>Kure Beach</t>
  </si>
  <si>
    <t>La Grange</t>
  </si>
  <si>
    <t>Lake Lure</t>
  </si>
  <si>
    <t>Lake Park</t>
  </si>
  <si>
    <t>Lake Santeetlah</t>
  </si>
  <si>
    <t>Lake Waccamaw</t>
  </si>
  <si>
    <t>Landis</t>
  </si>
  <si>
    <t>Lansing</t>
  </si>
  <si>
    <t>Lasker</t>
  </si>
  <si>
    <t>Lattimore</t>
  </si>
  <si>
    <t>Laurel Park</t>
  </si>
  <si>
    <t>Laurinburg</t>
  </si>
  <si>
    <t>Lawndale</t>
  </si>
  <si>
    <t>Leggett</t>
  </si>
  <si>
    <t>Leland</t>
  </si>
  <si>
    <t>Lenoir</t>
  </si>
  <si>
    <t>Lewiston-Woodville</t>
  </si>
  <si>
    <t>Lewisville</t>
  </si>
  <si>
    <t>Lexington</t>
  </si>
  <si>
    <t>Liberty</t>
  </si>
  <si>
    <t>Lilesville</t>
  </si>
  <si>
    <t>Lillington</t>
  </si>
  <si>
    <t>Lincolnton</t>
  </si>
  <si>
    <t>Linden</t>
  </si>
  <si>
    <t>Littleton</t>
  </si>
  <si>
    <t>Locust</t>
  </si>
  <si>
    <t>Long View</t>
  </si>
  <si>
    <t>Louisburg</t>
  </si>
  <si>
    <t>Lowell</t>
  </si>
  <si>
    <t>Lumber Bridge</t>
  </si>
  <si>
    <t>Madison</t>
  </si>
  <si>
    <t>Maggie Valley</t>
  </si>
  <si>
    <t>Maiden</t>
  </si>
  <si>
    <t>Manteo</t>
  </si>
  <si>
    <t>Marietta</t>
  </si>
  <si>
    <t>Marion</t>
  </si>
  <si>
    <t>Mars Hill</t>
  </si>
  <si>
    <t>Marshall</t>
  </si>
  <si>
    <t>Marshville</t>
  </si>
  <si>
    <t>Marvin</t>
  </si>
  <si>
    <t>Matthews</t>
  </si>
  <si>
    <t>Maxton</t>
  </si>
  <si>
    <t>Mayodan</t>
  </si>
  <si>
    <t>McAdenville</t>
  </si>
  <si>
    <t>McDonald</t>
  </si>
  <si>
    <t>McFarlan</t>
  </si>
  <si>
    <t>Mebane</t>
  </si>
  <si>
    <t>Mesic</t>
  </si>
  <si>
    <t>Middlesex</t>
  </si>
  <si>
    <t>Midland</t>
  </si>
  <si>
    <t>Midway</t>
  </si>
  <si>
    <t>Mills River</t>
  </si>
  <si>
    <t>Mineral Springs</t>
  </si>
  <si>
    <t>Minnesott Beach</t>
  </si>
  <si>
    <t>Misenheimer</t>
  </si>
  <si>
    <t>Mocksville</t>
  </si>
  <si>
    <t>Momeyer</t>
  </si>
  <si>
    <t>Monroe</t>
  </si>
  <si>
    <t>Mooresboro</t>
  </si>
  <si>
    <t>Mooresville</t>
  </si>
  <si>
    <t>Morehead City</t>
  </si>
  <si>
    <t>Morganton</t>
  </si>
  <si>
    <t>Morrisville</t>
  </si>
  <si>
    <t>Morven</t>
  </si>
  <si>
    <t>Mount Airy</t>
  </si>
  <si>
    <t>Mount Gilead</t>
  </si>
  <si>
    <t>Mount Pleasant</t>
  </si>
  <si>
    <t>Murfreesboro</t>
  </si>
  <si>
    <t>Murphy</t>
  </si>
  <si>
    <t>Nags Head</t>
  </si>
  <si>
    <t>Nashville</t>
  </si>
  <si>
    <t>New Bern</t>
  </si>
  <si>
    <t>New London</t>
  </si>
  <si>
    <t>Newland</t>
  </si>
  <si>
    <t>Newton</t>
  </si>
  <si>
    <t>North Topsail Beach</t>
  </si>
  <si>
    <t>North Wilkesboro</t>
  </si>
  <si>
    <t>Northwest</t>
  </si>
  <si>
    <t>Oak Island</t>
  </si>
  <si>
    <t>Oak Ridge</t>
  </si>
  <si>
    <t>Oakboro</t>
  </si>
  <si>
    <t>Ocean Isle Beach</t>
  </si>
  <si>
    <t>Old Fort</t>
  </si>
  <si>
    <t>Oriental</t>
  </si>
  <si>
    <t>Orrum</t>
  </si>
  <si>
    <t>Ossipee</t>
  </si>
  <si>
    <t>Oxford</t>
  </si>
  <si>
    <t>Pantego</t>
  </si>
  <si>
    <t>Parkton</t>
  </si>
  <si>
    <t>Parmele</t>
  </si>
  <si>
    <t>Patterson Springs</t>
  </si>
  <si>
    <t>Peachland</t>
  </si>
  <si>
    <t>Peletier</t>
  </si>
  <si>
    <t>Pembroke</t>
  </si>
  <si>
    <t>Pine Knoll Shores</t>
  </si>
  <si>
    <t>Pine Level</t>
  </si>
  <si>
    <t>Pinebluff</t>
  </si>
  <si>
    <t>Pinehurst</t>
  </si>
  <si>
    <t>Pinetops</t>
  </si>
  <si>
    <t>Pineville</t>
  </si>
  <si>
    <t>Pink Hill</t>
  </si>
  <si>
    <t>Pittsboro</t>
  </si>
  <si>
    <t>Pleasant Garden</t>
  </si>
  <si>
    <t>Polkton</t>
  </si>
  <si>
    <t>Powellsville</t>
  </si>
  <si>
    <t>Princeton</t>
  </si>
  <si>
    <t>Raeford</t>
  </si>
  <si>
    <t>Raleigh</t>
  </si>
  <si>
    <t>Randleman</t>
  </si>
  <si>
    <t>Raynham</t>
  </si>
  <si>
    <t>Red Cross</t>
  </si>
  <si>
    <t>Red Oak</t>
  </si>
  <si>
    <t>Reidsville</t>
  </si>
  <si>
    <t>Rennert</t>
  </si>
  <si>
    <t>Rhodhiss</t>
  </si>
  <si>
    <t>Richlands</t>
  </si>
  <si>
    <t>River Bend</t>
  </si>
  <si>
    <t>Roanoke Rapids</t>
  </si>
  <si>
    <t>Robbinsville</t>
  </si>
  <si>
    <t>Rockwell</t>
  </si>
  <si>
    <t>Rocky Mount</t>
  </si>
  <si>
    <t>Rolesville</t>
  </si>
  <si>
    <t>Roper</t>
  </si>
  <si>
    <t>Rose Hill</t>
  </si>
  <si>
    <t>Roxobel</t>
  </si>
  <si>
    <t>Rural Hall</t>
  </si>
  <si>
    <t>Rutherford College</t>
  </si>
  <si>
    <t>Rutherfordton</t>
  </si>
  <si>
    <t>Salemburg</t>
  </si>
  <si>
    <t>Salisbury</t>
  </si>
  <si>
    <t>Saluda</t>
  </si>
  <si>
    <t>Sandy Creek</t>
  </si>
  <si>
    <t>Sandyfield</t>
  </si>
  <si>
    <t>Sanford</t>
  </si>
  <si>
    <t>Saratoga</t>
  </si>
  <si>
    <t>Sawmills</t>
  </si>
  <si>
    <t>Seaboard</t>
  </si>
  <si>
    <t>Seagrove</t>
  </si>
  <si>
    <t>Selma</t>
  </si>
  <si>
    <t>Seven Devils</t>
  </si>
  <si>
    <t>Seven Springs</t>
  </si>
  <si>
    <t>Severn</t>
  </si>
  <si>
    <t>Shallotte</t>
  </si>
  <si>
    <t>Shelby</t>
  </si>
  <si>
    <t>Simpson</t>
  </si>
  <si>
    <t>Sims</t>
  </si>
  <si>
    <t>Smithfield</t>
  </si>
  <si>
    <t>Southern Pines</t>
  </si>
  <si>
    <t>Southern Shores</t>
  </si>
  <si>
    <t>Southport</t>
  </si>
  <si>
    <t>Sparta</t>
  </si>
  <si>
    <t>Speed</t>
  </si>
  <si>
    <t>Spencer</t>
  </si>
  <si>
    <t>Spindale</t>
  </si>
  <si>
    <t>Spring Hope</t>
  </si>
  <si>
    <t>Spruce Pine</t>
  </si>
  <si>
    <r>
      <rPr>
        <b/>
        <i/>
        <sz val="11"/>
        <rFont val="Calibri"/>
        <family val="2"/>
        <scheme val="minor"/>
      </rPr>
      <t>Payment in Lieu of Taxes Error (cell f27):</t>
    </r>
    <r>
      <rPr>
        <i/>
        <sz val="11"/>
        <rFont val="Calibri"/>
        <family val="2"/>
        <scheme val="minor"/>
      </rPr>
      <t xml:space="preserve">  When the "Actual Pilot" (cell F16) doesn't agree with the "Calculated Pilot" (cell G16) you will get an error message requiring you to investigate variance.</t>
    </r>
  </si>
  <si>
    <t>Less:</t>
  </si>
  <si>
    <t>Encumbrances at June 30 - General Fund (listed in the notes)</t>
  </si>
  <si>
    <t xml:space="preserve">Expenditures: </t>
  </si>
  <si>
    <t>Adjustments:</t>
  </si>
  <si>
    <t>This indicator shows if there were electric transfers in in violation of G.S. 159B-39 or in violation of the unit's transfer policy.</t>
  </si>
  <si>
    <r>
      <t xml:space="preserve">
In the past, units of government have been grouped by population to evaluate ratios and benchmarking (including Fund Balance Available).  Beginning with fiscal year 2020, we have grouped units by General Fund expenditures for purposes of evaluating the minimum amount of fund balance a unit needs to operate.  A unit's General Fund expenditures proved to be a better correlation to the amount of funds balance needed to operate, especially for units with large higher education or tourism populations. </t>
    </r>
    <r>
      <rPr>
        <b/>
        <sz val="14"/>
        <rFont val="Calibri"/>
        <family val="2"/>
        <scheme val="minor"/>
      </rPr>
      <t xml:space="preserve"> Activity from Debt Service Funds (if applicable) is included in the calculation because these funds typically originate from the General Fund and are transferred to a Debt Service Fund.</t>
    </r>
    <r>
      <rPr>
        <b/>
        <sz val="14"/>
        <color theme="1"/>
        <rFont val="Calibri"/>
        <family val="2"/>
        <scheme val="minor"/>
      </rPr>
      <t xml:space="preserve">
The table below lists the thresholds that are used in the analysis of your unit's fiscal health.  These thresholds were determined based on an analysis of previous years </t>
    </r>
    <r>
      <rPr>
        <b/>
        <sz val="14"/>
        <rFont val="Calibri"/>
        <family val="2"/>
        <scheme val="minor"/>
      </rPr>
      <t xml:space="preserve">general fund activity.  These thresholds will be monitored and updated as applicable. </t>
    </r>
  </si>
  <si>
    <t xml:space="preserve">This indicator shows that the local government did not collect 3% (or more) of its budgeted ad valorem taxes.  This could be an indicator of negative economic events, inaccurate budgeting, and/or issues with the collection process.  Uncollected revenues at the 3% level represent several pennies of the tax rate.  </t>
  </si>
  <si>
    <t>Spencer Mountain</t>
  </si>
  <si>
    <t>Column B</t>
  </si>
  <si>
    <t>Column F</t>
  </si>
  <si>
    <t>Transfers to Electric Capital Projects</t>
  </si>
  <si>
    <t>Percent of</t>
  </si>
  <si>
    <t>Gross Fixed</t>
  </si>
  <si>
    <t>Assets</t>
  </si>
  <si>
    <t>Amount of transfer out of the Electric to the General Fund that is for Payment in Lieu of Taxes (PILOT)</t>
  </si>
  <si>
    <t>Revenue</t>
  </si>
  <si>
    <t>Gross  Annual</t>
  </si>
  <si>
    <r>
      <t xml:space="preserve">Fund balance available for appropriation is an important reserve for local governments to provide cash flow during periods of declining revenues and to be used for emergencies and unforeseen expenditures.  The information to the left indicates the amount of available cash on hand.  You will also see the average for units of your size. </t>
    </r>
    <r>
      <rPr>
        <b/>
        <sz val="12"/>
        <color theme="1"/>
        <rFont val="Calibri"/>
        <family val="2"/>
        <scheme val="minor"/>
      </rPr>
      <t xml:space="preserve"> Note that 8.33% represents enough fund balance to cover only one month of expenditures.</t>
    </r>
    <r>
      <rPr>
        <sz val="12"/>
        <color theme="1"/>
        <rFont val="Calibri"/>
        <family val="2"/>
        <scheme val="minor"/>
      </rPr>
      <t xml:space="preserve">  Normally, a unit has to either increase revenues or decrease expenditures to increase fund balance available. 
This calculation looks at fund balance available plus debt service fund balance (if applicable) less Powell Bill.  This number is them divided by the total of total expenditures plus transfers out less bond proceeds.
</t>
    </r>
  </si>
  <si>
    <t>test data</t>
  </si>
  <si>
    <t>Amount expended for Powell Bill expenditures in the General Fund</t>
  </si>
  <si>
    <t>Electric Fund Revenue, Expenses &amp; Changes in Fund Net Position</t>
  </si>
  <si>
    <t>Electric Fund Revenue, Expenses &amp; Changes in Fund Net Position or Notes to Financial Statements</t>
  </si>
  <si>
    <t>Water &amp; Sewer Revenue, Expenses &amp; Changes in Fund Net Position</t>
  </si>
  <si>
    <t xml:space="preserve"> Mark to Market unrealized losses in the Electric Fund.</t>
  </si>
  <si>
    <t>Total ARPA funds actually expended since inception as of June 30th.  Do not include encumbered funds in this number.</t>
  </si>
  <si>
    <t>American Rescue Plan Ace (ARPA)</t>
  </si>
  <si>
    <t xml:space="preserve"> Did your audit disclose as a finding bank reconciliations or subsidiary ledger reconciliations not performed timely? (Yes or No)</t>
  </si>
  <si>
    <t>Did your audit disclose as a finding that the unit’s records were not completed by the agreed upon time? (Yes or No)</t>
  </si>
  <si>
    <t>Did your audit disclose as a finding any budget violations? (Yes or No)</t>
  </si>
  <si>
    <t>Did your audit disclose as a finding any statutory violations? (not including budget violations) (Yes or No)</t>
  </si>
  <si>
    <t xml:space="preserve">Is there a finding for lack of segregation of duties at this unit? </t>
  </si>
  <si>
    <t>Is there a finding for lack of technical skills, knowledge and experience (SKE) at this unit?</t>
  </si>
  <si>
    <t xml:space="preserve">Is there is a going concern finding noted in the audit report? </t>
  </si>
  <si>
    <t>Date (MM/DD/YYYY)</t>
  </si>
  <si>
    <t>Data Collection</t>
  </si>
  <si>
    <t>Unit Number</t>
  </si>
  <si>
    <t>Electric Fund  Transfer Policy</t>
  </si>
  <si>
    <t>Electric Fund Transfer worksheet</t>
  </si>
  <si>
    <t>NC Municipal Power Agency Number 1</t>
  </si>
  <si>
    <t>G.S. 159B-39</t>
  </si>
  <si>
    <t>subtotal of transfers to other funds</t>
  </si>
  <si>
    <t>Enter Numbers from Current Year Audit</t>
  </si>
  <si>
    <t>Values from Prior Year Audit</t>
  </si>
  <si>
    <t>NC Eastern Municipal Power Agency</t>
  </si>
  <si>
    <r>
      <rPr>
        <u/>
        <sz val="11"/>
        <color indexed="8"/>
        <rFont val="Calibri"/>
        <family val="2"/>
        <scheme val="minor"/>
      </rPr>
      <t>Did unit raise Water Sewer rates during the audited fiscal period</t>
    </r>
    <r>
      <rPr>
        <sz val="11"/>
        <color theme="1"/>
        <rFont val="Calibri"/>
        <family val="2"/>
        <scheme val="minor"/>
      </rPr>
      <t>? -</t>
    </r>
    <r>
      <rPr>
        <sz val="11"/>
        <color indexed="60"/>
        <rFont val="Calibri"/>
        <family val="2"/>
        <scheme val="minor"/>
      </rPr>
      <t xml:space="preserve"> answer Yes =1 or No= 2</t>
    </r>
  </si>
  <si>
    <r>
      <rPr>
        <u/>
        <sz val="11"/>
        <color indexed="8"/>
        <rFont val="Calibri"/>
        <family val="2"/>
        <scheme val="minor"/>
      </rPr>
      <t>Did unit raise Water Sewer rates during the budget year following the audited fiscal year</t>
    </r>
    <r>
      <rPr>
        <sz val="11"/>
        <color theme="1"/>
        <rFont val="Calibri"/>
        <family val="2"/>
        <scheme val="minor"/>
      </rPr>
      <t xml:space="preserve">? - </t>
    </r>
    <r>
      <rPr>
        <sz val="11"/>
        <color indexed="60"/>
        <rFont val="Calibri"/>
        <family val="2"/>
        <scheme val="minor"/>
      </rPr>
      <t>answer Yes=1 or No=2</t>
    </r>
  </si>
  <si>
    <r>
      <t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t>
    </r>
    <r>
      <rPr>
        <b/>
        <sz val="11"/>
        <color theme="1"/>
        <rFont val="Calibri"/>
        <family val="2"/>
        <scheme val="minor"/>
      </rPr>
      <t xml:space="preserve">Select "1" for Yes and "2" for No.
</t>
    </r>
  </si>
  <si>
    <t>Trial Balance</t>
  </si>
  <si>
    <t>TD Info Completed by Auditor : CCH acct # 1057</t>
  </si>
  <si>
    <t xml:space="preserve">NC DEPARTMENT OF STATE TREASURER- STATE AND LOCAL GOVERNMENT FINANCE DIVISION
TD Info Completed by Auditor
</t>
  </si>
  <si>
    <t>Please see the INSTRUCTIONS worksheet before completing this form</t>
  </si>
  <si>
    <t xml:space="preserve">If a unit has no performance indicators of concern that would require them to submit a Response to Audit Findings, Recommendations and Fiscal Matters, but they are currently on the  Unit Assistance List, they must still submit an FPIC Response Letter.  Their response should discuss the financial plan they have developed to address the issues that placed them on the Unit Assistance List and the progress they have made to date.  </t>
  </si>
  <si>
    <t xml:space="preserve">Please note that the Unit Assistance List represents one point in time.  If the unit received communication stating it as been removed from the Unit Assistance List, please indicate this in the column to the right. </t>
  </si>
  <si>
    <t>Unit Data from Audit Worksheet tab : 590</t>
  </si>
  <si>
    <t>If you appropriated General Fund Balance in your 2022 budget and your "change in fund balance": (account # 23 above) is negative, please select from the drop down box in column F either "operations" or "capital", whichever best describes what the fund balance was used for.  Briefly describe in column G to the right what the fund balance was used for.</t>
  </si>
  <si>
    <t>Positive Fund Balance</t>
  </si>
  <si>
    <t>The General Fund has a fund deficit which means that the unit's revenues and other receipts are inadequate to support its operations.  G.S. 159 13(b)(2) requires that the board fund the full amount of a prior fiscal year's deficit in the current fiscal year's budget.  Therefore, this deficit should have been funded immediately after the June 30, fiscal year-end.  The law requires such action be taken to stop any further deterioration of the overall financial condition of the fund.  Please let us know if the deficit was funded in the budget, and what actions the unit plans to take to bring the general fund balance up to an acceptable level.</t>
  </si>
  <si>
    <t>Positive Change in Fund Balance</t>
  </si>
  <si>
    <t>The General Fund had total fund balance less than zero - Fund Deficit</t>
  </si>
  <si>
    <t>The unit had a board-appointed finance officer the entire fiscal year.</t>
  </si>
  <si>
    <t>TD Info Completed by Auditor : CCH acct # 1059</t>
  </si>
  <si>
    <t>This indicator is to determine if during the fiscal year, the unit was without a board-appointed finance officer.</t>
  </si>
  <si>
    <t>20.</t>
  </si>
  <si>
    <t>Total American Rescue Plan Act (ARPA) of 2021-Coronavrius State &amp; Local Fiscal Recovery Funds actually expended since inception as of June 30th.  Do not include encumbered funds in this number.</t>
  </si>
  <si>
    <t>Total American Rescue Plan Act (ARPA) of 2021-Coronavrius State &amp; Local Fiscal Recovery Funds encumbered or obligated and not yet expended since inception as of June 30th.</t>
  </si>
  <si>
    <t xml:space="preserve">Explanation of Performance Indicator
</t>
  </si>
  <si>
    <t>If the General Fund has more expenditures than revenues because of operational issues and fund balance was appropriated to cover the loss, the continuation of this practice could result in deterioration of a unit's fund balance available.</t>
  </si>
  <si>
    <t>TD Info Completed by Auditor : CCH acct # 1055, 1056, 1058, 955 and 957</t>
  </si>
  <si>
    <r>
      <t xml:space="preserve">Notes From Auditor
</t>
    </r>
    <r>
      <rPr>
        <sz val="11"/>
        <rFont val="Calibri"/>
        <family val="2"/>
        <scheme val="minor"/>
      </rPr>
      <t xml:space="preserve">The Auditor can use the cells below to provide additional details that are pertinent to the performance indicator. </t>
    </r>
    <r>
      <rPr>
        <b/>
        <sz val="11"/>
        <rFont val="Calibri"/>
        <family val="2"/>
        <scheme val="minor"/>
      </rPr>
      <t>Please be aware even if notes are provided, an official response is still required (if applicable).</t>
    </r>
  </si>
  <si>
    <t>Use of General Fund Balance (account #23)</t>
  </si>
  <si>
    <r>
      <t xml:space="preserve">There was appropriated fund balance for the General Fund in the 2022 budget </t>
    </r>
    <r>
      <rPr>
        <b/>
        <u/>
        <sz val="11"/>
        <color theme="1"/>
        <rFont val="Calibri"/>
        <family val="2"/>
        <scheme val="minor"/>
      </rPr>
      <t>AND</t>
    </r>
    <r>
      <rPr>
        <b/>
        <sz val="11"/>
        <color theme="1"/>
        <rFont val="Calibri"/>
        <family val="2"/>
        <scheme val="minor"/>
      </rPr>
      <t xml:space="preserve"> your change in fund balance was negative.  Please state if fund balance was used for operations or capital purposes.</t>
    </r>
  </si>
  <si>
    <t>15.</t>
  </si>
  <si>
    <t>DIW Batch Total</t>
  </si>
  <si>
    <r>
      <t xml:space="preserve">Mark to Market unrealized losses in the Water and Sewer Fund. </t>
    </r>
    <r>
      <rPr>
        <sz val="11"/>
        <color theme="5" tint="-0.499984740745262"/>
        <rFont val="Calibri"/>
        <family val="2"/>
        <scheme val="minor"/>
      </rPr>
      <t>(enter as a negative number)</t>
    </r>
  </si>
  <si>
    <r>
      <t xml:space="preserve"> Mark to Market unrealized losses in the Electric Fund. </t>
    </r>
    <r>
      <rPr>
        <sz val="11"/>
        <color theme="5" tint="-0.499984740745262"/>
        <rFont val="Calibri"/>
        <family val="2"/>
        <scheme val="minor"/>
      </rPr>
      <t>(enter as a negative number)</t>
    </r>
  </si>
  <si>
    <r>
      <t xml:space="preserve">Are there additional issues the unit should address that affect the fiscal health or internal controls of the unit that were communicated to the unit during the audit presentation?   </t>
    </r>
    <r>
      <rPr>
        <b/>
        <u/>
        <sz val="11"/>
        <rFont val="Calibri"/>
        <family val="2"/>
        <scheme val="minor"/>
      </rPr>
      <t>Please include details of the issue in cell J44 to the right and in your FPIC Response.</t>
    </r>
  </si>
  <si>
    <r>
      <t>Electric transfers-out have exceeded the amounts described in GS 159B-39.  If your unit is a member of the North Carolina Eastern Municipal Power Agency it appears you have violated the GS.  
                                                     OR</t>
    </r>
    <r>
      <rPr>
        <b/>
        <u/>
        <sz val="11"/>
        <rFont val="Calibri"/>
        <family val="2"/>
        <scheme val="minor"/>
      </rPr>
      <t xml:space="preserve">
</t>
    </r>
    <r>
      <rPr>
        <b/>
        <sz val="11"/>
        <rFont val="Calibri"/>
        <family val="2"/>
        <scheme val="minor"/>
      </rPr>
      <t xml:space="preserve">If you are not a member of the Eastern Municipal Power Agency it appears that you have violated your unit's transfer policy.
</t>
    </r>
  </si>
  <si>
    <t>Unit Data from Audit Worksheet tab : 9</t>
  </si>
  <si>
    <t>The budgeted ad valorem tax (including motor vehicles) for the General Fund had more than 3% uncollected for the fiscal year audited. Decreases are shown by a negative percentage.</t>
  </si>
  <si>
    <t>Operating Net Income (Loss) excluding depreciation, including debt service principal and interest</t>
  </si>
  <si>
    <t>Prior year CCH accounts 527, 356 and 93 along with current CCH account of this Data Input worksheet 648,366, 990 and 1051 were used in this calculation</t>
  </si>
  <si>
    <t>Alamance, Alexander, Ashe,Brunswick, Burke, Camden, Caswell, Catawba, Craven, Gaston, Graham, Henderson, Hyde, Iredell, Lee, Lincoln, Macon, McDowell, Mecklenburg, Moore, Northampton, Randolph, Rowan, Rutherford, Wilkes, Yadkin</t>
  </si>
  <si>
    <t>TD Info Completed by Auditor : CCH acct # 973</t>
  </si>
  <si>
    <t>Are the American Rescue Plan Act (ARPA) of 2021-Coronavrius State &amp; Local Fiscal Recovery Funds on target to be committed by December 31, 2024? (Yes or No or N/A if unit did not receive funds)</t>
  </si>
  <si>
    <t>Are the American Rescue Plan Act (ARPA) of 2021-Coronavrius State &amp; Local Fiscal Recovery Funds on target to be completely expended by December 31, 2026? (Yes or No or N/A if unit did not receive funds)</t>
  </si>
  <si>
    <r>
      <t>Mark to Market unrealized losses in the General Fund.</t>
    </r>
    <r>
      <rPr>
        <sz val="11"/>
        <color theme="5" tint="-0.499984740745262"/>
        <rFont val="Calibri"/>
        <family val="2"/>
        <scheme val="minor"/>
      </rPr>
      <t xml:space="preserve"> </t>
    </r>
    <r>
      <rPr>
        <sz val="11"/>
        <color theme="9" tint="-0.499984740745262"/>
        <rFont val="Calibri"/>
        <family val="2"/>
        <scheme val="minor"/>
      </rPr>
      <t>(enter as a negative number)</t>
    </r>
  </si>
  <si>
    <t>Review Summary and FPIC FBA%</t>
  </si>
  <si>
    <t>Please do not enter prior's years beginning balance as an adjustment in column F to balance.  Column F is only for year 2021-2022 adjustments.</t>
  </si>
  <si>
    <t>If unit is an employer participant in one of the State Cost Sharing Plans rows 185 - 187 should be blank.  Unless they have an additional single employer plan.</t>
  </si>
  <si>
    <t>New for Fiscal 2022 -  Data Input Workbook incorporates the
Unit Data from Audit Worksheet, TD Info Completed by Auditor Worksheet, Performance Indicators Print Worksheet</t>
  </si>
  <si>
    <t xml:space="preserve">The TD Info Completed by Auditor Worksheet is to be filled out using the completed audit report for the fiscal year 2022. </t>
  </si>
  <si>
    <t>Please remember the original 2022 audit report submission cannot be processed unless we receive the following:</t>
  </si>
  <si>
    <t xml:space="preserve">- PDF file of the Audit Report named “Unit Name 2022 Audit”             </t>
  </si>
  <si>
    <t>- PDF file of all communication letters from the auditor to the unit  named “Unit Name 2022 comm #1”, “Unit Name 2022 comm #2”, etc.</t>
  </si>
  <si>
    <t xml:space="preserve">- Excel file named “Unit Name 2022 Data Input Workbook" </t>
  </si>
  <si>
    <r>
      <t xml:space="preserve">We have added questions to the  2022 TD Info Completed by Auditor tab to assist our team in routing the audit report through our review process.  Please answer </t>
    </r>
    <r>
      <rPr>
        <b/>
        <i/>
        <u/>
        <sz val="12"/>
        <color rgb="FFFF0000"/>
        <rFont val="Cambria"/>
        <family val="1"/>
      </rPr>
      <t>all</t>
    </r>
    <r>
      <rPr>
        <b/>
        <i/>
        <sz val="12"/>
        <rFont val="Cambria"/>
        <family val="1"/>
      </rPr>
      <t xml:space="preserve"> questions before submitting the Data Input Workbook to the portal.  Incomplete TD Info Completed by Auditor tabs </t>
    </r>
    <r>
      <rPr>
        <b/>
        <sz val="12"/>
        <color theme="1"/>
        <rFont val="Century Schoolbook"/>
        <family val="1"/>
      </rPr>
      <t>will be returned and may delay invoice processing</t>
    </r>
    <r>
      <rPr>
        <sz val="12"/>
        <color theme="1"/>
        <rFont val="Century Schoolbook"/>
        <family val="1"/>
      </rPr>
      <t xml:space="preserve">.  </t>
    </r>
  </si>
  <si>
    <t>Location of Documents for the 2022 Audit Submission Process</t>
  </si>
  <si>
    <t>Instructions for Audits with a Fiscal Year Ending Earlier than June 30, 2022</t>
  </si>
  <si>
    <r>
      <t xml:space="preserve">The Unit Data from Audit Worksheet must be completed using audited financial statements and submitted with the audit report to the Local Government Commission.  This worksheet is designed so that each unit should be able to complete it in less than an hour, once they have a completed audit report.  Units can always choose to outsource the completion of this worksheet but it must be verified by the finance officer located </t>
    </r>
    <r>
      <rPr>
        <sz val="12"/>
        <color rgb="FFFF0000"/>
        <rFont val="Cambria"/>
        <family val="1"/>
      </rPr>
      <t>at the end</t>
    </r>
    <r>
      <rPr>
        <sz val="12"/>
        <color theme="1"/>
        <rFont val="Cambria"/>
        <family val="1"/>
      </rPr>
      <t xml:space="preserve"> of the worksheet.  The worksheet must be </t>
    </r>
    <r>
      <rPr>
        <b/>
        <sz val="12"/>
        <color indexed="8"/>
        <rFont val="Cambria"/>
        <family val="1"/>
      </rPr>
      <t>submitted with the unit’s audit report</t>
    </r>
    <r>
      <rPr>
        <sz val="12"/>
        <color indexed="8"/>
        <rFont val="Cambria"/>
        <family val="1"/>
      </rPr>
      <t>.</t>
    </r>
  </si>
  <si>
    <r>
      <rPr>
        <b/>
        <i/>
        <sz val="11"/>
        <rFont val="Calibri"/>
        <family val="2"/>
        <scheme val="minor"/>
      </rPr>
      <t>Amount Transferred minus PILOT (cell F18)</t>
    </r>
    <r>
      <rPr>
        <i/>
        <sz val="11"/>
        <rFont val="Calibri"/>
        <family val="2"/>
        <scheme val="minor"/>
      </rPr>
      <t xml:space="preserve"> is calculated by taking the Amount Transferred per Audit (cell F7) and subtracts tranfers to electric capital project funds (cell f8). The calculation then subtracts the greater amount of PILOT (cells F16 or G16). When cell F18 exceeds the statutory calculation in cell F25, you will get an error message "No, unit exceeds limit by:"</t>
    </r>
  </si>
  <si>
    <t>If the 2022 Unit Data from Audit worksheet or the Performance Indicators Print spreadsheet is not populated with prior year's financial data for the unit of government, please email the data input workbook at lgcaudit@nctreasurer.com.  We will email you  the updated Data Input Workbook with the prior years' financial data ..</t>
  </si>
  <si>
    <r>
      <t xml:space="preserve">If you are performing an audit for a year earlier than June 30, 2022, please email </t>
    </r>
    <r>
      <rPr>
        <b/>
        <sz val="12"/>
        <color theme="1"/>
        <rFont val="Cambria"/>
        <family val="1"/>
      </rPr>
      <t>LGCAudit@nctreasurer.com</t>
    </r>
    <r>
      <rPr>
        <sz val="12"/>
        <color theme="1"/>
        <rFont val="Cambria"/>
        <family val="1"/>
      </rPr>
      <t>, as you will need to use the appropriate transmittal and data input document for that time period.</t>
    </r>
  </si>
  <si>
    <t># of other matters that auditor asked the unit to respond to</t>
  </si>
  <si>
    <t xml:space="preserve">Unrestricted Cash and Investments </t>
  </si>
  <si>
    <t xml:space="preserve">Restricted cash and investments </t>
  </si>
  <si>
    <t>Total Fund Balance (From Audited Financial Statements) …………………</t>
  </si>
  <si>
    <t>Formula</t>
  </si>
  <si>
    <t>Non Spendable -  Inventory, Prepaids, or Other …………………</t>
  </si>
  <si>
    <t>Restricted - Stabilization by State Statute (From Audited Financial Statements) ……………</t>
  </si>
  <si>
    <t xml:space="preserve">    Negative Debt Refunding</t>
  </si>
  <si>
    <t xml:space="preserve">    Positive Debt Refunding</t>
  </si>
  <si>
    <t xml:space="preserve">          Total Expenditures (As Adjusted) ………………………………...…………………….</t>
  </si>
  <si>
    <t>=532+20+509-533-508</t>
  </si>
  <si>
    <t>Column C Formula</t>
  </si>
  <si>
    <t>Fund Balance Available for Performance Indicator</t>
  </si>
  <si>
    <t>General Fund Cash and investments - restricted…........................................................................................................</t>
  </si>
  <si>
    <t>Debt Service Fund Fund Balance…..................................................................................................................................</t>
  </si>
  <si>
    <t>Liabilities- General Fund…...................................................................................................................................................</t>
  </si>
  <si>
    <t>Gen Fund - Current Liabilities</t>
  </si>
  <si>
    <t>Unavailable or unearned revenues arising from cash receipts - General Fund…............................................................</t>
  </si>
  <si>
    <t>Gen Fund -deferred inflows derived from Cash Receipts</t>
  </si>
  <si>
    <t>Total expenditures - General Fund…................................................................................................................................</t>
  </si>
  <si>
    <t>Transfers out-General Fund…......................................................................................................................................................</t>
  </si>
  <si>
    <t>Gen Fund - Transfer Out</t>
  </si>
  <si>
    <t>Negative Debt Refunding….................................................................................................................................................</t>
  </si>
  <si>
    <t>Issuance of capital leases &amp; installment purchases - General Fund….............................</t>
  </si>
  <si>
    <t>Positive Debt Refunding…...................................................................................................................................................</t>
  </si>
  <si>
    <t>Total expenditures (As Adjusted)….................................................</t>
  </si>
  <si>
    <t>Fund Balance Available  as % of Expenditures….........</t>
  </si>
  <si>
    <t>Fund Balance Available for Appropriation/Total Expenditure (As Adjusted)</t>
  </si>
  <si>
    <t>General Fund Cash and investments - unrestricted…........................................................................................................</t>
  </si>
  <si>
    <t>Powell Bill Expenditures</t>
  </si>
  <si>
    <t>Fund Balance Available</t>
  </si>
  <si>
    <t>=532+20+509-533-508-1050</t>
  </si>
  <si>
    <t>Excluding Powell Bill Restricted Cash</t>
  </si>
  <si>
    <t xml:space="preserve">Calculation of Fund Balance Available at June 30 
Including Debt Service Fund for Performance Indicator
</t>
  </si>
  <si>
    <t>=506+536+647--11-4-6-5</t>
  </si>
  <si>
    <t>Account Number</t>
  </si>
  <si>
    <t xml:space="preserve"> Are the  ARPA-related funds on target to be committed by December 31, 2024 (Yes or No)</t>
  </si>
  <si>
    <t>Total ARPA funds committed and not yet expended since inception as of June 30th</t>
  </si>
  <si>
    <t>Are the  ARPA-related funds on target to be completely expended by December 31, 2026 (Yes or No)</t>
  </si>
  <si>
    <t xml:space="preserve"> Did your audit disclose as a finding bank reconciliations or subsidiary ledger reconciliations not performed timely (Yes or No)</t>
  </si>
  <si>
    <t>Did your audit disclose as a finding that the unit’s records were not completed by the agreed upon time (Yes or No)</t>
  </si>
  <si>
    <t>Did your audit disclose as a finding any budget violations (Yes or No)</t>
  </si>
  <si>
    <t>Did your audit disclose as a finding any statutory violations (not including budget violations) (Yes or No)</t>
  </si>
  <si>
    <t>Single Audit Only - Coronavirus State and Local Recovery Funds expenditures (21.027)</t>
  </si>
  <si>
    <t>Single Audit Only - Opioid Settlement Funds</t>
  </si>
  <si>
    <t>Whitley Heights Sanitary District</t>
  </si>
  <si>
    <t>Woodfin Sanitary District</t>
  </si>
  <si>
    <t>Copy of AUL as of 5/9/2022 based on June 30 2021 final as of 7/25/2022.xlsx</t>
  </si>
  <si>
    <t>Please enter the Total Fund Balance for any Debt Service Funds from the Budgeted to Actual statement</t>
  </si>
  <si>
    <t>Unit Data from Audit Worksheet tab: (506+536-4-5-6-11+647)/(532+509+20-533-508-1050)</t>
  </si>
  <si>
    <t>Audit Year: 2021</t>
  </si>
  <si>
    <t>Town Administrator/Finance Officer</t>
  </si>
  <si>
    <t>3/24/2022</t>
  </si>
  <si>
    <t>GF FBA% of Exp w/o Powell Bill Formula: (506+536-4-5-6-11+647)/(532+20+509-533-508)</t>
  </si>
  <si>
    <t xml:space="preserve"> Did the unit have a board-appointed finance officer the entire fiscal year (Yes or No)</t>
  </si>
  <si>
    <t>Mark to Market unrealized losses in the General Fund</t>
  </si>
  <si>
    <t>Mark to Market unrealized losses in the Water and Sewer Fund</t>
  </si>
  <si>
    <t xml:space="preserve"> Did the unit have a board-appointed finance officer the entire fiscal year? (Yes or No)</t>
  </si>
  <si>
    <t>=506+536-4-6-5</t>
  </si>
  <si>
    <t>=9-(506+536-4-6-5)</t>
  </si>
  <si>
    <t>=9-(506+536-4-6-5)-7</t>
  </si>
  <si>
    <t>Column E Formula</t>
  </si>
  <si>
    <t>=506-4-6-5</t>
  </si>
  <si>
    <r>
      <t xml:space="preserve">Telephone number - </t>
    </r>
    <r>
      <rPr>
        <b/>
        <sz val="11"/>
        <color theme="1"/>
        <rFont val="Calibri"/>
        <family val="2"/>
        <scheme val="minor"/>
      </rPr>
      <t>enter only telephone number</t>
    </r>
    <r>
      <rPr>
        <sz val="11"/>
        <color theme="1"/>
        <rFont val="Calibri"/>
        <family val="2"/>
        <scheme val="minor"/>
      </rPr>
      <t xml:space="preserve"> ###-###-####</t>
    </r>
  </si>
  <si>
    <t>Enter telephone extension, etc.</t>
  </si>
  <si>
    <t>Has the finance officer or interim finance officer submitted (or ensured or confirmed submission of) all required and applicable reports including but not limited to  the FY2022 annual audit report (N.C.G.S. 159-34), the semi-annual report on cash and investments (LGC-203) due July 25, 2021 and January 25, 2022(N.C.G.S. 159-33), and the annual financial information report (AFIR) due by counties and municipalities October 31, 2022 (N.C.G.S. 159-33.1), and any other reports due  during the fiscal year corresponding to the audit report being submitted? (Y/N)</t>
  </si>
  <si>
    <r>
      <t>Date on which the local government, public authority, or designated official appointed the finance officer?</t>
    </r>
    <r>
      <rPr>
        <b/>
        <sz val="11"/>
        <color theme="5" tint="-0.249977111117893"/>
        <rFont val="Calibri"/>
        <family val="2"/>
        <scheme val="minor"/>
      </rPr>
      <t xml:space="preserve"> </t>
    </r>
    <r>
      <rPr>
        <sz val="11"/>
        <color theme="1"/>
        <rFont val="Calibri"/>
        <family val="2"/>
        <scheme val="minor"/>
      </rPr>
      <t xml:space="preserve">     </t>
    </r>
    <r>
      <rPr>
        <b/>
        <sz val="11"/>
        <color theme="1"/>
        <rFont val="Calibri"/>
        <family val="2"/>
        <scheme val="minor"/>
      </rPr>
      <t>Date Format  MM/DD/YYYY</t>
    </r>
  </si>
  <si>
    <r>
      <t xml:space="preserve">Indicate if your water/sewer system:
50 - Became Operational
51 - Ceased Operations
52 - No Change
</t>
    </r>
    <r>
      <rPr>
        <b/>
        <sz val="11"/>
        <color theme="1"/>
        <rFont val="Calibri"/>
        <family val="2"/>
        <scheme val="minor"/>
      </rPr>
      <t>Select from drop down.</t>
    </r>
  </si>
  <si>
    <r>
      <t xml:space="preserve">Do you use prepared food/occupancy tax revenue stream to support debt?  </t>
    </r>
    <r>
      <rPr>
        <b/>
        <sz val="11"/>
        <color theme="1"/>
        <rFont val="Calibri"/>
        <family val="2"/>
        <scheme val="minor"/>
      </rPr>
      <t>Select "1" for Yes and "2" for No</t>
    </r>
    <r>
      <rPr>
        <sz val="11"/>
        <color theme="1"/>
        <rFont val="Calibri"/>
        <family val="2"/>
        <scheme val="minor"/>
      </rPr>
      <t xml:space="preserve"> from drop down list.</t>
    </r>
  </si>
  <si>
    <r>
      <t xml:space="preserve">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
</t>
    </r>
    <r>
      <rPr>
        <b/>
        <sz val="11"/>
        <color theme="1"/>
        <rFont val="Calibri"/>
        <family val="2"/>
        <scheme val="minor"/>
      </rPr>
      <t>Select from drop down list.</t>
    </r>
    <r>
      <rPr>
        <sz val="11"/>
        <color theme="1"/>
        <rFont val="Calibri"/>
        <family val="2"/>
        <scheme val="minor"/>
      </rPr>
      <t xml:space="preserve">
</t>
    </r>
  </si>
  <si>
    <r>
      <t xml:space="preserve">The </t>
    </r>
    <r>
      <rPr>
        <sz val="11"/>
        <color rgb="FFFF0000"/>
        <rFont val="Calibri"/>
        <family val="2"/>
        <scheme val="minor"/>
      </rPr>
      <t>Counties listed in cell H260 and municipalities within these counties</t>
    </r>
    <r>
      <rPr>
        <sz val="11"/>
        <color theme="1"/>
        <rFont val="Calibri"/>
        <family val="2"/>
        <scheme val="minor"/>
      </rPr>
      <t xml:space="preserve"> are scheduled to revalue property listing by 1/1/2023 according to the Dept. of Revenue records.  Please indicate if you expect your revaluation to: 
Enter  "20" for increase, 
            "21" for decrease, 
            "22" for no change,
            "23" if this question is not applicable
</t>
    </r>
    <r>
      <rPr>
        <b/>
        <sz val="11"/>
        <color theme="1"/>
        <rFont val="Calibri"/>
        <family val="2"/>
        <scheme val="minor"/>
      </rPr>
      <t>Select from drop list.</t>
    </r>
  </si>
  <si>
    <r>
      <t xml:space="preserve">Do you expect to issue debt requiring LGC approval within 12 months from the date that the audit is submitted - </t>
    </r>
    <r>
      <rPr>
        <b/>
        <sz val="11"/>
        <color theme="1"/>
        <rFont val="Calibri"/>
        <family val="2"/>
        <scheme val="minor"/>
      </rPr>
      <t>select "1" for yes and "2" for no</t>
    </r>
  </si>
  <si>
    <t>Other Electricity</t>
  </si>
  <si>
    <t>Sue</t>
  </si>
  <si>
    <t>Sharon</t>
  </si>
  <si>
    <t>Frederick</t>
  </si>
  <si>
    <t>Micah</t>
  </si>
  <si>
    <t>Martha</t>
  </si>
  <si>
    <t>Darlene</t>
  </si>
  <si>
    <t>Elizabeth</t>
  </si>
  <si>
    <t>Deborah</t>
  </si>
  <si>
    <t>Jewel</t>
  </si>
  <si>
    <t>Jessie</t>
  </si>
  <si>
    <t>Nancy</t>
  </si>
  <si>
    <t>Pamela</t>
  </si>
  <si>
    <t>Michelle</t>
  </si>
  <si>
    <t>Geoffrey</t>
  </si>
  <si>
    <t>Carolyn</t>
  </si>
  <si>
    <t>Chad</t>
  </si>
  <si>
    <t>John</t>
  </si>
  <si>
    <t>Claudia</t>
  </si>
  <si>
    <t>Vickie</t>
  </si>
  <si>
    <t>STEPHEN</t>
  </si>
  <si>
    <t>Caitlin</t>
  </si>
  <si>
    <t>Sarah</t>
  </si>
  <si>
    <t>Patti</t>
  </si>
  <si>
    <t>DAISY</t>
  </si>
  <si>
    <t>Renee'</t>
  </si>
  <si>
    <t>Diane</t>
  </si>
  <si>
    <t>Lettie</t>
  </si>
  <si>
    <t>Richard</t>
  </si>
  <si>
    <t>Hak</t>
  </si>
  <si>
    <t>Bobbie</t>
  </si>
  <si>
    <t>Randy</t>
  </si>
  <si>
    <t>Gail</t>
  </si>
  <si>
    <t>Bea</t>
  </si>
  <si>
    <t>Michael</t>
  </si>
  <si>
    <t>Julie</t>
  </si>
  <si>
    <t>Brooke</t>
  </si>
  <si>
    <t>TAMMY</t>
  </si>
  <si>
    <t>Jerricka</t>
  </si>
  <si>
    <t>Carol</t>
  </si>
  <si>
    <t>Toni</t>
  </si>
  <si>
    <t>Carlyle</t>
  </si>
  <si>
    <t>Marla</t>
  </si>
  <si>
    <t>Fudge</t>
  </si>
  <si>
    <t>Love</t>
  </si>
  <si>
    <t>Hunt</t>
  </si>
  <si>
    <t>Powell</t>
  </si>
  <si>
    <t>Williams</t>
  </si>
  <si>
    <t>Becker</t>
  </si>
  <si>
    <t>Gaskins</t>
  </si>
  <si>
    <t>Welch</t>
  </si>
  <si>
    <t>Edquist</t>
  </si>
  <si>
    <t>Trivette</t>
  </si>
  <si>
    <t>Lucas</t>
  </si>
  <si>
    <t>Strickland</t>
  </si>
  <si>
    <t>Carrasquillo</t>
  </si>
  <si>
    <t>Presnell</t>
  </si>
  <si>
    <t>Hockett</t>
  </si>
  <si>
    <t>Lasater</t>
  </si>
  <si>
    <t>Parris</t>
  </si>
  <si>
    <t>Emslie</t>
  </si>
  <si>
    <t>Stone</t>
  </si>
  <si>
    <t>Wood</t>
  </si>
  <si>
    <t>Merritt</t>
  </si>
  <si>
    <t>Schueneman</t>
  </si>
  <si>
    <t>Simons</t>
  </si>
  <si>
    <t>Miller</t>
  </si>
  <si>
    <t>O'Keefe</t>
  </si>
  <si>
    <t>Bray</t>
  </si>
  <si>
    <t>Ostrom</t>
  </si>
  <si>
    <t>Almond</t>
  </si>
  <si>
    <t>Bradshaw</t>
  </si>
  <si>
    <t>Allman</t>
  </si>
  <si>
    <t>CRANFORD</t>
  </si>
  <si>
    <t>Elliott</t>
  </si>
  <si>
    <t>Bauguess</t>
  </si>
  <si>
    <t>Richards</t>
  </si>
  <si>
    <t>Hatten</t>
  </si>
  <si>
    <t>Anders</t>
  </si>
  <si>
    <t>Efrid</t>
  </si>
  <si>
    <t>IVEY</t>
  </si>
  <si>
    <t>Navarette</t>
  </si>
  <si>
    <t>Overman</t>
  </si>
  <si>
    <t>Ung</t>
  </si>
  <si>
    <t>Ricks</t>
  </si>
  <si>
    <t>Lagunes</t>
  </si>
  <si>
    <t>Carothers</t>
  </si>
  <si>
    <t>Horn</t>
  </si>
  <si>
    <t>Cunningham</t>
  </si>
  <si>
    <t>Moore</t>
  </si>
  <si>
    <t>Boaz</t>
  </si>
  <si>
    <t>Anderson</t>
  </si>
  <si>
    <t>Capps</t>
  </si>
  <si>
    <t>Caulk</t>
  </si>
  <si>
    <t>KEESLER</t>
  </si>
  <si>
    <t>Dixon</t>
  </si>
  <si>
    <t>Heath</t>
  </si>
  <si>
    <t>Meacham</t>
  </si>
  <si>
    <t>Hatley</t>
  </si>
  <si>
    <t>Napier</t>
  </si>
  <si>
    <t>Floyd</t>
  </si>
  <si>
    <t>Hoggard</t>
  </si>
  <si>
    <t>Ashworth</t>
  </si>
  <si>
    <t>Bass</t>
  </si>
  <si>
    <t>12/4/2013</t>
  </si>
  <si>
    <t>12/1/2019</t>
  </si>
  <si>
    <t>2/21/2007</t>
  </si>
  <si>
    <t>1/1/2016</t>
  </si>
  <si>
    <t>11/20/2017</t>
  </si>
  <si>
    <t>3/26/2018</t>
  </si>
  <si>
    <t>9/17/2012</t>
  </si>
  <si>
    <t>12/1/2015</t>
  </si>
  <si>
    <t>2/9/2016</t>
  </si>
  <si>
    <t>11/1/2014</t>
  </si>
  <si>
    <t>11/27/2017</t>
  </si>
  <si>
    <t>2/1/2018</t>
  </si>
  <si>
    <t>1/25/2016</t>
  </si>
  <si>
    <t>10/22/2018</t>
  </si>
  <si>
    <t>6/1/2018</t>
  </si>
  <si>
    <t>6/1/2019</t>
  </si>
  <si>
    <t>12/4/2019</t>
  </si>
  <si>
    <t>9/1/2021</t>
  </si>
  <si>
    <t>12/1/1998</t>
  </si>
  <si>
    <t>2/21/1991</t>
  </si>
  <si>
    <t>1/1/1995</t>
  </si>
  <si>
    <t>3/21/2014</t>
  </si>
  <si>
    <t>7/1/2016</t>
  </si>
  <si>
    <t>8/1/2009</t>
  </si>
  <si>
    <t>08/01/2021</t>
  </si>
  <si>
    <t>5/23/2014</t>
  </si>
  <si>
    <t>1/1/2005</t>
  </si>
  <si>
    <t>9/20/2015</t>
  </si>
  <si>
    <t>1/31/2020</t>
  </si>
  <si>
    <t>6/11/2018</t>
  </si>
  <si>
    <t>3/12/2019</t>
  </si>
  <si>
    <t>5/15/2020</t>
  </si>
  <si>
    <t>6/29/2015</t>
  </si>
  <si>
    <t>8/1/2016</t>
  </si>
  <si>
    <t>7/1/2007</t>
  </si>
  <si>
    <t>Anne Fudge</t>
  </si>
  <si>
    <t>Beverly Love</t>
  </si>
  <si>
    <t>Linda Hunt</t>
  </si>
  <si>
    <t>Susan L. Powell</t>
  </si>
  <si>
    <t>Sharon Williams</t>
  </si>
  <si>
    <t>Frederick Becker, III</t>
  </si>
  <si>
    <t>David Gaskins</t>
  </si>
  <si>
    <t>Brian Welch</t>
  </si>
  <si>
    <t>Micah Edquist</t>
  </si>
  <si>
    <t>Lynn Trivette</t>
  </si>
  <si>
    <t>Martha Lucas</t>
  </si>
  <si>
    <t>Lisa Strickland</t>
  </si>
  <si>
    <t>Darelene Carrasquillo</t>
  </si>
  <si>
    <t>Elizabeth Presnell</t>
  </si>
  <si>
    <t>Deborah B. Hockett</t>
  </si>
  <si>
    <t>Jewel Lasater</t>
  </si>
  <si>
    <t>Jessie Parris</t>
  </si>
  <si>
    <t>Nancy Emslie</t>
  </si>
  <si>
    <t>Pamela M Stone</t>
  </si>
  <si>
    <t>Amy Roberts</t>
  </si>
  <si>
    <t>Michelle Wood</t>
  </si>
  <si>
    <t>Geoffrey Merritt</t>
  </si>
  <si>
    <t>Amy Schueneman</t>
  </si>
  <si>
    <t>Carolyn Brown</t>
  </si>
  <si>
    <t>Chad Simons</t>
  </si>
  <si>
    <t>Amy Miller</t>
  </si>
  <si>
    <t>John O'Keefe</t>
  </si>
  <si>
    <t>Claudia Bray</t>
  </si>
  <si>
    <t>Kimberly Ostrom</t>
  </si>
  <si>
    <t>Susan Almond</t>
  </si>
  <si>
    <t>Vickie Thomas</t>
  </si>
  <si>
    <t>Amanda Bradshaw</t>
  </si>
  <si>
    <t>Christina Allman</t>
  </si>
  <si>
    <t>STEPHEN CRANFORD</t>
  </si>
  <si>
    <t>Caitlin Elliott</t>
  </si>
  <si>
    <t>Connie W. Bauguess</t>
  </si>
  <si>
    <t>Donna Strickland</t>
  </si>
  <si>
    <t>Sarah Richards</t>
  </si>
  <si>
    <t>David Hatten</t>
  </si>
  <si>
    <t>Samuel Anders</t>
  </si>
  <si>
    <t>Patti Efrid</t>
  </si>
  <si>
    <t>DAISY L. IVEY</t>
  </si>
  <si>
    <t>Renee' Taylor</t>
  </si>
  <si>
    <t>Diane Miller</t>
  </si>
  <si>
    <t>Lettie Navarette</t>
  </si>
  <si>
    <t>Richard Overman</t>
  </si>
  <si>
    <t>Hak B. Ung</t>
  </si>
  <si>
    <t>Bobby Ricks</t>
  </si>
  <si>
    <t>Crystal Lagunes</t>
  </si>
  <si>
    <t>Randy Carothers</t>
  </si>
  <si>
    <t>Gail D Horne</t>
  </si>
  <si>
    <t>Bea Cunningham</t>
  </si>
  <si>
    <t>Marie Moore</t>
  </si>
  <si>
    <t>Michael Boaz</t>
  </si>
  <si>
    <t>Julie A Anderson</t>
  </si>
  <si>
    <t>Connie Capps</t>
  </si>
  <si>
    <t>Deborah Caulk</t>
  </si>
  <si>
    <t>Brooke Hunter</t>
  </si>
  <si>
    <t>TAMMY KEESLER</t>
  </si>
  <si>
    <t>Richard D. Dixon</t>
  </si>
  <si>
    <t>Crystal Heath</t>
  </si>
  <si>
    <t>Heather Meacham</t>
  </si>
  <si>
    <t>Bobbie Hatley</t>
  </si>
  <si>
    <t>Jerricka B. Napier</t>
  </si>
  <si>
    <t>Carol Martin</t>
  </si>
  <si>
    <t>Toni Floyd</t>
  </si>
  <si>
    <t>CARLYLE HOGGARD</t>
  </si>
  <si>
    <t>Marla Ashworth</t>
  </si>
  <si>
    <t>Michelle Bass</t>
  </si>
  <si>
    <t>Finance Offer</t>
  </si>
  <si>
    <t>Town Clerk/Finace Officer</t>
  </si>
  <si>
    <t>City Clerk/Finance Officer</t>
  </si>
  <si>
    <t>TOWN ADMINISTRATOR/FINANCE OFFICER</t>
  </si>
  <si>
    <t>Assistant Town Manager/Finance Director</t>
  </si>
  <si>
    <t>Financial Services Director</t>
  </si>
  <si>
    <t>COMMISSIONER/FINANCE OFFICER</t>
  </si>
  <si>
    <t>12/23/2021</t>
  </si>
  <si>
    <t>9/29/2021</t>
  </si>
  <si>
    <t>11/7/2021</t>
  </si>
  <si>
    <t>1/14/2022</t>
  </si>
  <si>
    <t>11/24/2021</t>
  </si>
  <si>
    <t>10/14/2021</t>
  </si>
  <si>
    <t>7/7/2022</t>
  </si>
  <si>
    <t>10.12.21</t>
  </si>
  <si>
    <t>11/9/2021</t>
  </si>
  <si>
    <t>3/25/2022</t>
  </si>
  <si>
    <t>12/17/2021</t>
  </si>
  <si>
    <t>1/21/2022</t>
  </si>
  <si>
    <t>2/17/2022</t>
  </si>
  <si>
    <t>12/30/2021</t>
  </si>
  <si>
    <t>4/30/2022</t>
  </si>
  <si>
    <t>2/11/2022</t>
  </si>
  <si>
    <t>8/25/2021</t>
  </si>
  <si>
    <t>4/29/2022</t>
  </si>
  <si>
    <t>11/2/2021</t>
  </si>
  <si>
    <t>7/22/2022</t>
  </si>
  <si>
    <t>9/10/2021</t>
  </si>
  <si>
    <t>11/17/2019</t>
  </si>
  <si>
    <t>12/10/2021</t>
  </si>
  <si>
    <t>6/7/2022</t>
  </si>
  <si>
    <t>11/12/2021</t>
  </si>
  <si>
    <t>2/28/2022</t>
  </si>
  <si>
    <t>10/22/2021</t>
  </si>
  <si>
    <t>252-430-7716</t>
  </si>
  <si>
    <t>704-888-2232</t>
  </si>
  <si>
    <t>367-645-455</t>
  </si>
  <si>
    <t>828-890-2901</t>
  </si>
  <si>
    <t>336-234-0030</t>
  </si>
  <si>
    <t>704-243-0505</t>
  </si>
  <si>
    <t>252-249-1755</t>
  </si>
  <si>
    <t>704-545-9726</t>
  </si>
  <si>
    <t>704-463-1234</t>
  </si>
  <si>
    <t>336-753-6702</t>
  </si>
  <si>
    <t>252-459-7276</t>
  </si>
  <si>
    <t>704-282-4534</t>
  </si>
  <si>
    <t>828-669-8002</t>
  </si>
  <si>
    <t>828-894-0954</t>
  </si>
  <si>
    <t>704-663-8278</t>
  </si>
  <si>
    <t>252-726-6848</t>
  </si>
  <si>
    <t>828-438-5240</t>
  </si>
  <si>
    <t>919-463-6178</t>
  </si>
  <si>
    <t>336-786-3514</t>
  </si>
  <si>
    <t>910-439-5111</t>
  </si>
  <si>
    <t>704-951-3002</t>
  </si>
  <si>
    <t>919-658-9537</t>
  </si>
  <si>
    <t>704-436-0381</t>
  </si>
  <si>
    <t>252-398-5904</t>
  </si>
  <si>
    <t>828-837-2510</t>
  </si>
  <si>
    <t>252-449-2020</t>
  </si>
  <si>
    <t>252-459-4511</t>
  </si>
  <si>
    <t>910-371-2432</t>
  </si>
  <si>
    <t>252-639-2713</t>
  </si>
  <si>
    <t>704-463-5423</t>
  </si>
  <si>
    <t>828-695-4258</t>
  </si>
  <si>
    <t>910-594-0827</t>
  </si>
  <si>
    <t>910-652-5602</t>
  </si>
  <si>
    <t>910-328-1349</t>
  </si>
  <si>
    <t>336-667-7129 ext.3004</t>
  </si>
  <si>
    <t>910-655-3110</t>
  </si>
  <si>
    <t>704-474-3416</t>
  </si>
  <si>
    <t>910-201-5016</t>
  </si>
  <si>
    <t>336-643-7577</t>
  </si>
  <si>
    <t>704-485-3351</t>
  </si>
  <si>
    <t>910-579-2166</t>
  </si>
  <si>
    <t>828-668-4244</t>
  </si>
  <si>
    <t>252-249-0555</t>
  </si>
  <si>
    <t>910-733-5509</t>
  </si>
  <si>
    <t>336-584-4258</t>
  </si>
  <si>
    <t>919-603-1125</t>
  </si>
  <si>
    <t>252-944-8809</t>
  </si>
  <si>
    <t>910-858-3360</t>
  </si>
  <si>
    <t>704-482-9764</t>
  </si>
  <si>
    <t>704-272-7781</t>
  </si>
  <si>
    <t>252-393-8666</t>
  </si>
  <si>
    <t>910-521-9758</t>
  </si>
  <si>
    <t>336-444-3000</t>
  </si>
  <si>
    <t>252-247-4353</t>
  </si>
  <si>
    <t>919-965-2284</t>
  </si>
  <si>
    <t>910-281-3124</t>
  </si>
  <si>
    <t>910-295-8646</t>
  </si>
  <si>
    <t>252-827-4435</t>
  </si>
  <si>
    <t>704-889-1722</t>
  </si>
  <si>
    <t>252-568-3181</t>
  </si>
  <si>
    <t>919-542-4621 ext.1102</t>
  </si>
  <si>
    <t>704-272-7463</t>
  </si>
  <si>
    <t>704-472-8135</t>
  </si>
  <si>
    <t>252-224-9831</t>
  </si>
  <si>
    <t>252-332-9536</t>
  </si>
  <si>
    <t>919-936-8171</t>
  </si>
  <si>
    <t>910-374-5658</t>
  </si>
  <si>
    <t>fudgemid7@aol.com</t>
  </si>
  <si>
    <t>blove@midlandnc.us</t>
  </si>
  <si>
    <t>lhunt@midway-nc.gov</t>
  </si>
  <si>
    <t>susan.powell@millsriver.org</t>
  </si>
  <si>
    <t xml:space="preserve">miltonncfinanceofficer@gmail.com
</t>
  </si>
  <si>
    <t>msncmayor@yahoo.com</t>
  </si>
  <si>
    <t>minnesottbeach.gov@gmail.com</t>
  </si>
  <si>
    <t>bwelch@admin.minthill.com</t>
  </si>
  <si>
    <t>mecbuilder@gmail.com</t>
  </si>
  <si>
    <t>ltrivette@mocksvillenc.gov</t>
  </si>
  <si>
    <t>mslucas4358@centurylink.net</t>
  </si>
  <si>
    <t>lstrickland@monroenc.org</t>
  </si>
  <si>
    <t>dcarrasquillo@townofmontreat.org</t>
  </si>
  <si>
    <t>jpresnell4@hotmail.com</t>
  </si>
  <si>
    <t>dhockett@mooresvillenc.gov</t>
  </si>
  <si>
    <t>jewel.lasater@moreheadcitync.org</t>
  </si>
  <si>
    <t>Jparris@morgantonnc.gov</t>
  </si>
  <si>
    <t>nemslie@townofmorrisville.org</t>
  </si>
  <si>
    <t>pstone@mountairy.org</t>
  </si>
  <si>
    <t>aroberts@mtgileadnc.com</t>
  </si>
  <si>
    <t>michelle.wood@mtholly.us</t>
  </si>
  <si>
    <t>gmerritt@townofmountolivenc.com</t>
  </si>
  <si>
    <t>amy@mtpleasantnc.us</t>
  </si>
  <si>
    <t>cbrown@murfreesboronc.net</t>
  </si>
  <si>
    <t>manager@townofmurphync.com</t>
  </si>
  <si>
    <t>amy.miller@nagsheadnc.gov</t>
  </si>
  <si>
    <t>john.okeefe@townofnashvillenc.gov</t>
  </si>
  <si>
    <t>cbray@townofnavassa.org</t>
  </si>
  <si>
    <t>ostromk@newbernnc.gov</t>
  </si>
  <si>
    <t>clerk@newlondonnc.org</t>
  </si>
  <si>
    <t>vthomas@newtonnc.gov</t>
  </si>
  <si>
    <t>abradshaw@newtongrove.net</t>
  </si>
  <si>
    <t>townclerk@townofnorlina.com</t>
  </si>
  <si>
    <t>sdcranford@gmail.com</t>
  </si>
  <si>
    <t>finance@ntbnc.org</t>
  </si>
  <si>
    <t>finance@north-wilkesboro.com</t>
  </si>
  <si>
    <t>cityclerk@cityofnorthwest.com</t>
  </si>
  <si>
    <t>financeofficer@norwoodgov.com</t>
  </si>
  <si>
    <t>dhatten@oakislandnc.com</t>
  </si>
  <si>
    <t>sam@samanderscpa.com</t>
  </si>
  <si>
    <t>pefrid@oakboro.com</t>
  </si>
  <si>
    <t>DAISY@OIBGOV.COM</t>
  </si>
  <si>
    <t>rtaylor@oldfornc.com</t>
  </si>
  <si>
    <t>manager@townoforiental.com</t>
  </si>
  <si>
    <t>jpllett2000@yahoo.com</t>
  </si>
  <si>
    <t>rovermanossipee@yahoo.com</t>
  </si>
  <si>
    <t>hak.ung@oxfordnc.org</t>
  </si>
  <si>
    <t>thetownofpantego@gmail.com</t>
  </si>
  <si>
    <t>clerk@townofparkton.org</t>
  </si>
  <si>
    <t>rcarothers@carolina.rr.com</t>
  </si>
  <si>
    <t>townofpeachland@windstream.net</t>
  </si>
  <si>
    <t>townofpeletier@gmail.com</t>
  </si>
  <si>
    <t>marie@pemrokenc.com</t>
  </si>
  <si>
    <t>mboaz@pilotmountainnc.org</t>
  </si>
  <si>
    <t>janderson@townofpks.com</t>
  </si>
  <si>
    <t>depclerk@pinelevel.org</t>
  </si>
  <si>
    <t>pinebluff@nc.rr.com</t>
  </si>
  <si>
    <t>bhunter@vopnc.org</t>
  </si>
  <si>
    <t>tkeesler@pinetopsnc.com</t>
  </si>
  <si>
    <t>rdixon@pinevillenc.gov</t>
  </si>
  <si>
    <t>townclerk@townofpinkhill.com</t>
  </si>
  <si>
    <t>hmeacham@pittsboronc.gov</t>
  </si>
  <si>
    <t>townclerk@pleasantgarden.net</t>
  </si>
  <si>
    <t>townofpolkton@windstream.net</t>
  </si>
  <si>
    <t>cmartinUNC86@gmail.com</t>
  </si>
  <si>
    <t>admin@townofpollocksville.com</t>
  </si>
  <si>
    <t>COHOGGARD@GMAIL.COM</t>
  </si>
  <si>
    <t>m.ashworth@myprincetonnc.com</t>
  </si>
  <si>
    <t>proctorvillenc@gmail.com</t>
  </si>
  <si>
    <t>11/18/2021</t>
  </si>
  <si>
    <t>6/16/2022</t>
  </si>
  <si>
    <t>3/22/2022</t>
  </si>
  <si>
    <t>12/27/2021</t>
  </si>
  <si>
    <t>4/4/2022</t>
  </si>
  <si>
    <t>3/31/2022</t>
  </si>
  <si>
    <t>1/8/2022</t>
  </si>
  <si>
    <t>12/28/2021</t>
  </si>
  <si>
    <t>5/16/2022</t>
  </si>
  <si>
    <t>10/13/2021</t>
  </si>
  <si>
    <t>1/20/2022</t>
  </si>
  <si>
    <t>7/31/2022</t>
  </si>
  <si>
    <t>4/1/2022</t>
  </si>
  <si>
    <t>luharvey@townofmiddlesexnc.com</t>
  </si>
  <si>
    <t>tmichael@midway-nc.gob</t>
  </si>
  <si>
    <t>miltonfinanceofficer@gmail.com</t>
  </si>
  <si>
    <t>clerk@villageofmisenheimernc.gov</t>
  </si>
  <si>
    <t>townclerk@townofmomeyer.com</t>
  </si>
  <si>
    <t>dhockett@mooersvillenc.gov</t>
  </si>
  <si>
    <t>Jewel.Lasater@moreheadcity.nc</t>
  </si>
  <si>
    <t>jparris@ci.morganton.nc.us</t>
  </si>
  <si>
    <t>townofmorven@windstream.net</t>
  </si>
  <si>
    <t>manager@mtgileadnc.com</t>
  </si>
  <si>
    <t>clerksoffice@townofmountolivenc.onmicrosoft.com</t>
  </si>
  <si>
    <t>Samantha.sanchez@townofnashvillenc.gov</t>
  </si>
  <si>
    <t>navassaclerk@email.com</t>
  </si>
  <si>
    <t>hoganm@newbernnc.gov</t>
  </si>
  <si>
    <t>finance@townofnewland.org</t>
  </si>
  <si>
    <t>townclerk@newtongrove.net</t>
  </si>
  <si>
    <t>grannyg@rsnet.org</t>
  </si>
  <si>
    <t>Oakcity204@embarqmail.com</t>
  </si>
  <si>
    <t>dhatten@oak-island.nc.us</t>
  </si>
  <si>
    <t>pefird@oakboro.com</t>
  </si>
  <si>
    <t>daisy@oibgov.com</t>
  </si>
  <si>
    <t>rtaylor@oldfortnc.com</t>
  </si>
  <si>
    <t>roverman@yahoo.com</t>
  </si>
  <si>
    <t>cmcnally@suddenlinkmail.com</t>
  </si>
  <si>
    <t>vancanipe58@gmail.com</t>
  </si>
  <si>
    <t>bealsea@yahoo.com</t>
  </si>
  <si>
    <t>marie@pembrokenc.com</t>
  </si>
  <si>
    <t>eric.foust@nctreasurer.com</t>
  </si>
  <si>
    <t>dorenda.wallace@visitplymouthnc.com</t>
  </si>
  <si>
    <t>cmartinunc86@gmail.com</t>
  </si>
  <si>
    <t>pvilletc@embarqmail.com</t>
  </si>
  <si>
    <t>townofpowellsville@mchsi.com</t>
  </si>
  <si>
    <t>Anthony &amp; Tabb, PA</t>
  </si>
  <si>
    <t>Carl E. Shaw, CPA, PLLC</t>
  </si>
  <si>
    <t>Ann R Craven, CPA, PLLC</t>
  </si>
  <si>
    <t>Winston, Williams, Creech, Evans &amp; Company, LLP</t>
  </si>
  <si>
    <t>Carter, P.C.</t>
  </si>
  <si>
    <t>Elliott Davis, PLLC</t>
  </si>
  <si>
    <t>S. PRESTON DOUGLAS &amp; ASSOCIATES, LLP</t>
  </si>
  <si>
    <t>Turner &amp; Company CPAs P.A.</t>
  </si>
  <si>
    <t>Johnson, Mizelle, Straub, &amp; Murphy, LLP</t>
  </si>
  <si>
    <t>C. Randolph CPA, PLLC</t>
  </si>
  <si>
    <t>Nunn, Brahser, &amp; Uzzell, P.A.</t>
  </si>
  <si>
    <t>S. Preston Douglas and Associates, LLP</t>
  </si>
  <si>
    <t>Winston, Williams, Creech, Evans &amp; Co. LLP</t>
  </si>
  <si>
    <t>Dixon Hughes Goodman LLP</t>
  </si>
  <si>
    <t>Lowdermilk Church &amp; Co., L.L.P.</t>
  </si>
  <si>
    <t>Winston Williams Creech Evans &amp; Co, LLP</t>
  </si>
  <si>
    <t>Williams, Scarborough, Gray, LLP</t>
  </si>
  <si>
    <t>Bernard Robinson &amp; Company, LLP</t>
  </si>
  <si>
    <t>W Greene PLLC</t>
  </si>
  <si>
    <t>JEFF BEST CPA PLLC</t>
  </si>
  <si>
    <t>John C Anthony Jr</t>
  </si>
  <si>
    <t>John Kapelar, CPA</t>
  </si>
  <si>
    <t>Carl E. Shaw, CPA</t>
  </si>
  <si>
    <t>Jennifer Reese</t>
  </si>
  <si>
    <t>Levonia Reese</t>
  </si>
  <si>
    <t>Robert W. Taylor</t>
  </si>
  <si>
    <t>Megan Druckrey</t>
  </si>
  <si>
    <t>Thomas J. McNeish</t>
  </si>
  <si>
    <t>Daniel Gougherty</t>
  </si>
  <si>
    <t>LEE GRISSOM, PARTNER, CPA</t>
  </si>
  <si>
    <t>Holly M. Turner CPA</t>
  </si>
  <si>
    <t>Lisa Murphy</t>
  </si>
  <si>
    <t>Ann r. Craven, CPA</t>
  </si>
  <si>
    <t>Cynthia Randolph</t>
  </si>
  <si>
    <t>Danna Layne</t>
  </si>
  <si>
    <t>Matt McLean</t>
  </si>
  <si>
    <t>Tara Roberson</t>
  </si>
  <si>
    <t>Matthew S. McLean</t>
  </si>
  <si>
    <t>John Frank</t>
  </si>
  <si>
    <t>Phillip E. Church</t>
  </si>
  <si>
    <t>Stephen Parker, CPA</t>
  </si>
  <si>
    <t>Carleen P Evans</t>
  </si>
  <si>
    <t>Steve Scarborough</t>
  </si>
  <si>
    <t>Victor Blackburn</t>
  </si>
  <si>
    <t>Austin Eubanks, CPA</t>
  </si>
  <si>
    <t>AMY LATHAM</t>
  </si>
  <si>
    <t>john@anthonytabb.com</t>
  </si>
  <si>
    <t>jkapelar@gotopotter.com</t>
  </si>
  <si>
    <t>carl.shaw@cshawcpa.com</t>
  </si>
  <si>
    <t>reese@wwcecpa.com</t>
  </si>
  <si>
    <t>levonia.reese@carter-cpa.com</t>
  </si>
  <si>
    <t>Btaylor@gotopotter.com</t>
  </si>
  <si>
    <t>mwdruckrey@pbmares.com</t>
  </si>
  <si>
    <t>tom.mcneish@elliottdavis.com</t>
  </si>
  <si>
    <t>aadams@cbh.com; aharris@cbh.com</t>
  </si>
  <si>
    <t>ppearson@pmpcpa.com</t>
  </si>
  <si>
    <t>holly@myturnercpa.com</t>
  </si>
  <si>
    <t>lmurphy@outerbanksaccounting.com</t>
  </si>
  <si>
    <t>cindy@crandolphcpa.com</t>
  </si>
  <si>
    <t>Dlayne@nbco.com</t>
  </si>
  <si>
    <t>mmclean@spdouglas.com</t>
  </si>
  <si>
    <t>roberson@wwcecpa.com</t>
  </si>
  <si>
    <t>John.Frank@dhg.com</t>
  </si>
  <si>
    <t>carol.avery@lowdermilkchurchcpa.com</t>
  </si>
  <si>
    <t>evans@wwcecpa.com</t>
  </si>
  <si>
    <t>sscarborough@wssgcpa.com</t>
  </si>
  <si>
    <t>vblackburn@brccpa.com</t>
  </si>
  <si>
    <t>aeubanks@spdouglas.com</t>
  </si>
  <si>
    <t>alatham@jeffbestcpa.com</t>
  </si>
  <si>
    <t>stephanie.harris@carter-cpa.com</t>
  </si>
  <si>
    <t>robin.howell@rsmus.com</t>
  </si>
  <si>
    <t>katrel.clack@elliottdavis.com</t>
  </si>
  <si>
    <t>akelly@outerbanksaccounting.com</t>
  </si>
  <si>
    <t>Dlayne@ncbo.com</t>
  </si>
  <si>
    <t>ecallahan@spdouglas.com</t>
  </si>
  <si>
    <t>Christiea.Green@dhg.com</t>
  </si>
  <si>
    <t>gguy@jeffbestcpa.com</t>
  </si>
  <si>
    <t>6/30/2021</t>
  </si>
  <si>
    <t>2/15/2021</t>
  </si>
  <si>
    <t>12/1/2020</t>
  </si>
  <si>
    <t>12/12/2020</t>
  </si>
  <si>
    <t>4/19/2021</t>
  </si>
  <si>
    <t>3/8/2021</t>
  </si>
  <si>
    <t>10/1/2020</t>
  </si>
  <si>
    <t>8/27/2021</t>
  </si>
  <si>
    <t>6/28/2021</t>
  </si>
  <si>
    <t>7/22/2021</t>
  </si>
  <si>
    <t>2/19/2021</t>
  </si>
  <si>
    <t>12/29/2021</t>
  </si>
  <si>
    <t>3/10/2021</t>
  </si>
  <si>
    <t>2/13/2021</t>
  </si>
  <si>
    <t>6/9/2021</t>
  </si>
  <si>
    <t>4/5/2022</t>
  </si>
  <si>
    <t>6/23/2021</t>
  </si>
  <si>
    <t>2/12/2022</t>
  </si>
  <si>
    <t>10/16/2020</t>
  </si>
  <si>
    <t>3/28/2022</t>
  </si>
  <si>
    <t>4/6/2022</t>
  </si>
  <si>
    <t>10/15/2020</t>
  </si>
  <si>
    <t>6/29/2021</t>
  </si>
  <si>
    <t>MLC</t>
  </si>
  <si>
    <t>EHF</t>
  </si>
  <si>
    <t>7/26/2021</t>
  </si>
  <si>
    <t>3/2/2021</t>
  </si>
  <si>
    <t>6/17/2021</t>
  </si>
  <si>
    <t>5/7/2021</t>
  </si>
  <si>
    <t>3/18/2021</t>
  </si>
  <si>
    <t>3/17/2021</t>
  </si>
  <si>
    <t>4/7/2022</t>
  </si>
  <si>
    <t>4/14/2021</t>
  </si>
  <si>
    <t>1/13/20201</t>
  </si>
  <si>
    <t>11/25/2020</t>
  </si>
  <si>
    <t>2/17/2021</t>
  </si>
  <si>
    <t>9/8/2021</t>
  </si>
  <si>
    <t>6/14/2021</t>
  </si>
  <si>
    <t>4/11/2022</t>
  </si>
  <si>
    <t>7/2/2021</t>
  </si>
  <si>
    <t>3/1/2022</t>
  </si>
  <si>
    <t>9/17/2021</t>
  </si>
  <si>
    <t>2/25/2021</t>
  </si>
  <si>
    <t>3/31/2021</t>
  </si>
  <si>
    <t>12/28/2022</t>
  </si>
  <si>
    <t>9/11/2021</t>
  </si>
  <si>
    <t>3/30/2021</t>
  </si>
  <si>
    <t>1/22/2022</t>
  </si>
  <si>
    <t>9/18/2021</t>
  </si>
  <si>
    <t>jn</t>
  </si>
  <si>
    <t>3/23/2021</t>
  </si>
  <si>
    <t>Gloria</t>
  </si>
  <si>
    <t>Tammy</t>
  </si>
  <si>
    <t>Rick</t>
  </si>
  <si>
    <t>Kelly</t>
  </si>
  <si>
    <t>Kaye</t>
  </si>
  <si>
    <t>Samantha</t>
  </si>
  <si>
    <t>Lise</t>
  </si>
  <si>
    <t>Glenda</t>
  </si>
  <si>
    <t>DeRita</t>
  </si>
  <si>
    <t>Bobbie Jo</t>
  </si>
  <si>
    <t>Marjorie</t>
  </si>
  <si>
    <t>Cynthia</t>
  </si>
  <si>
    <t>Dorenda</t>
  </si>
  <si>
    <t>CARLYLE</t>
  </si>
  <si>
    <t>Vinson</t>
  </si>
  <si>
    <t>Tarlton</t>
  </si>
  <si>
    <t>Sanchez</t>
  </si>
  <si>
    <t>Hogan</t>
  </si>
  <si>
    <t>Meinhardt</t>
  </si>
  <si>
    <t>McInnis</t>
  </si>
  <si>
    <t>Carpenter</t>
  </si>
  <si>
    <t>Harrell</t>
  </si>
  <si>
    <t>Efird</t>
  </si>
  <si>
    <t>Cox</t>
  </si>
  <si>
    <t>Navarrete</t>
  </si>
  <si>
    <t>Memoli</t>
  </si>
  <si>
    <t>McNally</t>
  </si>
  <si>
    <t>Faust</t>
  </si>
  <si>
    <t>Keesler</t>
  </si>
  <si>
    <t>HOGGARD</t>
  </si>
  <si>
    <t>1/7/2019</t>
  </si>
  <si>
    <t>1/1/1999</t>
  </si>
  <si>
    <t>4/24/2017</t>
  </si>
  <si>
    <t>7/1/2015</t>
  </si>
  <si>
    <t>5/20/2011</t>
  </si>
  <si>
    <t>2/25/2020</t>
  </si>
  <si>
    <t>12/1/2013</t>
  </si>
  <si>
    <t>10/2/2018</t>
  </si>
  <si>
    <t>10/13/2014</t>
  </si>
  <si>
    <t>1/1/1996</t>
  </si>
  <si>
    <t>9/14/1927</t>
  </si>
  <si>
    <t>7/1/2014</t>
  </si>
  <si>
    <t>4/13/2020</t>
  </si>
  <si>
    <t>2/11/2014</t>
  </si>
  <si>
    <t>Annie R. Fudge</t>
  </si>
  <si>
    <t>Gloria Vinson</t>
  </si>
  <si>
    <t>Tammy Michael</t>
  </si>
  <si>
    <t>Sue Powell</t>
  </si>
  <si>
    <t>Rick Becker</t>
  </si>
  <si>
    <t>Darlene Carrasquillo</t>
  </si>
  <si>
    <t>Kelly Tarlton</t>
  </si>
  <si>
    <t>Kaye Anderson</t>
  </si>
  <si>
    <t>Samantha Sanchez</t>
  </si>
  <si>
    <t>Mary M. Hogan</t>
  </si>
  <si>
    <t>Lise Meinhardt</t>
  </si>
  <si>
    <t>Glenda McInnis</t>
  </si>
  <si>
    <t>DeRita Carpenter</t>
  </si>
  <si>
    <t>Sue Harrell</t>
  </si>
  <si>
    <t>Pattie Efird</t>
  </si>
  <si>
    <t>Tammy Cos</t>
  </si>
  <si>
    <t>Lettie Navarrete</t>
  </si>
  <si>
    <t>Bobbie Jo Ricks</t>
  </si>
  <si>
    <t>Marjorie Memoli</t>
  </si>
  <si>
    <t>Cythia McNally</t>
  </si>
  <si>
    <t>GAIL D HORNE</t>
  </si>
  <si>
    <t>Tammy Keesler</t>
  </si>
  <si>
    <t>Richard Dixon</t>
  </si>
  <si>
    <t>DORENDA WALLACE</t>
  </si>
  <si>
    <t>Clerk</t>
  </si>
  <si>
    <t>Director of Finance</t>
  </si>
  <si>
    <t>CPA, MSA</t>
  </si>
  <si>
    <t>Finance Officer / Manager</t>
  </si>
  <si>
    <t>Town Clker</t>
  </si>
  <si>
    <t>FINANCE OFFICER/ COMMISSIONER</t>
  </si>
  <si>
    <t>7/13/2021</t>
  </si>
  <si>
    <t>4/28/2021</t>
  </si>
  <si>
    <t>3/5/2021</t>
  </si>
  <si>
    <t>11/24/2020</t>
  </si>
  <si>
    <t>2/3/2022</t>
  </si>
  <si>
    <t>8/31/2021</t>
  </si>
  <si>
    <t>919-235-5761</t>
  </si>
  <si>
    <t>336-764-5455</t>
  </si>
  <si>
    <t>252-726-6848 ext.104</t>
  </si>
  <si>
    <t>704-851-9321</t>
  </si>
  <si>
    <t>919-658-9539</t>
  </si>
  <si>
    <t>252-639-2710</t>
  </si>
  <si>
    <t>828-733-2023</t>
  </si>
  <si>
    <t>252-456-3325</t>
  </si>
  <si>
    <t>252-902-9535</t>
  </si>
  <si>
    <t>910-201-8016</t>
  </si>
  <si>
    <t>336-644-7009</t>
  </si>
  <si>
    <t>252-795-4600</t>
  </si>
  <si>
    <t>919-814-4290</t>
  </si>
  <si>
    <t>252-793-9101</t>
  </si>
  <si>
    <t>Fudgemid7@aol.com</t>
  </si>
  <si>
    <t>gloria@townofmiddlesexnc.com</t>
  </si>
  <si>
    <t>tmichael@midway-nc.gov</t>
  </si>
  <si>
    <t>msncmayor@gmail.com</t>
  </si>
  <si>
    <t>medquist@villageofmisenheimernc.gov</t>
  </si>
  <si>
    <t>Jparris@ci.morganton.nc.us</t>
  </si>
  <si>
    <t>clerkoffice@townofmountolive.com</t>
  </si>
  <si>
    <t>samantha.sanchez@townofnashvillenc.gov</t>
  </si>
  <si>
    <t>HARRELLR@ecu.edu</t>
  </si>
  <si>
    <t>dhatten@ci.oak-island.nc.us</t>
  </si>
  <si>
    <t>cmcnally@duddenlinkmail.com</t>
  </si>
  <si>
    <t>marie@pembroke.com</t>
  </si>
  <si>
    <t>Eric.Faust@nctreasurer.com</t>
  </si>
  <si>
    <t>rdixon@pinvillenc.gov</t>
  </si>
  <si>
    <t>admn@townofpollocksville.com</t>
  </si>
  <si>
    <t>cohoggard@gmail.com</t>
  </si>
  <si>
    <t>Tara Robinson</t>
  </si>
  <si>
    <t>Luther H Lewis Jr</t>
  </si>
  <si>
    <t>Naida Sergel</t>
  </si>
  <si>
    <t>Hiram Marziano</t>
  </si>
  <si>
    <t>Robert E. Faulkner, Partner</t>
  </si>
  <si>
    <t>Kemmy Goodson</t>
  </si>
  <si>
    <t>Mary Hogan</t>
  </si>
  <si>
    <t>Amanda B. Monk</t>
  </si>
  <si>
    <t>Blaine Reese</t>
  </si>
  <si>
    <t>Connie Bauguess</t>
  </si>
  <si>
    <t>REBECCA MYERS</t>
  </si>
  <si>
    <t>Daisy Ivey</t>
  </si>
  <si>
    <t>Julie Anderson</t>
  </si>
  <si>
    <t>Carol Sykes</t>
  </si>
  <si>
    <t>LOWELL TAYLOR</t>
  </si>
  <si>
    <t>Jerricka Napier</t>
  </si>
  <si>
    <t>Partner</t>
  </si>
  <si>
    <t>Manager</t>
  </si>
  <si>
    <t>Partner of CPA firm</t>
  </si>
  <si>
    <t>Town Manager, Finance Officer, Town Clerk</t>
  </si>
  <si>
    <t>Acting Town Manager/Utilities Director</t>
  </si>
  <si>
    <t>Mayor</t>
  </si>
  <si>
    <t>PARTNER</t>
  </si>
  <si>
    <t>Winston, Williams, Creech, Evans, &amp; Company LLC</t>
  </si>
  <si>
    <t>Town of Middlesex</t>
  </si>
  <si>
    <t>Town of Mint Hill</t>
  </si>
  <si>
    <t>City of Monroe</t>
  </si>
  <si>
    <t>Town of Morehead City</t>
  </si>
  <si>
    <t>Faulkner &amp; Thompson P.A.</t>
  </si>
  <si>
    <t>TOWN OF MOUNT OLIVE</t>
  </si>
  <si>
    <t>Town of Murphy</t>
  </si>
  <si>
    <t>Goodson &amp; Taylor, CPAs</t>
  </si>
  <si>
    <t>City of New Bern</t>
  </si>
  <si>
    <t>City of Newton</t>
  </si>
  <si>
    <t>Town of Norlina</t>
  </si>
  <si>
    <t>Town of North Topsail Beach</t>
  </si>
  <si>
    <t>Town of North Wilkesboro</t>
  </si>
  <si>
    <t>RAM CPA, PLLC</t>
  </si>
  <si>
    <t>Town of Ocean Isle Beach</t>
  </si>
  <si>
    <t>Town of Old Fort</t>
  </si>
  <si>
    <t>City of Oxford</t>
  </si>
  <si>
    <t>Town of Parkton</t>
  </si>
  <si>
    <t>Town of Pembroke, Pembroke, North Carolina</t>
  </si>
  <si>
    <t>Town of Pine Knoll Shores</t>
  </si>
  <si>
    <t>Town of Pine Level</t>
  </si>
  <si>
    <t>Town of Pinetops</t>
  </si>
  <si>
    <t>Town of Pineville</t>
  </si>
  <si>
    <t>Town of Pink Hill</t>
  </si>
  <si>
    <t>Town of Pittsboro</t>
  </si>
  <si>
    <t>CUMBEE TAYLOR &amp; SHOOK PA</t>
  </si>
  <si>
    <t>Town of Polkton</t>
  </si>
  <si>
    <t>Connie H. Huffman PA</t>
  </si>
  <si>
    <t>Town of Princeton</t>
  </si>
  <si>
    <t>Town of Proctorviille</t>
  </si>
  <si>
    <r>
      <t xml:space="preserve">Date the auditor presented or plans to present Financial Performance Indicators of Concern (FPIC) to the Governing Board. </t>
    </r>
    <r>
      <rPr>
        <sz val="11"/>
        <color theme="9" tint="-0.499984740745262"/>
        <rFont val="Calibri"/>
        <family val="2"/>
        <scheme val="minor"/>
      </rPr>
      <t xml:space="preserve"> If there are no FPICs to present to the governing board,  enter "7/1/2022" to indicate that an FPIC response is not required.</t>
    </r>
  </si>
  <si>
    <t>This calculation subtracts operating expenses  from operating revenues. Depreciation expense is not included the calculation but debt principal and interest payments are included.  A negative balance indicates that your rates are not covering your operating expenses and debt service payments.</t>
  </si>
  <si>
    <t xml:space="preserve">This calculation subtracts operating expenses  from operating revenues. Depreciation expense is not included the calculation but debt principal and interest payments are included.  A negative balance indicates that your rates are not covering your operating expenses.  </t>
  </si>
  <si>
    <t>blank</t>
  </si>
  <si>
    <t>NEW</t>
  </si>
  <si>
    <t>BLACKED OUT</t>
  </si>
  <si>
    <t>Not collected in prior years</t>
  </si>
  <si>
    <t>Unit Data from Audit Worksheet tab : 84-85+49-331-89</t>
  </si>
  <si>
    <r>
      <t xml:space="preserve">Number of significant deficiency findings (financial statement findings only)
</t>
    </r>
    <r>
      <rPr>
        <sz val="11"/>
        <color rgb="FFFF0000"/>
        <rFont val="Calibri"/>
        <family val="2"/>
        <scheme val="minor"/>
      </rPr>
      <t xml:space="preserve">Exclude findings reported in questions 906, 907, 951, 953 </t>
    </r>
  </si>
  <si>
    <r>
      <t xml:space="preserve">Number of material weaknesses findings (financial statements findings only)
</t>
    </r>
    <r>
      <rPr>
        <sz val="11"/>
        <color rgb="FFFF0000"/>
        <rFont val="Calibri"/>
        <family val="2"/>
        <scheme val="minor"/>
      </rPr>
      <t xml:space="preserve">Exclude findings reported in questions 906, 907, 951, 953 </t>
    </r>
  </si>
  <si>
    <r>
      <t xml:space="preserve">The above questions account for significant and material findings.  Were there any issues or other matters presented to the Governing Board regarding internal controls (additional issues or other matters that were not listed as a material weakness or significant deficiency), that the Governing Board was instructed to include in the unit's "Response to the Auditor's Findings, Recommendations, and Fiscal Matters" Please indicate the number of other issues presented to the board.  </t>
    </r>
    <r>
      <rPr>
        <sz val="11"/>
        <color rgb="FFFF0000"/>
        <rFont val="Calibri"/>
        <family val="2"/>
        <scheme val="minor"/>
      </rPr>
      <t>This question is intended to include other issues that would have a substantial negative impact financially or internal controls that would have a negative effect on the unit's operations that are not reflected in the unit's audit report.  This includes matters the auditor presented to the board such as excessive employee turnover or loss of a big tax payer.</t>
    </r>
  </si>
  <si>
    <t>Unit Data from Audit worksheet tab : 93-94+52-100-98</t>
  </si>
  <si>
    <t>Version Date 6/28/2023</t>
  </si>
  <si>
    <t>Unit Data from Audit worksheet tab : 80/(85+351-49+331)</t>
  </si>
  <si>
    <t>Unit Data from Audit worksheet tab : 90/(364+94-52+100)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</si>
</sst>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9">
    <numFmt numFmtId="5" formatCode="&quot;$&quot;#,##0_);\(&quot;$&quot;#,##0\)"/>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0_);[Red]\(0\)"/>
    <numFmt numFmtId="167" formatCode="_(&quot;$&quot;* #,##0_);_(&quot;$&quot;* \(#,##0\);_(&quot;$&quot;* &quot;-&quot;??_);_(@_)"/>
    <numFmt numFmtId="168" formatCode="0.0"/>
    <numFmt numFmtId="169" formatCode="0_);\(0\)"/>
    <numFmt numFmtId="170" formatCode="0.00_);\(0.00\)"/>
    <numFmt numFmtId="171" formatCode="0.0_);\(0.0\)"/>
    <numFmt numFmtId="172" formatCode="_(* #,##0.0000_);_(* \(#,##0.0000\);_(* &quot;-&quot;??_);_(@_)"/>
    <numFmt numFmtId="173" formatCode="#,##0.0000_);[Red]\(#,##0.0000\)"/>
    <numFmt numFmtId="174" formatCode="#,##0.0_);\(#,##0.0\)"/>
    <numFmt numFmtId="175" formatCode="#,##0.0000_);\(#,##0.0000\)"/>
    <numFmt numFmtId="176" formatCode="_(* #,##0.00_);_(* \(#,##0.00\);_(* &quot;-&quot;_);_(@_)"/>
    <numFmt numFmtId="177" formatCode="_(* #,##0.00%_);[Red]_(* \(#,##0.00%\);_(0.00%_);@"/>
    <numFmt numFmtId="178" formatCode="m/d/yy;@"/>
    <numFmt numFmtId="179" formatCode="mm/dd/yyyy"/>
    <numFmt numFmtId="180" formatCode="#,##0.0"/>
    <numFmt numFmtId="181" formatCode="0.0000"/>
    <numFmt numFmtId="182" formatCode="0.0000_);\(0.0000\)"/>
    <numFmt numFmtId="183" formatCode="_(* #,##0.000_);_(* \(#,##0.000\);_(* &quot;-&quot;??_);_(@_)"/>
    <numFmt numFmtId="184" formatCode="[&lt;=9999999]###\-####;\(###\)\ ###\-####"/>
    <numFmt numFmtId="185" formatCode="###\-###\-####"/>
    <numFmt numFmtId="186" formatCode="@*."/>
  </numFmts>
  <fonts count="188"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sz val="11"/>
      <color indexed="62"/>
      <name val="Calibri"/>
      <family val="2"/>
    </font>
    <font>
      <sz val="11"/>
      <color indexed="60"/>
      <name val="Calibri"/>
      <family val="2"/>
    </font>
    <font>
      <sz val="10"/>
      <name val="Times New Roman"/>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2"/>
      <name val="Garamond"/>
      <family val="1"/>
    </font>
    <font>
      <sz val="12"/>
      <name val="Garamond"/>
      <family val="1"/>
    </font>
    <font>
      <u/>
      <sz val="10"/>
      <color indexed="12"/>
      <name val="Arial"/>
      <family val="2"/>
    </font>
    <font>
      <sz val="10"/>
      <name val="Arial"/>
      <family val="2"/>
    </font>
    <font>
      <sz val="8"/>
      <name val="Arial"/>
      <family val="2"/>
    </font>
    <font>
      <sz val="10"/>
      <name val="Arial"/>
      <family val="2"/>
    </font>
    <font>
      <sz val="12"/>
      <name val="Garamond"/>
      <family val="1"/>
    </font>
    <font>
      <sz val="8"/>
      <name val="Arial"/>
      <family val="2"/>
    </font>
    <font>
      <sz val="10"/>
      <name val="Arial"/>
      <family val="2"/>
    </font>
    <font>
      <sz val="12"/>
      <name val="Garamond"/>
      <family val="1"/>
    </font>
    <font>
      <sz val="11"/>
      <color indexed="8"/>
      <name val="Century Schoolbook"/>
      <family val="2"/>
    </font>
    <font>
      <b/>
      <sz val="22"/>
      <color indexed="8"/>
      <name val="Calibri"/>
      <family val="2"/>
    </font>
    <font>
      <sz val="11"/>
      <color theme="1"/>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b/>
      <sz val="14"/>
      <color theme="1"/>
      <name val="Calibri"/>
      <family val="2"/>
      <scheme val="minor"/>
    </font>
    <font>
      <sz val="9"/>
      <color theme="1"/>
      <name val="Calibri"/>
      <family val="2"/>
      <scheme val="minor"/>
    </font>
    <font>
      <b/>
      <sz val="9"/>
      <color rgb="FFFF0000"/>
      <name val="Calibri"/>
      <family val="2"/>
      <scheme val="minor"/>
    </font>
    <font>
      <sz val="11"/>
      <color rgb="FF0070C0"/>
      <name val="Calibri"/>
      <family val="2"/>
      <scheme val="minor"/>
    </font>
    <font>
      <sz val="11"/>
      <name val="Calibri"/>
      <family val="2"/>
      <scheme val="minor"/>
    </font>
    <font>
      <sz val="14"/>
      <color theme="1"/>
      <name val="Calibri"/>
      <family val="2"/>
      <scheme val="minor"/>
    </font>
    <font>
      <sz val="12"/>
      <color theme="1"/>
      <name val="Century Schoolbook"/>
      <family val="1"/>
    </font>
    <font>
      <b/>
      <sz val="9"/>
      <color theme="1"/>
      <name val="Calibri"/>
      <family val="2"/>
      <scheme val="minor"/>
    </font>
    <font>
      <b/>
      <sz val="16"/>
      <color theme="1"/>
      <name val="Calibri"/>
      <family val="2"/>
      <scheme val="minor"/>
    </font>
    <font>
      <b/>
      <sz val="10"/>
      <color theme="1"/>
      <name val="Calibri"/>
      <family val="2"/>
      <scheme val="minor"/>
    </font>
    <font>
      <b/>
      <sz val="12"/>
      <color theme="0"/>
      <name val="Calibri"/>
      <family val="2"/>
      <scheme val="minor"/>
    </font>
    <font>
      <b/>
      <sz val="12"/>
      <color theme="1"/>
      <name val="Calibri"/>
      <family val="2"/>
      <scheme val="minor"/>
    </font>
    <font>
      <sz val="10"/>
      <color theme="1"/>
      <name val="Calibri"/>
      <family val="2"/>
      <scheme val="minor"/>
    </font>
    <font>
      <u/>
      <sz val="11"/>
      <color theme="1"/>
      <name val="Calibri"/>
      <family val="2"/>
      <scheme val="minor"/>
    </font>
    <font>
      <sz val="8"/>
      <name val="Calibri"/>
      <family val="2"/>
      <scheme val="minor"/>
    </font>
    <font>
      <sz val="11"/>
      <color rgb="FFC00000"/>
      <name val="Calibri"/>
      <family val="2"/>
      <scheme val="minor"/>
    </font>
    <font>
      <sz val="8"/>
      <color theme="1"/>
      <name val="Calibri"/>
      <family val="2"/>
      <scheme val="minor"/>
    </font>
    <font>
      <b/>
      <sz val="11"/>
      <name val="Calibri"/>
      <family val="2"/>
      <scheme val="minor"/>
    </font>
    <font>
      <b/>
      <sz val="11"/>
      <color indexed="8"/>
      <name val="Calibri"/>
      <family val="2"/>
      <scheme val="minor"/>
    </font>
    <font>
      <u/>
      <sz val="11"/>
      <color theme="5" tint="-0.249977111117893"/>
      <name val="Calibri"/>
      <family val="2"/>
      <scheme val="minor"/>
    </font>
    <font>
      <b/>
      <sz val="8"/>
      <color theme="1"/>
      <name val="Calibri"/>
      <family val="2"/>
      <scheme val="minor"/>
    </font>
    <font>
      <sz val="11"/>
      <color indexed="8"/>
      <name val="Calibri"/>
      <family val="2"/>
      <scheme val="minor"/>
    </font>
    <font>
      <sz val="28"/>
      <color theme="1"/>
      <name val="Calibri"/>
      <family val="2"/>
      <scheme val="minor"/>
    </font>
    <font>
      <sz val="9"/>
      <name val="Calibri"/>
      <family val="2"/>
      <scheme val="minor"/>
    </font>
    <font>
      <sz val="9"/>
      <color rgb="FFFF0000"/>
      <name val="Calibri"/>
      <family val="2"/>
      <scheme val="minor"/>
    </font>
    <font>
      <sz val="8"/>
      <name val="Arial"/>
      <family val="2"/>
    </font>
    <font>
      <sz val="10"/>
      <name val="Arial"/>
      <family val="2"/>
    </font>
    <font>
      <sz val="12"/>
      <name val="Garamond"/>
      <family val="1"/>
    </font>
    <font>
      <sz val="11"/>
      <color rgb="FFFF0000"/>
      <name val="Calibri"/>
      <family val="2"/>
      <scheme val="minor"/>
    </font>
    <font>
      <b/>
      <sz val="11"/>
      <color rgb="FFFF00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i/>
      <sz val="11"/>
      <color rgb="FF7F7F7F"/>
      <name val="Calibri"/>
      <family val="2"/>
      <scheme val="minor"/>
    </font>
    <font>
      <sz val="11"/>
      <color theme="0"/>
      <name val="Century Schoolbook"/>
      <family val="2"/>
    </font>
    <font>
      <sz val="11"/>
      <color rgb="FF9C0006"/>
      <name val="Century Schoolbook"/>
      <family val="2"/>
    </font>
    <font>
      <b/>
      <sz val="11"/>
      <color rgb="FFFA7D00"/>
      <name val="Century Schoolbook"/>
      <family val="2"/>
    </font>
    <font>
      <b/>
      <sz val="11"/>
      <color theme="0"/>
      <name val="Century Schoolbook"/>
      <family val="2"/>
    </font>
    <font>
      <i/>
      <sz val="11"/>
      <color rgb="FF7F7F7F"/>
      <name val="Century Schoolbook"/>
      <family val="2"/>
    </font>
    <font>
      <sz val="11"/>
      <color rgb="FF006100"/>
      <name val="Century Schoolbook"/>
      <family val="2"/>
    </font>
    <font>
      <b/>
      <sz val="15"/>
      <color theme="3"/>
      <name val="Century Schoolbook"/>
      <family val="2"/>
    </font>
    <font>
      <b/>
      <sz val="13"/>
      <color theme="3"/>
      <name val="Century Schoolbook"/>
      <family val="2"/>
    </font>
    <font>
      <b/>
      <sz val="11"/>
      <color theme="3"/>
      <name val="Century Schoolbook"/>
      <family val="2"/>
    </font>
    <font>
      <sz val="11"/>
      <color rgb="FF3F3F76"/>
      <name val="Century Schoolbook"/>
      <family val="2"/>
    </font>
    <font>
      <sz val="11"/>
      <color rgb="FFFA7D00"/>
      <name val="Century Schoolbook"/>
      <family val="2"/>
    </font>
    <font>
      <sz val="11"/>
      <color rgb="FF9C6500"/>
      <name val="Century Schoolbook"/>
      <family val="2"/>
    </font>
    <font>
      <b/>
      <sz val="11"/>
      <color rgb="FF3F3F3F"/>
      <name val="Century Schoolbook"/>
      <family val="2"/>
    </font>
    <font>
      <b/>
      <sz val="18"/>
      <color theme="3"/>
      <name val="Cambria"/>
      <family val="2"/>
      <scheme val="major"/>
    </font>
    <font>
      <b/>
      <sz val="11"/>
      <color theme="1"/>
      <name val="Century Schoolbook"/>
      <family val="2"/>
    </font>
    <font>
      <sz val="11"/>
      <color rgb="FFFF0000"/>
      <name val="Century Schoolbook"/>
      <family val="2"/>
    </font>
    <font>
      <b/>
      <sz val="11"/>
      <color rgb="FF000000"/>
      <name val="Calibri"/>
      <family val="2"/>
      <scheme val="minor"/>
    </font>
    <font>
      <b/>
      <sz val="11"/>
      <color theme="5" tint="-0.249977111117893"/>
      <name val="Calibri"/>
      <family val="2"/>
      <scheme val="minor"/>
    </font>
    <font>
      <sz val="10"/>
      <color rgb="FF000000"/>
      <name val="Times New Roman"/>
      <family val="1"/>
    </font>
    <font>
      <sz val="10"/>
      <color rgb="FF000000"/>
      <name val="Times New Roman"/>
      <family val="1"/>
    </font>
    <font>
      <u/>
      <sz val="10"/>
      <color indexed="12"/>
      <name val="Times New Roman"/>
      <family val="1"/>
    </font>
    <font>
      <u/>
      <sz val="10"/>
      <color theme="10"/>
      <name val="Times New Roman"/>
      <family val="1"/>
    </font>
    <font>
      <b/>
      <i/>
      <sz val="12"/>
      <name val="Cambria"/>
      <family val="1"/>
    </font>
    <font>
      <i/>
      <sz val="12"/>
      <name val="Cambria"/>
      <family val="1"/>
    </font>
    <font>
      <i/>
      <sz val="12"/>
      <color rgb="FFFF0000"/>
      <name val="Cambria"/>
      <family val="1"/>
    </font>
    <font>
      <i/>
      <u/>
      <sz val="12"/>
      <color rgb="FFFF0000"/>
      <name val="Cambria"/>
      <family val="1"/>
    </font>
    <font>
      <b/>
      <i/>
      <sz val="14"/>
      <color theme="0"/>
      <name val="Cambria"/>
      <family val="1"/>
    </font>
    <font>
      <sz val="12"/>
      <color theme="0"/>
      <name val="Century Schoolbook"/>
      <family val="1"/>
    </font>
    <font>
      <b/>
      <sz val="12"/>
      <color theme="1"/>
      <name val="Century Schoolbook"/>
      <family val="1"/>
    </font>
    <font>
      <sz val="10"/>
      <color rgb="FF000000"/>
      <name val="Times New Roman"/>
      <family val="1"/>
    </font>
    <font>
      <sz val="10"/>
      <name val="Arial"/>
      <family val="2"/>
    </font>
    <font>
      <sz val="8"/>
      <name val="Arial"/>
      <family val="2"/>
    </font>
    <font>
      <sz val="12"/>
      <name val="Garamond"/>
      <family val="1"/>
    </font>
    <font>
      <sz val="10"/>
      <color rgb="FF000000"/>
      <name val="Times New Roman"/>
      <family val="1"/>
    </font>
    <font>
      <sz val="11"/>
      <color rgb="FF000000"/>
      <name val="Calibri"/>
      <family val="2"/>
      <scheme val="minor"/>
    </font>
    <font>
      <b/>
      <sz val="18"/>
      <color rgb="FFFF0000"/>
      <name val="Calibri"/>
      <family val="2"/>
      <scheme val="minor"/>
    </font>
    <font>
      <i/>
      <sz val="14"/>
      <color theme="1"/>
      <name val="Calibri"/>
      <family val="2"/>
      <scheme val="minor"/>
    </font>
    <font>
      <b/>
      <i/>
      <sz val="11"/>
      <name val="Calibri"/>
      <family val="2"/>
      <scheme val="minor"/>
    </font>
    <font>
      <i/>
      <sz val="11"/>
      <name val="Calibri"/>
      <family val="2"/>
      <scheme val="minor"/>
    </font>
    <font>
      <b/>
      <u/>
      <sz val="12"/>
      <color theme="1"/>
      <name val="Calibri"/>
      <family val="2"/>
      <scheme val="minor"/>
    </font>
    <font>
      <b/>
      <u/>
      <sz val="16"/>
      <color theme="1"/>
      <name val="Calibri"/>
      <family val="2"/>
      <scheme val="minor"/>
    </font>
    <font>
      <b/>
      <u/>
      <sz val="10"/>
      <color theme="1"/>
      <name val="Calibri"/>
      <family val="2"/>
      <scheme val="minor"/>
    </font>
    <font>
      <sz val="10"/>
      <color indexed="8"/>
      <name val="Calibri"/>
      <family val="2"/>
      <scheme val="minor"/>
    </font>
    <font>
      <u/>
      <sz val="10"/>
      <color theme="1"/>
      <name val="Calibri"/>
      <family val="2"/>
      <scheme val="minor"/>
    </font>
    <font>
      <b/>
      <i/>
      <u/>
      <sz val="10"/>
      <color theme="1"/>
      <name val="Calibri"/>
      <family val="2"/>
      <scheme val="minor"/>
    </font>
    <font>
      <sz val="8"/>
      <color indexed="8"/>
      <name val="Calibri"/>
      <family val="2"/>
      <scheme val="minor"/>
    </font>
    <font>
      <u/>
      <sz val="8"/>
      <color indexed="8"/>
      <name val="Calibri"/>
      <family val="2"/>
      <scheme val="minor"/>
    </font>
    <font>
      <b/>
      <sz val="8"/>
      <color indexed="8"/>
      <name val="Calibri"/>
      <family val="2"/>
      <scheme val="minor"/>
    </font>
    <font>
      <b/>
      <sz val="8"/>
      <name val="Calibri"/>
      <family val="2"/>
      <scheme val="minor"/>
    </font>
    <font>
      <b/>
      <sz val="8"/>
      <color indexed="17"/>
      <name val="Calibri"/>
      <family val="2"/>
      <scheme val="minor"/>
    </font>
    <font>
      <u/>
      <sz val="8"/>
      <name val="Calibri"/>
      <family val="2"/>
      <scheme val="minor"/>
    </font>
    <font>
      <sz val="11"/>
      <color theme="9" tint="-0.249977111117893"/>
      <name val="Calibri"/>
      <family val="2"/>
      <scheme val="minor"/>
    </font>
    <font>
      <u/>
      <sz val="11"/>
      <color indexed="8"/>
      <name val="Calibri"/>
      <family val="2"/>
      <scheme val="minor"/>
    </font>
    <font>
      <b/>
      <u/>
      <sz val="11"/>
      <color indexed="8"/>
      <name val="Calibri"/>
      <family val="2"/>
      <scheme val="minor"/>
    </font>
    <font>
      <b/>
      <sz val="11"/>
      <color indexed="60"/>
      <name val="Calibri"/>
      <family val="2"/>
      <scheme val="minor"/>
    </font>
    <font>
      <u/>
      <sz val="11"/>
      <color rgb="FFFF0000"/>
      <name val="Calibri"/>
      <family val="2"/>
      <scheme val="minor"/>
    </font>
    <font>
      <sz val="11"/>
      <color theme="5" tint="-0.249977111117893"/>
      <name val="Calibri"/>
      <family val="2"/>
      <scheme val="minor"/>
    </font>
    <font>
      <u/>
      <sz val="11"/>
      <color indexed="60"/>
      <name val="Calibri"/>
      <family val="2"/>
      <scheme val="minor"/>
    </font>
    <font>
      <sz val="11"/>
      <color indexed="60"/>
      <name val="Calibri"/>
      <family val="2"/>
      <scheme val="minor"/>
    </font>
    <font>
      <u/>
      <sz val="11"/>
      <name val="Calibri"/>
      <family val="2"/>
      <scheme val="minor"/>
    </font>
    <font>
      <sz val="11"/>
      <color indexed="10"/>
      <name val="Calibri"/>
      <family val="2"/>
      <scheme val="minor"/>
    </font>
    <font>
      <b/>
      <sz val="11"/>
      <color rgb="FFC00000"/>
      <name val="Calibri"/>
      <family val="2"/>
      <scheme val="minor"/>
    </font>
    <font>
      <b/>
      <sz val="11"/>
      <color theme="2"/>
      <name val="Calibri"/>
      <family val="2"/>
      <scheme val="minor"/>
    </font>
    <font>
      <sz val="11"/>
      <color theme="2"/>
      <name val="Calibri"/>
      <family val="2"/>
      <scheme val="minor"/>
    </font>
    <font>
      <sz val="10"/>
      <color rgb="FFFF0000"/>
      <name val="Calibri"/>
      <family val="2"/>
      <scheme val="minor"/>
    </font>
    <font>
      <b/>
      <u/>
      <sz val="11"/>
      <name val="Calibri"/>
      <family val="2"/>
      <scheme val="minor"/>
    </font>
    <font>
      <sz val="16"/>
      <color rgb="FFFF0000"/>
      <name val="Calibri"/>
      <family val="2"/>
      <scheme val="minor"/>
    </font>
    <font>
      <b/>
      <sz val="20"/>
      <color theme="1"/>
      <name val="Calibri"/>
      <family val="2"/>
      <scheme val="minor"/>
    </font>
    <font>
      <sz val="16"/>
      <color theme="1"/>
      <name val="Calibri"/>
      <family val="2"/>
      <scheme val="minor"/>
    </font>
    <font>
      <i/>
      <sz val="18"/>
      <color theme="0"/>
      <name val="Cambria"/>
      <family val="1"/>
      <scheme val="major"/>
    </font>
    <font>
      <sz val="12"/>
      <color theme="1"/>
      <name val="Cambria"/>
      <family val="1"/>
    </font>
    <font>
      <u/>
      <sz val="12"/>
      <color rgb="FFFF0000"/>
      <name val="Cambria"/>
      <family val="1"/>
    </font>
    <font>
      <sz val="12"/>
      <color rgb="FFFF0000"/>
      <name val="Cambria"/>
      <family val="1"/>
    </font>
    <font>
      <i/>
      <sz val="12"/>
      <color theme="1"/>
      <name val="Cambria"/>
      <family val="1"/>
    </font>
    <font>
      <u/>
      <sz val="12"/>
      <color theme="10"/>
      <name val="Cambria"/>
      <family val="1"/>
    </font>
    <font>
      <sz val="11"/>
      <color theme="1"/>
      <name val="Cambria"/>
      <family val="1"/>
    </font>
    <font>
      <u/>
      <sz val="11"/>
      <color theme="10"/>
      <name val="Cambria"/>
      <family val="1"/>
    </font>
    <font>
      <b/>
      <sz val="12"/>
      <color indexed="8"/>
      <name val="Cambria"/>
      <family val="1"/>
    </font>
    <font>
      <sz val="12"/>
      <color indexed="8"/>
      <name val="Cambria"/>
      <family val="1"/>
    </font>
    <font>
      <b/>
      <i/>
      <u/>
      <sz val="12"/>
      <color rgb="FFFF0000"/>
      <name val="Cambria"/>
      <family val="1"/>
    </font>
    <font>
      <b/>
      <sz val="12"/>
      <color theme="1"/>
      <name val="Cambria"/>
      <family val="1"/>
    </font>
    <font>
      <b/>
      <sz val="14"/>
      <name val="Calibri"/>
      <family val="2"/>
      <scheme val="minor"/>
    </font>
    <font>
      <b/>
      <sz val="12"/>
      <name val="Calibri"/>
      <family val="2"/>
      <scheme val="minor"/>
    </font>
    <font>
      <sz val="11"/>
      <color theme="1"/>
      <name val="Century Schoolbook"/>
      <family val="1"/>
    </font>
    <font>
      <i/>
      <sz val="14"/>
      <name val="Calibri"/>
      <family val="2"/>
      <scheme val="minor"/>
    </font>
    <font>
      <sz val="14"/>
      <color theme="0"/>
      <name val="Calibri"/>
      <family val="2"/>
      <scheme val="minor"/>
    </font>
    <font>
      <sz val="10"/>
      <name val="Arial"/>
      <family val="2"/>
    </font>
    <font>
      <b/>
      <sz val="16"/>
      <color theme="0"/>
      <name val="Calibri"/>
      <family val="2"/>
      <scheme val="minor"/>
    </font>
    <font>
      <sz val="10.5"/>
      <color theme="1"/>
      <name val="Calibri"/>
      <family val="2"/>
      <scheme val="minor"/>
    </font>
    <font>
      <b/>
      <u/>
      <sz val="11"/>
      <color theme="1"/>
      <name val="Calibri"/>
      <family val="2"/>
      <scheme val="minor"/>
    </font>
    <font>
      <sz val="11"/>
      <color theme="5" tint="-0.499984740745262"/>
      <name val="Calibri"/>
      <family val="2"/>
      <scheme val="minor"/>
    </font>
    <font>
      <sz val="11"/>
      <color theme="9" tint="-0.499984740745262"/>
      <name val="Calibri"/>
      <family val="2"/>
      <scheme val="minor"/>
    </font>
    <font>
      <b/>
      <i/>
      <sz val="12"/>
      <color rgb="FFFF0000"/>
      <name val="Cambria"/>
      <family val="1"/>
    </font>
    <font>
      <b/>
      <u/>
      <sz val="14"/>
      <color theme="1"/>
      <name val="Calibri"/>
      <family val="2"/>
      <scheme val="minor"/>
    </font>
  </fonts>
  <fills count="90">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rgb="FF0070C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rgb="FF00FFFF"/>
        <bgColor indexed="64"/>
      </patternFill>
    </fill>
    <fill>
      <patternFill patternType="solid">
        <fgColor rgb="FFFFFFCC"/>
        <bgColor indexed="64"/>
      </patternFill>
    </fill>
    <fill>
      <patternFill patternType="solid">
        <fgColor theme="3" tint="0.79998168889431442"/>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indexed="22"/>
        <bgColor indexed="64"/>
      </patternFill>
    </fill>
    <fill>
      <patternFill patternType="solid">
        <fgColor theme="1" tint="0.24994659260841701"/>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BFC2D9"/>
        <bgColor indexed="64"/>
      </patternFill>
    </fill>
    <fill>
      <patternFill patternType="solid">
        <fgColor theme="6" tint="-0.249977111117893"/>
        <bgColor indexed="64"/>
      </patternFill>
    </fill>
    <fill>
      <patternFill patternType="solid">
        <fgColor theme="0" tint="-4.9989318521683403E-2"/>
        <bgColor indexed="64"/>
      </patternFill>
    </fill>
    <fill>
      <patternFill patternType="solid">
        <fgColor rgb="FFCCFF66"/>
        <bgColor indexed="64"/>
      </patternFill>
    </fill>
    <fill>
      <patternFill patternType="solid">
        <fgColor theme="7" tint="0.59999389629810485"/>
        <bgColor indexed="64"/>
      </patternFill>
    </fill>
    <fill>
      <patternFill patternType="solid">
        <fgColor indexed="55"/>
        <bgColor indexed="64"/>
      </patternFill>
    </fill>
    <fill>
      <patternFill patternType="solid">
        <fgColor rgb="FFCCFFCC"/>
        <bgColor indexed="64"/>
      </patternFill>
    </fill>
    <fill>
      <patternFill patternType="solid">
        <fgColor rgb="FFDCFDD3"/>
        <bgColor indexed="64"/>
      </patternFill>
    </fill>
    <fill>
      <patternFill patternType="solid">
        <fgColor rgb="FFCCFFFF"/>
        <bgColor indexed="64"/>
      </patternFill>
    </fill>
    <fill>
      <patternFill patternType="gray125">
        <fgColor auto="1"/>
        <bgColor auto="1"/>
      </patternFill>
    </fill>
    <fill>
      <patternFill patternType="solid">
        <fgColor rgb="FF92D050"/>
        <bgColor indexed="64"/>
      </patternFill>
    </fill>
    <fill>
      <patternFill patternType="solid">
        <fgColor theme="0" tint="-0.499984740745262"/>
        <bgColor indexed="64"/>
      </patternFill>
    </fill>
    <fill>
      <patternFill patternType="solid">
        <fgColor rgb="FFFFFF99"/>
        <bgColor indexed="64"/>
      </patternFill>
    </fill>
    <fill>
      <patternFill patternType="solid">
        <fgColor rgb="FFFFFFFF"/>
        <bgColor indexed="64"/>
      </patternFill>
    </fill>
  </fills>
  <borders count="10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diagonal/>
    </border>
    <border>
      <left/>
      <right style="thin">
        <color theme="3" tint="0.59996337778862885"/>
      </right>
      <top style="thin">
        <color theme="3" tint="0.59996337778862885"/>
      </top>
      <bottom style="thin">
        <color theme="3" tint="0.59996337778862885"/>
      </bottom>
      <diagonal/>
    </border>
    <border>
      <left/>
      <right style="thin">
        <color theme="3" tint="0.59996337778862885"/>
      </right>
      <top/>
      <bottom style="thin">
        <color theme="3" tint="0.59996337778862885"/>
      </bottom>
      <diagonal/>
    </border>
    <border>
      <left style="thin">
        <color theme="3" tint="0.59996337778862885"/>
      </left>
      <right/>
      <top style="thin">
        <color theme="3" tint="0.59996337778862885"/>
      </top>
      <bottom/>
      <diagonal/>
    </border>
    <border>
      <left style="thin">
        <color theme="3" tint="0.59996337778862885"/>
      </left>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style="thin">
        <color theme="3" tint="0.59996337778862885"/>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theme="3" tint="0.59996337778862885"/>
      </bottom>
      <diagonal/>
    </border>
    <border>
      <left/>
      <right/>
      <top style="thin">
        <color theme="4" tint="0.39997558519241921"/>
      </top>
      <bottom style="thin">
        <color theme="4" tint="0.39997558519241921"/>
      </bottom>
      <diagonal/>
    </border>
    <border>
      <left style="thin">
        <color theme="4" tint="0.39997558519241921"/>
      </left>
      <right/>
      <top style="thin">
        <color theme="4" tint="0.39997558519241921"/>
      </top>
      <bottom style="thin">
        <color theme="4" tint="0.39997558519241921"/>
      </bottom>
      <diagonal/>
    </border>
    <border>
      <left style="thin">
        <color theme="3" tint="0.59999389629810485"/>
      </left>
      <right style="thin">
        <color theme="3" tint="0.59996337778862885"/>
      </right>
      <top style="thin">
        <color theme="3" tint="0.59996337778862885"/>
      </top>
      <bottom style="thin">
        <color theme="3" tint="0.59996337778862885"/>
      </bottom>
      <diagonal/>
    </border>
    <border>
      <left style="thin">
        <color indexed="64"/>
      </left>
      <right style="thin">
        <color theme="3" tint="0.59996337778862885"/>
      </right>
      <top style="thin">
        <color theme="3" tint="0.59996337778862885"/>
      </top>
      <bottom style="thin">
        <color theme="3" tint="0.59996337778862885"/>
      </bottom>
      <diagonal/>
    </border>
    <border>
      <left style="thin">
        <color indexed="44"/>
      </left>
      <right style="thin">
        <color indexed="44"/>
      </right>
      <top style="thin">
        <color indexed="44"/>
      </top>
      <bottom style="thin">
        <color indexed="4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theme="3" tint="0.59996337778862885"/>
      </right>
      <top/>
      <bottom/>
      <diagonal/>
    </border>
    <border>
      <left style="thin">
        <color theme="3" tint="0.59996337778862885"/>
      </left>
      <right style="thin">
        <color theme="3" tint="0.59996337778862885"/>
      </right>
      <top/>
      <bottom/>
      <diagonal/>
    </border>
    <border>
      <left style="thin">
        <color theme="3" tint="0.79998168889431442"/>
      </left>
      <right style="thin">
        <color theme="3" tint="0.79998168889431442"/>
      </right>
      <top style="thin">
        <color theme="3" tint="0.79998168889431442"/>
      </top>
      <bottom style="thin">
        <color theme="3" tint="0.79998168889431442"/>
      </bottom>
      <diagonal/>
    </border>
    <border>
      <left style="thin">
        <color theme="3" tint="0.59996337778862885"/>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top/>
      <bottom style="medium">
        <color indexed="44"/>
      </bottom>
      <diagonal/>
    </border>
    <border>
      <left/>
      <right style="medium">
        <color indexed="64"/>
      </right>
      <top/>
      <bottom style="thin">
        <color indexed="64"/>
      </bottom>
      <diagonal/>
    </border>
    <border>
      <left/>
      <right style="medium">
        <color indexed="64"/>
      </right>
      <top/>
      <bottom/>
      <diagonal/>
    </border>
    <border>
      <left/>
      <right/>
      <top style="thin">
        <color indexed="30"/>
      </top>
      <bottom style="thin">
        <color indexed="30"/>
      </bottom>
      <diagonal/>
    </border>
    <border>
      <left/>
      <right/>
      <top/>
      <bottom style="medium">
        <color indexed="22"/>
      </bottom>
      <diagonal/>
    </border>
    <border>
      <left style="thin">
        <color indexed="44"/>
      </left>
      <right/>
      <top/>
      <bottom style="thin">
        <color indexed="44"/>
      </bottom>
      <diagonal/>
    </border>
    <border>
      <left/>
      <right/>
      <top style="thin">
        <color theme="3" tint="0.59996337778862885"/>
      </top>
      <bottom/>
      <diagonal/>
    </border>
    <border>
      <left/>
      <right/>
      <top style="thin">
        <color theme="3" tint="0.59996337778862885"/>
      </top>
      <bottom style="thin">
        <color theme="3" tint="0.59996337778862885"/>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theme="0"/>
      </left>
      <right style="thin">
        <color theme="0"/>
      </right>
      <top/>
      <bottom/>
      <diagonal/>
    </border>
    <border>
      <left style="thin">
        <color theme="0"/>
      </left>
      <right style="thin">
        <color theme="0"/>
      </right>
      <top/>
      <bottom style="thin">
        <color theme="0"/>
      </bottom>
      <diagonal/>
    </border>
    <border>
      <left/>
      <right/>
      <top/>
      <bottom style="thin">
        <color theme="3" tint="0.79998168889431442"/>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bottom/>
      <diagonal/>
    </border>
    <border>
      <left style="medium">
        <color auto="1"/>
      </left>
      <right style="thin">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right style="thin">
        <color theme="0"/>
      </right>
      <top style="medium">
        <color indexed="64"/>
      </top>
      <bottom style="medium">
        <color indexed="64"/>
      </bottom>
      <diagonal/>
    </border>
    <border>
      <left/>
      <right/>
      <top style="thin">
        <color theme="0"/>
      </top>
      <bottom/>
      <diagonal/>
    </border>
    <border>
      <left style="thin">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thin">
        <color theme="0"/>
      </left>
      <right/>
      <top style="medium">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theme="3" tint="0.79998168889431442"/>
      </left>
      <right/>
      <top style="thin">
        <color theme="3" tint="0.79998168889431442"/>
      </top>
      <bottom style="thin">
        <color theme="3" tint="0.79998168889431442"/>
      </bottom>
      <diagonal/>
    </border>
    <border>
      <left/>
      <right style="thin">
        <color theme="3" tint="0.79998168889431442"/>
      </right>
      <top style="thin">
        <color theme="3" tint="0.79998168889431442"/>
      </top>
      <bottom style="thin">
        <color theme="3" tint="0.79998168889431442"/>
      </bottom>
      <diagonal/>
    </border>
    <border>
      <left style="thin">
        <color theme="3" tint="0.79998168889431442"/>
      </left>
      <right style="thin">
        <color theme="3" tint="0.79998168889431442"/>
      </right>
      <top/>
      <bottom style="thin">
        <color theme="3" tint="0.79998168889431442"/>
      </bottom>
      <diagonal/>
    </border>
  </borders>
  <cellStyleXfs count="31737">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7" fillId="6"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7" fillId="3"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7" fillId="13" borderId="0" applyNumberFormat="0" applyBorder="0" applyAlignment="0" applyProtection="0"/>
    <xf numFmtId="0" fontId="16" fillId="14" borderId="0" applyNumberFormat="0" applyBorder="0" applyAlignment="0" applyProtection="0"/>
    <xf numFmtId="0" fontId="16" fillId="14" borderId="0" applyNumberFormat="0" applyBorder="0" applyAlignment="0" applyProtection="0"/>
    <xf numFmtId="0" fontId="17" fillId="15" borderId="1" applyNumberFormat="0" applyAlignment="0" applyProtection="0"/>
    <xf numFmtId="0" fontId="17" fillId="15" borderId="1" applyNumberFormat="0" applyAlignment="0" applyProtection="0"/>
    <xf numFmtId="0" fontId="8" fillId="7" borderId="2" applyNumberFormat="0" applyAlignment="0" applyProtection="0"/>
    <xf numFmtId="0" fontId="8" fillId="7" borderId="2" applyNumberFormat="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20" fillId="0" borderId="0" applyFont="0" applyFill="0" applyBorder="0" applyAlignment="0" applyProtection="0"/>
    <xf numFmtId="43" fontId="19"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44" fontId="3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13" fillId="0" borderId="3" applyNumberFormat="0" applyFill="0" applyAlignment="0" applyProtection="0"/>
    <xf numFmtId="0" fontId="13" fillId="0" borderId="3" applyNumberFormat="0" applyFill="0" applyAlignment="0" applyProtection="0"/>
    <xf numFmtId="0" fontId="14" fillId="0" borderId="4"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alignment vertical="top"/>
      <protection locked="0"/>
    </xf>
    <xf numFmtId="0" fontId="23" fillId="0" borderId="0" applyNumberFormat="0" applyFill="0" applyBorder="0" applyAlignment="0" applyProtection="0">
      <alignment vertical="top"/>
      <protection locked="0"/>
    </xf>
    <xf numFmtId="0" fontId="4" fillId="12" borderId="1" applyNumberFormat="0" applyAlignment="0" applyProtection="0"/>
    <xf numFmtId="0" fontId="4" fillId="12" borderId="1" applyNumberFormat="0" applyAlignment="0" applyProtection="0"/>
    <xf numFmtId="0" fontId="18" fillId="0" borderId="6" applyNumberFormat="0" applyFill="0" applyAlignment="0" applyProtection="0"/>
    <xf numFmtId="0" fontId="18" fillId="0" borderId="6" applyNumberFormat="0" applyFill="0" applyAlignment="0" applyProtection="0"/>
    <xf numFmtId="0" fontId="5" fillId="19" borderId="0" applyNumberFormat="0" applyBorder="0" applyAlignment="0" applyProtection="0"/>
    <xf numFmtId="0" fontId="5" fillId="19"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9" fillId="0" borderId="0"/>
    <xf numFmtId="0" fontId="20" fillId="0" borderId="0"/>
    <xf numFmtId="0" fontId="19" fillId="0" borderId="0"/>
    <xf numFmtId="0" fontId="28" fillId="0" borderId="0"/>
    <xf numFmtId="0" fontId="19"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0"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20"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20" fillId="0" borderId="0"/>
    <xf numFmtId="0" fontId="19" fillId="0" borderId="0"/>
    <xf numFmtId="0" fontId="19"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8" fillId="0" borderId="0"/>
    <xf numFmtId="0" fontId="19" fillId="0" borderId="0"/>
    <xf numFmtId="0" fontId="19" fillId="0" borderId="0"/>
    <xf numFmtId="0" fontId="25"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19" fillId="0" borderId="0"/>
    <xf numFmtId="0" fontId="28"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8" fillId="0" borderId="0"/>
    <xf numFmtId="0" fontId="28" fillId="0" borderId="0"/>
    <xf numFmtId="0" fontId="19" fillId="0" borderId="0"/>
    <xf numFmtId="0" fontId="19" fillId="0" borderId="0"/>
    <xf numFmtId="0" fontId="19" fillId="0" borderId="0"/>
    <xf numFmtId="0" fontId="19" fillId="0" borderId="0"/>
    <xf numFmtId="0" fontId="33" fillId="0" borderId="0"/>
    <xf numFmtId="0" fontId="28" fillId="0" borderId="0"/>
    <xf numFmtId="0" fontId="19" fillId="0" borderId="0"/>
    <xf numFmtId="0" fontId="19" fillId="0" borderId="0"/>
    <xf numFmtId="0" fontId="33" fillId="0" borderId="0"/>
    <xf numFmtId="0" fontId="11" fillId="0" borderId="0"/>
    <xf numFmtId="0" fontId="11" fillId="0" borderId="0"/>
    <xf numFmtId="0" fontId="33" fillId="0" borderId="0"/>
    <xf numFmtId="0" fontId="19" fillId="0" borderId="0"/>
    <xf numFmtId="0" fontId="19" fillId="0" borderId="0"/>
    <xf numFmtId="0" fontId="19" fillId="0" borderId="0"/>
    <xf numFmtId="0" fontId="33" fillId="0" borderId="0"/>
    <xf numFmtId="0" fontId="33" fillId="0" borderId="0"/>
    <xf numFmtId="0" fontId="33" fillId="0" borderId="0"/>
    <xf numFmtId="0" fontId="19" fillId="0" borderId="0"/>
    <xf numFmtId="0" fontId="33" fillId="0" borderId="0"/>
    <xf numFmtId="0" fontId="19" fillId="0" borderId="0"/>
    <xf numFmtId="0" fontId="33" fillId="0" borderId="0"/>
    <xf numFmtId="0" fontId="33" fillId="0" borderId="0"/>
    <xf numFmtId="0" fontId="19" fillId="0" borderId="0"/>
    <xf numFmtId="0" fontId="33" fillId="0" borderId="0"/>
    <xf numFmtId="0" fontId="33" fillId="0" borderId="0"/>
    <xf numFmtId="0" fontId="33" fillId="0" borderId="0"/>
    <xf numFmtId="0" fontId="28"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11" fillId="0" borderId="0"/>
    <xf numFmtId="0" fontId="22" fillId="0" borderId="0"/>
    <xf numFmtId="0" fontId="21" fillId="0" borderId="0"/>
    <xf numFmtId="0" fontId="21" fillId="0" borderId="0"/>
    <xf numFmtId="0" fontId="29" fillId="0" borderId="0"/>
    <xf numFmtId="0" fontId="11" fillId="0" borderId="0"/>
    <xf numFmtId="0" fontId="11" fillId="0" borderId="0"/>
    <xf numFmtId="0" fontId="11" fillId="0" borderId="0"/>
    <xf numFmtId="0" fontId="11" fillId="0" borderId="0"/>
    <xf numFmtId="0" fontId="24"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6"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29" fillId="0" borderId="0"/>
    <xf numFmtId="0" fontId="11"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29" fillId="0" borderId="0"/>
    <xf numFmtId="0" fontId="11" fillId="0" borderId="0"/>
    <xf numFmtId="0" fontId="11" fillId="0" borderId="0"/>
    <xf numFmtId="0" fontId="11" fillId="0" borderId="0"/>
    <xf numFmtId="0" fontId="11" fillId="0" borderId="0"/>
    <xf numFmtId="0" fontId="19" fillId="0" borderId="0"/>
    <xf numFmtId="0" fontId="29" fillId="0" borderId="0"/>
    <xf numFmtId="0" fontId="11" fillId="0" borderId="0"/>
    <xf numFmtId="0" fontId="11" fillId="0" borderId="0"/>
    <xf numFmtId="0" fontId="11" fillId="0" borderId="0"/>
    <xf numFmtId="0" fontId="1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2" fillId="0" borderId="0"/>
    <xf numFmtId="0" fontId="21" fillId="0" borderId="0"/>
    <xf numFmtId="0" fontId="27"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0" fillId="0" borderId="0"/>
    <xf numFmtId="0" fontId="21" fillId="0" borderId="0"/>
    <xf numFmtId="0" fontId="30"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0" fillId="0" borderId="0"/>
    <xf numFmtId="0" fontId="30" fillId="0" borderId="0"/>
    <xf numFmtId="0" fontId="21" fillId="0" borderId="0"/>
    <xf numFmtId="0" fontId="21" fillId="0" borderId="0"/>
    <xf numFmtId="0" fontId="21" fillId="0" borderId="0"/>
    <xf numFmtId="0" fontId="21" fillId="0" borderId="0"/>
    <xf numFmtId="0" fontId="33" fillId="0" borderId="0"/>
    <xf numFmtId="0" fontId="30" fillId="0" borderId="0"/>
    <xf numFmtId="0" fontId="21" fillId="0" borderId="0"/>
    <xf numFmtId="0" fontId="33" fillId="0" borderId="0"/>
    <xf numFmtId="0" fontId="21" fillId="0" borderId="0"/>
    <xf numFmtId="0" fontId="33" fillId="0" borderId="0"/>
    <xf numFmtId="0" fontId="21"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21" fillId="0" borderId="0"/>
    <xf numFmtId="0" fontId="33" fillId="0" borderId="0"/>
    <xf numFmtId="0" fontId="33" fillId="0" borderId="0"/>
    <xf numFmtId="0" fontId="21" fillId="0" borderId="0"/>
    <xf numFmtId="0" fontId="33" fillId="0" borderId="0"/>
    <xf numFmtId="0" fontId="33" fillId="0" borderId="0"/>
    <xf numFmtId="0" fontId="33" fillId="0" borderId="0"/>
    <xf numFmtId="0" fontId="30"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4" fillId="0" borderId="0"/>
    <xf numFmtId="0" fontId="34" fillId="0" borderId="0"/>
    <xf numFmtId="0" fontId="33" fillId="0" borderId="0"/>
    <xf numFmtId="0" fontId="33" fillId="0" borderId="0"/>
    <xf numFmtId="0" fontId="33" fillId="0" borderId="0"/>
    <xf numFmtId="0" fontId="33" fillId="0" borderId="0"/>
    <xf numFmtId="0" fontId="33" fillId="0" borderId="0"/>
    <xf numFmtId="0" fontId="34" fillId="0" borderId="0"/>
    <xf numFmtId="3" fontId="6" fillId="0" borderId="0"/>
    <xf numFmtId="0" fontId="11" fillId="5" borderId="7" applyNumberFormat="0" applyFont="0" applyAlignment="0" applyProtection="0"/>
    <xf numFmtId="0" fontId="11" fillId="5" borderId="7" applyNumberFormat="0" applyFont="0" applyAlignment="0" applyProtection="0"/>
    <xf numFmtId="0" fontId="29" fillId="5" borderId="7" applyNumberFormat="0" applyFont="0" applyAlignment="0" applyProtection="0"/>
    <xf numFmtId="0" fontId="11" fillId="5" borderId="7" applyNumberFormat="0" applyFont="0" applyAlignment="0" applyProtection="0"/>
    <xf numFmtId="0" fontId="11" fillId="5" borderId="7" applyNumberFormat="0" applyFont="0" applyAlignment="0" applyProtection="0"/>
    <xf numFmtId="0" fontId="10" fillId="15" borderId="8" applyNumberFormat="0" applyAlignment="0" applyProtection="0"/>
    <xf numFmtId="0" fontId="10" fillId="15" borderId="8" applyNumberFormat="0" applyAlignment="0" applyProtection="0"/>
    <xf numFmtId="9" fontId="22" fillId="0" borderId="0" applyFont="0" applyFill="0" applyBorder="0" applyAlignment="0" applyProtection="0"/>
    <xf numFmtId="9" fontId="21" fillId="0" borderId="0" applyFont="0" applyFill="0" applyBorder="0" applyAlignment="0" applyProtection="0"/>
    <xf numFmtId="9" fontId="34" fillId="0" borderId="0" applyFont="0" applyFill="0" applyBorder="0" applyAlignment="0" applyProtection="0"/>
    <xf numFmtId="9" fontId="33" fillId="0" borderId="0" applyFont="0" applyFill="0" applyBorder="0" applyAlignment="0" applyProtection="0"/>
    <xf numFmtId="0" fontId="12" fillId="0" borderId="0" applyNumberForma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32" fillId="2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0" fontId="32" fillId="20" borderId="0" applyFont="0" applyBorder="0" applyAlignment="0">
      <alignment horizontal="center" wrapText="1"/>
    </xf>
    <xf numFmtId="43" fontId="1" fillId="0" borderId="0" applyFont="0" applyFill="0" applyBorder="0" applyAlignment="0" applyProtection="0"/>
    <xf numFmtId="43" fontId="1" fillId="0" borderId="0" applyFont="0" applyFill="0" applyBorder="0" applyAlignment="0" applyProtection="0"/>
    <xf numFmtId="0" fontId="19" fillId="0" borderId="0"/>
    <xf numFmtId="43" fontId="1" fillId="0" borderId="0" applyFont="0" applyFill="0" applyBorder="0" applyAlignment="0" applyProtection="0"/>
    <xf numFmtId="0" fontId="21"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5" fillId="0" borderId="0"/>
    <xf numFmtId="0" fontId="66" fillId="0" borderId="0"/>
    <xf numFmtId="0" fontId="66" fillId="0" borderId="0"/>
    <xf numFmtId="0" fontId="65" fillId="0" borderId="0"/>
    <xf numFmtId="0" fontId="66" fillId="0" borderId="0"/>
    <xf numFmtId="0" fontId="66" fillId="0" borderId="0"/>
    <xf numFmtId="0" fontId="67" fillId="0" borderId="0"/>
    <xf numFmtId="0" fontId="66"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6" fillId="0" borderId="0"/>
    <xf numFmtId="0" fontId="67"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3" fillId="0" borderId="0"/>
    <xf numFmtId="0" fontId="21" fillId="0" borderId="0"/>
    <xf numFmtId="0" fontId="21"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5" borderId="7" applyNumberFormat="0" applyFont="0" applyAlignment="0" applyProtection="0"/>
    <xf numFmtId="0" fontId="11" fillId="5" borderId="7"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3" fontId="1" fillId="0" borderId="0" applyFont="0" applyFill="0" applyBorder="0" applyAlignment="0" applyProtection="0"/>
    <xf numFmtId="0" fontId="34"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66"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7" fillId="0" borderId="0"/>
    <xf numFmtId="0" fontId="66" fillId="5" borderId="7" applyNumberFormat="0" applyFont="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65"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19" fillId="0" borderId="0"/>
    <xf numFmtId="0" fontId="19"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5" fillId="0" borderId="0"/>
    <xf numFmtId="0" fontId="65" fillId="0" borderId="0"/>
    <xf numFmtId="0" fontId="65" fillId="0" borderId="0"/>
    <xf numFmtId="0" fontId="65" fillId="0" borderId="0"/>
    <xf numFmtId="0" fontId="65" fillId="0" borderId="0"/>
    <xf numFmtId="0" fontId="11" fillId="0" borderId="0"/>
    <xf numFmtId="0" fontId="65" fillId="0" borderId="0"/>
    <xf numFmtId="0" fontId="65"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33" fillId="0" borderId="0"/>
    <xf numFmtId="0" fontId="33" fillId="0" borderId="0"/>
    <xf numFmtId="0" fontId="21" fillId="0" borderId="0"/>
    <xf numFmtId="0" fontId="33" fillId="0" borderId="0"/>
    <xf numFmtId="0" fontId="33" fillId="0" borderId="0"/>
    <xf numFmtId="0" fontId="33" fillId="0" borderId="0"/>
    <xf numFmtId="0" fontId="65" fillId="0" borderId="0"/>
    <xf numFmtId="0" fontId="33" fillId="0" borderId="0"/>
    <xf numFmtId="0" fontId="33" fillId="0" borderId="0"/>
    <xf numFmtId="0" fontId="33" fillId="0" borderId="0"/>
    <xf numFmtId="0" fontId="33" fillId="0" borderId="0"/>
    <xf numFmtId="0" fontId="33"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5"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33" fillId="0" borderId="0"/>
    <xf numFmtId="0" fontId="33" fillId="0" borderId="0"/>
    <xf numFmtId="0" fontId="33" fillId="0" borderId="0"/>
    <xf numFmtId="0" fontId="33" fillId="0" borderId="0"/>
    <xf numFmtId="0" fontId="33" fillId="0" borderId="0"/>
    <xf numFmtId="0" fontId="11" fillId="0" borderId="0"/>
    <xf numFmtId="0" fontId="67" fillId="0" borderId="0"/>
    <xf numFmtId="0" fontId="67" fillId="0" borderId="0"/>
    <xf numFmtId="0" fontId="67" fillId="0" borderId="0"/>
    <xf numFmtId="0" fontId="67" fillId="0" borderId="0"/>
    <xf numFmtId="0" fontId="6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7" fillId="0" borderId="0"/>
    <xf numFmtId="0" fontId="67" fillId="0" borderId="0"/>
    <xf numFmtId="0" fontId="33" fillId="0" borderId="0"/>
    <xf numFmtId="0" fontId="33" fillId="0" borderId="0"/>
    <xf numFmtId="0" fontId="33" fillId="0" borderId="0"/>
    <xf numFmtId="0" fontId="33" fillId="0" borderId="0"/>
    <xf numFmtId="0" fontId="67"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21" fillId="0" borderId="0"/>
    <xf numFmtId="0" fontId="66"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67"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66" fillId="0" borderId="0"/>
    <xf numFmtId="0" fontId="11" fillId="0" borderId="0"/>
    <xf numFmtId="0" fontId="11"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11" fillId="0" borderId="0"/>
    <xf numFmtId="0" fontId="21" fillId="0" borderId="0"/>
    <xf numFmtId="0" fontId="11" fillId="0" borderId="0"/>
    <xf numFmtId="0" fontId="11" fillId="0" borderId="0"/>
    <xf numFmtId="44" fontId="33" fillId="0" borderId="0" applyFont="0" applyFill="0" applyBorder="0" applyAlignment="0" applyProtection="0"/>
    <xf numFmtId="0" fontId="21" fillId="0" borderId="0"/>
    <xf numFmtId="0" fontId="11" fillId="0" borderId="0"/>
    <xf numFmtId="0" fontId="11" fillId="0" borderId="0"/>
    <xf numFmtId="0" fontId="19" fillId="0" borderId="0"/>
    <xf numFmtId="0" fontId="11" fillId="0" borderId="0"/>
    <xf numFmtId="43" fontId="33" fillId="0" borderId="0" applyFont="0" applyFill="0" applyBorder="0" applyAlignment="0" applyProtection="0"/>
    <xf numFmtId="0" fontId="19" fillId="0" borderId="0"/>
    <xf numFmtId="0" fontId="11" fillId="0" borderId="0"/>
    <xf numFmtId="43" fontId="33" fillId="0" borderId="0" applyFont="0" applyFill="0" applyBorder="0" applyAlignment="0" applyProtection="0"/>
    <xf numFmtId="0" fontId="11" fillId="0" borderId="0"/>
    <xf numFmtId="0" fontId="19" fillId="0" borderId="0"/>
    <xf numFmtId="0" fontId="19"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67" fillId="0" borderId="0"/>
    <xf numFmtId="0" fontId="1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0" fontId="11" fillId="0" borderId="0"/>
    <xf numFmtId="0" fontId="19" fillId="0" borderId="0"/>
    <xf numFmtId="0" fontId="19" fillId="0" borderId="0"/>
    <xf numFmtId="0" fontId="11" fillId="0" borderId="0"/>
    <xf numFmtId="0" fontId="21" fillId="0" borderId="0"/>
    <xf numFmtId="0" fontId="19" fillId="0" borderId="0"/>
    <xf numFmtId="0" fontId="19" fillId="0" borderId="0"/>
    <xf numFmtId="0" fontId="11"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21" fillId="0" borderId="0"/>
    <xf numFmtId="43" fontId="33" fillId="0" borderId="0" applyFont="0" applyFill="0" applyBorder="0" applyAlignment="0" applyProtection="0"/>
    <xf numFmtId="43" fontId="33" fillId="0" borderId="0" applyFont="0" applyFill="0" applyBorder="0" applyAlignment="0" applyProtection="0"/>
    <xf numFmtId="0" fontId="11" fillId="0" borderId="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0" fontId="11" fillId="0" borderId="0"/>
    <xf numFmtId="0" fontId="66" fillId="0" borderId="0"/>
    <xf numFmtId="0" fontId="19" fillId="0" borderId="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1" fillId="0" borderId="0"/>
    <xf numFmtId="0" fontId="19" fillId="0" borderId="0"/>
    <xf numFmtId="0" fontId="11" fillId="0" borderId="0"/>
    <xf numFmtId="0" fontId="19" fillId="0" borderId="0"/>
    <xf numFmtId="0" fontId="11" fillId="0" borderId="0"/>
    <xf numFmtId="0" fontId="11" fillId="0" borderId="0"/>
    <xf numFmtId="0" fontId="2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9" fillId="0" borderId="0"/>
    <xf numFmtId="0" fontId="1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21" fillId="0" borderId="0"/>
    <xf numFmtId="0" fontId="19" fillId="0" borderId="0"/>
    <xf numFmtId="0" fontId="11" fillId="0" borderId="0"/>
    <xf numFmtId="0" fontId="11" fillId="0" borderId="0"/>
    <xf numFmtId="0" fontId="19" fillId="0" borderId="0"/>
    <xf numFmtId="0" fontId="21" fillId="0" borderId="0"/>
    <xf numFmtId="0" fontId="11" fillId="0" borderId="0"/>
    <xf numFmtId="0" fontId="19" fillId="0" borderId="0"/>
    <xf numFmtId="0" fontId="21" fillId="0" borderId="0"/>
    <xf numFmtId="0" fontId="11" fillId="0" borderId="0"/>
    <xf numFmtId="0" fontId="11" fillId="0" borderId="0"/>
    <xf numFmtId="0" fontId="11" fillId="0" borderId="0"/>
    <xf numFmtId="0" fontId="19" fillId="0" borderId="0"/>
    <xf numFmtId="0" fontId="21" fillId="0" borderId="0"/>
    <xf numFmtId="0" fontId="21" fillId="0" borderId="0"/>
    <xf numFmtId="0" fontId="11" fillId="0" borderId="0"/>
    <xf numFmtId="0" fontId="11" fillId="0" borderId="0"/>
    <xf numFmtId="0" fontId="19" fillId="0" borderId="0"/>
    <xf numFmtId="0" fontId="11" fillId="0" borderId="0"/>
    <xf numFmtId="0" fontId="19" fillId="0" borderId="0"/>
    <xf numFmtId="0" fontId="11"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1" fillId="0" borderId="0"/>
    <xf numFmtId="0" fontId="19" fillId="0" borderId="0"/>
    <xf numFmtId="0" fontId="19" fillId="0" borderId="0"/>
    <xf numFmtId="0" fontId="21" fillId="0" borderId="0"/>
    <xf numFmtId="0" fontId="11" fillId="5" borderId="7" applyNumberFormat="0" applyFont="0" applyAlignment="0" applyProtection="0"/>
    <xf numFmtId="0" fontId="11" fillId="0" borderId="0"/>
    <xf numFmtId="0" fontId="11" fillId="0" borderId="0"/>
    <xf numFmtId="0" fontId="11" fillId="0" borderId="0"/>
    <xf numFmtId="0" fontId="11" fillId="0" borderId="0"/>
    <xf numFmtId="0" fontId="21" fillId="0" borderId="0"/>
    <xf numFmtId="0" fontId="21" fillId="0" borderId="0"/>
    <xf numFmtId="0" fontId="11" fillId="0" borderId="0"/>
    <xf numFmtId="0" fontId="11" fillId="0" borderId="0"/>
    <xf numFmtId="0" fontId="21" fillId="0" borderId="0"/>
    <xf numFmtId="0" fontId="19" fillId="0" borderId="0"/>
    <xf numFmtId="0" fontId="11" fillId="5" borderId="7" applyNumberFormat="0" applyFont="0" applyAlignment="0" applyProtection="0"/>
    <xf numFmtId="0" fontId="11" fillId="0" borderId="0"/>
    <xf numFmtId="0" fontId="19" fillId="0" borderId="0"/>
    <xf numFmtId="0" fontId="11" fillId="0" borderId="0"/>
    <xf numFmtId="0" fontId="19" fillId="0" borderId="0"/>
    <xf numFmtId="0" fontId="19" fillId="0" borderId="0"/>
    <xf numFmtId="0" fontId="19" fillId="0" borderId="0"/>
    <xf numFmtId="0" fontId="11" fillId="0" borderId="0"/>
    <xf numFmtId="0" fontId="1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9" fillId="0" borderId="0"/>
    <xf numFmtId="0" fontId="21" fillId="0" borderId="0"/>
    <xf numFmtId="0" fontId="19" fillId="0" borderId="0"/>
    <xf numFmtId="0" fontId="21" fillId="0" borderId="0"/>
    <xf numFmtId="0" fontId="11" fillId="0" borderId="0"/>
    <xf numFmtId="0" fontId="11" fillId="0" borderId="0"/>
    <xf numFmtId="0" fontId="21" fillId="0" borderId="0"/>
    <xf numFmtId="0" fontId="19" fillId="0" borderId="0"/>
    <xf numFmtId="0" fontId="11" fillId="0" borderId="0"/>
    <xf numFmtId="0" fontId="70" fillId="0" borderId="47" applyNumberFormat="0" applyFill="0" applyAlignment="0" applyProtection="0"/>
    <xf numFmtId="0" fontId="71" fillId="0" borderId="48" applyNumberFormat="0" applyFill="0" applyAlignment="0" applyProtection="0"/>
    <xf numFmtId="0" fontId="72" fillId="0" borderId="49" applyNumberFormat="0" applyFill="0" applyAlignment="0" applyProtection="0"/>
    <xf numFmtId="0" fontId="72" fillId="0" borderId="0" applyNumberFormat="0" applyFill="0" applyBorder="0" applyAlignment="0" applyProtection="0"/>
    <xf numFmtId="0" fontId="73" fillId="37" borderId="0" applyNumberFormat="0" applyBorder="0" applyAlignment="0" applyProtection="0"/>
    <xf numFmtId="0" fontId="74" fillId="38" borderId="0" applyNumberFormat="0" applyBorder="0" applyAlignment="0" applyProtection="0"/>
    <xf numFmtId="0" fontId="75" fillId="40" borderId="50" applyNumberFormat="0" applyAlignment="0" applyProtection="0"/>
    <xf numFmtId="0" fontId="76" fillId="41" borderId="51" applyNumberFormat="0" applyAlignment="0" applyProtection="0"/>
    <xf numFmtId="0" fontId="77" fillId="41" borderId="50" applyNumberFormat="0" applyAlignment="0" applyProtection="0"/>
    <xf numFmtId="0" fontId="78" fillId="0" borderId="52" applyNumberFormat="0" applyFill="0" applyAlignment="0" applyProtection="0"/>
    <xf numFmtId="0" fontId="79" fillId="42" borderId="53" applyNumberFormat="0" applyAlignment="0" applyProtection="0"/>
    <xf numFmtId="0" fontId="68" fillId="0" borderId="0" applyNumberFormat="0" applyFill="0" applyBorder="0" applyAlignment="0" applyProtection="0"/>
    <xf numFmtId="0" fontId="39" fillId="0" borderId="55" applyNumberFormat="0" applyFill="0" applyAlignment="0" applyProtection="0"/>
    <xf numFmtId="0" fontId="80" fillId="44" borderId="0" applyNumberFormat="0" applyBorder="0" applyAlignment="0" applyProtection="0"/>
    <xf numFmtId="0" fontId="80" fillId="45" borderId="0" applyNumberFormat="0" applyBorder="0" applyAlignment="0" applyProtection="0"/>
    <xf numFmtId="0" fontId="80" fillId="46" borderId="0" applyNumberFormat="0" applyBorder="0" applyAlignment="0" applyProtection="0"/>
    <xf numFmtId="0" fontId="80" fillId="47" borderId="0" applyNumberFormat="0" applyBorder="0" applyAlignment="0" applyProtection="0"/>
    <xf numFmtId="0" fontId="80" fillId="48" borderId="0" applyNumberFormat="0" applyBorder="0" applyAlignment="0" applyProtection="0"/>
    <xf numFmtId="0" fontId="80" fillId="49" borderId="0" applyNumberFormat="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89" fillId="39" borderId="0" applyNumberFormat="0" applyBorder="0" applyAlignment="0" applyProtection="0"/>
    <xf numFmtId="0" fontId="33" fillId="43" borderId="54" applyNumberFormat="0" applyFont="0" applyAlignment="0" applyProtection="0"/>
    <xf numFmtId="40" fontId="82" fillId="0" borderId="17">
      <alignment horizontal="right"/>
    </xf>
    <xf numFmtId="0" fontId="83" fillId="0" borderId="0">
      <alignment horizontal="left"/>
    </xf>
    <xf numFmtId="49" fontId="11" fillId="0" borderId="0"/>
    <xf numFmtId="0" fontId="83" fillId="0" borderId="0">
      <alignment horizontal="left"/>
    </xf>
    <xf numFmtId="177" fontId="82" fillId="0" borderId="17">
      <alignment horizontal="right"/>
    </xf>
    <xf numFmtId="49" fontId="82" fillId="0" borderId="0">
      <alignment horizontal="right"/>
    </xf>
    <xf numFmtId="40" fontId="11" fillId="0" borderId="0">
      <alignment horizontal="right"/>
    </xf>
    <xf numFmtId="49" fontId="11" fillId="0" borderId="0">
      <alignment horizontal="left"/>
    </xf>
    <xf numFmtId="40" fontId="11" fillId="0" borderId="0"/>
    <xf numFmtId="49" fontId="11" fillId="0" borderId="0">
      <alignment horizontal="left"/>
    </xf>
    <xf numFmtId="177" fontId="11" fillId="0" borderId="0">
      <alignment horizontal="right"/>
    </xf>
    <xf numFmtId="49" fontId="11" fillId="0" borderId="0"/>
    <xf numFmtId="49" fontId="81" fillId="50" borderId="0">
      <alignment horizontal="right" vertical="center"/>
    </xf>
    <xf numFmtId="49" fontId="81" fillId="50" borderId="0">
      <alignment horizontal="left" vertical="center"/>
    </xf>
    <xf numFmtId="49" fontId="81" fillId="50" borderId="0">
      <alignment horizontal="center" vertical="center"/>
    </xf>
    <xf numFmtId="49" fontId="81" fillId="50" borderId="0">
      <alignment horizontal="center" vertical="center"/>
    </xf>
    <xf numFmtId="49" fontId="81" fillId="50" borderId="0">
      <alignment horizontal="right" vertical="center"/>
    </xf>
    <xf numFmtId="40" fontId="81" fillId="50" borderId="0">
      <alignment horizontal="right"/>
    </xf>
    <xf numFmtId="49" fontId="81" fillId="50" borderId="0">
      <alignment horizontal="center" vertical="center"/>
    </xf>
    <xf numFmtId="40" fontId="11" fillId="0" borderId="0"/>
    <xf numFmtId="0" fontId="11" fillId="0" borderId="0">
      <alignment horizontal="left"/>
    </xf>
    <xf numFmtId="49" fontId="11" fillId="0" borderId="0"/>
    <xf numFmtId="49" fontId="11" fillId="0" borderId="0">
      <alignment horizontal="center" vertical="center"/>
    </xf>
    <xf numFmtId="177" fontId="11" fillId="0" borderId="0">
      <alignment horizontal="right"/>
    </xf>
    <xf numFmtId="49" fontId="11" fillId="0" borderId="0"/>
    <xf numFmtId="49" fontId="81" fillId="50" borderId="0">
      <alignment horizontal="center" vertical="center"/>
    </xf>
    <xf numFmtId="49" fontId="81" fillId="50" borderId="0">
      <alignment horizontal="center" vertical="center"/>
    </xf>
    <xf numFmtId="177" fontId="81" fillId="50" borderId="0">
      <alignment horizontal="center" vertical="center"/>
    </xf>
    <xf numFmtId="49" fontId="81" fillId="50" borderId="0">
      <alignment horizontal="right"/>
    </xf>
    <xf numFmtId="40" fontId="82" fillId="0" borderId="19">
      <alignment horizontal="right"/>
    </xf>
    <xf numFmtId="0" fontId="83" fillId="0" borderId="0">
      <alignment horizontal="left"/>
    </xf>
    <xf numFmtId="49" fontId="11" fillId="0" borderId="0"/>
    <xf numFmtId="0" fontId="83" fillId="0" borderId="0">
      <alignment horizontal="left"/>
    </xf>
    <xf numFmtId="177" fontId="82" fillId="0" borderId="19">
      <alignment horizontal="right"/>
    </xf>
    <xf numFmtId="49" fontId="82" fillId="0" borderId="0">
      <alignment horizontal="right"/>
    </xf>
    <xf numFmtId="49" fontId="11" fillId="0" borderId="0"/>
    <xf numFmtId="49" fontId="11" fillId="0" borderId="0"/>
    <xf numFmtId="40" fontId="82" fillId="0" borderId="14">
      <alignment horizontal="right"/>
    </xf>
    <xf numFmtId="49" fontId="82" fillId="0" borderId="0">
      <alignment horizontal="left"/>
    </xf>
    <xf numFmtId="49" fontId="11" fillId="0" borderId="0"/>
    <xf numFmtId="49" fontId="82" fillId="0" borderId="0">
      <alignment horizontal="left"/>
    </xf>
    <xf numFmtId="177" fontId="82" fillId="0" borderId="14">
      <alignment horizontal="right"/>
    </xf>
    <xf numFmtId="49" fontId="82" fillId="0" borderId="0">
      <alignment horizontal="right"/>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81" fillId="50" borderId="0">
      <alignment horizontal="center" vertical="center"/>
    </xf>
    <xf numFmtId="49" fontId="11" fillId="0" borderId="0"/>
    <xf numFmtId="49" fontId="11" fillId="0" borderId="0"/>
    <xf numFmtId="49" fontId="11" fillId="0" borderId="0"/>
    <xf numFmtId="49" fontId="11" fillId="0" borderId="0"/>
    <xf numFmtId="49" fontId="11" fillId="0" borderId="0"/>
    <xf numFmtId="49" fontId="11" fillId="0" borderId="0"/>
    <xf numFmtId="0" fontId="82" fillId="51" borderId="0">
      <alignment horizontal="center" vertical="center"/>
    </xf>
    <xf numFmtId="49" fontId="11" fillId="51" borderId="0">
      <alignment horizontal="left" vertical="center"/>
    </xf>
    <xf numFmtId="49" fontId="82" fillId="51" borderId="0">
      <alignment horizontal="center" vertical="center"/>
    </xf>
    <xf numFmtId="0" fontId="82" fillId="52" borderId="0">
      <alignment horizontal="left"/>
    </xf>
    <xf numFmtId="49" fontId="11" fillId="0" borderId="0"/>
    <xf numFmtId="0" fontId="82" fillId="52" borderId="0">
      <alignment horizontal="left"/>
    </xf>
    <xf numFmtId="40" fontId="82" fillId="0" borderId="0">
      <alignment horizontal="right"/>
    </xf>
    <xf numFmtId="49" fontId="81" fillId="50" borderId="0"/>
    <xf numFmtId="49" fontId="81" fillId="50" borderId="0"/>
    <xf numFmtId="49" fontId="11" fillId="0" borderId="0"/>
    <xf numFmtId="0" fontId="84" fillId="53" borderId="0" applyFont="0" applyFill="0">
      <alignment horizontal="left" vertical="top" wrapText="1"/>
    </xf>
    <xf numFmtId="40" fontId="84" fillId="0" borderId="0"/>
    <xf numFmtId="40" fontId="84" fillId="0" borderId="0"/>
    <xf numFmtId="0" fontId="84" fillId="0" borderId="0">
      <alignment horizontal="left"/>
    </xf>
    <xf numFmtId="0" fontId="84" fillId="0" borderId="0">
      <alignment horizontal="center"/>
    </xf>
    <xf numFmtId="0" fontId="85" fillId="0" borderId="0">
      <alignment horizontal="center"/>
    </xf>
    <xf numFmtId="0" fontId="86" fillId="50" borderId="0">
      <alignment horizontal="left"/>
    </xf>
    <xf numFmtId="0" fontId="86" fillId="50" borderId="0">
      <alignment horizontal="left"/>
    </xf>
    <xf numFmtId="0" fontId="85" fillId="0" borderId="0">
      <alignment horizontal="center"/>
    </xf>
    <xf numFmtId="40" fontId="87" fillId="0" borderId="18"/>
    <xf numFmtId="40" fontId="87" fillId="0" borderId="18"/>
    <xf numFmtId="0" fontId="87" fillId="0" borderId="0"/>
    <xf numFmtId="0" fontId="87" fillId="0" borderId="0"/>
    <xf numFmtId="0" fontId="85" fillId="0" borderId="0">
      <alignment horizontal="center"/>
    </xf>
    <xf numFmtId="0" fontId="88" fillId="54" borderId="0">
      <alignment horizontal="left"/>
    </xf>
    <xf numFmtId="0" fontId="88" fillId="54" borderId="0">
      <alignment horizontal="left"/>
    </xf>
    <xf numFmtId="40" fontId="82" fillId="0" borderId="0">
      <alignment horizontal="right"/>
    </xf>
    <xf numFmtId="0" fontId="83" fillId="0" borderId="0">
      <alignment horizontal="left"/>
    </xf>
    <xf numFmtId="49" fontId="11" fillId="0" borderId="0"/>
    <xf numFmtId="0" fontId="83" fillId="0" borderId="0">
      <alignment horizontal="left"/>
    </xf>
    <xf numFmtId="177" fontId="82" fillId="0" borderId="0">
      <alignment horizontal="right"/>
    </xf>
    <xf numFmtId="49" fontId="82" fillId="0" borderId="0" applyBorder="0">
      <alignment horizontal="right"/>
    </xf>
    <xf numFmtId="0" fontId="11" fillId="0" borderId="0"/>
    <xf numFmtId="49" fontId="90" fillId="53" borderId="0">
      <alignment horizontal="left"/>
    </xf>
    <xf numFmtId="49" fontId="90" fillId="53" borderId="0">
      <alignment horizontal="left"/>
    </xf>
    <xf numFmtId="0" fontId="91" fillId="53" borderId="0">
      <alignment horizontal="left"/>
    </xf>
    <xf numFmtId="178" fontId="91" fillId="53" borderId="0">
      <alignment horizontal="left"/>
    </xf>
    <xf numFmtId="40" fontId="82" fillId="0" borderId="0">
      <alignment horizontal="right"/>
    </xf>
    <xf numFmtId="49" fontId="92" fillId="53" borderId="0">
      <alignment horizontal="left"/>
    </xf>
    <xf numFmtId="49" fontId="92" fillId="53" borderId="0">
      <alignment horizontal="left"/>
    </xf>
    <xf numFmtId="49" fontId="11" fillId="0" borderId="0"/>
    <xf numFmtId="40" fontId="82" fillId="0" borderId="14">
      <alignment horizontal="right"/>
    </xf>
    <xf numFmtId="49" fontId="82" fillId="0" borderId="0">
      <alignment horizontal="left"/>
    </xf>
    <xf numFmtId="49" fontId="11" fillId="0" borderId="0"/>
    <xf numFmtId="49" fontId="82" fillId="0" borderId="0">
      <alignment horizontal="left"/>
    </xf>
    <xf numFmtId="177" fontId="82" fillId="0" borderId="14">
      <alignment horizontal="right"/>
    </xf>
    <xf numFmtId="49" fontId="82" fillId="0" borderId="0">
      <alignment horizontal="right"/>
    </xf>
    <xf numFmtId="40" fontId="82" fillId="0" borderId="14">
      <alignment horizontal="right"/>
    </xf>
    <xf numFmtId="0" fontId="82" fillId="52" borderId="0">
      <alignment horizontal="left"/>
    </xf>
    <xf numFmtId="49" fontId="11" fillId="0" borderId="0"/>
    <xf numFmtId="0" fontId="82" fillId="52" borderId="0">
      <alignment horizontal="left"/>
    </xf>
    <xf numFmtId="177" fontId="82" fillId="0" borderId="14">
      <alignment horizontal="right"/>
    </xf>
    <xf numFmtId="49" fontId="82" fillId="0" borderId="0">
      <alignment horizontal="right"/>
    </xf>
    <xf numFmtId="0" fontId="87" fillId="0" borderId="0"/>
    <xf numFmtId="40" fontId="84" fillId="0" borderId="18"/>
    <xf numFmtId="40" fontId="84" fillId="0" borderId="18"/>
    <xf numFmtId="0" fontId="84" fillId="0" borderId="0"/>
    <xf numFmtId="0" fontId="84" fillId="0" borderId="0"/>
    <xf numFmtId="40" fontId="84" fillId="0" borderId="0"/>
    <xf numFmtId="179" fontId="84" fillId="0" borderId="0"/>
    <xf numFmtId="40" fontId="84" fillId="0" borderId="0"/>
    <xf numFmtId="0" fontId="84" fillId="0" borderId="0"/>
    <xf numFmtId="0" fontId="84" fillId="0" borderId="0"/>
    <xf numFmtId="40" fontId="82" fillId="0" borderId="18">
      <alignment horizontal="right"/>
    </xf>
    <xf numFmtId="49" fontId="82" fillId="0" borderId="0">
      <alignment horizontal="left"/>
    </xf>
    <xf numFmtId="49" fontId="11" fillId="0" borderId="0"/>
    <xf numFmtId="49" fontId="82" fillId="0" borderId="0">
      <alignment horizontal="left"/>
    </xf>
    <xf numFmtId="177" fontId="82" fillId="0" borderId="18">
      <alignment horizontal="right"/>
    </xf>
    <xf numFmtId="49" fontId="82" fillId="0" borderId="0">
      <alignment horizontal="right"/>
    </xf>
    <xf numFmtId="0" fontId="33" fillId="0" borderId="0"/>
    <xf numFmtId="0" fontId="34"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43" borderId="54" applyNumberFormat="0" applyFont="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2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7" fillId="11" borderId="0" applyNumberFormat="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4"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1" fillId="0" borderId="0"/>
    <xf numFmtId="0" fontId="2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7" fillId="13"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7" fillId="7" borderId="0" applyNumberFormat="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21"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11"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7" fillId="4"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0" fontId="33" fillId="0" borderId="0"/>
    <xf numFmtId="9"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9" fontId="34"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9" fontId="3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2" fillId="20" borderId="0" applyFont="0" applyBorder="0" applyAlignment="0">
      <alignment horizontal="center" wrapText="1"/>
    </xf>
    <xf numFmtId="0" fontId="33" fillId="0" borderId="0"/>
    <xf numFmtId="43" fontId="1" fillId="0" borderId="0" applyFont="0" applyFill="0" applyBorder="0" applyAlignment="0" applyProtection="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11"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1" fillId="0" borderId="0"/>
    <xf numFmtId="0" fontId="33" fillId="0" borderId="0"/>
    <xf numFmtId="0" fontId="33" fillId="0" borderId="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19" fillId="0" borderId="0"/>
    <xf numFmtId="0" fontId="33" fillId="0" borderId="0"/>
    <xf numFmtId="0" fontId="33" fillId="0" borderId="0"/>
    <xf numFmtId="0" fontId="33" fillId="0" borderId="0"/>
    <xf numFmtId="0" fontId="19" fillId="0" borderId="0"/>
    <xf numFmtId="44"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1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7" fillId="13" borderId="0" applyNumberFormat="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44" fontId="33"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7" fillId="4" borderId="0" applyNumberFormat="0" applyBorder="0" applyAlignment="0" applyProtection="0"/>
    <xf numFmtId="0" fontId="33" fillId="0" borderId="0"/>
    <xf numFmtId="0" fontId="19" fillId="0" borderId="0"/>
    <xf numFmtId="0" fontId="33" fillId="0" borderId="0"/>
    <xf numFmtId="0" fontId="33" fillId="0" borderId="0"/>
    <xf numFmtId="0" fontId="33" fillId="0" borderId="0"/>
    <xf numFmtId="0" fontId="33" fillId="0" borderId="0"/>
    <xf numFmtId="0" fontId="21"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7" fillId="8" borderId="0" applyNumberFormat="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43" fontId="34"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21"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1"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11"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19"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11" fillId="0" borderId="0"/>
    <xf numFmtId="0" fontId="11" fillId="0" borderId="0"/>
    <xf numFmtId="43" fontId="33" fillId="0" borderId="0" applyFont="0" applyFill="0" applyBorder="0" applyAlignment="0" applyProtection="0"/>
    <xf numFmtId="0" fontId="7" fillId="7" borderId="0" applyNumberFormat="0" applyBorder="0" applyAlignment="0" applyProtection="0"/>
    <xf numFmtId="0" fontId="33" fillId="0" borderId="0"/>
    <xf numFmtId="0" fontId="7" fillId="11" borderId="0" applyNumberFormat="0" applyBorder="0" applyAlignment="0" applyProtection="0"/>
    <xf numFmtId="0" fontId="33" fillId="0" borderId="0"/>
    <xf numFmtId="0" fontId="19" fillId="0" borderId="0"/>
    <xf numFmtId="44" fontId="33"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43" fontId="33" fillId="0" borderId="0" applyFont="0" applyFill="0" applyBorder="0" applyAlignment="0" applyProtection="0"/>
    <xf numFmtId="0" fontId="33" fillId="0" borderId="0"/>
    <xf numFmtId="0" fontId="11" fillId="0" borderId="0"/>
    <xf numFmtId="0" fontId="11"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7" fillId="7" borderId="0" applyNumberFormat="0" applyBorder="0" applyAlignment="0" applyProtection="0"/>
    <xf numFmtId="0" fontId="11" fillId="0" borderId="0"/>
    <xf numFmtId="0" fontId="38" fillId="20" borderId="0" applyFont="0" applyBorder="0" applyAlignment="0">
      <alignment horizontal="center" wrapText="1"/>
    </xf>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11"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11" fillId="0" borderId="0"/>
    <xf numFmtId="43" fontId="33" fillId="0" borderId="0" applyFont="0" applyFill="0" applyBorder="0" applyAlignment="0" applyProtection="0"/>
    <xf numFmtId="0" fontId="21" fillId="0" borderId="0"/>
    <xf numFmtId="0" fontId="19" fillId="0" borderId="0"/>
    <xf numFmtId="0" fontId="11" fillId="0" borderId="0"/>
    <xf numFmtId="0" fontId="1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19" fillId="0" borderId="0"/>
    <xf numFmtId="0" fontId="33" fillId="0" borderId="0"/>
    <xf numFmtId="0" fontId="11" fillId="0" borderId="0"/>
    <xf numFmtId="0" fontId="33" fillId="0" borderId="0"/>
    <xf numFmtId="0" fontId="33" fillId="0" borderId="0"/>
    <xf numFmtId="0" fontId="33" fillId="0" borderId="0"/>
    <xf numFmtId="0" fontId="33" fillId="0" borderId="0"/>
    <xf numFmtId="0" fontId="19" fillId="0" borderId="0"/>
    <xf numFmtId="0" fontId="19" fillId="0" borderId="0"/>
    <xf numFmtId="0" fontId="33" fillId="0" borderId="0"/>
    <xf numFmtId="0" fontId="33" fillId="0" borderId="0"/>
    <xf numFmtId="0" fontId="33" fillId="0" borderId="0"/>
    <xf numFmtId="43" fontId="1" fillId="0" borderId="0" applyFont="0" applyFill="0" applyBorder="0" applyAlignment="0" applyProtection="0"/>
    <xf numFmtId="0" fontId="11" fillId="0" borderId="0"/>
    <xf numFmtId="43" fontId="33" fillId="0" borderId="0" applyFont="0" applyFill="0" applyBorder="0" applyAlignment="0" applyProtection="0"/>
    <xf numFmtId="0" fontId="19"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21" fillId="0" borderId="0"/>
    <xf numFmtId="0" fontId="11" fillId="0" borderId="0"/>
    <xf numFmtId="43" fontId="33" fillId="0" borderId="0" applyFont="0" applyFill="0" applyBorder="0" applyAlignment="0" applyProtection="0"/>
    <xf numFmtId="43" fontId="33" fillId="0" borderId="0" applyFont="0" applyFill="0" applyBorder="0" applyAlignment="0" applyProtection="0"/>
    <xf numFmtId="0" fontId="19"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43" fontId="33" fillId="0" borderId="0" applyFont="0" applyFill="0" applyBorder="0" applyAlignment="0" applyProtection="0"/>
    <xf numFmtId="0" fontId="33" fillId="0" borderId="0"/>
    <xf numFmtId="0" fontId="33" fillId="0" borderId="0"/>
    <xf numFmtId="0" fontId="19"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4"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9" fillId="0" borderId="0"/>
    <xf numFmtId="0" fontId="21" fillId="0" borderId="0"/>
    <xf numFmtId="44" fontId="34" fillId="0" borderId="0" applyFont="0" applyFill="0" applyBorder="0" applyAlignment="0" applyProtection="0"/>
    <xf numFmtId="43" fontId="33" fillId="0" borderId="0" applyFont="0" applyFill="0" applyBorder="0" applyAlignment="0" applyProtection="0"/>
    <xf numFmtId="0" fontId="19"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21" fillId="0" borderId="0"/>
    <xf numFmtId="0" fontId="11" fillId="0" borderId="0"/>
    <xf numFmtId="43" fontId="1" fillId="0" borderId="0" applyFont="0" applyFill="0" applyBorder="0" applyAlignment="0" applyProtection="0"/>
    <xf numFmtId="0" fontId="33" fillId="0" borderId="0"/>
    <xf numFmtId="0" fontId="1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0" fontId="11" fillId="0" borderId="0"/>
    <xf numFmtId="0" fontId="33" fillId="0" borderId="0"/>
    <xf numFmtId="0" fontId="32" fillId="20" borderId="0" applyFont="0" applyBorder="0" applyAlignment="0">
      <alignment horizontal="center" wrapText="1"/>
    </xf>
    <xf numFmtId="0" fontId="33" fillId="0" borderId="0"/>
    <xf numFmtId="0" fontId="33" fillId="0" borderId="0"/>
    <xf numFmtId="0" fontId="11"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11" fillId="0" borderId="0"/>
    <xf numFmtId="44" fontId="1" fillId="0" borderId="0" applyFont="0" applyFill="0" applyBorder="0" applyAlignment="0" applyProtection="0"/>
    <xf numFmtId="0" fontId="11"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33" fillId="0" borderId="0"/>
    <xf numFmtId="0" fontId="19" fillId="0" borderId="0"/>
    <xf numFmtId="0" fontId="11"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11" fillId="0" borderId="0"/>
    <xf numFmtId="0" fontId="19" fillId="0" borderId="0"/>
    <xf numFmtId="43" fontId="33" fillId="0" borderId="0" applyFont="0" applyFill="0" applyBorder="0" applyAlignment="0" applyProtection="0"/>
    <xf numFmtId="0" fontId="33" fillId="0" borderId="0"/>
    <xf numFmtId="0" fontId="33" fillId="0" borderId="0"/>
    <xf numFmtId="0" fontId="11"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9"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19"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11"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0" fontId="11"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19"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19" fillId="0" borderId="0"/>
    <xf numFmtId="43" fontId="33" fillId="0" borderId="0" applyFont="0" applyFill="0" applyBorder="0" applyAlignment="0" applyProtection="0"/>
    <xf numFmtId="0" fontId="11"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21"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19"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4"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9"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21"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19"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21"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21"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11"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9"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21"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3" fontId="3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19"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1"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43"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33" fillId="0" borderId="0" applyFont="0" applyFill="0" applyBorder="0" applyAlignment="0" applyProtection="0"/>
    <xf numFmtId="0" fontId="33" fillId="0" borderId="0"/>
    <xf numFmtId="43" fontId="3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0" fontId="33" fillId="0" borderId="0"/>
    <xf numFmtId="44"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3" fontId="1" fillId="0" borderId="0" applyFont="0" applyFill="0" applyBorder="0" applyAlignment="0" applyProtection="0"/>
    <xf numFmtId="0" fontId="33" fillId="0" borderId="0"/>
    <xf numFmtId="44"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3"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4"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1"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0" borderId="0"/>
    <xf numFmtId="0" fontId="33" fillId="43" borderId="54" applyNumberFormat="0" applyFont="0" applyAlignment="0" applyProtection="0"/>
    <xf numFmtId="0" fontId="93" fillId="0" borderId="0" applyNumberFormat="0" applyFill="0" applyBorder="0" applyAlignment="0" applyProtection="0"/>
    <xf numFmtId="0" fontId="33" fillId="55" borderId="0" applyNumberFormat="0" applyBorder="0" applyAlignment="0" applyProtection="0"/>
    <xf numFmtId="0" fontId="33" fillId="56" borderId="0" applyNumberFormat="0" applyBorder="0" applyAlignment="0" applyProtection="0"/>
    <xf numFmtId="0" fontId="33" fillId="58" borderId="0" applyNumberFormat="0" applyBorder="0" applyAlignment="0" applyProtection="0"/>
    <xf numFmtId="0" fontId="33" fillId="59" borderId="0" applyNumberFormat="0" applyBorder="0" applyAlignment="0" applyProtection="0"/>
    <xf numFmtId="0" fontId="33" fillId="61" borderId="0" applyNumberFormat="0" applyBorder="0" applyAlignment="0" applyProtection="0"/>
    <xf numFmtId="0" fontId="33" fillId="62" borderId="0" applyNumberFormat="0" applyBorder="0" applyAlignment="0" applyProtection="0"/>
    <xf numFmtId="0" fontId="33" fillId="64" borderId="0" applyNumberFormat="0" applyBorder="0" applyAlignment="0" applyProtection="0"/>
    <xf numFmtId="0" fontId="33" fillId="65" borderId="0" applyNumberFormat="0" applyBorder="0" applyAlignment="0" applyProtection="0"/>
    <xf numFmtId="0" fontId="33" fillId="67" borderId="0" applyNumberFormat="0" applyBorder="0" applyAlignment="0" applyProtection="0"/>
    <xf numFmtId="0" fontId="33" fillId="68" borderId="0" applyNumberFormat="0" applyBorder="0" applyAlignment="0" applyProtection="0"/>
    <xf numFmtId="0" fontId="33" fillId="70" borderId="0" applyNumberFormat="0" applyBorder="0" applyAlignment="0" applyProtection="0"/>
    <xf numFmtId="0" fontId="33" fillId="71" borderId="0" applyNumberFormat="0" applyBorder="0" applyAlignment="0" applyProtection="0"/>
    <xf numFmtId="0" fontId="34" fillId="55" borderId="0" applyNumberFormat="0" applyBorder="0" applyAlignment="0" applyProtection="0"/>
    <xf numFmtId="0" fontId="34" fillId="58" borderId="0" applyNumberFormat="0" applyBorder="0" applyAlignment="0" applyProtection="0"/>
    <xf numFmtId="0" fontId="34" fillId="61" borderId="0" applyNumberFormat="0" applyBorder="0" applyAlignment="0" applyProtection="0"/>
    <xf numFmtId="0" fontId="34" fillId="64" borderId="0" applyNumberFormat="0" applyBorder="0" applyAlignment="0" applyProtection="0"/>
    <xf numFmtId="0" fontId="34" fillId="67" borderId="0" applyNumberFormat="0" applyBorder="0" applyAlignment="0" applyProtection="0"/>
    <xf numFmtId="0" fontId="34" fillId="70" borderId="0" applyNumberFormat="0" applyBorder="0" applyAlignment="0" applyProtection="0"/>
    <xf numFmtId="0" fontId="34" fillId="56" borderId="0" applyNumberFormat="0" applyBorder="0" applyAlignment="0" applyProtection="0"/>
    <xf numFmtId="0" fontId="34" fillId="59" borderId="0" applyNumberFormat="0" applyBorder="0" applyAlignment="0" applyProtection="0"/>
    <xf numFmtId="0" fontId="34" fillId="62" borderId="0" applyNumberFormat="0" applyBorder="0" applyAlignment="0" applyProtection="0"/>
    <xf numFmtId="0" fontId="34" fillId="65" borderId="0" applyNumberFormat="0" applyBorder="0" applyAlignment="0" applyProtection="0"/>
    <xf numFmtId="0" fontId="34" fillId="68" borderId="0" applyNumberFormat="0" applyBorder="0" applyAlignment="0" applyProtection="0"/>
    <xf numFmtId="0" fontId="34" fillId="71" borderId="0" applyNumberFormat="0" applyBorder="0" applyAlignment="0" applyProtection="0"/>
    <xf numFmtId="0" fontId="80" fillId="57" borderId="0" applyNumberFormat="0" applyBorder="0" applyAlignment="0" applyProtection="0"/>
    <xf numFmtId="0" fontId="94" fillId="57" borderId="0" applyNumberFormat="0" applyBorder="0" applyAlignment="0" applyProtection="0"/>
    <xf numFmtId="0" fontId="80" fillId="60" borderId="0" applyNumberFormat="0" applyBorder="0" applyAlignment="0" applyProtection="0"/>
    <xf numFmtId="0" fontId="94" fillId="60" borderId="0" applyNumberFormat="0" applyBorder="0" applyAlignment="0" applyProtection="0"/>
    <xf numFmtId="0" fontId="80" fillId="63" borderId="0" applyNumberFormat="0" applyBorder="0" applyAlignment="0" applyProtection="0"/>
    <xf numFmtId="0" fontId="94" fillId="63" borderId="0" applyNumberFormat="0" applyBorder="0" applyAlignment="0" applyProtection="0"/>
    <xf numFmtId="0" fontId="80" fillId="66" borderId="0" applyNumberFormat="0" applyBorder="0" applyAlignment="0" applyProtection="0"/>
    <xf numFmtId="0" fontId="94" fillId="66" borderId="0" applyNumberFormat="0" applyBorder="0" applyAlignment="0" applyProtection="0"/>
    <xf numFmtId="0" fontId="80" fillId="69" borderId="0" applyNumberFormat="0" applyBorder="0" applyAlignment="0" applyProtection="0"/>
    <xf numFmtId="0" fontId="94" fillId="69" borderId="0" applyNumberFormat="0" applyBorder="0" applyAlignment="0" applyProtection="0"/>
    <xf numFmtId="0" fontId="80" fillId="72" borderId="0" applyNumberFormat="0" applyBorder="0" applyAlignment="0" applyProtection="0"/>
    <xf numFmtId="0" fontId="94" fillId="72" borderId="0" applyNumberFormat="0" applyBorder="0" applyAlignment="0" applyProtection="0"/>
    <xf numFmtId="0" fontId="94" fillId="44" borderId="0" applyNumberFormat="0" applyBorder="0" applyAlignment="0" applyProtection="0"/>
    <xf numFmtId="0" fontId="94" fillId="44" borderId="0" applyNumberFormat="0" applyBorder="0" applyAlignment="0" applyProtection="0"/>
    <xf numFmtId="0" fontId="94" fillId="45" borderId="0" applyNumberFormat="0" applyBorder="0" applyAlignment="0" applyProtection="0"/>
    <xf numFmtId="0" fontId="94" fillId="45" borderId="0" applyNumberFormat="0" applyBorder="0" applyAlignment="0" applyProtection="0"/>
    <xf numFmtId="0" fontId="94" fillId="46" borderId="0" applyNumberFormat="0" applyBorder="0" applyAlignment="0" applyProtection="0"/>
    <xf numFmtId="0" fontId="94" fillId="46" borderId="0" applyNumberFormat="0" applyBorder="0" applyAlignment="0" applyProtection="0"/>
    <xf numFmtId="0" fontId="94" fillId="47" borderId="0" applyNumberFormat="0" applyBorder="0" applyAlignment="0" applyProtection="0"/>
    <xf numFmtId="0" fontId="94" fillId="47" borderId="0" applyNumberFormat="0" applyBorder="0" applyAlignment="0" applyProtection="0"/>
    <xf numFmtId="0" fontId="94" fillId="48" borderId="0" applyNumberFormat="0" applyBorder="0" applyAlignment="0" applyProtection="0"/>
    <xf numFmtId="0" fontId="94" fillId="48" borderId="0" applyNumberFormat="0" applyBorder="0" applyAlignment="0" applyProtection="0"/>
    <xf numFmtId="0" fontId="94" fillId="49" borderId="0" applyNumberFormat="0" applyBorder="0" applyAlignment="0" applyProtection="0"/>
    <xf numFmtId="0" fontId="94" fillId="49" borderId="0" applyNumberFormat="0" applyBorder="0" applyAlignment="0" applyProtection="0"/>
    <xf numFmtId="0" fontId="95" fillId="38" borderId="0" applyNumberFormat="0" applyBorder="0" applyAlignment="0" applyProtection="0"/>
    <xf numFmtId="0" fontId="96" fillId="41" borderId="50" applyNumberFormat="0" applyAlignment="0" applyProtection="0"/>
    <xf numFmtId="0" fontId="97" fillId="42" borderId="53" applyNumberFormat="0" applyAlignment="0" applyProtection="0"/>
    <xf numFmtId="43" fontId="6" fillId="0" borderId="0" applyFont="0" applyFill="0" applyBorder="0" applyAlignment="0" applyProtection="0"/>
    <xf numFmtId="43" fontId="6" fillId="0" borderId="0" applyFont="0" applyFill="0" applyBorder="0" applyAlignment="0" applyProtection="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4" fillId="0" borderId="0" applyFont="0" applyFill="0" applyBorder="0" applyAlignment="0" applyProtection="0"/>
    <xf numFmtId="0" fontId="98" fillId="0" borderId="0" applyNumberFormat="0" applyFill="0" applyBorder="0" applyAlignment="0" applyProtection="0"/>
    <xf numFmtId="0" fontId="99" fillId="37" borderId="0" applyNumberFormat="0" applyBorder="0" applyAlignment="0" applyProtection="0"/>
    <xf numFmtId="0" fontId="100" fillId="0" borderId="47" applyNumberFormat="0" applyFill="0" applyAlignment="0" applyProtection="0"/>
    <xf numFmtId="0" fontId="101" fillId="0" borderId="48" applyNumberFormat="0" applyFill="0" applyAlignment="0" applyProtection="0"/>
    <xf numFmtId="0" fontId="15" fillId="0" borderId="58" applyNumberFormat="0" applyFill="0" applyAlignment="0" applyProtection="0"/>
    <xf numFmtId="0" fontId="15" fillId="0" borderId="58" applyNumberFormat="0" applyFill="0" applyAlignment="0" applyProtection="0"/>
    <xf numFmtId="0" fontId="102" fillId="0" borderId="49" applyNumberFormat="0" applyFill="0" applyAlignment="0" applyProtection="0"/>
    <xf numFmtId="0" fontId="102" fillId="0" borderId="0" applyNumberFormat="0" applyFill="0" applyBorder="0" applyAlignment="0" applyProtection="0"/>
    <xf numFmtId="0" fontId="103" fillId="40" borderId="50" applyNumberFormat="0" applyAlignment="0" applyProtection="0"/>
    <xf numFmtId="0" fontId="104" fillId="0" borderId="52" applyNumberFormat="0" applyFill="0" applyAlignment="0" applyProtection="0"/>
    <xf numFmtId="0" fontId="105" fillId="39" borderId="0" applyNumberFormat="0" applyBorder="0" applyAlignment="0" applyProtection="0"/>
    <xf numFmtId="0" fontId="6" fillId="0" borderId="0"/>
    <xf numFmtId="0" fontId="34" fillId="0" borderId="0"/>
    <xf numFmtId="0" fontId="34" fillId="0" borderId="0"/>
    <xf numFmtId="0" fontId="34" fillId="0" borderId="0"/>
    <xf numFmtId="0" fontId="34" fillId="0" borderId="0"/>
    <xf numFmtId="0" fontId="6" fillId="0" borderId="0"/>
    <xf numFmtId="0" fontId="6" fillId="0" borderId="0"/>
    <xf numFmtId="0" fontId="11" fillId="0" borderId="0"/>
    <xf numFmtId="0" fontId="19" fillId="0" borderId="0"/>
    <xf numFmtId="0" fontId="11" fillId="0" borderId="0"/>
    <xf numFmtId="0" fontId="34" fillId="0" borderId="0"/>
    <xf numFmtId="0" fontId="33" fillId="0" borderId="0"/>
    <xf numFmtId="0" fontId="11" fillId="0" borderId="0"/>
    <xf numFmtId="0" fontId="33" fillId="0" borderId="0"/>
    <xf numFmtId="0" fontId="11" fillId="0" borderId="0"/>
    <xf numFmtId="0" fontId="11" fillId="0" borderId="0"/>
    <xf numFmtId="0" fontId="11" fillId="0" borderId="0"/>
    <xf numFmtId="0" fontId="11" fillId="0" borderId="0"/>
    <xf numFmtId="0" fontId="11" fillId="0" borderId="0"/>
    <xf numFmtId="0" fontId="34" fillId="43" borderId="54" applyNumberFormat="0" applyFont="0" applyAlignment="0" applyProtection="0"/>
    <xf numFmtId="0" fontId="106" fillId="41" borderId="51" applyNumberFormat="0" applyAlignment="0" applyProtection="0"/>
    <xf numFmtId="9" fontId="6" fillId="0" borderId="0" applyFont="0" applyFill="0" applyBorder="0" applyAlignment="0" applyProtection="0"/>
    <xf numFmtId="0" fontId="107" fillId="0" borderId="0" applyNumberFormat="0" applyFill="0" applyBorder="0" applyAlignment="0" applyProtection="0"/>
    <xf numFmtId="0" fontId="108" fillId="0" borderId="55" applyNumberFormat="0" applyFill="0" applyAlignment="0" applyProtection="0"/>
    <xf numFmtId="0" fontId="109" fillId="0" borderId="0" applyNumberFormat="0" applyFill="0" applyBorder="0" applyAlignment="0" applyProtection="0"/>
    <xf numFmtId="0" fontId="112" fillId="0" borderId="0"/>
    <xf numFmtId="43" fontId="113" fillId="0" borderId="0" applyFont="0" applyFill="0" applyBorder="0" applyAlignment="0" applyProtection="0"/>
    <xf numFmtId="0" fontId="11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0" fontId="6" fillId="0" borderId="0"/>
    <xf numFmtId="0" fontId="114" fillId="0" borderId="0" applyNumberFormat="0" applyFill="0" applyBorder="0" applyAlignment="0" applyProtection="0">
      <alignment vertical="top"/>
      <protection locked="0"/>
    </xf>
    <xf numFmtId="0" fontId="115" fillId="0" borderId="0" applyNumberFormat="0" applyFill="0" applyBorder="0" applyAlignment="0" applyProtection="0"/>
    <xf numFmtId="0" fontId="65" fillId="0" borderId="0"/>
    <xf numFmtId="0" fontId="65" fillId="0" borderId="0"/>
    <xf numFmtId="0" fontId="65" fillId="0" borderId="0"/>
    <xf numFmtId="0" fontId="66" fillId="0" borderId="0"/>
    <xf numFmtId="0" fontId="66" fillId="0" borderId="0"/>
    <xf numFmtId="0" fontId="66" fillId="0" borderId="0"/>
    <xf numFmtId="0" fontId="66" fillId="0" borderId="0"/>
    <xf numFmtId="0" fontId="66" fillId="0" borderId="0"/>
    <xf numFmtId="0" fontId="65" fillId="0" borderId="0"/>
    <xf numFmtId="0" fontId="66" fillId="0" borderId="0"/>
    <xf numFmtId="0" fontId="66" fillId="0" borderId="0"/>
    <xf numFmtId="0" fontId="66" fillId="0" borderId="0"/>
    <xf numFmtId="0" fontId="66" fillId="0" borderId="0"/>
    <xf numFmtId="0" fontId="66" fillId="0" borderId="0"/>
    <xf numFmtId="0" fontId="67" fillId="0" borderId="0"/>
    <xf numFmtId="0" fontId="67" fillId="0" borderId="0"/>
    <xf numFmtId="0" fontId="33" fillId="0" borderId="0"/>
    <xf numFmtId="43" fontId="33" fillId="0" borderId="0" applyFont="0" applyFill="0" applyBorder="0" applyAlignment="0" applyProtection="0"/>
    <xf numFmtId="0" fontId="33"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11" fillId="0" borderId="0"/>
    <xf numFmtId="0" fontId="19" fillId="0" borderId="0"/>
    <xf numFmtId="43" fontId="6" fillId="0" borderId="0" applyFont="0" applyFill="0" applyBorder="0" applyAlignment="0" applyProtection="0"/>
    <xf numFmtId="43" fontId="1" fillId="0" borderId="0" applyFont="0" applyFill="0" applyBorder="0" applyAlignment="0" applyProtection="0"/>
    <xf numFmtId="0" fontId="34" fillId="0" borderId="0"/>
    <xf numFmtId="0" fontId="11" fillId="0" borderId="0"/>
    <xf numFmtId="0" fontId="11" fillId="0" borderId="0"/>
    <xf numFmtId="0" fontId="33" fillId="0" borderId="0"/>
    <xf numFmtId="0" fontId="11" fillId="0" borderId="0"/>
    <xf numFmtId="0" fontId="19" fillId="0" borderId="0"/>
    <xf numFmtId="0" fontId="21" fillId="0" borderId="0"/>
    <xf numFmtId="0" fontId="11" fillId="0" borderId="0"/>
    <xf numFmtId="0" fontId="11" fillId="0" borderId="0"/>
    <xf numFmtId="0" fontId="19" fillId="0" borderId="0"/>
    <xf numFmtId="0" fontId="113" fillId="0" borderId="0"/>
    <xf numFmtId="0" fontId="11" fillId="0" borderId="0"/>
    <xf numFmtId="0" fontId="113"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43"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0" fontId="19" fillId="0" borderId="0"/>
    <xf numFmtId="0" fontId="21" fillId="0" borderId="0"/>
    <xf numFmtId="0" fontId="33" fillId="0" borderId="0"/>
    <xf numFmtId="43" fontId="33" fillId="0" borderId="0" applyFont="0" applyFill="0" applyBorder="0" applyAlignment="0" applyProtection="0"/>
    <xf numFmtId="0" fontId="19" fillId="0" borderId="0"/>
    <xf numFmtId="0" fontId="21" fillId="0" borderId="0"/>
    <xf numFmtId="43" fontId="33" fillId="0" borderId="0" applyFont="0" applyFill="0" applyBorder="0" applyAlignment="0" applyProtection="0"/>
    <xf numFmtId="44"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9"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4" fillId="0" borderId="0" applyFont="0" applyFill="0" applyBorder="0" applyAlignment="0" applyProtection="0"/>
    <xf numFmtId="43" fontId="34" fillId="0" borderId="0" applyFont="0" applyFill="0" applyBorder="0" applyAlignment="0" applyProtection="0"/>
    <xf numFmtId="0" fontId="19" fillId="0" borderId="0"/>
    <xf numFmtId="43" fontId="34" fillId="0" borderId="0" applyFont="0" applyFill="0" applyBorder="0" applyAlignment="0" applyProtection="0"/>
    <xf numFmtId="43" fontId="34" fillId="0" borderId="0" applyFont="0" applyFill="0" applyBorder="0" applyAlignment="0" applyProtection="0"/>
    <xf numFmtId="9" fontId="34"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8" fillId="20" borderId="0" applyFont="0" applyBorder="0" applyAlignment="0">
      <alignment horizontal="center" wrapText="1"/>
    </xf>
    <xf numFmtId="0" fontId="33" fillId="0" borderId="0"/>
    <xf numFmtId="43"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9"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21" fillId="0" borderId="0"/>
    <xf numFmtId="43" fontId="1" fillId="0" borderId="0" applyFont="0" applyFill="0" applyBorder="0" applyAlignment="0" applyProtection="0"/>
    <xf numFmtId="44" fontId="1" fillId="0" borderId="0" applyFont="0" applyFill="0" applyBorder="0" applyAlignment="0" applyProtection="0"/>
    <xf numFmtId="0" fontId="19" fillId="0" borderId="0"/>
    <xf numFmtId="44" fontId="1" fillId="0" borderId="0" applyFont="0" applyFill="0" applyBorder="0" applyAlignment="0" applyProtection="0"/>
    <xf numFmtId="0" fontId="11" fillId="0" borderId="0"/>
    <xf numFmtId="0" fontId="19" fillId="0" borderId="0"/>
    <xf numFmtId="0" fontId="19" fillId="0" borderId="0"/>
    <xf numFmtId="0" fontId="33" fillId="0" borderId="0"/>
    <xf numFmtId="43" fontId="33"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33" fillId="0" borderId="0"/>
    <xf numFmtId="0" fontId="33" fillId="0" borderId="0"/>
    <xf numFmtId="43" fontId="33" fillId="0" borderId="0" applyFont="0" applyFill="0" applyBorder="0" applyAlignment="0" applyProtection="0"/>
    <xf numFmtId="43" fontId="1" fillId="0" borderId="0" applyFont="0" applyFill="0" applyBorder="0" applyAlignment="0" applyProtection="0"/>
    <xf numFmtId="0" fontId="11" fillId="5" borderId="7" applyNumberFormat="0" applyFont="0" applyAlignment="0" applyProtection="0"/>
    <xf numFmtId="0" fontId="33" fillId="0" borderId="0"/>
    <xf numFmtId="0" fontId="123" fillId="0" borderId="0"/>
    <xf numFmtId="43" fontId="112" fillId="0" borderId="0" applyFont="0" applyFill="0" applyBorder="0" applyAlignment="0" applyProtection="0"/>
    <xf numFmtId="0" fontId="112" fillId="0" borderId="0"/>
    <xf numFmtId="0" fontId="124" fillId="0" borderId="0"/>
    <xf numFmtId="0" fontId="33" fillId="0" borderId="0"/>
    <xf numFmtId="0" fontId="124" fillId="0" borderId="0"/>
    <xf numFmtId="43" fontId="112" fillId="0" borderId="0" applyFont="0" applyFill="0" applyBorder="0" applyAlignment="0" applyProtection="0"/>
    <xf numFmtId="0" fontId="112" fillId="0" borderId="0"/>
    <xf numFmtId="0" fontId="112" fillId="0" borderId="0"/>
    <xf numFmtId="0" fontId="112" fillId="0" borderId="0"/>
    <xf numFmtId="0" fontId="125" fillId="0" borderId="0"/>
    <xf numFmtId="0" fontId="125" fillId="0" borderId="0"/>
    <xf numFmtId="0" fontId="126" fillId="0" borderId="0"/>
    <xf numFmtId="0" fontId="125" fillId="0" borderId="0"/>
    <xf numFmtId="0" fontId="124" fillId="0" borderId="0"/>
    <xf numFmtId="0" fontId="125" fillId="0" borderId="0"/>
    <xf numFmtId="0" fontId="124" fillId="0" borderId="0"/>
    <xf numFmtId="0" fontId="126"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5" fillId="0" borderId="0"/>
    <xf numFmtId="0" fontId="124" fillId="0" borderId="0"/>
    <xf numFmtId="0" fontId="124" fillId="0" borderId="0"/>
    <xf numFmtId="0" fontId="125" fillId="0" borderId="0"/>
    <xf numFmtId="0" fontId="124" fillId="0" borderId="0"/>
    <xf numFmtId="0" fontId="124" fillId="0" borderId="0"/>
    <xf numFmtId="0" fontId="126" fillId="0" borderId="0"/>
    <xf numFmtId="0" fontId="124" fillId="5" borderId="7" applyNumberFormat="0" applyFont="0" applyAlignment="0" applyProtection="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4" fillId="0" borderId="0"/>
    <xf numFmtId="0" fontId="126"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4" fillId="5" borderId="7" applyNumberFormat="0" applyFont="0" applyAlignment="0" applyProtection="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4" fillId="0" borderId="0"/>
    <xf numFmtId="0" fontId="126" fillId="0" borderId="0"/>
    <xf numFmtId="0" fontId="124" fillId="0" borderId="0"/>
    <xf numFmtId="0" fontId="126" fillId="0" borderId="0"/>
    <xf numFmtId="0" fontId="124" fillId="0" borderId="0"/>
    <xf numFmtId="0" fontId="127"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27" fillId="0" borderId="0"/>
    <xf numFmtId="0" fontId="125" fillId="0" borderId="0"/>
    <xf numFmtId="0" fontId="125" fillId="0" borderId="0"/>
    <xf numFmtId="0" fontId="125"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4" fillId="0" borderId="0"/>
    <xf numFmtId="0" fontId="126" fillId="0" borderId="0"/>
    <xf numFmtId="0" fontId="126" fillId="0" borderId="0"/>
    <xf numFmtId="0" fontId="112"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27" fillId="0" borderId="0"/>
    <xf numFmtId="0" fontId="19" fillId="0" borderId="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4" fillId="0" borderId="0" applyFont="0" applyFill="0" applyBorder="0" applyAlignment="0" applyProtection="0"/>
    <xf numFmtId="44" fontId="34" fillId="0" borderId="0" applyFont="0" applyFill="0" applyBorder="0" applyAlignment="0" applyProtection="0"/>
    <xf numFmtId="9" fontId="34" fillId="0" borderId="0" applyFont="0" applyFill="0" applyBorder="0" applyAlignment="0" applyProtection="0"/>
    <xf numFmtId="0" fontId="38" fillId="20" borderId="0" applyFont="0" applyBorder="0" applyAlignment="0">
      <alignment horizontal="center" wrapText="1"/>
    </xf>
    <xf numFmtId="0" fontId="38" fillId="20" borderId="0" applyFont="0" applyBorder="0" applyAlignment="0">
      <alignment horizontal="center" wrapText="1"/>
    </xf>
    <xf numFmtId="0" fontId="21" fillId="0" borderId="0"/>
    <xf numFmtId="9" fontId="33" fillId="0" borderId="0" applyFont="0" applyFill="0" applyBorder="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21" fillId="0" borderId="0"/>
    <xf numFmtId="0" fontId="21" fillId="0" borderId="0"/>
    <xf numFmtId="0" fontId="33" fillId="0" borderId="0"/>
    <xf numFmtId="0" fontId="11" fillId="0" borderId="0"/>
    <xf numFmtId="0" fontId="21" fillId="0" borderId="0"/>
    <xf numFmtId="0" fontId="21" fillId="0" borderId="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1" fillId="0" borderId="0"/>
    <xf numFmtId="0" fontId="19" fillId="0" borderId="0"/>
    <xf numFmtId="0" fontId="11" fillId="0" borderId="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9"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9" fillId="0" borderId="0"/>
    <xf numFmtId="0" fontId="11" fillId="0" borderId="0"/>
    <xf numFmtId="0" fontId="11" fillId="0" borderId="0"/>
    <xf numFmtId="0" fontId="19" fillId="0" borderId="0"/>
    <xf numFmtId="0" fontId="19" fillId="0" borderId="0"/>
    <xf numFmtId="0" fontId="11" fillId="0" borderId="0"/>
    <xf numFmtId="0" fontId="11" fillId="0" borderId="0"/>
    <xf numFmtId="0" fontId="11" fillId="0" borderId="0"/>
    <xf numFmtId="0" fontId="21" fillId="0" borderId="0"/>
    <xf numFmtId="0" fontId="21" fillId="0" borderId="0"/>
    <xf numFmtId="44" fontId="33" fillId="0" borderId="0" applyFont="0" applyFill="0" applyBorder="0" applyAlignment="0" applyProtection="0"/>
    <xf numFmtId="43" fontId="33" fillId="0" borderId="0" applyFont="0" applyFill="0" applyBorder="0" applyAlignment="0" applyProtection="0"/>
    <xf numFmtId="0" fontId="11" fillId="5" borderId="7" applyNumberFormat="0" applyFont="0" applyAlignment="0" applyProtection="0"/>
    <xf numFmtId="43" fontId="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11" fillId="0" borderId="0"/>
    <xf numFmtId="0" fontId="19" fillId="0" borderId="0"/>
    <xf numFmtId="0" fontId="21"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4" fontId="33"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9" fillId="0" borderId="0"/>
    <xf numFmtId="0" fontId="19" fillId="0" borderId="0"/>
    <xf numFmtId="0" fontId="19" fillId="0" borderId="0"/>
    <xf numFmtId="0" fontId="21" fillId="0" borderId="0"/>
    <xf numFmtId="0" fontId="21" fillId="0" borderId="0"/>
    <xf numFmtId="0" fontId="11" fillId="0" borderId="0"/>
    <xf numFmtId="0" fontId="33" fillId="43" borderId="54" applyNumberFormat="0" applyFont="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0" fontId="33" fillId="0" borderId="0"/>
    <xf numFmtId="0" fontId="33" fillId="43" borderId="54" applyNumberFormat="0" applyFont="0" applyAlignment="0" applyProtection="0"/>
    <xf numFmtId="0" fontId="19" fillId="0" borderId="0"/>
    <xf numFmtId="0" fontId="21" fillId="0" borderId="0"/>
    <xf numFmtId="0" fontId="34" fillId="0" borderId="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33" fillId="0" borderId="0"/>
    <xf numFmtId="44" fontId="33" fillId="0" borderId="0" applyFont="0" applyFill="0" applyBorder="0" applyAlignment="0" applyProtection="0"/>
    <xf numFmtId="0" fontId="33"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0" fontId="33" fillId="0" borderId="0"/>
    <xf numFmtId="0" fontId="33" fillId="0" borderId="0"/>
    <xf numFmtId="0" fontId="33"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0" fontId="33"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33" fillId="0" borderId="0"/>
    <xf numFmtId="44" fontId="33" fillId="0" borderId="0" applyFont="0" applyFill="0" applyBorder="0" applyAlignment="0" applyProtection="0"/>
    <xf numFmtId="0" fontId="21" fillId="0" borderId="0"/>
    <xf numFmtId="43" fontId="34"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1" fillId="0" borderId="0"/>
    <xf numFmtId="43" fontId="33" fillId="0" borderId="0" applyFont="0" applyFill="0" applyBorder="0" applyAlignment="0" applyProtection="0"/>
    <xf numFmtId="44" fontId="33" fillId="0" borderId="0" applyFont="0" applyFill="0" applyBorder="0" applyAlignment="0" applyProtection="0"/>
    <xf numFmtId="0" fontId="19" fillId="0" borderId="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19" fillId="0" borderId="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21" fillId="0" borderId="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3" fontId="33" fillId="0" borderId="0" applyFont="0" applyFill="0" applyBorder="0" applyAlignment="0" applyProtection="0"/>
    <xf numFmtId="43" fontId="11" fillId="0" borderId="0" applyFont="0" applyFill="0" applyBorder="0" applyAlignment="0" applyProtection="0"/>
    <xf numFmtId="43" fontId="33" fillId="0" borderId="0" applyFont="0" applyFill="0" applyBorder="0" applyAlignment="0" applyProtection="0"/>
    <xf numFmtId="0" fontId="11" fillId="0" borderId="0"/>
    <xf numFmtId="0" fontId="33" fillId="0" borderId="0"/>
    <xf numFmtId="0" fontId="11" fillId="0" borderId="0"/>
    <xf numFmtId="0" fontId="11" fillId="0" borderId="0"/>
    <xf numFmtId="0" fontId="34" fillId="43" borderId="54" applyNumberFormat="0" applyFont="0" applyAlignment="0" applyProtection="0"/>
    <xf numFmtId="0" fontId="11" fillId="0" borderId="0"/>
    <xf numFmtId="0" fontId="11" fillId="0" borderId="0"/>
    <xf numFmtId="0" fontId="33" fillId="0" borderId="0"/>
    <xf numFmtId="0" fontId="11" fillId="0" borderId="0"/>
    <xf numFmtId="0" fontId="11" fillId="0" borderId="0"/>
    <xf numFmtId="0" fontId="34" fillId="0" borderId="0"/>
    <xf numFmtId="44" fontId="1" fillId="0" borderId="0" applyFont="0" applyFill="0" applyBorder="0" applyAlignment="0" applyProtection="0"/>
    <xf numFmtId="43" fontId="31" fillId="0" borderId="0" applyFont="0" applyFill="0" applyBorder="0" applyAlignment="0" applyProtection="0"/>
    <xf numFmtId="43" fontId="34" fillId="0" borderId="0" applyFont="0" applyFill="0" applyBorder="0" applyAlignment="0" applyProtection="0"/>
    <xf numFmtId="43" fontId="33"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44" fontId="33" fillId="0" borderId="0" applyFont="0" applyFill="0" applyBorder="0" applyAlignment="0" applyProtection="0"/>
    <xf numFmtId="44" fontId="34" fillId="0" borderId="0" applyFont="0" applyFill="0" applyBorder="0" applyAlignment="0" applyProtection="0"/>
    <xf numFmtId="0" fontId="19" fillId="0" borderId="0"/>
    <xf numFmtId="0" fontId="19" fillId="0" borderId="0"/>
    <xf numFmtId="0" fontId="11" fillId="0" borderId="0"/>
    <xf numFmtId="9" fontId="34" fillId="0" borderId="0" applyFont="0" applyFill="0" applyBorder="0" applyAlignment="0" applyProtection="0"/>
    <xf numFmtId="43" fontId="34" fillId="0" borderId="0" applyFont="0" applyFill="0" applyBorder="0" applyAlignment="0" applyProtection="0"/>
    <xf numFmtId="43" fontId="34" fillId="0" borderId="0" applyFont="0" applyFill="0" applyBorder="0" applyAlignment="0" applyProtection="0"/>
    <xf numFmtId="0" fontId="38" fillId="20" borderId="0" applyFont="0" applyBorder="0" applyAlignment="0">
      <alignment horizontal="center" wrapText="1"/>
    </xf>
    <xf numFmtId="43" fontId="33" fillId="0" borderId="0" applyFont="0" applyFill="0" applyBorder="0" applyAlignment="0" applyProtection="0"/>
    <xf numFmtId="44" fontId="33" fillId="0" borderId="0" applyFont="0" applyFill="0" applyBorder="0" applyAlignment="0" applyProtection="0"/>
    <xf numFmtId="43" fontId="31" fillId="0" borderId="0" applyFont="0" applyFill="0" applyBorder="0" applyAlignment="0" applyProtection="0"/>
    <xf numFmtId="44" fontId="1" fillId="0" borderId="0" applyFont="0" applyFill="0" applyBorder="0" applyAlignment="0" applyProtection="0"/>
    <xf numFmtId="0" fontId="11" fillId="0" borderId="0"/>
    <xf numFmtId="0" fontId="11" fillId="0" borderId="0"/>
    <xf numFmtId="0" fontId="21" fillId="0" borderId="0"/>
    <xf numFmtId="0" fontId="11"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0" borderId="0"/>
    <xf numFmtId="0" fontId="19" fillId="0" borderId="0"/>
    <xf numFmtId="0" fontId="11" fillId="0" borderId="0"/>
    <xf numFmtId="0" fontId="19" fillId="0" borderId="0"/>
    <xf numFmtId="0" fontId="19" fillId="0" borderId="0"/>
    <xf numFmtId="0" fontId="11" fillId="0" borderId="0"/>
    <xf numFmtId="0" fontId="21" fillId="0" borderId="0"/>
    <xf numFmtId="0" fontId="11" fillId="0" borderId="0"/>
    <xf numFmtId="0" fontId="19" fillId="0" borderId="0"/>
    <xf numFmtId="0" fontId="19" fillId="0" borderId="0"/>
    <xf numFmtId="0" fontId="11" fillId="0" borderId="0"/>
    <xf numFmtId="0" fontId="11" fillId="0" borderId="0"/>
    <xf numFmtId="0" fontId="19" fillId="0" borderId="0"/>
    <xf numFmtId="0" fontId="11" fillId="0" borderId="0"/>
    <xf numFmtId="0" fontId="19" fillId="0" borderId="0"/>
    <xf numFmtId="0" fontId="21" fillId="0" borderId="0"/>
    <xf numFmtId="0" fontId="11" fillId="0" borderId="0"/>
    <xf numFmtId="0" fontId="11" fillId="0" borderId="0"/>
    <xf numFmtId="0" fontId="11" fillId="5" borderId="7" applyNumberFormat="0" applyFont="0" applyAlignment="0" applyProtection="0"/>
    <xf numFmtId="0" fontId="19" fillId="0" borderId="0"/>
    <xf numFmtId="0" fontId="19" fillId="0" borderId="0"/>
    <xf numFmtId="0" fontId="11" fillId="0" borderId="0"/>
    <xf numFmtId="43" fontId="31" fillId="0" borderId="0" applyFont="0" applyFill="0" applyBorder="0" applyAlignment="0" applyProtection="0"/>
    <xf numFmtId="43" fontId="1" fillId="0" borderId="0" applyFont="0" applyFill="0" applyBorder="0" applyAlignment="0" applyProtection="0"/>
    <xf numFmtId="43" fontId="31" fillId="0" borderId="0" applyFont="0" applyFill="0" applyBorder="0" applyAlignment="0" applyProtection="0"/>
    <xf numFmtId="43" fontId="31" fillId="0" borderId="0" applyFont="0" applyFill="0" applyBorder="0" applyAlignment="0" applyProtection="0"/>
    <xf numFmtId="43" fontId="1" fillId="0" borderId="0" applyFont="0" applyFill="0" applyBorder="0" applyAlignment="0" applyProtection="0"/>
    <xf numFmtId="44" fontId="31" fillId="0" borderId="0" applyFont="0" applyFill="0" applyBorder="0" applyAlignment="0" applyProtection="0"/>
    <xf numFmtId="44" fontId="1" fillId="0" borderId="0" applyFont="0" applyFill="0" applyBorder="0" applyAlignment="0" applyProtection="0"/>
    <xf numFmtId="44" fontId="31" fillId="0" borderId="0" applyFont="0" applyFill="0" applyBorder="0" applyAlignment="0" applyProtection="0"/>
    <xf numFmtId="9" fontId="31" fillId="0" borderId="0" applyFont="0" applyFill="0" applyBorder="0" applyAlignment="0" applyProtection="0"/>
    <xf numFmtId="0" fontId="32" fillId="20" borderId="0" applyFont="0" applyBorder="0" applyAlignment="0">
      <alignment horizontal="center" wrapText="1"/>
    </xf>
    <xf numFmtId="0" fontId="1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43" fontId="1" fillId="0" borderId="0" applyFont="0" applyFill="0" applyBorder="0" applyAlignment="0" applyProtection="0"/>
    <xf numFmtId="0" fontId="33" fillId="0" borderId="0"/>
    <xf numFmtId="0" fontId="19"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9" fillId="0" borderId="0"/>
    <xf numFmtId="0" fontId="11" fillId="0" borderId="0"/>
    <xf numFmtId="0" fontId="21" fillId="0" borderId="0"/>
    <xf numFmtId="0" fontId="19" fillId="0" borderId="0"/>
    <xf numFmtId="0" fontId="11" fillId="0" borderId="0"/>
    <xf numFmtId="0" fontId="11" fillId="0" borderId="0"/>
    <xf numFmtId="0" fontId="19" fillId="0" borderId="0"/>
    <xf numFmtId="0" fontId="11" fillId="0" borderId="0"/>
    <xf numFmtId="0" fontId="1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5" borderId="7" applyNumberFormat="0" applyFon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11" fillId="0" borderId="0"/>
    <xf numFmtId="0" fontId="21" fillId="0" borderId="0"/>
    <xf numFmtId="0" fontId="11" fillId="0" borderId="0"/>
    <xf numFmtId="0" fontId="21" fillId="0" borderId="0"/>
    <xf numFmtId="0" fontId="11" fillId="0" borderId="0"/>
    <xf numFmtId="0" fontId="112" fillId="0" borderId="0"/>
    <xf numFmtId="43" fontId="112" fillId="0" borderId="0" applyFont="0" applyFill="0" applyBorder="0" applyAlignment="0" applyProtection="0"/>
    <xf numFmtId="0" fontId="112" fillId="0" borderId="0"/>
    <xf numFmtId="0" fontId="19" fillId="0" borderId="0"/>
    <xf numFmtId="0" fontId="19" fillId="0" borderId="0"/>
    <xf numFmtId="0" fontId="19" fillId="0" borderId="0"/>
    <xf numFmtId="0" fontId="11" fillId="0" borderId="0"/>
    <xf numFmtId="0" fontId="11" fillId="0" borderId="0"/>
    <xf numFmtId="0" fontId="11" fillId="0" borderId="0"/>
    <xf numFmtId="0" fontId="19"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2" fillId="0" borderId="0"/>
    <xf numFmtId="0" fontId="19" fillId="0" borderId="0"/>
    <xf numFmtId="0" fontId="19" fillId="0" borderId="0"/>
    <xf numFmtId="0" fontId="19"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1" fillId="0" borderId="0"/>
    <xf numFmtId="0" fontId="21" fillId="0" borderId="0"/>
    <xf numFmtId="0" fontId="112" fillId="0" borderId="0"/>
    <xf numFmtId="0" fontId="177" fillId="0" borderId="0"/>
    <xf numFmtId="0" fontId="180" fillId="0" borderId="0"/>
    <xf numFmtId="43" fontId="180" fillId="0" borderId="0" applyFont="0" applyFill="0" applyBorder="0" applyAlignment="0" applyProtection="0"/>
    <xf numFmtId="44" fontId="180" fillId="0" borderId="0" applyFont="0" applyFill="0" applyBorder="0" applyAlignment="0" applyProtection="0"/>
    <xf numFmtId="44"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cellStyleXfs>
  <cellXfs count="1091">
    <xf numFmtId="0" fontId="0" fillId="0" borderId="0" xfId="0"/>
    <xf numFmtId="164" fontId="39" fillId="0" borderId="0" xfId="439" applyNumberFormat="1" applyFont="1" applyFill="1" applyAlignment="1" applyProtection="1">
      <alignment horizontal="center" wrapText="1"/>
    </xf>
    <xf numFmtId="0" fontId="43" fillId="0" borderId="0" xfId="0" applyFont="1" applyProtection="1"/>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0" fillId="0" borderId="0" xfId="0" applyNumberFormat="1" applyFont="1" applyFill="1" applyAlignment="1" applyProtection="1">
      <alignment horizontal="left" vertical="center" wrapText="1" indent="6"/>
    </xf>
    <xf numFmtId="0" fontId="40" fillId="21" borderId="0" xfId="0" applyFont="1" applyFill="1" applyBorder="1" applyAlignment="1" applyProtection="1">
      <alignment horizontal="center" wrapText="1"/>
    </xf>
    <xf numFmtId="0" fontId="47" fillId="24" borderId="10" xfId="0" applyFont="1" applyFill="1" applyBorder="1" applyAlignment="1" applyProtection="1">
      <alignment horizontal="center" wrapText="1"/>
    </xf>
    <xf numFmtId="0" fontId="41" fillId="0" borderId="0" xfId="0" applyFont="1" applyAlignment="1" applyProtection="1">
      <alignment horizontal="left" wrapText="1"/>
    </xf>
    <xf numFmtId="0" fontId="41" fillId="0" borderId="0" xfId="0" applyFont="1" applyAlignment="1" applyProtection="1">
      <alignment horizontal="left" vertical="center" wrapText="1"/>
    </xf>
    <xf numFmtId="0" fontId="41" fillId="24" borderId="0" xfId="0" applyFont="1" applyFill="1" applyBorder="1" applyAlignment="1" applyProtection="1">
      <alignment horizontal="left" wrapText="1"/>
    </xf>
    <xf numFmtId="0" fontId="39" fillId="0" borderId="0" xfId="0" applyFont="1" applyAlignment="1" applyProtection="1">
      <alignment horizontal="center"/>
    </xf>
    <xf numFmtId="167" fontId="39" fillId="23" borderId="0" xfId="545" applyNumberFormat="1" applyFont="1" applyFill="1" applyProtection="1"/>
    <xf numFmtId="0" fontId="50" fillId="25" borderId="0" xfId="0" applyFont="1" applyFill="1" applyAlignment="1" applyProtection="1">
      <alignment horizontal="center" wrapText="1"/>
    </xf>
    <xf numFmtId="0" fontId="51" fillId="21" borderId="10" xfId="0" applyFont="1" applyFill="1" applyBorder="1" applyAlignment="1" applyProtection="1">
      <alignment horizontal="center" wrapText="1"/>
    </xf>
    <xf numFmtId="0" fontId="51" fillId="21" borderId="0" xfId="0" applyFont="1" applyFill="1" applyBorder="1" applyAlignment="1" applyProtection="1">
      <alignment horizontal="center" wrapText="1"/>
    </xf>
    <xf numFmtId="0" fontId="0" fillId="0" borderId="0" xfId="0" applyFont="1" applyAlignment="1" applyProtection="1">
      <alignment wrapText="1"/>
      <protection locked="0"/>
    </xf>
    <xf numFmtId="0" fontId="0" fillId="0" borderId="0" xfId="0" applyFont="1" applyFill="1" applyProtection="1"/>
    <xf numFmtId="0" fontId="39" fillId="0" borderId="0" xfId="682" applyFont="1"/>
    <xf numFmtId="0" fontId="51" fillId="0" borderId="0" xfId="0" applyFont="1"/>
    <xf numFmtId="0" fontId="0" fillId="0" borderId="0" xfId="0" applyNumberFormat="1" applyFont="1" applyFill="1" applyAlignment="1" applyProtection="1">
      <alignment vertical="center" wrapText="1"/>
    </xf>
    <xf numFmtId="0" fontId="53" fillId="0" borderId="0" xfId="0" applyNumberFormat="1" applyFont="1" applyFill="1" applyBorder="1" applyAlignment="1" applyProtection="1">
      <alignment vertical="center" wrapText="1"/>
    </xf>
    <xf numFmtId="0" fontId="0" fillId="0" borderId="0" xfId="0" applyNumberFormat="1" applyFont="1" applyFill="1" applyAlignment="1" applyProtection="1">
      <alignment horizontal="left" vertical="center" wrapText="1"/>
    </xf>
    <xf numFmtId="0" fontId="55" fillId="0" borderId="0" xfId="0" applyNumberFormat="1" applyFont="1" applyFill="1" applyAlignment="1" applyProtection="1">
      <alignment vertical="center" wrapText="1"/>
    </xf>
    <xf numFmtId="0" fontId="39" fillId="0" borderId="0" xfId="0" applyNumberFormat="1" applyFont="1" applyFill="1" applyAlignment="1" applyProtection="1">
      <alignment horizontal="left" vertical="center" wrapText="1" indent="3"/>
    </xf>
    <xf numFmtId="0" fontId="53" fillId="0" borderId="0" xfId="0" applyNumberFormat="1" applyFont="1" applyFill="1" applyAlignment="1" applyProtection="1">
      <alignment vertical="center" wrapText="1"/>
    </xf>
    <xf numFmtId="0" fontId="53" fillId="0" borderId="0" xfId="0" applyNumberFormat="1" applyFont="1" applyFill="1" applyAlignment="1" applyProtection="1">
      <alignment horizontal="left" vertical="center" wrapText="1" indent="3"/>
    </xf>
    <xf numFmtId="0" fontId="53" fillId="0" borderId="14" xfId="0" applyNumberFormat="1" applyFont="1" applyFill="1" applyBorder="1" applyAlignment="1" applyProtection="1">
      <alignment horizontal="left" vertical="center" wrapText="1" indent="3"/>
    </xf>
    <xf numFmtId="0" fontId="53" fillId="0" borderId="0" xfId="0" applyNumberFormat="1" applyFont="1" applyFill="1" applyAlignment="1" applyProtection="1">
      <alignment horizontal="left" vertical="center" wrapText="1" indent="6"/>
    </xf>
    <xf numFmtId="0" fontId="44" fillId="0" borderId="0" xfId="0" applyNumberFormat="1" applyFont="1" applyFill="1" applyAlignment="1" applyProtection="1">
      <alignment horizontal="center" vertical="center"/>
    </xf>
    <xf numFmtId="164" fontId="56" fillId="23" borderId="23" xfId="439" applyNumberFormat="1" applyFont="1" applyFill="1" applyBorder="1" applyAlignment="1" applyProtection="1">
      <alignment horizontal="center" vertical="center" wrapText="1"/>
    </xf>
    <xf numFmtId="0" fontId="0" fillId="22" borderId="0" xfId="0" applyFont="1" applyFill="1" applyBorder="1" applyAlignment="1" applyProtection="1">
      <alignment vertical="center"/>
    </xf>
    <xf numFmtId="0" fontId="57" fillId="0" borderId="25" xfId="0" applyNumberFormat="1" applyFont="1" applyFill="1" applyBorder="1" applyAlignment="1" applyProtection="1">
      <alignment horizontal="center" vertical="center"/>
    </xf>
    <xf numFmtId="0" fontId="58" fillId="0" borderId="25" xfId="0" applyNumberFormat="1" applyFont="1" applyFill="1" applyBorder="1" applyAlignment="1" applyProtection="1">
      <alignment horizontal="center" vertical="center"/>
    </xf>
    <xf numFmtId="0" fontId="39" fillId="23" borderId="25" xfId="0" applyNumberFormat="1" applyFont="1" applyFill="1" applyBorder="1" applyAlignment="1" applyProtection="1">
      <alignment horizontal="center" vertical="center"/>
    </xf>
    <xf numFmtId="0" fontId="39" fillId="0" borderId="26" xfId="0" applyNumberFormat="1" applyFont="1" applyFill="1" applyBorder="1" applyAlignment="1" applyProtection="1">
      <alignment horizontal="center" vertical="center"/>
    </xf>
    <xf numFmtId="0" fontId="49" fillId="24" borderId="21" xfId="0" applyFont="1" applyFill="1" applyBorder="1" applyAlignment="1" applyProtection="1">
      <alignment horizontal="center" vertical="center" wrapText="1"/>
    </xf>
    <xf numFmtId="0" fontId="0" fillId="0" borderId="30" xfId="0" applyFont="1" applyFill="1" applyBorder="1" applyAlignment="1" applyProtection="1">
      <alignment vertical="center" wrapText="1"/>
    </xf>
    <xf numFmtId="0" fontId="40" fillId="24" borderId="0" xfId="0" applyFont="1" applyFill="1" applyBorder="1" applyAlignment="1" applyProtection="1">
      <alignment horizontal="center" vertical="center" wrapText="1"/>
    </xf>
    <xf numFmtId="0" fontId="51" fillId="21" borderId="10" xfId="0" applyFont="1" applyFill="1" applyBorder="1" applyAlignment="1" applyProtection="1">
      <alignment horizontal="center" vertical="center" wrapText="1"/>
    </xf>
    <xf numFmtId="164" fontId="56" fillId="0" borderId="31" xfId="439" applyNumberFormat="1" applyFont="1" applyFill="1" applyBorder="1" applyAlignment="1" applyProtection="1">
      <alignment horizontal="center" vertical="center" wrapText="1"/>
    </xf>
    <xf numFmtId="0" fontId="50" fillId="25" borderId="0" xfId="0" applyFont="1" applyFill="1" applyAlignment="1" applyProtection="1">
      <alignment horizontal="center" vertical="center"/>
    </xf>
    <xf numFmtId="0" fontId="40" fillId="23" borderId="0" xfId="0" applyFont="1" applyFill="1" applyAlignment="1" applyProtection="1">
      <alignment vertical="center" wrapText="1"/>
    </xf>
    <xf numFmtId="0" fontId="40" fillId="21" borderId="0" xfId="0" applyFont="1" applyFill="1" applyBorder="1" applyAlignment="1" applyProtection="1">
      <alignment horizontal="center" vertical="center" wrapText="1"/>
    </xf>
    <xf numFmtId="0" fontId="0" fillId="0" borderId="31" xfId="0" applyFont="1" applyFill="1" applyBorder="1" applyAlignment="1" applyProtection="1">
      <alignment vertical="center" wrapText="1"/>
    </xf>
    <xf numFmtId="0" fontId="56" fillId="0" borderId="0" xfId="0" applyFont="1" applyProtection="1"/>
    <xf numFmtId="0" fontId="56" fillId="23" borderId="23" xfId="0" applyNumberFormat="1" applyFont="1" applyFill="1" applyBorder="1" applyAlignment="1" applyProtection="1">
      <alignment horizontal="left" vertical="center" wrapText="1"/>
    </xf>
    <xf numFmtId="0" fontId="56" fillId="0" borderId="31" xfId="0" applyNumberFormat="1" applyFont="1" applyFill="1" applyBorder="1" applyAlignment="1" applyProtection="1">
      <alignment horizontal="left" vertical="center" wrapText="1"/>
    </xf>
    <xf numFmtId="49" fontId="0" fillId="0" borderId="33" xfId="0" applyNumberFormat="1" applyFont="1" applyFill="1" applyBorder="1" applyAlignment="1">
      <alignment horizontal="center"/>
    </xf>
    <xf numFmtId="49" fontId="0" fillId="0" borderId="32" xfId="0" applyNumberFormat="1" applyFont="1" applyFill="1" applyBorder="1" applyAlignment="1">
      <alignment horizontal="center"/>
    </xf>
    <xf numFmtId="164" fontId="56" fillId="0" borderId="23" xfId="439" applyNumberFormat="1" applyFont="1" applyFill="1" applyBorder="1" applyAlignment="1" applyProtection="1">
      <alignment horizontal="center" vertical="center" wrapText="1"/>
      <protection locked="0"/>
    </xf>
    <xf numFmtId="0" fontId="0" fillId="0" borderId="0" xfId="0" applyFont="1" applyFill="1" applyAlignment="1" applyProtection="1">
      <alignment vertical="center" wrapText="1"/>
      <protection locked="0"/>
    </xf>
    <xf numFmtId="0" fontId="59" fillId="0" borderId="0" xfId="0" applyNumberFormat="1" applyFont="1" applyFill="1" applyAlignment="1" applyProtection="1">
      <alignment vertical="center" wrapText="1"/>
    </xf>
    <xf numFmtId="0" fontId="49" fillId="0" borderId="0" xfId="0" applyFont="1" applyAlignment="1" applyProtection="1">
      <alignment wrapText="1"/>
    </xf>
    <xf numFmtId="0" fontId="44" fillId="0" borderId="23" xfId="1243" applyFont="1" applyFill="1" applyBorder="1" applyAlignment="1" applyProtection="1">
      <alignment horizontal="left" vertical="center" wrapText="1"/>
    </xf>
    <xf numFmtId="164" fontId="50" fillId="25" borderId="0" xfId="439" applyNumberFormat="1" applyFont="1" applyFill="1" applyAlignment="1" applyProtection="1">
      <alignment horizontal="center"/>
    </xf>
    <xf numFmtId="0" fontId="60" fillId="0" borderId="0" xfId="0" applyFont="1" applyAlignment="1" applyProtection="1">
      <alignment horizontal="center" vertical="center" wrapText="1"/>
    </xf>
    <xf numFmtId="0" fontId="0" fillId="30" borderId="23" xfId="0" applyFont="1" applyFill="1" applyBorder="1" applyAlignment="1" applyProtection="1">
      <alignment vertical="center" wrapText="1"/>
    </xf>
    <xf numFmtId="164" fontId="56" fillId="22" borderId="23" xfId="439" applyNumberFormat="1" applyFont="1" applyFill="1" applyBorder="1" applyAlignment="1" applyProtection="1">
      <alignment horizontal="center" vertical="center" wrapText="1"/>
    </xf>
    <xf numFmtId="0" fontId="49" fillId="30" borderId="25" xfId="0" applyNumberFormat="1" applyFont="1" applyFill="1" applyBorder="1" applyAlignment="1" applyProtection="1">
      <alignment horizontal="center" vertical="center" wrapText="1"/>
    </xf>
    <xf numFmtId="164" fontId="49" fillId="24" borderId="10" xfId="439" applyNumberFormat="1" applyFont="1" applyFill="1" applyBorder="1" applyAlignment="1" applyProtection="1">
      <alignment horizontal="center" wrapText="1"/>
    </xf>
    <xf numFmtId="0" fontId="61" fillId="0" borderId="0" xfId="720" applyNumberFormat="1" applyFont="1" applyFill="1" applyAlignment="1" applyProtection="1">
      <alignment horizontal="left" vertical="center" wrapText="1"/>
    </xf>
    <xf numFmtId="39" fontId="39" fillId="0" borderId="0" xfId="0" applyNumberFormat="1" applyFont="1" applyAlignment="1" applyProtection="1">
      <alignment horizontal="center"/>
    </xf>
    <xf numFmtId="39" fontId="40" fillId="21" borderId="0" xfId="0" applyNumberFormat="1" applyFont="1" applyFill="1" applyBorder="1" applyAlignment="1" applyProtection="1">
      <alignment horizontal="center" wrapText="1"/>
    </xf>
    <xf numFmtId="39" fontId="56" fillId="0" borderId="29" xfId="439" applyNumberFormat="1" applyFont="1" applyFill="1" applyBorder="1" applyAlignment="1" applyProtection="1">
      <alignment horizontal="center" vertical="center" wrapText="1"/>
    </xf>
    <xf numFmtId="39" fontId="56" fillId="23" borderId="28" xfId="439" applyNumberFormat="1" applyFont="1" applyFill="1" applyBorder="1" applyAlignment="1" applyProtection="1">
      <alignment horizontal="center" vertical="center" wrapText="1"/>
    </xf>
    <xf numFmtId="0" fontId="40" fillId="0" borderId="0" xfId="0" applyFont="1" applyFill="1" applyAlignment="1" applyProtection="1">
      <alignment vertical="center" wrapText="1"/>
    </xf>
    <xf numFmtId="39" fontId="51" fillId="31" borderId="0" xfId="0" applyNumberFormat="1" applyFont="1" applyFill="1" applyBorder="1" applyAlignment="1" applyProtection="1">
      <alignment horizontal="center" wrapText="1"/>
    </xf>
    <xf numFmtId="0" fontId="39" fillId="32" borderId="25" xfId="0" applyNumberFormat="1" applyFont="1" applyFill="1" applyBorder="1" applyAlignment="1" applyProtection="1">
      <alignment horizontal="center" vertical="center"/>
    </xf>
    <xf numFmtId="0" fontId="0" fillId="32" borderId="23" xfId="0" applyFont="1" applyFill="1" applyBorder="1" applyAlignment="1" applyProtection="1">
      <alignment vertical="center" wrapText="1"/>
    </xf>
    <xf numFmtId="0" fontId="60" fillId="32" borderId="0" xfId="0" applyFont="1" applyFill="1" applyAlignment="1" applyProtection="1">
      <alignment horizontal="center" vertical="center" wrapText="1"/>
    </xf>
    <xf numFmtId="0" fontId="0" fillId="0" borderId="0" xfId="0" applyFont="1" applyProtection="1">
      <protection locked="0"/>
    </xf>
    <xf numFmtId="0" fontId="52" fillId="0" borderId="25" xfId="0" applyNumberFormat="1" applyFont="1" applyFill="1" applyBorder="1" applyAlignment="1" applyProtection="1">
      <alignment horizontal="left" vertical="center" wrapText="1"/>
    </xf>
    <xf numFmtId="0" fontId="41" fillId="0" borderId="25" xfId="0" applyNumberFormat="1" applyFont="1" applyFill="1" applyBorder="1" applyAlignment="1" applyProtection="1">
      <alignment horizontal="left" vertical="center" wrapText="1"/>
    </xf>
    <xf numFmtId="41" fontId="56" fillId="0" borderId="23" xfId="439" applyNumberFormat="1" applyFont="1" applyFill="1" applyBorder="1" applyAlignment="1" applyProtection="1">
      <alignment horizontal="center" vertical="center" wrapText="1"/>
    </xf>
    <xf numFmtId="0" fontId="47" fillId="0" borderId="23" xfId="439" applyNumberFormat="1" applyFont="1" applyFill="1" applyBorder="1" applyAlignment="1" applyProtection="1">
      <alignment horizontal="center" vertical="center" wrapText="1"/>
    </xf>
    <xf numFmtId="41" fontId="63" fillId="0" borderId="0" xfId="0" applyNumberFormat="1" applyFont="1" applyFill="1" applyAlignment="1" applyProtection="1">
      <alignment wrapText="1"/>
    </xf>
    <xf numFmtId="0" fontId="62" fillId="0" borderId="0" xfId="0" applyFont="1" applyFill="1" applyAlignment="1" applyProtection="1">
      <alignment horizontal="center" vertical="center"/>
    </xf>
    <xf numFmtId="0" fontId="49" fillId="0" borderId="0" xfId="0" applyFont="1" applyFill="1" applyAlignment="1" applyProtection="1">
      <alignment horizontal="center" vertical="center" wrapText="1"/>
    </xf>
    <xf numFmtId="0" fontId="56" fillId="0" borderId="23" xfId="439" applyNumberFormat="1" applyFont="1" applyFill="1" applyBorder="1" applyAlignment="1" applyProtection="1">
      <alignment horizontal="center" vertical="center" wrapText="1"/>
    </xf>
    <xf numFmtId="0" fontId="0" fillId="0" borderId="0" xfId="0" applyFont="1" applyFill="1" applyAlignment="1" applyProtection="1">
      <alignment vertical="center" wrapText="1"/>
    </xf>
    <xf numFmtId="170" fontId="56" fillId="29" borderId="23" xfId="439" applyNumberFormat="1" applyFont="1" applyFill="1" applyBorder="1" applyAlignment="1" applyProtection="1">
      <alignment horizontal="center" vertical="center" wrapText="1"/>
      <protection locked="0"/>
    </xf>
    <xf numFmtId="37" fontId="57" fillId="33" borderId="28" xfId="439" applyNumberFormat="1" applyFont="1" applyFill="1" applyBorder="1" applyAlignment="1" applyProtection="1">
      <alignment horizontal="center" vertical="center" wrapText="1"/>
    </xf>
    <xf numFmtId="37" fontId="39" fillId="0" borderId="28" xfId="439" applyNumberFormat="1" applyFont="1" applyFill="1" applyBorder="1" applyAlignment="1" applyProtection="1">
      <alignment horizontal="center" vertical="center" wrapText="1"/>
    </xf>
    <xf numFmtId="37" fontId="57" fillId="0" borderId="28" xfId="439" applyNumberFormat="1" applyFont="1" applyFill="1" applyBorder="1" applyAlignment="1" applyProtection="1">
      <alignment horizontal="center" vertical="center" wrapText="1"/>
    </xf>
    <xf numFmtId="0" fontId="0" fillId="0" borderId="23" xfId="0" applyNumberFormat="1" applyFont="1" applyFill="1" applyBorder="1" applyAlignment="1" applyProtection="1">
      <alignment vertical="center" wrapText="1"/>
    </xf>
    <xf numFmtId="0" fontId="0" fillId="0" borderId="0" xfId="0" applyFont="1" applyFill="1" applyAlignment="1">
      <alignment vertical="center" wrapText="1"/>
    </xf>
    <xf numFmtId="165" fontId="56" fillId="29" borderId="23" xfId="439" applyNumberFormat="1" applyFont="1" applyFill="1" applyBorder="1" applyAlignment="1" applyProtection="1">
      <alignment horizontal="center" vertical="center" wrapText="1"/>
      <protection locked="0"/>
    </xf>
    <xf numFmtId="0" fontId="0" fillId="28" borderId="0" xfId="0" applyNumberFormat="1" applyFont="1" applyFill="1" applyAlignment="1" applyProtection="1">
      <alignment vertical="center" wrapText="1"/>
    </xf>
    <xf numFmtId="0" fontId="56" fillId="22" borderId="25" xfId="0" applyNumberFormat="1" applyFont="1" applyFill="1" applyBorder="1" applyAlignment="1" applyProtection="1">
      <alignment horizontal="left" vertical="center" wrapText="1"/>
    </xf>
    <xf numFmtId="164" fontId="0" fillId="0" borderId="0" xfId="0" applyNumberFormat="1" applyFont="1" applyFill="1" applyProtection="1"/>
    <xf numFmtId="169" fontId="39" fillId="0" borderId="0" xfId="439" applyNumberFormat="1" applyFont="1" applyFill="1" applyAlignment="1" applyProtection="1">
      <alignment horizontal="center" vertical="center"/>
      <protection locked="0"/>
    </xf>
    <xf numFmtId="38" fontId="44" fillId="0" borderId="14" xfId="439" applyNumberFormat="1" applyFont="1" applyFill="1" applyBorder="1" applyAlignment="1" applyProtection="1">
      <alignment horizontal="center" vertical="center" wrapText="1"/>
    </xf>
    <xf numFmtId="0" fontId="0" fillId="0" borderId="10" xfId="0" applyFont="1" applyFill="1" applyBorder="1" applyAlignment="1" applyProtection="1">
      <alignment horizontal="left" vertical="center" wrapText="1"/>
    </xf>
    <xf numFmtId="171" fontId="56" fillId="0" borderId="29" xfId="439" applyNumberFormat="1" applyFont="1" applyFill="1" applyBorder="1" applyAlignment="1" applyProtection="1">
      <alignment horizontal="center" vertical="center" wrapText="1"/>
    </xf>
    <xf numFmtId="172" fontId="56" fillId="0" borderId="23" xfId="439" applyNumberFormat="1" applyFont="1" applyFill="1" applyBorder="1" applyAlignment="1" applyProtection="1">
      <alignment horizontal="center" vertical="center" wrapText="1"/>
    </xf>
    <xf numFmtId="0" fontId="39" fillId="0" borderId="24" xfId="0" applyNumberFormat="1" applyFont="1" applyFill="1" applyBorder="1" applyAlignment="1" applyProtection="1">
      <alignment horizontal="center" vertical="center"/>
    </xf>
    <xf numFmtId="0" fontId="53" fillId="0" borderId="0" xfId="0" applyFont="1" applyFill="1" applyAlignment="1" applyProtection="1">
      <alignment vertical="center" wrapText="1"/>
    </xf>
    <xf numFmtId="0" fontId="53" fillId="0" borderId="0" xfId="0" applyNumberFormat="1" applyFont="1" applyFill="1" applyAlignment="1" applyProtection="1">
      <alignment horizontal="left" vertical="center" wrapText="1"/>
    </xf>
    <xf numFmtId="0" fontId="0" fillId="0" borderId="0" xfId="0" applyNumberFormat="1" applyFont="1" applyFill="1" applyAlignment="1" applyProtection="1">
      <alignment horizontal="center" vertical="center"/>
    </xf>
    <xf numFmtId="0" fontId="0" fillId="0" borderId="23" xfId="0" applyFont="1" applyFill="1" applyBorder="1" applyAlignment="1" applyProtection="1">
      <alignment vertical="center" wrapText="1"/>
      <protection locked="0"/>
    </xf>
    <xf numFmtId="164" fontId="56" fillId="29" borderId="44" xfId="439" applyNumberFormat="1" applyFont="1" applyFill="1" applyBorder="1" applyAlignment="1" applyProtection="1">
      <alignment horizontal="center" vertical="center" wrapText="1"/>
      <protection locked="0"/>
    </xf>
    <xf numFmtId="164" fontId="56" fillId="0" borderId="30" xfId="439" applyNumberFormat="1" applyFont="1" applyFill="1" applyBorder="1" applyAlignment="1" applyProtection="1">
      <alignment horizontal="center" vertical="center" wrapText="1"/>
    </xf>
    <xf numFmtId="39" fontId="56" fillId="0" borderId="27" xfId="439" applyNumberFormat="1" applyFont="1" applyFill="1" applyBorder="1" applyAlignment="1" applyProtection="1">
      <alignment horizontal="center" vertical="center" wrapText="1"/>
    </xf>
    <xf numFmtId="164" fontId="56" fillId="0" borderId="46" xfId="439" applyNumberFormat="1" applyFont="1" applyFill="1" applyBorder="1" applyAlignment="1" applyProtection="1">
      <alignment horizontal="center" vertical="center" wrapText="1"/>
    </xf>
    <xf numFmtId="0" fontId="39" fillId="32" borderId="26" xfId="0" applyNumberFormat="1" applyFont="1" applyFill="1" applyBorder="1" applyAlignment="1" applyProtection="1">
      <alignment horizontal="center" vertical="center"/>
    </xf>
    <xf numFmtId="0" fontId="0" fillId="32" borderId="31" xfId="0" applyFont="1" applyFill="1" applyBorder="1" applyAlignment="1" applyProtection="1">
      <alignment vertical="center" wrapText="1"/>
    </xf>
    <xf numFmtId="164" fontId="56" fillId="29" borderId="45" xfId="439" applyNumberFormat="1" applyFont="1" applyFill="1" applyBorder="1" applyAlignment="1" applyProtection="1">
      <alignment horizontal="center" vertical="center" wrapText="1"/>
      <protection locked="0"/>
    </xf>
    <xf numFmtId="0" fontId="56" fillId="0" borderId="30" xfId="0" applyNumberFormat="1" applyFont="1" applyFill="1" applyBorder="1" applyAlignment="1" applyProtection="1">
      <alignment horizontal="left" vertical="center" wrapText="1"/>
    </xf>
    <xf numFmtId="0" fontId="56" fillId="23" borderId="31" xfId="0" applyNumberFormat="1" applyFont="1" applyFill="1" applyBorder="1" applyAlignment="1" applyProtection="1">
      <alignment horizontal="left" vertical="center" wrapText="1"/>
    </xf>
    <xf numFmtId="0" fontId="56" fillId="23" borderId="31" xfId="439" applyNumberFormat="1" applyFont="1" applyFill="1" applyBorder="1" applyAlignment="1" applyProtection="1">
      <alignment horizontal="center" vertical="center" wrapText="1"/>
    </xf>
    <xf numFmtId="37" fontId="39" fillId="23" borderId="29" xfId="439" applyNumberFormat="1" applyFont="1" applyFill="1" applyBorder="1" applyAlignment="1" applyProtection="1">
      <alignment horizontal="center" vertical="center" wrapText="1"/>
    </xf>
    <xf numFmtId="0" fontId="39" fillId="23" borderId="26" xfId="0" applyNumberFormat="1" applyFont="1" applyFill="1" applyBorder="1" applyAlignment="1" applyProtection="1">
      <alignment horizontal="center" vertical="center"/>
    </xf>
    <xf numFmtId="37" fontId="39" fillId="0" borderId="27" xfId="439" applyNumberFormat="1" applyFont="1" applyFill="1" applyBorder="1" applyAlignment="1" applyProtection="1">
      <alignment horizontal="center" vertical="center" wrapText="1"/>
    </xf>
    <xf numFmtId="0" fontId="39" fillId="34" borderId="0" xfId="0" applyFont="1" applyFill="1" applyProtection="1"/>
    <xf numFmtId="0" fontId="0" fillId="0" borderId="36" xfId="0" applyNumberFormat="1" applyFont="1" applyFill="1" applyBorder="1" applyAlignment="1" applyProtection="1">
      <alignment horizontal="left" vertical="center" wrapText="1"/>
    </xf>
    <xf numFmtId="0" fontId="0" fillId="0" borderId="36" xfId="0" applyNumberFormat="1" applyFont="1" applyFill="1" applyBorder="1" applyAlignment="1" applyProtection="1">
      <alignment horizontal="center" vertical="center" wrapText="1"/>
    </xf>
    <xf numFmtId="0" fontId="0" fillId="34" borderId="23" xfId="0" applyFont="1" applyFill="1" applyBorder="1" applyAlignment="1" applyProtection="1">
      <alignment vertical="center" wrapText="1"/>
    </xf>
    <xf numFmtId="0" fontId="39" fillId="34" borderId="43" xfId="0" applyNumberFormat="1" applyFont="1" applyFill="1" applyBorder="1" applyAlignment="1" applyProtection="1">
      <alignment horizontal="center" vertical="center"/>
    </xf>
    <xf numFmtId="39" fontId="0" fillId="0" borderId="28" xfId="439" applyNumberFormat="1" applyFont="1" applyFill="1" applyBorder="1" applyAlignment="1" applyProtection="1">
      <alignment horizontal="center" vertical="center" wrapText="1"/>
    </xf>
    <xf numFmtId="39" fontId="0" fillId="0" borderId="28" xfId="439" applyNumberFormat="1" applyFont="1" applyFill="1" applyBorder="1" applyAlignment="1" applyProtection="1">
      <alignment vertical="center" wrapText="1"/>
    </xf>
    <xf numFmtId="164" fontId="0" fillId="0" borderId="0" xfId="439" applyNumberFormat="1" applyFont="1"/>
    <xf numFmtId="0" fontId="68" fillId="0" borderId="0" xfId="0" applyNumberFormat="1" applyFont="1" applyFill="1" applyAlignment="1" applyProtection="1">
      <alignment horizontal="left" vertical="center" wrapText="1" indent="6"/>
    </xf>
    <xf numFmtId="0" fontId="56" fillId="0" borderId="25" xfId="0" applyNumberFormat="1" applyFont="1" applyFill="1" applyBorder="1" applyAlignment="1" applyProtection="1">
      <alignment horizontal="left" vertical="center" wrapText="1"/>
    </xf>
    <xf numFmtId="0" fontId="0" fillId="23" borderId="23" xfId="0" applyFont="1" applyFill="1" applyBorder="1" applyAlignment="1" applyProtection="1">
      <alignment vertical="center" wrapText="1"/>
    </xf>
    <xf numFmtId="41" fontId="64" fillId="0" borderId="0" xfId="0" applyNumberFormat="1" applyFont="1" applyFill="1" applyAlignment="1" applyProtection="1">
      <alignment wrapText="1"/>
    </xf>
    <xf numFmtId="37" fontId="0" fillId="0" borderId="0" xfId="0" applyNumberFormat="1" applyFont="1" applyFill="1" applyAlignment="1" applyProtection="1">
      <alignment horizontal="center" vertical="center"/>
    </xf>
    <xf numFmtId="164" fontId="49" fillId="0" borderId="0" xfId="0" applyNumberFormat="1" applyFont="1" applyAlignment="1" applyProtection="1">
      <alignment wrapText="1"/>
    </xf>
    <xf numFmtId="164" fontId="56" fillId="22" borderId="23" xfId="439" applyNumberFormat="1" applyFont="1" applyFill="1" applyBorder="1" applyAlignment="1" applyProtection="1">
      <alignment horizontal="center" vertical="center" wrapText="1"/>
      <protection locked="0"/>
    </xf>
    <xf numFmtId="172" fontId="56" fillId="22" borderId="23" xfId="439" applyNumberFormat="1" applyFont="1" applyFill="1" applyBorder="1" applyAlignment="1" applyProtection="1">
      <alignment horizontal="center" vertical="center" wrapText="1"/>
    </xf>
    <xf numFmtId="39" fontId="56" fillId="22" borderId="28" xfId="439" applyNumberFormat="1" applyFont="1" applyFill="1" applyBorder="1" applyAlignment="1" applyProtection="1">
      <alignment horizontal="center" vertical="center" wrapText="1"/>
    </xf>
    <xf numFmtId="164" fontId="56" fillId="22" borderId="29" xfId="439" applyNumberFormat="1" applyFont="1" applyFill="1" applyBorder="1" applyAlignment="1" applyProtection="1">
      <alignment horizontal="center" vertical="center" wrapText="1"/>
    </xf>
    <xf numFmtId="0" fontId="39" fillId="22" borderId="24" xfId="0" applyNumberFormat="1" applyFont="1" applyFill="1" applyBorder="1" applyAlignment="1" applyProtection="1">
      <alignment horizontal="center" vertical="center"/>
    </xf>
    <xf numFmtId="164" fontId="56" fillId="29" borderId="31" xfId="439" applyNumberFormat="1" applyFont="1" applyFill="1" applyBorder="1" applyAlignment="1" applyProtection="1">
      <alignment horizontal="center" vertical="center" wrapText="1"/>
      <protection locked="0"/>
    </xf>
    <xf numFmtId="0" fontId="48" fillId="0" borderId="0" xfId="0" applyFont="1" applyAlignment="1" applyProtection="1">
      <alignment horizontal="center"/>
    </xf>
    <xf numFmtId="0" fontId="41" fillId="22" borderId="0" xfId="0" applyFont="1" applyFill="1" applyAlignment="1" applyProtection="1">
      <alignment horizontal="left" wrapText="1"/>
    </xf>
    <xf numFmtId="172" fontId="56" fillId="22" borderId="30" xfId="439" applyNumberFormat="1" applyFont="1" applyFill="1" applyBorder="1" applyAlignment="1" applyProtection="1">
      <alignment horizontal="center" vertical="center" wrapText="1"/>
    </xf>
    <xf numFmtId="175" fontId="56" fillId="75" borderId="23" xfId="439" applyNumberFormat="1" applyFont="1" applyFill="1" applyBorder="1" applyAlignment="1" applyProtection="1">
      <alignment horizontal="center" vertical="center" wrapText="1"/>
    </xf>
    <xf numFmtId="3" fontId="56" fillId="0" borderId="23" xfId="439" applyNumberFormat="1" applyFont="1" applyFill="1" applyBorder="1" applyAlignment="1" applyProtection="1">
      <alignment horizontal="center" vertical="center" wrapText="1"/>
      <protection locked="0"/>
    </xf>
    <xf numFmtId="180" fontId="56" fillId="75" borderId="23" xfId="439" applyNumberFormat="1" applyFont="1" applyFill="1" applyBorder="1" applyAlignment="1" applyProtection="1">
      <alignment horizontal="center" vertical="center" wrapText="1"/>
    </xf>
    <xf numFmtId="39" fontId="56" fillId="0" borderId="23" xfId="439" applyNumberFormat="1" applyFont="1" applyFill="1" applyBorder="1" applyAlignment="1" applyProtection="1">
      <alignment horizontal="center" vertical="center" wrapText="1"/>
    </xf>
    <xf numFmtId="3" fontId="56" fillId="0" borderId="31" xfId="439" applyNumberFormat="1" applyFont="1" applyFill="1" applyBorder="1" applyAlignment="1" applyProtection="1">
      <alignment horizontal="center" vertical="center" wrapText="1"/>
    </xf>
    <xf numFmtId="3" fontId="56" fillId="23" borderId="31" xfId="439" applyNumberFormat="1" applyFont="1" applyFill="1" applyBorder="1" applyAlignment="1" applyProtection="1">
      <alignment horizontal="center" vertical="center" wrapText="1"/>
    </xf>
    <xf numFmtId="3" fontId="56" fillId="23" borderId="23" xfId="439" applyNumberFormat="1" applyFont="1" applyFill="1" applyBorder="1" applyAlignment="1" applyProtection="1">
      <alignment horizontal="center" vertical="center" wrapText="1"/>
    </xf>
    <xf numFmtId="3" fontId="56" fillId="0" borderId="30" xfId="439" applyNumberFormat="1" applyFont="1" applyFill="1" applyBorder="1" applyAlignment="1" applyProtection="1">
      <alignment horizontal="center" vertical="center" wrapText="1"/>
    </xf>
    <xf numFmtId="37" fontId="56" fillId="0" borderId="23" xfId="439" applyNumberFormat="1" applyFont="1" applyFill="1" applyBorder="1" applyAlignment="1" applyProtection="1">
      <alignment horizontal="center" vertical="center" wrapText="1"/>
    </xf>
    <xf numFmtId="0" fontId="39" fillId="0" borderId="0" xfId="0" applyFont="1" applyAlignment="1" applyProtection="1">
      <alignment horizontal="left" vertical="center" wrapText="1"/>
    </xf>
    <xf numFmtId="0" fontId="62" fillId="0" borderId="0" xfId="0" applyFont="1" applyProtection="1"/>
    <xf numFmtId="0" fontId="39" fillId="0" borderId="57" xfId="0" applyFont="1" applyBorder="1"/>
    <xf numFmtId="0" fontId="39" fillId="26" borderId="16" xfId="0" applyFont="1" applyFill="1" applyBorder="1" applyAlignment="1" applyProtection="1">
      <alignment horizontal="left"/>
    </xf>
    <xf numFmtId="0" fontId="39" fillId="0" borderId="17" xfId="0" applyFont="1" applyBorder="1" applyAlignment="1">
      <alignment vertical="center"/>
    </xf>
    <xf numFmtId="0" fontId="39" fillId="0" borderId="0" xfId="0" applyFont="1" applyBorder="1" applyAlignment="1">
      <alignment vertical="center"/>
    </xf>
    <xf numFmtId="0" fontId="39" fillId="0" borderId="15" xfId="0" applyFont="1" applyBorder="1" applyAlignment="1">
      <alignment vertical="center"/>
    </xf>
    <xf numFmtId="3" fontId="39" fillId="0" borderId="0" xfId="439" applyNumberFormat="1" applyFont="1" applyFill="1" applyAlignment="1" applyProtection="1">
      <alignment horizontal="center" vertical="center" wrapText="1"/>
      <protection locked="0"/>
    </xf>
    <xf numFmtId="0" fontId="0" fillId="0" borderId="0" xfId="0" applyAlignment="1">
      <alignment horizontal="center"/>
    </xf>
    <xf numFmtId="0" fontId="0" fillId="0" borderId="61" xfId="0" applyNumberFormat="1" applyFont="1" applyFill="1" applyBorder="1" applyAlignment="1">
      <alignment horizontal="center"/>
    </xf>
    <xf numFmtId="0" fontId="80" fillId="0" borderId="0" xfId="0" applyFont="1" applyAlignment="1">
      <alignment horizontal="center"/>
    </xf>
    <xf numFmtId="0" fontId="39" fillId="0" borderId="24" xfId="0" applyFont="1" applyBorder="1" applyAlignment="1">
      <alignment horizontal="center" vertical="center"/>
    </xf>
    <xf numFmtId="0" fontId="39" fillId="0" borderId="0" xfId="0" applyFont="1" applyAlignment="1">
      <alignment vertical="center"/>
    </xf>
    <xf numFmtId="171" fontId="56" fillId="75" borderId="29" xfId="439" applyNumberFormat="1" applyFont="1" applyFill="1" applyBorder="1" applyAlignment="1" applyProtection="1">
      <alignment horizontal="center" vertical="center" wrapText="1"/>
    </xf>
    <xf numFmtId="0" fontId="39" fillId="74" borderId="64" xfId="0" applyNumberFormat="1" applyFont="1" applyFill="1" applyBorder="1" applyAlignment="1" applyProtection="1">
      <alignment horizontal="center" vertical="center"/>
    </xf>
    <xf numFmtId="0" fontId="0" fillId="73" borderId="0" xfId="0" applyFill="1"/>
    <xf numFmtId="0" fontId="116" fillId="73" borderId="0" xfId="0" applyFont="1" applyFill="1" applyAlignment="1">
      <alignment vertical="center" wrapText="1"/>
    </xf>
    <xf numFmtId="0" fontId="46" fillId="73" borderId="0" xfId="0" applyFont="1" applyFill="1" applyAlignment="1">
      <alignment horizontal="justify" vertical="center"/>
    </xf>
    <xf numFmtId="0" fontId="121" fillId="77" borderId="0" xfId="0" applyFont="1" applyFill="1" applyAlignment="1">
      <alignment vertical="center"/>
    </xf>
    <xf numFmtId="0" fontId="60" fillId="0" borderId="45" xfId="0" applyFont="1" applyFill="1" applyBorder="1" applyAlignment="1" applyProtection="1">
      <alignment horizontal="center" vertical="center" wrapText="1"/>
    </xf>
    <xf numFmtId="0" fontId="60" fillId="32" borderId="45" xfId="0" applyFont="1" applyFill="1" applyBorder="1" applyAlignment="1" applyProtection="1">
      <alignment horizontal="center" vertical="center" wrapText="1"/>
    </xf>
    <xf numFmtId="0" fontId="56" fillId="31" borderId="25" xfId="0" applyNumberFormat="1" applyFont="1" applyFill="1" applyBorder="1" applyAlignment="1" applyProtection="1">
      <alignment horizontal="left" vertical="center" wrapText="1"/>
    </xf>
    <xf numFmtId="0" fontId="41" fillId="31" borderId="66" xfId="0" applyFont="1" applyFill="1" applyBorder="1" applyAlignment="1">
      <alignment wrapText="1"/>
    </xf>
    <xf numFmtId="14" fontId="41" fillId="31" borderId="66" xfId="0" applyNumberFormat="1" applyFont="1" applyFill="1" applyBorder="1" applyAlignment="1">
      <alignment wrapText="1"/>
    </xf>
    <xf numFmtId="0" fontId="39" fillId="31" borderId="64" xfId="0" applyNumberFormat="1" applyFont="1" applyFill="1" applyBorder="1" applyAlignment="1" applyProtection="1">
      <alignment horizontal="center" vertical="center"/>
    </xf>
    <xf numFmtId="49" fontId="56" fillId="0" borderId="23" xfId="439" applyNumberFormat="1" applyFont="1" applyFill="1" applyBorder="1" applyAlignment="1" applyProtection="1">
      <alignment horizontal="center" vertical="center" wrapText="1"/>
    </xf>
    <xf numFmtId="0" fontId="117" fillId="73" borderId="0" xfId="0" applyFont="1" applyFill="1" applyAlignment="1">
      <alignment horizontal="left" vertical="center" wrapText="1"/>
    </xf>
    <xf numFmtId="0" fontId="33" fillId="73" borderId="0" xfId="30098" applyFill="1"/>
    <xf numFmtId="0" fontId="120" fillId="77" borderId="0" xfId="30098" applyFont="1" applyFill="1" applyAlignment="1">
      <alignment horizontal="center" vertical="center" wrapText="1"/>
    </xf>
    <xf numFmtId="0" fontId="116" fillId="73" borderId="0" xfId="30098" applyFont="1" applyFill="1" applyAlignment="1">
      <alignment vertical="center" wrapText="1"/>
    </xf>
    <xf numFmtId="0" fontId="46" fillId="73" borderId="0" xfId="30098" applyFont="1" applyFill="1" applyAlignment="1">
      <alignment vertical="center" wrapText="1"/>
    </xf>
    <xf numFmtId="0" fontId="121" fillId="77" borderId="0" xfId="30098" applyFont="1" applyFill="1" applyAlignment="1">
      <alignment vertical="center"/>
    </xf>
    <xf numFmtId="0" fontId="0" fillId="0" borderId="0" xfId="0" applyNumberFormat="1" applyFont="1" applyFill="1" applyBorder="1" applyAlignment="1" applyProtection="1">
      <alignment horizontal="left" vertical="center" wrapText="1"/>
    </xf>
    <xf numFmtId="0" fontId="0" fillId="0" borderId="0" xfId="0"/>
    <xf numFmtId="174" fontId="39" fillId="29" borderId="0" xfId="439" applyNumberFormat="1" applyFont="1" applyFill="1" applyAlignment="1" applyProtection="1">
      <alignment horizontal="center" vertical="center"/>
      <protection locked="0"/>
    </xf>
    <xf numFmtId="38" fontId="44" fillId="29" borderId="0" xfId="439" applyNumberFormat="1" applyFont="1" applyFill="1" applyAlignment="1" applyProtection="1">
      <alignment horizontal="center" vertical="center" wrapText="1"/>
      <protection locked="0"/>
    </xf>
    <xf numFmtId="0" fontId="39" fillId="0" borderId="43" xfId="0" applyNumberFormat="1" applyFont="1" applyFill="1" applyBorder="1" applyAlignment="1" applyProtection="1">
      <alignment horizontal="center" vertical="center"/>
    </xf>
    <xf numFmtId="0" fontId="39" fillId="0" borderId="0" xfId="0" applyFont="1" applyAlignment="1">
      <alignment horizontal="center"/>
    </xf>
    <xf numFmtId="0" fontId="39" fillId="0" borderId="0" xfId="0" applyFont="1" applyAlignment="1">
      <alignment horizontal="center" wrapText="1"/>
    </xf>
    <xf numFmtId="170" fontId="39" fillId="29" borderId="0" xfId="439" applyNumberFormat="1" applyFont="1" applyFill="1" applyAlignment="1" applyProtection="1">
      <alignment horizontal="center" vertical="center"/>
      <protection locked="0"/>
    </xf>
    <xf numFmtId="0" fontId="39" fillId="78" borderId="78" xfId="0" applyFont="1" applyFill="1" applyBorder="1" applyAlignment="1">
      <alignment horizontal="center" wrapText="1"/>
    </xf>
    <xf numFmtId="3" fontId="39" fillId="29" borderId="0" xfId="439" applyNumberFormat="1" applyFont="1" applyFill="1" applyAlignment="1" applyProtection="1">
      <alignment horizontal="center" vertical="center"/>
      <protection locked="0"/>
    </xf>
    <xf numFmtId="37" fontId="39" fillId="29" borderId="0" xfId="439" applyNumberFormat="1" applyFont="1" applyFill="1" applyAlignment="1" applyProtection="1">
      <alignment horizontal="center" vertical="center"/>
      <protection locked="0"/>
    </xf>
    <xf numFmtId="0" fontId="0" fillId="0" borderId="0" xfId="0" applyFont="1"/>
    <xf numFmtId="0" fontId="0" fillId="0" borderId="0" xfId="0" applyFont="1" applyFill="1"/>
    <xf numFmtId="0" fontId="128" fillId="0" borderId="0" xfId="30099" applyFont="1" applyAlignment="1">
      <alignment horizontal="left" vertical="top"/>
    </xf>
    <xf numFmtId="0" fontId="129" fillId="0" borderId="0" xfId="0" applyFont="1"/>
    <xf numFmtId="0" fontId="0" fillId="0" borderId="45" xfId="0" applyNumberFormat="1" applyFont="1" applyFill="1" applyBorder="1" applyAlignment="1" applyProtection="1">
      <alignment horizontal="left" vertical="center" wrapText="1"/>
    </xf>
    <xf numFmtId="0" fontId="0" fillId="0" borderId="45" xfId="0" applyNumberFormat="1" applyFont="1" applyFill="1" applyBorder="1" applyAlignment="1" applyProtection="1">
      <alignment horizontal="center" vertical="center"/>
    </xf>
    <xf numFmtId="0" fontId="0" fillId="0" borderId="45" xfId="0" applyNumberFormat="1" applyFont="1" applyFill="1" applyBorder="1" applyAlignment="1" applyProtection="1">
      <alignment horizontal="center" vertical="center" wrapText="1"/>
    </xf>
    <xf numFmtId="0" fontId="0" fillId="0" borderId="45" xfId="0" applyFont="1" applyFill="1" applyBorder="1" applyAlignment="1" applyProtection="1">
      <alignment vertical="center" wrapText="1"/>
    </xf>
    <xf numFmtId="0" fontId="0" fillId="0" borderId="45" xfId="0" applyFont="1" applyFill="1" applyBorder="1" applyAlignment="1" applyProtection="1">
      <alignment horizontal="left" vertical="center" wrapText="1"/>
    </xf>
    <xf numFmtId="0" fontId="0" fillId="34" borderId="0" xfId="0" applyNumberFormat="1" applyFont="1" applyFill="1" applyBorder="1" applyAlignment="1" applyProtection="1">
      <alignment horizontal="left" vertical="center" wrapText="1"/>
    </xf>
    <xf numFmtId="0" fontId="39" fillId="0" borderId="26" xfId="0" applyFont="1" applyFill="1" applyBorder="1" applyAlignment="1">
      <alignment horizontal="center" vertical="center"/>
    </xf>
    <xf numFmtId="0" fontId="39" fillId="0" borderId="25" xfId="0" applyFont="1" applyFill="1" applyBorder="1" applyAlignment="1">
      <alignment horizontal="center" vertical="center"/>
    </xf>
    <xf numFmtId="0" fontId="39" fillId="0" borderId="24" xfId="0" applyFont="1" applyFill="1" applyBorder="1" applyAlignment="1">
      <alignment horizontal="center" vertical="center"/>
    </xf>
    <xf numFmtId="0" fontId="39" fillId="0" borderId="45" xfId="0" applyFont="1" applyFill="1" applyBorder="1" applyAlignment="1">
      <alignment horizontal="center" vertical="center"/>
    </xf>
    <xf numFmtId="0" fontId="39" fillId="0" borderId="43" xfId="0" applyFont="1" applyFill="1" applyBorder="1" applyAlignment="1">
      <alignment horizontal="center" vertical="center"/>
    </xf>
    <xf numFmtId="0" fontId="58" fillId="0" borderId="25" xfId="0" applyFont="1" applyFill="1" applyBorder="1" applyAlignment="1">
      <alignment horizontal="center" vertical="center"/>
    </xf>
    <xf numFmtId="0" fontId="49" fillId="0" borderId="25" xfId="0" applyFont="1" applyFill="1" applyBorder="1" applyAlignment="1">
      <alignment horizontal="center" vertical="center" wrapText="1"/>
    </xf>
    <xf numFmtId="0" fontId="57" fillId="0" borderId="25" xfId="0" applyFont="1" applyFill="1" applyBorder="1" applyAlignment="1">
      <alignment horizontal="center" vertical="center"/>
    </xf>
    <xf numFmtId="0" fontId="39" fillId="0" borderId="64" xfId="0" applyFont="1" applyFill="1" applyBorder="1" applyAlignment="1">
      <alignment horizontal="center" vertical="center"/>
    </xf>
    <xf numFmtId="0" fontId="68" fillId="0" borderId="0" xfId="0" applyFont="1" applyFill="1"/>
    <xf numFmtId="0" fontId="39" fillId="0" borderId="0" xfId="0" applyFont="1" applyFill="1" applyBorder="1" applyAlignment="1">
      <alignment horizontal="center" vertical="center"/>
    </xf>
    <xf numFmtId="0" fontId="52" fillId="0" borderId="30" xfId="0" applyNumberFormat="1" applyFont="1" applyFill="1" applyBorder="1" applyAlignment="1" applyProtection="1">
      <alignment horizontal="left" vertical="center" wrapText="1"/>
    </xf>
    <xf numFmtId="39" fontId="56" fillId="0" borderId="45" xfId="439" applyNumberFormat="1" applyFont="1" applyFill="1" applyBorder="1" applyAlignment="1" applyProtection="1">
      <alignment horizontal="center" vertical="center" wrapText="1"/>
    </xf>
    <xf numFmtId="0" fontId="61" fillId="0" borderId="0" xfId="0" applyNumberFormat="1" applyFont="1" applyFill="1" applyAlignment="1" applyProtection="1">
      <alignment horizontal="left" vertical="center" wrapText="1"/>
    </xf>
    <xf numFmtId="0" fontId="56" fillId="34" borderId="25" xfId="0" applyNumberFormat="1" applyFont="1" applyFill="1" applyBorder="1" applyAlignment="1" applyProtection="1">
      <alignment horizontal="left" vertical="center" wrapText="1"/>
    </xf>
    <xf numFmtId="180" fontId="56" fillId="0" borderId="23" xfId="439" applyNumberFormat="1" applyFont="1" applyFill="1" applyBorder="1" applyAlignment="1" applyProtection="1">
      <alignment horizontal="center" vertical="center" wrapText="1"/>
    </xf>
    <xf numFmtId="0" fontId="0" fillId="0" borderId="23" xfId="0" applyNumberFormat="1" applyFont="1" applyFill="1" applyBorder="1" applyAlignment="1" applyProtection="1">
      <alignment horizontal="left" vertical="center" wrapText="1"/>
    </xf>
    <xf numFmtId="0" fontId="0" fillId="0" borderId="25" xfId="0" applyNumberFormat="1"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25" xfId="0" applyNumberFormat="1" applyFont="1" applyFill="1" applyBorder="1" applyAlignment="1" applyProtection="1">
      <alignment horizontal="center" vertical="center" wrapText="1"/>
    </xf>
    <xf numFmtId="37" fontId="39" fillId="0" borderId="45" xfId="439" applyNumberFormat="1" applyFont="1" applyFill="1" applyBorder="1" applyAlignment="1" applyProtection="1">
      <alignment horizontal="center" vertical="center" wrapText="1"/>
    </xf>
    <xf numFmtId="0" fontId="61" fillId="0" borderId="45" xfId="0" applyNumberFormat="1" applyFont="1" applyFill="1" applyBorder="1" applyAlignment="1" applyProtection="1">
      <alignment horizontal="left" vertical="center" wrapText="1"/>
    </xf>
    <xf numFmtId="0" fontId="56" fillId="0" borderId="28" xfId="0" applyNumberFormat="1" applyFont="1" applyFill="1" applyBorder="1" applyAlignment="1" applyProtection="1">
      <alignment horizontal="left" vertical="center" wrapText="1"/>
    </xf>
    <xf numFmtId="0" fontId="39" fillId="0" borderId="45" xfId="0" applyNumberFormat="1" applyFont="1" applyFill="1" applyBorder="1" applyAlignment="1" applyProtection="1">
      <alignment horizontal="center" vertical="center"/>
    </xf>
    <xf numFmtId="164" fontId="56" fillId="0" borderId="45" xfId="439" applyNumberFormat="1" applyFont="1" applyFill="1" applyBorder="1" applyAlignment="1" applyProtection="1">
      <alignment horizontal="center" vertical="center" wrapText="1"/>
    </xf>
    <xf numFmtId="41" fontId="42" fillId="0" borderId="0" xfId="0" applyNumberFormat="1" applyFont="1" applyFill="1" applyAlignment="1" applyProtection="1">
      <alignment wrapText="1"/>
    </xf>
    <xf numFmtId="0" fontId="0" fillId="0" borderId="23" xfId="0" applyFont="1" applyFill="1" applyBorder="1" applyAlignment="1" applyProtection="1">
      <alignment vertical="center" wrapText="1"/>
    </xf>
    <xf numFmtId="0" fontId="39" fillId="0" borderId="25" xfId="0" applyNumberFormat="1" applyFont="1" applyFill="1" applyBorder="1" applyAlignment="1" applyProtection="1">
      <alignment horizontal="center" vertical="center"/>
    </xf>
    <xf numFmtId="164" fontId="56" fillId="0" borderId="29" xfId="439" applyNumberFormat="1" applyFont="1" applyFill="1" applyBorder="1" applyAlignment="1" applyProtection="1">
      <alignment horizontal="center" vertical="center" wrapText="1"/>
    </xf>
    <xf numFmtId="164" fontId="56" fillId="0" borderId="23" xfId="439" applyNumberFormat="1" applyFont="1" applyFill="1" applyBorder="1" applyAlignment="1" applyProtection="1">
      <alignment horizontal="center" vertical="center" wrapText="1"/>
    </xf>
    <xf numFmtId="0" fontId="56" fillId="0" borderId="23" xfId="0" applyNumberFormat="1" applyFont="1" applyFill="1" applyBorder="1" applyAlignment="1" applyProtection="1">
      <alignment horizontal="left" vertical="center" wrapText="1"/>
    </xf>
    <xf numFmtId="39" fontId="56" fillId="0" borderId="28" xfId="439" applyNumberFormat="1" applyFont="1" applyFill="1" applyBorder="1" applyAlignment="1" applyProtection="1">
      <alignment horizontal="center" vertical="center" wrapText="1"/>
    </xf>
    <xf numFmtId="164" fontId="56" fillId="0" borderId="0" xfId="439" applyNumberFormat="1" applyFont="1" applyFill="1" applyBorder="1" applyAlignment="1" applyProtection="1">
      <alignment horizontal="center" vertical="center" wrapText="1"/>
    </xf>
    <xf numFmtId="0" fontId="0" fillId="0" borderId="0" xfId="0" applyFont="1" applyFill="1" applyBorder="1" applyAlignment="1" applyProtection="1">
      <alignment vertical="center" wrapText="1"/>
    </xf>
    <xf numFmtId="0" fontId="56" fillId="34" borderId="23" xfId="0" applyNumberFormat="1" applyFont="1" applyFill="1" applyBorder="1" applyAlignment="1" applyProtection="1">
      <alignment horizontal="left" vertical="center" wrapText="1"/>
    </xf>
    <xf numFmtId="164" fontId="56" fillId="29" borderId="23" xfId="439" applyNumberFormat="1" applyFont="1" applyFill="1" applyBorder="1" applyAlignment="1" applyProtection="1">
      <alignment horizontal="center" vertical="center" wrapText="1"/>
      <protection locked="0"/>
    </xf>
    <xf numFmtId="3" fontId="56" fillId="0" borderId="23" xfId="439" applyNumberFormat="1" applyFont="1" applyFill="1" applyBorder="1" applyAlignment="1" applyProtection="1">
      <alignment horizontal="center" vertical="center" wrapText="1"/>
    </xf>
    <xf numFmtId="3" fontId="56" fillId="34" borderId="23" xfId="439" applyNumberFormat="1" applyFont="1" applyFill="1" applyBorder="1" applyAlignment="1" applyProtection="1">
      <alignment horizontal="center" vertical="center" wrapText="1"/>
    </xf>
    <xf numFmtId="0" fontId="56" fillId="22" borderId="23" xfId="439" applyNumberFormat="1" applyFont="1" applyFill="1" applyBorder="1" applyAlignment="1" applyProtection="1">
      <alignment horizontal="center" vertical="center" wrapText="1"/>
      <protection locked="0"/>
    </xf>
    <xf numFmtId="3" fontId="56" fillId="0" borderId="45" xfId="439" applyNumberFormat="1" applyFont="1" applyFill="1" applyBorder="1" applyAlignment="1" applyProtection="1">
      <alignment horizontal="center" vertical="center" wrapText="1"/>
    </xf>
    <xf numFmtId="0" fontId="56" fillId="0" borderId="45" xfId="0" applyNumberFormat="1" applyFont="1" applyFill="1" applyBorder="1" applyAlignment="1" applyProtection="1">
      <alignment horizontal="left" vertical="center" wrapText="1"/>
    </xf>
    <xf numFmtId="0" fontId="39" fillId="34" borderId="25" xfId="0" applyNumberFormat="1" applyFont="1" applyFill="1" applyBorder="1" applyAlignment="1" applyProtection="1">
      <alignment horizontal="center" vertical="center"/>
    </xf>
    <xf numFmtId="182" fontId="39" fillId="29" borderId="0" xfId="439" applyNumberFormat="1" applyFont="1" applyFill="1" applyAlignment="1" applyProtection="1">
      <alignment horizontal="center" vertical="center"/>
      <protection locked="0"/>
    </xf>
    <xf numFmtId="14" fontId="0" fillId="0" borderId="0" xfId="0" applyNumberFormat="1" applyFont="1" applyFill="1" applyAlignment="1" applyProtection="1">
      <alignment horizontal="center" vertical="center"/>
    </xf>
    <xf numFmtId="0" fontId="56" fillId="78" borderId="25" xfId="0" applyNumberFormat="1" applyFont="1" applyFill="1" applyBorder="1" applyAlignment="1" applyProtection="1">
      <alignment horizontal="left" vertical="center" wrapText="1"/>
    </xf>
    <xf numFmtId="0" fontId="56" fillId="78" borderId="23" xfId="0" applyNumberFormat="1" applyFont="1" applyFill="1" applyBorder="1" applyAlignment="1" applyProtection="1">
      <alignment horizontal="left" vertical="center" wrapText="1"/>
    </xf>
    <xf numFmtId="0" fontId="39" fillId="78" borderId="43" xfId="0" applyNumberFormat="1" applyFont="1" applyFill="1" applyBorder="1" applyAlignment="1" applyProtection="1">
      <alignment horizontal="center" vertical="center"/>
    </xf>
    <xf numFmtId="0" fontId="39" fillId="78" borderId="26" xfId="0" applyNumberFormat="1" applyFont="1" applyFill="1" applyBorder="1" applyAlignment="1" applyProtection="1">
      <alignment horizontal="center" vertical="center"/>
    </xf>
    <xf numFmtId="0" fontId="0" fillId="78" borderId="31" xfId="0" applyFont="1" applyFill="1" applyBorder="1" applyAlignment="1" applyProtection="1">
      <alignment vertical="center" wrapText="1"/>
    </xf>
    <xf numFmtId="0" fontId="39" fillId="78" borderId="25" xfId="0" applyNumberFormat="1" applyFont="1" applyFill="1" applyBorder="1" applyAlignment="1" applyProtection="1">
      <alignment horizontal="center" vertical="center"/>
    </xf>
    <xf numFmtId="0" fontId="0" fillId="78" borderId="23" xfId="0" applyFont="1" applyFill="1" applyBorder="1" applyAlignment="1" applyProtection="1">
      <alignment vertical="center" wrapText="1"/>
    </xf>
    <xf numFmtId="0" fontId="68" fillId="0" borderId="0" xfId="0" applyFont="1" applyAlignment="1" applyProtection="1">
      <alignment wrapText="1"/>
      <protection locked="0"/>
    </xf>
    <xf numFmtId="3" fontId="39" fillId="0" borderId="0" xfId="439" applyNumberFormat="1" applyFont="1" applyFill="1" applyAlignment="1" applyProtection="1">
      <alignment horizontal="center" vertical="center" wrapText="1"/>
    </xf>
    <xf numFmtId="164" fontId="49" fillId="0" borderId="0" xfId="0" applyNumberFormat="1" applyFont="1" applyFill="1" applyAlignment="1" applyProtection="1">
      <alignment wrapText="1"/>
    </xf>
    <xf numFmtId="164" fontId="49" fillId="78" borderId="10" xfId="0" applyNumberFormat="1" applyFont="1" applyFill="1" applyBorder="1" applyAlignment="1" applyProtection="1">
      <alignment horizontal="center" vertical="center" wrapText="1"/>
    </xf>
    <xf numFmtId="0" fontId="41" fillId="78" borderId="0" xfId="0" applyFont="1" applyFill="1" applyBorder="1" applyAlignment="1">
      <alignment wrapText="1"/>
    </xf>
    <xf numFmtId="0" fontId="39" fillId="78" borderId="64" xfId="0" applyNumberFormat="1" applyFont="1" applyFill="1" applyBorder="1" applyAlignment="1" applyProtection="1">
      <alignment horizontal="center" vertical="center"/>
    </xf>
    <xf numFmtId="0" fontId="41" fillId="78" borderId="23" xfId="0" applyNumberFormat="1" applyFont="1" applyFill="1" applyBorder="1" applyAlignment="1" applyProtection="1">
      <alignment horizontal="left" vertical="center" wrapText="1"/>
    </xf>
    <xf numFmtId="43" fontId="0" fillId="0" borderId="0" xfId="439" applyFont="1" applyFill="1"/>
    <xf numFmtId="38" fontId="0" fillId="0" borderId="0" xfId="0" applyNumberFormat="1" applyFont="1" applyFill="1"/>
    <xf numFmtId="40" fontId="0" fillId="0" borderId="0" xfId="0" applyNumberFormat="1" applyFont="1" applyFill="1"/>
    <xf numFmtId="38" fontId="44" fillId="80" borderId="0" xfId="29549" applyNumberFormat="1" applyFont="1" applyFill="1" applyProtection="1"/>
    <xf numFmtId="38" fontId="44" fillId="0" borderId="0" xfId="29549" applyNumberFormat="1" applyFont="1" applyFill="1" applyProtection="1"/>
    <xf numFmtId="164" fontId="44" fillId="0" borderId="0" xfId="29549" applyNumberFormat="1" applyFont="1" applyFill="1" applyBorder="1" applyProtection="1"/>
    <xf numFmtId="172" fontId="44" fillId="0" borderId="0" xfId="29549" applyNumberFormat="1" applyFont="1" applyFill="1" applyBorder="1" applyAlignment="1" applyProtection="1">
      <alignment horizontal="left"/>
    </xf>
    <xf numFmtId="164" fontId="44" fillId="0" borderId="0" xfId="29549" applyNumberFormat="1" applyFont="1" applyBorder="1" applyProtection="1"/>
    <xf numFmtId="167" fontId="44" fillId="0" borderId="0" xfId="29549" applyNumberFormat="1" applyFont="1" applyProtection="1"/>
    <xf numFmtId="43" fontId="44" fillId="0" borderId="68" xfId="29549" applyFont="1" applyBorder="1" applyAlignment="1" applyProtection="1">
      <alignment horizontal="right"/>
    </xf>
    <xf numFmtId="0" fontId="0" fillId="0" borderId="0" xfId="682" applyFont="1"/>
    <xf numFmtId="0" fontId="133" fillId="26" borderId="0" xfId="682" applyFont="1" applyFill="1"/>
    <xf numFmtId="0" fontId="49" fillId="0" borderId="17" xfId="682" applyFont="1" applyBorder="1" applyAlignment="1">
      <alignment horizontal="center"/>
    </xf>
    <xf numFmtId="0" fontId="134" fillId="0" borderId="0" xfId="682" applyFont="1"/>
    <xf numFmtId="0" fontId="134" fillId="0" borderId="0" xfId="682" applyFont="1" applyAlignment="1">
      <alignment vertical="center"/>
    </xf>
    <xf numFmtId="0" fontId="49" fillId="0" borderId="14" xfId="682" applyFont="1" applyBorder="1" applyAlignment="1">
      <alignment horizontal="center" vertical="center" wrapText="1"/>
    </xf>
    <xf numFmtId="0" fontId="135" fillId="0" borderId="0" xfId="682" applyFont="1"/>
    <xf numFmtId="0" fontId="52" fillId="0" borderId="0" xfId="682" applyFont="1"/>
    <xf numFmtId="167" fontId="52" fillId="0" borderId="0" xfId="546" applyNumberFormat="1" applyFont="1"/>
    <xf numFmtId="38" fontId="52" fillId="0" borderId="0" xfId="682" applyNumberFormat="1" applyFont="1"/>
    <xf numFmtId="38" fontId="52" fillId="0" borderId="0" xfId="449" applyNumberFormat="1" applyFont="1"/>
    <xf numFmtId="0" fontId="135" fillId="0" borderId="0" xfId="682" applyFont="1" applyAlignment="1">
      <alignment vertical="center"/>
    </xf>
    <xf numFmtId="0" fontId="137" fillId="0" borderId="0" xfId="682" applyFont="1"/>
    <xf numFmtId="0" fontId="49" fillId="0" borderId="0" xfId="682" applyFont="1"/>
    <xf numFmtId="0" fontId="49" fillId="0" borderId="0" xfId="682" applyFont="1" applyAlignment="1">
      <alignment horizontal="center"/>
    </xf>
    <xf numFmtId="10" fontId="49" fillId="0" borderId="19" xfId="682" applyNumberFormat="1" applyFont="1" applyBorder="1"/>
    <xf numFmtId="39" fontId="0" fillId="0" borderId="0" xfId="0" applyNumberFormat="1" applyFont="1" applyProtection="1"/>
    <xf numFmtId="0" fontId="0" fillId="22" borderId="0" xfId="0" applyFont="1" applyFill="1" applyBorder="1" applyProtection="1"/>
    <xf numFmtId="0" fontId="0" fillId="0" borderId="0" xfId="0" applyFont="1" applyFill="1" applyAlignment="1" applyProtection="1">
      <alignment horizontal="center" vertical="center"/>
    </xf>
    <xf numFmtId="0" fontId="0" fillId="21" borderId="10" xfId="0" applyFont="1" applyFill="1" applyBorder="1" applyAlignment="1" applyProtection="1">
      <alignment horizontal="center" vertical="center" wrapText="1"/>
    </xf>
    <xf numFmtId="0" fontId="56" fillId="21" borderId="10" xfId="0" applyFont="1" applyFill="1" applyBorder="1" applyAlignment="1" applyProtection="1">
      <alignment horizontal="center" vertical="center" wrapText="1"/>
    </xf>
    <xf numFmtId="0" fontId="0" fillId="22" borderId="0" xfId="0" applyFont="1" applyFill="1" applyAlignment="1" applyProtection="1">
      <alignment horizontal="center" vertical="center"/>
    </xf>
    <xf numFmtId="164" fontId="0" fillId="22" borderId="0" xfId="439" applyNumberFormat="1" applyFont="1" applyFill="1" applyProtection="1"/>
    <xf numFmtId="0" fontId="0" fillId="21" borderId="0" xfId="0" applyFont="1" applyFill="1" applyBorder="1" applyAlignment="1" applyProtection="1">
      <alignment horizontal="center" vertical="center" wrapText="1"/>
    </xf>
    <xf numFmtId="0" fontId="56" fillId="21" borderId="0" xfId="0" applyFont="1" applyFill="1" applyBorder="1" applyAlignment="1" applyProtection="1">
      <alignment horizontal="center" vertical="center" wrapText="1"/>
    </xf>
    <xf numFmtId="3" fontId="0" fillId="0" borderId="0" xfId="0" applyNumberFormat="1" applyFont="1" applyProtection="1"/>
    <xf numFmtId="0" fontId="0" fillId="0" borderId="26" xfId="0" applyNumberFormat="1" applyFont="1" applyFill="1" applyBorder="1" applyAlignment="1" applyProtection="1">
      <alignment horizontal="left" vertical="center" wrapText="1"/>
    </xf>
    <xf numFmtId="0" fontId="0" fillId="0" borderId="31" xfId="0" applyNumberFormat="1" applyFont="1" applyFill="1" applyBorder="1" applyAlignment="1" applyProtection="1">
      <alignment horizontal="left" vertical="center" wrapText="1"/>
    </xf>
    <xf numFmtId="37" fontId="0" fillId="0" borderId="29" xfId="439" applyNumberFormat="1" applyFont="1" applyBorder="1" applyAlignment="1" applyProtection="1">
      <alignment vertical="center"/>
    </xf>
    <xf numFmtId="37" fontId="0" fillId="32" borderId="29" xfId="439" applyNumberFormat="1" applyFont="1" applyFill="1" applyBorder="1" applyAlignment="1" applyProtection="1">
      <alignment vertical="center"/>
    </xf>
    <xf numFmtId="0" fontId="0" fillId="0" borderId="30" xfId="0" applyNumberFormat="1" applyFont="1" applyFill="1" applyBorder="1" applyAlignment="1" applyProtection="1">
      <alignment horizontal="left" vertical="center" wrapText="1"/>
    </xf>
    <xf numFmtId="0" fontId="0" fillId="0" borderId="45" xfId="0" applyFont="1" applyFill="1" applyBorder="1" applyProtection="1"/>
    <xf numFmtId="0" fontId="0" fillId="0" borderId="45" xfId="0" applyFont="1" applyFill="1" applyBorder="1" applyAlignment="1" applyProtection="1">
      <alignment horizontal="center" vertical="center"/>
    </xf>
    <xf numFmtId="3" fontId="0" fillId="0" borderId="0" xfId="0" applyNumberFormat="1" applyFont="1" applyFill="1" applyProtection="1"/>
    <xf numFmtId="37" fontId="0" fillId="0" borderId="29" xfId="439" applyNumberFormat="1" applyFont="1" applyFill="1" applyBorder="1" applyAlignment="1" applyProtection="1">
      <alignment vertical="center"/>
    </xf>
    <xf numFmtId="38" fontId="0" fillId="0" borderId="0" xfId="0" applyNumberFormat="1" applyFont="1" applyProtection="1"/>
    <xf numFmtId="164" fontId="0" fillId="0" borderId="0" xfId="0" applyNumberFormat="1" applyFont="1" applyProtection="1"/>
    <xf numFmtId="0" fontId="0" fillId="23" borderId="23" xfId="0" applyNumberFormat="1" applyFont="1" applyFill="1" applyBorder="1" applyAlignment="1" applyProtection="1">
      <alignment horizontal="left" vertical="center" wrapText="1"/>
    </xf>
    <xf numFmtId="37" fontId="0" fillId="23" borderId="28" xfId="439" applyNumberFormat="1" applyFont="1" applyFill="1" applyBorder="1" applyAlignment="1" applyProtection="1">
      <alignment vertical="center"/>
    </xf>
    <xf numFmtId="0" fontId="0" fillId="0" borderId="24" xfId="0" applyNumberFormat="1" applyFont="1" applyFill="1" applyBorder="1" applyAlignment="1" applyProtection="1">
      <alignment horizontal="left" vertical="center" wrapText="1"/>
    </xf>
    <xf numFmtId="0" fontId="0" fillId="22" borderId="45" xfId="0" applyFont="1" applyFill="1" applyBorder="1" applyAlignment="1" applyProtection="1">
      <alignment vertical="center"/>
    </xf>
    <xf numFmtId="37" fontId="0" fillId="0" borderId="27" xfId="439" applyNumberFormat="1" applyFont="1" applyFill="1" applyBorder="1" applyAlignment="1" applyProtection="1">
      <alignment vertical="center"/>
    </xf>
    <xf numFmtId="0" fontId="0" fillId="23" borderId="31" xfId="0" applyNumberFormat="1" applyFont="1" applyFill="1" applyBorder="1" applyAlignment="1" applyProtection="1">
      <alignment horizontal="left" vertical="center" wrapText="1"/>
    </xf>
    <xf numFmtId="0" fontId="0" fillId="34" borderId="25" xfId="0" applyNumberFormat="1" applyFont="1" applyFill="1" applyBorder="1" applyAlignment="1" applyProtection="1">
      <alignment horizontal="left" vertical="center" wrapText="1"/>
    </xf>
    <xf numFmtId="0" fontId="0" fillId="34" borderId="23" xfId="0" applyNumberFormat="1" applyFont="1" applyFill="1" applyBorder="1" applyAlignment="1" applyProtection="1">
      <alignment horizontal="left" vertical="center" wrapText="1"/>
    </xf>
    <xf numFmtId="37" fontId="0" fillId="34" borderId="29" xfId="439" applyNumberFormat="1" applyFont="1" applyFill="1" applyBorder="1" applyAlignment="1" applyProtection="1">
      <alignment vertical="center"/>
    </xf>
    <xf numFmtId="3" fontId="44" fillId="0" borderId="23" xfId="1540" applyFont="1" applyFill="1" applyBorder="1" applyAlignment="1" applyProtection="1">
      <alignment vertical="center" wrapText="1"/>
    </xf>
    <xf numFmtId="38" fontId="0" fillId="0" borderId="45" xfId="0" applyNumberFormat="1" applyFont="1" applyFill="1" applyBorder="1" applyProtection="1"/>
    <xf numFmtId="0" fontId="0" fillId="0" borderId="0" xfId="0" applyFont="1" applyFill="1" applyBorder="1" applyProtection="1"/>
    <xf numFmtId="0" fontId="0" fillId="0" borderId="0" xfId="0" applyFont="1" applyFill="1" applyBorder="1" applyAlignment="1" applyProtection="1">
      <alignment horizontal="center" vertical="center"/>
    </xf>
    <xf numFmtId="0" fontId="0" fillId="0" borderId="0" xfId="0" applyFont="1" applyAlignment="1" applyProtection="1">
      <alignment wrapText="1"/>
    </xf>
    <xf numFmtId="0" fontId="0" fillId="0" borderId="34" xfId="0" applyNumberFormat="1" applyFont="1" applyFill="1" applyBorder="1" applyAlignment="1" applyProtection="1">
      <alignment horizontal="left" vertical="center" wrapText="1"/>
    </xf>
    <xf numFmtId="37" fontId="0" fillId="0" borderId="28" xfId="439" applyNumberFormat="1" applyFont="1" applyFill="1" applyBorder="1" applyAlignment="1" applyProtection="1">
      <alignment vertical="center"/>
    </xf>
    <xf numFmtId="0" fontId="0" fillId="0" borderId="0" xfId="0" applyFont="1" applyFill="1" applyBorder="1" applyAlignment="1" applyProtection="1">
      <alignment vertical="center" wrapText="1"/>
      <protection locked="0"/>
    </xf>
    <xf numFmtId="0" fontId="0" fillId="0" borderId="35" xfId="0" applyNumberFormat="1" applyFont="1" applyFill="1" applyBorder="1" applyAlignment="1" applyProtection="1">
      <alignment horizontal="left" vertical="center" wrapText="1"/>
    </xf>
    <xf numFmtId="0" fontId="0" fillId="0" borderId="0" xfId="0" applyFont="1" applyBorder="1" applyProtection="1"/>
    <xf numFmtId="0" fontId="0" fillId="0" borderId="25" xfId="0" applyFont="1" applyFill="1" applyBorder="1" applyAlignment="1">
      <alignment horizontal="center" vertical="center" wrapText="1"/>
    </xf>
    <xf numFmtId="0" fontId="0" fillId="35" borderId="0" xfId="0" applyFont="1" applyFill="1" applyAlignment="1" applyProtection="1">
      <alignment horizontal="center" vertical="center"/>
    </xf>
    <xf numFmtId="0" fontId="0" fillId="0" borderId="0" xfId="0" applyFont="1" applyFill="1" applyAlignment="1">
      <alignment horizontal="left" vertical="center" wrapText="1"/>
    </xf>
    <xf numFmtId="37" fontId="0" fillId="0" borderId="28" xfId="439" applyNumberFormat="1" applyFont="1" applyFill="1" applyBorder="1" applyAlignment="1" applyProtection="1">
      <alignment horizontal="center" vertical="center" wrapText="1"/>
    </xf>
    <xf numFmtId="0" fontId="0" fillId="0" borderId="23" xfId="0" applyFont="1" applyFill="1" applyBorder="1" applyAlignment="1">
      <alignment vertical="center" wrapText="1"/>
    </xf>
    <xf numFmtId="39" fontId="139" fillId="76" borderId="63" xfId="1562" applyNumberFormat="1" applyFont="1" applyFill="1" applyBorder="1" applyAlignment="1">
      <alignment horizontal="center" vertical="center" wrapText="1"/>
    </xf>
    <xf numFmtId="0" fontId="0" fillId="23" borderId="25" xfId="0" applyNumberFormat="1" applyFont="1" applyFill="1" applyBorder="1" applyAlignment="1" applyProtection="1">
      <alignment horizontal="left" vertical="center" wrapText="1"/>
    </xf>
    <xf numFmtId="3" fontId="44" fillId="0" borderId="0" xfId="1540" applyFont="1" applyFill="1" applyAlignment="1" applyProtection="1">
      <alignment vertical="center" wrapText="1"/>
    </xf>
    <xf numFmtId="181" fontId="0" fillId="75" borderId="28" xfId="439" applyNumberFormat="1" applyFont="1" applyFill="1" applyBorder="1" applyAlignment="1" applyProtection="1">
      <alignment vertical="center"/>
    </xf>
    <xf numFmtId="0" fontId="0" fillId="0" borderId="0" xfId="0" applyFont="1" applyAlignment="1">
      <alignment wrapText="1"/>
    </xf>
    <xf numFmtId="0" fontId="0" fillId="78" borderId="25" xfId="0" applyNumberFormat="1" applyFont="1" applyFill="1" applyBorder="1" applyAlignment="1" applyProtection="1">
      <alignment horizontal="left" vertical="center" wrapText="1"/>
    </xf>
    <xf numFmtId="0" fontId="139" fillId="78" borderId="0" xfId="0" applyFont="1" applyFill="1" applyAlignment="1" applyProtection="1">
      <alignment horizontal="left" vertical="center" wrapText="1"/>
    </xf>
    <xf numFmtId="164" fontId="0" fillId="78" borderId="23" xfId="439" applyNumberFormat="1" applyFont="1" applyFill="1" applyBorder="1" applyAlignment="1" applyProtection="1">
      <alignment horizontal="center" vertical="center" wrapText="1"/>
    </xf>
    <xf numFmtId="0" fontId="0" fillId="78" borderId="24" xfId="0" quotePrefix="1" applyNumberFormat="1" applyFont="1" applyFill="1" applyBorder="1" applyAlignment="1" applyProtection="1">
      <alignment horizontal="center" vertical="center" wrapText="1"/>
    </xf>
    <xf numFmtId="0" fontId="0" fillId="78" borderId="23" xfId="0" applyFont="1" applyFill="1" applyBorder="1" applyAlignment="1">
      <alignment vertical="center" wrapText="1"/>
    </xf>
    <xf numFmtId="37" fontId="0" fillId="78" borderId="29" xfId="439" applyNumberFormat="1" applyFont="1" applyFill="1" applyBorder="1" applyAlignment="1" applyProtection="1">
      <alignment vertical="center"/>
    </xf>
    <xf numFmtId="0" fontId="56" fillId="78" borderId="0" xfId="0" applyFont="1" applyFill="1" applyAlignment="1" applyProtection="1">
      <alignment horizontal="left" vertical="center" wrapText="1"/>
    </xf>
    <xf numFmtId="0" fontId="0" fillId="78" borderId="0" xfId="0" quotePrefix="1" applyFont="1" applyFill="1" applyAlignment="1" applyProtection="1">
      <alignment horizontal="center"/>
    </xf>
    <xf numFmtId="0" fontId="54" fillId="78" borderId="0" xfId="0" applyFont="1" applyFill="1" applyAlignment="1" applyProtection="1">
      <alignment horizontal="left" vertical="center" wrapText="1"/>
    </xf>
    <xf numFmtId="0" fontId="0" fillId="22" borderId="25" xfId="0" applyNumberFormat="1" applyFont="1" applyFill="1" applyBorder="1" applyAlignment="1" applyProtection="1">
      <alignment horizontal="left" vertical="center" wrapText="1"/>
    </xf>
    <xf numFmtId="0" fontId="0" fillId="22" borderId="23" xfId="0" applyNumberFormat="1" applyFont="1" applyFill="1" applyBorder="1" applyAlignment="1" applyProtection="1">
      <alignment horizontal="left" vertical="center" wrapText="1"/>
    </xf>
    <xf numFmtId="37" fontId="0" fillId="78" borderId="28" xfId="439" applyNumberFormat="1" applyFont="1" applyFill="1" applyBorder="1" applyAlignment="1" applyProtection="1">
      <alignment vertical="center"/>
    </xf>
    <xf numFmtId="0" fontId="0" fillId="22" borderId="23" xfId="0" applyFont="1" applyFill="1" applyBorder="1" applyAlignment="1" applyProtection="1">
      <alignment vertical="center"/>
      <protection locked="0"/>
    </xf>
    <xf numFmtId="0" fontId="0" fillId="22" borderId="30" xfId="0" applyFont="1" applyFill="1" applyBorder="1" applyAlignment="1" applyProtection="1">
      <alignment vertical="center"/>
    </xf>
    <xf numFmtId="0" fontId="0" fillId="22" borderId="23" xfId="0" applyFont="1" applyFill="1" applyBorder="1" applyAlignment="1" applyProtection="1">
      <alignment vertical="center"/>
    </xf>
    <xf numFmtId="39" fontId="0" fillId="22" borderId="28" xfId="0" applyNumberFormat="1" applyFont="1" applyFill="1" applyBorder="1" applyAlignment="1" applyProtection="1">
      <alignment vertical="center"/>
    </xf>
    <xf numFmtId="0" fontId="0" fillId="22" borderId="28" xfId="0" applyFont="1" applyFill="1" applyBorder="1" applyAlignment="1" applyProtection="1">
      <alignment vertical="center"/>
    </xf>
    <xf numFmtId="0" fontId="0" fillId="22" borderId="29" xfId="0" applyFont="1" applyFill="1" applyBorder="1" applyAlignment="1" applyProtection="1">
      <alignment vertical="center"/>
    </xf>
    <xf numFmtId="0" fontId="0" fillId="0" borderId="0" xfId="0" applyFont="1" applyAlignment="1">
      <alignment vertical="center" wrapText="1"/>
    </xf>
    <xf numFmtId="0" fontId="0" fillId="0" borderId="0" xfId="0" applyFont="1" applyFill="1" applyAlignment="1" applyProtection="1">
      <alignment wrapText="1"/>
    </xf>
    <xf numFmtId="0" fontId="0" fillId="0" borderId="45" xfId="0" applyFont="1" applyFill="1" applyBorder="1" applyAlignment="1">
      <alignment vertical="center" wrapText="1"/>
    </xf>
    <xf numFmtId="37" fontId="0" fillId="0" borderId="65" xfId="439" applyNumberFormat="1" applyFont="1" applyFill="1" applyBorder="1" applyAlignment="1" applyProtection="1">
      <alignment vertical="center"/>
    </xf>
    <xf numFmtId="0" fontId="0" fillId="0" borderId="45" xfId="0" applyFont="1" applyFill="1" applyBorder="1" applyAlignment="1" applyProtection="1">
      <alignment vertical="center" wrapText="1"/>
      <protection locked="0"/>
    </xf>
    <xf numFmtId="0" fontId="0" fillId="22" borderId="0" xfId="0" applyFont="1" applyFill="1" applyAlignment="1" applyProtection="1">
      <alignment vertical="center" wrapText="1"/>
      <protection locked="0"/>
    </xf>
    <xf numFmtId="164" fontId="0" fillId="22" borderId="28" xfId="439" applyNumberFormat="1" applyFont="1" applyFill="1" applyBorder="1" applyAlignment="1" applyProtection="1">
      <alignment vertical="center"/>
    </xf>
    <xf numFmtId="0" fontId="0" fillId="74" borderId="23" xfId="0" applyNumberFormat="1" applyFont="1" applyFill="1" applyBorder="1" applyAlignment="1" applyProtection="1">
      <alignment horizontal="left" vertical="center" wrapText="1"/>
    </xf>
    <xf numFmtId="49" fontId="0" fillId="74" borderId="65" xfId="439" applyNumberFormat="1" applyFont="1" applyFill="1" applyBorder="1" applyAlignment="1" applyProtection="1">
      <alignment horizontal="center" vertical="center"/>
    </xf>
    <xf numFmtId="49" fontId="0" fillId="0" borderId="0" xfId="0" applyNumberFormat="1" applyFont="1" applyAlignment="1">
      <alignment horizontal="center" vertical="center"/>
    </xf>
    <xf numFmtId="14" fontId="0" fillId="74" borderId="65" xfId="439" applyNumberFormat="1" applyFont="1" applyFill="1" applyBorder="1" applyAlignment="1" applyProtection="1">
      <alignment horizontal="center" vertical="center"/>
    </xf>
    <xf numFmtId="49" fontId="0" fillId="74" borderId="64" xfId="439" applyNumberFormat="1" applyFont="1" applyFill="1" applyBorder="1" applyAlignment="1" applyProtection="1">
      <alignment horizontal="center" vertical="center"/>
    </xf>
    <xf numFmtId="0" fontId="0" fillId="31" borderId="66" xfId="0" applyFont="1" applyFill="1" applyBorder="1"/>
    <xf numFmtId="49" fontId="0" fillId="31" borderId="0" xfId="0" applyNumberFormat="1" applyFont="1" applyFill="1" applyAlignment="1" applyProtection="1">
      <alignment horizontal="center"/>
    </xf>
    <xf numFmtId="41" fontId="0" fillId="0" borderId="66" xfId="0" applyNumberFormat="1" applyFont="1" applyFill="1" applyBorder="1" applyAlignment="1">
      <alignment horizontal="center" vertical="center" wrapText="1"/>
    </xf>
    <xf numFmtId="0" fontId="0" fillId="31" borderId="23" xfId="0" applyNumberFormat="1" applyFont="1" applyFill="1" applyBorder="1" applyAlignment="1" applyProtection="1">
      <alignment horizontal="left" vertical="center" wrapText="1"/>
    </xf>
    <xf numFmtId="49" fontId="0" fillId="31" borderId="64" xfId="439" applyNumberFormat="1" applyFont="1" applyFill="1" applyBorder="1" applyAlignment="1" applyProtection="1">
      <alignment horizontal="center" vertical="center"/>
    </xf>
    <xf numFmtId="14" fontId="0" fillId="31" borderId="0" xfId="0" applyNumberFormat="1" applyFont="1" applyFill="1" applyAlignment="1" applyProtection="1">
      <alignment horizontal="center"/>
    </xf>
    <xf numFmtId="14" fontId="0" fillId="31" borderId="64" xfId="439" applyNumberFormat="1" applyFont="1" applyFill="1" applyBorder="1" applyAlignment="1" applyProtection="1">
      <alignment horizontal="center" vertical="center"/>
    </xf>
    <xf numFmtId="0" fontId="0" fillId="78" borderId="0" xfId="0" applyFont="1" applyFill="1" applyBorder="1"/>
    <xf numFmtId="41" fontId="0" fillId="78" borderId="0" xfId="0" applyNumberFormat="1" applyFont="1" applyFill="1" applyBorder="1" applyAlignment="1">
      <alignment horizontal="center" vertical="center" wrapText="1"/>
    </xf>
    <xf numFmtId="14" fontId="0" fillId="78" borderId="64" xfId="439" applyNumberFormat="1" applyFont="1" applyFill="1" applyBorder="1" applyAlignment="1" applyProtection="1">
      <alignment horizontal="center" vertical="center"/>
    </xf>
    <xf numFmtId="169" fontId="0" fillId="74" borderId="65" xfId="439" applyNumberFormat="1" applyFont="1" applyFill="1" applyBorder="1" applyAlignment="1" applyProtection="1">
      <alignment vertical="center"/>
    </xf>
    <xf numFmtId="0" fontId="0" fillId="78" borderId="0" xfId="0" applyFont="1" applyFill="1" applyAlignment="1" applyProtection="1">
      <alignment wrapText="1"/>
    </xf>
    <xf numFmtId="0" fontId="0"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0" xfId="0" applyFont="1" applyAlignment="1" applyProtection="1">
      <alignment vertical="center"/>
    </xf>
    <xf numFmtId="39" fontId="0" fillId="0" borderId="0" xfId="0" applyNumberFormat="1" applyFont="1" applyAlignment="1" applyProtection="1">
      <alignment vertical="center"/>
    </xf>
    <xf numFmtId="0" fontId="0" fillId="0" borderId="0" xfId="0" applyFont="1" applyFill="1" applyBorder="1" applyAlignment="1" applyProtection="1">
      <alignment vertical="center"/>
    </xf>
    <xf numFmtId="164" fontId="0" fillId="0" borderId="0" xfId="439" applyNumberFormat="1" applyFont="1" applyAlignment="1" applyProtection="1">
      <alignment vertical="center"/>
    </xf>
    <xf numFmtId="0" fontId="56" fillId="0" borderId="0" xfId="0" applyFont="1" applyAlignment="1" applyProtection="1">
      <alignment horizontal="center" vertical="center"/>
    </xf>
    <xf numFmtId="164" fontId="0" fillId="0" borderId="0" xfId="439" applyNumberFormat="1" applyFont="1" applyProtection="1"/>
    <xf numFmtId="0" fontId="0" fillId="0" borderId="0" xfId="0" applyFont="1" applyFill="1" applyAlignment="1" applyProtection="1">
      <alignment vertical="center" wrapText="1"/>
    </xf>
    <xf numFmtId="38" fontId="44" fillId="0" borderId="0" xfId="439" applyNumberFormat="1" applyFont="1" applyFill="1" applyAlignment="1" applyProtection="1">
      <alignment horizontal="center" vertical="center" wrapText="1"/>
    </xf>
    <xf numFmtId="0" fontId="0" fillId="0" borderId="0" xfId="0" applyNumberFormat="1" applyFont="1" applyFill="1" applyAlignment="1" applyProtection="1">
      <alignment wrapText="1"/>
    </xf>
    <xf numFmtId="0" fontId="0" fillId="0" borderId="0" xfId="0" applyFont="1" applyFill="1" applyAlignment="1" applyProtection="1">
      <alignment horizontal="center" vertical="center" wrapText="1"/>
    </xf>
    <xf numFmtId="0" fontId="39" fillId="0" borderId="59" xfId="0" applyFont="1" applyFill="1" applyBorder="1" applyAlignment="1">
      <alignment vertical="center"/>
    </xf>
    <xf numFmtId="174" fontId="39" fillId="28" borderId="0" xfId="439" applyNumberFormat="1" applyFont="1" applyFill="1" applyAlignment="1" applyProtection="1">
      <alignment horizontal="center" vertical="center"/>
      <protection locked="0"/>
    </xf>
    <xf numFmtId="181" fontId="128" fillId="79" borderId="0" xfId="30099" applyNumberFormat="1" applyFont="1" applyFill="1" applyAlignment="1">
      <alignment horizontal="right" vertical="top" indent="1" shrinkToFit="1"/>
    </xf>
    <xf numFmtId="0" fontId="44" fillId="0" borderId="0" xfId="30099" applyFont="1" applyAlignment="1">
      <alignment horizontal="left" vertical="top" wrapText="1" indent="1"/>
    </xf>
    <xf numFmtId="1" fontId="128" fillId="0" borderId="0" xfId="30099" applyNumberFormat="1" applyFont="1" applyAlignment="1">
      <alignment horizontal="center" vertical="top" shrinkToFit="1"/>
    </xf>
    <xf numFmtId="0" fontId="44" fillId="0" borderId="0" xfId="0" applyNumberFormat="1" applyFont="1" applyFill="1" applyAlignment="1" applyProtection="1">
      <alignment horizontal="left" vertical="center" wrapText="1"/>
    </xf>
    <xf numFmtId="181" fontId="128" fillId="0" borderId="0" xfId="30099" applyNumberFormat="1" applyFont="1" applyFill="1" applyAlignment="1">
      <alignment horizontal="right" vertical="top" indent="1" shrinkToFit="1"/>
    </xf>
    <xf numFmtId="1" fontId="128" fillId="79" borderId="0" xfId="30099" applyNumberFormat="1" applyFont="1" applyFill="1" applyAlignment="1">
      <alignment horizontal="left" vertical="top" indent="3" shrinkToFit="1"/>
    </xf>
    <xf numFmtId="181" fontId="128" fillId="0" borderId="0" xfId="30099" applyNumberFormat="1" applyFont="1" applyAlignment="1">
      <alignment horizontal="right" vertical="top" indent="1" shrinkToFit="1"/>
    </xf>
    <xf numFmtId="1" fontId="128" fillId="0" borderId="0" xfId="30099" applyNumberFormat="1" applyFont="1" applyFill="1" applyAlignment="1">
      <alignment horizontal="left" vertical="top" indent="3" shrinkToFit="1"/>
    </xf>
    <xf numFmtId="0" fontId="44" fillId="0" borderId="0" xfId="30099" applyFont="1" applyFill="1" applyAlignment="1">
      <alignment horizontal="left" vertical="top" wrapText="1"/>
    </xf>
    <xf numFmtId="0" fontId="44" fillId="0" borderId="0" xfId="30099" applyFont="1" applyAlignment="1">
      <alignment horizontal="left" vertical="top" wrapText="1" indent="2"/>
    </xf>
    <xf numFmtId="0" fontId="53" fillId="0" borderId="0" xfId="0" applyFont="1" applyFill="1" applyAlignment="1" applyProtection="1">
      <alignment horizontal="left" vertical="center" wrapText="1"/>
    </xf>
    <xf numFmtId="0" fontId="0" fillId="0" borderId="32" xfId="0" applyFont="1" applyFill="1" applyBorder="1" applyAlignment="1">
      <alignment horizontal="center" wrapText="1"/>
    </xf>
    <xf numFmtId="1" fontId="128" fillId="0" borderId="0" xfId="30099" applyNumberFormat="1" applyFont="1" applyFill="1" applyAlignment="1">
      <alignment horizontal="center" vertical="top" shrinkToFit="1"/>
    </xf>
    <xf numFmtId="0" fontId="44" fillId="0" borderId="0" xfId="0" applyFont="1" applyFill="1" applyAlignment="1" applyProtection="1">
      <alignment horizontal="left" vertical="center" wrapText="1"/>
      <protection hidden="1"/>
    </xf>
    <xf numFmtId="0" fontId="44" fillId="0" borderId="0" xfId="30099" applyFont="1" applyAlignment="1">
      <alignment horizontal="left" vertical="top" wrapText="1"/>
    </xf>
    <xf numFmtId="0" fontId="44" fillId="0" borderId="62" xfId="0" applyFont="1" applyFill="1" applyBorder="1" applyAlignment="1">
      <alignment vertical="center" wrapText="1"/>
    </xf>
    <xf numFmtId="1" fontId="128" fillId="79" borderId="0" xfId="30099" applyNumberFormat="1" applyFont="1" applyFill="1" applyAlignment="1">
      <alignment horizontal="center" vertical="top" shrinkToFit="1"/>
    </xf>
    <xf numFmtId="1" fontId="128" fillId="0" borderId="0" xfId="30099" applyNumberFormat="1" applyFont="1" applyAlignment="1">
      <alignment horizontal="left" vertical="top" indent="3" shrinkToFit="1"/>
    </xf>
    <xf numFmtId="0" fontId="44" fillId="0" borderId="0" xfId="30099" applyFont="1" applyAlignment="1">
      <alignment horizontal="center" vertical="top" wrapText="1"/>
    </xf>
    <xf numFmtId="0" fontId="128" fillId="0" borderId="0" xfId="30099" applyFont="1" applyAlignment="1">
      <alignment horizontal="left" wrapText="1"/>
    </xf>
    <xf numFmtId="0" fontId="44" fillId="79" borderId="0" xfId="30099" applyFont="1" applyFill="1" applyAlignment="1">
      <alignment horizontal="left" vertical="top" wrapText="1" indent="1"/>
    </xf>
    <xf numFmtId="0" fontId="44" fillId="79" borderId="0" xfId="30099" applyFont="1" applyFill="1" applyAlignment="1">
      <alignment horizontal="left" vertical="top" wrapText="1" indent="2"/>
    </xf>
    <xf numFmtId="0" fontId="61" fillId="0" borderId="62" xfId="0" applyFont="1" applyFill="1" applyBorder="1" applyAlignment="1">
      <alignment vertical="center" wrapText="1"/>
    </xf>
    <xf numFmtId="0" fontId="0" fillId="0" borderId="0" xfId="0" applyFont="1" applyProtection="1"/>
    <xf numFmtId="0" fontId="0" fillId="0" borderId="0" xfId="0" applyNumberFormat="1" applyFont="1" applyFill="1" applyAlignment="1" applyProtection="1">
      <alignment horizontal="left" vertical="center" wrapText="1"/>
    </xf>
    <xf numFmtId="0" fontId="0" fillId="0" borderId="0" xfId="0" applyFont="1" applyProtection="1"/>
    <xf numFmtId="0" fontId="39" fillId="0" borderId="0" xfId="0" applyFont="1" applyFill="1" applyAlignment="1" applyProtection="1">
      <alignment horizontal="right"/>
    </xf>
    <xf numFmtId="0" fontId="39" fillId="0" borderId="0" xfId="0" applyFont="1" applyFill="1" applyBorder="1" applyAlignment="1" applyProtection="1">
      <alignment horizontal="center"/>
    </xf>
    <xf numFmtId="0" fontId="0" fillId="34" borderId="0" xfId="0" applyFont="1" applyFill="1" applyAlignment="1" applyProtection="1">
      <alignment wrapText="1"/>
    </xf>
    <xf numFmtId="0" fontId="0" fillId="34" borderId="0" xfId="0" applyFont="1" applyFill="1" applyProtection="1"/>
    <xf numFmtId="14" fontId="0" fillId="0" borderId="0" xfId="0" applyNumberFormat="1" applyFont="1" applyFill="1" applyProtection="1"/>
    <xf numFmtId="164" fontId="39" fillId="29" borderId="16" xfId="439" applyNumberFormat="1" applyFont="1" applyFill="1" applyBorder="1" applyAlignment="1" applyProtection="1">
      <alignment horizontal="center" wrapText="1"/>
      <protection locked="0"/>
    </xf>
    <xf numFmtId="0" fontId="0" fillId="21" borderId="0" xfId="0" applyFont="1" applyFill="1" applyAlignment="1" applyProtection="1">
      <alignment wrapText="1"/>
    </xf>
    <xf numFmtId="0" fontId="0" fillId="21" borderId="16" xfId="0" applyNumberFormat="1" applyFont="1" applyFill="1" applyBorder="1" applyAlignment="1" applyProtection="1">
      <alignment horizontal="center"/>
    </xf>
    <xf numFmtId="0" fontId="0" fillId="21" borderId="0" xfId="0" applyFont="1" applyFill="1" applyProtection="1"/>
    <xf numFmtId="41" fontId="0" fillId="21" borderId="11" xfId="0" applyNumberFormat="1" applyFont="1" applyFill="1" applyBorder="1" applyAlignment="1" applyProtection="1">
      <alignment wrapText="1"/>
    </xf>
    <xf numFmtId="0" fontId="0" fillId="21" borderId="0" xfId="0" applyFont="1" applyFill="1" applyBorder="1" applyProtection="1"/>
    <xf numFmtId="40" fontId="44" fillId="21" borderId="16" xfId="0" applyNumberFormat="1" applyFont="1" applyFill="1" applyBorder="1" applyProtection="1"/>
    <xf numFmtId="41" fontId="0" fillId="21" borderId="12" xfId="0" applyNumberFormat="1" applyFont="1" applyFill="1" applyBorder="1" applyAlignment="1" applyProtection="1">
      <alignment wrapText="1"/>
    </xf>
    <xf numFmtId="0" fontId="39" fillId="21" borderId="10" xfId="0" applyFont="1" applyFill="1" applyBorder="1" applyAlignment="1" applyProtection="1">
      <alignment horizontal="center" wrapText="1"/>
    </xf>
    <xf numFmtId="0" fontId="39" fillId="21" borderId="0" xfId="0" applyFont="1" applyFill="1" applyBorder="1" applyAlignment="1" applyProtection="1">
      <alignment horizontal="center"/>
    </xf>
    <xf numFmtId="164" fontId="69" fillId="21" borderId="12" xfId="439" applyNumberFormat="1" applyFont="1" applyFill="1" applyBorder="1" applyAlignment="1" applyProtection="1">
      <alignment horizontal="center" wrapText="1"/>
    </xf>
    <xf numFmtId="0" fontId="39" fillId="21" borderId="22" xfId="0" applyFont="1" applyFill="1" applyBorder="1" applyAlignment="1" applyProtection="1">
      <alignment horizontal="center" wrapText="1"/>
    </xf>
    <xf numFmtId="41" fontId="68" fillId="28" borderId="0" xfId="439" applyNumberFormat="1" applyFont="1" applyFill="1" applyAlignment="1" applyProtection="1">
      <alignment wrapText="1"/>
    </xf>
    <xf numFmtId="41" fontId="69" fillId="0" borderId="0" xfId="0" applyNumberFormat="1" applyFont="1" applyFill="1" applyAlignment="1" applyProtection="1">
      <alignment wrapText="1"/>
    </xf>
    <xf numFmtId="0" fontId="0" fillId="0" borderId="0" xfId="0" applyFont="1" applyFill="1" applyAlignment="1" applyProtection="1">
      <alignment wrapText="1"/>
      <protection locked="0"/>
    </xf>
    <xf numFmtId="0" fontId="0" fillId="0" borderId="0" xfId="0" applyFont="1" applyFill="1" applyProtection="1">
      <protection locked="0"/>
    </xf>
    <xf numFmtId="164" fontId="0" fillId="0" borderId="0" xfId="0" applyNumberFormat="1" applyFont="1" applyFill="1" applyAlignment="1" applyProtection="1">
      <alignment wrapText="1"/>
      <protection locked="0"/>
    </xf>
    <xf numFmtId="0" fontId="68" fillId="0" borderId="0" xfId="0" applyFont="1" applyFill="1" applyAlignment="1" applyProtection="1">
      <alignment wrapText="1"/>
      <protection locked="0"/>
    </xf>
    <xf numFmtId="0" fontId="0" fillId="0" borderId="45" xfId="0" applyFont="1" applyFill="1" applyBorder="1" applyAlignment="1" applyProtection="1">
      <alignment wrapText="1"/>
      <protection locked="0"/>
    </xf>
    <xf numFmtId="37" fontId="0" fillId="29" borderId="0" xfId="439" applyNumberFormat="1" applyFont="1" applyFill="1" applyAlignment="1" applyProtection="1">
      <alignment horizontal="center" vertical="center"/>
      <protection locked="0"/>
    </xf>
    <xf numFmtId="41" fontId="68" fillId="0" borderId="0" xfId="0" applyNumberFormat="1" applyFont="1" applyFill="1" applyAlignment="1" applyProtection="1">
      <alignment wrapText="1"/>
    </xf>
    <xf numFmtId="164" fontId="0" fillId="0" borderId="45" xfId="0" applyNumberFormat="1" applyFont="1" applyFill="1" applyBorder="1" applyAlignment="1" applyProtection="1">
      <alignment wrapText="1"/>
      <protection locked="0"/>
    </xf>
    <xf numFmtId="0" fontId="39" fillId="0" borderId="0" xfId="0" applyFont="1" applyFill="1" applyAlignment="1" applyProtection="1">
      <alignment horizontal="center" vertical="center" wrapText="1"/>
    </xf>
    <xf numFmtId="0" fontId="0" fillId="0" borderId="0" xfId="0" applyFont="1" applyBorder="1" applyAlignment="1" applyProtection="1">
      <alignment wrapText="1"/>
    </xf>
    <xf numFmtId="37" fontId="0" fillId="0" borderId="0" xfId="0" applyNumberFormat="1" applyFont="1" applyAlignment="1" applyProtection="1">
      <alignment wrapText="1"/>
      <protection locked="0"/>
    </xf>
    <xf numFmtId="37" fontId="0" fillId="0" borderId="45" xfId="0" applyNumberFormat="1" applyFont="1" applyFill="1" applyBorder="1" applyAlignment="1" applyProtection="1">
      <alignment wrapText="1"/>
      <protection locked="0"/>
    </xf>
    <xf numFmtId="3" fontId="0" fillId="28" borderId="0" xfId="439" applyNumberFormat="1" applyFont="1" applyFill="1" applyAlignment="1" applyProtection="1">
      <alignment horizontal="center" vertical="center"/>
      <protection locked="0"/>
    </xf>
    <xf numFmtId="0" fontId="0" fillId="0" borderId="45" xfId="0" applyNumberFormat="1" applyFont="1" applyFill="1" applyBorder="1" applyAlignment="1" applyProtection="1">
      <alignment vertical="center" wrapText="1"/>
    </xf>
    <xf numFmtId="0" fontId="39" fillId="0" borderId="0" xfId="0" applyNumberFormat="1" applyFont="1" applyFill="1" applyAlignment="1" applyProtection="1">
      <alignment wrapText="1"/>
    </xf>
    <xf numFmtId="41" fontId="69" fillId="0" borderId="0" xfId="0" applyNumberFormat="1" applyFont="1" applyFill="1" applyAlignment="1" applyProtection="1">
      <alignment horizontal="center" wrapText="1"/>
    </xf>
    <xf numFmtId="0" fontId="39" fillId="0" borderId="0" xfId="0" applyNumberFormat="1" applyFont="1" applyFill="1" applyAlignment="1" applyProtection="1">
      <alignment vertical="center" wrapText="1"/>
    </xf>
    <xf numFmtId="0" fontId="0" fillId="0" borderId="0" xfId="0" applyNumberFormat="1" applyFont="1" applyFill="1" applyAlignment="1" applyProtection="1">
      <alignment horizontal="left" vertical="center" wrapText="1" indent="3"/>
    </xf>
    <xf numFmtId="3" fontId="0" fillId="0" borderId="0" xfId="0" applyNumberFormat="1" applyFont="1" applyAlignment="1" applyProtection="1">
      <alignment horizontal="center" vertical="center"/>
    </xf>
    <xf numFmtId="0" fontId="0" fillId="0" borderId="14" xfId="0" applyNumberFormat="1" applyFont="1" applyFill="1" applyBorder="1" applyAlignment="1" applyProtection="1">
      <alignment vertical="center" wrapText="1"/>
    </xf>
    <xf numFmtId="0" fontId="0" fillId="0" borderId="14" xfId="0" applyNumberFormat="1" applyFont="1" applyFill="1" applyBorder="1" applyAlignment="1" applyProtection="1">
      <alignment horizontal="left" vertical="center" wrapText="1" indent="3"/>
    </xf>
    <xf numFmtId="3" fontId="0" fillId="0" borderId="0" xfId="0" applyNumberFormat="1" applyFont="1" applyFill="1" applyAlignment="1" applyProtection="1">
      <alignment horizontal="center" vertical="center" wrapText="1"/>
    </xf>
    <xf numFmtId="0" fontId="0" fillId="0" borderId="14" xfId="0" applyNumberFormat="1" applyFont="1" applyFill="1" applyBorder="1" applyAlignment="1" applyProtection="1">
      <alignment horizontal="left" vertical="center" wrapText="1" indent="6"/>
    </xf>
    <xf numFmtId="0" fontId="0" fillId="0" borderId="0" xfId="0" applyFont="1" applyAlignment="1" applyProtection="1">
      <protection locked="0"/>
    </xf>
    <xf numFmtId="164" fontId="0" fillId="28" borderId="0" xfId="439" applyNumberFormat="1" applyFont="1" applyFill="1" applyProtection="1"/>
    <xf numFmtId="0" fontId="0" fillId="32" borderId="0" xfId="0" applyFont="1" applyFill="1" applyProtection="1"/>
    <xf numFmtId="164" fontId="0" fillId="0" borderId="23" xfId="439" applyNumberFormat="1" applyFont="1" applyFill="1" applyBorder="1" applyAlignment="1" applyProtection="1">
      <alignment horizontal="center" vertical="center" wrapText="1"/>
      <protection locked="0"/>
    </xf>
    <xf numFmtId="3" fontId="0" fillId="28" borderId="0" xfId="439" applyNumberFormat="1" applyFont="1" applyFill="1" applyAlignment="1" applyProtection="1">
      <alignment horizontal="center" vertical="center"/>
    </xf>
    <xf numFmtId="41" fontId="68" fillId="0" borderId="0" xfId="439" applyNumberFormat="1" applyFont="1" applyFill="1" applyAlignment="1" applyProtection="1">
      <alignment vertical="center" wrapText="1"/>
    </xf>
    <xf numFmtId="39" fontId="68" fillId="0" borderId="0" xfId="439" applyNumberFormat="1" applyFont="1" applyFill="1" applyBorder="1" applyAlignment="1" applyProtection="1">
      <alignment horizontal="center" vertical="center" wrapText="1"/>
    </xf>
    <xf numFmtId="168" fontId="0" fillId="0" borderId="0" xfId="0" applyNumberFormat="1" applyFont="1" applyFill="1" applyAlignment="1" applyProtection="1">
      <alignment wrapText="1"/>
    </xf>
    <xf numFmtId="168" fontId="0" fillId="0" borderId="0" xfId="0" applyNumberFormat="1" applyFont="1" applyProtection="1"/>
    <xf numFmtId="0" fontId="0" fillId="0" borderId="0" xfId="0" applyFont="1" applyFill="1" applyAlignment="1" applyProtection="1">
      <alignment horizontal="center" wrapText="1"/>
      <protection locked="0"/>
    </xf>
    <xf numFmtId="0" fontId="39" fillId="0" borderId="0" xfId="0" applyFont="1" applyAlignment="1" applyProtection="1">
      <alignment wrapText="1"/>
      <protection locked="0"/>
    </xf>
    <xf numFmtId="2" fontId="0" fillId="0" borderId="0" xfId="0" applyNumberFormat="1" applyFont="1" applyAlignment="1" applyProtection="1">
      <alignment wrapText="1"/>
      <protection locked="0"/>
    </xf>
    <xf numFmtId="14" fontId="0" fillId="0" borderId="0" xfId="0" applyNumberFormat="1" applyFont="1"/>
    <xf numFmtId="0" fontId="0" fillId="0" borderId="0" xfId="0" applyFont="1" applyBorder="1"/>
    <xf numFmtId="0" fontId="0" fillId="0" borderId="56" xfId="0" applyFont="1" applyBorder="1"/>
    <xf numFmtId="0" fontId="0" fillId="26" borderId="16" xfId="0" applyFont="1" applyFill="1" applyBorder="1" applyAlignment="1" applyProtection="1">
      <alignment horizontal="center"/>
    </xf>
    <xf numFmtId="0" fontId="0" fillId="0" borderId="11" xfId="0" applyFont="1" applyFill="1" applyBorder="1" applyAlignment="1" applyProtection="1">
      <alignment horizontal="center"/>
    </xf>
    <xf numFmtId="41" fontId="68" fillId="0" borderId="0" xfId="439" applyNumberFormat="1" applyFont="1" applyFill="1" applyAlignment="1" applyProtection="1">
      <alignment vertical="center" wrapText="1"/>
      <protection locked="0"/>
    </xf>
    <xf numFmtId="0" fontId="39" fillId="31" borderId="37" xfId="0" applyFont="1" applyFill="1" applyBorder="1" applyAlignment="1">
      <alignment horizontal="center" vertical="center" wrapText="1"/>
    </xf>
    <xf numFmtId="0" fontId="39" fillId="31" borderId="39" xfId="0" applyFont="1" applyFill="1" applyBorder="1" applyAlignment="1">
      <alignment horizontal="center" vertical="center" wrapText="1"/>
    </xf>
    <xf numFmtId="41" fontId="68" fillId="0" borderId="0" xfId="439" applyNumberFormat="1" applyFont="1" applyAlignment="1">
      <alignment vertical="center" wrapText="1"/>
    </xf>
    <xf numFmtId="49" fontId="0" fillId="31" borderId="13" xfId="0" applyNumberFormat="1" applyFont="1" applyFill="1" applyBorder="1" applyAlignment="1" applyProtection="1">
      <alignment horizontal="center"/>
      <protection locked="0"/>
    </xf>
    <xf numFmtId="14" fontId="0" fillId="31" borderId="13" xfId="0" applyNumberFormat="1" applyFont="1" applyFill="1" applyBorder="1" applyAlignment="1" applyProtection="1">
      <alignment horizontal="center"/>
      <protection locked="0"/>
    </xf>
    <xf numFmtId="41" fontId="0" fillId="0" borderId="0" xfId="439" applyNumberFormat="1" applyFont="1" applyFill="1" applyAlignment="1" applyProtection="1">
      <alignment vertical="center" wrapText="1"/>
    </xf>
    <xf numFmtId="0" fontId="0" fillId="0" borderId="0" xfId="0" applyFont="1" applyFill="1" applyAlignment="1" applyProtection="1">
      <alignment horizontal="center"/>
    </xf>
    <xf numFmtId="41" fontId="0" fillId="0" borderId="0" xfId="0" applyNumberFormat="1" applyFont="1" applyFill="1" applyAlignment="1" applyProtection="1">
      <alignment wrapText="1"/>
    </xf>
    <xf numFmtId="0" fontId="0" fillId="0" borderId="0" xfId="0" applyFont="1" applyFill="1" applyBorder="1" applyAlignment="1" applyProtection="1">
      <alignment horizontal="center"/>
    </xf>
    <xf numFmtId="41" fontId="0" fillId="0" borderId="0" xfId="0" applyNumberFormat="1" applyFont="1" applyAlignment="1" applyProtection="1">
      <alignment wrapText="1"/>
    </xf>
    <xf numFmtId="176" fontId="0" fillId="0" borderId="0" xfId="0" applyNumberFormat="1" applyFont="1" applyAlignment="1" applyProtection="1">
      <alignment wrapText="1"/>
    </xf>
    <xf numFmtId="0" fontId="39" fillId="0" borderId="0" xfId="0" applyFont="1" applyFill="1" applyBorder="1" applyAlignment="1" applyProtection="1">
      <alignment horizontal="left" vertical="center"/>
    </xf>
    <xf numFmtId="0" fontId="0" fillId="21" borderId="13" xfId="0" applyFont="1" applyFill="1" applyBorder="1" applyAlignment="1" applyProtection="1">
      <alignment horizontal="left" vertical="center"/>
    </xf>
    <xf numFmtId="0" fontId="0" fillId="21" borderId="16" xfId="0" applyFont="1" applyFill="1" applyBorder="1" applyAlignment="1" applyProtection="1">
      <alignment horizontal="left" vertical="center"/>
    </xf>
    <xf numFmtId="0" fontId="0" fillId="21" borderId="15" xfId="0" applyFont="1" applyFill="1" applyBorder="1" applyAlignment="1" applyProtection="1">
      <alignment horizontal="left" vertical="center"/>
    </xf>
    <xf numFmtId="0" fontId="0" fillId="21" borderId="0" xfId="0" applyFont="1" applyFill="1" applyBorder="1" applyAlignment="1" applyProtection="1">
      <alignment horizontal="left" vertical="center"/>
    </xf>
    <xf numFmtId="0" fontId="146" fillId="0" borderId="0" xfId="0" applyNumberFormat="1" applyFont="1" applyFill="1" applyAlignment="1" applyProtection="1">
      <alignment horizontal="left" vertical="center" wrapText="1"/>
    </xf>
    <xf numFmtId="0" fontId="146" fillId="0" borderId="0" xfId="0" applyFont="1" applyFill="1" applyAlignment="1" applyProtection="1">
      <alignment horizontal="left" vertical="center" wrapText="1"/>
    </xf>
    <xf numFmtId="0" fontId="44" fillId="0" borderId="0" xfId="0" applyFont="1" applyFill="1" applyAlignment="1" applyProtection="1">
      <alignment horizontal="center" vertical="center" wrapText="1"/>
    </xf>
    <xf numFmtId="0" fontId="44" fillId="0" borderId="0" xfId="0" applyNumberFormat="1" applyFont="1" applyFill="1" applyAlignment="1" applyProtection="1">
      <alignment vertical="center" wrapText="1"/>
    </xf>
    <xf numFmtId="0" fontId="0" fillId="0" borderId="45" xfId="0" applyFont="1" applyFill="1" applyBorder="1" applyAlignment="1" applyProtection="1">
      <alignment horizontal="center" vertical="center" wrapText="1"/>
    </xf>
    <xf numFmtId="0" fontId="44" fillId="0" borderId="45" xfId="0" applyFont="1" applyFill="1" applyBorder="1" applyAlignment="1" applyProtection="1">
      <alignment horizontal="center" vertical="center" wrapText="1"/>
    </xf>
    <xf numFmtId="0" fontId="0" fillId="34" borderId="0" xfId="0" applyFont="1" applyFill="1" applyAlignment="1" applyProtection="1">
      <alignment horizontal="center" vertical="center" wrapText="1"/>
    </xf>
    <xf numFmtId="0" fontId="39" fillId="0" borderId="0" xfId="0" applyFont="1" applyAlignment="1" applyProtection="1">
      <alignment horizontal="center" vertical="center" wrapText="1"/>
    </xf>
    <xf numFmtId="0" fontId="0" fillId="0" borderId="14" xfId="0" applyFont="1" applyFill="1" applyBorder="1" applyAlignment="1" applyProtection="1">
      <alignment horizontal="center" vertical="center"/>
    </xf>
    <xf numFmtId="0" fontId="61" fillId="0" borderId="0" xfId="0" applyFont="1" applyFill="1" applyAlignment="1" applyProtection="1">
      <alignment horizontal="center" vertical="center" wrapText="1"/>
    </xf>
    <xf numFmtId="3" fontId="153" fillId="0" borderId="0" xfId="1540" applyFont="1" applyFill="1" applyAlignment="1" applyProtection="1">
      <alignment vertical="center" wrapText="1"/>
    </xf>
    <xf numFmtId="0" fontId="39" fillId="0" borderId="0" xfId="0" applyFont="1" applyFill="1" applyAlignment="1" applyProtection="1">
      <alignment horizontal="center" vertical="center"/>
    </xf>
    <xf numFmtId="0" fontId="39" fillId="74" borderId="0" xfId="0" applyFont="1" applyFill="1" applyAlignment="1" applyProtection="1">
      <alignment horizontal="left" vertical="center" wrapText="1"/>
    </xf>
    <xf numFmtId="0" fontId="39" fillId="74" borderId="0" xfId="0" applyFont="1" applyFill="1" applyAlignment="1" applyProtection="1">
      <alignment vertical="center" wrapText="1"/>
    </xf>
    <xf numFmtId="0" fontId="39" fillId="74" borderId="0" xfId="0" applyFont="1" applyFill="1" applyAlignment="1" applyProtection="1">
      <alignment vertical="center"/>
    </xf>
    <xf numFmtId="0" fontId="39" fillId="74" borderId="0" xfId="0" applyFont="1" applyFill="1" applyAlignment="1" applyProtection="1"/>
    <xf numFmtId="0" fontId="39" fillId="74" borderId="0" xfId="0" applyFont="1" applyFill="1" applyAlignment="1" applyProtection="1">
      <alignment wrapText="1"/>
    </xf>
    <xf numFmtId="2" fontId="39" fillId="74" borderId="0" xfId="0" applyNumberFormat="1" applyFont="1" applyFill="1" applyAlignment="1" applyProtection="1">
      <alignment horizontal="center" vertical="center" wrapText="1"/>
      <protection locked="0"/>
    </xf>
    <xf numFmtId="0" fontId="69" fillId="74" borderId="0" xfId="0" applyFont="1" applyFill="1" applyAlignment="1" applyProtection="1">
      <alignment wrapText="1"/>
    </xf>
    <xf numFmtId="0" fontId="0" fillId="74" borderId="0" xfId="0" applyNumberFormat="1" applyFont="1" applyFill="1" applyAlignment="1" applyProtection="1">
      <alignment horizontal="left" vertical="center" wrapText="1"/>
    </xf>
    <xf numFmtId="164" fontId="0" fillId="74" borderId="0" xfId="439" applyNumberFormat="1" applyFont="1" applyFill="1" applyAlignment="1" applyProtection="1">
      <alignment vertical="center"/>
    </xf>
    <xf numFmtId="37" fontId="0" fillId="74" borderId="0" xfId="439" applyNumberFormat="1" applyFont="1" applyFill="1" applyAlignment="1" applyProtection="1">
      <alignment horizontal="center" vertical="center"/>
      <protection locked="0"/>
    </xf>
    <xf numFmtId="41" fontId="68" fillId="74" borderId="0" xfId="439" applyNumberFormat="1" applyFont="1" applyFill="1" applyAlignment="1" applyProtection="1">
      <alignment wrapText="1"/>
    </xf>
    <xf numFmtId="0" fontId="39" fillId="74" borderId="0" xfId="0" applyNumberFormat="1" applyFont="1" applyFill="1" applyAlignment="1" applyProtection="1">
      <alignment horizontal="left" vertical="center" wrapText="1"/>
    </xf>
    <xf numFmtId="164" fontId="0" fillId="74" borderId="0" xfId="439" applyNumberFormat="1" applyFont="1" applyFill="1" applyAlignment="1" applyProtection="1">
      <alignment horizontal="center" vertical="center"/>
      <protection locked="0"/>
    </xf>
    <xf numFmtId="41" fontId="69" fillId="74" borderId="0" xfId="439" applyNumberFormat="1" applyFont="1" applyFill="1" applyAlignment="1" applyProtection="1">
      <alignment wrapText="1"/>
    </xf>
    <xf numFmtId="0" fontId="57" fillId="74" borderId="0" xfId="0" applyFont="1" applyFill="1" applyAlignment="1" applyProtection="1">
      <alignment horizontal="left" vertical="center"/>
    </xf>
    <xf numFmtId="0" fontId="44" fillId="74" borderId="0" xfId="0" applyFont="1" applyFill="1" applyAlignment="1" applyProtection="1">
      <alignment horizontal="left" vertical="center"/>
    </xf>
    <xf numFmtId="0" fontId="0" fillId="74" borderId="0" xfId="0" applyNumberFormat="1" applyFont="1" applyFill="1" applyAlignment="1" applyProtection="1">
      <alignment wrapText="1"/>
    </xf>
    <xf numFmtId="0" fontId="0" fillId="74" borderId="0" xfId="0" applyFont="1" applyFill="1" applyAlignment="1" applyProtection="1">
      <alignment vertical="center"/>
    </xf>
    <xf numFmtId="164" fontId="0" fillId="74" borderId="0" xfId="0" applyNumberFormat="1" applyFont="1" applyFill="1" applyAlignment="1" applyProtection="1">
      <alignment vertical="center"/>
    </xf>
    <xf numFmtId="164" fontId="39" fillId="74" borderId="0" xfId="439" applyNumberFormat="1" applyFont="1" applyFill="1" applyAlignment="1" applyProtection="1">
      <alignment horizontal="center" vertical="center"/>
      <protection locked="0"/>
    </xf>
    <xf numFmtId="41" fontId="69" fillId="74" borderId="0" xfId="0" applyNumberFormat="1" applyFont="1" applyFill="1" applyAlignment="1" applyProtection="1">
      <alignment wrapText="1"/>
    </xf>
    <xf numFmtId="0" fontId="39" fillId="74" borderId="0" xfId="0" applyFont="1" applyFill="1" applyAlignment="1" applyProtection="1">
      <alignment horizontal="center" vertical="center"/>
      <protection locked="0"/>
    </xf>
    <xf numFmtId="0" fontId="69" fillId="74" borderId="0" xfId="0" applyFont="1" applyFill="1" applyAlignment="1" applyProtection="1"/>
    <xf numFmtId="0" fontId="39" fillId="74" borderId="0" xfId="0" applyFont="1" applyFill="1" applyAlignment="1" applyProtection="1">
      <alignment horizontal="center" vertical="center" wrapText="1"/>
      <protection locked="0"/>
    </xf>
    <xf numFmtId="0" fontId="69" fillId="74" borderId="0" xfId="0" applyFont="1" applyFill="1" applyAlignment="1" applyProtection="1">
      <alignment horizontal="left" wrapText="1" indent="2"/>
    </xf>
    <xf numFmtId="0" fontId="39" fillId="74" borderId="0" xfId="0" applyFont="1" applyFill="1" applyAlignment="1" applyProtection="1">
      <alignment horizontal="left" vertical="center"/>
    </xf>
    <xf numFmtId="0" fontId="0" fillId="74" borderId="0" xfId="0" applyFont="1" applyFill="1" applyAlignment="1" applyProtection="1">
      <alignment horizontal="left" vertical="center"/>
    </xf>
    <xf numFmtId="0" fontId="39" fillId="74" borderId="0" xfId="0" applyNumberFormat="1" applyFont="1" applyFill="1" applyAlignment="1" applyProtection="1">
      <alignment vertical="center" wrapText="1"/>
    </xf>
    <xf numFmtId="0" fontId="0" fillId="74" borderId="0" xfId="0" applyNumberFormat="1" applyFont="1" applyFill="1" applyAlignment="1" applyProtection="1">
      <alignment vertical="center" wrapText="1"/>
    </xf>
    <xf numFmtId="3" fontId="0" fillId="74" borderId="0" xfId="439" applyNumberFormat="1" applyFont="1" applyFill="1" applyAlignment="1" applyProtection="1">
      <alignment horizontal="center" vertical="center"/>
      <protection locked="0"/>
    </xf>
    <xf numFmtId="3" fontId="39" fillId="74" borderId="0" xfId="0" applyNumberFormat="1" applyFont="1" applyFill="1" applyAlignment="1" applyProtection="1">
      <alignment horizontal="center" vertical="center"/>
      <protection locked="0"/>
    </xf>
    <xf numFmtId="3" fontId="39" fillId="74" borderId="0" xfId="0" applyNumberFormat="1" applyFont="1" applyFill="1" applyAlignment="1" applyProtection="1">
      <alignment horizontal="center" vertical="center" wrapText="1"/>
      <protection locked="0"/>
    </xf>
    <xf numFmtId="0" fontId="69" fillId="74" borderId="0" xfId="0" applyFont="1" applyFill="1" applyAlignment="1" applyProtection="1">
      <alignment vertical="center"/>
    </xf>
    <xf numFmtId="3" fontId="39" fillId="74" borderId="0" xfId="439" applyNumberFormat="1" applyFont="1" applyFill="1" applyAlignment="1" applyProtection="1">
      <alignment horizontal="center" vertical="center"/>
      <protection locked="0"/>
    </xf>
    <xf numFmtId="38" fontId="44" fillId="74" borderId="0" xfId="439" applyNumberFormat="1" applyFont="1" applyFill="1" applyAlignment="1" applyProtection="1">
      <alignment horizontal="center" vertical="center" wrapText="1"/>
    </xf>
    <xf numFmtId="0" fontId="0" fillId="74" borderId="0" xfId="0" applyFont="1" applyFill="1" applyAlignment="1" applyProtection="1">
      <alignment horizontal="center" vertical="center"/>
    </xf>
    <xf numFmtId="0" fontId="39" fillId="74" borderId="0" xfId="0" applyNumberFormat="1" applyFont="1" applyFill="1" applyAlignment="1" applyProtection="1">
      <alignment wrapText="1"/>
    </xf>
    <xf numFmtId="164" fontId="39" fillId="74" borderId="0" xfId="439" applyNumberFormat="1" applyFont="1" applyFill="1" applyAlignment="1" applyProtection="1">
      <alignment horizontal="center" wrapText="1"/>
    </xf>
    <xf numFmtId="3" fontId="39" fillId="74" borderId="0" xfId="439" applyNumberFormat="1" applyFont="1" applyFill="1" applyAlignment="1" applyProtection="1">
      <alignment horizontal="center" vertical="center" wrapText="1"/>
    </xf>
    <xf numFmtId="41" fontId="68" fillId="74" borderId="0" xfId="0" applyNumberFormat="1" applyFont="1" applyFill="1" applyAlignment="1" applyProtection="1">
      <alignment wrapText="1"/>
    </xf>
    <xf numFmtId="3" fontId="39" fillId="74" borderId="0" xfId="0" applyNumberFormat="1" applyFont="1" applyFill="1" applyAlignment="1" applyProtection="1">
      <alignment horizontal="center" vertical="center"/>
    </xf>
    <xf numFmtId="164" fontId="0" fillId="74" borderId="0" xfId="439" applyNumberFormat="1" applyFont="1" applyFill="1" applyProtection="1"/>
    <xf numFmtId="164" fontId="0" fillId="74" borderId="0" xfId="439" applyNumberFormat="1" applyFont="1" applyFill="1" applyAlignment="1" applyProtection="1">
      <alignment horizontal="center" vertical="center"/>
    </xf>
    <xf numFmtId="38" fontId="44" fillId="74" borderId="0" xfId="439" applyNumberFormat="1" applyFont="1" applyFill="1" applyProtection="1"/>
    <xf numFmtId="37" fontId="0" fillId="74" borderId="0" xfId="439" applyNumberFormat="1" applyFont="1" applyFill="1" applyAlignment="1" applyProtection="1">
      <alignment horizontal="center" vertical="center"/>
    </xf>
    <xf numFmtId="38" fontId="39" fillId="74" borderId="0" xfId="0" applyNumberFormat="1" applyFont="1" applyFill="1" applyAlignment="1" applyProtection="1">
      <alignment horizontal="left" vertical="center"/>
    </xf>
    <xf numFmtId="0" fontId="69" fillId="74" borderId="0" xfId="0" applyFont="1" applyFill="1" applyAlignment="1" applyProtection="1">
      <alignment horizontal="left" vertical="center"/>
    </xf>
    <xf numFmtId="0" fontId="0" fillId="74" borderId="0" xfId="0" applyFont="1" applyFill="1" applyProtection="1"/>
    <xf numFmtId="0" fontId="0" fillId="74" borderId="0" xfId="0" applyFont="1" applyFill="1" applyAlignment="1" applyProtection="1">
      <alignment horizontal="center" vertical="center" wrapText="1"/>
    </xf>
    <xf numFmtId="0" fontId="39" fillId="74" borderId="0" xfId="0" applyFont="1" applyFill="1" applyAlignment="1" applyProtection="1">
      <alignment horizontal="center" vertical="center" wrapText="1"/>
    </xf>
    <xf numFmtId="41" fontId="0" fillId="74" borderId="0" xfId="439" applyNumberFormat="1" applyFont="1" applyFill="1" applyAlignment="1" applyProtection="1">
      <alignment vertical="center" wrapText="1"/>
      <protection locked="0"/>
    </xf>
    <xf numFmtId="41" fontId="0" fillId="74" borderId="0" xfId="439" applyNumberFormat="1" applyFont="1" applyFill="1" applyAlignment="1" applyProtection="1">
      <alignment vertical="center" wrapText="1"/>
    </xf>
    <xf numFmtId="0" fontId="0" fillId="74" borderId="0" xfId="0" applyFont="1" applyFill="1" applyAlignment="1" applyProtection="1">
      <alignment wrapText="1"/>
      <protection locked="0"/>
    </xf>
    <xf numFmtId="0" fontId="156" fillId="74" borderId="0" xfId="0" applyFont="1" applyFill="1" applyAlignment="1" applyProtection="1">
      <alignment horizontal="left" vertical="center"/>
    </xf>
    <xf numFmtId="0" fontId="80" fillId="74" borderId="0" xfId="0" applyFont="1" applyFill="1" applyAlignment="1" applyProtection="1">
      <alignment vertical="center"/>
    </xf>
    <xf numFmtId="0" fontId="157" fillId="74" borderId="0" xfId="0" applyFont="1" applyFill="1" applyAlignment="1" applyProtection="1">
      <alignment vertical="center"/>
      <protection locked="0"/>
    </xf>
    <xf numFmtId="0" fontId="57" fillId="74" borderId="0" xfId="0" applyFont="1" applyFill="1" applyAlignment="1">
      <alignment vertical="center" wrapText="1"/>
    </xf>
    <xf numFmtId="41" fontId="158" fillId="0" borderId="0" xfId="0" applyNumberFormat="1" applyFont="1" applyFill="1" applyAlignment="1" applyProtection="1">
      <alignment wrapText="1"/>
    </xf>
    <xf numFmtId="0" fontId="57" fillId="74" borderId="0" xfId="0" applyFont="1" applyFill="1" applyAlignment="1" applyProtection="1">
      <alignment vertical="center"/>
    </xf>
    <xf numFmtId="38" fontId="44" fillId="22" borderId="0" xfId="439" applyNumberFormat="1" applyFont="1" applyFill="1" applyAlignment="1" applyProtection="1">
      <alignment horizontal="center" vertical="center" wrapText="1"/>
    </xf>
    <xf numFmtId="166" fontId="0" fillId="21" borderId="16" xfId="0" applyNumberFormat="1" applyFont="1" applyFill="1" applyBorder="1" applyProtection="1"/>
    <xf numFmtId="0" fontId="0" fillId="0" borderId="0" xfId="0" applyAlignment="1">
      <alignment wrapText="1"/>
    </xf>
    <xf numFmtId="0" fontId="0" fillId="0" borderId="0" xfId="0" applyAlignment="1">
      <alignment horizontal="left"/>
    </xf>
    <xf numFmtId="0" fontId="0" fillId="0" borderId="75" xfId="0" applyBorder="1"/>
    <xf numFmtId="0" fontId="0" fillId="0" borderId="86" xfId="0" applyBorder="1"/>
    <xf numFmtId="37" fontId="0" fillId="0" borderId="0" xfId="0" applyNumberFormat="1"/>
    <xf numFmtId="0" fontId="49" fillId="78" borderId="57" xfId="0" applyFont="1" applyFill="1" applyBorder="1" applyAlignment="1">
      <alignment horizontal="center" wrapText="1"/>
    </xf>
    <xf numFmtId="0" fontId="0" fillId="78" borderId="68" xfId="0" applyFill="1" applyBorder="1" applyAlignment="1">
      <alignment horizontal="left" vertical="center" wrapText="1"/>
    </xf>
    <xf numFmtId="0" fontId="0" fillId="0" borderId="57" xfId="0" applyBorder="1" applyAlignment="1">
      <alignment horizontal="center" vertical="center" wrapText="1"/>
    </xf>
    <xf numFmtId="10" fontId="0" fillId="0" borderId="57" xfId="0" applyNumberFormat="1" applyBorder="1" applyAlignment="1">
      <alignment horizontal="center" vertical="center" wrapText="1"/>
    </xf>
    <xf numFmtId="0" fontId="0" fillId="78" borderId="57" xfId="0" applyFill="1" applyBorder="1" applyAlignment="1">
      <alignment vertical="center" wrapText="1"/>
    </xf>
    <xf numFmtId="0" fontId="57" fillId="78" borderId="11" xfId="0" applyFont="1" applyFill="1" applyBorder="1" applyAlignment="1">
      <alignment horizontal="center" vertical="center" wrapText="1"/>
    </xf>
    <xf numFmtId="2" fontId="0" fillId="0" borderId="0" xfId="0" applyNumberFormat="1"/>
    <xf numFmtId="168" fontId="0" fillId="0" borderId="75" xfId="0" applyNumberFormat="1" applyBorder="1"/>
    <xf numFmtId="2" fontId="0" fillId="0" borderId="41" xfId="0" applyNumberFormat="1" applyBorder="1" applyAlignment="1">
      <alignment horizontal="center"/>
    </xf>
    <xf numFmtId="2" fontId="0" fillId="0" borderId="42" xfId="0" applyNumberFormat="1" applyBorder="1" applyAlignment="1">
      <alignment horizontal="center"/>
    </xf>
    <xf numFmtId="2" fontId="0" fillId="0" borderId="68" xfId="0" applyNumberFormat="1" applyBorder="1" applyAlignment="1">
      <alignment horizontal="center" vertical="center"/>
    </xf>
    <xf numFmtId="0" fontId="39" fillId="0" borderId="67" xfId="0" applyFont="1" applyBorder="1" applyAlignment="1">
      <alignment horizontal="center"/>
    </xf>
    <xf numFmtId="0" fontId="39" fillId="0" borderId="57" xfId="0" applyFont="1" applyBorder="1" applyAlignment="1">
      <alignment horizontal="center"/>
    </xf>
    <xf numFmtId="0" fontId="39" fillId="78" borderId="67" xfId="0" applyFont="1" applyFill="1" applyBorder="1" applyAlignment="1">
      <alignment horizontal="center"/>
    </xf>
    <xf numFmtId="0" fontId="39" fillId="78" borderId="57" xfId="0" applyFont="1" applyFill="1" applyBorder="1" applyAlignment="1">
      <alignment horizontal="center"/>
    </xf>
    <xf numFmtId="0" fontId="0" fillId="78" borderId="57" xfId="0" applyFill="1" applyBorder="1"/>
    <xf numFmtId="0" fontId="0" fillId="78" borderId="57" xfId="0" applyFill="1" applyBorder="1" applyAlignment="1">
      <alignment horizontal="center"/>
    </xf>
    <xf numFmtId="0" fontId="0" fillId="0" borderId="79" xfId="0" applyBorder="1"/>
    <xf numFmtId="0" fontId="0" fillId="0" borderId="84" xfId="0" applyBorder="1"/>
    <xf numFmtId="0" fontId="0" fillId="78" borderId="67" xfId="0" applyFill="1" applyBorder="1" applyAlignment="1">
      <alignment horizontal="center" vertical="center" wrapText="1"/>
    </xf>
    <xf numFmtId="0" fontId="57" fillId="78" borderId="57" xfId="0" applyFont="1" applyFill="1" applyBorder="1" applyAlignment="1">
      <alignment horizontal="center" vertical="center" wrapText="1"/>
    </xf>
    <xf numFmtId="0" fontId="57" fillId="78" borderId="57" xfId="0" applyFont="1" applyFill="1" applyBorder="1" applyAlignment="1">
      <alignment horizontal="center" wrapText="1"/>
    </xf>
    <xf numFmtId="0" fontId="37" fillId="78" borderId="57" xfId="0" applyFont="1" applyFill="1" applyBorder="1" applyAlignment="1">
      <alignment vertical="center" wrapText="1"/>
    </xf>
    <xf numFmtId="0" fontId="45" fillId="78" borderId="57" xfId="0" applyFont="1" applyFill="1" applyBorder="1" applyAlignment="1">
      <alignment vertical="center" wrapText="1"/>
    </xf>
    <xf numFmtId="0" fontId="0" fillId="78" borderId="57" xfId="0" applyFill="1" applyBorder="1" applyAlignment="1">
      <alignment vertical="center"/>
    </xf>
    <xf numFmtId="0" fontId="37" fillId="78" borderId="57" xfId="0" applyFont="1" applyFill="1" applyBorder="1" applyAlignment="1">
      <alignment horizontal="left" vertical="center" wrapText="1"/>
    </xf>
    <xf numFmtId="0" fontId="37" fillId="78" borderId="57" xfId="0" applyFont="1" applyFill="1" applyBorder="1" applyAlignment="1">
      <alignment horizontal="justify" vertical="center"/>
    </xf>
    <xf numFmtId="0" fontId="45" fillId="78" borderId="57" xfId="0" quotePrefix="1" applyFont="1" applyFill="1" applyBorder="1" applyAlignment="1">
      <alignment horizontal="center" vertical="center" wrapText="1"/>
    </xf>
    <xf numFmtId="0" fontId="45" fillId="78" borderId="57" xfId="0" applyFont="1" applyFill="1" applyBorder="1" applyAlignment="1">
      <alignment horizontal="center" vertical="center" wrapText="1"/>
    </xf>
    <xf numFmtId="0" fontId="45" fillId="78" borderId="13" xfId="0" applyFont="1" applyFill="1" applyBorder="1" applyAlignment="1">
      <alignment vertical="center" wrapText="1"/>
    </xf>
    <xf numFmtId="0" fontId="40" fillId="78" borderId="13" xfId="0" applyFont="1" applyFill="1" applyBorder="1" applyAlignment="1">
      <alignment horizontal="center" vertical="center"/>
    </xf>
    <xf numFmtId="0" fontId="45" fillId="78" borderId="13" xfId="0" applyFont="1" applyFill="1" applyBorder="1" applyAlignment="1">
      <alignment vertical="center"/>
    </xf>
    <xf numFmtId="0" fontId="0" fillId="78" borderId="87" xfId="0" applyFill="1" applyBorder="1"/>
    <xf numFmtId="0" fontId="0" fillId="0" borderId="57" xfId="0" applyBorder="1"/>
    <xf numFmtId="164" fontId="44" fillId="22" borderId="0" xfId="439" applyNumberFormat="1" applyFont="1" applyFill="1" applyAlignment="1" applyProtection="1">
      <alignment horizontal="center" vertical="center" wrapText="1"/>
    </xf>
    <xf numFmtId="173" fontId="44" fillId="22" borderId="0" xfId="439" applyNumberFormat="1" applyFont="1" applyFill="1" applyAlignment="1" applyProtection="1">
      <alignment horizontal="center" vertical="center" wrapText="1"/>
    </xf>
    <xf numFmtId="41" fontId="69" fillId="0" borderId="0" xfId="439" applyNumberFormat="1" applyFont="1" applyFill="1" applyAlignment="1" applyProtection="1">
      <alignment horizontal="center" vertical="center" wrapText="1"/>
      <protection locked="0"/>
    </xf>
    <xf numFmtId="0" fontId="163" fillId="77" borderId="57" xfId="0" applyFont="1" applyFill="1" applyBorder="1" applyAlignment="1">
      <alignment horizontal="center" vertical="center" wrapText="1"/>
    </xf>
    <xf numFmtId="0" fontId="160" fillId="0" borderId="0" xfId="0" applyFont="1"/>
    <xf numFmtId="0" fontId="164" fillId="73" borderId="0" xfId="0" applyFont="1" applyFill="1" applyAlignment="1">
      <alignment horizontal="justify" vertical="center"/>
    </xf>
    <xf numFmtId="0" fontId="164" fillId="73" borderId="0" xfId="0" applyFont="1" applyFill="1" applyAlignment="1">
      <alignment vertical="center"/>
    </xf>
    <xf numFmtId="0" fontId="0" fillId="0" borderId="0" xfId="0" applyAlignment="1">
      <alignment vertical="center"/>
    </xf>
    <xf numFmtId="0" fontId="164" fillId="73" borderId="0" xfId="0" applyFont="1" applyFill="1" applyAlignment="1">
      <alignment vertical="center" wrapText="1"/>
    </xf>
    <xf numFmtId="0" fontId="168" fillId="73" borderId="0" xfId="611" applyFont="1" applyFill="1" applyAlignment="1">
      <alignment vertical="center"/>
    </xf>
    <xf numFmtId="0" fontId="169" fillId="73" borderId="0" xfId="0" applyFont="1" applyFill="1" applyAlignment="1">
      <alignment vertical="center"/>
    </xf>
    <xf numFmtId="0" fontId="170" fillId="73" borderId="0" xfId="611" applyFont="1" applyFill="1" applyAlignment="1" applyProtection="1">
      <alignment vertical="center"/>
      <protection locked="0"/>
    </xf>
    <xf numFmtId="0" fontId="169" fillId="73" borderId="0" xfId="0" applyFont="1" applyFill="1"/>
    <xf numFmtId="0" fontId="170" fillId="73" borderId="0" xfId="611" applyFont="1" applyFill="1" applyProtection="1">
      <protection locked="0"/>
    </xf>
    <xf numFmtId="0" fontId="116" fillId="73" borderId="0" xfId="30098" quotePrefix="1" applyFont="1" applyFill="1" applyAlignment="1">
      <alignment horizontal="left" vertical="center" wrapText="1" indent="1"/>
    </xf>
    <xf numFmtId="0" fontId="173" fillId="73" borderId="0" xfId="30098" applyFont="1" applyFill="1" applyAlignment="1">
      <alignment vertical="center" wrapText="1"/>
    </xf>
    <xf numFmtId="0" fontId="35" fillId="0" borderId="0" xfId="611"/>
    <xf numFmtId="0" fontId="164" fillId="73" borderId="0" xfId="30098" applyFont="1" applyFill="1" applyAlignment="1">
      <alignment vertical="center" wrapText="1"/>
    </xf>
    <xf numFmtId="0" fontId="170" fillId="73" borderId="0" xfId="611" applyFont="1" applyFill="1" applyAlignment="1">
      <alignment vertical="center"/>
    </xf>
    <xf numFmtId="38" fontId="0" fillId="0" borderId="0" xfId="0" applyNumberFormat="1" applyFont="1" applyFill="1" applyProtection="1"/>
    <xf numFmtId="14" fontId="0" fillId="0" borderId="0" xfId="0" applyNumberFormat="1" applyFont="1" applyProtection="1"/>
    <xf numFmtId="0" fontId="0" fillId="82" borderId="25" xfId="0" applyNumberFormat="1" applyFont="1" applyFill="1" applyBorder="1" applyAlignment="1" applyProtection="1">
      <alignment horizontal="left" vertical="center" wrapText="1"/>
    </xf>
    <xf numFmtId="3" fontId="0" fillId="34" borderId="0" xfId="0" applyNumberFormat="1" applyFont="1" applyFill="1" applyProtection="1"/>
    <xf numFmtId="164" fontId="49" fillId="34" borderId="0" xfId="0" applyNumberFormat="1" applyFont="1" applyFill="1" applyAlignment="1" applyProtection="1">
      <alignment wrapText="1"/>
    </xf>
    <xf numFmtId="1" fontId="0" fillId="0" borderId="0" xfId="0" applyNumberFormat="1" applyFont="1" applyFill="1" applyAlignment="1" applyProtection="1">
      <alignment horizontal="center" vertical="center"/>
    </xf>
    <xf numFmtId="0" fontId="51" fillId="0" borderId="0" xfId="0" applyFont="1" applyAlignment="1">
      <alignment horizontal="center"/>
    </xf>
    <xf numFmtId="0" fontId="0" fillId="20" borderId="0" xfId="0" applyFill="1"/>
    <xf numFmtId="0" fontId="0" fillId="29" borderId="0" xfId="0" applyFill="1" applyAlignment="1">
      <alignment horizontal="center"/>
    </xf>
    <xf numFmtId="0" fontId="0" fillId="29" borderId="0" xfId="0" applyFill="1"/>
    <xf numFmtId="0" fontId="0" fillId="20" borderId="0" xfId="0" applyFill="1" applyAlignment="1">
      <alignment horizontal="center"/>
    </xf>
    <xf numFmtId="0" fontId="0" fillId="32" borderId="0" xfId="0" applyFill="1" applyAlignment="1">
      <alignment horizontal="center"/>
    </xf>
    <xf numFmtId="0" fontId="0" fillId="32" borderId="0" xfId="0" applyFill="1"/>
    <xf numFmtId="0" fontId="0" fillId="0" borderId="0" xfId="0" applyFill="1" applyAlignment="1">
      <alignment horizontal="center"/>
    </xf>
    <xf numFmtId="0" fontId="0" fillId="0" borderId="0" xfId="0" applyFill="1"/>
    <xf numFmtId="0" fontId="0" fillId="83" borderId="0" xfId="0" applyFill="1" applyAlignment="1">
      <alignment horizontal="center"/>
    </xf>
    <xf numFmtId="0" fontId="0" fillId="83" borderId="0" xfId="0" applyFill="1"/>
    <xf numFmtId="0" fontId="0" fillId="83" borderId="0" xfId="0" applyNumberFormat="1" applyFont="1" applyFill="1" applyAlignment="1" applyProtection="1">
      <alignment horizontal="center" vertical="center"/>
    </xf>
    <xf numFmtId="0" fontId="0" fillId="83" borderId="45" xfId="0" applyNumberFormat="1" applyFont="1" applyFill="1" applyBorder="1" applyAlignment="1" applyProtection="1">
      <alignment horizontal="center" vertical="center" wrapText="1"/>
    </xf>
    <xf numFmtId="0" fontId="0" fillId="26" borderId="0" xfId="0" applyFill="1" applyAlignment="1">
      <alignment horizontal="center"/>
    </xf>
    <xf numFmtId="0" fontId="0" fillId="26" borderId="0" xfId="0" applyFill="1"/>
    <xf numFmtId="0" fontId="0" fillId="83" borderId="0" xfId="0" applyFill="1" applyBorder="1"/>
    <xf numFmtId="0" fontId="0" fillId="36" borderId="0" xfId="0" applyFill="1" applyAlignment="1">
      <alignment horizontal="center"/>
    </xf>
    <xf numFmtId="0" fontId="0" fillId="36" borderId="0" xfId="0" applyFill="1"/>
    <xf numFmtId="0" fontId="0" fillId="84" borderId="0" xfId="0" applyFill="1"/>
    <xf numFmtId="38" fontId="44" fillId="22" borderId="45" xfId="439" applyNumberFormat="1" applyFont="1" applyFill="1" applyBorder="1" applyAlignment="1" applyProtection="1">
      <alignment horizontal="center" vertical="center" wrapText="1"/>
    </xf>
    <xf numFmtId="4" fontId="0" fillId="0" borderId="0" xfId="0" applyNumberFormat="1"/>
    <xf numFmtId="49" fontId="35" fillId="31" borderId="13" xfId="611" applyNumberFormat="1" applyFill="1" applyBorder="1" applyAlignment="1" applyProtection="1">
      <alignment horizontal="center"/>
      <protection locked="0"/>
    </xf>
    <xf numFmtId="183" fontId="0" fillId="0" borderId="0" xfId="439" applyNumberFormat="1" applyFont="1" applyProtection="1"/>
    <xf numFmtId="43" fontId="0" fillId="0" borderId="0" xfId="0" applyNumberFormat="1" applyFont="1" applyProtection="1"/>
    <xf numFmtId="4" fontId="0" fillId="0" borderId="0" xfId="0" applyNumberFormat="1" applyFont="1" applyProtection="1"/>
    <xf numFmtId="0" fontId="0" fillId="29" borderId="0" xfId="0" applyFill="1" applyAlignment="1">
      <alignment wrapText="1"/>
    </xf>
    <xf numFmtId="184" fontId="41" fillId="31" borderId="66" xfId="0" applyNumberFormat="1" applyFont="1" applyFill="1" applyBorder="1" applyAlignment="1">
      <alignment wrapText="1"/>
    </xf>
    <xf numFmtId="184" fontId="56" fillId="0" borderId="28" xfId="439" applyNumberFormat="1" applyFont="1" applyFill="1" applyBorder="1" applyAlignment="1" applyProtection="1">
      <alignment horizontal="center" vertical="center" wrapText="1"/>
    </xf>
    <xf numFmtId="185" fontId="0" fillId="31" borderId="13" xfId="0" applyNumberFormat="1" applyFont="1" applyFill="1" applyBorder="1" applyAlignment="1" applyProtection="1">
      <alignment horizontal="center"/>
      <protection locked="0"/>
    </xf>
    <xf numFmtId="0" fontId="0" fillId="0" borderId="13" xfId="0" applyBorder="1"/>
    <xf numFmtId="0" fontId="0" fillId="0" borderId="40" xfId="0" applyBorder="1"/>
    <xf numFmtId="0" fontId="0" fillId="0" borderId="67" xfId="0" applyBorder="1"/>
    <xf numFmtId="0" fontId="39" fillId="78" borderId="88" xfId="0" applyFont="1" applyFill="1" applyBorder="1" applyAlignment="1">
      <alignment horizontal="left"/>
    </xf>
    <xf numFmtId="0" fontId="0" fillId="78" borderId="89" xfId="0" applyFill="1" applyBorder="1"/>
    <xf numFmtId="0" fontId="0" fillId="78" borderId="94" xfId="0" applyFill="1" applyBorder="1"/>
    <xf numFmtId="0" fontId="0" fillId="0" borderId="87" xfId="0" applyBorder="1"/>
    <xf numFmtId="0" fontId="162" fillId="0" borderId="68" xfId="0" applyFont="1" applyBorder="1" applyAlignment="1">
      <alignment horizontal="center" vertical="center" wrapText="1"/>
    </xf>
    <xf numFmtId="0" fontId="0" fillId="0" borderId="68" xfId="0" applyBorder="1"/>
    <xf numFmtId="0" fontId="162" fillId="0" borderId="13" xfId="0" applyFont="1" applyBorder="1" applyAlignment="1">
      <alignment horizontal="center" vertical="center" wrapText="1"/>
    </xf>
    <xf numFmtId="0" fontId="39" fillId="0" borderId="68" xfId="0" quotePrefix="1" applyFont="1" applyBorder="1" applyAlignment="1">
      <alignment horizontal="center" vertical="center"/>
    </xf>
    <xf numFmtId="0" fontId="39" fillId="0" borderId="57" xfId="0" quotePrefix="1" applyFont="1" applyBorder="1" applyAlignment="1">
      <alignment horizontal="center" vertical="center"/>
    </xf>
    <xf numFmtId="0" fontId="0" fillId="0" borderId="68" xfId="0" applyBorder="1" applyAlignment="1">
      <alignment horizontal="center" vertical="center" wrapText="1"/>
    </xf>
    <xf numFmtId="0" fontId="37" fillId="78" borderId="68" xfId="0" applyFont="1" applyFill="1" applyBorder="1" applyAlignment="1">
      <alignment vertical="center" wrapText="1"/>
    </xf>
    <xf numFmtId="0" fontId="0" fillId="78" borderId="68" xfId="0" applyFill="1" applyBorder="1" applyAlignment="1">
      <alignment vertical="center" wrapText="1"/>
    </xf>
    <xf numFmtId="0" fontId="37" fillId="78" borderId="57" xfId="0" applyFont="1" applyFill="1" applyBorder="1" applyAlignment="1">
      <alignment horizontal="justify" vertical="center" wrapText="1"/>
    </xf>
    <xf numFmtId="0" fontId="0" fillId="0" borderId="57" xfId="0" applyBorder="1" applyAlignment="1">
      <alignment vertical="center" wrapText="1"/>
    </xf>
    <xf numFmtId="0" fontId="39" fillId="0" borderId="57" xfId="0" quotePrefix="1" applyFont="1" applyBorder="1" applyAlignment="1">
      <alignment horizontal="center"/>
    </xf>
    <xf numFmtId="0" fontId="176" fillId="78" borderId="11" xfId="0" applyFont="1" applyFill="1" applyBorder="1" applyAlignment="1">
      <alignment horizontal="justify" vertical="center" wrapText="1"/>
    </xf>
    <xf numFmtId="0" fontId="39" fillId="0" borderId="41" xfId="0" applyFont="1" applyBorder="1" applyAlignment="1">
      <alignment vertical="center" wrapText="1"/>
    </xf>
    <xf numFmtId="0" fontId="39" fillId="0" borderId="38" xfId="0" applyFont="1" applyBorder="1" applyAlignment="1">
      <alignment vertical="center" wrapText="1"/>
    </xf>
    <xf numFmtId="5" fontId="0" fillId="0" borderId="57" xfId="0" applyNumberFormat="1" applyBorder="1" applyAlignment="1">
      <alignment horizontal="center" vertical="center"/>
    </xf>
    <xf numFmtId="0" fontId="0" fillId="0" borderId="57" xfId="0" applyBorder="1" applyAlignment="1">
      <alignment wrapText="1"/>
    </xf>
    <xf numFmtId="10" fontId="0" fillId="0" borderId="57" xfId="4688" applyNumberFormat="1" applyFont="1" applyFill="1" applyBorder="1" applyAlignment="1">
      <alignment horizontal="center" vertical="center"/>
    </xf>
    <xf numFmtId="10" fontId="0" fillId="0" borderId="57" xfId="0" applyNumberFormat="1" applyBorder="1" applyAlignment="1">
      <alignment horizontal="center" vertical="center"/>
    </xf>
    <xf numFmtId="0" fontId="39" fillId="78" borderId="11" xfId="0" applyFont="1" applyFill="1" applyBorder="1" applyAlignment="1">
      <alignment horizontal="justify" vertical="center" wrapText="1"/>
    </xf>
    <xf numFmtId="37" fontId="0" fillId="0" borderId="57" xfId="0" applyNumberFormat="1" applyBorder="1" applyAlignment="1">
      <alignment horizontal="center" vertical="center" wrapText="1"/>
    </xf>
    <xf numFmtId="37" fontId="68" fillId="85" borderId="57" xfId="0" applyNumberFormat="1" applyFont="1" applyFill="1" applyBorder="1" applyAlignment="1">
      <alignment horizontal="center" wrapText="1"/>
    </xf>
    <xf numFmtId="2" fontId="0" fillId="0" borderId="57" xfId="0" applyNumberFormat="1" applyBorder="1" applyAlignment="1">
      <alignment horizontal="center" vertical="center" wrapText="1"/>
    </xf>
    <xf numFmtId="0" fontId="0" fillId="0" borderId="57" xfId="0" applyBorder="1" applyAlignment="1">
      <alignment horizontal="left" vertical="center" wrapText="1"/>
    </xf>
    <xf numFmtId="0" fontId="39" fillId="0" borderId="11" xfId="0" applyFont="1" applyBorder="1" applyAlignment="1">
      <alignment vertical="center" wrapText="1"/>
    </xf>
    <xf numFmtId="0" fontId="45" fillId="78" borderId="13" xfId="0" applyFont="1" applyFill="1" applyBorder="1" applyAlignment="1">
      <alignment horizontal="center" vertical="center" wrapText="1"/>
    </xf>
    <xf numFmtId="0" fontId="39" fillId="78" borderId="57" xfId="0" applyFont="1" applyFill="1" applyBorder="1" applyAlignment="1">
      <alignment horizontal="center" wrapText="1"/>
    </xf>
    <xf numFmtId="0" fontId="0" fillId="78" borderId="88" xfId="0" applyFill="1" applyBorder="1"/>
    <xf numFmtId="49" fontId="39" fillId="0" borderId="57" xfId="0" quotePrefix="1" applyNumberFormat="1" applyFont="1" applyBorder="1" applyAlignment="1">
      <alignment horizontal="center" vertical="center"/>
    </xf>
    <xf numFmtId="0" fontId="0" fillId="0" borderId="57" xfId="0" applyBorder="1" applyAlignment="1">
      <alignment horizontal="justify" vertical="center"/>
    </xf>
    <xf numFmtId="0" fontId="0" fillId="0" borderId="57" xfId="0" quotePrefix="1" applyBorder="1"/>
    <xf numFmtId="0" fontId="39" fillId="0" borderId="57" xfId="0" applyFont="1" applyBorder="1" applyAlignment="1">
      <alignment horizontal="center" vertical="center"/>
    </xf>
    <xf numFmtId="0" fontId="39" fillId="78" borderId="11" xfId="0" applyFont="1" applyFill="1" applyBorder="1" applyAlignment="1">
      <alignment horizontal="left" vertical="center" wrapText="1"/>
    </xf>
    <xf numFmtId="0" fontId="0" fillId="1" borderId="57" xfId="0" applyFill="1" applyBorder="1" applyAlignment="1">
      <alignment horizontal="center" vertical="center" wrapText="1"/>
    </xf>
    <xf numFmtId="0" fontId="0" fillId="0" borderId="57" xfId="0" applyBorder="1" applyAlignment="1">
      <alignment horizontal="center" vertical="center"/>
    </xf>
    <xf numFmtId="37" fontId="0" fillId="0" borderId="57" xfId="0" applyNumberFormat="1" applyBorder="1" applyAlignment="1">
      <alignment horizontal="center" vertical="center"/>
    </xf>
    <xf numFmtId="0" fontId="39" fillId="0" borderId="84" xfId="0" applyFont="1" applyBorder="1" applyAlignment="1">
      <alignment horizontal="center" vertical="center"/>
    </xf>
    <xf numFmtId="181" fontId="0" fillId="0" borderId="0" xfId="0" applyNumberFormat="1"/>
    <xf numFmtId="10" fontId="44" fillId="0" borderId="0" xfId="4688" applyNumberFormat="1" applyFont="1"/>
    <xf numFmtId="0" fontId="44" fillId="0" borderId="0" xfId="26000" applyFont="1" applyAlignment="1">
      <alignment horizontal="center"/>
    </xf>
    <xf numFmtId="0" fontId="44" fillId="0" borderId="0" xfId="26000" applyFont="1"/>
    <xf numFmtId="0" fontId="33" fillId="0" borderId="0" xfId="0" applyFont="1"/>
    <xf numFmtId="0" fontId="57" fillId="81" borderId="0" xfId="26000" applyFont="1" applyFill="1"/>
    <xf numFmtId="0" fontId="44" fillId="81" borderId="0" xfId="26000" applyFont="1" applyFill="1"/>
    <xf numFmtId="0" fontId="57" fillId="0" borderId="0" xfId="26000" applyFont="1"/>
    <xf numFmtId="0" fontId="131" fillId="0" borderId="57" xfId="26000" applyFont="1" applyBorder="1"/>
    <xf numFmtId="9" fontId="57" fillId="0" borderId="0" xfId="26000" applyNumberFormat="1" applyFont="1" applyAlignment="1">
      <alignment horizontal="center"/>
    </xf>
    <xf numFmtId="38" fontId="44" fillId="80" borderId="0" xfId="26000" applyNumberFormat="1" applyFont="1" applyFill="1"/>
    <xf numFmtId="38" fontId="44" fillId="0" borderId="0" xfId="26000" applyNumberFormat="1" applyFont="1"/>
    <xf numFmtId="0" fontId="44" fillId="0" borderId="0" xfId="26000" applyFont="1" applyAlignment="1">
      <alignment wrapText="1"/>
    </xf>
    <xf numFmtId="0" fontId="57" fillId="0" borderId="0" xfId="26000" applyFont="1" applyAlignment="1">
      <alignment wrapText="1"/>
    </xf>
    <xf numFmtId="0" fontId="132" fillId="0" borderId="0" xfId="26000" applyFont="1" applyAlignment="1">
      <alignment wrapText="1"/>
    </xf>
    <xf numFmtId="164" fontId="44" fillId="0" borderId="0" xfId="26000" applyNumberFormat="1" applyFont="1"/>
    <xf numFmtId="0" fontId="57" fillId="0" borderId="0" xfId="26000" applyFont="1" applyAlignment="1">
      <alignment horizontal="center"/>
    </xf>
    <xf numFmtId="0" fontId="132" fillId="0" borderId="0" xfId="26000" applyFont="1"/>
    <xf numFmtId="0" fontId="44" fillId="0" borderId="0" xfId="26000" applyFont="1" applyAlignment="1">
      <alignment vertical="top"/>
    </xf>
    <xf numFmtId="0" fontId="132" fillId="0" borderId="0" xfId="26000" applyFont="1" applyAlignment="1">
      <alignment vertical="top" wrapText="1"/>
    </xf>
    <xf numFmtId="37" fontId="44" fillId="0" borderId="57" xfId="29549" applyNumberFormat="1" applyFont="1" applyBorder="1" applyProtection="1"/>
    <xf numFmtId="37" fontId="44" fillId="0" borderId="57" xfId="29549" applyNumberFormat="1" applyFont="1" applyFill="1" applyBorder="1" applyProtection="1"/>
    <xf numFmtId="37" fontId="44" fillId="0" borderId="0" xfId="26000" applyNumberFormat="1" applyFont="1"/>
    <xf numFmtId="37" fontId="57" fillId="0" borderId="57" xfId="26000" applyNumberFormat="1" applyFont="1" applyBorder="1"/>
    <xf numFmtId="37" fontId="57" fillId="0" borderId="68" xfId="29549" applyNumberFormat="1" applyFont="1" applyBorder="1" applyProtection="1"/>
    <xf numFmtId="37" fontId="57" fillId="0" borderId="67" xfId="29549" applyNumberFormat="1" applyFont="1" applyBorder="1" applyProtection="1"/>
    <xf numFmtId="0" fontId="39" fillId="0" borderId="0" xfId="682" applyFont="1" applyAlignment="1">
      <alignment wrapText="1"/>
    </xf>
    <xf numFmtId="0" fontId="133" fillId="0" borderId="0" xfId="682" applyFont="1"/>
    <xf numFmtId="0" fontId="39" fillId="0" borderId="0" xfId="682" applyFont="1" applyAlignment="1">
      <alignment horizontal="left"/>
    </xf>
    <xf numFmtId="0" fontId="33" fillId="0" borderId="0" xfId="682" applyFont="1"/>
    <xf numFmtId="42" fontId="39" fillId="0" borderId="0" xfId="546" applyNumberFormat="1" applyFont="1" applyFill="1" applyBorder="1"/>
    <xf numFmtId="0" fontId="138" fillId="0" borderId="0" xfId="682" applyFont="1" applyAlignment="1">
      <alignment horizontal="left" vertical="center" wrapText="1"/>
    </xf>
    <xf numFmtId="10" fontId="39" fillId="0" borderId="19" xfId="682" applyNumberFormat="1" applyFont="1" applyBorder="1" applyAlignment="1">
      <alignment horizontal="right" vertical="center"/>
    </xf>
    <xf numFmtId="0" fontId="0" fillId="78" borderId="11" xfId="0" applyFill="1" applyBorder="1" applyAlignment="1">
      <alignment horizontal="center"/>
    </xf>
    <xf numFmtId="0" fontId="44" fillId="0" borderId="91" xfId="0" applyFont="1" applyBorder="1"/>
    <xf numFmtId="0" fontId="44" fillId="0" borderId="0" xfId="0" applyFont="1"/>
    <xf numFmtId="0" fontId="44" fillId="0" borderId="74" xfId="0" applyFont="1" applyBorder="1"/>
    <xf numFmtId="0" fontId="44" fillId="0" borderId="75" xfId="0" applyFont="1" applyBorder="1"/>
    <xf numFmtId="0" fontId="178" fillId="0" borderId="0" xfId="0" applyFont="1" applyAlignment="1">
      <alignment vertical="center" wrapText="1"/>
    </xf>
    <xf numFmtId="0" fontId="44" fillId="0" borderId="85" xfId="0" applyFont="1" applyBorder="1" applyAlignment="1">
      <alignment wrapText="1"/>
    </xf>
    <xf numFmtId="1" fontId="44" fillId="0" borderId="0" xfId="0" applyNumberFormat="1" applyFont="1"/>
    <xf numFmtId="0" fontId="44" fillId="0" borderId="83" xfId="0" applyFont="1" applyBorder="1"/>
    <xf numFmtId="0" fontId="44" fillId="0" borderId="0" xfId="0" applyFont="1" applyAlignment="1">
      <alignment horizontal="center"/>
    </xf>
    <xf numFmtId="0" fontId="44" fillId="0" borderId="0" xfId="0" applyFont="1" applyAlignment="1">
      <alignment horizontal="center" wrapText="1"/>
    </xf>
    <xf numFmtId="9" fontId="44" fillId="0" borderId="0" xfId="4688" applyFont="1" applyFill="1" applyBorder="1"/>
    <xf numFmtId="10" fontId="44" fillId="0" borderId="74" xfId="0" applyNumberFormat="1" applyFont="1" applyBorder="1"/>
    <xf numFmtId="2" fontId="44" fillId="0" borderId="0" xfId="4688" applyNumberFormat="1" applyFont="1"/>
    <xf numFmtId="2" fontId="44" fillId="0" borderId="0" xfId="0" applyNumberFormat="1" applyFont="1"/>
    <xf numFmtId="168" fontId="44" fillId="0" borderId="0" xfId="0" applyNumberFormat="1" applyFont="1"/>
    <xf numFmtId="168" fontId="44" fillId="0" borderId="74" xfId="0" applyNumberFormat="1" applyFont="1" applyBorder="1"/>
    <xf numFmtId="168" fontId="44" fillId="0" borderId="75" xfId="0" applyNumberFormat="1" applyFont="1" applyBorder="1"/>
    <xf numFmtId="164" fontId="44" fillId="0" borderId="0" xfId="439" applyNumberFormat="1" applyFont="1"/>
    <xf numFmtId="10" fontId="44" fillId="0" borderId="0" xfId="4688" applyNumberFormat="1" applyFont="1" applyFill="1" applyBorder="1"/>
    <xf numFmtId="0" fontId="44" fillId="0" borderId="0" xfId="0" applyFont="1" applyAlignment="1">
      <alignment wrapText="1"/>
    </xf>
    <xf numFmtId="43" fontId="44" fillId="0" borderId="0" xfId="439" applyFont="1" applyFill="1" applyBorder="1"/>
    <xf numFmtId="43" fontId="44" fillId="0" borderId="0" xfId="0" applyNumberFormat="1" applyFont="1"/>
    <xf numFmtId="39" fontId="44" fillId="0" borderId="0" xfId="0" applyNumberFormat="1" applyFont="1"/>
    <xf numFmtId="2" fontId="44" fillId="0" borderId="0" xfId="439" applyNumberFormat="1" applyFont="1" applyFill="1" applyBorder="1"/>
    <xf numFmtId="167" fontId="44" fillId="0" borderId="0" xfId="545" applyNumberFormat="1" applyFont="1" applyFill="1" applyBorder="1"/>
    <xf numFmtId="0" fontId="57" fillId="0" borderId="0" xfId="0" applyFont="1" applyAlignment="1">
      <alignment wrapText="1"/>
    </xf>
    <xf numFmtId="0" fontId="44" fillId="0" borderId="85" xfId="0" applyFont="1" applyBorder="1"/>
    <xf numFmtId="37" fontId="44" fillId="0" borderId="0" xfId="0" applyNumberFormat="1" applyFont="1" applyAlignment="1">
      <alignment horizontal="center"/>
    </xf>
    <xf numFmtId="0" fontId="44" fillId="0" borderId="86" xfId="0" applyFont="1" applyBorder="1"/>
    <xf numFmtId="0" fontId="44" fillId="34" borderId="0" xfId="0" applyFont="1" applyFill="1"/>
    <xf numFmtId="0" fontId="44" fillId="29" borderId="0" xfId="0" applyFont="1" applyFill="1"/>
    <xf numFmtId="0" fontId="44" fillId="29" borderId="0" xfId="0" applyFont="1" applyFill="1" applyAlignment="1">
      <alignment wrapText="1"/>
    </xf>
    <xf numFmtId="0" fontId="44" fillId="0" borderId="77" xfId="0" applyFont="1" applyBorder="1"/>
    <xf numFmtId="0" fontId="44" fillId="0" borderId="100" xfId="0" applyFont="1" applyBorder="1"/>
    <xf numFmtId="0" fontId="44" fillId="0" borderId="12" xfId="0" applyFont="1" applyBorder="1"/>
    <xf numFmtId="0" fontId="44" fillId="0" borderId="0" xfId="0" quotePrefix="1" applyFont="1"/>
    <xf numFmtId="0" fontId="44" fillId="0" borderId="0" xfId="0" applyFont="1" applyFill="1"/>
    <xf numFmtId="0" fontId="0" fillId="0" borderId="0" xfId="0" applyFill="1" applyAlignment="1">
      <alignment horizontal="left" vertical="center"/>
    </xf>
    <xf numFmtId="0" fontId="0" fillId="0" borderId="0" xfId="0" applyFill="1" applyAlignment="1">
      <alignment wrapText="1"/>
    </xf>
    <xf numFmtId="0" fontId="179" fillId="0" borderId="0" xfId="0" applyFont="1" applyFill="1" applyAlignment="1">
      <alignment horizontal="left" vertical="center"/>
    </xf>
    <xf numFmtId="0" fontId="39" fillId="0" borderId="13" xfId="0" applyFont="1" applyFill="1" applyBorder="1" applyAlignment="1">
      <alignment horizontal="left" vertical="center"/>
    </xf>
    <xf numFmtId="0" fontId="0" fillId="0" borderId="16" xfId="0" applyFill="1" applyBorder="1"/>
    <xf numFmtId="0" fontId="80" fillId="0" borderId="41" xfId="0" applyFont="1" applyFill="1" applyBorder="1"/>
    <xf numFmtId="0" fontId="0" fillId="87" borderId="0" xfId="0" applyFill="1" applyAlignment="1">
      <alignment horizontal="center"/>
    </xf>
    <xf numFmtId="0" fontId="0" fillId="87" borderId="0" xfId="0" applyFill="1" applyAlignment="1">
      <alignment wrapText="1"/>
    </xf>
    <xf numFmtId="0" fontId="0" fillId="87" borderId="0" xfId="0" applyFill="1"/>
    <xf numFmtId="0" fontId="0" fillId="34" borderId="10" xfId="0" applyFill="1" applyBorder="1" applyAlignment="1">
      <alignment horizontal="center" vertical="center"/>
    </xf>
    <xf numFmtId="0" fontId="0" fillId="34" borderId="10" xfId="0" applyFill="1" applyBorder="1" applyAlignment="1">
      <alignment vertical="center" wrapText="1"/>
    </xf>
    <xf numFmtId="0" fontId="0" fillId="34" borderId="0" xfId="0" applyNumberFormat="1" applyFont="1" applyFill="1" applyAlignment="1" applyProtection="1">
      <alignment horizontal="center" vertical="center"/>
    </xf>
    <xf numFmtId="0" fontId="0" fillId="34" borderId="0" xfId="0" applyFill="1" applyAlignment="1">
      <alignment vertical="center" wrapText="1"/>
    </xf>
    <xf numFmtId="38" fontId="44" fillId="34" borderId="0" xfId="439" applyNumberFormat="1" applyFont="1" applyFill="1" applyAlignment="1" applyProtection="1">
      <alignment horizontal="center" vertical="center" wrapText="1"/>
    </xf>
    <xf numFmtId="0" fontId="0" fillId="34" borderId="0" xfId="0" applyFill="1" applyAlignment="1">
      <alignment horizontal="center" vertical="center"/>
    </xf>
    <xf numFmtId="0" fontId="39" fillId="34" borderId="0" xfId="0" applyFont="1" applyFill="1" applyAlignment="1" applyProtection="1">
      <alignment horizontal="center" vertical="center" wrapText="1"/>
    </xf>
    <xf numFmtId="0" fontId="80" fillId="0" borderId="41" xfId="0" applyFont="1" applyFill="1" applyBorder="1" applyAlignment="1">
      <alignment wrapText="1"/>
    </xf>
    <xf numFmtId="0" fontId="0" fillId="0" borderId="16" xfId="0" applyFill="1" applyBorder="1" applyAlignment="1">
      <alignment wrapText="1"/>
    </xf>
    <xf numFmtId="0" fontId="0" fillId="0" borderId="0" xfId="0" applyFill="1" applyBorder="1"/>
    <xf numFmtId="0" fontId="0" fillId="0" borderId="0" xfId="0" applyBorder="1"/>
    <xf numFmtId="0" fontId="0" fillId="0" borderId="0" xfId="0" applyBorder="1" applyAlignment="1">
      <alignment vertical="center"/>
    </xf>
    <xf numFmtId="0" fontId="0" fillId="34" borderId="10" xfId="0" applyFill="1" applyBorder="1" applyAlignment="1">
      <alignment vertical="center"/>
    </xf>
    <xf numFmtId="14" fontId="0" fillId="36" borderId="0" xfId="0" applyNumberFormat="1" applyFont="1" applyFill="1" applyAlignment="1" applyProtection="1">
      <alignment horizontal="center"/>
    </xf>
    <xf numFmtId="37" fontId="44" fillId="0" borderId="57" xfId="29549" applyNumberFormat="1" applyFont="1" applyFill="1" applyBorder="1" applyAlignment="1" applyProtection="1">
      <alignment horizontal="center"/>
    </xf>
    <xf numFmtId="38" fontId="44" fillId="0" borderId="0" xfId="26000" applyNumberFormat="1" applyFont="1" applyAlignment="1"/>
    <xf numFmtId="0" fontId="33" fillId="0" borderId="0" xfId="29549" applyNumberFormat="1" applyFont="1" applyFill="1" applyBorder="1" applyProtection="1"/>
    <xf numFmtId="0" fontId="6" fillId="80" borderId="0" xfId="26000" applyFont="1" applyFill="1"/>
    <xf numFmtId="0" fontId="6" fillId="35" borderId="0" xfId="26000" applyFont="1" applyFill="1"/>
    <xf numFmtId="0" fontId="6" fillId="0" borderId="0" xfId="26000" applyFont="1" applyFill="1"/>
    <xf numFmtId="37" fontId="44" fillId="35" borderId="57" xfId="29549" applyNumberFormat="1" applyFont="1" applyFill="1" applyBorder="1" applyAlignment="1" applyProtection="1">
      <alignment horizontal="center"/>
    </xf>
    <xf numFmtId="37" fontId="44" fillId="35" borderId="57" xfId="29549" applyNumberFormat="1" applyFont="1" applyFill="1" applyBorder="1" applyProtection="1"/>
    <xf numFmtId="0" fontId="44" fillId="0" borderId="0" xfId="26000" applyFont="1" applyFill="1"/>
    <xf numFmtId="0" fontId="44" fillId="0" borderId="45" xfId="0" applyNumberFormat="1" applyFont="1" applyFill="1" applyBorder="1" applyAlignment="1" applyProtection="1">
      <alignment horizontal="left" vertical="center" wrapText="1"/>
    </xf>
    <xf numFmtId="0" fontId="0" fillId="0" borderId="0" xfId="0" quotePrefix="1" applyFont="1" applyAlignment="1" applyProtection="1">
      <alignment vertical="center" wrapText="1"/>
    </xf>
    <xf numFmtId="0" fontId="39" fillId="32" borderId="45" xfId="0" applyNumberFormat="1" applyFont="1" applyFill="1" applyBorder="1" applyAlignment="1" applyProtection="1">
      <alignment horizontal="center" vertical="center"/>
    </xf>
    <xf numFmtId="0" fontId="0" fillId="32" borderId="45" xfId="0" applyFont="1" applyFill="1" applyBorder="1" applyAlignment="1" applyProtection="1">
      <alignment vertical="center" wrapText="1"/>
    </xf>
    <xf numFmtId="37" fontId="0" fillId="32" borderId="45" xfId="439" applyNumberFormat="1" applyFont="1" applyFill="1" applyBorder="1" applyAlignment="1" applyProtection="1">
      <alignment vertical="center"/>
    </xf>
    <xf numFmtId="0" fontId="0" fillId="36" borderId="0" xfId="0" applyFont="1" applyFill="1" applyAlignment="1" applyProtection="1">
      <alignment horizontal="center" vertical="center"/>
    </xf>
    <xf numFmtId="41" fontId="69" fillId="31" borderId="81" xfId="439" applyNumberFormat="1" applyFont="1" applyFill="1" applyBorder="1" applyAlignment="1">
      <alignment vertical="center" wrapText="1"/>
    </xf>
    <xf numFmtId="41" fontId="69" fillId="31" borderId="0" xfId="439" applyNumberFormat="1" applyFont="1" applyFill="1" applyAlignment="1">
      <alignment vertical="center" wrapText="1"/>
    </xf>
    <xf numFmtId="41" fontId="69" fillId="31" borderId="93" xfId="439" applyNumberFormat="1" applyFont="1" applyFill="1" applyBorder="1" applyAlignment="1">
      <alignment vertical="center" wrapText="1"/>
    </xf>
    <xf numFmtId="41" fontId="69" fillId="31" borderId="82" xfId="439" applyNumberFormat="1" applyFont="1" applyFill="1" applyBorder="1" applyAlignment="1">
      <alignment vertical="center" wrapText="1"/>
    </xf>
    <xf numFmtId="0" fontId="0" fillId="34" borderId="0" xfId="0" applyFill="1" applyAlignment="1">
      <alignment horizontal="center" vertical="center" wrapText="1"/>
    </xf>
    <xf numFmtId="0" fontId="0" fillId="34" borderId="0" xfId="0" applyNumberFormat="1" applyFont="1" applyFill="1" applyAlignment="1" applyProtection="1">
      <alignment vertical="center" wrapText="1"/>
    </xf>
    <xf numFmtId="14" fontId="56" fillId="36" borderId="23" xfId="439" applyNumberFormat="1" applyFont="1" applyFill="1" applyBorder="1" applyAlignment="1" applyProtection="1">
      <alignment horizontal="center" vertical="center" wrapText="1"/>
    </xf>
    <xf numFmtId="0" fontId="0" fillId="34" borderId="0" xfId="0" applyFill="1" applyAlignment="1">
      <alignment horizontal="left" vertical="center" wrapText="1"/>
    </xf>
    <xf numFmtId="10" fontId="182" fillId="0" borderId="57" xfId="4688" applyNumberFormat="1" applyFont="1" applyFill="1" applyBorder="1" applyAlignment="1">
      <alignment horizontal="center" vertical="center" wrapText="1"/>
    </xf>
    <xf numFmtId="10" fontId="182" fillId="0" borderId="57" xfId="0" applyNumberFormat="1" applyFont="1" applyBorder="1" applyAlignment="1">
      <alignment horizontal="center" vertical="center" wrapText="1"/>
    </xf>
    <xf numFmtId="37" fontId="182" fillId="0" borderId="57" xfId="0" applyNumberFormat="1" applyFont="1" applyBorder="1" applyAlignment="1">
      <alignment horizontal="center" vertical="center" wrapText="1"/>
    </xf>
    <xf numFmtId="164" fontId="44" fillId="0" borderId="16" xfId="26000" applyNumberFormat="1" applyFont="1" applyBorder="1"/>
    <xf numFmtId="40" fontId="44" fillId="0" borderId="0" xfId="439" applyNumberFormat="1" applyFont="1" applyFill="1" applyAlignment="1" applyProtection="1">
      <alignment horizontal="center" vertical="center" wrapText="1"/>
    </xf>
    <xf numFmtId="0" fontId="39" fillId="86" borderId="0" xfId="0" applyFont="1" applyFill="1" applyAlignment="1" applyProtection="1">
      <alignment horizontal="center" wrapText="1"/>
      <protection locked="0"/>
    </xf>
    <xf numFmtId="0" fontId="37" fillId="78" borderId="11" xfId="0" applyFont="1" applyFill="1" applyBorder="1" applyAlignment="1">
      <alignment horizontal="justify" vertical="center" wrapText="1"/>
    </xf>
    <xf numFmtId="6" fontId="0" fillId="0" borderId="57" xfId="0" applyNumberFormat="1" applyBorder="1" applyAlignment="1">
      <alignment horizontal="center" vertical="center" wrapText="1"/>
    </xf>
    <xf numFmtId="0" fontId="0" fillId="0" borderId="87" xfId="0" applyBorder="1" applyAlignment="1">
      <alignment horizontal="justify" vertical="center"/>
    </xf>
    <xf numFmtId="0" fontId="44" fillId="0" borderId="57" xfId="0" applyFont="1" applyBorder="1" applyAlignment="1">
      <alignment horizontal="center" vertical="center" wrapText="1"/>
    </xf>
    <xf numFmtId="0" fontId="175" fillId="78" borderId="13" xfId="0" applyFont="1" applyFill="1" applyBorder="1" applyAlignment="1">
      <alignment horizontal="center" vertical="center" wrapText="1"/>
    </xf>
    <xf numFmtId="6" fontId="0" fillId="0" borderId="57" xfId="0" applyNumberFormat="1" applyBorder="1" applyAlignment="1">
      <alignment horizontal="center" vertical="center"/>
    </xf>
    <xf numFmtId="6" fontId="0" fillId="0" borderId="57" xfId="545" applyNumberFormat="1" applyFont="1" applyFill="1" applyBorder="1" applyAlignment="1">
      <alignment horizontal="center" vertical="center"/>
    </xf>
    <xf numFmtId="49" fontId="44" fillId="0" borderId="0" xfId="4688" applyNumberFormat="1" applyFont="1"/>
    <xf numFmtId="0" fontId="0" fillId="0" borderId="10" xfId="0" applyFill="1" applyBorder="1" applyAlignment="1">
      <alignment horizontal="center" vertical="center"/>
    </xf>
    <xf numFmtId="0" fontId="0" fillId="0" borderId="10" xfId="0" applyFill="1" applyBorder="1" applyAlignment="1">
      <alignment vertical="center" wrapText="1"/>
    </xf>
    <xf numFmtId="0" fontId="0" fillId="0" borderId="10" xfId="0" applyFill="1" applyBorder="1" applyAlignment="1">
      <alignment wrapText="1"/>
    </xf>
    <xf numFmtId="49" fontId="0" fillId="78" borderId="0" xfId="0" applyNumberFormat="1" applyFont="1" applyFill="1" applyBorder="1" applyAlignment="1">
      <alignment horizontal="center" vertical="center" wrapText="1"/>
    </xf>
    <xf numFmtId="49" fontId="39" fillId="29" borderId="0" xfId="439" applyNumberFormat="1" applyFont="1" applyFill="1" applyAlignment="1" applyProtection="1">
      <alignment horizontal="center" vertical="center" wrapText="1"/>
      <protection locked="0"/>
    </xf>
    <xf numFmtId="0" fontId="0" fillId="88" borderId="25" xfId="0" applyNumberFormat="1" applyFont="1" applyFill="1" applyBorder="1" applyAlignment="1" applyProtection="1">
      <alignment horizontal="left" vertical="center" wrapText="1"/>
    </xf>
    <xf numFmtId="0" fontId="56" fillId="88" borderId="23" xfId="0" applyNumberFormat="1" applyFont="1" applyFill="1" applyBorder="1" applyAlignment="1" applyProtection="1">
      <alignment horizontal="left" vertical="center" wrapText="1"/>
    </xf>
    <xf numFmtId="0" fontId="0" fillId="88" borderId="23" xfId="0" applyNumberFormat="1" applyFont="1" applyFill="1" applyBorder="1" applyAlignment="1" applyProtection="1">
      <alignment horizontal="left" vertical="center" wrapText="1"/>
    </xf>
    <xf numFmtId="173" fontId="44" fillId="0" borderId="0" xfId="439" applyNumberFormat="1" applyFont="1" applyFill="1" applyAlignment="1" applyProtection="1">
      <alignment horizontal="center" vertical="center" wrapText="1"/>
    </xf>
    <xf numFmtId="41" fontId="69" fillId="34" borderId="0" xfId="0" applyNumberFormat="1" applyFont="1" applyFill="1" applyAlignment="1" applyProtection="1">
      <alignment wrapText="1"/>
    </xf>
    <xf numFmtId="38" fontId="68" fillId="36" borderId="0" xfId="0" applyNumberFormat="1" applyFont="1" applyFill="1" applyAlignment="1" applyProtection="1">
      <alignment vertical="center" wrapText="1"/>
      <protection locked="0"/>
    </xf>
    <xf numFmtId="39" fontId="68" fillId="34" borderId="0" xfId="439" applyNumberFormat="1" applyFont="1" applyFill="1" applyBorder="1" applyAlignment="1" applyProtection="1">
      <alignment horizontal="center" vertical="center" wrapText="1"/>
    </xf>
    <xf numFmtId="0" fontId="0" fillId="0" borderId="76" xfId="0" applyFill="1" applyBorder="1" applyAlignment="1">
      <alignment vertical="center"/>
    </xf>
    <xf numFmtId="49" fontId="0" fillId="0" borderId="0" xfId="0" applyNumberFormat="1" applyAlignment="1">
      <alignment wrapText="1"/>
    </xf>
    <xf numFmtId="49" fontId="0" fillId="78" borderId="64" xfId="439" applyNumberFormat="1" applyFont="1" applyFill="1" applyBorder="1" applyAlignment="1" applyProtection="1">
      <alignment horizontal="center" vertical="center" wrapText="1"/>
    </xf>
    <xf numFmtId="0" fontId="0" fillId="22" borderId="102" xfId="0" applyFont="1" applyFill="1" applyBorder="1" applyAlignment="1" applyProtection="1">
      <alignment vertical="center"/>
    </xf>
    <xf numFmtId="39" fontId="56" fillId="0" borderId="103" xfId="439" applyNumberFormat="1" applyFont="1" applyFill="1" applyBorder="1" applyAlignment="1" applyProtection="1">
      <alignment horizontal="center" vertical="center" wrapText="1"/>
    </xf>
    <xf numFmtId="164" fontId="56" fillId="0" borderId="103" xfId="439" applyNumberFormat="1" applyFont="1" applyFill="1" applyBorder="1" applyAlignment="1" applyProtection="1">
      <alignment horizontal="center" vertical="center" wrapText="1"/>
    </xf>
    <xf numFmtId="3" fontId="56" fillId="0" borderId="101" xfId="439" applyNumberFormat="1" applyFont="1" applyFill="1" applyBorder="1" applyAlignment="1" applyProtection="1">
      <alignment horizontal="center" vertical="center" wrapText="1"/>
    </xf>
    <xf numFmtId="3" fontId="56" fillId="0" borderId="28" xfId="439" applyNumberFormat="1" applyFont="1" applyFill="1" applyBorder="1" applyAlignment="1" applyProtection="1">
      <alignment horizontal="center" vertical="center" wrapText="1"/>
    </xf>
    <xf numFmtId="0" fontId="186" fillId="73" borderId="0" xfId="30098" applyFont="1" applyFill="1" applyAlignment="1">
      <alignment vertical="center" wrapText="1"/>
    </xf>
    <xf numFmtId="173" fontId="44" fillId="35" borderId="0" xfId="26000" applyNumberFormat="1" applyFont="1" applyFill="1"/>
    <xf numFmtId="37" fontId="44" fillId="36" borderId="0" xfId="0" applyNumberFormat="1" applyFont="1" applyFill="1"/>
    <xf numFmtId="0" fontId="0" fillId="89" borderId="57" xfId="0" applyNumberFormat="1" applyFill="1" applyBorder="1" applyAlignment="1">
      <alignment horizontal="center" vertical="center" wrapText="1"/>
    </xf>
    <xf numFmtId="10" fontId="0" fillId="0" borderId="57" xfId="0" applyNumberFormat="1" applyFill="1" applyBorder="1" applyAlignment="1">
      <alignment horizontal="center" vertical="center" wrapText="1"/>
    </xf>
    <xf numFmtId="39" fontId="44" fillId="36" borderId="0" xfId="4688" applyNumberFormat="1" applyFont="1" applyFill="1" applyBorder="1"/>
    <xf numFmtId="0" fontId="39" fillId="26" borderId="0" xfId="0" applyFont="1" applyFill="1" applyAlignment="1">
      <alignment horizontal="center" vertical="center"/>
    </xf>
    <xf numFmtId="186" fontId="52" fillId="0" borderId="0" xfId="682" applyNumberFormat="1" applyFont="1"/>
    <xf numFmtId="0" fontId="52" fillId="0" borderId="0" xfId="0" applyFont="1" applyAlignment="1">
      <alignment horizontal="center"/>
    </xf>
    <xf numFmtId="0" fontId="52" fillId="0" borderId="0" xfId="0" applyFont="1"/>
    <xf numFmtId="0" fontId="52" fillId="0" borderId="0" xfId="0" quotePrefix="1" applyFont="1"/>
    <xf numFmtId="0" fontId="0" fillId="0" borderId="0" xfId="0" quotePrefix="1"/>
    <xf numFmtId="164" fontId="0" fillId="0" borderId="0" xfId="0" applyNumberFormat="1"/>
    <xf numFmtId="0" fontId="138" fillId="27" borderId="0" xfId="682" applyFont="1" applyFill="1" applyAlignment="1">
      <alignment vertical="center" wrapText="1"/>
    </xf>
    <xf numFmtId="0" fontId="0" fillId="0" borderId="0" xfId="0" quotePrefix="1" applyAlignment="1">
      <alignment horizontal="center"/>
    </xf>
    <xf numFmtId="0" fontId="137" fillId="0" borderId="0" xfId="0" applyFont="1" applyAlignment="1">
      <alignment horizontal="left" vertical="center" wrapText="1"/>
    </xf>
    <xf numFmtId="186" fontId="49" fillId="0" borderId="0" xfId="682" applyNumberFormat="1" applyFont="1"/>
    <xf numFmtId="0" fontId="39" fillId="26" borderId="17" xfId="0" applyFont="1" applyFill="1" applyBorder="1" applyAlignment="1">
      <alignment horizontal="center" vertical="center"/>
    </xf>
    <xf numFmtId="3" fontId="52" fillId="0" borderId="0" xfId="0" applyNumberFormat="1" applyFont="1"/>
    <xf numFmtId="186" fontId="52" fillId="0" borderId="0" xfId="682" applyNumberFormat="1" applyFont="1" applyAlignment="1">
      <alignment horizontal="left"/>
    </xf>
    <xf numFmtId="186" fontId="39" fillId="0" borderId="0" xfId="682" applyNumberFormat="1" applyFont="1" applyAlignment="1">
      <alignment horizontal="left"/>
    </xf>
    <xf numFmtId="42" fontId="0" fillId="0" borderId="0" xfId="0" applyNumberFormat="1"/>
    <xf numFmtId="186" fontId="49" fillId="0" borderId="0" xfId="682" applyNumberFormat="1" applyFont="1" applyAlignment="1">
      <alignment horizontal="left"/>
    </xf>
    <xf numFmtId="10" fontId="39" fillId="0" borderId="0" xfId="682" applyNumberFormat="1" applyFont="1" applyAlignment="1">
      <alignment horizontal="right" vertical="center"/>
    </xf>
    <xf numFmtId="0" fontId="52" fillId="0" borderId="0" xfId="682" applyFont="1" applyAlignment="1">
      <alignment horizontal="left"/>
    </xf>
    <xf numFmtId="186" fontId="49" fillId="78" borderId="0" xfId="682" applyNumberFormat="1" applyFont="1" applyFill="1" applyAlignment="1">
      <alignment horizontal="left"/>
    </xf>
    <xf numFmtId="186" fontId="52" fillId="78" borderId="0" xfId="682" applyNumberFormat="1" applyFont="1" applyFill="1" applyAlignment="1">
      <alignment horizontal="left"/>
    </xf>
    <xf numFmtId="0" fontId="0" fillId="78" borderId="0" xfId="0" applyFill="1" applyAlignment="1">
      <alignment horizontal="center"/>
    </xf>
    <xf numFmtId="0" fontId="0" fillId="78" borderId="0" xfId="0" applyFill="1" applyAlignment="1">
      <alignment wrapText="1"/>
    </xf>
    <xf numFmtId="0" fontId="0" fillId="0" borderId="0" xfId="0" quotePrefix="1" applyAlignment="1">
      <alignment wrapText="1"/>
    </xf>
    <xf numFmtId="0" fontId="0" fillId="0" borderId="0" xfId="0" applyAlignment="1">
      <alignment horizontal="left" wrapText="1"/>
    </xf>
    <xf numFmtId="0" fontId="40" fillId="26" borderId="0" xfId="0" applyFont="1" applyFill="1"/>
    <xf numFmtId="0" fontId="49" fillId="26" borderId="17" xfId="682" applyFont="1" applyFill="1" applyBorder="1" applyAlignment="1">
      <alignment horizontal="center"/>
    </xf>
    <xf numFmtId="0" fontId="187" fillId="0" borderId="0" xfId="682" applyFont="1" applyAlignment="1">
      <alignment vertical="center"/>
    </xf>
    <xf numFmtId="0" fontId="0" fillId="78" borderId="0" xfId="0" applyNumberFormat="1" applyFont="1" applyFill="1" applyBorder="1" applyAlignment="1" applyProtection="1">
      <alignment horizontal="left" vertical="center" wrapText="1"/>
    </xf>
    <xf numFmtId="42" fontId="136" fillId="26" borderId="0" xfId="546" applyNumberFormat="1" applyFont="1" applyFill="1"/>
    <xf numFmtId="41" fontId="136" fillId="26" borderId="0" xfId="546" applyNumberFormat="1" applyFont="1" applyFill="1"/>
    <xf numFmtId="41" fontId="136" fillId="26" borderId="0" xfId="682" applyNumberFormat="1" applyFont="1" applyFill="1"/>
    <xf numFmtId="41" fontId="52" fillId="26" borderId="0" xfId="682" applyNumberFormat="1" applyFont="1" applyFill="1"/>
    <xf numFmtId="41" fontId="52" fillId="26" borderId="17" xfId="449" applyNumberFormat="1" applyFont="1" applyFill="1" applyBorder="1"/>
    <xf numFmtId="42" fontId="52" fillId="26" borderId="0" xfId="31723" applyNumberFormat="1" applyFont="1" applyFill="1"/>
    <xf numFmtId="41" fontId="136" fillId="26" borderId="0" xfId="0" applyNumberFormat="1" applyFont="1" applyFill="1"/>
    <xf numFmtId="0" fontId="40" fillId="34" borderId="0" xfId="682" applyFont="1" applyFill="1" applyAlignment="1"/>
    <xf numFmtId="42" fontId="39" fillId="34" borderId="18" xfId="546" applyNumberFormat="1" applyFont="1" applyFill="1" applyBorder="1"/>
    <xf numFmtId="42" fontId="49" fillId="34" borderId="19" xfId="546" applyNumberFormat="1" applyFont="1" applyFill="1" applyBorder="1"/>
    <xf numFmtId="0" fontId="0" fillId="26" borderId="17" xfId="0" applyFill="1" applyBorder="1" applyAlignment="1">
      <alignment horizontal="center" wrapText="1"/>
    </xf>
    <xf numFmtId="0" fontId="0" fillId="26" borderId="17" xfId="0" applyFill="1" applyBorder="1" applyAlignment="1">
      <alignment wrapText="1"/>
    </xf>
    <xf numFmtId="0" fontId="0" fillId="0" borderId="0" xfId="0" applyAlignment="1">
      <alignment horizontal="center" vertical="center"/>
    </xf>
    <xf numFmtId="37" fontId="44" fillId="29" borderId="0" xfId="439" applyNumberFormat="1" applyFont="1" applyFill="1" applyAlignment="1" applyProtection="1">
      <alignment horizontal="center" vertical="center" wrapText="1"/>
      <protection locked="0"/>
    </xf>
    <xf numFmtId="171" fontId="39" fillId="29" borderId="0" xfId="439" applyNumberFormat="1" applyFont="1" applyFill="1" applyAlignment="1" applyProtection="1">
      <alignment horizontal="center" vertical="center"/>
      <protection locked="0"/>
    </xf>
    <xf numFmtId="171" fontId="0" fillId="34" borderId="0" xfId="0" applyNumberFormat="1" applyFont="1" applyFill="1" applyAlignment="1" applyProtection="1">
      <alignment vertical="center" wrapText="1"/>
    </xf>
    <xf numFmtId="3" fontId="0" fillId="29" borderId="0" xfId="439" applyNumberFormat="1" applyFont="1" applyFill="1" applyAlignment="1" applyProtection="1">
      <alignment horizontal="center" vertical="center"/>
      <protection locked="0"/>
    </xf>
    <xf numFmtId="169" fontId="39" fillId="29" borderId="0" xfId="439" applyNumberFormat="1" applyFont="1" applyFill="1" applyAlignment="1" applyProtection="1">
      <alignment horizontal="center" vertical="center"/>
      <protection locked="0"/>
    </xf>
    <xf numFmtId="0" fontId="39" fillId="74" borderId="0" xfId="0" applyFont="1" applyFill="1" applyAlignment="1" applyProtection="1">
      <alignment horizontal="center" vertical="center"/>
    </xf>
    <xf numFmtId="0" fontId="0" fillId="0" borderId="0" xfId="0" applyNumberFormat="1" applyFont="1" applyFill="1" applyAlignment="1" applyProtection="1">
      <alignment horizontal="center" vertical="center" wrapText="1"/>
    </xf>
    <xf numFmtId="0" fontId="57" fillId="0" borderId="0" xfId="0" applyFont="1" applyFill="1" applyAlignment="1" applyProtection="1">
      <alignment horizontal="center" vertical="center" wrapText="1"/>
    </xf>
    <xf numFmtId="0" fontId="0" fillId="0" borderId="0" xfId="0" applyFont="1" applyFill="1" applyAlignment="1">
      <alignment horizontal="center" vertical="center"/>
    </xf>
    <xf numFmtId="0" fontId="0" fillId="0" borderId="22" xfId="0" applyFont="1" applyFill="1" applyBorder="1" applyAlignment="1">
      <alignment horizontal="center" vertical="center"/>
    </xf>
    <xf numFmtId="164" fontId="0" fillId="0" borderId="0" xfId="439" applyNumberFormat="1" applyFont="1" applyFill="1" applyAlignment="1" applyProtection="1">
      <alignment horizontal="center" vertical="center"/>
    </xf>
    <xf numFmtId="0" fontId="0" fillId="28" borderId="0" xfId="0" applyFont="1" applyFill="1" applyAlignment="1" applyProtection="1">
      <alignment horizontal="center" vertical="center"/>
    </xf>
    <xf numFmtId="0" fontId="0" fillId="34" borderId="0" xfId="0" applyNumberFormat="1" applyFont="1" applyFill="1" applyAlignment="1" applyProtection="1">
      <alignment horizontal="center" vertical="center" wrapText="1"/>
    </xf>
    <xf numFmtId="0" fontId="155" fillId="74" borderId="0" xfId="0" applyFont="1" applyFill="1" applyAlignment="1" applyProtection="1">
      <alignment horizontal="center" vertical="center"/>
    </xf>
    <xf numFmtId="0" fontId="68" fillId="0" borderId="10" xfId="0" applyFont="1" applyFill="1" applyBorder="1" applyAlignment="1">
      <alignment vertical="center" wrapText="1"/>
    </xf>
    <xf numFmtId="41" fontId="136" fillId="26" borderId="17" xfId="0" applyNumberFormat="1" applyFont="1" applyFill="1" applyBorder="1"/>
    <xf numFmtId="41" fontId="0" fillId="0" borderId="0" xfId="0" applyNumberFormat="1"/>
    <xf numFmtId="37" fontId="44" fillId="0" borderId="0" xfId="0" applyNumberFormat="1" applyFont="1"/>
    <xf numFmtId="1" fontId="40" fillId="24" borderId="0" xfId="439" applyNumberFormat="1" applyFont="1" applyFill="1" applyBorder="1" applyAlignment="1" applyProtection="1">
      <alignment horizontal="center" wrapText="1"/>
    </xf>
    <xf numFmtId="0" fontId="41" fillId="0" borderId="10" xfId="0" applyFont="1" applyBorder="1" applyAlignment="1" applyProtection="1">
      <alignment horizontal="right" vertical="center" wrapText="1"/>
    </xf>
    <xf numFmtId="0" fontId="41" fillId="0" borderId="10" xfId="0" applyFont="1" applyBorder="1" applyAlignment="1" applyProtection="1">
      <alignment horizontal="right" wrapText="1"/>
    </xf>
    <xf numFmtId="4" fontId="0" fillId="0" borderId="10" xfId="0" applyNumberFormat="1" applyBorder="1"/>
    <xf numFmtId="174" fontId="0" fillId="75" borderId="29" xfId="439" applyNumberFormat="1" applyFont="1" applyFill="1" applyBorder="1" applyAlignment="1" applyProtection="1">
      <alignment vertical="center"/>
    </xf>
    <xf numFmtId="174" fontId="0" fillId="75" borderId="28" xfId="439" applyNumberFormat="1" applyFont="1" applyFill="1" applyBorder="1" applyAlignment="1" applyProtection="1">
      <alignment vertical="center"/>
    </xf>
    <xf numFmtId="39" fontId="0" fillId="75" borderId="29" xfId="439" applyNumberFormat="1" applyFont="1" applyFill="1" applyBorder="1" applyAlignment="1" applyProtection="1">
      <alignment vertical="center"/>
    </xf>
    <xf numFmtId="175" fontId="0" fillId="75" borderId="29" xfId="439" applyNumberFormat="1" applyFont="1" applyFill="1" applyBorder="1" applyAlignment="1" applyProtection="1">
      <alignment vertical="center"/>
    </xf>
    <xf numFmtId="39" fontId="0" fillId="75" borderId="28" xfId="439" applyNumberFormat="1" applyFont="1" applyFill="1" applyBorder="1" applyAlignment="1" applyProtection="1">
      <alignment vertical="center"/>
    </xf>
    <xf numFmtId="41" fontId="68" fillId="0" borderId="0" xfId="439" applyNumberFormat="1" applyFont="1" applyFill="1" applyAlignment="1" applyProtection="1">
      <alignment wrapText="1"/>
    </xf>
    <xf numFmtId="0" fontId="69" fillId="0" borderId="0" xfId="0" applyFont="1" applyFill="1" applyAlignment="1" applyProtection="1">
      <alignment horizontal="left" wrapText="1" indent="2"/>
    </xf>
    <xf numFmtId="41" fontId="69" fillId="0" borderId="45" xfId="0" applyNumberFormat="1" applyFont="1" applyFill="1" applyBorder="1" applyAlignment="1" applyProtection="1">
      <alignment wrapText="1"/>
    </xf>
    <xf numFmtId="41" fontId="69" fillId="0" borderId="45" xfId="0" applyNumberFormat="1" applyFont="1" applyFill="1" applyBorder="1" applyAlignment="1">
      <alignment wrapText="1"/>
    </xf>
    <xf numFmtId="41" fontId="69" fillId="0" borderId="0" xfId="0" applyNumberFormat="1" applyFont="1" applyFill="1" applyAlignment="1">
      <alignment wrapText="1"/>
    </xf>
    <xf numFmtId="168" fontId="0" fillId="0" borderId="0" xfId="0" applyNumberFormat="1" applyFont="1" applyFill="1" applyAlignment="1" applyProtection="1">
      <alignment vertical="center" wrapText="1"/>
    </xf>
    <xf numFmtId="41" fontId="0" fillId="26" borderId="0" xfId="682" applyNumberFormat="1" applyFont="1" applyFill="1"/>
    <xf numFmtId="42" fontId="49" fillId="27" borderId="0" xfId="546" applyNumberFormat="1" applyFont="1" applyFill="1"/>
    <xf numFmtId="41" fontId="52" fillId="26" borderId="0" xfId="449" applyNumberFormat="1" applyFont="1" applyFill="1" applyBorder="1"/>
    <xf numFmtId="41" fontId="52" fillId="0" borderId="0" xfId="449" applyNumberFormat="1" applyFont="1"/>
    <xf numFmtId="42" fontId="49" fillId="27" borderId="18" xfId="546" applyNumberFormat="1" applyFont="1" applyFill="1" applyBorder="1"/>
    <xf numFmtId="42" fontId="52" fillId="26" borderId="19" xfId="546" applyNumberFormat="1" applyFont="1" applyFill="1" applyBorder="1"/>
    <xf numFmtId="42" fontId="49" fillId="0" borderId="20" xfId="546" applyNumberFormat="1" applyFont="1" applyBorder="1"/>
    <xf numFmtId="42" fontId="52" fillId="0" borderId="19" xfId="546" applyNumberFormat="1" applyFont="1" applyBorder="1"/>
    <xf numFmtId="0" fontId="61" fillId="74" borderId="0" xfId="0" applyFont="1" applyFill="1" applyAlignment="1" applyProtection="1">
      <alignment horizontal="left" vertical="center"/>
    </xf>
    <xf numFmtId="0" fontId="39" fillId="28" borderId="0" xfId="0" applyFont="1" applyFill="1" applyAlignment="1" applyProtection="1">
      <alignment horizontal="left" vertical="center"/>
    </xf>
    <xf numFmtId="0" fontId="155" fillId="74" borderId="0" xfId="0" applyFont="1" applyFill="1" applyAlignment="1" applyProtection="1">
      <alignment horizontal="left" vertical="center"/>
    </xf>
    <xf numFmtId="0" fontId="0" fillId="0" borderId="0" xfId="0" applyAlignment="1">
      <alignment vertical="center" wrapText="1"/>
    </xf>
    <xf numFmtId="0" fontId="0" fillId="0" borderId="45" xfId="0" applyBorder="1" applyAlignment="1">
      <alignment vertical="center" wrapText="1"/>
    </xf>
    <xf numFmtId="0" fontId="0" fillId="0" borderId="36" xfId="0" applyBorder="1" applyAlignment="1">
      <alignment horizontal="left" vertical="center" wrapText="1"/>
    </xf>
    <xf numFmtId="0" fontId="0" fillId="29" borderId="10" xfId="0" applyFill="1" applyBorder="1" applyAlignment="1" applyProtection="1">
      <alignment horizontal="center" vertical="center"/>
      <protection locked="0"/>
    </xf>
    <xf numFmtId="14" fontId="0" fillId="29" borderId="10" xfId="0" applyNumberFormat="1" applyFill="1" applyBorder="1" applyAlignment="1" applyProtection="1">
      <alignment horizontal="center" vertical="center"/>
      <protection locked="0"/>
    </xf>
    <xf numFmtId="0" fontId="0" fillId="29" borderId="10" xfId="0" applyFill="1" applyBorder="1" applyAlignment="1" applyProtection="1">
      <alignment vertical="center" wrapText="1"/>
      <protection locked="0"/>
    </xf>
    <xf numFmtId="0" fontId="0" fillId="0" borderId="69" xfId="0" applyBorder="1" applyAlignment="1">
      <alignment horizontal="center"/>
    </xf>
    <xf numFmtId="0" fontId="0" fillId="0" borderId="70" xfId="0" applyFill="1" applyBorder="1"/>
    <xf numFmtId="168" fontId="0" fillId="0" borderId="70" xfId="0" applyNumberFormat="1" applyFill="1" applyBorder="1" applyAlignment="1">
      <alignment wrapText="1"/>
    </xf>
    <xf numFmtId="0" fontId="0" fillId="0" borderId="71" xfId="0" applyBorder="1" applyAlignment="1">
      <alignment wrapText="1"/>
    </xf>
    <xf numFmtId="0" fontId="0" fillId="0" borderId="72" xfId="0" applyBorder="1" applyAlignment="1">
      <alignment horizontal="center"/>
    </xf>
    <xf numFmtId="0" fontId="0" fillId="0" borderId="17" xfId="0" applyFill="1" applyBorder="1"/>
    <xf numFmtId="14" fontId="0" fillId="0" borderId="17" xfId="0" applyNumberFormat="1" applyFill="1" applyBorder="1" applyAlignment="1">
      <alignment wrapText="1"/>
    </xf>
    <xf numFmtId="0" fontId="0" fillId="0" borderId="73" xfId="0" applyBorder="1" applyAlignment="1">
      <alignment wrapText="1"/>
    </xf>
    <xf numFmtId="41" fontId="69" fillId="0" borderId="0" xfId="0" applyNumberFormat="1" applyFont="1" applyFill="1" applyAlignment="1" applyProtection="1">
      <alignment vertical="center" wrapText="1"/>
    </xf>
    <xf numFmtId="38" fontId="0" fillId="0" borderId="0" xfId="0" applyNumberFormat="1" applyFont="1" applyFill="1" applyAlignment="1" applyProtection="1">
      <alignment horizontal="center" vertical="center" wrapText="1"/>
      <protection locked="0"/>
    </xf>
    <xf numFmtId="41" fontId="69" fillId="0" borderId="0" xfId="0" applyNumberFormat="1" applyFont="1" applyFill="1" applyAlignment="1" applyProtection="1">
      <alignment horizontal="center" vertical="center" wrapText="1"/>
    </xf>
    <xf numFmtId="164" fontId="0" fillId="0" borderId="0" xfId="0" applyNumberFormat="1" applyFont="1" applyFill="1" applyAlignment="1" applyProtection="1">
      <alignment horizontal="center" vertical="center" wrapText="1"/>
      <protection locked="0"/>
    </xf>
    <xf numFmtId="49" fontId="0" fillId="29" borderId="0" xfId="0" applyNumberFormat="1" applyFont="1" applyFill="1" applyAlignment="1" applyProtection="1">
      <protection locked="0"/>
    </xf>
    <xf numFmtId="14" fontId="0" fillId="29" borderId="0" xfId="439" applyNumberFormat="1" applyFont="1" applyFill="1" applyAlignment="1" applyProtection="1">
      <alignment horizontal="left" wrapText="1"/>
      <protection locked="0"/>
    </xf>
    <xf numFmtId="0" fontId="39" fillId="0" borderId="37" xfId="0" applyFont="1" applyFill="1" applyBorder="1" applyAlignment="1">
      <alignment horizontal="left" vertical="center"/>
    </xf>
    <xf numFmtId="0" fontId="0" fillId="0" borderId="38" xfId="0" applyFill="1" applyBorder="1"/>
    <xf numFmtId="0" fontId="0" fillId="0" borderId="38" xfId="0" applyFill="1" applyBorder="1" applyAlignment="1">
      <alignment wrapText="1"/>
    </xf>
    <xf numFmtId="14" fontId="0" fillId="29" borderId="10" xfId="0" applyNumberFormat="1" applyFill="1" applyBorder="1" applyAlignment="1" applyProtection="1">
      <alignment horizontal="left" vertical="center" wrapText="1"/>
      <protection locked="0"/>
    </xf>
    <xf numFmtId="0" fontId="0" fillId="34" borderId="0" xfId="0" applyFill="1"/>
    <xf numFmtId="0" fontId="0" fillId="35" borderId="0" xfId="0" applyFill="1"/>
    <xf numFmtId="38" fontId="0" fillId="0" borderId="0" xfId="0" applyNumberFormat="1"/>
    <xf numFmtId="43" fontId="0" fillId="0" borderId="0" xfId="439" applyFont="1"/>
    <xf numFmtId="0" fontId="0" fillId="0" borderId="10" xfId="0" applyBorder="1" applyAlignment="1">
      <alignment vertical="center" wrapText="1"/>
    </xf>
    <xf numFmtId="0" fontId="0" fillId="0" borderId="57" xfId="0" applyFill="1" applyBorder="1" applyAlignment="1">
      <alignment vertical="center" wrapText="1"/>
    </xf>
    <xf numFmtId="0" fontId="0" fillId="0" borderId="38" xfId="0" applyFont="1" applyBorder="1" applyAlignment="1">
      <alignment horizontal="left" wrapText="1"/>
    </xf>
    <xf numFmtId="0" fontId="0" fillId="36" borderId="13" xfId="0" applyFill="1" applyBorder="1" applyAlignment="1">
      <alignment horizontal="left" wrapText="1"/>
    </xf>
    <xf numFmtId="0" fontId="0" fillId="36" borderId="16" xfId="0" applyFill="1" applyBorder="1" applyAlignment="1">
      <alignment horizontal="left" wrapText="1"/>
    </xf>
    <xf numFmtId="0" fontId="0" fillId="0" borderId="13" xfId="0" applyFont="1" applyBorder="1" applyAlignment="1">
      <alignment horizontal="left"/>
    </xf>
    <xf numFmtId="0" fontId="0" fillId="0" borderId="16" xfId="0" applyFont="1" applyBorder="1" applyAlignment="1">
      <alignment horizontal="left"/>
    </xf>
    <xf numFmtId="0" fontId="0" fillId="0" borderId="13" xfId="0" applyFont="1" applyBorder="1" applyAlignment="1">
      <alignment horizontal="left" wrapText="1"/>
    </xf>
    <xf numFmtId="0" fontId="0" fillId="0" borderId="16" xfId="0" applyFont="1" applyBorder="1" applyAlignment="1">
      <alignment horizontal="left" wrapText="1"/>
    </xf>
    <xf numFmtId="0" fontId="0" fillId="0" borderId="13" xfId="0" applyFont="1" applyFill="1" applyBorder="1" applyAlignment="1">
      <alignment horizontal="left" wrapText="1"/>
    </xf>
    <xf numFmtId="0" fontId="0" fillId="0" borderId="16" xfId="0" applyFont="1" applyFill="1" applyBorder="1" applyAlignment="1">
      <alignment horizontal="left" wrapText="1"/>
    </xf>
    <xf numFmtId="0" fontId="0" fillId="27" borderId="16" xfId="0" applyFont="1" applyFill="1" applyBorder="1" applyAlignment="1" applyProtection="1">
      <alignment horizontal="center" wrapText="1"/>
      <protection locked="0"/>
    </xf>
    <xf numFmtId="0" fontId="0" fillId="27" borderId="11" xfId="0" applyFont="1" applyFill="1" applyBorder="1" applyAlignment="1" applyProtection="1">
      <alignment horizontal="center" wrapText="1"/>
      <protection locked="0"/>
    </xf>
    <xf numFmtId="0" fontId="0" fillId="21" borderId="13" xfId="0" applyFont="1" applyFill="1" applyBorder="1" applyAlignment="1" applyProtection="1">
      <alignment horizontal="left" vertical="center" wrapText="1"/>
    </xf>
    <xf numFmtId="0" fontId="0" fillId="21" borderId="16" xfId="0" applyFont="1" applyFill="1" applyBorder="1" applyAlignment="1" applyProtection="1">
      <alignment horizontal="left" vertical="center" wrapText="1"/>
    </xf>
    <xf numFmtId="0" fontId="0" fillId="74" borderId="0" xfId="0" applyFont="1" applyFill="1" applyAlignment="1" applyProtection="1">
      <alignment horizontal="left" vertical="center" wrapText="1"/>
    </xf>
    <xf numFmtId="0" fontId="39" fillId="0" borderId="13" xfId="0" applyFont="1" applyBorder="1" applyAlignment="1">
      <alignment horizontal="center"/>
    </xf>
    <xf numFmtId="0" fontId="39" fillId="0" borderId="16" xfId="0" applyFont="1" applyBorder="1" applyAlignment="1">
      <alignment horizontal="center"/>
    </xf>
    <xf numFmtId="0" fontId="39" fillId="0" borderId="11" xfId="0" applyFont="1" applyBorder="1" applyAlignment="1">
      <alignment horizontal="center"/>
    </xf>
    <xf numFmtId="0" fontId="57" fillId="74" borderId="80" xfId="0" applyFont="1" applyFill="1" applyBorder="1" applyAlignment="1">
      <alignment horizontal="left" vertical="center" wrapText="1"/>
    </xf>
    <xf numFmtId="0" fontId="40" fillId="26" borderId="13" xfId="0" applyFont="1" applyFill="1" applyBorder="1" applyAlignment="1">
      <alignment horizontal="center" vertical="center" wrapText="1"/>
    </xf>
    <xf numFmtId="0" fontId="40" fillId="26" borderId="16" xfId="0" applyFont="1" applyFill="1" applyBorder="1" applyAlignment="1">
      <alignment horizontal="center" vertical="center" wrapText="1"/>
    </xf>
    <xf numFmtId="0" fontId="181" fillId="86" borderId="13" xfId="0" applyFont="1" applyFill="1" applyBorder="1" applyAlignment="1">
      <alignment horizontal="center" vertical="center"/>
    </xf>
    <xf numFmtId="0" fontId="181" fillId="86" borderId="16" xfId="0" applyFont="1" applyFill="1" applyBorder="1" applyAlignment="1">
      <alignment horizontal="center" vertical="center"/>
    </xf>
    <xf numFmtId="0" fontId="39" fillId="26" borderId="13" xfId="0" applyFont="1" applyFill="1" applyBorder="1" applyAlignment="1">
      <alignment horizontal="center" vertical="center"/>
    </xf>
    <xf numFmtId="0" fontId="39" fillId="26" borderId="16" xfId="0" applyFont="1" applyFill="1" applyBorder="1" applyAlignment="1">
      <alignment horizontal="center" vertical="center"/>
    </xf>
    <xf numFmtId="0" fontId="161" fillId="0" borderId="40" xfId="0" applyFont="1" applyBorder="1" applyAlignment="1">
      <alignment horizontal="center" vertical="center"/>
    </xf>
    <xf numFmtId="0" fontId="161" fillId="0" borderId="41" xfId="0" applyFont="1" applyBorder="1" applyAlignment="1">
      <alignment horizontal="center" vertical="center"/>
    </xf>
    <xf numFmtId="0" fontId="161" fillId="0" borderId="16" xfId="0" applyFont="1" applyBorder="1" applyAlignment="1">
      <alignment horizontal="center" vertical="center"/>
    </xf>
    <xf numFmtId="0" fontId="161" fillId="0" borderId="11" xfId="0" applyFont="1" applyBorder="1" applyAlignment="1">
      <alignment horizontal="center" vertical="center"/>
    </xf>
    <xf numFmtId="0" fontId="57" fillId="34" borderId="13" xfId="0" applyFont="1" applyFill="1" applyBorder="1" applyAlignment="1">
      <alignment horizontal="justify" vertical="center" wrapText="1"/>
    </xf>
    <xf numFmtId="0" fontId="57" fillId="34" borderId="16" xfId="0" applyFont="1" applyFill="1" applyBorder="1" applyAlignment="1">
      <alignment horizontal="justify" vertical="center" wrapText="1"/>
    </xf>
    <xf numFmtId="0" fontId="57" fillId="34" borderId="11" xfId="0" applyFont="1" applyFill="1" applyBorder="1" applyAlignment="1">
      <alignment horizontal="justify" vertical="center" wrapText="1"/>
    </xf>
    <xf numFmtId="0" fontId="48" fillId="0" borderId="95" xfId="0" applyFont="1" applyBorder="1" applyAlignment="1">
      <alignment horizontal="center" vertical="center" wrapText="1"/>
    </xf>
    <xf numFmtId="0" fontId="48" fillId="0" borderId="96" xfId="0" applyFont="1" applyBorder="1" applyAlignment="1">
      <alignment horizontal="center" vertical="center" wrapText="1"/>
    </xf>
    <xf numFmtId="0" fontId="48" fillId="0" borderId="92" xfId="0" applyFont="1" applyBorder="1" applyAlignment="1">
      <alignment horizontal="center" vertical="center" wrapText="1"/>
    </xf>
    <xf numFmtId="0" fontId="39" fillId="0" borderId="15" xfId="0" applyFont="1" applyBorder="1" applyAlignment="1">
      <alignment horizontal="center" vertical="center"/>
    </xf>
    <xf numFmtId="0" fontId="39" fillId="0" borderId="60" xfId="0" applyFont="1" applyBorder="1" applyAlignment="1">
      <alignment horizontal="center" vertical="center"/>
    </xf>
    <xf numFmtId="0" fontId="39" fillId="0" borderId="40" xfId="0" applyFont="1" applyBorder="1" applyAlignment="1">
      <alignment horizontal="center" vertical="center"/>
    </xf>
    <xf numFmtId="0" fontId="39" fillId="0" borderId="42" xfId="0" applyFont="1" applyBorder="1" applyAlignment="1">
      <alignment horizontal="center" vertical="center"/>
    </xf>
    <xf numFmtId="0" fontId="39" fillId="0" borderId="87" xfId="0" applyFont="1" applyBorder="1" applyAlignment="1">
      <alignment horizontal="center" wrapText="1"/>
    </xf>
    <xf numFmtId="0" fontId="39" fillId="0" borderId="68" xfId="0" applyFont="1" applyBorder="1" applyAlignment="1">
      <alignment horizontal="center"/>
    </xf>
    <xf numFmtId="0" fontId="48" fillId="0" borderId="97" xfId="0" applyFont="1" applyBorder="1" applyAlignment="1">
      <alignment horizontal="center" vertical="center"/>
    </xf>
    <xf numFmtId="0" fontId="48" fillId="0" borderId="98" xfId="0" applyFont="1" applyBorder="1" applyAlignment="1">
      <alignment horizontal="center" vertical="center"/>
    </xf>
    <xf numFmtId="0" fontId="48" fillId="0" borderId="99" xfId="0" applyFont="1" applyBorder="1" applyAlignment="1">
      <alignment horizontal="center" vertical="center"/>
    </xf>
    <xf numFmtId="0" fontId="130" fillId="73" borderId="67" xfId="0" applyFont="1" applyFill="1" applyBorder="1" applyAlignment="1">
      <alignment horizontal="center" vertical="center" wrapText="1"/>
    </xf>
    <xf numFmtId="0" fontId="130" fillId="73" borderId="87" xfId="0" applyFont="1" applyFill="1" applyBorder="1" applyAlignment="1">
      <alignment horizontal="center" vertical="center" wrapText="1"/>
    </xf>
    <xf numFmtId="0" fontId="130" fillId="73" borderId="68" xfId="0" applyFont="1" applyFill="1" applyBorder="1" applyAlignment="1">
      <alignment horizontal="center" vertical="center" wrapText="1"/>
    </xf>
    <xf numFmtId="0" fontId="57" fillId="78" borderId="67" xfId="0" applyFont="1" applyFill="1" applyBorder="1" applyAlignment="1">
      <alignment horizontal="center" vertical="center" wrapText="1"/>
    </xf>
    <xf numFmtId="0" fontId="57" fillId="78" borderId="87" xfId="0" applyFont="1" applyFill="1" applyBorder="1" applyAlignment="1">
      <alignment horizontal="center" vertical="center" wrapText="1"/>
    </xf>
    <xf numFmtId="0" fontId="57" fillId="78" borderId="68" xfId="0" applyFont="1" applyFill="1" applyBorder="1" applyAlignment="1">
      <alignment horizontal="center" vertical="center" wrapText="1"/>
    </xf>
    <xf numFmtId="0" fontId="0" fillId="0" borderId="67" xfId="0" applyBorder="1" applyAlignment="1">
      <alignment horizontal="center" vertical="center" wrapText="1"/>
    </xf>
    <xf numFmtId="0" fontId="0" fillId="0" borderId="68" xfId="0" applyBorder="1" applyAlignment="1">
      <alignment horizontal="center" vertical="center" wrapText="1"/>
    </xf>
    <xf numFmtId="0" fontId="57" fillId="78" borderId="16" xfId="0" applyFont="1" applyFill="1" applyBorder="1" applyAlignment="1">
      <alignment horizontal="left" wrapText="1"/>
    </xf>
    <xf numFmtId="0" fontId="57" fillId="78" borderId="11" xfId="0" applyFont="1" applyFill="1" applyBorder="1" applyAlignment="1">
      <alignment horizontal="left" wrapText="1"/>
    </xf>
    <xf numFmtId="0" fontId="40" fillId="0" borderId="38" xfId="682" applyFont="1" applyBorder="1" applyAlignment="1">
      <alignment horizontal="justify" vertical="justify" wrapText="1"/>
    </xf>
    <xf numFmtId="0" fontId="40" fillId="0" borderId="39" xfId="682" applyFont="1" applyBorder="1" applyAlignment="1">
      <alignment horizontal="justify" vertical="justify" wrapText="1"/>
    </xf>
    <xf numFmtId="0" fontId="40" fillId="0" borderId="41" xfId="682" applyFont="1" applyBorder="1" applyAlignment="1">
      <alignment horizontal="justify" vertical="justify" wrapText="1"/>
    </xf>
    <xf numFmtId="0" fontId="40" fillId="0" borderId="42" xfId="682" applyFont="1" applyBorder="1" applyAlignment="1">
      <alignment horizontal="justify" vertical="justify" wrapText="1"/>
    </xf>
    <xf numFmtId="0" fontId="37" fillId="78" borderId="67" xfId="0" applyFont="1" applyFill="1" applyBorder="1" applyAlignment="1">
      <alignment horizontal="justify" vertical="center" wrapText="1"/>
    </xf>
    <xf numFmtId="0" fontId="37" fillId="78" borderId="68" xfId="0" applyFont="1" applyFill="1" applyBorder="1" applyAlignment="1">
      <alignment horizontal="justify" vertical="center" wrapText="1"/>
    </xf>
    <xf numFmtId="0" fontId="39" fillId="78" borderId="11" xfId="0" applyFont="1" applyFill="1" applyBorder="1" applyAlignment="1">
      <alignment horizontal="justify" vertical="center" wrapText="1"/>
    </xf>
    <xf numFmtId="0" fontId="39" fillId="78" borderId="57" xfId="0" applyFont="1" applyFill="1" applyBorder="1" applyAlignment="1">
      <alignment horizontal="justify" vertical="center" wrapText="1"/>
    </xf>
    <xf numFmtId="0" fontId="57" fillId="78" borderId="11" xfId="0" applyFont="1" applyFill="1" applyBorder="1" applyAlignment="1">
      <alignment horizontal="justify" vertical="center" wrapText="1"/>
    </xf>
    <xf numFmtId="0" fontId="57" fillId="78" borderId="57" xfId="0" applyFont="1" applyFill="1" applyBorder="1" applyAlignment="1">
      <alignment horizontal="justify" vertical="center" wrapText="1"/>
    </xf>
    <xf numFmtId="0" fontId="39" fillId="78" borderId="16" xfId="0" applyFont="1" applyFill="1" applyBorder="1" applyAlignment="1">
      <alignment horizontal="center" wrapText="1"/>
    </xf>
    <xf numFmtId="0" fontId="39" fillId="78" borderId="11" xfId="0" applyFont="1" applyFill="1" applyBorder="1" applyAlignment="1">
      <alignment horizontal="center" wrapText="1"/>
    </xf>
    <xf numFmtId="0" fontId="57" fillId="78" borderId="13" xfId="0" applyFont="1" applyFill="1" applyBorder="1" applyAlignment="1">
      <alignment horizontal="left" vertical="center" wrapText="1"/>
    </xf>
    <xf numFmtId="0" fontId="57" fillId="78" borderId="16" xfId="0" applyFont="1" applyFill="1" applyBorder="1" applyAlignment="1">
      <alignment horizontal="left" vertical="center" wrapText="1"/>
    </xf>
    <xf numFmtId="0" fontId="57" fillId="78" borderId="11" xfId="0" applyFont="1" applyFill="1" applyBorder="1" applyAlignment="1">
      <alignment horizontal="left" vertical="center" wrapText="1"/>
    </xf>
    <xf numFmtId="0" fontId="57" fillId="0" borderId="38" xfId="0" applyFont="1" applyBorder="1" applyAlignment="1">
      <alignment horizontal="center" wrapText="1"/>
    </xf>
    <xf numFmtId="0" fontId="57" fillId="0" borderId="39" xfId="0" applyFont="1" applyBorder="1" applyAlignment="1">
      <alignment horizontal="center" wrapText="1"/>
    </xf>
    <xf numFmtId="0" fontId="57" fillId="0" borderId="0" xfId="0" applyFont="1" applyAlignment="1">
      <alignment horizontal="center" wrapText="1"/>
    </xf>
    <xf numFmtId="0" fontId="57" fillId="0" borderId="60" xfId="0" applyFont="1" applyBorder="1" applyAlignment="1">
      <alignment horizontal="center" wrapText="1"/>
    </xf>
    <xf numFmtId="0" fontId="57" fillId="78" borderId="57" xfId="0" applyFont="1" applyFill="1" applyBorder="1" applyAlignment="1">
      <alignment horizontal="left" wrapText="1"/>
    </xf>
    <xf numFmtId="0" fontId="39" fillId="0" borderId="13" xfId="0" applyFont="1" applyBorder="1" applyAlignment="1">
      <alignment horizontal="left" wrapText="1"/>
    </xf>
    <xf numFmtId="0" fontId="39" fillId="0" borderId="16" xfId="0" applyFont="1" applyBorder="1" applyAlignment="1">
      <alignment horizontal="left" wrapText="1"/>
    </xf>
    <xf numFmtId="0" fontId="39" fillId="0" borderId="11" xfId="0" applyFont="1" applyBorder="1" applyAlignment="1">
      <alignment horizontal="left" wrapText="1"/>
    </xf>
    <xf numFmtId="0" fontId="39" fillId="0" borderId="13" xfId="0" applyFont="1" applyBorder="1" applyAlignment="1">
      <alignment horizontal="left" vertical="center" wrapText="1"/>
    </xf>
    <xf numFmtId="0" fontId="39" fillId="0" borderId="16" xfId="0" applyFont="1" applyBorder="1" applyAlignment="1">
      <alignment horizontal="left" vertical="center" wrapText="1"/>
    </xf>
    <xf numFmtId="0" fontId="39" fillId="0" borderId="11" xfId="0" applyFont="1" applyBorder="1" applyAlignment="1">
      <alignment horizontal="left" vertical="center" wrapText="1"/>
    </xf>
    <xf numFmtId="0" fontId="57" fillId="78" borderId="90" xfId="0" applyFont="1" applyFill="1" applyBorder="1" applyAlignment="1">
      <alignment horizontal="left" wrapText="1"/>
    </xf>
    <xf numFmtId="0" fontId="39" fillId="78" borderId="16" xfId="0" applyFont="1" applyFill="1" applyBorder="1" applyAlignment="1">
      <alignment horizontal="justify" vertical="center" wrapText="1"/>
    </xf>
    <xf numFmtId="0" fontId="57" fillId="78" borderId="57" xfId="0" applyFont="1" applyFill="1" applyBorder="1" applyAlignment="1">
      <alignment horizontal="left" vertical="center" wrapText="1"/>
    </xf>
    <xf numFmtId="0" fontId="0" fillId="78" borderId="16" xfId="0" applyFill="1" applyBorder="1" applyAlignment="1">
      <alignment horizontal="center"/>
    </xf>
    <xf numFmtId="0" fontId="0" fillId="78" borderId="11" xfId="0" applyFill="1" applyBorder="1" applyAlignment="1">
      <alignment horizontal="center"/>
    </xf>
    <xf numFmtId="0" fontId="39" fillId="0" borderId="16" xfId="0" applyFont="1" applyBorder="1" applyAlignment="1">
      <alignment horizontal="center" wrapText="1"/>
    </xf>
    <xf numFmtId="0" fontId="39" fillId="0" borderId="11" xfId="0" applyFont="1" applyBorder="1" applyAlignment="1">
      <alignment horizontal="center" wrapText="1"/>
    </xf>
    <xf numFmtId="0" fontId="57" fillId="78" borderId="16" xfId="0" applyFont="1" applyFill="1" applyBorder="1" applyAlignment="1">
      <alignment horizontal="justify" vertical="center" wrapText="1"/>
    </xf>
    <xf numFmtId="0" fontId="44" fillId="0" borderId="0" xfId="30099" applyFont="1" applyAlignment="1">
      <alignment horizontal="left" vertical="top" wrapText="1" indent="4"/>
    </xf>
    <xf numFmtId="0" fontId="44" fillId="0" borderId="0" xfId="30099" applyFont="1" applyAlignment="1">
      <alignment horizontal="center" vertical="top" wrapText="1"/>
    </xf>
    <xf numFmtId="0" fontId="44" fillId="0" borderId="0" xfId="30099" applyFont="1" applyAlignment="1">
      <alignment horizontal="left" vertical="top" wrapText="1" indent="8"/>
    </xf>
    <xf numFmtId="0" fontId="44" fillId="0" borderId="0" xfId="30099" applyFont="1" applyAlignment="1">
      <alignment horizontal="left" vertical="center" wrapText="1" indent="1"/>
    </xf>
    <xf numFmtId="0" fontId="44" fillId="0" borderId="0" xfId="30099" applyFont="1" applyAlignment="1">
      <alignment horizontal="left" vertical="top" wrapText="1" indent="1"/>
    </xf>
    <xf numFmtId="0" fontId="44" fillId="0" borderId="0" xfId="30099" applyFont="1" applyAlignment="1">
      <alignment horizontal="left" vertical="top" wrapText="1" indent="5"/>
    </xf>
    <xf numFmtId="0" fontId="39" fillId="0" borderId="0" xfId="682" applyFont="1" applyAlignment="1">
      <alignment horizontal="justify" vertical="justify" wrapText="1"/>
    </xf>
    <xf numFmtId="0" fontId="57" fillId="27" borderId="0" xfId="682" applyFont="1" applyFill="1" applyAlignment="1">
      <alignment horizontal="center" vertical="center" wrapText="1"/>
    </xf>
    <xf numFmtId="0" fontId="44" fillId="0" borderId="37" xfId="26000" applyFont="1" applyBorder="1" applyAlignment="1">
      <alignment horizontal="left" vertical="top" wrapText="1"/>
    </xf>
    <xf numFmtId="0" fontId="44" fillId="0" borderId="38" xfId="26000" applyFont="1" applyBorder="1" applyAlignment="1">
      <alignment horizontal="left" vertical="top" wrapText="1"/>
    </xf>
    <xf numFmtId="0" fontId="44" fillId="0" borderId="39" xfId="26000" applyFont="1" applyBorder="1" applyAlignment="1">
      <alignment horizontal="left" vertical="top" wrapText="1"/>
    </xf>
    <xf numFmtId="0" fontId="44" fillId="0" borderId="15" xfId="26000" applyFont="1" applyBorder="1" applyAlignment="1">
      <alignment horizontal="left" vertical="top" wrapText="1"/>
    </xf>
    <xf numFmtId="0" fontId="44" fillId="0" borderId="0" xfId="26000" applyFont="1" applyAlignment="1">
      <alignment horizontal="left" vertical="top" wrapText="1"/>
    </xf>
    <xf numFmtId="0" fontId="44" fillId="0" borderId="60" xfId="26000" applyFont="1" applyBorder="1" applyAlignment="1">
      <alignment horizontal="left" vertical="top" wrapText="1"/>
    </xf>
    <xf numFmtId="0" fontId="44" fillId="0" borderId="40" xfId="26000" applyFont="1" applyBorder="1" applyAlignment="1">
      <alignment horizontal="left" vertical="top" wrapText="1"/>
    </xf>
    <xf numFmtId="0" fontId="44" fillId="0" borderId="41" xfId="26000" applyFont="1" applyBorder="1" applyAlignment="1">
      <alignment horizontal="left" vertical="top" wrapText="1"/>
    </xf>
    <xf numFmtId="0" fontId="44" fillId="0" borderId="42" xfId="26000" applyFont="1" applyBorder="1" applyAlignment="1">
      <alignment horizontal="left" vertical="top" wrapText="1"/>
    </xf>
    <xf numFmtId="0" fontId="57" fillId="0" borderId="0" xfId="26000" applyFont="1" applyAlignment="1">
      <alignment horizontal="center" vertical="top"/>
    </xf>
    <xf numFmtId="0" fontId="57" fillId="0" borderId="0" xfId="26000" applyFont="1" applyAlignment="1">
      <alignment horizontal="center" vertical="top" wrapText="1"/>
    </xf>
    <xf numFmtId="0" fontId="132" fillId="0" borderId="69" xfId="26000" applyFont="1" applyBorder="1" applyAlignment="1">
      <alignment horizontal="left" vertical="top" wrapText="1"/>
    </xf>
    <xf numFmtId="0" fontId="132" fillId="0" borderId="70" xfId="26000" applyFont="1" applyBorder="1" applyAlignment="1">
      <alignment horizontal="left" vertical="top" wrapText="1"/>
    </xf>
    <xf numFmtId="0" fontId="132" fillId="0" borderId="71" xfId="26000" applyFont="1" applyBorder="1" applyAlignment="1">
      <alignment horizontal="left" vertical="top" wrapText="1"/>
    </xf>
    <xf numFmtId="0" fontId="132" fillId="0" borderId="22" xfId="26000" applyFont="1" applyBorder="1" applyAlignment="1">
      <alignment horizontal="left" vertical="top" wrapText="1"/>
    </xf>
    <xf numFmtId="0" fontId="132" fillId="0" borderId="0" xfId="26000" applyFont="1" applyBorder="1" applyAlignment="1">
      <alignment horizontal="left" vertical="top" wrapText="1"/>
    </xf>
    <xf numFmtId="0" fontId="132" fillId="0" borderId="56" xfId="26000" applyFont="1" applyBorder="1" applyAlignment="1">
      <alignment horizontal="left" vertical="top" wrapText="1"/>
    </xf>
    <xf numFmtId="0" fontId="132" fillId="0" borderId="72" xfId="26000" applyFont="1" applyBorder="1" applyAlignment="1">
      <alignment horizontal="left" vertical="top" wrapText="1"/>
    </xf>
    <xf numFmtId="0" fontId="132" fillId="0" borderId="17" xfId="26000" applyFont="1" applyBorder="1" applyAlignment="1">
      <alignment horizontal="left" vertical="top" wrapText="1"/>
    </xf>
    <xf numFmtId="0" fontId="132" fillId="0" borderId="73" xfId="26000" applyFont="1" applyBorder="1" applyAlignment="1">
      <alignment horizontal="left" vertical="top" wrapText="1"/>
    </xf>
    <xf numFmtId="0" fontId="132" fillId="0" borderId="0" xfId="26000" applyFont="1" applyAlignment="1">
      <alignment horizontal="left" vertical="top" wrapText="1"/>
    </xf>
    <xf numFmtId="0" fontId="57" fillId="0" borderId="41" xfId="26000" applyFont="1" applyBorder="1" applyAlignment="1">
      <alignment horizontal="left"/>
    </xf>
  </cellXfs>
  <cellStyles count="31737">
    <cellStyle name="20% - Accent1" xfId="29487" builtinId="30" customBuiltin="1"/>
    <cellStyle name="20% - Accent1 2" xfId="29499" xr:uid="{B4D97588-4E6D-4F66-9660-485579464908}"/>
    <cellStyle name="20% - Accent2" xfId="29489" builtinId="34" customBuiltin="1"/>
    <cellStyle name="20% - Accent2 2" xfId="29500" xr:uid="{35B0F212-66A1-472C-9A01-199A3F0DF76E}"/>
    <cellStyle name="20% - Accent3" xfId="29491" builtinId="38" customBuiltin="1"/>
    <cellStyle name="20% - Accent3 2" xfId="29501" xr:uid="{96A9D8D9-2163-4871-AD2A-E6FAD8327E91}"/>
    <cellStyle name="20% - Accent4" xfId="29493" builtinId="42" customBuiltin="1"/>
    <cellStyle name="20% - Accent4 2" xfId="29502" xr:uid="{85AD3608-5EC0-473E-ABF2-FE57FA5CFC47}"/>
    <cellStyle name="20% - Accent5" xfId="29495" builtinId="46" customBuiltin="1"/>
    <cellStyle name="20% - Accent5 2" xfId="29503" xr:uid="{2FAF7B59-7AF2-4277-AFB8-4CED4BCD4AA4}"/>
    <cellStyle name="20% - Accent6" xfId="29497" builtinId="50" customBuiltin="1"/>
    <cellStyle name="20% - Accent6 2" xfId="29504" xr:uid="{FD542BF9-873D-4C28-BB47-353BB6433DA7}"/>
    <cellStyle name="40% - Accent1" xfId="29488" builtinId="31" customBuiltin="1"/>
    <cellStyle name="40% - Accent1 2" xfId="29505" xr:uid="{0AA31246-28F2-4031-B39E-24F57F4DDC66}"/>
    <cellStyle name="40% - Accent2" xfId="29490" builtinId="35" customBuiltin="1"/>
    <cellStyle name="40% - Accent2 2" xfId="29506" xr:uid="{0339A947-B4EF-413F-9CAB-D0CABA162D0E}"/>
    <cellStyle name="40% - Accent3" xfId="29492" builtinId="39" customBuiltin="1"/>
    <cellStyle name="40% - Accent3 2" xfId="29507" xr:uid="{CE323443-EBFB-44AC-8BFD-1096489AD057}"/>
    <cellStyle name="40% - Accent4" xfId="29494" builtinId="43" customBuiltin="1"/>
    <cellStyle name="40% - Accent4 2" xfId="29508" xr:uid="{1DDF968D-ECA9-419B-B4EF-BD60D065FFB9}"/>
    <cellStyle name="40% - Accent5" xfId="29496" builtinId="47" customBuiltin="1"/>
    <cellStyle name="40% - Accent5 2" xfId="29509" xr:uid="{02D52EC3-9136-44C4-ABDC-79A2B992ECE6}"/>
    <cellStyle name="40% - Accent6" xfId="29498" builtinId="51" customBuiltin="1"/>
    <cellStyle name="40% - Accent6 2" xfId="29510" xr:uid="{7AB5FB25-D096-4925-8629-B2984C52A4A8}"/>
    <cellStyle name="60% - Accent1 2" xfId="29512" xr:uid="{7BFD2628-E072-4C2E-A30D-99A65338F113}"/>
    <cellStyle name="60% - Accent1 3" xfId="29511" xr:uid="{BA6653BC-E10F-49F1-922C-B37BD20BEE19}"/>
    <cellStyle name="60% - Accent2 2" xfId="29514" xr:uid="{B882DD0F-CF38-4110-A0B9-6D557E839E6F}"/>
    <cellStyle name="60% - Accent2 3" xfId="29513" xr:uid="{DBBEE3D1-BAA2-420D-AAD0-54977FAFD7AB}"/>
    <cellStyle name="60% - Accent3 2" xfId="29516" xr:uid="{B675D886-1249-408E-9624-ACBD29CE5E3B}"/>
    <cellStyle name="60% - Accent3 3" xfId="29515" xr:uid="{FFB5D201-005A-462D-82FC-535C7CE075BC}"/>
    <cellStyle name="60% - Accent4 2" xfId="29518" xr:uid="{CED353FE-23B8-41C5-8DF6-5B6EF71C5850}"/>
    <cellStyle name="60% - Accent4 3" xfId="29517" xr:uid="{70AF2E1E-CEC4-4808-B667-18848E7B237D}"/>
    <cellStyle name="60% - Accent5 2" xfId="29520" xr:uid="{24EFBFA3-A241-4B03-9CF7-1D6C9FDB8D68}"/>
    <cellStyle name="60% - Accent5 3" xfId="29519" xr:uid="{2FF37EA9-BACD-426F-A9D1-CB53E08211DE}"/>
    <cellStyle name="60% - Accent6 2" xfId="29522" xr:uid="{9E87C1BF-4265-43A7-B9CC-CEB53C8178E0}"/>
    <cellStyle name="60% - Accent6 3" xfId="29521" xr:uid="{ADE31EA4-598F-40AE-8C52-523F301B9003}"/>
    <cellStyle name="Accent1" xfId="4840"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5 2" xfId="29523" xr:uid="{9FFF7FF5-1157-4607-AB6B-BA41FCEAE106}"/>
    <cellStyle name="Accent1 36" xfId="34" xr:uid="{00000000-0005-0000-0000-000021000000}"/>
    <cellStyle name="Accent1 36 2" xfId="29524" xr:uid="{E3B298BA-9708-4B04-A4D8-5CCF3FB056F4}"/>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48" xr:uid="{00000000-0005-0000-0000-00002F000000}"/>
    <cellStyle name="Accent1 5" xfId="49" xr:uid="{00000000-0005-0000-0000-000030000000}"/>
    <cellStyle name="Accent1 50" xfId="50" xr:uid="{00000000-0005-0000-0000-000031000000}"/>
    <cellStyle name="Accent1 51" xfId="51" xr:uid="{00000000-0005-0000-0000-000032000000}"/>
    <cellStyle name="Accent1 52" xfId="52" xr:uid="{00000000-0005-0000-0000-000033000000}"/>
    <cellStyle name="Accent1 53" xfId="53" xr:uid="{00000000-0005-0000-0000-000034000000}"/>
    <cellStyle name="Accent1 54" xfId="54" xr:uid="{00000000-0005-0000-0000-000035000000}"/>
    <cellStyle name="Accent1 55" xfId="55" xr:uid="{00000000-0005-0000-0000-000036000000}"/>
    <cellStyle name="Accent1 56" xfId="56" xr:uid="{00000000-0005-0000-0000-000037000000}"/>
    <cellStyle name="Accent1 57" xfId="57" xr:uid="{00000000-0005-0000-0000-000038000000}"/>
    <cellStyle name="Accent1 58" xfId="58" xr:uid="{00000000-0005-0000-0000-000039000000}"/>
    <cellStyle name="Accent1 59" xfId="59" xr:uid="{00000000-0005-0000-0000-00003A000000}"/>
    <cellStyle name="Accent1 6" xfId="60" xr:uid="{00000000-0005-0000-0000-00003B000000}"/>
    <cellStyle name="Accent1 60" xfId="61" xr:uid="{00000000-0005-0000-0000-00003C000000}"/>
    <cellStyle name="Accent1 61" xfId="62" xr:uid="{00000000-0005-0000-0000-00003D000000}"/>
    <cellStyle name="Accent1 62" xfId="63" xr:uid="{00000000-0005-0000-0000-00003E000000}"/>
    <cellStyle name="Accent1 63" xfId="64" xr:uid="{00000000-0005-0000-0000-00003F000000}"/>
    <cellStyle name="Accent1 64" xfId="65" xr:uid="{00000000-0005-0000-0000-000040000000}"/>
    <cellStyle name="Accent1 65" xfId="66" xr:uid="{00000000-0005-0000-0000-000041000000}"/>
    <cellStyle name="Accent1 66" xfId="67" xr:uid="{00000000-0005-0000-0000-000042000000}"/>
    <cellStyle name="Accent1 67" xfId="68" xr:uid="{00000000-0005-0000-0000-000043000000}"/>
    <cellStyle name="Accent1 68" xfId="69" xr:uid="{00000000-0005-0000-0000-000044000000}"/>
    <cellStyle name="Accent1 69" xfId="22642" xr:uid="{081EF534-E64F-4523-85C5-C52D0496B0C3}"/>
    <cellStyle name="Accent1 7" xfId="70" xr:uid="{00000000-0005-0000-0000-000045000000}"/>
    <cellStyle name="Accent1 70" xfId="22942" xr:uid="{4DC46A14-6FD5-4703-B964-ECA4F0B990BA}"/>
    <cellStyle name="Accent1 71" xfId="23987" xr:uid="{88B3CE1F-60C4-438B-A98E-5663565F73D8}"/>
    <cellStyle name="Accent1 8" xfId="71" xr:uid="{00000000-0005-0000-0000-000046000000}"/>
    <cellStyle name="Accent1 9" xfId="72" xr:uid="{00000000-0005-0000-0000-000047000000}"/>
    <cellStyle name="Accent2" xfId="4841" builtinId="33" customBuiltin="1"/>
    <cellStyle name="Accent2 - 20%" xfId="73" xr:uid="{00000000-0005-0000-0000-000048000000}"/>
    <cellStyle name="Accent2 - 20% 2" xfId="74" xr:uid="{00000000-0005-0000-0000-000049000000}"/>
    <cellStyle name="Accent2 - 40%" xfId="75" xr:uid="{00000000-0005-0000-0000-00004A000000}"/>
    <cellStyle name="Accent2 - 40% 2" xfId="76" xr:uid="{00000000-0005-0000-0000-00004B000000}"/>
    <cellStyle name="Accent2 - 60%" xfId="77" xr:uid="{00000000-0005-0000-0000-00004C000000}"/>
    <cellStyle name="Accent2 10" xfId="78" xr:uid="{00000000-0005-0000-0000-00004D000000}"/>
    <cellStyle name="Accent2 11" xfId="79" xr:uid="{00000000-0005-0000-0000-00004E000000}"/>
    <cellStyle name="Accent2 12" xfId="80" xr:uid="{00000000-0005-0000-0000-00004F000000}"/>
    <cellStyle name="Accent2 13" xfId="81" xr:uid="{00000000-0005-0000-0000-000050000000}"/>
    <cellStyle name="Accent2 14" xfId="82" xr:uid="{00000000-0005-0000-0000-000051000000}"/>
    <cellStyle name="Accent2 15" xfId="83" xr:uid="{00000000-0005-0000-0000-000052000000}"/>
    <cellStyle name="Accent2 16" xfId="84" xr:uid="{00000000-0005-0000-0000-000053000000}"/>
    <cellStyle name="Accent2 17" xfId="85" xr:uid="{00000000-0005-0000-0000-000054000000}"/>
    <cellStyle name="Accent2 18" xfId="86" xr:uid="{00000000-0005-0000-0000-000055000000}"/>
    <cellStyle name="Accent2 19" xfId="87" xr:uid="{00000000-0005-0000-0000-000056000000}"/>
    <cellStyle name="Accent2 2" xfId="88" xr:uid="{00000000-0005-0000-0000-000057000000}"/>
    <cellStyle name="Accent2 20" xfId="89" xr:uid="{00000000-0005-0000-0000-000058000000}"/>
    <cellStyle name="Accent2 21" xfId="90" xr:uid="{00000000-0005-0000-0000-000059000000}"/>
    <cellStyle name="Accent2 22" xfId="91" xr:uid="{00000000-0005-0000-0000-00005A000000}"/>
    <cellStyle name="Accent2 23" xfId="92" xr:uid="{00000000-0005-0000-0000-00005B000000}"/>
    <cellStyle name="Accent2 24" xfId="93" xr:uid="{00000000-0005-0000-0000-00005C000000}"/>
    <cellStyle name="Accent2 25" xfId="94" xr:uid="{00000000-0005-0000-0000-00005D000000}"/>
    <cellStyle name="Accent2 26" xfId="95" xr:uid="{00000000-0005-0000-0000-00005E000000}"/>
    <cellStyle name="Accent2 27" xfId="96" xr:uid="{00000000-0005-0000-0000-00005F000000}"/>
    <cellStyle name="Accent2 28" xfId="97" xr:uid="{00000000-0005-0000-0000-000060000000}"/>
    <cellStyle name="Accent2 29" xfId="98" xr:uid="{00000000-0005-0000-0000-000061000000}"/>
    <cellStyle name="Accent2 3" xfId="99" xr:uid="{00000000-0005-0000-0000-000062000000}"/>
    <cellStyle name="Accent2 30" xfId="100" xr:uid="{00000000-0005-0000-0000-000063000000}"/>
    <cellStyle name="Accent2 31" xfId="101" xr:uid="{00000000-0005-0000-0000-000064000000}"/>
    <cellStyle name="Accent2 32" xfId="102" xr:uid="{00000000-0005-0000-0000-000065000000}"/>
    <cellStyle name="Accent2 33" xfId="103" xr:uid="{00000000-0005-0000-0000-000066000000}"/>
    <cellStyle name="Accent2 34" xfId="104" xr:uid="{00000000-0005-0000-0000-000067000000}"/>
    <cellStyle name="Accent2 35" xfId="105" xr:uid="{00000000-0005-0000-0000-000068000000}"/>
    <cellStyle name="Accent2 35 2" xfId="29525" xr:uid="{FA96348D-F8A4-4421-AC84-88F50463AE41}"/>
    <cellStyle name="Accent2 36" xfId="106" xr:uid="{00000000-0005-0000-0000-000069000000}"/>
    <cellStyle name="Accent2 36 2" xfId="29526" xr:uid="{86BE4F65-B181-4698-8143-0D4DAD8B01A3}"/>
    <cellStyle name="Accent2 37" xfId="107" xr:uid="{00000000-0005-0000-0000-00006A000000}"/>
    <cellStyle name="Accent2 38" xfId="108" xr:uid="{00000000-0005-0000-0000-00006B000000}"/>
    <cellStyle name="Accent2 39" xfId="109" xr:uid="{00000000-0005-0000-0000-00006C000000}"/>
    <cellStyle name="Accent2 4" xfId="110" xr:uid="{00000000-0005-0000-0000-00006D000000}"/>
    <cellStyle name="Accent2 40" xfId="111" xr:uid="{00000000-0005-0000-0000-00006E000000}"/>
    <cellStyle name="Accent2 41" xfId="112" xr:uid="{00000000-0005-0000-0000-00006F000000}"/>
    <cellStyle name="Accent2 42" xfId="113" xr:uid="{00000000-0005-0000-0000-000070000000}"/>
    <cellStyle name="Accent2 43" xfId="114" xr:uid="{00000000-0005-0000-0000-000071000000}"/>
    <cellStyle name="Accent2 44" xfId="115" xr:uid="{00000000-0005-0000-0000-000072000000}"/>
    <cellStyle name="Accent2 45" xfId="116" xr:uid="{00000000-0005-0000-0000-000073000000}"/>
    <cellStyle name="Accent2 46" xfId="117" xr:uid="{00000000-0005-0000-0000-000074000000}"/>
    <cellStyle name="Accent2 47" xfId="118" xr:uid="{00000000-0005-0000-0000-000075000000}"/>
    <cellStyle name="Accent2 48" xfId="119" xr:uid="{00000000-0005-0000-0000-000076000000}"/>
    <cellStyle name="Accent2 49" xfId="120" xr:uid="{00000000-0005-0000-0000-000077000000}"/>
    <cellStyle name="Accent2 5" xfId="121" xr:uid="{00000000-0005-0000-0000-000078000000}"/>
    <cellStyle name="Accent2 50" xfId="122" xr:uid="{00000000-0005-0000-0000-000079000000}"/>
    <cellStyle name="Accent2 51" xfId="123" xr:uid="{00000000-0005-0000-0000-00007A000000}"/>
    <cellStyle name="Accent2 52" xfId="124" xr:uid="{00000000-0005-0000-0000-00007B000000}"/>
    <cellStyle name="Accent2 53" xfId="125" xr:uid="{00000000-0005-0000-0000-00007C000000}"/>
    <cellStyle name="Accent2 54" xfId="126" xr:uid="{00000000-0005-0000-0000-00007D000000}"/>
    <cellStyle name="Accent2 55" xfId="127" xr:uid="{00000000-0005-0000-0000-00007E000000}"/>
    <cellStyle name="Accent2 56" xfId="128" xr:uid="{00000000-0005-0000-0000-00007F000000}"/>
    <cellStyle name="Accent2 57" xfId="129" xr:uid="{00000000-0005-0000-0000-000080000000}"/>
    <cellStyle name="Accent2 58" xfId="130" xr:uid="{00000000-0005-0000-0000-000081000000}"/>
    <cellStyle name="Accent2 59" xfId="131" xr:uid="{00000000-0005-0000-0000-000082000000}"/>
    <cellStyle name="Accent2 6" xfId="132" xr:uid="{00000000-0005-0000-0000-000083000000}"/>
    <cellStyle name="Accent2 60" xfId="133" xr:uid="{00000000-0005-0000-0000-000084000000}"/>
    <cellStyle name="Accent2 61" xfId="134" xr:uid="{00000000-0005-0000-0000-000085000000}"/>
    <cellStyle name="Accent2 62" xfId="135" xr:uid="{00000000-0005-0000-0000-000086000000}"/>
    <cellStyle name="Accent2 63" xfId="136" xr:uid="{00000000-0005-0000-0000-000087000000}"/>
    <cellStyle name="Accent2 64" xfId="137" xr:uid="{00000000-0005-0000-0000-000088000000}"/>
    <cellStyle name="Accent2 65" xfId="138" xr:uid="{00000000-0005-0000-0000-000089000000}"/>
    <cellStyle name="Accent2 66" xfId="139" xr:uid="{00000000-0005-0000-0000-00008A000000}"/>
    <cellStyle name="Accent2 67" xfId="140" xr:uid="{00000000-0005-0000-0000-00008B000000}"/>
    <cellStyle name="Accent2 68" xfId="141" xr:uid="{00000000-0005-0000-0000-00008C000000}"/>
    <cellStyle name="Accent2 69" xfId="24846" xr:uid="{5182FF0B-24DC-49CB-A283-39402094CB39}"/>
    <cellStyle name="Accent2 7" xfId="142" xr:uid="{00000000-0005-0000-0000-00008D000000}"/>
    <cellStyle name="Accent2 70" xfId="25154" xr:uid="{DB859796-D498-4E56-A125-E2DCDE4C795B}"/>
    <cellStyle name="Accent2 71" xfId="23714" xr:uid="{83A61C3E-87A1-4F6A-8122-B7A001AB4311}"/>
    <cellStyle name="Accent2 8" xfId="143" xr:uid="{00000000-0005-0000-0000-00008E000000}"/>
    <cellStyle name="Accent2 9" xfId="144" xr:uid="{00000000-0005-0000-0000-00008F000000}"/>
    <cellStyle name="Accent3" xfId="4842" builtinId="37" customBuiltin="1"/>
    <cellStyle name="Accent3 - 20%" xfId="145" xr:uid="{00000000-0005-0000-0000-000090000000}"/>
    <cellStyle name="Accent3 - 20% 2" xfId="146" xr:uid="{00000000-0005-0000-0000-000091000000}"/>
    <cellStyle name="Accent3 - 40%" xfId="147" xr:uid="{00000000-0005-0000-0000-000092000000}"/>
    <cellStyle name="Accent3 - 40% 2" xfId="148" xr:uid="{00000000-0005-0000-0000-000093000000}"/>
    <cellStyle name="Accent3 - 60%" xfId="149" xr:uid="{00000000-0005-0000-0000-000094000000}"/>
    <cellStyle name="Accent3 10" xfId="150" xr:uid="{00000000-0005-0000-0000-000095000000}"/>
    <cellStyle name="Accent3 11" xfId="151" xr:uid="{00000000-0005-0000-0000-000096000000}"/>
    <cellStyle name="Accent3 12" xfId="152" xr:uid="{00000000-0005-0000-0000-000097000000}"/>
    <cellStyle name="Accent3 13" xfId="153" xr:uid="{00000000-0005-0000-0000-000098000000}"/>
    <cellStyle name="Accent3 14" xfId="154" xr:uid="{00000000-0005-0000-0000-000099000000}"/>
    <cellStyle name="Accent3 15" xfId="155" xr:uid="{00000000-0005-0000-0000-00009A000000}"/>
    <cellStyle name="Accent3 16" xfId="156" xr:uid="{00000000-0005-0000-0000-00009B000000}"/>
    <cellStyle name="Accent3 17" xfId="157" xr:uid="{00000000-0005-0000-0000-00009C000000}"/>
    <cellStyle name="Accent3 18" xfId="158" xr:uid="{00000000-0005-0000-0000-00009D000000}"/>
    <cellStyle name="Accent3 19" xfId="159" xr:uid="{00000000-0005-0000-0000-00009E000000}"/>
    <cellStyle name="Accent3 2" xfId="160" xr:uid="{00000000-0005-0000-0000-00009F000000}"/>
    <cellStyle name="Accent3 20" xfId="161" xr:uid="{00000000-0005-0000-0000-0000A0000000}"/>
    <cellStyle name="Accent3 21" xfId="162" xr:uid="{00000000-0005-0000-0000-0000A1000000}"/>
    <cellStyle name="Accent3 22" xfId="163" xr:uid="{00000000-0005-0000-0000-0000A2000000}"/>
    <cellStyle name="Accent3 23" xfId="164" xr:uid="{00000000-0005-0000-0000-0000A3000000}"/>
    <cellStyle name="Accent3 24" xfId="165" xr:uid="{00000000-0005-0000-0000-0000A4000000}"/>
    <cellStyle name="Accent3 25" xfId="166" xr:uid="{00000000-0005-0000-0000-0000A5000000}"/>
    <cellStyle name="Accent3 26" xfId="167" xr:uid="{00000000-0005-0000-0000-0000A6000000}"/>
    <cellStyle name="Accent3 27" xfId="168" xr:uid="{00000000-0005-0000-0000-0000A7000000}"/>
    <cellStyle name="Accent3 28" xfId="169" xr:uid="{00000000-0005-0000-0000-0000A8000000}"/>
    <cellStyle name="Accent3 29" xfId="170" xr:uid="{00000000-0005-0000-0000-0000A9000000}"/>
    <cellStyle name="Accent3 3" xfId="171" xr:uid="{00000000-0005-0000-0000-0000AA000000}"/>
    <cellStyle name="Accent3 30" xfId="172" xr:uid="{00000000-0005-0000-0000-0000AB000000}"/>
    <cellStyle name="Accent3 31" xfId="173" xr:uid="{00000000-0005-0000-0000-0000AC000000}"/>
    <cellStyle name="Accent3 32" xfId="174" xr:uid="{00000000-0005-0000-0000-0000AD000000}"/>
    <cellStyle name="Accent3 33" xfId="175" xr:uid="{00000000-0005-0000-0000-0000AE000000}"/>
    <cellStyle name="Accent3 34" xfId="176" xr:uid="{00000000-0005-0000-0000-0000AF000000}"/>
    <cellStyle name="Accent3 35" xfId="177" xr:uid="{00000000-0005-0000-0000-0000B0000000}"/>
    <cellStyle name="Accent3 35 2" xfId="29527" xr:uid="{6D42C670-79BA-41D0-B5D2-B979219AF29B}"/>
    <cellStyle name="Accent3 36" xfId="178" xr:uid="{00000000-0005-0000-0000-0000B1000000}"/>
    <cellStyle name="Accent3 36 2" xfId="29528" xr:uid="{A5BB00BC-45FA-42BC-B4A9-6B9EE11739A5}"/>
    <cellStyle name="Accent3 37" xfId="179" xr:uid="{00000000-0005-0000-0000-0000B2000000}"/>
    <cellStyle name="Accent3 38" xfId="180" xr:uid="{00000000-0005-0000-0000-0000B3000000}"/>
    <cellStyle name="Accent3 39" xfId="181" xr:uid="{00000000-0005-0000-0000-0000B4000000}"/>
    <cellStyle name="Accent3 4" xfId="182" xr:uid="{00000000-0005-0000-0000-0000B5000000}"/>
    <cellStyle name="Accent3 40" xfId="183" xr:uid="{00000000-0005-0000-0000-0000B6000000}"/>
    <cellStyle name="Accent3 41" xfId="184" xr:uid="{00000000-0005-0000-0000-0000B7000000}"/>
    <cellStyle name="Accent3 42" xfId="185" xr:uid="{00000000-0005-0000-0000-0000B8000000}"/>
    <cellStyle name="Accent3 43" xfId="186" xr:uid="{00000000-0005-0000-0000-0000B9000000}"/>
    <cellStyle name="Accent3 44" xfId="187" xr:uid="{00000000-0005-0000-0000-0000BA000000}"/>
    <cellStyle name="Accent3 45" xfId="188" xr:uid="{00000000-0005-0000-0000-0000BB000000}"/>
    <cellStyle name="Accent3 46" xfId="189" xr:uid="{00000000-0005-0000-0000-0000BC000000}"/>
    <cellStyle name="Accent3 47" xfId="190" xr:uid="{00000000-0005-0000-0000-0000BD000000}"/>
    <cellStyle name="Accent3 48" xfId="191" xr:uid="{00000000-0005-0000-0000-0000BE000000}"/>
    <cellStyle name="Accent3 49" xfId="192" xr:uid="{00000000-0005-0000-0000-0000BF000000}"/>
    <cellStyle name="Accent3 5" xfId="193" xr:uid="{00000000-0005-0000-0000-0000C0000000}"/>
    <cellStyle name="Accent3 50" xfId="194" xr:uid="{00000000-0005-0000-0000-0000C1000000}"/>
    <cellStyle name="Accent3 51" xfId="195" xr:uid="{00000000-0005-0000-0000-0000C2000000}"/>
    <cellStyle name="Accent3 52" xfId="196" xr:uid="{00000000-0005-0000-0000-0000C3000000}"/>
    <cellStyle name="Accent3 53" xfId="197" xr:uid="{00000000-0005-0000-0000-0000C4000000}"/>
    <cellStyle name="Accent3 54" xfId="198" xr:uid="{00000000-0005-0000-0000-0000C5000000}"/>
    <cellStyle name="Accent3 55" xfId="199" xr:uid="{00000000-0005-0000-0000-0000C6000000}"/>
    <cellStyle name="Accent3 56" xfId="200" xr:uid="{00000000-0005-0000-0000-0000C7000000}"/>
    <cellStyle name="Accent3 57" xfId="201" xr:uid="{00000000-0005-0000-0000-0000C8000000}"/>
    <cellStyle name="Accent3 58" xfId="202" xr:uid="{00000000-0005-0000-0000-0000C9000000}"/>
    <cellStyle name="Accent3 59" xfId="203" xr:uid="{00000000-0005-0000-0000-0000CA000000}"/>
    <cellStyle name="Accent3 6" xfId="204" xr:uid="{00000000-0005-0000-0000-0000CB000000}"/>
    <cellStyle name="Accent3 60" xfId="205" xr:uid="{00000000-0005-0000-0000-0000CC000000}"/>
    <cellStyle name="Accent3 61" xfId="206" xr:uid="{00000000-0005-0000-0000-0000CD000000}"/>
    <cellStyle name="Accent3 62" xfId="207" xr:uid="{00000000-0005-0000-0000-0000CE000000}"/>
    <cellStyle name="Accent3 63" xfId="208" xr:uid="{00000000-0005-0000-0000-0000CF000000}"/>
    <cellStyle name="Accent3 64" xfId="209" xr:uid="{00000000-0005-0000-0000-0000D0000000}"/>
    <cellStyle name="Accent3 65" xfId="210" xr:uid="{00000000-0005-0000-0000-0000D1000000}"/>
    <cellStyle name="Accent3 66" xfId="211" xr:uid="{00000000-0005-0000-0000-0000D2000000}"/>
    <cellStyle name="Accent3 67" xfId="212" xr:uid="{00000000-0005-0000-0000-0000D3000000}"/>
    <cellStyle name="Accent3 68" xfId="213" xr:uid="{00000000-0005-0000-0000-0000D4000000}"/>
    <cellStyle name="Accent3 69" xfId="23406" xr:uid="{0A5F0C95-5616-4611-AF28-AA89E0277EF1}"/>
    <cellStyle name="Accent3 7" xfId="214" xr:uid="{00000000-0005-0000-0000-0000D5000000}"/>
    <cellStyle name="Accent3 70" xfId="25649" xr:uid="{E970874A-57B0-4CBC-9DC1-7D50C0AD51C2}"/>
    <cellStyle name="Accent3 71" xfId="25595" xr:uid="{AF994C2C-841D-49C9-8721-FA9396879B33}"/>
    <cellStyle name="Accent3 8" xfId="215" xr:uid="{00000000-0005-0000-0000-0000D6000000}"/>
    <cellStyle name="Accent3 9" xfId="216" xr:uid="{00000000-0005-0000-0000-0000D7000000}"/>
    <cellStyle name="Accent4" xfId="4843" builtinId="41" customBuiltin="1"/>
    <cellStyle name="Accent4 - 20%" xfId="217" xr:uid="{00000000-0005-0000-0000-0000D8000000}"/>
    <cellStyle name="Accent4 - 20% 2" xfId="218" xr:uid="{00000000-0005-0000-0000-0000D9000000}"/>
    <cellStyle name="Accent4 - 40%" xfId="219" xr:uid="{00000000-0005-0000-0000-0000DA000000}"/>
    <cellStyle name="Accent4 - 40% 2" xfId="220" xr:uid="{00000000-0005-0000-0000-0000DB000000}"/>
    <cellStyle name="Accent4 - 60%" xfId="221" xr:uid="{00000000-0005-0000-0000-0000DC000000}"/>
    <cellStyle name="Accent4 10" xfId="222" xr:uid="{00000000-0005-0000-0000-0000DD000000}"/>
    <cellStyle name="Accent4 11" xfId="223" xr:uid="{00000000-0005-0000-0000-0000DE000000}"/>
    <cellStyle name="Accent4 12" xfId="224" xr:uid="{00000000-0005-0000-0000-0000DF000000}"/>
    <cellStyle name="Accent4 13" xfId="225" xr:uid="{00000000-0005-0000-0000-0000E0000000}"/>
    <cellStyle name="Accent4 14" xfId="226" xr:uid="{00000000-0005-0000-0000-0000E1000000}"/>
    <cellStyle name="Accent4 15" xfId="227" xr:uid="{00000000-0005-0000-0000-0000E2000000}"/>
    <cellStyle name="Accent4 16" xfId="228" xr:uid="{00000000-0005-0000-0000-0000E3000000}"/>
    <cellStyle name="Accent4 17" xfId="229" xr:uid="{00000000-0005-0000-0000-0000E4000000}"/>
    <cellStyle name="Accent4 18" xfId="230" xr:uid="{00000000-0005-0000-0000-0000E5000000}"/>
    <cellStyle name="Accent4 19" xfId="231" xr:uid="{00000000-0005-0000-0000-0000E6000000}"/>
    <cellStyle name="Accent4 2" xfId="232" xr:uid="{00000000-0005-0000-0000-0000E7000000}"/>
    <cellStyle name="Accent4 20" xfId="233" xr:uid="{00000000-0005-0000-0000-0000E8000000}"/>
    <cellStyle name="Accent4 21" xfId="234" xr:uid="{00000000-0005-0000-0000-0000E9000000}"/>
    <cellStyle name="Accent4 22" xfId="235" xr:uid="{00000000-0005-0000-0000-0000EA000000}"/>
    <cellStyle name="Accent4 23" xfId="236" xr:uid="{00000000-0005-0000-0000-0000EB000000}"/>
    <cellStyle name="Accent4 24" xfId="237" xr:uid="{00000000-0005-0000-0000-0000EC000000}"/>
    <cellStyle name="Accent4 25" xfId="238" xr:uid="{00000000-0005-0000-0000-0000ED000000}"/>
    <cellStyle name="Accent4 26" xfId="239" xr:uid="{00000000-0005-0000-0000-0000EE000000}"/>
    <cellStyle name="Accent4 27" xfId="240" xr:uid="{00000000-0005-0000-0000-0000EF000000}"/>
    <cellStyle name="Accent4 28" xfId="241" xr:uid="{00000000-0005-0000-0000-0000F0000000}"/>
    <cellStyle name="Accent4 29" xfId="242" xr:uid="{00000000-0005-0000-0000-0000F1000000}"/>
    <cellStyle name="Accent4 3" xfId="243" xr:uid="{00000000-0005-0000-0000-0000F2000000}"/>
    <cellStyle name="Accent4 30" xfId="244" xr:uid="{00000000-0005-0000-0000-0000F3000000}"/>
    <cellStyle name="Accent4 31" xfId="245" xr:uid="{00000000-0005-0000-0000-0000F4000000}"/>
    <cellStyle name="Accent4 32" xfId="246" xr:uid="{00000000-0005-0000-0000-0000F5000000}"/>
    <cellStyle name="Accent4 33" xfId="247" xr:uid="{00000000-0005-0000-0000-0000F6000000}"/>
    <cellStyle name="Accent4 34" xfId="248" xr:uid="{00000000-0005-0000-0000-0000F7000000}"/>
    <cellStyle name="Accent4 35" xfId="249" xr:uid="{00000000-0005-0000-0000-0000F8000000}"/>
    <cellStyle name="Accent4 35 2" xfId="29529" xr:uid="{10BFA22F-D3BD-4505-8E2E-CD3D2ED897CC}"/>
    <cellStyle name="Accent4 36" xfId="250" xr:uid="{00000000-0005-0000-0000-0000F9000000}"/>
    <cellStyle name="Accent4 36 2" xfId="29530" xr:uid="{FABADF66-F8DE-4249-834D-B7AD889A11AF}"/>
    <cellStyle name="Accent4 37" xfId="251" xr:uid="{00000000-0005-0000-0000-0000FA000000}"/>
    <cellStyle name="Accent4 38" xfId="252" xr:uid="{00000000-0005-0000-0000-0000FB000000}"/>
    <cellStyle name="Accent4 39" xfId="253" xr:uid="{00000000-0005-0000-0000-0000FC000000}"/>
    <cellStyle name="Accent4 4" xfId="254" xr:uid="{00000000-0005-0000-0000-0000FD000000}"/>
    <cellStyle name="Accent4 40" xfId="255" xr:uid="{00000000-0005-0000-0000-0000FE000000}"/>
    <cellStyle name="Accent4 41" xfId="256" xr:uid="{00000000-0005-0000-0000-0000FF000000}"/>
    <cellStyle name="Accent4 42" xfId="257" xr:uid="{00000000-0005-0000-0000-000000010000}"/>
    <cellStyle name="Accent4 43" xfId="258" xr:uid="{00000000-0005-0000-0000-000001010000}"/>
    <cellStyle name="Accent4 44" xfId="259" xr:uid="{00000000-0005-0000-0000-000002010000}"/>
    <cellStyle name="Accent4 45" xfId="260" xr:uid="{00000000-0005-0000-0000-000003010000}"/>
    <cellStyle name="Accent4 46" xfId="261" xr:uid="{00000000-0005-0000-0000-000004010000}"/>
    <cellStyle name="Accent4 47" xfId="262" xr:uid="{00000000-0005-0000-0000-000005010000}"/>
    <cellStyle name="Accent4 48" xfId="263" xr:uid="{00000000-0005-0000-0000-000006010000}"/>
    <cellStyle name="Accent4 49" xfId="264" xr:uid="{00000000-0005-0000-0000-000007010000}"/>
    <cellStyle name="Accent4 5" xfId="265" xr:uid="{00000000-0005-0000-0000-000008010000}"/>
    <cellStyle name="Accent4 50" xfId="266" xr:uid="{00000000-0005-0000-0000-000009010000}"/>
    <cellStyle name="Accent4 51" xfId="267" xr:uid="{00000000-0005-0000-0000-00000A010000}"/>
    <cellStyle name="Accent4 52" xfId="268" xr:uid="{00000000-0005-0000-0000-00000B010000}"/>
    <cellStyle name="Accent4 53" xfId="269" xr:uid="{00000000-0005-0000-0000-00000C010000}"/>
    <cellStyle name="Accent4 54" xfId="270" xr:uid="{00000000-0005-0000-0000-00000D010000}"/>
    <cellStyle name="Accent4 55" xfId="271" xr:uid="{00000000-0005-0000-0000-00000E010000}"/>
    <cellStyle name="Accent4 56" xfId="272" xr:uid="{00000000-0005-0000-0000-00000F010000}"/>
    <cellStyle name="Accent4 57" xfId="273" xr:uid="{00000000-0005-0000-0000-000010010000}"/>
    <cellStyle name="Accent4 58" xfId="274" xr:uid="{00000000-0005-0000-0000-000011010000}"/>
    <cellStyle name="Accent4 59" xfId="275" xr:uid="{00000000-0005-0000-0000-000012010000}"/>
    <cellStyle name="Accent4 6" xfId="276" xr:uid="{00000000-0005-0000-0000-000013010000}"/>
    <cellStyle name="Accent4 60" xfId="277" xr:uid="{00000000-0005-0000-0000-000014010000}"/>
    <cellStyle name="Accent4 61" xfId="278" xr:uid="{00000000-0005-0000-0000-000015010000}"/>
    <cellStyle name="Accent4 62" xfId="279" xr:uid="{00000000-0005-0000-0000-000016010000}"/>
    <cellStyle name="Accent4 63" xfId="280" xr:uid="{00000000-0005-0000-0000-000017010000}"/>
    <cellStyle name="Accent4 64" xfId="281" xr:uid="{00000000-0005-0000-0000-000018010000}"/>
    <cellStyle name="Accent4 65" xfId="282" xr:uid="{00000000-0005-0000-0000-000019010000}"/>
    <cellStyle name="Accent4 66" xfId="283" xr:uid="{00000000-0005-0000-0000-00001A010000}"/>
    <cellStyle name="Accent4 67" xfId="284" xr:uid="{00000000-0005-0000-0000-00001B010000}"/>
    <cellStyle name="Accent4 68" xfId="285" xr:uid="{00000000-0005-0000-0000-00001C010000}"/>
    <cellStyle name="Accent4 69" xfId="23034" xr:uid="{AED4E30E-FB92-4A5C-BCC6-8ADCF62D9D7B}"/>
    <cellStyle name="Accent4 7" xfId="286" xr:uid="{00000000-0005-0000-0000-00001D010000}"/>
    <cellStyle name="Accent4 70" xfId="25088" xr:uid="{F41DF068-013E-42BF-8021-6272E34725E0}"/>
    <cellStyle name="Accent4 71" xfId="23848" xr:uid="{5FC22722-3052-4868-94D9-E5570379FEF4}"/>
    <cellStyle name="Accent4 8" xfId="287" xr:uid="{00000000-0005-0000-0000-00001E010000}"/>
    <cellStyle name="Accent4 9" xfId="288" xr:uid="{00000000-0005-0000-0000-00001F010000}"/>
    <cellStyle name="Accent5" xfId="4844" builtinId="45" customBuiltin="1"/>
    <cellStyle name="Accent5 - 20%" xfId="289" xr:uid="{00000000-0005-0000-0000-000020010000}"/>
    <cellStyle name="Accent5 - 20% 2" xfId="290" xr:uid="{00000000-0005-0000-0000-000021010000}"/>
    <cellStyle name="Accent5 - 40%" xfId="291" xr:uid="{00000000-0005-0000-0000-000022010000}"/>
    <cellStyle name="Accent5 - 40% 2" xfId="292" xr:uid="{00000000-0005-0000-0000-000023010000}"/>
    <cellStyle name="Accent5 - 60%" xfId="293" xr:uid="{00000000-0005-0000-0000-000024010000}"/>
    <cellStyle name="Accent5 10" xfId="294" xr:uid="{00000000-0005-0000-0000-000025010000}"/>
    <cellStyle name="Accent5 11" xfId="295" xr:uid="{00000000-0005-0000-0000-000026010000}"/>
    <cellStyle name="Accent5 12" xfId="296" xr:uid="{00000000-0005-0000-0000-000027010000}"/>
    <cellStyle name="Accent5 13" xfId="297" xr:uid="{00000000-0005-0000-0000-000028010000}"/>
    <cellStyle name="Accent5 14" xfId="298" xr:uid="{00000000-0005-0000-0000-000029010000}"/>
    <cellStyle name="Accent5 15" xfId="299" xr:uid="{00000000-0005-0000-0000-00002A010000}"/>
    <cellStyle name="Accent5 16" xfId="300" xr:uid="{00000000-0005-0000-0000-00002B010000}"/>
    <cellStyle name="Accent5 17" xfId="301" xr:uid="{00000000-0005-0000-0000-00002C010000}"/>
    <cellStyle name="Accent5 18" xfId="302" xr:uid="{00000000-0005-0000-0000-00002D010000}"/>
    <cellStyle name="Accent5 19" xfId="303" xr:uid="{00000000-0005-0000-0000-00002E010000}"/>
    <cellStyle name="Accent5 2" xfId="304" xr:uid="{00000000-0005-0000-0000-00002F010000}"/>
    <cellStyle name="Accent5 20" xfId="305" xr:uid="{00000000-0005-0000-0000-000030010000}"/>
    <cellStyle name="Accent5 21" xfId="306" xr:uid="{00000000-0005-0000-0000-000031010000}"/>
    <cellStyle name="Accent5 22" xfId="307" xr:uid="{00000000-0005-0000-0000-000032010000}"/>
    <cellStyle name="Accent5 23" xfId="308" xr:uid="{00000000-0005-0000-0000-000033010000}"/>
    <cellStyle name="Accent5 24" xfId="309" xr:uid="{00000000-0005-0000-0000-000034010000}"/>
    <cellStyle name="Accent5 25" xfId="310" xr:uid="{00000000-0005-0000-0000-000035010000}"/>
    <cellStyle name="Accent5 26" xfId="311" xr:uid="{00000000-0005-0000-0000-000036010000}"/>
    <cellStyle name="Accent5 27" xfId="312" xr:uid="{00000000-0005-0000-0000-000037010000}"/>
    <cellStyle name="Accent5 28" xfId="313" xr:uid="{00000000-0005-0000-0000-000038010000}"/>
    <cellStyle name="Accent5 29" xfId="314" xr:uid="{00000000-0005-0000-0000-000039010000}"/>
    <cellStyle name="Accent5 3" xfId="315" xr:uid="{00000000-0005-0000-0000-00003A010000}"/>
    <cellStyle name="Accent5 30" xfId="316" xr:uid="{00000000-0005-0000-0000-00003B010000}"/>
    <cellStyle name="Accent5 31" xfId="317" xr:uid="{00000000-0005-0000-0000-00003C010000}"/>
    <cellStyle name="Accent5 32" xfId="318" xr:uid="{00000000-0005-0000-0000-00003D010000}"/>
    <cellStyle name="Accent5 33" xfId="319" xr:uid="{00000000-0005-0000-0000-00003E010000}"/>
    <cellStyle name="Accent5 34" xfId="320" xr:uid="{00000000-0005-0000-0000-00003F010000}"/>
    <cellStyle name="Accent5 35" xfId="321" xr:uid="{00000000-0005-0000-0000-000040010000}"/>
    <cellStyle name="Accent5 35 2" xfId="29531" xr:uid="{458CA2AC-D926-4059-8065-048300B70009}"/>
    <cellStyle name="Accent5 36" xfId="322" xr:uid="{00000000-0005-0000-0000-000041010000}"/>
    <cellStyle name="Accent5 36 2" xfId="29532" xr:uid="{A6EDE9CD-F022-4472-B8FD-B7A2E5B13543}"/>
    <cellStyle name="Accent5 37" xfId="323" xr:uid="{00000000-0005-0000-0000-000042010000}"/>
    <cellStyle name="Accent5 38" xfId="324" xr:uid="{00000000-0005-0000-0000-000043010000}"/>
    <cellStyle name="Accent5 39" xfId="325" xr:uid="{00000000-0005-0000-0000-000044010000}"/>
    <cellStyle name="Accent5 4" xfId="326" xr:uid="{00000000-0005-0000-0000-000045010000}"/>
    <cellStyle name="Accent5 40" xfId="327" xr:uid="{00000000-0005-0000-0000-000046010000}"/>
    <cellStyle name="Accent5 41" xfId="328" xr:uid="{00000000-0005-0000-0000-000047010000}"/>
    <cellStyle name="Accent5 42" xfId="329" xr:uid="{00000000-0005-0000-0000-000048010000}"/>
    <cellStyle name="Accent5 43" xfId="330" xr:uid="{00000000-0005-0000-0000-000049010000}"/>
    <cellStyle name="Accent5 44" xfId="331" xr:uid="{00000000-0005-0000-0000-00004A010000}"/>
    <cellStyle name="Accent5 45" xfId="332" xr:uid="{00000000-0005-0000-0000-00004B010000}"/>
    <cellStyle name="Accent5 46" xfId="333" xr:uid="{00000000-0005-0000-0000-00004C010000}"/>
    <cellStyle name="Accent5 47" xfId="334" xr:uid="{00000000-0005-0000-0000-00004D010000}"/>
    <cellStyle name="Accent5 48" xfId="335" xr:uid="{00000000-0005-0000-0000-00004E010000}"/>
    <cellStyle name="Accent5 49" xfId="336" xr:uid="{00000000-0005-0000-0000-00004F010000}"/>
    <cellStyle name="Accent5 5" xfId="337" xr:uid="{00000000-0005-0000-0000-000050010000}"/>
    <cellStyle name="Accent5 50" xfId="338" xr:uid="{00000000-0005-0000-0000-000051010000}"/>
    <cellStyle name="Accent5 51" xfId="339" xr:uid="{00000000-0005-0000-0000-000052010000}"/>
    <cellStyle name="Accent5 52" xfId="340" xr:uid="{00000000-0005-0000-0000-000053010000}"/>
    <cellStyle name="Accent5 53" xfId="341" xr:uid="{00000000-0005-0000-0000-000054010000}"/>
    <cellStyle name="Accent5 54" xfId="342" xr:uid="{00000000-0005-0000-0000-000055010000}"/>
    <cellStyle name="Accent5 55" xfId="343" xr:uid="{00000000-0005-0000-0000-000056010000}"/>
    <cellStyle name="Accent5 56" xfId="344" xr:uid="{00000000-0005-0000-0000-000057010000}"/>
    <cellStyle name="Accent5 57" xfId="345" xr:uid="{00000000-0005-0000-0000-000058010000}"/>
    <cellStyle name="Accent5 58" xfId="346" xr:uid="{00000000-0005-0000-0000-000059010000}"/>
    <cellStyle name="Accent5 59" xfId="347" xr:uid="{00000000-0005-0000-0000-00005A010000}"/>
    <cellStyle name="Accent5 6" xfId="348" xr:uid="{00000000-0005-0000-0000-00005B010000}"/>
    <cellStyle name="Accent5 60" xfId="349" xr:uid="{00000000-0005-0000-0000-00005C010000}"/>
    <cellStyle name="Accent5 61" xfId="350" xr:uid="{00000000-0005-0000-0000-00005D010000}"/>
    <cellStyle name="Accent5 62" xfId="351" xr:uid="{00000000-0005-0000-0000-00005E010000}"/>
    <cellStyle name="Accent5 63" xfId="352" xr:uid="{00000000-0005-0000-0000-00005F010000}"/>
    <cellStyle name="Accent5 64" xfId="353" xr:uid="{00000000-0005-0000-0000-000060010000}"/>
    <cellStyle name="Accent5 65" xfId="354" xr:uid="{00000000-0005-0000-0000-000061010000}"/>
    <cellStyle name="Accent5 66" xfId="355" xr:uid="{00000000-0005-0000-0000-000062010000}"/>
    <cellStyle name="Accent5 67" xfId="356" xr:uid="{00000000-0005-0000-0000-000063010000}"/>
    <cellStyle name="Accent5 68" xfId="357" xr:uid="{00000000-0005-0000-0000-000064010000}"/>
    <cellStyle name="Accent5 69" xfId="22937" xr:uid="{26B30322-1C89-49D0-BA3E-F8658C186C8B}"/>
    <cellStyle name="Accent5 7" xfId="358" xr:uid="{00000000-0005-0000-0000-000065010000}"/>
    <cellStyle name="Accent5 70" xfId="25597" xr:uid="{07476C96-5AF1-4461-9D78-20043F9CC41D}"/>
    <cellStyle name="Accent5 71" xfId="23797" xr:uid="{A5A9B84C-234B-4744-B883-15586B3D4CBC}"/>
    <cellStyle name="Accent5 8" xfId="359" xr:uid="{00000000-0005-0000-0000-000066010000}"/>
    <cellStyle name="Accent5 9" xfId="360" xr:uid="{00000000-0005-0000-0000-000067010000}"/>
    <cellStyle name="Accent6" xfId="4845" builtinId="49" customBuiltin="1"/>
    <cellStyle name="Accent6 - 20%" xfId="361" xr:uid="{00000000-0005-0000-0000-000068010000}"/>
    <cellStyle name="Accent6 - 20% 2" xfId="362" xr:uid="{00000000-0005-0000-0000-000069010000}"/>
    <cellStyle name="Accent6 - 40%" xfId="363" xr:uid="{00000000-0005-0000-0000-00006A010000}"/>
    <cellStyle name="Accent6 - 40% 2" xfId="364" xr:uid="{00000000-0005-0000-0000-00006B010000}"/>
    <cellStyle name="Accent6 - 60%" xfId="365" xr:uid="{00000000-0005-0000-0000-00006C010000}"/>
    <cellStyle name="Accent6 10" xfId="366" xr:uid="{00000000-0005-0000-0000-00006D010000}"/>
    <cellStyle name="Accent6 11" xfId="367" xr:uid="{00000000-0005-0000-0000-00006E010000}"/>
    <cellStyle name="Accent6 12" xfId="368" xr:uid="{00000000-0005-0000-0000-00006F010000}"/>
    <cellStyle name="Accent6 13" xfId="369" xr:uid="{00000000-0005-0000-0000-000070010000}"/>
    <cellStyle name="Accent6 14" xfId="370" xr:uid="{00000000-0005-0000-0000-000071010000}"/>
    <cellStyle name="Accent6 15" xfId="371" xr:uid="{00000000-0005-0000-0000-000072010000}"/>
    <cellStyle name="Accent6 16" xfId="372" xr:uid="{00000000-0005-0000-0000-000073010000}"/>
    <cellStyle name="Accent6 17" xfId="373" xr:uid="{00000000-0005-0000-0000-000074010000}"/>
    <cellStyle name="Accent6 18" xfId="374" xr:uid="{00000000-0005-0000-0000-000075010000}"/>
    <cellStyle name="Accent6 19" xfId="375" xr:uid="{00000000-0005-0000-0000-000076010000}"/>
    <cellStyle name="Accent6 2" xfId="376" xr:uid="{00000000-0005-0000-0000-000077010000}"/>
    <cellStyle name="Accent6 20" xfId="377" xr:uid="{00000000-0005-0000-0000-000078010000}"/>
    <cellStyle name="Accent6 21" xfId="378" xr:uid="{00000000-0005-0000-0000-000079010000}"/>
    <cellStyle name="Accent6 22" xfId="379" xr:uid="{00000000-0005-0000-0000-00007A010000}"/>
    <cellStyle name="Accent6 23" xfId="380" xr:uid="{00000000-0005-0000-0000-00007B010000}"/>
    <cellStyle name="Accent6 24" xfId="381" xr:uid="{00000000-0005-0000-0000-00007C010000}"/>
    <cellStyle name="Accent6 25" xfId="382" xr:uid="{00000000-0005-0000-0000-00007D010000}"/>
    <cellStyle name="Accent6 26" xfId="383" xr:uid="{00000000-0005-0000-0000-00007E010000}"/>
    <cellStyle name="Accent6 27" xfId="384" xr:uid="{00000000-0005-0000-0000-00007F010000}"/>
    <cellStyle name="Accent6 28" xfId="385" xr:uid="{00000000-0005-0000-0000-000080010000}"/>
    <cellStyle name="Accent6 29" xfId="386" xr:uid="{00000000-0005-0000-0000-000081010000}"/>
    <cellStyle name="Accent6 3" xfId="387" xr:uid="{00000000-0005-0000-0000-000082010000}"/>
    <cellStyle name="Accent6 30" xfId="388" xr:uid="{00000000-0005-0000-0000-000083010000}"/>
    <cellStyle name="Accent6 31" xfId="389" xr:uid="{00000000-0005-0000-0000-000084010000}"/>
    <cellStyle name="Accent6 32" xfId="390" xr:uid="{00000000-0005-0000-0000-000085010000}"/>
    <cellStyle name="Accent6 33" xfId="391" xr:uid="{00000000-0005-0000-0000-000086010000}"/>
    <cellStyle name="Accent6 34" xfId="392" xr:uid="{00000000-0005-0000-0000-000087010000}"/>
    <cellStyle name="Accent6 35" xfId="393" xr:uid="{00000000-0005-0000-0000-000088010000}"/>
    <cellStyle name="Accent6 35 2" xfId="29533" xr:uid="{DF070521-6078-474F-9C65-EEACD7551C73}"/>
    <cellStyle name="Accent6 36" xfId="394" xr:uid="{00000000-0005-0000-0000-000089010000}"/>
    <cellStyle name="Accent6 36 2" xfId="29534" xr:uid="{6A8607BF-C02D-43C5-B5AD-66DF91CD1797}"/>
    <cellStyle name="Accent6 37" xfId="395" xr:uid="{00000000-0005-0000-0000-00008A010000}"/>
    <cellStyle name="Accent6 38" xfId="396" xr:uid="{00000000-0005-0000-0000-00008B010000}"/>
    <cellStyle name="Accent6 39" xfId="397" xr:uid="{00000000-0005-0000-0000-00008C010000}"/>
    <cellStyle name="Accent6 4" xfId="398" xr:uid="{00000000-0005-0000-0000-00008D010000}"/>
    <cellStyle name="Accent6 40" xfId="399" xr:uid="{00000000-0005-0000-0000-00008E010000}"/>
    <cellStyle name="Accent6 41" xfId="400" xr:uid="{00000000-0005-0000-0000-00008F010000}"/>
    <cellStyle name="Accent6 42" xfId="401" xr:uid="{00000000-0005-0000-0000-000090010000}"/>
    <cellStyle name="Accent6 43" xfId="402" xr:uid="{00000000-0005-0000-0000-000091010000}"/>
    <cellStyle name="Accent6 44" xfId="403" xr:uid="{00000000-0005-0000-0000-000092010000}"/>
    <cellStyle name="Accent6 45" xfId="404" xr:uid="{00000000-0005-0000-0000-000093010000}"/>
    <cellStyle name="Accent6 46" xfId="405" xr:uid="{00000000-0005-0000-0000-000094010000}"/>
    <cellStyle name="Accent6 47" xfId="406" xr:uid="{00000000-0005-0000-0000-000095010000}"/>
    <cellStyle name="Accent6 48" xfId="407" xr:uid="{00000000-0005-0000-0000-000096010000}"/>
    <cellStyle name="Accent6 49" xfId="408" xr:uid="{00000000-0005-0000-0000-000097010000}"/>
    <cellStyle name="Accent6 5" xfId="409" xr:uid="{00000000-0005-0000-0000-000098010000}"/>
    <cellStyle name="Accent6 50" xfId="410" xr:uid="{00000000-0005-0000-0000-000099010000}"/>
    <cellStyle name="Accent6 51" xfId="411" xr:uid="{00000000-0005-0000-0000-00009A010000}"/>
    <cellStyle name="Accent6 52" xfId="412" xr:uid="{00000000-0005-0000-0000-00009B010000}"/>
    <cellStyle name="Accent6 53" xfId="413" xr:uid="{00000000-0005-0000-0000-00009C010000}"/>
    <cellStyle name="Accent6 54" xfId="414" xr:uid="{00000000-0005-0000-0000-00009D010000}"/>
    <cellStyle name="Accent6 55" xfId="415" xr:uid="{00000000-0005-0000-0000-00009E010000}"/>
    <cellStyle name="Accent6 56" xfId="416" xr:uid="{00000000-0005-0000-0000-00009F010000}"/>
    <cellStyle name="Accent6 57" xfId="417" xr:uid="{00000000-0005-0000-0000-0000A0010000}"/>
    <cellStyle name="Accent6 58" xfId="418" xr:uid="{00000000-0005-0000-0000-0000A1010000}"/>
    <cellStyle name="Accent6 59" xfId="419" xr:uid="{00000000-0005-0000-0000-0000A2010000}"/>
    <cellStyle name="Accent6 6" xfId="420" xr:uid="{00000000-0005-0000-0000-0000A3010000}"/>
    <cellStyle name="Accent6 60" xfId="421" xr:uid="{00000000-0005-0000-0000-0000A4010000}"/>
    <cellStyle name="Accent6 61" xfId="422" xr:uid="{00000000-0005-0000-0000-0000A5010000}"/>
    <cellStyle name="Accent6 62" xfId="423" xr:uid="{00000000-0005-0000-0000-0000A6010000}"/>
    <cellStyle name="Accent6 63" xfId="424" xr:uid="{00000000-0005-0000-0000-0000A7010000}"/>
    <cellStyle name="Accent6 64" xfId="425" xr:uid="{00000000-0005-0000-0000-0000A8010000}"/>
    <cellStyle name="Accent6 65" xfId="426" xr:uid="{00000000-0005-0000-0000-0000A9010000}"/>
    <cellStyle name="Accent6 66" xfId="427" xr:uid="{00000000-0005-0000-0000-0000AA010000}"/>
    <cellStyle name="Accent6 67" xfId="428" xr:uid="{00000000-0005-0000-0000-0000AB010000}"/>
    <cellStyle name="Accent6 68" xfId="429" xr:uid="{00000000-0005-0000-0000-0000AC010000}"/>
    <cellStyle name="Accent6 69" xfId="24003" xr:uid="{893BB9CA-356D-471A-AD5F-9495431F0EFC}"/>
    <cellStyle name="Accent6 7" xfId="430" xr:uid="{00000000-0005-0000-0000-0000AD010000}"/>
    <cellStyle name="Accent6 70" xfId="23392" xr:uid="{600A1D35-8915-4E4F-910E-44B8813D2433}"/>
    <cellStyle name="Accent6 71" xfId="24895" xr:uid="{E9DA2F1C-4737-4689-9B35-D336BD388C4B}"/>
    <cellStyle name="Accent6 8" xfId="431" xr:uid="{00000000-0005-0000-0000-0000AE010000}"/>
    <cellStyle name="Accent6 9" xfId="432" xr:uid="{00000000-0005-0000-0000-0000AF010000}"/>
    <cellStyle name="AccountClassificationTotalRowBalanceCol" xfId="12256" xr:uid="{EC67F07D-7951-469F-8170-F5D0EECEF2B9}"/>
    <cellStyle name="AccountClassificationTotalRowDescCol" xfId="12257" xr:uid="{58C315D6-5F7A-4069-8511-56264FEB55D8}"/>
    <cellStyle name="AccountClassificationTotalRowJERefCol" xfId="12258" xr:uid="{A31CFF99-3CB9-4CA9-96B5-9617F3D74581}"/>
    <cellStyle name="AccountClassificationTotalRowNameCol" xfId="12259" xr:uid="{D8403E05-910B-416C-84D7-F4A4937E4F4E}"/>
    <cellStyle name="AccountClassificationTotalRowVarPectCol" xfId="12260" xr:uid="{0BE0B926-9C35-48BC-B042-7CE47D3A1851}"/>
    <cellStyle name="AccountClassificationTotalRowWPRefCol" xfId="12261" xr:uid="{925C4963-1C84-45C3-8947-534838B1E866}"/>
    <cellStyle name="AccountDetailRowBalanceCol" xfId="12262" xr:uid="{77667C83-8EFE-4812-AE3D-73F088645F26}"/>
    <cellStyle name="AccountDetailRowDescCol" xfId="12263" xr:uid="{F920A0ED-4A8B-4F46-8AB2-76F71763D448}"/>
    <cellStyle name="AccountDetailRowJERefCol" xfId="12264" xr:uid="{9813E5D3-12DB-437B-B303-16516C42BCDD}"/>
    <cellStyle name="AccountDetailRowNameCol" xfId="12265" xr:uid="{426F538C-E9A9-467F-B29B-D74FFDD9B789}"/>
    <cellStyle name="AccountDetailRowVarPectCol" xfId="12266" xr:uid="{07328471-F285-4FE4-A039-12C2FC29E23C}"/>
    <cellStyle name="AccountDetailRowWPRefCol" xfId="12267" xr:uid="{63D4C9A4-BEB1-48C5-9B6B-F97E2C59B285}"/>
    <cellStyle name="AccountNetIncomeLossRowBalanceCol" xfId="12268" xr:uid="{F448CEAA-67FF-4FC0-96A1-6BAFFBD6B911}"/>
    <cellStyle name="AccountNetIncomeLossRowDescCol" xfId="12269" xr:uid="{907304E3-D678-4386-80CB-0AE41803742B}"/>
    <cellStyle name="AccountNetIncomeLossRowJERefCol" xfId="12270" xr:uid="{4AD86227-B1E6-42D5-AC15-93DF6FB098AE}"/>
    <cellStyle name="AccountNetIncomeLossRowNameCol" xfId="12271" xr:uid="{6F1446DA-34A4-4BAF-AE61-E09B1700FDA3}"/>
    <cellStyle name="AccountNetIncomeLossRowWPRefCol" xfId="12272" xr:uid="{FB9B068C-3426-4FEC-9BCE-53BA3852EC52}"/>
    <cellStyle name="AccountTotalBalanceCol" xfId="12273" xr:uid="{62D17BB6-FF13-418C-9803-BAB02AACCA66}"/>
    <cellStyle name="AccountTotalDescCol" xfId="12274" xr:uid="{8B64D827-7F09-462E-AD85-47BFF4D4EC5F}"/>
    <cellStyle name="AccountTotalDetailRowBalanceCol" xfId="12275" xr:uid="{02C688DB-A53F-4634-A6D5-064A9432EEEE}"/>
    <cellStyle name="AccountTotalDetailRowDescCol" xfId="12276" xr:uid="{25B3EB54-7A7F-4CD3-885F-515F18EF8361}"/>
    <cellStyle name="AccountTotalDetailRowJERefCol" xfId="12277" xr:uid="{A63BC09C-87DF-40A4-B111-508D606087AE}"/>
    <cellStyle name="AccountTotalDetailRowNameCol" xfId="12278" xr:uid="{C8A154E5-6A0E-4713-A17B-7221D101338A}"/>
    <cellStyle name="AccountTotalDetailRowVarPectCol" xfId="12279" xr:uid="{84F7299E-C6F5-432C-BFBD-4CB12B0F8443}"/>
    <cellStyle name="AccountTotalDetailRowWPRefCol" xfId="12280" xr:uid="{3D152E01-12CD-4572-9BD1-848122C74E29}"/>
    <cellStyle name="AccountTotalJERefCol" xfId="12281" xr:uid="{D4B3EF14-29B4-479B-8ECA-AB86C6F7F9A7}"/>
    <cellStyle name="AccountTotalNameCol" xfId="12282" xr:uid="{2F9ADDFE-9B68-4482-9348-CA077A3EDE31}"/>
    <cellStyle name="AccountTotalVarPectCol" xfId="12283" xr:uid="{2442709C-27F3-4DDE-9EB7-6134EC287E40}"/>
    <cellStyle name="AccountTotalWPRefCol" xfId="12284" xr:uid="{7BE54512-808B-4A68-AD7A-9125B24E1990}"/>
    <cellStyle name="AccountTypeTotalRowBalanceCol" xfId="12285" xr:uid="{0BE8223E-693B-4C56-8A0A-753CB23F8E77}"/>
    <cellStyle name="AccountTypeTotalRowDescCol" xfId="12286" xr:uid="{E58BB922-D13D-408F-9FA2-B8C0E81CB2A6}"/>
    <cellStyle name="AccountTypeTotalRowJERefCol" xfId="12287" xr:uid="{E085CEA1-A898-4643-8859-2EC469AADDC6}"/>
    <cellStyle name="AccountTypeTotalRowNameCol" xfId="12288" xr:uid="{08BD6057-9984-4D2B-8FE3-BE14D7F0A517}"/>
    <cellStyle name="AccountTypeTotalRowVarPectCol" xfId="12289" xr:uid="{61376634-7F9D-4EE6-9142-386C6055B159}"/>
    <cellStyle name="AccountTypeTotalRowWPRefCol" xfId="12290" xr:uid="{48EB2C52-C95F-433B-AFFA-186036549B8C}"/>
    <cellStyle name="Bad" xfId="4832" builtinId="27" customBuiltin="1"/>
    <cellStyle name="Bad 2" xfId="433" xr:uid="{00000000-0005-0000-0000-0000B0010000}"/>
    <cellStyle name="Bad 3" xfId="434" xr:uid="{00000000-0005-0000-0000-0000B1010000}"/>
    <cellStyle name="Bad 4" xfId="29535" xr:uid="{9B249360-0FC1-414C-A036-E5117C73CAB0}"/>
    <cellStyle name="BlankRow" xfId="12291" xr:uid="{4121281A-F746-4EB3-9299-49886C4F50B5}"/>
    <cellStyle name="BlankRowJERefCol" xfId="12292" xr:uid="{4A2DC9E7-D0E0-4E32-854E-FD699096895D}"/>
    <cellStyle name="Calculation" xfId="4835" builtinId="22" customBuiltin="1"/>
    <cellStyle name="Calculation 2" xfId="435" xr:uid="{00000000-0005-0000-0000-0000B2010000}"/>
    <cellStyle name="Calculation 3" xfId="436" xr:uid="{00000000-0005-0000-0000-0000B3010000}"/>
    <cellStyle name="Calculation 4" xfId="29536" xr:uid="{69B00D0E-0C4F-4265-91AD-F9F8D74D5F25}"/>
    <cellStyle name="Check Cell" xfId="4837" builtinId="23" customBuiltin="1"/>
    <cellStyle name="Check Cell 2" xfId="437" xr:uid="{00000000-0005-0000-0000-0000B4010000}"/>
    <cellStyle name="Check Cell 3" xfId="438" xr:uid="{00000000-0005-0000-0000-0000B5010000}"/>
    <cellStyle name="Check Cell 4" xfId="29537" xr:uid="{6A797CFE-E1DB-4032-9CC3-6FDB2D608719}"/>
    <cellStyle name="ClassifiedGroupTotalRowBalanceCol" xfId="12293" xr:uid="{405D37AD-B4DC-4C92-8C46-7F7CFC07CBA4}"/>
    <cellStyle name="ClassifiedGroupTotalRowDescCol" xfId="12294" xr:uid="{E7D38FB1-798D-4C3C-98C6-838D02791D3A}"/>
    <cellStyle name="ClassifiedGroupTotalRowJERefCol" xfId="12295" xr:uid="{831BE3B0-EE1F-454E-B64E-69F4567A1AA3}"/>
    <cellStyle name="ClassifiedGroupTotalRowNameCol" xfId="12296" xr:uid="{C1AEECDB-0357-45C3-952A-630997EAB411}"/>
    <cellStyle name="ClassifiedGroupTotalRowVarPectCol" xfId="12297" xr:uid="{583C6BED-AEC6-4E68-A275-BAA2A7E3AB58}"/>
    <cellStyle name="ClassifiedGroupTotalRowWPRefCol" xfId="12298" xr:uid="{8A9A7AF6-C911-4BCB-89E3-3FDD97F991BE}"/>
    <cellStyle name="ColumnHeaderRowBalanceCol" xfId="12299" xr:uid="{7C7DE4C8-68BF-44E9-A73B-4EBD6CB0FF08}"/>
    <cellStyle name="ColumnHeaderRowBlankCol" xfId="12300" xr:uid="{2A222394-1C2F-4DA9-8F07-F4AD3EEF3074}"/>
    <cellStyle name="ColumnHeaderRowCreditCol" xfId="12301" xr:uid="{AB01A784-B20C-4530-8AB5-58C870EDC31F}"/>
    <cellStyle name="ColumnHeaderRowDebitCol" xfId="12302" xr:uid="{AA9769CB-8B00-4E2B-BB96-3990F105FE8C}"/>
    <cellStyle name="ColumnHeaderRowDescCol" xfId="12303" xr:uid="{068AC2D8-5FEE-4BA6-B901-D215B616B4D4}"/>
    <cellStyle name="ColumnHeaderRowJERefCol" xfId="12304" xr:uid="{C7181AB7-6507-49C6-928A-F0C56630FBFB}"/>
    <cellStyle name="ColumnHeaderRowNameCol" xfId="12305" xr:uid="{612FAA23-FF0B-4E7C-B59D-3FEBA5E19728}"/>
    <cellStyle name="ColumnHeaderRowVarPectCol" xfId="12306" xr:uid="{DEF1BC8B-0512-4843-AEB1-DB90351FCA08}"/>
    <cellStyle name="ColumnHeaderRowWPRefCol" xfId="12307" xr:uid="{FFAAEFC1-DBE6-4623-B0DF-2317B9F4CA0B}"/>
    <cellStyle name="ColumnMetadataRowBalanceCol" xfId="12308" xr:uid="{04DA5B81-7D03-4BE8-99F1-0766EFD488E2}"/>
    <cellStyle name="ColumnMetadataRowDescCol" xfId="12309" xr:uid="{13DB7B1F-19D8-432A-9D4E-1D5AF44731B8}"/>
    <cellStyle name="ColumnMetadataRowJERefCol" xfId="12310" xr:uid="{DBDAF870-853B-4BCC-BD1D-94D1E72596D5}"/>
    <cellStyle name="ColumnMetadataRowNameCol" xfId="12311" xr:uid="{40E06265-6E66-4B92-B6E2-3B3B201B073D}"/>
    <cellStyle name="ColumnMetadataRowVarPectCol" xfId="12312" xr:uid="{DDEC6B24-578F-4BEC-8F1B-38AD75381ACE}"/>
    <cellStyle name="ColumnMetadataRowWPRefCol" xfId="12313" xr:uid="{D32F0F8B-6E9B-454B-A50A-8D99187F6004}"/>
    <cellStyle name="Comma" xfId="439" builtinId="3"/>
    <cellStyle name="Comma 10" xfId="440" xr:uid="{00000000-0005-0000-0000-0000B7010000}"/>
    <cellStyle name="Comma 10 10" xfId="12490" xr:uid="{29AC07E5-A76C-458E-B700-07D379D9F7B0}"/>
    <cellStyle name="Comma 10 2" xfId="441" xr:uid="{00000000-0005-0000-0000-0000B8010000}"/>
    <cellStyle name="Comma 10 2 2" xfId="442" xr:uid="{00000000-0005-0000-0000-0000B9010000}"/>
    <cellStyle name="Comma 10 2 2 2" xfId="1562" xr:uid="{00000000-0005-0000-0000-0000BA010000}"/>
    <cellStyle name="Comma 10 2 2 2 2" xfId="23258" xr:uid="{D9BB79B8-EC73-46E8-8D77-2E16F508B2FE}"/>
    <cellStyle name="Comma 10 2 2 2 2 2" xfId="29794" xr:uid="{F4742CAB-EE8A-4F65-A5A1-A8EA60CAE710}"/>
    <cellStyle name="Comma 10 2 2 2 3" xfId="24673" xr:uid="{DDF8ACA5-2AFD-4024-B635-F103D987427D}"/>
    <cellStyle name="Comma 10 2 2 2 4" xfId="30048" xr:uid="{3022D834-5AD4-4789-AA9A-422519C0A007}"/>
    <cellStyle name="Comma 10 2 2 3" xfId="4848" xr:uid="{8F94D0E0-B6FC-4A5A-96EA-540CD9CE6C5C}"/>
    <cellStyle name="Comma 10 2 2 3 2" xfId="28026" xr:uid="{9E108CF4-A88E-4CA8-B7DD-2946C5BBAD03}"/>
    <cellStyle name="Comma 10 2 2 3 2 2" xfId="31200" xr:uid="{B8614D68-E4D5-449A-AC4B-CDF4ED1EE035}"/>
    <cellStyle name="Comma 10 2 2 3 2 3" xfId="30641" xr:uid="{DFF08651-449D-4396-9E32-8C7D875A6813}"/>
    <cellStyle name="Comma 10 2 2 3 3" xfId="27612" xr:uid="{6FAB1EFE-AC33-4147-AFD2-28C5CB62D791}"/>
    <cellStyle name="Comma 10 2 2 3 4" xfId="14136" xr:uid="{F3B714C7-5286-4F66-BD1E-FB5924FE93A4}"/>
    <cellStyle name="Comma 10 2 2 4" xfId="6589" xr:uid="{9056E6DA-5EE2-4826-8E91-19EEF6F31924}"/>
    <cellStyle name="Comma 10 2 2 4 2" xfId="16969" xr:uid="{DDBF2E34-1085-47E9-99D9-AA0D68F84FEB}"/>
    <cellStyle name="Comma 10 2 2 5" xfId="9422" xr:uid="{2BD3351E-5285-4068-A1CD-BDB9D3138106}"/>
    <cellStyle name="Comma 10 2 2 5 2" xfId="19802" xr:uid="{61E9841B-2269-452F-80E0-AFED4E54080A}"/>
    <cellStyle name="Comma 10 2 2 6" xfId="24958" xr:uid="{A4F3E5C3-5BA0-421D-8D09-1134D3D9172B}"/>
    <cellStyle name="Comma 10 2 2 7" xfId="13511" xr:uid="{CB1A8726-DCC6-4716-969A-F4081216B883}"/>
    <cellStyle name="Comma 10 2 3" xfId="1563" xr:uid="{00000000-0005-0000-0000-0000BB010000}"/>
    <cellStyle name="Comma 10 2 3 2" xfId="2663" xr:uid="{00000000-0005-0000-0000-000078010000}"/>
    <cellStyle name="Comma 10 2 3 2 2" xfId="7787" xr:uid="{5F8EE468-F6B4-4573-B120-25BA1906DD12}"/>
    <cellStyle name="Comma 10 2 3 2 2 2" xfId="18167" xr:uid="{176782E4-13ED-4672-B2E4-6297AD0C978B}"/>
    <cellStyle name="Comma 10 2 3 2 3" xfId="10620" xr:uid="{6A628ADD-E2E1-48FC-8D32-29571B3F0AC6}"/>
    <cellStyle name="Comma 10 2 3 2 3 2" xfId="21000" xr:uid="{DBA562FE-9BE1-4D99-B41E-9E56D35F26A8}"/>
    <cellStyle name="Comma 10 2 3 2 4" xfId="28610" xr:uid="{35C489F4-22D2-407C-B5BF-F853F4F9D7A3}"/>
    <cellStyle name="Comma 10 2 3 2 5" xfId="27160" xr:uid="{74CEBE64-5A54-4301-858A-2278E6D1CEE1}"/>
    <cellStyle name="Comma 10 2 3 2 6" xfId="15334" xr:uid="{59487802-4CB8-4A0C-A2FD-39623F13DE8E}"/>
    <cellStyle name="Comma 10 2 3 3" xfId="3641" xr:uid="{00000000-0005-0000-0000-0000BB010000}"/>
    <cellStyle name="Comma 10 2 3 4" xfId="5535" xr:uid="{2DF98002-6EFF-4F85-A30A-8AA3CBFF876D}"/>
    <cellStyle name="Comma 10 2 3 4 2" xfId="29749" xr:uid="{CF5D2640-E526-43E0-BA56-AD4FA4FBFC5A}"/>
    <cellStyle name="Comma 10 2 3 5" xfId="23967" xr:uid="{872D2A5E-2248-4DBD-A4C8-F9817C8FE0C9}"/>
    <cellStyle name="Comma 10 2 3 5 2" xfId="29840" xr:uid="{53EBA3A0-8A8E-41BA-BEEA-5C5EFEDBB1D3}"/>
    <cellStyle name="Comma 10 2 3 6" xfId="25642" xr:uid="{37760901-87CF-4549-AF24-A8609D3586EE}"/>
    <cellStyle name="Comma 10 2 3 7" xfId="13064" xr:uid="{11E1BAD5-65BA-4AE4-965F-56AA1D657AA5}"/>
    <cellStyle name="Comma 10 2 4" xfId="1561" xr:uid="{00000000-0005-0000-0000-0000BC010000}"/>
    <cellStyle name="Comma 10 2 4 2" xfId="4675" xr:uid="{76A30654-04E8-43F3-9BD2-5D61777624B5}"/>
    <cellStyle name="Comma 10 2 4 3" xfId="24996" xr:uid="{BCC21D0C-6164-4C0C-BE9D-19D73485CCD6}"/>
    <cellStyle name="Comma 10 2 4 3 2" xfId="29891" xr:uid="{3C345DA9-232A-4A53-AA10-55EDA166162A}"/>
    <cellStyle name="Comma 10 2 4 4" xfId="24681" xr:uid="{6007113F-9924-4D05-9E4A-D2077AEB8462}"/>
    <cellStyle name="Comma 10 2 4 5" xfId="26743" xr:uid="{77397AB9-4755-44AE-AC6E-A2E289AE7EE8}"/>
    <cellStyle name="Comma 10 2 5" xfId="3811" xr:uid="{A83598A2-AE72-45A7-B601-A55EF01150CB}"/>
    <cellStyle name="Comma 10 2 5 2" xfId="25194" xr:uid="{207B08F6-F371-4D90-A4E2-3906049E9723}"/>
    <cellStyle name="Comma 10 2 5 2 2" xfId="29675" xr:uid="{910931E2-DB10-4C31-A77B-FB04EFA1DED8}"/>
    <cellStyle name="Comma 10 2 5 2 2 2" xfId="31157" xr:uid="{21B53B7A-B52F-4990-BABE-5580191787F7}"/>
    <cellStyle name="Comma 10 2 5 2 3" xfId="30640" xr:uid="{7EC80DBB-6F40-40B4-9324-B9E60C405E46}"/>
    <cellStyle name="Comma 10 2 5 3" xfId="25744" xr:uid="{0CB8BCFE-C336-455F-AB49-F3C7B1BC9CDD}"/>
    <cellStyle name="Comma 10 2 5 4" xfId="26726" xr:uid="{E10D12CB-9FC4-43DF-9506-CC26BADEEDA0}"/>
    <cellStyle name="Comma 10 2 6" xfId="22924" xr:uid="{6875A78D-7D82-435D-82A6-AE342806D5C5}"/>
    <cellStyle name="Comma 10 2 6 2" xfId="29717" xr:uid="{75234A64-AAA0-42BA-A9EA-3C0DB2735BB4}"/>
    <cellStyle name="Comma 10 2 7" xfId="28538" xr:uid="{DC7A2659-338F-45FE-B0DB-9DBBE3311BDD}"/>
    <cellStyle name="Comma 10 2 7 2" xfId="29672" xr:uid="{C346A8C2-3DB3-42DB-A377-6D31684099AA}"/>
    <cellStyle name="Comma 10 2 7 2 2" xfId="31209" xr:uid="{3241FD88-2E3A-4A7F-91A8-62B6F4940F71}"/>
    <cellStyle name="Comma 10 2 8" xfId="29838" xr:uid="{40B22064-AAF7-4863-8F25-65D531C30E59}"/>
    <cellStyle name="Comma 10 2 9" xfId="29983" xr:uid="{E9094487-74F6-4A84-A11B-7F3935258FB1}"/>
    <cellStyle name="Comma 10 3" xfId="443" xr:uid="{00000000-0005-0000-0000-0000BD010000}"/>
    <cellStyle name="Comma 10 3 2" xfId="1564" xr:uid="{00000000-0005-0000-0000-0000BE010000}"/>
    <cellStyle name="Comma 10 3 2 2" xfId="2662" xr:uid="{00000000-0005-0000-0000-000079010000}"/>
    <cellStyle name="Comma 10 3 2 2 2" xfId="26600" xr:uid="{8D6FBC3B-4AE4-4914-9366-0DFD7FECC23F}"/>
    <cellStyle name="Comma 10 3 2 2 3" xfId="26096" xr:uid="{327F2421-D34A-4BF2-8FAF-3BEE61ADE475}"/>
    <cellStyle name="Comma 10 3 2 3" xfId="2056" xr:uid="{00000000-0005-0000-0000-0000BE010000}"/>
    <cellStyle name="Comma 10 3 2 4" xfId="23889" xr:uid="{AAA2E3EE-1A35-4B5E-8F80-42D80BD38AF3}"/>
    <cellStyle name="Comma 10 3 3" xfId="3710" xr:uid="{00000000-0005-0000-0000-0000BD010000}"/>
    <cellStyle name="Comma 10 3 3 2" xfId="8613" xr:uid="{2A78C46A-E05F-438C-BA51-FBD76F44447E}"/>
    <cellStyle name="Comma 10 3 3 2 2" xfId="18993" xr:uid="{010FD0E0-CF72-419E-8CF2-96500DC79564}"/>
    <cellStyle name="Comma 10 3 3 3" xfId="11446" xr:uid="{63F0ACF9-6F3B-49A6-8C71-695A93F58B79}"/>
    <cellStyle name="Comma 10 3 3 3 2" xfId="21826" xr:uid="{784215F6-1FD0-4B50-B45F-E127D94D8A4B}"/>
    <cellStyle name="Comma 10 3 3 4" xfId="28012" xr:uid="{2DC75837-1CB4-452D-A541-699F806A60CA}"/>
    <cellStyle name="Comma 10 3 3 5" xfId="26711" xr:uid="{7ED3D6DD-A23C-49A8-BB74-986A9754EE9B}"/>
    <cellStyle name="Comma 10 3 3 6" xfId="16160" xr:uid="{36F2651F-7F03-4479-9E44-CF2351D6B5C7}"/>
    <cellStyle name="Comma 10 3 4" xfId="3807" xr:uid="{EAE0A1BB-398B-4B0E-97CB-A6B937EE0D30}"/>
    <cellStyle name="Comma 10 3 4 2" xfId="8643" xr:uid="{B77E9739-E0B6-4CB6-A8E3-908742B6A29E}"/>
    <cellStyle name="Comma 10 3 4 2 2" xfId="19023" xr:uid="{EA9B0E7B-2A96-4591-9E19-673D8E0FF155}"/>
    <cellStyle name="Comma 10 3 4 2 3" xfId="31002" xr:uid="{E590BC16-15EE-4924-8848-778D3E4A89CE}"/>
    <cellStyle name="Comma 10 3 4 2 4" xfId="30642" xr:uid="{4DFC3DE0-3B6C-4F74-9DAC-4286A1C1DC94}"/>
    <cellStyle name="Comma 10 3 4 3" xfId="11476" xr:uid="{DD48EF75-8BB0-47E0-81A4-D35EC994FA2A}"/>
    <cellStyle name="Comma 10 3 4 3 2" xfId="21856" xr:uid="{B57C2FB3-340F-48A5-A7EF-B586DF7D40CF}"/>
    <cellStyle name="Comma 10 3 4 4" xfId="27990" xr:uid="{7D85175A-C573-446F-ACB0-0B75D0B2CB77}"/>
    <cellStyle name="Comma 10 3 4 5" xfId="26389" xr:uid="{A7958FA7-1C14-404A-B491-C01E167E4EDE}"/>
    <cellStyle name="Comma 10 3 4 6" xfId="16190" xr:uid="{A48C4FDC-3452-4999-A7E2-7585CD56C584}"/>
    <cellStyle name="Comma 10 3 5" xfId="4849" xr:uid="{A822458D-70D9-4B97-A615-B507EC140565}"/>
    <cellStyle name="Comma 10 3 5 2" xfId="14137" xr:uid="{73B791F9-DE67-4FFD-8BCD-ED93836E3ECA}"/>
    <cellStyle name="Comma 10 3 6" xfId="6590" xr:uid="{71392CA9-A50D-40B1-8EC0-5A00FF867C5C}"/>
    <cellStyle name="Comma 10 3 6 2" xfId="16970" xr:uid="{A3E61896-2352-411B-81DF-5E56AC748DE4}"/>
    <cellStyle name="Comma 10 3 7" xfId="9423" xr:uid="{9C025ABB-A3AD-49D7-B597-25A86D774F06}"/>
    <cellStyle name="Comma 10 3 7 2" xfId="19803" xr:uid="{45E9E58C-247D-4648-BCB9-2A448034C4E9}"/>
    <cellStyle name="Comma 10 3 8" xfId="26872" xr:uid="{DF5E808F-39A0-46CE-975A-3BD5A16775B2}"/>
    <cellStyle name="Comma 10 4" xfId="1565" xr:uid="{00000000-0005-0000-0000-0000BF010000}"/>
    <cellStyle name="Comma 10 4 2" xfId="3009" xr:uid="{00000000-0005-0000-0000-00007A010000}"/>
    <cellStyle name="Comma 10 4 2 2" xfId="8089" xr:uid="{6B599C17-3F10-44EB-ACDF-6655006877DD}"/>
    <cellStyle name="Comma 10 4 2 2 2" xfId="28776" xr:uid="{18929A66-F6E2-4BC7-8032-BFA3FDC7C4E0}"/>
    <cellStyle name="Comma 10 4 2 2 2 2" xfId="31214" xr:uid="{C5898CD3-95E5-4E55-97B3-E7DFF2EDE9B8}"/>
    <cellStyle name="Comma 10 4 2 2 2 3" xfId="30644" xr:uid="{15F7C382-4917-4D01-9DFB-DA9009983639}"/>
    <cellStyle name="Comma 10 4 2 2 3" xfId="27978" xr:uid="{EFE62449-1A0E-4B62-8359-06E7D869BAD5}"/>
    <cellStyle name="Comma 10 4 2 2 4" xfId="18469" xr:uid="{25D77FA2-7C98-4FC0-A588-80542FA22A9C}"/>
    <cellStyle name="Comma 10 4 2 3" xfId="10922" xr:uid="{3FF7D1D0-68C6-450B-8AEA-D136634A982B}"/>
    <cellStyle name="Comma 10 4 2 3 2" xfId="21302" xr:uid="{74F8CD23-12B9-4D52-9DD7-0188402C3A27}"/>
    <cellStyle name="Comma 10 4 2 4" xfId="23349" xr:uid="{0701B39B-16D4-4865-88AD-B061959F9C6E}"/>
    <cellStyle name="Comma 10 4 2 5" xfId="15636" xr:uid="{E41A848A-7876-4931-BCCB-1E3B4ADCEA7E}"/>
    <cellStyle name="Comma 10 4 3" xfId="3562" xr:uid="{00000000-0005-0000-0000-0000BF010000}"/>
    <cellStyle name="Comma 10 4 4" xfId="4391" xr:uid="{7996377A-9016-4AC6-B865-6A69B11B069A}"/>
    <cellStyle name="Comma 10 4 4 2" xfId="9163" xr:uid="{6CB582D5-41FF-4944-A280-0C4FE6078316}"/>
    <cellStyle name="Comma 10 4 4 2 2" xfId="19543" xr:uid="{27CC5494-322D-423C-BB28-E0A60C6110ED}"/>
    <cellStyle name="Comma 10 4 4 2 3" xfId="31057" xr:uid="{5579DD09-2BFB-4FE1-912C-2BC187101C35}"/>
    <cellStyle name="Comma 10 4 4 2 4" xfId="30643" xr:uid="{18A4DFC5-33A3-47FD-833B-2AE056D5805F}"/>
    <cellStyle name="Comma 10 4 4 3" xfId="11996" xr:uid="{09335994-8589-48E4-BFD4-26A50FF5AEA9}"/>
    <cellStyle name="Comma 10 4 4 3 2" xfId="22376" xr:uid="{4E488CB3-397C-426B-8403-440D39849D2B}"/>
    <cellStyle name="Comma 10 4 4 4" xfId="16710" xr:uid="{EA03CA2C-0671-499D-9482-3DE8228D1A5C}"/>
    <cellStyle name="Comma 10 4 5" xfId="5536" xr:uid="{1D2D61F4-F238-4E1D-88C6-0799050F2FDF}"/>
    <cellStyle name="Comma 10 4 5 2" xfId="29930" xr:uid="{2A9D8251-9F42-44B6-AE30-1987BF1D4A0C}"/>
    <cellStyle name="Comma 10 4 5 2 2" xfId="30955" xr:uid="{E9011422-05E3-4560-AAC8-5B0377BA6E5B}"/>
    <cellStyle name="Comma 10 4 6" xfId="23440" xr:uid="{1F415D9E-3343-4E70-B374-BF0C57340358}"/>
    <cellStyle name="Comma 10 4 7" xfId="13512" xr:uid="{93743F2C-543A-4E49-962E-7031F9E8B708}"/>
    <cellStyle name="Comma 10 5" xfId="1560" xr:uid="{00000000-0005-0000-0000-0000C0010000}"/>
    <cellStyle name="Comma 10 5 2" xfId="2653" xr:uid="{00000000-0005-0000-0000-00007B010000}"/>
    <cellStyle name="Comma 10 5 2 2" xfId="7778" xr:uid="{3DDBC7BE-A901-4188-A6BB-7D69CE764B7E}"/>
    <cellStyle name="Comma 10 5 2 2 2" xfId="18158" xr:uid="{3ED9956B-D763-45F4-8810-5149FC019E26}"/>
    <cellStyle name="Comma 10 5 2 3" xfId="10611" xr:uid="{26CDDB55-8FA7-4025-BB81-275208F0AB70}"/>
    <cellStyle name="Comma 10 5 2 3 2" xfId="20991" xr:uid="{1E7F1251-82E9-4624-8768-E0561EC9A6DC}"/>
    <cellStyle name="Comma 10 5 2 4" xfId="26074" xr:uid="{6532C758-C682-48C3-80A1-115C9B6CE70D}"/>
    <cellStyle name="Comma 10 5 2 5" xfId="26036" xr:uid="{851D1FE5-262F-47BB-AD32-6D95B7DB359F}"/>
    <cellStyle name="Comma 10 5 2 6" xfId="15325" xr:uid="{FCD4C034-6120-4AD9-ACB0-C0939607C6F5}"/>
    <cellStyle name="Comma 10 5 3" xfId="3591" xr:uid="{00000000-0005-0000-0000-0000C0010000}"/>
    <cellStyle name="Comma 10 5 4" xfId="5534" xr:uid="{3F9AD292-BB2B-40F9-81C9-C3017D3D9A9A}"/>
    <cellStyle name="Comma 10 5 4 2" xfId="29888" xr:uid="{6D06C6E3-D0AD-422D-A9DE-E301F61D463B}"/>
    <cellStyle name="Comma 10 5 5" xfId="23510" xr:uid="{F5391CC6-5F30-4E97-9853-0F67AF53CB19}"/>
    <cellStyle name="Comma 10 5 6" xfId="13055" xr:uid="{1711E3F4-ACE1-48FA-B5A8-3DBD139B8694}"/>
    <cellStyle name="Comma 10 6" xfId="2258" xr:uid="{00000000-0005-0000-0000-000075010000}"/>
    <cellStyle name="Comma 10 6 2" xfId="7385" xr:uid="{15130742-8A67-4621-8C40-0F3D4163C394}"/>
    <cellStyle name="Comma 10 6 2 2" xfId="26687" xr:uid="{79E726A4-9DA0-4DB0-B8E9-51BBC7EE02CC}"/>
    <cellStyle name="Comma 10 6 2 3" xfId="27825" xr:uid="{6FB07B07-2819-4851-9DF7-BD0DC7F568D1}"/>
    <cellStyle name="Comma 10 6 2 4" xfId="17765" xr:uid="{BB4334E2-C445-431B-8CDB-15B1B429D13F}"/>
    <cellStyle name="Comma 10 6 3" xfId="10218" xr:uid="{409859B8-66F3-45FA-80D9-F842B6ED1FC4}"/>
    <cellStyle name="Comma 10 6 3 2" xfId="20598" xr:uid="{CA42B181-1791-4D7F-BF63-367EF25451CB}"/>
    <cellStyle name="Comma 10 6 4" xfId="24019" xr:uid="{0581061B-923C-4723-8DC5-744752E54B59}"/>
    <cellStyle name="Comma 10 6 5" xfId="14932" xr:uid="{21E70192-B4A2-4CBD-B626-EC891C8A1715}"/>
    <cellStyle name="Comma 10 6 6" xfId="31267" xr:uid="{A4D5031B-2004-4538-BF8C-B4A048DF0DB4}"/>
    <cellStyle name="Comma 10 7" xfId="24295" xr:uid="{344DCAF3-DA96-45E3-9F88-C607554C61E4}"/>
    <cellStyle name="Comma 10 7 2" xfId="27814" xr:uid="{1067AA7F-8FEA-4C90-923A-936739E57666}"/>
    <cellStyle name="Comma 10 7 3" xfId="31152" xr:uid="{C5496218-A9DD-47F3-8C2E-81E3ADC8FD5D}"/>
    <cellStyle name="Comma 10 8" xfId="28005" xr:uid="{E7712595-FDE1-4527-8110-F08C9BD2B4D5}"/>
    <cellStyle name="Comma 10 9" xfId="26457" xr:uid="{34BF2C5E-A5C7-4A84-AB73-BFB00FFDC39F}"/>
    <cellStyle name="Comma 10 9 2" xfId="30398" xr:uid="{36D04115-A232-4017-8499-A0543DF30744}"/>
    <cellStyle name="Comma 11" xfId="444" xr:uid="{00000000-0005-0000-0000-0000C1010000}"/>
    <cellStyle name="Comma 11 10" xfId="13063" xr:uid="{8E0C7017-8DEA-40FD-985D-56991F403A78}"/>
    <cellStyle name="Comma 11 2" xfId="1567" xr:uid="{00000000-0005-0000-0000-0000C2010000}"/>
    <cellStyle name="Comma 11 2 2" xfId="3010" xr:uid="{00000000-0005-0000-0000-00007D010000}"/>
    <cellStyle name="Comma 11 2 2 2" xfId="8090" xr:uid="{5E38C6F0-92BC-4BB2-8A3E-EF11FEAFB91D}"/>
    <cellStyle name="Comma 11 2 2 2 2" xfId="18470" xr:uid="{FE827749-6B5E-41A8-9133-64CB55FDF8C5}"/>
    <cellStyle name="Comma 11 2 2 3" xfId="10923" xr:uid="{9525CB18-BD40-411F-A372-A378C8366764}"/>
    <cellStyle name="Comma 11 2 2 3 2" xfId="21303" xr:uid="{F204682C-033C-4E07-8752-E0A3AEBC9438}"/>
    <cellStyle name="Comma 11 2 2 4" xfId="23813" xr:uid="{6A8EB896-DA9B-42D5-92D6-733F06FBEA09}"/>
    <cellStyle name="Comma 11 2 2 4 2" xfId="30079" xr:uid="{1277A8FD-6083-436E-99F1-F49C951033A8}"/>
    <cellStyle name="Comma 11 2 2 5" xfId="27885" xr:uid="{B1387E97-B750-4462-BB42-E88FFD7D461E}"/>
    <cellStyle name="Comma 11 2 2 6" xfId="15637" xr:uid="{E2FD8341-04B0-40C5-A8B9-54B1723D69C1}"/>
    <cellStyle name="Comma 11 2 3" xfId="3634" xr:uid="{00000000-0005-0000-0000-0000C2010000}"/>
    <cellStyle name="Comma 11 2 3 2" xfId="27537" xr:uid="{9BF0D002-54D6-4672-940C-F391892866FB}"/>
    <cellStyle name="Comma 11 2 3 3" xfId="26789" xr:uid="{A21B1388-6E7D-4F54-BDEC-8951FFA22EF9}"/>
    <cellStyle name="Comma 11 2 4" xfId="5537" xr:uid="{85BC976A-D6DF-449B-8068-72E3AB781163}"/>
    <cellStyle name="Comma 11 2 4 2" xfId="29773" xr:uid="{687E3D0F-93F6-41FC-A263-BC359B09D7DC}"/>
    <cellStyle name="Comma 11 2 5" xfId="22658" xr:uid="{DF261529-5CBF-48FF-B11A-E4B73E8CE065}"/>
    <cellStyle name="Comma 11 2 5 2" xfId="27551" xr:uid="{19A3B2B9-8360-426E-920F-84472F4A25EE}"/>
    <cellStyle name="Comma 11 2 6" xfId="26591" xr:uid="{3DB6BBCB-30C4-456B-A531-F9B69381489D}"/>
    <cellStyle name="Comma 11 2 7" xfId="13513" xr:uid="{DFAE0D5A-3432-47A7-A8E2-7C9EDC2E8E11}"/>
    <cellStyle name="Comma 11 3" xfId="1568" xr:uid="{00000000-0005-0000-0000-0000C3010000}"/>
    <cellStyle name="Comma 11 3 2" xfId="2661" xr:uid="{00000000-0005-0000-0000-00007C010000}"/>
    <cellStyle name="Comma 11 3 2 2" xfId="7786" xr:uid="{B14EA288-52E0-47EB-9BA0-0823C2B83AE7}"/>
    <cellStyle name="Comma 11 3 2 2 2" xfId="18166" xr:uid="{0560D247-EB78-4545-81F1-4CAC6A923728}"/>
    <cellStyle name="Comma 11 3 2 3" xfId="10619" xr:uid="{8C430740-2DF2-47C0-ACE1-E0BCCC781C97}"/>
    <cellStyle name="Comma 11 3 2 3 2" xfId="20999" xr:uid="{391174CF-9412-4F8D-83DA-B4AE726E63DD}"/>
    <cellStyle name="Comma 11 3 2 4" xfId="15333" xr:uid="{C7E7A183-9066-4D98-BC1A-4F0C03C272B4}"/>
    <cellStyle name="Comma 11 3 2 5" xfId="30422" xr:uid="{9C10034A-DB87-4E31-9765-1BF6E5A23CE8}"/>
    <cellStyle name="Comma 11 3 3" xfId="3625" xr:uid="{00000000-0005-0000-0000-0000C3010000}"/>
    <cellStyle name="Comma 11 3 4" xfId="24017" xr:uid="{14E1B29C-AAA1-44F5-AD07-8E4FC697E6A9}"/>
    <cellStyle name="Comma 11 3 4 2" xfId="29748" xr:uid="{0055F465-A603-4D53-9DBD-2C902049CB61}"/>
    <cellStyle name="Comma 11 3 5" xfId="29890" xr:uid="{CCF74651-5B1C-4DDE-B115-CAD74F391071}"/>
    <cellStyle name="Comma 11 3 6" xfId="30008" xr:uid="{30856FF1-EAAD-4839-AAFB-735735686948}"/>
    <cellStyle name="Comma 11 4" xfId="1566" xr:uid="{00000000-0005-0000-0000-0000C4010000}"/>
    <cellStyle name="Comma 11 4 2" xfId="25795" xr:uid="{0F4819E6-8400-47DB-97BA-E4B83CC33474}"/>
    <cellStyle name="Comma 11 4 3" xfId="25826" xr:uid="{DEC04C91-C7FF-4AB4-AC6A-E34F8FE67955}"/>
    <cellStyle name="Comma 11 5" xfId="3857" xr:uid="{7F0E7226-DA02-4733-8EBF-63018CAE8A3E}"/>
    <cellStyle name="Comma 11 5 2" xfId="8689" xr:uid="{5F3D2954-FB8A-439F-9177-4FD20B4F2B0A}"/>
    <cellStyle name="Comma 11 5 2 2" xfId="28962" xr:uid="{4C38B510-AA8A-403A-83C8-5A36A526E45D}"/>
    <cellStyle name="Comma 11 5 2 3" xfId="26833" xr:uid="{3CC9D476-57D4-4B26-AE9D-90E08D6CEE9E}"/>
    <cellStyle name="Comma 11 5 2 4" xfId="19069" xr:uid="{0AAF2DCD-0D2C-4985-8C76-77EFB4A5B856}"/>
    <cellStyle name="Comma 11 5 2 5" xfId="31004" xr:uid="{E7EFB901-FFE8-4FD5-A500-07B63BEEACD2}"/>
    <cellStyle name="Comma 11 5 3" xfId="11522" xr:uid="{47F4E3D0-6E38-41CF-9E68-F0F1D2FCCC94}"/>
    <cellStyle name="Comma 11 5 3 2" xfId="21902" xr:uid="{2979FF1F-472C-4BE4-BBDB-9AE771FC2A2C}"/>
    <cellStyle name="Comma 11 5 4" xfId="25594" xr:uid="{8D907E07-DE0C-4EDB-A0C7-6D9DE2F35032}"/>
    <cellStyle name="Comma 11 5 5" xfId="16236" xr:uid="{58573940-3348-4AB4-BBD9-129E6CEA779B}"/>
    <cellStyle name="Comma 11 6" xfId="4850" xr:uid="{30A0D8D8-AAC0-467E-9791-B3C455F4C1A4}"/>
    <cellStyle name="Comma 11 6 2" xfId="28273" xr:uid="{6562DD5C-4E16-4F3E-BC7C-66B493874D9A}"/>
    <cellStyle name="Comma 11 6 3" xfId="26929" xr:uid="{D855C903-C8BC-4A7D-9D46-3B23F79B168B}"/>
    <cellStyle name="Comma 11 6 4" xfId="14138" xr:uid="{5A976A06-FC93-43F2-8D4C-DDDEFB6F70A4}"/>
    <cellStyle name="Comma 11 7" xfId="6591" xr:uid="{08C67E51-6066-46B6-8950-5C0747CE3E4F}"/>
    <cellStyle name="Comma 11 7 2" xfId="28655" xr:uid="{307FD33C-7482-47CA-958F-8E6E6255834A}"/>
    <cellStyle name="Comma 11 7 3" xfId="26370" xr:uid="{22241822-40B9-4C5F-BAA0-B4CEAA37248D}"/>
    <cellStyle name="Comma 11 7 4" xfId="16971" xr:uid="{6B3ADD83-2086-461E-A828-27C6E15B426B}"/>
    <cellStyle name="Comma 11 8" xfId="9424" xr:uid="{5BB44A02-409B-4D3D-9AF2-34F5E446AAE9}"/>
    <cellStyle name="Comma 11 8 2" xfId="19804" xr:uid="{8B3A9F9A-552F-4463-A641-D012EF865F7E}"/>
    <cellStyle name="Comma 11 9" xfId="23916" xr:uid="{E9B33E42-C20B-4F5B-97F7-8246E8E5F0E7}"/>
    <cellStyle name="Comma 12" xfId="1569" xr:uid="{00000000-0005-0000-0000-0000C5010000}"/>
    <cellStyle name="Comma 12 2" xfId="2428" xr:uid="{00000000-0005-0000-0000-00007E010000}"/>
    <cellStyle name="Comma 12 2 2" xfId="28671" xr:uid="{A187235A-CD3F-4FC3-B4B6-59B86A837F9C}"/>
    <cellStyle name="Comma 12 2 2 2" xfId="29787" xr:uid="{62F9D09B-9FF7-422B-A32D-3D37D1704DEF}"/>
    <cellStyle name="Comma 12 2 2 2 2" xfId="30646" xr:uid="{BACC46BC-C29D-4BF8-8F5B-BCC14C871348}"/>
    <cellStyle name="Comma 12 2 3" xfId="29656" xr:uid="{B47812A9-F555-454A-8F3F-946EFB179A34}"/>
    <cellStyle name="Comma 12 2 4" xfId="30096" xr:uid="{F83BC86D-1566-4D14-ACFD-F33C31141344}"/>
    <cellStyle name="Comma 12 3" xfId="3626" xr:uid="{00000000-0005-0000-0000-0000C5010000}"/>
    <cellStyle name="Comma 12 3 2" xfId="29788" xr:uid="{33AA548C-D797-4568-9126-E3D501F4FDC8}"/>
    <cellStyle name="Comma 12 3 3" xfId="29658" xr:uid="{11D32195-315E-49FB-ABE2-A5A93DFF4A4E}"/>
    <cellStyle name="Comma 12 4" xfId="5538" xr:uid="{A85C391B-D1F2-4216-9318-8F0D3F6AE60C}"/>
    <cellStyle name="Comma 12 4 2" xfId="29742" xr:uid="{8C58184A-BAEB-4E53-8424-41182C888A46}"/>
    <cellStyle name="Comma 12 4 2 2" xfId="30645" xr:uid="{EDF49783-1110-4297-BDA9-D7B8F2510818}"/>
    <cellStyle name="Comma 12 4 3" xfId="30561" xr:uid="{BD86C246-5046-425B-9AA5-444941F4BC54}"/>
    <cellStyle name="Comma 12 5" xfId="23517" xr:uid="{07A7475F-DD9D-4311-BCE3-CDFB929ABEC3}"/>
    <cellStyle name="Comma 12 5 2" xfId="24228" xr:uid="{737B9A1D-50A5-487A-9FD7-3644CCD4DE49}"/>
    <cellStyle name="Comma 12 6" xfId="29839" xr:uid="{6E14ACA3-AD72-4CFF-AC57-1A7106AAB474}"/>
    <cellStyle name="Comma 12 7" xfId="29984" xr:uid="{7B26457B-B100-45C9-AEF8-717D44DFD419}"/>
    <cellStyle name="Comma 12 8" xfId="29657" xr:uid="{018DB76F-8040-473C-9051-83E285BBCC78}"/>
    <cellStyle name="Comma 13" xfId="4847" xr:uid="{98FB8AE3-8A74-4A04-B00D-D9411690E8F8}"/>
    <cellStyle name="Comma 13 2" xfId="23769" xr:uid="{8137F544-9DC0-4A1D-A743-03E39E4E26C7}"/>
    <cellStyle name="Comma 13 3" xfId="27979" xr:uid="{280881A1-6BC3-460B-B930-F17C044447D4}"/>
    <cellStyle name="Comma 13 3 2" xfId="29987" xr:uid="{450A7152-C174-465E-A145-7A65D7CDF750}"/>
    <cellStyle name="Comma 13 4" xfId="14135" xr:uid="{B486616B-8B26-4DA6-8C53-0516518C48A3}"/>
    <cellStyle name="Comma 13 5" xfId="29615" xr:uid="{5F5E5C0E-EC18-477B-9B73-CD31B3561E61}"/>
    <cellStyle name="Comma 13 6" xfId="29590" xr:uid="{FB89F83E-E37C-4FFC-BA48-F04575448186}"/>
    <cellStyle name="Comma 13 6 2" xfId="30105" xr:uid="{74667268-208E-4EAB-8D25-919982D3AA46}"/>
    <cellStyle name="Comma 13 7" xfId="31694" xr:uid="{2B7125CE-691E-46A9-A75B-A95548906904}"/>
    <cellStyle name="Comma 14" xfId="6588" xr:uid="{086E4094-57BE-4FBE-A027-7BD0633E7C70}"/>
    <cellStyle name="Comma 14 2" xfId="16968" xr:uid="{1C47D78A-B6CF-4848-A816-4A799DD1F553}"/>
    <cellStyle name="Comma 15" xfId="9421" xr:uid="{A0D8A4E9-D361-4A4A-8D75-1F990BAA461F}"/>
    <cellStyle name="Comma 15 2" xfId="19801" xr:uid="{FFB068F8-D4CF-4B27-B252-D1FE2AC55C26}"/>
    <cellStyle name="Comma 16" xfId="12385" xr:uid="{2F36D744-A70D-4E96-A859-6F4569883850}"/>
    <cellStyle name="Comma 17" xfId="30100" xr:uid="{30B0F030-09BF-4437-91FA-9ED25A3FEA9F}"/>
    <cellStyle name="Comma 18" xfId="31725" xr:uid="{5A735BE1-EE31-4062-BA14-CEB426306F19}"/>
    <cellStyle name="Comma 2" xfId="445" xr:uid="{00000000-0005-0000-0000-0000C6010000}"/>
    <cellStyle name="Comma 2 2" xfId="446" xr:uid="{00000000-0005-0000-0000-0000C7010000}"/>
    <cellStyle name="Comma 2 2 2" xfId="31730" xr:uid="{C33B1854-5409-47E0-9622-295106621573}"/>
    <cellStyle name="Comma 2 3" xfId="29539" xr:uid="{FF87FE22-8FF9-4CB2-B9A9-1CAE3BE8240A}"/>
    <cellStyle name="Comma 2 3 2" xfId="29627" xr:uid="{2FF2A936-0949-457A-B26A-E82D4DE91561}"/>
    <cellStyle name="Comma 2 3 3" xfId="29593" xr:uid="{9BDAE080-E5CC-418E-BF83-F4564BF71D85}"/>
    <cellStyle name="Comma 2 4" xfId="29540" xr:uid="{0E168A37-ECE3-4667-8B8B-59B3E1739C89}"/>
    <cellStyle name="Comma 2 5" xfId="29538" xr:uid="{9ACEBE5C-D959-4C0C-A362-D59AF18CF135}"/>
    <cellStyle name="Comma 2 6" xfId="31729" xr:uid="{B55E41AA-D6D3-4F04-B263-B9443017BE0A}"/>
    <cellStyle name="Comma 3" xfId="447" xr:uid="{00000000-0005-0000-0000-0000C8010000}"/>
    <cellStyle name="Comma 3 2" xfId="448" xr:uid="{00000000-0005-0000-0000-0000C9010000}"/>
    <cellStyle name="Comma 3 2 2" xfId="29543" xr:uid="{84078DAF-EDCF-43CD-A64E-B780C7ADCCE3}"/>
    <cellStyle name="Comma 3 2 3" xfId="29542" xr:uid="{DDC3946A-F2B9-4B36-9F41-40F85EB2CBF2}"/>
    <cellStyle name="Comma 3 3" xfId="29544" xr:uid="{726CE31D-47C0-45A4-96F4-B60799298749}"/>
    <cellStyle name="Comma 3 3 2" xfId="29545" xr:uid="{C47C2F46-260D-4FDA-B2BD-10D1DFFEADB2}"/>
    <cellStyle name="Comma 3 3 3" xfId="29628" xr:uid="{CD3D052F-7127-4DEA-B161-3FEA76DFD702}"/>
    <cellStyle name="Comma 3 3 4" xfId="29594" xr:uid="{FABAFEB5-8032-4CAD-A462-DBE7A0863887}"/>
    <cellStyle name="Comma 3 4" xfId="29546" xr:uid="{EDEB217D-7C84-460A-8AD2-0CDC04253245}"/>
    <cellStyle name="Comma 3 5" xfId="29541" xr:uid="{B6A315B6-6A4C-4F1E-B295-BC34428F9581}"/>
    <cellStyle name="Comma 3 6" xfId="31728" xr:uid="{631850A2-9161-4E7E-9629-4BE710A0A149}"/>
    <cellStyle name="Comma 4" xfId="449" xr:uid="{00000000-0005-0000-0000-0000CA010000}"/>
    <cellStyle name="Comma 4 2" xfId="450" xr:uid="{00000000-0005-0000-0000-0000CB010000}"/>
    <cellStyle name="Comma 4 2 2" xfId="1571" xr:uid="{00000000-0005-0000-0000-0000CC010000}"/>
    <cellStyle name="Comma 4 2 2 2" xfId="25800" xr:uid="{6C936276-319B-4783-84AB-EFE78A676F45}"/>
    <cellStyle name="Comma 4 2 2 2 2" xfId="29827" xr:uid="{DE635B18-0487-4AE6-BFE3-D3C44E388539}"/>
    <cellStyle name="Comma 4 2 2 3" xfId="23122" xr:uid="{ECBCBC83-1276-4F3B-90ED-6EB6B5E3BEE4}"/>
    <cellStyle name="Comma 4 2 3" xfId="1572" xr:uid="{00000000-0005-0000-0000-0000CD010000}"/>
    <cellStyle name="Comma 4 2 3 2" xfId="31306" xr:uid="{49A9EC71-F7ED-4673-8683-2A4474D511C9}"/>
    <cellStyle name="Comma 4 2 3 3" xfId="31259" xr:uid="{23FD20D2-6052-4A6D-AD0A-35FA86F58AFB}"/>
    <cellStyle name="Comma 4 2 4" xfId="1570" xr:uid="{00000000-0005-0000-0000-0000CE010000}"/>
    <cellStyle name="Comma 4 2 5" xfId="30400" xr:uid="{5DA86F6A-D3C0-4A5F-9842-2E156ABF6968}"/>
    <cellStyle name="Comma 4 2 5 2" xfId="30423" xr:uid="{9B6E160E-E0CE-4CCE-BEB0-650117FAFF0C}"/>
    <cellStyle name="Comma 4 3" xfId="451" xr:uid="{00000000-0005-0000-0000-0000CF010000}"/>
    <cellStyle name="Comma 4 4" xfId="452" xr:uid="{00000000-0005-0000-0000-0000D0010000}"/>
    <cellStyle name="Comma 4 4 10" xfId="28449" xr:uid="{A9DC37B0-8CFA-4310-AAFD-BCD159EA3EDD}"/>
    <cellStyle name="Comma 4 4 11" xfId="14139" xr:uid="{8250F2EE-509B-49F5-8FBF-2BD44CC06118}"/>
    <cellStyle name="Comma 4 4 2" xfId="453" xr:uid="{00000000-0005-0000-0000-0000D1010000}"/>
    <cellStyle name="Comma 4 4 2 2" xfId="1575" xr:uid="{00000000-0005-0000-0000-0000D2010000}"/>
    <cellStyle name="Comma 4 4 2 3" xfId="1576" xr:uid="{00000000-0005-0000-0000-0000D3010000}"/>
    <cellStyle name="Comma 4 4 2 4" xfId="1574" xr:uid="{00000000-0005-0000-0000-0000D4010000}"/>
    <cellStyle name="Comma 4 4 2 5" xfId="6593" xr:uid="{610E9AB1-2307-4BBC-B77C-E877CA94AFC9}"/>
    <cellStyle name="Comma 4 4 2 5 2" xfId="16973" xr:uid="{0E82BE4F-B5B2-4C44-AEA4-E1860FE489C9}"/>
    <cellStyle name="Comma 4 4 2 6" xfId="9426" xr:uid="{C6BC21DB-B339-438F-A7ED-DD39A84D8F20}"/>
    <cellStyle name="Comma 4 4 2 6 2" xfId="19806" xr:uid="{860E20B2-5597-4943-816C-C02653EE99BB}"/>
    <cellStyle name="Comma 4 4 2 7" xfId="23638" xr:uid="{F00C2900-4C79-4650-9AB3-12D69A75DB55}"/>
    <cellStyle name="Comma 4 4 2 8" xfId="14140" xr:uid="{B456A1BF-4F23-4795-94B8-D827D09E4DA1}"/>
    <cellStyle name="Comma 4 4 3" xfId="1577" xr:uid="{00000000-0005-0000-0000-0000D5010000}"/>
    <cellStyle name="Comma 4 4 3 2" xfId="31307" xr:uid="{562EDFC7-98B1-48F5-955F-063537062A1F}"/>
    <cellStyle name="Comma 4 4 3 3" xfId="31270" xr:uid="{16BF9C11-0CAE-4CE6-9869-9C95A116E155}"/>
    <cellStyle name="Comma 4 4 4" xfId="1578" xr:uid="{00000000-0005-0000-0000-0000D6010000}"/>
    <cellStyle name="Comma 4 4 5" xfId="1573" xr:uid="{00000000-0005-0000-0000-0000D7010000}"/>
    <cellStyle name="Comma 4 4 6" xfId="6592" xr:uid="{0A8D3A67-A64F-4F53-AF0B-B594D2086FBC}"/>
    <cellStyle name="Comma 4 4 6 2" xfId="16972" xr:uid="{7B67508C-5F76-4FE1-BF6B-9F15A2B0DB00}"/>
    <cellStyle name="Comma 4 4 6 3" xfId="29822" xr:uid="{74EDB160-7CBA-4494-B188-F170C704F614}"/>
    <cellStyle name="Comma 4 4 7" xfId="9425" xr:uid="{566C6727-3490-4DCA-972B-8B31A47A8CF6}"/>
    <cellStyle name="Comma 4 4 7 2" xfId="19805" xr:uid="{6359102D-085E-4127-BB07-F596F983F298}"/>
    <cellStyle name="Comma 4 4 8" xfId="25495" xr:uid="{6D6D912C-EA9B-4831-9BCB-63F7FB0B1EA0}"/>
    <cellStyle name="Comma 4 4 9" xfId="23347" xr:uid="{088E0EFF-890F-451E-B14F-29F2F5D0498C}"/>
    <cellStyle name="Comma 4 5" xfId="454" xr:uid="{00000000-0005-0000-0000-0000D8010000}"/>
    <cellStyle name="Comma 4 5 2" xfId="1580" xr:uid="{00000000-0005-0000-0000-0000D9010000}"/>
    <cellStyle name="Comma 4 5 3" xfId="1581" xr:uid="{00000000-0005-0000-0000-0000DA010000}"/>
    <cellStyle name="Comma 4 5 4" xfId="1579" xr:uid="{00000000-0005-0000-0000-0000DB010000}"/>
    <cellStyle name="Comma 4 5 5" xfId="6594" xr:uid="{8A35B263-6F7A-49AC-8E7A-20930DCA1217}"/>
    <cellStyle name="Comma 4 5 5 2" xfId="16974" xr:uid="{9E7A9994-646C-4A7E-83E3-D82D76F3A78D}"/>
    <cellStyle name="Comma 4 5 6" xfId="9427" xr:uid="{1531D1A5-9674-41AD-95ED-44F3749628F4}"/>
    <cellStyle name="Comma 4 5 6 2" xfId="19807" xr:uid="{249AEF1A-76CC-48B8-9873-7EEABD898AE0}"/>
    <cellStyle name="Comma 4 5 7" xfId="25515" xr:uid="{0DEAA704-F95C-4E87-9110-9FD463A997C0}"/>
    <cellStyle name="Comma 4 5 8" xfId="14141" xr:uid="{A3A65910-F8AA-4619-B243-F249B19835F3}"/>
    <cellStyle name="Comma 4 6" xfId="1582" xr:uid="{00000000-0005-0000-0000-0000DC010000}"/>
    <cellStyle name="Comma 4 6 2" xfId="31308" xr:uid="{3EE936EE-7448-454D-8369-0075FED3742F}"/>
    <cellStyle name="Comma 4 6 3" xfId="31258" xr:uid="{AFF60B54-71D9-4F5E-95FC-6C8E9DA513F1}"/>
    <cellStyle name="Comma 4 7" xfId="29547" xr:uid="{B78349B5-AC35-4642-873C-F8F50234A6AC}"/>
    <cellStyle name="Comma 4 7 2" xfId="30399" xr:uid="{D7B37039-F76C-4235-9170-2C1DDBE8BEAC}"/>
    <cellStyle name="Comma 5" xfId="455" xr:uid="{00000000-0005-0000-0000-0000DD010000}"/>
    <cellStyle name="Comma 5 10" xfId="456" xr:uid="{00000000-0005-0000-0000-0000DE010000}"/>
    <cellStyle name="Comma 5 10 10" xfId="12503" xr:uid="{A85F005E-B09D-4C3C-B6DC-D559A6ED639C}"/>
    <cellStyle name="Comma 5 10 2" xfId="1584" xr:uid="{00000000-0005-0000-0000-0000DF010000}"/>
    <cellStyle name="Comma 5 10 2 2" xfId="3011" xr:uid="{00000000-0005-0000-0000-000088010000}"/>
    <cellStyle name="Comma 5 10 2 2 2" xfId="8091" xr:uid="{F1C70A20-B2B4-48DD-B456-14BC0DB6DEE9}"/>
    <cellStyle name="Comma 5 10 2 2 2 2" xfId="18471" xr:uid="{D65F5C81-3178-4486-8000-FCF3BEE00980}"/>
    <cellStyle name="Comma 5 10 2 2 2 2 2" xfId="31141" xr:uid="{BC4DE43E-54B6-47AE-8D8D-5E090F90402D}"/>
    <cellStyle name="Comma 5 10 2 2 2 2 3" xfId="30648" xr:uid="{780AA264-0FC4-467A-BD71-C14BFA2B4099}"/>
    <cellStyle name="Comma 5 10 2 2 3" xfId="10924" xr:uid="{B5528361-C365-4949-B220-3DC910C95B2B}"/>
    <cellStyle name="Comma 5 10 2 2 3 2" xfId="21304" xr:uid="{03F24B28-9B30-484A-95F2-76CD18C333A5}"/>
    <cellStyle name="Comma 5 10 2 2 4" xfId="23027" xr:uid="{6ED6C659-6C8B-4E98-AD16-21CAEAAA3990}"/>
    <cellStyle name="Comma 5 10 2 2 4 2" xfId="30078" xr:uid="{5D480D1D-8388-4F62-9CF4-9DBF9FA54D95}"/>
    <cellStyle name="Comma 5 10 2 2 5" xfId="28262" xr:uid="{0E89BC2C-AAC0-4BAF-90DA-612E91064FF9}"/>
    <cellStyle name="Comma 5 10 2 2 6" xfId="15638" xr:uid="{3D955D92-2834-48F1-81DE-3F0910DB23C3}"/>
    <cellStyle name="Comma 5 10 2 3" xfId="3683" xr:uid="{00000000-0005-0000-0000-0000DF010000}"/>
    <cellStyle name="Comma 5 10 2 3 2" xfId="27096" xr:uid="{A08B0E6B-8819-4B03-BF4E-42DDA3B90808}"/>
    <cellStyle name="Comma 5 10 2 3 3" xfId="26278" xr:uid="{D8061839-6EED-4DBC-8891-D026AE25DEC1}"/>
    <cellStyle name="Comma 5 10 2 4" xfId="5539" xr:uid="{6282514B-C4EC-426C-83CA-45A820F60EA8}"/>
    <cellStyle name="Comma 5 10 2 4 2" xfId="29774" xr:uid="{1FDA87F3-3FD6-448E-9F67-39316B95EE76}"/>
    <cellStyle name="Comma 5 10 2 4 2 2" xfId="31493" xr:uid="{1199F9C1-2C32-4C48-9889-51EEF7A981C2}"/>
    <cellStyle name="Comma 5 10 2 5" xfId="23292" xr:uid="{0EAE3213-47AE-4FC6-89F7-5549C8EC9759}"/>
    <cellStyle name="Comma 5 10 2 5 2" xfId="25832" xr:uid="{C3EB4B5C-4375-4089-99BE-C914117611CD}"/>
    <cellStyle name="Comma 5 10 2 6" xfId="26814" xr:uid="{5CB19104-F3F2-4DE7-808E-E41D689C1F77}"/>
    <cellStyle name="Comma 5 10 2 7" xfId="13514" xr:uid="{4AFFE940-20D3-42F6-9C7D-82F9186E7D63}"/>
    <cellStyle name="Comma 5 10 3" xfId="1585" xr:uid="{00000000-0005-0000-0000-0000E0010000}"/>
    <cellStyle name="Comma 5 10 3 2" xfId="2664" xr:uid="{00000000-0005-0000-0000-000089010000}"/>
    <cellStyle name="Comma 5 10 3 2 2" xfId="7788" xr:uid="{D863A7D1-FDB3-4B9D-BAAD-9D7D509DDC5B}"/>
    <cellStyle name="Comma 5 10 3 2 2 2" xfId="18168" xr:uid="{2A823F66-1FDA-4DB6-90BA-52A796C69F02}"/>
    <cellStyle name="Comma 5 10 3 2 2 2 2" xfId="31134" xr:uid="{D66B271E-31C5-428C-ACF2-9245CA7B6F3D}"/>
    <cellStyle name="Comma 5 10 3 2 2 2 3" xfId="30649" xr:uid="{5209E49B-98EE-4AAE-8B20-56D727995719}"/>
    <cellStyle name="Comma 5 10 3 2 3" xfId="10621" xr:uid="{B59C76FD-A4E9-4866-9F1E-6518BC0C5396}"/>
    <cellStyle name="Comma 5 10 3 2 3 2" xfId="21001" xr:uid="{47E7FFC6-63B5-4650-B36B-84C80C2755B8}"/>
    <cellStyle name="Comma 5 10 3 2 4" xfId="15335" xr:uid="{62DDD7AA-A1D8-420F-846E-73F0CBC3D630}"/>
    <cellStyle name="Comma 5 10 3 2 5" xfId="30424" xr:uid="{0D3BEB3D-D227-4EB9-9B37-EBD8C7DD146B}"/>
    <cellStyle name="Comma 5 10 3 3" xfId="3623" xr:uid="{00000000-0005-0000-0000-0000E0010000}"/>
    <cellStyle name="Comma 5 10 3 4" xfId="5540" xr:uid="{2F4176BB-1147-4705-9BF5-3478E814BF1F}"/>
    <cellStyle name="Comma 5 10 3 4 2" xfId="29750" xr:uid="{C0AE8EE6-7BBE-424E-806D-886FC26B0A0A}"/>
    <cellStyle name="Comma 5 10 3 5" xfId="24425" xr:uid="{440A3D29-60C1-4AFD-B777-DEDEC2F90CDC}"/>
    <cellStyle name="Comma 5 10 3 6" xfId="13065" xr:uid="{4A179273-1E94-4440-A91B-D0CE1562A50D}"/>
    <cellStyle name="Comma 5 10 4" xfId="1583" xr:uid="{00000000-0005-0000-0000-0000E1010000}"/>
    <cellStyle name="Comma 5 10 4 2" xfId="2271" xr:uid="{00000000-0005-0000-0000-000087010000}"/>
    <cellStyle name="Comma 5 10 4 2 2" xfId="7398" xr:uid="{2C0DCA8C-6BD6-4848-A250-23AB56676728}"/>
    <cellStyle name="Comma 5 10 4 2 2 2" xfId="17778" xr:uid="{B21D7D75-3244-4F26-B490-5EC2650D1448}"/>
    <cellStyle name="Comma 5 10 4 2 3" xfId="10231" xr:uid="{6B2CC225-FDF3-4BE5-9315-88A728D24FD6}"/>
    <cellStyle name="Comma 5 10 4 2 3 2" xfId="20611" xr:uid="{6E6A4E4B-61FB-458D-A4B9-C9CB4689F4FD}"/>
    <cellStyle name="Comma 5 10 4 2 4" xfId="28324" xr:uid="{7695E883-6177-431C-8532-EA8870BB0990}"/>
    <cellStyle name="Comma 5 10 4 2 5" xfId="28329" xr:uid="{FC723014-751A-4A40-BE67-D3567892532F}"/>
    <cellStyle name="Comma 5 10 4 2 6" xfId="14945" xr:uid="{352031EF-2D57-4537-BD5B-0BDF6743C8E4}"/>
    <cellStyle name="Comma 5 10 4 3" xfId="3577" xr:uid="{00000000-0005-0000-0000-0000E1010000}"/>
    <cellStyle name="Comma 5 10 4 4" xfId="23912" xr:uid="{A0E22693-D6AA-4593-989F-35C45B43184B}"/>
    <cellStyle name="Comma 5 10 5" xfId="3859" xr:uid="{F8C8D734-DCC5-4C88-B842-664E1299CBF0}"/>
    <cellStyle name="Comma 5 10 5 2" xfId="8691" xr:uid="{5E5913C1-036C-42F6-8350-C4BD4BAE9EF4}"/>
    <cellStyle name="Comma 5 10 5 2 2" xfId="28963" xr:uid="{7ED6E5D1-F2F9-47D7-B3B9-B23DAC9DEA56}"/>
    <cellStyle name="Comma 5 10 5 2 2 2" xfId="31241" xr:uid="{A60BA2E9-5E09-4F2A-9DB6-B3FEE45D40DC}"/>
    <cellStyle name="Comma 5 10 5 2 2 3" xfId="30647" xr:uid="{10006A27-5DF4-43B7-AE9F-0CE667495F20}"/>
    <cellStyle name="Comma 5 10 5 2 3" xfId="26070" xr:uid="{0A54DC91-F591-42A2-BA5E-7276541616CC}"/>
    <cellStyle name="Comma 5 10 5 2 4" xfId="19071" xr:uid="{273ED19A-6305-4A08-8B50-05B302DCC7A3}"/>
    <cellStyle name="Comma 5 10 5 3" xfId="11524" xr:uid="{0C78AAE6-034A-4A1B-8A3F-C1AD74B711C7}"/>
    <cellStyle name="Comma 5 10 5 3 2" xfId="21904" xr:uid="{3ACF1F89-59B6-459B-A2BF-64F748857E3F}"/>
    <cellStyle name="Comma 5 10 5 4" xfId="25303" xr:uid="{C0390E66-4C52-4772-BEDB-6D55E1EA2350}"/>
    <cellStyle name="Comma 5 10 5 5" xfId="16238" xr:uid="{7AC3AC5A-1212-49EF-A828-8E7C20DAFED6}"/>
    <cellStyle name="Comma 5 10 6" xfId="4852" xr:uid="{B5AA8CEF-C25B-4DA3-B914-31CD98DD93BF}"/>
    <cellStyle name="Comma 5 10 6 2" xfId="28046" xr:uid="{FD1B2980-5F21-4760-88F9-92CC3E105641}"/>
    <cellStyle name="Comma 5 10 6 3" xfId="26553" xr:uid="{EF223D4E-E1BC-4881-ABF4-3BBB515CECFC}"/>
    <cellStyle name="Comma 5 10 6 4" xfId="14143" xr:uid="{140302DF-BE3B-4369-92CC-B67CEE834879}"/>
    <cellStyle name="Comma 5 10 7" xfId="6596" xr:uid="{C3AD3989-BC4A-4AAA-AEC2-B08705FCE9B0}"/>
    <cellStyle name="Comma 5 10 7 2" xfId="28029" xr:uid="{B837468C-BEBF-4CEC-ADE2-12B1FCAED4F9}"/>
    <cellStyle name="Comma 5 10 7 3" xfId="27371" xr:uid="{8EED9F44-3498-430B-BC6B-CC256C591A9F}"/>
    <cellStyle name="Comma 5 10 7 4" xfId="16976" xr:uid="{75EEF300-26D6-4B14-B5AF-ECB65CBCCB05}"/>
    <cellStyle name="Comma 5 10 8" xfId="9429" xr:uid="{5484C410-9246-4841-A9A7-890E6C7CA77F}"/>
    <cellStyle name="Comma 5 10 8 2" xfId="19809" xr:uid="{FC6C34CB-2ADD-4980-9E17-6E4E388A755C}"/>
    <cellStyle name="Comma 5 10 9" xfId="23859" xr:uid="{2F610054-85E4-42A4-90E0-D52A865C355A}"/>
    <cellStyle name="Comma 5 11" xfId="457" xr:uid="{00000000-0005-0000-0000-0000E2010000}"/>
    <cellStyle name="Comma 5 11 10" xfId="12661" xr:uid="{1966AA8B-6911-4191-8EF9-D4B44BA16B12}"/>
    <cellStyle name="Comma 5 11 2" xfId="1587" xr:uid="{00000000-0005-0000-0000-0000E3010000}"/>
    <cellStyle name="Comma 5 11 2 2" xfId="3012" xr:uid="{00000000-0005-0000-0000-00008B010000}"/>
    <cellStyle name="Comma 5 11 2 2 2" xfId="8092" xr:uid="{A686F410-99C8-4E53-A4B9-F200FED0F5FE}"/>
    <cellStyle name="Comma 5 11 2 2 2 2" xfId="18472" xr:uid="{5B5E9A11-8327-49C7-852B-1B0EC750B7F4}"/>
    <cellStyle name="Comma 5 11 2 2 2 2 2" xfId="31142" xr:uid="{BEACBA90-14BE-4F92-B5E7-3C26563FBC82}"/>
    <cellStyle name="Comma 5 11 2 2 2 2 3" xfId="30650" xr:uid="{EE401E08-5210-4185-B9F9-C2D3DC80A78B}"/>
    <cellStyle name="Comma 5 11 2 2 2 3" xfId="30081" xr:uid="{E6661E45-819E-42CB-8A7D-43A8E81FC579}"/>
    <cellStyle name="Comma 5 11 2 2 3" xfId="10925" xr:uid="{8C6A2058-F80A-4732-A1AD-C675F255A21E}"/>
    <cellStyle name="Comma 5 11 2 2 3 2" xfId="21305" xr:uid="{9A7CB507-8DF3-4257-9E46-9E278E1B8C79}"/>
    <cellStyle name="Comma 5 11 2 2 4" xfId="26965" xr:uid="{CDD14B4E-3B05-4D91-99DD-069BE67AF33A}"/>
    <cellStyle name="Comma 5 11 2 2 5" xfId="27153" xr:uid="{DB84D4BF-7756-42ED-91FF-484D48E26118}"/>
    <cellStyle name="Comma 5 11 2 2 6" xfId="15639" xr:uid="{246F413A-E2AF-4FA9-B3F2-1839EB858537}"/>
    <cellStyle name="Comma 5 11 2 3" xfId="3667" xr:uid="{00000000-0005-0000-0000-0000E3010000}"/>
    <cellStyle name="Comma 5 11 2 4" xfId="5541" xr:uid="{4A98B1E2-1852-47FD-B8E3-2DAC983AEE30}"/>
    <cellStyle name="Comma 5 11 2 4 2" xfId="29775" xr:uid="{5B89B83B-E1C6-40C5-AF29-1ADC272529C9}"/>
    <cellStyle name="Comma 5 11 2 5" xfId="22728" xr:uid="{8D9ECDAE-292F-46A0-BFD2-DA9957370FAD}"/>
    <cellStyle name="Comma 5 11 2 6" xfId="13515" xr:uid="{39ABB685-FAC4-4C1E-B36A-85BFF7734362}"/>
    <cellStyle name="Comma 5 11 2 7" xfId="29988" xr:uid="{A3343EC1-8F20-4E29-86BB-E29B03AAC49D}"/>
    <cellStyle name="Comma 5 11 3" xfId="1588" xr:uid="{00000000-0005-0000-0000-0000E4010000}"/>
    <cellStyle name="Comma 5 11 3 2" xfId="23724" xr:uid="{DE4AAC3D-5400-4129-ACD2-D8964E8AE622}"/>
    <cellStyle name="Comma 5 11 3 2 2" xfId="29678" xr:uid="{9474F383-D5BD-41F9-8619-741081722E0E}"/>
    <cellStyle name="Comma 5 11 3 2 2 2" xfId="30651" xr:uid="{14E09C75-6A48-4605-B0CF-75A08A9D1184}"/>
    <cellStyle name="Comma 5 11 3 3" xfId="25078" xr:uid="{C5B7A41E-9D71-47D2-9EF7-127D9DBA2D47}"/>
    <cellStyle name="Comma 5 11 3 3 2" xfId="30089" xr:uid="{234EB7E4-AF97-4EA4-B207-EBADEEC79F40}"/>
    <cellStyle name="Comma 5 11 3 3 3" xfId="29790" xr:uid="{93461E03-FAE1-47C5-BE60-8136A914F2E8}"/>
    <cellStyle name="Comma 5 11 3 4" xfId="29931" xr:uid="{ED92591A-7C8B-4C2B-9824-630241CBB16F}"/>
    <cellStyle name="Comma 5 11 3 5" xfId="30049" xr:uid="{A605A163-DF82-49C7-BA28-2842EBC3D630}"/>
    <cellStyle name="Comma 5 11 3 6" xfId="29659" xr:uid="{88614ECA-9FAA-44D9-8706-EB4957BA3CF1}"/>
    <cellStyle name="Comma 5 11 4" xfId="1586" xr:uid="{00000000-0005-0000-0000-0000E5010000}"/>
    <cellStyle name="Comma 5 11 4 2" xfId="25781" xr:uid="{DBEBD298-D49E-492E-82DD-D45AE9C70099}"/>
    <cellStyle name="Comma 5 11 4 2 2" xfId="29791" xr:uid="{6E3F2F72-313F-4976-A168-08F65B495545}"/>
    <cellStyle name="Comma 5 11 4 2 2 2" xfId="30652" xr:uid="{DD9EEB0E-77BF-4E10-96B5-564B49FC67E2}"/>
    <cellStyle name="Comma 5 11 4 3" xfId="25812" xr:uid="{3DDE5F0F-E80C-49A7-A2F9-760F7B731187}"/>
    <cellStyle name="Comma 5 11 5" xfId="4118" xr:uid="{326795D2-3CE4-4B44-9613-7463CD743D12}"/>
    <cellStyle name="Comma 5 11 5 2" xfId="8890" xr:uid="{ECCB6D7E-C429-4896-A166-281E63951623}"/>
    <cellStyle name="Comma 5 11 5 2 2" xfId="19270" xr:uid="{C44CDE0A-5662-497E-A88C-E6558F00915E}"/>
    <cellStyle name="Comma 5 11 5 3" xfId="11723" xr:uid="{9AAE4BD8-E8D5-4F67-964B-77E7561EB31F}"/>
    <cellStyle name="Comma 5 11 5 3 2" xfId="22103" xr:uid="{C0BEB642-CEF7-49CD-A5E0-AF132CFA3016}"/>
    <cellStyle name="Comma 5 11 5 4" xfId="26947" xr:uid="{8FCFEBD1-9C61-417C-9361-BA6BACD9EE18}"/>
    <cellStyle name="Comma 5 11 5 5" xfId="26068" xr:uid="{A550E6A6-0D23-4FF4-817E-3EF3384416BB}"/>
    <cellStyle name="Comma 5 11 5 6" xfId="16437" xr:uid="{C1A61E72-5B41-4C1D-93D9-C0FF857E260F}"/>
    <cellStyle name="Comma 5 11 6" xfId="4853" xr:uid="{7F35F456-CEA9-47F3-ACCB-BB64D045948A}"/>
    <cellStyle name="Comma 5 11 6 2" xfId="27442" xr:uid="{1ACF7B3B-8BF9-4617-AFD7-425DDFC57C66}"/>
    <cellStyle name="Comma 5 11 6 3" xfId="27439" xr:uid="{FDE17731-3386-4AC0-A1F8-63BB2D8DAC43}"/>
    <cellStyle name="Comma 5 11 6 4" xfId="14144" xr:uid="{4AD93818-DB36-44F7-BA3F-4C514E4885F1}"/>
    <cellStyle name="Comma 5 11 7" xfId="6597" xr:uid="{E603367D-691C-488F-8700-9B7F21B923E4}"/>
    <cellStyle name="Comma 5 11 7 2" xfId="16977" xr:uid="{F038355B-C278-4949-A2DC-F6D04B005AFA}"/>
    <cellStyle name="Comma 5 11 8" xfId="9430" xr:uid="{43960141-1975-43C7-BB87-1966EFE5FC2B}"/>
    <cellStyle name="Comma 5 11 8 2" xfId="19810" xr:uid="{0AFB9F97-FB29-46DD-B839-C554FF6E03EE}"/>
    <cellStyle name="Comma 5 11 9" xfId="25325" xr:uid="{D9CE3968-1E51-41A1-A7DC-42C9DD7789D6}"/>
    <cellStyle name="Comma 5 12" xfId="458" xr:uid="{00000000-0005-0000-0000-0000E6010000}"/>
    <cellStyle name="Comma 5 12 2" xfId="1590" xr:uid="{00000000-0005-0000-0000-0000E7010000}"/>
    <cellStyle name="Comma 5 12 2 2" xfId="23644" xr:uid="{EF680471-4A71-491B-8847-27ACE345D225}"/>
    <cellStyle name="Comma 5 12 2 2 2" xfId="29803" xr:uid="{28069167-96F1-4760-B171-26C9359F893A}"/>
    <cellStyle name="Comma 5 12 2 2 2 2" xfId="30654" xr:uid="{1C15ADE8-9C6B-4E22-ABDB-1CDE3C1EAEF3}"/>
    <cellStyle name="Comma 5 12 2 3" xfId="25392" xr:uid="{743C3469-6FF5-41E6-ABC2-03AE1A3F0028}"/>
    <cellStyle name="Comma 5 12 2 3 2" xfId="30095" xr:uid="{8FDA08CE-536E-4BFE-98F8-7C70F6A1D15C}"/>
    <cellStyle name="Comma 5 12 2 3 3" xfId="29789" xr:uid="{4BBFA82A-C001-427F-A921-B1CB7AFDA3A9}"/>
    <cellStyle name="Comma 5 12 2 4" xfId="29920" xr:uid="{004245DF-BDE0-4333-8AC4-755018D8E4AD}"/>
    <cellStyle name="Comma 5 12 2 5" xfId="30034" xr:uid="{0ACE1595-6482-489E-B630-577F27B231A3}"/>
    <cellStyle name="Comma 5 12 2 6" xfId="29654" xr:uid="{2C57DB15-B736-4E88-AEC9-323F5ACFBD95}"/>
    <cellStyle name="Comma 5 12 3" xfId="1591" xr:uid="{00000000-0005-0000-0000-0000E8010000}"/>
    <cellStyle name="Comma 5 12 3 2" xfId="23256" xr:uid="{6D57B10A-6741-4069-93BF-29EFDF4F6C0B}"/>
    <cellStyle name="Comma 5 12 3 3" xfId="24384" xr:uid="{F61EDBCB-4E7F-4373-BBB6-91316B7F1263}"/>
    <cellStyle name="Comma 5 12 4" xfId="1589" xr:uid="{00000000-0005-0000-0000-0000E9010000}"/>
    <cellStyle name="Comma 5 12 5" xfId="4854" xr:uid="{F159FDFA-5E1D-4A42-9FB3-8400939452AE}"/>
    <cellStyle name="Comma 5 12 5 2" xfId="14145" xr:uid="{6CAB6457-CDF0-43E9-8573-01A4850CBF99}"/>
    <cellStyle name="Comma 5 12 5 2 2" xfId="31113" xr:uid="{C0AE9176-2E0B-4399-B7EF-13AFE3E0D51C}"/>
    <cellStyle name="Comma 5 12 5 2 3" xfId="30653" xr:uid="{540D4B2D-5839-41C4-BB67-C634993101F7}"/>
    <cellStyle name="Comma 5 12 6" xfId="6598" xr:uid="{3A255307-572F-4096-BE3B-A84D759EBA98}"/>
    <cellStyle name="Comma 5 12 6 2" xfId="16978" xr:uid="{C2E33B45-1448-434C-98E9-36181F6C14F8}"/>
    <cellStyle name="Comma 5 12 7" xfId="9431" xr:uid="{DE176410-6284-42C9-B0CF-A8C658E03F46}"/>
    <cellStyle name="Comma 5 12 7 2" xfId="19811" xr:uid="{DB459E27-E6F7-4C87-A63E-D5F7A6CC076E}"/>
    <cellStyle name="Comma 5 12 8" xfId="24809" xr:uid="{90958A69-207E-4B87-B4BE-8D883B54759B}"/>
    <cellStyle name="Comma 5 12 9" xfId="13359" xr:uid="{19A90194-FA7E-440E-AF4A-92CD549DEC9F}"/>
    <cellStyle name="Comma 5 13" xfId="1592" xr:uid="{00000000-0005-0000-0000-0000EA010000}"/>
    <cellStyle name="Comma 5 13 2" xfId="2429" xr:uid="{00000000-0005-0000-0000-00008D010000}"/>
    <cellStyle name="Comma 5 13 2 2" xfId="7554" xr:uid="{B91CD4AA-AFD9-47AC-B12D-1B567D59EEF3}"/>
    <cellStyle name="Comma 5 13 2 2 2" xfId="17934" xr:uid="{E8437ED8-2295-4E8E-BDF0-609A90FEDE0F}"/>
    <cellStyle name="Comma 5 13 2 2 2 2" xfId="31131" xr:uid="{449A2E8F-2AC7-47DC-B478-E5E05118B3AB}"/>
    <cellStyle name="Comma 5 13 2 2 2 3" xfId="30655" xr:uid="{9E013BF8-2A6D-4407-97E0-37CC1EB70273}"/>
    <cellStyle name="Comma 5 13 2 3" xfId="10387" xr:uid="{BFE02990-9404-4EE5-99FB-5B33B4DA9EDF}"/>
    <cellStyle name="Comma 5 13 2 3 2" xfId="20767" xr:uid="{2A4646E5-E7C9-419B-BD7A-C79F73C315A2}"/>
    <cellStyle name="Comma 5 13 2 4" xfId="27801" xr:uid="{5006A1E1-AA79-4A0C-B7B1-2FEC3203E50F}"/>
    <cellStyle name="Comma 5 13 2 5" xfId="26644" xr:uid="{B9000EF6-D70E-4F90-9CE9-E75B119014F2}"/>
    <cellStyle name="Comma 5 13 2 6" xfId="15101" xr:uid="{508A87DE-C77E-4F26-8878-27C69F773A5A}"/>
    <cellStyle name="Comma 5 13 3" xfId="3576" xr:uid="{00000000-0005-0000-0000-0000EA010000}"/>
    <cellStyle name="Comma 5 13 4" xfId="5542" xr:uid="{EA1DAE49-7147-4C06-8D39-0EAFAC4C7544}"/>
    <cellStyle name="Comma 5 13 4 2" xfId="29743" xr:uid="{83290D88-98BF-4B31-878D-137425176835}"/>
    <cellStyle name="Comma 5 13 5" xfId="25275" xr:uid="{25255301-425F-471E-91E5-8CA85BD8C643}"/>
    <cellStyle name="Comma 5 13 6" xfId="12814" xr:uid="{04EED2F0-E263-4E01-BB71-1A5052885D35}"/>
    <cellStyle name="Comma 5 14" xfId="2156" xr:uid="{00000000-0005-0000-0000-000086010000}"/>
    <cellStyle name="Comma 5 14 2" xfId="7283" xr:uid="{822762EF-D3DA-4F0E-A147-996E17AEA36E}"/>
    <cellStyle name="Comma 5 14 2 2" xfId="27689" xr:uid="{0256D1D7-ED9F-4C82-97E0-9170310A5329}"/>
    <cellStyle name="Comma 5 14 2 2 2" xfId="31195" xr:uid="{A859EBA4-C66C-49BD-9DEA-1AB3109F716F}"/>
    <cellStyle name="Comma 5 14 2 2 3" xfId="30656" xr:uid="{BEC1FD1F-B5EC-4F1A-BCDF-25B7ACE13F58}"/>
    <cellStyle name="Comma 5 14 2 3" xfId="28280" xr:uid="{3C9C4E2E-B9DF-4364-90C5-E2FDD470EA95}"/>
    <cellStyle name="Comma 5 14 2 4" xfId="17663" xr:uid="{3738291B-0565-419F-B166-FACBBDEE0D75}"/>
    <cellStyle name="Comma 5 14 3" xfId="10116" xr:uid="{65636AD0-40EA-4BAF-9ABF-40BCE104B2C9}"/>
    <cellStyle name="Comma 5 14 3 2" xfId="20496" xr:uid="{6F491D37-1CB8-413E-A52B-4D7C95D189A8}"/>
    <cellStyle name="Comma 5 14 4" xfId="24735" xr:uid="{C9CBED3C-72E0-4E12-887C-B3DEBF97CEC8}"/>
    <cellStyle name="Comma 5 14 5" xfId="14830" xr:uid="{9DAB25E0-335E-450D-B4EF-01133EEBCC53}"/>
    <cellStyle name="Comma 5 15" xfId="3777" xr:uid="{027FE1B2-BC1A-461C-BAA0-62514BD1464F}"/>
    <cellStyle name="Comma 5 15 2" xfId="8618" xr:uid="{F937F0BE-13DB-4336-9B90-88F49A5B7AED}"/>
    <cellStyle name="Comma 5 15 2 2" xfId="18998" xr:uid="{406AA88D-B0B1-4594-932D-2CCB31970E22}"/>
    <cellStyle name="Comma 5 15 3" xfId="11451" xr:uid="{61CAAD24-E5D7-4864-B98A-9508BBD6E09F}"/>
    <cellStyle name="Comma 5 15 3 2" xfId="21831" xr:uid="{6D8E4531-45E2-4E20-86E7-0D1E6B5CA0F6}"/>
    <cellStyle name="Comma 5 15 4" xfId="23604" xr:uid="{EF87A7D9-884A-4F64-B1B7-C8CC7C6997AF}"/>
    <cellStyle name="Comma 5 15 5" xfId="27458" xr:uid="{89903692-C0B4-4F40-89C4-C75A817A2DC4}"/>
    <cellStyle name="Comma 5 15 6" xfId="16165" xr:uid="{4DDC0FBF-B94A-4F81-BE4B-8A9FFDB8C8BD}"/>
    <cellStyle name="Comma 5 16" xfId="4851" xr:uid="{AAA3F902-D68A-45E2-99C8-03FE656262D7}"/>
    <cellStyle name="Comma 5 16 2" xfId="14142" xr:uid="{D008B574-2BA2-43A2-880B-6754BDBFEAFF}"/>
    <cellStyle name="Comma 5 17" xfId="6595" xr:uid="{EE2E808B-4607-4A07-9806-599DB57C2243}"/>
    <cellStyle name="Comma 5 17 2" xfId="16975" xr:uid="{B081372B-6E11-43A4-9C57-E86647752419}"/>
    <cellStyle name="Comma 5 18" xfId="9428" xr:uid="{D1DEE1ED-E00D-45EE-88AE-80066179EB47}"/>
    <cellStyle name="Comma 5 18 2" xfId="19808" xr:uid="{957E1A22-9D68-491A-BBAD-B4FA4FDEB1B3}"/>
    <cellStyle name="Comma 5 19" xfId="24648" xr:uid="{9055C8F1-409E-4A3A-8DD3-7D0245A6EEF9}"/>
    <cellStyle name="Comma 5 2" xfId="459" xr:uid="{00000000-0005-0000-0000-0000EB010000}"/>
    <cellStyle name="Comma 5 2 10" xfId="30621" xr:uid="{6CBFC4BF-7DDA-4C8A-94A9-9E3C38E62A4B}"/>
    <cellStyle name="Comma 5 2 11" xfId="30919" xr:uid="{8F444BA6-836C-451D-A598-AB3984741623}"/>
    <cellStyle name="Comma 5 2 2" xfId="460" xr:uid="{00000000-0005-0000-0000-0000EC010000}"/>
    <cellStyle name="Comma 5 2 2 2" xfId="1594" xr:uid="{00000000-0005-0000-0000-0000ED010000}"/>
    <cellStyle name="Comma 5 2 2 2 2" xfId="30598" xr:uid="{F2BDA96F-A29A-44D4-96C7-93F474199524}"/>
    <cellStyle name="Comma 5 2 2 2 2 2" xfId="30658" xr:uid="{7828C1F8-5535-4B0E-A3F8-9190370F23A7}"/>
    <cellStyle name="Comma 5 2 2 2 3" xfId="30562" xr:uid="{FE94402B-6C78-43D2-9887-F6959E6CC981}"/>
    <cellStyle name="Comma 5 2 2 2 4" xfId="30927" xr:uid="{3089C8D7-EDC7-49C2-98BE-A8D0DB944D04}"/>
    <cellStyle name="Comma 5 2 2 3" xfId="1595" xr:uid="{00000000-0005-0000-0000-0000EE010000}"/>
    <cellStyle name="Comma 5 2 2 3 2" xfId="30614" xr:uid="{8A82B498-C017-42E6-9D27-435A4DAFCF79}"/>
    <cellStyle name="Comma 5 2 2 3 2 2" xfId="30659" xr:uid="{84E2DE58-A4C0-4259-9280-0F10CD7AD0EB}"/>
    <cellStyle name="Comma 5 2 2 3 3" xfId="30575" xr:uid="{08126CC7-7B32-4987-B56B-3E8A92004100}"/>
    <cellStyle name="Comma 5 2 2 3 4" xfId="30941" xr:uid="{85BC386F-6704-42BC-B35B-A909453864AD}"/>
    <cellStyle name="Comma 5 2 2 4" xfId="1593" xr:uid="{00000000-0005-0000-0000-0000EF010000}"/>
    <cellStyle name="Comma 5 2 2 4 2" xfId="30550" xr:uid="{2B6B9656-2890-4C76-9E86-2F9A400B5207}"/>
    <cellStyle name="Comma 5 2 2 4 2 2" xfId="30660" xr:uid="{ABCDE278-9ADF-4B7C-B51D-6A70B9BEFAB0}"/>
    <cellStyle name="Comma 5 2 2 5" xfId="6599" xr:uid="{273D3645-09BF-4A18-A4AB-EDE25B05A3A6}"/>
    <cellStyle name="Comma 5 2 2 5 2" xfId="16979" xr:uid="{2C95035C-ACBA-47B5-BDB7-B687EB0B1702}"/>
    <cellStyle name="Comma 5 2 2 5 2 2" xfId="30657" xr:uid="{E4E4FE59-056E-41F0-8A6A-EBAEB1C31ADE}"/>
    <cellStyle name="Comma 5 2 2 5 3" xfId="30425" xr:uid="{81309697-6C75-42F8-A5FC-85A5EDEE9FEF}"/>
    <cellStyle name="Comma 5 2 2 6" xfId="9432" xr:uid="{FAAC16A9-4153-4AFD-B1F8-20E8F3A87C8C}"/>
    <cellStyle name="Comma 5 2 2 6 2" xfId="19812" xr:uid="{145F7030-0050-4EBD-8D41-3709A9B0904C}"/>
    <cellStyle name="Comma 5 2 2 7" xfId="25027" xr:uid="{DE75B844-EBEC-4A64-A7E9-57FF65839502}"/>
    <cellStyle name="Comma 5 2 2 8" xfId="14146" xr:uid="{58BAEC72-D61F-4682-9993-3944940B8945}"/>
    <cellStyle name="Comma 5 2 2 9" xfId="29549" xr:uid="{D4CDF6AA-3C1C-45DB-BF23-683A3F5A2E8F}"/>
    <cellStyle name="Comma 5 2 3" xfId="29550" xr:uid="{FF57FBA9-0AC5-4F16-B51E-CE304EC6B7FE}"/>
    <cellStyle name="Comma 5 2 3 2" xfId="31243" xr:uid="{794021D0-B7E1-43D6-8B4B-606F025E00C3}"/>
    <cellStyle name="Comma 5 2 3 3" xfId="30410" xr:uid="{8B4B4793-C486-440B-BCBB-9B72DFB4032F}"/>
    <cellStyle name="Comma 5 2 4" xfId="29548" xr:uid="{508F08B6-13CA-453B-BC60-59F1E4465DDC}"/>
    <cellStyle name="Comma 5 2 4 2" xfId="30426" xr:uid="{30BD32B9-0394-4F1A-8237-D6AC5BD7AB92}"/>
    <cellStyle name="Comma 5 2 4 2 2" xfId="30599" xr:uid="{7C326B72-A0A1-4BC5-AB91-EEAB81161F94}"/>
    <cellStyle name="Comma 5 2 4 2 2 2" xfId="30661" xr:uid="{ED5AF7EF-0B78-407A-864D-EEEBE05E98FC}"/>
    <cellStyle name="Comma 5 2 4 2 3" xfId="30563" xr:uid="{92CD2FD6-65B4-444B-9BD4-8BD03B652048}"/>
    <cellStyle name="Comma 5 2 4 2 4" xfId="30928" xr:uid="{9F33CA11-07C6-481C-A78E-213CF504BA88}"/>
    <cellStyle name="Comma 5 2 4 3" xfId="30551" xr:uid="{0F4C2308-2688-446C-A27E-BFCE11140C68}"/>
    <cellStyle name="Comma 5 2 4 3 2" xfId="30633" xr:uid="{CFB4CA51-42B2-4BF5-9AF9-673F00BD5CFD}"/>
    <cellStyle name="Comma 5 2 4 3 3" xfId="30943" xr:uid="{35CEEE63-7BB2-4EEA-83CF-5333A9F63EF4}"/>
    <cellStyle name="Comma 5 2 4 4" xfId="30581" xr:uid="{79C2FE9C-BC47-45D3-81C7-55923423D801}"/>
    <cellStyle name="Comma 5 2 4 5" xfId="30622" xr:uid="{2D2FE097-3E58-4E43-B405-32F2F658B65A}"/>
    <cellStyle name="Comma 5 2 4 6" xfId="30920" xr:uid="{FFFC894D-F0FF-4CEA-9DAF-F49F3E52EACB}"/>
    <cellStyle name="Comma 5 2 4 7" xfId="31242" xr:uid="{2E5D930F-8B70-4941-B7AD-A1A539EE389A}"/>
    <cellStyle name="Comma 5 2 4 8" xfId="30411" xr:uid="{2F788AFF-2365-4173-9AD4-9EB5EE2CD90F}"/>
    <cellStyle name="Comma 5 2 5" xfId="30412" xr:uid="{1B854D74-2C11-4B25-A896-E9F8E6D4D71C}"/>
    <cellStyle name="Comma 5 2 5 2" xfId="30427" xr:uid="{C24CF4A1-604C-4A78-A752-E05C845168E9}"/>
    <cellStyle name="Comma 5 2 5 2 2" xfId="30600" xr:uid="{10A672CB-2ACF-4A8A-BC8B-83FA20866661}"/>
    <cellStyle name="Comma 5 2 5 2 2 2" xfId="30662" xr:uid="{96AF56BC-6E91-454F-A913-1B5EF260B524}"/>
    <cellStyle name="Comma 5 2 5 2 3" xfId="30564" xr:uid="{EB087388-5735-47DA-A778-C37D3BA09F7B}"/>
    <cellStyle name="Comma 5 2 5 2 4" xfId="30929" xr:uid="{9C5FD4B9-51E1-40C8-A1C0-B9DA63A12820}"/>
    <cellStyle name="Comma 5 2 5 3" xfId="30582" xr:uid="{594004CE-4C85-49C3-98D5-50D24316BFB4}"/>
    <cellStyle name="Comma 5 2 5 3 2" xfId="30634" xr:uid="{5DF27414-0425-4CEA-9FF2-B029A5DDBF7D}"/>
    <cellStyle name="Comma 5 2 5 3 3" xfId="30944" xr:uid="{7FF4A0CA-6FEC-4011-9105-1F245F102EA7}"/>
    <cellStyle name="Comma 5 2 5 4" xfId="30623" xr:uid="{8D5CFC01-28FD-48B9-B5AE-BF61C0025B69}"/>
    <cellStyle name="Comma 5 2 5 5" xfId="30921" xr:uid="{8B4C09D8-9DF0-4BAC-A0B6-095950680402}"/>
    <cellStyle name="Comma 5 2 6" xfId="30549" xr:uid="{5C64EDE1-D10D-405A-BEBE-498A5BCE0F98}"/>
    <cellStyle name="Comma 5 2 7" xfId="30572" xr:uid="{02BF2878-498D-48D7-8F68-577919C83D6F}"/>
    <cellStyle name="Comma 5 2 7 2" xfId="30611" xr:uid="{C0CD91E5-D6C5-434A-96EB-1B3A036C6BBA}"/>
    <cellStyle name="Comma 5 2 7 3" xfId="30630" xr:uid="{F8EDEA31-A8F6-431F-BA36-CFAAABCD185E}"/>
    <cellStyle name="Comma 5 2 7 4" xfId="30937" xr:uid="{47F7B796-4D4E-4909-966E-3439D41D5605}"/>
    <cellStyle name="Comma 5 2 8" xfId="30547" xr:uid="{B1DF5FDB-1841-4554-815D-7CDC6C437CC6}"/>
    <cellStyle name="Comma 5 2 9" xfId="30579" xr:uid="{A369C976-3FD5-4322-AB61-3F6F862BE607}"/>
    <cellStyle name="Comma 5 20" xfId="12386" xr:uid="{302159E2-6CC0-46FF-9364-3A8433ED91B2}"/>
    <cellStyle name="Comma 5 3" xfId="461" xr:uid="{00000000-0005-0000-0000-0000F0010000}"/>
    <cellStyle name="Comma 5 3 10" xfId="4855" xr:uid="{2846F87B-F3CD-4BF8-9488-62CC1D0AA1F2}"/>
    <cellStyle name="Comma 5 3 10 2" xfId="14147" xr:uid="{50684423-3D64-4A82-B41B-9419936B23DE}"/>
    <cellStyle name="Comma 5 3 11" xfId="6600" xr:uid="{693DB301-C91E-4232-BB0E-39CDBBE5076F}"/>
    <cellStyle name="Comma 5 3 11 2" xfId="16980" xr:uid="{3AE9192F-FC94-46DB-A683-7733A5EFF8B5}"/>
    <cellStyle name="Comma 5 3 12" xfId="9433" xr:uid="{34D918AF-B59B-4DA7-96F7-480CE83D0911}"/>
    <cellStyle name="Comma 5 3 12 2" xfId="19813" xr:uid="{1F161FA1-6088-47C1-BDE8-F54460BB08FE}"/>
    <cellStyle name="Comma 5 3 13" xfId="25309" xr:uid="{D7859DD7-1B89-4767-A0D2-196C4B8D2D83}"/>
    <cellStyle name="Comma 5 3 14" xfId="12412" xr:uid="{9909FE86-2089-41F8-9D0E-7276470C2221}"/>
    <cellStyle name="Comma 5 3 2" xfId="462" xr:uid="{00000000-0005-0000-0000-0000F1010000}"/>
    <cellStyle name="Comma 5 3 2 10" xfId="6601" xr:uid="{82695B62-7D76-42AB-BEFC-75E567F2A3C5}"/>
    <cellStyle name="Comma 5 3 2 10 2" xfId="16981" xr:uid="{9AD20C4B-E731-46C2-8BEC-0FFD687EC178}"/>
    <cellStyle name="Comma 5 3 2 11" xfId="9434" xr:uid="{AED80BCA-D092-4C6C-971E-3050E72CFF57}"/>
    <cellStyle name="Comma 5 3 2 11 2" xfId="19814" xr:uid="{987CAEBC-5AB8-49B8-B758-D587955279AF}"/>
    <cellStyle name="Comma 5 3 2 12" xfId="23920" xr:uid="{56197C97-EB7B-40EC-AFA2-7AEAB10C8886}"/>
    <cellStyle name="Comma 5 3 2 13" xfId="12472" xr:uid="{EFBC7B92-3047-49CF-805D-2C6A6223921F}"/>
    <cellStyle name="Comma 5 3 2 2" xfId="463" xr:uid="{00000000-0005-0000-0000-0000F2010000}"/>
    <cellStyle name="Comma 5 3 2 2 10" xfId="13037" xr:uid="{86B57A63-967D-49F1-9028-3928CA4FAF65}"/>
    <cellStyle name="Comma 5 3 2 2 2" xfId="1599" xr:uid="{00000000-0005-0000-0000-0000F3010000}"/>
    <cellStyle name="Comma 5 3 2 2 2 2" xfId="3015" xr:uid="{00000000-0005-0000-0000-000093010000}"/>
    <cellStyle name="Comma 5 3 2 2 2 2 2" xfId="6158" xr:uid="{4ACBE935-4C4A-4B58-AA67-CBC1AD567848}"/>
    <cellStyle name="Comma 5 3 2 2 2 2 2 2" xfId="25952" xr:uid="{A03F8AD1-6D73-462F-AC3F-273225650954}"/>
    <cellStyle name="Comma 5 3 2 2 2 2 2 3" xfId="25885" xr:uid="{4BB2DC81-1E90-4372-9987-27A20831971A}"/>
    <cellStyle name="Comma 5 3 2 2 2 2 2 4" xfId="15642" xr:uid="{4AF74E66-2D4F-40C8-B6A6-07DB4000C240}"/>
    <cellStyle name="Comma 5 3 2 2 2 2 3" xfId="8095" xr:uid="{9E795528-EFE8-49EC-A3CC-54ADBF1342DE}"/>
    <cellStyle name="Comma 5 3 2 2 2 2 3 2" xfId="28777" xr:uid="{0CBF15F0-D411-4526-93F7-EFED3C06D888}"/>
    <cellStyle name="Comma 5 3 2 2 2 2 3 3" xfId="27265" xr:uid="{4C183DF4-8D04-46F2-A7C1-5EE37A5A7CDB}"/>
    <cellStyle name="Comma 5 3 2 2 2 2 3 4" xfId="18475" xr:uid="{18E6D797-2AE3-43E1-A6BE-04E5FC2EB0F6}"/>
    <cellStyle name="Comma 5 3 2 2 2 2 4" xfId="10928" xr:uid="{AFB79152-8464-4800-9AF1-921E7BAF005A}"/>
    <cellStyle name="Comma 5 3 2 2 2 2 4 2" xfId="21308" xr:uid="{39BF4066-2DEB-466C-B501-D053D1037734}"/>
    <cellStyle name="Comma 5 3 2 2 2 2 5" xfId="24319" xr:uid="{E61FFCE0-15C8-4B0D-A412-90E5D4DF8AD6}"/>
    <cellStyle name="Comma 5 3 2 2 2 2 6" xfId="13518" xr:uid="{4E597990-8807-4D77-97E7-E28E02E3D3DD}"/>
    <cellStyle name="Comma 5 3 2 2 2 3" xfId="2667" xr:uid="{00000000-0005-0000-0000-000092010000}"/>
    <cellStyle name="Comma 5 3 2 2 2 3 2" xfId="7791" xr:uid="{A991F633-EC7B-4AE2-AF36-3AFF910B0ED8}"/>
    <cellStyle name="Comma 5 3 2 2 2 3 2 2" xfId="27575" xr:uid="{55463535-088B-4D65-8D51-0F8E527C73E6}"/>
    <cellStyle name="Comma 5 3 2 2 2 3 2 3" xfId="27858" xr:uid="{520E163C-1648-451D-9381-D1B444BA6975}"/>
    <cellStyle name="Comma 5 3 2 2 2 3 2 4" xfId="18171" xr:uid="{D8D0AAD4-15A0-4209-9D40-CC4375AD633E}"/>
    <cellStyle name="Comma 5 3 2 2 2 3 3" xfId="10624" xr:uid="{23424A55-1186-4AE1-8B15-D60B73FB2413}"/>
    <cellStyle name="Comma 5 3 2 2 2 3 3 2" xfId="21004" xr:uid="{D45E85F7-0528-446F-8AEF-F2444471BE38}"/>
    <cellStyle name="Comma 5 3 2 2 2 3 4" xfId="24773" xr:uid="{F6C426D8-D850-4C02-A12E-6C68D7A11502}"/>
    <cellStyle name="Comma 5 3 2 2 2 3 5" xfId="15338" xr:uid="{16A4BAA9-88C4-414D-BFF5-062C8FED3C61}"/>
    <cellStyle name="Comma 5 3 2 2 2 4" xfId="3630" xr:uid="{00000000-0005-0000-0000-0000F3010000}"/>
    <cellStyle name="Comma 5 3 2 2 2 5" xfId="4252" xr:uid="{9B0E90D9-C0F7-49FF-A548-FF90C88E6C49}"/>
    <cellStyle name="Comma 5 3 2 2 2 5 2" xfId="9024" xr:uid="{DB214821-C42B-4F8D-9BBF-71FC6C4AEED3}"/>
    <cellStyle name="Comma 5 3 2 2 2 5 2 2" xfId="19404" xr:uid="{3CCFE505-B22F-4BE5-BFD5-27F625009463}"/>
    <cellStyle name="Comma 5 3 2 2 2 5 2 3" xfId="31028" xr:uid="{D5BC14E3-2A5D-4C04-A1B3-FB7278D938D5}"/>
    <cellStyle name="Comma 5 3 2 2 2 5 2 4" xfId="30663" xr:uid="{88978C8C-DE0D-41D5-B666-4404FA6D88AC}"/>
    <cellStyle name="Comma 5 3 2 2 2 5 3" xfId="11857" xr:uid="{879F1394-5F75-4E90-ACCF-2DB416637DF2}"/>
    <cellStyle name="Comma 5 3 2 2 2 5 3 2" xfId="22237" xr:uid="{A8BFC29A-4346-4751-A9D7-8EBC270E9334}"/>
    <cellStyle name="Comma 5 3 2 2 2 5 4" xfId="16571" xr:uid="{3BACECC7-6A25-4BBD-A5D0-C82353F7F629}"/>
    <cellStyle name="Comma 5 3 2 2 2 6" xfId="5546" xr:uid="{4AA9B774-4921-4980-9DB7-0CEF866568F6}"/>
    <cellStyle name="Comma 5 3 2 2 2 6 2" xfId="29893" xr:uid="{9C519322-6E9C-4E0B-84A2-5A544F46923B}"/>
    <cellStyle name="Comma 5 3 2 2 2 6 2 2" xfId="30956" xr:uid="{405A5DEB-8EC3-4ABC-8B7D-3B894A42504F}"/>
    <cellStyle name="Comma 5 3 2 2 2 7" xfId="23725" xr:uid="{8A8F9509-66DC-46AC-A9A7-817B49144E49}"/>
    <cellStyle name="Comma 5 3 2 2 2 8" xfId="13068" xr:uid="{B50D4B53-697A-42B9-9F93-70A744787325}"/>
    <cellStyle name="Comma 5 3 2 2 3" xfId="1600" xr:uid="{00000000-0005-0000-0000-0000F4010000}"/>
    <cellStyle name="Comma 5 3 2 2 3 2" xfId="3016" xr:uid="{00000000-0005-0000-0000-000094010000}"/>
    <cellStyle name="Comma 5 3 2 2 3 2 2" xfId="8096" xr:uid="{7BF9BB9B-26F6-4A7B-B741-6401840D44C4}"/>
    <cellStyle name="Comma 5 3 2 2 3 2 2 2" xfId="28778" xr:uid="{97F5D130-40E9-49C6-BF88-F44C1C5917AA}"/>
    <cellStyle name="Comma 5 3 2 2 3 2 2 3" xfId="27874" xr:uid="{1C2254A3-A181-4089-A9AD-37492C817900}"/>
    <cellStyle name="Comma 5 3 2 2 3 2 2 4" xfId="18476" xr:uid="{EF665B60-996B-4090-9883-5AF6CE2B9F40}"/>
    <cellStyle name="Comma 5 3 2 2 3 2 3" xfId="10929" xr:uid="{F7202109-0539-401A-8DA8-FE6FE6E715B4}"/>
    <cellStyle name="Comma 5 3 2 2 3 2 3 2" xfId="21309" xr:uid="{7E1FA1D7-80F6-4007-BA48-786A08D6E488}"/>
    <cellStyle name="Comma 5 3 2 2 3 2 4" xfId="23283" xr:uid="{E29E3FB4-1142-46D5-B9BC-FBCC0D3E4AF6}"/>
    <cellStyle name="Comma 5 3 2 2 3 2 5" xfId="15643" xr:uid="{F739DFD7-5A02-4961-B2FF-23F1CB84962A}"/>
    <cellStyle name="Comma 5 3 2 2 3 3" xfId="2083" xr:uid="{00000000-0005-0000-0000-0000F4010000}"/>
    <cellStyle name="Comma 5 3 2 2 3 4" xfId="4392" xr:uid="{933C8226-C46F-4342-AB1B-1DC1B1F37B70}"/>
    <cellStyle name="Comma 5 3 2 2 3 4 2" xfId="9164" xr:uid="{08B4E032-80CB-4825-8075-E7E720E1D674}"/>
    <cellStyle name="Comma 5 3 2 2 3 4 2 2" xfId="19544" xr:uid="{5E6B521C-CC61-48D2-A240-A3DE4FF65289}"/>
    <cellStyle name="Comma 5 3 2 2 3 4 2 3" xfId="31058" xr:uid="{7B903B43-0C6D-49A6-9727-D8D888B7F2E1}"/>
    <cellStyle name="Comma 5 3 2 2 3 4 2 4" xfId="30664" xr:uid="{041D7F03-0160-44D8-BDD1-0265CDA0BADC}"/>
    <cellStyle name="Comma 5 3 2 2 3 4 3" xfId="11997" xr:uid="{86F94323-154D-4FD7-B637-754FD397809D}"/>
    <cellStyle name="Comma 5 3 2 2 3 4 3 2" xfId="22377" xr:uid="{6E1276EF-499F-4B69-A23D-99DCD957C31B}"/>
    <cellStyle name="Comma 5 3 2 2 3 4 4" xfId="16711" xr:uid="{BFA2BFEE-AA3F-48EB-B522-19E3AA60155E}"/>
    <cellStyle name="Comma 5 3 2 2 3 5" xfId="5547" xr:uid="{87BB5A44-0A84-4354-8A20-3DE740BDB9D5}"/>
    <cellStyle name="Comma 5 3 2 2 3 5 2" xfId="29934" xr:uid="{494685AF-0887-4B2F-B673-AAA2D6A71859}"/>
    <cellStyle name="Comma 5 3 2 2 3 6" xfId="25168" xr:uid="{35E2B19E-F3CF-4FCD-A416-6AA019C43B9E}"/>
    <cellStyle name="Comma 5 3 2 2 3 7" xfId="13519" xr:uid="{81206A3F-C747-4698-B559-B3F885CD8D9A}"/>
    <cellStyle name="Comma 5 3 2 2 4" xfId="1598" xr:uid="{00000000-0005-0000-0000-0000F5010000}"/>
    <cellStyle name="Comma 5 3 2 2 4 2" xfId="3014" xr:uid="{00000000-0005-0000-0000-000095010000}"/>
    <cellStyle name="Comma 5 3 2 2 4 2 2" xfId="8094" xr:uid="{E89D21E1-B455-4D7D-9B2F-B8E34618380A}"/>
    <cellStyle name="Comma 5 3 2 2 4 2 2 2" xfId="18474" xr:uid="{F97B71C0-7501-4349-B040-6C9E49273439}"/>
    <cellStyle name="Comma 5 3 2 2 4 2 3" xfId="10927" xr:uid="{080E1EBD-51A9-4D41-8C45-D42D6FC9F519}"/>
    <cellStyle name="Comma 5 3 2 2 4 2 3 2" xfId="21307" xr:uid="{113E7A58-A99D-4BCF-A0FB-13EB1CE0409A}"/>
    <cellStyle name="Comma 5 3 2 2 4 2 4" xfId="28675" xr:uid="{8DE688C5-537B-47A8-AE3F-35341CEE66EF}"/>
    <cellStyle name="Comma 5 3 2 2 4 2 5" xfId="25944" xr:uid="{AAFF93DB-5388-405A-A1AD-12F8FD651DE5}"/>
    <cellStyle name="Comma 5 3 2 2 4 2 6" xfId="15641" xr:uid="{FDB837A0-16E1-4F02-98AD-01678890DB27}"/>
    <cellStyle name="Comma 5 3 2 2 4 3" xfId="3652" xr:uid="{00000000-0005-0000-0000-0000F5010000}"/>
    <cellStyle name="Comma 5 3 2 2 4 4" xfId="5545" xr:uid="{A02B8927-C6C9-4981-8371-BC5F4FFB90CF}"/>
    <cellStyle name="Comma 5 3 2 2 4 4 2" xfId="29933" xr:uid="{9B2CC529-1177-42F3-BD02-4244CA3CA83A}"/>
    <cellStyle name="Comma 5 3 2 2 4 5" xfId="24206" xr:uid="{EA34B4EF-3E9F-4C0B-9FF3-F638CFE397CA}"/>
    <cellStyle name="Comma 5 3 2 2 4 6" xfId="13517" xr:uid="{970BC1FE-57FD-4E25-9E11-06B96A5F0C91}"/>
    <cellStyle name="Comma 5 3 2 2 5" xfId="4238" xr:uid="{8B6E58F7-0192-48F8-B6FC-70C1E0C133D5}"/>
    <cellStyle name="Comma 5 3 2 2 5 2" xfId="9010" xr:uid="{55FBEF45-EC69-4E11-8A17-A2E69465326C}"/>
    <cellStyle name="Comma 5 3 2 2 5 2 2" xfId="29081" xr:uid="{2407A847-EA3F-4F61-90DC-C97610FFA662}"/>
    <cellStyle name="Comma 5 3 2 2 5 2 3" xfId="28458" xr:uid="{B7915A89-7465-4B46-84A0-1E8D8551BF38}"/>
    <cellStyle name="Comma 5 3 2 2 5 2 4" xfId="19390" xr:uid="{3D06A3B1-A1DD-475F-9DD4-C89790FEBBE5}"/>
    <cellStyle name="Comma 5 3 2 2 5 2 5" xfId="31026" xr:uid="{5C44E956-2742-49E9-8428-22740D671C8D}"/>
    <cellStyle name="Comma 5 3 2 2 5 3" xfId="11843" xr:uid="{E403C161-1D3D-4082-B650-A1F1DFC3CB8D}"/>
    <cellStyle name="Comma 5 3 2 2 5 3 2" xfId="22223" xr:uid="{1AA8CE2E-465D-43DC-B1AC-5FDDB5246458}"/>
    <cellStyle name="Comma 5 3 2 2 5 4" xfId="22671" xr:uid="{3AD68E01-C7E2-4706-BA90-4956E1ADB08D}"/>
    <cellStyle name="Comma 5 3 2 2 5 5" xfId="16557" xr:uid="{EE68A2B4-8AF6-4162-878E-A65980BC098E}"/>
    <cellStyle name="Comma 5 3 2 2 6" xfId="4857" xr:uid="{708195BE-D60E-45FC-849B-1AAC97801F00}"/>
    <cellStyle name="Comma 5 3 2 2 6 2" xfId="28559" xr:uid="{BD568B2A-F9B1-4D17-B640-3623EE7CAC30}"/>
    <cellStyle name="Comma 5 3 2 2 6 3" xfId="26166" xr:uid="{27C47F0C-B9F6-4597-822F-2C5F7C5FB64F}"/>
    <cellStyle name="Comma 5 3 2 2 6 4" xfId="14149" xr:uid="{63953720-10EC-4643-9AEE-69438185FB2A}"/>
    <cellStyle name="Comma 5 3 2 2 7" xfId="6602" xr:uid="{98B5AC0E-D832-4D8B-A0D5-351EC6061F08}"/>
    <cellStyle name="Comma 5 3 2 2 7 2" xfId="28195" xr:uid="{263BDD9F-C289-4B89-BC07-2907BA8F8736}"/>
    <cellStyle name="Comma 5 3 2 2 7 3" xfId="26026" xr:uid="{1E22E622-71C9-4916-8A9F-4FB5D10C03E0}"/>
    <cellStyle name="Comma 5 3 2 2 7 4" xfId="16982" xr:uid="{F96EF380-ECEA-4B8A-B4D9-F0425A7C9CFC}"/>
    <cellStyle name="Comma 5 3 2 2 8" xfId="9435" xr:uid="{112738C0-1CC2-44AE-AF8B-F23ECC39055F}"/>
    <cellStyle name="Comma 5 3 2 2 8 2" xfId="19815" xr:uid="{49B65756-72B0-4442-A8AC-48CA29401AB9}"/>
    <cellStyle name="Comma 5 3 2 2 9" xfId="23279" xr:uid="{EA252DCF-1D4A-43F0-A927-AF12D7AE13F8}"/>
    <cellStyle name="Comma 5 3 2 3" xfId="1601" xr:uid="{00000000-0005-0000-0000-0000F6010000}"/>
    <cellStyle name="Comma 5 3 2 3 2" xfId="3017" xr:uid="{00000000-0005-0000-0000-000097010000}"/>
    <cellStyle name="Comma 5 3 2 3 2 2" xfId="6159" xr:uid="{61D413E5-DB6E-492C-8B47-02BFADD98E21}"/>
    <cellStyle name="Comma 5 3 2 3 2 2 2" xfId="25667" xr:uid="{ECD3007B-AB55-4924-8E44-EED1B3DC4895}"/>
    <cellStyle name="Comma 5 3 2 3 2 2 2 2" xfId="26049" xr:uid="{36AB2384-EEB9-48E6-9997-4A4F24685914}"/>
    <cellStyle name="Comma 5 3 2 3 2 2 2 3" xfId="31162" xr:uid="{6B1BD7C4-2E44-416A-8483-EDEB32572E10}"/>
    <cellStyle name="Comma 5 3 2 3 2 2 3" xfId="28228" xr:uid="{63A53D60-5E09-4E12-ACDB-9B7AC43BF2CD}"/>
    <cellStyle name="Comma 5 3 2 3 2 2 4" xfId="15644" xr:uid="{EFA7C0C6-9201-495A-A865-995833A44D24}"/>
    <cellStyle name="Comma 5 3 2 3 2 3" xfId="8097" xr:uid="{B86FB38A-9BC1-4484-8EA8-4961DCEEA2B6}"/>
    <cellStyle name="Comma 5 3 2 3 2 3 2" xfId="28779" xr:uid="{8E8F1AE3-0968-4CC5-8846-550B57BF6B4B}"/>
    <cellStyle name="Comma 5 3 2 3 2 3 3" xfId="26722" xr:uid="{0D322364-39A8-470B-B24C-D568B9D2FEC7}"/>
    <cellStyle name="Comma 5 3 2 3 2 3 4" xfId="18477" xr:uid="{E0830030-E6EA-49BD-9317-AC595E66A444}"/>
    <cellStyle name="Comma 5 3 2 3 2 4" xfId="10930" xr:uid="{FE919D4E-E0F3-474A-AE0E-73AD100D68B2}"/>
    <cellStyle name="Comma 5 3 2 3 2 4 2" xfId="21310" xr:uid="{40EFF97C-5646-4488-A410-46C0045165E4}"/>
    <cellStyle name="Comma 5 3 2 3 2 5" xfId="24028" xr:uid="{CD10D5B4-473A-4837-9D31-ADDEF8B2B89E}"/>
    <cellStyle name="Comma 5 3 2 3 2 6" xfId="13520" xr:uid="{F2D4A119-DAE8-4320-9336-1EC7D87368E9}"/>
    <cellStyle name="Comma 5 3 2 3 3" xfId="2666" xr:uid="{00000000-0005-0000-0000-000096010000}"/>
    <cellStyle name="Comma 5 3 2 3 3 2" xfId="7790" xr:uid="{9AACB940-3DD7-460F-BF72-CB1198BE3E42}"/>
    <cellStyle name="Comma 5 3 2 3 3 2 2" xfId="28428" xr:uid="{1023DED4-034C-46C0-85AC-E55C64504142}"/>
    <cellStyle name="Comma 5 3 2 3 3 2 3" xfId="27883" xr:uid="{0134A244-51A5-4514-91B5-7BF4B14291DF}"/>
    <cellStyle name="Comma 5 3 2 3 3 2 4" xfId="18170" xr:uid="{CD83C855-375E-42AB-82A6-EC06AC3537AF}"/>
    <cellStyle name="Comma 5 3 2 3 3 3" xfId="10623" xr:uid="{7D0E0F47-584A-4397-86E5-2949A996BB3E}"/>
    <cellStyle name="Comma 5 3 2 3 3 3 2" xfId="21003" xr:uid="{ADF39D8E-AE79-4AB7-AD70-FF8655E0AFED}"/>
    <cellStyle name="Comma 5 3 2 3 3 4" xfId="25383" xr:uid="{D656B3E5-9EF2-4DD3-BA23-B63C217627B7}"/>
    <cellStyle name="Comma 5 3 2 3 3 5" xfId="15337" xr:uid="{893B97A2-BE70-498A-8C77-CAFC1444F47C}"/>
    <cellStyle name="Comma 5 3 2 3 4" xfId="3611" xr:uid="{00000000-0005-0000-0000-0000F6010000}"/>
    <cellStyle name="Comma 5 3 2 3 5" xfId="4251" xr:uid="{44E3EAE7-C7AC-466B-AE28-FC315EF010FC}"/>
    <cellStyle name="Comma 5 3 2 3 5 2" xfId="9023" xr:uid="{889AFE3D-6BB3-4C48-92E0-0E45863380EE}"/>
    <cellStyle name="Comma 5 3 2 3 5 2 2" xfId="19403" xr:uid="{E5D4D153-2C86-4B7D-9F94-8A5AD69EF39D}"/>
    <cellStyle name="Comma 5 3 2 3 5 2 3" xfId="31027" xr:uid="{DE62BA68-8C4C-4A75-84AA-7F79DFE185D2}"/>
    <cellStyle name="Comma 5 3 2 3 5 2 4" xfId="30665" xr:uid="{40E91CE9-FAE0-4A4A-BB16-C0782A9D60D7}"/>
    <cellStyle name="Comma 5 3 2 3 5 3" xfId="11856" xr:uid="{DADCD709-37B4-4618-B5FD-4AE2F0C1050E}"/>
    <cellStyle name="Comma 5 3 2 3 5 3 2" xfId="22236" xr:uid="{CB66ED33-56C5-423C-9D31-29B86F28C6AA}"/>
    <cellStyle name="Comma 5 3 2 3 5 4" xfId="16570" xr:uid="{C5B36E00-2B2E-4003-81E3-B89E0D229188}"/>
    <cellStyle name="Comma 5 3 2 3 6" xfId="5548" xr:uid="{B675D260-A30F-4DB2-8CCD-E217F8346325}"/>
    <cellStyle name="Comma 5 3 2 3 6 2" xfId="29718" xr:uid="{E2CF8A21-A49D-4062-A218-0B7CB0D745A6}"/>
    <cellStyle name="Comma 5 3 2 3 6 2 2" xfId="30957" xr:uid="{8F8C2ECC-CE5A-415D-A9CD-A9A3EDB1C7F9}"/>
    <cellStyle name="Comma 5 3 2 3 7" xfId="25269" xr:uid="{3CB50019-DC2C-4BE2-BB7E-167334EBA095}"/>
    <cellStyle name="Comma 5 3 2 3 8" xfId="13067" xr:uid="{C7A9DA37-CC33-48B6-8AFD-0CC48BE10F24}"/>
    <cellStyle name="Comma 5 3 2 4" xfId="1602" xr:uid="{00000000-0005-0000-0000-0000F7010000}"/>
    <cellStyle name="Comma 5 3 2 4 2" xfId="3018" xr:uid="{00000000-0005-0000-0000-000098010000}"/>
    <cellStyle name="Comma 5 3 2 4 2 2" xfId="8098" xr:uid="{C7649695-9281-40EA-BB91-55CC922A7359}"/>
    <cellStyle name="Comma 5 3 2 4 2 2 2" xfId="28780" xr:uid="{73990E74-1063-4255-A950-145D40281FFC}"/>
    <cellStyle name="Comma 5 3 2 4 2 2 2 2" xfId="31215" xr:uid="{C3151A16-BBA8-47F1-A872-2F3F10860F06}"/>
    <cellStyle name="Comma 5 3 2 4 2 2 2 3" xfId="30667" xr:uid="{1B5DB8C6-AAB9-479C-98EA-E8DAB47A0D09}"/>
    <cellStyle name="Comma 5 3 2 4 2 2 3" xfId="28348" xr:uid="{6684CE6F-2062-42C8-A041-7C5C9ADAC89D}"/>
    <cellStyle name="Comma 5 3 2 4 2 2 4" xfId="18478" xr:uid="{A58B8445-4EA5-4F14-B674-E98BB3523479}"/>
    <cellStyle name="Comma 5 3 2 4 2 3" xfId="10931" xr:uid="{170AFC33-D754-4BB6-ADAD-71308ACC902B}"/>
    <cellStyle name="Comma 5 3 2 4 2 3 2" xfId="21311" xr:uid="{382608E5-F476-4240-AC66-B91D74DE86B0}"/>
    <cellStyle name="Comma 5 3 2 4 2 4" xfId="25771" xr:uid="{732E71AD-9C09-4D82-AB83-AE567D70BE03}"/>
    <cellStyle name="Comma 5 3 2 4 2 5" xfId="15645" xr:uid="{CDBE3585-32BB-4492-839A-0E8CFA0B33E5}"/>
    <cellStyle name="Comma 5 3 2 4 3" xfId="2155" xr:uid="{00000000-0005-0000-0000-0000F7010000}"/>
    <cellStyle name="Comma 5 3 2 4 4" xfId="4393" xr:uid="{A11BE978-7C2A-4394-B26B-C7F4156424D0}"/>
    <cellStyle name="Comma 5 3 2 4 4 2" xfId="9165" xr:uid="{ABCD93B8-6116-4838-BC4E-BD3F86BD9464}"/>
    <cellStyle name="Comma 5 3 2 4 4 2 2" xfId="19545" xr:uid="{7303CAFF-93EF-4D28-99B6-A7799A67C027}"/>
    <cellStyle name="Comma 5 3 2 4 4 2 3" xfId="31059" xr:uid="{266785F0-BEB9-43B7-A016-7C4C3192ADB9}"/>
    <cellStyle name="Comma 5 3 2 4 4 2 4" xfId="30666" xr:uid="{3AD4EE4D-9551-418A-A0B9-356D5465EE87}"/>
    <cellStyle name="Comma 5 3 2 4 4 3" xfId="11998" xr:uid="{F2C5D82A-3446-44EE-ADA2-622A64BC7972}"/>
    <cellStyle name="Comma 5 3 2 4 4 3 2" xfId="22378" xr:uid="{D3A438AE-22B9-4BF7-9A7E-B7A500B209C5}"/>
    <cellStyle name="Comma 5 3 2 4 4 4" xfId="16712" xr:uid="{688E38BA-6390-4979-8098-4A0E3F26AF46}"/>
    <cellStyle name="Comma 5 3 2 4 5" xfId="5549" xr:uid="{24FE49EC-6989-4913-AFE3-094A4DA83C58}"/>
    <cellStyle name="Comma 5 3 2 4 5 2" xfId="29935" xr:uid="{33DA0D6C-2126-4F0E-A5AD-154CF23F8B14}"/>
    <cellStyle name="Comma 5 3 2 4 5 2 2" xfId="30958" xr:uid="{B6288167-F3EF-48C0-9EAE-9F49B165C7FC}"/>
    <cellStyle name="Comma 5 3 2 4 6" xfId="23774" xr:uid="{CCFD7A9C-E3C1-4C88-93AF-DC3BE8DD6499}"/>
    <cellStyle name="Comma 5 3 2 4 7" xfId="13521" xr:uid="{2C9F4BCD-5F48-4543-A7F2-D47531FE48C9}"/>
    <cellStyle name="Comma 5 3 2 5" xfId="1597" xr:uid="{00000000-0005-0000-0000-0000F8010000}"/>
    <cellStyle name="Comma 5 3 2 5 2" xfId="3013" xr:uid="{00000000-0005-0000-0000-000099010000}"/>
    <cellStyle name="Comma 5 3 2 5 2 2" xfId="8093" xr:uid="{C79E0C8B-DE33-4890-BAA4-05C189D1E714}"/>
    <cellStyle name="Comma 5 3 2 5 2 2 2" xfId="18473" xr:uid="{7EF0285E-B82D-4ADC-AE91-8D0851496857}"/>
    <cellStyle name="Comma 5 3 2 5 2 3" xfId="10926" xr:uid="{A9FFAA07-10E2-4625-9206-79875381F6C4}"/>
    <cellStyle name="Comma 5 3 2 5 2 3 2" xfId="21306" xr:uid="{3ABF3A2F-5123-4D62-A035-B10E9ECD90ED}"/>
    <cellStyle name="Comma 5 3 2 5 2 4" xfId="28563" xr:uid="{0471347A-EF47-40DE-B68E-DDD0854A5373}"/>
    <cellStyle name="Comma 5 3 2 5 2 5" xfId="27095" xr:uid="{58216308-30EB-43DB-A323-330DCF8340DF}"/>
    <cellStyle name="Comma 5 3 2 5 2 6" xfId="15640" xr:uid="{A31B7C43-EE6B-4F45-9CDF-31D1101A763E}"/>
    <cellStyle name="Comma 5 3 2 5 3" xfId="3629" xr:uid="{00000000-0005-0000-0000-0000F8010000}"/>
    <cellStyle name="Comma 5 3 2 5 4" xfId="5544" xr:uid="{FAF9A496-4265-4C3D-953B-05827F327311}"/>
    <cellStyle name="Comma 5 3 2 5 4 2" xfId="29932" xr:uid="{25AF1F10-0E1C-4936-BC83-2F9C841885FC}"/>
    <cellStyle name="Comma 5 3 2 5 5" xfId="24469" xr:uid="{AFB6647A-227D-41B4-B74F-6277070C58F5}"/>
    <cellStyle name="Comma 5 3 2 5 6" xfId="13516" xr:uid="{8580C680-8BC7-47F0-9872-44A355965C65}"/>
    <cellStyle name="Comma 5 3 2 6" xfId="2546" xr:uid="{00000000-0005-0000-0000-00009A010000}"/>
    <cellStyle name="Comma 5 3 2 6 2" xfId="5818" xr:uid="{B42CD3E3-B5A0-4D7F-8ED6-F0A83CF718C6}"/>
    <cellStyle name="Comma 5 3 2 6 2 2" xfId="28226" xr:uid="{A3F780B0-638F-4FD6-864E-68C5B39D6DCA}"/>
    <cellStyle name="Comma 5 3 2 6 2 2 2" xfId="31204" xr:uid="{53FEDC8F-7233-40C0-B6A8-00E9C84B4D91}"/>
    <cellStyle name="Comma 5 3 2 6 2 2 3" xfId="30668" xr:uid="{55A9D467-3BFB-4E0E-9EC3-17611FFA3CE0}"/>
    <cellStyle name="Comma 5 3 2 6 2 3" xfId="26315" xr:uid="{B534AB36-6FE0-4D08-B9F6-3B18A67C9BC7}"/>
    <cellStyle name="Comma 5 3 2 6 2 4" xfId="15218" xr:uid="{19F8B05B-7B1B-413C-8AEF-99A00CA1990A}"/>
    <cellStyle name="Comma 5 3 2 6 3" xfId="7671" xr:uid="{B119D217-FEE9-4F39-9C46-B07449B1D556}"/>
    <cellStyle name="Comma 5 3 2 6 3 2" xfId="18051" xr:uid="{8137A127-67FA-4FC0-9A4B-CF57A49A2EA3}"/>
    <cellStyle name="Comma 5 3 2 6 4" xfId="10504" xr:uid="{AFE80641-2117-4BB7-8F7D-9121896F10AB}"/>
    <cellStyle name="Comma 5 3 2 6 4 2" xfId="20884" xr:uid="{2522E95E-9C3D-499A-8E4E-9A06D5634F9F}"/>
    <cellStyle name="Comma 5 3 2 6 5" xfId="22987" xr:uid="{49B7F587-D701-4986-A250-A409BE3237B0}"/>
    <cellStyle name="Comma 5 3 2 6 6" xfId="12934" xr:uid="{5B135D3C-09AD-4E30-BB6B-60138CF8FFB5}"/>
    <cellStyle name="Comma 5 3 2 7" xfId="2240" xr:uid="{00000000-0005-0000-0000-000090010000}"/>
    <cellStyle name="Comma 5 3 2 7 2" xfId="7367" xr:uid="{EBB7595B-8065-4FFE-912A-3A960CFAF648}"/>
    <cellStyle name="Comma 5 3 2 7 2 2" xfId="17747" xr:uid="{F4A253BF-AA6D-44B8-88D2-5771908DBA10}"/>
    <cellStyle name="Comma 5 3 2 7 3" xfId="10200" xr:uid="{08E08A14-B7D5-4DC3-8546-79A2B7CA1538}"/>
    <cellStyle name="Comma 5 3 2 7 3 2" xfId="20580" xr:uid="{19789572-D886-48F5-AF6F-5C39143B76A0}"/>
    <cellStyle name="Comma 5 3 2 7 4" xfId="25551" xr:uid="{3905059D-883A-43CF-8FD1-2A2577249EE8}"/>
    <cellStyle name="Comma 5 3 2 7 5" xfId="27770" xr:uid="{5536DCEE-0E1D-4E26-B20B-64C6BD9A4356}"/>
    <cellStyle name="Comma 5 3 2 7 6" xfId="14914" xr:uid="{39D80824-8F21-4CB3-9694-DB4CEDD343F5}"/>
    <cellStyle name="Comma 5 3 2 8" xfId="3793" xr:uid="{819F03ED-7C8B-456D-823F-A9502DAE0057}"/>
    <cellStyle name="Comma 5 3 2 8 2" xfId="8629" xr:uid="{E4B0903F-6E6F-4A8E-B1B9-EE2A8455EE72}"/>
    <cellStyle name="Comma 5 3 2 8 2 2" xfId="19009" xr:uid="{8DB4F203-1121-416C-B01F-9F2B947A4396}"/>
    <cellStyle name="Comma 5 3 2 8 3" xfId="11462" xr:uid="{A35D6D00-4B8A-4B1E-8343-7C9D122B4970}"/>
    <cellStyle name="Comma 5 3 2 8 3 2" xfId="21842" xr:uid="{7A10F71C-48B8-4D48-B76C-C08E02C7E26E}"/>
    <cellStyle name="Comma 5 3 2 8 4" xfId="26924" xr:uid="{81ED6D7E-DED7-4A6D-950B-948283FEF26C}"/>
    <cellStyle name="Comma 5 3 2 8 5" xfId="27135" xr:uid="{FA637432-DA40-4BB9-A677-FFE8F7735C16}"/>
    <cellStyle name="Comma 5 3 2 8 6" xfId="16176" xr:uid="{22A43F48-9D88-40D3-91A0-EBEB420A8735}"/>
    <cellStyle name="Comma 5 3 2 9" xfId="4856" xr:uid="{D5470E20-D035-4D15-BFDA-251B57D6DBDA}"/>
    <cellStyle name="Comma 5 3 2 9 2" xfId="14148" xr:uid="{3FA9249D-3FC7-4517-AC59-94301A61B933}"/>
    <cellStyle name="Comma 5 3 3" xfId="464" xr:uid="{00000000-0005-0000-0000-0000F9010000}"/>
    <cellStyle name="Comma 5 3 3 10" xfId="9436" xr:uid="{21C97C8C-6484-4207-9292-8BAD5BA7D5B0}"/>
    <cellStyle name="Comma 5 3 3 10 2" xfId="19816" xr:uid="{DC75FED8-810B-4248-890D-5DD7BA087CF4}"/>
    <cellStyle name="Comma 5 3 3 11" xfId="22999" xr:uid="{EF9388E6-D73B-48FD-8E97-5A2B90364689}"/>
    <cellStyle name="Comma 5 3 3 12" xfId="12505" xr:uid="{69B7EA0F-CE62-4329-AF05-BA99CE648FEA}"/>
    <cellStyle name="Comma 5 3 3 2" xfId="1604" xr:uid="{00000000-0005-0000-0000-0000FA010000}"/>
    <cellStyle name="Comma 5 3 3 2 2" xfId="3020" xr:uid="{00000000-0005-0000-0000-00009D010000}"/>
    <cellStyle name="Comma 5 3 3 2 2 2" xfId="6160" xr:uid="{F0378657-A031-41C3-8F41-6A3B1C9D7262}"/>
    <cellStyle name="Comma 5 3 3 2 2 2 2" xfId="24487" xr:uid="{83A5BCE7-FA93-4046-B93F-7DBF3B6AB5B0}"/>
    <cellStyle name="Comma 5 3 3 2 2 2 2 2" xfId="28429" xr:uid="{736DE6AB-161D-4636-A9C4-28D443D12817}"/>
    <cellStyle name="Comma 5 3 3 2 2 2 2 3" xfId="31153" xr:uid="{E1BB7096-EC90-4029-B5A7-0FAD42F4C98A}"/>
    <cellStyle name="Comma 5 3 3 2 2 2 3" xfId="25862" xr:uid="{EF41CB2E-81DC-4902-9327-C9A51BC071F7}"/>
    <cellStyle name="Comma 5 3 3 2 2 2 4" xfId="15647" xr:uid="{C0FB2A2C-4C20-4F64-9D84-D761A735928E}"/>
    <cellStyle name="Comma 5 3 3 2 2 3" xfId="8100" xr:uid="{B2675BE1-25A0-44ED-A687-FABA010D7052}"/>
    <cellStyle name="Comma 5 3 3 2 2 3 2" xfId="28782" xr:uid="{CD187FE2-8FC9-4015-BA37-C9208C8B8BCD}"/>
    <cellStyle name="Comma 5 3 3 2 2 3 3" xfId="27515" xr:uid="{A9561C34-DD72-4C66-8DF2-57C9CBED73B7}"/>
    <cellStyle name="Comma 5 3 3 2 2 3 4" xfId="18480" xr:uid="{79D6A84A-3C44-4127-B3BE-F560C8722588}"/>
    <cellStyle name="Comma 5 3 3 2 2 4" xfId="10933" xr:uid="{FC1448B2-004C-4E12-9A63-CEFA1F59C4C9}"/>
    <cellStyle name="Comma 5 3 3 2 2 4 2" xfId="21313" xr:uid="{7117E778-8A37-419F-9809-286168CEAAF0}"/>
    <cellStyle name="Comma 5 3 3 2 2 5" xfId="24861" xr:uid="{B51606ED-93C3-4546-96D3-BF8C0BF40DBF}"/>
    <cellStyle name="Comma 5 3 3 2 2 6" xfId="13523" xr:uid="{D52808DA-9BA2-40FA-B25F-1CE8A6D6144A}"/>
    <cellStyle name="Comma 5 3 3 2 3" xfId="2668" xr:uid="{00000000-0005-0000-0000-00009C010000}"/>
    <cellStyle name="Comma 5 3 3 2 3 2" xfId="7792" xr:uid="{BA0259BC-20EC-4EC6-A19B-378E2BF4E5BD}"/>
    <cellStyle name="Comma 5 3 3 2 3 2 2" xfId="26041" xr:uid="{6782B069-944B-4921-902D-DAC3C150A5C8}"/>
    <cellStyle name="Comma 5 3 3 2 3 2 3" xfId="27403" xr:uid="{AB192F4A-9390-4A16-84D9-2950F8504D98}"/>
    <cellStyle name="Comma 5 3 3 2 3 2 4" xfId="18172" xr:uid="{D16734CC-6C0E-4BC9-A5A0-189B1E08715C}"/>
    <cellStyle name="Comma 5 3 3 2 3 3" xfId="10625" xr:uid="{32D673C7-F16B-40F9-AC5C-B8145FC66C24}"/>
    <cellStyle name="Comma 5 3 3 2 3 3 2" xfId="21005" xr:uid="{B3228333-204B-4211-857B-61CFE09A4DD0}"/>
    <cellStyle name="Comma 5 3 3 2 3 4" xfId="24832" xr:uid="{E9D5CFD3-D44C-4075-AD3A-C62EE31B5ADB}"/>
    <cellStyle name="Comma 5 3 3 2 3 5" xfId="15339" xr:uid="{2B66F20E-EAA4-4812-8730-8E1672063F27}"/>
    <cellStyle name="Comma 5 3 3 2 4" xfId="3581" xr:uid="{00000000-0005-0000-0000-0000FA010000}"/>
    <cellStyle name="Comma 5 3 3 2 5" xfId="4253" xr:uid="{A5CF6D28-9ECD-4973-BC14-8B113A41CBB2}"/>
    <cellStyle name="Comma 5 3 3 2 5 2" xfId="9025" xr:uid="{81DA8887-A952-4CB5-B5A0-720526160502}"/>
    <cellStyle name="Comma 5 3 3 2 5 2 2" xfId="19405" xr:uid="{9F87F3FB-8163-420F-AF07-B1B25D8E6B97}"/>
    <cellStyle name="Comma 5 3 3 2 5 2 3" xfId="31029" xr:uid="{C0D2D35F-E7B3-441D-B8A9-807C30CBF4A0}"/>
    <cellStyle name="Comma 5 3 3 2 5 2 4" xfId="30670" xr:uid="{17AF4E78-0E6D-4FCF-AFAC-0D2D6FE5164D}"/>
    <cellStyle name="Comma 5 3 3 2 5 3" xfId="11858" xr:uid="{39BC5741-8C7C-4596-95A7-4B99CB39F1EF}"/>
    <cellStyle name="Comma 5 3 3 2 5 3 2" xfId="22238" xr:uid="{02B4F7AC-9C43-4DF6-B35E-A78401953B0E}"/>
    <cellStyle name="Comma 5 3 3 2 5 4" xfId="26577" xr:uid="{715E5C5C-3872-4D4B-8066-80917DA2B00F}"/>
    <cellStyle name="Comma 5 3 3 2 5 5" xfId="26522" xr:uid="{DD64C3BF-EB63-4953-9816-A8B3F2938B93}"/>
    <cellStyle name="Comma 5 3 3 2 5 6" xfId="16572" xr:uid="{C7F6F558-EB37-4FA6-8D0D-9C76D89D3C31}"/>
    <cellStyle name="Comma 5 3 3 2 6" xfId="5551" xr:uid="{4187F2AE-FC25-459C-94F0-C08F8C49EAB6}"/>
    <cellStyle name="Comma 5 3 3 2 6 2" xfId="29719" xr:uid="{96A1D024-8268-4E76-B2EC-700DAF216034}"/>
    <cellStyle name="Comma 5 3 3 2 6 2 2" xfId="30959" xr:uid="{DAE0FF1E-EF08-43F3-A73C-BAA7B7306C91}"/>
    <cellStyle name="Comma 5 3 3 2 7" xfId="23667" xr:uid="{91BF73DA-EC0B-44F2-A377-D678D1D931C6}"/>
    <cellStyle name="Comma 5 3 3 2 8" xfId="13069" xr:uid="{5A1B561C-420F-4222-BE17-44FB8D23587F}"/>
    <cellStyle name="Comma 5 3 3 3" xfId="1605" xr:uid="{00000000-0005-0000-0000-0000FB010000}"/>
    <cellStyle name="Comma 5 3 3 3 2" xfId="3021" xr:uid="{00000000-0005-0000-0000-00009E010000}"/>
    <cellStyle name="Comma 5 3 3 3 2 2" xfId="8101" xr:uid="{71351A0E-9600-4E72-9840-11F6678BBA7E}"/>
    <cellStyle name="Comma 5 3 3 3 2 2 2" xfId="28783" xr:uid="{9AF95032-FDC7-426E-9FA5-3DDF7531EC3F}"/>
    <cellStyle name="Comma 5 3 3 3 2 2 3" xfId="27359" xr:uid="{AF8FC180-40A7-4467-8461-0F02DD4D3C6E}"/>
    <cellStyle name="Comma 5 3 3 3 2 2 4" xfId="18481" xr:uid="{BAF314CE-CF4C-437D-A00F-570FFE58EC30}"/>
    <cellStyle name="Comma 5 3 3 3 2 3" xfId="10934" xr:uid="{9B76D318-B1E9-436A-B992-2D64252C7AAD}"/>
    <cellStyle name="Comma 5 3 3 3 2 3 2" xfId="21314" xr:uid="{AE67A613-5087-430B-B428-D0B0FF8BF451}"/>
    <cellStyle name="Comma 5 3 3 3 2 4" xfId="25807" xr:uid="{2996B49C-510E-4B6E-8C70-DF8541473783}"/>
    <cellStyle name="Comma 5 3 3 3 2 5" xfId="15648" xr:uid="{439D8AF1-C819-4298-9444-E5ED4AB96272}"/>
    <cellStyle name="Comma 5 3 3 3 3" xfId="2055" xr:uid="{00000000-0005-0000-0000-0000FB010000}"/>
    <cellStyle name="Comma 5 3 3 3 4" xfId="4394" xr:uid="{E89B999B-B3E7-4A73-B66A-50781482C73F}"/>
    <cellStyle name="Comma 5 3 3 3 4 2" xfId="9166" xr:uid="{0A5DB9DD-14BB-4F28-A06E-2A646C46ABCE}"/>
    <cellStyle name="Comma 5 3 3 3 4 2 2" xfId="19546" xr:uid="{581AD4F7-33A4-49D4-A773-0A7A76E058D0}"/>
    <cellStyle name="Comma 5 3 3 3 4 2 3" xfId="31060" xr:uid="{4C1E76E2-FBC7-4E4E-BC49-BD83C1CFD7C0}"/>
    <cellStyle name="Comma 5 3 3 3 4 2 4" xfId="30671" xr:uid="{8927AF79-460F-4196-92BC-16D0CE048F72}"/>
    <cellStyle name="Comma 5 3 3 3 4 3" xfId="11999" xr:uid="{ECEED630-A621-4A01-985D-EC78683A2B49}"/>
    <cellStyle name="Comma 5 3 3 3 4 3 2" xfId="22379" xr:uid="{8BB66300-1C6C-4C6D-A151-2182056A2E3F}"/>
    <cellStyle name="Comma 5 3 3 3 4 4" xfId="16713" xr:uid="{F9F95F45-93EF-40F5-AC66-AD859F54452C}"/>
    <cellStyle name="Comma 5 3 3 3 5" xfId="5552" xr:uid="{852AF332-CD15-420F-91F8-CD9F12875AF9}"/>
    <cellStyle name="Comma 5 3 3 3 5 2" xfId="29699" xr:uid="{81B28F9D-8AA9-4910-9A48-4EE65C1022E0}"/>
    <cellStyle name="Comma 5 3 3 3 6" xfId="24382" xr:uid="{6D46F744-F4D0-4A9F-9F98-39B09CFF4FD0}"/>
    <cellStyle name="Comma 5 3 3 3 7" xfId="13524" xr:uid="{40CE92C6-202E-42EA-AB24-0F2B6A178776}"/>
    <cellStyle name="Comma 5 3 3 4" xfId="1603" xr:uid="{00000000-0005-0000-0000-0000FC010000}"/>
    <cellStyle name="Comma 5 3 3 4 2" xfId="3019" xr:uid="{00000000-0005-0000-0000-00009F010000}"/>
    <cellStyle name="Comma 5 3 3 4 2 2" xfId="8099" xr:uid="{544E758B-4173-4486-A0FD-B7C1D5A3EED0}"/>
    <cellStyle name="Comma 5 3 3 4 2 2 2" xfId="28781" xr:uid="{A34ACBBC-9EE0-472C-9E4A-0F0C3102D445}"/>
    <cellStyle name="Comma 5 3 3 4 2 2 3" xfId="26393" xr:uid="{8094F510-7D49-4500-B375-D05024E145D1}"/>
    <cellStyle name="Comma 5 3 3 4 2 2 4" xfId="18479" xr:uid="{DE0004DC-80FC-462D-ADDF-B69BDB1B718B}"/>
    <cellStyle name="Comma 5 3 3 4 2 3" xfId="10932" xr:uid="{B25731BD-804C-4A9E-94AD-51A601972723}"/>
    <cellStyle name="Comma 5 3 3 4 2 3 2" xfId="21312" xr:uid="{63806544-5C9C-47C4-A9F0-C8C812469FC6}"/>
    <cellStyle name="Comma 5 3 3 4 2 4" xfId="24979" xr:uid="{DD48F4C4-F4A9-4991-A28A-CF8D24A7DB4B}"/>
    <cellStyle name="Comma 5 3 3 4 2 5" xfId="15646" xr:uid="{A4823BE1-F88F-4F66-8ABE-6DCF50AEBAD5}"/>
    <cellStyle name="Comma 5 3 3 4 3" xfId="3704" xr:uid="{00000000-0005-0000-0000-0000FC010000}"/>
    <cellStyle name="Comma 5 3 3 4 4" xfId="5550" xr:uid="{5EA18817-182A-4DFF-8D89-0C3B4AD4769E}"/>
    <cellStyle name="Comma 5 3 3 4 4 2" xfId="29936" xr:uid="{F801DD17-8BA2-4F48-B19F-F2110F15120C}"/>
    <cellStyle name="Comma 5 3 3 4 5" xfId="22784" xr:uid="{28BD268A-AF7A-4331-B04E-590DC67114E4}"/>
    <cellStyle name="Comma 5 3 3 4 6" xfId="13522" xr:uid="{D513B4F0-EF6D-4187-B69B-9D767B48BF27}"/>
    <cellStyle name="Comma 5 3 3 5" xfId="2589" xr:uid="{00000000-0005-0000-0000-0000A0010000}"/>
    <cellStyle name="Comma 5 3 3 5 2" xfId="5854" xr:uid="{F93E9B1A-A474-44AD-9395-8F643A337802}"/>
    <cellStyle name="Comma 5 3 3 5 2 2" xfId="28752" xr:uid="{AD7343D1-0323-418F-966B-5DFEE866B907}"/>
    <cellStyle name="Comma 5 3 3 5 2 3" xfId="28710" xr:uid="{DBB1E1D6-6DF3-4BDF-8453-31841EAB8F09}"/>
    <cellStyle name="Comma 5 3 3 5 2 4" xfId="15261" xr:uid="{C78FEB5F-3916-4BD9-B5FF-ADF57A710E6D}"/>
    <cellStyle name="Comma 5 3 3 5 3" xfId="7714" xr:uid="{81760B78-A9B0-4018-A496-74E26CE4CD25}"/>
    <cellStyle name="Comma 5 3 3 5 3 2" xfId="18094" xr:uid="{BCD8DF04-D3F8-4C0A-8D37-D472ED1AA488}"/>
    <cellStyle name="Comma 5 3 3 5 4" xfId="10547" xr:uid="{8670A055-8060-4167-93CD-3AAB90DF24CC}"/>
    <cellStyle name="Comma 5 3 3 5 4 2" xfId="20927" xr:uid="{493FCFEE-0696-4A32-8BAC-C911CA24105A}"/>
    <cellStyle name="Comma 5 3 3 5 5" xfId="25161" xr:uid="{F2723F95-640E-438A-8BEA-F437A339DAA5}"/>
    <cellStyle name="Comma 5 3 3 5 6" xfId="12977" xr:uid="{C6C066F2-0406-4047-A8EC-2FB91660F9AE}"/>
    <cellStyle name="Comma 5 3 3 6" xfId="2273" xr:uid="{00000000-0005-0000-0000-00009B010000}"/>
    <cellStyle name="Comma 5 3 3 6 2" xfId="7400" xr:uid="{FAB0EE96-DD8A-40E2-B692-599100EC51FB}"/>
    <cellStyle name="Comma 5 3 3 6 2 2" xfId="17780" xr:uid="{0F830196-7FD9-443B-B78A-D7133708C2FC}"/>
    <cellStyle name="Comma 5 3 3 6 3" xfId="10233" xr:uid="{67535CCC-4C98-40AE-B35C-FD216819F253}"/>
    <cellStyle name="Comma 5 3 3 6 3 2" xfId="20613" xr:uid="{2D325197-2147-4F08-912E-F2E8AA980477}"/>
    <cellStyle name="Comma 5 3 3 6 4" xfId="23544" xr:uid="{1042610D-7F33-4480-B089-520213FF025D}"/>
    <cellStyle name="Comma 5 3 3 6 5" xfId="27225" xr:uid="{B1BAB9D3-0C62-4C88-849A-8A400AC682EA}"/>
    <cellStyle name="Comma 5 3 3 6 6" xfId="14947" xr:uid="{AB5082DF-CE94-4F51-916D-22419B9D714A}"/>
    <cellStyle name="Comma 5 3 3 7" xfId="3812" xr:uid="{BC3C2040-D90E-4060-AED6-93DE29ED2268}"/>
    <cellStyle name="Comma 5 3 3 7 2" xfId="8646" xr:uid="{71EDDCD3-CC4F-4D95-B169-0A01B59DB261}"/>
    <cellStyle name="Comma 5 3 3 7 2 2" xfId="19026" xr:uid="{175A5B1F-63F3-43FA-9B65-558145EB4872}"/>
    <cellStyle name="Comma 5 3 3 7 2 3" xfId="31003" xr:uid="{5E573AEF-FC93-4A83-AC2B-6937BAD6C83E}"/>
    <cellStyle name="Comma 5 3 3 7 2 4" xfId="30669" xr:uid="{F7EA0D66-97C4-40F3-A931-FCFE523E7601}"/>
    <cellStyle name="Comma 5 3 3 7 3" xfId="11479" xr:uid="{EAD417FE-C5D1-4E96-857A-95331B6CD7F4}"/>
    <cellStyle name="Comma 5 3 3 7 3 2" xfId="21859" xr:uid="{D52723FC-C70A-485A-891B-DE707F47651B}"/>
    <cellStyle name="Comma 5 3 3 7 4" xfId="27876" xr:uid="{8C26BB6C-E7A8-4A15-AC6D-0A61A02A7810}"/>
    <cellStyle name="Comma 5 3 3 7 5" xfId="27704" xr:uid="{2A29C485-21F3-42A8-B796-D0BF79DF086E}"/>
    <cellStyle name="Comma 5 3 3 7 6" xfId="16193" xr:uid="{26DB009D-FA95-4A62-A9AC-DBEF575AF7B8}"/>
    <cellStyle name="Comma 5 3 3 8" xfId="4858" xr:uid="{1DAA2A46-40FE-4552-920E-DD12D41D0ABB}"/>
    <cellStyle name="Comma 5 3 3 8 2" xfId="14150" xr:uid="{0EA1FB59-CBD9-436C-BF4A-2E2AF687C5E1}"/>
    <cellStyle name="Comma 5 3 3 9" xfId="6603" xr:uid="{35DA5AA4-DCFA-4B61-A537-26CFA0B983D5}"/>
    <cellStyle name="Comma 5 3 3 9 2" xfId="16983" xr:uid="{383A706C-65B6-4384-93C8-AEA46C24A694}"/>
    <cellStyle name="Comma 5 3 4" xfId="465" xr:uid="{00000000-0005-0000-0000-0000FD010000}"/>
    <cellStyle name="Comma 5 3 4 10" xfId="12663" xr:uid="{E3A457C5-1DC6-4D31-B493-CEB14676FFE2}"/>
    <cellStyle name="Comma 5 3 4 2" xfId="1607" xr:uid="{00000000-0005-0000-0000-0000FE010000}"/>
    <cellStyle name="Comma 5 3 4 2 2" xfId="3022" xr:uid="{00000000-0005-0000-0000-0000A2010000}"/>
    <cellStyle name="Comma 5 3 4 2 2 2" xfId="8102" xr:uid="{0331F688-59BC-4FE3-B4ED-DBDE87F225FE}"/>
    <cellStyle name="Comma 5 3 4 2 2 2 2" xfId="28784" xr:uid="{6A7DE4A5-9E82-4180-A907-2CFB72549A4D}"/>
    <cellStyle name="Comma 5 3 4 2 2 2 3" xfId="27842" xr:uid="{A8F0501A-D808-4877-8417-EE54528C2650}"/>
    <cellStyle name="Comma 5 3 4 2 2 2 4" xfId="18482" xr:uid="{3BD662D0-16FB-49C2-BF66-E642E1206413}"/>
    <cellStyle name="Comma 5 3 4 2 2 3" xfId="10935" xr:uid="{B20721C7-DD83-4D5E-95AF-810D14072C7F}"/>
    <cellStyle name="Comma 5 3 4 2 2 3 2" xfId="21315" xr:uid="{4C747FC6-9EE2-4CFE-A9AA-C0B508C14E23}"/>
    <cellStyle name="Comma 5 3 4 2 2 4" xfId="22881" xr:uid="{88E6124C-4E8C-4A16-949E-CBE25C6106E4}"/>
    <cellStyle name="Comma 5 3 4 2 2 5" xfId="15649" xr:uid="{D90D7B85-E6F5-4A2B-97FA-EA362F3F6127}"/>
    <cellStyle name="Comma 5 3 4 2 3" xfId="3596" xr:uid="{00000000-0005-0000-0000-0000FE010000}"/>
    <cellStyle name="Comma 5 3 4 2 4" xfId="5553" xr:uid="{35E0FB29-70AE-49EE-AD4C-77EC9E6EEAEA}"/>
    <cellStyle name="Comma 5 3 4 2 4 2" xfId="29937" xr:uid="{F7D8417D-86B8-44F3-8192-B6ED212C1704}"/>
    <cellStyle name="Comma 5 3 4 2 5" xfId="22938" xr:uid="{582C414B-198D-4637-B347-4B42CEFBB74A}"/>
    <cellStyle name="Comma 5 3 4 2 6" xfId="13525" xr:uid="{D84DC151-B278-47F9-B950-3A81B18250F8}"/>
    <cellStyle name="Comma 5 3 4 3" xfId="1608" xr:uid="{00000000-0005-0000-0000-0000FF010000}"/>
    <cellStyle name="Comma 5 3 4 3 2" xfId="2665" xr:uid="{00000000-0005-0000-0000-0000A3010000}"/>
    <cellStyle name="Comma 5 3 4 3 2 2" xfId="7789" xr:uid="{8AA74F61-6495-4F7E-A39B-B89DFF004744}"/>
    <cellStyle name="Comma 5 3 4 3 2 2 2" xfId="18169" xr:uid="{0E429779-8103-4747-B43C-F6EBCB513CD7}"/>
    <cellStyle name="Comma 5 3 4 3 2 3" xfId="10622" xr:uid="{A45B6330-0CC5-40C8-A69D-6E85EF031BC0}"/>
    <cellStyle name="Comma 5 3 4 3 2 3 2" xfId="21002" xr:uid="{2F0E2A0C-09FF-4E44-858C-81BB4579D738}"/>
    <cellStyle name="Comma 5 3 4 3 2 4" xfId="28634" xr:uid="{CE7A6B10-8A87-4297-BEC1-DA9E42555B67}"/>
    <cellStyle name="Comma 5 3 4 3 2 5" xfId="27180" xr:uid="{046E0A85-377B-433E-A7F9-442127F24884}"/>
    <cellStyle name="Comma 5 3 4 3 2 6" xfId="15336" xr:uid="{0FA2FB61-1314-4E5D-8D6A-EFBD4F4D6146}"/>
    <cellStyle name="Comma 5 3 4 3 3" xfId="2864" xr:uid="{00000000-0005-0000-0000-0000FF010000}"/>
    <cellStyle name="Comma 5 3 4 3 4" xfId="5554" xr:uid="{4D8E9BD3-63C9-4A5A-A1CD-7F725C1BEB6C}"/>
    <cellStyle name="Comma 5 3 4 3 4 2" xfId="29892" xr:uid="{28B005BD-8B7C-45F5-88C2-4C22FDFB4F10}"/>
    <cellStyle name="Comma 5 3 4 3 5" xfId="22739" xr:uid="{F2E0233A-5D31-42C9-8526-FBEE444B357C}"/>
    <cellStyle name="Comma 5 3 4 3 6" xfId="13066" xr:uid="{3A9E7DDA-C199-40C1-A7A4-35AB462E9097}"/>
    <cellStyle name="Comma 5 3 4 4" xfId="1606" xr:uid="{00000000-0005-0000-0000-000000020000}"/>
    <cellStyle name="Comma 5 3 4 4 2" xfId="4651" xr:uid="{3114D812-06FF-427C-8717-B5A3AE78D681}"/>
    <cellStyle name="Comma 5 3 4 4 2 2" xfId="9404" xr:uid="{755A4772-9956-4090-86E0-B56777673956}"/>
    <cellStyle name="Comma 5 3 4 4 2 2 2" xfId="19784" xr:uid="{7E46F6B6-485C-498F-B613-E1BEAF63E804}"/>
    <cellStyle name="Comma 5 3 4 4 2 3" xfId="12237" xr:uid="{AF7D70A5-A9E3-4116-AC18-EF98F134E557}"/>
    <cellStyle name="Comma 5 3 4 4 2 3 2" xfId="22617" xr:uid="{684292E3-A794-4384-9C3E-1EE9BE35DE1E}"/>
    <cellStyle name="Comma 5 3 4 4 2 4" xfId="16951" xr:uid="{080785A3-86CC-4292-8712-52952C8DFA39}"/>
    <cellStyle name="Comma 5 3 4 4 3" xfId="23069" xr:uid="{E1AC5A32-0335-49F7-8FAA-551698E3F7C0}"/>
    <cellStyle name="Comma 5 3 4 5" xfId="4120" xr:uid="{50AC6762-96F6-4507-990A-01F8DAFEBCCF}"/>
    <cellStyle name="Comma 5 3 4 5 2" xfId="8892" xr:uid="{568733DA-31B9-473C-B8A9-922D2E52570C}"/>
    <cellStyle name="Comma 5 3 4 5 2 2" xfId="19272" xr:uid="{4A7D6035-9E3D-47C7-8510-0B6ABD285CE8}"/>
    <cellStyle name="Comma 5 3 4 5 2 3" xfId="31006" xr:uid="{652E968E-D3FA-4707-B01D-97094D6B1424}"/>
    <cellStyle name="Comma 5 3 4 5 2 4" xfId="30672" xr:uid="{4E2D6263-25F4-463D-94D3-1CFE66A370DC}"/>
    <cellStyle name="Comma 5 3 4 5 3" xfId="11725" xr:uid="{DBFF6D81-ADC5-48C1-98D0-A780BD9804B3}"/>
    <cellStyle name="Comma 5 3 4 5 3 2" xfId="22105" xr:uid="{DC651E95-936F-4B8A-9A96-1B6E764FEFB6}"/>
    <cellStyle name="Comma 5 3 4 5 4" xfId="26229" xr:uid="{DE9C6979-592B-4537-ABBE-3101AFB3908B}"/>
    <cellStyle name="Comma 5 3 4 5 5" xfId="27930" xr:uid="{A867C619-3AC0-4C8E-BC10-124D5F1A6923}"/>
    <cellStyle name="Comma 5 3 4 5 6" xfId="16439" xr:uid="{65CAFCD8-BCF5-48B5-A2F6-7B51FAB9BE2C}"/>
    <cellStyle name="Comma 5 3 4 6" xfId="4859" xr:uid="{9A11D7C7-2F2C-4554-B860-DA57FB9EC9B5}"/>
    <cellStyle name="Comma 5 3 4 6 2" xfId="14151" xr:uid="{03648C94-FD9A-4DAD-908E-CDC4D8281447}"/>
    <cellStyle name="Comma 5 3 4 7" xfId="6604" xr:uid="{B417F8B8-E539-4FE6-92B7-7D34C566A5B1}"/>
    <cellStyle name="Comma 5 3 4 7 2" xfId="16984" xr:uid="{0B3709B3-08A6-4B88-B474-2A383A7BD0EE}"/>
    <cellStyle name="Comma 5 3 4 8" xfId="9437" xr:uid="{CEA750C3-DF05-411F-9FD7-5AC383E5B8BD}"/>
    <cellStyle name="Comma 5 3 4 8 2" xfId="19817" xr:uid="{56B0C3E0-9D69-47D7-A834-6A8D51E2137E}"/>
    <cellStyle name="Comma 5 3 4 9" xfId="25174" xr:uid="{5AA03A37-5A4A-404D-A0C2-D2A1B9AEEB9F}"/>
    <cellStyle name="Comma 5 3 5" xfId="1609" xr:uid="{00000000-0005-0000-0000-000001020000}"/>
    <cellStyle name="Comma 5 3 5 2" xfId="3023" xr:uid="{00000000-0005-0000-0000-0000A4010000}"/>
    <cellStyle name="Comma 5 3 5 2 2" xfId="8103" xr:uid="{758D0A3D-DAE7-44D0-A070-611359FDD246}"/>
    <cellStyle name="Comma 5 3 5 2 2 2" xfId="28785" xr:uid="{9062B341-5510-4E13-B903-2662C3340177}"/>
    <cellStyle name="Comma 5 3 5 2 2 2 2" xfId="31216" xr:uid="{4560F66A-A4EC-44A6-90F1-5DA7986E04EA}"/>
    <cellStyle name="Comma 5 3 5 2 2 2 3" xfId="30674" xr:uid="{DCC66FAA-4E41-4EFB-9B03-216E82F99718}"/>
    <cellStyle name="Comma 5 3 5 2 2 3" xfId="25941" xr:uid="{FBBCB61A-313E-4E94-8410-0262FF9D8802}"/>
    <cellStyle name="Comma 5 3 5 2 2 4" xfId="18483" xr:uid="{C080EA8A-3A8F-4907-904E-D727E657353D}"/>
    <cellStyle name="Comma 5 3 5 2 3" xfId="10936" xr:uid="{56CC6414-4972-4AFC-A6DD-34C624E1B419}"/>
    <cellStyle name="Comma 5 3 5 2 3 2" xfId="21316" xr:uid="{C2F48BB0-9443-4B3E-AD42-19FA47EAB766}"/>
    <cellStyle name="Comma 5 3 5 2 4" xfId="25664" xr:uid="{11363C39-2A83-45E4-A831-F7C2468C73A4}"/>
    <cellStyle name="Comma 5 3 5 2 5" xfId="15650" xr:uid="{D87C9E01-C85F-4ED0-9A81-B5F7E31832ED}"/>
    <cellStyle name="Comma 5 3 5 3" xfId="3602" xr:uid="{00000000-0005-0000-0000-000001020000}"/>
    <cellStyle name="Comma 5 3 5 4" xfId="4395" xr:uid="{2AAD49C6-F25C-4FEE-BC85-F6DD7FF6AC65}"/>
    <cellStyle name="Comma 5 3 5 4 2" xfId="9167" xr:uid="{8D231905-9E5A-4AD9-8620-5F84B5A7C17C}"/>
    <cellStyle name="Comma 5 3 5 4 2 2" xfId="19547" xr:uid="{5C116791-A505-459C-8E6E-EA12199F8041}"/>
    <cellStyle name="Comma 5 3 5 4 2 3" xfId="31061" xr:uid="{157988F9-5057-414A-B1C6-730F9F4629FF}"/>
    <cellStyle name="Comma 5 3 5 4 2 4" xfId="30673" xr:uid="{BC30637A-9309-45D6-B3EA-4136BB8A9DA2}"/>
    <cellStyle name="Comma 5 3 5 4 3" xfId="12000" xr:uid="{B917A9A5-B207-4ACF-929B-2989CF6C2283}"/>
    <cellStyle name="Comma 5 3 5 4 3 2" xfId="22380" xr:uid="{38E7E0D5-7429-44F4-AFB3-38229BE78DFC}"/>
    <cellStyle name="Comma 5 3 5 4 4" xfId="16714" xr:uid="{175FEC41-7C4F-471D-B879-5DCA32C7206B}"/>
    <cellStyle name="Comma 5 3 5 5" xfId="5555" xr:uid="{C0DE5202-95C0-4D16-83EC-A289F96C16FA}"/>
    <cellStyle name="Comma 5 3 5 5 2" xfId="29688" xr:uid="{F9F675D5-8113-4588-A3AE-224FC6F06B9F}"/>
    <cellStyle name="Comma 5 3 5 5 2 2" xfId="30960" xr:uid="{7875E500-DBEB-4CA4-AF12-2A9373028ADD}"/>
    <cellStyle name="Comma 5 3 5 6" xfId="25007" xr:uid="{6FD117B5-253E-4683-980E-CE6A211B6540}"/>
    <cellStyle name="Comma 5 3 5 7" xfId="13526" xr:uid="{0312A79F-B65F-46C8-9C32-2363B1DFCD16}"/>
    <cellStyle name="Comma 5 3 6" xfId="1610" xr:uid="{00000000-0005-0000-0000-000002020000}"/>
    <cellStyle name="Comma 5 3 6 2" xfId="2868" xr:uid="{00000000-0005-0000-0000-0000A5010000}"/>
    <cellStyle name="Comma 5 3 6 2 2" xfId="7985" xr:uid="{6C75DD22-BAC2-43AF-A1DF-B913CA37946C}"/>
    <cellStyle name="Comma 5 3 6 2 2 2" xfId="27297" xr:uid="{550C79C4-424A-402D-A115-80536B730495}"/>
    <cellStyle name="Comma 5 3 6 2 2 2 2" xfId="31189" xr:uid="{2214C770-FEBD-4FB2-8153-96FA46F9B13C}"/>
    <cellStyle name="Comma 5 3 6 2 2 2 3" xfId="30675" xr:uid="{70A150DB-6F83-42B0-A715-A16026A0644F}"/>
    <cellStyle name="Comma 5 3 6 2 2 3" xfId="26651" xr:uid="{0FA4C828-FE98-48CD-B312-BE8BE8001D66}"/>
    <cellStyle name="Comma 5 3 6 2 2 4" xfId="18365" xr:uid="{D688AB4A-C9EF-46F0-BFAB-28181B29323E}"/>
    <cellStyle name="Comma 5 3 6 2 3" xfId="10818" xr:uid="{5DC9755E-65C5-48DE-8CB9-8D8B044123B9}"/>
    <cellStyle name="Comma 5 3 6 2 3 2" xfId="21198" xr:uid="{E32A3CCE-3D50-4B57-AC37-E959EA59D368}"/>
    <cellStyle name="Comma 5 3 6 2 4" xfId="24165" xr:uid="{98256179-2AFA-4BBD-AF1C-2212B824FFBB}"/>
    <cellStyle name="Comma 5 3 6 2 5" xfId="15532" xr:uid="{8772BB40-D294-4585-963C-C800C2298ABE}"/>
    <cellStyle name="Comma 5 3 6 3" xfId="2057" xr:uid="{00000000-0005-0000-0000-000002020000}"/>
    <cellStyle name="Comma 5 3 6 4" xfId="5556" xr:uid="{C05D109D-6652-4B9A-B615-B29DAFDDCF9C}"/>
    <cellStyle name="Comma 5 3 6 4 2" xfId="29921" xr:uid="{C51E7046-954C-4FA0-81CA-3ABC12CDE141}"/>
    <cellStyle name="Comma 5 3 6 5" xfId="25228" xr:uid="{35AD5475-35E1-4B46-B4D5-98072003B9E3}"/>
    <cellStyle name="Comma 5 3 6 6" xfId="13361" xr:uid="{637BCB59-9FD8-453A-8DE5-CAC6E29F7DE5}"/>
    <cellStyle name="Comma 5 3 7" xfId="1596" xr:uid="{00000000-0005-0000-0000-000003020000}"/>
    <cellStyle name="Comma 5 3 7 2" xfId="2486" xr:uid="{00000000-0005-0000-0000-0000A6010000}"/>
    <cellStyle name="Comma 5 3 7 2 2" xfId="7611" xr:uid="{8429CEE5-936D-468A-822B-C4CC7D55E6F9}"/>
    <cellStyle name="Comma 5 3 7 2 2 2" xfId="17991" xr:uid="{5B549C2E-BFBF-46F3-8BC1-EC8F7DEC457C}"/>
    <cellStyle name="Comma 5 3 7 2 3" xfId="10444" xr:uid="{76E73FD1-063B-40AC-AC21-F2235F1DFC88}"/>
    <cellStyle name="Comma 5 3 7 2 3 2" xfId="20824" xr:uid="{4ECD8354-400C-4E94-BA8D-F1178449204C}"/>
    <cellStyle name="Comma 5 3 7 2 4" xfId="26880" xr:uid="{1CD15196-0267-4571-B546-85F3A9E5E4A2}"/>
    <cellStyle name="Comma 5 3 7 2 5" xfId="26994" xr:uid="{38242EE3-63CD-40FA-A09A-C1D97EB7E08D}"/>
    <cellStyle name="Comma 5 3 7 2 6" xfId="15158" xr:uid="{6AAB141B-DDBB-4B37-83CD-94D3952143BF}"/>
    <cellStyle name="Comma 5 3 7 3" xfId="3610" xr:uid="{00000000-0005-0000-0000-000003020000}"/>
    <cellStyle name="Comma 5 3 7 4" xfId="5543" xr:uid="{FF6B865B-76D6-4913-99E7-9488269AFAE4}"/>
    <cellStyle name="Comma 5 3 7 4 2" xfId="29868" xr:uid="{148AE6C6-3C9E-4E6D-95C0-D85C88EDADA5}"/>
    <cellStyle name="Comma 5 3 7 5" xfId="23169" xr:uid="{F2189D89-1652-4A6C-9C40-0E90C543D6E8}"/>
    <cellStyle name="Comma 5 3 7 6" xfId="12874" xr:uid="{09689B8C-3687-4CBB-AD02-AA18D1CD2591}"/>
    <cellStyle name="Comma 5 3 8" xfId="2180" xr:uid="{00000000-0005-0000-0000-00008F010000}"/>
    <cellStyle name="Comma 5 3 8 2" xfId="7307" xr:uid="{A52BF028-91EB-4672-BDCF-61C1BA0F6877}"/>
    <cellStyle name="Comma 5 3 8 2 2" xfId="17687" xr:uid="{3A25C420-D2EC-4CD9-8BAB-5F879B622CC1}"/>
    <cellStyle name="Comma 5 3 8 2 2 2" xfId="31121" xr:uid="{CF07C3AB-2C4D-472D-BC21-58F5BE798A45}"/>
    <cellStyle name="Comma 5 3 8 2 2 3" xfId="30676" xr:uid="{DD5071D3-B176-4A5E-B3EE-C9BC5649DD83}"/>
    <cellStyle name="Comma 5 3 8 3" xfId="10140" xr:uid="{6B2EA7A1-3C2A-469B-8FBD-27E70E7CA9FE}"/>
    <cellStyle name="Comma 5 3 8 3 2" xfId="20520" xr:uid="{821C99FD-689E-4A20-B7AA-25477B773790}"/>
    <cellStyle name="Comma 5 3 8 4" xfId="22786" xr:uid="{FCA71F4A-E844-45E6-B2A5-C25112314239}"/>
    <cellStyle name="Comma 5 3 8 5" xfId="28213" xr:uid="{6C4B6CBB-763E-4914-B3F5-4DE7E806DCA7}"/>
    <cellStyle name="Comma 5 3 8 6" xfId="14854" xr:uid="{0EFEE67B-54B6-4A44-9DAA-EAEAD63C43FD}"/>
    <cellStyle name="Comma 5 3 9" xfId="3860" xr:uid="{BD759C4A-C152-4D28-9136-4603EA7965D9}"/>
    <cellStyle name="Comma 5 3 9 2" xfId="8692" xr:uid="{2B3ED32A-7A08-4245-9A73-AA5797EFF1F5}"/>
    <cellStyle name="Comma 5 3 9 2 2" xfId="19072" xr:uid="{D8803375-2527-4510-BBD5-2D9A262E6CFC}"/>
    <cellStyle name="Comma 5 3 9 3" xfId="11525" xr:uid="{28CB0750-B495-4B8B-8162-0152EE2FC7D8}"/>
    <cellStyle name="Comma 5 3 9 3 2" xfId="21905" xr:uid="{129315D9-8AD4-42D6-8C58-A3FC0B5BCC16}"/>
    <cellStyle name="Comma 5 3 9 4" xfId="26470" xr:uid="{59683E98-A4F8-461D-8F11-FDDDDAF3320A}"/>
    <cellStyle name="Comma 5 3 9 5" xfId="26002" xr:uid="{8F1D2142-D936-4E2D-8BC4-16790819D8E1}"/>
    <cellStyle name="Comma 5 3 9 6" xfId="16239" xr:uid="{5BA957D4-5450-4E3C-BD98-81AE95564B85}"/>
    <cellStyle name="Comma 5 4" xfId="466" xr:uid="{00000000-0005-0000-0000-000004020000}"/>
    <cellStyle name="Comma 5 4 10" xfId="4860" xr:uid="{1D48C26C-529B-472F-9FD3-5BF62F1AEC33}"/>
    <cellStyle name="Comma 5 4 10 2" xfId="14152" xr:uid="{E3D512D4-630F-41EE-A9BB-E6B82CC22B4C}"/>
    <cellStyle name="Comma 5 4 11" xfId="6605" xr:uid="{A57298B7-5099-4365-B724-03702B5CFDF7}"/>
    <cellStyle name="Comma 5 4 11 2" xfId="16985" xr:uid="{B493B554-1F48-4913-A55F-6DAE801F5DFA}"/>
    <cellStyle name="Comma 5 4 12" xfId="9438" xr:uid="{8F6A6276-7F5B-4793-A0A0-363AB0CF308E}"/>
    <cellStyle name="Comma 5 4 12 2" xfId="19818" xr:uid="{16298050-3149-4BAC-98F6-74F4689F4960}"/>
    <cellStyle name="Comma 5 4 13" xfId="24743" xr:uid="{BC77B1D8-AA73-45EC-B2D0-5CB99A3F84A7}"/>
    <cellStyle name="Comma 5 4 14" xfId="12446" xr:uid="{B6172012-8C99-44AE-8F12-79EBD00E31F0}"/>
    <cellStyle name="Comma 5 4 2" xfId="467" xr:uid="{00000000-0005-0000-0000-000005020000}"/>
    <cellStyle name="Comma 5 4 2 10" xfId="9439" xr:uid="{9179DD7C-FF76-4128-A4F8-FEC06C341DEF}"/>
    <cellStyle name="Comma 5 4 2 10 2" xfId="19819" xr:uid="{B10C79F5-1CE0-4412-B278-2A8BC4FAE3C2}"/>
    <cellStyle name="Comma 5 4 2 11" xfId="23092" xr:uid="{4FE24631-C7D7-4F33-BAC0-3B827083DC9F}"/>
    <cellStyle name="Comma 5 4 2 12" xfId="12506" xr:uid="{2952C624-78DA-4836-AC75-424E492B18E4}"/>
    <cellStyle name="Comma 5 4 2 2" xfId="468" xr:uid="{00000000-0005-0000-0000-000006020000}"/>
    <cellStyle name="Comma 5 4 2 2 10" xfId="13071" xr:uid="{F679514C-B4BA-43DC-83B3-A529B99A07B5}"/>
    <cellStyle name="Comma 5 4 2 2 2" xfId="1614" xr:uid="{00000000-0005-0000-0000-000007020000}"/>
    <cellStyle name="Comma 5 4 2 2 2 2" xfId="3025" xr:uid="{00000000-0005-0000-0000-0000AA010000}"/>
    <cellStyle name="Comma 5 4 2 2 2 2 2" xfId="8105" xr:uid="{EA20ED8E-EC4F-4A46-90AC-980EE3AE3BA5}"/>
    <cellStyle name="Comma 5 4 2 2 2 2 2 2" xfId="28787" xr:uid="{2BBE52B5-D896-4E59-847F-74A30D6B9169}"/>
    <cellStyle name="Comma 5 4 2 2 2 2 2 3" xfId="26232" xr:uid="{FB64F316-FCE4-479A-B3CF-2801908AE5FC}"/>
    <cellStyle name="Comma 5 4 2 2 2 2 2 4" xfId="18485" xr:uid="{F935C9F6-EC71-439E-84C9-0F96AEEE17E2}"/>
    <cellStyle name="Comma 5 4 2 2 2 2 3" xfId="10938" xr:uid="{FE22D365-3292-4297-961D-1F55EABBF6B9}"/>
    <cellStyle name="Comma 5 4 2 2 2 2 3 2" xfId="21318" xr:uid="{C7299ECD-40A9-45CF-9F05-3286C1E437F1}"/>
    <cellStyle name="Comma 5 4 2 2 2 2 4" xfId="25738" xr:uid="{82C15EC4-AA15-4183-B53D-1323C89E1F7D}"/>
    <cellStyle name="Comma 5 4 2 2 2 2 5" xfId="15652" xr:uid="{62961680-01A7-4209-8590-52B26877995D}"/>
    <cellStyle name="Comma 5 4 2 2 2 3" xfId="2043" xr:uid="{00000000-0005-0000-0000-000007020000}"/>
    <cellStyle name="Comma 5 4 2 2 2 4" xfId="5559" xr:uid="{9B0E2C47-CA6A-4D5E-AD71-7458A8ABD26C}"/>
    <cellStyle name="Comma 5 4 2 2 2 4 2" xfId="29939" xr:uid="{E77E4B37-1023-473D-B823-A966092B7334}"/>
    <cellStyle name="Comma 5 4 2 2 2 5" xfId="23454" xr:uid="{6CD4595C-6861-4235-BA54-68DDDAE0C84C}"/>
    <cellStyle name="Comma 5 4 2 2 2 6" xfId="13528" xr:uid="{D0D933B0-ECB4-4725-B67B-EFE6C27B71B3}"/>
    <cellStyle name="Comma 5 4 2 2 3" xfId="1615" xr:uid="{00000000-0005-0000-0000-000008020000}"/>
    <cellStyle name="Comma 5 4 2 2 3 2" xfId="4633" xr:uid="{029813EF-0C19-4030-B37D-0A57A3B96EDC}"/>
    <cellStyle name="Comma 5 4 2 2 3 2 2" xfId="9400" xr:uid="{83FFACF2-BD4E-4875-950A-D929986B00C4}"/>
    <cellStyle name="Comma 5 4 2 2 3 2 2 2" xfId="19780" xr:uid="{7082B909-59D5-4F20-A285-AEA2FBDD5040}"/>
    <cellStyle name="Comma 5 4 2 2 3 2 3" xfId="12233" xr:uid="{19779298-5525-44F8-A001-D7530121B6CB}"/>
    <cellStyle name="Comma 5 4 2 2 3 2 3 2" xfId="22613" xr:uid="{2262B76A-4056-4500-B9E7-4300D0C9C3F4}"/>
    <cellStyle name="Comma 5 4 2 2 3 2 4" xfId="27764" xr:uid="{E7C85F02-B2A7-4DB9-9E73-482C42434E54}"/>
    <cellStyle name="Comma 5 4 2 2 3 2 5" xfId="26258" xr:uid="{D5E448E2-BF3B-40D1-A378-066099C8B329}"/>
    <cellStyle name="Comma 5 4 2 2 3 2 6" xfId="16947" xr:uid="{B4372306-01C5-4D82-9FED-E99CCB459B53}"/>
    <cellStyle name="Comma 5 4 2 2 3 3" xfId="22704" xr:uid="{1D5236FC-9549-4EA0-81BD-CE1B9C468209}"/>
    <cellStyle name="Comma 5 4 2 2 3 3 2" xfId="29895" xr:uid="{F005C7EF-F97C-4135-81B0-7BB5D359B727}"/>
    <cellStyle name="Comma 5 4 2 2 3 4" xfId="30010" xr:uid="{BEF40FD6-867C-4F0E-B7D5-D2A9EEDAE25F}"/>
    <cellStyle name="Comma 5 4 2 2 4" xfId="1613" xr:uid="{00000000-0005-0000-0000-000009020000}"/>
    <cellStyle name="Comma 5 4 2 2 4 2" xfId="26903" xr:uid="{8B3A6ADC-228E-48ED-A885-CFF25D8A396D}"/>
    <cellStyle name="Comma 5 4 2 2 4 3" xfId="26323" xr:uid="{F4B2F6D5-A474-46A9-8F94-8D112600F312}"/>
    <cellStyle name="Comma 5 4 2 2 5" xfId="4255" xr:uid="{94E6B12B-8FC1-4DE0-B083-4FDCE28DDC27}"/>
    <cellStyle name="Comma 5 4 2 2 5 2" xfId="9027" xr:uid="{15CA4CCE-3BB0-40ED-8350-10E15D7F217D}"/>
    <cellStyle name="Comma 5 4 2 2 5 2 2" xfId="19407" xr:uid="{12ADC1E7-AA36-4E16-8615-6B7923E98D5B}"/>
    <cellStyle name="Comma 5 4 2 2 5 2 3" xfId="31031" xr:uid="{B6F58660-A39C-4763-8A43-9C253FD9994C}"/>
    <cellStyle name="Comma 5 4 2 2 5 2 4" xfId="30677" xr:uid="{3DD2E12D-D946-4D8E-BE9E-BC2E33A64C5A}"/>
    <cellStyle name="Comma 5 4 2 2 5 3" xfId="11860" xr:uid="{1E83BF6E-F781-4EA4-9237-AFFDA5387236}"/>
    <cellStyle name="Comma 5 4 2 2 5 3 2" xfId="22240" xr:uid="{92533BAA-0FD6-449E-9104-0CCCCCDB50AE}"/>
    <cellStyle name="Comma 5 4 2 2 5 4" xfId="26563" xr:uid="{C1BA1425-9E76-4A22-B3D6-4072D9002CB3}"/>
    <cellStyle name="Comma 5 4 2 2 5 5" xfId="28269" xr:uid="{388DF011-908B-4433-81A3-9DCA9F6C3536}"/>
    <cellStyle name="Comma 5 4 2 2 5 6" xfId="16574" xr:uid="{209BCF79-AF66-48F7-8274-BD45D9F2383A}"/>
    <cellStyle name="Comma 5 4 2 2 6" xfId="4862" xr:uid="{67D8F83A-0B26-4F7B-AAF7-0C8E2228640D}"/>
    <cellStyle name="Comma 5 4 2 2 6 2" xfId="26183" xr:uid="{A5EC4C71-2369-4370-9963-12B6E20FE564}"/>
    <cellStyle name="Comma 5 4 2 2 6 3" xfId="27952" xr:uid="{D5ADD2F5-6B62-496C-8D67-B4D8D8DC522E}"/>
    <cellStyle name="Comma 5 4 2 2 6 4" xfId="14154" xr:uid="{EFEF7F03-CF64-4C12-9D8E-B48412366F48}"/>
    <cellStyle name="Comma 5 4 2 2 7" xfId="6607" xr:uid="{C1715601-8BE8-41E4-ADDE-C4400BF2EB67}"/>
    <cellStyle name="Comma 5 4 2 2 7 2" xfId="16987" xr:uid="{1226F693-D9D5-4E31-A85E-7784024A14B2}"/>
    <cellStyle name="Comma 5 4 2 2 8" xfId="9440" xr:uid="{A1302C41-E495-4C14-A8F8-16B8C36D8361}"/>
    <cellStyle name="Comma 5 4 2 2 8 2" xfId="19820" xr:uid="{679229E6-8636-4656-A26D-59C01348E6E8}"/>
    <cellStyle name="Comma 5 4 2 2 9" xfId="23422" xr:uid="{0924F89F-6F52-491C-A22E-589ABCC42D44}"/>
    <cellStyle name="Comma 5 4 2 3" xfId="1616" xr:uid="{00000000-0005-0000-0000-00000A020000}"/>
    <cellStyle name="Comma 5 4 2 3 2" xfId="3026" xr:uid="{00000000-0005-0000-0000-0000AB010000}"/>
    <cellStyle name="Comma 5 4 2 3 2 2" xfId="8106" xr:uid="{EED70E13-BE7B-4678-A41B-45C9E7272B29}"/>
    <cellStyle name="Comma 5 4 2 3 2 2 2" xfId="28788" xr:uid="{AB6D42C7-2029-46F9-A52C-A3AD957F5CBD}"/>
    <cellStyle name="Comma 5 4 2 3 2 2 2 2" xfId="31217" xr:uid="{D2B06BC6-FAB0-4DD2-A415-01FA1A682016}"/>
    <cellStyle name="Comma 5 4 2 3 2 2 2 3" xfId="30679" xr:uid="{6F17634A-C656-4BDE-ABDE-631F7F98A05E}"/>
    <cellStyle name="Comma 5 4 2 3 2 2 3" xfId="26815" xr:uid="{E641B174-FC80-447B-982B-FA1085F2F6B7}"/>
    <cellStyle name="Comma 5 4 2 3 2 2 4" xfId="18486" xr:uid="{7F9BCBB4-471B-4EA5-ADB7-A80F22D43026}"/>
    <cellStyle name="Comma 5 4 2 3 2 3" xfId="10939" xr:uid="{236309D7-0030-4FCF-8B49-451F53A7D494}"/>
    <cellStyle name="Comma 5 4 2 3 2 3 2" xfId="21319" xr:uid="{B4F1412B-A567-476F-83CE-DB2ACE05D08D}"/>
    <cellStyle name="Comma 5 4 2 3 2 4" xfId="24432" xr:uid="{EA06F90E-5982-41EE-92F2-0499DA4964BE}"/>
    <cellStyle name="Comma 5 4 2 3 2 5" xfId="15653" xr:uid="{B71C47D4-217C-469B-96C3-F1EB6C84FF9D}"/>
    <cellStyle name="Comma 5 4 2 3 3" xfId="3552" xr:uid="{00000000-0005-0000-0000-00000A020000}"/>
    <cellStyle name="Comma 5 4 2 3 4" xfId="4396" xr:uid="{C0798F50-EF80-4A20-93E0-006CA9D829A0}"/>
    <cellStyle name="Comma 5 4 2 3 4 2" xfId="9168" xr:uid="{43042E25-CB5C-47C2-A2F4-011280BF9103}"/>
    <cellStyle name="Comma 5 4 2 3 4 2 2" xfId="19548" xr:uid="{7DFCC59E-0E17-4AAC-931C-0D01EF511EE0}"/>
    <cellStyle name="Comma 5 4 2 3 4 2 3" xfId="31062" xr:uid="{D3CF83B4-480B-415E-AF73-CCC5FA70C824}"/>
    <cellStyle name="Comma 5 4 2 3 4 2 4" xfId="30678" xr:uid="{10FA5DDB-8E66-4A39-BFBF-D09CDB0960E7}"/>
    <cellStyle name="Comma 5 4 2 3 4 3" xfId="12001" xr:uid="{EC3C3287-2360-484C-92DF-E17AF91AB05A}"/>
    <cellStyle name="Comma 5 4 2 3 4 3 2" xfId="22381" xr:uid="{299460AF-281C-432E-A179-83F2322EFBE0}"/>
    <cellStyle name="Comma 5 4 2 3 4 4" xfId="16715" xr:uid="{7045EF56-7D75-4AB4-8BBA-A5D1B01F2501}"/>
    <cellStyle name="Comma 5 4 2 3 5" xfId="5560" xr:uid="{97604BB0-D113-4C21-BD40-6821A10747B4}"/>
    <cellStyle name="Comma 5 4 2 3 5 2" xfId="29689" xr:uid="{9F3CE6F8-799E-4FBC-A9D4-FAF867C49683}"/>
    <cellStyle name="Comma 5 4 2 3 5 2 2" xfId="30961" xr:uid="{F99190AE-028F-4301-BB9F-1110E074192D}"/>
    <cellStyle name="Comma 5 4 2 3 6" xfId="25082" xr:uid="{760031E4-17F9-4F60-B100-A75C80B388CD}"/>
    <cellStyle name="Comma 5 4 2 3 7" xfId="13529" xr:uid="{8971C047-6B78-4A98-8661-AE1EE4AFAEC6}"/>
    <cellStyle name="Comma 5 4 2 4" xfId="1617" xr:uid="{00000000-0005-0000-0000-00000B020000}"/>
    <cellStyle name="Comma 5 4 2 4 2" xfId="3024" xr:uid="{00000000-0005-0000-0000-0000AC010000}"/>
    <cellStyle name="Comma 5 4 2 4 2 2" xfId="8104" xr:uid="{CD7F43E1-A195-453F-9428-67A5367ED0FC}"/>
    <cellStyle name="Comma 5 4 2 4 2 2 2" xfId="28786" xr:uid="{893EDE12-C789-440E-A5E6-D2E446A43108}"/>
    <cellStyle name="Comma 5 4 2 4 2 2 3" xfId="27938" xr:uid="{D41DA84E-62FD-4DDD-8FE1-59B1FC86080B}"/>
    <cellStyle name="Comma 5 4 2 4 2 2 4" xfId="18484" xr:uid="{969D78BF-FFA2-482B-BE51-E2B15457F2AC}"/>
    <cellStyle name="Comma 5 4 2 4 2 3" xfId="10937" xr:uid="{36D20D32-6922-4DAF-9FFF-D1128DCFE3B0}"/>
    <cellStyle name="Comma 5 4 2 4 2 3 2" xfId="21317" xr:uid="{E6D73F05-1AC7-4415-88AD-F7BFA622E7FD}"/>
    <cellStyle name="Comma 5 4 2 4 2 4" xfId="25402" xr:uid="{D6E0E10F-5AE4-4958-B643-36CC7186385B}"/>
    <cellStyle name="Comma 5 4 2 4 2 5" xfId="15651" xr:uid="{AAD24CF7-75F3-477B-BD9F-FD99901C31B7}"/>
    <cellStyle name="Comma 5 4 2 4 3" xfId="2091" xr:uid="{00000000-0005-0000-0000-00000B020000}"/>
    <cellStyle name="Comma 5 4 2 4 4" xfId="5561" xr:uid="{367EBB3B-9A5D-4E70-8502-526CC8EEFD64}"/>
    <cellStyle name="Comma 5 4 2 4 4 2" xfId="29938" xr:uid="{397CB543-DEA8-462F-98D6-8A7C5CBC8C95}"/>
    <cellStyle name="Comma 5 4 2 4 5" xfId="25452" xr:uid="{A78836C0-9C3F-4A71-9865-3E134F9F9869}"/>
    <cellStyle name="Comma 5 4 2 4 6" xfId="13527" xr:uid="{7C2D413A-7D28-492A-AC1F-190E04F2DCC2}"/>
    <cellStyle name="Comma 5 4 2 5" xfId="1612" xr:uid="{00000000-0005-0000-0000-00000C020000}"/>
    <cellStyle name="Comma 5 4 2 5 2" xfId="2520" xr:uid="{00000000-0005-0000-0000-0000AD010000}"/>
    <cellStyle name="Comma 5 4 2 5 2 2" xfId="7645" xr:uid="{2F7DA5C6-9586-4F5D-AE68-7CD82B7C8997}"/>
    <cellStyle name="Comma 5 4 2 5 2 2 2" xfId="18025" xr:uid="{85BFFD5B-E734-4F36-8344-980DFCA79E2D}"/>
    <cellStyle name="Comma 5 4 2 5 2 3" xfId="10478" xr:uid="{325C1CC2-FAB0-4500-84F1-A6DB5E96C059}"/>
    <cellStyle name="Comma 5 4 2 5 2 3 2" xfId="20858" xr:uid="{DD2A588C-0EB7-4B27-9178-0066A568C1F0}"/>
    <cellStyle name="Comma 5 4 2 5 2 4" xfId="26777" xr:uid="{1DAB286D-B9DE-4006-8FF6-49E8C689EBD6}"/>
    <cellStyle name="Comma 5 4 2 5 2 5" xfId="27374" xr:uid="{6D6C1A46-AAB2-46B8-8580-7B36634F4C63}"/>
    <cellStyle name="Comma 5 4 2 5 2 6" xfId="15192" xr:uid="{87CEDEDA-1153-4083-9E9D-A2B243471068}"/>
    <cellStyle name="Comma 5 4 2 5 3" xfId="2092" xr:uid="{00000000-0005-0000-0000-00000C020000}"/>
    <cellStyle name="Comma 5 4 2 5 4" xfId="5558" xr:uid="{4E922189-714E-4A1D-B143-1B1B37D4BEDB}"/>
    <cellStyle name="Comma 5 4 2 5 4 2" xfId="29874" xr:uid="{B8527FC9-A446-4C93-90A2-78F2ABD5D9FB}"/>
    <cellStyle name="Comma 5 4 2 5 5" xfId="24244" xr:uid="{B9D0E415-8F23-47CF-8A8C-815BC6E447D7}"/>
    <cellStyle name="Comma 5 4 2 5 6" xfId="12908" xr:uid="{04735AAE-C34A-4C98-A551-5D35C81D981F}"/>
    <cellStyle name="Comma 5 4 2 6" xfId="2274" xr:uid="{00000000-0005-0000-0000-0000A8010000}"/>
    <cellStyle name="Comma 5 4 2 6 2" xfId="7401" xr:uid="{C4D29E37-E937-4213-8011-53A649BF8387}"/>
    <cellStyle name="Comma 5 4 2 6 2 2" xfId="17781" xr:uid="{50535CE2-176B-44F6-8F53-18B08078F264}"/>
    <cellStyle name="Comma 5 4 2 6 3" xfId="10234" xr:uid="{C11CD73B-D665-4282-9909-7BEA0E03E343}"/>
    <cellStyle name="Comma 5 4 2 6 3 2" xfId="20614" xr:uid="{3C900819-92F0-4C29-86E1-A90B3F340B79}"/>
    <cellStyle name="Comma 5 4 2 6 4" xfId="23243" xr:uid="{9170021C-F572-4BFC-9E71-0C62EEF9F5A4}"/>
    <cellStyle name="Comma 5 4 2 6 5" xfId="26292" xr:uid="{16576467-156A-4AC5-AACD-FFB47F3651C2}"/>
    <cellStyle name="Comma 5 4 2 6 6" xfId="14948" xr:uid="{A6D5D595-F74E-4986-8614-649D99B447FE}"/>
    <cellStyle name="Comma 5 4 2 7" xfId="3813" xr:uid="{9D313B6A-787D-4B1D-96BC-FC7E8E9C69D9}"/>
    <cellStyle name="Comma 5 4 2 7 2" xfId="8647" xr:uid="{8D8FECC0-9209-4BF6-94DC-38891174D0A1}"/>
    <cellStyle name="Comma 5 4 2 7 2 2" xfId="19027" xr:uid="{FC6A1C3B-4011-4141-98E7-6E7225CF8182}"/>
    <cellStyle name="Comma 5 4 2 7 3" xfId="11480" xr:uid="{6C74612B-7684-473A-A5AD-0C7FDCFC6F51}"/>
    <cellStyle name="Comma 5 4 2 7 3 2" xfId="21860" xr:uid="{61FC8D87-FC3B-4683-A3A1-92B7C9DC0668}"/>
    <cellStyle name="Comma 5 4 2 7 4" xfId="27008" xr:uid="{E0519768-0706-49AF-82A6-D4EF53FEF956}"/>
    <cellStyle name="Comma 5 4 2 7 5" xfId="28337" xr:uid="{A01A049B-33F1-40CC-8F9A-4F140969FBB0}"/>
    <cellStyle name="Comma 5 4 2 7 6" xfId="16194" xr:uid="{5A771593-0D2F-4BAE-A121-4F586A9A6162}"/>
    <cellStyle name="Comma 5 4 2 8" xfId="4861" xr:uid="{07C3C6D5-8D9B-4F87-9BC9-439937FDDCDF}"/>
    <cellStyle name="Comma 5 4 2 8 2" xfId="14153" xr:uid="{A359451D-B9A3-423B-9FC3-F6153889FDAE}"/>
    <cellStyle name="Comma 5 4 2 9" xfId="6606" xr:uid="{A520841F-3B08-4596-BDA9-ED3368ED9B23}"/>
    <cellStyle name="Comma 5 4 2 9 2" xfId="16986" xr:uid="{4AF28F1A-B467-4C04-8415-C91949B57C06}"/>
    <cellStyle name="Comma 5 4 3" xfId="469" xr:uid="{00000000-0005-0000-0000-00000D020000}"/>
    <cellStyle name="Comma 5 4 3 10" xfId="23706" xr:uid="{A54C64E4-FDA8-4148-A401-937C1E7A73AF}"/>
    <cellStyle name="Comma 5 4 3 11" xfId="12664" xr:uid="{B661D04C-5254-4F42-8351-EECE14F478AC}"/>
    <cellStyle name="Comma 5 4 3 2" xfId="1619" xr:uid="{00000000-0005-0000-0000-00000E020000}"/>
    <cellStyle name="Comma 5 4 3 2 2" xfId="3028" xr:uid="{00000000-0005-0000-0000-0000B0010000}"/>
    <cellStyle name="Comma 5 4 3 2 2 2" xfId="6161" xr:uid="{007C8220-9E72-4BAC-B90C-B53B0AE74FAB}"/>
    <cellStyle name="Comma 5 4 3 2 2 2 2" xfId="25450" xr:uid="{97DB1598-8191-4E16-9586-822C9BC3758B}"/>
    <cellStyle name="Comma 5 4 3 2 2 2 2 2" xfId="26125" xr:uid="{DD2A8CEA-F24E-4480-B9E2-C8CD0FCEA4A9}"/>
    <cellStyle name="Comma 5 4 3 2 2 2 2 3" xfId="31159" xr:uid="{E403FF4C-B1E8-42E1-9ECF-5008D27D4796}"/>
    <cellStyle name="Comma 5 4 3 2 2 2 3" xfId="27120" xr:uid="{A67FDF58-D503-44D7-A6C8-5FE8BA41B622}"/>
    <cellStyle name="Comma 5 4 3 2 2 2 4" xfId="15655" xr:uid="{B034BDF8-FC69-46BC-90DE-D9403E18391A}"/>
    <cellStyle name="Comma 5 4 3 2 2 3" xfId="8108" xr:uid="{E598174F-287F-4572-B1A1-FA3FA63DC608}"/>
    <cellStyle name="Comma 5 4 3 2 2 3 2" xfId="28790" xr:uid="{2784C87B-4856-4C8C-A5B1-BD78685B3398}"/>
    <cellStyle name="Comma 5 4 3 2 2 3 3" xfId="26482" xr:uid="{7E6A0C62-E0F7-4E9F-886B-37B8DE9B1EFA}"/>
    <cellStyle name="Comma 5 4 3 2 2 3 4" xfId="18488" xr:uid="{4BAB502A-E8E4-46CC-BADE-EB1E9176D641}"/>
    <cellStyle name="Comma 5 4 3 2 2 4" xfId="10941" xr:uid="{79BECDAC-D215-4AFF-AA74-F202E53545ED}"/>
    <cellStyle name="Comma 5 4 3 2 2 4 2" xfId="21321" xr:uid="{BBF7FD93-6C7E-4339-B1B9-D64E62673328}"/>
    <cellStyle name="Comma 5 4 3 2 2 5" xfId="23995" xr:uid="{1BF88E1E-0E42-4AE9-8589-BC18D54148E2}"/>
    <cellStyle name="Comma 5 4 3 2 2 6" xfId="13531" xr:uid="{2B93960E-C652-4963-9F39-86A958088D1E}"/>
    <cellStyle name="Comma 5 4 3 2 3" xfId="2669" xr:uid="{00000000-0005-0000-0000-0000AF010000}"/>
    <cellStyle name="Comma 5 4 3 2 3 2" xfId="7793" xr:uid="{29C61830-5722-46D3-9DAB-D49707DA8E72}"/>
    <cellStyle name="Comma 5 4 3 2 3 2 2" xfId="26439" xr:uid="{45522648-ECBC-42E6-A492-F2D7056F4061}"/>
    <cellStyle name="Comma 5 4 3 2 3 2 3" xfId="27567" xr:uid="{EC6AD633-0590-464F-B742-4AAD568083A8}"/>
    <cellStyle name="Comma 5 4 3 2 3 2 4" xfId="18173" xr:uid="{94FF7FCC-CA04-44D3-A23D-1AE82DB8DFBD}"/>
    <cellStyle name="Comma 5 4 3 2 3 3" xfId="10626" xr:uid="{588F3232-50E6-4B31-86E2-69B6884A609E}"/>
    <cellStyle name="Comma 5 4 3 2 3 3 2" xfId="21006" xr:uid="{9CA785BF-A464-42FF-AA90-C95EAF49E234}"/>
    <cellStyle name="Comma 5 4 3 2 3 4" xfId="22863" xr:uid="{9D03AB9B-A8BC-4B40-9EB2-1933D4677D5E}"/>
    <cellStyle name="Comma 5 4 3 2 3 5" xfId="15340" xr:uid="{85C94FF9-25F6-4B97-9A38-A6E174A0AFB4}"/>
    <cellStyle name="Comma 5 4 3 2 4" xfId="3633" xr:uid="{00000000-0005-0000-0000-00000E020000}"/>
    <cellStyle name="Comma 5 4 3 2 5" xfId="4256" xr:uid="{7200444E-36DD-40CC-A077-CB29E63090CC}"/>
    <cellStyle name="Comma 5 4 3 2 5 2" xfId="9028" xr:uid="{B7DD77EA-D0F5-44BE-8B7C-41F10A4FB4CA}"/>
    <cellStyle name="Comma 5 4 3 2 5 2 2" xfId="19408" xr:uid="{9CD73D97-72A6-4940-9CEA-CA2ED02A124E}"/>
    <cellStyle name="Comma 5 4 3 2 5 2 3" xfId="31032" xr:uid="{DEF4EEB6-28AB-41BA-BFF2-7A7C61321EAB}"/>
    <cellStyle name="Comma 5 4 3 2 5 2 4" xfId="30681" xr:uid="{4EF6A5C3-375D-4403-9D1B-8D91B43C7AAA}"/>
    <cellStyle name="Comma 5 4 3 2 5 3" xfId="11861" xr:uid="{3BC6F72F-6810-4E85-B279-7CA58D925647}"/>
    <cellStyle name="Comma 5 4 3 2 5 3 2" xfId="22241" xr:uid="{51E916BA-CC2D-459A-B6A1-3506AFEBB662}"/>
    <cellStyle name="Comma 5 4 3 2 5 4" xfId="26038" xr:uid="{D6C4F451-91EA-470B-971B-25737311E52E}"/>
    <cellStyle name="Comma 5 4 3 2 5 5" xfId="26757" xr:uid="{07070A58-2038-4788-B080-E99E8AAB0DB7}"/>
    <cellStyle name="Comma 5 4 3 2 5 6" xfId="16575" xr:uid="{6AB58FED-965A-4A90-89E4-5B8C6C458E1B}"/>
    <cellStyle name="Comma 5 4 3 2 6" xfId="5563" xr:uid="{0FC98FF7-0826-4572-9CD4-63A4F734F6B2}"/>
    <cellStyle name="Comma 5 4 3 2 6 2" xfId="29720" xr:uid="{1A4A5A7C-7351-43D2-B3DF-864B1C97F00E}"/>
    <cellStyle name="Comma 5 4 3 2 6 2 2" xfId="30962" xr:uid="{4E9CD10B-1971-4E18-B1AD-EC7A5CB51431}"/>
    <cellStyle name="Comma 5 4 3 2 7" xfId="25243" xr:uid="{E65C12E8-DC8E-4F43-A6F1-ACB2A325DBD0}"/>
    <cellStyle name="Comma 5 4 3 2 8" xfId="13072" xr:uid="{F5F43466-C211-4776-AF9D-DDE52683B12C}"/>
    <cellStyle name="Comma 5 4 3 3" xfId="1620" xr:uid="{00000000-0005-0000-0000-00000F020000}"/>
    <cellStyle name="Comma 5 4 3 3 2" xfId="3029" xr:uid="{00000000-0005-0000-0000-0000B1010000}"/>
    <cellStyle name="Comma 5 4 3 3 2 2" xfId="8109" xr:uid="{21D221E8-5CDF-42B8-8726-C36E1D13454B}"/>
    <cellStyle name="Comma 5 4 3 3 2 2 2" xfId="28791" xr:uid="{25427AF7-1EF5-4BFD-9C61-49EDAE307D36}"/>
    <cellStyle name="Comma 5 4 3 3 2 2 3" xfId="28649" xr:uid="{25A91A5C-6912-44A7-B87D-0861BA1D38C7}"/>
    <cellStyle name="Comma 5 4 3 3 2 2 4" xfId="18489" xr:uid="{A7005E7D-2924-427E-90C8-632355687328}"/>
    <cellStyle name="Comma 5 4 3 3 2 3" xfId="10942" xr:uid="{12204D70-4E27-44E3-9AFD-18876A76CE59}"/>
    <cellStyle name="Comma 5 4 3 3 2 3 2" xfId="21322" xr:uid="{87642076-E9AC-4641-A3E6-16D8AD8A7BB8}"/>
    <cellStyle name="Comma 5 4 3 3 2 4" xfId="23701" xr:uid="{1033E001-F0E5-4315-B6E7-0A9A4BD607EE}"/>
    <cellStyle name="Comma 5 4 3 3 2 5" xfId="15656" xr:uid="{F1F47C60-F8BF-4361-8E85-E74D26093C21}"/>
    <cellStyle name="Comma 5 4 3 3 3" xfId="2044" xr:uid="{00000000-0005-0000-0000-00000F020000}"/>
    <cellStyle name="Comma 5 4 3 3 4" xfId="4397" xr:uid="{85D2CB15-88A6-4002-AA7C-5761F9B91E5C}"/>
    <cellStyle name="Comma 5 4 3 3 4 2" xfId="9169" xr:uid="{00E7C148-6EDA-4D34-893B-F6DEBC2073FF}"/>
    <cellStyle name="Comma 5 4 3 3 4 2 2" xfId="19549" xr:uid="{DAC92D93-F217-44AA-970E-561D4800668F}"/>
    <cellStyle name="Comma 5 4 3 3 4 2 3" xfId="31063" xr:uid="{4ECFCCE6-377C-43EB-B657-8F00BA251960}"/>
    <cellStyle name="Comma 5 4 3 3 4 2 4" xfId="30682" xr:uid="{3876AF0A-6E4D-4053-9A80-038F6DCD8EF8}"/>
    <cellStyle name="Comma 5 4 3 3 4 3" xfId="12002" xr:uid="{35C058BB-9759-431E-885F-7F98DC2A6C29}"/>
    <cellStyle name="Comma 5 4 3 3 4 3 2" xfId="22382" xr:uid="{E3443B56-0121-40BF-AE68-C899DD11A811}"/>
    <cellStyle name="Comma 5 4 3 3 4 4" xfId="16716" xr:uid="{EDE226BF-9D13-44AC-89AD-E4F29700CB0D}"/>
    <cellStyle name="Comma 5 4 3 3 5" xfId="5564" xr:uid="{CB1F3A00-B75F-4580-BEC4-2FB23FC80572}"/>
    <cellStyle name="Comma 5 4 3 3 5 2" xfId="29705" xr:uid="{B15CE909-C9C3-40A0-8455-FE5E12A46018}"/>
    <cellStyle name="Comma 5 4 3 3 6" xfId="25163" xr:uid="{79F7B079-FFD0-4DA0-8150-C726C678947B}"/>
    <cellStyle name="Comma 5 4 3 3 7" xfId="13532" xr:uid="{59996E9E-78E0-4B64-96DD-3AD884FD1666}"/>
    <cellStyle name="Comma 5 4 3 4" xfId="1618" xr:uid="{00000000-0005-0000-0000-000010020000}"/>
    <cellStyle name="Comma 5 4 3 4 2" xfId="3027" xr:uid="{00000000-0005-0000-0000-0000B2010000}"/>
    <cellStyle name="Comma 5 4 3 4 2 2" xfId="8107" xr:uid="{96D7AE74-E695-404F-81C4-4EA797556071}"/>
    <cellStyle name="Comma 5 4 3 4 2 2 2" xfId="28789" xr:uid="{5960A96B-0473-4B28-AEDC-C7BD3AB868CE}"/>
    <cellStyle name="Comma 5 4 3 4 2 2 3" xfId="26093" xr:uid="{78FA1F45-C57F-4D00-B91D-7A03815D502C}"/>
    <cellStyle name="Comma 5 4 3 4 2 2 4" xfId="18487" xr:uid="{A56470FA-94B7-417E-AEBF-173CE26C4E83}"/>
    <cellStyle name="Comma 5 4 3 4 2 3" xfId="10940" xr:uid="{32FB1CCB-8E0A-481E-B76F-2744A46249AF}"/>
    <cellStyle name="Comma 5 4 3 4 2 3 2" xfId="21320" xr:uid="{613AADE1-7FE2-42F5-8AA4-8D6735553A79}"/>
    <cellStyle name="Comma 5 4 3 4 2 4" xfId="24212" xr:uid="{63573AED-2580-472C-AD90-5EEF2F1FB914}"/>
    <cellStyle name="Comma 5 4 3 4 2 5" xfId="15654" xr:uid="{DC71AA64-C50E-4457-869F-B2627816983D}"/>
    <cellStyle name="Comma 5 4 3 4 3" xfId="3644" xr:uid="{00000000-0005-0000-0000-000010020000}"/>
    <cellStyle name="Comma 5 4 3 4 4" xfId="5562" xr:uid="{7C03D70E-5086-4C6D-89E3-E9DB53357221}"/>
    <cellStyle name="Comma 5 4 3 4 4 2" xfId="29940" xr:uid="{0A80C9F8-3AA4-40ED-9AE4-5B274546AA28}"/>
    <cellStyle name="Comma 5 4 3 4 5" xfId="22996" xr:uid="{109649F7-7F1A-41B7-87D5-89D403649DB1}"/>
    <cellStyle name="Comma 5 4 3 4 6" xfId="13530" xr:uid="{A6EA4EFA-D95C-4307-A04E-A185CBB3D0BA}"/>
    <cellStyle name="Comma 5 4 3 5" xfId="2623" xr:uid="{00000000-0005-0000-0000-0000B3010000}"/>
    <cellStyle name="Comma 5 4 3 5 2" xfId="5885" xr:uid="{1FD7A4FB-A677-461F-AAC8-CBCB299F47FC}"/>
    <cellStyle name="Comma 5 4 3 5 2 2" xfId="27233" xr:uid="{8A40900A-961D-405D-8C1D-225441C3E1AB}"/>
    <cellStyle name="Comma 5 4 3 5 2 3" xfId="28685" xr:uid="{E32526B3-B64F-4931-9F6F-616CDE538A9A}"/>
    <cellStyle name="Comma 5 4 3 5 2 4" xfId="15295" xr:uid="{18158932-8E28-46CD-8ECF-32D906D7477A}"/>
    <cellStyle name="Comma 5 4 3 5 3" xfId="7748" xr:uid="{0C8AE889-C234-4D69-AD0B-CE037DCEF8A3}"/>
    <cellStyle name="Comma 5 4 3 5 3 2" xfId="18128" xr:uid="{EEC08685-7170-4EC5-BA6B-A76101532903}"/>
    <cellStyle name="Comma 5 4 3 5 4" xfId="10581" xr:uid="{31059A43-759B-4EDA-9C5D-880D1C749B48}"/>
    <cellStyle name="Comma 5 4 3 5 4 2" xfId="20961" xr:uid="{9DCA322E-49D9-4DC6-81F2-37AE927F1A29}"/>
    <cellStyle name="Comma 5 4 3 5 5" xfId="23547" xr:uid="{A4636B19-FBD1-43FA-A18C-B4585C90E5FD}"/>
    <cellStyle name="Comma 5 4 3 5 6" xfId="13011" xr:uid="{A5BBE2FB-0D8F-46FA-B94B-EAE035E23A46}"/>
    <cellStyle name="Comma 5 4 3 6" xfId="4121" xr:uid="{B0917393-0791-4B08-93AB-D0505818BC45}"/>
    <cellStyle name="Comma 5 4 3 6 2" xfId="8893" xr:uid="{A913B0F0-37E6-44C2-9608-68BA783E94B4}"/>
    <cellStyle name="Comma 5 4 3 6 2 2" xfId="19273" xr:uid="{E8318EBE-72F5-494C-9577-C99C8D5324E2}"/>
    <cellStyle name="Comma 5 4 3 6 2 3" xfId="31007" xr:uid="{F0229DE4-DA70-4444-888D-FB38F150BD65}"/>
    <cellStyle name="Comma 5 4 3 6 2 4" xfId="30680" xr:uid="{B578D268-E4DF-43C5-9C96-327C24967103}"/>
    <cellStyle name="Comma 5 4 3 6 3" xfId="11726" xr:uid="{681068A9-FB73-4D20-9927-5713336CFBE7}"/>
    <cellStyle name="Comma 5 4 3 6 3 2" xfId="22106" xr:uid="{337B2FBA-E6AB-4444-B7CC-F3B78ED31589}"/>
    <cellStyle name="Comma 5 4 3 6 4" xfId="23915" xr:uid="{6ADD72EB-FF18-46E3-B04C-1BA026AD2C9B}"/>
    <cellStyle name="Comma 5 4 3 6 5" xfId="26615" xr:uid="{84350A5C-096B-4A1F-BA16-7CE280504E2D}"/>
    <cellStyle name="Comma 5 4 3 6 6" xfId="16440" xr:uid="{68110F5E-5FAD-434E-93FD-3B4A47E9ECF5}"/>
    <cellStyle name="Comma 5 4 3 7" xfId="4863" xr:uid="{A240C9B6-55E4-4374-B1DF-9A086F346D6E}"/>
    <cellStyle name="Comma 5 4 3 7 2" xfId="27089" xr:uid="{89D53217-DF21-40B2-AB82-FC0954B7D310}"/>
    <cellStyle name="Comma 5 4 3 7 3" xfId="27731" xr:uid="{86F77ADB-B0E9-422F-9F9A-5CB7BEEBC18E}"/>
    <cellStyle name="Comma 5 4 3 7 4" xfId="14155" xr:uid="{C4B0A41C-5947-45ED-8358-35CE0465EFEB}"/>
    <cellStyle name="Comma 5 4 3 8" xfId="6608" xr:uid="{FC7E9C22-45D7-4533-9861-B9F9C7C7FAFD}"/>
    <cellStyle name="Comma 5 4 3 8 2" xfId="16988" xr:uid="{4898B56F-4FA9-4A9A-89CF-EB1664D1B240}"/>
    <cellStyle name="Comma 5 4 3 9" xfId="9441" xr:uid="{C659FD1A-67C9-44C8-95C6-EFAC335E9A81}"/>
    <cellStyle name="Comma 5 4 3 9 2" xfId="19821" xr:uid="{1BA271D6-C8C5-4E3F-B9C1-5947FC94DD91}"/>
    <cellStyle name="Comma 5 4 4" xfId="470" xr:uid="{00000000-0005-0000-0000-000011020000}"/>
    <cellStyle name="Comma 5 4 4 10" xfId="13070" xr:uid="{EB520593-34BA-4E5E-94BA-C49A73C54C6F}"/>
    <cellStyle name="Comma 5 4 4 2" xfId="1622" xr:uid="{00000000-0005-0000-0000-000012020000}"/>
    <cellStyle name="Comma 5 4 4 2 2" xfId="3030" xr:uid="{00000000-0005-0000-0000-0000B5010000}"/>
    <cellStyle name="Comma 5 4 4 2 2 2" xfId="8110" xr:uid="{290FC8F3-15F3-4BEF-9B10-48879780ECA7}"/>
    <cellStyle name="Comma 5 4 4 2 2 2 2" xfId="28792" xr:uid="{0C03508E-AAB2-4125-B7C0-1A41F0DBF503}"/>
    <cellStyle name="Comma 5 4 4 2 2 2 3" xfId="26279" xr:uid="{19B9AA86-C3EF-40BA-BFBD-CFAE038525C9}"/>
    <cellStyle name="Comma 5 4 4 2 2 2 4" xfId="18490" xr:uid="{5284C830-663D-43D1-A0D0-AAAA32887826}"/>
    <cellStyle name="Comma 5 4 4 2 2 3" xfId="10943" xr:uid="{F9FA5684-0770-45A3-A466-745760E72C89}"/>
    <cellStyle name="Comma 5 4 4 2 2 3 2" xfId="21323" xr:uid="{779D5D81-E695-46AF-A985-5A313B01AFFE}"/>
    <cellStyle name="Comma 5 4 4 2 2 4" xfId="24807" xr:uid="{60A2FF48-03F1-48DD-A1A5-04965444BA76}"/>
    <cellStyle name="Comma 5 4 4 2 2 5" xfId="15657" xr:uid="{6716B62F-D1BA-41B9-BFE9-7657228B1592}"/>
    <cellStyle name="Comma 5 4 4 2 3" xfId="2061" xr:uid="{00000000-0005-0000-0000-000012020000}"/>
    <cellStyle name="Comma 5 4 4 2 4" xfId="5565" xr:uid="{D16A0D10-FBA3-4EA5-8CE1-1E4196985AAF}"/>
    <cellStyle name="Comma 5 4 4 2 4 2" xfId="29941" xr:uid="{F25E46E9-8558-4043-ADCB-9C9C47D7CEFB}"/>
    <cellStyle name="Comma 5 4 4 2 5" xfId="23001" xr:uid="{2BF63B1D-1E5E-43E0-9D3C-3640ADEC249D}"/>
    <cellStyle name="Comma 5 4 4 2 6" xfId="13533" xr:uid="{D8C0D2BF-AC83-44C3-A0AD-982213DAA7E5}"/>
    <cellStyle name="Comma 5 4 4 3" xfId="1623" xr:uid="{00000000-0005-0000-0000-000013020000}"/>
    <cellStyle name="Comma 5 4 4 3 2" xfId="4644" xr:uid="{AA605243-E9A8-42CE-AFF2-C3FB06670C65}"/>
    <cellStyle name="Comma 5 4 4 3 2 2" xfId="9402" xr:uid="{5F7BF688-ADB8-476E-A01C-0694B5EDBD1C}"/>
    <cellStyle name="Comma 5 4 4 3 2 2 2" xfId="19782" xr:uid="{593A7D09-AA36-489A-A4D5-203E0941D4F0}"/>
    <cellStyle name="Comma 5 4 4 3 2 3" xfId="12235" xr:uid="{E8AB7BAB-0100-426A-A9CD-5D95269558B2}"/>
    <cellStyle name="Comma 5 4 4 3 2 3 2" xfId="22615" xr:uid="{9E4CA505-3EE2-42CF-BC54-2A3EA58EBA52}"/>
    <cellStyle name="Comma 5 4 4 3 2 4" xfId="27285" xr:uid="{C261FBD2-0745-4F7C-88BD-83FB3946F1E3}"/>
    <cellStyle name="Comma 5 4 4 3 2 5" xfId="26696" xr:uid="{98D782FF-D647-48EA-89DB-175218B28C99}"/>
    <cellStyle name="Comma 5 4 4 3 2 6" xfId="16949" xr:uid="{0CC32059-AEF4-48E9-B9D7-C4C7B59AA66C}"/>
    <cellStyle name="Comma 5 4 4 3 3" xfId="24396" xr:uid="{383C249C-D118-473B-9C1E-889FE84F2D07}"/>
    <cellStyle name="Comma 5 4 4 3 3 2" xfId="29894" xr:uid="{8D77C375-FDEC-4907-A255-D0B6239AD792}"/>
    <cellStyle name="Comma 5 4 4 3 4" xfId="30009" xr:uid="{CDF06ABB-B7EB-4325-89E0-F9CB296CBBCC}"/>
    <cellStyle name="Comma 5 4 4 4" xfId="1621" xr:uid="{00000000-0005-0000-0000-000014020000}"/>
    <cellStyle name="Comma 5 4 4 5" xfId="4254" xr:uid="{20B90C1C-34CA-4215-8DD8-975AECD84294}"/>
    <cellStyle name="Comma 5 4 4 5 2" xfId="9026" xr:uid="{A812A268-AD3A-4FCD-83AB-6D1D8FE34016}"/>
    <cellStyle name="Comma 5 4 4 5 2 2" xfId="19406" xr:uid="{B2FF5CD4-C747-4981-9DF0-CA1385916856}"/>
    <cellStyle name="Comma 5 4 4 5 2 3" xfId="31030" xr:uid="{DAB37AB3-6C01-4DC1-9197-01E7A80416DE}"/>
    <cellStyle name="Comma 5 4 4 5 2 4" xfId="30683" xr:uid="{1F8F53D2-8B33-42D3-9E60-E867CD366200}"/>
    <cellStyle name="Comma 5 4 4 5 3" xfId="11859" xr:uid="{621705D9-DE19-48F4-82CF-C0A9E1616150}"/>
    <cellStyle name="Comma 5 4 4 5 3 2" xfId="22239" xr:uid="{1A7A7CFB-9B9C-4907-981F-39F7047E6056}"/>
    <cellStyle name="Comma 5 4 4 5 4" xfId="28372" xr:uid="{585164CC-9B2A-4316-925F-EF9B482CDB71}"/>
    <cellStyle name="Comma 5 4 4 5 5" xfId="26146" xr:uid="{307E018B-9018-4695-92A4-8DE0D898F420}"/>
    <cellStyle name="Comma 5 4 4 5 6" xfId="16573" xr:uid="{6CC63D45-A75B-423C-82A7-E72353DFE1E4}"/>
    <cellStyle name="Comma 5 4 4 6" xfId="4864" xr:uid="{40464597-81CF-4B3A-BDBE-A56B8D31FCF5}"/>
    <cellStyle name="Comma 5 4 4 6 2" xfId="14156" xr:uid="{ED84718F-BA5C-47DD-A8B0-7AAB56D3BC03}"/>
    <cellStyle name="Comma 5 4 4 7" xfId="6609" xr:uid="{CC1F996B-D609-457F-9A2E-D7DFA7F4B274}"/>
    <cellStyle name="Comma 5 4 4 7 2" xfId="16989" xr:uid="{718DC36B-78FF-4911-BA8F-30594FD38B51}"/>
    <cellStyle name="Comma 5 4 4 8" xfId="9442" xr:uid="{F9A7B80C-75B2-4BAC-B3C2-4574E940388C}"/>
    <cellStyle name="Comma 5 4 4 8 2" xfId="19822" xr:uid="{D37551E2-3897-4D74-8D80-3C488577C95B}"/>
    <cellStyle name="Comma 5 4 4 9" xfId="23363" xr:uid="{4C0AD912-540B-4296-94BC-BB12EC26B90D}"/>
    <cellStyle name="Comma 5 4 5" xfId="1624" xr:uid="{00000000-0005-0000-0000-000015020000}"/>
    <cellStyle name="Comma 5 4 5 2" xfId="3031" xr:uid="{00000000-0005-0000-0000-0000B6010000}"/>
    <cellStyle name="Comma 5 4 5 2 2" xfId="8111" xr:uid="{CA1995C3-89FB-4891-8F58-E90990A049DF}"/>
    <cellStyle name="Comma 5 4 5 2 2 2" xfId="28793" xr:uid="{C8A76B4C-5A93-4F7F-9EC3-80FE72D4677F}"/>
    <cellStyle name="Comma 5 4 5 2 2 2 2" xfId="31218" xr:uid="{F2BAD945-64C0-4B38-8C09-26DD496487BE}"/>
    <cellStyle name="Comma 5 4 5 2 2 2 3" xfId="30685" xr:uid="{A3310739-5307-4198-8F24-D15B491AA5A8}"/>
    <cellStyle name="Comma 5 4 5 2 2 3" xfId="27732" xr:uid="{A2C6750A-A58B-4E1E-A08F-98C689786567}"/>
    <cellStyle name="Comma 5 4 5 2 2 4" xfId="18491" xr:uid="{4170FDDD-D94A-4BBE-BF71-F250007E7FB9}"/>
    <cellStyle name="Comma 5 4 5 2 3" xfId="10944" xr:uid="{CDF1C62F-6B25-4CFF-982E-25A5F01676E6}"/>
    <cellStyle name="Comma 5 4 5 2 3 2" xfId="21324" xr:uid="{E326CDF0-D07C-4323-8623-BD92212513E8}"/>
    <cellStyle name="Comma 5 4 5 2 4" xfId="23268" xr:uid="{C379944C-8374-42A4-955A-6C718EA081D2}"/>
    <cellStyle name="Comma 5 4 5 2 5" xfId="15658" xr:uid="{50152E7A-E97E-470C-89FA-97C7B34C4030}"/>
    <cellStyle name="Comma 5 4 5 3" xfId="2082" xr:uid="{00000000-0005-0000-0000-000015020000}"/>
    <cellStyle name="Comma 5 4 5 4" xfId="4398" xr:uid="{B00051C5-3A2E-424F-9C46-B4DD74FD8567}"/>
    <cellStyle name="Comma 5 4 5 4 2" xfId="9170" xr:uid="{3351EA1B-65B1-4144-9B49-1360FCB0E530}"/>
    <cellStyle name="Comma 5 4 5 4 2 2" xfId="19550" xr:uid="{55CFBDE5-84A5-4D40-B8A8-6A85D07AD007}"/>
    <cellStyle name="Comma 5 4 5 4 2 3" xfId="31064" xr:uid="{3984102B-822A-450E-A43C-4246090CCDB8}"/>
    <cellStyle name="Comma 5 4 5 4 2 4" xfId="30684" xr:uid="{588785B0-3463-43A7-92E2-9D66925BECD9}"/>
    <cellStyle name="Comma 5 4 5 4 3" xfId="12003" xr:uid="{D9CDB029-0734-47C7-9758-9DB8F9DFEC28}"/>
    <cellStyle name="Comma 5 4 5 4 3 2" xfId="22383" xr:uid="{5F9F1B0A-C1AD-4056-8E63-28913330970F}"/>
    <cellStyle name="Comma 5 4 5 4 4" xfId="16717" xr:uid="{DCCB65D7-1687-4250-A4D9-2A157B3BE969}"/>
    <cellStyle name="Comma 5 4 5 5" xfId="5566" xr:uid="{A128631B-3428-414E-9F25-8FA6699F8D03}"/>
    <cellStyle name="Comma 5 4 5 5 2" xfId="29684" xr:uid="{4487DE43-472A-4A71-9B22-68844F54F5CF}"/>
    <cellStyle name="Comma 5 4 5 5 2 2" xfId="30963" xr:uid="{7EF5E265-F8DD-42D8-916E-4FE670324B78}"/>
    <cellStyle name="Comma 5 4 5 6" xfId="23185" xr:uid="{E54F51E7-4A6B-4E4B-A0BF-F9D227F9A808}"/>
    <cellStyle name="Comma 5 4 5 7" xfId="13534" xr:uid="{4A7D1C38-FFE0-4648-8561-028E3DBF36DB}"/>
    <cellStyle name="Comma 5 4 6" xfId="1625" xr:uid="{00000000-0005-0000-0000-000016020000}"/>
    <cellStyle name="Comma 5 4 6 2" xfId="2869" xr:uid="{00000000-0005-0000-0000-0000B7010000}"/>
    <cellStyle name="Comma 5 4 6 2 2" xfId="7986" xr:uid="{E435F86A-2CC6-49A9-AFBB-303D9970770D}"/>
    <cellStyle name="Comma 5 4 6 2 2 2" xfId="27333" xr:uid="{C14A4527-489D-49CA-8263-A009DCE0942E}"/>
    <cellStyle name="Comma 5 4 6 2 2 2 2" xfId="31190" xr:uid="{65375153-FF84-4309-A5AB-7211D688AF6C}"/>
    <cellStyle name="Comma 5 4 6 2 2 2 3" xfId="30686" xr:uid="{AA82D6A9-E423-4665-BA59-CD8573E965C4}"/>
    <cellStyle name="Comma 5 4 6 2 2 3" xfId="28490" xr:uid="{B7E8DAA1-3088-46D4-8D75-C4437F530D14}"/>
    <cellStyle name="Comma 5 4 6 2 2 4" xfId="18366" xr:uid="{6FCCB180-A23C-4F85-AEF6-C321E54E6834}"/>
    <cellStyle name="Comma 5 4 6 2 3" xfId="10819" xr:uid="{B7D4ED36-7A7D-4D50-9C34-32F1FCEEB96B}"/>
    <cellStyle name="Comma 5 4 6 2 3 2" xfId="21199" xr:uid="{62C2CE69-C784-46E2-914F-274D400EAFA3}"/>
    <cellStyle name="Comma 5 4 6 2 4" xfId="25066" xr:uid="{6BBF8F4F-1CD9-4076-B1A7-09911CA21A3E}"/>
    <cellStyle name="Comma 5 4 6 2 5" xfId="15533" xr:uid="{DE69EAE8-F98B-43F5-8716-641AF55870C8}"/>
    <cellStyle name="Comma 5 4 6 3" xfId="2861" xr:uid="{00000000-0005-0000-0000-000016020000}"/>
    <cellStyle name="Comma 5 4 6 4" xfId="5567" xr:uid="{69214C48-DCEC-47C1-B288-7DDCDBE36611}"/>
    <cellStyle name="Comma 5 4 6 4 2" xfId="29922" xr:uid="{DEBEC20E-7EF6-43C2-8010-087AFB98BA3B}"/>
    <cellStyle name="Comma 5 4 6 5" xfId="23950" xr:uid="{D763EBFC-6C85-47DB-BF46-3F62DBDA0A3A}"/>
    <cellStyle name="Comma 5 4 6 6" xfId="13362" xr:uid="{04BD029C-329B-4756-BEB3-2C4C6D3058CA}"/>
    <cellStyle name="Comma 5 4 7" xfId="1611" xr:uid="{00000000-0005-0000-0000-000017020000}"/>
    <cellStyle name="Comma 5 4 7 2" xfId="2460" xr:uid="{00000000-0005-0000-0000-0000B8010000}"/>
    <cellStyle name="Comma 5 4 7 2 2" xfId="7585" xr:uid="{AF3A6ABC-EA18-499E-8302-4132FA53E347}"/>
    <cellStyle name="Comma 5 4 7 2 2 2" xfId="17965" xr:uid="{5FB56155-C1E5-4258-89D8-7CC001110979}"/>
    <cellStyle name="Comma 5 4 7 2 3" xfId="10418" xr:uid="{DB0901B6-366E-4321-8D44-501B5AC115C6}"/>
    <cellStyle name="Comma 5 4 7 2 3 2" xfId="20798" xr:uid="{E77F0AC0-C7B3-4BBA-AAB4-8B4BB4CFC112}"/>
    <cellStyle name="Comma 5 4 7 2 4" xfId="26839" xr:uid="{CA8A0B08-9241-4228-9AAC-005A8275049B}"/>
    <cellStyle name="Comma 5 4 7 2 5" xfId="28624" xr:uid="{08CA900D-3108-40F0-A0BF-412B4D4CF914}"/>
    <cellStyle name="Comma 5 4 7 2 6" xfId="15132" xr:uid="{49423BB8-D6C1-46B5-96AA-110BAC1F6EA3}"/>
    <cellStyle name="Comma 5 4 7 3" xfId="3571" xr:uid="{00000000-0005-0000-0000-000017020000}"/>
    <cellStyle name="Comma 5 4 7 4" xfId="5557" xr:uid="{C75D7C05-F3B8-47BC-AC18-1C130F1A3B1B}"/>
    <cellStyle name="Comma 5 4 7 4 2" xfId="29862" xr:uid="{81821E37-88CD-41E0-A9C6-01CE1D5393AD}"/>
    <cellStyle name="Comma 5 4 7 5" xfId="24553" xr:uid="{71BFF522-A16F-49DA-837C-7E42E5B76A6E}"/>
    <cellStyle name="Comma 5 4 7 6" xfId="12848" xr:uid="{8E51FA3F-6D37-4105-BEBC-E890E8758154}"/>
    <cellStyle name="Comma 5 4 8" xfId="2214" xr:uid="{00000000-0005-0000-0000-0000A7010000}"/>
    <cellStyle name="Comma 5 4 8 2" xfId="7341" xr:uid="{1A171DF4-532B-47D3-98C5-03A480295C1B}"/>
    <cellStyle name="Comma 5 4 8 2 2" xfId="17721" xr:uid="{7308A606-410B-47CE-99C3-0436B50B8890}"/>
    <cellStyle name="Comma 5 4 8 2 2 2" xfId="31122" xr:uid="{5C2AB8B5-A73F-4FCC-AF90-57C166D98ABC}"/>
    <cellStyle name="Comma 5 4 8 2 2 3" xfId="30687" xr:uid="{E0BA424B-14C3-40B8-BACF-E009F7A5BEF5}"/>
    <cellStyle name="Comma 5 4 8 3" xfId="10174" xr:uid="{126C35F2-D091-47B6-B645-26AFB0694491}"/>
    <cellStyle name="Comma 5 4 8 3 2" xfId="20554" xr:uid="{3D4826B6-0EF4-4003-83B2-EDCF147287E8}"/>
    <cellStyle name="Comma 5 4 8 4" xfId="25150" xr:uid="{AEA9DE12-F05C-49F9-BCF2-0E58271C6F3E}"/>
    <cellStyle name="Comma 5 4 8 5" xfId="26622" xr:uid="{9B2279ED-8D13-41EF-B0F1-FE3DB7938777}"/>
    <cellStyle name="Comma 5 4 8 6" xfId="14888" xr:uid="{8B96C28A-B2B6-409E-9599-4F4859E521CC}"/>
    <cellStyle name="Comma 5 4 9" xfId="3861" xr:uid="{A30A1CB2-A210-4F10-856F-40B6121D2558}"/>
    <cellStyle name="Comma 5 4 9 2" xfId="8693" xr:uid="{1ED45EE7-2EA9-473D-86DE-E17D78E615AF}"/>
    <cellStyle name="Comma 5 4 9 2 2" xfId="19073" xr:uid="{278B5468-A8C2-4D77-B9D9-13FB01429D0E}"/>
    <cellStyle name="Comma 5 4 9 3" xfId="11526" xr:uid="{3D4477C4-5222-4F2D-8032-84C6717135D5}"/>
    <cellStyle name="Comma 5 4 9 3 2" xfId="21906" xr:uid="{81609EBF-B4EB-4152-B331-6F85F557B933}"/>
    <cellStyle name="Comma 5 4 9 4" xfId="27234" xr:uid="{60CC41BC-C2A6-4347-88DB-37769B7CA3D5}"/>
    <cellStyle name="Comma 5 4 9 5" xfId="26868" xr:uid="{DFF90D36-9659-4AAE-BA1B-59A41E577559}"/>
    <cellStyle name="Comma 5 4 9 6" xfId="16240" xr:uid="{F488F3F8-EB13-4588-8975-0230DAE4D758}"/>
    <cellStyle name="Comma 5 5" xfId="471" xr:uid="{00000000-0005-0000-0000-000018020000}"/>
    <cellStyle name="Comma 5 5 10" xfId="6610" xr:uid="{F68913B7-AB9A-423B-9BE1-EFB136CF76FE}"/>
    <cellStyle name="Comma 5 5 10 2" xfId="16990" xr:uid="{8FA09342-F31D-4E3E-9EDE-CFEFF2707D50}"/>
    <cellStyle name="Comma 5 5 11" xfId="9443" xr:uid="{3FF3BF7D-1FC3-4E33-960B-6813663D50E1}"/>
    <cellStyle name="Comma 5 5 11 2" xfId="19823" xr:uid="{C3E9E9FB-8587-4430-9E52-506174192954}"/>
    <cellStyle name="Comma 5 5 12" xfId="23560" xr:uid="{125990ED-B5A7-4AB8-9572-BF563C0E05B1}"/>
    <cellStyle name="Comma 5 5 13" xfId="12429" xr:uid="{022737FE-02B8-4339-8C4F-B93412874188}"/>
    <cellStyle name="Comma 5 5 2" xfId="472" xr:uid="{00000000-0005-0000-0000-000019020000}"/>
    <cellStyle name="Comma 5 5 2 10" xfId="9444" xr:uid="{925AA75C-30CF-4EA6-A444-1464D695D594}"/>
    <cellStyle name="Comma 5 5 2 10 2" xfId="19824" xr:uid="{C068C876-61E0-4591-85E9-E222158C415F}"/>
    <cellStyle name="Comma 5 5 2 11" xfId="23936" xr:uid="{FEA3F40E-8559-4999-954B-23BDB5010D03}"/>
    <cellStyle name="Comma 5 5 2 12" xfId="12507" xr:uid="{B305CE50-276F-4120-9C6D-6EE1DD38937B}"/>
    <cellStyle name="Comma 5 5 2 2" xfId="473" xr:uid="{00000000-0005-0000-0000-00001A020000}"/>
    <cellStyle name="Comma 5 5 2 2 10" xfId="13074" xr:uid="{35FF24D1-3374-49A1-94AB-48660EFC3E29}"/>
    <cellStyle name="Comma 5 5 2 2 2" xfId="1629" xr:uid="{00000000-0005-0000-0000-00001B020000}"/>
    <cellStyle name="Comma 5 5 2 2 2 2" xfId="3033" xr:uid="{00000000-0005-0000-0000-0000BC010000}"/>
    <cellStyle name="Comma 5 5 2 2 2 2 2" xfId="8113" xr:uid="{2AE85520-C8C8-457E-ACA9-529C269B9E3F}"/>
    <cellStyle name="Comma 5 5 2 2 2 2 2 2" xfId="28795" xr:uid="{D7A53197-3458-482B-840E-70A789FC1E24}"/>
    <cellStyle name="Comma 5 5 2 2 2 2 2 3" xfId="28240" xr:uid="{75899C5E-C4FB-419E-8A6B-99C3547D7C46}"/>
    <cellStyle name="Comma 5 5 2 2 2 2 2 4" xfId="18493" xr:uid="{36264E9A-D330-40AA-B391-E41E2315BC41}"/>
    <cellStyle name="Comma 5 5 2 2 2 2 3" xfId="10946" xr:uid="{BBEF4E85-2A45-41F4-AEDE-728924247D1F}"/>
    <cellStyle name="Comma 5 5 2 2 2 2 3 2" xfId="21326" xr:uid="{E9C5795C-00C5-4855-8AF9-5D6C25640AEC}"/>
    <cellStyle name="Comma 5 5 2 2 2 2 4" xfId="24162" xr:uid="{E433F28E-FBD0-461A-A44F-7B9039781C0F}"/>
    <cellStyle name="Comma 5 5 2 2 2 2 5" xfId="15660" xr:uid="{3F5497FD-51CD-4B7C-B9ED-AAA49343CBCE}"/>
    <cellStyle name="Comma 5 5 2 2 2 3" xfId="3547" xr:uid="{00000000-0005-0000-0000-00001B020000}"/>
    <cellStyle name="Comma 5 5 2 2 2 4" xfId="5569" xr:uid="{8149337E-E2F7-4BC3-B2AD-3A48DB4611B4}"/>
    <cellStyle name="Comma 5 5 2 2 2 4 2" xfId="29943" xr:uid="{0D010CB5-5F6A-4720-B93A-F2E76E3D3185}"/>
    <cellStyle name="Comma 5 5 2 2 2 5" xfId="23271" xr:uid="{324F7F2A-F9B4-427B-BAA0-884E742FA9CB}"/>
    <cellStyle name="Comma 5 5 2 2 2 6" xfId="13536" xr:uid="{FA17DD78-577E-4F4A-A4A3-79140DA28301}"/>
    <cellStyle name="Comma 5 5 2 2 3" xfId="1630" xr:uid="{00000000-0005-0000-0000-00001C020000}"/>
    <cellStyle name="Comma 5 5 2 2 3 2" xfId="4662" xr:uid="{B2F37315-6DCC-4AA8-91CB-5196813D8346}"/>
    <cellStyle name="Comma 5 5 2 2 3 2 2" xfId="9411" xr:uid="{E47A1DEC-3551-413C-B44C-FBAAD200C832}"/>
    <cellStyle name="Comma 5 5 2 2 3 2 2 2" xfId="19791" xr:uid="{AD92439A-7503-45C2-BAA6-A5D77D862B3A}"/>
    <cellStyle name="Comma 5 5 2 2 3 2 3" xfId="12244" xr:uid="{EC7FCFC4-452B-4FE3-BBC1-FCE6A21A9DDF}"/>
    <cellStyle name="Comma 5 5 2 2 3 2 3 2" xfId="22624" xr:uid="{62C16D63-B217-422C-A300-74BA0214C757}"/>
    <cellStyle name="Comma 5 5 2 2 3 2 4" xfId="26364" xr:uid="{C2C9F031-3AEA-4B32-94D5-A68C41FAC102}"/>
    <cellStyle name="Comma 5 5 2 2 3 2 5" xfId="25991" xr:uid="{B7C7B693-B722-4F40-ACDA-74BB51F20522}"/>
    <cellStyle name="Comma 5 5 2 2 3 2 6" xfId="16958" xr:uid="{4DE22B44-2151-4B51-9726-162B99792D9D}"/>
    <cellStyle name="Comma 5 5 2 2 3 3" xfId="22715" xr:uid="{92B2D0D1-AC90-443C-9981-82F2B0565022}"/>
    <cellStyle name="Comma 5 5 2 2 3 3 2" xfId="29897" xr:uid="{2E172FD6-8857-4391-B419-ABFDC80BB508}"/>
    <cellStyle name="Comma 5 5 2 2 3 4" xfId="30011" xr:uid="{90B5CBFA-773D-4DCA-9D81-2CAA54A6CBB0}"/>
    <cellStyle name="Comma 5 5 2 2 4" xfId="1628" xr:uid="{00000000-0005-0000-0000-00001D020000}"/>
    <cellStyle name="Comma 5 5 2 2 4 2" xfId="26906" xr:uid="{6F7A2ECF-25AB-4CBD-817C-55807B88D221}"/>
    <cellStyle name="Comma 5 5 2 2 4 3" xfId="26324" xr:uid="{947B228F-946F-4CAA-BA52-7D37CF416252}"/>
    <cellStyle name="Comma 5 5 2 2 5" xfId="4257" xr:uid="{F425CFC7-105B-4CC0-8870-3014D73014C3}"/>
    <cellStyle name="Comma 5 5 2 2 5 2" xfId="9029" xr:uid="{13C3FDE2-5559-4AEB-9363-A03CE57D7938}"/>
    <cellStyle name="Comma 5 5 2 2 5 2 2" xfId="19409" xr:uid="{E5AFDC7D-2E76-478B-A5FE-40C3176D389A}"/>
    <cellStyle name="Comma 5 5 2 2 5 2 3" xfId="31033" xr:uid="{4BA37740-99D8-4CB4-B471-35EA920B8290}"/>
    <cellStyle name="Comma 5 5 2 2 5 2 4" xfId="30688" xr:uid="{AC70B46C-F6DA-4750-B6ED-B64C9D0A9C69}"/>
    <cellStyle name="Comma 5 5 2 2 5 3" xfId="11862" xr:uid="{2A39EEE8-F51A-4BD9-908B-5D918AC6FF8E}"/>
    <cellStyle name="Comma 5 5 2 2 5 3 2" xfId="22242" xr:uid="{89075ACE-3FFD-40C2-9CDA-923A33AE603B}"/>
    <cellStyle name="Comma 5 5 2 2 5 4" xfId="28470" xr:uid="{B2944A0E-2792-4E36-A6CD-5BA38F961C86}"/>
    <cellStyle name="Comma 5 5 2 2 5 5" xfId="27173" xr:uid="{932979F3-F365-4C93-B50C-E510F37D9E15}"/>
    <cellStyle name="Comma 5 5 2 2 5 6" xfId="16576" xr:uid="{E20AC4C6-B379-465A-9BA2-31180D5B832E}"/>
    <cellStyle name="Comma 5 5 2 2 6" xfId="4867" xr:uid="{2C2AF93C-FB36-43A0-A025-409ECF6C1BDB}"/>
    <cellStyle name="Comma 5 5 2 2 6 2" xfId="28232" xr:uid="{9D1E46B6-8E75-4D25-932A-5044949B17DB}"/>
    <cellStyle name="Comma 5 5 2 2 6 3" xfId="27319" xr:uid="{6ECABCF4-B3A6-49C3-A88A-0474DCE8E380}"/>
    <cellStyle name="Comma 5 5 2 2 6 4" xfId="14159" xr:uid="{AE8ED646-516E-47B4-8B48-EF4F052525B9}"/>
    <cellStyle name="Comma 5 5 2 2 7" xfId="6612" xr:uid="{43DD63CF-7129-4C83-8E53-6FBBDEAA6ABB}"/>
    <cellStyle name="Comma 5 5 2 2 7 2" xfId="16992" xr:uid="{EBEC6825-98E7-4C94-BEFF-7A674D1AC88D}"/>
    <cellStyle name="Comma 5 5 2 2 8" xfId="9445" xr:uid="{35DFDB9E-357C-4E4D-BC65-96DC64BA8B9F}"/>
    <cellStyle name="Comma 5 5 2 2 8 2" xfId="19825" xr:uid="{63F93CB6-2331-402A-A896-3CC3EE713676}"/>
    <cellStyle name="Comma 5 5 2 2 9" xfId="24569" xr:uid="{E63E51D1-8FE3-41BB-B561-CB42C3286D6B}"/>
    <cellStyle name="Comma 5 5 2 3" xfId="1631" xr:uid="{00000000-0005-0000-0000-00001E020000}"/>
    <cellStyle name="Comma 5 5 2 3 2" xfId="3034" xr:uid="{00000000-0005-0000-0000-0000BD010000}"/>
    <cellStyle name="Comma 5 5 2 3 2 2" xfId="8114" xr:uid="{81A888E5-0B53-4D56-8867-69F92F7C8E25}"/>
    <cellStyle name="Comma 5 5 2 3 2 2 2" xfId="28796" xr:uid="{13DD1A7F-3F45-4FED-A2A0-862C422EBE30}"/>
    <cellStyle name="Comma 5 5 2 3 2 2 2 2" xfId="31219" xr:uid="{25CDBFA8-B5EF-4E3D-9F68-CCC9EBFB7FA2}"/>
    <cellStyle name="Comma 5 5 2 3 2 2 2 3" xfId="30690" xr:uid="{59C9BFCC-C44C-4B53-BDE8-EA9524F87295}"/>
    <cellStyle name="Comma 5 5 2 3 2 2 3" xfId="27584" xr:uid="{76712071-AC0C-4F27-A46D-F4350A722BE1}"/>
    <cellStyle name="Comma 5 5 2 3 2 2 4" xfId="18494" xr:uid="{F21898EA-35F5-4361-9A5F-73415AB73E23}"/>
    <cellStyle name="Comma 5 5 2 3 2 3" xfId="10947" xr:uid="{780B36F9-F617-4AC3-AAD9-1E6BB2051FF1}"/>
    <cellStyle name="Comma 5 5 2 3 2 3 2" xfId="21327" xr:uid="{840CEE2D-9C0C-4488-B440-5DD48AF1B74B}"/>
    <cellStyle name="Comma 5 5 2 3 2 4" xfId="23437" xr:uid="{0F501286-54E5-483D-ACF4-0264FCD9BB1E}"/>
    <cellStyle name="Comma 5 5 2 3 2 5" xfId="15661" xr:uid="{E9E1ABC4-1CE5-40E4-9EBF-F54843E28052}"/>
    <cellStyle name="Comma 5 5 2 3 3" xfId="3569" xr:uid="{00000000-0005-0000-0000-00001E020000}"/>
    <cellStyle name="Comma 5 5 2 3 4" xfId="4399" xr:uid="{EA2E7E2E-2E7D-462B-A6DA-299801D6D98F}"/>
    <cellStyle name="Comma 5 5 2 3 4 2" xfId="9171" xr:uid="{3A6F7C63-ECFF-4582-83D4-F800D01FB1DE}"/>
    <cellStyle name="Comma 5 5 2 3 4 2 2" xfId="19551" xr:uid="{5F2F7421-CB3C-4C0C-94E1-149CF08D1218}"/>
    <cellStyle name="Comma 5 5 2 3 4 2 3" xfId="31065" xr:uid="{5EB8706E-0031-40A6-9765-3B305E95095B}"/>
    <cellStyle name="Comma 5 5 2 3 4 2 4" xfId="30689" xr:uid="{033FE0DB-75AA-4554-B811-17A0F466E96D}"/>
    <cellStyle name="Comma 5 5 2 3 4 3" xfId="12004" xr:uid="{4E20C26B-F108-4724-AF70-22A9F8145129}"/>
    <cellStyle name="Comma 5 5 2 3 4 3 2" xfId="22384" xr:uid="{F2BB2F88-D0E0-46A0-B0FE-BE3E1067F817}"/>
    <cellStyle name="Comma 5 5 2 3 4 4" xfId="16718" xr:uid="{BBCC3D97-496B-477C-8300-8068167F31C0}"/>
    <cellStyle name="Comma 5 5 2 3 5" xfId="5570" xr:uid="{7CF632E3-4777-4439-BD13-C36956A9A848}"/>
    <cellStyle name="Comma 5 5 2 3 5 2" xfId="29702" xr:uid="{5D2D8791-0CFD-4C9F-850F-A68D1255BD93}"/>
    <cellStyle name="Comma 5 5 2 3 5 2 2" xfId="30964" xr:uid="{A2A588AE-3984-4379-8013-6E0918DDA01D}"/>
    <cellStyle name="Comma 5 5 2 3 6" xfId="24251" xr:uid="{7854BEE0-FF20-4F98-AC86-A079A6833A12}"/>
    <cellStyle name="Comma 5 5 2 3 7" xfId="13537" xr:uid="{A8C823ED-4DEA-421E-8373-07016424A5F0}"/>
    <cellStyle name="Comma 5 5 2 4" xfId="1632" xr:uid="{00000000-0005-0000-0000-00001F020000}"/>
    <cellStyle name="Comma 5 5 2 4 2" xfId="3032" xr:uid="{00000000-0005-0000-0000-0000BE010000}"/>
    <cellStyle name="Comma 5 5 2 4 2 2" xfId="8112" xr:uid="{8B105B21-38BE-4440-B53F-339A3295330A}"/>
    <cellStyle name="Comma 5 5 2 4 2 2 2" xfId="28794" xr:uid="{3E7456B3-67D8-4BF3-A48D-6285E2F25D2F}"/>
    <cellStyle name="Comma 5 5 2 4 2 2 3" xfId="25871" xr:uid="{1DF288C7-35BA-4D3C-A265-6D70B9DA86F9}"/>
    <cellStyle name="Comma 5 5 2 4 2 2 4" xfId="18492" xr:uid="{CE2976AD-3E7B-473B-965A-9DA68EBE92A3}"/>
    <cellStyle name="Comma 5 5 2 4 2 3" xfId="10945" xr:uid="{6E07D054-C5EB-4EAA-9513-8C4E2C0CF1DD}"/>
    <cellStyle name="Comma 5 5 2 4 2 3 2" xfId="21325" xr:uid="{31A1617B-2604-4938-AC05-828CCACCA05F}"/>
    <cellStyle name="Comma 5 5 2 4 2 4" xfId="23470" xr:uid="{7AF72A65-EEAA-4E38-92FE-48D0406D6851}"/>
    <cellStyle name="Comma 5 5 2 4 2 5" xfId="15659" xr:uid="{66C431FE-8B2F-4382-85F1-4C640BDEA1DA}"/>
    <cellStyle name="Comma 5 5 2 4 3" xfId="3639" xr:uid="{00000000-0005-0000-0000-00001F020000}"/>
    <cellStyle name="Comma 5 5 2 4 4" xfId="5571" xr:uid="{A7DC721F-42E5-4C1F-981A-40EAC95C2325}"/>
    <cellStyle name="Comma 5 5 2 4 4 2" xfId="29942" xr:uid="{31D45137-92A6-45CF-83E9-6D020EE1BB31}"/>
    <cellStyle name="Comma 5 5 2 4 5" xfId="23248" xr:uid="{B403172A-62E5-44D4-B009-CA7BFE2860E8}"/>
    <cellStyle name="Comma 5 5 2 4 6" xfId="13535" xr:uid="{6BF3DCE5-8388-4FEB-84E2-0D7EA09FD106}"/>
    <cellStyle name="Comma 5 5 2 5" xfId="1627" xr:uid="{00000000-0005-0000-0000-000020020000}"/>
    <cellStyle name="Comma 5 5 2 5 2" xfId="2606" xr:uid="{00000000-0005-0000-0000-0000BF010000}"/>
    <cellStyle name="Comma 5 5 2 5 2 2" xfId="7731" xr:uid="{56F37DDA-B19E-4AA9-A4F8-DE511DB10BE5}"/>
    <cellStyle name="Comma 5 5 2 5 2 2 2" xfId="18111" xr:uid="{D6606970-6866-4700-B917-902B70B2829F}"/>
    <cellStyle name="Comma 5 5 2 5 2 3" xfId="10564" xr:uid="{03D93D01-874D-4C7E-B6E8-6646DF361B5C}"/>
    <cellStyle name="Comma 5 5 2 5 2 3 2" xfId="20944" xr:uid="{E3A04422-6F5B-4D81-B99D-FEECA48FA414}"/>
    <cellStyle name="Comma 5 5 2 5 2 4" xfId="27997" xr:uid="{24F21F37-5917-4018-9E6C-C7641984E9BA}"/>
    <cellStyle name="Comma 5 5 2 5 2 5" xfId="26253" xr:uid="{80D89265-A39A-4A4D-AA40-3E6C2AF5F497}"/>
    <cellStyle name="Comma 5 5 2 5 2 6" xfId="15278" xr:uid="{63730937-422D-4A27-AD40-BFB4F5596BAE}"/>
    <cellStyle name="Comma 5 5 2 5 3" xfId="3550" xr:uid="{00000000-0005-0000-0000-000020020000}"/>
    <cellStyle name="Comma 5 5 2 5 4" xfId="5568" xr:uid="{EC7E76E4-1CD5-4119-9B58-FCAE4C6C9289}"/>
    <cellStyle name="Comma 5 5 2 5 4 2" xfId="29885" xr:uid="{9981A58F-D7D0-4204-A4F1-535CDEC7F29D}"/>
    <cellStyle name="Comma 5 5 2 5 5" xfId="22663" xr:uid="{F87EE0D8-7605-4BAC-B8D1-1FD6C5DA9D4A}"/>
    <cellStyle name="Comma 5 5 2 5 6" xfId="12994" xr:uid="{9588B1C1-B65E-4EBC-AB1D-043F75641582}"/>
    <cellStyle name="Comma 5 5 2 6" xfId="2275" xr:uid="{00000000-0005-0000-0000-0000BA010000}"/>
    <cellStyle name="Comma 5 5 2 6 2" xfId="7402" xr:uid="{BF98D419-FCB0-41D0-A353-A83259F5C528}"/>
    <cellStyle name="Comma 5 5 2 6 2 2" xfId="17782" xr:uid="{390025A4-9054-43F4-89A9-9036C01644E6}"/>
    <cellStyle name="Comma 5 5 2 6 3" xfId="10235" xr:uid="{FB622232-7D94-4CBB-9F81-C5A85FAA7DA9}"/>
    <cellStyle name="Comma 5 5 2 6 3 2" xfId="20615" xr:uid="{545544AA-0E46-4DF1-9D8F-C74045C244F0}"/>
    <cellStyle name="Comma 5 5 2 6 4" xfId="24119" xr:uid="{48234A69-540E-4466-AF7F-44BCDE98E2A4}"/>
    <cellStyle name="Comma 5 5 2 6 5" xfId="27405" xr:uid="{ABDC0F9F-59FE-4E0C-9BE7-F6D4523E26FE}"/>
    <cellStyle name="Comma 5 5 2 6 6" xfId="14949" xr:uid="{1DE065CC-4608-4C0C-8409-E1C6F2AC946A}"/>
    <cellStyle name="Comma 5 5 2 7" xfId="3814" xr:uid="{A67031BB-4D52-4448-AB9D-D3F77FED678A}"/>
    <cellStyle name="Comma 5 5 2 7 2" xfId="8648" xr:uid="{4D276026-51BE-40B5-8A76-89745AA2C8E2}"/>
    <cellStyle name="Comma 5 5 2 7 2 2" xfId="19028" xr:uid="{A57E13C3-EBCF-453E-AE03-2188BAE1E0FF}"/>
    <cellStyle name="Comma 5 5 2 7 3" xfId="11481" xr:uid="{AC1120BC-EF38-4262-B0D1-BB10C54203BF}"/>
    <cellStyle name="Comma 5 5 2 7 3 2" xfId="21861" xr:uid="{25F3E778-9F05-41FB-B597-A8827EBEAE67}"/>
    <cellStyle name="Comma 5 5 2 7 4" xfId="26802" xr:uid="{FE9D49E4-1E54-4FAA-9138-988B81FAB27A}"/>
    <cellStyle name="Comma 5 5 2 7 5" xfId="28256" xr:uid="{BF69C093-3389-4484-9625-540DA25850F9}"/>
    <cellStyle name="Comma 5 5 2 7 6" xfId="16195" xr:uid="{14093B26-44B4-4D8D-85EC-F686ACA6DA89}"/>
    <cellStyle name="Comma 5 5 2 8" xfId="4866" xr:uid="{3F5F929F-AD2B-4FC4-AE06-B544850F07D3}"/>
    <cellStyle name="Comma 5 5 2 8 2" xfId="14158" xr:uid="{90DC75DC-4445-4B30-87EE-A4B6763538F9}"/>
    <cellStyle name="Comma 5 5 2 9" xfId="6611" xr:uid="{144C1629-C8C1-4821-87C6-162C8052B7EA}"/>
    <cellStyle name="Comma 5 5 2 9 2" xfId="16991" xr:uid="{DC45AB9B-391D-443C-B724-97D3B0C0202B}"/>
    <cellStyle name="Comma 5 5 3" xfId="474" xr:uid="{00000000-0005-0000-0000-000021020000}"/>
    <cellStyle name="Comma 5 5 3 10" xfId="12665" xr:uid="{D68EB013-F254-4863-ACEC-DA60B3543A3D}"/>
    <cellStyle name="Comma 5 5 3 2" xfId="1634" xr:uid="{00000000-0005-0000-0000-000022020000}"/>
    <cellStyle name="Comma 5 5 3 2 2" xfId="3035" xr:uid="{00000000-0005-0000-0000-0000C1010000}"/>
    <cellStyle name="Comma 5 5 3 2 2 2" xfId="8115" xr:uid="{6E923544-D563-4AE9-AE26-D3443DC7A6E3}"/>
    <cellStyle name="Comma 5 5 3 2 2 2 2" xfId="28797" xr:uid="{A55DA19D-13DF-4F01-8DC7-CB9DD8A0BF5D}"/>
    <cellStyle name="Comma 5 5 3 2 2 2 3" xfId="25895" xr:uid="{8077C871-5A3E-4EEB-A4E9-B37044B9AE3E}"/>
    <cellStyle name="Comma 5 5 3 2 2 2 4" xfId="18495" xr:uid="{5E3D5AAD-60D9-4BCC-90B8-A77A41D99312}"/>
    <cellStyle name="Comma 5 5 3 2 2 3" xfId="10948" xr:uid="{BE9B532B-5792-47DA-985D-55AE26C1EA63}"/>
    <cellStyle name="Comma 5 5 3 2 2 3 2" xfId="21328" xr:uid="{41026603-F574-491F-BCF3-37117BEB63D1}"/>
    <cellStyle name="Comma 5 5 3 2 2 4" xfId="25691" xr:uid="{5FA3279B-2654-4CA2-BACD-F90F9D86C517}"/>
    <cellStyle name="Comma 5 5 3 2 2 5" xfId="15662" xr:uid="{EB3C57A3-4285-47DF-B10F-BAA31E0E0EA4}"/>
    <cellStyle name="Comma 5 5 3 2 3" xfId="2084" xr:uid="{00000000-0005-0000-0000-000022020000}"/>
    <cellStyle name="Comma 5 5 3 2 4" xfId="5572" xr:uid="{7F7B9B60-E209-4826-8772-73BB4FDBD1ED}"/>
    <cellStyle name="Comma 5 5 3 2 4 2" xfId="29944" xr:uid="{6B08990C-50CE-496C-AF55-F4679CB10C17}"/>
    <cellStyle name="Comma 5 5 3 2 5" xfId="24166" xr:uid="{E7FDD2E5-1D1F-4CAC-8B51-254CB0BA565F}"/>
    <cellStyle name="Comma 5 5 3 2 6" xfId="13538" xr:uid="{539FD750-BD35-44FD-B4C4-DE5B1C8545BD}"/>
    <cellStyle name="Comma 5 5 3 3" xfId="1635" xr:uid="{00000000-0005-0000-0000-000023020000}"/>
    <cellStyle name="Comma 5 5 3 3 2" xfId="2670" xr:uid="{00000000-0005-0000-0000-0000C2010000}"/>
    <cellStyle name="Comma 5 5 3 3 2 2" xfId="7794" xr:uid="{4A10F71E-744D-4E1A-A1FE-41BDC13EC78E}"/>
    <cellStyle name="Comma 5 5 3 3 2 2 2" xfId="18174" xr:uid="{F479C927-2FBF-456E-962F-2BB26B8B5E78}"/>
    <cellStyle name="Comma 5 5 3 3 2 3" xfId="10627" xr:uid="{614256B1-AE40-4025-9914-9B24BC6C1ECC}"/>
    <cellStyle name="Comma 5 5 3 3 2 3 2" xfId="21007" xr:uid="{02977913-50DA-4A6B-9B82-7FA563FE47D2}"/>
    <cellStyle name="Comma 5 5 3 3 2 4" xfId="15341" xr:uid="{85A9ECBF-14B8-44B5-B486-82C0EDA7446D}"/>
    <cellStyle name="Comma 5 5 3 3 2 5" xfId="30428" xr:uid="{DD045C8D-2616-4424-BD5E-1B33066A33C9}"/>
    <cellStyle name="Comma 5 5 3 3 3" xfId="3632" xr:uid="{00000000-0005-0000-0000-000023020000}"/>
    <cellStyle name="Comma 5 5 3 3 4" xfId="5573" xr:uid="{D0F45DDC-9CDB-4C3E-93A0-24657C4062B9}"/>
    <cellStyle name="Comma 5 5 3 3 4 2" xfId="29896" xr:uid="{531BF005-CF26-4DAC-B1C2-BD66BC46E9D9}"/>
    <cellStyle name="Comma 5 5 3 3 5" xfId="23178" xr:uid="{74BC34BA-9E64-4536-9EB6-4B30CE239A63}"/>
    <cellStyle name="Comma 5 5 3 3 6" xfId="13073" xr:uid="{0E9C5BEA-DDA4-49FE-9724-C62B2409A9EA}"/>
    <cellStyle name="Comma 5 5 3 4" xfId="1633" xr:uid="{00000000-0005-0000-0000-000024020000}"/>
    <cellStyle name="Comma 5 5 3 4 2" xfId="4678" xr:uid="{B9CA75EE-6848-4AA5-B3D9-A7A171A3E051}"/>
    <cellStyle name="Comma 5 5 3 4 2 2" xfId="9416" xr:uid="{087A5C71-72A9-4C8C-8DC8-0B8A6B8E408D}"/>
    <cellStyle name="Comma 5 5 3 4 2 2 2" xfId="19796" xr:uid="{9FFFEBDC-B576-4F5E-8F99-42E4A0658875}"/>
    <cellStyle name="Comma 5 5 3 4 2 3" xfId="12249" xr:uid="{85F2F8A1-E1FC-46CB-B89B-6890C3DA8F52}"/>
    <cellStyle name="Comma 5 5 3 4 2 3 2" xfId="22629" xr:uid="{80D3B82D-12B4-47BF-AF61-83494EAD79A3}"/>
    <cellStyle name="Comma 5 5 3 4 2 4" xfId="28749" xr:uid="{93D84A67-D8DB-4673-83D2-4A6F044EE3BD}"/>
    <cellStyle name="Comma 5 5 3 4 2 5" xfId="27882" xr:uid="{D4E4B022-58AA-4ECF-86C5-24D758213D37}"/>
    <cellStyle name="Comma 5 5 3 4 2 6" xfId="16963" xr:uid="{3D84CB5F-A64D-43EB-A36F-70360BC76100}"/>
    <cellStyle name="Comma 5 5 3 4 3" xfId="24912" xr:uid="{5AB78E44-B5D0-4CFE-B1B8-4AE603F2D5C7}"/>
    <cellStyle name="Comma 5 5 3 5" xfId="4122" xr:uid="{F9973A0F-8A84-4C8A-80C2-6CF63390BF41}"/>
    <cellStyle name="Comma 5 5 3 5 2" xfId="8894" xr:uid="{B4833EEF-FAF9-469A-BCFF-08E2012902FC}"/>
    <cellStyle name="Comma 5 5 3 5 2 2" xfId="29006" xr:uid="{32F70AF6-8302-4259-9DC0-5AD688E9A765}"/>
    <cellStyle name="Comma 5 5 3 5 2 3" xfId="26009" xr:uid="{16F9C4AC-6605-4138-A205-E6C3179E3361}"/>
    <cellStyle name="Comma 5 5 3 5 2 4" xfId="19274" xr:uid="{B1A78896-43A9-4257-9712-3F3BAB8CA8B2}"/>
    <cellStyle name="Comma 5 5 3 5 2 5" xfId="31008" xr:uid="{58E598E3-3590-49F1-B280-EAD888A0713F}"/>
    <cellStyle name="Comma 5 5 3 5 3" xfId="11727" xr:uid="{833A21B9-B28B-48B7-BD91-F8EC505AE039}"/>
    <cellStyle name="Comma 5 5 3 5 3 2" xfId="22107" xr:uid="{6156231B-96D6-4D21-87C3-5B1C08A493DB}"/>
    <cellStyle name="Comma 5 5 3 5 4" xfId="22814" xr:uid="{CD5E9768-2E2D-485A-86C2-AC5CCD484776}"/>
    <cellStyle name="Comma 5 5 3 5 5" xfId="16441" xr:uid="{0BE3CE96-FC58-4E66-9786-5D9089BF5F79}"/>
    <cellStyle name="Comma 5 5 3 6" xfId="4868" xr:uid="{6CDB7086-3F7E-4B8C-83B7-15AF5968925D}"/>
    <cellStyle name="Comma 5 5 3 6 2" xfId="26472" xr:uid="{40C01BE4-3B4B-422B-B13D-EBDE566684C9}"/>
    <cellStyle name="Comma 5 5 3 6 3" xfId="25840" xr:uid="{636C888B-6D95-4AA4-9C85-D683CEE26CB5}"/>
    <cellStyle name="Comma 5 5 3 6 4" xfId="14160" xr:uid="{7AA3EFD5-48D3-4C89-81A7-2C1BBA541F72}"/>
    <cellStyle name="Comma 5 5 3 7" xfId="6613" xr:uid="{0422C13C-3179-47EE-9788-B0849F0D399F}"/>
    <cellStyle name="Comma 5 5 3 7 2" xfId="27334" xr:uid="{BB97225F-869E-462C-90A4-0FE2082968C7}"/>
    <cellStyle name="Comma 5 5 3 7 3" xfId="28383" xr:uid="{3876D861-CFB1-4352-8288-3939E4C2C2C6}"/>
    <cellStyle name="Comma 5 5 3 7 4" xfId="16993" xr:uid="{FD311E95-5931-4C7E-A2D6-4460925E8CF1}"/>
    <cellStyle name="Comma 5 5 3 8" xfId="9446" xr:uid="{D9A5DF78-B22F-4F63-B7FD-1261471BEB62}"/>
    <cellStyle name="Comma 5 5 3 8 2" xfId="19826" xr:uid="{CAEEA5C0-94B0-4D14-97A6-13D067BE12C3}"/>
    <cellStyle name="Comma 5 5 3 9" xfId="24290" xr:uid="{434FB94B-F66A-4EC7-B85E-453360D49FFB}"/>
    <cellStyle name="Comma 5 5 4" xfId="475" xr:uid="{00000000-0005-0000-0000-000025020000}"/>
    <cellStyle name="Comma 5 5 4 10" xfId="13539" xr:uid="{52959F97-844D-4783-8588-821405EEC601}"/>
    <cellStyle name="Comma 5 5 4 2" xfId="1637" xr:uid="{00000000-0005-0000-0000-000026020000}"/>
    <cellStyle name="Comma 5 5 4 2 2" xfId="23668" xr:uid="{BE20CEF4-E54C-4E87-9F90-20E06B4A9C52}"/>
    <cellStyle name="Comma 5 5 4 2 2 2" xfId="29804" xr:uid="{75BDAE03-1549-48B9-83F3-375AF8EEC7A4}"/>
    <cellStyle name="Comma 5 5 4 2 2 2 2" xfId="30692" xr:uid="{AF1A20E1-C8F0-45DD-A69C-428A1597AB3F}"/>
    <cellStyle name="Comma 5 5 4 2 3" xfId="25591" xr:uid="{C5C79797-796D-481F-AAE7-1B994078CEAF}"/>
    <cellStyle name="Comma 5 5 4 2 4" xfId="30050" xr:uid="{4FD2E640-EF0A-4B6E-AE70-83AC36DAACDC}"/>
    <cellStyle name="Comma 5 5 4 3" xfId="1638" xr:uid="{00000000-0005-0000-0000-000027020000}"/>
    <cellStyle name="Comma 5 5 4 4" xfId="1636" xr:uid="{00000000-0005-0000-0000-000028020000}"/>
    <cellStyle name="Comma 5 5 4 5" xfId="4400" xr:uid="{4AD22D2F-7376-4F6D-A8EB-D20D9398390F}"/>
    <cellStyle name="Comma 5 5 4 5 2" xfId="9172" xr:uid="{9CE4E2A7-06F7-4802-860E-3DB1A4C80443}"/>
    <cellStyle name="Comma 5 5 4 5 2 2" xfId="19552" xr:uid="{B4626BF8-4DAE-43DD-97D7-40333803E923}"/>
    <cellStyle name="Comma 5 5 4 5 2 3" xfId="31066" xr:uid="{7DC98981-9C7C-4223-A8C3-16FADEBAB0FA}"/>
    <cellStyle name="Comma 5 5 4 5 2 4" xfId="30691" xr:uid="{20EB5551-7940-4282-AE60-DB9923A87B4E}"/>
    <cellStyle name="Comma 5 5 4 5 3" xfId="12005" xr:uid="{08672713-E368-4414-8B05-B6F4ECCB6DAE}"/>
    <cellStyle name="Comma 5 5 4 5 3 2" xfId="22385" xr:uid="{8ADE4E6C-E077-48DC-AA62-B39F989094CC}"/>
    <cellStyle name="Comma 5 5 4 5 4" xfId="16719" xr:uid="{6F6E83C0-7BA6-4A15-BCFE-388011EE79AD}"/>
    <cellStyle name="Comma 5 5 4 6" xfId="4869" xr:uid="{6E7E2566-A69B-4335-AA59-9A2F4590121A}"/>
    <cellStyle name="Comma 5 5 4 6 2" xfId="14161" xr:uid="{59928C80-8214-4158-8CD6-159958BAF16E}"/>
    <cellStyle name="Comma 5 5 4 7" xfId="6614" xr:uid="{A2CA9998-405C-4801-9A0E-B5BB04470654}"/>
    <cellStyle name="Comma 5 5 4 7 2" xfId="16994" xr:uid="{279A185E-3C1E-475E-8598-F1442AD8668E}"/>
    <cellStyle name="Comma 5 5 4 8" xfId="9447" xr:uid="{979640D8-5E91-465F-815A-815C85C850AB}"/>
    <cellStyle name="Comma 5 5 4 8 2" xfId="19827" xr:uid="{A9F6BBF3-22DA-4DDF-AD3E-974E90743E99}"/>
    <cellStyle name="Comma 5 5 4 9" xfId="24857" xr:uid="{7FB1EF52-225D-4725-95B0-54202D5468A1}"/>
    <cellStyle name="Comma 5 5 5" xfId="1639" xr:uid="{00000000-0005-0000-0000-000029020000}"/>
    <cellStyle name="Comma 5 5 5 2" xfId="2870" xr:uid="{00000000-0005-0000-0000-0000C4010000}"/>
    <cellStyle name="Comma 5 5 5 2 2" xfId="7987" xr:uid="{29A84986-E58A-40F7-9B87-AA807030AA62}"/>
    <cellStyle name="Comma 5 5 5 2 2 2" xfId="25986" xr:uid="{16F92FF8-15CB-49E9-8F0C-FB6B355921A2}"/>
    <cellStyle name="Comma 5 5 5 2 2 2 2" xfId="31170" xr:uid="{3DC96652-2A4E-41B6-B5B5-AF5C41938E4F}"/>
    <cellStyle name="Comma 5 5 5 2 2 2 3" xfId="30693" xr:uid="{727C6657-9979-41CA-8FB2-D04CBFA2548B}"/>
    <cellStyle name="Comma 5 5 5 2 2 3" xfId="27412" xr:uid="{7327C762-DEAA-4740-8A92-318B57A0103E}"/>
    <cellStyle name="Comma 5 5 5 2 2 4" xfId="18367" xr:uid="{B9DAF87E-9808-4299-8F2C-975A54FF0ED6}"/>
    <cellStyle name="Comma 5 5 5 2 3" xfId="10820" xr:uid="{113CAD9F-03B5-4D0F-A2E4-549095C74A3F}"/>
    <cellStyle name="Comma 5 5 5 2 3 2" xfId="21200" xr:uid="{E8ED0350-EDF4-449C-8119-28C3857B0170}"/>
    <cellStyle name="Comma 5 5 5 2 4" xfId="25466" xr:uid="{2EEC30B5-A9EF-42AB-ADED-C066D036447C}"/>
    <cellStyle name="Comma 5 5 5 2 5" xfId="15534" xr:uid="{475D9237-6398-4066-BFFA-E5234E9258FD}"/>
    <cellStyle name="Comma 5 5 5 3" xfId="3613" xr:uid="{00000000-0005-0000-0000-000029020000}"/>
    <cellStyle name="Comma 5 5 5 4" xfId="5574" xr:uid="{4F1CE6FF-AA71-481C-8BF2-B8FC09BA5009}"/>
    <cellStyle name="Comma 5 5 5 4 2" xfId="29841" xr:uid="{232E3991-FF0B-45E7-A910-79D7101065D5}"/>
    <cellStyle name="Comma 5 5 5 5" xfId="23624" xr:uid="{D0C5F40A-D787-4A26-B4CF-4EE64D5B9F34}"/>
    <cellStyle name="Comma 5 5 5 6" xfId="13363" xr:uid="{2E4F9569-2F0D-4B42-B37C-29F96F2C4216}"/>
    <cellStyle name="Comma 5 5 6" xfId="1640" xr:uid="{00000000-0005-0000-0000-00002A020000}"/>
    <cellStyle name="Comma 5 5 6 2" xfId="2443" xr:uid="{00000000-0005-0000-0000-0000C5010000}"/>
    <cellStyle name="Comma 5 5 6 2 2" xfId="7568" xr:uid="{0E384CDF-EC04-4AB2-B167-3E9A5731DB57}"/>
    <cellStyle name="Comma 5 5 6 2 2 2" xfId="17948" xr:uid="{71FA7491-3B38-4BA2-BADD-889276EC9B89}"/>
    <cellStyle name="Comma 5 5 6 2 3" xfId="10401" xr:uid="{AD6131B3-BBA5-46AB-B806-9320D29F340C}"/>
    <cellStyle name="Comma 5 5 6 2 3 2" xfId="20781" xr:uid="{B13600EA-D6DF-4EA7-B63A-BBA19B5A0581}"/>
    <cellStyle name="Comma 5 5 6 2 4" xfId="27108" xr:uid="{AB827138-78E5-4DAF-A0A0-D965DA151480}"/>
    <cellStyle name="Comma 5 5 6 2 5" xfId="26430" xr:uid="{F013FF34-42E7-41E6-B800-2B1CF255EDCF}"/>
    <cellStyle name="Comma 5 5 6 2 6" xfId="15115" xr:uid="{EA2A9E5A-F293-4AFA-AC72-7D67370376C1}"/>
    <cellStyle name="Comma 5 5 6 3" xfId="3694" xr:uid="{00000000-0005-0000-0000-00002A020000}"/>
    <cellStyle name="Comma 5 5 6 4" xfId="5575" xr:uid="{B5BA4AD0-DC02-456E-A640-580BDC9DB8DF}"/>
    <cellStyle name="Comma 5 5 6 4 2" xfId="29859" xr:uid="{57A21993-13B3-4F68-9E76-EAB12ABFCDAB}"/>
    <cellStyle name="Comma 5 5 6 5" xfId="23466" xr:uid="{3EB5FC1B-5E47-47CA-BC98-1616598D5F2B}"/>
    <cellStyle name="Comma 5 5 6 6" xfId="12831" xr:uid="{DA9C056C-3B55-42DB-89ED-804B52FCC034}"/>
    <cellStyle name="Comma 5 5 7" xfId="1626" xr:uid="{00000000-0005-0000-0000-00002B020000}"/>
    <cellStyle name="Comma 5 5 7 2" xfId="2197" xr:uid="{00000000-0005-0000-0000-0000B9010000}"/>
    <cellStyle name="Comma 5 5 7 2 2" xfId="7324" xr:uid="{60A9C9F5-0888-44FB-A61A-088452754AF8}"/>
    <cellStyle name="Comma 5 5 7 2 2 2" xfId="17704" xr:uid="{9DFAE71D-3CF0-41D5-A132-3F367A7B4522}"/>
    <cellStyle name="Comma 5 5 7 2 3" xfId="10157" xr:uid="{902EA43B-AA92-451D-9A23-84C0CFC3C463}"/>
    <cellStyle name="Comma 5 5 7 2 3 2" xfId="20537" xr:uid="{7BB306FB-53BD-4B76-A88C-2E46E6DAF0EF}"/>
    <cellStyle name="Comma 5 5 7 2 4" xfId="27268" xr:uid="{F9A93237-4771-4507-841A-E0028EFD4773}"/>
    <cellStyle name="Comma 5 5 7 2 5" xfId="27538" xr:uid="{A91A1F1E-F001-4F27-81D4-EA59774C3354}"/>
    <cellStyle name="Comma 5 5 7 2 6" xfId="14871" xr:uid="{5C1D607C-DE55-4E8C-BB31-6AE40BC46878}"/>
    <cellStyle name="Comma 5 5 7 3" xfId="2075" xr:uid="{00000000-0005-0000-0000-00002B020000}"/>
    <cellStyle name="Comma 5 5 7 4" xfId="24412" xr:uid="{36ED9414-6024-4C62-872F-AAB37126E048}"/>
    <cellStyle name="Comma 5 5 8" xfId="3862" xr:uid="{BB40D789-347F-4EEE-90F2-9CD69067EE82}"/>
    <cellStyle name="Comma 5 5 8 2" xfId="8694" xr:uid="{9AC2FF51-5884-4416-8AA7-99DEB4C93414}"/>
    <cellStyle name="Comma 5 5 8 2 2" xfId="19074" xr:uid="{D9087CDC-1BF9-44A7-942A-4E4300147E7C}"/>
    <cellStyle name="Comma 5 5 8 3" xfId="11527" xr:uid="{2226F7C8-E552-4431-83FD-43EEB0C89BE2}"/>
    <cellStyle name="Comma 5 5 8 3 2" xfId="21907" xr:uid="{E0D8DC67-387B-47A9-B90F-611BE4F644CB}"/>
    <cellStyle name="Comma 5 5 8 4" xfId="27257" xr:uid="{C3B1FE98-E167-4B42-A1A5-6B0CA8C6C9CC}"/>
    <cellStyle name="Comma 5 5 8 5" xfId="27528" xr:uid="{50DD4C2B-E28F-48EA-93F2-2D2DE77BD327}"/>
    <cellStyle name="Comma 5 5 8 6" xfId="16241" xr:uid="{AD88B16B-0A6C-452A-AD27-7870C55AC2FD}"/>
    <cellStyle name="Comma 5 5 9" xfId="4865" xr:uid="{B96B2491-42C5-4567-9EF8-BEC2D1E7545A}"/>
    <cellStyle name="Comma 5 5 9 2" xfId="26548" xr:uid="{134CF6A7-AB77-467B-8E41-7C60BAEA582B}"/>
    <cellStyle name="Comma 5 5 9 3" xfId="26083" xr:uid="{A12382A4-48B3-4796-98C1-5472E8FD67FF}"/>
    <cellStyle name="Comma 5 5 9 4" xfId="14157" xr:uid="{F3D6CAA8-4E24-4DDA-AA85-AB4D929CC559}"/>
    <cellStyle name="Comma 5 6" xfId="476" xr:uid="{00000000-0005-0000-0000-00002C020000}"/>
    <cellStyle name="Comma 5 6 10" xfId="6615" xr:uid="{4631C7B0-5C00-4CE0-8E11-16DD7869E95A}"/>
    <cellStyle name="Comma 5 6 10 2" xfId="16995" xr:uid="{7A6C54D8-02D6-429F-A42C-8E718AD5DFFE}"/>
    <cellStyle name="Comma 5 6 11" xfId="9448" xr:uid="{0817B479-15F8-4772-92B0-336A3AAC008A}"/>
    <cellStyle name="Comma 5 6 11 2" xfId="19828" xr:uid="{55B5DE64-A888-4BDD-8E24-20AF3620EF38}"/>
    <cellStyle name="Comma 5 6 12" xfId="23252" xr:uid="{5847251C-B219-4630-9A49-4180AEBB92B2}"/>
    <cellStyle name="Comma 5 6 13" xfId="12491" xr:uid="{EB278AF2-1EFC-48A1-BAA3-6917F0523B0C}"/>
    <cellStyle name="Comma 5 6 2" xfId="477" xr:uid="{00000000-0005-0000-0000-00002D020000}"/>
    <cellStyle name="Comma 5 6 2 10" xfId="9449" xr:uid="{E37CCC6A-49F8-4C59-90E3-E68DF5B33094}"/>
    <cellStyle name="Comma 5 6 2 10 2" xfId="19829" xr:uid="{361AB468-D565-4E6D-A09E-0B8E69EE5726}"/>
    <cellStyle name="Comma 5 6 2 11" xfId="24862" xr:uid="{4A5F0AD4-A439-4F36-82D8-67A6150E45A6}"/>
    <cellStyle name="Comma 5 6 2 12" xfId="12508" xr:uid="{1918E5B2-94C3-4D29-A3BC-9F3126EC19AA}"/>
    <cellStyle name="Comma 5 6 2 2" xfId="478" xr:uid="{00000000-0005-0000-0000-00002E020000}"/>
    <cellStyle name="Comma 5 6 2 2 10" xfId="13076" xr:uid="{7F6D88B7-EE84-4B56-87E6-68195EA61EE9}"/>
    <cellStyle name="Comma 5 6 2 2 2" xfId="1644" xr:uid="{00000000-0005-0000-0000-00002F020000}"/>
    <cellStyle name="Comma 5 6 2 2 2 2" xfId="3037" xr:uid="{00000000-0005-0000-0000-0000C9010000}"/>
    <cellStyle name="Comma 5 6 2 2 2 2 2" xfId="8117" xr:uid="{13C664D6-8F08-440D-A9C4-5CC6CDB949F4}"/>
    <cellStyle name="Comma 5 6 2 2 2 2 2 2" xfId="28799" xr:uid="{6BB8A824-ABEF-4125-8742-F9940CAA7413}"/>
    <cellStyle name="Comma 5 6 2 2 2 2 2 3" xfId="26173" xr:uid="{CE3052D4-B364-445E-AFF8-5FBD2024463F}"/>
    <cellStyle name="Comma 5 6 2 2 2 2 2 4" xfId="18497" xr:uid="{12F04B86-DCA1-4EB9-A5D4-F44D51920EFD}"/>
    <cellStyle name="Comma 5 6 2 2 2 2 3" xfId="10950" xr:uid="{0DFBAED6-CE41-4977-AC84-6FF4D775334E}"/>
    <cellStyle name="Comma 5 6 2 2 2 2 3 2" xfId="21330" xr:uid="{5BA0FFA3-55B2-4543-B4AB-6DE34D11799D}"/>
    <cellStyle name="Comma 5 6 2 2 2 2 4" xfId="25213" xr:uid="{39FEBC27-FB7B-46B5-AE79-C04E454412EC}"/>
    <cellStyle name="Comma 5 6 2 2 2 2 5" xfId="15664" xr:uid="{3B247BE5-DA95-4BFE-9265-B2B51170AFF7}"/>
    <cellStyle name="Comma 5 6 2 2 2 3" xfId="3631" xr:uid="{00000000-0005-0000-0000-00002F020000}"/>
    <cellStyle name="Comma 5 6 2 2 2 4" xfId="5577" xr:uid="{6D3BDC34-D827-46F7-88BE-922304634FC0}"/>
    <cellStyle name="Comma 5 6 2 2 2 4 2" xfId="29946" xr:uid="{5B635471-5052-46FB-B146-0AFDD2B36BB8}"/>
    <cellStyle name="Comma 5 6 2 2 2 5" xfId="23107" xr:uid="{9CFBFF4A-AACF-4C42-972E-6670CAEF7B56}"/>
    <cellStyle name="Comma 5 6 2 2 2 6" xfId="13541" xr:uid="{E9C2FC4A-4DB4-45EE-844D-58014A703BCA}"/>
    <cellStyle name="Comma 5 6 2 2 3" xfId="1645" xr:uid="{00000000-0005-0000-0000-000030020000}"/>
    <cellStyle name="Comma 5 6 2 2 3 2" xfId="3774" xr:uid="{52C0A8FE-1672-4A0B-98CC-065396CA1D15}"/>
    <cellStyle name="Comma 5 6 2 2 3 2 2" xfId="8616" xr:uid="{64BD4978-527D-4288-B2AB-FBF9C340B835}"/>
    <cellStyle name="Comma 5 6 2 2 3 2 2 2" xfId="18996" xr:uid="{BE87114A-A879-451A-904F-9B8394E04AD9}"/>
    <cellStyle name="Comma 5 6 2 2 3 2 3" xfId="11449" xr:uid="{484B0271-B7DE-48CC-BC39-BD671855720F}"/>
    <cellStyle name="Comma 5 6 2 2 3 2 3 2" xfId="21829" xr:uid="{A82818FE-8A85-4A83-9105-B98121CD5D49}"/>
    <cellStyle name="Comma 5 6 2 2 3 2 4" xfId="28041" xr:uid="{E8790A02-C6B4-4E08-B93B-1543C39976AC}"/>
    <cellStyle name="Comma 5 6 2 2 3 2 5" xfId="28354" xr:uid="{A5FDD8F2-E7A6-4DFB-92B1-23B2DA4ED5A9}"/>
    <cellStyle name="Comma 5 6 2 2 3 2 6" xfId="16163" xr:uid="{3F8CAF59-7B9A-4C41-A777-B69CB3B25928}"/>
    <cellStyle name="Comma 5 6 2 2 3 3" xfId="23467" xr:uid="{1555F18E-3585-42BA-B21C-3F5224485A58}"/>
    <cellStyle name="Comma 5 6 2 2 3 3 2" xfId="29899" xr:uid="{E6772AFF-F70E-4799-AD63-89E737EDB507}"/>
    <cellStyle name="Comma 5 6 2 2 3 4" xfId="30012" xr:uid="{D420D383-93D8-4BAC-8C64-58B618B5958B}"/>
    <cellStyle name="Comma 5 6 2 2 4" xfId="1643" xr:uid="{00000000-0005-0000-0000-000031020000}"/>
    <cellStyle name="Comma 5 6 2 2 4 2" xfId="26909" xr:uid="{666AAA86-1F0C-4D09-92AE-DEB1BB345679}"/>
    <cellStyle name="Comma 5 6 2 2 4 3" xfId="26326" xr:uid="{BEE176BE-0587-4DAF-B5D8-95DE1ABCEAEC}"/>
    <cellStyle name="Comma 5 6 2 2 5" xfId="4258" xr:uid="{C071F0C2-7FF9-419E-AB53-1A006D8F91B9}"/>
    <cellStyle name="Comma 5 6 2 2 5 2" xfId="9030" xr:uid="{285A04F3-6FB7-4F5B-8BC6-3FCCB88A082D}"/>
    <cellStyle name="Comma 5 6 2 2 5 2 2" xfId="19410" xr:uid="{1D6CE86A-4B28-4E17-B4CA-9401F4858BAC}"/>
    <cellStyle name="Comma 5 6 2 2 5 2 3" xfId="31034" xr:uid="{1EA9922A-E309-408C-BB74-3D1F5E1A14F2}"/>
    <cellStyle name="Comma 5 6 2 2 5 2 4" xfId="30694" xr:uid="{885FB70C-6BB5-4532-A96A-20D44FAFED30}"/>
    <cellStyle name="Comma 5 6 2 2 5 3" xfId="11863" xr:uid="{AA7B603D-CCF5-46C0-805C-CEDE698D7B9D}"/>
    <cellStyle name="Comma 5 6 2 2 5 3 2" xfId="22243" xr:uid="{AFB1E244-0332-4A88-A911-B4D13437BB6F}"/>
    <cellStyle name="Comma 5 6 2 2 5 4" xfId="28691" xr:uid="{0733BD59-3F00-421F-A046-E4A0EDF2EDAF}"/>
    <cellStyle name="Comma 5 6 2 2 5 5" xfId="26458" xr:uid="{3079EAE1-684B-4BD4-876B-9ECEB73EE7D2}"/>
    <cellStyle name="Comma 5 6 2 2 5 6" xfId="16577" xr:uid="{79B256E5-8985-4D8C-848D-75F1C654E724}"/>
    <cellStyle name="Comma 5 6 2 2 6" xfId="4872" xr:uid="{B5D55B10-0881-419C-B732-466306D768E8}"/>
    <cellStyle name="Comma 5 6 2 2 6 2" xfId="28496" xr:uid="{FD4128A6-B85A-433F-BEBA-57CCE7A19CA1}"/>
    <cellStyle name="Comma 5 6 2 2 6 3" xfId="27041" xr:uid="{C2FD6024-063C-4BB6-A319-41F4C7C9715C}"/>
    <cellStyle name="Comma 5 6 2 2 6 4" xfId="14164" xr:uid="{20DE546D-3E6E-442C-A8E9-AB799FE01011}"/>
    <cellStyle name="Comma 5 6 2 2 7" xfId="6617" xr:uid="{CE2FA26B-5BAF-4EA3-A162-02D41BDEF9B8}"/>
    <cellStyle name="Comma 5 6 2 2 7 2" xfId="16997" xr:uid="{8C122B7D-CDA4-4B20-8EE6-B2A18A27E27F}"/>
    <cellStyle name="Comma 5 6 2 2 8" xfId="9450" xr:uid="{493A5F72-E443-4750-8205-310134CA00FC}"/>
    <cellStyle name="Comma 5 6 2 2 8 2" xfId="19830" xr:uid="{FD82A86A-8BB1-4631-B78D-BB6CC76D7B97}"/>
    <cellStyle name="Comma 5 6 2 2 9" xfId="24443" xr:uid="{DBC2662B-0096-4825-97AB-0A53BE0D05F8}"/>
    <cellStyle name="Comma 5 6 2 3" xfId="1646" xr:uid="{00000000-0005-0000-0000-000032020000}"/>
    <cellStyle name="Comma 5 6 2 3 2" xfId="3038" xr:uid="{00000000-0005-0000-0000-0000CA010000}"/>
    <cellStyle name="Comma 5 6 2 3 2 2" xfId="8118" xr:uid="{23E0A0A0-0515-4440-8FC8-CE55588B6DD2}"/>
    <cellStyle name="Comma 5 6 2 3 2 2 2" xfId="28800" xr:uid="{671BDB14-243E-45CA-A23C-8F371B38EA75}"/>
    <cellStyle name="Comma 5 6 2 3 2 2 2 2" xfId="31220" xr:uid="{E754FD69-8023-47E5-8936-45EC17C01A95}"/>
    <cellStyle name="Comma 5 6 2 3 2 2 2 3" xfId="30696" xr:uid="{8B730094-61E6-4360-85C8-E6490B245982}"/>
    <cellStyle name="Comma 5 6 2 3 2 2 3" xfId="26240" xr:uid="{1C759D9A-2B57-4B81-B6D1-6564D25BFE66}"/>
    <cellStyle name="Comma 5 6 2 3 2 2 4" xfId="18498" xr:uid="{AA1167CE-168B-4A15-AC11-7ADE41422C75}"/>
    <cellStyle name="Comma 5 6 2 3 2 3" xfId="10951" xr:uid="{76F3881A-2D5E-4D63-B789-77D4C66CF866}"/>
    <cellStyle name="Comma 5 6 2 3 2 3 2" xfId="21331" xr:uid="{DD20E463-3FD4-42FE-B7B4-D5FC84C459A2}"/>
    <cellStyle name="Comma 5 6 2 3 2 4" xfId="25053" xr:uid="{745800EE-3017-450A-8B34-6DA470EE4EEE}"/>
    <cellStyle name="Comma 5 6 2 3 2 5" xfId="15665" xr:uid="{5090D05D-6DBC-4C7E-B89F-187F563DADDA}"/>
    <cellStyle name="Comma 5 6 2 3 3" xfId="3574" xr:uid="{00000000-0005-0000-0000-000032020000}"/>
    <cellStyle name="Comma 5 6 2 3 4" xfId="4401" xr:uid="{801E30CD-C57C-4AA0-AD44-E472084856B7}"/>
    <cellStyle name="Comma 5 6 2 3 4 2" xfId="9173" xr:uid="{A2245F6E-C818-462B-A577-BFD6A878F55E}"/>
    <cellStyle name="Comma 5 6 2 3 4 2 2" xfId="19553" xr:uid="{14D9B2EC-B766-4595-9CDC-448355EE4724}"/>
    <cellStyle name="Comma 5 6 2 3 4 2 3" xfId="31067" xr:uid="{0BCC3248-510F-4F80-AE31-2C20A5227116}"/>
    <cellStyle name="Comma 5 6 2 3 4 2 4" xfId="30695" xr:uid="{9A1704C5-92D3-4EC2-ABE4-64113981F989}"/>
    <cellStyle name="Comma 5 6 2 3 4 3" xfId="12006" xr:uid="{35882B78-1782-4B44-B952-8D8F152EFB59}"/>
    <cellStyle name="Comma 5 6 2 3 4 3 2" xfId="22386" xr:uid="{FDCEE5D9-8336-48C7-815D-C9B7E8AFD011}"/>
    <cellStyle name="Comma 5 6 2 3 4 4" xfId="16720" xr:uid="{56D238A3-EADF-4C6C-ABC2-259D1B9EC20B}"/>
    <cellStyle name="Comma 5 6 2 3 5" xfId="5578" xr:uid="{7DAFC742-BDFC-41FC-ABDD-C89BACF93A27}"/>
    <cellStyle name="Comma 5 6 2 3 5 2" xfId="29715" xr:uid="{4E272700-95C3-44A0-BF31-07E252DAB136}"/>
    <cellStyle name="Comma 5 6 2 3 5 2 2" xfId="30965" xr:uid="{AF3CA143-BBE9-44FB-93FF-A7145ECBFBE4}"/>
    <cellStyle name="Comma 5 6 2 3 6" xfId="22842" xr:uid="{3FBDAED5-388D-4D26-8D74-FFEB528015CE}"/>
    <cellStyle name="Comma 5 6 2 3 7" xfId="13542" xr:uid="{4651E5BC-44DB-49EC-9E1E-2E263F7FB541}"/>
    <cellStyle name="Comma 5 6 2 4" xfId="1647" xr:uid="{00000000-0005-0000-0000-000033020000}"/>
    <cellStyle name="Comma 5 6 2 4 2" xfId="3036" xr:uid="{00000000-0005-0000-0000-0000CB010000}"/>
    <cellStyle name="Comma 5 6 2 4 2 2" xfId="8116" xr:uid="{5EE1CF64-9D10-4519-BE5F-3CC0CCD2C426}"/>
    <cellStyle name="Comma 5 6 2 4 2 2 2" xfId="28798" xr:uid="{FC49F608-A2B9-4DAE-9F80-E69D118BB65C}"/>
    <cellStyle name="Comma 5 6 2 4 2 2 3" xfId="28251" xr:uid="{F93BFCD3-1F2B-43DD-96BE-336BBD34E889}"/>
    <cellStyle name="Comma 5 6 2 4 2 2 4" xfId="18496" xr:uid="{681A9550-561D-4D2B-8618-A8501797004F}"/>
    <cellStyle name="Comma 5 6 2 4 2 3" xfId="10949" xr:uid="{CE55CC3B-C858-449C-8599-4E031514088A}"/>
    <cellStyle name="Comma 5 6 2 4 2 3 2" xfId="21329" xr:uid="{33E04FD2-637C-43D6-9B1F-5240F7C246D5}"/>
    <cellStyle name="Comma 5 6 2 4 2 4" xfId="23233" xr:uid="{EBC3B05A-7A0A-438A-8E96-15B08D86831D}"/>
    <cellStyle name="Comma 5 6 2 4 2 5" xfId="15663" xr:uid="{9E52C520-ED29-4051-AAED-430610354ED6}"/>
    <cellStyle name="Comma 5 6 2 4 3" xfId="3689" xr:uid="{00000000-0005-0000-0000-000033020000}"/>
    <cellStyle name="Comma 5 6 2 4 4" xfId="5579" xr:uid="{71C6AC17-1809-4613-A9BC-C403E4D7EDC1}"/>
    <cellStyle name="Comma 5 6 2 4 4 2" xfId="29945" xr:uid="{9FB3FC22-56A3-44B5-87A0-EBCF4B7BBF43}"/>
    <cellStyle name="Comma 5 6 2 4 5" xfId="23078" xr:uid="{05CE79C8-0595-4073-995E-F515BE239074}"/>
    <cellStyle name="Comma 5 6 2 4 6" xfId="13540" xr:uid="{123920D6-4E19-4240-B326-B292C9E4F685}"/>
    <cellStyle name="Comma 5 6 2 5" xfId="1642" xr:uid="{00000000-0005-0000-0000-000034020000}"/>
    <cellStyle name="Comma 5 6 2 5 2" xfId="2654" xr:uid="{00000000-0005-0000-0000-0000CC010000}"/>
    <cellStyle name="Comma 5 6 2 5 2 2" xfId="7779" xr:uid="{760C978A-BC3A-4099-B272-60CBCFE1F49B}"/>
    <cellStyle name="Comma 5 6 2 5 2 2 2" xfId="18159" xr:uid="{2B4F0818-04F1-4A3E-90AA-FE9F67CABD12}"/>
    <cellStyle name="Comma 5 6 2 5 2 3" xfId="10612" xr:uid="{7AA3840D-60B5-4811-AB3A-C2D763B540B5}"/>
    <cellStyle name="Comma 5 6 2 5 2 3 2" xfId="20992" xr:uid="{C3848658-C243-4766-91B7-F43B4247BE32}"/>
    <cellStyle name="Comma 5 6 2 5 2 4" xfId="27023" xr:uid="{14B37001-6DB6-47D9-8135-F7341B2B6043}"/>
    <cellStyle name="Comma 5 6 2 5 2 5" xfId="28049" xr:uid="{FC30BF35-A10F-4B9E-A7FB-BF166BA75823}"/>
    <cellStyle name="Comma 5 6 2 5 2 6" xfId="15326" xr:uid="{8D630E77-B1F3-4F87-9EBE-468BD74161CE}"/>
    <cellStyle name="Comma 5 6 2 5 3" xfId="3570" xr:uid="{00000000-0005-0000-0000-000034020000}"/>
    <cellStyle name="Comma 5 6 2 5 4" xfId="5576" xr:uid="{15CA7CF0-8774-44B8-89C4-66779EB5AB03}"/>
    <cellStyle name="Comma 5 6 2 5 4 2" xfId="29889" xr:uid="{BA1CDCF9-FD46-4D60-8CA7-A7079119BBF5}"/>
    <cellStyle name="Comma 5 6 2 5 5" xfId="23183" xr:uid="{B695C334-6D1D-4BA0-B65E-4327AA00C741}"/>
    <cellStyle name="Comma 5 6 2 5 6" xfId="13056" xr:uid="{3F962ED6-CBA7-4F78-907C-74062DC5C426}"/>
    <cellStyle name="Comma 5 6 2 6" xfId="2276" xr:uid="{00000000-0005-0000-0000-0000C7010000}"/>
    <cellStyle name="Comma 5 6 2 6 2" xfId="7403" xr:uid="{55AA8196-864E-4FAA-8F38-8D933D4F67BF}"/>
    <cellStyle name="Comma 5 6 2 6 2 2" xfId="17783" xr:uid="{C063C035-9AC4-4188-9411-57900EC33309}"/>
    <cellStyle name="Comma 5 6 2 6 3" xfId="10236" xr:uid="{E5CAEABC-95FB-49C6-B95D-77795AB6341F}"/>
    <cellStyle name="Comma 5 6 2 6 3 2" xfId="20616" xr:uid="{B66BB9E8-0F84-4162-915D-02AB7DEBA8AA}"/>
    <cellStyle name="Comma 5 6 2 6 4" xfId="22976" xr:uid="{703D8A09-5AB2-4384-B084-DFBDDF5134A9}"/>
    <cellStyle name="Comma 5 6 2 6 5" xfId="26451" xr:uid="{33747A0D-B40C-45E9-9527-F5B33B70402A}"/>
    <cellStyle name="Comma 5 6 2 6 6" xfId="14950" xr:uid="{1F7EDEBB-CF6F-429D-A222-FF76750F2126}"/>
    <cellStyle name="Comma 5 6 2 7" xfId="3817" xr:uid="{B4AAABA5-2912-46C4-A8A7-5D7C242BB3E0}"/>
    <cellStyle name="Comma 5 6 2 7 2" xfId="8651" xr:uid="{505361DD-BC03-414D-B75F-B325FF6A087B}"/>
    <cellStyle name="Comma 5 6 2 7 2 2" xfId="19031" xr:uid="{B5825790-102F-4786-BFC8-CA5B7795FBB2}"/>
    <cellStyle name="Comma 5 6 2 7 3" xfId="11484" xr:uid="{291CBEEB-96E2-4CE2-92F5-992FFCAAB487}"/>
    <cellStyle name="Comma 5 6 2 7 3 2" xfId="21864" xr:uid="{2ADB1291-B0DB-4F88-9875-C60D450EDD3C}"/>
    <cellStyle name="Comma 5 6 2 7 4" xfId="26446" xr:uid="{A599851F-1443-4C53-AD67-76E79E60D3E9}"/>
    <cellStyle name="Comma 5 6 2 7 5" xfId="26374" xr:uid="{1A9D8B69-476D-44F6-966C-060DEC326322}"/>
    <cellStyle name="Comma 5 6 2 7 6" xfId="16198" xr:uid="{0561A9D7-E3C0-4658-9A12-427315DCB20E}"/>
    <cellStyle name="Comma 5 6 2 8" xfId="4871" xr:uid="{3E8F4A8B-934A-488E-B0D8-9CDBF3BAF43D}"/>
    <cellStyle name="Comma 5 6 2 8 2" xfId="14163" xr:uid="{6135CAAB-BC69-4100-9762-167B1382FD8C}"/>
    <cellStyle name="Comma 5 6 2 9" xfId="6616" xr:uid="{F76A3232-5316-48AB-B1C1-521032568CB1}"/>
    <cellStyle name="Comma 5 6 2 9 2" xfId="16996" xr:uid="{8E3E216E-86EF-454F-91CB-3A0F6E6FCD17}"/>
    <cellStyle name="Comma 5 6 3" xfId="479" xr:uid="{00000000-0005-0000-0000-000035020000}"/>
    <cellStyle name="Comma 5 6 3 10" xfId="12666" xr:uid="{9A4BCD8E-F5B8-42BC-A351-057634D261C4}"/>
    <cellStyle name="Comma 5 6 3 2" xfId="1649" xr:uid="{00000000-0005-0000-0000-000036020000}"/>
    <cellStyle name="Comma 5 6 3 2 2" xfId="3039" xr:uid="{00000000-0005-0000-0000-0000CE010000}"/>
    <cellStyle name="Comma 5 6 3 2 2 2" xfId="8119" xr:uid="{2988140F-C9BB-4F35-BE88-8B632235552C}"/>
    <cellStyle name="Comma 5 6 3 2 2 2 2" xfId="28801" xr:uid="{15CF8EA8-D872-4A1A-BBD9-2FBA5C11DD5A}"/>
    <cellStyle name="Comma 5 6 3 2 2 2 3" xfId="26473" xr:uid="{514830B1-160E-4F8B-9AB5-3550D757909B}"/>
    <cellStyle name="Comma 5 6 3 2 2 2 4" xfId="18499" xr:uid="{AAC7EE76-4F4E-4C78-BEAC-B2E459246B53}"/>
    <cellStyle name="Comma 5 6 3 2 2 3" xfId="10952" xr:uid="{6651C9F7-8EE7-4D75-AC11-54ED3950982A}"/>
    <cellStyle name="Comma 5 6 3 2 2 3 2" xfId="21332" xr:uid="{6EE81B4D-AED8-464B-BF44-6E2802D87D53}"/>
    <cellStyle name="Comma 5 6 3 2 2 4" xfId="25811" xr:uid="{56264640-B7B6-4259-88CF-94ABC0784962}"/>
    <cellStyle name="Comma 5 6 3 2 2 5" xfId="15666" xr:uid="{51AFB86B-CB9C-4C17-A951-DCC2815DA1FB}"/>
    <cellStyle name="Comma 5 6 3 2 3" xfId="3538" xr:uid="{00000000-0005-0000-0000-000036020000}"/>
    <cellStyle name="Comma 5 6 3 2 4" xfId="5580" xr:uid="{8D6F4F08-AEE7-4E1C-9695-7E8F22B5E68C}"/>
    <cellStyle name="Comma 5 6 3 2 4 2" xfId="29947" xr:uid="{8B1B28A8-133C-4516-A9F3-7FE36BF04379}"/>
    <cellStyle name="Comma 5 6 3 2 5" xfId="24536" xr:uid="{3605F36D-2DA4-4E1E-B5B2-7275CC3D770B}"/>
    <cellStyle name="Comma 5 6 3 2 6" xfId="13543" xr:uid="{10618A8C-FF4F-43A9-8C44-8968BE992A4F}"/>
    <cellStyle name="Comma 5 6 3 3" xfId="1650" xr:uid="{00000000-0005-0000-0000-000037020000}"/>
    <cellStyle name="Comma 5 6 3 3 2" xfId="2671" xr:uid="{00000000-0005-0000-0000-0000CF010000}"/>
    <cellStyle name="Comma 5 6 3 3 2 2" xfId="7795" xr:uid="{FC4E818E-86CA-4871-A53F-6AE683E00537}"/>
    <cellStyle name="Comma 5 6 3 3 2 2 2" xfId="18175" xr:uid="{A6F7B1FA-D58C-4E72-B7F5-1DA4608A0506}"/>
    <cellStyle name="Comma 5 6 3 3 2 3" xfId="10628" xr:uid="{466915EA-A5DE-480D-873A-773BC4A7C5B4}"/>
    <cellStyle name="Comma 5 6 3 3 2 3 2" xfId="21008" xr:uid="{58DD9EC1-7FAE-451B-B84B-7FF34BA949B1}"/>
    <cellStyle name="Comma 5 6 3 3 2 4" xfId="15342" xr:uid="{CBFC83F7-B5FD-47E9-9402-9883DBB0922C}"/>
    <cellStyle name="Comma 5 6 3 3 2 5" xfId="30429" xr:uid="{ED4880D0-7E90-4301-AA4F-4731D701629B}"/>
    <cellStyle name="Comma 5 6 3 3 3" xfId="3540" xr:uid="{00000000-0005-0000-0000-000037020000}"/>
    <cellStyle name="Comma 5 6 3 3 4" xfId="5581" xr:uid="{761EBF54-5B24-4AA9-86E2-6BDAAF962FA7}"/>
    <cellStyle name="Comma 5 6 3 3 4 2" xfId="29898" xr:uid="{AB4FD6CD-0861-47AC-BFF8-0942381BE83B}"/>
    <cellStyle name="Comma 5 6 3 3 5" xfId="22821" xr:uid="{414F5BD6-9601-4501-97FD-1B91957F007A}"/>
    <cellStyle name="Comma 5 6 3 3 6" xfId="13075" xr:uid="{EFA9F08E-5102-40A7-B488-32F84DE311D1}"/>
    <cellStyle name="Comma 5 6 3 4" xfId="1648" xr:uid="{00000000-0005-0000-0000-000038020000}"/>
    <cellStyle name="Comma 5 6 3 4 2" xfId="4656" xr:uid="{96B839EE-44EA-4FBB-9175-77FE529D3877}"/>
    <cellStyle name="Comma 5 6 3 4 2 2" xfId="9408" xr:uid="{630F016D-D656-47E0-9F46-225F3907DBA3}"/>
    <cellStyle name="Comma 5 6 3 4 2 2 2" xfId="19788" xr:uid="{96E2F542-CA8D-4ECC-9D80-96C38592BB84}"/>
    <cellStyle name="Comma 5 6 3 4 2 3" xfId="12241" xr:uid="{F19B67DB-29E6-4352-AFB8-B111561F27E7}"/>
    <cellStyle name="Comma 5 6 3 4 2 3 2" xfId="22621" xr:uid="{1F87520B-F67C-418A-B875-7FAAFF828D33}"/>
    <cellStyle name="Comma 5 6 3 4 2 4" xfId="28278" xr:uid="{21A54E6A-310D-4239-8B26-446127D07DBF}"/>
    <cellStyle name="Comma 5 6 3 4 2 5" xfId="26648" xr:uid="{1B152A18-1C82-4286-836C-A679DC640C6A}"/>
    <cellStyle name="Comma 5 6 3 4 2 6" xfId="16955" xr:uid="{0487E457-D63A-4098-84BA-4D4BC076AA8F}"/>
    <cellStyle name="Comma 5 6 3 4 3" xfId="24253" xr:uid="{605FDD89-0425-4367-8C3B-784B5D425380}"/>
    <cellStyle name="Comma 5 6 3 5" xfId="4123" xr:uid="{DF63986C-EEEC-420A-A145-91C5AAECDE50}"/>
    <cellStyle name="Comma 5 6 3 5 2" xfId="8895" xr:uid="{5901397A-C167-4D60-9058-B5323971A03C}"/>
    <cellStyle name="Comma 5 6 3 5 2 2" xfId="29007" xr:uid="{E9821182-F511-459C-8200-A6ACE1605CCE}"/>
    <cellStyle name="Comma 5 6 3 5 2 3" xfId="27075" xr:uid="{AA58A71E-A9E2-47FF-A519-0B5400D31F1E}"/>
    <cellStyle name="Comma 5 6 3 5 2 4" xfId="19275" xr:uid="{537EFCF4-5CA5-4F86-8653-BC297AE15835}"/>
    <cellStyle name="Comma 5 6 3 5 2 5" xfId="31009" xr:uid="{B8E6B64A-486D-4071-8DC3-AA330959E8E0}"/>
    <cellStyle name="Comma 5 6 3 5 3" xfId="11728" xr:uid="{31C10FCD-B77E-4316-A776-403BF58FAB36}"/>
    <cellStyle name="Comma 5 6 3 5 3 2" xfId="22108" xr:uid="{E8D6B2DA-D8E8-4FC4-BBC5-E6A7E0071C73}"/>
    <cellStyle name="Comma 5 6 3 5 4" xfId="25652" xr:uid="{978D8406-2F72-4AD1-90F1-6B8A28C381C1}"/>
    <cellStyle name="Comma 5 6 3 5 5" xfId="16442" xr:uid="{C75A4B7E-E15F-49D1-A402-7902E8917AC0}"/>
    <cellStyle name="Comma 5 6 3 6" xfId="4873" xr:uid="{62C1F978-25D8-4CC1-9BA5-9A9C3B52A758}"/>
    <cellStyle name="Comma 5 6 3 6 2" xfId="28689" xr:uid="{7979634E-E2D5-43B6-BABA-61DBAA353967}"/>
    <cellStyle name="Comma 5 6 3 6 3" xfId="26008" xr:uid="{9332BC9F-0C97-4623-974D-D0703A9F521C}"/>
    <cellStyle name="Comma 5 6 3 6 4" xfId="14165" xr:uid="{C4FD2E18-8907-418E-BEFD-599F2FBB4D80}"/>
    <cellStyle name="Comma 5 6 3 7" xfId="6618" xr:uid="{7B8BE26E-8EB7-40A6-8C1F-A5C8F82DD8AB}"/>
    <cellStyle name="Comma 5 6 3 7 2" xfId="26275" xr:uid="{47A7EEA5-49CD-448B-AF24-B40E545AFC4C}"/>
    <cellStyle name="Comma 5 6 3 7 3" xfId="27406" xr:uid="{CC90C86D-535E-4CD2-9515-9AFB75C393D7}"/>
    <cellStyle name="Comma 5 6 3 7 4" xfId="16998" xr:uid="{B82D5362-48A2-4270-B9FB-2ACCDDD72ED1}"/>
    <cellStyle name="Comma 5 6 3 8" xfId="9451" xr:uid="{1A55361D-A709-4349-9372-B9ADC2352EFB}"/>
    <cellStyle name="Comma 5 6 3 8 2" xfId="19831" xr:uid="{918C8C6A-4561-4334-BA22-26C3070BF72F}"/>
    <cellStyle name="Comma 5 6 3 9" xfId="24350" xr:uid="{725B2A9C-E526-44FB-94FB-67F2A605326F}"/>
    <cellStyle name="Comma 5 6 4" xfId="480" xr:uid="{00000000-0005-0000-0000-000039020000}"/>
    <cellStyle name="Comma 5 6 4 10" xfId="13544" xr:uid="{69DFF61A-3937-4D61-A1C6-BCFA084C7E61}"/>
    <cellStyle name="Comma 5 6 4 2" xfId="1652" xr:uid="{00000000-0005-0000-0000-00003A020000}"/>
    <cellStyle name="Comma 5 6 4 2 2" xfId="23232" xr:uid="{631D18D8-9F14-4EF0-8240-8FC074BE2970}"/>
    <cellStyle name="Comma 5 6 4 2 2 2" xfId="29833" xr:uid="{ACAEC5BD-7D04-4A07-8311-C37FECBDA470}"/>
    <cellStyle name="Comma 5 6 4 2 2 2 2" xfId="30698" xr:uid="{6FD28594-8527-46A9-81FF-53A5969F8A03}"/>
    <cellStyle name="Comma 5 6 4 2 3" xfId="23617" xr:uid="{EB20E96A-ABBE-4405-A83A-0C56D225D782}"/>
    <cellStyle name="Comma 5 6 4 2 4" xfId="30051" xr:uid="{55CA51AD-2F4D-46A7-8227-ED4BBA99702B}"/>
    <cellStyle name="Comma 5 6 4 3" xfId="1653" xr:uid="{00000000-0005-0000-0000-00003B020000}"/>
    <cellStyle name="Comma 5 6 4 4" xfId="1651" xr:uid="{00000000-0005-0000-0000-00003C020000}"/>
    <cellStyle name="Comma 5 6 4 5" xfId="4402" xr:uid="{DCD7CC65-2C6B-43C4-8785-9E881C1BCA13}"/>
    <cellStyle name="Comma 5 6 4 5 2" xfId="9174" xr:uid="{29D46A5B-5EF4-4D5F-A22D-461AEE36AEE4}"/>
    <cellStyle name="Comma 5 6 4 5 2 2" xfId="19554" xr:uid="{915B69A5-F130-476E-A455-3362F3718E7A}"/>
    <cellStyle name="Comma 5 6 4 5 2 3" xfId="31068" xr:uid="{F2786672-7DFE-4FB0-BA25-C00762325A99}"/>
    <cellStyle name="Comma 5 6 4 5 2 4" xfId="30697" xr:uid="{4B424C80-EECD-4381-B558-D0681B8D1102}"/>
    <cellStyle name="Comma 5 6 4 5 3" xfId="12007" xr:uid="{F056B21E-8EEC-42D1-A5EC-AC363C419105}"/>
    <cellStyle name="Comma 5 6 4 5 3 2" xfId="22387" xr:uid="{6193C099-469F-4BED-9B2E-5342B05049AB}"/>
    <cellStyle name="Comma 5 6 4 5 4" xfId="16721" xr:uid="{101AE1AE-F90A-41ED-876F-AC99EDFE262D}"/>
    <cellStyle name="Comma 5 6 4 6" xfId="4874" xr:uid="{606B6403-7A80-4C7A-AB8E-023D16F4F682}"/>
    <cellStyle name="Comma 5 6 4 6 2" xfId="14166" xr:uid="{AAE9E0B8-5207-490D-B683-5B8B2029A3E9}"/>
    <cellStyle name="Comma 5 6 4 7" xfId="6619" xr:uid="{D8BDED57-485A-4A5D-A931-A9573409E00D}"/>
    <cellStyle name="Comma 5 6 4 7 2" xfId="16999" xr:uid="{4FDFD70E-F66A-4013-9215-3448C2947268}"/>
    <cellStyle name="Comma 5 6 4 8" xfId="9452" xr:uid="{7331E9E2-6F0D-46C8-9F00-16E1BAED187C}"/>
    <cellStyle name="Comma 5 6 4 8 2" xfId="19832" xr:uid="{982F0F29-74E0-425B-826B-D189FCA037A6}"/>
    <cellStyle name="Comma 5 6 4 9" xfId="24591" xr:uid="{E92AF8D2-F737-4F3F-8E21-3899B629C4BC}"/>
    <cellStyle name="Comma 5 6 5" xfId="1654" xr:uid="{00000000-0005-0000-0000-00003D020000}"/>
    <cellStyle name="Comma 5 6 5 2" xfId="2871" xr:uid="{00000000-0005-0000-0000-0000D1010000}"/>
    <cellStyle name="Comma 5 6 5 2 2" xfId="7988" xr:uid="{A4168C2C-017A-4E86-848B-D43FC33D9E71}"/>
    <cellStyle name="Comma 5 6 5 2 2 2" xfId="28258" xr:uid="{5F5CF18B-E883-4239-80F4-25A57F9ABFF8}"/>
    <cellStyle name="Comma 5 6 5 2 2 2 2" xfId="31205" xr:uid="{7D4C9951-2CC3-4A50-BBC9-67EE0E29863D}"/>
    <cellStyle name="Comma 5 6 5 2 2 2 3" xfId="30699" xr:uid="{776FC7D4-7BCD-4D98-A3F7-74BEEC5CD323}"/>
    <cellStyle name="Comma 5 6 5 2 2 3" xfId="27867" xr:uid="{C54C1D54-1B79-487A-9CB9-DFE7AE2A9CD6}"/>
    <cellStyle name="Comma 5 6 5 2 2 4" xfId="18368" xr:uid="{58248E8F-2F5A-4FBC-BA63-B8901727DC47}"/>
    <cellStyle name="Comma 5 6 5 2 3" xfId="10821" xr:uid="{78AA1DAD-4757-4283-9FE6-DE180516122E}"/>
    <cellStyle name="Comma 5 6 5 2 3 2" xfId="21201" xr:uid="{0F318335-83CE-4969-9344-703F784264E8}"/>
    <cellStyle name="Comma 5 6 5 2 4" xfId="24843" xr:uid="{58FE6BB2-A654-4842-9D03-347B90CB102C}"/>
    <cellStyle name="Comma 5 6 5 2 5" xfId="15535" xr:uid="{90E983AF-E2A7-47E2-8A74-579B8D03F159}"/>
    <cellStyle name="Comma 5 6 5 3" xfId="3541" xr:uid="{00000000-0005-0000-0000-00003D020000}"/>
    <cellStyle name="Comma 5 6 5 4" xfId="5582" xr:uid="{F71FC95D-44D7-4567-A472-4307DC68F426}"/>
    <cellStyle name="Comma 5 6 5 4 2" xfId="29842" xr:uid="{C378B11F-FE1B-4D48-8F76-B07AE9EB0C13}"/>
    <cellStyle name="Comma 5 6 5 5" xfId="22675" xr:uid="{55490A9E-01D7-460C-A9F7-9F91E148E222}"/>
    <cellStyle name="Comma 5 6 5 6" xfId="13364" xr:uid="{EA787D51-6E05-4DA2-BB3C-931FD37A02C3}"/>
    <cellStyle name="Comma 5 6 6" xfId="1655" xr:uid="{00000000-0005-0000-0000-00003E020000}"/>
    <cellStyle name="Comma 5 6 6 2" xfId="2503" xr:uid="{00000000-0005-0000-0000-0000D2010000}"/>
    <cellStyle name="Comma 5 6 6 2 2" xfId="7628" xr:uid="{1BEB08BA-662C-4878-B2D9-0F34C8877877}"/>
    <cellStyle name="Comma 5 6 6 2 2 2" xfId="18008" xr:uid="{BD27081A-33EF-4C77-96E7-2C5D52AB2CB3}"/>
    <cellStyle name="Comma 5 6 6 2 3" xfId="10461" xr:uid="{B1DF0B21-DA5F-41AD-B192-AC41182AEEC6}"/>
    <cellStyle name="Comma 5 6 6 2 3 2" xfId="20841" xr:uid="{BF5CE5FE-3EF1-4520-BDE5-A886A7DBD274}"/>
    <cellStyle name="Comma 5 6 6 2 4" xfId="27700" xr:uid="{ABFDF23C-0423-457C-83B1-A087B20ABBEA}"/>
    <cellStyle name="Comma 5 6 6 2 5" xfId="27363" xr:uid="{F19CC4E9-508D-499B-8F9E-0BA9B4616EF6}"/>
    <cellStyle name="Comma 5 6 6 2 6" xfId="15175" xr:uid="{7FD278A5-F30B-4C06-B250-225256092BE0}"/>
    <cellStyle name="Comma 5 6 6 3" xfId="3543" xr:uid="{00000000-0005-0000-0000-00003E020000}"/>
    <cellStyle name="Comma 5 6 6 4" xfId="5583" xr:uid="{C299B670-1E97-4C26-B434-264A76914A49}"/>
    <cellStyle name="Comma 5 6 6 4 2" xfId="29871" xr:uid="{C06840A9-7BF7-48E8-BD43-5AA0864EF63B}"/>
    <cellStyle name="Comma 5 6 6 5" xfId="23726" xr:uid="{5713D575-9C81-4804-B1A8-F5DE5B0FFABF}"/>
    <cellStyle name="Comma 5 6 6 6" xfId="12891" xr:uid="{FB173E75-DA18-4987-8EEB-D3CA7E70D2C0}"/>
    <cellStyle name="Comma 5 6 7" xfId="1641" xr:uid="{00000000-0005-0000-0000-00003F020000}"/>
    <cellStyle name="Comma 5 6 7 2" xfId="2259" xr:uid="{00000000-0005-0000-0000-0000C6010000}"/>
    <cellStyle name="Comma 5 6 7 2 2" xfId="7386" xr:uid="{B1ADE0B4-0841-4EA0-8361-A573FE98E495}"/>
    <cellStyle name="Comma 5 6 7 2 2 2" xfId="17766" xr:uid="{35FCECEC-1608-4E78-8E5B-E19FCE3F68EB}"/>
    <cellStyle name="Comma 5 6 7 2 3" xfId="10219" xr:uid="{5D91E43A-ED10-41E3-9D74-036AA5B5FE1B}"/>
    <cellStyle name="Comma 5 6 7 2 3 2" xfId="20599" xr:uid="{B2E5C644-A4CF-49A9-AA57-CA35A1AF6478}"/>
    <cellStyle name="Comma 5 6 7 2 4" xfId="28491" xr:uid="{9A66F825-2F8B-4320-A260-883602AAA4D7}"/>
    <cellStyle name="Comma 5 6 7 2 5" xfId="25899" xr:uid="{3DDE40A2-D002-44C3-BB89-D8C7AFCBCEAB}"/>
    <cellStyle name="Comma 5 6 7 2 6" xfId="14933" xr:uid="{9070B726-4E0F-4A72-B935-ED3611F82692}"/>
    <cellStyle name="Comma 5 6 7 3" xfId="3682" xr:uid="{00000000-0005-0000-0000-00003F020000}"/>
    <cellStyle name="Comma 5 6 7 4" xfId="23677" xr:uid="{98C2CE82-9E9A-455F-9994-C8EBEE219C54}"/>
    <cellStyle name="Comma 5 6 8" xfId="3863" xr:uid="{75645FB4-205D-4E97-ABC5-C721ABB9F46B}"/>
    <cellStyle name="Comma 5 6 8 2" xfId="8695" xr:uid="{9C4DAFBF-0377-441E-B8E5-C883A9095C2E}"/>
    <cellStyle name="Comma 5 6 8 2 2" xfId="19075" xr:uid="{B509ABE0-D8C4-4066-83AA-AE80A9FA47F9}"/>
    <cellStyle name="Comma 5 6 8 3" xfId="11528" xr:uid="{8BBD3814-0477-4211-98F9-083CA8A425D3}"/>
    <cellStyle name="Comma 5 6 8 3 2" xfId="21908" xr:uid="{41DAC589-E123-4832-BCB0-093350FF3653}"/>
    <cellStyle name="Comma 5 6 8 4" xfId="26491" xr:uid="{5A3E59E1-46B3-4497-B3B1-54407837B839}"/>
    <cellStyle name="Comma 5 6 8 5" xfId="27287" xr:uid="{C2C9EF68-7E4B-49EF-B522-A266D5396DCF}"/>
    <cellStyle name="Comma 5 6 8 6" xfId="16242" xr:uid="{9E8CB0D6-6B8E-4477-B094-490FBDC1FBC1}"/>
    <cellStyle name="Comma 5 6 9" xfId="4870" xr:uid="{C6A25E47-8C83-4DB5-8384-5642D1F451D1}"/>
    <cellStyle name="Comma 5 6 9 2" xfId="28493" xr:uid="{17BF5DBF-6F50-48C0-B849-55785DDD8055}"/>
    <cellStyle name="Comma 5 6 9 3" xfId="26492" xr:uid="{C62C78BA-C0F0-45C9-8AE1-A73B68B1AD84}"/>
    <cellStyle name="Comma 5 6 9 4" xfId="14162" xr:uid="{B80FD583-A4D1-422C-8EF7-CDF096FE6F6F}"/>
    <cellStyle name="Comma 5 7" xfId="481" xr:uid="{00000000-0005-0000-0000-000040020000}"/>
    <cellStyle name="Comma 5 7 10" xfId="6620" xr:uid="{14EE97B8-3107-4485-AD21-11E6538925C2}"/>
    <cellStyle name="Comma 5 7 10 2" xfId="17000" xr:uid="{5CBD8036-72DA-473D-8A8A-0E93E593676C}"/>
    <cellStyle name="Comma 5 7 11" xfId="9453" xr:uid="{CBC3D018-F339-48CA-809A-9BD129D1579D}"/>
    <cellStyle name="Comma 5 7 11 2" xfId="19833" xr:uid="{6D1C1702-DB26-4213-A813-D47E860EB7BE}"/>
    <cellStyle name="Comma 5 7 12" xfId="24090" xr:uid="{730B1F54-6836-4D9C-81FE-2FB8C980C0BD}"/>
    <cellStyle name="Comma 5 7 13" xfId="12509" xr:uid="{66F9A521-1AD4-4187-BA8A-DB446B7A9868}"/>
    <cellStyle name="Comma 5 7 2" xfId="482" xr:uid="{00000000-0005-0000-0000-000041020000}"/>
    <cellStyle name="Comma 5 7 2 10" xfId="24574" xr:uid="{4F2F782D-5870-4461-A2CB-636E40F9A215}"/>
    <cellStyle name="Comma 5 7 2 11" xfId="12667" xr:uid="{8E6FD8F7-43D2-4EB7-8A0D-38A637E02AD2}"/>
    <cellStyle name="Comma 5 7 2 2" xfId="483" xr:uid="{00000000-0005-0000-0000-000042020000}"/>
    <cellStyle name="Comma 5 7 2 2 2" xfId="1659" xr:uid="{00000000-0005-0000-0000-000043020000}"/>
    <cellStyle name="Comma 5 7 2 2 2 2" xfId="23367" xr:uid="{1634567F-8A14-4929-8EE8-848E60E811A4}"/>
    <cellStyle name="Comma 5 7 2 2 2 2 2" xfId="29735" xr:uid="{FE2222D0-7793-40F0-A436-798F90E6F940}"/>
    <cellStyle name="Comma 5 7 2 2 2 2 2 2" xfId="30701" xr:uid="{9BD97334-2881-445B-A34E-42326F312AE5}"/>
    <cellStyle name="Comma 5 7 2 2 2 3" xfId="25603" xr:uid="{2E4144DF-BA35-444A-B073-CD4ECDA4E41B}"/>
    <cellStyle name="Comma 5 7 2 2 2 4" xfId="30052" xr:uid="{9E34B2C9-B31D-4C5D-8B66-EEB757494DBF}"/>
    <cellStyle name="Comma 5 7 2 2 3" xfId="1660" xr:uid="{00000000-0005-0000-0000-000044020000}"/>
    <cellStyle name="Comma 5 7 2 2 3 2" xfId="26636" xr:uid="{5556106A-FC6B-4A1F-BCE2-D4D23FB55ECF}"/>
    <cellStyle name="Comma 5 7 2 2 3 3" xfId="26991" xr:uid="{79683DFE-2E88-4A76-9341-AE0DCE02312A}"/>
    <cellStyle name="Comma 5 7 2 2 4" xfId="1658" xr:uid="{00000000-0005-0000-0000-000045020000}"/>
    <cellStyle name="Comma 5 7 2 2 5" xfId="4877" xr:uid="{662677CF-EED7-4EE9-A1F4-218A4809BCE7}"/>
    <cellStyle name="Comma 5 7 2 2 5 2" xfId="26537" xr:uid="{2AA00ACA-3F70-4143-882E-9AB90CBCFDA9}"/>
    <cellStyle name="Comma 5 7 2 2 5 2 2" xfId="31179" xr:uid="{0FF2F87E-EA1D-4F08-B923-8F0B3224573A}"/>
    <cellStyle name="Comma 5 7 2 2 5 2 3" xfId="30700" xr:uid="{A84E266A-6C4D-48FB-B0F5-7AE41F9D8B5F}"/>
    <cellStyle name="Comma 5 7 2 2 5 3" xfId="26333" xr:uid="{DC4C886B-FA07-433C-8E3D-E3869D9D293F}"/>
    <cellStyle name="Comma 5 7 2 2 5 4" xfId="14169" xr:uid="{11D3F6A0-2075-4D5B-886A-9165B7D14B04}"/>
    <cellStyle name="Comma 5 7 2 2 6" xfId="6622" xr:uid="{1663967D-20F1-45F3-ACE2-E60A145759CC}"/>
    <cellStyle name="Comma 5 7 2 2 6 2" xfId="17002" xr:uid="{40A5B1FA-4FD8-4C4C-9CCE-C8EF4F188AD0}"/>
    <cellStyle name="Comma 5 7 2 2 7" xfId="9455" xr:uid="{97B3FDC4-0CBD-4885-BFCD-715739C8CD60}"/>
    <cellStyle name="Comma 5 7 2 2 7 2" xfId="19835" xr:uid="{1C7A9CF3-0EA0-4CBB-AB63-A14EBACE1599}"/>
    <cellStyle name="Comma 5 7 2 2 8" xfId="24472" xr:uid="{F8F1E486-2341-40EC-80C1-2B7172C7D86B}"/>
    <cellStyle name="Comma 5 7 2 2 9" xfId="13545" xr:uid="{305B0BF6-F862-44A4-BF42-178CF9A94E26}"/>
    <cellStyle name="Comma 5 7 2 3" xfId="1661" xr:uid="{00000000-0005-0000-0000-000046020000}"/>
    <cellStyle name="Comma 5 7 2 3 2" xfId="2672" xr:uid="{00000000-0005-0000-0000-0000D6010000}"/>
    <cellStyle name="Comma 5 7 2 3 2 2" xfId="7796" xr:uid="{13AA3425-DA08-49E7-8A0E-AF84A7626225}"/>
    <cellStyle name="Comma 5 7 2 3 2 2 2" xfId="18176" xr:uid="{846E0AB7-6954-4E03-AD74-1E9D6DC8BA7D}"/>
    <cellStyle name="Comma 5 7 2 3 2 3" xfId="10629" xr:uid="{BB9D0CC4-E015-488B-9CCE-E31DBCA3579D}"/>
    <cellStyle name="Comma 5 7 2 3 2 3 2" xfId="21009" xr:uid="{68F76178-87A8-4557-8677-E967A2D7086C}"/>
    <cellStyle name="Comma 5 7 2 3 2 4" xfId="15343" xr:uid="{190957A6-4825-4713-AF5A-F13B9F2FAB46}"/>
    <cellStyle name="Comma 5 7 2 3 2 5" xfId="30430" xr:uid="{73CA2C10-218A-4D2A-81E4-A47A78477738}"/>
    <cellStyle name="Comma 5 7 2 3 3" xfId="3542" xr:uid="{00000000-0005-0000-0000-000046020000}"/>
    <cellStyle name="Comma 5 7 2 3 4" xfId="5584" xr:uid="{F1C4E9C9-E7C5-4999-9F4B-6A3BEE167DF3}"/>
    <cellStyle name="Comma 5 7 2 3 4 2" xfId="29751" xr:uid="{9A070076-FD0C-4E69-84C5-AB1037CE374D}"/>
    <cellStyle name="Comma 5 7 2 3 5" xfId="25180" xr:uid="{5683F0CD-3BA8-4FCE-9083-BEF5A0F955FE}"/>
    <cellStyle name="Comma 5 7 2 3 6" xfId="13077" xr:uid="{20152E85-0F02-4F68-B0EF-188D729F7246}"/>
    <cellStyle name="Comma 5 7 2 4" xfId="1662" xr:uid="{00000000-0005-0000-0000-000047020000}"/>
    <cellStyle name="Comma 5 7 2 4 2" xfId="4682" xr:uid="{8FBE2D01-7106-47CC-A850-387B386B4D74}"/>
    <cellStyle name="Comma 5 7 2 4 2 2" xfId="9417" xr:uid="{B2026E21-6175-42C0-A65E-87647A35362B}"/>
    <cellStyle name="Comma 5 7 2 4 2 2 2" xfId="19797" xr:uid="{F0303F0C-183A-45C1-9195-D7000C274528}"/>
    <cellStyle name="Comma 5 7 2 4 2 2 3" xfId="31111" xr:uid="{F57B2301-3A0F-4B61-985A-7206CFD1129C}"/>
    <cellStyle name="Comma 5 7 2 4 2 2 4" xfId="30702" xr:uid="{A568AC5A-EBC6-4C11-987C-AB2234DC4239}"/>
    <cellStyle name="Comma 5 7 2 4 2 3" xfId="12250" xr:uid="{23FBDDE2-9ADE-4BC0-9007-49DEC224EDA3}"/>
    <cellStyle name="Comma 5 7 2 4 2 3 2" xfId="22630" xr:uid="{F0FD67B3-C129-4D8C-9442-46DA1BB55B29}"/>
    <cellStyle name="Comma 5 7 2 4 2 4" xfId="26493" xr:uid="{981C4E56-484D-4484-8BE4-DD13E3CB5DF3}"/>
    <cellStyle name="Comma 5 7 2 4 2 5" xfId="28341" xr:uid="{2FB2A506-78EB-4959-BCD8-892F75D1E3C7}"/>
    <cellStyle name="Comma 5 7 2 4 2 6" xfId="16964" xr:uid="{009B3A7B-75F5-4FB4-ABD6-939E56B02676}"/>
    <cellStyle name="Comma 5 7 2 4 3" xfId="23508" xr:uid="{85B2F1AA-03A0-41BE-B69E-339100CEA82F}"/>
    <cellStyle name="Comma 5 7 2 4 3 2" xfId="29900" xr:uid="{9C01E95A-74BC-47F7-B7A5-8BC1061F59A5}"/>
    <cellStyle name="Comma 5 7 2 4 4" xfId="30013" xr:uid="{106398AA-ED2F-4348-890B-9FBF05EF801E}"/>
    <cellStyle name="Comma 5 7 2 5" xfId="1657" xr:uid="{00000000-0005-0000-0000-000048020000}"/>
    <cellStyle name="Comma 5 7 2 5 2" xfId="25610" xr:uid="{B6E4083F-4A15-4CCF-B5C9-4526FACB1C2F}"/>
    <cellStyle name="Comma 5 7 2 5 3" xfId="25777" xr:uid="{FEC3CEA1-CCC7-4BCE-9945-F426DD63FDF4}"/>
    <cellStyle name="Comma 5 7 2 6" xfId="4124" xr:uid="{8B4C8D43-E0E5-4AA4-896D-89B582FFE9A0}"/>
    <cellStyle name="Comma 5 7 2 6 2" xfId="8896" xr:uid="{62414F10-5354-497E-9F35-D71FE3175349}"/>
    <cellStyle name="Comma 5 7 2 6 2 2" xfId="19276" xr:uid="{7239C4D9-0548-4ECD-A092-E1DF8E4C4DB6}"/>
    <cellStyle name="Comma 5 7 2 6 3" xfId="11729" xr:uid="{49F6E218-397A-4FC8-9A8F-49C9BA16B765}"/>
    <cellStyle name="Comma 5 7 2 6 3 2" xfId="22109" xr:uid="{3E9E1955-D564-42C6-A7B8-8DC94F3EFD2C}"/>
    <cellStyle name="Comma 5 7 2 6 4" xfId="27453" xr:uid="{B4576E0B-D014-4B36-B0DD-0BDA3C01EE80}"/>
    <cellStyle name="Comma 5 7 2 6 5" xfId="26755" xr:uid="{005A14DE-8FA2-49BA-AE9F-6B3B044914EF}"/>
    <cellStyle name="Comma 5 7 2 6 6" xfId="16443" xr:uid="{E0CC5760-C206-4DC8-959C-1204DE4D6DE6}"/>
    <cellStyle name="Comma 5 7 2 7" xfId="4876" xr:uid="{26FF34ED-32CA-4593-8F59-D08580833D08}"/>
    <cellStyle name="Comma 5 7 2 7 2" xfId="28447" xr:uid="{E4551655-4C6A-4234-9FB2-AA0A4072A4B6}"/>
    <cellStyle name="Comma 5 7 2 7 3" xfId="26475" xr:uid="{57B3AF28-A89F-4CFC-8F6D-F0E5AA0A664B}"/>
    <cellStyle name="Comma 5 7 2 7 4" xfId="14168" xr:uid="{5169EB45-ED88-4614-9E7A-6738ED91774B}"/>
    <cellStyle name="Comma 5 7 2 8" xfId="6621" xr:uid="{E2A93D07-4B32-4972-B959-0EF776D3F38D}"/>
    <cellStyle name="Comma 5 7 2 8 2" xfId="17001" xr:uid="{C7C32092-0198-4FBA-8CC3-16465F53900E}"/>
    <cellStyle name="Comma 5 7 2 9" xfId="9454" xr:uid="{78968388-FF15-4048-A1C5-0A2045233C55}"/>
    <cellStyle name="Comma 5 7 2 9 2" xfId="19834" xr:uid="{319B5FCB-59F1-49DD-985E-DEAA88C6C8A2}"/>
    <cellStyle name="Comma 5 7 3" xfId="484" xr:uid="{00000000-0005-0000-0000-000049020000}"/>
    <cellStyle name="Comma 5 7 3 10" xfId="13546" xr:uid="{D15422AB-BBBC-4DF0-9758-B4A5EE187C6E}"/>
    <cellStyle name="Comma 5 7 3 2" xfId="1664" xr:uid="{00000000-0005-0000-0000-00004A020000}"/>
    <cellStyle name="Comma 5 7 3 2 2" xfId="24169" xr:uid="{7614F62F-C149-4F7B-BB0D-0F5F3513A3E3}"/>
    <cellStyle name="Comma 5 7 3 2 2 2" xfId="29677" xr:uid="{2D743BA9-5D74-41FF-8A56-E6FF48540754}"/>
    <cellStyle name="Comma 5 7 3 2 2 2 2" xfId="30704" xr:uid="{F8B265D7-D215-4C1F-B255-1B417890B3FC}"/>
    <cellStyle name="Comma 5 7 3 2 3" xfId="24036" xr:uid="{A956536C-0D0C-4B64-AB6C-3D32B84691CB}"/>
    <cellStyle name="Comma 5 7 3 2 3 2" xfId="27246" xr:uid="{2D391E2F-17BF-40F3-AC9B-F935480D75C5}"/>
    <cellStyle name="Comma 5 7 3 2 4" xfId="30053" xr:uid="{7D739D2D-6EFB-4DC1-9CEE-49DF4959E175}"/>
    <cellStyle name="Comma 5 7 3 3" xfId="1665" xr:uid="{00000000-0005-0000-0000-00004B020000}"/>
    <cellStyle name="Comma 5 7 3 4" xfId="1663" xr:uid="{00000000-0005-0000-0000-00004C020000}"/>
    <cellStyle name="Comma 5 7 3 4 2" xfId="27493" xr:uid="{255A2A1F-FD39-4D43-951D-12CE0A0F4BA0}"/>
    <cellStyle name="Comma 5 7 3 4 3" xfId="27822" xr:uid="{27574CA1-AC0A-41F4-AA4C-8BF3E9895FE7}"/>
    <cellStyle name="Comma 5 7 3 5" xfId="4403" xr:uid="{4DD17AB7-B1D9-46CC-BF1C-EB5BCE74B406}"/>
    <cellStyle name="Comma 5 7 3 5 2" xfId="9175" xr:uid="{4D4C7758-87C3-4B4E-8E9C-C9B199390E7A}"/>
    <cellStyle name="Comma 5 7 3 5 2 2" xfId="19555" xr:uid="{3B6289B8-4D36-4925-82A9-3737B8F64823}"/>
    <cellStyle name="Comma 5 7 3 5 2 3" xfId="31069" xr:uid="{4F35AD9B-147C-403E-AC2A-4005FB889638}"/>
    <cellStyle name="Comma 5 7 3 5 2 4" xfId="30703" xr:uid="{2CF44F40-820F-4CCA-B82A-E11E5C240E31}"/>
    <cellStyle name="Comma 5 7 3 5 3" xfId="12008" xr:uid="{559DC158-2D14-4ABB-AC79-7AAA8E5548A3}"/>
    <cellStyle name="Comma 5 7 3 5 3 2" xfId="22388" xr:uid="{3F42002C-0E4F-47D5-BBD6-1EEC7BAE73C5}"/>
    <cellStyle name="Comma 5 7 3 5 4" xfId="28130" xr:uid="{D1033E38-680C-4A2B-B69A-7E4E343DB956}"/>
    <cellStyle name="Comma 5 7 3 5 5" xfId="26098" xr:uid="{6849C713-679B-445F-AF71-4C1F1D6E6B36}"/>
    <cellStyle name="Comma 5 7 3 5 6" xfId="16722" xr:uid="{410E88C8-AC3B-421E-A629-73B44050E3B6}"/>
    <cellStyle name="Comma 5 7 3 6" xfId="4878" xr:uid="{1876B2D4-FC16-4C19-AC17-48842C3BA5C3}"/>
    <cellStyle name="Comma 5 7 3 6 2" xfId="26357" xr:uid="{0C0228FA-0A20-403D-B2B7-730C2183EAD4}"/>
    <cellStyle name="Comma 5 7 3 6 3" xfId="27313" xr:uid="{E5C09990-3CDE-48AF-8C5B-2501A3A2AF89}"/>
    <cellStyle name="Comma 5 7 3 6 4" xfId="14170" xr:uid="{B41F4920-B677-4008-8D4D-4C97D33518E5}"/>
    <cellStyle name="Comma 5 7 3 7" xfId="6623" xr:uid="{2238A681-9B22-49F9-A64A-5EA4AB96A8CD}"/>
    <cellStyle name="Comma 5 7 3 7 2" xfId="17003" xr:uid="{345BFF67-6D65-4053-B41A-B181030CAC76}"/>
    <cellStyle name="Comma 5 7 3 8" xfId="9456" xr:uid="{B1DC7DC7-1B68-4A50-AC4D-163FEEDE3729}"/>
    <cellStyle name="Comma 5 7 3 8 2" xfId="19836" xr:uid="{75625703-E2A7-4A13-8668-CA64BE646442}"/>
    <cellStyle name="Comma 5 7 3 9" xfId="23407" xr:uid="{900D5B1C-1589-4E23-9FE1-E88EEF3CCA25}"/>
    <cellStyle name="Comma 5 7 4" xfId="485" xr:uid="{00000000-0005-0000-0000-00004D020000}"/>
    <cellStyle name="Comma 5 7 4 2" xfId="1667" xr:uid="{00000000-0005-0000-0000-00004E020000}"/>
    <cellStyle name="Comma 5 7 4 2 2" xfId="23873" xr:uid="{318CB862-A3EC-47AD-A897-C9FDF3F8389C}"/>
    <cellStyle name="Comma 5 7 4 2 2 2" xfId="29830" xr:uid="{F7CD230F-B65A-4593-9417-9FB6AD98AA28}"/>
    <cellStyle name="Comma 5 7 4 2 2 2 2" xfId="30706" xr:uid="{8D9CD661-7477-4CA4-A153-5E6471FBB6CB}"/>
    <cellStyle name="Comma 5 7 4 2 3" xfId="23289" xr:uid="{D45419FA-DEA1-4FF5-944A-3804F3B313AF}"/>
    <cellStyle name="Comma 5 7 4 2 4" xfId="30035" xr:uid="{AC32E726-9F55-4195-96E0-7352BD474D9D}"/>
    <cellStyle name="Comma 5 7 4 3" xfId="1668" xr:uid="{00000000-0005-0000-0000-00004F020000}"/>
    <cellStyle name="Comma 5 7 4 4" xfId="1666" xr:uid="{00000000-0005-0000-0000-000050020000}"/>
    <cellStyle name="Comma 5 7 4 5" xfId="4879" xr:uid="{3D09B3A8-38B2-40D7-B78F-B863AAC63FA9}"/>
    <cellStyle name="Comma 5 7 4 5 2" xfId="14171" xr:uid="{AD591B44-9CC8-430F-9198-2C6296802480}"/>
    <cellStyle name="Comma 5 7 4 5 2 2" xfId="31114" xr:uid="{FF2EE620-52C5-4E38-901B-D8EC7D6F936B}"/>
    <cellStyle name="Comma 5 7 4 5 2 3" xfId="30705" xr:uid="{1BAA88F6-1BCE-4EA7-8A2A-713DC40B742F}"/>
    <cellStyle name="Comma 5 7 4 6" xfId="6624" xr:uid="{894ABF0A-6BA8-48AA-8DFF-AC94D6126965}"/>
    <cellStyle name="Comma 5 7 4 6 2" xfId="17004" xr:uid="{6A00D9E2-AA70-4FB1-84BE-F4DDC6A9E149}"/>
    <cellStyle name="Comma 5 7 4 7" xfId="9457" xr:uid="{B2F99BCC-99DB-48BC-B179-3BE0EBE58D9C}"/>
    <cellStyle name="Comma 5 7 4 7 2" xfId="19837" xr:uid="{DADE28A0-C82D-46F6-9BA7-9602FC15CA84}"/>
    <cellStyle name="Comma 5 7 4 8" xfId="25328" xr:uid="{BF51AFBA-C3EF-4A49-AF89-92329EABBD92}"/>
    <cellStyle name="Comma 5 7 4 9" xfId="13365" xr:uid="{48C609D4-FB79-4C2B-8D6D-7E9A662F329E}"/>
    <cellStyle name="Comma 5 7 5" xfId="1669" xr:uid="{00000000-0005-0000-0000-000051020000}"/>
    <cellStyle name="Comma 5 7 5 2" xfId="2563" xr:uid="{00000000-0005-0000-0000-0000D9010000}"/>
    <cellStyle name="Comma 5 7 5 2 2" xfId="7688" xr:uid="{81DA16CF-D215-46C7-B658-9ECDB619D97F}"/>
    <cellStyle name="Comma 5 7 5 2 2 2" xfId="18068" xr:uid="{2726BB12-E6AC-481B-9208-5B10A5F45B41}"/>
    <cellStyle name="Comma 5 7 5 2 3" xfId="10521" xr:uid="{DABF3BF7-D668-403B-A2AE-D3063CA6539E}"/>
    <cellStyle name="Comma 5 7 5 2 3 2" xfId="20901" xr:uid="{E5785C61-46FE-4A81-9423-D6AB3976B8C6}"/>
    <cellStyle name="Comma 5 7 5 2 4" xfId="15235" xr:uid="{FC16F968-3DF9-4BFB-B7B1-D95C3D6F7201}"/>
    <cellStyle name="Comma 5 7 5 2 5" xfId="30431" xr:uid="{0C859140-1E98-42C7-9ADC-47E8A5D1F2C8}"/>
    <cellStyle name="Comma 5 7 5 3" xfId="3708" xr:uid="{00000000-0005-0000-0000-000051020000}"/>
    <cellStyle name="Comma 5 7 5 4" xfId="5585" xr:uid="{445FBE4B-D100-4012-9843-6726F1C23419}"/>
    <cellStyle name="Comma 5 7 5 4 2" xfId="29843" xr:uid="{04BAC53C-0E86-4839-945D-6630D920F403}"/>
    <cellStyle name="Comma 5 7 5 5" xfId="23019" xr:uid="{36FEE959-41F0-4AD2-ACE4-7B3C0AB91829}"/>
    <cellStyle name="Comma 5 7 5 6" xfId="12951" xr:uid="{AD226341-77D4-472E-947F-DD3D504A66EE}"/>
    <cellStyle name="Comma 5 7 6" xfId="1670" xr:uid="{00000000-0005-0000-0000-000052020000}"/>
    <cellStyle name="Comma 5 7 6 2" xfId="2277" xr:uid="{00000000-0005-0000-0000-0000D3010000}"/>
    <cellStyle name="Comma 5 7 6 2 2" xfId="7404" xr:uid="{3226EB56-C19C-4DBE-9045-9998AD6D10C3}"/>
    <cellStyle name="Comma 5 7 6 2 2 2" xfId="17784" xr:uid="{7675AAEB-FC53-4CB7-B026-3B64B3F06C49}"/>
    <cellStyle name="Comma 5 7 6 2 3" xfId="10237" xr:uid="{92857883-0D6F-453D-9F27-EA6BC1F109FE}"/>
    <cellStyle name="Comma 5 7 6 2 3 2" xfId="20617" xr:uid="{F6F49F5D-3C06-4B15-8741-620B84013F91}"/>
    <cellStyle name="Comma 5 7 6 2 4" xfId="28558" xr:uid="{11E3C67F-D49E-4BF1-9903-523A4EE179B5}"/>
    <cellStyle name="Comma 5 7 6 2 5" xfId="28427" xr:uid="{28E3BD14-F77D-4EF8-8E21-6A639D6701CD}"/>
    <cellStyle name="Comma 5 7 6 2 6" xfId="14951" xr:uid="{0A31539B-6983-42F9-B3F7-A5F5AC1A26E7}"/>
    <cellStyle name="Comma 5 7 6 3" xfId="2065" xr:uid="{00000000-0005-0000-0000-000052020000}"/>
    <cellStyle name="Comma 5 7 6 4" xfId="23610" xr:uid="{D63C9F0C-4833-4AA3-880E-89DB790C2360}"/>
    <cellStyle name="Comma 5 7 6 4 2" xfId="29882" xr:uid="{46A80738-32FD-4F61-83A7-D4444073205A}"/>
    <cellStyle name="Comma 5 7 6 5" xfId="30004" xr:uid="{9E45B833-AA3E-4C42-86BA-FF11565FD327}"/>
    <cellStyle name="Comma 5 7 7" xfId="1656" xr:uid="{00000000-0005-0000-0000-000053020000}"/>
    <cellStyle name="Comma 5 7 7 2" xfId="27467" xr:uid="{F7E8B45B-C5F3-45F3-8652-1B25E60F4742}"/>
    <cellStyle name="Comma 5 7 7 3" xfId="28401" xr:uid="{94908BF2-0398-46D6-996F-F460030C3D64}"/>
    <cellStyle name="Comma 5 7 8" xfId="3864" xr:uid="{4D8E6C94-8977-4B3D-8541-5736DE38FB0C}"/>
    <cellStyle name="Comma 5 7 8 2" xfId="8696" xr:uid="{40566834-5CF1-4919-ABA6-CD259060D39C}"/>
    <cellStyle name="Comma 5 7 8 2 2" xfId="19076" xr:uid="{7FBF4413-9D43-4675-86AB-DC0EECC16F3B}"/>
    <cellStyle name="Comma 5 7 8 3" xfId="11529" xr:uid="{6BA6E460-B37A-4259-936B-5A7951C58242}"/>
    <cellStyle name="Comma 5 7 8 3 2" xfId="21909" xr:uid="{4E395C52-F27A-4799-8125-21C56070155B}"/>
    <cellStyle name="Comma 5 7 8 4" xfId="27982" xr:uid="{A1830401-4BE9-4047-8037-B582661AD80D}"/>
    <cellStyle name="Comma 5 7 8 5" xfId="27393" xr:uid="{A15B847E-0BCF-49BD-8467-CBB5224689F1}"/>
    <cellStyle name="Comma 5 7 8 6" xfId="16243" xr:uid="{FEEF5453-E726-4908-8A0B-7BD9DE73FA2F}"/>
    <cellStyle name="Comma 5 7 9" xfId="4875" xr:uid="{03CC9048-C24C-410E-B772-7E39F372F37F}"/>
    <cellStyle name="Comma 5 7 9 2" xfId="25915" xr:uid="{AD33B97C-D782-4AFC-9027-B6A080A83C9D}"/>
    <cellStyle name="Comma 5 7 9 3" xfId="27496" xr:uid="{82106660-3FC9-438C-BE38-76FC4CF091A9}"/>
    <cellStyle name="Comma 5 7 9 4" xfId="14167" xr:uid="{EF4ABBE1-E4DF-499A-A6CF-1C49A7ED091F}"/>
    <cellStyle name="Comma 5 8" xfId="486" xr:uid="{00000000-0005-0000-0000-000054020000}"/>
    <cellStyle name="Comma 5 8 10" xfId="9458" xr:uid="{3C0A6B10-AD79-48DD-AD99-93B446F10170}"/>
    <cellStyle name="Comma 5 8 10 2" xfId="19838" xr:uid="{F1C8E9F7-1193-43B8-8AB8-F02488840E21}"/>
    <cellStyle name="Comma 5 8 11" xfId="25156" xr:uid="{75EAFF25-E7F3-4723-A770-3674B2E75CAB}"/>
    <cellStyle name="Comma 5 8 12" xfId="12510" xr:uid="{A942E7ED-6000-4D8F-BC51-BE1BC90B00D9}"/>
    <cellStyle name="Comma 5 8 2" xfId="487" xr:uid="{00000000-0005-0000-0000-000055020000}"/>
    <cellStyle name="Comma 5 8 2 10" xfId="12668" xr:uid="{2D2060DC-65AE-4C74-A3D9-8EB52DE8C408}"/>
    <cellStyle name="Comma 5 8 2 2" xfId="1673" xr:uid="{00000000-0005-0000-0000-000056020000}"/>
    <cellStyle name="Comma 5 8 2 2 2" xfId="3040" xr:uid="{00000000-0005-0000-0000-0000DC010000}"/>
    <cellStyle name="Comma 5 8 2 2 2 2" xfId="8120" xr:uid="{2FF0FD7F-E2DD-4DD8-9A96-350194FBC0BA}"/>
    <cellStyle name="Comma 5 8 2 2 2 2 2" xfId="18500" xr:uid="{6CBA26F6-B2A4-410D-8EE9-DD2208A3DA39}"/>
    <cellStyle name="Comma 5 8 2 2 2 2 2 2" xfId="31143" xr:uid="{45C30206-3A93-4FA0-9F4F-E970C6555ABA}"/>
    <cellStyle name="Comma 5 8 2 2 2 2 2 3" xfId="30707" xr:uid="{40931A3F-EFB0-4B78-8C96-34DE658927E1}"/>
    <cellStyle name="Comma 5 8 2 2 2 3" xfId="10953" xr:uid="{B67D79DF-839B-42F2-A78D-28B2A1C986A8}"/>
    <cellStyle name="Comma 5 8 2 2 2 3 2" xfId="21333" xr:uid="{3AB97040-58F8-431F-9EC8-19760859A498}"/>
    <cellStyle name="Comma 5 8 2 2 2 4" xfId="27339" xr:uid="{D41D5792-1986-4C04-A298-742DBF272AAF}"/>
    <cellStyle name="Comma 5 8 2 2 2 5" xfId="26731" xr:uid="{27B648EF-2FFF-427C-A176-666178209CC9}"/>
    <cellStyle name="Comma 5 8 2 2 2 6" xfId="15667" xr:uid="{2608C0D8-305F-419E-951B-D34D60039A78}"/>
    <cellStyle name="Comma 5 8 2 2 3" xfId="2080" xr:uid="{00000000-0005-0000-0000-000056020000}"/>
    <cellStyle name="Comma 5 8 2 2 4" xfId="5586" xr:uid="{D7CC4C04-6A8E-45ED-B093-5C53AC1FD03A}"/>
    <cellStyle name="Comma 5 8 2 2 4 2" xfId="29776" xr:uid="{06F5E240-6626-40DD-94FD-891798718C4E}"/>
    <cellStyle name="Comma 5 8 2 2 5" xfId="24966" xr:uid="{48F91E01-18C6-4DBA-9EA4-A83AD4E1DC50}"/>
    <cellStyle name="Comma 5 8 2 2 6" xfId="13547" xr:uid="{108AFC75-5EEA-45DD-B81D-0BD1DFE89DC5}"/>
    <cellStyle name="Comma 5 8 2 3" xfId="1674" xr:uid="{00000000-0005-0000-0000-000057020000}"/>
    <cellStyle name="Comma 5 8 2 3 2" xfId="24077" xr:uid="{3CCF6D1F-E1E6-4134-8808-CE7380243E72}"/>
    <cellStyle name="Comma 5 8 2 3 2 2" xfId="30708" xr:uid="{33BA462E-2DD6-45C4-9B64-D122CEE1605E}"/>
    <cellStyle name="Comma 5 8 2 3 2 3" xfId="30552" xr:uid="{B6513C23-9EE7-4413-9D8F-CAD62F9FD3DE}"/>
    <cellStyle name="Comma 5 8 2 3 3" xfId="23017" xr:uid="{DB6EE825-2DCD-429A-9F59-4AC7F43A2769}"/>
    <cellStyle name="Comma 5 8 2 3 4" xfId="30054" xr:uid="{978411B6-56DD-4C90-89F4-2121420A39C1}"/>
    <cellStyle name="Comma 5 8 2 3 5" xfId="29660" xr:uid="{A80A5DC5-EADA-408A-9E37-AA5872793871}"/>
    <cellStyle name="Comma 5 8 2 4" xfId="1672" xr:uid="{00000000-0005-0000-0000-000058020000}"/>
    <cellStyle name="Comma 5 8 2 4 2" xfId="28519" xr:uid="{DB5287D2-A3BC-4D9D-A5AD-D97C9934A7A4}"/>
    <cellStyle name="Comma 5 8 2 4 2 2" xfId="30709" xr:uid="{A3272CAB-83C9-416E-A5D9-D0B05295D51B}"/>
    <cellStyle name="Comma 5 8 2 4 2 3" xfId="30584" xr:uid="{E0F084EF-22C3-46D5-95E2-A0541AFFE25C}"/>
    <cellStyle name="Comma 5 8 2 4 3" xfId="26172" xr:uid="{7E618281-1C5F-460A-94D7-A8DF3AFFB69C}"/>
    <cellStyle name="Comma 5 8 2 5" xfId="4125" xr:uid="{1C3F77AF-A7C8-4533-B6B1-C8D28CB13A7B}"/>
    <cellStyle name="Comma 5 8 2 5 2" xfId="8897" xr:uid="{C3FF4CD3-EA9C-4318-B21E-3EA018511DCC}"/>
    <cellStyle name="Comma 5 8 2 5 2 2" xfId="19277" xr:uid="{3E624E4B-E89E-4968-9CC0-EAE8815D9589}"/>
    <cellStyle name="Comma 5 8 2 5 3" xfId="11730" xr:uid="{8895AA23-CF82-461B-8E31-DD794132AE9D}"/>
    <cellStyle name="Comma 5 8 2 5 3 2" xfId="22110" xr:uid="{B7E67C1F-B7FD-434C-9B87-E2B23FFE9A5A}"/>
    <cellStyle name="Comma 5 8 2 5 4" xfId="28140" xr:uid="{0F13D4FA-A56D-4B66-9D52-CC35EC6B2EEF}"/>
    <cellStyle name="Comma 5 8 2 5 5" xfId="28678" xr:uid="{D048A341-189D-403E-9C40-F13CE9BE81D0}"/>
    <cellStyle name="Comma 5 8 2 5 6" xfId="16444" xr:uid="{33935AFE-4F51-43AC-A6CB-9FDF190C92D7}"/>
    <cellStyle name="Comma 5 8 2 6" xfId="4881" xr:uid="{21AB6E75-CF3F-4863-AC61-3207B7577E91}"/>
    <cellStyle name="Comma 5 8 2 6 2" xfId="27389" xr:uid="{098BB1CA-BEA7-42F8-BF5F-85FEFB2D0AC9}"/>
    <cellStyle name="Comma 5 8 2 6 3" xfId="26884" xr:uid="{9E4D90C0-1C17-4307-ACEB-2359B2B61208}"/>
    <cellStyle name="Comma 5 8 2 6 4" xfId="14173" xr:uid="{C4778CE6-4BAC-44F1-9E41-1C8635F87209}"/>
    <cellStyle name="Comma 5 8 2 7" xfId="6626" xr:uid="{D3EAA14D-1E0B-4538-8E65-683FE1BE0297}"/>
    <cellStyle name="Comma 5 8 2 7 2" xfId="17006" xr:uid="{93B3EE8D-DDDC-4809-8B2B-5B5C7070BE70}"/>
    <cellStyle name="Comma 5 8 2 8" xfId="9459" xr:uid="{808E7EFB-896F-4927-AB71-638EC05A045F}"/>
    <cellStyle name="Comma 5 8 2 8 2" xfId="19839" xr:uid="{1A77B867-59F3-4355-915F-8AB538248483}"/>
    <cellStyle name="Comma 5 8 2 9" xfId="23448" xr:uid="{18C3C4C3-B3EA-4314-BF62-9AB647559B8D}"/>
    <cellStyle name="Comma 5 8 3" xfId="488" xr:uid="{00000000-0005-0000-0000-000059020000}"/>
    <cellStyle name="Comma 5 8 3 2" xfId="1676" xr:uid="{00000000-0005-0000-0000-00005A020000}"/>
    <cellStyle name="Comma 5 8 3 2 2" xfId="25618" xr:uid="{53D484A8-05DA-4B3D-8DBA-5F4A6B0638B9}"/>
    <cellStyle name="Comma 5 8 3 2 2 2" xfId="29808" xr:uid="{A16796A0-C536-46DB-8E0E-8CC66009832A}"/>
    <cellStyle name="Comma 5 8 3 2 2 2 2" xfId="30711" xr:uid="{F658FE12-6F3E-4B0A-B54E-A7FF09FDADE0}"/>
    <cellStyle name="Comma 5 8 3 2 3" xfId="25444" xr:uid="{8F83E9BD-D752-4670-83D0-42D787B89054}"/>
    <cellStyle name="Comma 5 8 3 2 3 2" xfId="27841" xr:uid="{3EDC9502-0DFD-4975-83D4-00C65AD487AD}"/>
    <cellStyle name="Comma 5 8 3 2 4" xfId="30036" xr:uid="{D3FD3568-0D74-4E96-85CC-D3A48B10523B}"/>
    <cellStyle name="Comma 5 8 3 3" xfId="1677" xr:uid="{00000000-0005-0000-0000-00005B020000}"/>
    <cellStyle name="Comma 5 8 3 4" xfId="1675" xr:uid="{00000000-0005-0000-0000-00005C020000}"/>
    <cellStyle name="Comma 5 8 3 4 2" xfId="28745" xr:uid="{CF49AA05-3FBE-48B3-9169-779FBD244A47}"/>
    <cellStyle name="Comma 5 8 3 4 3" xfId="26131" xr:uid="{29D4BED2-56B6-46AE-9E4F-1972B40BC537}"/>
    <cellStyle name="Comma 5 8 3 5" xfId="4882" xr:uid="{E6C69C7E-ECF0-471C-B3AB-6AF66D256BD8}"/>
    <cellStyle name="Comma 5 8 3 5 2" xfId="26284" xr:uid="{F9068B74-A36E-44C0-939A-8D82B5973B25}"/>
    <cellStyle name="Comma 5 8 3 5 2 2" xfId="31172" xr:uid="{842693BC-CC20-404C-8856-79558A6CD263}"/>
    <cellStyle name="Comma 5 8 3 5 2 3" xfId="30710" xr:uid="{813779E3-886C-4293-B28F-F0E9872B5AA5}"/>
    <cellStyle name="Comma 5 8 3 5 3" xfId="26318" xr:uid="{1F5EA9DF-30F0-424B-AA92-67EE89D7FD61}"/>
    <cellStyle name="Comma 5 8 3 5 4" xfId="14174" xr:uid="{053831D1-E6B8-4D4A-B53A-F0EA227B0C6B}"/>
    <cellStyle name="Comma 5 8 3 6" xfId="6627" xr:uid="{302D9AAF-4033-4F4A-9333-B2DAF1AC72E0}"/>
    <cellStyle name="Comma 5 8 3 6 2" xfId="26392" xr:uid="{EA4E0055-C778-4480-AF6D-C956F19B9F0C}"/>
    <cellStyle name="Comma 5 8 3 6 3" xfId="28168" xr:uid="{D160F3C5-B249-4A1B-8E65-E9A7B655F03E}"/>
    <cellStyle name="Comma 5 8 3 6 4" xfId="17007" xr:uid="{5B3EE229-9EF7-412C-9A14-4B62794194FD}"/>
    <cellStyle name="Comma 5 8 3 7" xfId="9460" xr:uid="{0F73EF67-2D55-4AA3-878F-7FA988FAA07A}"/>
    <cellStyle name="Comma 5 8 3 7 2" xfId="19840" xr:uid="{E87BF8B2-8F07-4B67-9777-D74549380BEF}"/>
    <cellStyle name="Comma 5 8 3 8" xfId="24643" xr:uid="{90466407-5C59-4679-A0DF-9465241FFE2E}"/>
    <cellStyle name="Comma 5 8 3 9" xfId="13366" xr:uid="{68C72232-8F8D-4BCD-95DB-452386CA181A}"/>
    <cellStyle name="Comma 5 8 4" xfId="1678" xr:uid="{00000000-0005-0000-0000-00005D020000}"/>
    <cellStyle name="Comma 5 8 4 2" xfId="2673" xr:uid="{00000000-0005-0000-0000-0000DE010000}"/>
    <cellStyle name="Comma 5 8 4 2 2" xfId="7797" xr:uid="{F638EECE-0E71-4D65-AB7A-5EC3D2DA2DE2}"/>
    <cellStyle name="Comma 5 8 4 2 2 2" xfId="18177" xr:uid="{29AD6800-71EF-4AC6-A5C0-235188E8DC06}"/>
    <cellStyle name="Comma 5 8 4 2 2 2 2" xfId="31135" xr:uid="{62D238FC-6347-4192-97CE-39DC26771B37}"/>
    <cellStyle name="Comma 5 8 4 2 2 2 3" xfId="30712" xr:uid="{CA877F40-44FB-4FD0-BE13-08310BD6406D}"/>
    <cellStyle name="Comma 5 8 4 2 3" xfId="10630" xr:uid="{A662D3E5-5529-433E-9F38-0E72E24892E7}"/>
    <cellStyle name="Comma 5 8 4 2 3 2" xfId="21010" xr:uid="{156F5CEB-62E7-4B15-BA2E-009B2D4A8D0C}"/>
    <cellStyle name="Comma 5 8 4 2 4" xfId="26594" xr:uid="{A98F3AEB-51B2-45FA-8234-BBC221C42CF9}"/>
    <cellStyle name="Comma 5 8 4 2 5" xfId="27639" xr:uid="{73969B14-80A1-422D-9678-64C5F63C541B}"/>
    <cellStyle name="Comma 5 8 4 2 6" xfId="15344" xr:uid="{1793C24A-20F7-42CB-8755-0ECC50167B23}"/>
    <cellStyle name="Comma 5 8 4 3" xfId="3592" xr:uid="{00000000-0005-0000-0000-00005D020000}"/>
    <cellStyle name="Comma 5 8 4 4" xfId="5587" xr:uid="{61B5B5BD-8CAB-4FD9-954C-4983326E849B}"/>
    <cellStyle name="Comma 5 8 4 4 2" xfId="29752" xr:uid="{B23374D4-9EA4-47D3-8221-B7DC4E11F6B5}"/>
    <cellStyle name="Comma 5 8 4 5" xfId="24623" xr:uid="{96C61288-71E4-410D-9E9C-8A084F7F738F}"/>
    <cellStyle name="Comma 5 8 4 6" xfId="13078" xr:uid="{93829F7F-8524-4FFE-ACB1-9DD87786DFD4}"/>
    <cellStyle name="Comma 5 8 5" xfId="1679" xr:uid="{00000000-0005-0000-0000-00005E020000}"/>
    <cellStyle name="Comma 5 8 5 2" xfId="2278" xr:uid="{00000000-0005-0000-0000-0000DA010000}"/>
    <cellStyle name="Comma 5 8 5 2 2" xfId="7405" xr:uid="{4CC94E42-2A69-4288-91E6-0A0CDB39740A}"/>
    <cellStyle name="Comma 5 8 5 2 2 2" xfId="17785" xr:uid="{EA5B116C-180F-42F3-A88C-9CF1C6EA4E88}"/>
    <cellStyle name="Comma 5 8 5 2 3" xfId="10238" xr:uid="{F37603B7-020C-4446-94E9-26E402843D14}"/>
    <cellStyle name="Comma 5 8 5 2 3 2" xfId="20618" xr:uid="{60368DDF-8376-4547-8F84-A1CE8660B8E2}"/>
    <cellStyle name="Comma 5 8 5 2 4" xfId="14952" xr:uid="{FE4C11F4-8B91-4C78-8892-97B10F08CBF2}"/>
    <cellStyle name="Comma 5 8 5 2 5" xfId="30432" xr:uid="{3EAE95C7-3CF1-49BF-B334-23DF8958441E}"/>
    <cellStyle name="Comma 5 8 5 3" xfId="2086" xr:uid="{00000000-0005-0000-0000-00005E020000}"/>
    <cellStyle name="Comma 5 8 5 4" xfId="24921" xr:uid="{73CD0007-7AA6-4C23-BE0B-E3F5295A5FA9}"/>
    <cellStyle name="Comma 5 8 5 4 2" xfId="29901" xr:uid="{5F75C6C7-0D1C-4F31-BA20-114360A40F9E}"/>
    <cellStyle name="Comma 5 8 5 5" xfId="30014" xr:uid="{C09199D8-A0F8-4F00-B4B1-D5B29F949D0F}"/>
    <cellStyle name="Comma 5 8 6" xfId="1671" xr:uid="{00000000-0005-0000-0000-00005F020000}"/>
    <cellStyle name="Comma 5 8 6 2" xfId="26586" xr:uid="{422903AC-287E-4EC3-BB8E-0A504F69CB1D}"/>
    <cellStyle name="Comma 5 8 6 2 2" xfId="30713" xr:uid="{3462D339-733B-4AEB-9A0A-A3A3A15B2E2A}"/>
    <cellStyle name="Comma 5 8 6 2 3" xfId="30583" xr:uid="{646BD82D-6032-48CF-BAD3-144F8987CF64}"/>
    <cellStyle name="Comma 5 8 6 3" xfId="27534" xr:uid="{6FB8E0C2-84CE-424A-9E5E-DE1608CF9682}"/>
    <cellStyle name="Comma 5 8 7" xfId="3865" xr:uid="{4309ED3C-13B3-40DD-AFCB-1964E1D79399}"/>
    <cellStyle name="Comma 5 8 7 2" xfId="8697" xr:uid="{6D792B25-135D-4B16-8980-F3F2F50FD3A9}"/>
    <cellStyle name="Comma 5 8 7 2 2" xfId="28964" xr:uid="{12EFBB26-22AB-4525-8B73-9E6EE6188A84}"/>
    <cellStyle name="Comma 5 8 7 2 3" xfId="28215" xr:uid="{BDEFF1D8-EA45-4FD4-AD6E-90DC9E7A8A92}"/>
    <cellStyle name="Comma 5 8 7 2 4" xfId="19077" xr:uid="{F4A6846B-B33F-431E-B946-D5A1090DE87E}"/>
    <cellStyle name="Comma 5 8 7 3" xfId="11530" xr:uid="{70E5CEA8-78E3-404C-87F4-D8594ADBD2E1}"/>
    <cellStyle name="Comma 5 8 7 3 2" xfId="21910" xr:uid="{03ABB417-6320-4C4B-B47B-E5281074FC3B}"/>
    <cellStyle name="Comma 5 8 7 4" xfId="27713" xr:uid="{43C01292-8563-4C2D-9596-CA4514F06ED5}"/>
    <cellStyle name="Comma 5 8 7 5" xfId="16244" xr:uid="{027DC86C-6CC5-41FE-B7A8-5ECB900FB562}"/>
    <cellStyle name="Comma 5 8 8" xfId="4880" xr:uid="{3975A4B3-1503-41FB-ABCA-1D4006BBF9BA}"/>
    <cellStyle name="Comma 5 8 8 2" xfId="28466" xr:uid="{B669142D-2D0E-4CC0-AC1B-4C10E42362FA}"/>
    <cellStyle name="Comma 5 8 8 3" xfId="26047" xr:uid="{E58D5665-27FE-4987-AD95-0A055250DE0C}"/>
    <cellStyle name="Comma 5 8 8 4" xfId="14172" xr:uid="{CAF53E0B-9FD1-474B-8289-846C9B226674}"/>
    <cellStyle name="Comma 5 8 9" xfId="6625" xr:uid="{3050AF58-F09A-4D88-B8F2-C44941E3F062}"/>
    <cellStyle name="Comma 5 8 9 2" xfId="28476" xr:uid="{52B97D21-9AEC-4805-8592-FA8E249EE80F}"/>
    <cellStyle name="Comma 5 8 9 3" xfId="26201" xr:uid="{F48E14F4-8D95-44D5-907B-4EE1B8C5C414}"/>
    <cellStyle name="Comma 5 8 9 4" xfId="17005" xr:uid="{4C160034-B13B-49E5-B4D1-8B6F80BB1E65}"/>
    <cellStyle name="Comma 5 9" xfId="489" xr:uid="{00000000-0005-0000-0000-000060020000}"/>
    <cellStyle name="Comma 5 9 10" xfId="9461" xr:uid="{577F916E-DE24-46FE-A2E8-3876BCD7E17C}"/>
    <cellStyle name="Comma 5 9 10 2" xfId="19841" xr:uid="{3787D89A-519B-42FB-85C6-20D76F758C0F}"/>
    <cellStyle name="Comma 5 9 11" xfId="22710" xr:uid="{921E912D-4404-49CE-A58D-AFF85BABD250}"/>
    <cellStyle name="Comma 5 9 12" xfId="12511" xr:uid="{CE530E1C-0287-4676-9926-5BA63910A349}"/>
    <cellStyle name="Comma 5 9 2" xfId="490" xr:uid="{00000000-0005-0000-0000-000061020000}"/>
    <cellStyle name="Comma 5 9 2 2" xfId="1682" xr:uid="{00000000-0005-0000-0000-000062020000}"/>
    <cellStyle name="Comma 5 9 2 2 2" xfId="2872" xr:uid="{00000000-0005-0000-0000-0000E1010000}"/>
    <cellStyle name="Comma 5 9 2 2 2 2" xfId="7989" xr:uid="{DD600399-F264-4A5C-A259-2FD82D633A78}"/>
    <cellStyle name="Comma 5 9 2 2 2 2 2" xfId="18369" xr:uid="{293B0666-BA43-442C-A608-F87E97D4D469}"/>
    <cellStyle name="Comma 5 9 2 2 2 2 2 2" xfId="31136" xr:uid="{6BE75A01-8681-4A86-852E-5CA96578CD07}"/>
    <cellStyle name="Comma 5 9 2 2 2 2 2 3" xfId="30714" xr:uid="{4CB97A7A-50B9-47D4-B501-400C9AC937B3}"/>
    <cellStyle name="Comma 5 9 2 2 2 3" xfId="10822" xr:uid="{3DDC180D-A0D2-4408-B3F8-BD3A718A8D50}"/>
    <cellStyle name="Comma 5 9 2 2 2 3 2" xfId="21202" xr:uid="{BA03261A-B2A9-4611-A71A-6EC3BE0B938E}"/>
    <cellStyle name="Comma 5 9 2 2 2 4" xfId="26496" xr:uid="{1A82B4E7-142C-46F5-BEB3-F201FD231155}"/>
    <cellStyle name="Comma 5 9 2 2 2 5" xfId="26785" xr:uid="{35D6FCB8-6D81-4D29-8AAF-EA0F5D40EC9C}"/>
    <cellStyle name="Comma 5 9 2 2 2 6" xfId="15536" xr:uid="{7EA2C2D2-2C27-4270-9D44-D926BB025009}"/>
    <cellStyle name="Comma 5 9 2 2 3" xfId="3688" xr:uid="{00000000-0005-0000-0000-000062020000}"/>
    <cellStyle name="Comma 5 9 2 2 4" xfId="5588" xr:uid="{5DEDC809-A58D-4915-8292-CB2064C3F8DA}"/>
    <cellStyle name="Comma 5 9 2 2 4 2" xfId="29764" xr:uid="{5A5A3821-4E20-4ABC-8E69-75E4640375B8}"/>
    <cellStyle name="Comma 5 9 2 2 5" xfId="23354" xr:uid="{2FD97EFD-1F02-49AF-B9C5-4ADE3EC81F0C}"/>
    <cellStyle name="Comma 5 9 2 2 6" xfId="13367" xr:uid="{C41E76B2-0C39-41CB-BB65-50AA0681065C}"/>
    <cellStyle name="Comma 5 9 2 3" xfId="1683" xr:uid="{00000000-0005-0000-0000-000063020000}"/>
    <cellStyle name="Comma 5 9 2 3 2" xfId="24903" xr:uid="{F6A819E7-49AD-4347-96EC-10C8648C30A8}"/>
    <cellStyle name="Comma 5 9 2 3 2 2" xfId="30715" xr:uid="{47DB5FD4-96FA-4173-8E53-6DA4234BEA2D}"/>
    <cellStyle name="Comma 5 9 2 3 2 3" xfId="30553" xr:uid="{F5088134-8CE5-4A2C-9753-895A284CAC6E}"/>
    <cellStyle name="Comma 5 9 2 3 3" xfId="22956" xr:uid="{1221D88C-6031-4EEF-9013-D90C6923BB63}"/>
    <cellStyle name="Comma 5 9 2 3 4" xfId="30037" xr:uid="{8E6C886B-4461-492D-A2D3-77A7DD14FA89}"/>
    <cellStyle name="Comma 5 9 2 3 5" xfId="29661" xr:uid="{5C83A64C-738C-4B76-A536-451C4CDAEBDA}"/>
    <cellStyle name="Comma 5 9 2 4" xfId="1681" xr:uid="{00000000-0005-0000-0000-000064020000}"/>
    <cellStyle name="Comma 5 9 2 4 2" xfId="26144" xr:uid="{11F3DDB7-F030-4752-8665-FF4829009ADA}"/>
    <cellStyle name="Comma 5 9 2 4 2 2" xfId="30716" xr:uid="{BD8F26DD-5947-436A-8E4A-F7C8D3342C18}"/>
    <cellStyle name="Comma 5 9 2 4 2 3" xfId="30586" xr:uid="{A1610AE6-DFB3-4902-854F-8CE0CA56D516}"/>
    <cellStyle name="Comma 5 9 2 4 3" xfId="28646" xr:uid="{83F077EA-14EA-49D6-9313-1E9410A6F85D}"/>
    <cellStyle name="Comma 5 9 2 5" xfId="4884" xr:uid="{EB3A30E8-3647-49C2-A1DA-99DCDC29C0ED}"/>
    <cellStyle name="Comma 5 9 2 5 2" xfId="26685" xr:uid="{0EA01B93-8071-4C3D-B4C1-26E4128E262C}"/>
    <cellStyle name="Comma 5 9 2 5 3" xfId="28234" xr:uid="{AB8BE62E-19B6-423D-8338-0BEE8D7165AA}"/>
    <cellStyle name="Comma 5 9 2 5 4" xfId="14176" xr:uid="{5E14F82E-952A-47F6-A880-3BF07391B1FC}"/>
    <cellStyle name="Comma 5 9 2 5 5" xfId="30617" xr:uid="{06850C7D-2AAC-4475-AD05-17DE7A9F5617}"/>
    <cellStyle name="Comma 5 9 2 6" xfId="6629" xr:uid="{36AC8BC2-135C-4F0E-B9F4-4BE70C750E75}"/>
    <cellStyle name="Comma 5 9 2 6 2" xfId="27702" xr:uid="{AFECA7B3-832F-448B-8E3C-E62DF09C48C7}"/>
    <cellStyle name="Comma 5 9 2 6 3" xfId="26781" xr:uid="{0F87FA41-FC1E-4FCF-BDF8-53C40C3C032A}"/>
    <cellStyle name="Comma 5 9 2 6 4" xfId="17009" xr:uid="{B4200961-E2C0-4BC1-94EE-3A85E626AA74}"/>
    <cellStyle name="Comma 5 9 2 7" xfId="9462" xr:uid="{6886AE68-520F-4832-BF74-5FAF0008B37D}"/>
    <cellStyle name="Comma 5 9 2 7 2" xfId="19842" xr:uid="{1C8C4465-DEA0-4CB4-A309-8A836052CF50}"/>
    <cellStyle name="Comma 5 9 2 8" xfId="23186" xr:uid="{158B3261-B414-4969-87FD-E8CE88BB4099}"/>
    <cellStyle name="Comma 5 9 2 9" xfId="12669" xr:uid="{CB2B0EDD-44CF-4098-A63F-95E232219291}"/>
    <cellStyle name="Comma 5 9 3" xfId="491" xr:uid="{00000000-0005-0000-0000-000065020000}"/>
    <cellStyle name="Comma 5 9 3 2" xfId="1685" xr:uid="{00000000-0005-0000-0000-000066020000}"/>
    <cellStyle name="Comma 5 9 3 2 2" xfId="28582" xr:uid="{24970741-0E29-4246-A189-27E01992A00F}"/>
    <cellStyle name="Comma 5 9 3 2 2 2" xfId="30718" xr:uid="{B0C70532-9092-4845-BAD0-1BA2E82A1E86}"/>
    <cellStyle name="Comma 5 9 3 2 2 3" xfId="30601" xr:uid="{431458AB-C9BA-4E59-BFC7-8AC4B17F7501}"/>
    <cellStyle name="Comma 5 9 3 2 3" xfId="27020" xr:uid="{E598149C-FE07-4DC5-86B7-E13C07F268AF}"/>
    <cellStyle name="Comma 5 9 3 3" xfId="1686" xr:uid="{00000000-0005-0000-0000-000067020000}"/>
    <cellStyle name="Comma 5 9 3 4" xfId="1684" xr:uid="{00000000-0005-0000-0000-000068020000}"/>
    <cellStyle name="Comma 5 9 3 5" xfId="4885" xr:uid="{672D1938-E8B9-4EE4-A404-E4869E3DF097}"/>
    <cellStyle name="Comma 5 9 3 5 2" xfId="27916" xr:uid="{2CCA1919-C0E3-437A-AEA4-A7FE9B7E2006}"/>
    <cellStyle name="Comma 5 9 3 5 2 2" xfId="31198" xr:uid="{0301959F-F531-44B8-B593-826B6FD4315E}"/>
    <cellStyle name="Comma 5 9 3 5 2 3" xfId="30717" xr:uid="{84D65F06-96BE-4435-B794-A50A7ACD6ECD}"/>
    <cellStyle name="Comma 5 9 3 5 3" xfId="25882" xr:uid="{246E0EAC-A073-4023-BCDF-D485F4AAD117}"/>
    <cellStyle name="Comma 5 9 3 5 4" xfId="14177" xr:uid="{A3B19FAE-253A-4C9F-A824-7995242F9A40}"/>
    <cellStyle name="Comma 5 9 3 6" xfId="6630" xr:uid="{BCFE293F-552A-4FD1-843B-79E4089F5F29}"/>
    <cellStyle name="Comma 5 9 3 6 2" xfId="17010" xr:uid="{998E47F5-BD2A-4263-B6E7-BA0F6615FD09}"/>
    <cellStyle name="Comma 5 9 3 7" xfId="9463" xr:uid="{93F546B0-E630-48A1-A3A2-E60736345D88}"/>
    <cellStyle name="Comma 5 9 3 7 2" xfId="19843" xr:uid="{D384727D-B11B-4ACD-80DE-E21FB1AA851B}"/>
    <cellStyle name="Comma 5 9 3 8" xfId="23365" xr:uid="{A42F84E4-61A4-4AB1-B8D4-24F3C88470B4}"/>
    <cellStyle name="Comma 5 9 3 9" xfId="13079" xr:uid="{58B4F309-4F73-4AC0-9E82-9AB850A0C1EB}"/>
    <cellStyle name="Comma 5 9 4" xfId="1687" xr:uid="{00000000-0005-0000-0000-000069020000}"/>
    <cellStyle name="Comma 5 9 4 2" xfId="2279" xr:uid="{00000000-0005-0000-0000-0000DF010000}"/>
    <cellStyle name="Comma 5 9 4 2 2" xfId="7406" xr:uid="{1E1556D7-8993-43B8-B4DC-ADC5347F2892}"/>
    <cellStyle name="Comma 5 9 4 2 2 2" xfId="17786" xr:uid="{FC874948-C6B9-476A-9918-1FD3D1FDA1DC}"/>
    <cellStyle name="Comma 5 9 4 2 2 2 2" xfId="31126" xr:uid="{0B51279B-2A5B-4395-ADC6-689D69249167}"/>
    <cellStyle name="Comma 5 9 4 2 2 2 3" xfId="30719" xr:uid="{2B2AC912-036D-468D-8CF3-4AA2B8F5290D}"/>
    <cellStyle name="Comma 5 9 4 2 3" xfId="10239" xr:uid="{9E45737F-46A4-4824-9796-8F7DC6D1045A}"/>
    <cellStyle name="Comma 5 9 4 2 3 2" xfId="20619" xr:uid="{553028C3-EAAC-4756-93F3-35A270C1AD70}"/>
    <cellStyle name="Comma 5 9 4 2 4" xfId="28236" xr:uid="{A4F5614C-A5DF-4D87-88B0-071B9BC4EA7E}"/>
    <cellStyle name="Comma 5 9 4 2 5" xfId="26400" xr:uid="{9FE368F8-BEEE-4267-9DC6-5222CA95E77A}"/>
    <cellStyle name="Comma 5 9 4 2 6" xfId="14953" xr:uid="{A57EE24B-4604-4638-8EF3-39D2D495CEA9}"/>
    <cellStyle name="Comma 5 9 4 3" xfId="2058" xr:uid="{00000000-0005-0000-0000-000069020000}"/>
    <cellStyle name="Comma 5 9 4 4" xfId="22689" xr:uid="{10E129FC-ED19-4FA8-991C-0D82ED6B82C1}"/>
    <cellStyle name="Comma 5 9 4 4 2" xfId="29737" xr:uid="{23982877-3765-4743-AD98-45F4A9C681B2}"/>
    <cellStyle name="Comma 5 9 4 5" xfId="29844" xr:uid="{45E3FC05-22F4-4882-A2EE-6AE2BB9EB86D}"/>
    <cellStyle name="Comma 5 9 4 6" xfId="29989" xr:uid="{6B05C73D-E431-4BD3-A0E9-D68B75A751E3}"/>
    <cellStyle name="Comma 5 9 5" xfId="1688" xr:uid="{00000000-0005-0000-0000-00006A020000}"/>
    <cellStyle name="Comma 5 9 5 2" xfId="24215" xr:uid="{4EF621CF-F50D-4230-AF83-2E870655BDA3}"/>
    <cellStyle name="Comma 5 9 5 2 2" xfId="29798" xr:uid="{AC7AD2D9-EE19-437C-B1CB-74F8FC52A265}"/>
    <cellStyle name="Comma 5 9 5 2 2 2" xfId="30720" xr:uid="{B026E2CA-F479-4414-B3BC-598E63AD2D30}"/>
    <cellStyle name="Comma 5 9 5 3" xfId="24967" xr:uid="{569BA925-3A3B-4717-B1B9-3D852F1BB19D}"/>
    <cellStyle name="Comma 5 9 5 4" xfId="30015" xr:uid="{0A634316-065C-4E51-B319-E58017A9EF5E}"/>
    <cellStyle name="Comma 5 9 6" xfId="1680" xr:uid="{00000000-0005-0000-0000-00006B020000}"/>
    <cellStyle name="Comma 5 9 6 2" xfId="27178" xr:uid="{14EF25F5-D9BE-45D5-9005-4E60957A0203}"/>
    <cellStyle name="Comma 5 9 6 2 2" xfId="30721" xr:uid="{FDE5ECE4-C2F4-4D3A-A86F-4B131C787202}"/>
    <cellStyle name="Comma 5 9 6 2 3" xfId="30585" xr:uid="{A40CFB98-27E5-4F51-8348-E9CA033F2552}"/>
    <cellStyle name="Comma 5 9 6 3" xfId="26360" xr:uid="{33843480-E46E-46E8-A098-789A42CAEACB}"/>
    <cellStyle name="Comma 5 9 7" xfId="3866" xr:uid="{B9DE1D30-4F88-4738-9237-DC4A3CFC8DA9}"/>
    <cellStyle name="Comma 5 9 7 2" xfId="8698" xr:uid="{217EDCE2-9B0E-4A25-BC3B-8C29294786F7}"/>
    <cellStyle name="Comma 5 9 7 2 2" xfId="28965" xr:uid="{40DF6CCF-C7EB-4E2F-8943-4010C4F20435}"/>
    <cellStyle name="Comma 5 9 7 2 3" xfId="27299" xr:uid="{F77F18D5-5BCA-4F28-938A-BCE11258A9A2}"/>
    <cellStyle name="Comma 5 9 7 2 4" xfId="19078" xr:uid="{96203E88-F519-4C89-86D3-CA0BFFC30A7C}"/>
    <cellStyle name="Comma 5 9 7 3" xfId="11531" xr:uid="{29D5A212-8ECB-4895-AE43-EE1FA4977D49}"/>
    <cellStyle name="Comma 5 9 7 3 2" xfId="21911" xr:uid="{4E2A553C-24C0-40AA-A554-9E1ED5799483}"/>
    <cellStyle name="Comma 5 9 7 4" xfId="26984" xr:uid="{3E732908-041F-46A5-A79F-0CF9D6D2313D}"/>
    <cellStyle name="Comma 5 9 7 5" xfId="16245" xr:uid="{5D36E793-C1E0-440E-8E25-0EACBB5C7075}"/>
    <cellStyle name="Comma 5 9 8" xfId="4883" xr:uid="{19062C3A-3DA8-4519-BE2C-EB4890D3976C}"/>
    <cellStyle name="Comma 5 9 8 2" xfId="28602" xr:uid="{43816189-9755-4F5B-9F31-479975E420E6}"/>
    <cellStyle name="Comma 5 9 8 3" xfId="26588" xr:uid="{8B938DC1-312A-41D7-8860-4BA13CAE14F7}"/>
    <cellStyle name="Comma 5 9 8 4" xfId="14175" xr:uid="{6230BFD7-AEE5-43EB-8885-BB2F9158B86E}"/>
    <cellStyle name="Comma 5 9 9" xfId="6628" xr:uid="{E289BBFE-C525-4650-8B0E-5AD183962837}"/>
    <cellStyle name="Comma 5 9 9 2" xfId="28564" xr:uid="{F1666656-BD91-4BFD-8C97-C71A38433776}"/>
    <cellStyle name="Comma 5 9 9 3" xfId="28025" xr:uid="{DB2661FD-D525-4319-94EB-088EB495F608}"/>
    <cellStyle name="Comma 5 9 9 4" xfId="17008" xr:uid="{162481D7-E839-4A30-AA59-A36CDC6481BA}"/>
    <cellStyle name="Comma 6" xfId="492" xr:uid="{00000000-0005-0000-0000-00006C020000}"/>
    <cellStyle name="Comma 6 2" xfId="493" xr:uid="{00000000-0005-0000-0000-00006D020000}"/>
    <cellStyle name="Comma 6 3" xfId="494" xr:uid="{00000000-0005-0000-0000-00006E020000}"/>
    <cellStyle name="Comma 6 3 2" xfId="1690" xr:uid="{00000000-0005-0000-0000-00006F020000}"/>
    <cellStyle name="Comma 6 3 2 2" xfId="25265" xr:uid="{8A7DAFD7-2CA3-48AB-8998-82D5CBA4FD5D}"/>
    <cellStyle name="Comma 6 3 2 2 2" xfId="29824" xr:uid="{993FD6BC-13E5-4F0C-A1CB-0B9266626B05}"/>
    <cellStyle name="Comma 6 3 2 3" xfId="24576" xr:uid="{A28E2AF0-11DC-454F-8523-E8CC9FF3477F}"/>
    <cellStyle name="Comma 6 3 3" xfId="1691" xr:uid="{00000000-0005-0000-0000-000070020000}"/>
    <cellStyle name="Comma 6 3 3 2" xfId="31309" xr:uid="{B892DCB0-225F-4A82-BF1C-F3D3857F7969}"/>
    <cellStyle name="Comma 6 3 3 3" xfId="31268" xr:uid="{6EC989E8-EEBE-4E56-B842-6FAA8089D686}"/>
    <cellStyle name="Comma 6 3 4" xfId="1689" xr:uid="{00000000-0005-0000-0000-000071020000}"/>
    <cellStyle name="Comma 6 3 5" xfId="30402" xr:uid="{826A58AB-2EF0-437D-8B25-98E5B40781A9}"/>
    <cellStyle name="Comma 6 3 5 2" xfId="30433" xr:uid="{C80FF380-C62E-48FE-B3CF-F41618084E64}"/>
    <cellStyle name="Comma 6 4" xfId="495" xr:uid="{00000000-0005-0000-0000-000072020000}"/>
    <cellStyle name="Comma 6 4 10" xfId="4886" xr:uid="{590EB0C8-22E1-4978-891E-C4F933D87663}"/>
    <cellStyle name="Comma 6 4 10 2" xfId="14178" xr:uid="{D116F717-0813-48E8-85B0-A4EAB548CEE8}"/>
    <cellStyle name="Comma 6 4 11" xfId="6631" xr:uid="{C7EE9BD2-A05B-4FE7-B3BA-FA91B2818E1F}"/>
    <cellStyle name="Comma 6 4 11 2" xfId="17011" xr:uid="{B8DB3F00-9E9D-409B-8728-AFBA1086C4B3}"/>
    <cellStyle name="Comma 6 4 12" xfId="9464" xr:uid="{9FF30183-B51D-4652-85E9-61D6B4505CEA}"/>
    <cellStyle name="Comma 6 4 12 2" xfId="19844" xr:uid="{43B3ED84-FCF3-429C-B5C8-F790869B9743}"/>
    <cellStyle name="Comma 6 4 13" xfId="24565" xr:uid="{ECE51940-59D9-4508-834B-EE611846C330}"/>
    <cellStyle name="Comma 6 4 14" xfId="12454" xr:uid="{CD5DDB80-C41A-4879-9C53-6EC2F07C554B}"/>
    <cellStyle name="Comma 6 4 2" xfId="496" xr:uid="{00000000-0005-0000-0000-000073020000}"/>
    <cellStyle name="Comma 6 4 2 10" xfId="9465" xr:uid="{D5BF1811-2803-4948-A0EE-3FF96738624E}"/>
    <cellStyle name="Comma 6 4 2 10 2" xfId="19845" xr:uid="{3F5543A8-A093-4FBE-974F-9BCDC3B3402A}"/>
    <cellStyle name="Comma 6 4 2 11" xfId="25404" xr:uid="{29A5D357-8B2B-46F0-A662-77123053171A}"/>
    <cellStyle name="Comma 6 4 2 12" xfId="12512" xr:uid="{D05CF195-F9B5-4A45-AE3D-41A5E0351F83}"/>
    <cellStyle name="Comma 6 4 2 2" xfId="497" xr:uid="{00000000-0005-0000-0000-000074020000}"/>
    <cellStyle name="Comma 6 4 2 2 10" xfId="13081" xr:uid="{9036A2BC-18BE-4FB3-B52B-3678CFDC02B6}"/>
    <cellStyle name="Comma 6 4 2 2 2" xfId="1695" xr:uid="{00000000-0005-0000-0000-000075020000}"/>
    <cellStyle name="Comma 6 4 2 2 2 2" xfId="3042" xr:uid="{00000000-0005-0000-0000-0000E9010000}"/>
    <cellStyle name="Comma 6 4 2 2 2 2 2" xfId="8122" xr:uid="{CC6411F4-1CBE-4402-84DA-435DBF322A64}"/>
    <cellStyle name="Comma 6 4 2 2 2 2 2 2" xfId="28803" xr:uid="{7F89C405-4E7B-4D58-BF46-41EB446A6018}"/>
    <cellStyle name="Comma 6 4 2 2 2 2 2 3" xfId="26832" xr:uid="{668C4A35-0F7A-4120-9061-A68B9CC43049}"/>
    <cellStyle name="Comma 6 4 2 2 2 2 2 4" xfId="18502" xr:uid="{0D6186E5-DE10-4652-AD63-5E412EF765C3}"/>
    <cellStyle name="Comma 6 4 2 2 2 2 3" xfId="10955" xr:uid="{4EFEE2EA-4567-467B-89A0-B0256E14CC5D}"/>
    <cellStyle name="Comma 6 4 2 2 2 2 3 2" xfId="21335" xr:uid="{6EE04AED-26C1-47DD-9F9D-12E30109AB5F}"/>
    <cellStyle name="Comma 6 4 2 2 2 2 4" xfId="25682" xr:uid="{EF41D050-0AE8-4E89-BB9E-051DF5630730}"/>
    <cellStyle name="Comma 6 4 2 2 2 2 5" xfId="15669" xr:uid="{F2560B0F-AD65-4450-AD2A-D2B82D41C930}"/>
    <cellStyle name="Comma 6 4 2 2 2 3" xfId="3575" xr:uid="{00000000-0005-0000-0000-000075020000}"/>
    <cellStyle name="Comma 6 4 2 2 2 4" xfId="5591" xr:uid="{8BF347F7-3DE4-4C27-A5DD-8CA2A1920DC5}"/>
    <cellStyle name="Comma 6 4 2 2 2 4 2" xfId="29949" xr:uid="{233E463F-54C2-4C29-870A-0D49BFA16A91}"/>
    <cellStyle name="Comma 6 4 2 2 2 5" xfId="23721" xr:uid="{ADD3F041-ED7E-4808-8804-F82B1C69DADD}"/>
    <cellStyle name="Comma 6 4 2 2 2 6" xfId="13549" xr:uid="{5B965AB5-811C-4C8F-9776-A7E6E46FEFB1}"/>
    <cellStyle name="Comma 6 4 2 2 3" xfId="1696" xr:uid="{00000000-0005-0000-0000-000076020000}"/>
    <cellStyle name="Comma 6 4 2 2 3 2" xfId="4647" xr:uid="{187D3BBC-2F30-4E54-BF60-6686AA852718}"/>
    <cellStyle name="Comma 6 4 2 2 3 2 2" xfId="9403" xr:uid="{ACAD8495-9410-477A-A199-35531A3A5934}"/>
    <cellStyle name="Comma 6 4 2 2 3 2 2 2" xfId="19783" xr:uid="{93C5B541-0741-49C6-BEF0-3FE0CDC50F93}"/>
    <cellStyle name="Comma 6 4 2 2 3 2 3" xfId="12236" xr:uid="{8A4C0AE4-CA6B-43CE-A304-C1A77EFC9CE7}"/>
    <cellStyle name="Comma 6 4 2 2 3 2 3 2" xfId="22616" xr:uid="{351A7092-E753-446E-A119-ADEAA0D954FF}"/>
    <cellStyle name="Comma 6 4 2 2 3 2 4" xfId="27967" xr:uid="{ABD3612A-144F-4974-A4D6-F6C5F0703320}"/>
    <cellStyle name="Comma 6 4 2 2 3 2 5" xfId="28596" xr:uid="{312B778F-60C6-4219-81C0-7FD53D492B70}"/>
    <cellStyle name="Comma 6 4 2 2 3 2 6" xfId="16950" xr:uid="{129F80BC-EC3D-44D7-8C98-01595460F21A}"/>
    <cellStyle name="Comma 6 4 2 2 3 3" xfId="24960" xr:uid="{2283E414-46E5-4049-907A-D24F13EDDB5E}"/>
    <cellStyle name="Comma 6 4 2 2 3 3 2" xfId="29903" xr:uid="{4DA074B1-E9A6-4FB2-9574-AF0CB56E487E}"/>
    <cellStyle name="Comma 6 4 2 2 3 4" xfId="30017" xr:uid="{B0E6ED8B-7F94-4C65-B922-D81312B6C1B9}"/>
    <cellStyle name="Comma 6 4 2 2 4" xfId="1694" xr:uid="{00000000-0005-0000-0000-000077020000}"/>
    <cellStyle name="Comma 6 4 2 2 4 2" xfId="26920" xr:uid="{5EED627A-0015-4E1B-A2B6-EF5D8B44E99E}"/>
    <cellStyle name="Comma 6 4 2 2 4 3" xfId="26329" xr:uid="{A5E211ED-3697-47AE-AFB7-DC4A9AEBCE66}"/>
    <cellStyle name="Comma 6 4 2 2 5" xfId="4260" xr:uid="{57211779-9320-44C5-9837-0748906E7A4C}"/>
    <cellStyle name="Comma 6 4 2 2 5 2" xfId="9032" xr:uid="{3A1E14F9-50A9-4BC3-9B23-12F98A7CD057}"/>
    <cellStyle name="Comma 6 4 2 2 5 2 2" xfId="19412" xr:uid="{5B746D22-E62E-4BCC-B5AB-8BE294689550}"/>
    <cellStyle name="Comma 6 4 2 2 5 2 3" xfId="31036" xr:uid="{E5D61C2A-5E38-417B-8489-A5D1DF3FC18F}"/>
    <cellStyle name="Comma 6 4 2 2 5 2 4" xfId="30722" xr:uid="{0FF41AB0-D970-4E31-9E8E-8298D6AF25BD}"/>
    <cellStyle name="Comma 6 4 2 2 5 3" xfId="11865" xr:uid="{000755D5-7700-4754-B967-5ED980124053}"/>
    <cellStyle name="Comma 6 4 2 2 5 3 2" xfId="22245" xr:uid="{901EA211-D1BA-4DDB-BF1A-DE2745178C81}"/>
    <cellStyle name="Comma 6 4 2 2 5 4" xfId="27949" xr:uid="{7A21C380-1C3B-405E-8007-F7F0A2667C6A}"/>
    <cellStyle name="Comma 6 4 2 2 5 5" xfId="26355" xr:uid="{BF873D68-89B9-4165-9916-E524D274416D}"/>
    <cellStyle name="Comma 6 4 2 2 5 6" xfId="16579" xr:uid="{DD76C47B-4BEF-4E5F-8149-569D6F982A01}"/>
    <cellStyle name="Comma 6 4 2 2 6" xfId="4888" xr:uid="{EA5D0D92-CCEF-4853-BE03-D86DFD2ECEDF}"/>
    <cellStyle name="Comma 6 4 2 2 6 2" xfId="28018" xr:uid="{8DB2376A-D7D2-4A96-83ED-7EFE0D22FA4E}"/>
    <cellStyle name="Comma 6 4 2 2 6 3" xfId="27154" xr:uid="{88855DC0-CDE1-4E14-A52B-9DE3A3E64F10}"/>
    <cellStyle name="Comma 6 4 2 2 6 4" xfId="14180" xr:uid="{D4053323-D138-435E-B09B-2D06BF1F3177}"/>
    <cellStyle name="Comma 6 4 2 2 7" xfId="6633" xr:uid="{A8C3E90C-E98A-4A69-BCCD-D65AB4659552}"/>
    <cellStyle name="Comma 6 4 2 2 7 2" xfId="17013" xr:uid="{35E27ADC-64E2-48C3-B047-3B99EA26CD8E}"/>
    <cellStyle name="Comma 6 4 2 2 8" xfId="9466" xr:uid="{1DE1E175-6029-46A6-8D6A-130CCE65B77A}"/>
    <cellStyle name="Comma 6 4 2 2 8 2" xfId="19846" xr:uid="{D0522DD5-F40C-4C3E-B363-511EC1C0075F}"/>
    <cellStyle name="Comma 6 4 2 2 9" xfId="24421" xr:uid="{8074B458-5983-4302-BBAA-E98DEE0AEFCE}"/>
    <cellStyle name="Comma 6 4 2 3" xfId="1697" xr:uid="{00000000-0005-0000-0000-000078020000}"/>
    <cellStyle name="Comma 6 4 2 3 2" xfId="3043" xr:uid="{00000000-0005-0000-0000-0000EA010000}"/>
    <cellStyle name="Comma 6 4 2 3 2 2" xfId="8123" xr:uid="{0384A77A-4C50-4A21-9871-8CEEE901F830}"/>
    <cellStyle name="Comma 6 4 2 3 2 2 2" xfId="28804" xr:uid="{AC14E83F-D38E-4E39-AEB7-0CD9C098D261}"/>
    <cellStyle name="Comma 6 4 2 3 2 2 2 2" xfId="31221" xr:uid="{020E94C7-3C33-4C62-9CE1-8B3A7270B784}"/>
    <cellStyle name="Comma 6 4 2 3 2 2 2 3" xfId="30724" xr:uid="{F335279E-1B9E-4D18-8CA1-66BD0EDC3A2A}"/>
    <cellStyle name="Comma 6 4 2 3 2 2 3" xfId="26800" xr:uid="{ABDB6786-F739-47A6-AB97-7ACED774675F}"/>
    <cellStyle name="Comma 6 4 2 3 2 2 4" xfId="18503" xr:uid="{8B0BF2DE-017B-40C1-987A-4EA279A1DDD3}"/>
    <cellStyle name="Comma 6 4 2 3 2 3" xfId="10956" xr:uid="{F5D47024-2265-4130-A6B8-E2481033798A}"/>
    <cellStyle name="Comma 6 4 2 3 2 3 2" xfId="21336" xr:uid="{5CC7CCD4-B9FD-41AF-86B6-CBA8245B1A71}"/>
    <cellStyle name="Comma 6 4 2 3 2 4" xfId="25447" xr:uid="{1DEB5072-6A52-41B8-B09E-A4269DE1A5FD}"/>
    <cellStyle name="Comma 6 4 2 3 2 5" xfId="15670" xr:uid="{AFFB747D-8F23-4C0B-A899-0DC021FEA89B}"/>
    <cellStyle name="Comma 6 4 2 3 3" xfId="2081" xr:uid="{00000000-0005-0000-0000-000078020000}"/>
    <cellStyle name="Comma 6 4 2 3 4" xfId="4404" xr:uid="{1FB2328B-4382-487E-A902-9BD441BC9913}"/>
    <cellStyle name="Comma 6 4 2 3 4 2" xfId="9176" xr:uid="{8F66199E-1B28-43E3-A19F-CFC291178D6D}"/>
    <cellStyle name="Comma 6 4 2 3 4 2 2" xfId="19556" xr:uid="{D5DEDE6B-E6E5-4EAD-AA05-81693599A82E}"/>
    <cellStyle name="Comma 6 4 2 3 4 2 3" xfId="31070" xr:uid="{55898A08-20A6-4893-81F2-362535D71995}"/>
    <cellStyle name="Comma 6 4 2 3 4 2 4" xfId="30723" xr:uid="{991663E5-093A-4C82-AB81-8EF79A9D4B8B}"/>
    <cellStyle name="Comma 6 4 2 3 4 3" xfId="12009" xr:uid="{D49E91B3-9301-482A-B4BF-5C9AEB14AC53}"/>
    <cellStyle name="Comma 6 4 2 3 4 3 2" xfId="22389" xr:uid="{17A37291-6571-4D15-B536-039ED25AA43D}"/>
    <cellStyle name="Comma 6 4 2 3 4 4" xfId="16723" xr:uid="{0E1BB8D7-1061-41AD-9946-F1642322DE7C}"/>
    <cellStyle name="Comma 6 4 2 3 5" xfId="5592" xr:uid="{B77D97DF-34AC-4B61-94AB-5E81CC907204}"/>
    <cellStyle name="Comma 6 4 2 3 5 2" xfId="29690" xr:uid="{63269818-A85D-49A6-B8ED-4F376BDFFA23}"/>
    <cellStyle name="Comma 6 4 2 3 5 2 2" xfId="30966" xr:uid="{7D70C7BF-EF85-401A-AD86-BF5235BE5695}"/>
    <cellStyle name="Comma 6 4 2 3 6" xfId="23432" xr:uid="{44806F47-1906-4B34-89B1-7A5705E499F2}"/>
    <cellStyle name="Comma 6 4 2 3 7" xfId="13550" xr:uid="{85825A31-9239-462E-B016-0AC77AABAAAB}"/>
    <cellStyle name="Comma 6 4 2 4" xfId="1698" xr:uid="{00000000-0005-0000-0000-000079020000}"/>
    <cellStyle name="Comma 6 4 2 4 2" xfId="3041" xr:uid="{00000000-0005-0000-0000-0000EB010000}"/>
    <cellStyle name="Comma 6 4 2 4 2 2" xfId="8121" xr:uid="{ADF22222-811F-4F84-B720-222185DDB4A1}"/>
    <cellStyle name="Comma 6 4 2 4 2 2 2" xfId="28802" xr:uid="{922D86D4-CE5F-49B6-BB93-8FE1C4D72254}"/>
    <cellStyle name="Comma 6 4 2 4 2 2 3" xfId="27697" xr:uid="{6FD99DB8-EBD7-49EB-8A7C-1342FBAC3836}"/>
    <cellStyle name="Comma 6 4 2 4 2 2 4" xfId="18501" xr:uid="{1239A679-9578-452E-BA64-7D79A9553E4B}"/>
    <cellStyle name="Comma 6 4 2 4 2 3" xfId="10954" xr:uid="{9CFE8881-6865-452C-A880-B409BA8FC2FB}"/>
    <cellStyle name="Comma 6 4 2 4 2 3 2" xfId="21334" xr:uid="{3FD0A189-72D1-44EF-8586-68EB0ACC380D}"/>
    <cellStyle name="Comma 6 4 2 4 2 4" xfId="24417" xr:uid="{D6823635-BF87-412A-97CD-62CD1E9247DB}"/>
    <cellStyle name="Comma 6 4 2 4 2 5" xfId="15668" xr:uid="{31150317-04E8-41C9-A993-9077679AFEB5}"/>
    <cellStyle name="Comma 6 4 2 4 3" xfId="3671" xr:uid="{00000000-0005-0000-0000-000079020000}"/>
    <cellStyle name="Comma 6 4 2 4 4" xfId="5593" xr:uid="{5E240531-8C52-4B64-996E-6CF2C56EAD6B}"/>
    <cellStyle name="Comma 6 4 2 4 4 2" xfId="29948" xr:uid="{F9D8C378-6662-4A0B-BF57-80CDD28C6729}"/>
    <cellStyle name="Comma 6 4 2 4 5" xfId="23885" xr:uid="{43568BDD-A2A2-40C8-B1D3-E9FAF4B904FE}"/>
    <cellStyle name="Comma 6 4 2 4 6" xfId="13548" xr:uid="{B4E62D67-D4F8-4AEE-A0C8-D1B0BC76898D}"/>
    <cellStyle name="Comma 6 4 2 5" xfId="1693" xr:uid="{00000000-0005-0000-0000-00007A020000}"/>
    <cellStyle name="Comma 6 4 2 5 2" xfId="2528" xr:uid="{00000000-0005-0000-0000-0000EC010000}"/>
    <cellStyle name="Comma 6 4 2 5 2 2" xfId="7653" xr:uid="{31EE074A-1A25-4279-9498-1557E65A9611}"/>
    <cellStyle name="Comma 6 4 2 5 2 2 2" xfId="18033" xr:uid="{2E5103D4-FE6F-4FD3-8CF2-4F6CBE43E536}"/>
    <cellStyle name="Comma 6 4 2 5 2 3" xfId="10486" xr:uid="{47A8CDED-9374-4C4C-9AD1-F9989393134E}"/>
    <cellStyle name="Comma 6 4 2 5 2 3 2" xfId="20866" xr:uid="{894DF4C3-B7A2-4D59-8DF5-E6A4EC275E7C}"/>
    <cellStyle name="Comma 6 4 2 5 2 4" xfId="27791" xr:uid="{E1105289-3713-4AAF-B940-F952224F0EDC}"/>
    <cellStyle name="Comma 6 4 2 5 2 5" xfId="28456" xr:uid="{D273BE61-BBFD-447D-B264-4CFF693C5FDF}"/>
    <cellStyle name="Comma 6 4 2 5 2 6" xfId="15200" xr:uid="{4A290AF2-28F0-47E5-8AC6-D53A411884E3}"/>
    <cellStyle name="Comma 6 4 2 5 3" xfId="3563" xr:uid="{00000000-0005-0000-0000-00007A020000}"/>
    <cellStyle name="Comma 6 4 2 5 4" xfId="5590" xr:uid="{79D951B6-7C6B-413F-B554-86ACD55AFC22}"/>
    <cellStyle name="Comma 6 4 2 5 4 2" xfId="29875" xr:uid="{1F5868CB-B8F6-4FD2-BE45-16F85B1BB38D}"/>
    <cellStyle name="Comma 6 4 2 5 5" xfId="23935" xr:uid="{61B540B9-A018-4E28-B282-83577ECA9D03}"/>
    <cellStyle name="Comma 6 4 2 5 6" xfId="12916" xr:uid="{C6259B45-015A-4F34-84F8-1B874A052B21}"/>
    <cellStyle name="Comma 6 4 2 6" xfId="2280" xr:uid="{00000000-0005-0000-0000-0000E7010000}"/>
    <cellStyle name="Comma 6 4 2 6 2" xfId="7407" xr:uid="{6714873E-F416-44C5-82FA-E05131962C6E}"/>
    <cellStyle name="Comma 6 4 2 6 2 2" xfId="17787" xr:uid="{DAB56B7B-C136-47C5-A747-7B121669E960}"/>
    <cellStyle name="Comma 6 4 2 6 3" xfId="10240" xr:uid="{4C8AE7B1-A4A9-425A-9167-B6967CFE222E}"/>
    <cellStyle name="Comma 6 4 2 6 3 2" xfId="20620" xr:uid="{19177BF8-5573-4BFF-B173-1662A0989156}"/>
    <cellStyle name="Comma 6 4 2 6 4" xfId="23822" xr:uid="{AC9C99D0-AB2A-4CD9-91CC-19279A8AFCB3}"/>
    <cellStyle name="Comma 6 4 2 6 5" xfId="26847" xr:uid="{1A57839F-464C-450B-87F9-255CD7C009FB}"/>
    <cellStyle name="Comma 6 4 2 6 6" xfId="14954" xr:uid="{1E6FD0BC-2500-4D19-B49D-410520A4EE12}"/>
    <cellStyle name="Comma 6 4 2 7" xfId="3819" xr:uid="{92CFE6F2-A1C9-4A93-BBED-550530B8857A}"/>
    <cellStyle name="Comma 6 4 2 7 2" xfId="8652" xr:uid="{6163D877-2216-4038-9EB4-81712A04994C}"/>
    <cellStyle name="Comma 6 4 2 7 2 2" xfId="19032" xr:uid="{03ADF068-45AD-4DAB-8C61-3E6015003565}"/>
    <cellStyle name="Comma 6 4 2 7 3" xfId="11485" xr:uid="{B63E5292-1B5E-45E0-93E5-4A060B62CDFF}"/>
    <cellStyle name="Comma 6 4 2 7 3 2" xfId="21865" xr:uid="{7283CF71-5EE7-47AA-B790-60924D944E8F}"/>
    <cellStyle name="Comma 6 4 2 7 4" xfId="25890" xr:uid="{F39EEEA6-603F-4E58-945E-BB29862672B2}"/>
    <cellStyle name="Comma 6 4 2 7 5" xfId="26507" xr:uid="{C2E764BB-88F9-4C12-9ADA-9E379CE1C073}"/>
    <cellStyle name="Comma 6 4 2 7 6" xfId="16199" xr:uid="{EF1D7535-5DF8-4A8B-938B-FBCFC8BDE855}"/>
    <cellStyle name="Comma 6 4 2 8" xfId="4887" xr:uid="{B9ED5642-C6EF-4D18-85FB-1F3A8F4EEE28}"/>
    <cellStyle name="Comma 6 4 2 8 2" xfId="14179" xr:uid="{ECD191D8-EC14-4B95-862F-94FDC2BBCD9C}"/>
    <cellStyle name="Comma 6 4 2 9" xfId="6632" xr:uid="{D4B262BE-F461-4DC9-89DC-2023215ABCFD}"/>
    <cellStyle name="Comma 6 4 2 9 2" xfId="17012" xr:uid="{6E0271B9-4A40-4868-BD41-DAD782E2C209}"/>
    <cellStyle name="Comma 6 4 3" xfId="498" xr:uid="{00000000-0005-0000-0000-00007B020000}"/>
    <cellStyle name="Comma 6 4 3 10" xfId="25487" xr:uid="{99E9E6DC-A851-4F87-A404-F8E922B22778}"/>
    <cellStyle name="Comma 6 4 3 11" xfId="12670" xr:uid="{5A4B5E9F-8AD8-4DAE-ADCF-C4E4E84DC022}"/>
    <cellStyle name="Comma 6 4 3 2" xfId="1700" xr:uid="{00000000-0005-0000-0000-00007C020000}"/>
    <cellStyle name="Comma 6 4 3 2 2" xfId="3045" xr:uid="{00000000-0005-0000-0000-0000EF010000}"/>
    <cellStyle name="Comma 6 4 3 2 2 2" xfId="6162" xr:uid="{9DE87451-BF29-4F9C-8D44-3C00B4B7AB11}"/>
    <cellStyle name="Comma 6 4 3 2 2 2 2" xfId="25628" xr:uid="{1BE7515C-653A-4F87-876F-63B764521DA0}"/>
    <cellStyle name="Comma 6 4 3 2 2 2 2 2" xfId="28547" xr:uid="{76250F69-99E5-4C87-AA68-28CAC0ABE243}"/>
    <cellStyle name="Comma 6 4 3 2 2 2 2 3" xfId="31161" xr:uid="{B8B7D374-F9E5-4444-AC13-477FC287386D}"/>
    <cellStyle name="Comma 6 4 3 2 2 2 3" xfId="28605" xr:uid="{05D73697-F366-4499-ADE0-47D3DE37ECFB}"/>
    <cellStyle name="Comma 6 4 3 2 2 2 4" xfId="15672" xr:uid="{DAA6396E-5617-4A70-B574-AFCD162D4D30}"/>
    <cellStyle name="Comma 6 4 3 2 2 3" xfId="8125" xr:uid="{6C0A3AD5-AA43-4E8F-AD77-C0019D0A2C78}"/>
    <cellStyle name="Comma 6 4 3 2 2 3 2" xfId="28806" xr:uid="{F2C78387-E4A4-41C7-80DE-D7182430BC82}"/>
    <cellStyle name="Comma 6 4 3 2 2 3 3" xfId="28127" xr:uid="{3D9342C1-D49F-4D43-8AC1-93AE5F56062A}"/>
    <cellStyle name="Comma 6 4 3 2 2 3 4" xfId="18505" xr:uid="{2304C356-D9FF-4CB7-8D43-1928F2D47AFB}"/>
    <cellStyle name="Comma 6 4 3 2 2 4" xfId="10958" xr:uid="{A9FEC1FC-DA92-4D7E-A9BA-4BE6D80C1BBE}"/>
    <cellStyle name="Comma 6 4 3 2 2 4 2" xfId="21338" xr:uid="{A0857218-8F4D-4CD3-B2A0-11E1240D74D4}"/>
    <cellStyle name="Comma 6 4 3 2 2 5" xfId="22939" xr:uid="{F447AA7E-14C2-47CB-8EA8-D414A90848E1}"/>
    <cellStyle name="Comma 6 4 3 2 2 6" xfId="13552" xr:uid="{131ED52A-BDC5-46E9-BF9F-9B7B0B88F1B6}"/>
    <cellStyle name="Comma 6 4 3 2 3" xfId="2674" xr:uid="{00000000-0005-0000-0000-0000EE010000}"/>
    <cellStyle name="Comma 6 4 3 2 3 2" xfId="7798" xr:uid="{0F2D7387-1C2C-43EA-8D1B-DCD8B47814A5}"/>
    <cellStyle name="Comma 6 4 3 2 3 2 2" xfId="27270" xr:uid="{5B830BD1-7260-4C2A-8DB9-D8138AC7079C}"/>
    <cellStyle name="Comma 6 4 3 2 3 2 3" xfId="28438" xr:uid="{21009788-6F5C-4071-A2DC-85665187ADF3}"/>
    <cellStyle name="Comma 6 4 3 2 3 2 4" xfId="18178" xr:uid="{9C68AE63-D3BE-44EC-93A1-10DEC2A2FD8F}"/>
    <cellStyle name="Comma 6 4 3 2 3 3" xfId="10631" xr:uid="{E243FB16-8574-4B4D-9DCC-E703BA2E9B76}"/>
    <cellStyle name="Comma 6 4 3 2 3 3 2" xfId="21011" xr:uid="{73F9FFA3-B985-40BB-8F39-555D2D339E60}"/>
    <cellStyle name="Comma 6 4 3 2 3 4" xfId="25068" xr:uid="{8943FECE-0FE9-448B-8798-C7D4A06BFB9E}"/>
    <cellStyle name="Comma 6 4 3 2 3 5" xfId="15345" xr:uid="{FC4FEB2E-5924-4D22-91C3-E4EA0BEE808D}"/>
    <cellStyle name="Comma 6 4 3 2 4" xfId="3649" xr:uid="{00000000-0005-0000-0000-00007C020000}"/>
    <cellStyle name="Comma 6 4 3 2 5" xfId="4261" xr:uid="{A51EAC08-E66F-40E2-903C-7CC3150401A1}"/>
    <cellStyle name="Comma 6 4 3 2 5 2" xfId="9033" xr:uid="{9CB19842-F4C9-4617-BA4E-C32A4ABED1D6}"/>
    <cellStyle name="Comma 6 4 3 2 5 2 2" xfId="19413" xr:uid="{29A40CE9-1ADF-482C-8C07-4FAB69ECEEE9}"/>
    <cellStyle name="Comma 6 4 3 2 5 2 3" xfId="31037" xr:uid="{48EC53A8-509B-4602-9481-7646B7A295C3}"/>
    <cellStyle name="Comma 6 4 3 2 5 2 4" xfId="30726" xr:uid="{DAB1BA0C-8406-4AF8-9D58-1646B3244154}"/>
    <cellStyle name="Comma 6 4 3 2 5 3" xfId="11866" xr:uid="{23A53419-8BF1-421F-A70F-CACA88D74416}"/>
    <cellStyle name="Comma 6 4 3 2 5 3 2" xfId="22246" xr:uid="{EB58247D-0D07-4A99-B592-41F2A71DB9DA}"/>
    <cellStyle name="Comma 6 4 3 2 5 4" xfId="27782" xr:uid="{70C3B298-AD80-4B7B-B6B7-937B7807FEF0}"/>
    <cellStyle name="Comma 6 4 3 2 5 5" xfId="26942" xr:uid="{0A76B398-CCEB-44F2-A850-E5E77487E760}"/>
    <cellStyle name="Comma 6 4 3 2 5 6" xfId="16580" xr:uid="{2E50FF22-5A32-4A14-A5DC-A900B3753DB5}"/>
    <cellStyle name="Comma 6 4 3 2 6" xfId="5595" xr:uid="{5E2AC345-4328-4BFD-8DA3-5CCEC7838AEA}"/>
    <cellStyle name="Comma 6 4 3 2 6 2" xfId="29721" xr:uid="{B517F1E3-A38C-4F58-A6FD-5D445DFE68EB}"/>
    <cellStyle name="Comma 6 4 3 2 6 2 2" xfId="30967" xr:uid="{68C3F424-D42B-415D-A275-3C3491C69598}"/>
    <cellStyle name="Comma 6 4 3 2 7" xfId="22718" xr:uid="{2381AC7C-D874-457D-824B-CD7134186CFD}"/>
    <cellStyle name="Comma 6 4 3 2 8" xfId="13082" xr:uid="{CB1CC082-7815-46C3-8934-9E81858CC6E3}"/>
    <cellStyle name="Comma 6 4 3 3" xfId="1701" xr:uid="{00000000-0005-0000-0000-00007D020000}"/>
    <cellStyle name="Comma 6 4 3 3 2" xfId="3046" xr:uid="{00000000-0005-0000-0000-0000F0010000}"/>
    <cellStyle name="Comma 6 4 3 3 2 2" xfId="8126" xr:uid="{E1647CBD-57C7-49A5-8AD5-21902424509E}"/>
    <cellStyle name="Comma 6 4 3 3 2 2 2" xfId="28807" xr:uid="{7AF06F04-B747-4D85-A892-73CBA0EA89FC}"/>
    <cellStyle name="Comma 6 4 3 3 2 2 3" xfId="26419" xr:uid="{A4AFFC74-E361-4181-9D14-1A2AA74BA744}"/>
    <cellStyle name="Comma 6 4 3 3 2 2 4" xfId="18506" xr:uid="{80803E80-3592-497A-882C-532D47CAD3F1}"/>
    <cellStyle name="Comma 6 4 3 3 2 3" xfId="10959" xr:uid="{A5CEA30C-A014-4CC8-B570-6C5E75F60085}"/>
    <cellStyle name="Comma 6 4 3 3 2 3 2" xfId="21339" xr:uid="{B2944D65-2E02-4493-94E6-C3ED577A2F5A}"/>
    <cellStyle name="Comma 6 4 3 3 2 4" xfId="24514" xr:uid="{99256903-5A76-4761-8307-3040FBD844E4}"/>
    <cellStyle name="Comma 6 4 3 3 2 5" xfId="15673" xr:uid="{797CFECA-5B3A-425C-8321-CA57176B4E48}"/>
    <cellStyle name="Comma 6 4 3 3 3" xfId="3612" xr:uid="{00000000-0005-0000-0000-00007D020000}"/>
    <cellStyle name="Comma 6 4 3 3 4" xfId="4405" xr:uid="{8749C45E-E41A-4304-B61B-78506631CC99}"/>
    <cellStyle name="Comma 6 4 3 3 4 2" xfId="9177" xr:uid="{58432CAA-B985-4BC9-9656-18D51ACB7F3C}"/>
    <cellStyle name="Comma 6 4 3 3 4 2 2" xfId="19557" xr:uid="{130B0B8D-4585-458D-947D-4883D9BB8669}"/>
    <cellStyle name="Comma 6 4 3 3 4 2 3" xfId="31071" xr:uid="{64CBF01D-BCC0-4E97-A30C-4817D685CDEB}"/>
    <cellStyle name="Comma 6 4 3 3 4 2 4" xfId="30727" xr:uid="{32E7DD8E-8E93-48A0-B22A-199885881375}"/>
    <cellStyle name="Comma 6 4 3 3 4 3" xfId="12010" xr:uid="{88B8CD83-86AD-4EDE-8804-B00361DDCBA9}"/>
    <cellStyle name="Comma 6 4 3 3 4 3 2" xfId="22390" xr:uid="{77E9CE91-FD59-4A3C-8041-0796A6B5D588}"/>
    <cellStyle name="Comma 6 4 3 3 4 4" xfId="16724" xr:uid="{4DCC8238-8690-47E5-AC62-1D9F5187A8AC}"/>
    <cellStyle name="Comma 6 4 3 3 5" xfId="5596" xr:uid="{8CF9A14E-6DB8-411F-9023-F13F2916B13F}"/>
    <cellStyle name="Comma 6 4 3 3 5 2" xfId="29706" xr:uid="{8C47B7A5-55DE-41F0-ABE8-96B67015A584}"/>
    <cellStyle name="Comma 6 4 3 3 6" xfId="24026" xr:uid="{8B39DA3A-C438-4ADA-826C-4F6E92D2FD76}"/>
    <cellStyle name="Comma 6 4 3 3 7" xfId="13553" xr:uid="{B90FC4BC-D5EE-4BFC-97CD-4E73557F868E}"/>
    <cellStyle name="Comma 6 4 3 4" xfId="1699" xr:uid="{00000000-0005-0000-0000-00007E020000}"/>
    <cellStyle name="Comma 6 4 3 4 2" xfId="3044" xr:uid="{00000000-0005-0000-0000-0000F1010000}"/>
    <cellStyle name="Comma 6 4 3 4 2 2" xfId="8124" xr:uid="{3608156F-8EFF-4B12-B2DE-E52AD2437F57}"/>
    <cellStyle name="Comma 6 4 3 4 2 2 2" xfId="28805" xr:uid="{B98C073F-6138-401A-83A0-F369A3A9D6F6}"/>
    <cellStyle name="Comma 6 4 3 4 2 2 3" xfId="27090" xr:uid="{46AB2BEE-3AC9-4711-AFA2-9CF90C02A985}"/>
    <cellStyle name="Comma 6 4 3 4 2 2 4" xfId="18504" xr:uid="{B643F2D4-3235-49CA-A168-457CC3C641F7}"/>
    <cellStyle name="Comma 6 4 3 4 2 3" xfId="10957" xr:uid="{04D550A1-46DD-4932-B220-53E593ED5562}"/>
    <cellStyle name="Comma 6 4 3 4 2 3 2" xfId="21337" xr:uid="{482C49D2-0469-4D42-A938-CE70AC63C0E6}"/>
    <cellStyle name="Comma 6 4 3 4 2 4" xfId="25643" xr:uid="{400FD5B9-741B-4FA3-9B44-D231F7466CE7}"/>
    <cellStyle name="Comma 6 4 3 4 2 5" xfId="15671" xr:uid="{5FD351B0-0009-4143-9224-F9D3B6D1470E}"/>
    <cellStyle name="Comma 6 4 3 4 3" xfId="3697" xr:uid="{00000000-0005-0000-0000-00007E020000}"/>
    <cellStyle name="Comma 6 4 3 4 4" xfId="5594" xr:uid="{597046DC-F5C8-4A2C-9A13-CCBC4373604F}"/>
    <cellStyle name="Comma 6 4 3 4 4 2" xfId="29950" xr:uid="{A9380C1B-14A6-4B53-9630-BB03006EEA3E}"/>
    <cellStyle name="Comma 6 4 3 4 5" xfId="25478" xr:uid="{AEBF6BF0-781B-4251-9C43-BF55D4DC9F58}"/>
    <cellStyle name="Comma 6 4 3 4 6" xfId="13551" xr:uid="{B4199247-567C-4F13-B7D1-F52C7E04729D}"/>
    <cellStyle name="Comma 6 4 3 5" xfId="2631" xr:uid="{00000000-0005-0000-0000-0000F2010000}"/>
    <cellStyle name="Comma 6 4 3 5 2" xfId="5893" xr:uid="{4BECADB6-235B-4CAC-85C0-80D0E27B1737}"/>
    <cellStyle name="Comma 6 4 3 5 2 2" xfId="28302" xr:uid="{1BA41FC7-0065-4D43-BA00-BDEAFE6AEDAD}"/>
    <cellStyle name="Comma 6 4 3 5 2 3" xfId="27214" xr:uid="{BF202D75-2FFE-4931-8BE5-4A175775E00B}"/>
    <cellStyle name="Comma 6 4 3 5 2 4" xfId="15303" xr:uid="{5B87071E-8FCF-43D2-9B8C-50EBB975AD9F}"/>
    <cellStyle name="Comma 6 4 3 5 3" xfId="7756" xr:uid="{5E3F39A1-AB86-48FC-AE39-E9EBF19A365A}"/>
    <cellStyle name="Comma 6 4 3 5 3 2" xfId="18136" xr:uid="{D3B9B875-3C36-4038-A144-7BABB514FC75}"/>
    <cellStyle name="Comma 6 4 3 5 4" xfId="10589" xr:uid="{8F0C5218-4D09-4D7A-964D-0AFC40F6DFEB}"/>
    <cellStyle name="Comma 6 4 3 5 4 2" xfId="20969" xr:uid="{F969427A-56A9-4C66-B48B-5630DFB9516B}"/>
    <cellStyle name="Comma 6 4 3 5 5" xfId="24237" xr:uid="{C18D7421-1938-4614-97DD-D9CCFEB24FF0}"/>
    <cellStyle name="Comma 6 4 3 5 6" xfId="13019" xr:uid="{73E37B0D-96A4-40DD-A58F-BE503DB3A20D}"/>
    <cellStyle name="Comma 6 4 3 6" xfId="4126" xr:uid="{BC11153B-3590-4A4C-9A42-D5B85167EDEC}"/>
    <cellStyle name="Comma 6 4 3 6 2" xfId="8898" xr:uid="{5987FDF2-CD76-4027-8C40-BADE8EB16492}"/>
    <cellStyle name="Comma 6 4 3 6 2 2" xfId="19278" xr:uid="{C77FE529-4055-4AE2-90DD-A660AD868028}"/>
    <cellStyle name="Comma 6 4 3 6 2 3" xfId="31010" xr:uid="{2C79F960-4C49-4A44-BE3E-BA4DD4C9FBB0}"/>
    <cellStyle name="Comma 6 4 3 6 2 4" xfId="30725" xr:uid="{888020BF-966F-45AF-AD87-05FC86173A31}"/>
    <cellStyle name="Comma 6 4 3 6 3" xfId="11731" xr:uid="{C5637927-D691-4E7B-8071-78C18F69F33B}"/>
    <cellStyle name="Comma 6 4 3 6 3 2" xfId="22111" xr:uid="{FF695EF4-4938-421C-B4C1-B1580C099238}"/>
    <cellStyle name="Comma 6 4 3 6 4" xfId="24161" xr:uid="{DA708D23-DBBB-4E21-A69E-2C68CD775D36}"/>
    <cellStyle name="Comma 6 4 3 6 5" xfId="26773" xr:uid="{427B066A-B632-4273-AD4F-6D47319C3D9E}"/>
    <cellStyle name="Comma 6 4 3 6 6" xfId="16445" xr:uid="{74E4A04D-2625-40F8-913E-E71CD7A37B6E}"/>
    <cellStyle name="Comma 6 4 3 7" xfId="4889" xr:uid="{FF7A6E91-B71F-402F-84BE-27BA9A689206}"/>
    <cellStyle name="Comma 6 4 3 7 2" xfId="26955" xr:uid="{E692CFC7-761B-4524-AEF1-ADA4AE5C43EA}"/>
    <cellStyle name="Comma 6 4 3 7 3" xfId="28461" xr:uid="{EF2DDD8E-D26A-4D5D-AC55-67A7CC964379}"/>
    <cellStyle name="Comma 6 4 3 7 4" xfId="14181" xr:uid="{958C6408-2027-4BE6-B6CD-ED8CF2230424}"/>
    <cellStyle name="Comma 6 4 3 8" xfId="6634" xr:uid="{A8484347-CEB4-4D7F-B443-41F73EC9CF28}"/>
    <cellStyle name="Comma 6 4 3 8 2" xfId="17014" xr:uid="{86F2C499-DC60-442F-906F-348F5F5B6154}"/>
    <cellStyle name="Comma 6 4 3 9" xfId="9467" xr:uid="{44DF4BDE-7007-468D-A11A-5B176D57FA95}"/>
    <cellStyle name="Comma 6 4 3 9 2" xfId="19847" xr:uid="{6A3C9AA7-7596-4832-B681-46D68794F167}"/>
    <cellStyle name="Comma 6 4 4" xfId="499" xr:uid="{00000000-0005-0000-0000-00007F020000}"/>
    <cellStyle name="Comma 6 4 4 10" xfId="13080" xr:uid="{161F3D9E-FDAC-4369-8A82-BAFFD660836D}"/>
    <cellStyle name="Comma 6 4 4 2" xfId="1703" xr:uid="{00000000-0005-0000-0000-000080020000}"/>
    <cellStyle name="Comma 6 4 4 2 2" xfId="3047" xr:uid="{00000000-0005-0000-0000-0000F4010000}"/>
    <cellStyle name="Comma 6 4 4 2 2 2" xfId="8127" xr:uid="{144748D8-8110-4C5D-823F-47C3385D852A}"/>
    <cellStyle name="Comma 6 4 4 2 2 2 2" xfId="28808" xr:uid="{6AD90FE4-3CB8-4933-9B68-7C7298C52AE0}"/>
    <cellStyle name="Comma 6 4 4 2 2 2 3" xfId="28243" xr:uid="{238413C4-BC84-456A-A16A-38101E29D3E0}"/>
    <cellStyle name="Comma 6 4 4 2 2 2 4" xfId="18507" xr:uid="{F8F41174-04D6-4C1F-957B-0A4EDEB6160D}"/>
    <cellStyle name="Comma 6 4 4 2 2 3" xfId="10960" xr:uid="{05BA871B-49D9-49A9-BB48-6443A0BBCD06}"/>
    <cellStyle name="Comma 6 4 4 2 2 3 2" xfId="21340" xr:uid="{34C15700-FD27-4498-8393-09C164FCD201}"/>
    <cellStyle name="Comma 6 4 4 2 2 4" xfId="24761" xr:uid="{F1599F21-A582-4D54-8F2B-1F18A24D247D}"/>
    <cellStyle name="Comma 6 4 4 2 2 5" xfId="15674" xr:uid="{A3EA306A-3791-432B-8C4B-EF911D8EF55F}"/>
    <cellStyle name="Comma 6 4 4 2 3" xfId="3640" xr:uid="{00000000-0005-0000-0000-000080020000}"/>
    <cellStyle name="Comma 6 4 4 2 4" xfId="5597" xr:uid="{D7CC43DA-455D-407E-BF01-57D0564EA6B6}"/>
    <cellStyle name="Comma 6 4 4 2 4 2" xfId="29951" xr:uid="{FDB36AFE-899A-4744-9DD8-6E4865CE36DC}"/>
    <cellStyle name="Comma 6 4 4 2 5" xfId="23459" xr:uid="{25976DFB-D12E-44FC-BA6D-3E379ED1878F}"/>
    <cellStyle name="Comma 6 4 4 2 6" xfId="13554" xr:uid="{3DB1E49B-06F4-4933-AD00-0C600988B65B}"/>
    <cellStyle name="Comma 6 4 4 3" xfId="1704" xr:uid="{00000000-0005-0000-0000-000081020000}"/>
    <cellStyle name="Comma 6 4 4 3 2" xfId="4624" xr:uid="{9494D2FE-9603-4520-BB34-B0A7762C3101}"/>
    <cellStyle name="Comma 6 4 4 3 2 2" xfId="9396" xr:uid="{82C1F46B-3AB1-4180-B72C-C27061F6C38D}"/>
    <cellStyle name="Comma 6 4 4 3 2 2 2" xfId="19776" xr:uid="{D912D5B9-435E-47F8-B665-98B3269A7A93}"/>
    <cellStyle name="Comma 6 4 4 3 2 3" xfId="12229" xr:uid="{19AF2720-C897-4870-88B1-1084B759AD28}"/>
    <cellStyle name="Comma 6 4 4 3 2 3 2" xfId="22609" xr:uid="{BA23040E-9D36-43EE-A03D-912871B8A62D}"/>
    <cellStyle name="Comma 6 4 4 3 2 4" xfId="26199" xr:uid="{472BDDCC-6E87-4271-800D-0A670E255469}"/>
    <cellStyle name="Comma 6 4 4 3 2 5" xfId="27936" xr:uid="{C21A1C05-1A22-43CB-B467-F45DFFC42A54}"/>
    <cellStyle name="Comma 6 4 4 3 2 6" xfId="16943" xr:uid="{0B261E0F-2906-43CC-8B78-EF21FAC3E3A4}"/>
    <cellStyle name="Comma 6 4 4 3 3" xfId="25011" xr:uid="{D13AD506-B971-43E8-9263-B2003BB20B7B}"/>
    <cellStyle name="Comma 6 4 4 3 3 2" xfId="29902" xr:uid="{DE18F8CC-9AE1-4F5E-9463-70483CF3EC52}"/>
    <cellStyle name="Comma 6 4 4 3 4" xfId="30016" xr:uid="{54B5A641-CBAA-4C36-9169-160B5E571C1F}"/>
    <cellStyle name="Comma 6 4 4 4" xfId="1702" xr:uid="{00000000-0005-0000-0000-000082020000}"/>
    <cellStyle name="Comma 6 4 4 5" xfId="4259" xr:uid="{F88A1956-BAD7-4D08-9EEC-B2583E75D0DD}"/>
    <cellStyle name="Comma 6 4 4 5 2" xfId="9031" xr:uid="{921BDAC3-0294-4D86-8C5F-754A50525046}"/>
    <cellStyle name="Comma 6 4 4 5 2 2" xfId="19411" xr:uid="{7F2C0D14-E739-477C-A33B-5DDBE2A55F78}"/>
    <cellStyle name="Comma 6 4 4 5 2 3" xfId="31035" xr:uid="{7E47475A-DD01-4834-94C2-1630B8804BB1}"/>
    <cellStyle name="Comma 6 4 4 5 2 4" xfId="30728" xr:uid="{162F962F-579D-4E61-99F1-D903E08A5944}"/>
    <cellStyle name="Comma 6 4 4 5 3" xfId="11864" xr:uid="{CB563B1E-333D-437D-80F1-F1E92395B99F}"/>
    <cellStyle name="Comma 6 4 4 5 3 2" xfId="22244" xr:uid="{DAB37DDA-1810-4257-AF18-71A6F4AEF98C}"/>
    <cellStyle name="Comma 6 4 4 5 4" xfId="25902" xr:uid="{6E4D4D61-4FA4-40F8-B260-4F74A35085BF}"/>
    <cellStyle name="Comma 6 4 4 5 5" xfId="26028" xr:uid="{0AE5C490-7D0B-48C0-B974-61B1DA7B0177}"/>
    <cellStyle name="Comma 6 4 4 5 6" xfId="16578" xr:uid="{C055D660-BCFC-4A7A-8BC6-76732CE75695}"/>
    <cellStyle name="Comma 6 4 4 6" xfId="4890" xr:uid="{C522401C-4DD6-4E1D-99C9-6E3D20EE2307}"/>
    <cellStyle name="Comma 6 4 4 6 2" xfId="14182" xr:uid="{5A0FF2A1-DA42-4A5E-AA72-2558B44A6109}"/>
    <cellStyle name="Comma 6 4 4 7" xfId="6635" xr:uid="{73F23711-DC0F-4F58-BF0D-2FB69ED65B37}"/>
    <cellStyle name="Comma 6 4 4 7 2" xfId="17015" xr:uid="{4087778A-5F0C-451B-A20D-77C3676FFA5F}"/>
    <cellStyle name="Comma 6 4 4 8" xfId="9468" xr:uid="{3B9B1F41-8EAC-4A06-9F83-A42D7AB79BB2}"/>
    <cellStyle name="Comma 6 4 4 8 2" xfId="19848" xr:uid="{689CAA96-C143-47E1-B5AD-C8E73BCD6AA1}"/>
    <cellStyle name="Comma 6 4 4 9" xfId="23863" xr:uid="{7228455F-2DD3-482A-BC3F-C95BE560FE7B}"/>
    <cellStyle name="Comma 6 4 5" xfId="1705" xr:uid="{00000000-0005-0000-0000-000083020000}"/>
    <cellStyle name="Comma 6 4 5 2" xfId="3048" xr:uid="{00000000-0005-0000-0000-0000F5010000}"/>
    <cellStyle name="Comma 6 4 5 2 2" xfId="8128" xr:uid="{54D4C34B-2D2B-447A-B5B4-5775E8620FFC}"/>
    <cellStyle name="Comma 6 4 5 2 2 2" xfId="28809" xr:uid="{B647D0DC-ECE0-42C5-BCA0-0BB0781E8855}"/>
    <cellStyle name="Comma 6 4 5 2 2 2 2" xfId="31222" xr:uid="{691BCCD8-3FCB-46F4-AA19-66BD8B2792E8}"/>
    <cellStyle name="Comma 6 4 5 2 2 2 3" xfId="30730" xr:uid="{787E4866-BDC8-4893-9282-491F88D13FE5}"/>
    <cellStyle name="Comma 6 4 5 2 2 3" xfId="28587" xr:uid="{46477F41-C513-4AA2-B52E-DD5043778A61}"/>
    <cellStyle name="Comma 6 4 5 2 2 4" xfId="18508" xr:uid="{AE896CAB-4E2D-4BC4-A2FB-544C8CDB6C94}"/>
    <cellStyle name="Comma 6 4 5 2 3" xfId="10961" xr:uid="{50637E51-5562-46AD-B882-65EC355770F2}"/>
    <cellStyle name="Comma 6 4 5 2 3 2" xfId="21341" xr:uid="{850D5D37-6DE8-4841-9460-F73B80017985}"/>
    <cellStyle name="Comma 6 4 5 2 4" xfId="23526" xr:uid="{5BC62036-1F54-49D8-99C8-F8F4DB207CE7}"/>
    <cellStyle name="Comma 6 4 5 2 5" xfId="15675" xr:uid="{21144154-8EC4-4BBF-9F05-1059A220AD7A}"/>
    <cellStyle name="Comma 6 4 5 3" xfId="3590" xr:uid="{00000000-0005-0000-0000-000083020000}"/>
    <cellStyle name="Comma 6 4 5 4" xfId="4406" xr:uid="{7541ECBE-E625-46C2-913D-030F44B4E812}"/>
    <cellStyle name="Comma 6 4 5 4 2" xfId="9178" xr:uid="{10C0E120-5A4F-40E2-A73A-0F419D8AFE7D}"/>
    <cellStyle name="Comma 6 4 5 4 2 2" xfId="19558" xr:uid="{42C0B2DC-4602-4CB8-B7DD-A48E64A1A11E}"/>
    <cellStyle name="Comma 6 4 5 4 2 3" xfId="31072" xr:uid="{22979A5B-49A1-42E6-BA89-CCDBEAE37202}"/>
    <cellStyle name="Comma 6 4 5 4 2 4" xfId="30729" xr:uid="{E5F89DE4-F2D2-4C08-B671-36C13540F10E}"/>
    <cellStyle name="Comma 6 4 5 4 3" xfId="12011" xr:uid="{BC30DDE6-6812-430F-A96A-70862DC750C2}"/>
    <cellStyle name="Comma 6 4 5 4 3 2" xfId="22391" xr:uid="{94CCDCB7-721D-4547-9880-5CA7F7110942}"/>
    <cellStyle name="Comma 6 4 5 4 4" xfId="16725" xr:uid="{1A4CDAA2-885C-4A5C-95B3-C6CE07D1A4F9}"/>
    <cellStyle name="Comma 6 4 5 5" xfId="5598" xr:uid="{8F23EDCF-D0A9-4732-B643-145982D71AB9}"/>
    <cellStyle name="Comma 6 4 5 5 2" xfId="29685" xr:uid="{EF3BD0A6-DB09-431F-92E2-3C8D869A5B95}"/>
    <cellStyle name="Comma 6 4 5 5 2 2" xfId="30968" xr:uid="{308557D5-49FB-45ED-B51A-8AA44B8D7B71}"/>
    <cellStyle name="Comma 6 4 5 6" xfId="24375" xr:uid="{91D1EDE4-7110-405F-8750-08A556862BDF}"/>
    <cellStyle name="Comma 6 4 5 7" xfId="13555" xr:uid="{A7F02A6C-6510-4740-9354-BBF236F91E84}"/>
    <cellStyle name="Comma 6 4 6" xfId="1706" xr:uid="{00000000-0005-0000-0000-000084020000}"/>
    <cellStyle name="Comma 6 4 6 2" xfId="2873" xr:uid="{00000000-0005-0000-0000-0000F6010000}"/>
    <cellStyle name="Comma 6 4 6 2 2" xfId="7990" xr:uid="{DFBB432E-3A5A-496E-818E-C55060EC3CBB}"/>
    <cellStyle name="Comma 6 4 6 2 2 2" xfId="26252" xr:uid="{A6D4DEA5-5A3D-446F-9100-76438298D113}"/>
    <cellStyle name="Comma 6 4 6 2 2 2 2" xfId="31171" xr:uid="{9743733B-E35B-44C2-895E-4E9F3FD9AD20}"/>
    <cellStyle name="Comma 6 4 6 2 2 2 3" xfId="30731" xr:uid="{36F4C335-21C6-4B80-A783-6DEE9EA2C7B3}"/>
    <cellStyle name="Comma 6 4 6 2 2 3" xfId="26689" xr:uid="{F4F25F70-E51E-45AB-A23C-17588D0AB7CF}"/>
    <cellStyle name="Comma 6 4 6 2 2 4" xfId="18370" xr:uid="{751CBBBD-02F1-4EC8-A428-B1D92AA0FD74}"/>
    <cellStyle name="Comma 6 4 6 2 3" xfId="10823" xr:uid="{4B0563F5-F4ED-4FF4-B040-CF8FC99765CE}"/>
    <cellStyle name="Comma 6 4 6 2 3 2" xfId="21203" xr:uid="{6A137480-FFB3-476C-8BA5-C9E9950A55B4}"/>
    <cellStyle name="Comma 6 4 6 2 4" xfId="22969" xr:uid="{92746F34-F1DA-4DC9-AA9E-79EFD699D503}"/>
    <cellStyle name="Comma 6 4 6 2 5" xfId="15537" xr:uid="{F1E2F4F3-F31F-4441-8AD3-41AFDF0573C0}"/>
    <cellStyle name="Comma 6 4 6 3" xfId="3685" xr:uid="{00000000-0005-0000-0000-000084020000}"/>
    <cellStyle name="Comma 6 4 6 4" xfId="5599" xr:uid="{A8028302-ED8A-40B8-8A70-7BEFE282F4FC}"/>
    <cellStyle name="Comma 6 4 6 4 2" xfId="29923" xr:uid="{CDA048C9-974C-400A-AA42-F64BD97DF22B}"/>
    <cellStyle name="Comma 6 4 6 5" xfId="23417" xr:uid="{C2BB730C-BD1C-467F-A026-B3DC5A68504F}"/>
    <cellStyle name="Comma 6 4 6 6" xfId="13368" xr:uid="{1AC7631A-FD2B-4EB4-9784-B8AF1011B9CD}"/>
    <cellStyle name="Comma 6 4 7" xfId="1692" xr:uid="{00000000-0005-0000-0000-000085020000}"/>
    <cellStyle name="Comma 6 4 7 2" xfId="2468" xr:uid="{00000000-0005-0000-0000-0000F7010000}"/>
    <cellStyle name="Comma 6 4 7 2 2" xfId="7593" xr:uid="{A65CD5EB-1051-4973-BA95-26C5C049E7B7}"/>
    <cellStyle name="Comma 6 4 7 2 2 2" xfId="17973" xr:uid="{F1AB390C-53D0-4162-83C7-8EA513F983E3}"/>
    <cellStyle name="Comma 6 4 7 2 3" xfId="10426" xr:uid="{11D00CB4-211A-455B-B691-7CC4AD02121C}"/>
    <cellStyle name="Comma 6 4 7 2 3 2" xfId="20806" xr:uid="{7E0350DF-70CE-4B56-A34F-A26805D35A02}"/>
    <cellStyle name="Comma 6 4 7 2 4" xfId="27401" xr:uid="{46B2D801-E2B4-415C-A933-BDBDE9533E7C}"/>
    <cellStyle name="Comma 6 4 7 2 5" xfId="26155" xr:uid="{7CFDDA6D-9A08-4A78-B530-EB2BD8ECFC7B}"/>
    <cellStyle name="Comma 6 4 7 2 6" xfId="15140" xr:uid="{74FD98A7-4C92-4590-AADB-1C3B55717B94}"/>
    <cellStyle name="Comma 6 4 7 3" xfId="3635" xr:uid="{00000000-0005-0000-0000-000085020000}"/>
    <cellStyle name="Comma 6 4 7 4" xfId="5589" xr:uid="{5F3C36C8-D1B5-4C42-9705-CB72C5A4950A}"/>
    <cellStyle name="Comma 6 4 7 4 2" xfId="29863" xr:uid="{C263C62B-DABD-420C-A97D-0F3CE47933DF}"/>
    <cellStyle name="Comma 6 4 7 5" xfId="22831" xr:uid="{80ED073A-316E-4622-8079-102557309958}"/>
    <cellStyle name="Comma 6 4 7 6" xfId="12856" xr:uid="{F1798703-5663-4830-80B6-46478CA449D9}"/>
    <cellStyle name="Comma 6 4 8" xfId="2222" xr:uid="{00000000-0005-0000-0000-0000E6010000}"/>
    <cellStyle name="Comma 6 4 8 2" xfId="7349" xr:uid="{C41CE54C-FD8B-4A42-9930-9155DD2D3E09}"/>
    <cellStyle name="Comma 6 4 8 2 2" xfId="17729" xr:uid="{65DA0D79-1C0A-41F2-9143-825CBCBDD161}"/>
    <cellStyle name="Comma 6 4 8 2 2 2" xfId="31123" xr:uid="{24EFB6D6-DF65-42CC-96F4-F84914B8D4E7}"/>
    <cellStyle name="Comma 6 4 8 2 2 3" xfId="30732" xr:uid="{29EF420D-7071-41EC-A1CD-1C25DE9D0314}"/>
    <cellStyle name="Comma 6 4 8 3" xfId="10182" xr:uid="{908AC10B-86A3-411D-A405-A408A77ECBD5}"/>
    <cellStyle name="Comma 6 4 8 3 2" xfId="20562" xr:uid="{DC3F41D7-DCD9-4D73-9B1B-D3871BC7F286}"/>
    <cellStyle name="Comma 6 4 8 4" xfId="25407" xr:uid="{4359DC52-0CBD-4BDF-8FB2-AFDE5782EC45}"/>
    <cellStyle name="Comma 6 4 8 5" xfId="27614" xr:uid="{7F10D4B5-D9AF-4A09-8572-6652D106B2F7}"/>
    <cellStyle name="Comma 6 4 8 6" xfId="14896" xr:uid="{EB5A04D0-C700-4751-AC83-4883233AC4E1}"/>
    <cellStyle name="Comma 6 4 9" xfId="3867" xr:uid="{44D94F21-4B52-4460-9384-B6B9C6F74F70}"/>
    <cellStyle name="Comma 6 4 9 2" xfId="8699" xr:uid="{8384AADA-23E2-4A6B-A8D3-8EFF809C4492}"/>
    <cellStyle name="Comma 6 4 9 2 2" xfId="19079" xr:uid="{0325ACFA-2711-4CCD-A95E-46F0118EE30F}"/>
    <cellStyle name="Comma 6 4 9 3" xfId="11532" xr:uid="{8ABDBCA1-3D1C-410C-B9B7-FDC8023C9FBC}"/>
    <cellStyle name="Comma 6 4 9 3 2" xfId="21912" xr:uid="{BE857919-D2AA-423B-A68D-C9D2B6CDC4A4}"/>
    <cellStyle name="Comma 6 4 9 4" xfId="27712" xr:uid="{BCF7AB0B-7FF1-4ED6-A2B9-6C5D4BE30012}"/>
    <cellStyle name="Comma 6 4 9 5" xfId="27599" xr:uid="{3E954F38-21E4-424A-870B-3DF4002BE41B}"/>
    <cellStyle name="Comma 6 4 9 6" xfId="16246" xr:uid="{14FEADCD-C5DC-4910-9D9E-9078A2DC52FD}"/>
    <cellStyle name="Comma 6 5" xfId="1707" xr:uid="{00000000-0005-0000-0000-000086020000}"/>
    <cellStyle name="Comma 6 5 10" xfId="25751" xr:uid="{F3893E22-8AFA-4C20-88BE-99F6D0B7836B}"/>
    <cellStyle name="Comma 6 5 10 2" xfId="30005" xr:uid="{9BBA55C4-F717-4123-9745-FD974FD5C92B}"/>
    <cellStyle name="Comma 6 5 11" xfId="12959" xr:uid="{6081739D-F564-4AF8-9D03-600F4BF43A0D}"/>
    <cellStyle name="Comma 6 5 2" xfId="2675" xr:uid="{00000000-0005-0000-0000-0000F9010000}"/>
    <cellStyle name="Comma 6 5 2 2" xfId="3050" xr:uid="{00000000-0005-0000-0000-0000FA010000}"/>
    <cellStyle name="Comma 6 5 2 2 2" xfId="6164" xr:uid="{9072506B-66F6-434E-AF9A-C449954DC0D8}"/>
    <cellStyle name="Comma 6 5 2 2 2 2" xfId="27443" xr:uid="{9BBE47B7-6F11-45B5-8B2A-B0A3C36FE1BB}"/>
    <cellStyle name="Comma 6 5 2 2 2 2 2" xfId="31192" xr:uid="{325C7F89-E089-4071-A4CA-9ADB67FB52F9}"/>
    <cellStyle name="Comma 6 5 2 2 2 2 3" xfId="30734" xr:uid="{16F0985C-0D59-4C77-AE81-D539AE6EC8DC}"/>
    <cellStyle name="Comma 6 5 2 2 2 3" xfId="25995" xr:uid="{29FCB692-FD3E-4D43-8557-D799C388341A}"/>
    <cellStyle name="Comma 6 5 2 2 2 4" xfId="15677" xr:uid="{5CE6BAD9-BA76-4CB5-8800-77D44C849C38}"/>
    <cellStyle name="Comma 6 5 2 2 3" xfId="8130" xr:uid="{CE5D24FA-4D71-4FBE-8ABD-CFAD66472B47}"/>
    <cellStyle name="Comma 6 5 2 2 3 2" xfId="18510" xr:uid="{6069F6D0-7212-44E3-8E25-81661A9D5019}"/>
    <cellStyle name="Comma 6 5 2 2 4" xfId="10963" xr:uid="{7BD62EEE-A729-458D-B4B3-F68E635BB264}"/>
    <cellStyle name="Comma 6 5 2 2 4 2" xfId="21343" xr:uid="{AD7DC9C6-DC5C-44A6-9249-87D4B0A7A7C0}"/>
    <cellStyle name="Comma 6 5 2 2 5" xfId="24527" xr:uid="{7F466391-28BE-411E-B2DE-BE091A55F44A}"/>
    <cellStyle name="Comma 6 5 2 2 6" xfId="13557" xr:uid="{E4BE6815-7EC8-4CD5-9BD7-CBFE59D1CF49}"/>
    <cellStyle name="Comma 6 5 2 3" xfId="4262" xr:uid="{AE78412A-E3FD-4707-9349-D83D4CB2A6DF}"/>
    <cellStyle name="Comma 6 5 2 3 2" xfId="9034" xr:uid="{E04F1C4D-6215-48C9-8273-7D130D5F91D6}"/>
    <cellStyle name="Comma 6 5 2 3 2 2" xfId="29094" xr:uid="{F12DCF9A-CA5B-435F-8783-D7D7A2F6C175}"/>
    <cellStyle name="Comma 6 5 2 3 2 3" xfId="27012" xr:uid="{A7EDC08D-0DD7-4282-A2F4-ACBD8F2E9EE3}"/>
    <cellStyle name="Comma 6 5 2 3 2 4" xfId="19414" xr:uid="{01D3B6AA-65B1-45C6-BE98-8521B2340194}"/>
    <cellStyle name="Comma 6 5 2 3 2 5" xfId="31038" xr:uid="{8012AB0B-EB59-44A7-8DB7-259914660E82}"/>
    <cellStyle name="Comma 6 5 2 3 3" xfId="11867" xr:uid="{35E77887-7461-46CE-8CAC-49FA064BC684}"/>
    <cellStyle name="Comma 6 5 2 3 3 2" xfId="22247" xr:uid="{E16DFC60-DE26-40A4-BB19-DE0AF5BA5E71}"/>
    <cellStyle name="Comma 6 5 2 3 4" xfId="24174" xr:uid="{76B4C1B6-06C5-4A52-9551-5BF59DA735A3}"/>
    <cellStyle name="Comma 6 5 2 3 5" xfId="16581" xr:uid="{F083096D-6C9E-4EF8-BF38-7EAA039A1FF8}"/>
    <cellStyle name="Comma 6 5 2 4" xfId="5921" xr:uid="{D13FD7F3-58AF-4C81-814A-2FEC26EB0EE5}"/>
    <cellStyle name="Comma 6 5 2 4 2" xfId="28656" xr:uid="{90F87C2A-E3B4-4A3B-B5AC-CD9FF1CB3B92}"/>
    <cellStyle name="Comma 6 5 2 4 3" xfId="28053" xr:uid="{2E48367A-9396-43ED-B8EA-3AE7BCCC7C93}"/>
    <cellStyle name="Comma 6 5 2 4 4" xfId="15346" xr:uid="{FE28975C-1120-46E2-AE2B-57AE0ADC5BFD}"/>
    <cellStyle name="Comma 6 5 2 5" xfId="7799" xr:uid="{AEE457D1-6834-4469-9B49-34D97CE5E035}"/>
    <cellStyle name="Comma 6 5 2 5 2" xfId="18179" xr:uid="{78EBEE38-911A-4ADF-A398-2EDF0C44561C}"/>
    <cellStyle name="Comma 6 5 2 6" xfId="10632" xr:uid="{10FDC70E-6C80-42F3-8A52-BE45CC791EDB}"/>
    <cellStyle name="Comma 6 5 2 6 2" xfId="21012" xr:uid="{AE587D83-A7CB-4C01-BCA8-9E11CC2BC835}"/>
    <cellStyle name="Comma 6 5 2 7" xfId="23215" xr:uid="{AB361D29-4081-44C9-A5E9-DB52714463F5}"/>
    <cellStyle name="Comma 6 5 2 8" xfId="13083" xr:uid="{746895FD-FB8C-4EED-9F02-793D42642EFB}"/>
    <cellStyle name="Comma 6 5 3" xfId="3051" xr:uid="{00000000-0005-0000-0000-0000FB010000}"/>
    <cellStyle name="Comma 6 5 3 2" xfId="4407" xr:uid="{C911EB5E-6E7B-4CB3-8496-F6CCE884BF2D}"/>
    <cellStyle name="Comma 6 5 3 2 2" xfId="9179" xr:uid="{C9E444F1-FB04-4EFD-840F-941B5236CEC5}"/>
    <cellStyle name="Comma 6 5 3 2 2 2" xfId="19559" xr:uid="{7354D5C3-C2D3-4006-B5A7-37EEEAA03F4B}"/>
    <cellStyle name="Comma 6 5 3 2 2 3" xfId="31073" xr:uid="{A2A4928A-1757-4797-9AD6-3490D0D71705}"/>
    <cellStyle name="Comma 6 5 3 2 2 4" xfId="30735" xr:uid="{CC9E0DDD-F5C7-4081-BD6A-4AF5E6D9D0A0}"/>
    <cellStyle name="Comma 6 5 3 2 3" xfId="12012" xr:uid="{2BC2BFB9-8556-4E02-8D51-85A9A4066A50}"/>
    <cellStyle name="Comma 6 5 3 2 3 2" xfId="22392" xr:uid="{279F3012-F801-4901-855F-7207F0B8C6F5}"/>
    <cellStyle name="Comma 6 5 3 2 4" xfId="25767" xr:uid="{44B57F59-8D63-44FC-9A5D-4FB2EEAC2070}"/>
    <cellStyle name="Comma 6 5 3 2 5" xfId="26075" xr:uid="{379C5DA0-533C-48B5-B231-ECA27F7A9875}"/>
    <cellStyle name="Comma 6 5 3 2 6" xfId="16726" xr:uid="{56567B78-0819-460B-AB1A-50345959535A}"/>
    <cellStyle name="Comma 6 5 3 3" xfId="6165" xr:uid="{313C14E6-5D0D-4FEF-B7FA-102243C1E0EB}"/>
    <cellStyle name="Comma 6 5 3 3 2" xfId="15678" xr:uid="{99C5C290-A368-4B29-81E7-DE1E02D860C8}"/>
    <cellStyle name="Comma 6 5 3 4" xfId="8131" xr:uid="{EE3672A2-39EC-4801-B591-0EDBF521DB37}"/>
    <cellStyle name="Comma 6 5 3 4 2" xfId="18511" xr:uid="{99C90F8C-3849-42F7-B80E-53394043E507}"/>
    <cellStyle name="Comma 6 5 3 5" xfId="10964" xr:uid="{01B62E8D-BD90-4224-8DED-8A4A6EDD743D}"/>
    <cellStyle name="Comma 6 5 3 5 2" xfId="21344" xr:uid="{A5256953-0374-4D3F-AA09-24C136419803}"/>
    <cellStyle name="Comma 6 5 3 6" xfId="23481" xr:uid="{F7DAA880-D79D-4371-8FCA-5C59A2E1A85A}"/>
    <cellStyle name="Comma 6 5 3 7" xfId="13558" xr:uid="{C16AD644-B941-48BB-91D8-BFBCB2FF5E3B}"/>
    <cellStyle name="Comma 6 5 4" xfId="3049" xr:uid="{00000000-0005-0000-0000-0000FC010000}"/>
    <cellStyle name="Comma 6 5 4 2" xfId="6163" xr:uid="{77B98769-66EB-4F7C-9866-045F948AA391}"/>
    <cellStyle name="Comma 6 5 4 2 2" xfId="26980" xr:uid="{BA006FDD-D230-4740-8F19-385BCA299A85}"/>
    <cellStyle name="Comma 6 5 4 2 3" xfId="26581" xr:uid="{DEDB1051-D14F-42D5-8B77-0FDCFAE8744B}"/>
    <cellStyle name="Comma 6 5 4 2 4" xfId="15676" xr:uid="{95B7EA55-B59A-4C76-8EC3-A54B020BD472}"/>
    <cellStyle name="Comma 6 5 4 3" xfId="8129" xr:uid="{D165B3FE-DDB5-4059-8470-0266FCA7C301}"/>
    <cellStyle name="Comma 6 5 4 3 2" xfId="18509" xr:uid="{F2BECBEB-1EEF-4D21-9D43-F4CF9E187924}"/>
    <cellStyle name="Comma 6 5 4 4" xfId="10962" xr:uid="{0F425BC4-9E16-4EAB-A206-BF50C665721F}"/>
    <cellStyle name="Comma 6 5 4 4 2" xfId="21342" xr:uid="{D8B73855-A798-4565-8F47-F72CFC11BB00}"/>
    <cellStyle name="Comma 6 5 4 5" xfId="23787" xr:uid="{6F86A38B-C99F-4196-9DE4-4DCD766C4FBC}"/>
    <cellStyle name="Comma 6 5 4 6" xfId="13556" xr:uid="{C83477AA-13D9-44E0-83BE-3A04DDE9D026}"/>
    <cellStyle name="Comma 6 5 5" xfId="2571" xr:uid="{00000000-0005-0000-0000-0000F8010000}"/>
    <cellStyle name="Comma 6 5 5 2" xfId="7696" xr:uid="{1990EA53-C1B6-4704-8500-B9E147267AE1}"/>
    <cellStyle name="Comma 6 5 5 2 2" xfId="27344" xr:uid="{5DEC078C-F871-489B-9B9E-0235A93EED85}"/>
    <cellStyle name="Comma 6 5 5 2 3" xfId="26527" xr:uid="{B4880A4E-D7E4-4376-B404-8A288699E25D}"/>
    <cellStyle name="Comma 6 5 5 2 4" xfId="18076" xr:uid="{1F35AC32-3B10-44D6-881C-326D1C4E9F1D}"/>
    <cellStyle name="Comma 6 5 5 3" xfId="10529" xr:uid="{06C3247A-D84D-4960-AECB-588082306406}"/>
    <cellStyle name="Comma 6 5 5 3 2" xfId="20909" xr:uid="{6E2FF123-9FA0-48D1-80D2-5B25702AE77A}"/>
    <cellStyle name="Comma 6 5 5 4" xfId="24741" xr:uid="{5A4C6D9F-8500-4DEE-A02C-2B5DCABC18F9}"/>
    <cellStyle name="Comma 6 5 5 5" xfId="15243" xr:uid="{96001FF9-8FC9-49FC-8D37-C92BC6856A3D}"/>
    <cellStyle name="Comma 6 5 6" xfId="2053" xr:uid="{00000000-0005-0000-0000-000086020000}"/>
    <cellStyle name="Comma 6 5 6 2" xfId="28163" xr:uid="{885D212C-05ED-4BF0-B750-04B03BB0CBF8}"/>
    <cellStyle name="Comma 6 5 6 3" xfId="27110" xr:uid="{2FED39B2-98E6-41CC-AE80-60096B335C8F}"/>
    <cellStyle name="Comma 6 5 7" xfId="4236" xr:uid="{A60E7526-B9F5-49C6-B835-8CDFABECB725}"/>
    <cellStyle name="Comma 6 5 7 2" xfId="9008" xr:uid="{EDF2850F-F3AD-40BD-B91F-77CA8AA4A45F}"/>
    <cellStyle name="Comma 6 5 7 2 2" xfId="19388" xr:uid="{F6329403-3A8F-4848-9D9E-61FE7E399297}"/>
    <cellStyle name="Comma 6 5 7 2 3" xfId="31025" xr:uid="{14ACCE49-649F-4D5B-8F9D-24E42BD4A4E9}"/>
    <cellStyle name="Comma 6 5 7 2 4" xfId="30733" xr:uid="{57466AA1-E89A-486E-89A6-F5D9E03FEBE5}"/>
    <cellStyle name="Comma 6 5 7 3" xfId="11841" xr:uid="{0AF66E20-5078-45F0-926D-0FDF0E6EA049}"/>
    <cellStyle name="Comma 6 5 7 3 2" xfId="22221" xr:uid="{92DBCC9E-D1B5-49F0-8959-39A6EC73FB92}"/>
    <cellStyle name="Comma 6 5 7 4" xfId="16555" xr:uid="{048A871F-099F-4F46-A3BE-98DD42C94166}"/>
    <cellStyle name="Comma 6 5 8" xfId="5600" xr:uid="{F6A32834-0766-4403-BA6E-361E90744A35}"/>
    <cellStyle name="Comma 6 5 8 2" xfId="29825" xr:uid="{FA06CDE3-AD95-4F28-BB21-F621D65E4E87}"/>
    <cellStyle name="Comma 6 5 8 2 2" xfId="30969" xr:uid="{50FCA492-10FD-4CB8-BB65-65A595E6C1EE}"/>
    <cellStyle name="Comma 6 5 8 3" xfId="30627" xr:uid="{D6644BB0-0D0B-41C4-A086-5EB2E7A61544}"/>
    <cellStyle name="Comma 6 5 9" xfId="25485" xr:uid="{A765CB03-C487-41C6-93BE-38026305CF7A}"/>
    <cellStyle name="Comma 6 6" xfId="2162" xr:uid="{00000000-0005-0000-0000-0000E3010000}"/>
    <cellStyle name="Comma 6 6 2" xfId="7289" xr:uid="{E705E142-4DA3-463E-8FAC-F22F05BA6768}"/>
    <cellStyle name="Comma 6 6 2 2" xfId="17669" xr:uid="{4C7CA64C-5E91-4A80-B09D-7D8F8424733A}"/>
    <cellStyle name="Comma 6 6 3" xfId="10122" xr:uid="{340F1EE3-1B83-46E0-8F09-B4C26E25F181}"/>
    <cellStyle name="Comma 6 6 3 2" xfId="20502" xr:uid="{A499D17E-8057-4251-840D-CE412ABC86FB}"/>
    <cellStyle name="Comma 6 6 4" xfId="24886" xr:uid="{E52ED29D-5942-4801-8BAF-D34620EB8958}"/>
    <cellStyle name="Comma 6 6 5" xfId="26208" xr:uid="{4CB53949-7489-45BD-976C-5D2FEB288F44}"/>
    <cellStyle name="Comma 6 6 6" xfId="14836" xr:uid="{321E774C-65C4-4B9A-8C46-85BC07333FD0}"/>
    <cellStyle name="Comma 6 6 7" xfId="30434" xr:uid="{86EF0529-B324-4719-B2B1-2B9231FB2917}"/>
    <cellStyle name="Comma 6 6 8" xfId="31260" xr:uid="{40BDEAA4-3800-4985-8263-4E0A9E3CC9C3}"/>
    <cellStyle name="Comma 6 7" xfId="22762" xr:uid="{37A7E8A0-43E7-41E2-BDB1-D7874A32CC13}"/>
    <cellStyle name="Comma 6 7 2" xfId="30401" xr:uid="{8AB278A9-D60A-4CCF-8FB0-D023A9F7D997}"/>
    <cellStyle name="Comma 6 8" xfId="12394" xr:uid="{6793FA80-0871-42EE-B221-7655EE8126B8}"/>
    <cellStyle name="Comma 6 9" xfId="29551" xr:uid="{0C85103D-D993-4F13-A57F-2F08993A276F}"/>
    <cellStyle name="Comma 7" xfId="500" xr:uid="{00000000-0005-0000-0000-000087020000}"/>
    <cellStyle name="Comma 7 10" xfId="501" xr:uid="{00000000-0005-0000-0000-000088020000}"/>
    <cellStyle name="Comma 7 10 10" xfId="12671" xr:uid="{0304EF0E-9902-4BD9-8F2D-7BEAF7E53FF3}"/>
    <cellStyle name="Comma 7 10 2" xfId="1710" xr:uid="{00000000-0005-0000-0000-000089020000}"/>
    <cellStyle name="Comma 7 10 2 2" xfId="3052" xr:uid="{00000000-0005-0000-0000-0000FF010000}"/>
    <cellStyle name="Comma 7 10 2 2 2" xfId="8132" xr:uid="{4B684DFA-9692-4A26-A730-995AD8A60843}"/>
    <cellStyle name="Comma 7 10 2 2 2 2" xfId="18512" xr:uid="{3DCD4A56-62ED-4907-88B4-B6AFB0CCF392}"/>
    <cellStyle name="Comma 7 10 2 2 3" xfId="10965" xr:uid="{E4EE2813-7992-41A7-9A04-0DE9EDC9A643}"/>
    <cellStyle name="Comma 7 10 2 2 3 2" xfId="21345" xr:uid="{806F9353-B2D5-4B33-85DA-5F3B6E173F4C}"/>
    <cellStyle name="Comma 7 10 2 2 4" xfId="28480" xr:uid="{E9492947-DB35-4A7F-B79F-84ACAED4A8FC}"/>
    <cellStyle name="Comma 7 10 2 2 5" xfId="27970" xr:uid="{CE260D0E-F8CD-44AD-812E-04CD09475421}"/>
    <cellStyle name="Comma 7 10 2 2 6" xfId="15679" xr:uid="{DA46CC74-2100-4BEE-BE49-53DCA1188B55}"/>
    <cellStyle name="Comma 7 10 2 3" xfId="3556" xr:uid="{00000000-0005-0000-0000-000089020000}"/>
    <cellStyle name="Comma 7 10 2 4" xfId="5601" xr:uid="{9A894E3E-F825-4091-BE58-3404C50F46E5}"/>
    <cellStyle name="Comma 7 10 2 4 2" xfId="29777" xr:uid="{69895E25-65E5-4D76-A26D-A63F28A4B978}"/>
    <cellStyle name="Comma 7 10 2 5" xfId="23340" xr:uid="{47768CD9-A1DD-4C6A-931F-A343C911895F}"/>
    <cellStyle name="Comma 7 10 2 6" xfId="13559" xr:uid="{386DBC66-6ED0-48EA-8136-4AB222A7BF8F}"/>
    <cellStyle name="Comma 7 10 3" xfId="1711" xr:uid="{00000000-0005-0000-0000-00008A020000}"/>
    <cellStyle name="Comma 7 10 3 2" xfId="23284" xr:uid="{471F6C94-CC11-4E87-87AE-598C4CE9FAB7}"/>
    <cellStyle name="Comma 7 10 3 3" xfId="25741" xr:uid="{FA0AC2A2-EC53-4D9A-A288-717BCA4D8A2E}"/>
    <cellStyle name="Comma 7 10 3 4" xfId="30055" xr:uid="{82D7F95B-ADDB-4CD3-8CA5-38E26A9A1505}"/>
    <cellStyle name="Comma 7 10 3 5" xfId="29662" xr:uid="{6948ED0E-1928-433B-8896-129390D39D27}"/>
    <cellStyle name="Comma 7 10 4" xfId="1709" xr:uid="{00000000-0005-0000-0000-00008B020000}"/>
    <cellStyle name="Comma 7 10 4 2" xfId="25724" xr:uid="{65959AE7-EB73-4A29-AEDE-5086AD6654D1}"/>
    <cellStyle name="Comma 7 10 4 3" xfId="23897" xr:uid="{A2302EFE-A812-41F1-B7CF-01786DD9FD31}"/>
    <cellStyle name="Comma 7 10 5" xfId="4127" xr:uid="{EBACDF21-4667-4E1B-89A1-775E3F0BDEFB}"/>
    <cellStyle name="Comma 7 10 5 2" xfId="8899" xr:uid="{803B21C8-7816-4590-BDE5-1D23CC6610FF}"/>
    <cellStyle name="Comma 7 10 5 2 2" xfId="19279" xr:uid="{23FE49F9-05A6-4B90-B0F1-AEC2AFF0086A}"/>
    <cellStyle name="Comma 7 10 5 2 3" xfId="31011" xr:uid="{D6C854D8-D37F-4A44-B89C-1C0E594B72EA}"/>
    <cellStyle name="Comma 7 10 5 2 4" xfId="30736" xr:uid="{1539EA9C-5098-413E-9C5B-D0DF900926AD}"/>
    <cellStyle name="Comma 7 10 5 3" xfId="11732" xr:uid="{E7BC460F-C960-4934-8502-7DDBC3D0C3E6}"/>
    <cellStyle name="Comma 7 10 5 3 2" xfId="22112" xr:uid="{40881A6B-4545-4EB1-813A-4E1558B81566}"/>
    <cellStyle name="Comma 7 10 5 4" xfId="26525" xr:uid="{1745E0D8-8A9A-4840-BDB8-0401C09AA039}"/>
    <cellStyle name="Comma 7 10 5 5" xfId="25841" xr:uid="{C11B2212-1E1A-4B71-B465-5670181885CD}"/>
    <cellStyle name="Comma 7 10 5 6" xfId="16446" xr:uid="{E978AE30-B13C-4A2E-90E6-39EA87923D38}"/>
    <cellStyle name="Comma 7 10 6" xfId="4892" xr:uid="{D82BBFC1-9D1D-4AAE-A948-A38D0EF6F03E}"/>
    <cellStyle name="Comma 7 10 6 2" xfId="27644" xr:uid="{F7371CBB-0784-4473-9FC1-85C83B78B35B}"/>
    <cellStyle name="Comma 7 10 6 3" xfId="27261" xr:uid="{B70C7F4C-17C3-43F1-A10A-A7D1DD574EE2}"/>
    <cellStyle name="Comma 7 10 6 4" xfId="14184" xr:uid="{72355FD3-5050-4CF6-9D1E-9B0E83C8FCE6}"/>
    <cellStyle name="Comma 7 10 7" xfId="6637" xr:uid="{1CD37795-67F5-4F29-93F8-992F32C52816}"/>
    <cellStyle name="Comma 7 10 7 2" xfId="17017" xr:uid="{1FCBAEEB-BD9E-40A5-BF83-C0DEA953F239}"/>
    <cellStyle name="Comma 7 10 8" xfId="9470" xr:uid="{572D7F13-2184-45ED-89E4-B39C3263D3EE}"/>
    <cellStyle name="Comma 7 10 8 2" xfId="19850" xr:uid="{7BA8A08F-E23F-4BC4-BFF4-DFC878E4B8CA}"/>
    <cellStyle name="Comma 7 10 9" xfId="22782" xr:uid="{9C9C0777-DD5A-45A2-8B23-CD5FCFC5DE9B}"/>
    <cellStyle name="Comma 7 11" xfId="502" xr:uid="{00000000-0005-0000-0000-00008C020000}"/>
    <cellStyle name="Comma 7 11 10" xfId="31256" xr:uid="{E835B43B-FDA2-4DDE-83E1-FBF9D27ED0DE}"/>
    <cellStyle name="Comma 7 11 2" xfId="1713" xr:uid="{00000000-0005-0000-0000-00008D020000}"/>
    <cellStyle name="Comma 7 11 2 2" xfId="25052" xr:uid="{23ABD4A7-3C9B-4DBA-8948-EF7696DC0549}"/>
    <cellStyle name="Comma 7 11 2 2 2" xfId="29812" xr:uid="{2804BB26-590B-4F9E-8251-636B18D7E4FE}"/>
    <cellStyle name="Comma 7 11 2 2 2 2" xfId="30738" xr:uid="{3DAD6463-AE5B-4A7E-A235-D117BC01C86B}"/>
    <cellStyle name="Comma 7 11 2 3" xfId="25318" xr:uid="{7CB5C089-12DC-4C77-B45B-B4312F852EC0}"/>
    <cellStyle name="Comma 7 11 2 4" xfId="30038" xr:uid="{567DD56B-F8B3-45D4-86C5-0960C07F73C2}"/>
    <cellStyle name="Comma 7 11 3" xfId="1714" xr:uid="{00000000-0005-0000-0000-00008E020000}"/>
    <cellStyle name="Comma 7 11 3 2" xfId="31310" xr:uid="{BF8591BA-BEDC-47CC-8EFA-C694600B8972}"/>
    <cellStyle name="Comma 7 11 3 3" xfId="31272" xr:uid="{2324712B-9FE1-4E85-A8B2-EE1C9063D0B9}"/>
    <cellStyle name="Comma 7 11 4" xfId="1712" xr:uid="{00000000-0005-0000-0000-00008F020000}"/>
    <cellStyle name="Comma 7 11 5" xfId="4893" xr:uid="{4D7EF800-D3FE-4415-997D-80EB71861FD5}"/>
    <cellStyle name="Comma 7 11 5 2" xfId="14185" xr:uid="{237C6960-02C1-47B1-93F9-D85783831FC0}"/>
    <cellStyle name="Comma 7 11 5 2 2" xfId="31115" xr:uid="{F9048556-5930-4AED-AE0A-49345657D6F3}"/>
    <cellStyle name="Comma 7 11 5 2 3" xfId="30737" xr:uid="{1DDC157D-0ED6-4BFF-BF05-1F10AA0C45F1}"/>
    <cellStyle name="Comma 7 11 6" xfId="6638" xr:uid="{776ACA04-D065-4D7A-8E37-056C327E74AC}"/>
    <cellStyle name="Comma 7 11 6 2" xfId="17018" xr:uid="{B58752FC-E070-4A46-8BFC-C4F3908814BC}"/>
    <cellStyle name="Comma 7 11 7" xfId="9471" xr:uid="{CCFEF87C-0523-4F7B-9698-9812E0BED44F}"/>
    <cellStyle name="Comma 7 11 7 2" xfId="19851" xr:uid="{E442148C-3B76-4745-96E8-D6C7291F15EF}"/>
    <cellStyle name="Comma 7 11 8" xfId="24935" xr:uid="{252EC419-ABD7-4E53-918F-20AA1B459C38}"/>
    <cellStyle name="Comma 7 11 9" xfId="13369" xr:uid="{A3FFE9F5-7F4C-4076-BC34-FB113FFB58A6}"/>
    <cellStyle name="Comma 7 12" xfId="1715" xr:uid="{00000000-0005-0000-0000-000090020000}"/>
    <cellStyle name="Comma 7 12 2" xfId="2434" xr:uid="{00000000-0005-0000-0000-000001020000}"/>
    <cellStyle name="Comma 7 12 2 2" xfId="7559" xr:uid="{AB6A31A2-356E-46CD-9976-79E7AD8FCA85}"/>
    <cellStyle name="Comma 7 12 2 2 2" xfId="17939" xr:uid="{C69A7172-DB24-4003-8B22-DB81EE1956A1}"/>
    <cellStyle name="Comma 7 12 2 2 2 2" xfId="31132" xr:uid="{739F47EE-1697-4F75-9A1F-73E308A7FAE6}"/>
    <cellStyle name="Comma 7 12 2 2 2 3" xfId="30739" xr:uid="{79E3D847-09B7-406F-A8CF-8B9C6BA67CC6}"/>
    <cellStyle name="Comma 7 12 2 3" xfId="10392" xr:uid="{1C9A0FA7-3839-49B7-B9C6-489E59242394}"/>
    <cellStyle name="Comma 7 12 2 3 2" xfId="20772" xr:uid="{E2D691C5-6C3C-43B7-8FBD-A5642F6BDFE7}"/>
    <cellStyle name="Comma 7 12 2 4" xfId="15106" xr:uid="{394B16FD-FC1A-4870-BC31-909DEE327F64}"/>
    <cellStyle name="Comma 7 12 2 5" xfId="30435" xr:uid="{E91DB9E4-8773-4A90-836F-853E0ADD18FD}"/>
    <cellStyle name="Comma 7 12 3" xfId="3597" xr:uid="{00000000-0005-0000-0000-000090020000}"/>
    <cellStyle name="Comma 7 12 4" xfId="5602" xr:uid="{CC94EC69-AD3D-4EA5-A1E0-1BACCD539177}"/>
    <cellStyle name="Comma 7 12 4 2" xfId="29744" xr:uid="{E94F5ABB-9BF5-4EDB-9248-CDB704943345}"/>
    <cellStyle name="Comma 7 12 5" xfId="25169" xr:uid="{6BA9F095-9F3A-4460-A1F7-A325C4D59C32}"/>
    <cellStyle name="Comma 7 12 6" xfId="12821" xr:uid="{3CFBD4BE-A3DA-40AF-A535-986B08EC002F}"/>
    <cellStyle name="Comma 7 13" xfId="1716" xr:uid="{00000000-0005-0000-0000-000091020000}"/>
    <cellStyle name="Comma 7 13 2" xfId="2164" xr:uid="{00000000-0005-0000-0000-0000FD010000}"/>
    <cellStyle name="Comma 7 13 2 2" xfId="7291" xr:uid="{99AD7278-2ABB-4875-9167-E25F4A9D15B1}"/>
    <cellStyle name="Comma 7 13 2 2 2" xfId="17671" xr:uid="{10C9ABBA-E04E-44FE-B765-925D5F6F79FA}"/>
    <cellStyle name="Comma 7 13 2 3" xfId="10124" xr:uid="{32999E02-055B-4936-9989-A7D520F08114}"/>
    <cellStyle name="Comma 7 13 2 3 2" xfId="20504" xr:uid="{BDD660AC-D280-40AE-B368-D16E28839034}"/>
    <cellStyle name="Comma 7 13 2 4" xfId="26317" xr:uid="{2AC6C94B-7356-4191-BA37-EB45ACBAC84B}"/>
    <cellStyle name="Comma 7 13 2 5" xfId="26807" xr:uid="{0944EE13-DA40-42AE-8E8C-5FDF7787A62E}"/>
    <cellStyle name="Comma 7 13 2 6" xfId="14838" xr:uid="{61AF3BCA-97D7-42B3-8A16-84395E13F927}"/>
    <cellStyle name="Comma 7 13 3" xfId="3614" xr:uid="{00000000-0005-0000-0000-000091020000}"/>
    <cellStyle name="Comma 7 13 4" xfId="24456" xr:uid="{F36E8AC3-FBF5-44E6-8760-493C50EB9842}"/>
    <cellStyle name="Comma 7 13 4 2" xfId="29857" xr:uid="{8E68E056-46A1-493A-A824-DE927F27CD41}"/>
    <cellStyle name="Comma 7 13 5" xfId="30000" xr:uid="{CDAD209D-5AEE-42B6-A650-1520C83196B3}"/>
    <cellStyle name="Comma 7 14" xfId="1708" xr:uid="{00000000-0005-0000-0000-000092020000}"/>
    <cellStyle name="Comma 7 14 2" xfId="24640" xr:uid="{A6E59767-7C11-40A9-9CB4-E620D76DFBAF}"/>
    <cellStyle name="Comma 7 14 2 2" xfId="30740" xr:uid="{20627FD3-BC5A-44E9-9321-3CFCE969D60D}"/>
    <cellStyle name="Comma 7 14 2 3" xfId="30578" xr:uid="{293AA1E7-D6FF-4E29-9D1A-3B9D5650BE0B}"/>
    <cellStyle name="Comma 7 14 3" xfId="24749" xr:uid="{21C0A86C-9258-4F6E-BBD2-E1ADC08986B9}"/>
    <cellStyle name="Comma 7 14 4" xfId="31257" xr:uid="{60B07CE3-3025-411C-B89F-E948725F8A6F}"/>
    <cellStyle name="Comma 7 15" xfId="3868" xr:uid="{2754256E-6D37-4A11-A975-622EAD65BCC6}"/>
    <cellStyle name="Comma 7 15 2" xfId="8700" xr:uid="{561E47C7-DA6B-465C-BCFC-FFBE685B396A}"/>
    <cellStyle name="Comma 7 15 2 2" xfId="19080" xr:uid="{CD7DE5AC-2835-4783-AF05-48DAEF1013EA}"/>
    <cellStyle name="Comma 7 15 3" xfId="11533" xr:uid="{75D4BBFA-3F86-4BB1-A4FF-2AB004FAD57D}"/>
    <cellStyle name="Comma 7 15 3 2" xfId="21913" xr:uid="{D1267AA1-09CD-4475-946A-C9A7600627F9}"/>
    <cellStyle name="Comma 7 15 4" xfId="25927" xr:uid="{511ED031-4F53-4851-A0F3-433E6C7ACA29}"/>
    <cellStyle name="Comma 7 15 5" xfId="27477" xr:uid="{2750F14A-290C-48FE-A33E-06E873503059}"/>
    <cellStyle name="Comma 7 15 6" xfId="16247" xr:uid="{5037A1B5-3540-484E-A1E0-2D33F2B1EFAA}"/>
    <cellStyle name="Comma 7 16" xfId="4891" xr:uid="{9D938F77-580A-408F-A5DC-B95515C88082}"/>
    <cellStyle name="Comma 7 16 2" xfId="27237" xr:uid="{2485F0D7-865B-4EC4-8D29-E0C09F609170}"/>
    <cellStyle name="Comma 7 16 3" xfId="27763" xr:uid="{77776977-DA0E-4C33-A557-4E3DE9855C53}"/>
    <cellStyle name="Comma 7 16 4" xfId="14183" xr:uid="{77C17A1F-BFCB-4CA4-9C6B-A7566ACEE98A}"/>
    <cellStyle name="Comma 7 17" xfId="6636" xr:uid="{06719287-4D35-48D9-91FA-3AD51EA5C00F}"/>
    <cellStyle name="Comma 7 17 2" xfId="17016" xr:uid="{12C02C92-AA67-4477-A76D-9D24CEFDBBD2}"/>
    <cellStyle name="Comma 7 18" xfId="9469" xr:uid="{037E75E5-4B4F-4359-8342-D07974811F87}"/>
    <cellStyle name="Comma 7 18 2" xfId="19849" xr:uid="{D2D25E2F-5F87-48AA-A0FE-01F18289E9F4}"/>
    <cellStyle name="Comma 7 19" xfId="24159" xr:uid="{0832A5F7-F858-4707-BC50-D6BDDD0BD129}"/>
    <cellStyle name="Comma 7 2" xfId="503" xr:uid="{00000000-0005-0000-0000-000093020000}"/>
    <cellStyle name="Comma 7 2 10" xfId="4894" xr:uid="{530D3ADF-7987-4D49-9EFA-6E30C8D7268F}"/>
    <cellStyle name="Comma 7 2 10 2" xfId="28462" xr:uid="{8B103A8E-4B77-4E5C-967E-03A935C17D56}"/>
    <cellStyle name="Comma 7 2 10 3" xfId="26637" xr:uid="{E2918D60-2ECD-47F3-8CB5-8B5F1C16456C}"/>
    <cellStyle name="Comma 7 2 10 4" xfId="14186" xr:uid="{BEA559D3-4F46-4A46-9835-B79794AFEE15}"/>
    <cellStyle name="Comma 7 2 11" xfId="6639" xr:uid="{64DA45BB-A7AE-4634-A067-9DF72286BE87}"/>
    <cellStyle name="Comma 7 2 11 2" xfId="17019" xr:uid="{3F3E7C21-E791-45BA-9AD9-1278037C3F4A}"/>
    <cellStyle name="Comma 7 2 12" xfId="9472" xr:uid="{1E43E655-7008-47ED-B8BF-B76CC32CB035}"/>
    <cellStyle name="Comma 7 2 12 2" xfId="19852" xr:uid="{66E43558-9B8D-4365-8C0E-E423D63CE3A6}"/>
    <cellStyle name="Comma 7 2 13" xfId="23810" xr:uid="{38008B6B-AC42-4A63-81DE-9B53E575A996}"/>
    <cellStyle name="Comma 7 2 14" xfId="12419" xr:uid="{CC01182E-400A-44C2-81A4-4E2E219A9FD7}"/>
    <cellStyle name="Comma 7 2 2" xfId="504" xr:uid="{00000000-0005-0000-0000-000094020000}"/>
    <cellStyle name="Comma 7 2 2 10" xfId="6640" xr:uid="{2A77DC5C-2D89-42BF-9ACB-3BB32B12513E}"/>
    <cellStyle name="Comma 7 2 2 10 2" xfId="17020" xr:uid="{91EBB2F5-6581-4B2B-B22B-F4DC8ADF4246}"/>
    <cellStyle name="Comma 7 2 2 11" xfId="9473" xr:uid="{3A622BD8-3179-4D35-A2DC-30C705EFC2CB}"/>
    <cellStyle name="Comma 7 2 2 11 2" xfId="19853" xr:uid="{3C30E10B-6DA1-44E3-8E40-56AB8B6A1943}"/>
    <cellStyle name="Comma 7 2 2 12" xfId="23491" xr:uid="{61AF4FDA-D584-44F6-A33F-07705F937BE3}"/>
    <cellStyle name="Comma 7 2 2 13" xfId="12479" xr:uid="{FC9AB89B-5377-4D05-A78A-79E0897D41EF}"/>
    <cellStyle name="Comma 7 2 2 2" xfId="505" xr:uid="{00000000-0005-0000-0000-000095020000}"/>
    <cellStyle name="Comma 7 2 2 2 10" xfId="9474" xr:uid="{90A31626-BEEC-4D9D-BACA-09E34F3203D6}"/>
    <cellStyle name="Comma 7 2 2 2 10 2" xfId="19854" xr:uid="{C324D3E7-87ED-4BD8-B25C-51EA7A3EFE49}"/>
    <cellStyle name="Comma 7 2 2 2 11" xfId="25417" xr:uid="{A0D02D5D-CF22-4DA0-A1B5-160BE6719CAA}"/>
    <cellStyle name="Comma 7 2 2 2 12" xfId="12515" xr:uid="{389983B5-FD9F-4D30-94EC-2254AA61C755}"/>
    <cellStyle name="Comma 7 2 2 2 2" xfId="1720" xr:uid="{00000000-0005-0000-0000-000096020000}"/>
    <cellStyle name="Comma 7 2 2 2 2 2" xfId="3054" xr:uid="{00000000-0005-0000-0000-000006020000}"/>
    <cellStyle name="Comma 7 2 2 2 2 2 2" xfId="6166" xr:uid="{5810BDEF-6759-4914-8816-FDE91F216B89}"/>
    <cellStyle name="Comma 7 2 2 2 2 2 2 2" xfId="28052" xr:uid="{59D2CCE3-8805-483D-8C2E-5911314942B8}"/>
    <cellStyle name="Comma 7 2 2 2 2 2 2 3" xfId="26417" xr:uid="{17455D0D-93DE-4551-A26B-E455D776DC14}"/>
    <cellStyle name="Comma 7 2 2 2 2 2 2 4" xfId="15681" xr:uid="{9EC0D679-EE73-41E6-A0DB-AD4F7D2B8B1B}"/>
    <cellStyle name="Comma 7 2 2 2 2 2 3" xfId="8134" xr:uid="{20880874-07A4-4036-8343-A5B5A6A3C386}"/>
    <cellStyle name="Comma 7 2 2 2 2 2 3 2" xfId="18514" xr:uid="{568E1962-4282-482D-A641-68D61AEF1954}"/>
    <cellStyle name="Comma 7 2 2 2 2 2 4" xfId="10967" xr:uid="{CBCB3D05-4A2B-42AE-8FF9-1022B8F2B4A4}"/>
    <cellStyle name="Comma 7 2 2 2 2 2 4 2" xfId="21347" xr:uid="{F14E3258-264E-47CF-86BB-EBC33C286A10}"/>
    <cellStyle name="Comma 7 2 2 2 2 2 5" xfId="24853" xr:uid="{36461687-085D-4430-AF28-E721DB9D5341}"/>
    <cellStyle name="Comma 7 2 2 2 2 2 6" xfId="27226" xr:uid="{EA29673A-7055-4AC8-855D-CE4FE2CFE294}"/>
    <cellStyle name="Comma 7 2 2 2 2 2 7" xfId="13561" xr:uid="{D8C6F9D7-CFEC-4834-A277-BC3AC52698C8}"/>
    <cellStyle name="Comma 7 2 2 2 2 3" xfId="2679" xr:uid="{00000000-0005-0000-0000-000005020000}"/>
    <cellStyle name="Comma 7 2 2 2 2 3 2" xfId="7803" xr:uid="{AA4E22A2-6F99-48ED-B552-791446EFB463}"/>
    <cellStyle name="Comma 7 2 2 2 2 3 2 2" xfId="28180" xr:uid="{DDA30167-9ABF-4ED0-BD58-69BF5BC2F8D0}"/>
    <cellStyle name="Comma 7 2 2 2 2 3 2 3" xfId="28057" xr:uid="{99CC565F-F977-4551-A138-A5DFAB2A4BEF}"/>
    <cellStyle name="Comma 7 2 2 2 2 3 2 4" xfId="18183" xr:uid="{0DCB8C91-AD8E-4B0F-92F7-F20B3686550D}"/>
    <cellStyle name="Comma 7 2 2 2 2 3 3" xfId="10636" xr:uid="{59E45658-6A65-4DC0-AFDF-EE8EDE339DBC}"/>
    <cellStyle name="Comma 7 2 2 2 2 3 3 2" xfId="21016" xr:uid="{50CC77C9-2C97-4BA4-BA56-D291510D5A4C}"/>
    <cellStyle name="Comma 7 2 2 2 2 3 4" xfId="24654" xr:uid="{43ADA87A-DE25-47E5-AF8E-7A546C7D213A}"/>
    <cellStyle name="Comma 7 2 2 2 2 3 5" xfId="15350" xr:uid="{E02DAF09-C053-4B2A-9C91-91990EE68988}"/>
    <cellStyle name="Comma 7 2 2 2 2 4" xfId="3674" xr:uid="{00000000-0005-0000-0000-000096020000}"/>
    <cellStyle name="Comma 7 2 2 2 2 4 2" xfId="26165" xr:uid="{EE1A87B6-5E5A-437E-A7D8-9561D25E3C72}"/>
    <cellStyle name="Comma 7 2 2 2 2 4 3" xfId="26559" xr:uid="{28E46E9E-8B0C-4098-BBDF-63BBC3B42520}"/>
    <cellStyle name="Comma 7 2 2 2 2 5" xfId="4263" xr:uid="{0243E97E-C926-436B-8727-66DF406738AD}"/>
    <cellStyle name="Comma 7 2 2 2 2 5 2" xfId="9035" xr:uid="{A8E45C93-4B20-4E43-87B3-8C7477A17BD3}"/>
    <cellStyle name="Comma 7 2 2 2 2 5 2 2" xfId="19415" xr:uid="{271900A1-0EFA-4C61-A8F0-FE6B09544BFB}"/>
    <cellStyle name="Comma 7 2 2 2 2 5 2 3" xfId="31039" xr:uid="{AA539B6E-4723-4789-AC85-1CFE67B89BFD}"/>
    <cellStyle name="Comma 7 2 2 2 2 5 2 4" xfId="30741" xr:uid="{9E89B3B5-DBDF-44A9-AA99-6000B493F40F}"/>
    <cellStyle name="Comma 7 2 2 2 2 5 3" xfId="11868" xr:uid="{F5D81B69-13BA-471C-9C12-C510DCAC0DF7}"/>
    <cellStyle name="Comma 7 2 2 2 2 5 3 2" xfId="22248" xr:uid="{CB0AF474-8390-4209-9104-6A8E86D8E350}"/>
    <cellStyle name="Comma 7 2 2 2 2 5 4" xfId="28742" xr:uid="{EA19C7E8-652F-47FF-AC00-1FC49789F6DE}"/>
    <cellStyle name="Comma 7 2 2 2 2 5 5" xfId="27321" xr:uid="{E70C4BDB-2623-4DBB-A3EF-76F0950EDEFF}"/>
    <cellStyle name="Comma 7 2 2 2 2 5 6" xfId="16582" xr:uid="{FA33C490-55B2-411E-9C14-F9FED3675DA5}"/>
    <cellStyle name="Comma 7 2 2 2 2 6" xfId="5605" xr:uid="{B95C3FE5-AEED-4C7E-98FF-7D7759036B02}"/>
    <cellStyle name="Comma 7 2 2 2 2 6 2" xfId="29722" xr:uid="{A9AFC85D-8C0D-4130-B886-7E8359B0A603}"/>
    <cellStyle name="Comma 7 2 2 2 2 6 2 2" xfId="30970" xr:uid="{8CEB5E9E-E0FF-4F20-96AA-69D70D0E860D}"/>
    <cellStyle name="Comma 7 2 2 2 2 7" xfId="23401" xr:uid="{5085FF0F-A10D-47CF-A823-16227AEA7CDF}"/>
    <cellStyle name="Comma 7 2 2 2 2 8" xfId="13087" xr:uid="{9F2FE8E8-CDEC-41BA-AA88-B7120368463F}"/>
    <cellStyle name="Comma 7 2 2 2 3" xfId="1721" xr:uid="{00000000-0005-0000-0000-000097020000}"/>
    <cellStyle name="Comma 7 2 2 2 3 2" xfId="3055" xr:uid="{00000000-0005-0000-0000-000007020000}"/>
    <cellStyle name="Comma 7 2 2 2 3 2 2" xfId="8135" xr:uid="{9DD8EB86-AB9D-4563-98E5-8E6000631C18}"/>
    <cellStyle name="Comma 7 2 2 2 3 2 2 2" xfId="28811" xr:uid="{B385DFB9-B51E-4EB7-B120-DA7AE5FC2B15}"/>
    <cellStyle name="Comma 7 2 2 2 3 2 2 2 2" xfId="31223" xr:uid="{64669DDE-E9DA-4EAC-840F-300D8458696F}"/>
    <cellStyle name="Comma 7 2 2 2 3 2 2 2 3" xfId="30743" xr:uid="{9BE22F56-5609-4E7F-8914-A50524A8AE51}"/>
    <cellStyle name="Comma 7 2 2 2 3 2 2 3" xfId="26429" xr:uid="{0C944FA2-06FD-488E-AACC-A9FABAD68813}"/>
    <cellStyle name="Comma 7 2 2 2 3 2 2 4" xfId="18515" xr:uid="{CD806919-8E08-4504-A736-0D4A4A2901C4}"/>
    <cellStyle name="Comma 7 2 2 2 3 2 3" xfId="10968" xr:uid="{BB3C8586-BB0C-4196-8BB3-1848EEAC36ED}"/>
    <cellStyle name="Comma 7 2 2 2 3 2 3 2" xfId="21348" xr:uid="{E18B5B2D-F19B-44C0-8D63-ACE6C90EA1DB}"/>
    <cellStyle name="Comma 7 2 2 2 3 2 4" xfId="25728" xr:uid="{B5ACEDD6-C652-4A8C-BF3A-4FA86FBB5315}"/>
    <cellStyle name="Comma 7 2 2 2 3 2 5" xfId="15682" xr:uid="{871FA3D3-09D6-4A00-AADD-E64EB377789A}"/>
    <cellStyle name="Comma 7 2 2 2 3 3" xfId="3648" xr:uid="{00000000-0005-0000-0000-000097020000}"/>
    <cellStyle name="Comma 7 2 2 2 3 4" xfId="4408" xr:uid="{2E431FD9-BDF8-4500-8041-84C831D3FB1C}"/>
    <cellStyle name="Comma 7 2 2 2 3 4 2" xfId="9180" xr:uid="{F943D953-EB9B-4C27-86D3-A0F6B8DC61E1}"/>
    <cellStyle name="Comma 7 2 2 2 3 4 2 2" xfId="19560" xr:uid="{B9C0123D-1762-4075-A637-E47C3ABE72BD}"/>
    <cellStyle name="Comma 7 2 2 2 3 4 2 3" xfId="31074" xr:uid="{D38E3B53-D156-4B44-AB59-891FBD40DA19}"/>
    <cellStyle name="Comma 7 2 2 2 3 4 2 4" xfId="30742" xr:uid="{5EC7C62E-B9BD-4D62-B823-6C633004A8F9}"/>
    <cellStyle name="Comma 7 2 2 2 3 4 3" xfId="12013" xr:uid="{09519B91-43A5-4736-9A80-12426DFEF32E}"/>
    <cellStyle name="Comma 7 2 2 2 3 4 3 2" xfId="22393" xr:uid="{C5EADA94-1AF1-4C0D-A8DE-9A0B643DA124}"/>
    <cellStyle name="Comma 7 2 2 2 3 4 4" xfId="16727" xr:uid="{C0CDE725-0551-42E7-9E11-26E086BBA0C0}"/>
    <cellStyle name="Comma 7 2 2 2 3 5" xfId="5606" xr:uid="{EB5E47A5-1D56-4711-A77C-730EE2D92D9D}"/>
    <cellStyle name="Comma 7 2 2 2 3 5 2" xfId="29713" xr:uid="{727D4473-6337-4C2B-993C-B70A69606063}"/>
    <cellStyle name="Comma 7 2 2 2 3 5 2 2" xfId="30971" xr:uid="{0009754D-8DF5-4501-AFC6-1CE7BF8EF82E}"/>
    <cellStyle name="Comma 7 2 2 2 3 6" xfId="23410" xr:uid="{47952A56-731E-4568-8AC9-70821F472697}"/>
    <cellStyle name="Comma 7 2 2 2 3 7" xfId="13562" xr:uid="{A2940E49-EF08-48B9-9AB5-FB9094CB5DF9}"/>
    <cellStyle name="Comma 7 2 2 2 4" xfId="1719" xr:uid="{00000000-0005-0000-0000-000098020000}"/>
    <cellStyle name="Comma 7 2 2 2 4 2" xfId="3053" xr:uid="{00000000-0005-0000-0000-000008020000}"/>
    <cellStyle name="Comma 7 2 2 2 4 2 2" xfId="8133" xr:uid="{AB1CD1AD-1E91-44E1-B630-75F307F482D7}"/>
    <cellStyle name="Comma 7 2 2 2 4 2 2 2" xfId="28810" xr:uid="{3D7BA444-D91E-48BE-ACD3-8C3C6475D6F6}"/>
    <cellStyle name="Comma 7 2 2 2 4 2 2 3" xfId="26043" xr:uid="{2D6EC994-F9D1-4D88-85E3-400361CD3E71}"/>
    <cellStyle name="Comma 7 2 2 2 4 2 2 4" xfId="18513" xr:uid="{5E2290D4-61F6-49AA-959E-BF3F80A80385}"/>
    <cellStyle name="Comma 7 2 2 2 4 2 3" xfId="10966" xr:uid="{E95DFD0E-0FDC-41FB-9F9E-3AA9CC5983E8}"/>
    <cellStyle name="Comma 7 2 2 2 4 2 3 2" xfId="21346" xr:uid="{41DF47FF-D47A-4176-8050-1F40AF0DFBCB}"/>
    <cellStyle name="Comma 7 2 2 2 4 2 4" xfId="27609" xr:uid="{75B40BA1-7099-4CA1-BC3F-36DC47B08B52}"/>
    <cellStyle name="Comma 7 2 2 2 4 2 5" xfId="15680" xr:uid="{C4C561E7-493C-4F4B-95F5-94C5F431824E}"/>
    <cellStyle name="Comma 7 2 2 2 4 3" xfId="3707" xr:uid="{00000000-0005-0000-0000-000098020000}"/>
    <cellStyle name="Comma 7 2 2 2 4 4" xfId="5604" xr:uid="{77DE114E-6658-4730-9B87-A9E53C509435}"/>
    <cellStyle name="Comma 7 2 2 2 4 4 2" xfId="29952" xr:uid="{896A5489-FC9F-470C-A32A-715D7DC9DC2F}"/>
    <cellStyle name="Comma 7 2 2 2 4 5" xfId="25222" xr:uid="{58391C3F-A9C4-4E5F-A8EB-EA62F091FF79}"/>
    <cellStyle name="Comma 7 2 2 2 4 6" xfId="13560" xr:uid="{08E8E22D-05EC-45F3-BFE8-16F150F1890A}"/>
    <cellStyle name="Comma 7 2 2 2 5" xfId="2648" xr:uid="{00000000-0005-0000-0000-000009020000}"/>
    <cellStyle name="Comma 7 2 2 2 5 2" xfId="5910" xr:uid="{3C3E7EC7-2184-4691-9AC4-BDB33C4ED1A8}"/>
    <cellStyle name="Comma 7 2 2 2 5 2 2" xfId="28586" xr:uid="{58418669-99BA-4CC0-89B2-EE7B777B1FC5}"/>
    <cellStyle name="Comma 7 2 2 2 5 2 2 2" xfId="31210" xr:uid="{41DF6F33-8D60-4576-8FB0-D042E3C8EBFB}"/>
    <cellStyle name="Comma 7 2 2 2 5 2 2 3" xfId="30744" xr:uid="{9A76BCD1-2FA8-476D-82A1-5C281FED076E}"/>
    <cellStyle name="Comma 7 2 2 2 5 2 3" xfId="26963" xr:uid="{2E4783B7-30FA-4DF3-A8A8-7F2E7330E9AB}"/>
    <cellStyle name="Comma 7 2 2 2 5 2 4" xfId="15320" xr:uid="{CC3BBC91-880B-4E9A-9856-C6A55F06FCDC}"/>
    <cellStyle name="Comma 7 2 2 2 5 3" xfId="7773" xr:uid="{594F0663-D5C0-4184-AA77-23A98EB4909A}"/>
    <cellStyle name="Comma 7 2 2 2 5 3 2" xfId="18153" xr:uid="{F98244C6-A9C1-4AA5-A5BC-4BB73E16B1FA}"/>
    <cellStyle name="Comma 7 2 2 2 5 4" xfId="10606" xr:uid="{E82D3956-4897-4A18-B09C-1BFA6B770C54}"/>
    <cellStyle name="Comma 7 2 2 2 5 4 2" xfId="20986" xr:uid="{E91407A8-0454-4D32-A5DD-9768137D237E}"/>
    <cellStyle name="Comma 7 2 2 2 5 5" xfId="23603" xr:uid="{FABF15D8-569C-4CFC-8451-848202E878C5}"/>
    <cellStyle name="Comma 7 2 2 2 5 6" xfId="13044" xr:uid="{374EFE4A-1C81-4856-B341-0B602A76181A}"/>
    <cellStyle name="Comma 7 2 2 2 6" xfId="2283" xr:uid="{00000000-0005-0000-0000-000004020000}"/>
    <cellStyle name="Comma 7 2 2 2 6 2" xfId="7410" xr:uid="{168806BB-5577-467B-9EFD-BDB65CE01807}"/>
    <cellStyle name="Comma 7 2 2 2 6 2 2" xfId="17790" xr:uid="{AC04DF24-D782-4A35-B236-16DBE715C972}"/>
    <cellStyle name="Comma 7 2 2 2 6 3" xfId="10243" xr:uid="{60D0F18A-088C-4CCE-A311-90E2133F75F2}"/>
    <cellStyle name="Comma 7 2 2 2 6 3 2" xfId="20623" xr:uid="{7E6022F5-D3A5-49DB-B8BB-23E514AF7075}"/>
    <cellStyle name="Comma 7 2 2 2 6 4" xfId="24265" xr:uid="{1EDF11DD-A7B8-4F1F-96B9-8BF7D019E926}"/>
    <cellStyle name="Comma 7 2 2 2 6 5" xfId="27304" xr:uid="{26D9E928-3AF4-42C9-918B-AE407327BB9B}"/>
    <cellStyle name="Comma 7 2 2 2 6 6" xfId="14957" xr:uid="{973B851B-8A9D-43D2-B41E-1265712A64F2}"/>
    <cellStyle name="Comma 7 2 2 2 7" xfId="3822" xr:uid="{B8F574E2-AA25-4E75-8215-ABE80016DC4D}"/>
    <cellStyle name="Comma 7 2 2 2 7 2" xfId="8655" xr:uid="{4FA3556E-1B0E-4D67-9E2F-008758AE01B9}"/>
    <cellStyle name="Comma 7 2 2 2 7 2 2" xfId="19035" xr:uid="{1DECBD5F-327B-41D5-9E46-9B338D812278}"/>
    <cellStyle name="Comma 7 2 2 2 7 3" xfId="11488" xr:uid="{344B12EC-92A0-40BE-9459-BDC2347AA1F3}"/>
    <cellStyle name="Comma 7 2 2 2 7 3 2" xfId="21868" xr:uid="{595064FF-5F6C-4022-91BC-54F4D3075E0A}"/>
    <cellStyle name="Comma 7 2 2 2 7 4" xfId="26879" xr:uid="{F3A1A5D8-CA04-472B-AD7D-DFF1D62D4585}"/>
    <cellStyle name="Comma 7 2 2 2 7 5" xfId="27213" xr:uid="{B048532B-A1AA-4267-9760-4ACB46AEED3E}"/>
    <cellStyle name="Comma 7 2 2 2 7 6" xfId="16202" xr:uid="{D7811C68-5C55-46D5-8647-4EBADA1BB060}"/>
    <cellStyle name="Comma 7 2 2 2 8" xfId="4896" xr:uid="{A421A44B-2F81-4574-89CF-D30CACCE2996}"/>
    <cellStyle name="Comma 7 2 2 2 8 2" xfId="14188" xr:uid="{11F13325-9DFF-4406-82C5-8E23844CC804}"/>
    <cellStyle name="Comma 7 2 2 2 9" xfId="6641" xr:uid="{C1FD302E-3F56-4D26-903D-69765C369B3D}"/>
    <cellStyle name="Comma 7 2 2 2 9 2" xfId="17021" xr:uid="{4A3111C2-4426-4DC4-9FFA-F6EEDB9D3103}"/>
    <cellStyle name="Comma 7 2 2 3" xfId="506" xr:uid="{00000000-0005-0000-0000-000099020000}"/>
    <cellStyle name="Comma 7 2 2 3 10" xfId="12673" xr:uid="{AD8FCEDE-D8F7-4B20-BDF8-83F9CA2032CA}"/>
    <cellStyle name="Comma 7 2 2 3 2" xfId="1723" xr:uid="{00000000-0005-0000-0000-00009A020000}"/>
    <cellStyle name="Comma 7 2 2 3 2 2" xfId="3056" xr:uid="{00000000-0005-0000-0000-00000B020000}"/>
    <cellStyle name="Comma 7 2 2 3 2 2 2" xfId="8136" xr:uid="{FDC43637-5505-4108-A063-F76F7F5EE2B1}"/>
    <cellStyle name="Comma 7 2 2 3 2 2 2 2" xfId="28812" xr:uid="{49294946-5434-40E0-B5D3-3686A8C5E893}"/>
    <cellStyle name="Comma 7 2 2 3 2 2 2 3" xfId="26251" xr:uid="{21E4736D-B08C-4A8A-B8A0-D12488E99211}"/>
    <cellStyle name="Comma 7 2 2 3 2 2 2 4" xfId="18516" xr:uid="{6459E389-DC17-4864-B565-2999C057BAC4}"/>
    <cellStyle name="Comma 7 2 2 3 2 2 3" xfId="10969" xr:uid="{68428AFE-C195-434D-89F7-C72834FEFBF3}"/>
    <cellStyle name="Comma 7 2 2 3 2 2 3 2" xfId="21349" xr:uid="{48A368FF-CF4B-4883-B34E-5D734DD48F83}"/>
    <cellStyle name="Comma 7 2 2 3 2 2 4" xfId="25758" xr:uid="{4715D39D-6099-4650-A8C8-B4F509D215AD}"/>
    <cellStyle name="Comma 7 2 2 3 2 2 5" xfId="15683" xr:uid="{D877CD2A-4C7F-4C87-9AE9-5ECD43C5D9BF}"/>
    <cellStyle name="Comma 7 2 2 3 2 3" xfId="3661" xr:uid="{00000000-0005-0000-0000-00009A020000}"/>
    <cellStyle name="Comma 7 2 2 3 2 4" xfId="5607" xr:uid="{F2C21B10-845E-4AC6-B077-E2669363A096}"/>
    <cellStyle name="Comma 7 2 2 3 2 4 2" xfId="29953" xr:uid="{D1E25D06-EBB3-4F98-B33B-12157C3439B0}"/>
    <cellStyle name="Comma 7 2 2 3 2 5" xfId="25149" xr:uid="{7D6ACC14-6C55-49B6-8559-C16E994917CA}"/>
    <cellStyle name="Comma 7 2 2 3 2 6" xfId="13563" xr:uid="{16BCFE47-E61A-41F6-8483-69C4078089DB}"/>
    <cellStyle name="Comma 7 2 2 3 3" xfId="1724" xr:uid="{00000000-0005-0000-0000-00009B020000}"/>
    <cellStyle name="Comma 7 2 2 3 3 2" xfId="2678" xr:uid="{00000000-0005-0000-0000-00000C020000}"/>
    <cellStyle name="Comma 7 2 2 3 3 2 2" xfId="7802" xr:uid="{DF6CA789-4DE1-45D0-BDAF-3D8F804FE9FA}"/>
    <cellStyle name="Comma 7 2 2 3 3 2 2 2" xfId="18182" xr:uid="{0AC53ECD-88D9-43D1-B57F-0DA34582FB5C}"/>
    <cellStyle name="Comma 7 2 2 3 3 2 3" xfId="10635" xr:uid="{CA9C5A46-7930-428C-8A09-2292D1634FA8}"/>
    <cellStyle name="Comma 7 2 2 3 3 2 3 2" xfId="21015" xr:uid="{43B5C597-4556-420A-8485-9148A41BC6BF}"/>
    <cellStyle name="Comma 7 2 2 3 3 2 4" xfId="15349" xr:uid="{FF6B8561-0DBC-45D9-8E58-3EF3059F7A44}"/>
    <cellStyle name="Comma 7 2 2 3 3 2 5" xfId="30436" xr:uid="{05238282-1775-49FC-85C1-8ED1502C2358}"/>
    <cellStyle name="Comma 7 2 2 3 3 3" xfId="3609" xr:uid="{00000000-0005-0000-0000-00009B020000}"/>
    <cellStyle name="Comma 7 2 2 3 3 4" xfId="5608" xr:uid="{BC4ED24D-C538-4B6F-951C-1BD6831C47CE}"/>
    <cellStyle name="Comma 7 2 2 3 3 4 2" xfId="29904" xr:uid="{8D00CB34-EEFC-4608-9CEE-C41B70B1020A}"/>
    <cellStyle name="Comma 7 2 2 3 3 5" xfId="23731" xr:uid="{5BC7F251-15BA-4BEA-B372-4A43F049C81F}"/>
    <cellStyle name="Comma 7 2 2 3 3 6" xfId="13086" xr:uid="{65046EA5-B577-4019-B32B-66A9B5D671AC}"/>
    <cellStyle name="Comma 7 2 2 3 4" xfId="1722" xr:uid="{00000000-0005-0000-0000-00009C020000}"/>
    <cellStyle name="Comma 7 2 2 3 4 2" xfId="4654" xr:uid="{5356B861-7AE1-4E33-8A08-0DE134BEFE34}"/>
    <cellStyle name="Comma 7 2 2 3 4 2 2" xfId="9406" xr:uid="{C61F9AEB-2CF2-45AB-8439-B80D44269620}"/>
    <cellStyle name="Comma 7 2 2 3 4 2 2 2" xfId="19786" xr:uid="{3B27F928-8CE1-4D67-AD96-FCB9AC8D097C}"/>
    <cellStyle name="Comma 7 2 2 3 4 2 3" xfId="12239" xr:uid="{B4521F81-AD1D-4AFF-80B3-261CD4D0205C}"/>
    <cellStyle name="Comma 7 2 2 3 4 2 3 2" xfId="22619" xr:uid="{5677930C-C401-4645-830D-A0B77C4C5D24}"/>
    <cellStyle name="Comma 7 2 2 3 4 2 4" xfId="27840" xr:uid="{7241895C-BB31-41E7-8E3B-F88BE0AC858A}"/>
    <cellStyle name="Comma 7 2 2 3 4 2 5" xfId="27522" xr:uid="{B67D4C20-6BD0-4B33-8818-C8EF6F28CD13}"/>
    <cellStyle name="Comma 7 2 2 3 4 2 6" xfId="16953" xr:uid="{B8D7D11B-AD17-4B7D-9F45-79219B68447A}"/>
    <cellStyle name="Comma 7 2 2 3 4 3" xfId="23415" xr:uid="{B3D99E58-3E40-48D6-AE5D-5AA65E3459AF}"/>
    <cellStyle name="Comma 7 2 2 3 5" xfId="4129" xr:uid="{877DD0B7-91C8-4047-8AB6-6A0439980FEB}"/>
    <cellStyle name="Comma 7 2 2 3 5 2" xfId="8901" xr:uid="{508AE782-02EB-43C0-B39B-7479CE7035C5}"/>
    <cellStyle name="Comma 7 2 2 3 5 2 2" xfId="29009" xr:uid="{56E699DF-9D15-4187-925C-C45DA86ACF35}"/>
    <cellStyle name="Comma 7 2 2 3 5 2 3" xfId="27387" xr:uid="{39450833-A300-4B1D-A9D8-61A6D6F6F351}"/>
    <cellStyle name="Comma 7 2 2 3 5 2 4" xfId="19281" xr:uid="{08EEC60C-0099-4E6B-80B6-8C5B3885AA62}"/>
    <cellStyle name="Comma 7 2 2 3 5 2 5" xfId="31013" xr:uid="{E512D330-B569-42B6-B9FD-CEFB02E870B3}"/>
    <cellStyle name="Comma 7 2 2 3 5 3" xfId="11734" xr:uid="{C64CFF5A-B182-4A4F-BA3A-F22E702A79C9}"/>
    <cellStyle name="Comma 7 2 2 3 5 3 2" xfId="22114" xr:uid="{14E9F653-AE5C-4638-A4B3-0B269A475DAB}"/>
    <cellStyle name="Comma 7 2 2 3 5 4" xfId="26890" xr:uid="{B69E732D-8DB3-42AC-96F1-7CDB6781D1AE}"/>
    <cellStyle name="Comma 7 2 2 3 5 5" xfId="16448" xr:uid="{4209CE48-A415-4F6C-8913-F6CCC6C937C6}"/>
    <cellStyle name="Comma 7 2 2 3 6" xfId="4897" xr:uid="{D878CDF5-7139-4AE6-BD55-5F63DCE4E7EC}"/>
    <cellStyle name="Comma 7 2 2 3 6 2" xfId="26020" xr:uid="{A8A868A9-3F59-47A1-AD5E-86D633A124B0}"/>
    <cellStyle name="Comma 7 2 2 3 6 3" xfId="28562" xr:uid="{383A136F-0150-476E-BFCB-F08B3B3269E0}"/>
    <cellStyle name="Comma 7 2 2 3 6 4" xfId="14189" xr:uid="{D18CF7B1-2A7B-4E39-BF5C-0BCE434C80AE}"/>
    <cellStyle name="Comma 7 2 2 3 7" xfId="6642" xr:uid="{D8872408-E6CD-4F1C-BAC2-A1BB6E368BAD}"/>
    <cellStyle name="Comma 7 2 2 3 7 2" xfId="26402" xr:uid="{3942AAA6-0FB2-446F-A804-53E939F1C7FD}"/>
    <cellStyle name="Comma 7 2 2 3 7 3" xfId="25994" xr:uid="{EA0CE032-A618-4632-8989-F8BBC25A4014}"/>
    <cellStyle name="Comma 7 2 2 3 7 4" xfId="17022" xr:uid="{A49136E5-4F8C-4C15-BA3B-8BB7F5B11DF4}"/>
    <cellStyle name="Comma 7 2 2 3 8" xfId="9475" xr:uid="{9720792E-05E4-4E0E-AF59-45DF63CACFC8}"/>
    <cellStyle name="Comma 7 2 2 3 8 2" xfId="19855" xr:uid="{6CA6B623-5B51-4DC1-9D5B-071502C6844E}"/>
    <cellStyle name="Comma 7 2 2 3 9" xfId="24196" xr:uid="{1E1A7BCD-344F-44B6-BD92-656BCA728504}"/>
    <cellStyle name="Comma 7 2 2 4" xfId="1725" xr:uid="{00000000-0005-0000-0000-00009D020000}"/>
    <cellStyle name="Comma 7 2 2 4 2" xfId="3057" xr:uid="{00000000-0005-0000-0000-00000D020000}"/>
    <cellStyle name="Comma 7 2 2 4 2 2" xfId="8137" xr:uid="{79932F5E-9580-48F1-8529-90BCD53E877D}"/>
    <cellStyle name="Comma 7 2 2 4 2 2 2" xfId="28813" xr:uid="{8088152D-8BD2-4879-A03F-A4091A89BE31}"/>
    <cellStyle name="Comma 7 2 2 4 2 2 2 2" xfId="31224" xr:uid="{510942B6-0D2C-405B-ABD3-31DD104B2B1D}"/>
    <cellStyle name="Comma 7 2 2 4 2 2 2 3" xfId="30746" xr:uid="{3CE79F9A-1CEF-4341-8F09-994E691C3E10}"/>
    <cellStyle name="Comma 7 2 2 4 2 2 3" xfId="26528" xr:uid="{5B02E49F-8440-4266-9801-4CAA6E4A26A9}"/>
    <cellStyle name="Comma 7 2 2 4 2 2 4" xfId="18517" xr:uid="{D7CBCCF5-8558-455B-A543-8CE073895AFD}"/>
    <cellStyle name="Comma 7 2 2 4 2 3" xfId="10970" xr:uid="{A2A86666-6078-442D-B35E-F7D351511B16}"/>
    <cellStyle name="Comma 7 2 2 4 2 3 2" xfId="21350" xr:uid="{C2A68EA7-6557-4E95-9A49-BED1CFA33D9A}"/>
    <cellStyle name="Comma 7 2 2 4 2 4" xfId="25663" xr:uid="{9629754C-A6E0-498B-8488-5138591471D4}"/>
    <cellStyle name="Comma 7 2 2 4 2 5" xfId="15684" xr:uid="{7DE48EB4-3A3C-4CF8-AD0F-9988B6357B55}"/>
    <cellStyle name="Comma 7 2 2 4 3" xfId="3680" xr:uid="{00000000-0005-0000-0000-00009D020000}"/>
    <cellStyle name="Comma 7 2 2 4 4" xfId="4409" xr:uid="{2884BD95-8C96-4C48-BFE0-B4B8C01AC220}"/>
    <cellStyle name="Comma 7 2 2 4 4 2" xfId="9181" xr:uid="{51D2ED3C-38AC-433A-8617-49E6706C9BEB}"/>
    <cellStyle name="Comma 7 2 2 4 4 2 2" xfId="19561" xr:uid="{EB9E0A14-A346-4595-B7BB-C9951BF96F16}"/>
    <cellStyle name="Comma 7 2 2 4 4 2 3" xfId="31075" xr:uid="{786407AF-304B-44BB-91C9-41B73DBEF52E}"/>
    <cellStyle name="Comma 7 2 2 4 4 2 4" xfId="30745" xr:uid="{5E54725C-897D-40F1-8695-19F030094CFB}"/>
    <cellStyle name="Comma 7 2 2 4 4 3" xfId="12014" xr:uid="{074143B9-EF08-49BE-8B75-306F0534EF6B}"/>
    <cellStyle name="Comma 7 2 2 4 4 3 2" xfId="22394" xr:uid="{3FECC5C3-10F9-4369-9243-B299ED0F971F}"/>
    <cellStyle name="Comma 7 2 2 4 4 4" xfId="27638" xr:uid="{56D38DD3-ADC5-4B8B-88E4-C6F4CB1740A2}"/>
    <cellStyle name="Comma 7 2 2 4 4 5" xfId="26102" xr:uid="{00EEF17C-FBC2-431A-A330-61A8937C351F}"/>
    <cellStyle name="Comma 7 2 2 4 4 6" xfId="16728" xr:uid="{1EECA979-426B-44BC-8F1B-4D50B564DF24}"/>
    <cellStyle name="Comma 7 2 2 4 5" xfId="5609" xr:uid="{AA8E1380-6EDE-4CFE-9E40-364B1E2958CC}"/>
    <cellStyle name="Comma 7 2 2 4 5 2" xfId="29695" xr:uid="{C51DD962-D486-41B6-AEF9-F352089D8979}"/>
    <cellStyle name="Comma 7 2 2 4 5 2 2" xfId="30972" xr:uid="{B554B0FB-577C-43D4-A599-63A4BA115F07}"/>
    <cellStyle name="Comma 7 2 2 4 6" xfId="23541" xr:uid="{6D5C53B2-FBEB-459F-9948-CB95D208CCAF}"/>
    <cellStyle name="Comma 7 2 2 4 7" xfId="13564" xr:uid="{C2F9C43F-40DF-4C76-97DD-2A17504A1907}"/>
    <cellStyle name="Comma 7 2 2 5" xfId="1726" xr:uid="{00000000-0005-0000-0000-00009E020000}"/>
    <cellStyle name="Comma 7 2 2 5 2" xfId="2875" xr:uid="{00000000-0005-0000-0000-00000E020000}"/>
    <cellStyle name="Comma 7 2 2 5 2 2" xfId="7992" xr:uid="{4F6B9913-684D-4727-8F75-69891E0FA4B4}"/>
    <cellStyle name="Comma 7 2 2 5 2 2 2" xfId="26734" xr:uid="{4DBFEF5A-2872-4625-9421-D24713D43C63}"/>
    <cellStyle name="Comma 7 2 2 5 2 2 2 2" xfId="31184" xr:uid="{FC14198E-000A-4F8E-9452-58AE2CA30190}"/>
    <cellStyle name="Comma 7 2 2 5 2 2 2 3" xfId="30747" xr:uid="{A5AC0F89-1883-4D8B-B375-FC2E34278669}"/>
    <cellStyle name="Comma 7 2 2 5 2 2 3" xfId="26064" xr:uid="{C7FAD55E-F70A-48BB-B368-DD9D077C9848}"/>
    <cellStyle name="Comma 7 2 2 5 2 2 4" xfId="18372" xr:uid="{52C4C18F-CE18-4336-BC90-203CB3284521}"/>
    <cellStyle name="Comma 7 2 2 5 2 3" xfId="10825" xr:uid="{86A97B90-213B-4491-B6A5-A7829C1DC02F}"/>
    <cellStyle name="Comma 7 2 2 5 2 3 2" xfId="21205" xr:uid="{3E5B3E22-8411-48E5-B009-F61566C96075}"/>
    <cellStyle name="Comma 7 2 2 5 2 4" xfId="27969" xr:uid="{D934AE7B-A4F7-45D2-9452-321EA8E1AD95}"/>
    <cellStyle name="Comma 7 2 2 5 2 5" xfId="15539" xr:uid="{99BA62F0-498E-4818-AE98-9AC3BADEA644}"/>
    <cellStyle name="Comma 7 2 2 5 3" xfId="3664" xr:uid="{00000000-0005-0000-0000-00009E020000}"/>
    <cellStyle name="Comma 7 2 2 5 4" xfId="5610" xr:uid="{55EE2DA4-A930-4586-860A-CC8C50FBE5EB}"/>
    <cellStyle name="Comma 7 2 2 5 4 2" xfId="29924" xr:uid="{A6817449-271B-4CF5-A4A3-F87834A3357F}"/>
    <cellStyle name="Comma 7 2 2 5 5" xfId="23494" xr:uid="{344966AD-C75E-4565-9D8C-65B71C58D1D3}"/>
    <cellStyle name="Comma 7 2 2 5 6" xfId="13371" xr:uid="{1239FB64-A269-4C61-9329-8F3A998CEBC3}"/>
    <cellStyle name="Comma 7 2 2 6" xfId="1718" xr:uid="{00000000-0005-0000-0000-00009F020000}"/>
    <cellStyle name="Comma 7 2 2 6 2" xfId="2553" xr:uid="{00000000-0005-0000-0000-00000F020000}"/>
    <cellStyle name="Comma 7 2 2 6 2 2" xfId="7678" xr:uid="{511DF218-10D3-41A3-89B2-F695E6F25ACC}"/>
    <cellStyle name="Comma 7 2 2 6 2 2 2" xfId="18058" xr:uid="{6004069A-33AE-4B86-B581-51C0F7D88F9C}"/>
    <cellStyle name="Comma 7 2 2 6 2 3" xfId="10511" xr:uid="{497BC43F-ABFB-46A9-A07C-8046F2D5D812}"/>
    <cellStyle name="Comma 7 2 2 6 2 3 2" xfId="20891" xr:uid="{5C3335A4-C0FD-452D-B831-470A2861F276}"/>
    <cellStyle name="Comma 7 2 2 6 2 4" xfId="27238" xr:uid="{1F324C63-9201-42AE-903D-289CC68FFA31}"/>
    <cellStyle name="Comma 7 2 2 6 2 5" xfId="26045" xr:uid="{86A3CDEC-0D3A-4062-A12C-B4566F55EDD6}"/>
    <cellStyle name="Comma 7 2 2 6 2 6" xfId="15225" xr:uid="{7DA14D5E-5C09-4907-AA5D-C6ADA3499B16}"/>
    <cellStyle name="Comma 7 2 2 6 3" xfId="2054" xr:uid="{00000000-0005-0000-0000-00009F020000}"/>
    <cellStyle name="Comma 7 2 2 6 4" xfId="5603" xr:uid="{60038AD0-6BE8-4865-B9B6-AD32EB2302CD}"/>
    <cellStyle name="Comma 7 2 2 6 4 2" xfId="29880" xr:uid="{E8ADF7C4-F8D2-4A89-906B-03E3C1A7B97B}"/>
    <cellStyle name="Comma 7 2 2 6 5" xfId="24801" xr:uid="{A5EB4658-B44E-47BD-80EB-AA6F6EDDBABE}"/>
    <cellStyle name="Comma 7 2 2 6 6" xfId="12941" xr:uid="{BE4D7BAC-6445-4734-AC38-348FDA98C210}"/>
    <cellStyle name="Comma 7 2 2 7" xfId="2247" xr:uid="{00000000-0005-0000-0000-000003020000}"/>
    <cellStyle name="Comma 7 2 2 7 2" xfId="7374" xr:uid="{0A111B7A-E81D-424D-93F3-A1B916F6B206}"/>
    <cellStyle name="Comma 7 2 2 7 2 2" xfId="25893" xr:uid="{3D667DB0-D6E6-4A70-BF42-4FBB51E74154}"/>
    <cellStyle name="Comma 7 2 2 7 2 2 2" xfId="31168" xr:uid="{868935A9-795E-4969-B715-257C032BF947}"/>
    <cellStyle name="Comma 7 2 2 7 2 2 3" xfId="30748" xr:uid="{C0A2DEC5-358A-4E0F-873B-906DEBD77BD4}"/>
    <cellStyle name="Comma 7 2 2 7 2 3" xfId="28631" xr:uid="{33470BA6-13F0-4CAA-8D70-DA911E3060B6}"/>
    <cellStyle name="Comma 7 2 2 7 2 4" xfId="17754" xr:uid="{044D9C97-1D62-4CAB-9159-3ACBE2736603}"/>
    <cellStyle name="Comma 7 2 2 7 3" xfId="10207" xr:uid="{1BC0BCFE-BB52-4B67-AA21-6840686D4F59}"/>
    <cellStyle name="Comma 7 2 2 7 3 2" xfId="20587" xr:uid="{8F17904A-0E3E-47D7-A407-A0DF32549C9E}"/>
    <cellStyle name="Comma 7 2 2 7 4" xfId="25080" xr:uid="{7D39C3BA-B1B2-41F6-BD33-4BBF2AF309A4}"/>
    <cellStyle name="Comma 7 2 2 7 5" xfId="14921" xr:uid="{F2893B11-4C57-4B13-910A-C78E21261ED0}"/>
    <cellStyle name="Comma 7 2 2 8" xfId="3870" xr:uid="{3E5C70AC-0E52-4D30-97B8-177BC30558FD}"/>
    <cellStyle name="Comma 7 2 2 8 2" xfId="8702" xr:uid="{1DF26086-E6D6-46BB-B3D5-9CA7B3E1C7BB}"/>
    <cellStyle name="Comma 7 2 2 8 2 2" xfId="19082" xr:uid="{822059CC-170D-49E2-A8CE-24D298477B31}"/>
    <cellStyle name="Comma 7 2 2 8 3" xfId="11535" xr:uid="{F6DFD62A-5711-43E9-8060-0F22CCA3C240}"/>
    <cellStyle name="Comma 7 2 2 8 3 2" xfId="21915" xr:uid="{58C42CCD-D5F7-42B2-9D23-79A52F8A1A51}"/>
    <cellStyle name="Comma 7 2 2 8 4" xfId="28303" xr:uid="{F97E2B0D-F2EA-4A21-8D3C-320537C9CB57}"/>
    <cellStyle name="Comma 7 2 2 8 5" xfId="28031" xr:uid="{9085F826-80DB-438C-B89D-6546D59AF92F}"/>
    <cellStyle name="Comma 7 2 2 8 6" xfId="16249" xr:uid="{D3E7F2A1-878F-4CC9-8BAC-43A374FE8C04}"/>
    <cellStyle name="Comma 7 2 2 9" xfId="4895" xr:uid="{4DFEC7DB-B081-428A-8B77-89C1B1AA1200}"/>
    <cellStyle name="Comma 7 2 2 9 2" xfId="26377" xr:uid="{9BB1FB6C-B00A-4ACE-BB8F-92CA74CD27D6}"/>
    <cellStyle name="Comma 7 2 2 9 3" xfId="28246" xr:uid="{FAF7AA94-202C-4370-BBA3-E9C59EA1FA8A}"/>
    <cellStyle name="Comma 7 2 2 9 4" xfId="14187" xr:uid="{5A687EC5-4251-4604-8602-52EBD6AE30D7}"/>
    <cellStyle name="Comma 7 2 3" xfId="507" xr:uid="{00000000-0005-0000-0000-0000A0020000}"/>
    <cellStyle name="Comma 7 2 3 10" xfId="9476" xr:uid="{9A1EE7D6-C029-4AB9-A969-2BA6818C8415}"/>
    <cellStyle name="Comma 7 2 3 10 2" xfId="19856" xr:uid="{51A573A9-F72F-4EF7-8550-32B5AF735BD6}"/>
    <cellStyle name="Comma 7 2 3 11" xfId="23201" xr:uid="{A3085440-9DAC-41F5-B662-E357843B7000}"/>
    <cellStyle name="Comma 7 2 3 12" xfId="12514" xr:uid="{28831415-CA58-4F90-B505-6EF8E940A66B}"/>
    <cellStyle name="Comma 7 2 3 2" xfId="1728" xr:uid="{00000000-0005-0000-0000-0000A1020000}"/>
    <cellStyle name="Comma 7 2 3 2 2" xfId="3059" xr:uid="{00000000-0005-0000-0000-000012020000}"/>
    <cellStyle name="Comma 7 2 3 2 2 2" xfId="6167" xr:uid="{3D1BB39A-3BE3-4005-9137-0D2C1CF87CF9}"/>
    <cellStyle name="Comma 7 2 3 2 2 2 2" xfId="25762" xr:uid="{316FF5C7-2B37-4870-B6B2-DFE4297A211E}"/>
    <cellStyle name="Comma 7 2 3 2 2 2 2 2" xfId="26440" xr:uid="{0BA1EC53-1CE3-4703-B000-7F9D92004D12}"/>
    <cellStyle name="Comma 7 2 3 2 2 2 2 3" xfId="31164" xr:uid="{C56FF428-67DB-4E35-8FFF-769DCB0D3C42}"/>
    <cellStyle name="Comma 7 2 3 2 2 2 3" xfId="28541" xr:uid="{E85FCAA5-7D0F-4031-91D6-C7896D217910}"/>
    <cellStyle name="Comma 7 2 3 2 2 2 4" xfId="15686" xr:uid="{C1FBB8FC-223C-45A8-99CA-92BA6AF463C5}"/>
    <cellStyle name="Comma 7 2 3 2 2 3" xfId="8139" xr:uid="{2973F88F-A6E1-45E5-B16C-3F4539239A22}"/>
    <cellStyle name="Comma 7 2 3 2 2 3 2" xfId="18519" xr:uid="{D967F906-A1D0-4172-B366-44AF5DDC14C4}"/>
    <cellStyle name="Comma 7 2 3 2 2 4" xfId="10972" xr:uid="{8B31D45B-778C-4090-8F6C-83F37C85A7D2}"/>
    <cellStyle name="Comma 7 2 3 2 2 4 2" xfId="21352" xr:uid="{C7ADC56C-2AE9-4D69-B395-4FDC3C4D1559}"/>
    <cellStyle name="Comma 7 2 3 2 2 5" xfId="23426" xr:uid="{A678EA77-348C-42CF-BBAD-179C4B03D329}"/>
    <cellStyle name="Comma 7 2 3 2 2 5 2" xfId="30072" xr:uid="{CA91868D-1CB6-464E-8CBF-4DCD3DCE018A}"/>
    <cellStyle name="Comma 7 2 3 2 2 6" xfId="28625" xr:uid="{3E47D2C0-5F25-4679-93BB-CCDF18DDD730}"/>
    <cellStyle name="Comma 7 2 3 2 2 7" xfId="13566" xr:uid="{E4A03419-9976-4CDD-BE52-9C868E540586}"/>
    <cellStyle name="Comma 7 2 3 2 3" xfId="2680" xr:uid="{00000000-0005-0000-0000-000011020000}"/>
    <cellStyle name="Comma 7 2 3 2 3 2" xfId="7804" xr:uid="{B0EBD1CB-FB67-4C13-8BE8-49AF77AFAE80}"/>
    <cellStyle name="Comma 7 2 3 2 3 2 2" xfId="26445" xr:uid="{84B21BBA-EEFF-4F82-B9D0-0102C2AA2028}"/>
    <cellStyle name="Comma 7 2 3 2 3 2 3" xfId="28100" xr:uid="{E2998CDD-8A94-4A0D-A7EC-C6F4E022FA6E}"/>
    <cellStyle name="Comma 7 2 3 2 3 2 4" xfId="18184" xr:uid="{5C0C3576-2C95-4198-A4E7-84111A4C940E}"/>
    <cellStyle name="Comma 7 2 3 2 3 3" xfId="10637" xr:uid="{CA16C7B1-DF6A-4EBB-B787-C0D297536080}"/>
    <cellStyle name="Comma 7 2 3 2 3 3 2" xfId="21017" xr:uid="{DE856001-DDF3-41DB-8B31-FF6E1CF1FF49}"/>
    <cellStyle name="Comma 7 2 3 2 3 4" xfId="24726" xr:uid="{3D1B4EA1-45C2-437A-B500-A52569CE8785}"/>
    <cellStyle name="Comma 7 2 3 2 3 5" xfId="15351" xr:uid="{C3C939CB-FB45-4728-982A-733B2CDD9502}"/>
    <cellStyle name="Comma 7 2 3 2 4" xfId="3572" xr:uid="{00000000-0005-0000-0000-0000A1020000}"/>
    <cellStyle name="Comma 7 2 3 2 4 2" xfId="27494" xr:uid="{E74C66D3-BDDD-4527-9E91-499D01B416C2}"/>
    <cellStyle name="Comma 7 2 3 2 4 3" xfId="26596" xr:uid="{6A9E456A-B61A-489A-9460-E446CE99DB04}"/>
    <cellStyle name="Comma 7 2 3 2 5" xfId="4264" xr:uid="{2A99CC70-A246-4DA0-9BEB-785BD96D665B}"/>
    <cellStyle name="Comma 7 2 3 2 5 2" xfId="9036" xr:uid="{A74E6E0D-F160-4EDC-A927-A8D788DDB4A0}"/>
    <cellStyle name="Comma 7 2 3 2 5 2 2" xfId="19416" xr:uid="{BD96A8F4-C2A0-41F4-9E4C-83662DAB7A81}"/>
    <cellStyle name="Comma 7 2 3 2 5 2 3" xfId="31040" xr:uid="{75B026AB-7DD8-43E2-9850-05B56B1C9A25}"/>
    <cellStyle name="Comma 7 2 3 2 5 2 4" xfId="30749" xr:uid="{3152E72E-1085-4AC3-8737-1EDAD6857F17}"/>
    <cellStyle name="Comma 7 2 3 2 5 3" xfId="11869" xr:uid="{176C1908-BD14-480D-8D63-CA0ED9B0AD99}"/>
    <cellStyle name="Comma 7 2 3 2 5 3 2" xfId="22249" xr:uid="{7922417B-368A-4540-B1BF-26A882939E9B}"/>
    <cellStyle name="Comma 7 2 3 2 5 4" xfId="27862" xr:uid="{FC47FD16-5367-4145-BA0C-07B44C4F0EBA}"/>
    <cellStyle name="Comma 7 2 3 2 5 5" xfId="27583" xr:uid="{CCAA9180-D060-4ED8-AF68-4C119E44468E}"/>
    <cellStyle name="Comma 7 2 3 2 5 6" xfId="16583" xr:uid="{D62F26F6-0D44-420C-91AE-75F6FFD9E244}"/>
    <cellStyle name="Comma 7 2 3 2 6" xfId="5612" xr:uid="{86CDC6DC-A307-48F6-9100-257FBDE1EE07}"/>
    <cellStyle name="Comma 7 2 3 2 6 2" xfId="29723" xr:uid="{3978CA91-463F-4FB3-83B5-1A479610C314}"/>
    <cellStyle name="Comma 7 2 3 2 6 2 2" xfId="30973" xr:uid="{FBC6C47D-C56E-4878-A380-938D7859EBA3}"/>
    <cellStyle name="Comma 7 2 3 2 7" xfId="24740" xr:uid="{113CF7D5-3CC3-4C78-AA45-6BB36B301A7F}"/>
    <cellStyle name="Comma 7 2 3 2 8" xfId="13088" xr:uid="{84212721-431A-4A5B-A3B6-C12D2C24C27E}"/>
    <cellStyle name="Comma 7 2 3 2 9" xfId="29990" xr:uid="{E6F54CCC-E5B6-4A92-8CFB-C7AA169FBB12}"/>
    <cellStyle name="Comma 7 2 3 3" xfId="1729" xr:uid="{00000000-0005-0000-0000-0000A2020000}"/>
    <cellStyle name="Comma 7 2 3 3 2" xfId="3060" xr:uid="{00000000-0005-0000-0000-000013020000}"/>
    <cellStyle name="Comma 7 2 3 3 2 2" xfId="8140" xr:uid="{6DAF77EB-FB96-4AC8-BEE8-6FEAC97173DB}"/>
    <cellStyle name="Comma 7 2 3 3 2 2 2" xfId="28815" xr:uid="{72C055C4-39FE-4BAF-9ABB-F310BE8341FA}"/>
    <cellStyle name="Comma 7 2 3 3 2 2 2 2" xfId="31225" xr:uid="{C8EBC6BE-55BB-4085-B6E1-FC370F250ABF}"/>
    <cellStyle name="Comma 7 2 3 3 2 2 2 3" xfId="30751" xr:uid="{D91F4771-FE89-42CC-ACEC-7AC06163A138}"/>
    <cellStyle name="Comma 7 2 3 3 2 2 3" xfId="28221" xr:uid="{708B1898-A359-47D4-B173-0705408D1A01}"/>
    <cellStyle name="Comma 7 2 3 3 2 2 4" xfId="18520" xr:uid="{177D7A2C-5452-4A0F-B0A5-9148CA5FD390}"/>
    <cellStyle name="Comma 7 2 3 3 2 3" xfId="10973" xr:uid="{CF23F9BB-E2C2-467A-AF01-34347383401B}"/>
    <cellStyle name="Comma 7 2 3 3 2 3 2" xfId="21353" xr:uid="{0A5A92A7-0214-4E75-AF35-1495ECB17C0F}"/>
    <cellStyle name="Comma 7 2 3 3 2 4" xfId="23391" xr:uid="{298BF98D-F159-49C5-B22D-BE5AD390A8AC}"/>
    <cellStyle name="Comma 7 2 3 3 2 5" xfId="15687" xr:uid="{9E81E762-4D76-4ADD-BF8D-521D2D21A73D}"/>
    <cellStyle name="Comma 7 2 3 3 3" xfId="3565" xr:uid="{00000000-0005-0000-0000-0000A2020000}"/>
    <cellStyle name="Comma 7 2 3 3 4" xfId="4410" xr:uid="{B4AA6C36-AE1E-44DC-994E-4825DBBD8F35}"/>
    <cellStyle name="Comma 7 2 3 3 4 2" xfId="9182" xr:uid="{85587B4D-CAD4-4032-8AD5-A59B4106C247}"/>
    <cellStyle name="Comma 7 2 3 3 4 2 2" xfId="19562" xr:uid="{7534E3E2-ADF5-4EAE-B6DD-2F9EF213E93F}"/>
    <cellStyle name="Comma 7 2 3 3 4 2 3" xfId="31076" xr:uid="{135B9B38-57A7-4FCB-B543-F2903615F848}"/>
    <cellStyle name="Comma 7 2 3 3 4 2 4" xfId="30750" xr:uid="{C0FDE45D-0A74-4B48-B868-CC3A381D3938}"/>
    <cellStyle name="Comma 7 2 3 3 4 3" xfId="12015" xr:uid="{06A06909-35C8-4873-987F-AACAE88E6A0D}"/>
    <cellStyle name="Comma 7 2 3 3 4 3 2" xfId="22395" xr:uid="{C8309B11-D9E9-4E6B-BE78-44B8F03D00F4}"/>
    <cellStyle name="Comma 7 2 3 3 4 4" xfId="16729" xr:uid="{3FE30A88-23F4-429B-971D-5405FB557D2F}"/>
    <cellStyle name="Comma 7 2 3 3 5" xfId="5613" xr:uid="{0B567FCE-3EAD-430A-ADFC-79476E3F8D8B}"/>
    <cellStyle name="Comma 7 2 3 3 5 2" xfId="29700" xr:uid="{8F0345B5-C42A-4F97-AC9E-5A49983112D6}"/>
    <cellStyle name="Comma 7 2 3 3 5 2 2" xfId="30974" xr:uid="{49AB00ED-D3D7-42C2-B932-B7FA414535C5}"/>
    <cellStyle name="Comma 7 2 3 3 6" xfId="22735" xr:uid="{7F3E24BF-5A0E-4D79-A227-E0F794633307}"/>
    <cellStyle name="Comma 7 2 3 3 7" xfId="13567" xr:uid="{87DECCAD-5422-434D-BCDF-8063B4A346C0}"/>
    <cellStyle name="Comma 7 2 3 4" xfId="1727" xr:uid="{00000000-0005-0000-0000-0000A3020000}"/>
    <cellStyle name="Comma 7 2 3 4 2" xfId="3058" xr:uid="{00000000-0005-0000-0000-000014020000}"/>
    <cellStyle name="Comma 7 2 3 4 2 2" xfId="8138" xr:uid="{A8203D9E-E043-4B8A-BF67-57D3E61E6E7D}"/>
    <cellStyle name="Comma 7 2 3 4 2 2 2" xfId="28814" xr:uid="{F0E91839-7605-4CCB-A5B1-E1A2CC00B1DC}"/>
    <cellStyle name="Comma 7 2 3 4 2 2 3" xfId="26227" xr:uid="{D198E1A3-1E03-417A-9006-F3344715DFEA}"/>
    <cellStyle name="Comma 7 2 3 4 2 2 4" xfId="18518" xr:uid="{57346C15-DEEB-4790-B4C1-7FAB484851C6}"/>
    <cellStyle name="Comma 7 2 3 4 2 3" xfId="10971" xr:uid="{CEFFE88F-6E64-4128-9614-3DE420D09D09}"/>
    <cellStyle name="Comma 7 2 3 4 2 3 2" xfId="21351" xr:uid="{756BA5ED-BEDD-4A1C-ADDC-B0A7EB7277EF}"/>
    <cellStyle name="Comma 7 2 3 4 2 4" xfId="25703" xr:uid="{1F9F094F-723B-46B5-9CA0-C2DD8CF7C7C3}"/>
    <cellStyle name="Comma 7 2 3 4 2 5" xfId="15685" xr:uid="{2A2B50CF-0E31-4926-9228-892F3D69281D}"/>
    <cellStyle name="Comma 7 2 3 4 3" xfId="3601" xr:uid="{00000000-0005-0000-0000-0000A3020000}"/>
    <cellStyle name="Comma 7 2 3 4 4" xfId="5611" xr:uid="{B015D05F-1EF5-4A33-9017-141199658DDE}"/>
    <cellStyle name="Comma 7 2 3 4 4 2" xfId="29954" xr:uid="{6F5E6FF8-BD18-41B0-9298-1562BF4F1B7A}"/>
    <cellStyle name="Comma 7 2 3 4 5" xfId="23295" xr:uid="{A2C967C4-EA4B-4F18-A429-9C1E97BD0EC3}"/>
    <cellStyle name="Comma 7 2 3 4 6" xfId="13565" xr:uid="{260DE583-A7E0-4BE6-BE16-F57B406F1EBB}"/>
    <cellStyle name="Comma 7 2 3 5" xfId="2596" xr:uid="{00000000-0005-0000-0000-000015020000}"/>
    <cellStyle name="Comma 7 2 3 5 2" xfId="5861" xr:uid="{DCA6FFBF-13D6-4EB6-9BC2-24CAD4DEF891}"/>
    <cellStyle name="Comma 7 2 3 5 2 2" xfId="26663" xr:uid="{747733F0-5315-4476-965E-D92D7DE4A8B1}"/>
    <cellStyle name="Comma 7 2 3 5 2 2 2" xfId="31182" xr:uid="{20ACC1DA-DDA0-4DFF-BBE4-E7B9006F30B2}"/>
    <cellStyle name="Comma 7 2 3 5 2 2 3" xfId="30752" xr:uid="{D28CA131-6C32-427C-80B1-1949D54DB141}"/>
    <cellStyle name="Comma 7 2 3 5 2 3" xfId="25962" xr:uid="{D17284AE-DAD2-4375-966B-799D91095B07}"/>
    <cellStyle name="Comma 7 2 3 5 2 4" xfId="15268" xr:uid="{D91D6154-E1B9-4EC6-BBBD-F60F6FD5A178}"/>
    <cellStyle name="Comma 7 2 3 5 3" xfId="7721" xr:uid="{CA472964-12B8-44F9-9DB3-E23253F45684}"/>
    <cellStyle name="Comma 7 2 3 5 3 2" xfId="18101" xr:uid="{F2F47DE1-F74C-4E0E-BE63-BE508F071316}"/>
    <cellStyle name="Comma 7 2 3 5 4" xfId="10554" xr:uid="{F69A24F4-5378-4805-AA93-7CBAAD0869DA}"/>
    <cellStyle name="Comma 7 2 3 5 4 2" xfId="20934" xr:uid="{DF1FA347-EFD0-4A21-99B8-3744DD0E6CBA}"/>
    <cellStyle name="Comma 7 2 3 5 5" xfId="24914" xr:uid="{83E8E163-ACD3-4505-A590-F3D0B6F827E6}"/>
    <cellStyle name="Comma 7 2 3 5 6" xfId="12984" xr:uid="{3A212F0B-0751-4EF9-BCD0-D99948C74859}"/>
    <cellStyle name="Comma 7 2 3 6" xfId="2282" xr:uid="{00000000-0005-0000-0000-000010020000}"/>
    <cellStyle name="Comma 7 2 3 6 2" xfId="7409" xr:uid="{B4A9D789-B2EE-4B47-B9A1-7E513E25A26A}"/>
    <cellStyle name="Comma 7 2 3 6 2 2" xfId="17789" xr:uid="{AC686961-C587-431C-BF82-8F93915F1A31}"/>
    <cellStyle name="Comma 7 2 3 6 3" xfId="10242" xr:uid="{0338E169-2F5F-4093-A5DC-CE942BEFF0F1}"/>
    <cellStyle name="Comma 7 2 3 6 3 2" xfId="20622" xr:uid="{F2E16EE8-6B9C-4324-B188-957791626B0F}"/>
    <cellStyle name="Comma 7 2 3 6 4" xfId="22780" xr:uid="{38695AE0-4EA9-4DC8-957A-0D8720EF8BD4}"/>
    <cellStyle name="Comma 7 2 3 6 5" xfId="25940" xr:uid="{55CE7175-F668-4D91-BF21-F392D9022484}"/>
    <cellStyle name="Comma 7 2 3 6 6" xfId="14956" xr:uid="{532DAA4E-429B-4A50-BD7B-BDEBDF65A81B}"/>
    <cellStyle name="Comma 7 2 3 7" xfId="3821" xr:uid="{7C51F2B8-CC43-45CA-B458-319A66C14278}"/>
    <cellStyle name="Comma 7 2 3 7 2" xfId="8654" xr:uid="{4A191CAA-6F56-4637-B13D-626DFABA59C3}"/>
    <cellStyle name="Comma 7 2 3 7 2 2" xfId="19034" xr:uid="{16DF19C1-C7F4-4AC9-9576-AA1D869283EE}"/>
    <cellStyle name="Comma 7 2 3 7 3" xfId="11487" xr:uid="{CBE1CE50-7D32-47DF-B101-472B84563998}"/>
    <cellStyle name="Comma 7 2 3 7 3 2" xfId="21867" xr:uid="{2A9D3C64-261B-4E3A-8DA7-B7F1014FB2C1}"/>
    <cellStyle name="Comma 7 2 3 7 4" xfId="28412" xr:uid="{DB70D8DA-2F1B-4D63-BF9A-D4AE8CD4D414}"/>
    <cellStyle name="Comma 7 2 3 7 5" xfId="27097" xr:uid="{C9998E32-78FF-4413-85A6-CA6AFF7772DE}"/>
    <cellStyle name="Comma 7 2 3 7 6" xfId="16201" xr:uid="{E4D98F7D-753A-43F1-8912-5551AE6EA406}"/>
    <cellStyle name="Comma 7 2 3 8" xfId="4898" xr:uid="{9A91274E-C3CE-47C3-B40C-A471000DA48E}"/>
    <cellStyle name="Comma 7 2 3 8 2" xfId="14190" xr:uid="{795A9D83-4AB8-4BED-AFF9-FF66176815DE}"/>
    <cellStyle name="Comma 7 2 3 9" xfId="6643" xr:uid="{3813FBD2-3F6E-409D-A87D-F462F655882B}"/>
    <cellStyle name="Comma 7 2 3 9 2" xfId="17023" xr:uid="{C5FDEBD5-83DC-4CFA-A902-FB84FCAA94D2}"/>
    <cellStyle name="Comma 7 2 4" xfId="508" xr:uid="{00000000-0005-0000-0000-0000A4020000}"/>
    <cellStyle name="Comma 7 2 4 10" xfId="12672" xr:uid="{0F75D37F-2AB0-46C8-BB5F-86CCD232BDC9}"/>
    <cellStyle name="Comma 7 2 4 2" xfId="1731" xr:uid="{00000000-0005-0000-0000-0000A5020000}"/>
    <cellStyle name="Comma 7 2 4 2 2" xfId="3061" xr:uid="{00000000-0005-0000-0000-000017020000}"/>
    <cellStyle name="Comma 7 2 4 2 2 2" xfId="8141" xr:uid="{A728D78D-D3BA-44A1-8EAC-AC5DE74B610A}"/>
    <cellStyle name="Comma 7 2 4 2 2 2 2" xfId="28816" xr:uid="{89AF36A5-0852-41A9-BB9C-4EA8DA930051}"/>
    <cellStyle name="Comma 7 2 4 2 2 2 3" xfId="28611" xr:uid="{DA8B76BE-83BD-4F2B-B209-FB3509ED7A52}"/>
    <cellStyle name="Comma 7 2 4 2 2 2 4" xfId="18521" xr:uid="{CE2BBE12-C50C-43BE-B73C-FBF019286217}"/>
    <cellStyle name="Comma 7 2 4 2 2 3" xfId="10974" xr:uid="{AEF5F852-AEC6-488B-BB8B-CB5A68A69607}"/>
    <cellStyle name="Comma 7 2 4 2 2 3 2" xfId="21354" xr:uid="{18923E47-6CA9-486E-9FC3-D0EF8E1044B0}"/>
    <cellStyle name="Comma 7 2 4 2 2 4" xfId="24492" xr:uid="{49EF89CE-2EBF-493D-B300-519FCF13E3FF}"/>
    <cellStyle name="Comma 7 2 4 2 2 5" xfId="15688" xr:uid="{07D45072-101C-4827-B8D1-A00007F60C66}"/>
    <cellStyle name="Comma 7 2 4 2 3" xfId="3578" xr:uid="{00000000-0005-0000-0000-0000A5020000}"/>
    <cellStyle name="Comma 7 2 4 2 4" xfId="5614" xr:uid="{B5F8E063-CC13-48F7-B354-52022C29F059}"/>
    <cellStyle name="Comma 7 2 4 2 4 2" xfId="29778" xr:uid="{717A8B57-F613-4934-A2BA-B4DA41722BE9}"/>
    <cellStyle name="Comma 7 2 4 2 5" xfId="24118" xr:uid="{23CFE5B5-814A-40B4-9D61-E5FD329C9B00}"/>
    <cellStyle name="Comma 7 2 4 2 6" xfId="13568" xr:uid="{A0F3A37A-EBFE-48B6-B3C3-4DFB0EB26A7A}"/>
    <cellStyle name="Comma 7 2 4 3" xfId="1732" xr:uid="{00000000-0005-0000-0000-0000A6020000}"/>
    <cellStyle name="Comma 7 2 4 3 2" xfId="2677" xr:uid="{00000000-0005-0000-0000-000018020000}"/>
    <cellStyle name="Comma 7 2 4 3 2 2" xfId="7801" xr:uid="{C348185F-03C6-41CC-B8E9-D9C1761E344B}"/>
    <cellStyle name="Comma 7 2 4 3 2 2 2" xfId="18181" xr:uid="{DFAC234B-F94F-4626-A62F-A1BB81C64ADB}"/>
    <cellStyle name="Comma 7 2 4 3 2 3" xfId="10634" xr:uid="{828F7050-5423-43A9-94F4-6C4CDEA9DDE5}"/>
    <cellStyle name="Comma 7 2 4 3 2 3 2" xfId="21014" xr:uid="{36910243-03A5-4384-AA37-543A06460B11}"/>
    <cellStyle name="Comma 7 2 4 3 2 4" xfId="15348" xr:uid="{9253CB1D-A89C-49CE-9543-5EEAEF68F735}"/>
    <cellStyle name="Comma 7 2 4 3 2 5" xfId="30437" xr:uid="{DF58A38D-B193-4A6E-8EE2-33862B27ADE5}"/>
    <cellStyle name="Comma 7 2 4 3 3" xfId="3690" xr:uid="{00000000-0005-0000-0000-0000A6020000}"/>
    <cellStyle name="Comma 7 2 4 3 4" xfId="5615" xr:uid="{9A822023-40EF-4024-BA32-71C8DA489B1B}"/>
    <cellStyle name="Comma 7 2 4 3 4 2" xfId="29754" xr:uid="{74AF2044-288C-4259-962B-6890C3AD7521}"/>
    <cellStyle name="Comma 7 2 4 3 5" xfId="25151" xr:uid="{8BA78B38-A904-4BC8-A518-F8221BA04843}"/>
    <cellStyle name="Comma 7 2 4 3 6" xfId="13085" xr:uid="{D69D46B7-6D00-4963-9FAC-B7590A5733C5}"/>
    <cellStyle name="Comma 7 2 4 4" xfId="1730" xr:uid="{00000000-0005-0000-0000-0000A7020000}"/>
    <cellStyle name="Comma 7 2 4 4 2" xfId="4677" xr:uid="{7FF1F726-48C0-4E3C-8436-57B334712BE9}"/>
    <cellStyle name="Comma 7 2 4 4 2 2" xfId="9415" xr:uid="{468889FF-DCE8-4C28-9427-D11CA555BBF5}"/>
    <cellStyle name="Comma 7 2 4 4 2 2 2" xfId="19795" xr:uid="{4B9EAE61-5D7A-433F-9001-56AD026AB1A4}"/>
    <cellStyle name="Comma 7 2 4 4 2 3" xfId="12248" xr:uid="{914BC7BF-38FC-4241-90D1-5043D7C1FF68}"/>
    <cellStyle name="Comma 7 2 4 4 2 3 2" xfId="22628" xr:uid="{E28FA847-DDCB-4995-8906-BCE8094CB064}"/>
    <cellStyle name="Comma 7 2 4 4 2 4" xfId="26498" xr:uid="{94586D6B-A30A-4D76-B5BD-173D1CE0B96C}"/>
    <cellStyle name="Comma 7 2 4 4 2 5" xfId="27248" xr:uid="{E82C3440-ECE4-49EB-9077-40D8BBDA0902}"/>
    <cellStyle name="Comma 7 2 4 4 2 6" xfId="16962" xr:uid="{2B0C225D-4B8D-4735-81B0-BE64B512E9FE}"/>
    <cellStyle name="Comma 7 2 4 4 3" xfId="23754" xr:uid="{7F869A60-CCC8-4E3A-927A-1271C14749AF}"/>
    <cellStyle name="Comma 7 2 4 5" xfId="4128" xr:uid="{BFC5390C-2A59-45AD-B9E0-6FFEDD33AB4A}"/>
    <cellStyle name="Comma 7 2 4 5 2" xfId="8900" xr:uid="{6EBE8FDF-A200-45D7-9A14-36305788F322}"/>
    <cellStyle name="Comma 7 2 4 5 2 2" xfId="29008" xr:uid="{F76C256F-2A0C-43FA-83BA-AC50FA9B536B}"/>
    <cellStyle name="Comma 7 2 4 5 2 3" xfId="28274" xr:uid="{99C088C2-E00F-4872-9DA8-21F1F3CC2BB8}"/>
    <cellStyle name="Comma 7 2 4 5 2 4" xfId="19280" xr:uid="{C81C9A0B-602C-40C2-837B-F986A081BC61}"/>
    <cellStyle name="Comma 7 2 4 5 2 5" xfId="31012" xr:uid="{4DF67780-7E6B-44B0-A3FE-2A2D9262F36F}"/>
    <cellStyle name="Comma 7 2 4 5 3" xfId="11733" xr:uid="{C7BFC475-CBC2-4F71-9CE0-B99840601691}"/>
    <cellStyle name="Comma 7 2 4 5 3 2" xfId="22113" xr:uid="{E2EF3D74-CD16-4679-AA48-2C05745F7341}"/>
    <cellStyle name="Comma 7 2 4 5 4" xfId="24824" xr:uid="{6D9BBF71-CD7F-445E-A2D8-2804763286F0}"/>
    <cellStyle name="Comma 7 2 4 5 5" xfId="16447" xr:uid="{51474418-17BA-4F2F-B2BB-9B832888E53D}"/>
    <cellStyle name="Comma 7 2 4 6" xfId="4899" xr:uid="{162CEDC1-43B7-474C-95C3-A9B92E1CEDD6}"/>
    <cellStyle name="Comma 7 2 4 6 2" xfId="26336" xr:uid="{E3826C55-B617-4C79-9E8E-6D8184763DB6}"/>
    <cellStyle name="Comma 7 2 4 6 3" xfId="27379" xr:uid="{CC5EA816-BCAB-4DD0-9F6F-EA1794A502AC}"/>
    <cellStyle name="Comma 7 2 4 6 4" xfId="14191" xr:uid="{780B2F84-923D-46AF-8682-AD3692052103}"/>
    <cellStyle name="Comma 7 2 4 7" xfId="6644" xr:uid="{5D8DACF2-E277-40ED-A57A-E778E0DD682F}"/>
    <cellStyle name="Comma 7 2 4 7 2" xfId="27844" xr:uid="{7526C40F-C96C-4739-A2A7-4651BE80C5D5}"/>
    <cellStyle name="Comma 7 2 4 7 3" xfId="28600" xr:uid="{9FF9AF63-491D-40E3-AE82-EAAEB0E7E63D}"/>
    <cellStyle name="Comma 7 2 4 7 4" xfId="17024" xr:uid="{531D5670-B963-4C71-9CD4-4A5F6FD23B89}"/>
    <cellStyle name="Comma 7 2 4 8" xfId="9477" xr:uid="{987F5DE1-40AF-4B68-878D-FBEB5AE91EB9}"/>
    <cellStyle name="Comma 7 2 4 8 2" xfId="19857" xr:uid="{CE8EC75E-57B7-41B6-B4F8-8E109E7DF603}"/>
    <cellStyle name="Comma 7 2 4 9" xfId="24524" xr:uid="{3065228A-29D9-417F-9B00-790F2E229799}"/>
    <cellStyle name="Comma 7 2 5" xfId="509" xr:uid="{00000000-0005-0000-0000-0000A8020000}"/>
    <cellStyle name="Comma 7 2 5 10" xfId="13569" xr:uid="{337843CD-D89E-4EB7-B629-1C4D0EFED20D}"/>
    <cellStyle name="Comma 7 2 5 2" xfId="1734" xr:uid="{00000000-0005-0000-0000-0000A9020000}"/>
    <cellStyle name="Comma 7 2 5 2 2" xfId="23807" xr:uid="{0011FB13-E713-469D-B8B6-F6B81812F5A4}"/>
    <cellStyle name="Comma 7 2 5 2 2 2" xfId="29809" xr:uid="{204B9508-2436-4FC6-8C97-CBC6E74FC93F}"/>
    <cellStyle name="Comma 7 2 5 2 2 2 2" xfId="30754" xr:uid="{B5D93598-8236-4471-B3EC-1978D2E1072A}"/>
    <cellStyle name="Comma 7 2 5 2 3" xfId="25638" xr:uid="{B96FBEC1-5BE6-4663-9CFF-AEA34151F77D}"/>
    <cellStyle name="Comma 7 2 5 2 4" xfId="30056" xr:uid="{E4DAD63E-503C-406A-B8BA-9B1C802DB5C2}"/>
    <cellStyle name="Comma 7 2 5 3" xfId="1735" xr:uid="{00000000-0005-0000-0000-0000AA020000}"/>
    <cellStyle name="Comma 7 2 5 4" xfId="1733" xr:uid="{00000000-0005-0000-0000-0000AB020000}"/>
    <cellStyle name="Comma 7 2 5 5" xfId="4411" xr:uid="{D34833F5-5C65-4394-96C8-665306F97C0A}"/>
    <cellStyle name="Comma 7 2 5 5 2" xfId="9183" xr:uid="{D603904B-2825-4865-9103-051FAFA6C453}"/>
    <cellStyle name="Comma 7 2 5 5 2 2" xfId="19563" xr:uid="{D3296877-B1A8-47A5-9690-A769837DC84B}"/>
    <cellStyle name="Comma 7 2 5 5 2 3" xfId="31077" xr:uid="{17B13F84-67BE-4A07-A34F-F4CE611049F3}"/>
    <cellStyle name="Comma 7 2 5 5 2 4" xfId="30753" xr:uid="{E58FD6DF-6DEC-499C-BEC4-86D88EF5CE76}"/>
    <cellStyle name="Comma 7 2 5 5 3" xfId="12016" xr:uid="{AAD37AC4-C259-43CE-8B27-A03F077D66B1}"/>
    <cellStyle name="Comma 7 2 5 5 3 2" xfId="22396" xr:uid="{66AF6FBF-C03C-478F-9ACD-2071155647CC}"/>
    <cellStyle name="Comma 7 2 5 5 4" xfId="16730" xr:uid="{9F2A43D9-3926-454F-8C5B-6E95C650CAF5}"/>
    <cellStyle name="Comma 7 2 5 6" xfId="4900" xr:uid="{2086C670-384E-4A92-8725-F94ECBC97A60}"/>
    <cellStyle name="Comma 7 2 5 6 2" xfId="14192" xr:uid="{BD2F386F-A2BE-48DA-BE1D-C9B81EECDDBF}"/>
    <cellStyle name="Comma 7 2 5 7" xfId="6645" xr:uid="{939BC2C9-8E29-4531-988D-B89560FB1285}"/>
    <cellStyle name="Comma 7 2 5 7 2" xfId="17025" xr:uid="{37FDFB7B-23F4-4F65-BC5E-3A5B70ED6D7D}"/>
    <cellStyle name="Comma 7 2 5 8" xfId="9478" xr:uid="{8A76806C-F58E-40D3-A851-C7AC4990F8DE}"/>
    <cellStyle name="Comma 7 2 5 8 2" xfId="19858" xr:uid="{3E1C9DFF-3370-41FA-8C6F-801B1F54A661}"/>
    <cellStyle name="Comma 7 2 5 9" xfId="23574" xr:uid="{D92270B7-5FE3-43A2-A456-D436178FBE90}"/>
    <cellStyle name="Comma 7 2 6" xfId="1736" xr:uid="{00000000-0005-0000-0000-0000AC020000}"/>
    <cellStyle name="Comma 7 2 6 2" xfId="2874" xr:uid="{00000000-0005-0000-0000-00001A020000}"/>
    <cellStyle name="Comma 7 2 6 2 2" xfId="7991" xr:uid="{CAF66553-0572-4E90-BD60-957055CB2902}"/>
    <cellStyle name="Comma 7 2 6 2 2 2" xfId="26895" xr:uid="{2E105864-F10C-4F08-8B2C-38FC21AD458C}"/>
    <cellStyle name="Comma 7 2 6 2 2 2 2" xfId="31186" xr:uid="{7F1F2059-99DE-446F-8BD0-EAEBA6DBAE22}"/>
    <cellStyle name="Comma 7 2 6 2 2 2 3" xfId="30755" xr:uid="{9590EA42-5241-4666-9BE3-D0CB28A14838}"/>
    <cellStyle name="Comma 7 2 6 2 2 3" xfId="26701" xr:uid="{62984D6B-AFFA-4E38-8D0C-F77826CA4377}"/>
    <cellStyle name="Comma 7 2 6 2 2 4" xfId="18371" xr:uid="{D9AD4E22-EFA7-41FF-AB95-8B9317FB82FA}"/>
    <cellStyle name="Comma 7 2 6 2 3" xfId="10824" xr:uid="{687D5264-DBB5-401E-8719-049F6D660D79}"/>
    <cellStyle name="Comma 7 2 6 2 3 2" xfId="21204" xr:uid="{C30B3E9E-8769-4163-A620-9FB58DC411B4}"/>
    <cellStyle name="Comma 7 2 6 2 4" xfId="23811" xr:uid="{6A46C7BE-7A40-462D-B3C8-8FA28C9418B2}"/>
    <cellStyle name="Comma 7 2 6 2 5" xfId="15538" xr:uid="{C0C0198F-60BD-4BE4-88FF-6EE07FBE8575}"/>
    <cellStyle name="Comma 7 2 6 3" xfId="3684" xr:uid="{00000000-0005-0000-0000-0000AC020000}"/>
    <cellStyle name="Comma 7 2 6 4" xfId="5616" xr:uid="{3CA19EC9-B78E-44DD-B810-207F7AFDAB36}"/>
    <cellStyle name="Comma 7 2 6 4 2" xfId="29765" xr:uid="{F47EEEA3-4F8B-40CC-BF5B-CF0F5EF74B6F}"/>
    <cellStyle name="Comma 7 2 6 5" xfId="23337" xr:uid="{7672C8F0-0900-49FD-9BDB-C9CA4655328B}"/>
    <cellStyle name="Comma 7 2 6 6" xfId="13370" xr:uid="{1DA6054B-09D6-406A-8D73-D01D6062D58D}"/>
    <cellStyle name="Comma 7 2 7" xfId="1737" xr:uid="{00000000-0005-0000-0000-0000AD020000}"/>
    <cellStyle name="Comma 7 2 7 2" xfId="2493" xr:uid="{00000000-0005-0000-0000-00001B020000}"/>
    <cellStyle name="Comma 7 2 7 2 2" xfId="7618" xr:uid="{501F984C-7707-4FD2-9717-F6C36BB50D40}"/>
    <cellStyle name="Comma 7 2 7 2 2 2" xfId="17998" xr:uid="{17693E62-144F-418C-8EA3-1BAD9BD2EFDA}"/>
    <cellStyle name="Comma 7 2 7 2 3" xfId="10451" xr:uid="{BBC2B1C2-49A1-4F8D-AB2B-BED5EB09FE78}"/>
    <cellStyle name="Comma 7 2 7 2 3 2" xfId="20831" xr:uid="{73E5473D-B384-4AEB-A3EB-52E5E907B559}"/>
    <cellStyle name="Comma 7 2 7 2 4" xfId="26073" xr:uid="{FA54937D-2523-4660-83C0-2C2756BFC805}"/>
    <cellStyle name="Comma 7 2 7 2 5" xfId="27413" xr:uid="{0DEBC0B3-7280-4F3A-ACE2-031BBAF90176}"/>
    <cellStyle name="Comma 7 2 7 2 6" xfId="15165" xr:uid="{26738D38-C3C1-4DE0-8B38-D33218B9E0E5}"/>
    <cellStyle name="Comma 7 2 7 3" xfId="3620" xr:uid="{00000000-0005-0000-0000-0000AD020000}"/>
    <cellStyle name="Comma 7 2 7 4" xfId="5617" xr:uid="{76F957A8-F298-4B70-A8C8-199C7FA4444C}"/>
    <cellStyle name="Comma 7 2 7 4 2" xfId="29869" xr:uid="{5E7A83DB-A0C5-4ED1-A233-B36A18D163CB}"/>
    <cellStyle name="Comma 7 2 7 5" xfId="25579" xr:uid="{2DE83F3B-06CE-47B6-BEAB-EDDD427E267E}"/>
    <cellStyle name="Comma 7 2 7 6" xfId="12881" xr:uid="{2B039CD4-3A65-4408-9B2E-D8B7C174E99B}"/>
    <cellStyle name="Comma 7 2 8" xfId="1717" xr:uid="{00000000-0005-0000-0000-0000AE020000}"/>
    <cellStyle name="Comma 7 2 8 2" xfId="2187" xr:uid="{00000000-0005-0000-0000-000002020000}"/>
    <cellStyle name="Comma 7 2 8 2 2" xfId="7314" xr:uid="{305357E2-C639-4C7E-A108-4A34749F8A32}"/>
    <cellStyle name="Comma 7 2 8 2 2 2" xfId="17694" xr:uid="{E7BEED04-BEA2-4880-9ADA-C4114D9E482E}"/>
    <cellStyle name="Comma 7 2 8 2 3" xfId="10147" xr:uid="{75E81427-5C88-4DB7-A436-60DAF55A3CA0}"/>
    <cellStyle name="Comma 7 2 8 2 3 2" xfId="20527" xr:uid="{2FEF4EA1-9E93-42E0-9E2E-911188E08615}"/>
    <cellStyle name="Comma 7 2 8 2 4" xfId="27345" xr:uid="{30D2CEE5-E778-4B6D-91DB-8A903F49B9EB}"/>
    <cellStyle name="Comma 7 2 8 2 5" xfId="28265" xr:uid="{A62F63CD-4029-4B39-95B0-C9C2A94DCB23}"/>
    <cellStyle name="Comma 7 2 8 2 6" xfId="14861" xr:uid="{28C46102-C1E2-4C03-B363-6EB1171E51BE}"/>
    <cellStyle name="Comma 7 2 8 3" xfId="3650" xr:uid="{00000000-0005-0000-0000-0000AE020000}"/>
    <cellStyle name="Comma 7 2 8 4" xfId="24349" xr:uid="{D37F70DB-05AA-47E1-B5F7-2728E2C870A0}"/>
    <cellStyle name="Comma 7 2 9" xfId="3869" xr:uid="{F4D1E9BD-A0FA-4A8D-8E31-D876682FFE4B}"/>
    <cellStyle name="Comma 7 2 9 2" xfId="8701" xr:uid="{8CB8DB38-03CC-41A3-8E7D-CCE0456C8EA4}"/>
    <cellStyle name="Comma 7 2 9 2 2" xfId="19081" xr:uid="{FB4C8D6A-90A4-4CDA-9E2E-5225EC1652DC}"/>
    <cellStyle name="Comma 7 2 9 3" xfId="11534" xr:uid="{5044B8B8-A0B2-45A4-B01F-C0BE711A2698}"/>
    <cellStyle name="Comma 7 2 9 3 2" xfId="21914" xr:uid="{A3D1C56E-4C27-41D2-AF9C-55BCAE5D18B8}"/>
    <cellStyle name="Comma 7 2 9 4" xfId="26500" xr:uid="{125441C2-60E3-40EA-8E2F-2B84B5DE5AE1}"/>
    <cellStyle name="Comma 7 2 9 5" xfId="26350" xr:uid="{43B9A38B-55E7-49F9-9E04-609D5FEEA2C4}"/>
    <cellStyle name="Comma 7 2 9 6" xfId="16248" xr:uid="{78D6CC94-8015-4D6D-89B1-14E112E5F17E}"/>
    <cellStyle name="Comma 7 20" xfId="12396" xr:uid="{F42B3602-9F46-4675-A2BF-201227D87022}"/>
    <cellStyle name="Comma 7 21" xfId="29552" xr:uid="{C7B24164-FE9F-45D3-895E-E967A00C97CC}"/>
    <cellStyle name="Comma 7 3" xfId="510" xr:uid="{00000000-0005-0000-0000-0000AF020000}"/>
    <cellStyle name="Comma 7 3 10" xfId="4901" xr:uid="{0D468BB1-AC9C-4BC3-B782-3D09EF0EB048}"/>
    <cellStyle name="Comma 7 3 10 2" xfId="14193" xr:uid="{478144D2-BDB4-4090-A37E-BAD7E56FE1E8}"/>
    <cellStyle name="Comma 7 3 11" xfId="6646" xr:uid="{43C231E0-DCE5-4583-9F88-DF4521BC36BB}"/>
    <cellStyle name="Comma 7 3 11 2" xfId="17026" xr:uid="{2518C636-5EE9-4BE0-9285-3CEE1C1CA479}"/>
    <cellStyle name="Comma 7 3 12" xfId="9479" xr:uid="{FA7DC2DD-A897-49DF-A04C-CAD2F2B58630}"/>
    <cellStyle name="Comma 7 3 12 2" xfId="19859" xr:uid="{E126D103-F72D-47AB-AD63-1F0C7E11B780}"/>
    <cellStyle name="Comma 7 3 13" xfId="22877" xr:uid="{08A534C2-2A78-4498-B607-6899705451BB}"/>
    <cellStyle name="Comma 7 3 14" xfId="12456" xr:uid="{802E7B73-02F1-4FAD-ADF7-E6FFE78FD74F}"/>
    <cellStyle name="Comma 7 3 2" xfId="511" xr:uid="{00000000-0005-0000-0000-0000B0020000}"/>
    <cellStyle name="Comma 7 3 2 10" xfId="9480" xr:uid="{44C6ED94-6E55-45BC-B8E8-97402F41FA9C}"/>
    <cellStyle name="Comma 7 3 2 10 2" xfId="19860" xr:uid="{C5E5778E-6C31-4DCE-AE34-B55A58F289C1}"/>
    <cellStyle name="Comma 7 3 2 11" xfId="23478" xr:uid="{7D5FB373-D6D4-41C9-BBDF-44A3BCCD4E56}"/>
    <cellStyle name="Comma 7 3 2 12" xfId="12516" xr:uid="{98B905C0-9544-413A-9A3C-B251CFE6B004}"/>
    <cellStyle name="Comma 7 3 2 2" xfId="512" xr:uid="{00000000-0005-0000-0000-0000B1020000}"/>
    <cellStyle name="Comma 7 3 2 2 10" xfId="13090" xr:uid="{314E022B-3F24-45B1-A7D0-81E977900103}"/>
    <cellStyle name="Comma 7 3 2 2 2" xfId="1741" xr:uid="{00000000-0005-0000-0000-0000B2020000}"/>
    <cellStyle name="Comma 7 3 2 2 2 2" xfId="3063" xr:uid="{00000000-0005-0000-0000-00001F020000}"/>
    <cellStyle name="Comma 7 3 2 2 2 2 2" xfId="8143" xr:uid="{9EB58E2A-9628-4E62-B7DB-F1ED9CA45B36}"/>
    <cellStyle name="Comma 7 3 2 2 2 2 2 2" xfId="28818" xr:uid="{F091C59C-15B3-4385-8CD6-D034264F1A15}"/>
    <cellStyle name="Comma 7 3 2 2 2 2 2 3" xfId="27993" xr:uid="{9418F35A-8A7C-40F4-A110-770179FB46B6}"/>
    <cellStyle name="Comma 7 3 2 2 2 2 2 4" xfId="18523" xr:uid="{34EA4903-7091-4F73-860B-EBEBC02E7BEC}"/>
    <cellStyle name="Comma 7 3 2 2 2 2 3" xfId="10976" xr:uid="{5B47F23C-D88F-4522-AF27-CA74BC1778F2}"/>
    <cellStyle name="Comma 7 3 2 2 2 2 3 2" xfId="21356" xr:uid="{F5C5CD3D-8059-479B-87A5-8D444040ECA5}"/>
    <cellStyle name="Comma 7 3 2 2 2 2 4" xfId="25737" xr:uid="{0BD68913-1C0D-4A18-9932-CBE888208981}"/>
    <cellStyle name="Comma 7 3 2 2 2 2 5" xfId="15690" xr:uid="{AB7D13A1-97DD-4AAE-B47E-73DAD8FE81CB}"/>
    <cellStyle name="Comma 7 3 2 2 2 3" xfId="3677" xr:uid="{00000000-0005-0000-0000-0000B2020000}"/>
    <cellStyle name="Comma 7 3 2 2 2 4" xfId="5620" xr:uid="{F8F8D46F-8C1B-40ED-AC69-279F85441D7E}"/>
    <cellStyle name="Comma 7 3 2 2 2 4 2" xfId="29956" xr:uid="{8B3FC41C-7281-4CF2-A98D-63A3095363A9}"/>
    <cellStyle name="Comma 7 3 2 2 2 5" xfId="24595" xr:uid="{E922A290-B943-457D-9DAA-AA591270817C}"/>
    <cellStyle name="Comma 7 3 2 2 2 6" xfId="13571" xr:uid="{C7370AE9-BEDA-4936-9B13-B69FB3350FF3}"/>
    <cellStyle name="Comma 7 3 2 2 3" xfId="1742" xr:uid="{00000000-0005-0000-0000-0000B3020000}"/>
    <cellStyle name="Comma 7 3 2 2 3 2" xfId="4631" xr:uid="{576F16F8-EFE4-4B0A-A5A4-7EEE626B3BDC}"/>
    <cellStyle name="Comma 7 3 2 2 3 2 2" xfId="9398" xr:uid="{99CA9C69-5AD9-4A41-8B72-A5EDCD19BDD1}"/>
    <cellStyle name="Comma 7 3 2 2 3 2 2 2" xfId="19778" xr:uid="{6B755713-890C-4A5E-A9CC-A107DDCC0838}"/>
    <cellStyle name="Comma 7 3 2 2 3 2 3" xfId="12231" xr:uid="{ABFBFCF8-D2A1-43C2-8025-B08A3E571072}"/>
    <cellStyle name="Comma 7 3 2 2 3 2 3 2" xfId="22611" xr:uid="{04BC963B-3C8F-440B-ABC3-86D29417EF50}"/>
    <cellStyle name="Comma 7 3 2 2 3 2 4" xfId="26783" xr:uid="{6BA0A017-502F-40BC-BBAF-E94534540C20}"/>
    <cellStyle name="Comma 7 3 2 2 3 2 5" xfId="28096" xr:uid="{F3B064B6-F93E-42A7-A726-D82A391C3FF3}"/>
    <cellStyle name="Comma 7 3 2 2 3 2 6" xfId="16945" xr:uid="{4846A55E-0158-4755-A3BF-E08F053AA403}"/>
    <cellStyle name="Comma 7 3 2 2 3 3" xfId="25547" xr:uid="{EFC59D73-E1DB-4083-AC6B-5511F1AE4772}"/>
    <cellStyle name="Comma 7 3 2 2 3 3 2" xfId="29906" xr:uid="{93403E33-B739-48C8-B3FF-C5FA96787F9D}"/>
    <cellStyle name="Comma 7 3 2 2 3 4" xfId="30019" xr:uid="{83A93D49-37FF-4080-A033-54F7CB7FA7AE}"/>
    <cellStyle name="Comma 7 3 2 2 4" xfId="1740" xr:uid="{00000000-0005-0000-0000-0000B4020000}"/>
    <cellStyle name="Comma 7 3 2 2 4 2" xfId="26934" xr:uid="{BB2C93DE-0EA2-4180-8F0A-5D7729C94327}"/>
    <cellStyle name="Comma 7 3 2 2 4 3" xfId="26331" xr:uid="{4B7EA0F0-A874-4A7A-AA17-A511659378B1}"/>
    <cellStyle name="Comma 7 3 2 2 5" xfId="4266" xr:uid="{BE4A8A92-9203-46B3-B75D-3A4CB87D4F4D}"/>
    <cellStyle name="Comma 7 3 2 2 5 2" xfId="9038" xr:uid="{C08D1657-5658-4B6B-8203-E95C87A7EE0F}"/>
    <cellStyle name="Comma 7 3 2 2 5 2 2" xfId="19418" xr:uid="{193556DE-658A-4F7A-A754-49E699E99DD2}"/>
    <cellStyle name="Comma 7 3 2 2 5 2 3" xfId="31042" xr:uid="{A4B4FE6B-5C09-45A8-B162-ECE9F59A9D18}"/>
    <cellStyle name="Comma 7 3 2 2 5 2 4" xfId="30756" xr:uid="{F2ABCE9C-BFA0-49C6-A07A-003C2976380F}"/>
    <cellStyle name="Comma 7 3 2 2 5 3" xfId="11871" xr:uid="{65A826F5-8FEE-4850-B3C9-DA934B07DBE8}"/>
    <cellStyle name="Comma 7 3 2 2 5 3 2" xfId="22251" xr:uid="{E2266970-DA3E-4959-8D54-961246D0F065}"/>
    <cellStyle name="Comma 7 3 2 2 5 4" xfId="26679" xr:uid="{472FD8A8-2C5E-4413-8C69-428CD7929C68}"/>
    <cellStyle name="Comma 7 3 2 2 5 5" xfId="26536" xr:uid="{351CB8E7-5286-4BB0-8673-78588533E161}"/>
    <cellStyle name="Comma 7 3 2 2 5 6" xfId="16585" xr:uid="{81230DBA-C8ED-4D42-A9E2-A4D137B251E9}"/>
    <cellStyle name="Comma 7 3 2 2 6" xfId="4903" xr:uid="{7B56B96F-699C-47E9-94EB-3A4B767766E9}"/>
    <cellStyle name="Comma 7 3 2 2 6 2" xfId="26151" xr:uid="{DDD6984B-7B18-4C4B-AB55-6355383E7D09}"/>
    <cellStyle name="Comma 7 3 2 2 6 3" xfId="26129" xr:uid="{5B4B9ED0-FD2E-46B2-8091-38B732BF4709}"/>
    <cellStyle name="Comma 7 3 2 2 6 4" xfId="14195" xr:uid="{BCD3727D-14D3-40FC-A791-A68EA4028E6F}"/>
    <cellStyle name="Comma 7 3 2 2 7" xfId="6648" xr:uid="{29FE4C2C-EEC4-467A-BF12-CE2217AF91BE}"/>
    <cellStyle name="Comma 7 3 2 2 7 2" xfId="17028" xr:uid="{BEF2A5CC-C727-49F5-B650-1B971840249F}"/>
    <cellStyle name="Comma 7 3 2 2 8" xfId="9481" xr:uid="{5D6F5411-B2B2-4E75-87E2-ADCDB1886AD9}"/>
    <cellStyle name="Comma 7 3 2 2 8 2" xfId="19861" xr:uid="{6B762266-62EC-4F54-BA17-62DC45832362}"/>
    <cellStyle name="Comma 7 3 2 2 9" xfId="25000" xr:uid="{CD0FD5A6-656A-4CF3-A237-BEBAC252C9C9}"/>
    <cellStyle name="Comma 7 3 2 3" xfId="1743" xr:uid="{00000000-0005-0000-0000-0000B5020000}"/>
    <cellStyle name="Comma 7 3 2 3 2" xfId="3064" xr:uid="{00000000-0005-0000-0000-000020020000}"/>
    <cellStyle name="Comma 7 3 2 3 2 2" xfId="8144" xr:uid="{ACBA072B-CD7A-46B4-ACF4-B6F5FE59E664}"/>
    <cellStyle name="Comma 7 3 2 3 2 2 2" xfId="28819" xr:uid="{FEB05874-AA96-4C3A-A40E-2F3718A94053}"/>
    <cellStyle name="Comma 7 3 2 3 2 2 2 2" xfId="31226" xr:uid="{A413791A-F936-450E-8898-B28874C3FB8E}"/>
    <cellStyle name="Comma 7 3 2 3 2 2 2 3" xfId="30758" xr:uid="{F6141DB5-1C57-421B-B213-CF6C071CD993}"/>
    <cellStyle name="Comma 7 3 2 3 2 2 3" xfId="26424" xr:uid="{321BC57C-4929-4F2A-AB8B-8BF5596252F8}"/>
    <cellStyle name="Comma 7 3 2 3 2 2 4" xfId="18524" xr:uid="{D3EEF176-327A-408E-9BBB-8C3BDE6169C5}"/>
    <cellStyle name="Comma 7 3 2 3 2 3" xfId="10977" xr:uid="{68A0D4CE-7B5F-4751-AD30-677DD43AEC23}"/>
    <cellStyle name="Comma 7 3 2 3 2 3 2" xfId="21357" xr:uid="{DEE53771-88FE-4FB5-A0AF-18B4F08C6191}"/>
    <cellStyle name="Comma 7 3 2 3 2 4" xfId="24202" xr:uid="{5ACDC300-80F5-4574-AE4B-BA33D74AD79A}"/>
    <cellStyle name="Comma 7 3 2 3 2 5" xfId="15691" xr:uid="{27EAE8BC-0A57-4EFA-AD9A-F5DE29E0748A}"/>
    <cellStyle name="Comma 7 3 2 3 3" xfId="3653" xr:uid="{00000000-0005-0000-0000-0000B5020000}"/>
    <cellStyle name="Comma 7 3 2 3 4" xfId="4412" xr:uid="{5056B530-ACD4-453B-8107-ABB5E9A56790}"/>
    <cellStyle name="Comma 7 3 2 3 4 2" xfId="9184" xr:uid="{C3146450-A1D4-429D-8CC8-A6F95F5248A2}"/>
    <cellStyle name="Comma 7 3 2 3 4 2 2" xfId="19564" xr:uid="{1D5F4487-1D7E-4A76-87B7-7F52D3672BAB}"/>
    <cellStyle name="Comma 7 3 2 3 4 2 3" xfId="31078" xr:uid="{4789A897-290F-4E25-A48E-8AA52182CD7F}"/>
    <cellStyle name="Comma 7 3 2 3 4 2 4" xfId="30757" xr:uid="{117CC0FA-7F90-489F-8F9C-66A69315D0FF}"/>
    <cellStyle name="Comma 7 3 2 3 4 3" xfId="12017" xr:uid="{4B9D60CC-1558-4CF5-85C0-E6BAED389BB9}"/>
    <cellStyle name="Comma 7 3 2 3 4 3 2" xfId="22397" xr:uid="{BC6F709E-E6B6-4751-BD45-053EF2E4C980}"/>
    <cellStyle name="Comma 7 3 2 3 4 4" xfId="16731" xr:uid="{986E52A3-796D-4892-814E-09F7E748C9CE}"/>
    <cellStyle name="Comma 7 3 2 3 5" xfId="5621" xr:uid="{B1F56D63-FE69-44E6-98FB-5F3EF823EE62}"/>
    <cellStyle name="Comma 7 3 2 3 5 2" xfId="29691" xr:uid="{249FB12A-7A27-4B61-879F-A256C0817664}"/>
    <cellStyle name="Comma 7 3 2 3 5 2 2" xfId="30975" xr:uid="{2A7E378A-0FD3-4967-96A4-3E638EC84947}"/>
    <cellStyle name="Comma 7 3 2 3 6" xfId="25216" xr:uid="{154D43D2-A138-420D-A033-02AEFF17C681}"/>
    <cellStyle name="Comma 7 3 2 3 7" xfId="13572" xr:uid="{ED17B5BE-5DC5-41C0-B8EA-E786ED290D87}"/>
    <cellStyle name="Comma 7 3 2 4" xfId="1744" xr:uid="{00000000-0005-0000-0000-0000B6020000}"/>
    <cellStyle name="Comma 7 3 2 4 2" xfId="3062" xr:uid="{00000000-0005-0000-0000-000021020000}"/>
    <cellStyle name="Comma 7 3 2 4 2 2" xfId="8142" xr:uid="{F13E98B3-100B-4B0D-95AB-C4F15D236966}"/>
    <cellStyle name="Comma 7 3 2 4 2 2 2" xfId="28817" xr:uid="{36EB78DD-72C5-4617-8665-328D7D513FE6}"/>
    <cellStyle name="Comma 7 3 2 4 2 2 3" xfId="28599" xr:uid="{A6A52FA0-55DD-4771-97D5-B1F70AAD1644}"/>
    <cellStyle name="Comma 7 3 2 4 2 2 4" xfId="18522" xr:uid="{B93A7AAA-832D-4AB4-8EFB-597F00FF11D4}"/>
    <cellStyle name="Comma 7 3 2 4 2 3" xfId="10975" xr:uid="{17D2B5AD-77A7-4E67-A256-1029155F93D9}"/>
    <cellStyle name="Comma 7 3 2 4 2 3 2" xfId="21355" xr:uid="{7041785A-7A25-413F-A5DB-0CE2C42167D9}"/>
    <cellStyle name="Comma 7 3 2 4 2 4" xfId="25467" xr:uid="{597C771E-BB4A-4233-82D8-4728BD2A2410}"/>
    <cellStyle name="Comma 7 3 2 4 2 5" xfId="15689" xr:uid="{DF33B1DB-3AC8-4F7D-80FA-CD346F7437F2}"/>
    <cellStyle name="Comma 7 3 2 4 3" xfId="3646" xr:uid="{00000000-0005-0000-0000-0000B6020000}"/>
    <cellStyle name="Comma 7 3 2 4 4" xfId="5622" xr:uid="{4CBC5550-7EB1-496E-BF60-43A6D36D04BB}"/>
    <cellStyle name="Comma 7 3 2 4 4 2" xfId="29955" xr:uid="{55B8B43E-4A73-4E99-BCC6-D74B637F3A5B}"/>
    <cellStyle name="Comma 7 3 2 4 5" xfId="23477" xr:uid="{AB89610E-F3F8-48F9-972C-144B7BDA3CA3}"/>
    <cellStyle name="Comma 7 3 2 4 6" xfId="13570" xr:uid="{29B1F7CA-6AF3-4C00-B1CA-F2A4C220A07E}"/>
    <cellStyle name="Comma 7 3 2 5" xfId="1739" xr:uid="{00000000-0005-0000-0000-0000B7020000}"/>
    <cellStyle name="Comma 7 3 2 5 2" xfId="2530" xr:uid="{00000000-0005-0000-0000-000022020000}"/>
    <cellStyle name="Comma 7 3 2 5 2 2" xfId="7655" xr:uid="{A0E9BFAD-9D8A-4AEE-91DE-9322FF827AA5}"/>
    <cellStyle name="Comma 7 3 2 5 2 2 2" xfId="18035" xr:uid="{E5039BBF-2D65-4D40-9E6C-7C636B16957D}"/>
    <cellStyle name="Comma 7 3 2 5 2 3" xfId="10488" xr:uid="{35B5DE7E-91A0-47CA-8BA5-FB1F6C6FF05D}"/>
    <cellStyle name="Comma 7 3 2 5 2 3 2" xfId="20868" xr:uid="{96864E27-D39C-4DBD-8DFF-A6044A4EF7A4}"/>
    <cellStyle name="Comma 7 3 2 5 2 4" xfId="27810" xr:uid="{761487A3-48A8-4ADB-AC6D-7E1BE69C1CC4}"/>
    <cellStyle name="Comma 7 3 2 5 2 5" xfId="26158" xr:uid="{B4B66CE1-B6F2-4F67-8423-F1AADE9D1483}"/>
    <cellStyle name="Comma 7 3 2 5 2 6" xfId="15202" xr:uid="{A8870507-7518-4BCB-9454-327410C422C3}"/>
    <cellStyle name="Comma 7 3 2 5 3" xfId="3605" xr:uid="{00000000-0005-0000-0000-0000B7020000}"/>
    <cellStyle name="Comma 7 3 2 5 4" xfId="5619" xr:uid="{CB2AB5E2-79BE-4286-B19B-C00594332EC1}"/>
    <cellStyle name="Comma 7 3 2 5 4 2" xfId="29876" xr:uid="{4FC4C9B9-B5E7-45D0-B8BB-332448A3B3EC}"/>
    <cellStyle name="Comma 7 3 2 5 5" xfId="24098" xr:uid="{3BFF258C-BC50-4BCC-9B63-6245FE626A5E}"/>
    <cellStyle name="Comma 7 3 2 5 6" xfId="12918" xr:uid="{E6139DF9-D78A-4089-AB4B-9DCD81B11CFB}"/>
    <cellStyle name="Comma 7 3 2 6" xfId="2284" xr:uid="{00000000-0005-0000-0000-00001D020000}"/>
    <cellStyle name="Comma 7 3 2 6 2" xfId="7411" xr:uid="{A7E362AD-5D73-4E3D-B12B-A277A2FDD2F7}"/>
    <cellStyle name="Comma 7 3 2 6 2 2" xfId="17791" xr:uid="{C5AD4C1E-DDD6-4310-B015-606B4FC97896}"/>
    <cellStyle name="Comma 7 3 2 6 3" xfId="10244" xr:uid="{25D427EB-0150-4447-B639-81B1ACDD4E31}"/>
    <cellStyle name="Comma 7 3 2 6 3 2" xfId="20624" xr:uid="{5A66325E-2258-4062-A820-01F53545E615}"/>
    <cellStyle name="Comma 7 3 2 6 4" xfId="24168" xr:uid="{DDFA4CD8-FD8A-4866-B882-62E98133B4D3}"/>
    <cellStyle name="Comma 7 3 2 6 5" xfId="27868" xr:uid="{74DA4B86-DD9C-4196-8B94-6AB9B111BD0A}"/>
    <cellStyle name="Comma 7 3 2 6 6" xfId="14958" xr:uid="{76F9AC0A-5FF2-4D61-A9F9-D36AB4988D8F}"/>
    <cellStyle name="Comma 7 3 2 7" xfId="3823" xr:uid="{03ECEEC2-4353-437D-B316-8B68B00D3AF0}"/>
    <cellStyle name="Comma 7 3 2 7 2" xfId="8656" xr:uid="{FC321E94-E0DF-422E-9D21-379A6AB43E52}"/>
    <cellStyle name="Comma 7 3 2 7 2 2" xfId="19036" xr:uid="{C9377AC6-D02C-42F7-934A-E35C081CB37A}"/>
    <cellStyle name="Comma 7 3 2 7 3" xfId="11489" xr:uid="{7226042D-36BD-4626-9A09-7C3B0CAC6E9D}"/>
    <cellStyle name="Comma 7 3 2 7 3 2" xfId="21869" xr:uid="{56C6763E-4B23-45A2-8980-96AF0AA2DB66}"/>
    <cellStyle name="Comma 7 3 2 7 4" xfId="26014" xr:uid="{95B82187-8DAE-4F1F-9CCC-8243F0699F75}"/>
    <cellStyle name="Comma 7 3 2 7 5" xfId="28239" xr:uid="{D3D7B5F8-DBFA-4AE4-9090-2AF00756E508}"/>
    <cellStyle name="Comma 7 3 2 7 6" xfId="16203" xr:uid="{7340033E-29D4-4F59-9CD9-CD63A94CB483}"/>
    <cellStyle name="Comma 7 3 2 8" xfId="4902" xr:uid="{D494B231-3065-46A7-991F-77B5E1F38C95}"/>
    <cellStyle name="Comma 7 3 2 8 2" xfId="14194" xr:uid="{5D90722A-B20C-4A66-8ED3-5FC56E73A155}"/>
    <cellStyle name="Comma 7 3 2 9" xfId="6647" xr:uid="{53D4C5DF-D7F4-457D-B25E-535083C5157C}"/>
    <cellStyle name="Comma 7 3 2 9 2" xfId="17027" xr:uid="{35C18319-1AA8-4812-83DF-51B3D28E8D33}"/>
    <cellStyle name="Comma 7 3 3" xfId="513" xr:uid="{00000000-0005-0000-0000-0000B8020000}"/>
    <cellStyle name="Comma 7 3 3 10" xfId="24380" xr:uid="{B095ED9A-E6A6-4358-8D41-6CAC37D9ACA2}"/>
    <cellStyle name="Comma 7 3 3 11" xfId="12674" xr:uid="{276D5E48-B257-4623-AE96-58A3FF637E22}"/>
    <cellStyle name="Comma 7 3 3 2" xfId="1746" xr:uid="{00000000-0005-0000-0000-0000B9020000}"/>
    <cellStyle name="Comma 7 3 3 2 2" xfId="3066" xr:uid="{00000000-0005-0000-0000-000025020000}"/>
    <cellStyle name="Comma 7 3 3 2 2 2" xfId="6168" xr:uid="{6D673163-7F25-45B7-9AA1-F6BAB70BA1AD}"/>
    <cellStyle name="Comma 7 3 3 2 2 2 2" xfId="23052" xr:uid="{3960C535-C0D5-4AAD-ACC0-5FE123D84B57}"/>
    <cellStyle name="Comma 7 3 3 2 2 2 2 2" xfId="26322" xr:uid="{4870EA76-F278-4954-BBA8-4B0853FD14F6}"/>
    <cellStyle name="Comma 7 3 3 2 2 2 2 3" xfId="31147" xr:uid="{0F0E9F80-7732-414C-B0DB-5DCE9C6228C8}"/>
    <cellStyle name="Comma 7 3 3 2 2 2 3" xfId="26303" xr:uid="{6B2C95C1-CA89-4886-9BAE-53679966970B}"/>
    <cellStyle name="Comma 7 3 3 2 2 2 4" xfId="15693" xr:uid="{C39F6264-43EB-45C0-998C-85F1B14F8777}"/>
    <cellStyle name="Comma 7 3 3 2 2 3" xfId="8146" xr:uid="{60F0084C-47A1-450C-B35D-E978A9728065}"/>
    <cellStyle name="Comma 7 3 3 2 2 3 2" xfId="28821" xr:uid="{60E0681C-3332-429E-98C5-E11F9FC3CE26}"/>
    <cellStyle name="Comma 7 3 3 2 2 3 3" xfId="27424" xr:uid="{14737B44-BF9A-4743-B7D7-A60C8B86DAF2}"/>
    <cellStyle name="Comma 7 3 3 2 2 3 4" xfId="18526" xr:uid="{7CF3DAF5-3F6F-4D6E-B0B5-15E00C091941}"/>
    <cellStyle name="Comma 7 3 3 2 2 4" xfId="10979" xr:uid="{3FB21C9B-FA96-4101-920C-B027AB8E0F7B}"/>
    <cellStyle name="Comma 7 3 3 2 2 4 2" xfId="21359" xr:uid="{88877E39-FB71-4E1D-891D-DD615B3A7B4E}"/>
    <cellStyle name="Comma 7 3 3 2 2 5" xfId="25259" xr:uid="{583F0785-B153-484B-9205-7C521E7A9F90}"/>
    <cellStyle name="Comma 7 3 3 2 2 6" xfId="13574" xr:uid="{71064039-8554-45CF-B9BA-3AF98EDAA231}"/>
    <cellStyle name="Comma 7 3 3 2 3" xfId="2681" xr:uid="{00000000-0005-0000-0000-000024020000}"/>
    <cellStyle name="Comma 7 3 3 2 3 2" xfId="7805" xr:uid="{8025719D-927B-4FD9-B8D0-B054039F4F04}"/>
    <cellStyle name="Comma 7 3 3 2 3 2 2" xfId="28549" xr:uid="{B29A9760-6D5F-4B66-8E5E-0E6086D21D40}"/>
    <cellStyle name="Comma 7 3 3 2 3 2 3" xfId="27650" xr:uid="{452DB3A7-01EF-48C3-AD82-EBD49103C8CF}"/>
    <cellStyle name="Comma 7 3 3 2 3 2 4" xfId="18185" xr:uid="{ED409F29-2503-4DF3-9088-B6B4336573B3}"/>
    <cellStyle name="Comma 7 3 3 2 3 3" xfId="10638" xr:uid="{334BFA20-B957-4785-8CFD-5C5BF7E0DD1C}"/>
    <cellStyle name="Comma 7 3 3 2 3 3 2" xfId="21018" xr:uid="{6155405E-6973-4929-BC09-07F196DABC0A}"/>
    <cellStyle name="Comma 7 3 3 2 3 4" xfId="24719" xr:uid="{9D9FA5ED-78ED-4CB5-B534-5C3F9B30C509}"/>
    <cellStyle name="Comma 7 3 3 2 3 5" xfId="15352" xr:uid="{A94BBE13-A7CE-4EA9-B51D-41D660B6391A}"/>
    <cellStyle name="Comma 7 3 3 2 4" xfId="2064" xr:uid="{00000000-0005-0000-0000-0000B9020000}"/>
    <cellStyle name="Comma 7 3 3 2 5" xfId="4267" xr:uid="{2D091ED4-EBAB-425A-9D32-765D1829A55C}"/>
    <cellStyle name="Comma 7 3 3 2 5 2" xfId="9039" xr:uid="{60436DBA-7D9B-4783-8D98-40974DC07353}"/>
    <cellStyle name="Comma 7 3 3 2 5 2 2" xfId="19419" xr:uid="{5818C368-9E63-4A42-8663-D5347873C583}"/>
    <cellStyle name="Comma 7 3 3 2 5 2 3" xfId="31043" xr:uid="{63AC0313-CC44-4BAB-B99B-3AFFB46C8671}"/>
    <cellStyle name="Comma 7 3 3 2 5 2 4" xfId="30760" xr:uid="{8E4BCF6B-DBB4-4075-978A-BD1BDD7DB325}"/>
    <cellStyle name="Comma 7 3 3 2 5 3" xfId="11872" xr:uid="{2D763480-9900-4BAF-89BD-548D43463C10}"/>
    <cellStyle name="Comma 7 3 3 2 5 3 2" xfId="22252" xr:uid="{A0785BF4-0595-412C-AC40-3B49CB0B9445}"/>
    <cellStyle name="Comma 7 3 3 2 5 4" xfId="26973" xr:uid="{155FA4AD-2CAE-499D-AD34-4A92FCFAB834}"/>
    <cellStyle name="Comma 7 3 3 2 5 5" xfId="27009" xr:uid="{42CCFA58-44B3-4334-BC5C-52448E92816B}"/>
    <cellStyle name="Comma 7 3 3 2 5 6" xfId="16586" xr:uid="{6EFF85A7-D7C1-484B-B8FA-83F6F12B824F}"/>
    <cellStyle name="Comma 7 3 3 2 6" xfId="5624" xr:uid="{A2D3013C-BE82-4915-92F9-26D6E8EE4189}"/>
    <cellStyle name="Comma 7 3 3 2 6 2" xfId="29724" xr:uid="{3D06F1E3-79B4-4811-B657-F16B4EEA06E8}"/>
    <cellStyle name="Comma 7 3 3 2 6 2 2" xfId="30976" xr:uid="{112E69B3-69F1-44A5-8738-0AA881F3DFDC}"/>
    <cellStyle name="Comma 7 3 3 2 7" xfId="23606" xr:uid="{B41E808F-419D-4112-B57C-FE262ACDB723}"/>
    <cellStyle name="Comma 7 3 3 2 8" xfId="13091" xr:uid="{69C5B4E4-141E-4936-8947-D86E9DB215A7}"/>
    <cellStyle name="Comma 7 3 3 3" xfId="1747" xr:uid="{00000000-0005-0000-0000-0000BA020000}"/>
    <cellStyle name="Comma 7 3 3 3 2" xfId="3067" xr:uid="{00000000-0005-0000-0000-000026020000}"/>
    <cellStyle name="Comma 7 3 3 3 2 2" xfId="8147" xr:uid="{4CEC2DAE-59CC-41E6-9646-DCE43190F6F2}"/>
    <cellStyle name="Comma 7 3 3 3 2 2 2" xfId="28822" xr:uid="{E6AEBC26-2139-41EF-BF0E-6B894FFE6D4B}"/>
    <cellStyle name="Comma 7 3 3 3 2 2 3" xfId="27127" xr:uid="{97775F3B-4113-4C11-BAE6-4697DEEDE1B0}"/>
    <cellStyle name="Comma 7 3 3 3 2 2 4" xfId="18527" xr:uid="{FE9E3587-2DFB-4794-AF77-F275E407F326}"/>
    <cellStyle name="Comma 7 3 3 3 2 3" xfId="10980" xr:uid="{8076B583-2B96-4440-8848-174D54D15947}"/>
    <cellStyle name="Comma 7 3 3 3 2 3 2" xfId="21360" xr:uid="{67EF6649-A77E-4EA8-82A8-3E1ECA01B454}"/>
    <cellStyle name="Comma 7 3 3 3 2 4" xfId="25806" xr:uid="{4C1BCBBD-3DB1-4BFC-8D07-489BC0A36833}"/>
    <cellStyle name="Comma 7 3 3 3 2 5" xfId="15694" xr:uid="{1C54CB16-3831-4652-8659-275E82814D49}"/>
    <cellStyle name="Comma 7 3 3 3 3" xfId="3660" xr:uid="{00000000-0005-0000-0000-0000BA020000}"/>
    <cellStyle name="Comma 7 3 3 3 4" xfId="4413" xr:uid="{C4ADDF44-032A-408C-84C3-86FFFE4E4013}"/>
    <cellStyle name="Comma 7 3 3 3 4 2" xfId="9185" xr:uid="{42AC00F0-9492-4676-BDB2-357D3B18E427}"/>
    <cellStyle name="Comma 7 3 3 3 4 2 2" xfId="19565" xr:uid="{BC7263AB-8221-4FB6-AD8D-910D472E8471}"/>
    <cellStyle name="Comma 7 3 3 3 4 2 3" xfId="31079" xr:uid="{7AD836FD-8CD5-4690-A33A-8DF428ABF448}"/>
    <cellStyle name="Comma 7 3 3 3 4 2 4" xfId="30761" xr:uid="{95AEBBD9-A3AC-4749-8833-DDB070EBC3BF}"/>
    <cellStyle name="Comma 7 3 3 3 4 3" xfId="12018" xr:uid="{8793FEAC-978C-441F-969E-0319CEF0B5C5}"/>
    <cellStyle name="Comma 7 3 3 3 4 3 2" xfId="22398" xr:uid="{6DE8221E-12FE-4309-B6B4-8BE2DE924522}"/>
    <cellStyle name="Comma 7 3 3 3 4 4" xfId="16732" xr:uid="{7FBD3671-E1EF-41B2-87B9-392F9A153064}"/>
    <cellStyle name="Comma 7 3 3 3 5" xfId="5625" xr:uid="{4B07D9D7-1EC9-4371-972C-5A57C883344A}"/>
    <cellStyle name="Comma 7 3 3 3 5 2" xfId="29707" xr:uid="{629F5DA6-01D3-4F91-A6F3-08DAFF81178A}"/>
    <cellStyle name="Comma 7 3 3 3 6" xfId="25367" xr:uid="{85FC2800-D224-481E-B797-ADD3E02151AE}"/>
    <cellStyle name="Comma 7 3 3 3 7" xfId="13575" xr:uid="{7F1783B6-DD95-4E74-AD72-A664F26C4E68}"/>
    <cellStyle name="Comma 7 3 3 4" xfId="1745" xr:uid="{00000000-0005-0000-0000-0000BB020000}"/>
    <cellStyle name="Comma 7 3 3 4 2" xfId="3065" xr:uid="{00000000-0005-0000-0000-000027020000}"/>
    <cellStyle name="Comma 7 3 3 4 2 2" xfId="8145" xr:uid="{4D74363D-0D00-4E7B-897E-59E3B5B44DBC}"/>
    <cellStyle name="Comma 7 3 3 4 2 2 2" xfId="28820" xr:uid="{9F37E984-F48E-4584-AD19-87C55845FBD4}"/>
    <cellStyle name="Comma 7 3 3 4 2 2 3" xfId="26378" xr:uid="{61BE0BF0-831D-405E-B879-9B9756EAFA22}"/>
    <cellStyle name="Comma 7 3 3 4 2 2 4" xfId="18525" xr:uid="{126C449A-9FBD-47E7-AF9C-2B8653641DD4}"/>
    <cellStyle name="Comma 7 3 3 4 2 3" xfId="10978" xr:uid="{BE834253-CA93-4A8C-B698-F251AD5E218A}"/>
    <cellStyle name="Comma 7 3 3 4 2 3 2" xfId="21358" xr:uid="{079D4537-C508-4A8A-916D-10673C4F3264}"/>
    <cellStyle name="Comma 7 3 3 4 2 4" xfId="25823" xr:uid="{1AC7B645-3C68-475E-B23A-FFD3F1E4DC13}"/>
    <cellStyle name="Comma 7 3 3 4 2 5" xfId="15692" xr:uid="{45B48ACC-05C7-4A8D-9343-9C4B23292EA2}"/>
    <cellStyle name="Comma 7 3 3 4 3" xfId="3573" xr:uid="{00000000-0005-0000-0000-0000BB020000}"/>
    <cellStyle name="Comma 7 3 3 4 4" xfId="5623" xr:uid="{2F7F323B-1E99-4199-9FD5-7182F60C697E}"/>
    <cellStyle name="Comma 7 3 3 4 4 2" xfId="29957" xr:uid="{DF3BC11F-BB56-413E-BA58-E5E717506BBC}"/>
    <cellStyle name="Comma 7 3 3 4 5" xfId="23253" xr:uid="{D1618A0B-CB18-46B0-B923-3602E8C2202D}"/>
    <cellStyle name="Comma 7 3 3 4 6" xfId="13573" xr:uid="{2CB183F8-626F-484D-9139-18CA7C95B02A}"/>
    <cellStyle name="Comma 7 3 3 5" xfId="2633" xr:uid="{00000000-0005-0000-0000-000028020000}"/>
    <cellStyle name="Comma 7 3 3 5 2" xfId="5895" xr:uid="{36676AAB-8552-4649-A040-455FB81B4509}"/>
    <cellStyle name="Comma 7 3 3 5 2 2" xfId="28726" xr:uid="{61EA2F39-58EF-4AA1-8414-4464AAC1F37B}"/>
    <cellStyle name="Comma 7 3 3 5 2 3" xfId="27166" xr:uid="{4199FBA4-6D09-484B-8FA6-B61397EA8990}"/>
    <cellStyle name="Comma 7 3 3 5 2 4" xfId="15305" xr:uid="{4EE41382-F934-470E-9BCF-026038F49CA2}"/>
    <cellStyle name="Comma 7 3 3 5 3" xfId="7758" xr:uid="{F84413E1-A4AA-46F3-AA5C-C96CE57F48D3}"/>
    <cellStyle name="Comma 7 3 3 5 3 2" xfId="18138" xr:uid="{D90FC7A3-6858-4F70-8F1E-560A2F4D637F}"/>
    <cellStyle name="Comma 7 3 3 5 4" xfId="10591" xr:uid="{98B11636-9509-4EB7-AE8E-0F7E429A0886}"/>
    <cellStyle name="Comma 7 3 3 5 4 2" xfId="20971" xr:uid="{5F169CDB-BD8C-42AB-A687-B6B96BB97414}"/>
    <cellStyle name="Comma 7 3 3 5 5" xfId="23483" xr:uid="{673B89A2-D9A0-4FB6-829E-981024FA279C}"/>
    <cellStyle name="Comma 7 3 3 5 6" xfId="13021" xr:uid="{98B80837-74CF-4003-800B-FE911047C733}"/>
    <cellStyle name="Comma 7 3 3 6" xfId="4130" xr:uid="{757E601D-C209-4CC5-B656-FFAD7B959A42}"/>
    <cellStyle name="Comma 7 3 3 6 2" xfId="8902" xr:uid="{5B3322E2-9EA7-488B-A54E-4F4A79181686}"/>
    <cellStyle name="Comma 7 3 3 6 2 2" xfId="19282" xr:uid="{EEFD30C4-AED4-4D30-8063-D9B6773E4020}"/>
    <cellStyle name="Comma 7 3 3 6 2 3" xfId="31014" xr:uid="{19B449DC-F951-4406-BBDC-1E361946CBF1}"/>
    <cellStyle name="Comma 7 3 3 6 2 4" xfId="30759" xr:uid="{09060111-3662-4062-98E2-27280CA31DEF}"/>
    <cellStyle name="Comma 7 3 3 6 3" xfId="11735" xr:uid="{E396CB88-FFB8-4CFA-8A42-4E5A7370436D}"/>
    <cellStyle name="Comma 7 3 3 6 3 2" xfId="22115" xr:uid="{304CCAD5-770C-41DC-AAC1-56089804D1CD}"/>
    <cellStyle name="Comma 7 3 3 6 4" xfId="25374" xr:uid="{409B246B-C7BF-4347-9604-D47376DB26DA}"/>
    <cellStyle name="Comma 7 3 3 6 5" xfId="26399" xr:uid="{89FE9C46-DA7B-41BF-BD96-9AE917FBE012}"/>
    <cellStyle name="Comma 7 3 3 6 6" xfId="16449" xr:uid="{EDA4B454-3F8F-45CD-A3A4-D8172BE7DA33}"/>
    <cellStyle name="Comma 7 3 3 7" xfId="4904" xr:uid="{7D2A297D-B50D-4072-9432-83DFC3A3C81C}"/>
    <cellStyle name="Comma 7 3 3 7 2" xfId="28270" xr:uid="{B23DF960-54C1-4930-943A-4B16F930C9D5}"/>
    <cellStyle name="Comma 7 3 3 7 3" xfId="26999" xr:uid="{35F7C694-B2D9-4D6C-92D2-583AC0731BB4}"/>
    <cellStyle name="Comma 7 3 3 7 4" xfId="14196" xr:uid="{43D57C78-9D72-49EA-83EC-86203BB79967}"/>
    <cellStyle name="Comma 7 3 3 8" xfId="6649" xr:uid="{801A5F16-1083-4E87-8B88-1308B3B0DFAB}"/>
    <cellStyle name="Comma 7 3 3 8 2" xfId="17029" xr:uid="{1C7780A4-224B-4B89-BC7E-F3F188E97C49}"/>
    <cellStyle name="Comma 7 3 3 9" xfId="9482" xr:uid="{762E7001-323D-4976-9567-7268E23A04AB}"/>
    <cellStyle name="Comma 7 3 3 9 2" xfId="19862" xr:uid="{F6EACF00-00AA-498A-A183-4F83194EC5F5}"/>
    <cellStyle name="Comma 7 3 4" xfId="514" xr:uid="{00000000-0005-0000-0000-0000BC020000}"/>
    <cellStyle name="Comma 7 3 4 10" xfId="13089" xr:uid="{5D18A68E-661D-476A-94EC-6B141504A13B}"/>
    <cellStyle name="Comma 7 3 4 2" xfId="1749" xr:uid="{00000000-0005-0000-0000-0000BD020000}"/>
    <cellStyle name="Comma 7 3 4 2 2" xfId="3068" xr:uid="{00000000-0005-0000-0000-00002A020000}"/>
    <cellStyle name="Comma 7 3 4 2 2 2" xfId="8148" xr:uid="{F1931F2F-FA1E-4610-B819-B83AC5BC1B32}"/>
    <cellStyle name="Comma 7 3 4 2 2 2 2" xfId="28823" xr:uid="{2B34A51E-562E-47FB-AC6C-A9F13E5A62D8}"/>
    <cellStyle name="Comma 7 3 4 2 2 2 3" xfId="28050" xr:uid="{0AA50304-3480-4DF2-BC26-56196F86B5A1}"/>
    <cellStyle name="Comma 7 3 4 2 2 2 4" xfId="18528" xr:uid="{CFD02403-A5B3-4B34-9D98-25744920ABB0}"/>
    <cellStyle name="Comma 7 3 4 2 2 3" xfId="10981" xr:uid="{E51FA6A8-FAC5-4ECF-97FD-3899F69BAA92}"/>
    <cellStyle name="Comma 7 3 4 2 2 3 2" xfId="21361" xr:uid="{1DB3555B-03E2-42F0-8F73-B9E9BC7E756D}"/>
    <cellStyle name="Comma 7 3 4 2 2 4" xfId="25705" xr:uid="{1B9CE304-0B1C-421A-B852-66ECE11A42FD}"/>
    <cellStyle name="Comma 7 3 4 2 2 5" xfId="15695" xr:uid="{0059FB86-B8E1-47DF-B797-187EC693D0B9}"/>
    <cellStyle name="Comma 7 3 4 2 3" xfId="3567" xr:uid="{00000000-0005-0000-0000-0000BD020000}"/>
    <cellStyle name="Comma 7 3 4 2 4" xfId="5626" xr:uid="{827FF525-FDEF-478D-B14C-FAE5C7BAAA47}"/>
    <cellStyle name="Comma 7 3 4 2 4 2" xfId="29958" xr:uid="{20F9AA12-6498-407B-9E82-41086B0B3BDD}"/>
    <cellStyle name="Comma 7 3 4 2 5" xfId="23641" xr:uid="{26E0B30D-3726-4688-865B-D1F3204AE96E}"/>
    <cellStyle name="Comma 7 3 4 2 6" xfId="13576" xr:uid="{F4BA8690-D0E4-4844-9953-93C10169E306}"/>
    <cellStyle name="Comma 7 3 4 3" xfId="1750" xr:uid="{00000000-0005-0000-0000-0000BE020000}"/>
    <cellStyle name="Comma 7 3 4 3 2" xfId="3815" xr:uid="{ED0A20C0-851C-43CE-A244-08046447CC9F}"/>
    <cellStyle name="Comma 7 3 4 3 2 2" xfId="8649" xr:uid="{5743A404-81A7-4FC8-9A73-2CF43BBDF2C9}"/>
    <cellStyle name="Comma 7 3 4 3 2 2 2" xfId="19029" xr:uid="{F761ADC4-7297-49D4-9817-D82A827C461C}"/>
    <cellStyle name="Comma 7 3 4 3 2 3" xfId="11482" xr:uid="{6934031F-9FD8-49C2-B8A8-B2C64565D36A}"/>
    <cellStyle name="Comma 7 3 4 3 2 3 2" xfId="21862" xr:uid="{76527055-D680-47A1-9723-5EAC8171A51D}"/>
    <cellStyle name="Comma 7 3 4 3 2 4" xfId="28363" xr:uid="{69F5C42D-3BBD-48AB-8E63-2E21149E3188}"/>
    <cellStyle name="Comma 7 3 4 3 2 5" xfId="27960" xr:uid="{92A982AB-DFE7-450D-92F7-1A82914FB061}"/>
    <cellStyle name="Comma 7 3 4 3 2 6" xfId="16196" xr:uid="{D910A9D7-AD9D-4B05-B81B-13E8634ECBD0}"/>
    <cellStyle name="Comma 7 3 4 3 3" xfId="24322" xr:uid="{9A324CB1-B7DA-4131-BD6A-B17EB30DB498}"/>
    <cellStyle name="Comma 7 3 4 3 3 2" xfId="29905" xr:uid="{01103EB1-3290-4D07-BEF6-3D3C9114883A}"/>
    <cellStyle name="Comma 7 3 4 3 4" xfId="30018" xr:uid="{00434217-AB1C-4C6B-A83C-62A5AC08F336}"/>
    <cellStyle name="Comma 7 3 4 4" xfId="1748" xr:uid="{00000000-0005-0000-0000-0000BF020000}"/>
    <cellStyle name="Comma 7 3 4 5" xfId="4265" xr:uid="{6AC4C019-2C26-44B9-9EC3-E3E2D424E32A}"/>
    <cellStyle name="Comma 7 3 4 5 2" xfId="9037" xr:uid="{BA81BD57-2BE5-4DE4-A24B-9A95219BDEBB}"/>
    <cellStyle name="Comma 7 3 4 5 2 2" xfId="19417" xr:uid="{65304B97-A8D6-4B6E-87B2-4B6DC7C72B44}"/>
    <cellStyle name="Comma 7 3 4 5 2 3" xfId="31041" xr:uid="{29E5A903-E367-4DFA-8B14-41FC53E28582}"/>
    <cellStyle name="Comma 7 3 4 5 2 4" xfId="30762" xr:uid="{5C39344B-BBCA-404A-B8F8-90DD4B557283}"/>
    <cellStyle name="Comma 7 3 4 5 3" xfId="11870" xr:uid="{A013C49C-ECA8-41BF-96B3-21AC6B269F3A}"/>
    <cellStyle name="Comma 7 3 4 5 3 2" xfId="22250" xr:uid="{38C1A6FF-C5F3-4E12-BE7A-E04070788C11}"/>
    <cellStyle name="Comma 7 3 4 5 4" xfId="27171" xr:uid="{521A88FC-A998-4017-B759-BC483B8ACAD1}"/>
    <cellStyle name="Comma 7 3 4 5 5" xfId="27645" xr:uid="{9E9C4CCF-96E0-4DBC-B421-7EC98AEB14A6}"/>
    <cellStyle name="Comma 7 3 4 5 6" xfId="16584" xr:uid="{FDCE4580-85C0-4BB6-BD76-D4661603676D}"/>
    <cellStyle name="Comma 7 3 4 6" xfId="4905" xr:uid="{114D2B95-BFD8-40C9-A1CB-957B05832063}"/>
    <cellStyle name="Comma 7 3 4 6 2" xfId="14197" xr:uid="{5BA9B63E-C96B-45DE-8274-2E83DCD2C710}"/>
    <cellStyle name="Comma 7 3 4 7" xfId="6650" xr:uid="{506C9779-95AC-4388-83FE-672925C1B02A}"/>
    <cellStyle name="Comma 7 3 4 7 2" xfId="17030" xr:uid="{EF752B79-A60E-4278-8C80-47B41BB97CC3}"/>
    <cellStyle name="Comma 7 3 4 8" xfId="9483" xr:uid="{6CF38CF9-56BB-4978-954E-7E8E65084293}"/>
    <cellStyle name="Comma 7 3 4 8 2" xfId="19863" xr:uid="{592F35B8-062A-4B9B-B09A-3D462665963C}"/>
    <cellStyle name="Comma 7 3 4 9" xfId="23023" xr:uid="{36677A31-1104-4492-9FE6-428E8689CAF8}"/>
    <cellStyle name="Comma 7 3 5" xfId="1751" xr:uid="{00000000-0005-0000-0000-0000C0020000}"/>
    <cellStyle name="Comma 7 3 5 2" xfId="3069" xr:uid="{00000000-0005-0000-0000-00002B020000}"/>
    <cellStyle name="Comma 7 3 5 2 2" xfId="8149" xr:uid="{2C8E21C5-1468-4AAC-9E90-7A13D1302FAA}"/>
    <cellStyle name="Comma 7 3 5 2 2 2" xfId="28824" xr:uid="{0BD52AC1-38D0-4C37-B305-D192EA862043}"/>
    <cellStyle name="Comma 7 3 5 2 2 2 2" xfId="31227" xr:uid="{B1824CD6-0A45-4DFE-A5DA-1765F10D715A}"/>
    <cellStyle name="Comma 7 3 5 2 2 2 3" xfId="30764" xr:uid="{7B31E587-79F0-4CA4-A017-3FC64EB68955}"/>
    <cellStyle name="Comma 7 3 5 2 2 3" xfId="26547" xr:uid="{8A656009-1284-4B9B-ADF3-ED1BC0BCC3F2}"/>
    <cellStyle name="Comma 7 3 5 2 2 4" xfId="18529" xr:uid="{128F5D68-5A9F-4E36-98C7-8BB7C0E561AD}"/>
    <cellStyle name="Comma 7 3 5 2 3" xfId="10982" xr:uid="{4DD23474-870F-4639-9FE4-AA6A0949A199}"/>
    <cellStyle name="Comma 7 3 5 2 3 2" xfId="21362" xr:uid="{A0882080-46B6-4B65-A5DA-7FD4934AA4B4}"/>
    <cellStyle name="Comma 7 3 5 2 4" xfId="24167" xr:uid="{A8908E9D-CF07-4CC3-93FE-F91D3CCF9DEE}"/>
    <cellStyle name="Comma 7 3 5 2 5" xfId="15696" xr:uid="{148F4EE9-281E-4E13-BB9F-538AA70BEA61}"/>
    <cellStyle name="Comma 7 3 5 3" xfId="3678" xr:uid="{00000000-0005-0000-0000-0000C0020000}"/>
    <cellStyle name="Comma 7 3 5 4" xfId="4414" xr:uid="{39A94735-439D-4714-8C97-340E07D9B1C2}"/>
    <cellStyle name="Comma 7 3 5 4 2" xfId="9186" xr:uid="{F1BC04F7-E54B-48FE-A1A1-A0DB777BD46E}"/>
    <cellStyle name="Comma 7 3 5 4 2 2" xfId="19566" xr:uid="{1394F04B-CC2D-457C-A8E1-742A6790E496}"/>
    <cellStyle name="Comma 7 3 5 4 2 3" xfId="31080" xr:uid="{7E1DD9F1-4C18-4368-A763-2CFDB57D9BB0}"/>
    <cellStyle name="Comma 7 3 5 4 2 4" xfId="30763" xr:uid="{CEB76293-5225-4DF8-B182-6C8C0AFD630E}"/>
    <cellStyle name="Comma 7 3 5 4 3" xfId="12019" xr:uid="{706B6DB9-CD9A-4ED7-B159-DF49DA196DEE}"/>
    <cellStyle name="Comma 7 3 5 4 3 2" xfId="22399" xr:uid="{01A9F026-682A-4472-8503-0CDD994EBD1A}"/>
    <cellStyle name="Comma 7 3 5 4 4" xfId="16733" xr:uid="{C73CAD6C-19D9-4C6A-AF12-4F6E33F0C6C6}"/>
    <cellStyle name="Comma 7 3 5 5" xfId="5627" xr:uid="{2FADE1A1-156D-4770-A59C-1D5D492CFF56}"/>
    <cellStyle name="Comma 7 3 5 5 2" xfId="29686" xr:uid="{DD02D9DC-2EC2-4EBC-A2AB-DA7D0EF6B5A6}"/>
    <cellStyle name="Comma 7 3 5 5 2 2" xfId="30977" xr:uid="{235E9461-30B4-44D8-929B-6F79698976C3}"/>
    <cellStyle name="Comma 7 3 5 6" xfId="24707" xr:uid="{CD0367C6-2874-4187-83D9-9B0301BDED90}"/>
    <cellStyle name="Comma 7 3 5 7" xfId="13577" xr:uid="{31C08D88-46F6-44FC-9FAF-C7DFE5A5340F}"/>
    <cellStyle name="Comma 7 3 6" xfId="1752" xr:uid="{00000000-0005-0000-0000-0000C1020000}"/>
    <cellStyle name="Comma 7 3 6 2" xfId="2876" xr:uid="{00000000-0005-0000-0000-00002C020000}"/>
    <cellStyle name="Comma 7 3 6 2 2" xfId="7993" xr:uid="{18FB670C-B086-4649-A49B-AA84A527E1C5}"/>
    <cellStyle name="Comma 7 3 6 2 2 2" xfId="25914" xr:uid="{247261F7-32DF-4C9F-AFC6-1B08B1D6E65D}"/>
    <cellStyle name="Comma 7 3 6 2 2 2 2" xfId="31169" xr:uid="{00E20836-A709-4D76-A735-95493E287AD1}"/>
    <cellStyle name="Comma 7 3 6 2 2 2 3" xfId="30765" xr:uid="{80F05594-7611-41F2-83FC-870D7DE32EE2}"/>
    <cellStyle name="Comma 7 3 6 2 2 3" xfId="27828" xr:uid="{DAA8CBF8-1F10-450B-9DE8-9200C3163FD1}"/>
    <cellStyle name="Comma 7 3 6 2 2 4" xfId="18373" xr:uid="{DEA785FC-D636-456D-AF50-1B6058F3F876}"/>
    <cellStyle name="Comma 7 3 6 2 3" xfId="10826" xr:uid="{B9BB6D5B-71C6-485F-AB66-710966D0D397}"/>
    <cellStyle name="Comma 7 3 6 2 3 2" xfId="21206" xr:uid="{3CA70379-CF4C-42E4-B4BE-D9DEA86B0B46}"/>
    <cellStyle name="Comma 7 3 6 2 4" xfId="25752" xr:uid="{F1D9F1EE-C37D-4DBC-9EBE-C21ECE231D19}"/>
    <cellStyle name="Comma 7 3 6 2 5" xfId="15540" xr:uid="{08D89368-48C2-4B55-BAE4-2E63BB5C19EB}"/>
    <cellStyle name="Comma 7 3 6 3" xfId="3584" xr:uid="{00000000-0005-0000-0000-0000C1020000}"/>
    <cellStyle name="Comma 7 3 6 4" xfId="5628" xr:uid="{5B76C98F-C0BF-4CF0-91A7-53BE3B77CE07}"/>
    <cellStyle name="Comma 7 3 6 4 2" xfId="29925" xr:uid="{741779F3-8687-413A-BABB-6A7AC4C6DE25}"/>
    <cellStyle name="Comma 7 3 6 5" xfId="25566" xr:uid="{337F0B91-D4CC-4CAA-B6E2-253217A3E564}"/>
    <cellStyle name="Comma 7 3 6 6" xfId="13372" xr:uid="{E5E7021E-60E4-49D3-852D-8B9CBD1B477D}"/>
    <cellStyle name="Comma 7 3 7" xfId="1738" xr:uid="{00000000-0005-0000-0000-0000C2020000}"/>
    <cellStyle name="Comma 7 3 7 2" xfId="2470" xr:uid="{00000000-0005-0000-0000-00002D020000}"/>
    <cellStyle name="Comma 7 3 7 2 2" xfId="7595" xr:uid="{7D845A15-6584-4DF0-BD6D-A91976089349}"/>
    <cellStyle name="Comma 7 3 7 2 2 2" xfId="17975" xr:uid="{3AB9C43A-0755-4D8E-9050-2315D93038AC}"/>
    <cellStyle name="Comma 7 3 7 2 3" xfId="10428" xr:uid="{DD76E025-B3B3-4322-8BD0-B8844AAC6C67}"/>
    <cellStyle name="Comma 7 3 7 2 3 2" xfId="20808" xr:uid="{D23E06C4-78BF-428D-8406-91208AE2099D}"/>
    <cellStyle name="Comma 7 3 7 2 4" xfId="28403" xr:uid="{DC6320A0-6526-4250-87A3-7B1F7EEDCB45}"/>
    <cellStyle name="Comma 7 3 7 2 5" xfId="26971" xr:uid="{A42A7536-2CC4-4B9F-AC77-C927C7495088}"/>
    <cellStyle name="Comma 7 3 7 2 6" xfId="15142" xr:uid="{A8223C2E-A5D3-46BC-8E03-DE32AA84F113}"/>
    <cellStyle name="Comma 7 3 7 3" xfId="3669" xr:uid="{00000000-0005-0000-0000-0000C2020000}"/>
    <cellStyle name="Comma 7 3 7 4" xfId="5618" xr:uid="{354E9452-958D-4758-AD14-FEC309CF6342}"/>
    <cellStyle name="Comma 7 3 7 4 2" xfId="29864" xr:uid="{AF8F967D-6CD8-4490-B648-1B12B79D6ED9}"/>
    <cellStyle name="Comma 7 3 7 5" xfId="22982" xr:uid="{EAAC60EF-B43A-4315-839E-C8B32C50A659}"/>
    <cellStyle name="Comma 7 3 7 6" xfId="12858" xr:uid="{682832E8-95F6-45C8-B43E-58421DD09B80}"/>
    <cellStyle name="Comma 7 3 8" xfId="2224" xr:uid="{00000000-0005-0000-0000-00001C020000}"/>
    <cellStyle name="Comma 7 3 8 2" xfId="7351" xr:uid="{5BC9C21F-183C-4FCE-B8EC-B1B634F9922A}"/>
    <cellStyle name="Comma 7 3 8 2 2" xfId="17731" xr:uid="{1DA734C9-A914-4B89-AFB7-487EBECE364A}"/>
    <cellStyle name="Comma 7 3 8 2 2 2" xfId="31124" xr:uid="{25B90749-E1DC-406F-B88F-4BB77DEB39C9}"/>
    <cellStyle name="Comma 7 3 8 2 2 3" xfId="30766" xr:uid="{2521966B-AD35-4B5A-923F-A6EECC98E499}"/>
    <cellStyle name="Comma 7 3 8 3" xfId="10184" xr:uid="{2FE99FB6-ECE3-41F4-A934-2F4B90A9C4AB}"/>
    <cellStyle name="Comma 7 3 8 3 2" xfId="20564" xr:uid="{92D13FE9-41BC-4343-9B57-06EAC4534CC4}"/>
    <cellStyle name="Comma 7 3 8 4" xfId="24239" xr:uid="{50855620-BD9B-4122-94BD-2F28CAC11815}"/>
    <cellStyle name="Comma 7 3 8 5" xfId="28643" xr:uid="{ED54405B-B91D-40A4-B0B2-45B0F7BED97A}"/>
    <cellStyle name="Comma 7 3 8 6" xfId="14898" xr:uid="{C5B9B326-55FB-47B5-A3D1-FA1DBA274FDB}"/>
    <cellStyle name="Comma 7 3 9" xfId="3871" xr:uid="{C8A0FAA5-9B7E-4CC6-B126-396DBCBEC0DE}"/>
    <cellStyle name="Comma 7 3 9 2" xfId="8703" xr:uid="{B46FEDDD-A828-4163-B92F-2055CBDEAEB4}"/>
    <cellStyle name="Comma 7 3 9 2 2" xfId="19083" xr:uid="{2034E241-4243-4FAB-90CD-B6EA1F0064C3}"/>
    <cellStyle name="Comma 7 3 9 3" xfId="11536" xr:uid="{F2068EFC-51AD-4FB6-BB65-47749DB0186B}"/>
    <cellStyle name="Comma 7 3 9 3 2" xfId="21916" xr:uid="{2E3C1A11-E99F-4D94-AC42-0F11BDE77AC8}"/>
    <cellStyle name="Comma 7 3 9 4" xfId="25930" xr:uid="{209424B9-46B1-4177-B516-31E1C7847AA8}"/>
    <cellStyle name="Comma 7 3 9 5" xfId="27895" xr:uid="{A8450D4A-2A82-46E6-87BC-80C5ECBA7966}"/>
    <cellStyle name="Comma 7 3 9 6" xfId="16250" xr:uid="{B822606C-21C2-4CB7-955C-9119D754E584}"/>
    <cellStyle name="Comma 7 4" xfId="515" xr:uid="{00000000-0005-0000-0000-0000C3020000}"/>
    <cellStyle name="Comma 7 4 10" xfId="6651" xr:uid="{6CCB234B-3732-4180-9295-30246168D0DE}"/>
    <cellStyle name="Comma 7 4 10 2" xfId="17031" xr:uid="{FE944D4D-C8A5-46A0-B01B-C80842D62473}"/>
    <cellStyle name="Comma 7 4 11" xfId="9484" xr:uid="{50ABA6FC-08DB-406C-BB4A-54F32A4226BD}"/>
    <cellStyle name="Comma 7 4 11 2" xfId="19864" xr:uid="{C827654D-43F0-42CF-BC91-375B9C9A2DA5}"/>
    <cellStyle name="Comma 7 4 12" xfId="24802" xr:uid="{00BF0204-9762-4716-A551-48483A31603F}"/>
    <cellStyle name="Comma 7 4 13" xfId="12436" xr:uid="{13856006-9B60-4428-8901-F69F79C25512}"/>
    <cellStyle name="Comma 7 4 2" xfId="516" xr:uid="{00000000-0005-0000-0000-0000C4020000}"/>
    <cellStyle name="Comma 7 4 2 10" xfId="9485" xr:uid="{C45BCE2B-22E5-4A0D-98DA-7CD2B25CFB72}"/>
    <cellStyle name="Comma 7 4 2 10 2" xfId="19865" xr:uid="{6AE756E6-4060-4F0B-9E6A-DA736F705B0C}"/>
    <cellStyle name="Comma 7 4 2 11" xfId="25398" xr:uid="{E25AB078-2481-493F-BF72-67BB374FB035}"/>
    <cellStyle name="Comma 7 4 2 12" xfId="12517" xr:uid="{0BCCFE48-A043-48E7-AAE1-9BD13473BBED}"/>
    <cellStyle name="Comma 7 4 2 2" xfId="517" xr:uid="{00000000-0005-0000-0000-0000C5020000}"/>
    <cellStyle name="Comma 7 4 2 2 10" xfId="13093" xr:uid="{474830D7-07D3-431C-9957-D008D6DEC804}"/>
    <cellStyle name="Comma 7 4 2 2 2" xfId="1756" xr:uid="{00000000-0005-0000-0000-0000C6020000}"/>
    <cellStyle name="Comma 7 4 2 2 2 2" xfId="3071" xr:uid="{00000000-0005-0000-0000-000031020000}"/>
    <cellStyle name="Comma 7 4 2 2 2 2 2" xfId="8151" xr:uid="{EDFBFDE6-C2AC-4A1B-A48A-ECBE9A76C80F}"/>
    <cellStyle name="Comma 7 4 2 2 2 2 2 2" xfId="28826" xr:uid="{FF22AA6C-8848-44FE-817B-E390CFD62415}"/>
    <cellStyle name="Comma 7 4 2 2 2 2 2 3" xfId="27042" xr:uid="{E7DA5C12-4FDD-472B-AC99-F287BADDBA34}"/>
    <cellStyle name="Comma 7 4 2 2 2 2 2 4" xfId="18531" xr:uid="{EF18A9A0-FF4C-496E-B374-2D3F98E342F5}"/>
    <cellStyle name="Comma 7 4 2 2 2 2 3" xfId="10984" xr:uid="{D374B389-DFB7-4077-AD3D-D1414956DDBF}"/>
    <cellStyle name="Comma 7 4 2 2 2 2 3 2" xfId="21364" xr:uid="{921AD211-D54D-4B02-99A0-38D8C20E35FD}"/>
    <cellStyle name="Comma 7 4 2 2 2 2 4" xfId="25726" xr:uid="{A1B5A541-62DD-4F3C-A2B9-76C97AB30F96}"/>
    <cellStyle name="Comma 7 4 2 2 2 2 5" xfId="15698" xr:uid="{A876339B-699C-4347-AB50-4795736B3C8C}"/>
    <cellStyle name="Comma 7 4 2 2 2 3" xfId="2074" xr:uid="{00000000-0005-0000-0000-0000C6020000}"/>
    <cellStyle name="Comma 7 4 2 2 2 4" xfId="5630" xr:uid="{0F96B69B-244A-4F6D-84EA-8F9BE20B728E}"/>
    <cellStyle name="Comma 7 4 2 2 2 4 2" xfId="29960" xr:uid="{C6BDF0EC-6B58-4DBD-A047-E46FD0F0B294}"/>
    <cellStyle name="Comma 7 4 2 2 2 5" xfId="25274" xr:uid="{6F6DFA54-4A86-4350-BCF4-C833337EB687}"/>
    <cellStyle name="Comma 7 4 2 2 2 6" xfId="13579" xr:uid="{BB1AD97E-9E89-47BC-B3DF-F183196AF99C}"/>
    <cellStyle name="Comma 7 4 2 2 3" xfId="1757" xr:uid="{00000000-0005-0000-0000-0000C7020000}"/>
    <cellStyle name="Comma 7 4 2 2 3 2" xfId="4653" xr:uid="{A56AE9E9-514F-441A-BEA0-FFD7772ABB59}"/>
    <cellStyle name="Comma 7 4 2 2 3 2 2" xfId="9405" xr:uid="{55022EEA-4842-4678-B4EA-ED753185182C}"/>
    <cellStyle name="Comma 7 4 2 2 3 2 2 2" xfId="19785" xr:uid="{590F2FAA-4B8B-4C56-8E81-CD92CEC869BF}"/>
    <cellStyle name="Comma 7 4 2 2 3 2 3" xfId="12238" xr:uid="{432E2E00-1A98-484E-A074-FBC06ECE9C3D}"/>
    <cellStyle name="Comma 7 4 2 2 3 2 3 2" xfId="22618" xr:uid="{2A646215-255F-4235-A75F-A8C071AB7686}"/>
    <cellStyle name="Comma 7 4 2 2 3 2 4" xfId="28074" xr:uid="{388ED87A-BF05-48C1-AAA9-C428EEC71682}"/>
    <cellStyle name="Comma 7 4 2 2 3 2 5" xfId="27266" xr:uid="{7058C08C-414A-4B93-8499-40C15D815A26}"/>
    <cellStyle name="Comma 7 4 2 2 3 2 6" xfId="16952" xr:uid="{C310694A-51E1-48CD-82B7-9455B44364C9}"/>
    <cellStyle name="Comma 7 4 2 2 3 3" xfId="23803" xr:uid="{C3AD8123-48D2-4D44-978E-10B47EC021EC}"/>
    <cellStyle name="Comma 7 4 2 2 3 3 2" xfId="29908" xr:uid="{017EC55E-1B0E-4659-9FEC-BE3BA3E8B5C9}"/>
    <cellStyle name="Comma 7 4 2 2 3 4" xfId="30020" xr:uid="{76B366F6-D4B3-4EDF-A05B-E111BAF2E291}"/>
    <cellStyle name="Comma 7 4 2 2 4" xfId="1755" xr:uid="{00000000-0005-0000-0000-0000C8020000}"/>
    <cellStyle name="Comma 7 4 2 2 4 2" xfId="26941" xr:uid="{EACAFCDE-67F4-4E83-A579-0DC3A6628F60}"/>
    <cellStyle name="Comma 7 4 2 2 4 3" xfId="26332" xr:uid="{C333864C-4DD8-4C48-8E8A-BF6D74E07578}"/>
    <cellStyle name="Comma 7 4 2 2 5" xfId="4268" xr:uid="{4C51E4D8-F743-4DB6-846D-6A99EF1E28C9}"/>
    <cellStyle name="Comma 7 4 2 2 5 2" xfId="9040" xr:uid="{FD66BA8B-39FA-421D-ACF0-304D4B252B32}"/>
    <cellStyle name="Comma 7 4 2 2 5 2 2" xfId="19420" xr:uid="{1ADDD720-C7FC-4201-B8B3-B2F16A556C5B}"/>
    <cellStyle name="Comma 7 4 2 2 5 2 3" xfId="31044" xr:uid="{0466D549-57DE-48E9-B876-F7DA4CBAA235}"/>
    <cellStyle name="Comma 7 4 2 2 5 2 4" xfId="30767" xr:uid="{B6266582-5973-4625-BC73-800F26BE8E45}"/>
    <cellStyle name="Comma 7 4 2 2 5 3" xfId="11873" xr:uid="{91611199-EB54-4305-A93B-757A8CCCB962}"/>
    <cellStyle name="Comma 7 4 2 2 5 3 2" xfId="22253" xr:uid="{DC59DBFB-DA34-4F7B-8E76-CC383E74A36A}"/>
    <cellStyle name="Comma 7 4 2 2 5 4" xfId="26660" xr:uid="{7AA1B6D3-94B8-4725-838A-27A287B5A0D0}"/>
    <cellStyle name="Comma 7 4 2 2 5 5" xfId="28413" xr:uid="{781FC03D-2709-4EA3-888D-B585F477CC13}"/>
    <cellStyle name="Comma 7 4 2 2 5 6" xfId="16587" xr:uid="{95E22C73-DEF3-4CF3-8C0C-96AB51B1D510}"/>
    <cellStyle name="Comma 7 4 2 2 6" xfId="4908" xr:uid="{4F05658C-4F8B-4450-8CF2-3C0F842DE943}"/>
    <cellStyle name="Comma 7 4 2 2 6 2" xfId="27809" xr:uid="{3BB74277-8229-4B12-867A-5DDCE5B1C601}"/>
    <cellStyle name="Comma 7 4 2 2 6 3" xfId="26959" xr:uid="{BA5B4B88-4C7E-4D8B-BB9A-4CF57B0987D9}"/>
    <cellStyle name="Comma 7 4 2 2 6 4" xfId="14200" xr:uid="{641BD702-6463-4981-A0CF-AAA51C20EC9B}"/>
    <cellStyle name="Comma 7 4 2 2 7" xfId="6653" xr:uid="{29CFA51F-B91D-472A-A88F-AAFA5013ABB0}"/>
    <cellStyle name="Comma 7 4 2 2 7 2" xfId="17033" xr:uid="{FBA6E820-D212-498D-80FB-8B4FB80C0634}"/>
    <cellStyle name="Comma 7 4 2 2 8" xfId="9486" xr:uid="{8CB5331E-1AEC-455D-AAE1-F89A718D0D5C}"/>
    <cellStyle name="Comma 7 4 2 2 8 2" xfId="19866" xr:uid="{CE9FDB0D-8594-4AE0-B6A4-125E9AFF47E1}"/>
    <cellStyle name="Comma 7 4 2 2 9" xfId="24933" xr:uid="{CCF4802F-B647-45E8-8C90-CC8D4F3B2C96}"/>
    <cellStyle name="Comma 7 4 2 3" xfId="1758" xr:uid="{00000000-0005-0000-0000-0000C9020000}"/>
    <cellStyle name="Comma 7 4 2 3 2" xfId="3072" xr:uid="{00000000-0005-0000-0000-000032020000}"/>
    <cellStyle name="Comma 7 4 2 3 2 2" xfId="8152" xr:uid="{401BA277-190E-4F58-9CDB-792EA14258C3}"/>
    <cellStyle name="Comma 7 4 2 3 2 2 2" xfId="28827" xr:uid="{1BA52ECE-26C0-489B-9DA8-F90D8E7B5CE2}"/>
    <cellStyle name="Comma 7 4 2 3 2 2 2 2" xfId="31228" xr:uid="{5DCE9DDA-5CBE-40F0-BC23-B3C9BE848D80}"/>
    <cellStyle name="Comma 7 4 2 3 2 2 2 3" xfId="30769" xr:uid="{C45D28CF-F3F7-4E67-9E26-B73EEE81ED73}"/>
    <cellStyle name="Comma 7 4 2 3 2 2 3" xfId="26589" xr:uid="{A9A6FA3A-10A1-4B81-9A71-7CB43FE46461}"/>
    <cellStyle name="Comma 7 4 2 3 2 2 4" xfId="18532" xr:uid="{C910133E-F186-4795-B306-35F8DAE47591}"/>
    <cellStyle name="Comma 7 4 2 3 2 3" xfId="10985" xr:uid="{823B96D9-B777-4448-AD31-D8BC2D6D8A43}"/>
    <cellStyle name="Comma 7 4 2 3 2 3 2" xfId="21365" xr:uid="{BEC454D6-21FA-4E5F-8080-F82A664B1815}"/>
    <cellStyle name="Comma 7 4 2 3 2 4" xfId="25569" xr:uid="{CF81D0C3-3EE6-4696-89C5-3B1856A97FDC}"/>
    <cellStyle name="Comma 7 4 2 3 2 5" xfId="15699" xr:uid="{332EB8CD-9113-4FBC-B464-DD354E16ECF1}"/>
    <cellStyle name="Comma 7 4 2 3 3" xfId="3615" xr:uid="{00000000-0005-0000-0000-0000C9020000}"/>
    <cellStyle name="Comma 7 4 2 3 4" xfId="4415" xr:uid="{4B720B26-C75C-4226-9681-0209047D1A81}"/>
    <cellStyle name="Comma 7 4 2 3 4 2" xfId="9187" xr:uid="{E632F89A-5B90-4DF6-B4A8-87869941BBE6}"/>
    <cellStyle name="Comma 7 4 2 3 4 2 2" xfId="19567" xr:uid="{3E0F7026-1F8B-4015-9B9C-9294211715B4}"/>
    <cellStyle name="Comma 7 4 2 3 4 2 3" xfId="31081" xr:uid="{F6B95315-CE84-493B-AAC8-03822C5B8988}"/>
    <cellStyle name="Comma 7 4 2 3 4 2 4" xfId="30768" xr:uid="{622C6861-D115-499C-A407-9F5AA1C65C51}"/>
    <cellStyle name="Comma 7 4 2 3 4 3" xfId="12020" xr:uid="{FA9899FA-E822-41AD-AD85-287577806EBE}"/>
    <cellStyle name="Comma 7 4 2 3 4 3 2" xfId="22400" xr:uid="{8A752706-E6EF-403A-ADAD-CC524FFEA0AD}"/>
    <cellStyle name="Comma 7 4 2 3 4 4" xfId="16734" xr:uid="{05687D9F-3A7B-4E08-8C61-4B266BFF80D4}"/>
    <cellStyle name="Comma 7 4 2 3 5" xfId="5631" xr:uid="{8655C0D7-5098-492F-88C6-7F9808A18537}"/>
    <cellStyle name="Comma 7 4 2 3 5 2" xfId="29703" xr:uid="{2CD370FC-BE89-44C6-B960-89019767396E}"/>
    <cellStyle name="Comma 7 4 2 3 5 2 2" xfId="30978" xr:uid="{AB2A1405-E9B2-4D65-9C63-84C25CAAF278}"/>
    <cellStyle name="Comma 7 4 2 3 6" xfId="24442" xr:uid="{E4AF0C8B-5284-4EFA-BE03-D51C5912C1E1}"/>
    <cellStyle name="Comma 7 4 2 3 7" xfId="13580" xr:uid="{2063385F-3AA0-4A2A-AB6F-AE53FCB5E919}"/>
    <cellStyle name="Comma 7 4 2 4" xfId="1759" xr:uid="{00000000-0005-0000-0000-0000CA020000}"/>
    <cellStyle name="Comma 7 4 2 4 2" xfId="3070" xr:uid="{00000000-0005-0000-0000-000033020000}"/>
    <cellStyle name="Comma 7 4 2 4 2 2" xfId="8150" xr:uid="{67EA87D6-BAC2-4F4C-9F76-DC111D6527C8}"/>
    <cellStyle name="Comma 7 4 2 4 2 2 2" xfId="28825" xr:uid="{81AC2B9C-6945-49EA-9AA8-627AEC46B77A}"/>
    <cellStyle name="Comma 7 4 2 4 2 2 3" xfId="27376" xr:uid="{F9B9B077-BD22-4EA8-822A-C1201A44B9CF}"/>
    <cellStyle name="Comma 7 4 2 4 2 2 4" xfId="18530" xr:uid="{2F5165DE-0F18-4DFA-9E76-C6E360EFF2DE}"/>
    <cellStyle name="Comma 7 4 2 4 2 3" xfId="10983" xr:uid="{4286A93B-BC7B-4C0B-8BA9-376812C755B5}"/>
    <cellStyle name="Comma 7 4 2 4 2 3 2" xfId="21363" xr:uid="{E620A8C8-844D-4CA0-B3E5-A5FB7B8181FD}"/>
    <cellStyle name="Comma 7 4 2 4 2 4" xfId="23864" xr:uid="{7A0B68CE-861E-4016-95DE-F4E04C840222}"/>
    <cellStyle name="Comma 7 4 2 4 2 5" xfId="15697" xr:uid="{F666E2A7-9066-44F5-BC43-15818D545E87}"/>
    <cellStyle name="Comma 7 4 2 4 3" xfId="3638" xr:uid="{00000000-0005-0000-0000-0000CA020000}"/>
    <cellStyle name="Comma 7 4 2 4 4" xfId="5632" xr:uid="{FFE912BB-055C-46DF-8818-DF8382E88359}"/>
    <cellStyle name="Comma 7 4 2 4 4 2" xfId="29959" xr:uid="{89796A6F-5040-434A-BAAD-19672D0CD23D}"/>
    <cellStyle name="Comma 7 4 2 4 5" xfId="23067" xr:uid="{769159F0-5C0D-45AD-A13C-86CDBB62F980}"/>
    <cellStyle name="Comma 7 4 2 4 6" xfId="13578" xr:uid="{9800965C-BD53-4754-868D-E5123D35909F}"/>
    <cellStyle name="Comma 7 4 2 5" xfId="1754" xr:uid="{00000000-0005-0000-0000-0000CB020000}"/>
    <cellStyle name="Comma 7 4 2 5 2" xfId="2613" xr:uid="{00000000-0005-0000-0000-000034020000}"/>
    <cellStyle name="Comma 7 4 2 5 2 2" xfId="7738" xr:uid="{264B3417-CBC5-4D83-B7A8-2F55D07895CD}"/>
    <cellStyle name="Comma 7 4 2 5 2 2 2" xfId="18118" xr:uid="{D7BC6FBF-51A4-4330-B851-3EE9DFCAB1C5}"/>
    <cellStyle name="Comma 7 4 2 5 2 3" xfId="10571" xr:uid="{4D31655A-AF45-4744-B266-007F93F7754D}"/>
    <cellStyle name="Comma 7 4 2 5 2 3 2" xfId="20951" xr:uid="{1049E83E-33B6-444A-A210-330810576F5E}"/>
    <cellStyle name="Comma 7 4 2 5 2 4" xfId="27066" xr:uid="{F1FB34C1-7873-4C6B-8ADA-ADE9CE3881D3}"/>
    <cellStyle name="Comma 7 4 2 5 2 5" xfId="26467" xr:uid="{9481BDCD-342A-4F51-B132-7DAB60CB44A7}"/>
    <cellStyle name="Comma 7 4 2 5 2 6" xfId="15285" xr:uid="{D0D03222-D2B4-4757-AF32-F9756CC6E30E}"/>
    <cellStyle name="Comma 7 4 2 5 3" xfId="3673" xr:uid="{00000000-0005-0000-0000-0000CB020000}"/>
    <cellStyle name="Comma 7 4 2 5 4" xfId="5629" xr:uid="{1C4CAF15-8B85-423C-8049-2DF4B15A9E04}"/>
    <cellStyle name="Comma 7 4 2 5 4 2" xfId="29886" xr:uid="{E23FAD94-262E-486E-AC68-65CF7F67F6ED}"/>
    <cellStyle name="Comma 7 4 2 5 5" xfId="22760" xr:uid="{63A9C5F6-EF77-4C6B-870B-B8420B9A6D50}"/>
    <cellStyle name="Comma 7 4 2 5 6" xfId="13001" xr:uid="{CC3099B8-C7CE-44FA-B70E-D2EAEDDB43B9}"/>
    <cellStyle name="Comma 7 4 2 6" xfId="2285" xr:uid="{00000000-0005-0000-0000-00002F020000}"/>
    <cellStyle name="Comma 7 4 2 6 2" xfId="7412" xr:uid="{E4C36005-5EDC-4729-A3E0-E43290015D95}"/>
    <cellStyle name="Comma 7 4 2 6 2 2" xfId="17792" xr:uid="{178E532A-F0CB-4EAF-AFBB-942C78F28E6D}"/>
    <cellStyle name="Comma 7 4 2 6 3" xfId="10245" xr:uid="{C75A9190-3FC3-47E9-9995-2DF8C9F66013}"/>
    <cellStyle name="Comma 7 4 2 6 3 2" xfId="20625" xr:uid="{54290424-A44E-4F48-B2D1-3C3BA61DA7AA}"/>
    <cellStyle name="Comma 7 4 2 6 4" xfId="22817" xr:uid="{A3D6ACC0-116F-4946-83C3-631641F8A836}"/>
    <cellStyle name="Comma 7 4 2 6 5" xfId="26016" xr:uid="{FE68FD12-9154-4AA7-A0C3-CD68D3A9D720}"/>
    <cellStyle name="Comma 7 4 2 6 6" xfId="14959" xr:uid="{6FA8B3BC-ADED-4CC2-8CC3-FFE0A1B68FE5}"/>
    <cellStyle name="Comma 7 4 2 7" xfId="3824" xr:uid="{B14658B2-FCC4-43CD-A4BC-C6FD30075BC7}"/>
    <cellStyle name="Comma 7 4 2 7 2" xfId="8657" xr:uid="{2C356EDD-54BF-4E47-B774-D6E55FADE4F0}"/>
    <cellStyle name="Comma 7 4 2 7 2 2" xfId="19037" xr:uid="{7811949C-31E2-421D-ADBF-A2352D2AA19E}"/>
    <cellStyle name="Comma 7 4 2 7 3" xfId="11490" xr:uid="{6F3A02B3-9DAA-486E-A01B-91AC2E380B47}"/>
    <cellStyle name="Comma 7 4 2 7 3 2" xfId="21870" xr:uid="{56A9FE8D-D055-4A14-AC81-A7470A84DE3E}"/>
    <cellStyle name="Comma 7 4 2 7 4" xfId="26520" xr:uid="{5FBD1249-0C3E-4921-BE51-79EA2CAC9B29}"/>
    <cellStyle name="Comma 7 4 2 7 5" xfId="27751" xr:uid="{91768008-3678-4E3B-BDC5-DF49DC87299E}"/>
    <cellStyle name="Comma 7 4 2 7 6" xfId="16204" xr:uid="{883239F2-5ACA-48AC-92E0-E80092C3F15F}"/>
    <cellStyle name="Comma 7 4 2 8" xfId="4907" xr:uid="{505D3395-F608-44BD-AEA0-71EDAA867C28}"/>
    <cellStyle name="Comma 7 4 2 8 2" xfId="14199" xr:uid="{3D6D5CD5-AE94-4527-93FF-700D5C6AF69C}"/>
    <cellStyle name="Comma 7 4 2 9" xfId="6652" xr:uid="{0A8693F1-C2C0-478E-B194-10661804C34F}"/>
    <cellStyle name="Comma 7 4 2 9 2" xfId="17032" xr:uid="{38F0DE82-D13B-40DA-9557-A7EDD7239E97}"/>
    <cellStyle name="Comma 7 4 3" xfId="518" xr:uid="{00000000-0005-0000-0000-0000CC020000}"/>
    <cellStyle name="Comma 7 4 3 10" xfId="12675" xr:uid="{E6520FE3-3C5C-4157-946D-CBA5C7996F81}"/>
    <cellStyle name="Comma 7 4 3 2" xfId="1761" xr:uid="{00000000-0005-0000-0000-0000CD020000}"/>
    <cellStyle name="Comma 7 4 3 2 2" xfId="3073" xr:uid="{00000000-0005-0000-0000-000036020000}"/>
    <cellStyle name="Comma 7 4 3 2 2 2" xfId="8153" xr:uid="{BF50235C-D9F5-4BE6-8E57-DA842ACA190A}"/>
    <cellStyle name="Comma 7 4 3 2 2 2 2" xfId="28828" xr:uid="{6BC52DD1-A91F-43FE-B3D1-B5A4132182CA}"/>
    <cellStyle name="Comma 7 4 3 2 2 2 3" xfId="26072" xr:uid="{344878CB-20EA-42C7-8ABE-B293196D2670}"/>
    <cellStyle name="Comma 7 4 3 2 2 2 4" xfId="18533" xr:uid="{D22F1899-2944-4CCB-B36A-5E8A124EFFE5}"/>
    <cellStyle name="Comma 7 4 3 2 2 3" xfId="10986" xr:uid="{9DA86617-6C52-4D0B-BB50-D655114B14BB}"/>
    <cellStyle name="Comma 7 4 3 2 2 3 2" xfId="21366" xr:uid="{0D55057B-18DB-43C2-9C52-2A25422470D3}"/>
    <cellStyle name="Comma 7 4 3 2 2 4" xfId="22743" xr:uid="{F680CB1D-9166-446B-BFD5-A9FF7876BB0F}"/>
    <cellStyle name="Comma 7 4 3 2 2 5" xfId="15700" xr:uid="{03C28C1E-303A-4C32-AADB-57485055AA2F}"/>
    <cellStyle name="Comma 7 4 3 2 3" xfId="3666" xr:uid="{00000000-0005-0000-0000-0000CD020000}"/>
    <cellStyle name="Comma 7 4 3 2 4" xfId="5633" xr:uid="{F42C1CC9-4C1E-4C09-96AA-B1331C9CE94A}"/>
    <cellStyle name="Comma 7 4 3 2 4 2" xfId="29961" xr:uid="{CBFC30DF-918A-4635-9F73-C3728EBCA183}"/>
    <cellStyle name="Comma 7 4 3 2 5" xfId="23228" xr:uid="{3B4E2DE3-9C5B-4543-9F55-002A6D0DBA63}"/>
    <cellStyle name="Comma 7 4 3 2 6" xfId="13581" xr:uid="{16383BDD-3E14-46A2-97B6-8F35987451FD}"/>
    <cellStyle name="Comma 7 4 3 3" xfId="1762" xr:uid="{00000000-0005-0000-0000-0000CE020000}"/>
    <cellStyle name="Comma 7 4 3 3 2" xfId="2682" xr:uid="{00000000-0005-0000-0000-000037020000}"/>
    <cellStyle name="Comma 7 4 3 3 2 2" xfId="7806" xr:uid="{9C8CB75C-6DD5-4A6E-8B48-84A31B9706F3}"/>
    <cellStyle name="Comma 7 4 3 3 2 2 2" xfId="18186" xr:uid="{7FFE0B91-DF7A-4B57-B83F-494585391AC3}"/>
    <cellStyle name="Comma 7 4 3 3 2 3" xfId="10639" xr:uid="{61B0738B-6FC2-483F-8B6D-B8217C9393CF}"/>
    <cellStyle name="Comma 7 4 3 3 2 3 2" xfId="21019" xr:uid="{E9091CA8-E1E0-439B-B93F-92F6CEC7289E}"/>
    <cellStyle name="Comma 7 4 3 3 2 4" xfId="15353" xr:uid="{E470E6FC-CA99-4ED1-8669-6D41E198481E}"/>
    <cellStyle name="Comma 7 4 3 3 2 5" xfId="30438" xr:uid="{B1C8CA97-8768-4B9B-AA25-B2978BD9674C}"/>
    <cellStyle name="Comma 7 4 3 3 3" xfId="3617" xr:uid="{00000000-0005-0000-0000-0000CE020000}"/>
    <cellStyle name="Comma 7 4 3 3 4" xfId="5634" xr:uid="{C0C64253-4544-4979-A07F-7EEC2FA73C74}"/>
    <cellStyle name="Comma 7 4 3 3 4 2" xfId="29907" xr:uid="{7158D19A-9FDF-4D3B-84E8-BAA5FCE634A9}"/>
    <cellStyle name="Comma 7 4 3 3 5" xfId="25522" xr:uid="{6F3732D1-E16A-4301-8E3F-B27761CF0255}"/>
    <cellStyle name="Comma 7 4 3 3 6" xfId="13092" xr:uid="{74843E64-0A04-40DD-9985-1B3D8C252F4E}"/>
    <cellStyle name="Comma 7 4 3 4" xfId="1760" xr:uid="{00000000-0005-0000-0000-0000CF020000}"/>
    <cellStyle name="Comma 7 4 3 4 2" xfId="3816" xr:uid="{D8562F3A-33C0-47DC-9768-B5E4819A23FF}"/>
    <cellStyle name="Comma 7 4 3 4 2 2" xfId="8650" xr:uid="{0C5A08FC-7258-4858-96EB-178F2F1D7D2A}"/>
    <cellStyle name="Comma 7 4 3 4 2 2 2" xfId="19030" xr:uid="{61DE5C44-A3CE-4400-870E-4156CE6AF8D3}"/>
    <cellStyle name="Comma 7 4 3 4 2 3" xfId="11483" xr:uid="{640F1C62-E8E9-475D-A089-FC636808A532}"/>
    <cellStyle name="Comma 7 4 3 4 2 3 2" xfId="21863" xr:uid="{12B6440F-867B-4044-B185-A1865D631395}"/>
    <cellStyle name="Comma 7 4 3 4 2 4" xfId="26145" xr:uid="{552BB63E-C010-4D93-B642-D969AD86307D}"/>
    <cellStyle name="Comma 7 4 3 4 2 5" xfId="28036" xr:uid="{EBF27C3A-2657-4D29-AF37-80CC896DFA93}"/>
    <cellStyle name="Comma 7 4 3 4 2 6" xfId="16197" xr:uid="{2B3F23E8-0972-4367-BA90-49DE4C62D40D}"/>
    <cellStyle name="Comma 7 4 3 4 3" xfId="24369" xr:uid="{6022CDEA-3303-4688-AF3E-2A06F16DFF68}"/>
    <cellStyle name="Comma 7 4 3 5" xfId="4131" xr:uid="{0C3AEDB6-47D3-4532-AD9F-B747C0D3D348}"/>
    <cellStyle name="Comma 7 4 3 5 2" xfId="8903" xr:uid="{A9D57613-0647-4252-A7DE-F96ACE4D2F25}"/>
    <cellStyle name="Comma 7 4 3 5 2 2" xfId="29010" xr:uid="{3223FC18-17D2-4449-8BCE-D3331DED2D0C}"/>
    <cellStyle name="Comma 7 4 3 5 2 3" xfId="28252" xr:uid="{6C9C8208-8D55-4D64-89B3-93B3A9FA53DD}"/>
    <cellStyle name="Comma 7 4 3 5 2 4" xfId="19283" xr:uid="{6A93D2D0-E2DE-4958-873C-7C9307DAE259}"/>
    <cellStyle name="Comma 7 4 3 5 2 5" xfId="31015" xr:uid="{AE91DB1F-9BFA-4E40-ABB4-055D676741C7}"/>
    <cellStyle name="Comma 7 4 3 5 3" xfId="11736" xr:uid="{5DBDEE2F-CB0E-48E9-B894-F3528BA102EF}"/>
    <cellStyle name="Comma 7 4 3 5 3 2" xfId="22116" xr:uid="{E35B95DF-9B87-4BFF-AE1A-40656154C09C}"/>
    <cellStyle name="Comma 7 4 3 5 4" xfId="24381" xr:uid="{64CB99C8-9B2C-4180-A06C-88ADD89B3129}"/>
    <cellStyle name="Comma 7 4 3 5 5" xfId="16450" xr:uid="{6D5896D9-6706-4E56-88C1-BCFB3F2F4844}"/>
    <cellStyle name="Comma 7 4 3 6" xfId="4909" xr:uid="{DA85075F-94FB-48B1-8890-E36FF3FD70B4}"/>
    <cellStyle name="Comma 7 4 3 6 2" xfId="28141" xr:uid="{4CFE3330-324B-4455-BD55-4159D7D6A5AB}"/>
    <cellStyle name="Comma 7 4 3 6 3" xfId="26163" xr:uid="{BF794F05-5DEE-469D-99FD-CB721AD9A86F}"/>
    <cellStyle name="Comma 7 4 3 6 4" xfId="14201" xr:uid="{253B09F4-F27C-4B2A-ABB8-76CC41B86518}"/>
    <cellStyle name="Comma 7 4 3 7" xfId="6654" xr:uid="{EFDA9DAE-3A68-43F3-A939-F094E59796C1}"/>
    <cellStyle name="Comma 7 4 3 7 2" xfId="27057" xr:uid="{FC4F1DFA-571F-4A4A-A501-8420725FAAB2}"/>
    <cellStyle name="Comma 7 4 3 7 3" xfId="26152" xr:uid="{E58BB649-B87C-4009-B139-0A916F21407C}"/>
    <cellStyle name="Comma 7 4 3 7 4" xfId="17034" xr:uid="{128962EE-7DCA-4045-9132-C4B3DF290F4F}"/>
    <cellStyle name="Comma 7 4 3 8" xfId="9487" xr:uid="{51EE6ED6-E2E0-4CED-910B-E529C0164812}"/>
    <cellStyle name="Comma 7 4 3 8 2" xfId="19867" xr:uid="{30253037-7FE3-4B81-8FD0-86D6676B1E60}"/>
    <cellStyle name="Comma 7 4 3 9" xfId="24011" xr:uid="{518B04B8-B99A-4BF2-90A8-E4814A881679}"/>
    <cellStyle name="Comma 7 4 4" xfId="519" xr:uid="{00000000-0005-0000-0000-0000D0020000}"/>
    <cellStyle name="Comma 7 4 4 10" xfId="13582" xr:uid="{8F87A287-EAB1-4464-80D3-D813300FA58E}"/>
    <cellStyle name="Comma 7 4 4 2" xfId="1764" xr:uid="{00000000-0005-0000-0000-0000D1020000}"/>
    <cellStyle name="Comma 7 4 4 2 2" xfId="25673" xr:uid="{87CCBCDE-2E7E-4962-9235-BD2EE4E989AF}"/>
    <cellStyle name="Comma 7 4 4 2 2 2" xfId="29795" xr:uid="{FD56B18F-F2A1-4404-84AA-2710BD5F70E9}"/>
    <cellStyle name="Comma 7 4 4 2 2 2 2" xfId="30771" xr:uid="{319C5315-1AFF-4ADF-8B9D-E9FDD8A5291F}"/>
    <cellStyle name="Comma 7 4 4 2 3" xfId="24977" xr:uid="{BAF6A2DD-6226-43D4-A684-8150AEF97C75}"/>
    <cellStyle name="Comma 7 4 4 2 4" xfId="30057" xr:uid="{75B74586-5889-4F8A-8B94-D1B0980FFA5F}"/>
    <cellStyle name="Comma 7 4 4 3" xfId="1765" xr:uid="{00000000-0005-0000-0000-0000D2020000}"/>
    <cellStyle name="Comma 7 4 4 4" xfId="1763" xr:uid="{00000000-0005-0000-0000-0000D3020000}"/>
    <cellStyle name="Comma 7 4 4 5" xfId="4416" xr:uid="{A79976AD-E645-441A-AD6C-97FE5F3FEE87}"/>
    <cellStyle name="Comma 7 4 4 5 2" xfId="9188" xr:uid="{5CEDBA4A-068F-49F2-8742-EED7FB556728}"/>
    <cellStyle name="Comma 7 4 4 5 2 2" xfId="19568" xr:uid="{C1D73A54-DF06-43E1-B02D-70138DAC0F65}"/>
    <cellStyle name="Comma 7 4 4 5 2 3" xfId="31082" xr:uid="{54FF0A26-6FC3-46E7-B541-2D3D4C7445BB}"/>
    <cellStyle name="Comma 7 4 4 5 2 4" xfId="30770" xr:uid="{9E45CC61-8D14-4306-AE88-07132C06F482}"/>
    <cellStyle name="Comma 7 4 4 5 3" xfId="12021" xr:uid="{F1F12C03-26D3-472A-A199-CA3BBADF4FF8}"/>
    <cellStyle name="Comma 7 4 4 5 3 2" xfId="22401" xr:uid="{D0600EDC-19A8-4DBE-B021-6AD9B46BC449}"/>
    <cellStyle name="Comma 7 4 4 5 4" xfId="16735" xr:uid="{E03EF074-59AE-4958-9A55-F8150CEC62AC}"/>
    <cellStyle name="Comma 7 4 4 6" xfId="4910" xr:uid="{B5894034-0CBE-4849-944D-A2145E2BA423}"/>
    <cellStyle name="Comma 7 4 4 6 2" xfId="14202" xr:uid="{E0144BC8-5106-4878-99BF-3ABA15849A30}"/>
    <cellStyle name="Comma 7 4 4 7" xfId="6655" xr:uid="{1CE7CD24-6A9B-47E4-A2C8-994D2158C902}"/>
    <cellStyle name="Comma 7 4 4 7 2" xfId="17035" xr:uid="{9A7E1A0B-0986-4842-8671-42445014E238}"/>
    <cellStyle name="Comma 7 4 4 8" xfId="9488" xr:uid="{0AFF9412-21A3-490D-997B-AFB0902370A2}"/>
    <cellStyle name="Comma 7 4 4 8 2" xfId="19868" xr:uid="{2A59CC9B-4745-4CEF-9C04-AE114DA413E5}"/>
    <cellStyle name="Comma 7 4 4 9" xfId="25013" xr:uid="{DA3D3D37-93EA-45C0-8D23-6DE1759E4E8B}"/>
    <cellStyle name="Comma 7 4 5" xfId="1766" xr:uid="{00000000-0005-0000-0000-0000D4020000}"/>
    <cellStyle name="Comma 7 4 5 2" xfId="2877" xr:uid="{00000000-0005-0000-0000-000039020000}"/>
    <cellStyle name="Comma 7 4 5 2 2" xfId="7994" xr:uid="{3436F44C-B494-4C12-B062-B05AE390F7DB}"/>
    <cellStyle name="Comma 7 4 5 2 2 2" xfId="28137" xr:uid="{C4C8EBBF-1363-4EDA-8249-8E2FAC6E891D}"/>
    <cellStyle name="Comma 7 4 5 2 2 2 2" xfId="31202" xr:uid="{C4434D6B-27E6-4DB2-B5C6-11D236A9EB9B}"/>
    <cellStyle name="Comma 7 4 5 2 2 2 3" xfId="30772" xr:uid="{5B586058-E49A-4F5A-A031-B1916C57A197}"/>
    <cellStyle name="Comma 7 4 5 2 2 3" xfId="28408" xr:uid="{A8388C42-FB4F-4E71-9665-28D8309C8F99}"/>
    <cellStyle name="Comma 7 4 5 2 2 4" xfId="18374" xr:uid="{010E3599-4041-494C-9E8B-47211047F9C8}"/>
    <cellStyle name="Comma 7 4 5 2 3" xfId="10827" xr:uid="{E234D908-EA01-4B18-A72C-F9A351E71EA5}"/>
    <cellStyle name="Comma 7 4 5 2 3 2" xfId="21207" xr:uid="{92EF256B-DCA1-4DAD-A75D-2632903337D1}"/>
    <cellStyle name="Comma 7 4 5 2 4" xfId="23631" xr:uid="{3DF51C16-BD7D-45E9-821B-7CB0DAC33938}"/>
    <cellStyle name="Comma 7 4 5 2 5" xfId="15541" xr:uid="{39C585DA-A2B8-4368-A749-A353297DF4B4}"/>
    <cellStyle name="Comma 7 4 5 3" xfId="3557" xr:uid="{00000000-0005-0000-0000-0000D4020000}"/>
    <cellStyle name="Comma 7 4 5 4" xfId="5635" xr:uid="{F25F8ABD-E47B-4ED6-8D3F-4A5C88232BBD}"/>
    <cellStyle name="Comma 7 4 5 4 2" xfId="29845" xr:uid="{4B10996F-A14C-46DD-8C2F-249591EC5D98}"/>
    <cellStyle name="Comma 7 4 5 5" xfId="24303" xr:uid="{34F8396F-3D25-4222-B311-5C22B2557EDE}"/>
    <cellStyle name="Comma 7 4 5 6" xfId="13373" xr:uid="{BD057F28-3B5C-4119-8DED-40BF81C07833}"/>
    <cellStyle name="Comma 7 4 6" xfId="1767" xr:uid="{00000000-0005-0000-0000-0000D5020000}"/>
    <cellStyle name="Comma 7 4 6 2" xfId="2450" xr:uid="{00000000-0005-0000-0000-00003A020000}"/>
    <cellStyle name="Comma 7 4 6 2 2" xfId="7575" xr:uid="{0EC8745B-CADC-4E90-A2A4-B929D2A07332}"/>
    <cellStyle name="Comma 7 4 6 2 2 2" xfId="17955" xr:uid="{8DAB496C-B792-4CAD-B564-5C584D52771C}"/>
    <cellStyle name="Comma 7 4 6 2 3" xfId="10408" xr:uid="{E940CE41-6AA0-4542-ADA4-02A6AA67B06A}"/>
    <cellStyle name="Comma 7 4 6 2 3 2" xfId="20788" xr:uid="{FD7A1908-EC3C-4637-BA0B-59DE488C5758}"/>
    <cellStyle name="Comma 7 4 6 2 4" xfId="28250" xr:uid="{97D421FA-B512-4A65-9020-4AD1C995F528}"/>
    <cellStyle name="Comma 7 4 6 2 5" xfId="27195" xr:uid="{0F71882D-9EE9-4AF9-BB8E-5D4AE3A4E7BE}"/>
    <cellStyle name="Comma 7 4 6 2 6" xfId="15122" xr:uid="{284E2CD2-1AE5-4730-B259-FED1EA434687}"/>
    <cellStyle name="Comma 7 4 6 3" xfId="3598" xr:uid="{00000000-0005-0000-0000-0000D5020000}"/>
    <cellStyle name="Comma 7 4 6 4" xfId="5636" xr:uid="{21A9B409-13AB-40F1-85E0-8DA63EC6AEB6}"/>
    <cellStyle name="Comma 7 4 6 4 2" xfId="29860" xr:uid="{805902E2-1874-4F43-B319-8A070BE8AB08}"/>
    <cellStyle name="Comma 7 4 6 5" xfId="25568" xr:uid="{10683595-BF23-4CD4-A616-26D637111E13}"/>
    <cellStyle name="Comma 7 4 6 6" xfId="12838" xr:uid="{0809ABC4-139C-4EA3-B4E0-B861784C5782}"/>
    <cellStyle name="Comma 7 4 7" xfId="1753" xr:uid="{00000000-0005-0000-0000-0000D6020000}"/>
    <cellStyle name="Comma 7 4 7 2" xfId="2204" xr:uid="{00000000-0005-0000-0000-00002E020000}"/>
    <cellStyle name="Comma 7 4 7 2 2" xfId="7331" xr:uid="{31F03D0B-5349-4749-B7D7-0B78895A88A5}"/>
    <cellStyle name="Comma 7 4 7 2 2 2" xfId="17711" xr:uid="{F4B4C7F2-E13A-4989-B108-93D02447DCAB}"/>
    <cellStyle name="Comma 7 4 7 2 3" xfId="10164" xr:uid="{BB85DFE3-E287-438D-B6A4-802C96684C4D}"/>
    <cellStyle name="Comma 7 4 7 2 3 2" xfId="20544" xr:uid="{906FE7D4-FA9C-4C0E-83E2-8D42A9C15F0F}"/>
    <cellStyle name="Comma 7 4 7 2 4" xfId="26243" xr:uid="{339CF1EF-81BC-4493-A9F7-6146948D3329}"/>
    <cellStyle name="Comma 7 4 7 2 5" xfId="27631" xr:uid="{E101F0AA-CAB3-44BF-99B8-EFD37EC09B6D}"/>
    <cellStyle name="Comma 7 4 7 2 6" xfId="14878" xr:uid="{160A4B17-A6AC-42DF-8C9C-AE7E27C74696}"/>
    <cellStyle name="Comma 7 4 7 3" xfId="3586" xr:uid="{00000000-0005-0000-0000-0000D6020000}"/>
    <cellStyle name="Comma 7 4 7 4" xfId="23783" xr:uid="{809982DD-55F7-4340-A2D8-962BFBBD17E2}"/>
    <cellStyle name="Comma 7 4 8" xfId="3872" xr:uid="{6D2C64E3-2EB5-4B5F-AB7C-2CFD353A925B}"/>
    <cellStyle name="Comma 7 4 8 2" xfId="8704" xr:uid="{418BB3BF-3B1D-4B63-9BA4-95B5E7B8F262}"/>
    <cellStyle name="Comma 7 4 8 2 2" xfId="19084" xr:uid="{6EB814DC-1EEE-4F0F-9A34-5AF4EF51B40F}"/>
    <cellStyle name="Comma 7 4 8 3" xfId="11537" xr:uid="{D5273CD8-F233-422C-8111-01D3A8CC2859}"/>
    <cellStyle name="Comma 7 4 8 3 2" xfId="21917" xr:uid="{C4937901-0BE3-44C0-B3B0-3522436B49CC}"/>
    <cellStyle name="Comma 7 4 8 4" xfId="26606" xr:uid="{208E59B3-CE85-479B-9D7C-C1E8DADA5EC0}"/>
    <cellStyle name="Comma 7 4 8 5" xfId="26557" xr:uid="{69AD928B-C453-4838-ACD3-276462F0F02B}"/>
    <cellStyle name="Comma 7 4 8 6" xfId="16251" xr:uid="{02070642-8455-4E33-9387-9A0B89000FF9}"/>
    <cellStyle name="Comma 7 4 9" xfId="4906" xr:uid="{AB73B4F1-1147-49B8-BA9C-978935F8249C}"/>
    <cellStyle name="Comma 7 4 9 2" xfId="26524" xr:uid="{A999B94A-0626-4C4E-9E27-FDD4334FC110}"/>
    <cellStyle name="Comma 7 4 9 3" xfId="26850" xr:uid="{95DD793D-BD7E-4FCF-A213-6E764638978F}"/>
    <cellStyle name="Comma 7 4 9 4" xfId="14198" xr:uid="{5569E507-C9A7-4281-98A1-8AC6F1D59175}"/>
    <cellStyle name="Comma 7 5" xfId="520" xr:uid="{00000000-0005-0000-0000-0000D7020000}"/>
    <cellStyle name="Comma 7 5 10" xfId="6656" xr:uid="{5646055F-E7BE-4976-8537-AD1E59322F6A}"/>
    <cellStyle name="Comma 7 5 10 2" xfId="17036" xr:uid="{CE0E45D4-7EE2-4722-BC34-D70527B4C2C8}"/>
    <cellStyle name="Comma 7 5 11" xfId="9489" xr:uid="{7717B620-F26A-4871-B6F1-33D9316F7E93}"/>
    <cellStyle name="Comma 7 5 11 2" xfId="19869" xr:uid="{D05A5041-035E-485E-94FC-5DD078A197C5}"/>
    <cellStyle name="Comma 7 5 12" xfId="22919" xr:uid="{69324D7E-F973-4021-B3C7-B6AD117E2B83}"/>
    <cellStyle name="Comma 7 5 13" xfId="12518" xr:uid="{37A7B014-FB51-47D1-AB9F-B6D1A1CCDEAE}"/>
    <cellStyle name="Comma 7 5 2" xfId="521" xr:uid="{00000000-0005-0000-0000-0000D8020000}"/>
    <cellStyle name="Comma 7 5 2 10" xfId="23732" xr:uid="{7271B6E7-9EC8-45ED-A39F-6A2EE9205006}"/>
    <cellStyle name="Comma 7 5 2 11" xfId="12676" xr:uid="{E3C414B1-985B-448E-A888-8F93AF525D4B}"/>
    <cellStyle name="Comma 7 5 2 2" xfId="522" xr:uid="{00000000-0005-0000-0000-0000D9020000}"/>
    <cellStyle name="Comma 7 5 2 2 2" xfId="1771" xr:uid="{00000000-0005-0000-0000-0000DA020000}"/>
    <cellStyle name="Comma 7 5 2 2 2 2" xfId="24739" xr:uid="{CE9739E2-0E6C-4012-8352-FEFC55D4E5E8}"/>
    <cellStyle name="Comma 7 5 2 2 2 2 2" xfId="29820" xr:uid="{5C6E918E-4939-45E8-B81B-2BB9443B9369}"/>
    <cellStyle name="Comma 7 5 2 2 2 2 2 2" xfId="30774" xr:uid="{8331577E-3BE0-4863-9249-C2E29EC91883}"/>
    <cellStyle name="Comma 7 5 2 2 2 3" xfId="25615" xr:uid="{E11AB7C8-071A-4B09-83C8-46783A515B04}"/>
    <cellStyle name="Comma 7 5 2 2 2 4" xfId="30058" xr:uid="{EDBA2B5F-6CEF-4901-AC0B-962DF8EC9CB1}"/>
    <cellStyle name="Comma 7 5 2 2 3" xfId="1772" xr:uid="{00000000-0005-0000-0000-0000DB020000}"/>
    <cellStyle name="Comma 7 5 2 2 3 2" xfId="27030" xr:uid="{4FA6F6FF-3998-4705-9D32-C8FCE46C3B75}"/>
    <cellStyle name="Comma 7 5 2 2 3 3" xfId="27386" xr:uid="{6C331F4C-E5CD-4B44-968E-0F45ABC4B5DD}"/>
    <cellStyle name="Comma 7 5 2 2 4" xfId="1770" xr:uid="{00000000-0005-0000-0000-0000DC020000}"/>
    <cellStyle name="Comma 7 5 2 2 5" xfId="4913" xr:uid="{292E7043-3ECC-4B86-8A68-9553D6F91E71}"/>
    <cellStyle name="Comma 7 5 2 2 5 2" xfId="26639" xr:uid="{499C625A-4CCE-4EF2-A8EA-D9B86F988028}"/>
    <cellStyle name="Comma 7 5 2 2 5 2 2" xfId="31180" xr:uid="{87B6A0FC-0A0D-4749-B9C8-431AB1B2B79E}"/>
    <cellStyle name="Comma 7 5 2 2 5 2 3" xfId="30773" xr:uid="{6B021D7B-467E-41E0-86AE-C149D8B144C3}"/>
    <cellStyle name="Comma 7 5 2 2 5 3" xfId="28695" xr:uid="{9658C0DE-99BE-4E79-987E-4296B294C41E}"/>
    <cellStyle name="Comma 7 5 2 2 5 4" xfId="14205" xr:uid="{5B1BE0DE-DB06-4CD0-9D5C-33FEDCF65142}"/>
    <cellStyle name="Comma 7 5 2 2 6" xfId="6658" xr:uid="{D1C9BAC6-1A7E-4DF8-AC19-F1503F2DB7E5}"/>
    <cellStyle name="Comma 7 5 2 2 6 2" xfId="17038" xr:uid="{F5D565DB-66DB-4426-83FE-CA2C1B834E84}"/>
    <cellStyle name="Comma 7 5 2 2 7" xfId="9491" xr:uid="{6A31CE58-6B40-4C65-BC91-7AFB0091B658}"/>
    <cellStyle name="Comma 7 5 2 2 7 2" xfId="19871" xr:uid="{0210F76D-6388-4692-9950-53EF0FA1D003}"/>
    <cellStyle name="Comma 7 5 2 2 8" xfId="23886" xr:uid="{5D62CAE4-9906-433E-88E3-AABC571647DB}"/>
    <cellStyle name="Comma 7 5 2 2 9" xfId="13583" xr:uid="{83868C91-B072-4CE9-B1C4-182C922D8C7E}"/>
    <cellStyle name="Comma 7 5 2 3" xfId="1773" xr:uid="{00000000-0005-0000-0000-0000DD020000}"/>
    <cellStyle name="Comma 7 5 2 3 2" xfId="2683" xr:uid="{00000000-0005-0000-0000-00003E020000}"/>
    <cellStyle name="Comma 7 5 2 3 2 2" xfId="7807" xr:uid="{D680A6ED-2E5B-494C-B20D-A469A372655C}"/>
    <cellStyle name="Comma 7 5 2 3 2 2 2" xfId="18187" xr:uid="{C2A50A2D-2117-475D-8CF9-BB8184BA4D36}"/>
    <cellStyle name="Comma 7 5 2 3 2 3" xfId="10640" xr:uid="{8F13F77B-5886-4B31-9A6B-6F7BBF4680C1}"/>
    <cellStyle name="Comma 7 5 2 3 2 3 2" xfId="21020" xr:uid="{806E31E5-44E7-4543-8EE7-D88714002892}"/>
    <cellStyle name="Comma 7 5 2 3 2 4" xfId="15354" xr:uid="{2B1DDC52-F985-4BDE-9709-0D693B7B1532}"/>
    <cellStyle name="Comma 7 5 2 3 2 5" xfId="30439" xr:uid="{4C69A4F6-066B-4602-A2FB-2507B99DA2D3}"/>
    <cellStyle name="Comma 7 5 2 3 3" xfId="3604" xr:uid="{00000000-0005-0000-0000-0000DD020000}"/>
    <cellStyle name="Comma 7 5 2 3 4" xfId="5637" xr:uid="{22F7C8BC-3E9A-4B2A-806B-9A80343B7F05}"/>
    <cellStyle name="Comma 7 5 2 3 4 2" xfId="29755" xr:uid="{CB335343-DFF7-47C9-BAD2-5555E0887C81}"/>
    <cellStyle name="Comma 7 5 2 3 5" xfId="24910" xr:uid="{F8A8837A-C407-4E3F-923E-3AFB3C58AF5E}"/>
    <cellStyle name="Comma 7 5 2 3 6" xfId="13094" xr:uid="{D1E8E6CF-0015-404D-A40C-C30BA51A8475}"/>
    <cellStyle name="Comma 7 5 2 4" xfId="1774" xr:uid="{00000000-0005-0000-0000-0000DE020000}"/>
    <cellStyle name="Comma 7 5 2 4 2" xfId="4661" xr:uid="{2293452D-99F2-4CAD-A165-3292E92C43D0}"/>
    <cellStyle name="Comma 7 5 2 4 2 2" xfId="9410" xr:uid="{8490B5E4-6184-4B5A-B643-0B3560AA6B22}"/>
    <cellStyle name="Comma 7 5 2 4 2 2 2" xfId="19790" xr:uid="{FCFB48EE-F3DA-40D4-827B-447D467F4461}"/>
    <cellStyle name="Comma 7 5 2 4 2 2 3" xfId="31109" xr:uid="{F6B2EA94-75BA-4FE9-BA97-825E66BAC5CD}"/>
    <cellStyle name="Comma 7 5 2 4 2 2 4" xfId="30775" xr:uid="{9413EA06-846F-4538-A8B6-AC9D9CB1956E}"/>
    <cellStyle name="Comma 7 5 2 4 2 3" xfId="12243" xr:uid="{6AD03675-E70A-43EC-8DE8-396BC8465545}"/>
    <cellStyle name="Comma 7 5 2 4 2 3 2" xfId="22623" xr:uid="{389CCCCB-5BE5-4301-9249-F53BBA9D0DA1}"/>
    <cellStyle name="Comma 7 5 2 4 2 4" xfId="26518" xr:uid="{70ABF6DC-7723-4A8F-99BB-4DB503F16498}"/>
    <cellStyle name="Comma 7 5 2 4 2 5" xfId="28688" xr:uid="{797ADB1F-1EB8-4FFC-B4C7-4F772DF04221}"/>
    <cellStyle name="Comma 7 5 2 4 2 6" xfId="16957" xr:uid="{54EA9394-C352-4F3E-8333-563BD2D23845}"/>
    <cellStyle name="Comma 7 5 2 4 3" xfId="23108" xr:uid="{4651104D-9B11-4DF9-AF50-B53CB8D8197E}"/>
    <cellStyle name="Comma 7 5 2 4 3 2" xfId="29909" xr:uid="{FC352166-CC94-4832-943B-05E380014AC4}"/>
    <cellStyle name="Comma 7 5 2 4 4" xfId="30021" xr:uid="{F9CFF630-ED37-41F2-88D7-D77DA160E269}"/>
    <cellStyle name="Comma 7 5 2 5" xfId="1769" xr:uid="{00000000-0005-0000-0000-0000DF020000}"/>
    <cellStyle name="Comma 7 5 2 5 2" xfId="22841" xr:uid="{D1DB451F-6159-4A74-9B86-700896744C6A}"/>
    <cellStyle name="Comma 7 5 2 5 3" xfId="23334" xr:uid="{93AFDCE7-C4AA-4008-818F-D54818BF790E}"/>
    <cellStyle name="Comma 7 5 2 6" xfId="4132" xr:uid="{6C3FB44E-C3DD-459C-9389-910BF7DB3F9C}"/>
    <cellStyle name="Comma 7 5 2 6 2" xfId="8904" xr:uid="{A90DD8B8-339C-4DFD-9955-5E5A304CC0C4}"/>
    <cellStyle name="Comma 7 5 2 6 2 2" xfId="19284" xr:uid="{B57EC07F-43BA-45E8-95C3-065ABF189734}"/>
    <cellStyle name="Comma 7 5 2 6 3" xfId="11737" xr:uid="{BB3C0E05-D031-4229-ABCD-7D9AF0680012}"/>
    <cellStyle name="Comma 7 5 2 6 3 2" xfId="22117" xr:uid="{EA49C380-52C9-4106-9534-2C5AB97684E3}"/>
    <cellStyle name="Comma 7 5 2 6 4" xfId="26569" xr:uid="{13B4D00C-BF5B-4937-9643-02477EBF71E3}"/>
    <cellStyle name="Comma 7 5 2 6 5" xfId="26506" xr:uid="{AFC1D15D-FE69-4DC5-A4C1-3A148A010EFD}"/>
    <cellStyle name="Comma 7 5 2 6 6" xfId="16451" xr:uid="{1ECDBD2A-CFE2-498B-8B43-F4E11D0599D1}"/>
    <cellStyle name="Comma 7 5 2 7" xfId="4912" xr:uid="{2FF2228D-1314-47F7-A649-B753533FBC8D}"/>
    <cellStyle name="Comma 7 5 2 7 2" xfId="27243" xr:uid="{C4EC5E6E-8F0B-49C6-9EB5-C71C495229DB}"/>
    <cellStyle name="Comma 7 5 2 7 3" xfId="27798" xr:uid="{6DAD2BEF-7EBF-4C6E-A116-18EA70E465FB}"/>
    <cellStyle name="Comma 7 5 2 7 4" xfId="14204" xr:uid="{4BE345BD-8721-4E6B-966D-99DA1638117A}"/>
    <cellStyle name="Comma 7 5 2 8" xfId="6657" xr:uid="{1C3ECEF6-26DB-46B5-BD5A-292C97DA5F61}"/>
    <cellStyle name="Comma 7 5 2 8 2" xfId="17037" xr:uid="{9B548DB4-02BF-4262-AC9A-890BCBFFCE8F}"/>
    <cellStyle name="Comma 7 5 2 9" xfId="9490" xr:uid="{7A9069B7-FCFB-48A7-B514-C0CD8B93DE19}"/>
    <cellStyle name="Comma 7 5 2 9 2" xfId="19870" xr:uid="{C0F14D28-BF11-45A9-8B65-1362B87914A1}"/>
    <cellStyle name="Comma 7 5 3" xfId="523" xr:uid="{00000000-0005-0000-0000-0000E0020000}"/>
    <cellStyle name="Comma 7 5 3 10" xfId="13584" xr:uid="{B1FF3BE9-35A9-4F2E-AB1A-162D9D826A92}"/>
    <cellStyle name="Comma 7 5 3 2" xfId="1776" xr:uid="{00000000-0005-0000-0000-0000E1020000}"/>
    <cellStyle name="Comma 7 5 3 2 2" xfId="22792" xr:uid="{0F83F840-92B1-4135-BB5C-61014B1EB3FA}"/>
    <cellStyle name="Comma 7 5 3 2 2 2" xfId="29799" xr:uid="{E1BC0F88-3013-4A17-86BC-D393EC6A12C2}"/>
    <cellStyle name="Comma 7 5 3 2 2 2 2" xfId="30777" xr:uid="{0405C4BC-9FA5-4E1C-AE2C-0E8E035E6E55}"/>
    <cellStyle name="Comma 7 5 3 2 3" xfId="24071" xr:uid="{8A811A5F-863A-432D-8845-82D7A335A18F}"/>
    <cellStyle name="Comma 7 5 3 2 3 2" xfId="26964" xr:uid="{ACD1A0F0-669A-46F3-822C-B3E39EEFFB34}"/>
    <cellStyle name="Comma 7 5 3 2 4" xfId="30059" xr:uid="{4003CD9E-9CDC-471A-80E3-40C67E7AE6F3}"/>
    <cellStyle name="Comma 7 5 3 3" xfId="1777" xr:uid="{00000000-0005-0000-0000-0000E2020000}"/>
    <cellStyle name="Comma 7 5 3 4" xfId="1775" xr:uid="{00000000-0005-0000-0000-0000E3020000}"/>
    <cellStyle name="Comma 7 5 3 4 2" xfId="25794" xr:uid="{C46FFFC4-5367-43D9-A0F2-883957F7948E}"/>
    <cellStyle name="Comma 7 5 3 4 3" xfId="25050" xr:uid="{B860A217-F0E0-4C8F-8370-1FADC8BB8F47}"/>
    <cellStyle name="Comma 7 5 3 5" xfId="4417" xr:uid="{C9503F72-C980-4EA6-9C7B-463E12EBFCF4}"/>
    <cellStyle name="Comma 7 5 3 5 2" xfId="9189" xr:uid="{5A1C26EA-F208-48EE-86DD-9FFC88BAFD19}"/>
    <cellStyle name="Comma 7 5 3 5 2 2" xfId="19569" xr:uid="{FCD690AC-5AC5-4154-904A-D83197D1328E}"/>
    <cellStyle name="Comma 7 5 3 5 2 3" xfId="31083" xr:uid="{D2DA8AD8-9203-46A4-840D-08F9276927A9}"/>
    <cellStyle name="Comma 7 5 3 5 2 4" xfId="30776" xr:uid="{ADEA8ABE-EF1C-4EE3-B196-098AA0C6560D}"/>
    <cellStyle name="Comma 7 5 3 5 3" xfId="12022" xr:uid="{FE1AF542-490F-455D-B3A3-CBC2CF555370}"/>
    <cellStyle name="Comma 7 5 3 5 3 2" xfId="22402" xr:uid="{00BE9369-0DF0-4924-8996-08D0CF6B80B1}"/>
    <cellStyle name="Comma 7 5 3 5 4" xfId="26390" xr:uid="{6B4CBF57-0C58-4E6E-8425-E119C9F18CE3}"/>
    <cellStyle name="Comma 7 5 3 5 5" xfId="26812" xr:uid="{2D16A3FA-6801-4321-9577-5BCA3F3D3CF6}"/>
    <cellStyle name="Comma 7 5 3 5 6" xfId="16736" xr:uid="{16B91357-5D72-4047-8D44-EA5C0437341A}"/>
    <cellStyle name="Comma 7 5 3 6" xfId="4914" xr:uid="{52DF5D1D-58FF-4F8F-A9B2-66477038F575}"/>
    <cellStyle name="Comma 7 5 3 6 2" xfId="27201" xr:uid="{6326BB40-03C3-4902-9C37-66E177A6EE9F}"/>
    <cellStyle name="Comma 7 5 3 6 3" xfId="26126" xr:uid="{8D6A2465-16E8-4E6F-A741-2AF012D9129F}"/>
    <cellStyle name="Comma 7 5 3 6 4" xfId="14206" xr:uid="{B4665CA3-479F-4BA8-B01A-97C19FE4190B}"/>
    <cellStyle name="Comma 7 5 3 7" xfId="6659" xr:uid="{1AFEB5F0-FB19-4185-86EE-541F27F587A7}"/>
    <cellStyle name="Comma 7 5 3 7 2" xfId="17039" xr:uid="{958F4867-4E4C-4A39-88B9-A6A66A6A68B3}"/>
    <cellStyle name="Comma 7 5 3 8" xfId="9492" xr:uid="{4B8908AE-1128-4C15-8990-7885F7F4F125}"/>
    <cellStyle name="Comma 7 5 3 8 2" xfId="19872" xr:uid="{57CCC8A8-3DAE-4B38-9E91-BA0D903C5B64}"/>
    <cellStyle name="Comma 7 5 3 9" xfId="25476" xr:uid="{07803372-5954-4D9E-9D44-7FB4212F89A6}"/>
    <cellStyle name="Comma 7 5 4" xfId="524" xr:uid="{00000000-0005-0000-0000-0000E4020000}"/>
    <cellStyle name="Comma 7 5 4 2" xfId="1779" xr:uid="{00000000-0005-0000-0000-0000E5020000}"/>
    <cellStyle name="Comma 7 5 4 2 2" xfId="24447" xr:uid="{BF2EC34A-698B-443F-AAE6-00CE8E0BD838}"/>
    <cellStyle name="Comma 7 5 4 2 2 2" xfId="29813" xr:uid="{ACABB38E-F2C3-4AC1-BAE5-A0B7DA0C7293}"/>
    <cellStyle name="Comma 7 5 4 2 2 2 2" xfId="30779" xr:uid="{AF40BC1E-0D28-4ADA-909F-280C9863C3CF}"/>
    <cellStyle name="Comma 7 5 4 2 3" xfId="25559" xr:uid="{57C8C355-B884-4ABB-8802-01C4ABA7B528}"/>
    <cellStyle name="Comma 7 5 4 2 4" xfId="30039" xr:uid="{2590A26D-2BC3-46D2-9CBC-376320D777B3}"/>
    <cellStyle name="Comma 7 5 4 3" xfId="1780" xr:uid="{00000000-0005-0000-0000-0000E6020000}"/>
    <cellStyle name="Comma 7 5 4 4" xfId="1778" xr:uid="{00000000-0005-0000-0000-0000E7020000}"/>
    <cellStyle name="Comma 7 5 4 5" xfId="4915" xr:uid="{DB919833-4F3D-4DD0-92E0-182B07EEBA4A}"/>
    <cellStyle name="Comma 7 5 4 5 2" xfId="14207" xr:uid="{40ACD453-DF55-4FFD-A391-5CE1BDDCA524}"/>
    <cellStyle name="Comma 7 5 4 5 2 2" xfId="31116" xr:uid="{AFD7E339-6562-4166-B7E4-17A96787670E}"/>
    <cellStyle name="Comma 7 5 4 5 2 3" xfId="30778" xr:uid="{171CD150-B758-49E1-ADA7-FED0D3CB3AFB}"/>
    <cellStyle name="Comma 7 5 4 6" xfId="6660" xr:uid="{3A3D3219-E4C3-4D65-9D99-82110F79AA60}"/>
    <cellStyle name="Comma 7 5 4 6 2" xfId="17040" xr:uid="{279B2CF0-A082-4FCF-9AAF-773691DA413F}"/>
    <cellStyle name="Comma 7 5 4 7" xfId="9493" xr:uid="{FCA469A8-8931-48F6-926A-41861DF39F45}"/>
    <cellStyle name="Comma 7 5 4 7 2" xfId="19873" xr:uid="{55A2D2CF-771F-45C4-8325-93696FF6CA25}"/>
    <cellStyle name="Comma 7 5 4 8" xfId="22755" xr:uid="{A900A73F-8391-41AF-A37D-A96D0AAB769A}"/>
    <cellStyle name="Comma 7 5 4 9" xfId="13374" xr:uid="{5991FD6E-E04B-4B1E-8779-90B5E1B3389E}"/>
    <cellStyle name="Comma 7 5 5" xfId="1781" xr:uid="{00000000-0005-0000-0000-0000E8020000}"/>
    <cellStyle name="Comma 7 5 5 2" xfId="2510" xr:uid="{00000000-0005-0000-0000-000041020000}"/>
    <cellStyle name="Comma 7 5 5 2 2" xfId="7635" xr:uid="{8BD04E5F-2AF6-4CAB-B0E4-9422C199D6EF}"/>
    <cellStyle name="Comma 7 5 5 2 2 2" xfId="18015" xr:uid="{1522A619-7A17-43D7-9F68-0A37B7D1ACB6}"/>
    <cellStyle name="Comma 7 5 5 2 3" xfId="10468" xr:uid="{F92458F7-2A4F-44FD-AEF2-734C921800EA}"/>
    <cellStyle name="Comma 7 5 5 2 3 2" xfId="20848" xr:uid="{AC8B4F3C-0517-4D8B-A400-6A262C563C4C}"/>
    <cellStyle name="Comma 7 5 5 2 4" xfId="15182" xr:uid="{C2388372-8FDB-4F2C-93F5-96DE42466C4F}"/>
    <cellStyle name="Comma 7 5 5 2 5" xfId="30440" xr:uid="{03E98A0F-5295-4006-9775-DC44882EA57A}"/>
    <cellStyle name="Comma 7 5 5 3" xfId="3668" xr:uid="{00000000-0005-0000-0000-0000E8020000}"/>
    <cellStyle name="Comma 7 5 5 4" xfId="5638" xr:uid="{549DF708-A440-479B-B2F3-1DB44B4EF640}"/>
    <cellStyle name="Comma 7 5 5 4 2" xfId="29846" xr:uid="{0CCCBC86-3CE8-47B5-9F99-C8ED5F9D97B3}"/>
    <cellStyle name="Comma 7 5 5 5" xfId="23830" xr:uid="{7ABF10FD-54AF-4FCB-A30B-74C19BFAC23C}"/>
    <cellStyle name="Comma 7 5 5 6" xfId="12898" xr:uid="{2299A01D-B91F-4761-845C-904B07E66C70}"/>
    <cellStyle name="Comma 7 5 6" xfId="1782" xr:uid="{00000000-0005-0000-0000-0000E9020000}"/>
    <cellStyle name="Comma 7 5 6 2" xfId="2286" xr:uid="{00000000-0005-0000-0000-00003B020000}"/>
    <cellStyle name="Comma 7 5 6 2 2" xfId="7413" xr:uid="{96301E53-3181-48FB-8AC6-3E2E435B2651}"/>
    <cellStyle name="Comma 7 5 6 2 2 2" xfId="17793" xr:uid="{E5BBB9F5-82C1-44B3-AB90-B6D07CA561EC}"/>
    <cellStyle name="Comma 7 5 6 2 3" xfId="10246" xr:uid="{1C344A61-EF6C-4749-8CC5-F367E86BAEC6}"/>
    <cellStyle name="Comma 7 5 6 2 3 2" xfId="20626" xr:uid="{6F00D7DF-26C0-4026-B970-FCDB35570BB5}"/>
    <cellStyle name="Comma 7 5 6 2 4" xfId="26704" xr:uid="{25367A79-03FE-4E99-A6D9-B39A4C021B71}"/>
    <cellStyle name="Comma 7 5 6 2 5" xfId="28078" xr:uid="{81956DED-55C2-46FF-BA51-2B1FE576EDA6}"/>
    <cellStyle name="Comma 7 5 6 2 6" xfId="14960" xr:uid="{1FC506FA-B02F-4406-BE5D-1A0AB0002CD6}"/>
    <cellStyle name="Comma 7 5 6 3" xfId="3709" xr:uid="{00000000-0005-0000-0000-0000E9020000}"/>
    <cellStyle name="Comma 7 5 6 4" xfId="23749" xr:uid="{28F6DA41-D61A-4D0F-9CA7-CAF5D179111F}"/>
    <cellStyle name="Comma 7 5 6 4 2" xfId="29872" xr:uid="{1E50365E-F381-4A78-9DEE-85DE002A0ED4}"/>
    <cellStyle name="Comma 7 5 6 5" xfId="30002" xr:uid="{2C6228CA-1ACB-48D5-AC98-48ED27FB57CC}"/>
    <cellStyle name="Comma 7 5 7" xfId="1768" xr:uid="{00000000-0005-0000-0000-0000EA020000}"/>
    <cellStyle name="Comma 7 5 7 2" xfId="25768" xr:uid="{F584A0C8-D732-472C-8BC3-DCA82A4452C1}"/>
    <cellStyle name="Comma 7 5 7 3" xfId="24312" xr:uid="{DE1C596D-9290-445D-A960-F019D4EBE472}"/>
    <cellStyle name="Comma 7 5 8" xfId="3873" xr:uid="{48CD740C-5852-4F71-8415-A59533214287}"/>
    <cellStyle name="Comma 7 5 8 2" xfId="8705" xr:uid="{2092291F-6D19-473F-B830-5642A321C9E0}"/>
    <cellStyle name="Comma 7 5 8 2 2" xfId="19085" xr:uid="{3C3C96BC-C15B-42E8-A25D-DFE52D72489C}"/>
    <cellStyle name="Comma 7 5 8 3" xfId="11538" xr:uid="{45226AFF-2E75-4335-B2ED-828ECCDB1B2E}"/>
    <cellStyle name="Comma 7 5 8 3 2" xfId="21918" xr:uid="{3BD3D099-5148-4FEB-9872-FEC1BB64264A}"/>
    <cellStyle name="Comma 7 5 8 4" xfId="27227" xr:uid="{9D9EC285-B6D7-4808-A5A5-F2B84F97DB89}"/>
    <cellStyle name="Comma 7 5 8 5" xfId="26603" xr:uid="{EA04B149-B8A8-46AB-8B5F-D3490B78CF45}"/>
    <cellStyle name="Comma 7 5 8 6" xfId="16252" xr:uid="{0F497EE2-3708-464E-B533-49B9C695DDE7}"/>
    <cellStyle name="Comma 7 5 9" xfId="4911" xr:uid="{EFAE726E-D909-4F3A-A93D-88D212696C5B}"/>
    <cellStyle name="Comma 7 5 9 2" xfId="27480" xr:uid="{5BA3817F-2561-481C-A447-26DAD1F5D2D1}"/>
    <cellStyle name="Comma 7 5 9 3" xfId="28118" xr:uid="{F59C1B3D-7808-45AB-A87E-F0FFD805067B}"/>
    <cellStyle name="Comma 7 5 9 4" xfId="14203" xr:uid="{F41FDCFE-A946-4145-AE37-811A2338AAC6}"/>
    <cellStyle name="Comma 7 6" xfId="525" xr:uid="{00000000-0005-0000-0000-0000EB020000}"/>
    <cellStyle name="Comma 7 6 10" xfId="6661" xr:uid="{3C922A1C-3EDF-4ADB-BCF9-4AAAD0AD9E0B}"/>
    <cellStyle name="Comma 7 6 10 2" xfId="17041" xr:uid="{7F79C41C-4C72-473D-8C7E-2F2111D1976D}"/>
    <cellStyle name="Comma 7 6 11" xfId="9494" xr:uid="{64755B39-2642-4500-B52C-9B7320D95F8E}"/>
    <cellStyle name="Comma 7 6 11 2" xfId="19874" xr:uid="{DFB4B661-D0C2-4C9C-98F4-4E5EC8E5A97B}"/>
    <cellStyle name="Comma 7 6 12" xfId="23727" xr:uid="{5BEAD8CD-3BBE-4F24-849F-DEB87F170612}"/>
    <cellStyle name="Comma 7 6 13" xfId="12519" xr:uid="{30036AA6-4C98-40E0-9CD5-00847A39A7FB}"/>
    <cellStyle name="Comma 7 6 2" xfId="526" xr:uid="{00000000-0005-0000-0000-0000EC020000}"/>
    <cellStyle name="Comma 7 6 2 10" xfId="25115" xr:uid="{814FE15A-4D33-47EF-8D30-EACB30C37661}"/>
    <cellStyle name="Comma 7 6 2 11" xfId="12677" xr:uid="{6724AC7A-9AE5-497A-A10F-2236E9674140}"/>
    <cellStyle name="Comma 7 6 2 2" xfId="527" xr:uid="{00000000-0005-0000-0000-0000ED020000}"/>
    <cellStyle name="Comma 7 6 2 2 2" xfId="1786" xr:uid="{00000000-0005-0000-0000-0000EE020000}"/>
    <cellStyle name="Comma 7 6 2 2 2 2" xfId="24580" xr:uid="{5DC6A7E0-F1A5-4CA2-B4F1-40AE2DEBE743}"/>
    <cellStyle name="Comma 7 6 2 2 2 2 2" xfId="29800" xr:uid="{6530A366-0929-4E11-BB5C-1247AF3904CA}"/>
    <cellStyle name="Comma 7 6 2 2 2 2 2 2" xfId="30781" xr:uid="{CD5614D8-BFEE-49F5-8B7B-9193CFB74C10}"/>
    <cellStyle name="Comma 7 6 2 2 2 3" xfId="23934" xr:uid="{E36F713B-902C-474C-93D2-2A68907E4954}"/>
    <cellStyle name="Comma 7 6 2 2 2 4" xfId="30060" xr:uid="{01672D53-D010-430C-A056-32DE89E2A64E}"/>
    <cellStyle name="Comma 7 6 2 2 3" xfId="1787" xr:uid="{00000000-0005-0000-0000-0000EF020000}"/>
    <cellStyle name="Comma 7 6 2 2 3 2" xfId="28556" xr:uid="{5E0339E1-F027-4441-B67C-359CFFC3FA81}"/>
    <cellStyle name="Comma 7 6 2 2 3 3" xfId="26688" xr:uid="{49DBD4AD-E167-4C32-A3F1-77C9BEF24AA4}"/>
    <cellStyle name="Comma 7 6 2 2 4" xfId="1785" xr:uid="{00000000-0005-0000-0000-0000F0020000}"/>
    <cellStyle name="Comma 7 6 2 2 5" xfId="4918" xr:uid="{568104A5-BF9E-4CAB-8466-A723EBB6FFCC}"/>
    <cellStyle name="Comma 7 6 2 2 5 2" xfId="27423" xr:uid="{6D27C4D8-3DCA-45E9-B4AB-2A98FB1E5EE5}"/>
    <cellStyle name="Comma 7 6 2 2 5 2 2" xfId="31191" xr:uid="{5D3FFA2F-4D53-434E-94A8-7F717C58A0F3}"/>
    <cellStyle name="Comma 7 6 2 2 5 2 3" xfId="30780" xr:uid="{1CC38D04-CD23-46B7-BB5E-CB53C7761DA1}"/>
    <cellStyle name="Comma 7 6 2 2 5 3" xfId="27497" xr:uid="{C946227B-FD3C-4022-B083-3E43AC2359BB}"/>
    <cellStyle name="Comma 7 6 2 2 5 4" xfId="14210" xr:uid="{E793957B-5283-40B1-A140-FAE3C320445E}"/>
    <cellStyle name="Comma 7 6 2 2 6" xfId="6663" xr:uid="{08D01A92-D402-4010-8F82-1B92687A9318}"/>
    <cellStyle name="Comma 7 6 2 2 6 2" xfId="17043" xr:uid="{2B0FA746-237E-4BCF-9749-FA783E15E6B1}"/>
    <cellStyle name="Comma 7 6 2 2 7" xfId="9496" xr:uid="{CB4BEAF8-8EA1-4E64-B2B4-DB3E3BE6CFC4}"/>
    <cellStyle name="Comma 7 6 2 2 7 2" xfId="19876" xr:uid="{D7BF4F8A-54A9-412F-8ACF-CC7A9377CEF4}"/>
    <cellStyle name="Comma 7 6 2 2 8" xfId="23651" xr:uid="{46A5AAB7-7F4C-49F6-98ED-6349F507F456}"/>
    <cellStyle name="Comma 7 6 2 2 9" xfId="13585" xr:uid="{BF096EB4-D816-419A-A0CF-AECE1917DBF7}"/>
    <cellStyle name="Comma 7 6 2 3" xfId="1788" xr:uid="{00000000-0005-0000-0000-0000F1020000}"/>
    <cellStyle name="Comma 7 6 2 3 2" xfId="2684" xr:uid="{00000000-0005-0000-0000-000045020000}"/>
    <cellStyle name="Comma 7 6 2 3 2 2" xfId="7808" xr:uid="{BF3D237B-7A5C-4AAA-888F-27E9372A55C6}"/>
    <cellStyle name="Comma 7 6 2 3 2 2 2" xfId="18188" xr:uid="{C7FBD44B-FA60-4D74-A7B2-1672FA506946}"/>
    <cellStyle name="Comma 7 6 2 3 2 3" xfId="10641" xr:uid="{6E4FC81E-5D87-4568-B43B-22C6D3B722B4}"/>
    <cellStyle name="Comma 7 6 2 3 2 3 2" xfId="21021" xr:uid="{4C3A11D8-3CA8-4B93-8360-3532C16154E6}"/>
    <cellStyle name="Comma 7 6 2 3 2 4" xfId="15355" xr:uid="{F5ABC2AE-96BF-4503-97DF-050751112AFA}"/>
    <cellStyle name="Comma 7 6 2 3 2 5" xfId="30441" xr:uid="{D87D8F3D-F43C-41C0-8037-C1D88E2C0419}"/>
    <cellStyle name="Comma 7 6 2 3 3" xfId="3618" xr:uid="{00000000-0005-0000-0000-0000F1020000}"/>
    <cellStyle name="Comma 7 6 2 3 4" xfId="5639" xr:uid="{A859882B-B923-4E27-B0EB-8C0E2A828252}"/>
    <cellStyle name="Comma 7 6 2 3 4 2" xfId="29756" xr:uid="{2383F154-FBC3-4396-AA20-4E3ACC12478B}"/>
    <cellStyle name="Comma 7 6 2 3 5" xfId="24408" xr:uid="{EC228E64-B2C8-4AC7-BE4E-D17338AB1515}"/>
    <cellStyle name="Comma 7 6 2 3 6" xfId="13095" xr:uid="{C208DBAA-B733-4EC3-AE62-2CF8D1447AE0}"/>
    <cellStyle name="Comma 7 6 2 4" xfId="1789" xr:uid="{00000000-0005-0000-0000-0000F2020000}"/>
    <cellStyle name="Comma 7 6 2 4 2" xfId="4664" xr:uid="{50E6BFA1-74EF-4B19-9EE4-646816D6291E}"/>
    <cellStyle name="Comma 7 6 2 4 2 2" xfId="9412" xr:uid="{6712593D-4D90-4972-B5EA-F02A2074CDB3}"/>
    <cellStyle name="Comma 7 6 2 4 2 2 2" xfId="19792" xr:uid="{8E197436-3704-4568-9E55-6040B877C7C6}"/>
    <cellStyle name="Comma 7 6 2 4 2 2 3" xfId="31110" xr:uid="{53BB95EB-C7DA-4A8C-A4C2-E7F1D2015036}"/>
    <cellStyle name="Comma 7 6 2 4 2 2 4" xfId="30782" xr:uid="{BFE3B2AC-07A6-4004-A56B-5447B1DA410D}"/>
    <cellStyle name="Comma 7 6 2 4 2 3" xfId="12245" xr:uid="{3CB18AEA-CAC2-4D64-9896-F6D9491787E4}"/>
    <cellStyle name="Comma 7 6 2 4 2 3 2" xfId="22625" xr:uid="{0DAC3779-A367-4685-9318-BD1DC710C257}"/>
    <cellStyle name="Comma 7 6 2 4 2 4" xfId="25844" xr:uid="{90FCDCF5-0E73-428A-AD01-8BD32EE7A20A}"/>
    <cellStyle name="Comma 7 6 2 4 2 5" xfId="26944" xr:uid="{FDEAC753-4E39-4E73-BA38-3471ED455783}"/>
    <cellStyle name="Comma 7 6 2 4 2 6" xfId="16959" xr:uid="{FB80DAFC-A2F7-40F0-AB68-3C4DEBDA971E}"/>
    <cellStyle name="Comma 7 6 2 4 3" xfId="23503" xr:uid="{04889AB2-5596-4889-95C2-683574FB893B}"/>
    <cellStyle name="Comma 7 6 2 4 3 2" xfId="29910" xr:uid="{A56ADC01-A341-4692-A5BD-408AA86B465C}"/>
    <cellStyle name="Comma 7 6 2 4 4" xfId="30022" xr:uid="{038B0F77-68FE-441B-A2D7-3E607D8FBD3E}"/>
    <cellStyle name="Comma 7 6 2 5" xfId="1784" xr:uid="{00000000-0005-0000-0000-0000F3020000}"/>
    <cellStyle name="Comma 7 6 2 5 2" xfId="25694" xr:uid="{43A0D14E-D700-4A27-B4AB-31B149617AFF}"/>
    <cellStyle name="Comma 7 6 2 5 3" xfId="24099" xr:uid="{54D0671A-307C-4728-BC97-C34C5ECF5973}"/>
    <cellStyle name="Comma 7 6 2 6" xfId="4133" xr:uid="{F945E186-3247-4F6C-B426-F7EFD44BCD80}"/>
    <cellStyle name="Comma 7 6 2 6 2" xfId="8905" xr:uid="{DE90C64F-E618-43DD-89D7-72CB5AD9AA83}"/>
    <cellStyle name="Comma 7 6 2 6 2 2" xfId="19285" xr:uid="{10632414-1D65-4747-948E-6E1245FE22D9}"/>
    <cellStyle name="Comma 7 6 2 6 3" xfId="11738" xr:uid="{5AB719FF-2D36-40CA-B87B-E0EEB0F6B2A4}"/>
    <cellStyle name="Comma 7 6 2 6 3 2" xfId="22118" xr:uid="{EF699C44-1A09-41A7-875A-469875BB7530}"/>
    <cellStyle name="Comma 7 6 2 6 4" xfId="27116" xr:uid="{E4AFD861-E5CC-47DE-95E7-34710AD78800}"/>
    <cellStyle name="Comma 7 6 2 6 5" xfId="26444" xr:uid="{5506A1C8-F541-44DE-857E-8369B4475383}"/>
    <cellStyle name="Comma 7 6 2 6 6" xfId="16452" xr:uid="{6857E195-9D92-4D19-A4E3-236B3934BF3B}"/>
    <cellStyle name="Comma 7 6 2 7" xfId="4917" xr:uid="{FE403337-2F0D-4875-BE3F-AE4E3512D1C4}"/>
    <cellStyle name="Comma 7 6 2 7 2" xfId="27185" xr:uid="{223CDA76-39A1-462B-B62D-67B01570377D}"/>
    <cellStyle name="Comma 7 6 2 7 3" xfId="25876" xr:uid="{2EA461FC-8742-4111-9649-6F3E9C6FB2B2}"/>
    <cellStyle name="Comma 7 6 2 7 4" xfId="14209" xr:uid="{3D7978FF-A8A6-4159-87A7-1406E29B3FFC}"/>
    <cellStyle name="Comma 7 6 2 8" xfId="6662" xr:uid="{6BFB99A7-C150-4A32-91F9-F00DD3F6570A}"/>
    <cellStyle name="Comma 7 6 2 8 2" xfId="17042" xr:uid="{E695DF8E-2F2C-42CB-86B7-745C00487F72}"/>
    <cellStyle name="Comma 7 6 2 9" xfId="9495" xr:uid="{9FEF4260-B3EB-478D-9250-28C108D44304}"/>
    <cellStyle name="Comma 7 6 2 9 2" xfId="19875" xr:uid="{994A1F05-8638-445F-81D5-DDF77F57B939}"/>
    <cellStyle name="Comma 7 6 3" xfId="528" xr:uid="{00000000-0005-0000-0000-0000F4020000}"/>
    <cellStyle name="Comma 7 6 3 10" xfId="13586" xr:uid="{56574CA9-3593-4025-BED2-E7C628883E83}"/>
    <cellStyle name="Comma 7 6 3 2" xfId="1791" xr:uid="{00000000-0005-0000-0000-0000F5020000}"/>
    <cellStyle name="Comma 7 6 3 2 2" xfId="22751" xr:uid="{593812E3-2DDF-4E3E-AF86-94AFED44583B}"/>
    <cellStyle name="Comma 7 6 3 2 2 2" xfId="29807" xr:uid="{C1CE4960-82BB-4DAF-BD8F-C3EF7E964D61}"/>
    <cellStyle name="Comma 7 6 3 2 2 2 2" xfId="30784" xr:uid="{05E51192-649A-411F-9AB3-46D1F40C9C68}"/>
    <cellStyle name="Comma 7 6 3 2 3" xfId="25625" xr:uid="{EF760203-0895-4660-ABBE-998EE7974075}"/>
    <cellStyle name="Comma 7 6 3 2 3 2" xfId="26189" xr:uid="{817FEF4E-F9EF-4ACF-AE83-5398CABA09AF}"/>
    <cellStyle name="Comma 7 6 3 2 4" xfId="30061" xr:uid="{A2F331B9-7AA9-4AC8-AD6F-60544D09BFCC}"/>
    <cellStyle name="Comma 7 6 3 3" xfId="1792" xr:uid="{00000000-0005-0000-0000-0000F6020000}"/>
    <cellStyle name="Comma 7 6 3 4" xfId="1790" xr:uid="{00000000-0005-0000-0000-0000F7020000}"/>
    <cellStyle name="Comma 7 6 3 4 2" xfId="26138" xr:uid="{E6EA9670-01AD-4097-8942-F95C02BBB311}"/>
    <cellStyle name="Comma 7 6 3 4 3" xfId="27843" xr:uid="{2083A926-FFA6-4312-9EFE-62A3FA2AB227}"/>
    <cellStyle name="Comma 7 6 3 5" xfId="4418" xr:uid="{17EE87F9-E15C-49D6-B698-675BFE4FD544}"/>
    <cellStyle name="Comma 7 6 3 5 2" xfId="9190" xr:uid="{B9F2C594-CA1B-4D92-82B7-FE9881B6570F}"/>
    <cellStyle name="Comma 7 6 3 5 2 2" xfId="19570" xr:uid="{8CB3C512-BA74-4514-9D59-133ED75F9BC5}"/>
    <cellStyle name="Comma 7 6 3 5 2 3" xfId="31084" xr:uid="{5B1F8756-6123-46BD-9F5C-3032651408D7}"/>
    <cellStyle name="Comma 7 6 3 5 2 4" xfId="30783" xr:uid="{75EF5744-0076-4620-A6E4-89D8800440B2}"/>
    <cellStyle name="Comma 7 6 3 5 3" xfId="12023" xr:uid="{6457D9C0-646F-48BD-A790-54F396FCF5C2}"/>
    <cellStyle name="Comma 7 6 3 5 3 2" xfId="22403" xr:uid="{2AE34014-F6E9-43B0-A9B5-3B3CA21E8788}"/>
    <cellStyle name="Comma 7 6 3 5 4" xfId="28330" xr:uid="{182E924A-FF7E-42F9-9D6F-3A88F64A8DB2}"/>
    <cellStyle name="Comma 7 6 3 5 5" xfId="26327" xr:uid="{F635D046-8281-43E0-AD08-5830F511022A}"/>
    <cellStyle name="Comma 7 6 3 5 6" xfId="16737" xr:uid="{F9D2678E-A41C-40F6-972B-1B0C4D2A6423}"/>
    <cellStyle name="Comma 7 6 3 6" xfId="4919" xr:uid="{33EFC1D5-54EB-4630-90A0-666D9DDD8F4A}"/>
    <cellStyle name="Comma 7 6 3 6 2" xfId="27263" xr:uid="{3DBEA452-D5B7-4573-9611-B22636B32724}"/>
    <cellStyle name="Comma 7 6 3 6 3" xfId="27857" xr:uid="{18868A69-83E5-43C1-B06F-3600A8F65256}"/>
    <cellStyle name="Comma 7 6 3 6 4" xfId="14211" xr:uid="{9E573F68-FCB4-4BA3-B42E-E92861EC75F0}"/>
    <cellStyle name="Comma 7 6 3 7" xfId="6664" xr:uid="{7052F44D-9F59-41BC-8F0E-03F9C92B062F}"/>
    <cellStyle name="Comma 7 6 3 7 2" xfId="17044" xr:uid="{C390A5C7-FDCB-42E1-917F-5CF360D52B23}"/>
    <cellStyle name="Comma 7 6 3 8" xfId="9497" xr:uid="{EA7EDDA5-DEB2-4B2A-B71E-B6740F9D6D4A}"/>
    <cellStyle name="Comma 7 6 3 8 2" xfId="19877" xr:uid="{B355EA29-EC2F-469C-A830-D4B3E64D5A5E}"/>
    <cellStyle name="Comma 7 6 3 9" xfId="23264" xr:uid="{C9357FCF-C68B-423E-8713-5590C530334C}"/>
    <cellStyle name="Comma 7 6 4" xfId="529" xr:uid="{00000000-0005-0000-0000-0000F8020000}"/>
    <cellStyle name="Comma 7 6 4 2" xfId="1794" xr:uid="{00000000-0005-0000-0000-0000F9020000}"/>
    <cellStyle name="Comma 7 6 4 2 2" xfId="23917" xr:uid="{461306F4-CC51-41EF-898A-E9488C332240}"/>
    <cellStyle name="Comma 7 6 4 2 2 2" xfId="29811" xr:uid="{57D54F67-70B5-4496-B67A-CCD271CE0A1A}"/>
    <cellStyle name="Comma 7 6 4 2 2 2 2" xfId="30786" xr:uid="{275B49E3-BA19-4808-AF0E-992BAD75E9CA}"/>
    <cellStyle name="Comma 7 6 4 2 3" xfId="24294" xr:uid="{089D13FD-4729-4D15-80E1-E28074858099}"/>
    <cellStyle name="Comma 7 6 4 2 4" xfId="30040" xr:uid="{3CAEEE8B-0AAD-4E47-8D9D-7B15CA8A6CF5}"/>
    <cellStyle name="Comma 7 6 4 3" xfId="1795" xr:uid="{00000000-0005-0000-0000-0000FA020000}"/>
    <cellStyle name="Comma 7 6 4 4" xfId="1793" xr:uid="{00000000-0005-0000-0000-0000FB020000}"/>
    <cellStyle name="Comma 7 6 4 5" xfId="4920" xr:uid="{2C77362A-6873-444E-B14C-FAA30BCA57CB}"/>
    <cellStyle name="Comma 7 6 4 5 2" xfId="14212" xr:uid="{C6C22BA0-4EEC-40BF-9A2B-ECD4F30E0328}"/>
    <cellStyle name="Comma 7 6 4 5 2 2" xfId="31117" xr:uid="{108BB9CF-32ED-4F0D-84FA-ED3968C16286}"/>
    <cellStyle name="Comma 7 6 4 5 2 3" xfId="30785" xr:uid="{0C9D9E98-C376-4509-99C7-461FA0F154D1}"/>
    <cellStyle name="Comma 7 6 4 6" xfId="6665" xr:uid="{B5D98CB2-C2F7-4A23-B0A0-CAFC738FBDA2}"/>
    <cellStyle name="Comma 7 6 4 6 2" xfId="17045" xr:uid="{CB0A4849-9D34-4D9C-828B-FA1FD7A9C39E}"/>
    <cellStyle name="Comma 7 6 4 7" xfId="9498" xr:uid="{A7F82291-B191-4B31-9A00-3C33733B7CDB}"/>
    <cellStyle name="Comma 7 6 4 7 2" xfId="19878" xr:uid="{895531C1-A89E-4C95-A546-1604F409EE1B}"/>
    <cellStyle name="Comma 7 6 4 8" xfId="23399" xr:uid="{1B88D223-F22D-4CD0-9B37-64E4FFB2E99C}"/>
    <cellStyle name="Comma 7 6 4 9" xfId="13375" xr:uid="{D6DEE421-8356-4C29-8B02-F990C6140E48}"/>
    <cellStyle name="Comma 7 6 5" xfId="1796" xr:uid="{00000000-0005-0000-0000-0000FC020000}"/>
    <cellStyle name="Comma 7 6 5 2" xfId="2573" xr:uid="{00000000-0005-0000-0000-000048020000}"/>
    <cellStyle name="Comma 7 6 5 2 2" xfId="7698" xr:uid="{214766C4-5442-4056-BBCF-25EFC9D14903}"/>
    <cellStyle name="Comma 7 6 5 2 2 2" xfId="18078" xr:uid="{7ABFEC52-D2E5-4E24-985B-B77C47CD40DF}"/>
    <cellStyle name="Comma 7 6 5 2 3" xfId="10531" xr:uid="{E4338EB2-8C0F-49BC-AB64-1C26551D1A54}"/>
    <cellStyle name="Comma 7 6 5 2 3 2" xfId="20911" xr:uid="{EE5AFDC6-F44C-47C9-AC73-44AAC855D5F6}"/>
    <cellStyle name="Comma 7 6 5 2 4" xfId="15245" xr:uid="{091C491E-3118-48B7-8179-E6285792460D}"/>
    <cellStyle name="Comma 7 6 5 2 5" xfId="30442" xr:uid="{F7FA1887-1CFD-4A77-A944-6246311872AB}"/>
    <cellStyle name="Comma 7 6 5 3" xfId="2063" xr:uid="{00000000-0005-0000-0000-0000FC020000}"/>
    <cellStyle name="Comma 7 6 5 4" xfId="5640" xr:uid="{E6B8AE12-F1B5-499A-8F3E-004979DA9C30}"/>
    <cellStyle name="Comma 7 6 5 4 2" xfId="29847" xr:uid="{7BBD256C-B730-43AF-815C-82C21BC38304}"/>
    <cellStyle name="Comma 7 6 5 5" xfId="23316" xr:uid="{186F7AEF-2327-4ED2-96ED-D56E6A0454EA}"/>
    <cellStyle name="Comma 7 6 5 6" xfId="12961" xr:uid="{E7DC528C-F130-4FF3-A64C-873FB2F5F56E}"/>
    <cellStyle name="Comma 7 6 6" xfId="1797" xr:uid="{00000000-0005-0000-0000-0000FD020000}"/>
    <cellStyle name="Comma 7 6 6 2" xfId="2287" xr:uid="{00000000-0005-0000-0000-000042020000}"/>
    <cellStyle name="Comma 7 6 6 2 2" xfId="7414" xr:uid="{DC0BA885-AAD0-406B-8C49-1F80B01D3139}"/>
    <cellStyle name="Comma 7 6 6 2 2 2" xfId="17794" xr:uid="{097FC72B-A4B1-41F1-89FA-E497A9C55EB6}"/>
    <cellStyle name="Comma 7 6 6 2 3" xfId="10247" xr:uid="{519F6ED0-7B20-436A-85EB-0745016D725D}"/>
    <cellStyle name="Comma 7 6 6 2 3 2" xfId="20627" xr:uid="{DF8105FF-DC48-4A5A-A798-92E7F20D62BA}"/>
    <cellStyle name="Comma 7 6 6 2 4" xfId="28720" xr:uid="{E1AB2579-9A5D-455E-A557-06AF11B88023}"/>
    <cellStyle name="Comma 7 6 6 2 5" xfId="27130" xr:uid="{9AA29743-1BB0-42A7-8142-D25BC83613CB}"/>
    <cellStyle name="Comma 7 6 6 2 6" xfId="14961" xr:uid="{D4CDCE7D-8BC5-43F6-B455-A2D94633B00D}"/>
    <cellStyle name="Comma 7 6 6 3" xfId="3566" xr:uid="{00000000-0005-0000-0000-0000FD020000}"/>
    <cellStyle name="Comma 7 6 6 4" xfId="25443" xr:uid="{42872B52-D575-49A2-AA17-DDB0CA2A7F99}"/>
    <cellStyle name="Comma 7 6 6 4 2" xfId="29883" xr:uid="{BA8926F2-5495-4B23-B877-3C97DC6CD642}"/>
    <cellStyle name="Comma 7 6 6 5" xfId="30006" xr:uid="{FA1DB840-8290-41D1-B01F-2F13D74261E2}"/>
    <cellStyle name="Comma 7 6 7" xfId="1783" xr:uid="{00000000-0005-0000-0000-0000FE020000}"/>
    <cellStyle name="Comma 7 6 7 2" xfId="27963" xr:uid="{1D32C5D1-031B-4E2E-A3F9-D5DB05CFD04C}"/>
    <cellStyle name="Comma 7 6 7 3" xfId="26878" xr:uid="{B323087D-4CC4-4BF7-B52C-5DE2B8509722}"/>
    <cellStyle name="Comma 7 6 8" xfId="3874" xr:uid="{A243BA53-A050-43A4-8A3D-C78E4411F594}"/>
    <cellStyle name="Comma 7 6 8 2" xfId="8706" xr:uid="{733A62D6-3F62-4B36-8242-2EBEEB5A247A}"/>
    <cellStyle name="Comma 7 6 8 2 2" xfId="19086" xr:uid="{81A8AB01-5EDE-492D-B7C3-58BE425DAAA2}"/>
    <cellStyle name="Comma 7 6 8 3" xfId="11539" xr:uid="{B218D86A-0B04-4ADA-B846-E6BC15240D73}"/>
    <cellStyle name="Comma 7 6 8 3 2" xfId="21919" xr:uid="{F31D6500-97F9-4A0D-A795-B6A0706BA972}"/>
    <cellStyle name="Comma 7 6 8 4" xfId="26595" xr:uid="{CAC20320-2EAC-4B05-8692-6D3045E06A47}"/>
    <cellStyle name="Comma 7 6 8 5" xfId="27356" xr:uid="{DEE963F9-8BF7-4796-ACC9-4FE8D34367F4}"/>
    <cellStyle name="Comma 7 6 8 6" xfId="16253" xr:uid="{2D16975B-8A13-4782-9163-3507B8A142AF}"/>
    <cellStyle name="Comma 7 6 9" xfId="4916" xr:uid="{E140A11C-3D15-4805-ADFA-F3493BC37417}"/>
    <cellStyle name="Comma 7 6 9 2" xfId="27838" xr:uid="{DBD250EF-0CB8-46C9-8225-D7982C860CC2}"/>
    <cellStyle name="Comma 7 6 9 3" xfId="26539" xr:uid="{E121BB5B-DD5E-428B-81BD-221BD63329A9}"/>
    <cellStyle name="Comma 7 6 9 4" xfId="14208" xr:uid="{4BEFEFAE-F8A4-43F4-B877-5A604371F221}"/>
    <cellStyle name="Comma 7 7" xfId="530" xr:uid="{00000000-0005-0000-0000-0000FF020000}"/>
    <cellStyle name="Comma 7 7 10" xfId="9499" xr:uid="{50FDD31A-098F-48AB-B132-9EE274435206}"/>
    <cellStyle name="Comma 7 7 10 2" xfId="19879" xr:uid="{A8FC17F2-4D77-4ADA-AD8A-911C3D7D6DEA}"/>
    <cellStyle name="Comma 7 7 11" xfId="25361" xr:uid="{118FA5C7-65DC-45FE-B93C-6554CEF9BCA8}"/>
    <cellStyle name="Comma 7 7 12" xfId="12520" xr:uid="{FF46BF83-0098-4B24-9994-7447DE95D4C9}"/>
    <cellStyle name="Comma 7 7 2" xfId="531" xr:uid="{00000000-0005-0000-0000-000000030000}"/>
    <cellStyle name="Comma 7 7 2 2" xfId="1800" xr:uid="{00000000-0005-0000-0000-000001030000}"/>
    <cellStyle name="Comma 7 7 2 2 2" xfId="2878" xr:uid="{00000000-0005-0000-0000-00004B020000}"/>
    <cellStyle name="Comma 7 7 2 2 2 2" xfId="7995" xr:uid="{D28A7FE0-815E-40F6-B577-8EE44F14115F}"/>
    <cellStyle name="Comma 7 7 2 2 2 2 2" xfId="18375" xr:uid="{7E714202-2115-41B1-BE5B-C9B27748611D}"/>
    <cellStyle name="Comma 7 7 2 2 2 2 2 2" xfId="31137" xr:uid="{7B4E6E3D-5D0B-40D6-84BD-43D775109142}"/>
    <cellStyle name="Comma 7 7 2 2 2 2 2 3" xfId="30787" xr:uid="{B018A964-2BCE-44BC-8397-0B29A05DF726}"/>
    <cellStyle name="Comma 7 7 2 2 2 3" xfId="10828" xr:uid="{F74D12D5-5D88-48FF-9BD2-A7E636270A5A}"/>
    <cellStyle name="Comma 7 7 2 2 2 3 2" xfId="21208" xr:uid="{95D531FD-307A-4FF7-8544-4302C89D47C7}"/>
    <cellStyle name="Comma 7 7 2 2 2 4" xfId="27272" xr:uid="{2D36A089-837D-4523-ABDD-F77154AE563C}"/>
    <cellStyle name="Comma 7 7 2 2 2 5" xfId="27935" xr:uid="{DCC99E43-CDA7-4EDE-81A0-F6B7B059AB6F}"/>
    <cellStyle name="Comma 7 7 2 2 2 6" xfId="15542" xr:uid="{04D0BAE1-45A9-4878-AF22-2CF922039EBE}"/>
    <cellStyle name="Comma 7 7 2 2 3" xfId="3580" xr:uid="{00000000-0005-0000-0000-000001030000}"/>
    <cellStyle name="Comma 7 7 2 2 4" xfId="5641" xr:uid="{E60974FD-09CC-420F-88A2-C27C1F08E48E}"/>
    <cellStyle name="Comma 7 7 2 2 4 2" xfId="29766" xr:uid="{FA4FB0BF-A96C-40AA-BA96-8F4951D06A90}"/>
    <cellStyle name="Comma 7 7 2 2 5" xfId="23738" xr:uid="{DDB5FC3F-E011-4CC3-8D63-61A5361B71E1}"/>
    <cellStyle name="Comma 7 7 2 2 6" xfId="13376" xr:uid="{A6B18B30-EDDD-470D-BDBF-EDBB2C02A202}"/>
    <cellStyle name="Comma 7 7 2 3" xfId="1801" xr:uid="{00000000-0005-0000-0000-000002030000}"/>
    <cellStyle name="Comma 7 7 2 3 2" xfId="25033" xr:uid="{6BDD10C8-D5D2-4B16-8186-157162E3C65A}"/>
    <cellStyle name="Comma 7 7 2 3 2 2" xfId="30788" xr:uid="{1E3CD265-152F-4835-8EE5-09A9941F2276}"/>
    <cellStyle name="Comma 7 7 2 3 2 3" xfId="30554" xr:uid="{02D9238D-CBBE-43CD-9C24-03C90F95B3B3}"/>
    <cellStyle name="Comma 7 7 2 3 3" xfId="23910" xr:uid="{53A23F6E-80A4-406E-B3C9-3A9ED17968CC}"/>
    <cellStyle name="Comma 7 7 2 3 4" xfId="30041" xr:uid="{B10D0033-ABBF-4989-8018-A0B99E559E65}"/>
    <cellStyle name="Comma 7 7 2 3 5" xfId="29663" xr:uid="{F6B21234-EF52-417D-A18F-B6EF8AD1E09D}"/>
    <cellStyle name="Comma 7 7 2 4" xfId="1799" xr:uid="{00000000-0005-0000-0000-000003030000}"/>
    <cellStyle name="Comma 7 7 2 4 2" xfId="25969" xr:uid="{928C0968-72D2-40CF-B38F-C587FD022FFD}"/>
    <cellStyle name="Comma 7 7 2 4 2 2" xfId="30789" xr:uid="{7E046A25-CAE9-4CDB-BD51-E8747CBC0EBF}"/>
    <cellStyle name="Comma 7 7 2 4 2 3" xfId="30588" xr:uid="{B9BA8C80-016D-4DAF-B5A7-EEAE08BA1850}"/>
    <cellStyle name="Comma 7 7 2 4 3" xfId="26523" xr:uid="{CAC2A65E-3A8D-42D8-84C7-B38C0C2F5982}"/>
    <cellStyle name="Comma 7 7 2 5" xfId="4922" xr:uid="{239690F2-C5AE-4138-BA4B-E931B00A0C76}"/>
    <cellStyle name="Comma 7 7 2 5 2" xfId="27397" xr:uid="{6C46E5A6-E068-48A6-84C8-923B14C8C664}"/>
    <cellStyle name="Comma 7 7 2 5 3" xfId="26345" xr:uid="{1121C310-24E6-43B1-AD4B-C5140617375D}"/>
    <cellStyle name="Comma 7 7 2 5 4" xfId="14214" xr:uid="{E085C55D-9818-4A07-9CBC-6D2769FAA9C6}"/>
    <cellStyle name="Comma 7 7 2 5 5" xfId="30619" xr:uid="{E846814E-5B6C-4A6E-9E58-68D4CC744C88}"/>
    <cellStyle name="Comma 7 7 2 6" xfId="6667" xr:uid="{DD6743ED-F36E-42EF-BCC8-D247E79BEAB5}"/>
    <cellStyle name="Comma 7 7 2 6 2" xfId="28191" xr:uid="{09C40607-E8D7-4EDF-8CAD-2BBBB59E95FE}"/>
    <cellStyle name="Comma 7 7 2 6 3" xfId="25851" xr:uid="{DF3D8436-B356-46BD-B73F-05EBED1C5A82}"/>
    <cellStyle name="Comma 7 7 2 6 4" xfId="17047" xr:uid="{6560A0A3-9F8F-4350-B9D6-8C08EAF729FA}"/>
    <cellStyle name="Comma 7 7 2 7" xfId="9500" xr:uid="{142BE0BF-F0C7-4044-B001-825484052DB6}"/>
    <cellStyle name="Comma 7 7 2 7 2" xfId="19880" xr:uid="{84AFA158-7969-4E74-A9C1-00288C7EAD7F}"/>
    <cellStyle name="Comma 7 7 2 8" xfId="23570" xr:uid="{B2713F2F-A70B-459F-89CB-BF8108D1CB18}"/>
    <cellStyle name="Comma 7 7 2 9" xfId="12678" xr:uid="{90971410-4F47-4005-9D38-04964861F1BA}"/>
    <cellStyle name="Comma 7 7 3" xfId="532" xr:uid="{00000000-0005-0000-0000-000004030000}"/>
    <cellStyle name="Comma 7 7 3 2" xfId="1803" xr:uid="{00000000-0005-0000-0000-000005030000}"/>
    <cellStyle name="Comma 7 7 3 2 2" xfId="28253" xr:uid="{48865CA2-C9C0-4384-9537-03BE2E1C1AEF}"/>
    <cellStyle name="Comma 7 7 3 2 2 2" xfId="30791" xr:uid="{54EA8795-81FA-4C62-9DDB-F155986CC086}"/>
    <cellStyle name="Comma 7 7 3 2 2 3" xfId="30602" xr:uid="{AC10B343-A6F7-4CEA-BFEF-D4DBB8A29826}"/>
    <cellStyle name="Comma 7 7 3 2 3" xfId="26167" xr:uid="{9DA42141-736D-4760-973F-3846DDC86D5D}"/>
    <cellStyle name="Comma 7 7 3 3" xfId="1804" xr:uid="{00000000-0005-0000-0000-000006030000}"/>
    <cellStyle name="Comma 7 7 3 4" xfId="1802" xr:uid="{00000000-0005-0000-0000-000007030000}"/>
    <cellStyle name="Comma 7 7 3 5" xfId="4923" xr:uid="{8A800B21-38D2-4169-9A0A-C7CE2DCA6913}"/>
    <cellStyle name="Comma 7 7 3 5 2" xfId="27775" xr:uid="{CAC9E993-7576-48F2-90FB-B70206948F53}"/>
    <cellStyle name="Comma 7 7 3 5 2 2" xfId="31197" xr:uid="{222CF450-24C8-4421-8103-13361694F782}"/>
    <cellStyle name="Comma 7 7 3 5 2 3" xfId="30790" xr:uid="{7960C803-F401-450C-B756-1ADD0E85CCC6}"/>
    <cellStyle name="Comma 7 7 3 5 3" xfId="28095" xr:uid="{DE909C5A-C2CB-4711-96D7-5834683A1C78}"/>
    <cellStyle name="Comma 7 7 3 5 4" xfId="14215" xr:uid="{2C8A9832-13D5-4034-8A46-573276CE087F}"/>
    <cellStyle name="Comma 7 7 3 6" xfId="6668" xr:uid="{3F43B62D-2338-43C2-89F5-E9BB71FB2183}"/>
    <cellStyle name="Comma 7 7 3 6 2" xfId="17048" xr:uid="{180EEF6C-AB5A-45C3-8317-609457B02BCF}"/>
    <cellStyle name="Comma 7 7 3 7" xfId="9501" xr:uid="{49A3CF87-C7C0-484A-9E72-9F82C0BF2CD2}"/>
    <cellStyle name="Comma 7 7 3 7 2" xfId="19881" xr:uid="{E964E7FB-30E3-4BAB-82A9-8AEB293FFDF0}"/>
    <cellStyle name="Comma 7 7 3 8" xfId="23300" xr:uid="{5096E029-B4D1-48BF-ABDA-3CDC57159BE6}"/>
    <cellStyle name="Comma 7 7 3 9" xfId="13096" xr:uid="{B0F81821-31D7-4208-8FE0-992320CEBD42}"/>
    <cellStyle name="Comma 7 7 4" xfId="1805" xr:uid="{00000000-0005-0000-0000-000008030000}"/>
    <cellStyle name="Comma 7 7 4 2" xfId="2288" xr:uid="{00000000-0005-0000-0000-000049020000}"/>
    <cellStyle name="Comma 7 7 4 2 2" xfId="7415" xr:uid="{F6D21630-6982-45E4-8F24-E3C9FFF045AE}"/>
    <cellStyle name="Comma 7 7 4 2 2 2" xfId="17795" xr:uid="{0EEBBDB9-627A-4B75-83EB-DBD19366E7CC}"/>
    <cellStyle name="Comma 7 7 4 2 2 2 2" xfId="31127" xr:uid="{578F950F-8ECC-4DFC-BB7D-F799DE989C62}"/>
    <cellStyle name="Comma 7 7 4 2 2 2 3" xfId="30792" xr:uid="{F5A2BB4A-33A4-4166-889B-4FB51AB60A5C}"/>
    <cellStyle name="Comma 7 7 4 2 3" xfId="10248" xr:uid="{AEA8E18D-997D-4E37-AD37-EF558E62476D}"/>
    <cellStyle name="Comma 7 7 4 2 3 2" xfId="20628" xr:uid="{60FC6F78-5B6C-463A-A447-570A1A607AF0}"/>
    <cellStyle name="Comma 7 7 4 2 4" xfId="26754" xr:uid="{019723D5-8315-480B-8F55-49C0F9153DF4}"/>
    <cellStyle name="Comma 7 7 4 2 5" xfId="27795" xr:uid="{042291AB-C325-4A62-BC20-890E333216F9}"/>
    <cellStyle name="Comma 7 7 4 2 6" xfId="14962" xr:uid="{FDB895C9-DDCC-4F51-B6E5-EBE8D4F40A4C}"/>
    <cellStyle name="Comma 7 7 4 3" xfId="2059" xr:uid="{00000000-0005-0000-0000-000008030000}"/>
    <cellStyle name="Comma 7 7 4 4" xfId="23744" xr:uid="{619F8327-B3EE-4273-8887-4963F8146300}"/>
    <cellStyle name="Comma 7 7 4 4 2" xfId="29738" xr:uid="{787F23BB-5755-4C4F-9AEF-D15F9D5BAA42}"/>
    <cellStyle name="Comma 7 7 4 5" xfId="29848" xr:uid="{B9DD2DA5-2A68-4CBC-BCA3-1B5F3034B17B}"/>
    <cellStyle name="Comma 7 7 4 6" xfId="29991" xr:uid="{B686D5D9-8B80-451A-AB28-EB3DD1D3523C}"/>
    <cellStyle name="Comma 7 7 5" xfId="1806" xr:uid="{00000000-0005-0000-0000-000009030000}"/>
    <cellStyle name="Comma 7 7 5 2" xfId="25672" xr:uid="{6DCCAF9D-3C6C-4CF6-ADEB-8BDFB46B6777}"/>
    <cellStyle name="Comma 7 7 5 2 2" xfId="29828" xr:uid="{4A7BD1EE-60D6-4780-87E7-19A73C10E6BF}"/>
    <cellStyle name="Comma 7 7 5 2 2 2" xfId="30793" xr:uid="{BA5C71EA-B3F2-4687-A4B5-790C585B6E1A}"/>
    <cellStyle name="Comma 7 7 5 3" xfId="24747" xr:uid="{3D5F4592-4DA7-47D0-9EA5-0B5125233E85}"/>
    <cellStyle name="Comma 7 7 5 4" xfId="30023" xr:uid="{1DEC4015-E095-4F70-8620-A8BE279518E9}"/>
    <cellStyle name="Comma 7 7 6" xfId="1798" xr:uid="{00000000-0005-0000-0000-00000A030000}"/>
    <cellStyle name="Comma 7 7 6 2" xfId="27388" xr:uid="{FD0E0FBD-37AE-490F-91F8-9CCBB4423EF3}"/>
    <cellStyle name="Comma 7 7 6 2 2" xfId="30794" xr:uid="{CAA61A27-B80A-4F0E-809E-70C3BBC4F0DD}"/>
    <cellStyle name="Comma 7 7 6 2 3" xfId="30587" xr:uid="{779BF925-478F-4B92-9D61-F3E81C8C6CCA}"/>
    <cellStyle name="Comma 7 7 6 3" xfId="26161" xr:uid="{9E7C1505-9440-4656-81A5-60B0DA959126}"/>
    <cellStyle name="Comma 7 7 7" xfId="3875" xr:uid="{63484131-385A-48FC-9577-827A00C6C209}"/>
    <cellStyle name="Comma 7 7 7 2" xfId="8707" xr:uid="{6B6E3777-A3F2-4DBF-8000-9E1C7145C7F7}"/>
    <cellStyle name="Comma 7 7 7 2 2" xfId="28966" xr:uid="{93D6C549-71AE-47E8-8365-1C72267D5D1F}"/>
    <cellStyle name="Comma 7 7 7 2 3" xfId="26597" xr:uid="{93FAB1B6-5EB6-47EA-9CAF-F284522760BF}"/>
    <cellStyle name="Comma 7 7 7 2 4" xfId="19087" xr:uid="{475EB69E-4EBA-446C-88F4-239C3C6C2AF1}"/>
    <cellStyle name="Comma 7 7 7 3" xfId="11540" xr:uid="{7DD52BCC-0988-4F95-90B7-2B0A471E3CB8}"/>
    <cellStyle name="Comma 7 7 7 3 2" xfId="21920" xr:uid="{9527B6D8-C9DB-46D7-9789-1171994ADE03}"/>
    <cellStyle name="Comma 7 7 7 4" xfId="28443" xr:uid="{2A04695C-E94E-4851-A7B6-EF551D4FACA7}"/>
    <cellStyle name="Comma 7 7 7 5" xfId="16254" xr:uid="{2AE89966-7AA3-4AD8-AF85-26D5201500BB}"/>
    <cellStyle name="Comma 7 7 8" xfId="4921" xr:uid="{1FF9725F-9C5C-4FEF-A994-E5879C35E46B}"/>
    <cellStyle name="Comma 7 7 8 2" xfId="26560" xr:uid="{F4F273FE-BBED-4FD3-A033-BAEA2F2F1D9B}"/>
    <cellStyle name="Comma 7 7 8 3" xfId="26220" xr:uid="{B5C319B4-74FC-456F-AD1E-DD4723D1A541}"/>
    <cellStyle name="Comma 7 7 8 4" xfId="14213" xr:uid="{9CDD5C5C-5C26-48FC-8E43-907198F456A1}"/>
    <cellStyle name="Comma 7 7 9" xfId="6666" xr:uid="{5D28B574-6165-49B6-9C0A-67D3A5BE9D44}"/>
    <cellStyle name="Comma 7 7 9 2" xfId="28353" xr:uid="{D8B50F86-FF86-4730-90EF-51DF93B57945}"/>
    <cellStyle name="Comma 7 7 9 3" xfId="26617" xr:uid="{5FDBDD01-9F65-4C69-8015-93A6A1BC3AE7}"/>
    <cellStyle name="Comma 7 7 9 4" xfId="17046" xr:uid="{E630287C-B041-4CC3-A8BF-95F48E308AAD}"/>
    <cellStyle name="Comma 7 8" xfId="533" xr:uid="{00000000-0005-0000-0000-00000B030000}"/>
    <cellStyle name="Comma 7 8 10" xfId="9502" xr:uid="{461F5D78-4212-4B9A-BA8E-E1658EDA4F9C}"/>
    <cellStyle name="Comma 7 8 10 2" xfId="19882" xr:uid="{154366DA-16BF-43D6-87AE-1FD7DB703DB4}"/>
    <cellStyle name="Comma 7 8 11" xfId="25560" xr:uid="{7BB37B85-2E11-4E16-93D5-DE9A40AB2DA7}"/>
    <cellStyle name="Comma 7 8 12" xfId="12521" xr:uid="{4E7BAA29-FD58-4EA4-B2C8-58E0CB3D8D7B}"/>
    <cellStyle name="Comma 7 8 2" xfId="534" xr:uid="{00000000-0005-0000-0000-00000C030000}"/>
    <cellStyle name="Comma 7 8 2 2" xfId="1809" xr:uid="{00000000-0005-0000-0000-00000D030000}"/>
    <cellStyle name="Comma 7 8 2 2 2" xfId="2879" xr:uid="{00000000-0005-0000-0000-00004F020000}"/>
    <cellStyle name="Comma 7 8 2 2 2 2" xfId="7996" xr:uid="{CD53C1D8-009B-4791-9A8C-45599DAAB69E}"/>
    <cellStyle name="Comma 7 8 2 2 2 2 2" xfId="18376" xr:uid="{6DA734DC-28A7-4035-BE93-E085BC2161E4}"/>
    <cellStyle name="Comma 7 8 2 2 2 2 2 2" xfId="31138" xr:uid="{081405D7-D07D-4A91-BD9B-45D8AD436235}"/>
    <cellStyle name="Comma 7 8 2 2 2 2 2 3" xfId="30795" xr:uid="{ED36736C-00D1-4FB1-B140-7B9566A4683E}"/>
    <cellStyle name="Comma 7 8 2 2 2 3" xfId="10829" xr:uid="{74B8DE86-C376-4E09-838B-42B6BE90821A}"/>
    <cellStyle name="Comma 7 8 2 2 2 3 2" xfId="21209" xr:uid="{B7791B1F-4DA4-4DDB-B1B7-190DD76C2FB9}"/>
    <cellStyle name="Comma 7 8 2 2 2 4" xfId="26069" xr:uid="{F150A47D-E926-48B2-BF75-9DE9AEF8B5B0}"/>
    <cellStyle name="Comma 7 8 2 2 2 5" xfId="27837" xr:uid="{EDF632D7-0D70-4B26-81C2-8C3E2A45B60A}"/>
    <cellStyle name="Comma 7 8 2 2 2 6" xfId="15543" xr:uid="{50E5CF0A-F2B3-4711-B935-FCE736EECF79}"/>
    <cellStyle name="Comma 7 8 2 2 3" xfId="3672" xr:uid="{00000000-0005-0000-0000-00000D030000}"/>
    <cellStyle name="Comma 7 8 2 2 4" xfId="5642" xr:uid="{9E374B7E-CF60-47C4-B1DD-BDBD665548B0}"/>
    <cellStyle name="Comma 7 8 2 2 4 2" xfId="29767" xr:uid="{E9FED823-1012-4BC6-A428-7E2379C3BA30}"/>
    <cellStyle name="Comma 7 8 2 2 5" xfId="24713" xr:uid="{9A5A09C9-3914-4354-B649-7132336C7DB3}"/>
    <cellStyle name="Comma 7 8 2 2 6" xfId="13377" xr:uid="{6C81D992-67E6-4CFD-8DBA-855A2E3A856C}"/>
    <cellStyle name="Comma 7 8 2 3" xfId="1810" xr:uid="{00000000-0005-0000-0000-00000E030000}"/>
    <cellStyle name="Comma 7 8 2 3 2" xfId="23652" xr:uid="{EB25C3F5-EA75-465E-A70E-F7B9887AEA1A}"/>
    <cellStyle name="Comma 7 8 2 3 2 2" xfId="30796" xr:uid="{F6B8A557-F23D-438B-8822-B00D42CBEC46}"/>
    <cellStyle name="Comma 7 8 2 3 2 3" xfId="30555" xr:uid="{D701D235-4E4F-4A67-B996-44B03CEEE62B}"/>
    <cellStyle name="Comma 7 8 2 3 3" xfId="23270" xr:uid="{E168AB56-CAC1-4EAC-9C84-294233F63871}"/>
    <cellStyle name="Comma 7 8 2 3 4" xfId="30042" xr:uid="{5595654F-D3F2-4C58-9711-80F5D4516389}"/>
    <cellStyle name="Comma 7 8 2 3 5" xfId="29664" xr:uid="{F89B622F-2B7F-4DD5-B596-4AE854E840FE}"/>
    <cellStyle name="Comma 7 8 2 4" xfId="1808" xr:uid="{00000000-0005-0000-0000-00000F030000}"/>
    <cellStyle name="Comma 7 8 2 4 2" xfId="27624" xr:uid="{E4811423-FA33-410A-9876-3E8BEC2D3065}"/>
    <cellStyle name="Comma 7 8 2 4 2 2" xfId="30797" xr:uid="{F5E6F138-1B96-4B9C-A041-BA40BEE9149A}"/>
    <cellStyle name="Comma 7 8 2 4 2 3" xfId="30590" xr:uid="{113A6CB1-FA98-4193-9DC6-59E261BEBAD5}"/>
    <cellStyle name="Comma 7 8 2 4 3" xfId="25917" xr:uid="{EABA93C2-25D5-4451-B9DE-9B5893A33E3F}"/>
    <cellStyle name="Comma 7 8 2 5" xfId="4925" xr:uid="{D1A1F25A-7A3B-40B1-BEC3-4D4C61326147}"/>
    <cellStyle name="Comma 7 8 2 5 2" xfId="28323" xr:uid="{F6F8DF29-AD51-47CE-B45E-C2AD691D54BC}"/>
    <cellStyle name="Comma 7 8 2 5 3" xfId="26730" xr:uid="{1E6E70BF-F1F1-448D-BA1B-C77D9E174168}"/>
    <cellStyle name="Comma 7 8 2 5 4" xfId="14217" xr:uid="{75CA7517-6A37-4BB9-AEC6-F672F6B531A4}"/>
    <cellStyle name="Comma 7 8 2 5 5" xfId="30618" xr:uid="{36739910-A0E7-407D-A213-70F47A9FB38C}"/>
    <cellStyle name="Comma 7 8 2 6" xfId="6670" xr:uid="{0981CEDA-989B-4C0C-B248-B66D8E8C1C01}"/>
    <cellStyle name="Comma 7 8 2 6 2" xfId="27155" xr:uid="{136CBA79-2251-444D-AC2F-3F6842052E5E}"/>
    <cellStyle name="Comma 7 8 2 6 3" xfId="27897" xr:uid="{16623E2B-23F0-471E-B292-20EDEFF4FA11}"/>
    <cellStyle name="Comma 7 8 2 6 4" xfId="17050" xr:uid="{AC21FBA9-A74E-4B2A-A66B-7E2177BDFDB9}"/>
    <cellStyle name="Comma 7 8 2 7" xfId="9503" xr:uid="{0C4FF75F-2AC2-4B80-9E5D-01B19B29264B}"/>
    <cellStyle name="Comma 7 8 2 7 2" xfId="19883" xr:uid="{66501C24-DCC0-4357-B57E-5A839A2717AC}"/>
    <cellStyle name="Comma 7 8 2 8" xfId="23029" xr:uid="{AAF3A4F9-B1B1-46C1-9D32-F0C7BCE6CA49}"/>
    <cellStyle name="Comma 7 8 2 9" xfId="12679" xr:uid="{6EF18D4A-69CC-4574-9887-CDB47C37F0AE}"/>
    <cellStyle name="Comma 7 8 3" xfId="535" xr:uid="{00000000-0005-0000-0000-000010030000}"/>
    <cellStyle name="Comma 7 8 3 2" xfId="1812" xr:uid="{00000000-0005-0000-0000-000011030000}"/>
    <cellStyle name="Comma 7 8 3 2 2" xfId="27696" xr:uid="{EE97ABFA-D157-4430-A325-5B0F3B9991C9}"/>
    <cellStyle name="Comma 7 8 3 2 2 2" xfId="30799" xr:uid="{27CF7EC5-7EB8-4BFD-BCE0-B0F02E2406C6}"/>
    <cellStyle name="Comma 7 8 3 2 2 3" xfId="30603" xr:uid="{5081A3B1-9BBF-4264-A72F-EC54681B085A}"/>
    <cellStyle name="Comma 7 8 3 2 3" xfId="26347" xr:uid="{96658A2E-F3EC-4CC7-885E-17AFB1B42EAE}"/>
    <cellStyle name="Comma 7 8 3 3" xfId="1813" xr:uid="{00000000-0005-0000-0000-000012030000}"/>
    <cellStyle name="Comma 7 8 3 4" xfId="1811" xr:uid="{00000000-0005-0000-0000-000013030000}"/>
    <cellStyle name="Comma 7 8 3 5" xfId="4926" xr:uid="{F0790063-54C7-4AD8-9AE8-CBE6BFE99F5F}"/>
    <cellStyle name="Comma 7 8 3 5 2" xfId="26396" xr:uid="{7FBAB89E-9A2E-4B30-8DE2-1B5B9E1B3B7B}"/>
    <cellStyle name="Comma 7 8 3 5 2 2" xfId="31177" xr:uid="{B7C2DA88-707B-4D9B-B86B-2337AB76038C}"/>
    <cellStyle name="Comma 7 8 3 5 2 3" xfId="30798" xr:uid="{C3139D6A-C6C8-4FB4-A5E3-3E0682926834}"/>
    <cellStyle name="Comma 7 8 3 5 3" xfId="26961" xr:uid="{905EB402-36F7-4334-AF2B-CBB7E0930E43}"/>
    <cellStyle name="Comma 7 8 3 5 4" xfId="14218" xr:uid="{CAF63625-BA47-433D-A2E5-6C304B8F5ADB}"/>
    <cellStyle name="Comma 7 8 3 6" xfId="6671" xr:uid="{D64777B9-39B4-4016-BBF2-2AE4971EE1AF}"/>
    <cellStyle name="Comma 7 8 3 6 2" xfId="17051" xr:uid="{8C8B1E7D-DE6D-448A-8E09-94964748D0F6}"/>
    <cellStyle name="Comma 7 8 3 7" xfId="9504" xr:uid="{84A33AD1-D033-409D-82FF-8B36F66D65E4}"/>
    <cellStyle name="Comma 7 8 3 7 2" xfId="19884" xr:uid="{F7BC0EF3-BD9E-4B91-929E-4003ECF93E0D}"/>
    <cellStyle name="Comma 7 8 3 8" xfId="25291" xr:uid="{B1225EDF-EBF5-4B5F-8E6C-B3A8C984E342}"/>
    <cellStyle name="Comma 7 8 3 9" xfId="13097" xr:uid="{526BFBFF-DA58-4A8D-AD4E-0152291E5DBC}"/>
    <cellStyle name="Comma 7 8 4" xfId="1814" xr:uid="{00000000-0005-0000-0000-000014030000}"/>
    <cellStyle name="Comma 7 8 4 2" xfId="2289" xr:uid="{00000000-0005-0000-0000-00004D020000}"/>
    <cellStyle name="Comma 7 8 4 2 2" xfId="7416" xr:uid="{867495F1-1ECD-434E-A732-4E7A6A51DB48}"/>
    <cellStyle name="Comma 7 8 4 2 2 2" xfId="17796" xr:uid="{E78E2C73-FC82-4138-9644-A92D78C309B8}"/>
    <cellStyle name="Comma 7 8 4 2 2 2 2" xfId="31128" xr:uid="{DCA6D1C7-1322-4480-B219-4BF158B0F1E8}"/>
    <cellStyle name="Comma 7 8 4 2 2 2 3" xfId="30800" xr:uid="{DE93F21A-3123-4AC4-B36D-73D11AF2C594}"/>
    <cellStyle name="Comma 7 8 4 2 3" xfId="10249" xr:uid="{BD492B3B-C3AD-4B81-BCB2-620D31CFDE8F}"/>
    <cellStyle name="Comma 7 8 4 2 3 2" xfId="20629" xr:uid="{396078FF-E548-4743-A8C6-FC817F04D910}"/>
    <cellStyle name="Comma 7 8 4 2 4" xfId="28332" xr:uid="{61DC55D1-8713-427D-9465-1702ADABBB63}"/>
    <cellStyle name="Comma 7 8 4 2 5" xfId="27441" xr:uid="{8D7AEC3E-A32C-440C-BB97-EF9226F8256A}"/>
    <cellStyle name="Comma 7 8 4 2 6" xfId="14963" xr:uid="{8B56D362-DC89-4A56-87CD-D5060D7A5E83}"/>
    <cellStyle name="Comma 7 8 4 3" xfId="3599" xr:uid="{00000000-0005-0000-0000-000014030000}"/>
    <cellStyle name="Comma 7 8 4 4" xfId="24318" xr:uid="{26CBA72F-2AA8-4AE1-958A-63A49970CB47}"/>
    <cellStyle name="Comma 7 8 4 4 2" xfId="29739" xr:uid="{24393F3C-DB19-4078-9336-35E1AE2F85F6}"/>
    <cellStyle name="Comma 7 8 4 5" xfId="29849" xr:uid="{4A5ECDAD-660F-4328-BAC4-07C32749A506}"/>
    <cellStyle name="Comma 7 8 4 6" xfId="29992" xr:uid="{587744C6-0414-46C8-8D3F-F58C20B13D75}"/>
    <cellStyle name="Comma 7 8 5" xfId="1815" xr:uid="{00000000-0005-0000-0000-000015030000}"/>
    <cellStyle name="Comma 7 8 5 2" xfId="23786" xr:uid="{79A225CD-EE67-4FD6-AD4B-AA6D75F99659}"/>
    <cellStyle name="Comma 7 8 5 2 2" xfId="29829" xr:uid="{85D21D4E-521C-4890-ABEA-B0F0A9C6E194}"/>
    <cellStyle name="Comma 7 8 5 2 2 2" xfId="30801" xr:uid="{32CF2401-1888-4757-9934-9E94BDDB7892}"/>
    <cellStyle name="Comma 7 8 5 3" xfId="24113" xr:uid="{BE8CBB68-BEC0-4594-95E1-007E844A55A2}"/>
    <cellStyle name="Comma 7 8 5 4" xfId="30024" xr:uid="{43D9B9D1-144B-4A25-937C-F86412C4CA52}"/>
    <cellStyle name="Comma 7 8 6" xfId="1807" xr:uid="{00000000-0005-0000-0000-000016030000}"/>
    <cellStyle name="Comma 7 8 6 2" xfId="28223" xr:uid="{1CA307A6-ECBB-4DCD-88E9-ED86F26BE09F}"/>
    <cellStyle name="Comma 7 8 6 2 2" xfId="30802" xr:uid="{36E76C61-6C08-4EC0-ADAB-97813DC20F84}"/>
    <cellStyle name="Comma 7 8 6 2 3" xfId="30589" xr:uid="{E692720D-A46C-47F1-A85F-B7A7AD465287}"/>
    <cellStyle name="Comma 7 8 6 3" xfId="27679" xr:uid="{47269680-C7F1-443B-94CC-DB37DC94BFF9}"/>
    <cellStyle name="Comma 7 8 7" xfId="3876" xr:uid="{4E1B37EE-892E-4B22-8A57-FAF1D1C6572E}"/>
    <cellStyle name="Comma 7 8 7 2" xfId="8708" xr:uid="{598D5516-2486-45CE-A842-83BBF8BFD9B2}"/>
    <cellStyle name="Comma 7 8 7 2 2" xfId="28967" xr:uid="{38C60BAA-5968-415B-9F0C-9B0A90809A03}"/>
    <cellStyle name="Comma 7 8 7 2 3" xfId="27200" xr:uid="{3212C4AC-5E4E-45E3-864E-6A8AA009C1C6}"/>
    <cellStyle name="Comma 7 8 7 2 4" xfId="19088" xr:uid="{AD156519-36F4-42C5-978F-CDB42CF7CE6E}"/>
    <cellStyle name="Comma 7 8 7 3" xfId="11541" xr:uid="{34AD759C-EECD-4EB7-A985-94EC25B6BD7C}"/>
    <cellStyle name="Comma 7 8 7 3 2" xfId="21921" xr:uid="{30F5E2A8-98E4-412F-98EA-9E6712A6434F}"/>
    <cellStyle name="Comma 7 8 7 4" xfId="28446" xr:uid="{6D0CA708-58AB-4A0A-8CA3-30F241B6BC9D}"/>
    <cellStyle name="Comma 7 8 7 5" xfId="16255" xr:uid="{F58FAA39-5F5F-40F3-8809-91C495ED2C5F}"/>
    <cellStyle name="Comma 7 8 8" xfId="4924" xr:uid="{FC361A54-B3B9-4526-A514-2FFB01AC2745}"/>
    <cellStyle name="Comma 7 8 8 2" xfId="27984" xr:uid="{CF2A26E8-C53A-49CB-ABB2-819806C7B2B5}"/>
    <cellStyle name="Comma 7 8 8 3" xfId="27485" xr:uid="{E208AC5E-DC00-4A5C-A8D5-24888A084401}"/>
    <cellStyle name="Comma 7 8 8 4" xfId="14216" xr:uid="{FF28E469-B7B7-4857-9622-C399099D8EE9}"/>
    <cellStyle name="Comma 7 8 9" xfId="6669" xr:uid="{B324349D-72A9-450E-9A21-C6036A1E6171}"/>
    <cellStyle name="Comma 7 8 9 2" xfId="28314" xr:uid="{D52010AA-3F8B-4FC2-9CB4-D35A2BD78896}"/>
    <cellStyle name="Comma 7 8 9 3" xfId="27606" xr:uid="{9327B767-1AD5-4B81-9BD1-7CF1E8F56090}"/>
    <cellStyle name="Comma 7 8 9 4" xfId="17049" xr:uid="{3B500CB7-EABF-4A64-AA2B-FAB952617488}"/>
    <cellStyle name="Comma 7 9" xfId="536" xr:uid="{00000000-0005-0000-0000-000017030000}"/>
    <cellStyle name="Comma 7 9 10" xfId="12513" xr:uid="{CA8F814C-E18C-478F-8492-0E3678FE41EE}"/>
    <cellStyle name="Comma 7 9 2" xfId="1817" xr:uid="{00000000-0005-0000-0000-000018030000}"/>
    <cellStyle name="Comma 7 9 2 2" xfId="3074" xr:uid="{00000000-0005-0000-0000-000052020000}"/>
    <cellStyle name="Comma 7 9 2 2 2" xfId="8154" xr:uid="{7EB1558F-4BBD-401A-9BB1-02827B491119}"/>
    <cellStyle name="Comma 7 9 2 2 2 2" xfId="18534" xr:uid="{A51FDFC9-0670-48B5-99DC-EA7F265E4998}"/>
    <cellStyle name="Comma 7 9 2 2 2 2 2" xfId="31144" xr:uid="{8996AED9-583D-45D1-90AF-796571A1EF0C}"/>
    <cellStyle name="Comma 7 9 2 2 2 2 3" xfId="30803" xr:uid="{11FE597E-A302-4F05-AB71-E873DAD04A9D}"/>
    <cellStyle name="Comma 7 9 2 2 3" xfId="10987" xr:uid="{5A4792B8-16DA-4A10-B4BA-D0A16135D4E9}"/>
    <cellStyle name="Comma 7 9 2 2 3 2" xfId="21367" xr:uid="{407AA900-0444-45C7-87FB-519CD37F3547}"/>
    <cellStyle name="Comma 7 9 2 2 4" xfId="24622" xr:uid="{263D3238-FB6A-4166-9E0F-9A170E5F5491}"/>
    <cellStyle name="Comma 7 9 2 2 4 2" xfId="30073" xr:uid="{4DA89B82-2FB7-4F27-A5F9-327004076252}"/>
    <cellStyle name="Comma 7 9 2 2 5" xfId="26913" xr:uid="{E0B26200-B909-460C-ADFE-F623EC31F0AD}"/>
    <cellStyle name="Comma 7 9 2 2 6" xfId="15701" xr:uid="{4D0F8B44-F253-416E-9952-95114F5388B3}"/>
    <cellStyle name="Comma 7 9 2 3" xfId="3539" xr:uid="{00000000-0005-0000-0000-000018030000}"/>
    <cellStyle name="Comma 7 9 2 3 2" xfId="26006" xr:uid="{A8C73E7C-8AB8-418B-A3AD-AE2E8770E7B7}"/>
    <cellStyle name="Comma 7 9 2 3 3" xfId="26207" xr:uid="{F5144315-CC66-497E-B687-52E38566539C}"/>
    <cellStyle name="Comma 7 9 2 4" xfId="5643" xr:uid="{26AB8BAA-7C90-4332-A8E8-C3C028A6FB41}"/>
    <cellStyle name="Comma 7 9 2 4 2" xfId="29779" xr:uid="{EBB2BB2F-2710-46EF-886B-754275719B42}"/>
    <cellStyle name="Comma 7 9 2 5" xfId="23296" xr:uid="{862CD927-F753-4FFB-9BA2-947802506C9D}"/>
    <cellStyle name="Comma 7 9 2 5 2" xfId="26384" xr:uid="{1DBF96B7-8112-4682-8CB5-A2B389146D52}"/>
    <cellStyle name="Comma 7 9 2 6" xfId="27145" xr:uid="{0D7A1526-65E0-4B55-9E48-AE83E29A2405}"/>
    <cellStyle name="Comma 7 9 2 7" xfId="13587" xr:uid="{3F6E615D-8E56-45E3-9BAA-34C81C32ED6C}"/>
    <cellStyle name="Comma 7 9 3" xfId="1818" xr:uid="{00000000-0005-0000-0000-000019030000}"/>
    <cellStyle name="Comma 7 9 3 2" xfId="2676" xr:uid="{00000000-0005-0000-0000-000053020000}"/>
    <cellStyle name="Comma 7 9 3 2 2" xfId="7800" xr:uid="{EE094E1D-91DD-4AF9-9924-669D955F4440}"/>
    <cellStyle name="Comma 7 9 3 2 2 2" xfId="18180" xr:uid="{168E5124-944A-4736-8237-BA275D072811}"/>
    <cellStyle name="Comma 7 9 3 2 3" xfId="10633" xr:uid="{8DE6D478-554F-48FC-97D3-FC2A598600F1}"/>
    <cellStyle name="Comma 7 9 3 2 3 2" xfId="21013" xr:uid="{BFCF240F-9FCF-4BBE-8720-4984D125AD11}"/>
    <cellStyle name="Comma 7 9 3 2 4" xfId="15347" xr:uid="{068C15C1-0248-4BB5-91C4-591913BAB33F}"/>
    <cellStyle name="Comma 7 9 3 2 5" xfId="30443" xr:uid="{92D51025-E4C0-4904-9638-6A17E656034E}"/>
    <cellStyle name="Comma 7 9 3 3" xfId="3679" xr:uid="{00000000-0005-0000-0000-000019030000}"/>
    <cellStyle name="Comma 7 9 3 4" xfId="5644" xr:uid="{E6BE7499-77E4-463B-BA19-0EA0E6022915}"/>
    <cellStyle name="Comma 7 9 3 4 2" xfId="29753" xr:uid="{8B795218-E896-406B-B68C-5A7BF886D01A}"/>
    <cellStyle name="Comma 7 9 3 5" xfId="25276" xr:uid="{7D0B094D-0CA5-4323-8D1E-92D1204A0A44}"/>
    <cellStyle name="Comma 7 9 3 6" xfId="13084" xr:uid="{2CB02459-2C4D-42D2-BC60-59F6E613B83F}"/>
    <cellStyle name="Comma 7 9 4" xfId="1816" xr:uid="{00000000-0005-0000-0000-00001A030000}"/>
    <cellStyle name="Comma 7 9 4 2" xfId="2281" xr:uid="{00000000-0005-0000-0000-000051020000}"/>
    <cellStyle name="Comma 7 9 4 2 2" xfId="7408" xr:uid="{ECA70E22-B669-47E5-B237-A70B09FDC2A2}"/>
    <cellStyle name="Comma 7 9 4 2 2 2" xfId="17788" xr:uid="{1D6C3169-C893-45C9-B5B3-340E7E6A62A5}"/>
    <cellStyle name="Comma 7 9 4 2 3" xfId="10241" xr:uid="{11770743-9A61-4906-A0ED-1A5ACCCDCA38}"/>
    <cellStyle name="Comma 7 9 4 2 3 2" xfId="20621" xr:uid="{7675E9C0-FB1D-44AD-B035-05F10DA62EA6}"/>
    <cellStyle name="Comma 7 9 4 2 4" xfId="27526" xr:uid="{95FCDC5A-9251-463A-A380-C6D5AD704ABD}"/>
    <cellStyle name="Comma 7 9 4 2 5" xfId="27305" xr:uid="{324D5791-4AA4-4432-A12B-D8FC4773221C}"/>
    <cellStyle name="Comma 7 9 4 2 6" xfId="14955" xr:uid="{F01CC1D9-EF50-417F-A807-BBAB256F29E1}"/>
    <cellStyle name="Comma 7 9 4 3" xfId="3554" xr:uid="{00000000-0005-0000-0000-00001A030000}"/>
    <cellStyle name="Comma 7 9 4 4" xfId="24762" xr:uid="{B4293C2A-2C20-4FDE-A651-4B5858E9672E}"/>
    <cellStyle name="Comma 7 9 5" xfId="3820" xr:uid="{3D055A9D-8184-4A6C-9135-4B8A07BEEB18}"/>
    <cellStyle name="Comma 7 9 5 2" xfId="8653" xr:uid="{7EB7CAAC-EB41-4A44-8227-8CF10A5544D8}"/>
    <cellStyle name="Comma 7 9 5 2 2" xfId="28960" xr:uid="{5CC8E82A-50BA-42E3-9621-4DBC89A6A158}"/>
    <cellStyle name="Comma 7 9 5 2 3" xfId="27856" xr:uid="{A5444BD1-DD3C-40FE-AECF-8FCD53DAD86E}"/>
    <cellStyle name="Comma 7 9 5 2 4" xfId="19033" xr:uid="{71F6C542-F48E-4D3B-A0C7-337AF60739F8}"/>
    <cellStyle name="Comma 7 9 5 3" xfId="11486" xr:uid="{3BD67E6A-DC58-4E0D-997C-E91619E70115}"/>
    <cellStyle name="Comma 7 9 5 3 2" xfId="21866" xr:uid="{CD9BBADF-ACEF-46B7-BFF9-58818B2D56C8}"/>
    <cellStyle name="Comma 7 9 5 4" xfId="25785" xr:uid="{D48D0E3E-A5CA-4B91-83E5-67DD914A8009}"/>
    <cellStyle name="Comma 7 9 5 5" xfId="16200" xr:uid="{F94D35A4-ECAF-49AC-BD3F-70DB8DD4B1B3}"/>
    <cellStyle name="Comma 7 9 6" xfId="4927" xr:uid="{D22195E0-32A3-453D-9C14-4748AEF3F690}"/>
    <cellStyle name="Comma 7 9 6 2" xfId="26466" xr:uid="{B179DB98-8514-4BDE-8987-D81C391102FC}"/>
    <cellStyle name="Comma 7 9 6 3" xfId="26827" xr:uid="{D9F1185C-06C9-42E9-B7C4-CEDEA200AE0E}"/>
    <cellStyle name="Comma 7 9 6 4" xfId="14219" xr:uid="{1D9C0D45-4A3E-4F7A-9E4C-C409913351A3}"/>
    <cellStyle name="Comma 7 9 7" xfId="6672" xr:uid="{A29537A1-F65B-4843-AF0C-05B168F8C09C}"/>
    <cellStyle name="Comma 7 9 7 2" xfId="27161" xr:uid="{55520C70-263D-4AB1-9319-FCA27D1942CD}"/>
    <cellStyle name="Comma 7 9 7 3" xfId="28105" xr:uid="{3DEC0D27-D036-43CE-80BF-8AA8FB19AFF0}"/>
    <cellStyle name="Comma 7 9 7 4" xfId="17052" xr:uid="{34C2D03F-AC0D-41F1-9799-D9E2EBFC00DD}"/>
    <cellStyle name="Comma 7 9 8" xfId="9505" xr:uid="{8F55B808-19E6-440B-84BB-7FBA72F377C5}"/>
    <cellStyle name="Comma 7 9 8 2" xfId="19885" xr:uid="{1D27389B-E2DF-4746-8101-736D586E99AF}"/>
    <cellStyle name="Comma 7 9 9" xfId="25140" xr:uid="{80C7AA19-964D-41F1-ACB4-443F7B2D85F5}"/>
    <cellStyle name="Comma 8" xfId="537" xr:uid="{00000000-0005-0000-0000-00001B030000}"/>
    <cellStyle name="Comma 9" xfId="538" xr:uid="{00000000-0005-0000-0000-00001C030000}"/>
    <cellStyle name="Comma 9 10" xfId="4928" xr:uid="{D81A1123-0425-468A-A1BB-1DD38680E9D1}"/>
    <cellStyle name="Comma 9 10 2" xfId="26367" xr:uid="{2F7F6436-B119-4AAD-9BB4-535464C9DAF3}"/>
    <cellStyle name="Comma 9 10 3" xfId="26330" xr:uid="{11FB18E3-EF94-4ED6-AAB4-FB17CD4BE561}"/>
    <cellStyle name="Comma 9 10 4" xfId="14220" xr:uid="{C2272325-F265-4852-9258-DAE0CE633BD7}"/>
    <cellStyle name="Comma 9 11" xfId="6673" xr:uid="{95397FF4-3D6A-4510-9989-BDDD317F97F2}"/>
    <cellStyle name="Comma 9 11 2" xfId="17053" xr:uid="{6A8550DD-A343-468B-A01C-05090AE9B719}"/>
    <cellStyle name="Comma 9 12" xfId="9506" xr:uid="{37183DA1-35CA-425D-87D1-F35C8D8A3F5E}"/>
    <cellStyle name="Comma 9 12 2" xfId="19886" xr:uid="{AA8AB3EF-C4D8-40C4-888D-AD22826DDFE1}"/>
    <cellStyle name="Comma 9 13" xfId="24007" xr:uid="{90CABFF4-ACC6-474D-BA61-1A43940CC5A2}"/>
    <cellStyle name="Comma 9 14" xfId="12406" xr:uid="{E2A8DE87-DBCD-4E16-9E4C-5722B7CB5393}"/>
    <cellStyle name="Comma 9 2" xfId="539" xr:uid="{00000000-0005-0000-0000-00001D030000}"/>
    <cellStyle name="Comma 9 2 10" xfId="6674" xr:uid="{800B4AE7-61CF-406F-BD50-717A47770535}"/>
    <cellStyle name="Comma 9 2 10 2" xfId="17054" xr:uid="{EA88CEC4-AC8C-4B27-B2D7-D33FADE80FF7}"/>
    <cellStyle name="Comma 9 2 11" xfId="9507" xr:uid="{F115FB81-E8DA-404A-892D-70F80F1B972C}"/>
    <cellStyle name="Comma 9 2 11 2" xfId="19887" xr:uid="{D7387538-8BF7-4F07-8FF0-AA9EC494776E}"/>
    <cellStyle name="Comma 9 2 12" xfId="24299" xr:uid="{E705879D-9FBA-4AEB-9FC8-2CC39AD5F36B}"/>
    <cellStyle name="Comma 9 2 13" xfId="12466" xr:uid="{8235A749-3C40-4A9B-8E8C-82B30F51A632}"/>
    <cellStyle name="Comma 9 2 2" xfId="540" xr:uid="{00000000-0005-0000-0000-00001E030000}"/>
    <cellStyle name="Comma 9 2 2 10" xfId="9508" xr:uid="{60CE9C71-F376-4025-821D-C30B7ED78186}"/>
    <cellStyle name="Comma 9 2 2 10 2" xfId="19888" xr:uid="{18234C9B-D2F9-4D6B-A13E-6C37086F7DF7}"/>
    <cellStyle name="Comma 9 2 2 11" xfId="25519" xr:uid="{6F546E97-01B6-477F-8094-EFA3F2FE1901}"/>
    <cellStyle name="Comma 9 2 2 12" xfId="12523" xr:uid="{DA9AA6E8-DB69-4F4C-A37A-A4469B73781E}"/>
    <cellStyle name="Comma 9 2 2 2" xfId="1822" xr:uid="{00000000-0005-0000-0000-00001F030000}"/>
    <cellStyle name="Comma 9 2 2 2 2" xfId="3076" xr:uid="{00000000-0005-0000-0000-000059020000}"/>
    <cellStyle name="Comma 9 2 2 2 2 2" xfId="6169" xr:uid="{1695681D-ACBD-434B-92F0-1F63368C6589}"/>
    <cellStyle name="Comma 9 2 2 2 2 2 2" xfId="25923" xr:uid="{1B1CBA3A-40E4-44FA-A7A4-CC0EB921C6F7}"/>
    <cellStyle name="Comma 9 2 2 2 2 2 3" xfId="26613" xr:uid="{DC9B371E-C0E3-4F73-83D3-29213CEBA90B}"/>
    <cellStyle name="Comma 9 2 2 2 2 2 4" xfId="15703" xr:uid="{447748E3-8314-4430-86E0-135F2EC6ED2D}"/>
    <cellStyle name="Comma 9 2 2 2 2 3" xfId="8156" xr:uid="{8046AE2B-9CD5-45A1-9232-B44A496B2A17}"/>
    <cellStyle name="Comma 9 2 2 2 2 3 2" xfId="18536" xr:uid="{F9F494A4-A347-41BB-86CB-E0B86E0FE416}"/>
    <cellStyle name="Comma 9 2 2 2 2 4" xfId="10989" xr:uid="{9B606771-FA20-4716-AFBD-6E37C66FE5D7}"/>
    <cellStyle name="Comma 9 2 2 2 2 4 2" xfId="21369" xr:uid="{90959D85-FFB6-4460-9FE8-52FDA187F7E2}"/>
    <cellStyle name="Comma 9 2 2 2 2 5" xfId="23820" xr:uid="{AD747A12-C7F9-41AF-8F2D-7D7060459104}"/>
    <cellStyle name="Comma 9 2 2 2 2 6" xfId="27342" xr:uid="{1A746590-4CA1-467D-848F-B895E1094CB2}"/>
    <cellStyle name="Comma 9 2 2 2 2 7" xfId="13589" xr:uid="{E7ABC69F-1CB5-411E-9E74-C2F9145DA71A}"/>
    <cellStyle name="Comma 9 2 2 2 3" xfId="2687" xr:uid="{00000000-0005-0000-0000-000058020000}"/>
    <cellStyle name="Comma 9 2 2 2 3 2" xfId="7811" xr:uid="{2128038F-D34A-47F5-90D6-38092A039B87}"/>
    <cellStyle name="Comma 9 2 2 2 3 2 2" xfId="27021" xr:uid="{A3DF1628-9D36-42BB-8086-112FB6BCA36B}"/>
    <cellStyle name="Comma 9 2 2 2 3 2 3" xfId="27860" xr:uid="{A5C60455-71A0-4AFE-8333-7E52BDF26654}"/>
    <cellStyle name="Comma 9 2 2 2 3 2 4" xfId="18191" xr:uid="{D77EA3DE-65CE-420F-B482-3F239AB4629E}"/>
    <cellStyle name="Comma 9 2 2 2 3 3" xfId="10644" xr:uid="{21EEC8A8-4538-49B0-9259-9092C61F7629}"/>
    <cellStyle name="Comma 9 2 2 2 3 3 2" xfId="21024" xr:uid="{6EF02B8B-FD2A-423A-9119-A24F9D043202}"/>
    <cellStyle name="Comma 9 2 2 2 3 4" xfId="25012" xr:uid="{E65E7057-6A9B-4E73-B147-10E224C434CB}"/>
    <cellStyle name="Comma 9 2 2 2 3 5" xfId="15358" xr:uid="{65EDEDBF-9135-4EDF-B076-15DD1724FE14}"/>
    <cellStyle name="Comma 9 2 2 2 4" xfId="2046" xr:uid="{00000000-0005-0000-0000-00001F030000}"/>
    <cellStyle name="Comma 9 2 2 2 4 2" xfId="26109" xr:uid="{122440CA-696A-44E0-9E96-A87373C105F9}"/>
    <cellStyle name="Comma 9 2 2 2 4 3" xfId="27292" xr:uid="{4E4768B2-7AB8-4453-8074-05036922F932}"/>
    <cellStyle name="Comma 9 2 2 2 5" xfId="4269" xr:uid="{15F18BA8-7F97-4777-9066-8253069EFE6E}"/>
    <cellStyle name="Comma 9 2 2 2 5 2" xfId="9041" xr:uid="{9FE3AAF4-1EE5-47ED-B8D4-F93ABC268CE4}"/>
    <cellStyle name="Comma 9 2 2 2 5 2 2" xfId="19421" xr:uid="{6A6573BE-1A19-4442-870C-069C69D8A52C}"/>
    <cellStyle name="Comma 9 2 2 2 5 2 3" xfId="31045" xr:uid="{F0C0A167-9B27-4A98-AB6A-B02856686997}"/>
    <cellStyle name="Comma 9 2 2 2 5 2 4" xfId="30804" xr:uid="{940BAFB2-DDDF-4DFD-AC79-DD26DD309846}"/>
    <cellStyle name="Comma 9 2 2 2 5 3" xfId="11874" xr:uid="{D66D2D42-7EBA-40C4-BE58-4D64A5059408}"/>
    <cellStyle name="Comma 9 2 2 2 5 3 2" xfId="22254" xr:uid="{6B46C0D7-EBC5-4194-90D8-6BCEC8A7CC97}"/>
    <cellStyle name="Comma 9 2 2 2 5 4" xfId="28387" xr:uid="{7BC0D46E-3348-466F-8DFC-3BD610176F0D}"/>
    <cellStyle name="Comma 9 2 2 2 5 5" xfId="27901" xr:uid="{B715E0BE-8612-4D9B-8094-A86B31BEC63D}"/>
    <cellStyle name="Comma 9 2 2 2 5 6" xfId="16588" xr:uid="{16CD614C-D92C-43D8-816F-40DF7AA64539}"/>
    <cellStyle name="Comma 9 2 2 2 6" xfId="5647" xr:uid="{668570A6-D60D-4778-B198-50FD03580688}"/>
    <cellStyle name="Comma 9 2 2 2 6 2" xfId="29725" xr:uid="{5FAFEE43-02EA-4263-B848-C1EA850D9CC6}"/>
    <cellStyle name="Comma 9 2 2 2 6 2 2" xfId="30979" xr:uid="{5D796100-B80F-4D81-937F-89F02B01DAF1}"/>
    <cellStyle name="Comma 9 2 2 2 7" xfId="25138" xr:uid="{C3EE7BD6-8743-4519-9C3D-CB652EFF1857}"/>
    <cellStyle name="Comma 9 2 2 2 8" xfId="13100" xr:uid="{E9F47D49-DC26-47D8-9B66-DEB5C8F17696}"/>
    <cellStyle name="Comma 9 2 2 3" xfId="1823" xr:uid="{00000000-0005-0000-0000-000020030000}"/>
    <cellStyle name="Comma 9 2 2 3 2" xfId="3077" xr:uid="{00000000-0005-0000-0000-00005A020000}"/>
    <cellStyle name="Comma 9 2 2 3 2 2" xfId="8157" xr:uid="{BA1A08A8-8F25-42BA-8FF5-CF4370543494}"/>
    <cellStyle name="Comma 9 2 2 3 2 2 2" xfId="28830" xr:uid="{FEA450FD-A44B-4F78-B887-6FBB04F43C55}"/>
    <cellStyle name="Comma 9 2 2 3 2 2 2 2" xfId="31229" xr:uid="{E0EAEE44-385B-43C4-A241-FDA503A0345E}"/>
    <cellStyle name="Comma 9 2 2 3 2 2 2 3" xfId="30806" xr:uid="{0E41FCD9-0F8F-41FD-9B49-7F0530E67F12}"/>
    <cellStyle name="Comma 9 2 2 3 2 2 3" xfId="26385" xr:uid="{4ABFB2F1-EFEF-44B5-B10D-DE0D3C6BDABA}"/>
    <cellStyle name="Comma 9 2 2 3 2 2 4" xfId="18537" xr:uid="{6D88F806-B1B0-4D9A-BBC6-DBDC26EA2E99}"/>
    <cellStyle name="Comma 9 2 2 3 2 3" xfId="10990" xr:uid="{4C570C57-C828-4E9B-9C5B-D3D470D1304A}"/>
    <cellStyle name="Comma 9 2 2 3 2 3 2" xfId="21370" xr:uid="{85E85D4A-641F-4B1F-B4B2-73E48F5F3F73}"/>
    <cellStyle name="Comma 9 2 2 3 2 4" xfId="24874" xr:uid="{3C1C18F6-326F-4101-B42C-CAFA790586F4}"/>
    <cellStyle name="Comma 9 2 2 3 2 5" xfId="15704" xr:uid="{5E62D3EB-52D8-4B2A-8967-E1EC80A96F32}"/>
    <cellStyle name="Comma 9 2 2 3 3" xfId="2090" xr:uid="{00000000-0005-0000-0000-000020030000}"/>
    <cellStyle name="Comma 9 2 2 3 4" xfId="4419" xr:uid="{51ADD6C0-603D-4098-9009-CBEFA0A69A4B}"/>
    <cellStyle name="Comma 9 2 2 3 4 2" xfId="9191" xr:uid="{F3BDC41A-CFD9-47C5-A0ED-1DF0D97D107C}"/>
    <cellStyle name="Comma 9 2 2 3 4 2 2" xfId="19571" xr:uid="{6A163FFC-6407-458E-95EF-1755EB510D2C}"/>
    <cellStyle name="Comma 9 2 2 3 4 2 3" xfId="31085" xr:uid="{200D0FEF-51EA-4B32-BD4F-ED01F56CF64F}"/>
    <cellStyle name="Comma 9 2 2 3 4 2 4" xfId="30805" xr:uid="{45D769B4-A51B-4357-BF7C-CEA3942690FF}"/>
    <cellStyle name="Comma 9 2 2 3 4 3" xfId="12024" xr:uid="{B8CDA8CB-E142-4092-9D7D-1F70CFFAECDF}"/>
    <cellStyle name="Comma 9 2 2 3 4 3 2" xfId="22404" xr:uid="{A2F09515-9B43-40E8-8E58-EDBDFCCA4661}"/>
    <cellStyle name="Comma 9 2 2 3 4 4" xfId="16738" xr:uid="{EAE4FB54-618E-4BD5-8A10-FD59118FE55B}"/>
    <cellStyle name="Comma 9 2 2 3 5" xfId="5648" xr:uid="{1753FA6C-087A-430B-A68A-C681B0D13A8B}"/>
    <cellStyle name="Comma 9 2 2 3 5 2" xfId="29711" xr:uid="{8E3DEB05-C8FD-4B12-9825-E73EE046D749}"/>
    <cellStyle name="Comma 9 2 2 3 5 2 2" xfId="30980" xr:uid="{AFFAD961-C129-4BDB-B8E1-FC9907D6727B}"/>
    <cellStyle name="Comma 9 2 2 3 6" xfId="24154" xr:uid="{41DAB614-918F-4599-BF83-9AA4B418D79E}"/>
    <cellStyle name="Comma 9 2 2 3 7" xfId="13590" xr:uid="{2E3B28A3-F72F-46DD-9CA8-18228347FB64}"/>
    <cellStyle name="Comma 9 2 2 4" xfId="1821" xr:uid="{00000000-0005-0000-0000-000021030000}"/>
    <cellStyle name="Comma 9 2 2 4 2" xfId="3075" xr:uid="{00000000-0005-0000-0000-00005B020000}"/>
    <cellStyle name="Comma 9 2 2 4 2 2" xfId="8155" xr:uid="{3821D36B-E30A-436A-ADD2-C492AC21B492}"/>
    <cellStyle name="Comma 9 2 2 4 2 2 2" xfId="28829" xr:uid="{75B182AE-DD33-43EB-BD11-5250C85A4E01}"/>
    <cellStyle name="Comma 9 2 2 4 2 2 3" xfId="26310" xr:uid="{BA6A95AF-6109-40B1-B3B9-241F006D302F}"/>
    <cellStyle name="Comma 9 2 2 4 2 2 4" xfId="18535" xr:uid="{6DC6F597-8D99-4D70-85A2-BCF10AE0AD8E}"/>
    <cellStyle name="Comma 9 2 2 4 2 3" xfId="10988" xr:uid="{2A3734C0-6283-4588-9F43-DBEA24F07785}"/>
    <cellStyle name="Comma 9 2 2 4 2 3 2" xfId="21368" xr:uid="{73BB00D0-276E-47F7-A419-031530E0420D}"/>
    <cellStyle name="Comma 9 2 2 4 2 4" xfId="26316" xr:uid="{4114B98C-05CB-4B13-B488-16099DD307AD}"/>
    <cellStyle name="Comma 9 2 2 4 2 5" xfId="15702" xr:uid="{6AE8E6BF-8A14-431C-99B4-E9E63BED19BF}"/>
    <cellStyle name="Comma 9 2 2 4 3" xfId="3607" xr:uid="{00000000-0005-0000-0000-000021030000}"/>
    <cellStyle name="Comma 9 2 2 4 4" xfId="5646" xr:uid="{8B26A1BB-AE5F-48D9-8E42-E69CDD492616}"/>
    <cellStyle name="Comma 9 2 2 4 4 2" xfId="29962" xr:uid="{7C9ED966-91AA-4C46-BB66-8180C9956C71}"/>
    <cellStyle name="Comma 9 2 2 4 5" xfId="24327" xr:uid="{8BA3453A-B276-4F0C-8B80-BF13CA76962C}"/>
    <cellStyle name="Comma 9 2 2 4 6" xfId="13588" xr:uid="{1A9E97E1-72D1-4AFC-BB30-AF8F5B6BAA27}"/>
    <cellStyle name="Comma 9 2 2 5" xfId="2642" xr:uid="{00000000-0005-0000-0000-00005C020000}"/>
    <cellStyle name="Comma 9 2 2 5 2" xfId="5904" xr:uid="{45A164FE-5FE9-43B5-9529-C545256EB1C7}"/>
    <cellStyle name="Comma 9 2 2 5 2 2" xfId="28650" xr:uid="{F52522D7-FE86-4CED-8031-4C36F7BDC289}"/>
    <cellStyle name="Comma 9 2 2 5 2 2 2" xfId="31211" xr:uid="{972E3E93-27A6-4530-8159-6C6AF4E7DBCC}"/>
    <cellStyle name="Comma 9 2 2 5 2 2 3" xfId="30807" xr:uid="{08104823-45CC-4C4D-B84B-B3362DB2DCBC}"/>
    <cellStyle name="Comma 9 2 2 5 2 3" xfId="27235" xr:uid="{C3BE4EB7-43AA-4AC7-BEFF-8B26A3BE7026}"/>
    <cellStyle name="Comma 9 2 2 5 2 4" xfId="15314" xr:uid="{08E79145-1382-4681-9832-B0F6E2DADE39}"/>
    <cellStyle name="Comma 9 2 2 5 3" xfId="7767" xr:uid="{5D0B9A8F-12FE-41D9-A9E6-A0FC75FD3FD8}"/>
    <cellStyle name="Comma 9 2 2 5 3 2" xfId="18147" xr:uid="{0A8DFB72-F3C6-4083-88C0-C732F813D519}"/>
    <cellStyle name="Comma 9 2 2 5 4" xfId="10600" xr:uid="{4B064456-B3B1-4B04-A024-41F9964ADD43}"/>
    <cellStyle name="Comma 9 2 2 5 4 2" xfId="20980" xr:uid="{755E6D50-A281-4A13-84B5-51D522FD572A}"/>
    <cellStyle name="Comma 9 2 2 5 5" xfId="23656" xr:uid="{435834F1-E757-4761-960E-34D3DB17B906}"/>
    <cellStyle name="Comma 9 2 2 5 6" xfId="13031" xr:uid="{5AE173AE-BF38-4842-AA91-78EA7873D122}"/>
    <cellStyle name="Comma 9 2 2 6" xfId="2291" xr:uid="{00000000-0005-0000-0000-000057020000}"/>
    <cellStyle name="Comma 9 2 2 6 2" xfId="7418" xr:uid="{F0EED383-DED6-4BF2-97EE-EDD10841C3A9}"/>
    <cellStyle name="Comma 9 2 2 6 2 2" xfId="17798" xr:uid="{E2E25D04-1C5B-42F3-971A-9693DBE7026D}"/>
    <cellStyle name="Comma 9 2 2 6 3" xfId="10251" xr:uid="{94DC420B-AA21-4FD5-93D5-21B40811B1C2}"/>
    <cellStyle name="Comma 9 2 2 6 3 2" xfId="20631" xr:uid="{E6D15CCE-188C-46C1-8F19-27097D48CB9C}"/>
    <cellStyle name="Comma 9 2 2 6 4" xfId="22652" xr:uid="{D0547388-BB56-43F0-887B-5DC1986503B8}"/>
    <cellStyle name="Comma 9 2 2 6 5" xfId="26805" xr:uid="{140F2489-462A-432C-AAD8-2C4B4DBDF3A3}"/>
    <cellStyle name="Comma 9 2 2 6 6" xfId="14965" xr:uid="{93BB5F1A-804A-42CC-B8EB-C9CEF1F05211}"/>
    <cellStyle name="Comma 9 2 2 7" xfId="3826" xr:uid="{F187D117-A490-47DB-9E10-75EB17734E90}"/>
    <cellStyle name="Comma 9 2 2 7 2" xfId="8659" xr:uid="{644F7400-21EC-44AC-96AB-03542AB9BCFE}"/>
    <cellStyle name="Comma 9 2 2 7 2 2" xfId="19039" xr:uid="{C00F856F-2CD0-4E3B-A3DA-35E428B0F0FE}"/>
    <cellStyle name="Comma 9 2 2 7 3" xfId="11492" xr:uid="{DC85BDFB-B499-4C6E-A0B1-105AFB53FA00}"/>
    <cellStyle name="Comma 9 2 2 7 3 2" xfId="21872" xr:uid="{2AB65E47-B840-4E3A-9190-E4321AA48705}"/>
    <cellStyle name="Comma 9 2 2 7 4" xfId="26443" xr:uid="{0585DF1F-C5C2-4D34-BBE6-8DFF8DBF905E}"/>
    <cellStyle name="Comma 9 2 2 7 5" xfId="28042" xr:uid="{BEC9E2EF-CCA4-4CC5-8AB1-C4763C60ED1D}"/>
    <cellStyle name="Comma 9 2 2 7 6" xfId="16206" xr:uid="{F05C9D44-64C0-4600-BDB2-376264D8F02B}"/>
    <cellStyle name="Comma 9 2 2 8" xfId="4930" xr:uid="{3AD1A3B8-0529-4279-AFBA-6A259E6478D4}"/>
    <cellStyle name="Comma 9 2 2 8 2" xfId="14222" xr:uid="{3A55FC0C-5526-4111-8F2F-A420A93B599F}"/>
    <cellStyle name="Comma 9 2 2 9" xfId="6675" xr:uid="{6EFE6E0B-F24A-4847-A285-0AA765FBEBDF}"/>
    <cellStyle name="Comma 9 2 2 9 2" xfId="17055" xr:uid="{0ECC4CAE-5358-4A94-B368-95E70F3C5906}"/>
    <cellStyle name="Comma 9 2 3" xfId="541" xr:uid="{00000000-0005-0000-0000-000022030000}"/>
    <cellStyle name="Comma 9 2 3 10" xfId="12681" xr:uid="{F4C62D95-DF88-450B-B844-5FCA3C4178EF}"/>
    <cellStyle name="Comma 9 2 3 2" xfId="1825" xr:uid="{00000000-0005-0000-0000-000023030000}"/>
    <cellStyle name="Comma 9 2 3 2 2" xfId="3078" xr:uid="{00000000-0005-0000-0000-00005E020000}"/>
    <cellStyle name="Comma 9 2 3 2 2 2" xfId="8158" xr:uid="{00C34E79-4A12-4FEF-8FD7-A120007AC003}"/>
    <cellStyle name="Comma 9 2 3 2 2 2 2" xfId="28831" xr:uid="{9400F8BF-E03C-47B4-8A73-79D8316A2F57}"/>
    <cellStyle name="Comma 9 2 3 2 2 2 3" xfId="28633" xr:uid="{7A2BE245-EA15-44B8-97A3-BD9684DEFF4F}"/>
    <cellStyle name="Comma 9 2 3 2 2 2 4" xfId="18538" xr:uid="{11C459B9-9635-43E5-A2CE-CA3DDB0927D6}"/>
    <cellStyle name="Comma 9 2 3 2 2 3" xfId="10991" xr:uid="{179EA3D4-61C5-47DF-BA03-BCD2392F900C}"/>
    <cellStyle name="Comma 9 2 3 2 2 3 2" xfId="21371" xr:uid="{2A1FE7AD-F25F-4C3B-8926-616BF3F7D3E5}"/>
    <cellStyle name="Comma 9 2 3 2 2 4" xfId="25748" xr:uid="{942CDB3C-31B9-48FD-A9C8-9181B9986ACB}"/>
    <cellStyle name="Comma 9 2 3 2 2 5" xfId="15705" xr:uid="{A62BBE42-1AD1-4C98-BC5F-080129262303}"/>
    <cellStyle name="Comma 9 2 3 2 3" xfId="3698" xr:uid="{00000000-0005-0000-0000-000023030000}"/>
    <cellStyle name="Comma 9 2 3 2 4" xfId="5649" xr:uid="{E79966CE-366E-44ED-8CF4-EF18FE3B9A08}"/>
    <cellStyle name="Comma 9 2 3 2 4 2" xfId="29963" xr:uid="{C540771B-03DD-4A97-8D6C-125C8B900220}"/>
    <cellStyle name="Comma 9 2 3 2 5" xfId="23091" xr:uid="{7BC34336-6CF0-4232-A50B-C2757E6B9AA2}"/>
    <cellStyle name="Comma 9 2 3 2 6" xfId="13591" xr:uid="{AE8E06AD-96D0-46A8-B033-8D8865597D33}"/>
    <cellStyle name="Comma 9 2 3 3" xfId="1826" xr:uid="{00000000-0005-0000-0000-000024030000}"/>
    <cellStyle name="Comma 9 2 3 3 2" xfId="2686" xr:uid="{00000000-0005-0000-0000-00005F020000}"/>
    <cellStyle name="Comma 9 2 3 3 2 2" xfId="7810" xr:uid="{B9ACF73D-5345-46F9-B10F-7BF577F6FA2C}"/>
    <cellStyle name="Comma 9 2 3 3 2 2 2" xfId="18190" xr:uid="{7BDE12E2-F66C-43CB-A936-014FC451446C}"/>
    <cellStyle name="Comma 9 2 3 3 2 3" xfId="10643" xr:uid="{7B796FA2-53F4-4E07-ACB6-8A1AA81C96CF}"/>
    <cellStyle name="Comma 9 2 3 3 2 3 2" xfId="21023" xr:uid="{865B3BD9-33FF-4391-A8D9-6B5ECEDC6CF6}"/>
    <cellStyle name="Comma 9 2 3 3 2 4" xfId="15357" xr:uid="{372507FF-8B1F-490B-A74C-426CD780667A}"/>
    <cellStyle name="Comma 9 2 3 3 2 5" xfId="30444" xr:uid="{B9D0D307-C678-4D48-9BB3-FA80D0D64076}"/>
    <cellStyle name="Comma 9 2 3 3 3" xfId="2079" xr:uid="{00000000-0005-0000-0000-000024030000}"/>
    <cellStyle name="Comma 9 2 3 3 4" xfId="5650" xr:uid="{CE82BC05-DECC-433A-A1AE-079FA93D71A1}"/>
    <cellStyle name="Comma 9 2 3 3 4 2" xfId="29911" xr:uid="{DEAC15BD-E4D5-4066-9D0F-223E4FCD8552}"/>
    <cellStyle name="Comma 9 2 3 3 5" xfId="25041" xr:uid="{6B690C1C-4E4E-4CEB-9458-3070211420B8}"/>
    <cellStyle name="Comma 9 2 3 3 6" xfId="13099" xr:uid="{9A279FFC-6243-4F00-B96A-9C2520A46EDC}"/>
    <cellStyle name="Comma 9 2 3 4" xfId="1824" xr:uid="{00000000-0005-0000-0000-000025030000}"/>
    <cellStyle name="Comma 9 2 3 4 2" xfId="4655" xr:uid="{2B316BF8-A02B-4FA6-9E0C-A81BF302FB1E}"/>
    <cellStyle name="Comma 9 2 3 4 2 2" xfId="9407" xr:uid="{83C3117E-0556-4527-B429-6733E7FC28FB}"/>
    <cellStyle name="Comma 9 2 3 4 2 2 2" xfId="19787" xr:uid="{75F44DC8-6775-40EE-BB1B-FE5900228869}"/>
    <cellStyle name="Comma 9 2 3 4 2 3" xfId="12240" xr:uid="{02383733-3AC8-4F33-847D-F4EDED4B1500}"/>
    <cellStyle name="Comma 9 2 3 4 2 3 2" xfId="22620" xr:uid="{7E9B7457-55E4-47A6-AEC3-2AB45A85A26B}"/>
    <cellStyle name="Comma 9 2 3 4 2 4" xfId="28309" xr:uid="{517B9FA5-CA7B-4147-8281-57997331AEA6}"/>
    <cellStyle name="Comma 9 2 3 4 2 5" xfId="27040" xr:uid="{67CB897C-285F-4C47-BC05-557ED67C8AB1}"/>
    <cellStyle name="Comma 9 2 3 4 2 6" xfId="16954" xr:uid="{3AB9AAA6-8579-4953-89F0-8E36A6C0DD15}"/>
    <cellStyle name="Comma 9 2 3 4 3" xfId="22758" xr:uid="{53723204-0815-4045-A056-7FCD23F7396E}"/>
    <cellStyle name="Comma 9 2 3 5" xfId="4135" xr:uid="{58960FB7-AA3D-4773-B9E0-BAA94B5F7831}"/>
    <cellStyle name="Comma 9 2 3 5 2" xfId="8907" xr:uid="{45BD0102-A3DB-46F1-B996-4B740B50B967}"/>
    <cellStyle name="Comma 9 2 3 5 2 2" xfId="29012" xr:uid="{FD6FD515-24A7-44F7-9B6A-EE8B41326D0B}"/>
    <cellStyle name="Comma 9 2 3 5 2 3" xfId="27360" xr:uid="{4196D849-59CB-4781-A66E-CA6616B641F1}"/>
    <cellStyle name="Comma 9 2 3 5 2 4" xfId="19287" xr:uid="{1B49DD98-D93E-4499-8109-0BF6F8E1781D}"/>
    <cellStyle name="Comma 9 2 3 5 2 5" xfId="31017" xr:uid="{F7D350F9-DB22-40CD-A277-E89E784C5412}"/>
    <cellStyle name="Comma 9 2 3 5 3" xfId="11740" xr:uid="{FEEBFF0E-3A22-490B-94EE-A20B651F3918}"/>
    <cellStyle name="Comma 9 2 3 5 3 2" xfId="22120" xr:uid="{7BCDA1FB-7008-4553-90F2-782DDE9547DF}"/>
    <cellStyle name="Comma 9 2 3 5 4" xfId="28102" xr:uid="{6B05F112-D1B4-4987-9ED9-AD61916186A5}"/>
    <cellStyle name="Comma 9 2 3 5 5" xfId="16454" xr:uid="{E2103747-DE1C-424E-A121-811632EDB617}"/>
    <cellStyle name="Comma 9 2 3 6" xfId="4931" xr:uid="{B11DD8E7-1558-472B-8FE9-B7DE5AE1C3AA}"/>
    <cellStyle name="Comma 9 2 3 6 2" xfId="28259" xr:uid="{B5064F52-1DEC-48C6-AD6C-94D57ED80CDC}"/>
    <cellStyle name="Comma 9 2 3 6 3" xfId="27717" xr:uid="{90953E80-ECF8-4692-9972-22BB6C8DE61E}"/>
    <cellStyle name="Comma 9 2 3 6 4" xfId="14223" xr:uid="{6FE659B4-9790-4D04-B838-7A04B11F19B9}"/>
    <cellStyle name="Comma 9 2 3 7" xfId="6676" xr:uid="{A3767453-1D26-4077-9762-3232EF5FAEF7}"/>
    <cellStyle name="Comma 9 2 3 7 2" xfId="28416" xr:uid="{C0ECF8F6-3BBF-4631-AE2A-78AAE82D9245}"/>
    <cellStyle name="Comma 9 2 3 7 3" xfId="27284" xr:uid="{A1AC7B48-6458-4882-A59B-BA808F918EEC}"/>
    <cellStyle name="Comma 9 2 3 7 4" xfId="17056" xr:uid="{C6323C8C-63AA-4061-9C69-B64F539EFDEC}"/>
    <cellStyle name="Comma 9 2 3 8" xfId="9509" xr:uid="{19B45FED-76C2-4145-940D-2F2BC325C947}"/>
    <cellStyle name="Comma 9 2 3 8 2" xfId="19889" xr:uid="{A7D0349A-2623-433A-82FA-CC129D323731}"/>
    <cellStyle name="Comma 9 2 3 9" xfId="25166" xr:uid="{491DEFD9-42C7-46F8-B951-F96D761D4FA0}"/>
    <cellStyle name="Comma 9 2 4" xfId="1827" xr:uid="{00000000-0005-0000-0000-000026030000}"/>
    <cellStyle name="Comma 9 2 4 2" xfId="3079" xr:uid="{00000000-0005-0000-0000-000060020000}"/>
    <cellStyle name="Comma 9 2 4 2 2" xfId="8159" xr:uid="{3871DE92-AD0D-4C55-9FDA-EB07377910AF}"/>
    <cellStyle name="Comma 9 2 4 2 2 2" xfId="28832" xr:uid="{35DDB46A-9F32-451D-BE4A-FB8BA2BFC5CB}"/>
    <cellStyle name="Comma 9 2 4 2 2 2 2" xfId="31230" xr:uid="{D86CE846-FB1A-46CF-AAA1-01DB85ECFA69}"/>
    <cellStyle name="Comma 9 2 4 2 2 2 3" xfId="30809" xr:uid="{BE13AE7C-8747-44CE-A1E1-1A36A7111489}"/>
    <cellStyle name="Comma 9 2 4 2 2 3" xfId="27382" xr:uid="{1D429F61-482C-40AA-9F51-7ED2D3E08585}"/>
    <cellStyle name="Comma 9 2 4 2 2 4" xfId="18539" xr:uid="{E513781B-C37F-4A79-B6A8-73A52D5D952C}"/>
    <cellStyle name="Comma 9 2 4 2 3" xfId="10992" xr:uid="{5FAD14CD-9E4E-4A54-B659-08425DC4EB51}"/>
    <cellStyle name="Comma 9 2 4 2 3 2" xfId="21372" xr:uid="{D5BA3C34-8A17-499D-9401-2290B594129A}"/>
    <cellStyle name="Comma 9 2 4 2 4" xfId="25662" xr:uid="{DE4B7DEE-3DFB-4D95-9D94-5B6697CA1424}"/>
    <cellStyle name="Comma 9 2 4 2 5" xfId="15706" xr:uid="{B32A986E-B469-403A-9A26-89063FFD10F3}"/>
    <cellStyle name="Comma 9 2 4 3" xfId="3619" xr:uid="{00000000-0005-0000-0000-000026030000}"/>
    <cellStyle name="Comma 9 2 4 4" xfId="4420" xr:uid="{730607A7-848F-4DD4-AC1A-3254E1DC46BC}"/>
    <cellStyle name="Comma 9 2 4 4 2" xfId="9192" xr:uid="{C7AB3644-B0B6-4154-BE4F-C29BF5ECB030}"/>
    <cellStyle name="Comma 9 2 4 4 2 2" xfId="19572" xr:uid="{7AE53B1F-54DA-4F06-99C4-5B8CE011620E}"/>
    <cellStyle name="Comma 9 2 4 4 2 3" xfId="31086" xr:uid="{BE5A0B73-4A4C-4029-A301-6535C3F13C1D}"/>
    <cellStyle name="Comma 9 2 4 4 2 4" xfId="30808" xr:uid="{C1548C2B-E83F-4CD1-8AE4-504BDC32719D}"/>
    <cellStyle name="Comma 9 2 4 4 3" xfId="12025" xr:uid="{05AB095B-DD55-4F70-B186-D55D3B66DE04}"/>
    <cellStyle name="Comma 9 2 4 4 3 2" xfId="22405" xr:uid="{83C0AEC2-D7F8-4FB1-8063-95763749ADDC}"/>
    <cellStyle name="Comma 9 2 4 4 4" xfId="27981" xr:uid="{48E7C24F-7C7F-4635-9EBC-9D453F175853}"/>
    <cellStyle name="Comma 9 2 4 4 5" xfId="28162" xr:uid="{38EC5DA3-2ECC-43FA-AFF3-4E44C4962149}"/>
    <cellStyle name="Comma 9 2 4 4 6" xfId="16739" xr:uid="{E7145DA8-4655-4CB9-96FD-E1E6B4F01E4F}"/>
    <cellStyle name="Comma 9 2 4 5" xfId="5651" xr:uid="{D9BE428C-8235-4EF9-B20E-E5BB3AFC6747}"/>
    <cellStyle name="Comma 9 2 4 5 2" xfId="29693" xr:uid="{E7A06D38-4B4A-4976-BC01-C3B6B233E532}"/>
    <cellStyle name="Comma 9 2 4 5 2 2" xfId="30981" xr:uid="{FFEA7A56-AD8A-44D9-BC17-C7A9B2757E95}"/>
    <cellStyle name="Comma 9 2 4 6" xfId="24676" xr:uid="{6EEEF6C0-BA3C-4450-82E6-71744843DDBB}"/>
    <cellStyle name="Comma 9 2 4 7" xfId="13592" xr:uid="{81F21B33-152E-41A4-8622-BE740F8B59B3}"/>
    <cellStyle name="Comma 9 2 5" xfId="1828" xr:uid="{00000000-0005-0000-0000-000027030000}"/>
    <cellStyle name="Comma 9 2 5 2" xfId="2881" xr:uid="{00000000-0005-0000-0000-000061020000}"/>
    <cellStyle name="Comma 9 2 5 2 2" xfId="7998" xr:uid="{30435070-21F0-450E-8F48-DD2475E78426}"/>
    <cellStyle name="Comma 9 2 5 2 2 2" xfId="27245" xr:uid="{B2DCA550-CDEE-430E-8093-FA1E260FBBA3}"/>
    <cellStyle name="Comma 9 2 5 2 2 2 2" xfId="31188" xr:uid="{935049C4-8F57-47F7-A020-2141BFAE117B}"/>
    <cellStyle name="Comma 9 2 5 2 2 2 3" xfId="30810" xr:uid="{E09FB7FE-6B02-4145-8F9C-245D63874152}"/>
    <cellStyle name="Comma 9 2 5 2 2 3" xfId="26153" xr:uid="{A90172AA-ECBA-49AF-A27D-7287150C6C55}"/>
    <cellStyle name="Comma 9 2 5 2 2 4" xfId="18378" xr:uid="{BB53FA4A-1DDF-48F5-8459-C96D8C66B94A}"/>
    <cellStyle name="Comma 9 2 5 2 3" xfId="10831" xr:uid="{8DBDF390-F889-45B9-8090-2E42DC2B125A}"/>
    <cellStyle name="Comma 9 2 5 2 3 2" xfId="21211" xr:uid="{3D817999-D32B-42D4-A4EE-FDDC6CAAAB75}"/>
    <cellStyle name="Comma 9 2 5 2 4" xfId="28531" xr:uid="{EFD68B7B-CEB1-42E8-96C8-A4CE64C8ED24}"/>
    <cellStyle name="Comma 9 2 5 2 5" xfId="15545" xr:uid="{178AD210-1937-49B9-920C-01104FD1710F}"/>
    <cellStyle name="Comma 9 2 5 3" xfId="3537" xr:uid="{00000000-0005-0000-0000-000027030000}"/>
    <cellStyle name="Comma 9 2 5 4" xfId="5652" xr:uid="{D7164F72-134C-4D46-901D-95E30936FD2B}"/>
    <cellStyle name="Comma 9 2 5 4 2" xfId="29926" xr:uid="{5C9B02E0-C788-4B1D-BC0E-E607E53C7539}"/>
    <cellStyle name="Comma 9 2 5 5" xfId="25505" xr:uid="{683D3246-020B-45A9-8F05-CD8C07E60BC7}"/>
    <cellStyle name="Comma 9 2 5 6" xfId="13379" xr:uid="{D127C0C3-511A-4158-94C4-3B598D743006}"/>
    <cellStyle name="Comma 9 2 6" xfId="1820" xr:uid="{00000000-0005-0000-0000-000028030000}"/>
    <cellStyle name="Comma 9 2 6 2" xfId="2540" xr:uid="{00000000-0005-0000-0000-000062020000}"/>
    <cellStyle name="Comma 9 2 6 2 2" xfId="7665" xr:uid="{12A85B8F-612E-4B7E-8375-3FD272B72C3E}"/>
    <cellStyle name="Comma 9 2 6 2 2 2" xfId="18045" xr:uid="{63602DFF-BD8A-4BE0-91FF-331DD6264E16}"/>
    <cellStyle name="Comma 9 2 6 2 3" xfId="10498" xr:uid="{61B4E7AC-8DB2-43F1-868D-FAA2881C85E4}"/>
    <cellStyle name="Comma 9 2 6 2 3 2" xfId="20878" xr:uid="{1BB267DC-2623-4AAD-9299-6628C1181669}"/>
    <cellStyle name="Comma 9 2 6 2 4" xfId="28008" xr:uid="{93DFBBE4-AEC2-43A7-B32D-98AE37918C88}"/>
    <cellStyle name="Comma 9 2 6 2 5" xfId="27053" xr:uid="{3C93F917-4687-49AB-A2DE-9CFA582651C6}"/>
    <cellStyle name="Comma 9 2 6 2 6" xfId="15212" xr:uid="{B954EB0A-A415-4D84-A87E-51039639E08C}"/>
    <cellStyle name="Comma 9 2 6 3" xfId="3706" xr:uid="{00000000-0005-0000-0000-000028030000}"/>
    <cellStyle name="Comma 9 2 6 4" xfId="5645" xr:uid="{D898191B-5E99-42ED-AE9E-BA7EEF98ED5F}"/>
    <cellStyle name="Comma 9 2 6 4 2" xfId="29878" xr:uid="{E41C2E13-76EE-4F01-AD17-0737E327D418}"/>
    <cellStyle name="Comma 9 2 6 5" xfId="23855" xr:uid="{D61276F4-B8A3-4202-B41B-BD1945D207E6}"/>
    <cellStyle name="Comma 9 2 6 6" xfId="12928" xr:uid="{0F80994B-85B6-4398-ADA2-8150445C52AA}"/>
    <cellStyle name="Comma 9 2 7" xfId="2234" xr:uid="{00000000-0005-0000-0000-000056020000}"/>
    <cellStyle name="Comma 9 2 7 2" xfId="7361" xr:uid="{C4B32B00-5182-49D8-9EA5-796AE2208F5A}"/>
    <cellStyle name="Comma 9 2 7 2 2" xfId="26720" xr:uid="{E24BCB5C-C6EA-4FDB-9EC3-913147FB8779}"/>
    <cellStyle name="Comma 9 2 7 2 2 2" xfId="31183" xr:uid="{B8E870C8-2DC3-4142-9B70-BD70882B4D51}"/>
    <cellStyle name="Comma 9 2 7 2 2 3" xfId="30811" xr:uid="{BBA9BA85-2DE8-4D34-8E86-BAE1DE19E844}"/>
    <cellStyle name="Comma 9 2 7 2 3" xfId="28268" xr:uid="{90482539-1104-4FEC-A0B4-4BBC91205F8D}"/>
    <cellStyle name="Comma 9 2 7 2 4" xfId="17741" xr:uid="{A997357B-75E5-4FBD-8E85-7D845313D2E4}"/>
    <cellStyle name="Comma 9 2 7 3" xfId="10194" xr:uid="{6CC74026-AB08-411B-B16F-52096AABA2AE}"/>
    <cellStyle name="Comma 9 2 7 3 2" xfId="20574" xr:uid="{D660BE8F-3CEC-43C8-B3F2-515CBFAE10A6}"/>
    <cellStyle name="Comma 9 2 7 4" xfId="25034" xr:uid="{6B933433-0728-4A4C-81A0-760F81048C5E}"/>
    <cellStyle name="Comma 9 2 7 5" xfId="14908" xr:uid="{9E029389-AF9E-4E2C-80CF-C3A6CB490564}"/>
    <cellStyle name="Comma 9 2 8" xfId="3878" xr:uid="{14ABF57D-7E2D-49B0-92F4-00CADDA395CB}"/>
    <cellStyle name="Comma 9 2 8 2" xfId="8710" xr:uid="{A7E88751-1D29-4175-B2B8-DA20A976F5E3}"/>
    <cellStyle name="Comma 9 2 8 2 2" xfId="19090" xr:uid="{E69C0CF9-2C8E-461A-BD73-73D7F51D1663}"/>
    <cellStyle name="Comma 9 2 8 3" xfId="11543" xr:uid="{95E42C6C-C80A-4C6F-AEA5-4FFFB2425A1A}"/>
    <cellStyle name="Comma 9 2 8 3 2" xfId="21923" xr:uid="{7A3F958E-C57F-4788-976D-1AE8E6A57944}"/>
    <cellStyle name="Comma 9 2 8 4" xfId="26413" xr:uid="{FD7B0B76-E8B9-487D-8AAD-C9933C1ACB6C}"/>
    <cellStyle name="Comma 9 2 8 5" xfId="27761" xr:uid="{AC65A6F0-19BB-40A6-9BE0-0678F17B6B3B}"/>
    <cellStyle name="Comma 9 2 8 6" xfId="16257" xr:uid="{6C8D399F-9CD0-4228-9326-262AC491334C}"/>
    <cellStyle name="Comma 9 2 9" xfId="4929" xr:uid="{BD7D2C77-C633-4CFC-AAC8-AEB80D7AE154}"/>
    <cellStyle name="Comma 9 2 9 2" xfId="25984" xr:uid="{FF5AE70A-CB98-46FE-AEBC-034F7A064D0C}"/>
    <cellStyle name="Comma 9 2 9 3" xfId="27780" xr:uid="{9617A20E-B9DC-4147-BB81-6D931C61435A}"/>
    <cellStyle name="Comma 9 2 9 4" xfId="14221" xr:uid="{B60DB025-08CD-4CE5-A225-EF26AA61A2E6}"/>
    <cellStyle name="Comma 9 3" xfId="542" xr:uid="{00000000-0005-0000-0000-000029030000}"/>
    <cellStyle name="Comma 9 3 10" xfId="9510" xr:uid="{E7E81DE3-7484-41E0-8FA9-F356A46CD991}"/>
    <cellStyle name="Comma 9 3 10 2" xfId="19890" xr:uid="{ABE7FEB3-D309-49D2-9D77-CEDDF86F8FC8}"/>
    <cellStyle name="Comma 9 3 11" xfId="24495" xr:uid="{D4380A83-A032-4878-B2BD-F5EDC2355B6A}"/>
    <cellStyle name="Comma 9 3 12" xfId="12522" xr:uid="{1EC29B22-E11A-4F03-9D04-7890D63A35C8}"/>
    <cellStyle name="Comma 9 3 2" xfId="1830" xr:uid="{00000000-0005-0000-0000-00002A030000}"/>
    <cellStyle name="Comma 9 3 2 2" xfId="3081" xr:uid="{00000000-0005-0000-0000-000065020000}"/>
    <cellStyle name="Comma 9 3 2 2 2" xfId="6170" xr:uid="{5D3F1E2F-6C13-4865-A186-7E6BC20EDFBA}"/>
    <cellStyle name="Comma 9 3 2 2 2 2" xfId="24147" xr:uid="{7FAC486F-3150-4423-B79F-82D92D5D4315}"/>
    <cellStyle name="Comma 9 3 2 2 2 2 2" xfId="28013" xr:uid="{6EDB3307-FB2D-428A-B7BB-51FD25238CFA}"/>
    <cellStyle name="Comma 9 3 2 2 2 2 3" xfId="31150" xr:uid="{5B67C8A6-D0F9-4F81-B1C0-F30C304F8C08}"/>
    <cellStyle name="Comma 9 3 2 2 2 3" xfId="26869" xr:uid="{652D5C03-1AD5-43F2-95C2-87421CEC1E98}"/>
    <cellStyle name="Comma 9 3 2 2 2 4" xfId="15708" xr:uid="{4A7AF802-84FA-4651-8493-69DBEFBEF268}"/>
    <cellStyle name="Comma 9 3 2 2 3" xfId="8161" xr:uid="{41C885F3-2F9F-457C-9A41-B93334694117}"/>
    <cellStyle name="Comma 9 3 2 2 3 2" xfId="18541" xr:uid="{52F9EBF8-6C8D-4A10-9E5C-BDDF8CD76353}"/>
    <cellStyle name="Comma 9 3 2 2 4" xfId="10994" xr:uid="{6690BEA3-7986-4505-B2F3-1A50EFC06E03}"/>
    <cellStyle name="Comma 9 3 2 2 4 2" xfId="21374" xr:uid="{16FA8055-7EF8-4083-8B83-CB2D93CE4C92}"/>
    <cellStyle name="Comma 9 3 2 2 5" xfId="24468" xr:uid="{C74E39ED-E802-4F6C-B356-E5113AB4E949}"/>
    <cellStyle name="Comma 9 3 2 2 5 2" xfId="30075" xr:uid="{8548742A-9BBA-4637-B5B9-9DA740E4A09B}"/>
    <cellStyle name="Comma 9 3 2 2 6" xfId="27865" xr:uid="{1092D0DD-8FB3-44DD-86EE-6FC6DA4E3B78}"/>
    <cellStyle name="Comma 9 3 2 2 7" xfId="13594" xr:uid="{20D41558-9592-4905-9B8D-FAFB5DB1DBDE}"/>
    <cellStyle name="Comma 9 3 2 3" xfId="2688" xr:uid="{00000000-0005-0000-0000-000064020000}"/>
    <cellStyle name="Comma 9 3 2 3 2" xfId="7812" xr:uid="{45825168-987C-424D-9B12-52F792D7F9B4}"/>
    <cellStyle name="Comma 9 3 2 3 2 2" xfId="28522" xr:uid="{E0FBFBB5-EC4B-4CDC-A0B7-7F4A0932546C}"/>
    <cellStyle name="Comma 9 3 2 3 2 3" xfId="28378" xr:uid="{B1C725C8-4663-4026-A58A-6EC98692EB7D}"/>
    <cellStyle name="Comma 9 3 2 3 2 4" xfId="18192" xr:uid="{CF70C67C-65D6-4BF2-9FF7-5986B90AEE6F}"/>
    <cellStyle name="Comma 9 3 2 3 3" xfId="10645" xr:uid="{51C13CA6-B671-4F5D-917F-E88F4B3AEAF6}"/>
    <cellStyle name="Comma 9 3 2 3 3 2" xfId="21025" xr:uid="{4A99DD87-1800-46CD-ADE8-C5F3EF349A55}"/>
    <cellStyle name="Comma 9 3 2 3 4" xfId="22681" xr:uid="{3EB0B22D-8F5E-48CF-B5FA-63B60A9EE603}"/>
    <cellStyle name="Comma 9 3 2 3 5" xfId="15359" xr:uid="{F541BCBC-753B-4B7B-AEF7-D891549388FA}"/>
    <cellStyle name="Comma 9 3 2 4" xfId="3695" xr:uid="{00000000-0005-0000-0000-00002A030000}"/>
    <cellStyle name="Comma 9 3 2 4 2" xfId="26650" xr:uid="{5A147B94-5AF9-4CDC-8BC6-C737EBE8A913}"/>
    <cellStyle name="Comma 9 3 2 4 3" xfId="26683" xr:uid="{FB1D1AC5-9D11-429C-BF39-EEAC07E5768E}"/>
    <cellStyle name="Comma 9 3 2 5" xfId="4270" xr:uid="{F1DB953E-CDE1-43E8-9BEA-964C5E5A9856}"/>
    <cellStyle name="Comma 9 3 2 5 2" xfId="9042" xr:uid="{F26FC550-BC30-48DE-A2FC-AF981BC732EC}"/>
    <cellStyle name="Comma 9 3 2 5 2 2" xfId="19422" xr:uid="{6FDAA852-56CA-4BF6-BB17-4AA7D4E56C64}"/>
    <cellStyle name="Comma 9 3 2 5 2 3" xfId="31046" xr:uid="{A3B5197F-9B5D-4143-A697-326D2D0AB011}"/>
    <cellStyle name="Comma 9 3 2 5 2 4" xfId="30812" xr:uid="{C5508924-C6EA-4A67-BDDF-7E50FD3BE005}"/>
    <cellStyle name="Comma 9 3 2 5 3" xfId="11875" xr:uid="{A33959D1-ED4C-4C55-92A7-CC84556D1C9C}"/>
    <cellStyle name="Comma 9 3 2 5 3 2" xfId="22255" xr:uid="{D062A147-5A9C-4F48-A79B-58F7E85DB901}"/>
    <cellStyle name="Comma 9 3 2 5 4" xfId="27367" xr:uid="{FD0C7BF0-A587-4637-98FE-1287570FBD22}"/>
    <cellStyle name="Comma 9 3 2 5 5" xfId="28426" xr:uid="{A03FA1EB-B70A-4B0D-B080-7587374271FE}"/>
    <cellStyle name="Comma 9 3 2 5 6" xfId="16589" xr:uid="{9A425600-8E7C-4649-8D14-D414987A8C3D}"/>
    <cellStyle name="Comma 9 3 2 6" xfId="5654" xr:uid="{77D156F7-476C-46F2-93AE-31A8AC882BEE}"/>
    <cellStyle name="Comma 9 3 2 6 2" xfId="29726" xr:uid="{553F6754-B523-42B0-B4FE-4907B6316108}"/>
    <cellStyle name="Comma 9 3 2 6 2 2" xfId="30982" xr:uid="{699CA55B-0135-496F-BFC8-968E66D2718F}"/>
    <cellStyle name="Comma 9 3 2 7" xfId="25227" xr:uid="{32CD50D2-C9AE-4571-939C-C8C54DC3B34F}"/>
    <cellStyle name="Comma 9 3 2 8" xfId="13101" xr:uid="{B68D3080-BA5F-48EA-9188-311DC047BBAB}"/>
    <cellStyle name="Comma 9 3 2 9" xfId="29993" xr:uid="{9DCA55B1-63A8-4DF5-A458-C59A6106A22A}"/>
    <cellStyle name="Comma 9 3 3" xfId="1831" xr:uid="{00000000-0005-0000-0000-00002B030000}"/>
    <cellStyle name="Comma 9 3 3 2" xfId="3082" xr:uid="{00000000-0005-0000-0000-000066020000}"/>
    <cellStyle name="Comma 9 3 3 2 2" xfId="8162" xr:uid="{30BFB4DD-F5E5-4102-846B-4027E615BCE0}"/>
    <cellStyle name="Comma 9 3 3 2 2 2" xfId="28834" xr:uid="{1D3DCD9E-22E3-4A2B-BFEA-68D716F7632B}"/>
    <cellStyle name="Comma 9 3 3 2 2 2 2" xfId="31231" xr:uid="{122F2141-B372-4667-A3EB-B92731022D63}"/>
    <cellStyle name="Comma 9 3 3 2 2 2 3" xfId="30814" xr:uid="{B37193DA-685B-4302-9C78-E276FA29B8E2}"/>
    <cellStyle name="Comma 9 3 3 2 2 3" xfId="27469" xr:uid="{761CFDA3-BD8E-439D-AE3A-6616D3D38BC8}"/>
    <cellStyle name="Comma 9 3 3 2 2 4" xfId="18542" xr:uid="{6FF6D2FD-49D1-478F-8C56-148E459735BA}"/>
    <cellStyle name="Comma 9 3 3 2 3" xfId="10995" xr:uid="{8A4A876A-3AFA-455C-9C42-6A97F80DED57}"/>
    <cellStyle name="Comma 9 3 3 2 3 2" xfId="21375" xr:uid="{9FE326AD-216F-4337-A89B-6ED14C842C11}"/>
    <cellStyle name="Comma 9 3 3 2 4" xfId="24095" xr:uid="{4A6A6AAB-A78E-43A5-A912-AA5037B542FD}"/>
    <cellStyle name="Comma 9 3 3 2 5" xfId="15709" xr:uid="{4224EED2-F5B5-4C80-A76D-50B890931CA9}"/>
    <cellStyle name="Comma 9 3 3 3" xfId="3705" xr:uid="{00000000-0005-0000-0000-00002B030000}"/>
    <cellStyle name="Comma 9 3 3 4" xfId="4421" xr:uid="{18170F86-C2D3-41E7-9BBC-5C6417543022}"/>
    <cellStyle name="Comma 9 3 3 4 2" xfId="9193" xr:uid="{26B92FD6-E0D8-470C-9556-778A5F8FEAFF}"/>
    <cellStyle name="Comma 9 3 3 4 2 2" xfId="19573" xr:uid="{F377DAD8-5711-4268-8A8B-9A61CD9EDB6C}"/>
    <cellStyle name="Comma 9 3 3 4 2 3" xfId="31087" xr:uid="{057F8738-14E9-452A-B2A1-4B72350EA751}"/>
    <cellStyle name="Comma 9 3 3 4 2 4" xfId="30813" xr:uid="{BE881679-89E9-4CF6-A166-B978E2ED3F85}"/>
    <cellStyle name="Comma 9 3 3 4 3" xfId="12026" xr:uid="{84CDBBE9-88B1-45BB-84B9-365383A18EEB}"/>
    <cellStyle name="Comma 9 3 3 4 3 2" xfId="22406" xr:uid="{11C3063F-87D1-4D1E-B343-A620DEF1A22B}"/>
    <cellStyle name="Comma 9 3 3 4 4" xfId="16740" xr:uid="{A83B7572-DEFE-4674-B9BC-F693F0EB8DA2}"/>
    <cellStyle name="Comma 9 3 3 5" xfId="5655" xr:uid="{B525BE71-296E-4A8D-A239-535718B25E1D}"/>
    <cellStyle name="Comma 9 3 3 5 2" xfId="29697" xr:uid="{25FDA149-4835-475C-A7F8-D677AAAFBB08}"/>
    <cellStyle name="Comma 9 3 3 5 2 2" xfId="30983" xr:uid="{8A31E08D-F38C-4717-AA35-0B286BA438E3}"/>
    <cellStyle name="Comma 9 3 3 6" xfId="24665" xr:uid="{3D67FC07-C30E-4BB2-B210-DB9C3EA33BDF}"/>
    <cellStyle name="Comma 9 3 3 7" xfId="13595" xr:uid="{5FA0F202-D403-4101-916A-106D8E59EF14}"/>
    <cellStyle name="Comma 9 3 4" xfId="1829" xr:uid="{00000000-0005-0000-0000-00002C030000}"/>
    <cellStyle name="Comma 9 3 4 2" xfId="3080" xr:uid="{00000000-0005-0000-0000-000067020000}"/>
    <cellStyle name="Comma 9 3 4 2 2" xfId="8160" xr:uid="{A44917E5-A260-4E57-A00D-74E81142C856}"/>
    <cellStyle name="Comma 9 3 4 2 2 2" xfId="28833" xr:uid="{E1D0D1D7-BCBC-4025-A9A4-65F4CA9D0DA2}"/>
    <cellStyle name="Comma 9 3 4 2 2 3" xfId="26695" xr:uid="{6EFBF9CB-8F8C-49E7-9369-5F3AF238C536}"/>
    <cellStyle name="Comma 9 3 4 2 2 4" xfId="18540" xr:uid="{411A0BFC-0770-4A0F-9BFF-5513F5ADE6E2}"/>
    <cellStyle name="Comma 9 3 4 2 3" xfId="10993" xr:uid="{379F143A-75EE-4D4F-83EE-FE40F42B0461}"/>
    <cellStyle name="Comma 9 3 4 2 3 2" xfId="21373" xr:uid="{0A5CACF6-8CDA-4E18-9620-A72C6691C0CE}"/>
    <cellStyle name="Comma 9 3 4 2 4" xfId="25175" xr:uid="{96CFF20C-9ADF-43F2-ABAD-249183DF8F3F}"/>
    <cellStyle name="Comma 9 3 4 2 5" xfId="15707" xr:uid="{12C4A8BE-B9AB-4776-A2A2-D7A439B32A7B}"/>
    <cellStyle name="Comma 9 3 4 3" xfId="3670" xr:uid="{00000000-0005-0000-0000-00002C030000}"/>
    <cellStyle name="Comma 9 3 4 4" xfId="5653" xr:uid="{2992C92C-8EDE-4819-B747-CFD197F07934}"/>
    <cellStyle name="Comma 9 3 4 4 2" xfId="29964" xr:uid="{BB309544-82A9-4F34-A3A4-5C8ABA70C651}"/>
    <cellStyle name="Comma 9 3 4 5" xfId="22864" xr:uid="{7A0D85F2-7603-4244-8EA4-BCE31E460284}"/>
    <cellStyle name="Comma 9 3 4 6" xfId="13593" xr:uid="{E59C85B5-D30B-41E2-8D24-850FCB8A133A}"/>
    <cellStyle name="Comma 9 3 5" xfId="2583" xr:uid="{00000000-0005-0000-0000-000068020000}"/>
    <cellStyle name="Comma 9 3 5 2" xfId="5848" xr:uid="{9AFCFEEE-2505-4F6D-A481-F03D7C6B099D}"/>
    <cellStyle name="Comma 9 3 5 2 2" xfId="27706" xr:uid="{71638D3E-073B-465B-8079-C421AEEF8FCF}"/>
    <cellStyle name="Comma 9 3 5 2 2 2" xfId="31196" xr:uid="{A200391D-8B39-419F-859D-3D90BFEFCC8C}"/>
    <cellStyle name="Comma 9 3 5 2 2 3" xfId="30815" xr:uid="{66DD9239-68FF-45F3-AF1C-1AA6F4162EB8}"/>
    <cellStyle name="Comma 9 3 5 2 3" xfId="28111" xr:uid="{88E78A97-D798-40B1-B121-601BFA26463A}"/>
    <cellStyle name="Comma 9 3 5 2 4" xfId="15255" xr:uid="{876EBB0C-63E8-4A7B-9EDA-9C1C3871BA2F}"/>
    <cellStyle name="Comma 9 3 5 3" xfId="7708" xr:uid="{BEA5950F-02E1-43FC-B1F1-A36C58FBB631}"/>
    <cellStyle name="Comma 9 3 5 3 2" xfId="18088" xr:uid="{FF85433C-FEC8-47E7-B6A5-8EEC6298B380}"/>
    <cellStyle name="Comma 9 3 5 4" xfId="10541" xr:uid="{65183B43-D80D-49BA-BEF9-F6E503BD1F06}"/>
    <cellStyle name="Comma 9 3 5 4 2" xfId="20921" xr:uid="{21238C72-15FC-4007-A9F9-B93D39F31BED}"/>
    <cellStyle name="Comma 9 3 5 5" xfId="23343" xr:uid="{E1FCD651-C478-44B8-92D8-7921DAE26410}"/>
    <cellStyle name="Comma 9 3 5 6" xfId="12971" xr:uid="{D658D3A0-00E0-4869-960E-19BC6F8649B5}"/>
    <cellStyle name="Comma 9 3 6" xfId="2290" xr:uid="{00000000-0005-0000-0000-000063020000}"/>
    <cellStyle name="Comma 9 3 6 2" xfId="7417" xr:uid="{025F373A-BE43-4E48-85A7-5A7239E2FC8F}"/>
    <cellStyle name="Comma 9 3 6 2 2" xfId="17797" xr:uid="{A00288B0-3EAD-4837-B259-F6C4CCB3457F}"/>
    <cellStyle name="Comma 9 3 6 3" xfId="10250" xr:uid="{CA02812C-EBA4-4234-A901-7D6F1FC3AB91}"/>
    <cellStyle name="Comma 9 3 6 3 2" xfId="20630" xr:uid="{8FCD722B-FB2D-486A-89B1-ACD6791E1381}"/>
    <cellStyle name="Comma 9 3 6 4" xfId="25403" xr:uid="{7C46B817-38A3-42C6-882C-98B3949A937A}"/>
    <cellStyle name="Comma 9 3 6 5" xfId="27260" xr:uid="{93B1D2DF-2A26-4BF0-ACE2-6FB4605820E9}"/>
    <cellStyle name="Comma 9 3 6 6" xfId="14964" xr:uid="{828B998B-8124-4DEA-903D-2B09FAA8B816}"/>
    <cellStyle name="Comma 9 3 7" xfId="3825" xr:uid="{9D146E72-9673-49A7-806E-FB272B5C17CE}"/>
    <cellStyle name="Comma 9 3 7 2" xfId="8658" xr:uid="{BC26A82D-0058-4EFB-8C47-948475657A86}"/>
    <cellStyle name="Comma 9 3 7 2 2" xfId="19038" xr:uid="{55C8ACED-B877-4D7A-A9B1-AC60BCE92CAA}"/>
    <cellStyle name="Comma 9 3 7 3" xfId="11491" xr:uid="{FDD557D6-8B8B-4718-92FD-32760A075EE3}"/>
    <cellStyle name="Comma 9 3 7 3 2" xfId="21871" xr:uid="{0FD211B6-4E5B-487B-87A0-EE2F7A318503}"/>
    <cellStyle name="Comma 9 3 7 4" xfId="26117" xr:uid="{0E9C60C0-50AC-45C5-A9CD-C7BE1E7C0246}"/>
    <cellStyle name="Comma 9 3 7 5" xfId="28094" xr:uid="{1633684F-EEAE-4F4D-8516-7185672DF3DD}"/>
    <cellStyle name="Comma 9 3 7 6" xfId="16205" xr:uid="{301EE679-6692-44AB-93B8-513D570952F7}"/>
    <cellStyle name="Comma 9 3 8" xfId="4932" xr:uid="{77B32B7E-E9F2-43A7-9503-9206BCE0429D}"/>
    <cellStyle name="Comma 9 3 8 2" xfId="14224" xr:uid="{84EDABC1-9EAF-47EA-9F3B-282B5B0532D7}"/>
    <cellStyle name="Comma 9 3 9" xfId="6677" xr:uid="{E1EE7C5D-FE69-4EF7-AC70-A5F4889A2F0D}"/>
    <cellStyle name="Comma 9 3 9 2" xfId="17057" xr:uid="{742713B6-8D96-48AF-8C04-8C2D9EA52616}"/>
    <cellStyle name="Comma 9 4" xfId="543" xr:uid="{00000000-0005-0000-0000-00002D030000}"/>
    <cellStyle name="Comma 9 4 10" xfId="12680" xr:uid="{3C78FD5E-2306-4C10-B6FB-57929E2C1CCB}"/>
    <cellStyle name="Comma 9 4 2" xfId="1833" xr:uid="{00000000-0005-0000-0000-00002E030000}"/>
    <cellStyle name="Comma 9 4 2 2" xfId="3083" xr:uid="{00000000-0005-0000-0000-00006A020000}"/>
    <cellStyle name="Comma 9 4 2 2 2" xfId="8163" xr:uid="{D45C281E-EDA4-4C74-897C-FA30A35FA9EC}"/>
    <cellStyle name="Comma 9 4 2 2 2 2" xfId="28835" xr:uid="{5EAC4C5F-3550-465C-8620-97567FEA2F7B}"/>
    <cellStyle name="Comma 9 4 2 2 2 3" xfId="28400" xr:uid="{D04C0551-F87A-4571-AF8D-4BD6E13F12A9}"/>
    <cellStyle name="Comma 9 4 2 2 2 4" xfId="18543" xr:uid="{0B0475C1-0F95-4754-8A42-092F6CFCE269}"/>
    <cellStyle name="Comma 9 4 2 2 3" xfId="10996" xr:uid="{505883EF-447C-4761-BB1F-648E3A0C6355}"/>
    <cellStyle name="Comma 9 4 2 2 3 2" xfId="21376" xr:uid="{3D737D26-8D47-42D5-BB22-1E4818534386}"/>
    <cellStyle name="Comma 9 4 2 2 4" xfId="24005" xr:uid="{96A29539-771F-4E38-884F-6CC3BCAFD248}"/>
    <cellStyle name="Comma 9 4 2 2 5" xfId="15710" xr:uid="{412DA1D9-9811-42B5-8081-0F6DE9609973}"/>
    <cellStyle name="Comma 9 4 2 3" xfId="2863" xr:uid="{00000000-0005-0000-0000-00002E030000}"/>
    <cellStyle name="Comma 9 4 2 4" xfId="5656" xr:uid="{FACDA99C-DDD8-460F-90C1-E63427823092}"/>
    <cellStyle name="Comma 9 4 2 4 2" xfId="29780" xr:uid="{E30DC661-0A7D-4302-84B9-97F8610FC21A}"/>
    <cellStyle name="Comma 9 4 2 5" xfId="24264" xr:uid="{3265BF72-9522-42AA-B61C-3BDC8B8C2FEA}"/>
    <cellStyle name="Comma 9 4 2 6" xfId="13596" xr:uid="{777200A9-6584-4AD9-8F33-936578F81C45}"/>
    <cellStyle name="Comma 9 4 3" xfId="1834" xr:uid="{00000000-0005-0000-0000-00002F030000}"/>
    <cellStyle name="Comma 9 4 3 2" xfId="2685" xr:uid="{00000000-0005-0000-0000-00006B020000}"/>
    <cellStyle name="Comma 9 4 3 2 2" xfId="7809" xr:uid="{E331375F-8633-44FE-825C-9D28423035A0}"/>
    <cellStyle name="Comma 9 4 3 2 2 2" xfId="18189" xr:uid="{1DAC768A-1B7D-40B1-827C-C4417E242BA6}"/>
    <cellStyle name="Comma 9 4 3 2 3" xfId="10642" xr:uid="{70FCB1B9-77A8-47C2-8CD6-DDBFED7DE979}"/>
    <cellStyle name="Comma 9 4 3 2 3 2" xfId="21022" xr:uid="{F4D14E92-635C-44F3-AF4A-2EE9D0000A5A}"/>
    <cellStyle name="Comma 9 4 3 2 4" xfId="15356" xr:uid="{A80AE682-E449-4C51-8007-0414D76349D1}"/>
    <cellStyle name="Comma 9 4 3 2 5" xfId="30445" xr:uid="{B26AB995-9DA7-45C6-8F4A-F83B12EC79F3}"/>
    <cellStyle name="Comma 9 4 3 3" xfId="2865" xr:uid="{00000000-0005-0000-0000-00002F030000}"/>
    <cellStyle name="Comma 9 4 3 4" xfId="5657" xr:uid="{5A2DC35C-DA84-47EE-9C97-6ECF34E3F1B9}"/>
    <cellStyle name="Comma 9 4 3 4 2" xfId="29757" xr:uid="{3FF33E2E-17F3-4806-92DB-FC2FBAC24A0C}"/>
    <cellStyle name="Comma 9 4 3 5" xfId="23996" xr:uid="{5E6A089C-D917-41FC-BC1A-85B936181ADC}"/>
    <cellStyle name="Comma 9 4 3 6" xfId="13098" xr:uid="{CA7AFE53-3DF3-4060-99A5-F06C7E393E9D}"/>
    <cellStyle name="Comma 9 4 4" xfId="1832" xr:uid="{00000000-0005-0000-0000-000030030000}"/>
    <cellStyle name="Comma 9 4 4 2" xfId="4625" xr:uid="{FE65B954-A8A9-4EAA-8C9D-BB93F9307337}"/>
    <cellStyle name="Comma 9 4 4 2 2" xfId="9397" xr:uid="{CC2D082B-9568-4061-BFBC-7503E89197A5}"/>
    <cellStyle name="Comma 9 4 4 2 2 2" xfId="19777" xr:uid="{1081FF1A-E036-4CD8-8BA8-9FC86411E3A1}"/>
    <cellStyle name="Comma 9 4 4 2 3" xfId="12230" xr:uid="{857A7544-3BCE-4D2B-A6D8-4060EFC69FAD}"/>
    <cellStyle name="Comma 9 4 4 2 3 2" xfId="22610" xr:uid="{3C845386-DD0D-4613-A146-6785A04FC2CA}"/>
    <cellStyle name="Comma 9 4 4 2 4" xfId="28495" xr:uid="{A373CDC8-DBDB-4B19-BFB6-C534F20C37EB}"/>
    <cellStyle name="Comma 9 4 4 2 5" xfId="26181" xr:uid="{54DC8C73-61C9-4057-873E-9401108C2B6F}"/>
    <cellStyle name="Comma 9 4 4 2 6" xfId="16944" xr:uid="{52C391CC-B8A7-420E-80D5-E049C16AC34D}"/>
    <cellStyle name="Comma 9 4 4 3" xfId="25130" xr:uid="{2F96BC45-D1A8-477B-912B-54E4C4A93C35}"/>
    <cellStyle name="Comma 9 4 5" xfId="4134" xr:uid="{3A5B6A9D-E2F9-4176-8736-970E7F931A38}"/>
    <cellStyle name="Comma 9 4 5 2" xfId="8906" xr:uid="{231E58DE-E60E-4884-A444-43E1D087A008}"/>
    <cellStyle name="Comma 9 4 5 2 2" xfId="29011" xr:uid="{50BE6FA5-AEA9-4730-8B03-94597896F2AC}"/>
    <cellStyle name="Comma 9 4 5 2 3" xfId="27946" xr:uid="{FC375E88-CEB9-42BF-B05D-CC17C8C7FACB}"/>
    <cellStyle name="Comma 9 4 5 2 4" xfId="19286" xr:uid="{8C961C43-0FD4-4DE2-AF9A-F682BF2269EA}"/>
    <cellStyle name="Comma 9 4 5 2 5" xfId="31016" xr:uid="{C70E7451-E225-40B7-9553-75756977E965}"/>
    <cellStyle name="Comma 9 4 5 3" xfId="11739" xr:uid="{97DBAD62-6B6E-4B36-BEDA-3E9C71377653}"/>
    <cellStyle name="Comma 9 4 5 3 2" xfId="22119" xr:uid="{5B2E8434-CDB6-4456-9914-5C1A52D21BA2}"/>
    <cellStyle name="Comma 9 4 5 4" xfId="23808" xr:uid="{43B1E241-E8F2-4E70-A670-726EB7856799}"/>
    <cellStyle name="Comma 9 4 5 5" xfId="16453" xr:uid="{1D690D66-5B99-40BC-A859-3606B2565E5A}"/>
    <cellStyle name="Comma 9 4 6" xfId="4933" xr:uid="{0091691E-B76B-4D47-B30A-70E1F774625F}"/>
    <cellStyle name="Comma 9 4 6 2" xfId="27140" xr:uid="{03F91043-8AF1-4A18-845A-F17760B2E279}"/>
    <cellStyle name="Comma 9 4 6 3" xfId="26024" xr:uid="{60957D1F-98E5-47F2-8A98-70467DECF462}"/>
    <cellStyle name="Comma 9 4 6 4" xfId="14225" xr:uid="{5C397A5E-5721-42D2-9020-F116BDBE3D50}"/>
    <cellStyle name="Comma 9 4 7" xfId="6678" xr:uid="{BF37F11C-F416-4874-9EC2-E625A9DD0D55}"/>
    <cellStyle name="Comma 9 4 7 2" xfId="25856" xr:uid="{6DBE41EF-36D8-4C35-8416-709ECA033017}"/>
    <cellStyle name="Comma 9 4 7 3" xfId="27649" xr:uid="{12019546-0995-48DF-B220-09A66AC498C8}"/>
    <cellStyle name="Comma 9 4 7 4" xfId="17058" xr:uid="{32AF84CE-B18D-464C-A70E-6DE5EC154F9A}"/>
    <cellStyle name="Comma 9 4 8" xfId="9511" xr:uid="{9CB2F9B3-66D1-40D1-952E-C5E337CE3155}"/>
    <cellStyle name="Comma 9 4 8 2" xfId="19891" xr:uid="{EACFA2CD-C989-4EFF-B1E9-0B93E72AA165}"/>
    <cellStyle name="Comma 9 4 9" xfId="23380" xr:uid="{DC4BC53C-6F1B-438D-AE51-C463E2080EF4}"/>
    <cellStyle name="Comma 9 5" xfId="544" xr:uid="{00000000-0005-0000-0000-000031030000}"/>
    <cellStyle name="Comma 9 5 10" xfId="13597" xr:uid="{83B15E35-6B93-4D49-AEF8-1630BB09035E}"/>
    <cellStyle name="Comma 9 5 2" xfId="1836" xr:uid="{00000000-0005-0000-0000-000032030000}"/>
    <cellStyle name="Comma 9 5 2 2" xfId="23872" xr:uid="{DCC8170A-53AF-458D-A295-81F5DBDF94FB}"/>
    <cellStyle name="Comma 9 5 2 2 2" xfId="29734" xr:uid="{4EE9F0A9-B64B-4BBC-877F-5C2DC9EA782C}"/>
    <cellStyle name="Comma 9 5 2 2 2 2" xfId="30817" xr:uid="{7DDDB3C0-0AA8-429A-9485-C1BA4A808B64}"/>
    <cellStyle name="Comma 9 5 2 3" xfId="25740" xr:uid="{BD4F76CC-DB4F-408A-9F04-DD94FC6E59F4}"/>
    <cellStyle name="Comma 9 5 2 4" xfId="30062" xr:uid="{2C5886AA-A058-4749-A25F-7DF620D43BC6}"/>
    <cellStyle name="Comma 9 5 3" xfId="1837" xr:uid="{00000000-0005-0000-0000-000033030000}"/>
    <cellStyle name="Comma 9 5 4" xfId="1835" xr:uid="{00000000-0005-0000-0000-000034030000}"/>
    <cellStyle name="Comma 9 5 5" xfId="4422" xr:uid="{8EC6386D-C2C1-405F-852E-EAC3F4EC2A41}"/>
    <cellStyle name="Comma 9 5 5 2" xfId="9194" xr:uid="{8A7F21B0-5A5D-4C74-B81C-486ACD5191D6}"/>
    <cellStyle name="Comma 9 5 5 2 2" xfId="19574" xr:uid="{E6AFE00C-408F-49CE-97BB-B98173877846}"/>
    <cellStyle name="Comma 9 5 5 2 3" xfId="31088" xr:uid="{2CDF2188-A78B-4855-8CE4-F384313AF8EE}"/>
    <cellStyle name="Comma 9 5 5 2 4" xfId="30816" xr:uid="{A68B76D1-A43A-4AAC-9BB7-E9A4D4A197E0}"/>
    <cellStyle name="Comma 9 5 5 3" xfId="12027" xr:uid="{5D6BBF46-0E92-42E9-8FE6-45DB54368DB5}"/>
    <cellStyle name="Comma 9 5 5 3 2" xfId="22407" xr:uid="{BDC8279A-D582-4486-AC4B-D513E2A5B65C}"/>
    <cellStyle name="Comma 9 5 5 4" xfId="16741" xr:uid="{537E17A7-7BE3-4DD4-B5E0-334C97CB41B1}"/>
    <cellStyle name="Comma 9 5 6" xfId="4934" xr:uid="{3BEECAB2-096E-478B-8733-052CC5DA46D1}"/>
    <cellStyle name="Comma 9 5 6 2" xfId="14226" xr:uid="{132FD597-578A-4B73-932F-F8193B464CB5}"/>
    <cellStyle name="Comma 9 5 7" xfId="6679" xr:uid="{C13BDEBE-EC6F-4B5B-B3FF-187FD5333AD1}"/>
    <cellStyle name="Comma 9 5 7 2" xfId="17059" xr:uid="{640FFE14-AE5F-4D33-94EA-47F986E50348}"/>
    <cellStyle name="Comma 9 5 8" xfId="9512" xr:uid="{A92927A1-ABCD-49F8-9AAF-A2700459F7EF}"/>
    <cellStyle name="Comma 9 5 8 2" xfId="19892" xr:uid="{6FC0863A-4F9B-40B6-857E-4D242A7598FA}"/>
    <cellStyle name="Comma 9 5 9" xfId="25537" xr:uid="{D2C37B91-35F4-4516-8914-A4B4F52CA9F9}"/>
    <cellStyle name="Comma 9 6" xfId="1838" xr:uid="{00000000-0005-0000-0000-000035030000}"/>
    <cellStyle name="Comma 9 6 2" xfId="2880" xr:uid="{00000000-0005-0000-0000-00006D020000}"/>
    <cellStyle name="Comma 9 6 2 2" xfId="7997" xr:uid="{F8DF9D05-4BF2-44A5-8B37-515E769FFBD5}"/>
    <cellStyle name="Comma 9 6 2 2 2" xfId="28512" xr:uid="{72FA9D96-51E4-4F4A-978B-4A85F827A191}"/>
    <cellStyle name="Comma 9 6 2 2 2 2" xfId="31207" xr:uid="{AC86CCF5-87B5-486C-A95D-B373481C3E5D}"/>
    <cellStyle name="Comma 9 6 2 2 2 3" xfId="30818" xr:uid="{A3D88B5A-1B43-49B3-A188-71217E96AF43}"/>
    <cellStyle name="Comma 9 6 2 2 3" xfId="28128" xr:uid="{13D8EEBD-E61C-47F1-8E6D-4914C778CF50}"/>
    <cellStyle name="Comma 9 6 2 2 4" xfId="18377" xr:uid="{2FBE579A-0724-40CE-A96C-AE6C5A8A6738}"/>
    <cellStyle name="Comma 9 6 2 3" xfId="10830" xr:uid="{117361D7-DE3B-48DA-A416-490B2DBE8F56}"/>
    <cellStyle name="Comma 9 6 2 3 2" xfId="21210" xr:uid="{4B1EFDCC-AF3A-4AA3-A4B3-4EA13FEE091E}"/>
    <cellStyle name="Comma 9 6 2 4" xfId="23707" xr:uid="{52309564-43A7-44AD-ACC3-88FC48623B4F}"/>
    <cellStyle name="Comma 9 6 2 5" xfId="15544" xr:uid="{A5167BCE-42C2-4F06-B756-5F61D70AB861}"/>
    <cellStyle name="Comma 9 6 3" xfId="3701" xr:uid="{00000000-0005-0000-0000-000035030000}"/>
    <cellStyle name="Comma 9 6 4" xfId="5658" xr:uid="{F0889DBC-5892-417F-8EE7-FA192F9E9925}"/>
    <cellStyle name="Comma 9 6 4 2" xfId="29768" xr:uid="{B3881E7F-EA6D-4505-A0C2-F6197E7FCB7D}"/>
    <cellStyle name="Comma 9 6 5" xfId="24583" xr:uid="{56AB86CB-57DE-41F5-A230-5CEEE65EC711}"/>
    <cellStyle name="Comma 9 6 6" xfId="13378" xr:uid="{9075C2A9-E0C7-42DA-8F05-B5C16EE5D13C}"/>
    <cellStyle name="Comma 9 7" xfId="1839" xr:uid="{00000000-0005-0000-0000-000036030000}"/>
    <cellStyle name="Comma 9 7 2" xfId="2480" xr:uid="{00000000-0005-0000-0000-00006E020000}"/>
    <cellStyle name="Comma 9 7 2 2" xfId="7605" xr:uid="{D5B135C5-3CB5-4DF1-B349-0B52A0BC6519}"/>
    <cellStyle name="Comma 9 7 2 2 2" xfId="17985" xr:uid="{839A207B-8E9A-435A-B9A2-4DB69BB8C548}"/>
    <cellStyle name="Comma 9 7 2 3" xfId="10438" xr:uid="{7A2A9931-09CA-4C00-8628-5260613B428F}"/>
    <cellStyle name="Comma 9 7 2 3 2" xfId="20818" xr:uid="{BB635F78-7B5F-469E-A4E1-A95E414DCC15}"/>
    <cellStyle name="Comma 9 7 2 4" xfId="27708" xr:uid="{E697571F-732E-4AA2-8232-8ADA520FD7E3}"/>
    <cellStyle name="Comma 9 7 2 5" xfId="27043" xr:uid="{2C8384A5-EDEB-4BC1-BCE6-5F8E40BA29C5}"/>
    <cellStyle name="Comma 9 7 2 6" xfId="15152" xr:uid="{5BA22906-1C66-4AAA-9480-D2A998B67ED2}"/>
    <cellStyle name="Comma 9 7 3" xfId="3659" xr:uid="{00000000-0005-0000-0000-000036030000}"/>
    <cellStyle name="Comma 9 7 4" xfId="5659" xr:uid="{30261AFC-BC09-4145-A1C1-20C674F34240}"/>
    <cellStyle name="Comma 9 7 4 2" xfId="29866" xr:uid="{F821CFCD-FFB9-4C80-B833-DA30AE5E5A8C}"/>
    <cellStyle name="Comma 9 7 5" xfId="24924" xr:uid="{29E6EB39-4CF9-46EE-BB9A-ACC34553CA10}"/>
    <cellStyle name="Comma 9 7 6" xfId="12868" xr:uid="{B716D2F0-27D6-45B7-9D21-02D2AFFE409C}"/>
    <cellStyle name="Comma 9 8" xfId="1819" xr:uid="{00000000-0005-0000-0000-000037030000}"/>
    <cellStyle name="Comma 9 8 2" xfId="2174" xr:uid="{00000000-0005-0000-0000-000055020000}"/>
    <cellStyle name="Comma 9 8 2 2" xfId="7301" xr:uid="{0681815D-DA0A-44AC-B63D-096C72FAF05F}"/>
    <cellStyle name="Comma 9 8 2 2 2" xfId="17681" xr:uid="{4E66BBA4-5680-4D52-8C98-7FD554A826E1}"/>
    <cellStyle name="Comma 9 8 2 3" xfId="10134" xr:uid="{8A8E8938-B03B-4A5B-B9C5-378A6A3693A6}"/>
    <cellStyle name="Comma 9 8 2 3 2" xfId="20514" xr:uid="{50971F9A-6718-488A-A0F2-E7DA43E14EA9}"/>
    <cellStyle name="Comma 9 8 2 4" xfId="27925" xr:uid="{0F5FA70B-01F5-4593-A104-BDD6E3273FAB}"/>
    <cellStyle name="Comma 9 8 2 5" xfId="25964" xr:uid="{B66DC2D6-5D54-4F8E-82C0-EC4FEB159109}"/>
    <cellStyle name="Comma 9 8 2 6" xfId="14848" xr:uid="{80F29169-2463-4D00-9FF7-78830790E047}"/>
    <cellStyle name="Comma 9 8 3" xfId="3546" xr:uid="{00000000-0005-0000-0000-000037030000}"/>
    <cellStyle name="Comma 9 8 4" xfId="25254" xr:uid="{002E24B2-B2C8-44B9-8713-3DE11B6D9157}"/>
    <cellStyle name="Comma 9 9" xfId="3877" xr:uid="{843F6AD1-FCB4-445A-AA8D-FE1C9F50769F}"/>
    <cellStyle name="Comma 9 9 2" xfId="8709" xr:uid="{95A34064-24CD-4754-9807-8A57438B2F68}"/>
    <cellStyle name="Comma 9 9 2 2" xfId="19089" xr:uid="{7555BDD1-0452-4A18-A1C8-2D9D28563F51}"/>
    <cellStyle name="Comma 9 9 3" xfId="11542" xr:uid="{6B5AB9F2-6D06-45A2-91F3-BB97F134CEA2}"/>
    <cellStyle name="Comma 9 9 3 2" xfId="21922" xr:uid="{5C5B9B25-98D4-49A4-940B-809F1F4D44DD}"/>
    <cellStyle name="Comma 9 9 4" xfId="28054" xr:uid="{86BCF2E4-A5F7-4B4D-9E16-0B7509DA28D2}"/>
    <cellStyle name="Comma 9 9 5" xfId="28683" xr:uid="{7A68E2DD-3DD2-483A-8D01-3717E66A3056}"/>
    <cellStyle name="Comma 9 9 6" xfId="16256" xr:uid="{C6FC2547-1541-496E-83B5-C02EE9239EC9}"/>
    <cellStyle name="Currency" xfId="545" builtinId="4"/>
    <cellStyle name="Currency 10" xfId="9513" xr:uid="{E689EB5D-FEBE-4207-8328-F59950977F17}"/>
    <cellStyle name="Currency 10 2" xfId="19893" xr:uid="{2B6095D5-BCD8-4CCD-85E7-EE646FEB2A7C}"/>
    <cellStyle name="Currency 11" xfId="31726" xr:uid="{50C09DAD-7BB7-4B5C-917D-B69F3EB82B30}"/>
    <cellStyle name="Currency 12" xfId="31727" xr:uid="{69491EB7-021E-4ADE-A85E-04FC9A02E371}"/>
    <cellStyle name="Currency 2" xfId="546" xr:uid="{00000000-0005-0000-0000-000039030000}"/>
    <cellStyle name="Currency 2 2" xfId="547" xr:uid="{00000000-0005-0000-0000-00003A030000}"/>
    <cellStyle name="Currency 2 2 2" xfId="1841" xr:uid="{00000000-0005-0000-0000-00003B030000}"/>
    <cellStyle name="Currency 2 2 2 2" xfId="25523" xr:uid="{F33B5A7B-A6F4-4F39-9943-AAAD1FE7791C}"/>
    <cellStyle name="Currency 2 2 2 2 2" xfId="29676" xr:uid="{8A10BD16-5AEB-494E-881F-7E0D230EA123}"/>
    <cellStyle name="Currency 2 2 2 3" xfId="25761" xr:uid="{8F717FAC-E6A7-4309-961E-F4148D0E234D}"/>
    <cellStyle name="Currency 2 2 3" xfId="1842" xr:uid="{00000000-0005-0000-0000-00003C030000}"/>
    <cellStyle name="Currency 2 2 3 2" xfId="31311" xr:uid="{7BFE6CF7-9CFB-4E56-9502-51B9DDDA54DC}"/>
    <cellStyle name="Currency 2 2 3 3" xfId="31262" xr:uid="{1228AB1E-3502-40BF-A461-A45B15291AD2}"/>
    <cellStyle name="Currency 2 2 4" xfId="1840" xr:uid="{00000000-0005-0000-0000-00003D030000}"/>
    <cellStyle name="Currency 2 2 5" xfId="30404" xr:uid="{6C56C78C-CF80-400B-8AD4-5EA478965CBC}"/>
    <cellStyle name="Currency 2 2 5 2" xfId="30446" xr:uid="{52EAF437-DE7B-45B5-A79E-F2F09DDEC780}"/>
    <cellStyle name="Currency 2 2 6" xfId="31733" xr:uid="{B1431204-32C2-4525-9311-376EB91B9E68}"/>
    <cellStyle name="Currency 2 3" xfId="548" xr:uid="{00000000-0005-0000-0000-00003E030000}"/>
    <cellStyle name="Currency 2 4" xfId="549" xr:uid="{00000000-0005-0000-0000-00003F030000}"/>
    <cellStyle name="Currency 2 4 10" xfId="27032" xr:uid="{E2BB59DD-EAC6-4905-8F26-36D6C8445F5A}"/>
    <cellStyle name="Currency 2 4 11" xfId="14228" xr:uid="{EFB3DA06-E140-4491-AB6E-684BE1B48751}"/>
    <cellStyle name="Currency 2 4 2" xfId="550" xr:uid="{00000000-0005-0000-0000-000040030000}"/>
    <cellStyle name="Currency 2 4 2 2" xfId="1845" xr:uid="{00000000-0005-0000-0000-000041030000}"/>
    <cellStyle name="Currency 2 4 2 3" xfId="1846" xr:uid="{00000000-0005-0000-0000-000042030000}"/>
    <cellStyle name="Currency 2 4 2 4" xfId="1844" xr:uid="{00000000-0005-0000-0000-000043030000}"/>
    <cellStyle name="Currency 2 4 2 5" xfId="6682" xr:uid="{6B07941A-733F-4265-B589-986D489FB7FB}"/>
    <cellStyle name="Currency 2 4 2 5 2" xfId="17062" xr:uid="{A75C8787-838D-458D-9893-435FAFB16D29}"/>
    <cellStyle name="Currency 2 4 2 6" xfId="9515" xr:uid="{4A2CCE91-071D-4DFC-94AA-3F311A8B76DD}"/>
    <cellStyle name="Currency 2 4 2 6 2" xfId="19895" xr:uid="{F9F12B49-8742-44E9-86C5-23FD4B485300}"/>
    <cellStyle name="Currency 2 4 2 7" xfId="25185" xr:uid="{8C613C50-0C1C-451F-91C4-8486798283CE}"/>
    <cellStyle name="Currency 2 4 2 8" xfId="14229" xr:uid="{F0C44351-F905-47A4-AD58-729DEE0B4430}"/>
    <cellStyle name="Currency 2 4 3" xfId="1847" xr:uid="{00000000-0005-0000-0000-000044030000}"/>
    <cellStyle name="Currency 2 4 3 2" xfId="31312" xr:uid="{63EA3BD5-D743-4D3E-B117-DC4C143B3472}"/>
    <cellStyle name="Currency 2 4 3 3" xfId="31271" xr:uid="{143BD92B-F210-4D52-85D1-C1196C82AA7E}"/>
    <cellStyle name="Currency 2 4 4" xfId="1848" xr:uid="{00000000-0005-0000-0000-000045030000}"/>
    <cellStyle name="Currency 2 4 5" xfId="1843" xr:uid="{00000000-0005-0000-0000-000046030000}"/>
    <cellStyle name="Currency 2 4 6" xfId="6681" xr:uid="{8CFBB05E-FC06-4B48-9CB7-78AB3B06959E}"/>
    <cellStyle name="Currency 2 4 6 2" xfId="17061" xr:uid="{24208534-EA6E-486C-9511-89CD5A46A0BC}"/>
    <cellStyle name="Currency 2 4 6 3" xfId="29821" xr:uid="{7495F884-4559-4BB6-B6DD-02CAC4FD0E91}"/>
    <cellStyle name="Currency 2 4 7" xfId="9514" xr:uid="{E9C1AF90-268C-4F7A-A2C6-48777BDDBCCB}"/>
    <cellStyle name="Currency 2 4 7 2" xfId="19894" xr:uid="{58A25324-231A-479A-B501-749E4161E97F}"/>
    <cellStyle name="Currency 2 4 8" xfId="24633" xr:uid="{27BCA51D-A890-4632-B002-5D71C0530BA5}"/>
    <cellStyle name="Currency 2 4 9" xfId="22901" xr:uid="{F015D0BA-F72C-4632-855D-37F062B28834}"/>
    <cellStyle name="Currency 2 5" xfId="1849" xr:uid="{00000000-0005-0000-0000-000047030000}"/>
    <cellStyle name="Currency 2 5 2" xfId="31273" xr:uid="{C9960BEB-433F-4D8A-AB3D-38B8005C5B97}"/>
    <cellStyle name="Currency 2 5 3" xfId="31313" xr:uid="{17E81078-713B-441E-8C51-6F85DC0B3771}"/>
    <cellStyle name="Currency 2 5 4" xfId="31255" xr:uid="{71529EA7-54A6-4052-B414-B4F635F70A11}"/>
    <cellStyle name="Currency 2 6" xfId="30403" xr:uid="{BCAB48D8-82F5-4F43-A322-3E67DE7472E1}"/>
    <cellStyle name="Currency 2 6 2" xfId="31261" xr:uid="{E8739B1A-634F-45BD-BCE4-041B23EE0F95}"/>
    <cellStyle name="Currency 2 7" xfId="31732" xr:uid="{64F74D17-D806-4C43-B557-ADB798BEED05}"/>
    <cellStyle name="Currency 3" xfId="551" xr:uid="{00000000-0005-0000-0000-000048030000}"/>
    <cellStyle name="Currency 3 10" xfId="30620" xr:uid="{CC98C09A-FB90-4F09-8713-CE67BE1C4FA6}"/>
    <cellStyle name="Currency 3 11" xfId="30918" xr:uid="{AC79C766-96F4-4BB0-9D53-CAD075CD5FB9}"/>
    <cellStyle name="Currency 3 12" xfId="31731" xr:uid="{BBB3409B-21CA-4FEF-99F6-CD30D3F98184}"/>
    <cellStyle name="Currency 3 2" xfId="552" xr:uid="{00000000-0005-0000-0000-000049030000}"/>
    <cellStyle name="Currency 3 2 2" xfId="1851" xr:uid="{00000000-0005-0000-0000-00004A030000}"/>
    <cellStyle name="Currency 3 2 2 2" xfId="30604" xr:uid="{87CC1BB8-D490-4CBA-AE62-52158B1BF23D}"/>
    <cellStyle name="Currency 3 2 2 2 2" xfId="30820" xr:uid="{0C94806D-7676-421F-9E69-D685AFF23599}"/>
    <cellStyle name="Currency 3 2 2 3" xfId="30565" xr:uid="{1EE52B54-EC85-4641-BC5E-D5D513A14121}"/>
    <cellStyle name="Currency 3 2 2 4" xfId="30931" xr:uid="{9104C6C5-305B-4CE0-B9BE-66CC40287E6D}"/>
    <cellStyle name="Currency 3 2 3" xfId="1852" xr:uid="{00000000-0005-0000-0000-00004B030000}"/>
    <cellStyle name="Currency 3 2 3 2" xfId="30615" xr:uid="{2D020D6F-B1E2-42BA-9525-8CD612C11686}"/>
    <cellStyle name="Currency 3 2 3 2 2" xfId="30821" xr:uid="{793F920B-E972-4134-AAFB-C8B0826B0E0C}"/>
    <cellStyle name="Currency 3 2 3 3" xfId="30576" xr:uid="{B4E6E47A-8B2C-4E61-BB8D-30D9C4F7C82A}"/>
    <cellStyle name="Currency 3 2 3 4" xfId="30942" xr:uid="{F852420D-7AB5-4DD1-92DF-D97324C12DE3}"/>
    <cellStyle name="Currency 3 2 4" xfId="1850" xr:uid="{00000000-0005-0000-0000-00004C030000}"/>
    <cellStyle name="Currency 3 2 4 2" xfId="30557" xr:uid="{143D821B-A1E5-45AA-8D28-FA09A9A6E54E}"/>
    <cellStyle name="Currency 3 2 4 2 2" xfId="30822" xr:uid="{5A603EFF-9CB2-4DC6-9418-67911C9EF2AE}"/>
    <cellStyle name="Currency 3 2 5" xfId="6683" xr:uid="{4FCFE811-3755-46F4-8803-2EFC844A90DA}"/>
    <cellStyle name="Currency 3 2 5 2" xfId="17063" xr:uid="{1F927C96-6E01-4C40-9B2D-7222789598FC}"/>
    <cellStyle name="Currency 3 2 5 2 2" xfId="30819" xr:uid="{82416E93-F733-465F-9221-BF5CA319CA6B}"/>
    <cellStyle name="Currency 3 2 5 3" xfId="30447" xr:uid="{CFB4445B-2822-44EE-97D3-586E0F3CB5E1}"/>
    <cellStyle name="Currency 3 2 6" xfId="9516" xr:uid="{A25B73E7-4A18-4EDD-982A-FC35F1B762F1}"/>
    <cellStyle name="Currency 3 2 6 2" xfId="19896" xr:uid="{FCE94371-A497-4F1A-B43C-D5DF03027CDF}"/>
    <cellStyle name="Currency 3 2 7" xfId="25617" xr:uid="{E1682AC9-7E11-46F4-8DF3-337BFBCF6CAC}"/>
    <cellStyle name="Currency 3 2 8" xfId="14230" xr:uid="{ADDB2CFA-D549-4A22-A71D-B2AEB10EA70D}"/>
    <cellStyle name="Currency 3 3" xfId="30413" xr:uid="{D9261D7C-4BB0-4F23-8A7D-89513C8C9F65}"/>
    <cellStyle name="Currency 3 4" xfId="30414" xr:uid="{56B42A0C-41FC-4CE6-B7AD-37115BE76475}"/>
    <cellStyle name="Currency 3 4 2" xfId="30448" xr:uid="{FAFC5492-58AD-4064-AA46-E99FA44DE317}"/>
    <cellStyle name="Currency 3 4 2 2" xfId="30605" xr:uid="{26A558A6-6954-4BC7-9B2E-CB04CA19DF15}"/>
    <cellStyle name="Currency 3 4 2 2 2" xfId="30823" xr:uid="{BAD0F4FB-A620-4584-9052-59B615478FE4}"/>
    <cellStyle name="Currency 3 4 2 3" xfId="30566" xr:uid="{CF89AC64-B129-47C4-9033-859EF82BC59F}"/>
    <cellStyle name="Currency 3 4 2 4" xfId="30932" xr:uid="{BFD1A78F-8924-435D-8C6C-0D4901C78012}"/>
    <cellStyle name="Currency 3 4 3" xfId="30558" xr:uid="{20CD84F8-EDE8-4AF4-B532-A3E1B5109EF4}"/>
    <cellStyle name="Currency 3 4 3 2" xfId="30635" xr:uid="{DF88B98C-68E1-47F3-A338-2C5D7520D934}"/>
    <cellStyle name="Currency 3 4 3 3" xfId="30945" xr:uid="{45BC16B4-B7BF-4099-8716-EADE89E871F5}"/>
    <cellStyle name="Currency 3 4 4" xfId="30591" xr:uid="{68808DD4-EE59-4BA1-BF12-A45A21B1D415}"/>
    <cellStyle name="Currency 3 4 5" xfId="30624" xr:uid="{D16E1CA0-3C3A-427D-9FC3-9BB85E6A1553}"/>
    <cellStyle name="Currency 3 4 6" xfId="30922" xr:uid="{FAD81B93-BBB8-43D5-BD80-94DF096C6A51}"/>
    <cellStyle name="Currency 3 5" xfId="30415" xr:uid="{81863DDD-1FEA-49F1-AEA7-615BE80C86A1}"/>
    <cellStyle name="Currency 3 5 2" xfId="30449" xr:uid="{CE9DCB24-732B-4ADA-857C-6F58DD618B77}"/>
    <cellStyle name="Currency 3 5 2 2" xfId="30606" xr:uid="{34227F4F-8C86-4B60-BC19-C90512E35E07}"/>
    <cellStyle name="Currency 3 5 2 2 2" xfId="30824" xr:uid="{239D24BD-EA61-4223-A6AC-E2D0B4B19C16}"/>
    <cellStyle name="Currency 3 5 2 3" xfId="30567" xr:uid="{DD97E0D8-3A98-41BE-B0BE-039F013CA0A8}"/>
    <cellStyle name="Currency 3 5 2 4" xfId="30933" xr:uid="{7558C0CC-CC3C-48DB-873C-E663906AD405}"/>
    <cellStyle name="Currency 3 5 3" xfId="30592" xr:uid="{06599778-836F-4CFE-92BA-FDF17CE2D98E}"/>
    <cellStyle name="Currency 3 5 3 2" xfId="30636" xr:uid="{2D11F2B4-9C32-4FD4-856C-702A205F961B}"/>
    <cellStyle name="Currency 3 5 3 3" xfId="30946" xr:uid="{DF42840B-E34C-485E-9570-C84EC1F5ECCC}"/>
    <cellStyle name="Currency 3 5 4" xfId="30625" xr:uid="{DFF81114-405C-4BD9-882E-3E6DCC627BBA}"/>
    <cellStyle name="Currency 3 5 5" xfId="30923" xr:uid="{889487E8-CDE1-4124-A152-07293079280A}"/>
    <cellStyle name="Currency 3 6" xfId="30556" xr:uid="{E6F281E3-0276-4ECA-AC9C-37A1F772038D}"/>
    <cellStyle name="Currency 3 7" xfId="30573" xr:uid="{5086352A-41FE-4853-9FBE-0A6014B61D30}"/>
    <cellStyle name="Currency 3 7 2" xfId="30612" xr:uid="{7367140C-062D-4451-8ECD-8EE326D93E2A}"/>
    <cellStyle name="Currency 3 7 3" xfId="30631" xr:uid="{EE3C1B3E-C238-41D4-83A6-0E95DA0C6E18}"/>
    <cellStyle name="Currency 3 7 4" xfId="30938" xr:uid="{95BC5195-8BFF-481F-A698-758C4BBDB773}"/>
    <cellStyle name="Currency 3 8" xfId="30546" xr:uid="{0CD1A085-9703-4560-91E9-56A6256AB4B6}"/>
    <cellStyle name="Currency 3 9" xfId="30577" xr:uid="{DB854ECE-A65B-4464-A0DC-C7561B51E415}"/>
    <cellStyle name="Currency 4" xfId="553" xr:uid="{00000000-0005-0000-0000-00004D030000}"/>
    <cellStyle name="Currency 4 10" xfId="554" xr:uid="{00000000-0005-0000-0000-00004E030000}"/>
    <cellStyle name="Currency 4 10 10" xfId="12682" xr:uid="{C89A52B3-84DE-4D56-AB19-F2222440D6C3}"/>
    <cellStyle name="Currency 4 10 2" xfId="1855" xr:uid="{00000000-0005-0000-0000-00004F030000}"/>
    <cellStyle name="Currency 4 10 2 2" xfId="3084" xr:uid="{00000000-0005-0000-0000-000075020000}"/>
    <cellStyle name="Currency 4 10 2 2 2" xfId="8164" xr:uid="{7A792EC4-ACE5-466A-BF18-DA894CE6B7E6}"/>
    <cellStyle name="Currency 4 10 2 2 2 2" xfId="18544" xr:uid="{82EF5D85-311B-4726-91D4-7AEA7459CB9A}"/>
    <cellStyle name="Currency 4 10 2 2 3" xfId="10997" xr:uid="{18F09CAA-3970-48F4-8028-B9700EEADCCB}"/>
    <cellStyle name="Currency 4 10 2 2 3 2" xfId="21377" xr:uid="{FBE3B2B8-BF65-4F7D-810C-65B197035DF8}"/>
    <cellStyle name="Currency 4 10 2 2 4" xfId="28669" xr:uid="{6B3573D9-B002-4527-BE7A-14C87DB37E3F}"/>
    <cellStyle name="Currency 4 10 2 2 5" xfId="28003" xr:uid="{3458A60A-E96B-4782-9C92-3C1E6BE08ED3}"/>
    <cellStyle name="Currency 4 10 2 2 6" xfId="15711" xr:uid="{EE4DF844-B7A5-4C38-8430-F6129C4964E3}"/>
    <cellStyle name="Currency 4 10 2 3" xfId="2052" xr:uid="{00000000-0005-0000-0000-00004F030000}"/>
    <cellStyle name="Currency 4 10 2 4" xfId="5660" xr:uid="{A2AAE002-0A20-488C-9C52-4228652B0BF6}"/>
    <cellStyle name="Currency 4 10 2 4 2" xfId="29781" xr:uid="{BF8FBF9C-A9AE-4570-B79D-C7C876F315A5}"/>
    <cellStyle name="Currency 4 10 2 5" xfId="25410" xr:uid="{B0582985-45F2-4C4B-80A7-F2EC0648FFB9}"/>
    <cellStyle name="Currency 4 10 2 6" xfId="13598" xr:uid="{22E4A5B0-9FF4-47B3-85B5-231E69F48698}"/>
    <cellStyle name="Currency 4 10 3" xfId="1856" xr:uid="{00000000-0005-0000-0000-000050030000}"/>
    <cellStyle name="Currency 4 10 3 2" xfId="24734" xr:uid="{CA990BB0-C204-4B40-886F-F2954B0D0D94}"/>
    <cellStyle name="Currency 4 10 3 3" xfId="24531" xr:uid="{7D6C6936-280A-4C1C-8BFF-53EA962C5745}"/>
    <cellStyle name="Currency 4 10 3 4" xfId="30063" xr:uid="{40918CAD-B437-47A8-B12D-997B4568D142}"/>
    <cellStyle name="Currency 4 10 3 5" xfId="29665" xr:uid="{67C50BD9-2CAF-4C73-BD9D-C799CBCDBB6B}"/>
    <cellStyle name="Currency 4 10 4" xfId="1854" xr:uid="{00000000-0005-0000-0000-000051030000}"/>
    <cellStyle name="Currency 4 10 4 2" xfId="24284" xr:uid="{ED9A845B-35BA-45AD-AF0D-05D9F0ECF894}"/>
    <cellStyle name="Currency 4 10 4 3" xfId="23779" xr:uid="{D5B3556B-A73E-4DB9-A41F-1F71F0BEC923}"/>
    <cellStyle name="Currency 4 10 5" xfId="4136" xr:uid="{28316C04-2271-4F96-8382-FEA953367420}"/>
    <cellStyle name="Currency 4 10 5 2" xfId="8908" xr:uid="{21AE18FF-01CE-414B-8875-3BAD9B9FCB74}"/>
    <cellStyle name="Currency 4 10 5 2 2" xfId="19288" xr:uid="{9966A440-B95F-4ADC-9324-D570952B48A6}"/>
    <cellStyle name="Currency 4 10 5 2 3" xfId="31018" xr:uid="{0871327B-F0E4-4A2A-83E5-48144795B73F}"/>
    <cellStyle name="Currency 4 10 5 2 4" xfId="30825" xr:uid="{F6878F02-5380-4822-B59B-FA3551951465}"/>
    <cellStyle name="Currency 4 10 5 3" xfId="11741" xr:uid="{8EDF15E3-3BF4-4105-81C3-E58B929AF5B2}"/>
    <cellStyle name="Currency 4 10 5 3 2" xfId="22121" xr:uid="{567DDC84-5198-4391-AC59-3C901AD1288D}"/>
    <cellStyle name="Currency 4 10 5 4" xfId="25951" xr:uid="{60920962-F1EA-43F0-A991-A08232A9634E}"/>
    <cellStyle name="Currency 4 10 5 5" xfId="28207" xr:uid="{D87AB717-F7E9-4807-B0A8-76E8CF9660A8}"/>
    <cellStyle name="Currency 4 10 5 6" xfId="16455" xr:uid="{B11E6810-51CE-4318-A490-C1192DB9235C}"/>
    <cellStyle name="Currency 4 10 6" xfId="4937" xr:uid="{F803A6F7-BC98-40BE-B52A-DDBD368BD4A7}"/>
    <cellStyle name="Currency 4 10 6 2" xfId="28038" xr:uid="{24DF6FA4-CC8D-41D8-A018-9EF7C39184F9}"/>
    <cellStyle name="Currency 4 10 6 3" xfId="28439" xr:uid="{BE24D556-7083-4982-A77C-092D2A3B50D3}"/>
    <cellStyle name="Currency 4 10 6 4" xfId="14232" xr:uid="{77673FEB-C8F7-4DBD-9C8B-128DB655EB07}"/>
    <cellStyle name="Currency 4 10 7" xfId="6685" xr:uid="{E7B1152D-13C8-4C51-99D0-C1CE86CA2672}"/>
    <cellStyle name="Currency 4 10 7 2" xfId="17065" xr:uid="{9F440BE2-68A6-4EF1-861E-6FCD31280449}"/>
    <cellStyle name="Currency 4 10 8" xfId="9518" xr:uid="{69CFF2B3-C837-4AF4-82CA-58394D59C04B}"/>
    <cellStyle name="Currency 4 10 8 2" xfId="19898" xr:uid="{2252050E-2952-4216-9021-BCEE2F54784E}"/>
    <cellStyle name="Currency 4 10 9" xfId="24282" xr:uid="{6C0D5AE9-E8ED-4663-A503-398A88041B84}"/>
    <cellStyle name="Currency 4 11" xfId="555" xr:uid="{00000000-0005-0000-0000-000052030000}"/>
    <cellStyle name="Currency 4 11 2" xfId="1858" xr:uid="{00000000-0005-0000-0000-000053030000}"/>
    <cellStyle name="Currency 4 11 2 2" xfId="25670" xr:uid="{6AE32305-D723-4F2B-9726-69A14A97E3DF}"/>
    <cellStyle name="Currency 4 11 2 2 2" xfId="29797" xr:uid="{E480E336-5C3C-44AC-9220-09707E85CE00}"/>
    <cellStyle name="Currency 4 11 2 2 2 2" xfId="30827" xr:uid="{4D352770-668B-4CB1-9BFD-BFF3A4AC1C1B}"/>
    <cellStyle name="Currency 4 11 2 3" xfId="22791" xr:uid="{5ABBA574-11C1-4A53-8D6F-81175CE6891C}"/>
    <cellStyle name="Currency 4 11 2 4" xfId="30043" xr:uid="{91030C44-997A-4D80-B0EF-B6069FB20D88}"/>
    <cellStyle name="Currency 4 11 3" xfId="1859" xr:uid="{00000000-0005-0000-0000-000054030000}"/>
    <cellStyle name="Currency 4 11 4" xfId="1857" xr:uid="{00000000-0005-0000-0000-000055030000}"/>
    <cellStyle name="Currency 4 11 5" xfId="4938" xr:uid="{BFC9E390-F889-4696-9995-875A71621CBA}"/>
    <cellStyle name="Currency 4 11 5 2" xfId="14233" xr:uid="{8AECC12D-B054-4142-9C5F-758968040410}"/>
    <cellStyle name="Currency 4 11 5 2 2" xfId="31118" xr:uid="{C0B40B35-E5C0-4FB5-9DCF-943164FD01CF}"/>
    <cellStyle name="Currency 4 11 5 2 3" xfId="30826" xr:uid="{E4F6EF9A-2249-4A18-99D1-59B07C1167CD}"/>
    <cellStyle name="Currency 4 11 6" xfId="6686" xr:uid="{0B58B3C8-2CC9-497F-8371-C9F709B7FDE3}"/>
    <cellStyle name="Currency 4 11 6 2" xfId="17066" xr:uid="{3DC1AB66-354C-4573-99AC-B2AFCBB0FB06}"/>
    <cellStyle name="Currency 4 11 7" xfId="9519" xr:uid="{8147509B-15A1-4C96-A0C2-45BD4C595CC9}"/>
    <cellStyle name="Currency 4 11 7 2" xfId="19899" xr:uid="{41CBA3BB-6B53-4097-A6A0-65C21B147329}"/>
    <cellStyle name="Currency 4 11 8" xfId="25120" xr:uid="{04ACA9BD-851F-42B7-91D0-95019CD4E73C}"/>
    <cellStyle name="Currency 4 11 9" xfId="13380" xr:uid="{F2C1A7B9-8D2A-4045-8439-6F7BD31BCAD2}"/>
    <cellStyle name="Currency 4 12" xfId="1860" xr:uid="{00000000-0005-0000-0000-000056030000}"/>
    <cellStyle name="Currency 4 12 2" xfId="2435" xr:uid="{00000000-0005-0000-0000-000077020000}"/>
    <cellStyle name="Currency 4 12 2 2" xfId="7560" xr:uid="{3D331767-DFA7-49F7-B67B-E2844C1A1125}"/>
    <cellStyle name="Currency 4 12 2 2 2" xfId="17940" xr:uid="{47AE85F2-3195-456D-AD1F-5296A0FD07A1}"/>
    <cellStyle name="Currency 4 12 2 2 2 2" xfId="31133" xr:uid="{59565F86-36CB-4BB2-8FFA-3406B5C83954}"/>
    <cellStyle name="Currency 4 12 2 2 2 3" xfId="30828" xr:uid="{CADA9377-013A-437D-AE8B-EEFEA9B1C519}"/>
    <cellStyle name="Currency 4 12 2 3" xfId="10393" xr:uid="{74AA856C-1546-48A1-902B-0B9C48E13197}"/>
    <cellStyle name="Currency 4 12 2 3 2" xfId="20773" xr:uid="{DB56C7FD-1566-4A75-8FCC-9C848565BFF6}"/>
    <cellStyle name="Currency 4 12 2 4" xfId="15107" xr:uid="{29096738-BB6A-486C-9D3B-D9E98C7DF5A2}"/>
    <cellStyle name="Currency 4 12 2 5" xfId="30450" xr:uid="{A1023E56-DF96-4373-8785-3BEA0179AB65}"/>
    <cellStyle name="Currency 4 12 3" xfId="3606" xr:uid="{00000000-0005-0000-0000-000056030000}"/>
    <cellStyle name="Currency 4 12 4" xfId="5661" xr:uid="{442882FD-A814-4225-99B5-C1E0B22554C2}"/>
    <cellStyle name="Currency 4 12 4 2" xfId="29745" xr:uid="{80832A7C-4F8F-4063-9660-3EE52C1F2BAF}"/>
    <cellStyle name="Currency 4 12 5" xfId="22761" xr:uid="{63F35A41-69FD-49A0-A60E-7B3978025D2D}"/>
    <cellStyle name="Currency 4 12 6" xfId="12822" xr:uid="{BE8AD55E-3093-4446-86E2-D073A8C1FFA1}"/>
    <cellStyle name="Currency 4 13" xfId="1861" xr:uid="{00000000-0005-0000-0000-000057030000}"/>
    <cellStyle name="Currency 4 13 2" xfId="2165" xr:uid="{00000000-0005-0000-0000-000073020000}"/>
    <cellStyle name="Currency 4 13 2 2" xfId="7292" xr:uid="{ED095754-1457-4145-9AB5-64B9CBFBC360}"/>
    <cellStyle name="Currency 4 13 2 2 2" xfId="17672" xr:uid="{8091C615-6AC9-417A-9B8D-39A46392F9F0}"/>
    <cellStyle name="Currency 4 13 2 3" xfId="10125" xr:uid="{842A2EB4-2F05-4C39-8A60-C6703A06F64D}"/>
    <cellStyle name="Currency 4 13 2 3 2" xfId="20505" xr:uid="{258F88F9-5150-4BC3-96C5-9ED93391EAFF}"/>
    <cellStyle name="Currency 4 13 2 4" xfId="28297" xr:uid="{53E75C48-0B63-4183-9B7C-D7E63C929532}"/>
    <cellStyle name="Currency 4 13 2 5" xfId="27338" xr:uid="{C17836A6-C549-4DBA-A4BB-6076037FA8EE}"/>
    <cellStyle name="Currency 4 13 2 6" xfId="14839" xr:uid="{14041440-C9DD-441B-854D-DD8735680B6E}"/>
    <cellStyle name="Currency 4 13 3" xfId="2077" xr:uid="{00000000-0005-0000-0000-000057030000}"/>
    <cellStyle name="Currency 4 13 4" xfId="23379" xr:uid="{D88FAFBE-9691-4F2E-80BC-179C5A201D6E}"/>
    <cellStyle name="Currency 4 13 4 2" xfId="29858" xr:uid="{B799D5DA-0548-4483-A7DA-59D6502F3999}"/>
    <cellStyle name="Currency 4 13 5" xfId="30001" xr:uid="{4FCFD07F-7408-4267-B201-B872777B8AC2}"/>
    <cellStyle name="Currency 4 14" xfId="1853" xr:uid="{00000000-0005-0000-0000-000058030000}"/>
    <cellStyle name="Currency 4 14 2" xfId="25803" xr:uid="{FBE6B4CA-BCAB-44EE-A7E9-70F4C6699F61}"/>
    <cellStyle name="Currency 4 14 2 2" xfId="30829" xr:uid="{08C9B446-C64D-40BA-8420-DEAE598B52CC}"/>
    <cellStyle name="Currency 4 14 2 3" xfId="30580" xr:uid="{7D39938B-7E55-4F5A-BF14-F961544A2D2A}"/>
    <cellStyle name="Currency 4 14 3" xfId="25776" xr:uid="{9A16FB8B-ADB5-4AC7-9F1A-D13AAB955871}"/>
    <cellStyle name="Currency 4 15" xfId="3881" xr:uid="{8A16B6F4-4C91-4357-9C17-F36A8BA48B18}"/>
    <cellStyle name="Currency 4 15 2" xfId="8713" xr:uid="{8EB94A9F-EF8B-4EA7-897E-FE94FBF423D5}"/>
    <cellStyle name="Currency 4 15 2 2" xfId="19093" xr:uid="{98BB6A6F-5B49-4748-8DB0-C0E4275141D6}"/>
    <cellStyle name="Currency 4 15 3" xfId="11546" xr:uid="{38A5F320-0DE0-46D5-A927-27C5471EBED7}"/>
    <cellStyle name="Currency 4 15 3 2" xfId="21926" xr:uid="{571A51F8-6074-48F7-BBB4-1AC0F039850E}"/>
    <cellStyle name="Currency 4 15 4" xfId="27295" xr:uid="{B2877688-2F6B-4368-95B5-4718C229756B}"/>
    <cellStyle name="Currency 4 15 5" xfId="26519" xr:uid="{C27C6762-C1D9-464C-B909-10F478B0DAED}"/>
    <cellStyle name="Currency 4 15 6" xfId="16260" xr:uid="{C60FEDF8-8FD8-476E-B86E-1BEECE6D3847}"/>
    <cellStyle name="Currency 4 16" xfId="4936" xr:uid="{2E48FC4A-ACA0-4D64-BB27-D26AB243475C}"/>
    <cellStyle name="Currency 4 16 2" xfId="27591" xr:uid="{7DBE2F17-F500-45BB-8C28-33AA7DF16E87}"/>
    <cellStyle name="Currency 4 16 3" xfId="26841" xr:uid="{5E6EA418-A6FA-41B7-A169-4158FC19B3FD}"/>
    <cellStyle name="Currency 4 16 4" xfId="14231" xr:uid="{E5BB4F4D-65E4-4119-89EF-B26E1F145ED9}"/>
    <cellStyle name="Currency 4 17" xfId="6684" xr:uid="{23119076-1826-438F-A532-AFC5D5908B0C}"/>
    <cellStyle name="Currency 4 17 2" xfId="17064" xr:uid="{84C8C268-56AD-4B42-9168-6A1E80FAA892}"/>
    <cellStyle name="Currency 4 18" xfId="9517" xr:uid="{DEE09A3A-0523-4291-B302-B35F22E14947}"/>
    <cellStyle name="Currency 4 18 2" xfId="19897" xr:uid="{B2E97F39-C4B4-4017-88F1-E8DB22F1FEF5}"/>
    <cellStyle name="Currency 4 19" xfId="22844" xr:uid="{CD82A28B-6BBC-4D24-BA6B-DBE201BB073F}"/>
    <cellStyle name="Currency 4 2" xfId="556" xr:uid="{00000000-0005-0000-0000-000059030000}"/>
    <cellStyle name="Currency 4 2 10" xfId="4939" xr:uid="{7CE55DFC-6AB4-49FF-B062-66C91C3D19B3}"/>
    <cellStyle name="Currency 4 2 10 2" xfId="27654" xr:uid="{B5983676-F40C-431A-A600-57A48763A5C4}"/>
    <cellStyle name="Currency 4 2 10 3" xfId="26911" xr:uid="{2AA3DBB0-A053-4C1D-ACC6-1B9B3D63B6E8}"/>
    <cellStyle name="Currency 4 2 10 4" xfId="14234" xr:uid="{D104C87A-7ABC-4ED6-A828-217CB3DD3CA6}"/>
    <cellStyle name="Currency 4 2 11" xfId="6687" xr:uid="{B5AC1A94-00AB-423D-9ED8-093C7331C0FA}"/>
    <cellStyle name="Currency 4 2 11 2" xfId="17067" xr:uid="{FA29BC29-6948-4046-9E61-620462271D69}"/>
    <cellStyle name="Currency 4 2 12" xfId="9520" xr:uid="{99278EF3-BC64-40D5-A41C-D1BBB7E92051}"/>
    <cellStyle name="Currency 4 2 12 2" xfId="19900" xr:uid="{CF63DCC8-C075-4F0E-9FCB-66AA89898ADA}"/>
    <cellStyle name="Currency 4 2 13" xfId="23306" xr:uid="{C0F291B2-0F24-468C-A470-39546BA1EA8C}"/>
    <cellStyle name="Currency 4 2 14" xfId="12420" xr:uid="{61B0A083-6D10-4333-BA5F-38A9CD77F14B}"/>
    <cellStyle name="Currency 4 2 2" xfId="557" xr:uid="{00000000-0005-0000-0000-00005A030000}"/>
    <cellStyle name="Currency 4 2 2 10" xfId="6688" xr:uid="{E924E7D5-EEB2-48A0-AB3C-FC2465E48362}"/>
    <cellStyle name="Currency 4 2 2 10 2" xfId="17068" xr:uid="{2AC6DD1D-EB61-45BE-863B-CD2611824E85}"/>
    <cellStyle name="Currency 4 2 2 11" xfId="9521" xr:uid="{E04CC9AF-519D-4284-9439-E38B1CBDB025}"/>
    <cellStyle name="Currency 4 2 2 11 2" xfId="19901" xr:uid="{179D9FE8-DC4A-4A66-90F9-01A96618D461}"/>
    <cellStyle name="Currency 4 2 2 12" xfId="24835" xr:uid="{557BFA1C-DCB3-4381-8D1D-328BAAF1BB48}"/>
    <cellStyle name="Currency 4 2 2 13" xfId="12480" xr:uid="{48380BA2-5D42-43E8-9181-C7C6489F582C}"/>
    <cellStyle name="Currency 4 2 2 2" xfId="558" xr:uid="{00000000-0005-0000-0000-00005B030000}"/>
    <cellStyle name="Currency 4 2 2 2 10" xfId="9522" xr:uid="{D7792FC4-660D-4C69-8479-83A98CBA5288}"/>
    <cellStyle name="Currency 4 2 2 2 10 2" xfId="19902" xr:uid="{F61283B0-DDE0-4A4D-8DDA-38AF6E104196}"/>
    <cellStyle name="Currency 4 2 2 2 11" xfId="23796" xr:uid="{6BFC9E81-2557-4A8A-A80C-6DBBCE540376}"/>
    <cellStyle name="Currency 4 2 2 2 12" xfId="12526" xr:uid="{BD0B3595-35FD-4A85-BCA8-12D04857AA2D}"/>
    <cellStyle name="Currency 4 2 2 2 2" xfId="1865" xr:uid="{00000000-0005-0000-0000-00005C030000}"/>
    <cellStyle name="Currency 4 2 2 2 2 2" xfId="3086" xr:uid="{00000000-0005-0000-0000-00007C020000}"/>
    <cellStyle name="Currency 4 2 2 2 2 2 2" xfId="6171" xr:uid="{3688B7CC-920A-49CE-8F5C-A63ADC39A1FD}"/>
    <cellStyle name="Currency 4 2 2 2 2 2 2 2" xfId="28276" xr:uid="{DCF2970D-8D47-4C4A-B66C-0F5DF9A0326F}"/>
    <cellStyle name="Currency 4 2 2 2 2 2 2 3" xfId="28319" xr:uid="{43DE835C-E4BB-4BA9-AE0C-0D6D1B34494B}"/>
    <cellStyle name="Currency 4 2 2 2 2 2 2 4" xfId="15713" xr:uid="{B4E63A51-BF19-41A6-A3F9-C86E5DA7D71B}"/>
    <cellStyle name="Currency 4 2 2 2 2 2 3" xfId="8166" xr:uid="{11B0660F-2B66-45A8-ABB5-D7786E6025C7}"/>
    <cellStyle name="Currency 4 2 2 2 2 2 3 2" xfId="18546" xr:uid="{3677FF65-3179-47D8-BF89-8023B736CC7B}"/>
    <cellStyle name="Currency 4 2 2 2 2 2 4" xfId="10999" xr:uid="{F4B7426D-37A2-4AD3-9108-2BF0B5D8E954}"/>
    <cellStyle name="Currency 4 2 2 2 2 2 4 2" xfId="21379" xr:uid="{E1A63A5C-6CD3-4859-A95B-383D2421C311}"/>
    <cellStyle name="Currency 4 2 2 2 2 2 5" xfId="25288" xr:uid="{3B11134B-3D6C-47C6-9D7D-3220DDA33DE8}"/>
    <cellStyle name="Currency 4 2 2 2 2 2 6" xfId="27210" xr:uid="{8F821E97-BBE8-4B19-903E-01305D917831}"/>
    <cellStyle name="Currency 4 2 2 2 2 2 7" xfId="13600" xr:uid="{2F5E4AA7-08A4-4739-9D5C-0FD9A020F792}"/>
    <cellStyle name="Currency 4 2 2 2 2 3" xfId="2693" xr:uid="{00000000-0005-0000-0000-00007B020000}"/>
    <cellStyle name="Currency 4 2 2 2 2 3 2" xfId="7817" xr:uid="{1FF16178-2B08-4E6A-AB25-0B4BFD600FA2}"/>
    <cellStyle name="Currency 4 2 2 2 2 3 2 2" xfId="28006" xr:uid="{BA6C94ED-13EE-42EF-B9BB-F915C33DECC8}"/>
    <cellStyle name="Currency 4 2 2 2 2 3 2 3" xfId="27468" xr:uid="{8236B4FE-D5FC-4F0B-9702-DB72491E0818}"/>
    <cellStyle name="Currency 4 2 2 2 2 3 2 4" xfId="18197" xr:uid="{CE04EA8D-052C-4BBD-93ED-F0D5F91FA45F}"/>
    <cellStyle name="Currency 4 2 2 2 2 3 3" xfId="10650" xr:uid="{9CFBD146-D83F-4CC8-AF4A-A9B8D5843DF2}"/>
    <cellStyle name="Currency 4 2 2 2 2 3 3 2" xfId="21030" xr:uid="{4AFCC743-FA0D-4F2A-94CB-96E5BC9C847F}"/>
    <cellStyle name="Currency 4 2 2 2 2 3 4" xfId="24059" xr:uid="{C57C7806-3BB8-4151-AFF1-2022B9C2BAA7}"/>
    <cellStyle name="Currency 4 2 2 2 2 3 5" xfId="15364" xr:uid="{C5369981-2202-4D8C-9F0D-B27E3412C25A}"/>
    <cellStyle name="Currency 4 2 2 2 2 4" xfId="3703" xr:uid="{00000000-0005-0000-0000-00005C030000}"/>
    <cellStyle name="Currency 4 2 2 2 2 4 2" xfId="26599" xr:uid="{F886625C-0AFC-492F-A3D1-E841A6F7365F}"/>
    <cellStyle name="Currency 4 2 2 2 2 4 3" xfId="26881" xr:uid="{F81CAD20-DEED-47B7-BD1C-8459B3A8B952}"/>
    <cellStyle name="Currency 4 2 2 2 2 5" xfId="4272" xr:uid="{DB678E1F-F1EB-415D-8189-981646C9AD72}"/>
    <cellStyle name="Currency 4 2 2 2 2 5 2" xfId="9044" xr:uid="{A997A002-51DC-428D-9D9A-8390B6CA7F20}"/>
    <cellStyle name="Currency 4 2 2 2 2 5 2 2" xfId="19424" xr:uid="{5779248A-0167-4B0D-97F6-18172432DF5A}"/>
    <cellStyle name="Currency 4 2 2 2 2 5 2 3" xfId="31048" xr:uid="{3B7AB140-6A10-4BC0-BE67-072D624912D8}"/>
    <cellStyle name="Currency 4 2 2 2 2 5 2 4" xfId="30830" xr:uid="{841903E7-109E-4832-AD2D-F43F3855F60D}"/>
    <cellStyle name="Currency 4 2 2 2 2 5 3" xfId="11877" xr:uid="{B570B061-A6FE-4BE4-8262-8A3A437A7EC0}"/>
    <cellStyle name="Currency 4 2 2 2 2 5 3 2" xfId="22257" xr:uid="{549C98A1-7C4B-4065-9044-14CFB49B77DC}"/>
    <cellStyle name="Currency 4 2 2 2 2 5 4" xfId="27521" xr:uid="{0E0B8DDC-1564-46C0-BC44-A2A8C5F7C96A}"/>
    <cellStyle name="Currency 4 2 2 2 2 5 5" xfId="27603" xr:uid="{69244FEA-B661-4569-8F52-94339BC4842D}"/>
    <cellStyle name="Currency 4 2 2 2 2 5 6" xfId="16591" xr:uid="{A45FA4F4-052B-49EC-A1CC-7DEE362FD4CB}"/>
    <cellStyle name="Currency 4 2 2 2 2 6" xfId="5664" xr:uid="{BF7DF391-C85B-4BD0-A2FA-E856C1E1B837}"/>
    <cellStyle name="Currency 4 2 2 2 2 6 2" xfId="29727" xr:uid="{D4F02699-9D7A-4636-8246-722EE6D50577}"/>
    <cellStyle name="Currency 4 2 2 2 2 6 2 2" xfId="30984" xr:uid="{25D31D1E-9374-4588-8BAD-34D1CFD1B55D}"/>
    <cellStyle name="Currency 4 2 2 2 2 7" xfId="22683" xr:uid="{AB73C219-89C9-4191-8E87-5E4330197BFE}"/>
    <cellStyle name="Currency 4 2 2 2 2 8" xfId="13106" xr:uid="{1655F9DF-4D17-4F9F-9CAE-DC6F8C6EF0E8}"/>
    <cellStyle name="Currency 4 2 2 2 3" xfId="1866" xr:uid="{00000000-0005-0000-0000-00005D030000}"/>
    <cellStyle name="Currency 4 2 2 2 3 2" xfId="3087" xr:uid="{00000000-0005-0000-0000-00007D020000}"/>
    <cellStyle name="Currency 4 2 2 2 3 2 2" xfId="8167" xr:uid="{9D23410F-F07A-447E-A7A6-0CAFF5985449}"/>
    <cellStyle name="Currency 4 2 2 2 3 2 2 2" xfId="28837" xr:uid="{06941125-7C96-42BA-A28D-34E6CCA3D8C6}"/>
    <cellStyle name="Currency 4 2 2 2 3 2 2 2 2" xfId="31232" xr:uid="{3429C379-89FB-4D0B-AA6F-20CAB746CD96}"/>
    <cellStyle name="Currency 4 2 2 2 3 2 2 2 3" xfId="30832" xr:uid="{8634E1EF-FB6D-4204-A640-59C7D326ADDF}"/>
    <cellStyle name="Currency 4 2 2 2 3 2 2 3" xfId="26853" xr:uid="{77F1A8C5-0AA4-4CC9-9F31-861556EFC010}"/>
    <cellStyle name="Currency 4 2 2 2 3 2 2 4" xfId="18547" xr:uid="{E759ECE0-2A5E-40BE-86E4-AE97AA408258}"/>
    <cellStyle name="Currency 4 2 2 2 3 2 3" xfId="11000" xr:uid="{BA158067-73CD-43F9-AEB2-2278BDB95667}"/>
    <cellStyle name="Currency 4 2 2 2 3 2 3 2" xfId="21380" xr:uid="{E1421810-EB1E-48A1-B126-9B300EE9C975}"/>
    <cellStyle name="Currency 4 2 2 2 3 2 4" xfId="25648" xr:uid="{256A75EC-637D-4BE9-AD3C-BB4054B363D8}"/>
    <cellStyle name="Currency 4 2 2 2 3 2 5" xfId="15714" xr:uid="{EBFF9E94-0DD9-4222-A386-91E2CA987D69}"/>
    <cellStyle name="Currency 4 2 2 2 3 3" xfId="2088" xr:uid="{00000000-0005-0000-0000-00005D030000}"/>
    <cellStyle name="Currency 4 2 2 2 3 4" xfId="4423" xr:uid="{3F8880EA-BDCC-4264-BCE8-60BF4BA92E42}"/>
    <cellStyle name="Currency 4 2 2 2 3 4 2" xfId="9195" xr:uid="{FD36FD56-46F6-4D3B-B9F6-689E1F5F0734}"/>
    <cellStyle name="Currency 4 2 2 2 3 4 2 2" xfId="19575" xr:uid="{6F9AA829-FAFE-4260-A170-9D6A9F5DEBC9}"/>
    <cellStyle name="Currency 4 2 2 2 3 4 2 3" xfId="31089" xr:uid="{D1E76A2F-6447-478C-A663-6EA53EC550CC}"/>
    <cellStyle name="Currency 4 2 2 2 3 4 2 4" xfId="30831" xr:uid="{657565F7-E228-4780-9F08-C035C0197582}"/>
    <cellStyle name="Currency 4 2 2 2 3 4 3" xfId="12028" xr:uid="{749C648E-FE14-4E78-88E1-738DB6998D09}"/>
    <cellStyle name="Currency 4 2 2 2 3 4 3 2" xfId="22408" xr:uid="{8C8B550F-F6E7-4047-A75E-4E13D2B95563}"/>
    <cellStyle name="Currency 4 2 2 2 3 4 4" xfId="16742" xr:uid="{0A45D439-F008-4276-BCCC-1A592538F7EB}"/>
    <cellStyle name="Currency 4 2 2 2 3 5" xfId="5665" xr:uid="{2D7828CB-E2C0-4146-9476-187DEA31046E}"/>
    <cellStyle name="Currency 4 2 2 2 3 5 2" xfId="29714" xr:uid="{EC6735F0-7DE9-4568-B77B-F6FDEF7A8DC7}"/>
    <cellStyle name="Currency 4 2 2 2 3 5 2 2" xfId="30985" xr:uid="{CFC58C28-6C1B-47B8-8F44-D625CD50AA8A}"/>
    <cellStyle name="Currency 4 2 2 2 3 6" xfId="22667" xr:uid="{15B918AE-678C-49C0-9E66-682B52E15F1F}"/>
    <cellStyle name="Currency 4 2 2 2 3 7" xfId="13601" xr:uid="{CD1D9F12-7423-4636-BB08-F1DA4C51B085}"/>
    <cellStyle name="Currency 4 2 2 2 4" xfId="1864" xr:uid="{00000000-0005-0000-0000-00005E030000}"/>
    <cellStyle name="Currency 4 2 2 2 4 2" xfId="3085" xr:uid="{00000000-0005-0000-0000-00007E020000}"/>
    <cellStyle name="Currency 4 2 2 2 4 2 2" xfId="8165" xr:uid="{3E0C9CBD-1BDD-4D4D-AC3B-38B36802B03E}"/>
    <cellStyle name="Currency 4 2 2 2 4 2 2 2" xfId="28836" xr:uid="{6D84C83D-A4D2-4098-AD3E-999BE8D72815}"/>
    <cellStyle name="Currency 4 2 2 2 4 2 2 3" xfId="27099" xr:uid="{E06DE2C2-9923-4FB1-B7F5-5027FA1F3B76}"/>
    <cellStyle name="Currency 4 2 2 2 4 2 2 4" xfId="18545" xr:uid="{70AEAA82-E9C7-4677-B3D2-4A044445B867}"/>
    <cellStyle name="Currency 4 2 2 2 4 2 3" xfId="10998" xr:uid="{87D96046-58A7-4656-BC78-7523A2D5308F}"/>
    <cellStyle name="Currency 4 2 2 2 4 2 3 2" xfId="21378" xr:uid="{911DE9A5-E645-4507-9539-A78CE5E85084}"/>
    <cellStyle name="Currency 4 2 2 2 4 2 4" xfId="27550" xr:uid="{9E5508BD-0A72-4689-AF3B-59B978984740}"/>
    <cellStyle name="Currency 4 2 2 2 4 2 5" xfId="15712" xr:uid="{F311196B-7DF4-4496-A2E5-2D96B7A7FEA7}"/>
    <cellStyle name="Currency 4 2 2 2 4 3" xfId="3587" xr:uid="{00000000-0005-0000-0000-00005E030000}"/>
    <cellStyle name="Currency 4 2 2 2 4 4" xfId="5663" xr:uid="{06882770-1EE0-45F0-A226-52CE0F863C5B}"/>
    <cellStyle name="Currency 4 2 2 2 4 4 2" xfId="29965" xr:uid="{FF29FBEB-C139-42CC-898F-F368F7E51091}"/>
    <cellStyle name="Currency 4 2 2 2 4 5" xfId="24698" xr:uid="{68697844-2BE1-45A1-8C80-4FCA89377120}"/>
    <cellStyle name="Currency 4 2 2 2 4 6" xfId="13599" xr:uid="{3B8B31F1-F86F-4BB4-B066-241BD2D4A438}"/>
    <cellStyle name="Currency 4 2 2 2 5" xfId="2649" xr:uid="{00000000-0005-0000-0000-00007F020000}"/>
    <cellStyle name="Currency 4 2 2 2 5 2" xfId="5911" xr:uid="{83E46272-0DC1-48F9-A571-1CF062190DDF}"/>
    <cellStyle name="Currency 4 2 2 2 5 2 2" xfId="26289" xr:uid="{28B265D6-57F6-46F1-B54D-41941B40D1D7}"/>
    <cellStyle name="Currency 4 2 2 2 5 2 2 2" xfId="31174" xr:uid="{599A9C6C-AF98-47C8-9562-6F1C30BA128B}"/>
    <cellStyle name="Currency 4 2 2 2 5 2 2 3" xfId="30833" xr:uid="{92DF8621-EC15-4BA9-BFE4-A154DAF79516}"/>
    <cellStyle name="Currency 4 2 2 2 5 2 3" xfId="28173" xr:uid="{DC7D8C25-8C23-4107-BDC1-B746510148FB}"/>
    <cellStyle name="Currency 4 2 2 2 5 2 4" xfId="15321" xr:uid="{A98FC3E3-572A-40ED-A21E-F5ECEABB3036}"/>
    <cellStyle name="Currency 4 2 2 2 5 3" xfId="7774" xr:uid="{25711A40-4108-4F35-A2B4-70F996F6CED1}"/>
    <cellStyle name="Currency 4 2 2 2 5 3 2" xfId="18154" xr:uid="{3408E077-60C0-4AFB-95A8-135D5E7B625E}"/>
    <cellStyle name="Currency 4 2 2 2 5 4" xfId="10607" xr:uid="{704F98E0-1C98-4DFD-9553-83B92A07B364}"/>
    <cellStyle name="Currency 4 2 2 2 5 4 2" xfId="20987" xr:uid="{A371C0BE-95BF-4651-940A-4FB05495D601}"/>
    <cellStyle name="Currency 4 2 2 2 5 5" xfId="23496" xr:uid="{60D28789-341B-47F0-8C26-505604337F32}"/>
    <cellStyle name="Currency 4 2 2 2 5 6" xfId="13045" xr:uid="{6ED3DC99-6AC8-4E10-BAE0-B6C7CD7F2146}"/>
    <cellStyle name="Currency 4 2 2 2 6" xfId="2294" xr:uid="{00000000-0005-0000-0000-00007A020000}"/>
    <cellStyle name="Currency 4 2 2 2 6 2" xfId="7421" xr:uid="{F671DDA7-3E30-4C62-82F6-73444BD626D3}"/>
    <cellStyle name="Currency 4 2 2 2 6 2 2" xfId="17801" xr:uid="{DDDE0EDC-E9B1-422B-8168-05F3B033392F}"/>
    <cellStyle name="Currency 4 2 2 2 6 3" xfId="10254" xr:uid="{BCEA1E7E-7C7A-447F-9F10-C5A83EEDA9C7}"/>
    <cellStyle name="Currency 4 2 2 2 6 3 2" xfId="20634" xr:uid="{C45980F5-9E3F-4555-B7F5-17068C6F33AC}"/>
    <cellStyle name="Currency 4 2 2 2 6 4" xfId="22867" xr:uid="{518C6954-DE2D-4A1F-B51B-FD39A6713FDC}"/>
    <cellStyle name="Currency 4 2 2 2 6 5" xfId="26799" xr:uid="{CBFD2042-DFFD-4375-BCFF-EC63999D1C44}"/>
    <cellStyle name="Currency 4 2 2 2 6 6" xfId="14968" xr:uid="{0492F95F-2C72-41AC-8F42-86FE9E07F6D7}"/>
    <cellStyle name="Currency 4 2 2 2 7" xfId="3829" xr:uid="{AEDD572E-49A8-4592-81DB-9FDFE8A31D30}"/>
    <cellStyle name="Currency 4 2 2 2 7 2" xfId="8662" xr:uid="{F5FA23B3-90C2-4BF7-A52B-E182D1D987E7}"/>
    <cellStyle name="Currency 4 2 2 2 7 2 2" xfId="19042" xr:uid="{D96DD5AE-ECD6-4C43-8598-7B0529A20AB6}"/>
    <cellStyle name="Currency 4 2 2 2 7 3" xfId="11495" xr:uid="{BBF68987-22E1-4A7F-9D1E-3AEE85A9A77A}"/>
    <cellStyle name="Currency 4 2 2 2 7 3 2" xfId="21875" xr:uid="{F0317D2F-E882-438D-ADF9-5A31A6255D9C}"/>
    <cellStyle name="Currency 4 2 2 2 7 4" xfId="26216" xr:uid="{6750DDDB-9048-4B28-97CC-33D0EF6C2B58}"/>
    <cellStyle name="Currency 4 2 2 2 7 5" xfId="26293" xr:uid="{73484976-F7E6-4EF2-BE00-4B7F773BD133}"/>
    <cellStyle name="Currency 4 2 2 2 7 6" xfId="16209" xr:uid="{1750DA11-4588-4CA5-8D39-D176BD0A9D3D}"/>
    <cellStyle name="Currency 4 2 2 2 8" xfId="4941" xr:uid="{740CED31-770C-481C-B112-BA20FC30C448}"/>
    <cellStyle name="Currency 4 2 2 2 8 2" xfId="14236" xr:uid="{D5F5BC0A-4A43-44E9-BE67-3E39B11243A7}"/>
    <cellStyle name="Currency 4 2 2 2 9" xfId="6689" xr:uid="{A7F7E3E4-0F05-4536-9E3B-CC3F3C6D97F5}"/>
    <cellStyle name="Currency 4 2 2 2 9 2" xfId="17069" xr:uid="{7D8C6FF3-2185-4AF1-9706-F4F5A1E7BD83}"/>
    <cellStyle name="Currency 4 2 2 3" xfId="559" xr:uid="{00000000-0005-0000-0000-00005F030000}"/>
    <cellStyle name="Currency 4 2 2 3 10" xfId="12684" xr:uid="{12FB2570-54E9-49DD-9D58-A74BA829CB74}"/>
    <cellStyle name="Currency 4 2 2 3 2" xfId="1868" xr:uid="{00000000-0005-0000-0000-000060030000}"/>
    <cellStyle name="Currency 4 2 2 3 2 2" xfId="3088" xr:uid="{00000000-0005-0000-0000-000081020000}"/>
    <cellStyle name="Currency 4 2 2 3 2 2 2" xfId="8168" xr:uid="{2D1CDA98-77C7-48FC-960A-6583ECA88D6E}"/>
    <cellStyle name="Currency 4 2 2 3 2 2 2 2" xfId="28838" xr:uid="{18A7D48F-E35C-43F1-BA04-69DE9CF7540D}"/>
    <cellStyle name="Currency 4 2 2 3 2 2 2 3" xfId="28626" xr:uid="{D5812786-C032-4CDF-9EDA-498A1EE67794}"/>
    <cellStyle name="Currency 4 2 2 3 2 2 2 4" xfId="18548" xr:uid="{45EED34F-0258-46DF-8948-96EFD8EAFA27}"/>
    <cellStyle name="Currency 4 2 2 3 2 2 3" xfId="11001" xr:uid="{6F15308D-77B7-45E6-8AD3-9B2CFCA37476}"/>
    <cellStyle name="Currency 4 2 2 3 2 2 3 2" xfId="21381" xr:uid="{7F1298BF-0552-4CFA-B969-9AB32C01784D}"/>
    <cellStyle name="Currency 4 2 2 3 2 2 4" xfId="24201" xr:uid="{1DAE9C54-2866-43E3-8327-95AAB3BC852E}"/>
    <cellStyle name="Currency 4 2 2 3 2 2 5" xfId="15715" xr:uid="{7AE32027-111A-482B-B7C3-2C8BEBD24D70}"/>
    <cellStyle name="Currency 4 2 2 3 2 3" xfId="3588" xr:uid="{00000000-0005-0000-0000-000060030000}"/>
    <cellStyle name="Currency 4 2 2 3 2 4" xfId="5666" xr:uid="{8018743C-C0EA-4511-8D4B-89AF2CE609A2}"/>
    <cellStyle name="Currency 4 2 2 3 2 4 2" xfId="29966" xr:uid="{BCF43D88-6F00-4BCB-8D9B-D13D0B18D182}"/>
    <cellStyle name="Currency 4 2 2 3 2 5" xfId="24413" xr:uid="{1F3EC9DF-3A17-44F8-BCD3-8F434B9ACAE7}"/>
    <cellStyle name="Currency 4 2 2 3 2 6" xfId="13602" xr:uid="{D2ED86B0-06EC-40E1-B798-C5EA65BD5F87}"/>
    <cellStyle name="Currency 4 2 2 3 3" xfId="1869" xr:uid="{00000000-0005-0000-0000-000061030000}"/>
    <cellStyle name="Currency 4 2 2 3 3 2" xfId="2692" xr:uid="{00000000-0005-0000-0000-000082020000}"/>
    <cellStyle name="Currency 4 2 2 3 3 2 2" xfId="7816" xr:uid="{E7254797-DD52-4F58-B785-D77F75FC3C5E}"/>
    <cellStyle name="Currency 4 2 2 3 3 2 2 2" xfId="18196" xr:uid="{F9AA6FD1-34E3-4F94-A6AC-969C0D5DB479}"/>
    <cellStyle name="Currency 4 2 2 3 3 2 3" xfId="10649" xr:uid="{1A451A4B-7CE6-4ECD-9171-CA89AA3AC624}"/>
    <cellStyle name="Currency 4 2 2 3 3 2 3 2" xfId="21029" xr:uid="{06392627-01C8-474B-9D68-76A9C022F644}"/>
    <cellStyle name="Currency 4 2 2 3 3 2 4" xfId="15363" xr:uid="{539A20AD-36D9-4CB3-B257-FCB66F05D8B7}"/>
    <cellStyle name="Currency 4 2 2 3 3 2 5" xfId="30451" xr:uid="{3FE6DD69-5112-4CB9-B21A-BAC2204DC643}"/>
    <cellStyle name="Currency 4 2 2 3 3 3" xfId="3657" xr:uid="{00000000-0005-0000-0000-000061030000}"/>
    <cellStyle name="Currency 4 2 2 3 3 4" xfId="5667" xr:uid="{54673D43-2BB9-4497-8CC5-C0E86AE657BC}"/>
    <cellStyle name="Currency 4 2 2 3 3 4 2" xfId="29912" xr:uid="{DD81D97E-F9C6-4B81-A72E-F394027770CE}"/>
    <cellStyle name="Currency 4 2 2 3 3 5" xfId="24679" xr:uid="{8D09122D-84F4-4960-9374-9E24DCCB9E3A}"/>
    <cellStyle name="Currency 4 2 2 3 3 6" xfId="13105" xr:uid="{B6B5EFCA-9112-4ABA-BFEE-B840EF71AE48}"/>
    <cellStyle name="Currency 4 2 2 3 4" xfId="1867" xr:uid="{00000000-0005-0000-0000-000062030000}"/>
    <cellStyle name="Currency 4 2 2 3 4 2" xfId="4657" xr:uid="{CC980793-D0C8-4424-A7C5-AE4A8E64578E}"/>
    <cellStyle name="Currency 4 2 2 3 4 2 2" xfId="9409" xr:uid="{AED29F7E-434E-42FA-8E6A-C66FF95573B4}"/>
    <cellStyle name="Currency 4 2 2 3 4 2 2 2" xfId="19789" xr:uid="{3117212E-7C17-4F6C-9C44-E06FC96A4C80}"/>
    <cellStyle name="Currency 4 2 2 3 4 2 3" xfId="12242" xr:uid="{011EA6B3-49D7-4835-AAD1-9FBAB145647D}"/>
    <cellStyle name="Currency 4 2 2 3 4 2 3 2" xfId="22622" xr:uid="{8337E57A-7EAC-4C18-8CA6-458217DE41E4}"/>
    <cellStyle name="Currency 4 2 2 3 4 2 4" xfId="25925" xr:uid="{DC08C6D1-B735-40EB-A43C-FF0621B728A5}"/>
    <cellStyle name="Currency 4 2 2 3 4 2 5" xfId="26459" xr:uid="{DE2F6A7B-293C-4CCE-9EAD-3A88EB6DCAF3}"/>
    <cellStyle name="Currency 4 2 2 3 4 2 6" xfId="16956" xr:uid="{0D780D72-C747-452F-A29B-D4296A86D028}"/>
    <cellStyle name="Currency 4 2 2 3 4 3" xfId="25278" xr:uid="{8CE549D3-FDA6-487B-943C-0B255D4EA3CA}"/>
    <cellStyle name="Currency 4 2 2 3 5" xfId="4138" xr:uid="{95FA858A-2BDC-4173-BFEE-BF2ABA95A8C7}"/>
    <cellStyle name="Currency 4 2 2 3 5 2" xfId="8910" xr:uid="{1C92966F-C3D2-4662-B0CA-E68A72E70994}"/>
    <cellStyle name="Currency 4 2 2 3 5 2 2" xfId="29014" xr:uid="{9831571E-A929-40C4-9791-AFA563C1D249}"/>
    <cellStyle name="Currency 4 2 2 3 5 2 3" xfId="27999" xr:uid="{3A23BD10-8C90-4E9E-A470-3426702BB18A}"/>
    <cellStyle name="Currency 4 2 2 3 5 2 4" xfId="19290" xr:uid="{90BD0B2D-3193-410C-96C9-313653765774}"/>
    <cellStyle name="Currency 4 2 2 3 5 2 5" xfId="31020" xr:uid="{CF2B4C35-60CF-460E-A7D8-6BD89E16FAF9}"/>
    <cellStyle name="Currency 4 2 2 3 5 3" xfId="11743" xr:uid="{426FC3C0-6268-42CE-8128-FC1454B2F22D}"/>
    <cellStyle name="Currency 4 2 2 3 5 3 2" xfId="22123" xr:uid="{C265E806-E5E1-4BD8-8320-E58B3EE5BF41}"/>
    <cellStyle name="Currency 4 2 2 3 5 4" xfId="26185" xr:uid="{590F1586-4CEF-447B-9C49-1778174C47A7}"/>
    <cellStyle name="Currency 4 2 2 3 5 5" xfId="16457" xr:uid="{9AB822C2-1588-42F8-943D-E0258AB25A9A}"/>
    <cellStyle name="Currency 4 2 2 3 6" xfId="4942" xr:uid="{66E85FEB-3D31-49A1-8112-4EA1334B0591}"/>
    <cellStyle name="Currency 4 2 2 3 6 2" xfId="25932" xr:uid="{A128CCC4-F47A-4B50-A174-18F517781FE9}"/>
    <cellStyle name="Currency 4 2 2 3 6 3" xfId="27597" xr:uid="{0A2C335F-ADB7-43CE-AEB9-B2A88B3C7C2A}"/>
    <cellStyle name="Currency 4 2 2 3 6 4" xfId="14237" xr:uid="{F7241AC6-56D9-4A60-98A9-B4C740F85212}"/>
    <cellStyle name="Currency 4 2 2 3 7" xfId="6690" xr:uid="{86F2CBE7-DEE3-4F39-B0A0-F72FF436338F}"/>
    <cellStyle name="Currency 4 2 2 3 7 2" xfId="27507" xr:uid="{682B9FDD-1A05-400E-92AE-A006F4ABDC57}"/>
    <cellStyle name="Currency 4 2 2 3 7 3" xfId="27081" xr:uid="{CE759CE1-7EF2-445D-BC83-7828FB74C5F0}"/>
    <cellStyle name="Currency 4 2 2 3 7 4" xfId="17070" xr:uid="{FD0314CA-2EC9-4017-AA15-A8E7FF309620}"/>
    <cellStyle name="Currency 4 2 2 3 8" xfId="9523" xr:uid="{AFD745C1-6FE5-41C6-9F9B-3C2CD35EBF91}"/>
    <cellStyle name="Currency 4 2 2 3 8 2" xfId="19903" xr:uid="{47128C4A-90B2-49E8-9482-60BEA9C11F66}"/>
    <cellStyle name="Currency 4 2 2 3 9" xfId="25214" xr:uid="{3120D515-0BF3-471E-B23D-AC38E91AAB33}"/>
    <cellStyle name="Currency 4 2 2 4" xfId="1870" xr:uid="{00000000-0005-0000-0000-000063030000}"/>
    <cellStyle name="Currency 4 2 2 4 2" xfId="3089" xr:uid="{00000000-0005-0000-0000-000083020000}"/>
    <cellStyle name="Currency 4 2 2 4 2 2" xfId="8169" xr:uid="{B249E808-69BA-41E5-8517-06DD57AB579C}"/>
    <cellStyle name="Currency 4 2 2 4 2 2 2" xfId="28839" xr:uid="{D6F6C0B3-24CD-49D3-9FE1-5B5A449CBB59}"/>
    <cellStyle name="Currency 4 2 2 4 2 2 2 2" xfId="31233" xr:uid="{69AF95F0-2C79-4BC4-A731-DBA5CA72172F}"/>
    <cellStyle name="Currency 4 2 2 4 2 2 2 3" xfId="30835" xr:uid="{F7ED024B-50A5-4D78-9170-B4E74ADDAF8F}"/>
    <cellStyle name="Currency 4 2 2 4 2 2 3" xfId="27663" xr:uid="{FE1F9BD8-45C0-4168-80EA-FFDAF9B57489}"/>
    <cellStyle name="Currency 4 2 2 4 2 2 4" xfId="18549" xr:uid="{F48EE902-35A7-4BF1-9B26-C1E31B105C17}"/>
    <cellStyle name="Currency 4 2 2 4 2 3" xfId="11002" xr:uid="{E1C145DE-9ED4-4C61-A237-6B63AB3CB48E}"/>
    <cellStyle name="Currency 4 2 2 4 2 3 2" xfId="21382" xr:uid="{B0FC5EB6-BB8C-4AB1-B5D6-872074AAD62C}"/>
    <cellStyle name="Currency 4 2 2 4 2 4" xfId="25710" xr:uid="{A6864269-8090-4440-A199-8765F072ADFD}"/>
    <cellStyle name="Currency 4 2 2 4 2 5" xfId="15716" xr:uid="{1A8C1341-98D4-4639-9C51-3862C5A8F731}"/>
    <cellStyle name="Currency 4 2 2 4 3" xfId="3658" xr:uid="{00000000-0005-0000-0000-000063030000}"/>
    <cellStyle name="Currency 4 2 2 4 4" xfId="4424" xr:uid="{CF69BC13-52B8-4798-8E81-C7268A38C4FA}"/>
    <cellStyle name="Currency 4 2 2 4 4 2" xfId="9196" xr:uid="{25EC9408-17FB-4110-9134-B0181A0953B7}"/>
    <cellStyle name="Currency 4 2 2 4 4 2 2" xfId="19576" xr:uid="{EB5CBB7B-9B8D-4BF2-A01D-4B991EC898A3}"/>
    <cellStyle name="Currency 4 2 2 4 4 2 3" xfId="31090" xr:uid="{ADCB1A0A-2CA2-44D3-9A0C-3CB9A9AFA32C}"/>
    <cellStyle name="Currency 4 2 2 4 4 2 4" xfId="30834" xr:uid="{93DE7190-B7AD-4AB0-B507-D2661CDEBD52}"/>
    <cellStyle name="Currency 4 2 2 4 4 3" xfId="12029" xr:uid="{45D01D25-64E5-4D7B-B559-F428CC890CC5}"/>
    <cellStyle name="Currency 4 2 2 4 4 3 2" xfId="22409" xr:uid="{B1793D73-9662-4491-B6B8-AD4071769B2C}"/>
    <cellStyle name="Currency 4 2 2 4 4 4" xfId="26830" xr:uid="{86EEE576-954E-46C6-8F94-D72670018F49}"/>
    <cellStyle name="Currency 4 2 2 4 4 5" xfId="27078" xr:uid="{B8309A1A-9020-4BB3-B765-C3DD96BB5058}"/>
    <cellStyle name="Currency 4 2 2 4 4 6" xfId="16743" xr:uid="{80C1B030-FA98-4752-BD54-270B469BDE53}"/>
    <cellStyle name="Currency 4 2 2 4 5" xfId="5668" xr:uid="{9E1FAF8C-48F2-4F7F-A8B8-765DCFB35246}"/>
    <cellStyle name="Currency 4 2 2 4 5 2" xfId="29696" xr:uid="{DF7D1619-517D-47AF-AAFD-626650862B22}"/>
    <cellStyle name="Currency 4 2 2 4 5 2 2" xfId="30986" xr:uid="{6FA4CAAA-8E9A-4CF5-91CC-0CAAFF2C5227}"/>
    <cellStyle name="Currency 4 2 2 4 6" xfId="23817" xr:uid="{35ADBFBA-A85C-477A-84F5-63440B36A8E0}"/>
    <cellStyle name="Currency 4 2 2 4 7" xfId="13603" xr:uid="{5DF953C3-1FED-4440-A60D-B6FE9F74927B}"/>
    <cellStyle name="Currency 4 2 2 5" xfId="1871" xr:uid="{00000000-0005-0000-0000-000064030000}"/>
    <cellStyle name="Currency 4 2 2 5 2" xfId="2883" xr:uid="{00000000-0005-0000-0000-000084020000}"/>
    <cellStyle name="Currency 4 2 2 5 2 2" xfId="8000" xr:uid="{39A33189-87A6-47F7-AE7B-3CE47C8BD1E0}"/>
    <cellStyle name="Currency 4 2 2 5 2 2 2" xfId="28696" xr:uid="{CB894F0A-1EC9-4C97-B186-4672DCD65E4E}"/>
    <cellStyle name="Currency 4 2 2 5 2 2 2 2" xfId="31213" xr:uid="{DDC9AFF2-2326-4EB9-95EC-058A72C5EA4C}"/>
    <cellStyle name="Currency 4 2 2 5 2 2 2 3" xfId="30836" xr:uid="{33C4AC48-D594-48B2-8E15-C4425C6412AB}"/>
    <cellStyle name="Currency 4 2 2 5 2 2 3" xfId="27641" xr:uid="{C1626618-0956-44A0-841F-AC04F55A02CD}"/>
    <cellStyle name="Currency 4 2 2 5 2 2 4" xfId="18380" xr:uid="{6E6533DC-EAC9-4A28-9F2E-162B9DFA2256}"/>
    <cellStyle name="Currency 4 2 2 5 2 3" xfId="10833" xr:uid="{C2851AB1-8DD7-440F-9C38-6DB498380CD3}"/>
    <cellStyle name="Currency 4 2 2 5 2 3 2" xfId="21213" xr:uid="{17197483-858B-441E-8415-CE8B299F041B}"/>
    <cellStyle name="Currency 4 2 2 5 2 4" xfId="28513" xr:uid="{D122D015-4BB5-48E6-8525-1DB2A3C3DCB6}"/>
    <cellStyle name="Currency 4 2 2 5 2 5" xfId="15547" xr:uid="{06D4D528-8926-46F3-A3DA-B3E62D726AD4}"/>
    <cellStyle name="Currency 4 2 2 5 3" xfId="3583" xr:uid="{00000000-0005-0000-0000-000064030000}"/>
    <cellStyle name="Currency 4 2 2 5 4" xfId="5669" xr:uid="{58D8500D-FBEA-4C98-8081-053458571054}"/>
    <cellStyle name="Currency 4 2 2 5 4 2" xfId="29927" xr:uid="{924939E3-BF39-442A-AD08-F63E11A1C0F0}"/>
    <cellStyle name="Currency 4 2 2 5 5" xfId="24709" xr:uid="{1126450A-31DB-4C4F-A335-641F4D6358E9}"/>
    <cellStyle name="Currency 4 2 2 5 6" xfId="13382" xr:uid="{B9CC0FFD-36D7-45F1-8435-2944F2221DC5}"/>
    <cellStyle name="Currency 4 2 2 6" xfId="1863" xr:uid="{00000000-0005-0000-0000-000065030000}"/>
    <cellStyle name="Currency 4 2 2 6 2" xfId="2554" xr:uid="{00000000-0005-0000-0000-000085020000}"/>
    <cellStyle name="Currency 4 2 2 6 2 2" xfId="7679" xr:uid="{3D87AF66-468E-446E-8E2A-12333BEEC211}"/>
    <cellStyle name="Currency 4 2 2 6 2 2 2" xfId="18059" xr:uid="{9D1B622F-8CE9-4FAE-8DE9-FF2B53091631}"/>
    <cellStyle name="Currency 4 2 2 6 2 3" xfId="10512" xr:uid="{AE359255-6574-4D24-BC2C-EC9BC5BE4DD1}"/>
    <cellStyle name="Currency 4 2 2 6 2 3 2" xfId="20892" xr:uid="{B859BCC4-C3FA-4BDC-A65D-0286EBFF7CE3}"/>
    <cellStyle name="Currency 4 2 2 6 2 4" xfId="28247" xr:uid="{A12BB49D-A8F9-4964-9A34-0C236A16D621}"/>
    <cellStyle name="Currency 4 2 2 6 2 5" xfId="25942" xr:uid="{B0A45D3E-317E-4D72-B4F1-4EEBBA210DD0}"/>
    <cellStyle name="Currency 4 2 2 6 2 6" xfId="15226" xr:uid="{F8B74700-4FBE-4A67-97B7-952F3D106425}"/>
    <cellStyle name="Currency 4 2 2 6 3" xfId="3622" xr:uid="{00000000-0005-0000-0000-000065030000}"/>
    <cellStyle name="Currency 4 2 2 6 4" xfId="5662" xr:uid="{229CF4C7-E3F3-480B-A319-0C1C5676E734}"/>
    <cellStyle name="Currency 4 2 2 6 4 2" xfId="29881" xr:uid="{90064861-D917-4C49-97BF-764532CE1FD2}"/>
    <cellStyle name="Currency 4 2 2 6 5" xfId="25123" xr:uid="{07D8DC91-EC45-4BF7-9FC3-FFAF7C1D6E88}"/>
    <cellStyle name="Currency 4 2 2 6 6" xfId="12942" xr:uid="{A5B3E042-E960-477F-9489-5C7CF4EE0B5B}"/>
    <cellStyle name="Currency 4 2 2 7" xfId="2248" xr:uid="{00000000-0005-0000-0000-000079020000}"/>
    <cellStyle name="Currency 4 2 2 7 2" xfId="7375" xr:uid="{CF61BC43-D246-40C1-8228-F46B8E85AA20}"/>
    <cellStyle name="Currency 4 2 2 7 2 2" xfId="27457" xr:uid="{155B2DC9-5B67-461A-8EAA-84F12AA59FCC}"/>
    <cellStyle name="Currency 4 2 2 7 2 2 2" xfId="31193" xr:uid="{8BFEFF6A-F05D-4F21-A359-E27BC701FB97}"/>
    <cellStyle name="Currency 4 2 2 7 2 2 3" xfId="30837" xr:uid="{AD4086B9-CE40-4A7C-AF4B-5AEC0730E92D}"/>
    <cellStyle name="Currency 4 2 2 7 2 3" xfId="27141" xr:uid="{F94D2FD7-9A02-40AF-8B43-7BF5C73AF079}"/>
    <cellStyle name="Currency 4 2 2 7 2 4" xfId="17755" xr:uid="{DBAA10A6-010A-4A90-8EA4-0D37EA7DA690}"/>
    <cellStyle name="Currency 4 2 2 7 3" xfId="10208" xr:uid="{B5A59965-5130-43D4-BD34-6120EF025F3B}"/>
    <cellStyle name="Currency 4 2 2 7 3 2" xfId="20588" xr:uid="{C290ED95-C53C-4400-AF1F-4BBD0AF54E79}"/>
    <cellStyle name="Currency 4 2 2 7 4" xfId="25139" xr:uid="{263A0DD8-E8EA-4EAC-8584-88E97C69B1A3}"/>
    <cellStyle name="Currency 4 2 2 7 5" xfId="14922" xr:uid="{83F0063F-A364-4B33-9973-13665D2F9F7E}"/>
    <cellStyle name="Currency 4 2 2 8" xfId="3883" xr:uid="{02D6025C-9008-4080-A62F-87941E94EAC3}"/>
    <cellStyle name="Currency 4 2 2 8 2" xfId="8715" xr:uid="{31ABCD9A-557C-4FBD-B23D-4E8EA293FC85}"/>
    <cellStyle name="Currency 4 2 2 8 2 2" xfId="19095" xr:uid="{00DFE264-E757-4BD1-BEED-EDC5FF6E9E40}"/>
    <cellStyle name="Currency 4 2 2 8 3" xfId="11548" xr:uid="{555440EB-A1AE-4960-8CF0-72DF55CCC59F}"/>
    <cellStyle name="Currency 4 2 2 8 3 2" xfId="21928" xr:uid="{86593793-E730-4EA6-BCCA-C72710799FA4}"/>
    <cellStyle name="Currency 4 2 2 8 4" xfId="27788" xr:uid="{F66A2384-47A5-4FA5-820D-9018DE561E82}"/>
    <cellStyle name="Currency 4 2 2 8 5" xfId="26745" xr:uid="{186FE025-C58D-40FD-8360-E37021ADA0FB}"/>
    <cellStyle name="Currency 4 2 2 8 6" xfId="16262" xr:uid="{A5E47255-A51E-4511-8025-47516A45DD44}"/>
    <cellStyle name="Currency 4 2 2 9" xfId="4940" xr:uid="{A4837D9E-0938-4336-AB79-069CE2A75BEB}"/>
    <cellStyle name="Currency 4 2 2 9 2" xfId="28367" xr:uid="{3DF05A3F-F5D8-48EB-9C06-9CE90129E617}"/>
    <cellStyle name="Currency 4 2 2 9 3" xfId="27347" xr:uid="{34372BF1-5B0F-4D78-8F8E-BE7F7FE86EE0}"/>
    <cellStyle name="Currency 4 2 2 9 4" xfId="14235" xr:uid="{B87B5004-9D66-42A9-B637-834375DCC983}"/>
    <cellStyle name="Currency 4 2 3" xfId="560" xr:uid="{00000000-0005-0000-0000-000066030000}"/>
    <cellStyle name="Currency 4 2 3 10" xfId="9524" xr:uid="{695ED208-2620-44DF-8ED8-E638FF8739D1}"/>
    <cellStyle name="Currency 4 2 3 10 2" xfId="19904" xr:uid="{8EC27CBF-38A1-4ACC-A7E0-07191E691C39}"/>
    <cellStyle name="Currency 4 2 3 11" xfId="23275" xr:uid="{E3E388FA-5DD8-4981-84F3-518176296E34}"/>
    <cellStyle name="Currency 4 2 3 12" xfId="12525" xr:uid="{92D5FDE4-7754-4360-AE4E-375B07903A2C}"/>
    <cellStyle name="Currency 4 2 3 2" xfId="1873" xr:uid="{00000000-0005-0000-0000-000067030000}"/>
    <cellStyle name="Currency 4 2 3 2 2" xfId="3091" xr:uid="{00000000-0005-0000-0000-000088020000}"/>
    <cellStyle name="Currency 4 2 3 2 2 2" xfId="6172" xr:uid="{529FDFE1-490E-439F-9A13-75EB267CAC06}"/>
    <cellStyle name="Currency 4 2 3 2 2 2 2" xfId="25786" xr:uid="{F431D705-0B00-4DD5-933D-39E3B7975FE7}"/>
    <cellStyle name="Currency 4 2 3 2 2 2 2 2" xfId="28577" xr:uid="{33859A7B-3E3E-44FA-AB81-4F9A6CEE3E82}"/>
    <cellStyle name="Currency 4 2 3 2 2 2 2 3" xfId="31165" xr:uid="{3B754025-5AC2-41B4-85AB-66A50B2BE5A3}"/>
    <cellStyle name="Currency 4 2 3 2 2 2 3" xfId="27869" xr:uid="{A981DF5B-5B04-4B53-915B-2398880F7EA4}"/>
    <cellStyle name="Currency 4 2 3 2 2 2 4" xfId="15718" xr:uid="{C24EDAA9-5D1E-4600-86CF-2ED8BEF3ABA6}"/>
    <cellStyle name="Currency 4 2 3 2 2 3" xfId="8171" xr:uid="{34656554-6727-4A10-9ACA-B181A3EE2E28}"/>
    <cellStyle name="Currency 4 2 3 2 2 3 2" xfId="18551" xr:uid="{F72D74B5-7058-43DA-857E-5760BF2B87F3}"/>
    <cellStyle name="Currency 4 2 3 2 2 4" xfId="11004" xr:uid="{5932ADF4-53B9-4E05-9A00-5465848E08D8}"/>
    <cellStyle name="Currency 4 2 3 2 2 4 2" xfId="21384" xr:uid="{525AD4BB-1C5B-4334-9322-D0C6B119D911}"/>
    <cellStyle name="Currency 4 2 3 2 2 5" xfId="24238" xr:uid="{1A5353D5-0119-46F7-B2FB-9B1991F58909}"/>
    <cellStyle name="Currency 4 2 3 2 2 5 2" xfId="30082" xr:uid="{21807AB0-79A4-4976-8C9B-271BC80672DC}"/>
    <cellStyle name="Currency 4 2 3 2 2 6" xfId="26206" xr:uid="{2BC38E44-7C15-46FF-BAD3-946606B00C78}"/>
    <cellStyle name="Currency 4 2 3 2 2 7" xfId="13605" xr:uid="{6932969E-A1A3-4AC4-8909-D1F94B61B969}"/>
    <cellStyle name="Currency 4 2 3 2 3" xfId="2694" xr:uid="{00000000-0005-0000-0000-000087020000}"/>
    <cellStyle name="Currency 4 2 3 2 3 2" xfId="7818" xr:uid="{5DFFB09E-D274-43B4-B6E0-BD55CF92B166}"/>
    <cellStyle name="Currency 4 2 3 2 3 2 2" xfId="28182" xr:uid="{63F14ABF-E145-4E7D-B680-BE1E0C62CDDA}"/>
    <cellStyle name="Currency 4 2 3 2 3 2 3" xfId="27692" xr:uid="{7619C5EA-2AFE-4ABE-BAFA-968FD09C35B7}"/>
    <cellStyle name="Currency 4 2 3 2 3 2 4" xfId="18198" xr:uid="{421F896E-D0D1-4FB9-A760-44BC4C8C6E60}"/>
    <cellStyle name="Currency 4 2 3 2 3 3" xfId="10651" xr:uid="{845C16D8-8D3E-41C7-8397-39891DB842CE}"/>
    <cellStyle name="Currency 4 2 3 2 3 3 2" xfId="21031" xr:uid="{4541039F-E2E9-43CB-B98F-E3493F725D50}"/>
    <cellStyle name="Currency 4 2 3 2 3 4" xfId="24102" xr:uid="{43A3297C-4A6C-4FA1-84AD-A107F954B7B8}"/>
    <cellStyle name="Currency 4 2 3 2 3 5" xfId="15365" xr:uid="{4D537A8F-8D36-4A54-87CC-7F5812182BA3}"/>
    <cellStyle name="Currency 4 2 3 2 4" xfId="3616" xr:uid="{00000000-0005-0000-0000-000067030000}"/>
    <cellStyle name="Currency 4 2 3 2 4 2" xfId="28594" xr:uid="{34300D74-C053-4AAD-9447-88E2ED878C9A}"/>
    <cellStyle name="Currency 4 2 3 2 4 3" xfId="26231" xr:uid="{149D8F1A-E6C2-4FB7-87CA-FA6E9DD07168}"/>
    <cellStyle name="Currency 4 2 3 2 5" xfId="4273" xr:uid="{6C21EA1C-5FC1-4AF8-8D45-861CCF0AD6F3}"/>
    <cellStyle name="Currency 4 2 3 2 5 2" xfId="9045" xr:uid="{D2CE4BA3-C487-47E9-9CAE-F483B713702D}"/>
    <cellStyle name="Currency 4 2 3 2 5 2 2" xfId="19425" xr:uid="{4E1B1DE2-BE2D-429C-ABFB-2D7273E3FB02}"/>
    <cellStyle name="Currency 4 2 3 2 5 2 3" xfId="31049" xr:uid="{92252FF1-0E6E-4F89-9FC8-C021125B6D9E}"/>
    <cellStyle name="Currency 4 2 3 2 5 2 4" xfId="30838" xr:uid="{2AE58734-02FC-450F-90A1-8F5E85C2D3B9}"/>
    <cellStyle name="Currency 4 2 3 2 5 3" xfId="11878" xr:uid="{BE6DA673-B497-4F82-B97B-096E06E1E983}"/>
    <cellStyle name="Currency 4 2 3 2 5 3 2" xfId="22258" xr:uid="{819E14CE-8029-4574-8034-A7B24823BEAB}"/>
    <cellStyle name="Currency 4 2 3 2 5 4" xfId="28717" xr:uid="{61A02F48-DA36-4DA1-BB9A-2CEFB590F505}"/>
    <cellStyle name="Currency 4 2 3 2 5 5" xfId="25921" xr:uid="{329B915E-4F03-4FBD-9623-05CA2ADFF798}"/>
    <cellStyle name="Currency 4 2 3 2 5 6" xfId="16592" xr:uid="{7C3E439B-919E-4FBE-BCB6-38BA65C38AC5}"/>
    <cellStyle name="Currency 4 2 3 2 6" xfId="5671" xr:uid="{ECC4CDE5-61C7-4742-B2AF-01B672A90F98}"/>
    <cellStyle name="Currency 4 2 3 2 6 2" xfId="29728" xr:uid="{FE5A2704-6749-4B6E-8BB6-A7683E9B9E0D}"/>
    <cellStyle name="Currency 4 2 3 2 6 2 2" xfId="30987" xr:uid="{39D5B816-D691-4D85-95CC-46B2E8671A0E}"/>
    <cellStyle name="Currency 4 2 3 2 7" xfId="23523" xr:uid="{E6D4F43F-005B-44E0-A529-E07D81929683}"/>
    <cellStyle name="Currency 4 2 3 2 8" xfId="13107" xr:uid="{2F7DCC0A-CB6C-48C1-8D0F-8FB466F04FD1}"/>
    <cellStyle name="Currency 4 2 3 2 9" xfId="29994" xr:uid="{CE033F57-9BDB-4821-8A87-DD0E4EAE44F2}"/>
    <cellStyle name="Currency 4 2 3 3" xfId="1874" xr:uid="{00000000-0005-0000-0000-000068030000}"/>
    <cellStyle name="Currency 4 2 3 3 2" xfId="3092" xr:uid="{00000000-0005-0000-0000-000089020000}"/>
    <cellStyle name="Currency 4 2 3 3 2 2" xfId="8172" xr:uid="{D83CBDCA-093F-4CCB-8B52-A7FE5C85D8BC}"/>
    <cellStyle name="Currency 4 2 3 3 2 2 2" xfId="28841" xr:uid="{8E98CBE0-E801-4D1E-8075-39B91C1C3D46}"/>
    <cellStyle name="Currency 4 2 3 3 2 2 2 2" xfId="31234" xr:uid="{C99B5626-34D4-4ECE-A3A0-3BD7C3C868CA}"/>
    <cellStyle name="Currency 4 2 3 3 2 2 2 3" xfId="30840" xr:uid="{540CDF2A-17D0-4EA1-8CE7-D91FE6235E7F}"/>
    <cellStyle name="Currency 4 2 3 3 2 2 3" xfId="28362" xr:uid="{19617199-D83D-4AC7-90B6-59B24B7F329C}"/>
    <cellStyle name="Currency 4 2 3 3 2 2 4" xfId="18552" xr:uid="{3E2E16FA-DCE9-46FF-B8A4-F05A297A4526}"/>
    <cellStyle name="Currency 4 2 3 3 2 3" xfId="11005" xr:uid="{7CFAE4A0-4080-4C07-80C7-E28373BFBF7D}"/>
    <cellStyle name="Currency 4 2 3 3 2 3 2" xfId="21385" xr:uid="{D0FE9186-B2E3-43CB-B7F5-B0B8BC9A5375}"/>
    <cellStyle name="Currency 4 2 3 3 2 4" xfId="25536" xr:uid="{44024CD4-E30C-4AB6-BC07-6BA716230037}"/>
    <cellStyle name="Currency 4 2 3 3 2 5" xfId="15719" xr:uid="{9693027F-2390-42EA-BA52-62532ADB1EB8}"/>
    <cellStyle name="Currency 4 2 3 3 3" xfId="3696" xr:uid="{00000000-0005-0000-0000-000068030000}"/>
    <cellStyle name="Currency 4 2 3 3 4" xfId="4425" xr:uid="{5BDB5EC5-CCD8-4C46-BD80-392ACA59EAB0}"/>
    <cellStyle name="Currency 4 2 3 3 4 2" xfId="9197" xr:uid="{C1E69659-3681-45CB-91F0-E14049CFA03C}"/>
    <cellStyle name="Currency 4 2 3 3 4 2 2" xfId="19577" xr:uid="{85A96AB0-93FD-45A8-96BD-571FE5277C62}"/>
    <cellStyle name="Currency 4 2 3 3 4 2 3" xfId="31091" xr:uid="{2085B30E-C37C-4522-A981-D6661F484E54}"/>
    <cellStyle name="Currency 4 2 3 3 4 2 4" xfId="30839" xr:uid="{C2DA64AC-30E0-4B03-B951-7E831A57408C}"/>
    <cellStyle name="Currency 4 2 3 3 4 3" xfId="12030" xr:uid="{DF8D0B10-B80B-4C88-AA50-4ED2ED041C8A}"/>
    <cellStyle name="Currency 4 2 3 3 4 3 2" xfId="22410" xr:uid="{4FB6F006-0045-4513-A45D-725B561FB53A}"/>
    <cellStyle name="Currency 4 2 3 3 4 4" xfId="16744" xr:uid="{856CCB70-DBD9-45B6-B09F-84B16CE69444}"/>
    <cellStyle name="Currency 4 2 3 3 5" xfId="5672" xr:uid="{742C104B-D487-477C-A233-160ADA915D3F}"/>
    <cellStyle name="Currency 4 2 3 3 5 2" xfId="29701" xr:uid="{8B2CE640-C1D9-4645-B3FB-D2F01298CF19}"/>
    <cellStyle name="Currency 4 2 3 3 5 2 2" xfId="30988" xr:uid="{0C3D6EFD-9BBD-4736-8CE3-EC30A16ED133}"/>
    <cellStyle name="Currency 4 2 3 3 6" xfId="24725" xr:uid="{BD39BC1E-AABB-4030-A7E8-3000083EDE7C}"/>
    <cellStyle name="Currency 4 2 3 3 7" xfId="13606" xr:uid="{F03C87AD-13DC-43F5-B66B-1FB7AEC9B24E}"/>
    <cellStyle name="Currency 4 2 3 4" xfId="1872" xr:uid="{00000000-0005-0000-0000-000069030000}"/>
    <cellStyle name="Currency 4 2 3 4 2" xfId="3090" xr:uid="{00000000-0005-0000-0000-00008A020000}"/>
    <cellStyle name="Currency 4 2 3 4 2 2" xfId="8170" xr:uid="{5C881F30-0B2B-4648-A0A4-7DBA5ED0CCAD}"/>
    <cellStyle name="Currency 4 2 3 4 2 2 2" xfId="28840" xr:uid="{AC3AFC22-5037-4FFD-B57F-C0946715E48A}"/>
    <cellStyle name="Currency 4 2 3 4 2 2 3" xfId="27348" xr:uid="{814C2E99-50A8-4FF5-8C1F-28C53EAAAF84}"/>
    <cellStyle name="Currency 4 2 3 4 2 2 4" xfId="18550" xr:uid="{D6C59507-A017-43D8-903A-AB98D4BECB59}"/>
    <cellStyle name="Currency 4 2 3 4 2 3" xfId="11003" xr:uid="{7D840997-B835-4F73-AEA9-AC9E4299B1E8}"/>
    <cellStyle name="Currency 4 2 3 4 2 3 2" xfId="21383" xr:uid="{958B9C8A-4531-4E13-B949-0D70D92A0A8B}"/>
    <cellStyle name="Currency 4 2 3 4 2 4" xfId="24006" xr:uid="{2F9351C4-E203-419F-9DCF-75B9A7A27534}"/>
    <cellStyle name="Currency 4 2 3 4 2 5" xfId="15717" xr:uid="{887C9BDA-5D0E-4F0C-8D00-8C51FE003AF2}"/>
    <cellStyle name="Currency 4 2 3 4 3" xfId="2078" xr:uid="{00000000-0005-0000-0000-000069030000}"/>
    <cellStyle name="Currency 4 2 3 4 4" xfId="5670" xr:uid="{49E33153-542F-4E88-B6C3-166F4B1C18DC}"/>
    <cellStyle name="Currency 4 2 3 4 4 2" xfId="29967" xr:uid="{D1E42E86-3344-414E-8575-B8C7A311F714}"/>
    <cellStyle name="Currency 4 2 3 4 5" xfId="22650" xr:uid="{62BA27C6-77E6-41BD-8D63-3BCD72104C5F}"/>
    <cellStyle name="Currency 4 2 3 4 6" xfId="13604" xr:uid="{A451A3AB-0BB6-4084-8903-9C99083D7011}"/>
    <cellStyle name="Currency 4 2 3 5" xfId="2597" xr:uid="{00000000-0005-0000-0000-00008B020000}"/>
    <cellStyle name="Currency 4 2 3 5 2" xfId="5862" xr:uid="{BF8B7BF8-8050-4AE5-86B0-FCA739EDFF6C}"/>
    <cellStyle name="Currency 4 2 3 5 2 2" xfId="27996" xr:uid="{52F07813-E789-4CF5-9D08-E661A5C701DE}"/>
    <cellStyle name="Currency 4 2 3 5 2 2 2" xfId="31199" xr:uid="{A372AF4B-0BAD-46E7-AA5D-F790CCD5BF14}"/>
    <cellStyle name="Currency 4 2 3 5 2 2 3" xfId="30841" xr:uid="{2DA2947D-AA7D-4126-9341-6CAA595EB8A4}"/>
    <cellStyle name="Currency 4 2 3 5 2 3" xfId="28390" xr:uid="{8E563ED7-F0F0-45B6-BAE0-76BA186494E3}"/>
    <cellStyle name="Currency 4 2 3 5 2 4" xfId="15269" xr:uid="{3CE94080-81E3-4EA5-89A9-06744ACA887F}"/>
    <cellStyle name="Currency 4 2 3 5 3" xfId="7722" xr:uid="{10A27F76-22D1-40F1-9D4E-3B6CD16079DF}"/>
    <cellStyle name="Currency 4 2 3 5 3 2" xfId="18102" xr:uid="{7F7DFED3-7BB8-455F-9995-CEFD7DF182BF}"/>
    <cellStyle name="Currency 4 2 3 5 4" xfId="10555" xr:uid="{8E36015E-7D5F-43EF-AC56-4E500078CE31}"/>
    <cellStyle name="Currency 4 2 3 5 4 2" xfId="20935" xr:uid="{EB5A8D79-EB5E-45E2-999F-30A02B06F379}"/>
    <cellStyle name="Currency 4 2 3 5 5" xfId="23648" xr:uid="{8D2AA314-6331-4CE2-A009-BA60DC777D95}"/>
    <cellStyle name="Currency 4 2 3 5 6" xfId="12985" xr:uid="{01C63BBB-8E9A-4A69-8249-8F15043C4F8F}"/>
    <cellStyle name="Currency 4 2 3 6" xfId="2293" xr:uid="{00000000-0005-0000-0000-000086020000}"/>
    <cellStyle name="Currency 4 2 3 6 2" xfId="7420" xr:uid="{3EDDEF0C-1170-44FC-9E29-73084BA92D9B}"/>
    <cellStyle name="Currency 4 2 3 6 2 2" xfId="17800" xr:uid="{5DB08EA5-B4BF-4D08-AE10-B1BCA4637284}"/>
    <cellStyle name="Currency 4 2 3 6 3" xfId="10253" xr:uid="{766D3AD7-0F8A-4BEB-99F0-47B8CFBA1265}"/>
    <cellStyle name="Currency 4 2 3 6 3 2" xfId="20633" xr:uid="{5CBF30F4-97C8-4CD2-8F89-56254FCB70D3}"/>
    <cellStyle name="Currency 4 2 3 6 4" xfId="24491" xr:uid="{08A6B700-F4DA-43CF-B126-E5EA9D210A08}"/>
    <cellStyle name="Currency 4 2 3 6 5" xfId="26180" xr:uid="{20347FE0-F2EA-44A7-A8C9-696BEDCF4246}"/>
    <cellStyle name="Currency 4 2 3 6 6" xfId="14967" xr:uid="{5271A6B4-83D2-498D-870F-F8FBF77613DD}"/>
    <cellStyle name="Currency 4 2 3 7" xfId="3828" xr:uid="{9411D43E-CDD6-4FE8-9E7A-3AD695C85148}"/>
    <cellStyle name="Currency 4 2 3 7 2" xfId="8661" xr:uid="{5519AB10-F8F2-4D99-B35F-2920FBCAB596}"/>
    <cellStyle name="Currency 4 2 3 7 2 2" xfId="19041" xr:uid="{3762F2F5-1A6B-4987-99BC-7F33792DA194}"/>
    <cellStyle name="Currency 4 2 3 7 3" xfId="11494" xr:uid="{03272CB4-0F1F-487B-8764-901F797A1C04}"/>
    <cellStyle name="Currency 4 2 3 7 3 2" xfId="21874" xr:uid="{0567CB41-A16A-4CB1-B5E6-4355AB676991}"/>
    <cellStyle name="Currency 4 2 3 7 4" xfId="27170" xr:uid="{B50D6951-3AFD-4C0A-AAB4-FA29C68C8620}"/>
    <cellStyle name="Currency 4 2 3 7 5" xfId="27293" xr:uid="{75015154-D464-4CCB-BD13-E277D11AC6A7}"/>
    <cellStyle name="Currency 4 2 3 7 6" xfId="16208" xr:uid="{1F217B41-0735-48D3-AEE7-8886CA084B4B}"/>
    <cellStyle name="Currency 4 2 3 8" xfId="4943" xr:uid="{77780067-030E-49AF-8FFE-4CA465D3A5C6}"/>
    <cellStyle name="Currency 4 2 3 8 2" xfId="14238" xr:uid="{600B4770-E496-4DD5-AFE1-1860E27E30CF}"/>
    <cellStyle name="Currency 4 2 3 9" xfId="6691" xr:uid="{BF23809D-EBF7-4EFE-86D3-CF7C525534CF}"/>
    <cellStyle name="Currency 4 2 3 9 2" xfId="17071" xr:uid="{1DF2657B-E75C-44F5-9CF7-84E234C571AD}"/>
    <cellStyle name="Currency 4 2 4" xfId="561" xr:uid="{00000000-0005-0000-0000-00006A030000}"/>
    <cellStyle name="Currency 4 2 4 10" xfId="12683" xr:uid="{9DA9BDBB-D445-405D-BA27-E0B7D5CB6604}"/>
    <cellStyle name="Currency 4 2 4 2" xfId="1876" xr:uid="{00000000-0005-0000-0000-00006B030000}"/>
    <cellStyle name="Currency 4 2 4 2 2" xfId="3093" xr:uid="{00000000-0005-0000-0000-00008D020000}"/>
    <cellStyle name="Currency 4 2 4 2 2 2" xfId="8173" xr:uid="{CFB74B2A-0CBE-40EE-92E1-1BACF4A65146}"/>
    <cellStyle name="Currency 4 2 4 2 2 2 2" xfId="28842" xr:uid="{ED178F4A-FEEE-466E-AC2A-B99B31DCC047}"/>
    <cellStyle name="Currency 4 2 4 2 2 2 3" xfId="26434" xr:uid="{E651ACCA-3D04-4362-9B0F-584E41BCF71F}"/>
    <cellStyle name="Currency 4 2 4 2 2 2 4" xfId="18553" xr:uid="{440D2D27-4EF5-4E3E-86BE-831E0D4C899A}"/>
    <cellStyle name="Currency 4 2 4 2 2 3" xfId="11006" xr:uid="{FCA3847D-3FF1-4472-B67C-BE8CF608A60C}"/>
    <cellStyle name="Currency 4 2 4 2 2 3 2" xfId="21386" xr:uid="{361E8EA1-4C7C-4CF3-9F7C-90F78BB283B3}"/>
    <cellStyle name="Currency 4 2 4 2 2 4" xfId="25525" xr:uid="{020CC287-4FBA-4C24-A9A5-7C37D3A3181B}"/>
    <cellStyle name="Currency 4 2 4 2 2 5" xfId="15720" xr:uid="{B01317A4-4A1D-4031-9F10-55C58A1D8E6D}"/>
    <cellStyle name="Currency 4 2 4 2 3" xfId="2862" xr:uid="{00000000-0005-0000-0000-00006B030000}"/>
    <cellStyle name="Currency 4 2 4 2 4" xfId="5673" xr:uid="{B894F6FB-E5D2-4426-BAE5-F361ED958DC3}"/>
    <cellStyle name="Currency 4 2 4 2 4 2" xfId="29782" xr:uid="{779327EA-EF40-48DB-992B-79710876AA2B}"/>
    <cellStyle name="Currency 4 2 4 2 5" xfId="24064" xr:uid="{645DD58F-3869-4C0D-9441-67FA2EE6DC69}"/>
    <cellStyle name="Currency 4 2 4 2 6" xfId="13607" xr:uid="{706296AA-0A5B-4EAF-BF06-F3AE995AD1C0}"/>
    <cellStyle name="Currency 4 2 4 3" xfId="1877" xr:uid="{00000000-0005-0000-0000-00006C030000}"/>
    <cellStyle name="Currency 4 2 4 3 2" xfId="2691" xr:uid="{00000000-0005-0000-0000-00008E020000}"/>
    <cellStyle name="Currency 4 2 4 3 2 2" xfId="7815" xr:uid="{45B4AD22-B857-4B3D-868F-EF1F991F9401}"/>
    <cellStyle name="Currency 4 2 4 3 2 2 2" xfId="18195" xr:uid="{C2AE4201-2DB8-47A4-962A-FDF7425F1B76}"/>
    <cellStyle name="Currency 4 2 4 3 2 3" xfId="10648" xr:uid="{425932D7-C8FB-4693-9F2C-0F54D708A077}"/>
    <cellStyle name="Currency 4 2 4 3 2 3 2" xfId="21028" xr:uid="{46A72BFD-107A-45BA-B43C-9ACD1F1572C4}"/>
    <cellStyle name="Currency 4 2 4 3 2 4" xfId="15362" xr:uid="{56B20FC1-F91B-4CCE-8163-6DCC8E68F688}"/>
    <cellStyle name="Currency 4 2 4 3 2 5" xfId="30452" xr:uid="{3E7E8B7A-271B-4ED0-B1E0-67B7EC7F1A1F}"/>
    <cellStyle name="Currency 4 2 4 3 3" xfId="3544" xr:uid="{00000000-0005-0000-0000-00006C030000}"/>
    <cellStyle name="Currency 4 2 4 3 4" xfId="5674" xr:uid="{08E421AE-DDE3-4B6C-AA1C-46544E7401B9}"/>
    <cellStyle name="Currency 4 2 4 3 4 2" xfId="29759" xr:uid="{2AC4BDB1-E701-44D9-B0FC-9883B7A7B3FF}"/>
    <cellStyle name="Currency 4 2 4 3 5" xfId="25345" xr:uid="{08DAE02F-1B6E-44AD-A9C8-912AD3AAD387}"/>
    <cellStyle name="Currency 4 2 4 3 6" xfId="13104" xr:uid="{82EBEC48-3D43-4E9D-B56D-7E929E0E1A17}"/>
    <cellStyle name="Currency 4 2 4 4" xfId="1875" xr:uid="{00000000-0005-0000-0000-00006D030000}"/>
    <cellStyle name="Currency 4 2 4 4 2" xfId="4674" xr:uid="{C9DA1A56-732E-4961-B2D9-0A915ACCB4C5}"/>
    <cellStyle name="Currency 4 2 4 4 2 2" xfId="9414" xr:uid="{7E88755F-A896-471C-8857-39454F619F9C}"/>
    <cellStyle name="Currency 4 2 4 4 2 2 2" xfId="19794" xr:uid="{4538922B-7154-4E44-BB56-F4171AAAE1F4}"/>
    <cellStyle name="Currency 4 2 4 4 2 3" xfId="12247" xr:uid="{DE8A55F2-EE62-41C6-8A66-CB165A7E6D10}"/>
    <cellStyle name="Currency 4 2 4 4 2 3 2" xfId="22627" xr:uid="{786E37C1-C954-4926-BD86-4FC6456CF137}"/>
    <cellStyle name="Currency 4 2 4 4 2 4" xfId="27425" xr:uid="{4843839A-BCB9-41CE-8805-8D0614D92E2A}"/>
    <cellStyle name="Currency 4 2 4 4 2 5" xfId="26256" xr:uid="{D30ADB09-C3D5-4D8C-886A-89143E520A69}"/>
    <cellStyle name="Currency 4 2 4 4 2 6" xfId="16961" xr:uid="{4D75FEE1-E172-457D-8E34-8A272A4E5949}"/>
    <cellStyle name="Currency 4 2 4 4 3" xfId="22701" xr:uid="{820DF042-B0AA-4327-B8F4-D655FDAD1E0D}"/>
    <cellStyle name="Currency 4 2 4 5" xfId="4137" xr:uid="{0946DA19-72C4-4F96-A1A1-F785B9C6BDD3}"/>
    <cellStyle name="Currency 4 2 4 5 2" xfId="8909" xr:uid="{52D4BD7B-0DFF-4DF8-B14E-5D13184F5469}"/>
    <cellStyle name="Currency 4 2 4 5 2 2" xfId="29013" xr:uid="{E710C129-20D4-4EA0-A247-8B6E8FB27B7F}"/>
    <cellStyle name="Currency 4 2 4 5 2 3" xfId="27995" xr:uid="{A14DBC58-1E78-4416-B710-8CEE806D9C5C}"/>
    <cellStyle name="Currency 4 2 4 5 2 4" xfId="19289" xr:uid="{45E24BB5-B74E-4C6E-A80D-67E7CC7F8C32}"/>
    <cellStyle name="Currency 4 2 4 5 2 5" xfId="31019" xr:uid="{CFD86F19-DED4-497F-A8E9-A80709CF90C1}"/>
    <cellStyle name="Currency 4 2 4 5 3" xfId="11742" xr:uid="{2D06F008-726C-4EA8-9BFA-B27F239E95B8}"/>
    <cellStyle name="Currency 4 2 4 5 3 2" xfId="22122" xr:uid="{B2CB1173-AC2D-48EF-99F8-74AE1DAD9F27}"/>
    <cellStyle name="Currency 4 2 4 5 4" xfId="23874" xr:uid="{24B491C3-5B43-4CC6-B7EF-7621C2CD760B}"/>
    <cellStyle name="Currency 4 2 4 5 5" xfId="16456" xr:uid="{4C351AFE-E773-49FC-B65C-B8A5A1A6D29E}"/>
    <cellStyle name="Currency 4 2 4 6" xfId="4944" xr:uid="{A85A3DAA-772F-42F7-BF9C-C31803A88D2F}"/>
    <cellStyle name="Currency 4 2 4 6 2" xfId="26950" xr:uid="{03811147-8C50-47E1-923A-26744278F7C8}"/>
    <cellStyle name="Currency 4 2 4 6 3" xfId="28170" xr:uid="{302BAD18-AED0-4DA1-A413-14D8B1B5424A}"/>
    <cellStyle name="Currency 4 2 4 6 4" xfId="14239" xr:uid="{D9AEFE65-B40E-45B2-9368-CB1A5C7C5D7C}"/>
    <cellStyle name="Currency 4 2 4 7" xfId="6692" xr:uid="{D7EBC9D8-EC36-4DE1-A16C-BF75E4923FA1}"/>
    <cellStyle name="Currency 4 2 4 7 2" xfId="27797" xr:uid="{50E52D62-6867-4317-BEEB-33758CF09BA5}"/>
    <cellStyle name="Currency 4 2 4 7 3" xfId="27054" xr:uid="{E8E6F158-4E81-48AC-9BA8-01025F1229BD}"/>
    <cellStyle name="Currency 4 2 4 7 4" xfId="17072" xr:uid="{0D456588-FC15-4460-9B0C-F6C7C29288FC}"/>
    <cellStyle name="Currency 4 2 4 8" xfId="9525" xr:uid="{B089C968-59EF-458D-82E3-1CFD27974824}"/>
    <cellStyle name="Currency 4 2 4 8 2" xfId="19905" xr:uid="{03179FD1-793B-47CD-ABA0-805593513C97}"/>
    <cellStyle name="Currency 4 2 4 9" xfId="25437" xr:uid="{429B4003-C873-4D2F-BCDF-EF56C7FA5C47}"/>
    <cellStyle name="Currency 4 2 5" xfId="562" xr:uid="{00000000-0005-0000-0000-00006E030000}"/>
    <cellStyle name="Currency 4 2 5 10" xfId="13608" xr:uid="{87F1B163-5B83-4557-A952-E2C29472F216}"/>
    <cellStyle name="Currency 4 2 5 2" xfId="1879" xr:uid="{00000000-0005-0000-0000-00006F030000}"/>
    <cellStyle name="Currency 4 2 5 2 2" xfId="24954" xr:uid="{BBEF5993-F8AC-4524-941D-112A15F3447D}"/>
    <cellStyle name="Currency 4 2 5 2 2 2" xfId="29679" xr:uid="{33DBED40-3AE8-4C44-861D-1863CE025044}"/>
    <cellStyle name="Currency 4 2 5 2 2 2 2" xfId="30843" xr:uid="{883563B9-AF8B-4872-A207-9A25B2B164BE}"/>
    <cellStyle name="Currency 4 2 5 2 3" xfId="23374" xr:uid="{043B26EB-F4A5-45D7-8163-B3F881D5C636}"/>
    <cellStyle name="Currency 4 2 5 2 4" xfId="30064" xr:uid="{2461003D-E32D-42BD-BB02-6DB484292D06}"/>
    <cellStyle name="Currency 4 2 5 3" xfId="1880" xr:uid="{00000000-0005-0000-0000-000070030000}"/>
    <cellStyle name="Currency 4 2 5 4" xfId="1878" xr:uid="{00000000-0005-0000-0000-000071030000}"/>
    <cellStyle name="Currency 4 2 5 5" xfId="4426" xr:uid="{FDF6B367-10B3-4EAE-9E49-B3C45734BFB2}"/>
    <cellStyle name="Currency 4 2 5 5 2" xfId="9198" xr:uid="{E85DF9EB-311B-4F81-9D96-394CE20C5CC6}"/>
    <cellStyle name="Currency 4 2 5 5 2 2" xfId="19578" xr:uid="{9A4B6684-C591-4F16-BFB6-3361E96139EE}"/>
    <cellStyle name="Currency 4 2 5 5 2 3" xfId="31092" xr:uid="{E7D19E49-7B60-44F2-B6FD-9392A2CF31AF}"/>
    <cellStyle name="Currency 4 2 5 5 2 4" xfId="30842" xr:uid="{784B0320-B780-4FBA-9D1B-039687A1453B}"/>
    <cellStyle name="Currency 4 2 5 5 3" xfId="12031" xr:uid="{8D53D6CB-B4E3-489F-BBCC-35A064EF6FAF}"/>
    <cellStyle name="Currency 4 2 5 5 3 2" xfId="22411" xr:uid="{64F3B7EC-0534-43AB-9EAD-0CC24A310D9A}"/>
    <cellStyle name="Currency 4 2 5 5 4" xfId="16745" xr:uid="{70F4C88B-8E51-42FE-8C6F-8A063CDA9E59}"/>
    <cellStyle name="Currency 4 2 5 6" xfId="4945" xr:uid="{D75D85CF-44E9-4C80-9CB6-9D9124C48907}"/>
    <cellStyle name="Currency 4 2 5 6 2" xfId="14240" xr:uid="{27564A53-3BA4-430B-B3EF-BF70748DDED5}"/>
    <cellStyle name="Currency 4 2 5 7" xfId="6693" xr:uid="{EF48389A-C1B4-42B8-8C4B-650B09C9B780}"/>
    <cellStyle name="Currency 4 2 5 7 2" xfId="17073" xr:uid="{F8AB562E-FFA0-4A7F-8969-4F39454F2260}"/>
    <cellStyle name="Currency 4 2 5 8" xfId="9526" xr:uid="{952B69F6-6B5D-4A85-847A-6DEDE172799E}"/>
    <cellStyle name="Currency 4 2 5 8 2" xfId="19906" xr:uid="{CEE02A62-0CD3-4293-B7B4-71B8F3D0F850}"/>
    <cellStyle name="Currency 4 2 5 9" xfId="23847" xr:uid="{2A72D9E9-32D0-4D14-AF50-E3BAE811FBCB}"/>
    <cellStyle name="Currency 4 2 6" xfId="1881" xr:uid="{00000000-0005-0000-0000-000072030000}"/>
    <cellStyle name="Currency 4 2 6 2" xfId="2882" xr:uid="{00000000-0005-0000-0000-000090020000}"/>
    <cellStyle name="Currency 4 2 6 2 2" xfId="7999" xr:uid="{5D8F085F-F860-4350-BA19-9FEA730AB68D}"/>
    <cellStyle name="Currency 4 2 6 2 2 2" xfId="26386" xr:uid="{4A5CEC5D-6DA3-4D94-BF9E-322F0E90D597}"/>
    <cellStyle name="Currency 4 2 6 2 2 2 2" xfId="31176" xr:uid="{93D65879-61DA-41FA-BF5B-6144E174BADC}"/>
    <cellStyle name="Currency 4 2 6 2 2 2 3" xfId="30844" xr:uid="{9E43A73B-313A-47DA-AE4A-45B5A584F094}"/>
    <cellStyle name="Currency 4 2 6 2 2 3" xfId="26504" xr:uid="{890B3BF8-48AC-47C6-AAC9-605649711EC0}"/>
    <cellStyle name="Currency 4 2 6 2 2 4" xfId="18379" xr:uid="{7FB0E7EE-E818-4648-B60B-1C8120B2A2CA}"/>
    <cellStyle name="Currency 4 2 6 2 3" xfId="10832" xr:uid="{61056E6D-32BB-45EE-8590-72DB29A983E9}"/>
    <cellStyle name="Currency 4 2 6 2 3 2" xfId="21212" xr:uid="{258AFFD5-7A7C-4EB2-84E4-9C0DB9D58681}"/>
    <cellStyle name="Currency 4 2 6 2 4" xfId="24955" xr:uid="{73DD1256-9F3D-417F-B69C-12C22E4E672C}"/>
    <cellStyle name="Currency 4 2 6 2 5" xfId="15546" xr:uid="{315A732A-0586-4DCE-A71C-DF0DB78775B4}"/>
    <cellStyle name="Currency 4 2 6 3" xfId="3621" xr:uid="{00000000-0005-0000-0000-000072030000}"/>
    <cellStyle name="Currency 4 2 6 4" xfId="5675" xr:uid="{4939E943-A2E0-427A-AEC4-B21F9D4F8159}"/>
    <cellStyle name="Currency 4 2 6 4 2" xfId="29769" xr:uid="{3E9B3AED-6894-4FB7-981B-D2BD8B1F19DF}"/>
    <cellStyle name="Currency 4 2 6 5" xfId="25114" xr:uid="{E30B2578-1288-47A3-B3BA-30B1805299C3}"/>
    <cellStyle name="Currency 4 2 6 6" xfId="13381" xr:uid="{8C718C21-172C-44CD-A8BD-BFF25B26646A}"/>
    <cellStyle name="Currency 4 2 7" xfId="1882" xr:uid="{00000000-0005-0000-0000-000073030000}"/>
    <cellStyle name="Currency 4 2 7 2" xfId="2494" xr:uid="{00000000-0005-0000-0000-000091020000}"/>
    <cellStyle name="Currency 4 2 7 2 2" xfId="7619" xr:uid="{1DE766FD-5D05-4437-B056-8A76C40DDAC2}"/>
    <cellStyle name="Currency 4 2 7 2 2 2" xfId="17999" xr:uid="{B4E5BD64-019F-4A22-A7FE-7D1E16BC3D5A}"/>
    <cellStyle name="Currency 4 2 7 2 3" xfId="10452" xr:uid="{4947354B-127E-4991-A5AF-5B8FEC7AE1DC}"/>
    <cellStyle name="Currency 4 2 7 2 3 2" xfId="20832" xr:uid="{ECFD314C-DBD6-41EE-86B1-BF20A1FB9818}"/>
    <cellStyle name="Currency 4 2 7 2 4" xfId="27944" xr:uid="{AC587898-EBF3-48E3-B172-2974943146AE}"/>
    <cellStyle name="Currency 4 2 7 2 5" xfId="27889" xr:uid="{16D58729-C246-4B37-87BA-1A2F3AFA2EBE}"/>
    <cellStyle name="Currency 4 2 7 2 6" xfId="15166" xr:uid="{3994FC5A-32A5-45BA-BD59-4D7DDBD598D6}"/>
    <cellStyle name="Currency 4 2 7 3" xfId="3603" xr:uid="{00000000-0005-0000-0000-000073030000}"/>
    <cellStyle name="Currency 4 2 7 4" xfId="5676" xr:uid="{EA961475-3856-4FED-AB9C-654EB4EC64FD}"/>
    <cellStyle name="Currency 4 2 7 4 2" xfId="29870" xr:uid="{65B5D0E8-B145-4E9B-89E2-C7AEE6F364BA}"/>
    <cellStyle name="Currency 4 2 7 5" xfId="23894" xr:uid="{CB6FFF07-08EE-4C7E-B764-E810EDFDC868}"/>
    <cellStyle name="Currency 4 2 7 6" xfId="12882" xr:uid="{88AABC15-3833-4375-B132-D2ADFE52CB51}"/>
    <cellStyle name="Currency 4 2 8" xfId="1862" xr:uid="{00000000-0005-0000-0000-000074030000}"/>
    <cellStyle name="Currency 4 2 8 2" xfId="2188" xr:uid="{00000000-0005-0000-0000-000078020000}"/>
    <cellStyle name="Currency 4 2 8 2 2" xfId="7315" xr:uid="{ADD0A165-ABE0-4F90-A33F-077F5FF9274C}"/>
    <cellStyle name="Currency 4 2 8 2 2 2" xfId="17695" xr:uid="{C1BBF7D4-FBF1-47C1-BB55-91EFC3948301}"/>
    <cellStyle name="Currency 4 2 8 2 3" xfId="10148" xr:uid="{33E315B1-4D3D-49E9-A76E-8054D92275A7}"/>
    <cellStyle name="Currency 4 2 8 2 3 2" xfId="20528" xr:uid="{88A0F51E-EE8C-447C-B6BC-64E9415C38E1}"/>
    <cellStyle name="Currency 4 2 8 2 4" xfId="26698" xr:uid="{36B731ED-7B10-4707-8CE6-205628889D4E}"/>
    <cellStyle name="Currency 4 2 8 2 5" xfId="27853" xr:uid="{C058DF41-89BC-4679-BC90-E6969DEB80F2}"/>
    <cellStyle name="Currency 4 2 8 2 6" xfId="14862" xr:uid="{99E20BDB-1FDA-4F7A-9084-46C793C71BFD}"/>
    <cellStyle name="Currency 4 2 8 3" xfId="3651" xr:uid="{00000000-0005-0000-0000-000074030000}"/>
    <cellStyle name="Currency 4 2 8 4" xfId="24962" xr:uid="{3F0C25D4-5FA2-4F09-A128-283041A580CB}"/>
    <cellStyle name="Currency 4 2 9" xfId="3882" xr:uid="{DC251A4F-5AD9-45C1-BD34-8461C5214166}"/>
    <cellStyle name="Currency 4 2 9 2" xfId="8714" xr:uid="{C1BC6D1A-7EE7-4C47-87C8-C0673B800AAC}"/>
    <cellStyle name="Currency 4 2 9 2 2" xfId="19094" xr:uid="{648BA1C2-C386-4F11-BB8B-8B4A1CC8CB92}"/>
    <cellStyle name="Currency 4 2 9 3" xfId="11547" xr:uid="{BF03B1AD-0DE8-47DE-A307-4E2A32AA0B13}"/>
    <cellStyle name="Currency 4 2 9 3 2" xfId="21927" xr:uid="{0D3D9BC0-3938-4572-A44C-6B9F1688C330}"/>
    <cellStyle name="Currency 4 2 9 4" xfId="27236" xr:uid="{11A01AB7-B43D-42C9-8214-AD90DCB92BD5}"/>
    <cellStyle name="Currency 4 2 9 5" xfId="27203" xr:uid="{20CAEDD4-581A-49A6-A983-2D7BD69C167F}"/>
    <cellStyle name="Currency 4 2 9 6" xfId="16261" xr:uid="{35051925-8774-429B-B45F-CA6B9A703F0C}"/>
    <cellStyle name="Currency 4 20" xfId="12397" xr:uid="{66CD73B6-8B5C-4CEE-B1C4-83C336E77431}"/>
    <cellStyle name="Currency 4 3" xfId="563" xr:uid="{00000000-0005-0000-0000-000075030000}"/>
    <cellStyle name="Currency 4 3 10" xfId="4946" xr:uid="{9A699C1C-8F3B-46EB-83CA-1AEA14EAD978}"/>
    <cellStyle name="Currency 4 3 10 2" xfId="14241" xr:uid="{533075EF-05BA-4DF2-AB97-D7CA5F6AAFE4}"/>
    <cellStyle name="Currency 4 3 11" xfId="6694" xr:uid="{A047A60A-45CE-407B-A049-2223B505892E}"/>
    <cellStyle name="Currency 4 3 11 2" xfId="17074" xr:uid="{8CD57AC2-6D36-4FFB-9CDE-DCF555BE769C}"/>
    <cellStyle name="Currency 4 3 12" xfId="9527" xr:uid="{F62B27D1-058D-4BAB-B5E3-7E6115F0D553}"/>
    <cellStyle name="Currency 4 3 12 2" xfId="19907" xr:uid="{A08D132D-B56D-4C61-9E3E-B618E503E16E}"/>
    <cellStyle name="Currency 4 3 13" xfId="23763" xr:uid="{8560C23E-977A-4A64-B47A-9FD147CA5650}"/>
    <cellStyle name="Currency 4 3 14" xfId="12457" xr:uid="{4762B291-B850-4854-8306-35256D12D3FD}"/>
    <cellStyle name="Currency 4 3 2" xfId="564" xr:uid="{00000000-0005-0000-0000-000076030000}"/>
    <cellStyle name="Currency 4 3 2 10" xfId="9528" xr:uid="{27C6D75F-52DE-487D-BC75-E0B3602422C3}"/>
    <cellStyle name="Currency 4 3 2 10 2" xfId="19908" xr:uid="{1B5D55DB-60E2-4650-A86B-78944CCAE8EB}"/>
    <cellStyle name="Currency 4 3 2 11" xfId="25157" xr:uid="{7ED0C198-C02C-4ECA-8665-A8C06E408FE9}"/>
    <cellStyle name="Currency 4 3 2 12" xfId="12527" xr:uid="{92334CDC-3C23-41BD-96F3-07E3CBAB7346}"/>
    <cellStyle name="Currency 4 3 2 2" xfId="565" xr:uid="{00000000-0005-0000-0000-000077030000}"/>
    <cellStyle name="Currency 4 3 2 2 10" xfId="13109" xr:uid="{D3D01A0B-D037-4579-A100-754466682299}"/>
    <cellStyle name="Currency 4 3 2 2 2" xfId="1886" xr:uid="{00000000-0005-0000-0000-000078030000}"/>
    <cellStyle name="Currency 4 3 2 2 2 2" xfId="3095" xr:uid="{00000000-0005-0000-0000-000095020000}"/>
    <cellStyle name="Currency 4 3 2 2 2 2 2" xfId="8175" xr:uid="{431901E0-513B-4CF2-8D5D-986A9E846F3A}"/>
    <cellStyle name="Currency 4 3 2 2 2 2 2 2" xfId="28844" xr:uid="{922F41E3-1DB6-434C-A0D9-A6FF7A394730}"/>
    <cellStyle name="Currency 4 3 2 2 2 2 2 3" xfId="26575" xr:uid="{664EEE51-80C3-4F52-8D6F-16F5EDD72CB5}"/>
    <cellStyle name="Currency 4 3 2 2 2 2 2 4" xfId="18555" xr:uid="{BF461208-CAF5-4577-A105-16DBE970C91D}"/>
    <cellStyle name="Currency 4 3 2 2 2 2 3" xfId="11008" xr:uid="{573BC5E8-3CBD-4FA2-B415-D13A00A46334}"/>
    <cellStyle name="Currency 4 3 2 2 2 2 3 2" xfId="21388" xr:uid="{355DB9A7-1995-4D56-813E-1DEF9DBC9DA3}"/>
    <cellStyle name="Currency 4 3 2 2 2 2 4" xfId="25335" xr:uid="{2B76BC04-7F80-4A50-A4AC-4067138F4F14}"/>
    <cellStyle name="Currency 4 3 2 2 2 2 5" xfId="15722" xr:uid="{7A68242E-E209-4C5B-A7EE-931705DD0DC6}"/>
    <cellStyle name="Currency 4 3 2 2 2 3" xfId="2051" xr:uid="{00000000-0005-0000-0000-000078030000}"/>
    <cellStyle name="Currency 4 3 2 2 2 4" xfId="5679" xr:uid="{61CE8434-0474-4A82-9F1F-8BA9FFBDF874}"/>
    <cellStyle name="Currency 4 3 2 2 2 4 2" xfId="29969" xr:uid="{A6E3D5D1-B127-4385-8A3C-57C615A4EC53}"/>
    <cellStyle name="Currency 4 3 2 2 2 5" xfId="25270" xr:uid="{33DFC427-3C70-4236-B0CE-940975B9A690}"/>
    <cellStyle name="Currency 4 3 2 2 2 6" xfId="13610" xr:uid="{967115A1-23CB-4789-979C-E6482BE18D03}"/>
    <cellStyle name="Currency 4 3 2 2 3" xfId="1887" xr:uid="{00000000-0005-0000-0000-000079030000}"/>
    <cellStyle name="Currency 4 3 2 2 3 2" xfId="4683" xr:uid="{D687D2B6-DA4A-4542-A697-38DDD98C7F33}"/>
    <cellStyle name="Currency 4 3 2 2 3 2 2" xfId="9418" xr:uid="{D7FB4EC8-26ED-4030-9003-C2309259B9E9}"/>
    <cellStyle name="Currency 4 3 2 2 3 2 2 2" xfId="19798" xr:uid="{8B040653-5A27-43E5-99DA-246719ED798D}"/>
    <cellStyle name="Currency 4 3 2 2 3 2 3" xfId="12251" xr:uid="{33F75AFC-4D16-4F09-B9C3-B835056393B0}"/>
    <cellStyle name="Currency 4 3 2 2 3 2 3 2" xfId="22631" xr:uid="{96ECDE40-5D39-4568-B7FC-3DA71F52A446}"/>
    <cellStyle name="Currency 4 3 2 2 3 2 4" xfId="26190" xr:uid="{8C2499C7-1BB1-4D22-A139-187B9857C1C6}"/>
    <cellStyle name="Currency 4 3 2 2 3 2 5" xfId="27316" xr:uid="{005548B2-6083-46C7-874E-DB5A032DBE42}"/>
    <cellStyle name="Currency 4 3 2 2 3 2 6" xfId="16965" xr:uid="{66D36A2C-378A-41BD-B227-E81F29D242ED}"/>
    <cellStyle name="Currency 4 3 2 2 3 3" xfId="23752" xr:uid="{CC39D2C1-EDB8-46AE-990C-9B1731256481}"/>
    <cellStyle name="Currency 4 3 2 2 3 3 2" xfId="29914" xr:uid="{B4D4653B-9700-4885-9B5D-00CF112D66D6}"/>
    <cellStyle name="Currency 4 3 2 2 3 4" xfId="30026" xr:uid="{BE5F880F-D1A7-43E6-9257-37876B1379C7}"/>
    <cellStyle name="Currency 4 3 2 2 4" xfId="1885" xr:uid="{00000000-0005-0000-0000-00007A030000}"/>
    <cellStyle name="Currency 4 3 2 2 4 2" xfId="26962" xr:uid="{DB772303-1715-451F-983D-FA4084595956}"/>
    <cellStyle name="Currency 4 3 2 2 4 3" xfId="26337" xr:uid="{B0BAF356-AC96-4D61-AF66-90BA33F5234A}"/>
    <cellStyle name="Currency 4 3 2 2 5" xfId="4275" xr:uid="{A7A2FC4F-1B1A-43AE-B621-BB9F2BE98CD3}"/>
    <cellStyle name="Currency 4 3 2 2 5 2" xfId="9047" xr:uid="{2F16989A-4C37-47DA-A55F-50A0BD59F9D8}"/>
    <cellStyle name="Currency 4 3 2 2 5 2 2" xfId="19427" xr:uid="{8689B158-0518-473E-BD0D-57F774152E57}"/>
    <cellStyle name="Currency 4 3 2 2 5 2 3" xfId="31051" xr:uid="{395ABA41-C54B-4D28-9E45-B54CD7F229E6}"/>
    <cellStyle name="Currency 4 3 2 2 5 2 4" xfId="30845" xr:uid="{34E27599-88F6-41D0-87AB-5DEC06A25F09}"/>
    <cellStyle name="Currency 4 3 2 2 5 3" xfId="11880" xr:uid="{E4603E20-55BE-4014-BABB-902A708700C4}"/>
    <cellStyle name="Currency 4 3 2 2 5 3 2" xfId="22260" xr:uid="{F991F5B0-BFFF-4E23-8F84-EB2D2F643857}"/>
    <cellStyle name="Currency 4 3 2 2 5 4" xfId="27637" xr:uid="{31792131-8CCE-4EE1-B222-AE2C8621D08A}"/>
    <cellStyle name="Currency 4 3 2 2 5 5" xfId="25999" xr:uid="{270E6B12-61FF-49F3-B084-548FD7B3F23B}"/>
    <cellStyle name="Currency 4 3 2 2 5 6" xfId="16594" xr:uid="{1926910E-F59C-4D08-B99B-D9ADC6666F7F}"/>
    <cellStyle name="Currency 4 3 2 2 6" xfId="4948" xr:uid="{65C9F64E-A345-4F6D-B067-E29F264CEBF1}"/>
    <cellStyle name="Currency 4 3 2 2 6 2" xfId="26270" xr:uid="{E4C9A842-FCE7-42FB-8EA1-B50F3956D4E8}"/>
    <cellStyle name="Currency 4 3 2 2 6 3" xfId="26018" xr:uid="{8942F952-991D-4545-B1C8-7054C9722F12}"/>
    <cellStyle name="Currency 4 3 2 2 6 4" xfId="14243" xr:uid="{6E39C487-927A-43EB-B196-1CFC238D7AB4}"/>
    <cellStyle name="Currency 4 3 2 2 7" xfId="6696" xr:uid="{1E6FCB53-9A9F-48E2-AE4D-948B598459AA}"/>
    <cellStyle name="Currency 4 3 2 2 7 2" xfId="17076" xr:uid="{6D6D364E-56A0-4083-97C6-B7ABE2445DE3}"/>
    <cellStyle name="Currency 4 3 2 2 8" xfId="9529" xr:uid="{8E041D61-AC19-44A3-9FCA-06C6CF48BC2D}"/>
    <cellStyle name="Currency 4 3 2 2 8 2" xfId="19909" xr:uid="{DA438EE4-CD2F-474E-8A82-E4887BC253B2}"/>
    <cellStyle name="Currency 4 3 2 2 9" xfId="22906" xr:uid="{9470BD46-6C7B-4129-9FE4-95AE546C6D94}"/>
    <cellStyle name="Currency 4 3 2 3" xfId="1888" xr:uid="{00000000-0005-0000-0000-00007B030000}"/>
    <cellStyle name="Currency 4 3 2 3 2" xfId="3096" xr:uid="{00000000-0005-0000-0000-000096020000}"/>
    <cellStyle name="Currency 4 3 2 3 2 2" xfId="8176" xr:uid="{5272ADC5-508E-411B-A874-76D8F5F024FC}"/>
    <cellStyle name="Currency 4 3 2 3 2 2 2" xfId="28845" xr:uid="{6C67E993-C03E-461A-93EC-806EE3E12229}"/>
    <cellStyle name="Currency 4 3 2 3 2 2 2 2" xfId="31235" xr:uid="{F67D50A3-C1A7-4415-BBD6-E83CA67CA0E1}"/>
    <cellStyle name="Currency 4 3 2 3 2 2 2 3" xfId="30847" xr:uid="{FCC25CCB-B954-4AC4-AED2-AF96C2ACAAD6}"/>
    <cellStyle name="Currency 4 3 2 3 2 2 3" xfId="28034" xr:uid="{C1BAA7E1-189B-4F7B-9825-9D14D5E6F70D}"/>
    <cellStyle name="Currency 4 3 2 3 2 2 4" xfId="18556" xr:uid="{7F99C888-7723-41E2-82D6-9C1AD52869EF}"/>
    <cellStyle name="Currency 4 3 2 3 2 3" xfId="11009" xr:uid="{52DCBDCA-C818-497D-9869-FA4E869D9771}"/>
    <cellStyle name="Currency 4 3 2 3 2 3 2" xfId="21389" xr:uid="{73E0972A-E446-4E7A-88F6-E7F33842FBBB}"/>
    <cellStyle name="Currency 4 3 2 3 2 4" xfId="25661" xr:uid="{73031C5A-7497-4E29-BDA7-0512A1953CC8}"/>
    <cellStyle name="Currency 4 3 2 3 2 5" xfId="15723" xr:uid="{9E20F832-96A2-4E8D-90E0-9A69DE3190FF}"/>
    <cellStyle name="Currency 4 3 2 3 3" xfId="3600" xr:uid="{00000000-0005-0000-0000-00007B030000}"/>
    <cellStyle name="Currency 4 3 2 3 4" xfId="4427" xr:uid="{6DDD7D65-28CE-4D3E-A44A-510FBD4F835A}"/>
    <cellStyle name="Currency 4 3 2 3 4 2" xfId="9199" xr:uid="{12518834-FEB3-4C1E-B124-6B3AE272E447}"/>
    <cellStyle name="Currency 4 3 2 3 4 2 2" xfId="19579" xr:uid="{3AEC82BC-741C-4963-A6A7-E69D788CF2B4}"/>
    <cellStyle name="Currency 4 3 2 3 4 2 3" xfId="31093" xr:uid="{5F90A487-DD6C-4B22-8CD2-6F6807FDE49D}"/>
    <cellStyle name="Currency 4 3 2 3 4 2 4" xfId="30846" xr:uid="{88CE84D6-B319-4B38-9C82-3871BE944E4C}"/>
    <cellStyle name="Currency 4 3 2 3 4 3" xfId="12032" xr:uid="{324E1B08-31D5-433A-B7EF-B14FB1EE9A77}"/>
    <cellStyle name="Currency 4 3 2 3 4 3 2" xfId="22412" xr:uid="{D2A73898-9C50-4702-A7E4-FDD42B4EFF43}"/>
    <cellStyle name="Currency 4 3 2 3 4 4" xfId="16746" xr:uid="{26A21FF5-F3E3-46B8-892F-02FEDF25E251}"/>
    <cellStyle name="Currency 4 3 2 3 5" xfId="5680" xr:uid="{B3D1B3D3-BD8D-4388-8905-3C78189C9462}"/>
    <cellStyle name="Currency 4 3 2 3 5 2" xfId="29692" xr:uid="{72B473B9-F902-428F-854C-CB54D507686F}"/>
    <cellStyle name="Currency 4 3 2 3 5 2 2" xfId="30989" xr:uid="{A7C94F98-A8FA-4C61-B245-EF8864580272}"/>
    <cellStyle name="Currency 4 3 2 3 6" xfId="23331" xr:uid="{A28249A9-1B42-46FA-8253-9E0649BE0E8D}"/>
    <cellStyle name="Currency 4 3 2 3 7" xfId="13611" xr:uid="{4366B9E4-935E-4BC4-A2FC-D62291D3DD33}"/>
    <cellStyle name="Currency 4 3 2 4" xfId="1889" xr:uid="{00000000-0005-0000-0000-00007C030000}"/>
    <cellStyle name="Currency 4 3 2 4 2" xfId="3094" xr:uid="{00000000-0005-0000-0000-000097020000}"/>
    <cellStyle name="Currency 4 3 2 4 2 2" xfId="8174" xr:uid="{2AA79186-35BF-4AB7-8615-D8FC3006284E}"/>
    <cellStyle name="Currency 4 3 2 4 2 2 2" xfId="28843" xr:uid="{0748F1C7-BF01-4D79-99D3-CC23532C7C08}"/>
    <cellStyle name="Currency 4 3 2 4 2 2 3" xfId="26369" xr:uid="{F5636C90-FA6E-4D36-A794-409EDA9FC76C}"/>
    <cellStyle name="Currency 4 3 2 4 2 2 4" xfId="18554" xr:uid="{E3F93777-0AA8-4E8E-9CB1-D33EEC051AFE}"/>
    <cellStyle name="Currency 4 3 2 4 2 3" xfId="11007" xr:uid="{8800727E-E687-49E5-8545-D324E313515D}"/>
    <cellStyle name="Currency 4 3 2 4 2 3 2" xfId="21387" xr:uid="{CCA90335-FFEC-42FA-BFFE-9F6E4BFCE406}"/>
    <cellStyle name="Currency 4 3 2 4 2 4" xfId="25749" xr:uid="{61F83009-EE7B-4FE2-B8A1-D1361417A92E}"/>
    <cellStyle name="Currency 4 3 2 4 2 5" xfId="15721" xr:uid="{6B04E6E0-2145-4AC9-8D43-6CEAA1964412}"/>
    <cellStyle name="Currency 4 3 2 4 3" xfId="3643" xr:uid="{00000000-0005-0000-0000-00007C030000}"/>
    <cellStyle name="Currency 4 3 2 4 4" xfId="5681" xr:uid="{C640D449-3274-4163-9177-C2B189F2C72C}"/>
    <cellStyle name="Currency 4 3 2 4 4 2" xfId="29968" xr:uid="{82E5840C-98F6-4266-BB3E-9495DB6AA215}"/>
    <cellStyle name="Currency 4 3 2 4 5" xfId="24438" xr:uid="{CBE45B56-A6D5-48B2-BEEC-1DBA16F13214}"/>
    <cellStyle name="Currency 4 3 2 4 6" xfId="13609" xr:uid="{503D5554-44FB-47EB-AA47-30AFC02FDB54}"/>
    <cellStyle name="Currency 4 3 2 5" xfId="1884" xr:uid="{00000000-0005-0000-0000-00007D030000}"/>
    <cellStyle name="Currency 4 3 2 5 2" xfId="2531" xr:uid="{00000000-0005-0000-0000-000098020000}"/>
    <cellStyle name="Currency 4 3 2 5 2 2" xfId="7656" xr:uid="{45782A99-C040-476D-8109-DAB93457B98C}"/>
    <cellStyle name="Currency 4 3 2 5 2 2 2" xfId="18036" xr:uid="{1BCC0329-9BBF-4386-9AAE-ED987479FE29}"/>
    <cellStyle name="Currency 4 3 2 5 2 3" xfId="10489" xr:uid="{011D311B-C356-48D3-8513-12AD3C693DF2}"/>
    <cellStyle name="Currency 4 3 2 5 2 3 2" xfId="20869" xr:uid="{BD679459-1A5C-4A83-B445-DDDE95068A0D}"/>
    <cellStyle name="Currency 4 3 2 5 2 4" xfId="26040" xr:uid="{CB20989F-4E56-4E42-BAD2-C3CE414364C8}"/>
    <cellStyle name="Currency 4 3 2 5 2 5" xfId="26488" xr:uid="{D744808E-988F-4667-8697-41C769EA1F94}"/>
    <cellStyle name="Currency 4 3 2 5 2 6" xfId="15203" xr:uid="{CAB2C7AB-E0FA-4038-A976-C4C0141F17C3}"/>
    <cellStyle name="Currency 4 3 2 5 3" xfId="3595" xr:uid="{00000000-0005-0000-0000-00007D030000}"/>
    <cellStyle name="Currency 4 3 2 5 4" xfId="5678" xr:uid="{9B281BAA-7273-431B-858A-DC8F830D672D}"/>
    <cellStyle name="Currency 4 3 2 5 4 2" xfId="29877" xr:uid="{A7BF50A6-9658-419F-8EF1-2A93352FCFF0}"/>
    <cellStyle name="Currency 4 3 2 5 5" xfId="25527" xr:uid="{A433C727-125E-4712-80D9-2249998B7C61}"/>
    <cellStyle name="Currency 4 3 2 5 6" xfId="12919" xr:uid="{72BAE5A0-0A62-461D-B319-92C955040D75}"/>
    <cellStyle name="Currency 4 3 2 6" xfId="2295" xr:uid="{00000000-0005-0000-0000-000093020000}"/>
    <cellStyle name="Currency 4 3 2 6 2" xfId="7422" xr:uid="{573730B2-6DF5-4968-8E53-BB584D4D9B5D}"/>
    <cellStyle name="Currency 4 3 2 6 2 2" xfId="17802" xr:uid="{7098C69E-C26E-4964-A488-545F50883304}"/>
    <cellStyle name="Currency 4 3 2 6 3" xfId="10255" xr:uid="{8DA82A10-A801-49D3-BCF1-829C12A7EDEF}"/>
    <cellStyle name="Currency 4 3 2 6 3 2" xfId="20635" xr:uid="{226D0063-D70E-4F9F-8CCA-5E9A3E3909BF}"/>
    <cellStyle name="Currency 4 3 2 6 4" xfId="24221" xr:uid="{1F2D0923-44FE-43C1-9D3A-DF58C45ECA3B}"/>
    <cellStyle name="Currency 4 3 2 6 5" xfId="28448" xr:uid="{35900C64-B02A-47CB-8F4F-F6318E6CBECD}"/>
    <cellStyle name="Currency 4 3 2 6 6" xfId="14969" xr:uid="{20358FD6-C655-4F25-AB71-B4D9B5677E40}"/>
    <cellStyle name="Currency 4 3 2 7" xfId="3830" xr:uid="{CC8AB601-20F8-46A1-99F0-FF82EF572E23}"/>
    <cellStyle name="Currency 4 3 2 7 2" xfId="8663" xr:uid="{B92CC1AF-3C75-469F-8E7A-C9B323D68897}"/>
    <cellStyle name="Currency 4 3 2 7 2 2" xfId="19043" xr:uid="{8CFA6148-FB25-419F-A120-58823471F241}"/>
    <cellStyle name="Currency 4 3 2 7 3" xfId="11496" xr:uid="{345BC201-8947-4FBD-A505-FEF6E28E0FEC}"/>
    <cellStyle name="Currency 4 3 2 7 3 2" xfId="21876" xr:uid="{814F75CD-0E58-42C0-8E63-2349D83BA6CB}"/>
    <cellStyle name="Currency 4 3 2 7 4" xfId="27430" xr:uid="{7847A7E7-6D3B-4782-93C0-383385C0D8C6}"/>
    <cellStyle name="Currency 4 3 2 7 5" xfId="28304" xr:uid="{1631A1B8-97AE-4868-9C2F-0408EF79A9F8}"/>
    <cellStyle name="Currency 4 3 2 7 6" xfId="16210" xr:uid="{4B7FC55B-1059-4DDE-BC2C-45759D2EE56F}"/>
    <cellStyle name="Currency 4 3 2 8" xfId="4947" xr:uid="{149C158A-2C1F-4B22-97C4-837DB49A74A5}"/>
    <cellStyle name="Currency 4 3 2 8 2" xfId="14242" xr:uid="{DF30DEBC-9468-405C-A55A-4779272FD582}"/>
    <cellStyle name="Currency 4 3 2 9" xfId="6695" xr:uid="{36C16F1A-DD89-4C2A-B4BB-531D28BE5BF9}"/>
    <cellStyle name="Currency 4 3 2 9 2" xfId="17075" xr:uid="{87BE574B-570A-471A-BCE6-4273FB47E94E}"/>
    <cellStyle name="Currency 4 3 3" xfId="566" xr:uid="{00000000-0005-0000-0000-00007E030000}"/>
    <cellStyle name="Currency 4 3 3 10" xfId="24259" xr:uid="{BBD9D141-9D54-4B0B-B012-1A12C50B7675}"/>
    <cellStyle name="Currency 4 3 3 11" xfId="12685" xr:uid="{D013353A-95BF-4B51-8603-30728729F02A}"/>
    <cellStyle name="Currency 4 3 3 2" xfId="1891" xr:uid="{00000000-0005-0000-0000-00007F030000}"/>
    <cellStyle name="Currency 4 3 3 2 2" xfId="3098" xr:uid="{00000000-0005-0000-0000-00009B020000}"/>
    <cellStyle name="Currency 4 3 3 2 2 2" xfId="6173" xr:uid="{245EEFC1-6B63-448A-97EC-91AE304FE9B6}"/>
    <cellStyle name="Currency 4 3 3 2 2 2 2" xfId="23166" xr:uid="{F17C049D-B39A-479C-878E-B4531B11AF40}"/>
    <cellStyle name="Currency 4 3 3 2 2 2 2 2" xfId="26358" xr:uid="{67DD8835-D50D-46F0-AFB8-584049758599}"/>
    <cellStyle name="Currency 4 3 3 2 2 2 2 3" xfId="31148" xr:uid="{0C03AF1E-A399-4040-90B7-A6DB64E525B5}"/>
    <cellStyle name="Currency 4 3 3 2 2 2 3" xfId="26943" xr:uid="{B29565CC-6216-4006-88B0-F2500B66673A}"/>
    <cellStyle name="Currency 4 3 3 2 2 2 4" xfId="15725" xr:uid="{0AD99BDE-7CDA-449F-805C-DB52653259F5}"/>
    <cellStyle name="Currency 4 3 3 2 2 3" xfId="8178" xr:uid="{23BEF528-081F-49B6-A416-3D3638EBE064}"/>
    <cellStyle name="Currency 4 3 3 2 2 3 2" xfId="28847" xr:uid="{42028672-A77A-429F-BD9C-D23E941022C8}"/>
    <cellStyle name="Currency 4 3 3 2 2 3 3" xfId="28048" xr:uid="{D72A9D18-7426-49D8-99A8-DC9811BD7C70}"/>
    <cellStyle name="Currency 4 3 3 2 2 3 4" xfId="18558" xr:uid="{53366010-FDCE-42DF-BEDC-19E65E079376}"/>
    <cellStyle name="Currency 4 3 3 2 2 4" xfId="11011" xr:uid="{D6215F48-4D36-4238-AACC-55FE6CB2BA47}"/>
    <cellStyle name="Currency 4 3 3 2 2 4 2" xfId="21391" xr:uid="{58CF0DD9-1988-4660-B353-8EEEB994E4B5}"/>
    <cellStyle name="Currency 4 3 3 2 2 5" xfId="25113" xr:uid="{8C8C27A2-B225-4307-8FAC-A39C3F654CA1}"/>
    <cellStyle name="Currency 4 3 3 2 2 6" xfId="13613" xr:uid="{74DC2818-4F22-4589-A48B-CC099277795E}"/>
    <cellStyle name="Currency 4 3 3 2 3" xfId="2695" xr:uid="{00000000-0005-0000-0000-00009A020000}"/>
    <cellStyle name="Currency 4 3 3 2 3 2" xfId="7819" xr:uid="{9D515FEF-8A85-47C8-8397-199D56B57A6B}"/>
    <cellStyle name="Currency 4 3 3 2 3 2 2" xfId="28040" xr:uid="{5BC7E876-1AC7-42F3-9B06-D43958D69461}"/>
    <cellStyle name="Currency 4 3 3 2 3 2 3" xfId="26325" xr:uid="{B0F2F618-7156-4AA4-9660-479C72FA1DB4}"/>
    <cellStyle name="Currency 4 3 3 2 3 2 4" xfId="18199" xr:uid="{A51AF457-E504-460D-A4C6-447A6BFFAA1E}"/>
    <cellStyle name="Currency 4 3 3 2 3 3" xfId="10652" xr:uid="{58092095-639B-4C55-8F73-07474A03EB78}"/>
    <cellStyle name="Currency 4 3 3 2 3 3 2" xfId="21032" xr:uid="{0A5B0C68-DC37-4547-8D6F-8FFC80CCAE6E}"/>
    <cellStyle name="Currency 4 3 3 2 3 4" xfId="22914" xr:uid="{2E94CA68-84F5-4371-997B-9A9E2FB2C410}"/>
    <cellStyle name="Currency 4 3 3 2 3 5" xfId="15366" xr:uid="{085F8945-E70C-4C5B-81B7-4BA41C04168F}"/>
    <cellStyle name="Currency 4 3 3 2 4" xfId="2062" xr:uid="{00000000-0005-0000-0000-00007F030000}"/>
    <cellStyle name="Currency 4 3 3 2 5" xfId="4276" xr:uid="{A9A18A0C-B394-4F5F-BF25-6004A0FCDDA6}"/>
    <cellStyle name="Currency 4 3 3 2 5 2" xfId="9048" xr:uid="{F2DEDE17-5381-434E-91FC-A24B5A2A9568}"/>
    <cellStyle name="Currency 4 3 3 2 5 2 2" xfId="19428" xr:uid="{5FE51EAB-0B6A-4106-9FF9-085D964A5C33}"/>
    <cellStyle name="Currency 4 3 3 2 5 2 3" xfId="31052" xr:uid="{0BFC20F7-3A11-46FD-A2F7-E61DF009DCA7}"/>
    <cellStyle name="Currency 4 3 3 2 5 2 4" xfId="30849" xr:uid="{9DD54116-BB81-4751-8D21-DAB26CEE32EB}"/>
    <cellStyle name="Currency 4 3 3 2 5 3" xfId="11881" xr:uid="{997E97EB-6E8E-4CCA-B091-B182EDB645CE}"/>
    <cellStyle name="Currency 4 3 3 2 5 3 2" xfId="22261" xr:uid="{D98C5CFD-729B-4D98-8BAC-917EF94E0A0D}"/>
    <cellStyle name="Currency 4 3 3 2 5 4" xfId="27051" xr:uid="{826E9520-A070-4296-B78E-3CD7B68F2EC7}"/>
    <cellStyle name="Currency 4 3 3 2 5 5" xfId="26066" xr:uid="{AC5B1DFC-E7DF-4333-923C-2D3E5D36A2FF}"/>
    <cellStyle name="Currency 4 3 3 2 5 6" xfId="16595" xr:uid="{2AEC2E42-3485-4143-A840-508CDFFB36DC}"/>
    <cellStyle name="Currency 4 3 3 2 6" xfId="5683" xr:uid="{972BBD7A-F399-4590-BF19-5F777C22464B}"/>
    <cellStyle name="Currency 4 3 3 2 6 2" xfId="29729" xr:uid="{D3EB36FD-8CEE-4738-97ED-A99FD52FAEF4}"/>
    <cellStyle name="Currency 4 3 3 2 6 2 2" xfId="30990" xr:uid="{DE4878C6-2BEC-46D2-8EF8-E46B9720E401}"/>
    <cellStyle name="Currency 4 3 3 2 7" xfId="23079" xr:uid="{FA5A0E59-A3DD-4FCF-886D-7BA328640A88}"/>
    <cellStyle name="Currency 4 3 3 2 8" xfId="13110" xr:uid="{961B7C68-AC7B-4528-AEBD-859B5922B658}"/>
    <cellStyle name="Currency 4 3 3 3" xfId="1892" xr:uid="{00000000-0005-0000-0000-000080030000}"/>
    <cellStyle name="Currency 4 3 3 3 2" xfId="3099" xr:uid="{00000000-0005-0000-0000-00009C020000}"/>
    <cellStyle name="Currency 4 3 3 3 2 2" xfId="8179" xr:uid="{5D357443-C1F7-4A1C-9A8B-79E5CA8A3AF0}"/>
    <cellStyle name="Currency 4 3 3 3 2 2 2" xfId="28848" xr:uid="{389F4B05-E69E-4B79-A5EB-FB4A2C3A844E}"/>
    <cellStyle name="Currency 4 3 3 3 2 2 3" xfId="27250" xr:uid="{BDBEEE43-9FEA-4186-8A77-5F7AE2D391F4}"/>
    <cellStyle name="Currency 4 3 3 3 2 2 4" xfId="18559" xr:uid="{3BF5F718-0A52-45F6-9084-5976DFC6A62C}"/>
    <cellStyle name="Currency 4 3 3 3 2 3" xfId="11012" xr:uid="{60E0BED4-FD2E-46DA-B474-4B3E367F65B5}"/>
    <cellStyle name="Currency 4 3 3 3 2 3 2" xfId="21392" xr:uid="{1525BF26-D227-414E-A4A0-2ED22683DAD2}"/>
    <cellStyle name="Currency 4 3 3 3 2 4" xfId="25186" xr:uid="{614AF8FC-B633-4E2A-995B-43A3D63DE41E}"/>
    <cellStyle name="Currency 4 3 3 3 2 5" xfId="15726" xr:uid="{9EF9895C-16FA-4D39-9EAF-B812BA93A86E}"/>
    <cellStyle name="Currency 4 3 3 3 3" xfId="3663" xr:uid="{00000000-0005-0000-0000-000080030000}"/>
    <cellStyle name="Currency 4 3 3 3 4" xfId="4428" xr:uid="{C8B4E7B0-83F8-4699-88CD-54B2D8F32DAD}"/>
    <cellStyle name="Currency 4 3 3 3 4 2" xfId="9200" xr:uid="{88F62EE2-8CDA-4E15-9F65-299F86D0604F}"/>
    <cellStyle name="Currency 4 3 3 3 4 2 2" xfId="19580" xr:uid="{CC824306-A436-4FA1-9C48-B30A2DE20F78}"/>
    <cellStyle name="Currency 4 3 3 3 4 2 3" xfId="31094" xr:uid="{292C4124-F0A2-4D10-B359-250B7466A5C3}"/>
    <cellStyle name="Currency 4 3 3 3 4 2 4" xfId="30850" xr:uid="{A251918D-5AFF-4910-8A3B-8CF0EE42D7C7}"/>
    <cellStyle name="Currency 4 3 3 3 4 3" xfId="12033" xr:uid="{EC78C1D7-62E6-412F-A837-6B3BC6F3BBEB}"/>
    <cellStyle name="Currency 4 3 3 3 4 3 2" xfId="22413" xr:uid="{2709CD85-FF35-4D8E-8CC3-10ECB200DCBC}"/>
    <cellStyle name="Currency 4 3 3 3 4 4" xfId="16747" xr:uid="{7F4B26FF-D4A7-46E9-93B3-18D5F33723A2}"/>
    <cellStyle name="Currency 4 3 3 3 5" xfId="5684" xr:uid="{39341862-0181-4C5E-949D-F89F697D04ED}"/>
    <cellStyle name="Currency 4 3 3 3 5 2" xfId="29708" xr:uid="{0A9E1880-5A33-4257-9F52-C4E2B68CBF61}"/>
    <cellStyle name="Currency 4 3 3 3 6" xfId="23131" xr:uid="{8F53FD9C-35CA-4984-B648-71AC776AAF06}"/>
    <cellStyle name="Currency 4 3 3 3 7" xfId="13614" xr:uid="{1797E221-8C55-4BBC-98CB-F63B9DF2C26F}"/>
    <cellStyle name="Currency 4 3 3 4" xfId="1890" xr:uid="{00000000-0005-0000-0000-000081030000}"/>
    <cellStyle name="Currency 4 3 3 4 2" xfId="3097" xr:uid="{00000000-0005-0000-0000-00009D020000}"/>
    <cellStyle name="Currency 4 3 3 4 2 2" xfId="8177" xr:uid="{75731091-C8C8-4086-9613-B0BFBF99BB4C}"/>
    <cellStyle name="Currency 4 3 3 4 2 2 2" xfId="28846" xr:uid="{A9B7BDBC-3237-4D16-8EB7-E59D345EA710}"/>
    <cellStyle name="Currency 4 3 3 4 2 2 3" xfId="27709" xr:uid="{34106B4D-48C0-422F-B2A2-4705F8BF2F97}"/>
    <cellStyle name="Currency 4 3 3 4 2 2 4" xfId="18557" xr:uid="{B9344271-A5BC-4D7F-9A60-06A53FC305C1}"/>
    <cellStyle name="Currency 4 3 3 4 2 3" xfId="11010" xr:uid="{FAB33934-4D9C-445B-8905-2DFCCCC46A85}"/>
    <cellStyle name="Currency 4 3 3 4 2 3 2" xfId="21390" xr:uid="{2DAF6D68-1EBA-4936-8DF6-49BE2A53F212}"/>
    <cellStyle name="Currency 4 3 3 4 2 4" xfId="25513" xr:uid="{0D7914E2-4B85-432C-BF3E-E82AADB1BCE8}"/>
    <cellStyle name="Currency 4 3 3 4 2 5" xfId="15724" xr:uid="{9B134EE1-DA6C-43CB-81DE-684E88B1AFB6}"/>
    <cellStyle name="Currency 4 3 3 4 3" xfId="3692" xr:uid="{00000000-0005-0000-0000-000081030000}"/>
    <cellStyle name="Currency 4 3 3 4 4" xfId="5682" xr:uid="{FFFF2C30-4094-4398-B9F9-3EFC21446922}"/>
    <cellStyle name="Currency 4 3 3 4 4 2" xfId="29970" xr:uid="{7281F1A7-5F24-44A1-A148-B239A0D0B065}"/>
    <cellStyle name="Currency 4 3 3 4 5" xfId="24878" xr:uid="{34060291-EB8B-4FDF-8F6B-C68A873BBE5A}"/>
    <cellStyle name="Currency 4 3 3 4 6" xfId="13612" xr:uid="{DBF80413-4B85-4FD0-8623-469CE5DB1163}"/>
    <cellStyle name="Currency 4 3 3 5" xfId="2634" xr:uid="{00000000-0005-0000-0000-00009E020000}"/>
    <cellStyle name="Currency 4 3 3 5 2" xfId="5896" xr:uid="{30465DA8-295D-4FD1-975C-B9501B7FDABB}"/>
    <cellStyle name="Currency 4 3 3 5 2 2" xfId="28539" xr:uid="{D45496F4-22F6-4EDB-8423-1E500DA34D54}"/>
    <cellStyle name="Currency 4 3 3 5 2 3" xfId="26513" xr:uid="{D37A4C49-08CB-4830-9C8E-9A3C743A1751}"/>
    <cellStyle name="Currency 4 3 3 5 2 4" xfId="15306" xr:uid="{03AF7162-17DC-47F8-BB8B-C360C6A5E3D7}"/>
    <cellStyle name="Currency 4 3 3 5 3" xfId="7759" xr:uid="{CD4E4338-ED5C-4DB3-B49F-56E7FE929F23}"/>
    <cellStyle name="Currency 4 3 3 5 3 2" xfId="18139" xr:uid="{BF2569F1-CDEE-4A66-94C7-73C62BD4EB5C}"/>
    <cellStyle name="Currency 4 3 3 5 4" xfId="10592" xr:uid="{EAB99A54-5986-4ED6-91B2-5BE26F1B2864}"/>
    <cellStyle name="Currency 4 3 3 5 4 2" xfId="20972" xr:uid="{A67839FB-8767-4BA5-A560-9AE78FC03245}"/>
    <cellStyle name="Currency 4 3 3 5 5" xfId="23408" xr:uid="{FE6B56DB-BA94-4381-A568-A113EC141101}"/>
    <cellStyle name="Currency 4 3 3 5 6" xfId="13022" xr:uid="{986DF7A8-CB28-4B4A-9794-FE267059F919}"/>
    <cellStyle name="Currency 4 3 3 6" xfId="4139" xr:uid="{6B123A2A-35D1-4A82-89EB-FD8F530B11B4}"/>
    <cellStyle name="Currency 4 3 3 6 2" xfId="8911" xr:uid="{2AA728DB-79E0-434A-A116-CC49DDAE427A}"/>
    <cellStyle name="Currency 4 3 3 6 2 2" xfId="19291" xr:uid="{BFFE1D5F-ECAF-4472-A238-DD25F93BE0A5}"/>
    <cellStyle name="Currency 4 3 3 6 2 3" xfId="31021" xr:uid="{E791E615-2623-44F5-A62F-E2834F94C37C}"/>
    <cellStyle name="Currency 4 3 3 6 2 4" xfId="30848" xr:uid="{B37A22F8-B1F5-4E35-B076-D364916926AD}"/>
    <cellStyle name="Currency 4 3 3 6 3" xfId="11744" xr:uid="{31C873FB-3A67-447A-916B-1B6FA9E3B8AA}"/>
    <cellStyle name="Currency 4 3 3 6 3 2" xfId="22124" xr:uid="{C2F14EF1-3B83-482B-AAA2-439783D70DF3}"/>
    <cellStyle name="Currency 4 3 3 6 4" xfId="24705" xr:uid="{4309507B-EF60-4074-9701-FB124E1202DD}"/>
    <cellStyle name="Currency 4 3 3 6 5" xfId="25998" xr:uid="{DA3EAE5A-1285-4AF0-93AA-0E5AC0CEA453}"/>
    <cellStyle name="Currency 4 3 3 6 6" xfId="16458" xr:uid="{5E5F0659-D264-4DC8-95F8-E400C140D3EA}"/>
    <cellStyle name="Currency 4 3 3 7" xfId="4949" xr:uid="{C4D5D6D7-A836-410F-A574-41204BD7140B}"/>
    <cellStyle name="Currency 4 3 3 7 2" xfId="27578" xr:uid="{6C095663-747A-4181-9A96-532C6BCFB1CC}"/>
    <cellStyle name="Currency 4 3 3 7 3" xfId="27143" xr:uid="{D5E4766A-3BE3-4BF4-B0B2-EB170B5B6CA6}"/>
    <cellStyle name="Currency 4 3 3 7 4" xfId="14244" xr:uid="{D0D72598-D96B-4636-B304-F39020885D2D}"/>
    <cellStyle name="Currency 4 3 3 8" xfId="6697" xr:uid="{977495BE-1DF0-4EDE-A4A1-41A24A5790A3}"/>
    <cellStyle name="Currency 4 3 3 8 2" xfId="17077" xr:uid="{F717E167-9746-4026-B445-1B738C09ECD1}"/>
    <cellStyle name="Currency 4 3 3 9" xfId="9530" xr:uid="{E4334F6A-5E5F-40A4-BA5C-9E120F5BA3A6}"/>
    <cellStyle name="Currency 4 3 3 9 2" xfId="19910" xr:uid="{5BB767F8-A693-49B8-8B5B-3E0A0EB5EF1E}"/>
    <cellStyle name="Currency 4 3 4" xfId="567" xr:uid="{00000000-0005-0000-0000-000082030000}"/>
    <cellStyle name="Currency 4 3 4 10" xfId="13108" xr:uid="{AE740A6D-D45A-41E1-8273-9F297354F55A}"/>
    <cellStyle name="Currency 4 3 4 2" xfId="1894" xr:uid="{00000000-0005-0000-0000-000083030000}"/>
    <cellStyle name="Currency 4 3 4 2 2" xfId="3100" xr:uid="{00000000-0005-0000-0000-0000A0020000}"/>
    <cellStyle name="Currency 4 3 4 2 2 2" xfId="8180" xr:uid="{8AE1DDD6-2F21-49C5-B8C6-F52A50611B85}"/>
    <cellStyle name="Currency 4 3 4 2 2 2 2" xfId="28849" xr:uid="{2AEB745B-9CFB-4146-9EB2-3C2423E878BB}"/>
    <cellStyle name="Currency 4 3 4 2 2 2 3" xfId="27435" xr:uid="{27C29BB6-0D2D-4B52-A89C-F7B556C93D73}"/>
    <cellStyle name="Currency 4 3 4 2 2 2 4" xfId="18560" xr:uid="{58809F57-2B38-4802-BF8E-4A86F6A2186C}"/>
    <cellStyle name="Currency 4 3 4 2 2 3" xfId="11013" xr:uid="{A3B24448-6335-4720-A2C9-621BDF34B786}"/>
    <cellStyle name="Currency 4 3 4 2 2 3 2" xfId="21393" xr:uid="{9C3A51D5-237D-4870-8D4C-49825FECA1E4}"/>
    <cellStyle name="Currency 4 3 4 2 2 4" xfId="23881" xr:uid="{51FD7B37-87BC-4AFC-ADD7-D314DF309365}"/>
    <cellStyle name="Currency 4 3 4 2 2 5" xfId="15727" xr:uid="{47C9BDD8-BA39-499A-9171-FE30EE837C58}"/>
    <cellStyle name="Currency 4 3 4 2 3" xfId="3628" xr:uid="{00000000-0005-0000-0000-000083030000}"/>
    <cellStyle name="Currency 4 3 4 2 4" xfId="5685" xr:uid="{61FA4F1F-147C-45F5-8CB7-1B0BF2586D1D}"/>
    <cellStyle name="Currency 4 3 4 2 4 2" xfId="29971" xr:uid="{504B7EA9-2541-4886-B966-3E2F7E9D8798}"/>
    <cellStyle name="Currency 4 3 4 2 5" xfId="23194" xr:uid="{56FD0A9D-05CC-4AFD-9BCB-9FAF22FC024B}"/>
    <cellStyle name="Currency 4 3 4 2 6" xfId="13615" xr:uid="{2BC2A876-45C4-4DD6-AFEF-F320778FC734}"/>
    <cellStyle name="Currency 4 3 4 3" xfId="1895" xr:uid="{00000000-0005-0000-0000-000084030000}"/>
    <cellStyle name="Currency 4 3 4 3 2" xfId="4673" xr:uid="{FC46B6DE-95DF-48B7-89E0-F85CC2E3B4FC}"/>
    <cellStyle name="Currency 4 3 4 3 2 2" xfId="9413" xr:uid="{C830E2BF-63CA-4B55-89D4-19C026E0371F}"/>
    <cellStyle name="Currency 4 3 4 3 2 2 2" xfId="19793" xr:uid="{BDFB18EF-1D44-4ADF-B996-56BA3193D84B}"/>
    <cellStyle name="Currency 4 3 4 3 2 3" xfId="12246" xr:uid="{05777228-4C2C-4BCB-84B0-0CA92B2C0925}"/>
    <cellStyle name="Currency 4 3 4 3 2 3 2" xfId="22626" xr:uid="{124C1774-841D-4E92-9868-6659CFDD3911}"/>
    <cellStyle name="Currency 4 3 4 3 2 4" xfId="27571" xr:uid="{2B944392-4C06-4870-9C5C-35925D1716EE}"/>
    <cellStyle name="Currency 4 3 4 3 2 5" xfId="27077" xr:uid="{BCD72EFD-AFA5-415B-B905-191A0B6B1AFD}"/>
    <cellStyle name="Currency 4 3 4 3 2 6" xfId="16960" xr:uid="{CB2F6201-3F3D-42C1-BE4E-85EB8E0C8C23}"/>
    <cellStyle name="Currency 4 3 4 3 3" xfId="24793" xr:uid="{704EF74D-05DA-4D4E-81E7-7F257B0BFD73}"/>
    <cellStyle name="Currency 4 3 4 3 3 2" xfId="29913" xr:uid="{52E0AAA9-AC47-4051-8A56-EA4E1FA813B4}"/>
    <cellStyle name="Currency 4 3 4 3 4" xfId="30025" xr:uid="{BDE30902-7BFB-4D12-BD65-976D37EB3886}"/>
    <cellStyle name="Currency 4 3 4 4" xfId="1893" xr:uid="{00000000-0005-0000-0000-000085030000}"/>
    <cellStyle name="Currency 4 3 4 5" xfId="4274" xr:uid="{F91ACA83-4F2D-4012-ADCB-25A69197F09D}"/>
    <cellStyle name="Currency 4 3 4 5 2" xfId="9046" xr:uid="{BAA519F8-BB36-43DB-BD39-CE9712C067E0}"/>
    <cellStyle name="Currency 4 3 4 5 2 2" xfId="19426" xr:uid="{65CE24DD-BF71-43F7-9085-07995EA112DC}"/>
    <cellStyle name="Currency 4 3 4 5 2 3" xfId="31050" xr:uid="{FB39CD15-218C-4493-A9AF-8E1F9FF5135F}"/>
    <cellStyle name="Currency 4 3 4 5 2 4" xfId="30851" xr:uid="{E1B2DA33-F3FC-4394-A0AA-285A315E6745}"/>
    <cellStyle name="Currency 4 3 4 5 3" xfId="11879" xr:uid="{1D267E38-EAEA-4AA5-99A3-A6D3F8F2F5ED}"/>
    <cellStyle name="Currency 4 3 4 5 3 2" xfId="22259" xr:uid="{EFC23FBC-FD34-4D6B-9C27-A797C61C3AF5}"/>
    <cellStyle name="Currency 4 3 4 5 4" xfId="27829" xr:uid="{7CEA81F8-915D-4A38-988A-7948ECEFB604}"/>
    <cellStyle name="Currency 4 3 4 5 5" xfId="28555" xr:uid="{E7734652-6C3F-4F0D-96AD-ABF938A9F511}"/>
    <cellStyle name="Currency 4 3 4 5 6" xfId="16593" xr:uid="{3B81F487-7C4D-4339-AEB5-257283E08EAA}"/>
    <cellStyle name="Currency 4 3 4 6" xfId="4950" xr:uid="{030DFC46-68C6-48EC-A562-735E9351B92C}"/>
    <cellStyle name="Currency 4 3 4 6 2" xfId="14245" xr:uid="{95223E6A-58A3-4A37-BE3B-B296D9027FD0}"/>
    <cellStyle name="Currency 4 3 4 7" xfId="6698" xr:uid="{9FEF5103-A120-4214-8154-D7122FB63341}"/>
    <cellStyle name="Currency 4 3 4 7 2" xfId="17078" xr:uid="{DC476D78-A6CD-4F39-B1BB-85870CB30E12}"/>
    <cellStyle name="Currency 4 3 4 8" xfId="9531" xr:uid="{6869894A-9083-4BBC-8B94-A2F55E090560}"/>
    <cellStyle name="Currency 4 3 4 8 2" xfId="19911" xr:uid="{BE929E4D-6764-43FE-A142-789698901C59}"/>
    <cellStyle name="Currency 4 3 4 9" xfId="24022" xr:uid="{6EA85735-1263-470C-9A08-C9A8953A5A63}"/>
    <cellStyle name="Currency 4 3 5" xfId="1896" xr:uid="{00000000-0005-0000-0000-000086030000}"/>
    <cellStyle name="Currency 4 3 5 2" xfId="3101" xr:uid="{00000000-0005-0000-0000-0000A1020000}"/>
    <cellStyle name="Currency 4 3 5 2 2" xfId="8181" xr:uid="{087061CE-0A29-40D7-AEC0-35E907205918}"/>
    <cellStyle name="Currency 4 3 5 2 2 2" xfId="28850" xr:uid="{0D1D4FAA-A692-4A2B-93B6-4B280AB9AECA}"/>
    <cellStyle name="Currency 4 3 5 2 2 2 2" xfId="31236" xr:uid="{543C203C-95B6-4864-94A6-8BD3E79DA64B}"/>
    <cellStyle name="Currency 4 3 5 2 2 2 3" xfId="30853" xr:uid="{0971C87F-E455-41E8-ABF8-2BC0027F690C}"/>
    <cellStyle name="Currency 4 3 5 2 2 3" xfId="27820" xr:uid="{22F52395-28E4-4932-93E2-115E61BE8B7B}"/>
    <cellStyle name="Currency 4 3 5 2 2 4" xfId="18561" xr:uid="{D722F38D-F55F-4E21-8EFC-D462EBFBA666}"/>
    <cellStyle name="Currency 4 3 5 2 3" xfId="11014" xr:uid="{D088AC67-98D9-4721-9256-0DAAD732BA06}"/>
    <cellStyle name="Currency 4 3 5 2 3 2" xfId="21394" xr:uid="{D435C61C-2FAF-4831-9980-AD606B14E2B8}"/>
    <cellStyle name="Currency 4 3 5 2 4" xfId="23575" xr:uid="{9C3BAC46-B5C7-4513-B6F2-CEA7C1979815}"/>
    <cellStyle name="Currency 4 3 5 2 5" xfId="15728" xr:uid="{72243DB0-BA44-4ECB-AD3D-E32CE0FDB110}"/>
    <cellStyle name="Currency 4 3 5 3" xfId="3560" xr:uid="{00000000-0005-0000-0000-000086030000}"/>
    <cellStyle name="Currency 4 3 5 4" xfId="4429" xr:uid="{B29F8216-9F8D-482A-828C-7107F57C7913}"/>
    <cellStyle name="Currency 4 3 5 4 2" xfId="9201" xr:uid="{0649228C-693A-4A74-97E4-B82EA40458D9}"/>
    <cellStyle name="Currency 4 3 5 4 2 2" xfId="19581" xr:uid="{61DA59B9-544E-4109-B3CB-8971F4F8CE50}"/>
    <cellStyle name="Currency 4 3 5 4 2 3" xfId="31095" xr:uid="{A8CD7337-3682-4CEA-AF65-6EE0FD3A735D}"/>
    <cellStyle name="Currency 4 3 5 4 2 4" xfId="30852" xr:uid="{A9A8128F-3665-438B-8D34-4F62BF436405}"/>
    <cellStyle name="Currency 4 3 5 4 3" xfId="12034" xr:uid="{D6195DAA-53EE-41FE-A33E-08B3D8B942F0}"/>
    <cellStyle name="Currency 4 3 5 4 3 2" xfId="22414" xr:uid="{2623672B-EB3B-4F7E-BCC4-1F8C278D1051}"/>
    <cellStyle name="Currency 4 3 5 4 4" xfId="16748" xr:uid="{22ED227D-3A11-4111-AACB-FF1E6F351120}"/>
    <cellStyle name="Currency 4 3 5 5" xfId="5686" xr:uid="{7E96A1D9-66E5-4FBA-9768-97165FB23BD1}"/>
    <cellStyle name="Currency 4 3 5 5 2" xfId="29687" xr:uid="{8351C799-133B-4166-88AA-AFA491555915}"/>
    <cellStyle name="Currency 4 3 5 5 2 2" xfId="30991" xr:uid="{8AE52235-88AA-4879-8CF8-35F89D2E8477}"/>
    <cellStyle name="Currency 4 3 5 6" xfId="25171" xr:uid="{5FAEF081-7E2E-41CB-99FB-6D5A7583AB2D}"/>
    <cellStyle name="Currency 4 3 5 7" xfId="13616" xr:uid="{4C3D984E-B103-40C6-8BE6-58158F3D54A0}"/>
    <cellStyle name="Currency 4 3 6" xfId="1897" xr:uid="{00000000-0005-0000-0000-000087030000}"/>
    <cellStyle name="Currency 4 3 6 2" xfId="2884" xr:uid="{00000000-0005-0000-0000-0000A2020000}"/>
    <cellStyle name="Currency 4 3 6 2 2" xfId="8001" xr:uid="{74124B81-524A-4799-99E9-7BD3E0A5D31B}"/>
    <cellStyle name="Currency 4 3 6 2 2 2" xfId="25837" xr:uid="{6795BBEC-4B08-418A-8583-1E6541133F36}"/>
    <cellStyle name="Currency 4 3 6 2 2 2 2" xfId="31167" xr:uid="{282841D4-51CD-48A0-8C75-7AB767A6AA5C}"/>
    <cellStyle name="Currency 4 3 6 2 2 2 3" xfId="30854" xr:uid="{6C61F38E-E05A-4904-B280-18DC8E4926BF}"/>
    <cellStyle name="Currency 4 3 6 2 2 3" xfId="28224" xr:uid="{6E514E81-DECF-4892-872D-B0168FF66791}"/>
    <cellStyle name="Currency 4 3 6 2 2 4" xfId="18381" xr:uid="{E5D29A37-B5CD-4DF4-AB5C-D1DFE2305AFA}"/>
    <cellStyle name="Currency 4 3 6 2 3" xfId="10834" xr:uid="{6C856AB7-B618-4128-83E5-3C8D49B3AE84}"/>
    <cellStyle name="Currency 4 3 6 2 3 2" xfId="21214" xr:uid="{026C891D-38F0-47C6-BE0E-A3DD0406CBA4}"/>
    <cellStyle name="Currency 4 3 6 2 4" xfId="22848" xr:uid="{F99703F3-B22F-4351-8728-4842B8BA4150}"/>
    <cellStyle name="Currency 4 3 6 2 5" xfId="15548" xr:uid="{9A548102-19BA-4234-B71F-35FD9771DD80}"/>
    <cellStyle name="Currency 4 3 6 3" xfId="3589" xr:uid="{00000000-0005-0000-0000-000087030000}"/>
    <cellStyle name="Currency 4 3 6 4" xfId="5687" xr:uid="{167B630D-F127-4469-8162-A32592159BAA}"/>
    <cellStyle name="Currency 4 3 6 4 2" xfId="29928" xr:uid="{61D729A3-778D-4A96-BFF7-41C4C5FAF594}"/>
    <cellStyle name="Currency 4 3 6 5" xfId="25218" xr:uid="{36C5E636-26E2-4622-AD43-BDBD8D288012}"/>
    <cellStyle name="Currency 4 3 6 6" xfId="13383" xr:uid="{BDCCAD98-CB43-420D-90F1-27CA2F3F0D19}"/>
    <cellStyle name="Currency 4 3 7" xfId="1883" xr:uid="{00000000-0005-0000-0000-000088030000}"/>
    <cellStyle name="Currency 4 3 7 2" xfId="2471" xr:uid="{00000000-0005-0000-0000-0000A3020000}"/>
    <cellStyle name="Currency 4 3 7 2 2" xfId="7596" xr:uid="{35277BF4-85D6-4DDF-A5A9-0BB656953092}"/>
    <cellStyle name="Currency 4 3 7 2 2 2" xfId="17976" xr:uid="{00B577A0-E585-4383-87BF-D644932D10CA}"/>
    <cellStyle name="Currency 4 3 7 2 3" xfId="10429" xr:uid="{1E7E954D-F4BC-4D52-B7A7-62A586FA092D}"/>
    <cellStyle name="Currency 4 3 7 2 3 2" xfId="20809" xr:uid="{FB59F1BA-6212-4581-8480-DB9AD295B4D3}"/>
    <cellStyle name="Currency 4 3 7 2 4" xfId="27165" xr:uid="{859CFEFB-53CA-4B7E-813F-16FD5EA8AB12}"/>
    <cellStyle name="Currency 4 3 7 2 5" xfId="28676" xr:uid="{C8E56A8A-E7D9-4A16-87B8-2F638FE792EF}"/>
    <cellStyle name="Currency 4 3 7 2 6" xfId="15143" xr:uid="{AE777392-77DF-479D-B976-9ABB8D658E94}"/>
    <cellStyle name="Currency 4 3 7 3" xfId="3702" xr:uid="{00000000-0005-0000-0000-000088030000}"/>
    <cellStyle name="Currency 4 3 7 4" xfId="5677" xr:uid="{E2521B25-7D48-4716-AE33-2479DAA07BA6}"/>
    <cellStyle name="Currency 4 3 7 4 2" xfId="29865" xr:uid="{ED283249-7832-40BF-813D-7A87C76D57BB}"/>
    <cellStyle name="Currency 4 3 7 5" xfId="25063" xr:uid="{0D87D897-DA24-4F46-95B8-8298DAF32F7B}"/>
    <cellStyle name="Currency 4 3 7 6" xfId="12859" xr:uid="{5247CC81-3C80-448B-A7A4-837570488085}"/>
    <cellStyle name="Currency 4 3 8" xfId="2225" xr:uid="{00000000-0005-0000-0000-000092020000}"/>
    <cellStyle name="Currency 4 3 8 2" xfId="7352" xr:uid="{B5806281-0079-4A9D-A756-81AD65AD44FE}"/>
    <cellStyle name="Currency 4 3 8 2 2" xfId="17732" xr:uid="{3C5FD1D2-517A-4B9F-B94B-117F3371827D}"/>
    <cellStyle name="Currency 4 3 8 2 2 2" xfId="31125" xr:uid="{D7F480B7-CB4C-485D-96A0-E1B2EBD6C500}"/>
    <cellStyle name="Currency 4 3 8 2 2 3" xfId="30855" xr:uid="{DC34D8E2-CC8E-42A4-BA04-DCD8DE3CEB56}"/>
    <cellStyle name="Currency 4 3 8 3" xfId="10185" xr:uid="{F031D557-6255-451B-80EA-F08A9F594EFC}"/>
    <cellStyle name="Currency 4 3 8 3 2" xfId="20565" xr:uid="{0B09AA96-5D23-49E3-925C-3F8A727C3400}"/>
    <cellStyle name="Currency 4 3 8 4" xfId="24620" xr:uid="{3DDFCC10-D393-43AB-94BC-22E785DA803E}"/>
    <cellStyle name="Currency 4 3 8 5" xfId="27280" xr:uid="{64CAF36B-F3AB-4AF9-8E1E-75348DF5CA28}"/>
    <cellStyle name="Currency 4 3 8 6" xfId="14899" xr:uid="{19ACD2B1-BC17-4050-8824-312BD00E30D6}"/>
    <cellStyle name="Currency 4 3 9" xfId="3884" xr:uid="{685CFCD8-CDB7-4015-8D35-50302F345A20}"/>
    <cellStyle name="Currency 4 3 9 2" xfId="8716" xr:uid="{8F84AFEA-39EF-46C8-8593-D237744CD0FC}"/>
    <cellStyle name="Currency 4 3 9 2 2" xfId="19096" xr:uid="{0C377D4E-80B1-4051-9438-5403749A64FE}"/>
    <cellStyle name="Currency 4 3 9 3" xfId="11549" xr:uid="{0BB00F3B-32C6-45D3-8764-2C694BF52872}"/>
    <cellStyle name="Currency 4 3 9 3 2" xfId="21929" xr:uid="{C3744CEE-0F3B-439F-AE70-7556DF7FA767}"/>
    <cellStyle name="Currency 4 3 9 4" xfId="27025" xr:uid="{7366C550-7A2A-46C4-B2C6-9FA891548DF0}"/>
    <cellStyle name="Currency 4 3 9 5" xfId="25933" xr:uid="{616CD1AB-1B85-44E7-9724-B42505400F6B}"/>
    <cellStyle name="Currency 4 3 9 6" xfId="16263" xr:uid="{EDA75DD9-58EA-492E-8249-0664B4196C9A}"/>
    <cellStyle name="Currency 4 4" xfId="568" xr:uid="{00000000-0005-0000-0000-000089030000}"/>
    <cellStyle name="Currency 4 4 10" xfId="6699" xr:uid="{404CEE2B-BD34-48EE-B90B-E3D8AC3D9FC6}"/>
    <cellStyle name="Currency 4 4 10 2" xfId="17079" xr:uid="{45E71150-9A8E-45BF-917B-DDE4AC91A546}"/>
    <cellStyle name="Currency 4 4 11" xfId="9532" xr:uid="{CBB5FE6E-E9CC-4D61-926F-9DED3D90AEED}"/>
    <cellStyle name="Currency 4 4 11 2" xfId="19912" xr:uid="{48800006-4CE4-48BA-A891-70824E9FF7EE}"/>
    <cellStyle name="Currency 4 4 12" xfId="25098" xr:uid="{77469EB1-1EFB-4C22-A1EE-BED7AA70A80D}"/>
    <cellStyle name="Currency 4 4 13" xfId="12437" xr:uid="{8CB51D5A-F1E7-4E3A-9646-89AA26D74E5B}"/>
    <cellStyle name="Currency 4 4 2" xfId="569" xr:uid="{00000000-0005-0000-0000-00008A030000}"/>
    <cellStyle name="Currency 4 4 2 10" xfId="9533" xr:uid="{BA4B807B-EBC4-4CE9-9480-9551FC4002E6}"/>
    <cellStyle name="Currency 4 4 2 10 2" xfId="19913" xr:uid="{2B0EBC39-CF5A-4313-97C3-FE1473BB0A80}"/>
    <cellStyle name="Currency 4 4 2 11" xfId="23203" xr:uid="{63598945-3864-4262-B140-8013553060D5}"/>
    <cellStyle name="Currency 4 4 2 12" xfId="12528" xr:uid="{5789DC16-1E00-4F5A-A367-B8B17870A40B}"/>
    <cellStyle name="Currency 4 4 2 2" xfId="570" xr:uid="{00000000-0005-0000-0000-00008B030000}"/>
    <cellStyle name="Currency 4 4 2 2 10" xfId="13112" xr:uid="{D6539105-A78B-4395-96BE-89FF952F2316}"/>
    <cellStyle name="Currency 4 4 2 2 2" xfId="1901" xr:uid="{00000000-0005-0000-0000-00008C030000}"/>
    <cellStyle name="Currency 4 4 2 2 2 2" xfId="3103" xr:uid="{00000000-0005-0000-0000-0000A7020000}"/>
    <cellStyle name="Currency 4 4 2 2 2 2 2" xfId="8183" xr:uid="{904F3012-57A0-4FAC-A0C4-16E2551489D6}"/>
    <cellStyle name="Currency 4 4 2 2 2 2 2 2" xfId="28852" xr:uid="{F9DF3389-46C0-4F6D-87EA-4F9FA8FDD3EC}"/>
    <cellStyle name="Currency 4 4 2 2 2 2 2 3" xfId="26209" xr:uid="{A847656F-3BE7-420F-8BB9-FE71ECFC7CB1}"/>
    <cellStyle name="Currency 4 4 2 2 2 2 2 4" xfId="18563" xr:uid="{F9C791EA-47C4-4D6F-84B3-278E92AA242F}"/>
    <cellStyle name="Currency 4 4 2 2 2 2 3" xfId="11016" xr:uid="{B479306D-E10B-45A5-9E29-8F290E3E7518}"/>
    <cellStyle name="Currency 4 4 2 2 2 2 3 2" xfId="21396" xr:uid="{7B3583D4-0490-439D-9C9D-67AB612751A6}"/>
    <cellStyle name="Currency 4 4 2 2 2 2 4" xfId="25770" xr:uid="{ADDBE3C1-5401-4A68-A34B-E3EEB1E9444B}"/>
    <cellStyle name="Currency 4 4 2 2 2 2 5" xfId="15730" xr:uid="{FC29D236-847B-4302-B653-8FA99C016C7C}"/>
    <cellStyle name="Currency 4 4 2 2 2 3" xfId="2060" xr:uid="{00000000-0005-0000-0000-00008C030000}"/>
    <cellStyle name="Currency 4 4 2 2 2 4" xfId="5689" xr:uid="{49DCF050-5439-44B0-B2A0-27FBC55DC5F2}"/>
    <cellStyle name="Currency 4 4 2 2 2 4 2" xfId="29973" xr:uid="{D1DCE2EF-CF6D-4E8A-B51C-2B950AC4303B}"/>
    <cellStyle name="Currency 4 4 2 2 2 5" xfId="25500" xr:uid="{6C76CE48-A73C-420F-850E-F2D87934E8E8}"/>
    <cellStyle name="Currency 4 4 2 2 2 6" xfId="13618" xr:uid="{B236BE07-737A-4F1E-AECD-C28CF3BB3BBF}"/>
    <cellStyle name="Currency 4 4 2 2 3" xfId="1902" xr:uid="{00000000-0005-0000-0000-00008D030000}"/>
    <cellStyle name="Currency 4 4 2 2 3 2" xfId="4638" xr:uid="{0C00C94B-26DF-4D56-86FA-2DE02AE2073A}"/>
    <cellStyle name="Currency 4 4 2 2 3 2 2" xfId="9401" xr:uid="{8FB0F8C5-0716-4305-9138-95591A01C0EC}"/>
    <cellStyle name="Currency 4 4 2 2 3 2 2 2" xfId="19781" xr:uid="{EA6C1482-82CF-48AC-AB9E-080BC2C233C5}"/>
    <cellStyle name="Currency 4 4 2 2 3 2 3" xfId="12234" xr:uid="{0EF530DB-0878-4B04-871E-A8959322BCC1}"/>
    <cellStyle name="Currency 4 4 2 2 3 2 3 2" xfId="22614" xr:uid="{1E50517A-98E6-403B-AAB3-C323593220CF}"/>
    <cellStyle name="Currency 4 4 2 2 3 2 4" xfId="28533" xr:uid="{C961A8A3-2CAC-486B-AA24-F13E980734BC}"/>
    <cellStyle name="Currency 4 4 2 2 3 2 5" xfId="27742" xr:uid="{BEA10562-25F9-4A67-ABCB-2331AD229B15}"/>
    <cellStyle name="Currency 4 4 2 2 3 2 6" xfId="16948" xr:uid="{1E765E18-2498-4D09-BA71-010723323D88}"/>
    <cellStyle name="Currency 4 4 2 2 3 3" xfId="25167" xr:uid="{6CF94AE3-F2BC-4D46-A438-01193BD28FD6}"/>
    <cellStyle name="Currency 4 4 2 2 3 3 2" xfId="29916" xr:uid="{4DEBB916-963E-4C15-96CA-2D790B655BDA}"/>
    <cellStyle name="Currency 4 4 2 2 3 4" xfId="30027" xr:uid="{C5F67086-089E-473F-A519-DBC59DD5DC2B}"/>
    <cellStyle name="Currency 4 4 2 2 4" xfId="1900" xr:uid="{00000000-0005-0000-0000-00008E030000}"/>
    <cellStyle name="Currency 4 4 2 2 4 2" xfId="26967" xr:uid="{7B61A0D3-E365-47E1-BF65-D22D21EAE7CE}"/>
    <cellStyle name="Currency 4 4 2 2 4 3" xfId="26338" xr:uid="{E01B3AF2-4017-4494-9A21-EB0A702E2343}"/>
    <cellStyle name="Currency 4 4 2 2 5" xfId="4277" xr:uid="{6DC5CC5C-81B1-41CA-AF6F-42D5C858E366}"/>
    <cellStyle name="Currency 4 4 2 2 5 2" xfId="9049" xr:uid="{872823FF-714C-4919-9973-525F488C0AD6}"/>
    <cellStyle name="Currency 4 4 2 2 5 2 2" xfId="19429" xr:uid="{DA923F79-00BA-43E4-88B8-1823DF5B7DDC}"/>
    <cellStyle name="Currency 4 4 2 2 5 2 3" xfId="31053" xr:uid="{67C2670F-6277-4849-9F51-8CFAF8E73D83}"/>
    <cellStyle name="Currency 4 4 2 2 5 2 4" xfId="30856" xr:uid="{971BAED6-D407-4FD7-A43D-F427F1A24A97}"/>
    <cellStyle name="Currency 4 4 2 2 5 3" xfId="11882" xr:uid="{4488F104-BB63-424A-B6A4-DF65B16FE62A}"/>
    <cellStyle name="Currency 4 4 2 2 5 3 2" xfId="22262" xr:uid="{335289AC-A5B9-4F76-87A6-C8B175484858}"/>
    <cellStyle name="Currency 4 4 2 2 5 4" xfId="28125" xr:uid="{13C84519-E98E-4148-B72C-47FE7DBA1F15}"/>
    <cellStyle name="Currency 4 4 2 2 5 5" xfId="27306" xr:uid="{B8E4A41B-B127-429B-98E1-6EF7377FA336}"/>
    <cellStyle name="Currency 4 4 2 2 5 6" xfId="16596" xr:uid="{67B8AC4C-076B-42B0-9A7C-6FC78E05BE64}"/>
    <cellStyle name="Currency 4 4 2 2 6" xfId="4953" xr:uid="{EAAD5C14-B388-4533-BDE9-BA38E3AF803A}"/>
    <cellStyle name="Currency 4 4 2 2 6 2" xfId="25889" xr:uid="{E49C18D3-FB38-469E-8EA2-39A1D214DC13}"/>
    <cellStyle name="Currency 4 4 2 2 6 3" xfId="28567" xr:uid="{2E1853E3-62B7-4CC5-B257-0D16C2DE95E9}"/>
    <cellStyle name="Currency 4 4 2 2 6 4" xfId="14248" xr:uid="{8F5DAE46-A7AD-4C60-AF86-494ADEBA80E8}"/>
    <cellStyle name="Currency 4 4 2 2 7" xfId="6701" xr:uid="{53544C6D-2AA2-4246-8F53-958AF5BCE891}"/>
    <cellStyle name="Currency 4 4 2 2 7 2" xfId="17081" xr:uid="{21941154-B79A-4F77-838D-8F5E673FC827}"/>
    <cellStyle name="Currency 4 4 2 2 8" xfId="9534" xr:uid="{1D27AFAA-4D01-4EE1-B2E9-62A529030E4B}"/>
    <cellStyle name="Currency 4 4 2 2 8 2" xfId="19914" xr:uid="{ED8FA4F6-2117-4996-B6FC-DDA7A2612F4F}"/>
    <cellStyle name="Currency 4 4 2 2 9" xfId="23043" xr:uid="{61B35C58-98F4-487B-AA0D-5B8797BD6998}"/>
    <cellStyle name="Currency 4 4 2 3" xfId="1903" xr:uid="{00000000-0005-0000-0000-00008F030000}"/>
    <cellStyle name="Currency 4 4 2 3 2" xfId="3104" xr:uid="{00000000-0005-0000-0000-0000A8020000}"/>
    <cellStyle name="Currency 4 4 2 3 2 2" xfId="8184" xr:uid="{3B528368-0FAA-46F3-A206-3A93A5B139D4}"/>
    <cellStyle name="Currency 4 4 2 3 2 2 2" xfId="28853" xr:uid="{A30D016A-33D0-433E-9A70-42BF902C9450}"/>
    <cellStyle name="Currency 4 4 2 3 2 2 2 2" xfId="31237" xr:uid="{E94BF9FB-9A35-482A-8B21-EE0A99A9AEF2}"/>
    <cellStyle name="Currency 4 4 2 3 2 2 2 3" xfId="30858" xr:uid="{84D2B151-C397-47FE-9C49-48B74BB9F4A9}"/>
    <cellStyle name="Currency 4 4 2 3 2 2 3" xfId="26573" xr:uid="{CAF3D6DB-8A27-4249-9DF8-58FA3009249E}"/>
    <cellStyle name="Currency 4 4 2 3 2 2 4" xfId="18564" xr:uid="{59533188-AAA2-4A27-84AC-9B729203AB49}"/>
    <cellStyle name="Currency 4 4 2 3 2 3" xfId="11017" xr:uid="{59A4FE0E-396F-4DB4-BED8-6EA8B4E36012}"/>
    <cellStyle name="Currency 4 4 2 3 2 3 2" xfId="21397" xr:uid="{3C3A709D-827E-4127-A388-92EE304839C4}"/>
    <cellStyle name="Currency 4 4 2 3 2 4" xfId="23262" xr:uid="{12A27AB1-F8A3-47B3-9C80-05B24D69BA66}"/>
    <cellStyle name="Currency 4 4 2 3 2 5" xfId="15731" xr:uid="{8E99F1F0-99DF-4F1D-BEBD-3FA027A3087B}"/>
    <cellStyle name="Currency 4 4 2 3 3" xfId="3693" xr:uid="{00000000-0005-0000-0000-00008F030000}"/>
    <cellStyle name="Currency 4 4 2 3 4" xfId="4430" xr:uid="{F8CB2A5C-4D26-4BAD-8830-9C4F07E2F2A3}"/>
    <cellStyle name="Currency 4 4 2 3 4 2" xfId="9202" xr:uid="{4DC3113D-FC04-454A-85D0-39366B9F0756}"/>
    <cellStyle name="Currency 4 4 2 3 4 2 2" xfId="19582" xr:uid="{A8304793-2B18-4B4C-9B60-EDFE5C9562EF}"/>
    <cellStyle name="Currency 4 4 2 3 4 2 3" xfId="31096" xr:uid="{DBDCC3BC-59A6-4FDF-8CB5-5162634392A0}"/>
    <cellStyle name="Currency 4 4 2 3 4 2 4" xfId="30857" xr:uid="{E266DC82-37B3-4A61-9149-D8B676B10235}"/>
    <cellStyle name="Currency 4 4 2 3 4 3" xfId="12035" xr:uid="{CC4055C3-9AB9-48BA-B8E9-6F062B9F8F27}"/>
    <cellStyle name="Currency 4 4 2 3 4 3 2" xfId="22415" xr:uid="{3A3D4CBD-6E01-4641-AD71-CF8A85125E52}"/>
    <cellStyle name="Currency 4 4 2 3 4 4" xfId="16749" xr:uid="{9F1DF4B1-6A9D-463B-89D0-8A2B6CDAB99D}"/>
    <cellStyle name="Currency 4 4 2 3 5" xfId="5690" xr:uid="{C340B98F-AC3B-46E2-A9ED-DC08D3F861F0}"/>
    <cellStyle name="Currency 4 4 2 3 5 2" xfId="29704" xr:uid="{3EFD9C23-21A4-42B7-958E-84631AA98301}"/>
    <cellStyle name="Currency 4 4 2 3 5 2 2" xfId="30992" xr:uid="{8BD50B0A-F77B-4D5C-9272-98C9DD72C43D}"/>
    <cellStyle name="Currency 4 4 2 3 6" xfId="23543" xr:uid="{46D9FF0A-A3C3-41E8-8AD7-2B3DFD6AED77}"/>
    <cellStyle name="Currency 4 4 2 3 7" xfId="13619" xr:uid="{542F7D67-A4C1-4700-BB7E-DADA16235EDD}"/>
    <cellStyle name="Currency 4 4 2 4" xfId="1904" xr:uid="{00000000-0005-0000-0000-000090030000}"/>
    <cellStyle name="Currency 4 4 2 4 2" xfId="3102" xr:uid="{00000000-0005-0000-0000-0000A9020000}"/>
    <cellStyle name="Currency 4 4 2 4 2 2" xfId="8182" xr:uid="{17B8D159-7256-494F-B250-69E5D9BAD987}"/>
    <cellStyle name="Currency 4 4 2 4 2 2 2" xfId="28851" xr:uid="{EC7EE37A-1F50-4984-B8F6-00D4FE7D8E0D}"/>
    <cellStyle name="Currency 4 4 2 4 2 2 3" xfId="28630" xr:uid="{C9A4E31C-CD58-49A0-9548-1EEEE3BD061D}"/>
    <cellStyle name="Currency 4 4 2 4 2 2 4" xfId="18562" xr:uid="{2FBDEEA3-5C6D-4F5E-AA43-C3D5A9AD4D5E}"/>
    <cellStyle name="Currency 4 4 2 4 2 3" xfId="11015" xr:uid="{5CA98DED-1729-4747-B387-2556E0E9DF5F}"/>
    <cellStyle name="Currency 4 4 2 4 2 3 2" xfId="21395" xr:uid="{64DE3F4C-3939-4F6B-80DF-1E2EF6213C4F}"/>
    <cellStyle name="Currency 4 4 2 4 2 4" xfId="23675" xr:uid="{66CB5B40-14CE-477C-AA1C-4296E2E86AD6}"/>
    <cellStyle name="Currency 4 4 2 4 2 5" xfId="15729" xr:uid="{04B5EFF6-90EA-46B9-8433-3DA27578DA20}"/>
    <cellStyle name="Currency 4 4 2 4 3" xfId="3558" xr:uid="{00000000-0005-0000-0000-000090030000}"/>
    <cellStyle name="Currency 4 4 2 4 4" xfId="5691" xr:uid="{5A4FEA78-B599-41CC-9868-BAC943503E9D}"/>
    <cellStyle name="Currency 4 4 2 4 4 2" xfId="29972" xr:uid="{B94433C2-4C03-4B4D-94A5-E917D4637908}"/>
    <cellStyle name="Currency 4 4 2 4 5" xfId="25242" xr:uid="{1189934D-B514-4902-8BD7-4DD15F495D81}"/>
    <cellStyle name="Currency 4 4 2 4 6" xfId="13617" xr:uid="{FA1F9B35-0FF6-4C7F-BD90-8D63413D74B5}"/>
    <cellStyle name="Currency 4 4 2 5" xfId="1899" xr:uid="{00000000-0005-0000-0000-000091030000}"/>
    <cellStyle name="Currency 4 4 2 5 2" xfId="2614" xr:uid="{00000000-0005-0000-0000-0000AA020000}"/>
    <cellStyle name="Currency 4 4 2 5 2 2" xfId="7739" xr:uid="{37D6E4AC-6E33-48CD-B4F6-0F2D4F7211EE}"/>
    <cellStyle name="Currency 4 4 2 5 2 2 2" xfId="18119" xr:uid="{D5A6CDF3-81CB-4326-A0F4-7C6106191F34}"/>
    <cellStyle name="Currency 4 4 2 5 2 3" xfId="10572" xr:uid="{360FB14A-F563-424E-8F6B-7C3C04B9D6BE}"/>
    <cellStyle name="Currency 4 4 2 5 2 3 2" xfId="20952" xr:uid="{D5B3335F-D1F0-43A7-8E43-044703D0FA0A}"/>
    <cellStyle name="Currency 4 4 2 5 2 4" xfId="28620" xr:uid="{809EF085-D442-48A5-8B95-365BB7689706}"/>
    <cellStyle name="Currency 4 4 2 5 2 5" xfId="28705" xr:uid="{2E3EEC90-EDBD-455D-B6D2-470488E51772}"/>
    <cellStyle name="Currency 4 4 2 5 2 6" xfId="15286" xr:uid="{69626681-85A9-4215-9E2D-76B0326E7A5E}"/>
    <cellStyle name="Currency 4 4 2 5 3" xfId="3662" xr:uid="{00000000-0005-0000-0000-000091030000}"/>
    <cellStyle name="Currency 4 4 2 5 4" xfId="5688" xr:uid="{9A95B928-1804-4328-A082-0B5689D37A2C}"/>
    <cellStyle name="Currency 4 4 2 5 4 2" xfId="29887" xr:uid="{1E337AB5-CDC0-4D6B-AC88-B5A57522C2AF}"/>
    <cellStyle name="Currency 4 4 2 5 5" xfId="24929" xr:uid="{8411776B-11BF-4BE8-ABFA-40E931CBA0E3}"/>
    <cellStyle name="Currency 4 4 2 5 6" xfId="13002" xr:uid="{3E4E4568-3942-4CB4-B949-E39BC913EBD6}"/>
    <cellStyle name="Currency 4 4 2 6" xfId="2296" xr:uid="{00000000-0005-0000-0000-0000A5020000}"/>
    <cellStyle name="Currency 4 4 2 6 2" xfId="7423" xr:uid="{E769182C-50E2-494B-B656-84B35C9E559F}"/>
    <cellStyle name="Currency 4 4 2 6 2 2" xfId="17803" xr:uid="{84CAB30E-1C3F-4459-AD27-1DC4F7CF4018}"/>
    <cellStyle name="Currency 4 4 2 6 3" xfId="10256" xr:uid="{EC05B593-AEE7-4DB6-BC0C-A9497656B60F}"/>
    <cellStyle name="Currency 4 4 2 6 3 2" xfId="20636" xr:uid="{83854D91-4B8B-4C36-82F1-7F454EDB584A}"/>
    <cellStyle name="Currency 4 4 2 6 4" xfId="24744" xr:uid="{C669A425-66C2-4ED1-A1DF-A830A5952BA5}"/>
    <cellStyle name="Currency 4 4 2 6 5" xfId="28464" xr:uid="{912F3BA5-9B24-44BA-8038-B34D4DF4ED18}"/>
    <cellStyle name="Currency 4 4 2 6 6" xfId="14970" xr:uid="{641CB3F8-BA3B-4F14-922D-071F117F0920}"/>
    <cellStyle name="Currency 4 4 2 7" xfId="3831" xr:uid="{3FE98610-9D18-4345-AD19-91A8C7D105E1}"/>
    <cellStyle name="Currency 4 4 2 7 2" xfId="8664" xr:uid="{5C5AC266-51EB-4694-89B0-52A9EFCE5390}"/>
    <cellStyle name="Currency 4 4 2 7 2 2" xfId="19044" xr:uid="{015B5D4E-6227-4C9C-ABC6-C1B4B6FAFFEA}"/>
    <cellStyle name="Currency 4 4 2 7 3" xfId="11497" xr:uid="{27C27FC8-0E34-4E18-A02C-78CA3130BED3}"/>
    <cellStyle name="Currency 4 4 2 7 3 2" xfId="21877" xr:uid="{1C3B1938-8D74-4943-B0AF-DC54C33600CD}"/>
    <cellStyle name="Currency 4 4 2 7 4" xfId="27628" xr:uid="{0462E136-9BD1-4F29-83FA-58F2DDCE40C6}"/>
    <cellStyle name="Currency 4 4 2 7 5" xfId="28514" xr:uid="{A60B902E-5467-4FE7-9F66-80C1EDACA61A}"/>
    <cellStyle name="Currency 4 4 2 7 6" xfId="16211" xr:uid="{34ED2F95-0A2F-4442-AB6C-F9A33800E411}"/>
    <cellStyle name="Currency 4 4 2 8" xfId="4952" xr:uid="{070C5DCD-F2E8-4339-A158-DD67509D6194}"/>
    <cellStyle name="Currency 4 4 2 8 2" xfId="14247" xr:uid="{18E2B826-99F8-4C7C-A55E-3ABFEFCC4102}"/>
    <cellStyle name="Currency 4 4 2 9" xfId="6700" xr:uid="{7D36F73A-72D9-4DA8-A62D-5C3412A1B7BA}"/>
    <cellStyle name="Currency 4 4 2 9 2" xfId="17080" xr:uid="{E341D44A-0501-45F4-9C3E-5483722A356E}"/>
    <cellStyle name="Currency 4 4 3" xfId="571" xr:uid="{00000000-0005-0000-0000-000092030000}"/>
    <cellStyle name="Currency 4 4 3 10" xfId="12686" xr:uid="{FEA75997-780D-472D-A3E4-56A6D8F8D8D1}"/>
    <cellStyle name="Currency 4 4 3 2" xfId="1906" xr:uid="{00000000-0005-0000-0000-000093030000}"/>
    <cellStyle name="Currency 4 4 3 2 2" xfId="3105" xr:uid="{00000000-0005-0000-0000-0000AC020000}"/>
    <cellStyle name="Currency 4 4 3 2 2 2" xfId="8185" xr:uid="{28A35267-3598-4547-B6FF-E3EA3107BCDF}"/>
    <cellStyle name="Currency 4 4 3 2 2 2 2" xfId="28854" xr:uid="{C67EC69A-2795-4635-AE3E-6A52A68182C3}"/>
    <cellStyle name="Currency 4 4 3 2 2 2 3" xfId="28468" xr:uid="{1D2F5812-0DA1-46AE-A5EC-23E1466B517C}"/>
    <cellStyle name="Currency 4 4 3 2 2 2 4" xfId="18565" xr:uid="{D286A884-068B-4F1B-B885-4ECF551E0351}"/>
    <cellStyle name="Currency 4 4 3 2 2 3" xfId="11018" xr:uid="{700160F2-40F2-48D5-9BE8-A4A1DCE89E6E}"/>
    <cellStyle name="Currency 4 4 3 2 2 3 2" xfId="21398" xr:uid="{32E4A722-FF26-4FBB-A586-1710AD22DEE3}"/>
    <cellStyle name="Currency 4 4 3 2 2 4" xfId="24462" xr:uid="{E2B1710F-D7E1-4F28-AC95-993566A223BF}"/>
    <cellStyle name="Currency 4 4 3 2 2 5" xfId="15732" xr:uid="{8A4C1AFD-8D7A-4968-B92C-20CA0B358FAF}"/>
    <cellStyle name="Currency 4 4 3 2 3" xfId="3555" xr:uid="{00000000-0005-0000-0000-000093030000}"/>
    <cellStyle name="Currency 4 4 3 2 4" xfId="5692" xr:uid="{AC107150-D7A8-43D6-A222-7FFF60EC771B}"/>
    <cellStyle name="Currency 4 4 3 2 4 2" xfId="29974" xr:uid="{C447A071-5548-47AC-88AC-3044929A90F6}"/>
    <cellStyle name="Currency 4 4 3 2 5" xfId="23789" xr:uid="{6D5A2966-DEC8-4195-9E57-33702C82F7AF}"/>
    <cellStyle name="Currency 4 4 3 2 6" xfId="13620" xr:uid="{41C66B63-F1BD-466A-91A3-EE4E189FBDC5}"/>
    <cellStyle name="Currency 4 4 3 3" xfId="1907" xr:uid="{00000000-0005-0000-0000-000094030000}"/>
    <cellStyle name="Currency 4 4 3 3 2" xfId="2696" xr:uid="{00000000-0005-0000-0000-0000AD020000}"/>
    <cellStyle name="Currency 4 4 3 3 2 2" xfId="7820" xr:uid="{F4A44545-97FC-4ABC-B0CA-0534910A0E56}"/>
    <cellStyle name="Currency 4 4 3 3 2 2 2" xfId="18200" xr:uid="{4FCEEDDB-95A9-49A5-A002-DB520D4E0F2F}"/>
    <cellStyle name="Currency 4 4 3 3 2 3" xfId="10653" xr:uid="{A00B99ED-6FFB-4878-96CC-4D02ACAF498A}"/>
    <cellStyle name="Currency 4 4 3 3 2 3 2" xfId="21033" xr:uid="{4899BC26-5703-4E8C-9F3A-C9D8141923CF}"/>
    <cellStyle name="Currency 4 4 3 3 2 4" xfId="15367" xr:uid="{B68A6950-1935-433C-9F30-5649A67CDB1F}"/>
    <cellStyle name="Currency 4 4 3 3 2 5" xfId="30453" xr:uid="{3220311B-FB69-4A21-9EA6-BA827237813C}"/>
    <cellStyle name="Currency 4 4 3 3 3" xfId="3585" xr:uid="{00000000-0005-0000-0000-000094030000}"/>
    <cellStyle name="Currency 4 4 3 3 4" xfId="5693" xr:uid="{193A20EF-0047-4A6C-B664-DEFD302C7B8D}"/>
    <cellStyle name="Currency 4 4 3 3 4 2" xfId="29915" xr:uid="{42A8928A-AD1B-4DB0-86BB-E8BF6D29469A}"/>
    <cellStyle name="Currency 4 4 3 3 5" xfId="22807" xr:uid="{D25D342D-75CA-4B2D-B80B-1365CC0697DE}"/>
    <cellStyle name="Currency 4 4 3 3 6" xfId="13111" xr:uid="{F258322D-6E49-4C94-BB42-D022721D18A1}"/>
    <cellStyle name="Currency 4 4 3 4" xfId="1905" xr:uid="{00000000-0005-0000-0000-000095030000}"/>
    <cellStyle name="Currency 4 4 3 4 2" xfId="3771" xr:uid="{07F20531-A377-448D-B2B8-5E0726E4CBB2}"/>
    <cellStyle name="Currency 4 4 3 4 2 2" xfId="8615" xr:uid="{76E14BB7-D181-41E8-B76A-F4E1F05ABA42}"/>
    <cellStyle name="Currency 4 4 3 4 2 2 2" xfId="18995" xr:uid="{E2D1C956-7BE2-4240-9848-9C0D30018986}"/>
    <cellStyle name="Currency 4 4 3 4 2 3" xfId="11448" xr:uid="{A905F953-8ED5-4CF9-95A4-615ED1708C5A}"/>
    <cellStyle name="Currency 4 4 3 4 2 3 2" xfId="21828" xr:uid="{802B883D-F7B5-4863-84E2-8110B3E7C1FB}"/>
    <cellStyle name="Currency 4 4 3 4 2 4" xfId="25973" xr:uid="{7B0FDD69-632A-4DC5-87F6-15114CCC50D2}"/>
    <cellStyle name="Currency 4 4 3 4 2 5" xfId="27420" xr:uid="{B0617012-55C5-4B9D-9146-D67D52658F3F}"/>
    <cellStyle name="Currency 4 4 3 4 2 6" xfId="16162" xr:uid="{575C6C11-3418-4007-9630-4BC7159E78AA}"/>
    <cellStyle name="Currency 4 4 3 4 3" xfId="22865" xr:uid="{1A29221E-C015-45FA-9134-C2C3C9F98B1E}"/>
    <cellStyle name="Currency 4 4 3 5" xfId="4140" xr:uid="{D4B1C4AC-16F6-4633-954B-0E0639E01914}"/>
    <cellStyle name="Currency 4 4 3 5 2" xfId="8912" xr:uid="{D7A5433B-2D57-4DA7-A6D4-3BD9D4C7D0DC}"/>
    <cellStyle name="Currency 4 4 3 5 2 2" xfId="29015" xr:uid="{EC1ADC02-8593-4A90-A032-DC0937DEC627}"/>
    <cellStyle name="Currency 4 4 3 5 2 3" xfId="26751" xr:uid="{551323B0-0D08-4463-B72F-EEF383D59218}"/>
    <cellStyle name="Currency 4 4 3 5 2 4" xfId="19292" xr:uid="{A9E9D21B-0A62-44F0-AB74-22AE5AD93639}"/>
    <cellStyle name="Currency 4 4 3 5 2 5" xfId="31022" xr:uid="{C772FF49-A530-4A0E-B7EF-F2DE775CB904}"/>
    <cellStyle name="Currency 4 4 3 5 3" xfId="11745" xr:uid="{7FB50B49-0896-451A-BBB1-938C24C33B3A}"/>
    <cellStyle name="Currency 4 4 3 5 3 2" xfId="22125" xr:uid="{AAA9B7F7-BD78-41D7-90CE-DE4F4B1FCF26}"/>
    <cellStyle name="Currency 4 4 3 5 4" xfId="25539" xr:uid="{5242B304-AD13-4A62-B493-DDBA6577F6BA}"/>
    <cellStyle name="Currency 4 4 3 5 5" xfId="16459" xr:uid="{D206A757-E919-4031-A5E0-10222AEA5ABD}"/>
    <cellStyle name="Currency 4 4 3 6" xfId="4954" xr:uid="{FA65F11D-481D-4170-8FA9-798AA2830B03}"/>
    <cellStyle name="Currency 4 4 3 6 2" xfId="27069" xr:uid="{BF1A825B-FB2D-457F-BB69-1A877B3C389E}"/>
    <cellStyle name="Currency 4 4 3 6 3" xfId="26851" xr:uid="{7A281B76-9630-499F-A6B8-7D065D0DF04C}"/>
    <cellStyle name="Currency 4 4 3 6 4" xfId="14249" xr:uid="{F93EA684-5F36-4F2A-9DA9-44F08D372E5C}"/>
    <cellStyle name="Currency 4 4 3 7" xfId="6702" xr:uid="{5212CBAC-1EE9-4989-8552-1BB543D5560E}"/>
    <cellStyle name="Currency 4 4 3 7 2" xfId="26032" xr:uid="{AE55EBFC-81F0-4FFF-A7C4-B51FE344C49E}"/>
    <cellStyle name="Currency 4 4 3 7 3" xfId="27024" xr:uid="{F22A5A6A-32A6-49E5-96B0-484D43E6094B}"/>
    <cellStyle name="Currency 4 4 3 7 4" xfId="17082" xr:uid="{4022AFF0-7B99-4C08-BBE1-DF9E77BD4DA2}"/>
    <cellStyle name="Currency 4 4 3 8" xfId="9535" xr:uid="{BC568C3D-AE73-4B82-BFB4-A38DC814868E}"/>
    <cellStyle name="Currency 4 4 3 8 2" xfId="19915" xr:uid="{F0944CF6-52BD-4779-B313-62D489AF6120}"/>
    <cellStyle name="Currency 4 4 3 9" xfId="25502" xr:uid="{F6E34D30-A59B-4D54-AD44-B7D52207DF03}"/>
    <cellStyle name="Currency 4 4 4" xfId="572" xr:uid="{00000000-0005-0000-0000-000096030000}"/>
    <cellStyle name="Currency 4 4 4 10" xfId="13621" xr:uid="{22A6E31E-BFED-4155-83F3-C6B38C339ED3}"/>
    <cellStyle name="Currency 4 4 4 2" xfId="1909" xr:uid="{00000000-0005-0000-0000-000097030000}"/>
    <cellStyle name="Currency 4 4 4 2 2" xfId="23515" xr:uid="{6C469949-B796-41B0-A72C-3324EE72B59F}"/>
    <cellStyle name="Currency 4 4 4 2 2 2" xfId="29796" xr:uid="{F7B71C15-7722-459E-8BE7-FADD50187F71}"/>
    <cellStyle name="Currency 4 4 4 2 2 2 2" xfId="30860" xr:uid="{9D9B1BB6-7F98-4579-9936-669B30E05F76}"/>
    <cellStyle name="Currency 4 4 4 2 3" xfId="23159" xr:uid="{84ACC6A3-99BA-4642-A269-125562AF4504}"/>
    <cellStyle name="Currency 4 4 4 2 4" xfId="30065" xr:uid="{1B217033-AB76-4D61-9FDE-F4F6F11BB015}"/>
    <cellStyle name="Currency 4 4 4 3" xfId="1910" xr:uid="{00000000-0005-0000-0000-000098030000}"/>
    <cellStyle name="Currency 4 4 4 4" xfId="1908" xr:uid="{00000000-0005-0000-0000-000099030000}"/>
    <cellStyle name="Currency 4 4 4 5" xfId="4431" xr:uid="{85B45310-3D57-4A81-877C-479B1DFC9977}"/>
    <cellStyle name="Currency 4 4 4 5 2" xfId="9203" xr:uid="{2BBECCD9-6495-43AF-86E0-81F64B2A7737}"/>
    <cellStyle name="Currency 4 4 4 5 2 2" xfId="19583" xr:uid="{23BF737A-2D23-4F63-9F38-0B7BFF6210B1}"/>
    <cellStyle name="Currency 4 4 4 5 2 3" xfId="31097" xr:uid="{922E07EA-F204-451A-9C0B-BC8E8926C35D}"/>
    <cellStyle name="Currency 4 4 4 5 2 4" xfId="30859" xr:uid="{301E1222-4E62-42A9-A362-C26BC40FFCB3}"/>
    <cellStyle name="Currency 4 4 4 5 3" xfId="12036" xr:uid="{2444FECE-BC68-423D-839C-5CE3B4F9BC1B}"/>
    <cellStyle name="Currency 4 4 4 5 3 2" xfId="22416" xr:uid="{58EF8FE6-53F6-4028-B2BB-75F236249CBD}"/>
    <cellStyle name="Currency 4 4 4 5 4" xfId="16750" xr:uid="{B558872C-317E-4B14-AB9F-874B55B2F5C5}"/>
    <cellStyle name="Currency 4 4 4 6" xfId="4955" xr:uid="{18ABB6A8-C403-456C-98F4-0EE04349E584}"/>
    <cellStyle name="Currency 4 4 4 6 2" xfId="14250" xr:uid="{58E46FBB-755C-4FB2-A35F-47E549F0BD49}"/>
    <cellStyle name="Currency 4 4 4 7" xfId="6703" xr:uid="{596064E9-A3D6-4168-8E40-533C5FE5261B}"/>
    <cellStyle name="Currency 4 4 4 7 2" xfId="17083" xr:uid="{4EDFE94E-D8DB-4C33-9E32-6E6954FC7DB2}"/>
    <cellStyle name="Currency 4 4 4 8" xfId="9536" xr:uid="{7E8CFD0C-E04E-4D79-A5B5-E36825FD963E}"/>
    <cellStyle name="Currency 4 4 4 8 2" xfId="19916" xr:uid="{D344D597-610C-4218-9B56-5A1108029B26}"/>
    <cellStyle name="Currency 4 4 4 9" xfId="22777" xr:uid="{273C5658-5482-4CBD-8210-7DC046A9AB81}"/>
    <cellStyle name="Currency 4 4 5" xfId="1911" xr:uid="{00000000-0005-0000-0000-00009A030000}"/>
    <cellStyle name="Currency 4 4 5 2" xfId="2885" xr:uid="{00000000-0005-0000-0000-0000AF020000}"/>
    <cellStyle name="Currency 4 4 5 2 2" xfId="8002" xr:uid="{E706C878-2C34-422A-A8A0-D864701A29BC}"/>
    <cellStyle name="Currency 4 4 5 2 2 2" xfId="26460" xr:uid="{8F6912E3-A45B-4771-8C84-42F8D99A8E39}"/>
    <cellStyle name="Currency 4 4 5 2 2 2 2" xfId="31178" xr:uid="{E6ECC9DB-DC28-467B-B7F1-CDE8E720F8D3}"/>
    <cellStyle name="Currency 4 4 5 2 2 2 3" xfId="30861" xr:uid="{8A1F00C7-AFCE-4683-94ED-A78DC54E07F5}"/>
    <cellStyle name="Currency 4 4 5 2 2 3" xfId="28364" xr:uid="{3E644810-A0E0-49AF-9121-6E0D617C9F9B}"/>
    <cellStyle name="Currency 4 4 5 2 2 4" xfId="18382" xr:uid="{48D5BEDA-330E-4BCC-B7F7-1F58EFDF3FAB}"/>
    <cellStyle name="Currency 4 4 5 2 3" xfId="10835" xr:uid="{8385A4A4-CAE6-464C-8D6D-09A97C966A1D}"/>
    <cellStyle name="Currency 4 4 5 2 3 2" xfId="21215" xr:uid="{2D781732-0962-4F77-983C-1CDD76FA6BB9}"/>
    <cellStyle name="Currency 4 4 5 2 4" xfId="25205" xr:uid="{4BA2EDA2-92EE-40D3-8CD0-5982FF26CE6C}"/>
    <cellStyle name="Currency 4 4 5 2 5" xfId="15549" xr:uid="{6D334121-FCC4-4222-AF17-882F68418372}"/>
    <cellStyle name="Currency 4 4 5 3" xfId="3561" xr:uid="{00000000-0005-0000-0000-00009A030000}"/>
    <cellStyle name="Currency 4 4 5 4" xfId="5694" xr:uid="{185473FA-8510-43D0-BF8C-2C41F88C632B}"/>
    <cellStyle name="Currency 4 4 5 4 2" xfId="29850" xr:uid="{53673545-98E4-4DAE-8363-8BC88BF5941E}"/>
    <cellStyle name="Currency 4 4 5 5" xfId="22973" xr:uid="{C3CB335E-5D79-45F9-AA49-2C67A54AC125}"/>
    <cellStyle name="Currency 4 4 5 6" xfId="13384" xr:uid="{E33E0FD3-8ACA-447C-B22D-09D67C881F8C}"/>
    <cellStyle name="Currency 4 4 6" xfId="1912" xr:uid="{00000000-0005-0000-0000-00009B030000}"/>
    <cellStyle name="Currency 4 4 6 2" xfId="2451" xr:uid="{00000000-0005-0000-0000-0000B0020000}"/>
    <cellStyle name="Currency 4 4 6 2 2" xfId="7576" xr:uid="{8C7E1CB5-24B2-4C06-B574-3CCF8E4D4FAF}"/>
    <cellStyle name="Currency 4 4 6 2 2 2" xfId="17956" xr:uid="{6A488EF1-40BC-410B-A9DD-E4DD703411B9}"/>
    <cellStyle name="Currency 4 4 6 2 3" xfId="10409" xr:uid="{2C895468-9D6B-45DE-9B6E-63DB10E7354C}"/>
    <cellStyle name="Currency 4 4 6 2 3 2" xfId="20789" xr:uid="{04CD12E1-4B0D-4532-9DDB-BE35C5B28512}"/>
    <cellStyle name="Currency 4 4 6 2 4" xfId="27417" xr:uid="{D1E79319-E313-4D2C-9D9E-08BDF44ED27D}"/>
    <cellStyle name="Currency 4 4 6 2 5" xfId="26269" xr:uid="{1AE1D3C1-28D4-4D37-86B0-3452ECD9B6AA}"/>
    <cellStyle name="Currency 4 4 6 2 6" xfId="15123" xr:uid="{C20D0B3A-B542-4016-967C-E7A10907E596}"/>
    <cellStyle name="Currency 4 4 6 3" xfId="3593" xr:uid="{00000000-0005-0000-0000-00009B030000}"/>
    <cellStyle name="Currency 4 4 6 4" xfId="5695" xr:uid="{2C0CC53D-152E-44E5-AED9-191AC3BD2EEB}"/>
    <cellStyle name="Currency 4 4 6 4 2" xfId="29861" xr:uid="{349FD21A-67D9-40B3-8E31-F2333293EFC2}"/>
    <cellStyle name="Currency 4 4 6 5" xfId="25351" xr:uid="{8FD0F9DD-B8DA-44AE-86E7-B484DD0FA26C}"/>
    <cellStyle name="Currency 4 4 6 6" xfId="12839" xr:uid="{AD2A135C-E052-4007-9C51-0C179C5E7320}"/>
    <cellStyle name="Currency 4 4 7" xfId="1898" xr:uid="{00000000-0005-0000-0000-00009C030000}"/>
    <cellStyle name="Currency 4 4 7 2" xfId="2205" xr:uid="{00000000-0005-0000-0000-0000A4020000}"/>
    <cellStyle name="Currency 4 4 7 2 2" xfId="7332" xr:uid="{62EF3B49-9C3F-4DB0-8470-22FF7A1A9DB0}"/>
    <cellStyle name="Currency 4 4 7 2 2 2" xfId="17712" xr:uid="{8274FE90-26AD-47D5-B025-2D6ABB711C56}"/>
    <cellStyle name="Currency 4 4 7 2 3" xfId="10165" xr:uid="{080EBF57-24D2-4B02-8980-3C5D00F55BB7}"/>
    <cellStyle name="Currency 4 4 7 2 3 2" xfId="20545" xr:uid="{0372398F-1696-4722-9F52-2C7BF476EABC}"/>
    <cellStyle name="Currency 4 4 7 2 4" xfId="27695" xr:uid="{260BCC71-9ADF-41F7-9F7F-8DDE0748C47A}"/>
    <cellStyle name="Currency 4 4 7 2 5" xfId="26533" xr:uid="{CD9566BE-C759-4FE2-8BFE-14AD9676A026}"/>
    <cellStyle name="Currency 4 4 7 2 6" xfId="14879" xr:uid="{70853DB0-5ABB-4046-A264-8072BB939B1E}"/>
    <cellStyle name="Currency 4 4 7 3" xfId="3551" xr:uid="{00000000-0005-0000-0000-00009C030000}"/>
    <cellStyle name="Currency 4 4 7 4" xfId="23997" xr:uid="{3627A03A-4482-445B-90C3-B16E8F917721}"/>
    <cellStyle name="Currency 4 4 8" xfId="3885" xr:uid="{8F492FEB-DD26-4D92-B639-56080C96DAD0}"/>
    <cellStyle name="Currency 4 4 8 2" xfId="8717" xr:uid="{DAD2360B-067F-4D07-A858-480B67333D2B}"/>
    <cellStyle name="Currency 4 4 8 2 2" xfId="19097" xr:uid="{C7898B95-E082-451B-B2EC-50C3150B9BA5}"/>
    <cellStyle name="Currency 4 4 8 3" xfId="11550" xr:uid="{5D0C0B8C-1995-4240-B3F9-561A2014C994}"/>
    <cellStyle name="Currency 4 4 8 3 2" xfId="21930" xr:uid="{EE1C25E8-167D-4C7C-B018-6839FBE69164}"/>
    <cellStyle name="Currency 4 4 8 4" xfId="26450" xr:uid="{82287D56-B02D-4F68-B9A6-64009DFF896E}"/>
    <cellStyle name="Currency 4 4 8 5" xfId="28738" xr:uid="{F831583E-FE89-4A56-8161-10A6D8C24FD3}"/>
    <cellStyle name="Currency 4 4 8 6" xfId="16264" xr:uid="{30ACCFBB-EB86-4E6F-8833-07FD0F8ACD5B}"/>
    <cellStyle name="Currency 4 4 9" xfId="4951" xr:uid="{CDC5A57C-39E3-4F44-8543-1AF3DDF56F13}"/>
    <cellStyle name="Currency 4 4 9 2" xfId="26487" xr:uid="{B2BCE877-50E5-41D9-B7EB-2E62128CFE4F}"/>
    <cellStyle name="Currency 4 4 9 3" xfId="28380" xr:uid="{B9AD3C45-5151-45F4-9C1E-9B37CB2D1074}"/>
    <cellStyle name="Currency 4 4 9 4" xfId="14246" xr:uid="{8E423349-87EE-42D6-AED9-9F1C41279132}"/>
    <cellStyle name="Currency 4 5" xfId="573" xr:uid="{00000000-0005-0000-0000-00009D030000}"/>
    <cellStyle name="Currency 4 5 10" xfId="6704" xr:uid="{96D8005A-5D5D-4F79-BBBF-7E5CB28B4B4F}"/>
    <cellStyle name="Currency 4 5 10 2" xfId="17084" xr:uid="{81F424D6-4264-4E30-BEB1-0817CD168E12}"/>
    <cellStyle name="Currency 4 5 11" xfId="9537" xr:uid="{3F991DD6-16B1-4177-928C-BAF66C83B4F2}"/>
    <cellStyle name="Currency 4 5 11 2" xfId="19917" xr:uid="{A7B41CDA-B897-4123-A170-00939D138172}"/>
    <cellStyle name="Currency 4 5 12" xfId="23113" xr:uid="{E500777F-BE40-4CCF-A9CD-C9040D92E351}"/>
    <cellStyle name="Currency 4 5 13" xfId="12529" xr:uid="{1D7A1179-43DD-4B78-BF9D-06270AD4081B}"/>
    <cellStyle name="Currency 4 5 2" xfId="574" xr:uid="{00000000-0005-0000-0000-00009E030000}"/>
    <cellStyle name="Currency 4 5 2 10" xfId="24626" xr:uid="{936AD911-D8C4-43A4-826C-E4A0CEE467A1}"/>
    <cellStyle name="Currency 4 5 2 11" xfId="12687" xr:uid="{3BE07639-9D6E-46C0-8899-0CFA846D1B4E}"/>
    <cellStyle name="Currency 4 5 2 2" xfId="575" xr:uid="{00000000-0005-0000-0000-00009F030000}"/>
    <cellStyle name="Currency 4 5 2 2 2" xfId="1916" xr:uid="{00000000-0005-0000-0000-0000A0030000}"/>
    <cellStyle name="Currency 4 5 2 2 2 2" xfId="25699" xr:uid="{4DA1172A-F308-41C1-8CF1-3AFF6E52A4D0}"/>
    <cellStyle name="Currency 4 5 2 2 2 2 2" xfId="29815" xr:uid="{54AEC88B-7641-4033-8E17-654214DB9AAB}"/>
    <cellStyle name="Currency 4 5 2 2 2 2 2 2" xfId="30863" xr:uid="{7381C2EE-3CA1-46AD-B6E8-34B86631DCC2}"/>
    <cellStyle name="Currency 4 5 2 2 2 3" xfId="25550" xr:uid="{28F1393C-3413-4434-818B-1BEA030FD1C4}"/>
    <cellStyle name="Currency 4 5 2 2 2 4" xfId="30066" xr:uid="{0B5255B4-B7A2-4EE0-89D0-EB53C585A7A2}"/>
    <cellStyle name="Currency 4 5 2 2 3" xfId="1917" xr:uid="{00000000-0005-0000-0000-0000A1030000}"/>
    <cellStyle name="Currency 4 5 2 2 3 2" xfId="28279" xr:uid="{50B40CE8-5CD9-417B-992B-76488973FBEE}"/>
    <cellStyle name="Currency 4 5 2 2 3 3" xfId="27749" xr:uid="{8C12FD05-3DB0-4D9C-B5B8-A93CD492E9A2}"/>
    <cellStyle name="Currency 4 5 2 2 4" xfId="1915" xr:uid="{00000000-0005-0000-0000-0000A2030000}"/>
    <cellStyle name="Currency 4 5 2 2 5" xfId="4958" xr:uid="{06F5503A-5501-48DF-AE79-3F46F4403A51}"/>
    <cellStyle name="Currency 4 5 2 2 5 2" xfId="28398" xr:uid="{6F744894-9EB6-451C-8783-B144588227CA}"/>
    <cellStyle name="Currency 4 5 2 2 5 2 2" xfId="31206" xr:uid="{D619C706-0816-463B-AC58-19A8A3D29D53}"/>
    <cellStyle name="Currency 4 5 2 2 5 2 3" xfId="30862" xr:uid="{B367D80E-8DFE-4B0E-B803-BCECA40AD35A}"/>
    <cellStyle name="Currency 4 5 2 2 5 3" xfId="26344" xr:uid="{DD6A66B5-B137-407F-9C2F-621CDB3F8CC8}"/>
    <cellStyle name="Currency 4 5 2 2 5 4" xfId="14253" xr:uid="{D83F280C-9B11-4050-AC8A-E67693348519}"/>
    <cellStyle name="Currency 4 5 2 2 6" xfId="6706" xr:uid="{EE93D6B9-B3EB-4524-A2EE-0312B0817817}"/>
    <cellStyle name="Currency 4 5 2 2 6 2" xfId="17086" xr:uid="{53293CAC-3243-4905-A96F-0BE3DAB1F405}"/>
    <cellStyle name="Currency 4 5 2 2 7" xfId="9539" xr:uid="{EBBCB11B-E385-46E9-9E80-D9F72677C98A}"/>
    <cellStyle name="Currency 4 5 2 2 7 2" xfId="19919" xr:uid="{F9E1AEC7-09F0-49FB-96CF-0604B4EEA2D1}"/>
    <cellStyle name="Currency 4 5 2 2 8" xfId="24941" xr:uid="{3AB8780B-A800-4DD5-8250-85632D3B4D59}"/>
    <cellStyle name="Currency 4 5 2 2 9" xfId="13622" xr:uid="{A648DF40-1D57-43EF-902C-77D60F3FB356}"/>
    <cellStyle name="Currency 4 5 2 3" xfId="1918" xr:uid="{00000000-0005-0000-0000-0000A3030000}"/>
    <cellStyle name="Currency 4 5 2 3 2" xfId="2697" xr:uid="{00000000-0005-0000-0000-0000B4020000}"/>
    <cellStyle name="Currency 4 5 2 3 2 2" xfId="7821" xr:uid="{67C18852-F72D-450B-B688-FF3BB6681BEB}"/>
    <cellStyle name="Currency 4 5 2 3 2 2 2" xfId="18201" xr:uid="{6B9144A4-11AF-4880-AF7A-EFF01DABC516}"/>
    <cellStyle name="Currency 4 5 2 3 2 3" xfId="10654" xr:uid="{DACA02BB-B318-4FFD-A752-9E48C2216722}"/>
    <cellStyle name="Currency 4 5 2 3 2 3 2" xfId="21034" xr:uid="{E723C75D-F9F7-4F0C-B47B-9E2213D69722}"/>
    <cellStyle name="Currency 4 5 2 3 2 4" xfId="15368" xr:uid="{B860F650-DF92-412F-A990-63AF6856B0E9}"/>
    <cellStyle name="Currency 4 5 2 3 2 5" xfId="30454" xr:uid="{355E64D1-2E56-48F9-84A3-D2E0274B7114}"/>
    <cellStyle name="Currency 4 5 2 3 3" xfId="3676" xr:uid="{00000000-0005-0000-0000-0000A3030000}"/>
    <cellStyle name="Currency 4 5 2 3 4" xfId="5696" xr:uid="{0CD193E0-BEC1-4BF2-9788-987F9986CB96}"/>
    <cellStyle name="Currency 4 5 2 3 4 2" xfId="29760" xr:uid="{99F86FCC-1A9F-4D57-BA3E-48351CE66BC9}"/>
    <cellStyle name="Currency 4 5 2 3 5" xfId="25188" xr:uid="{125BE751-1BD6-47F7-842E-CEBBAC01888C}"/>
    <cellStyle name="Currency 4 5 2 3 6" xfId="13113" xr:uid="{21994009-8AC5-412E-B726-0E1FDA509878}"/>
    <cellStyle name="Currency 4 5 2 4" xfId="1919" xr:uid="{00000000-0005-0000-0000-0000A4030000}"/>
    <cellStyle name="Currency 4 5 2 4 2" xfId="4632" xr:uid="{BA18F28B-B30E-475A-A9D3-122AB6CEE39E}"/>
    <cellStyle name="Currency 4 5 2 4 2 2" xfId="9399" xr:uid="{9A68ECEB-8860-4DAC-A876-F0FFE7E1EBBD}"/>
    <cellStyle name="Currency 4 5 2 4 2 2 2" xfId="19779" xr:uid="{3A8E03A7-588B-4FE6-96FE-51678034FA98}"/>
    <cellStyle name="Currency 4 5 2 4 2 2 3" xfId="31108" xr:uid="{49C92F80-9083-4A60-A898-B9E99DF67213}"/>
    <cellStyle name="Currency 4 5 2 4 2 2 4" xfId="30864" xr:uid="{6CEECFC6-3451-4ABE-A9DF-E8C6F4B15275}"/>
    <cellStyle name="Currency 4 5 2 4 2 3" xfId="12232" xr:uid="{8EC2CF1B-DDA4-40E6-82CF-831E173360E4}"/>
    <cellStyle name="Currency 4 5 2 4 2 3 2" xfId="22612" xr:uid="{6B75FAE7-0EB2-4AF6-90E3-7863B23C4EC5}"/>
    <cellStyle name="Currency 4 5 2 4 2 4" xfId="27724" xr:uid="{21ADC332-137F-4210-8E5E-06BFA4605AD4}"/>
    <cellStyle name="Currency 4 5 2 4 2 5" xfId="28415" xr:uid="{4D589DCE-7D71-4DC6-8C8F-0F643AD2B7CC}"/>
    <cellStyle name="Currency 4 5 2 4 2 6" xfId="16946" xr:uid="{735BD329-52F2-4E9F-8861-1305BAC1A1BF}"/>
    <cellStyle name="Currency 4 5 2 4 3" xfId="22666" xr:uid="{B1B04259-86DC-4B25-824F-1D24D88090AB}"/>
    <cellStyle name="Currency 4 5 2 4 3 2" xfId="29917" xr:uid="{5BBE9C94-0D99-4B58-8FC7-D89D9325D11D}"/>
    <cellStyle name="Currency 4 5 2 4 4" xfId="30028" xr:uid="{9967B865-BEDC-4A63-801B-5525C2EDC36C}"/>
    <cellStyle name="Currency 4 5 2 5" xfId="1914" xr:uid="{00000000-0005-0000-0000-0000A5030000}"/>
    <cellStyle name="Currency 4 5 2 5 2" xfId="24047" xr:uid="{0D05523D-B528-4033-A555-6E964F1AABAC}"/>
    <cellStyle name="Currency 4 5 2 5 3" xfId="25822" xr:uid="{F99162FC-7F1B-4FCA-89F8-447E787AAD95}"/>
    <cellStyle name="Currency 4 5 2 6" xfId="4141" xr:uid="{50D9385E-5919-4685-9204-577765CC4A3B}"/>
    <cellStyle name="Currency 4 5 2 6 2" xfId="8913" xr:uid="{AEBA6F39-5836-428B-9617-79274402EF9A}"/>
    <cellStyle name="Currency 4 5 2 6 2 2" xfId="19293" xr:uid="{2F0A757F-31C8-4EED-B23D-7F988BF96807}"/>
    <cellStyle name="Currency 4 5 2 6 3" xfId="11746" xr:uid="{E263A163-386C-412B-BA71-3CDC89A52DAA}"/>
    <cellStyle name="Currency 4 5 2 6 3 2" xfId="22126" xr:uid="{528AAB7A-FF20-4760-844E-90D0F881E7A4}"/>
    <cellStyle name="Currency 4 5 2 6 4" xfId="27903" xr:uid="{5DC743F1-2CEC-4105-92A1-374C9B082498}"/>
    <cellStyle name="Currency 4 5 2 6 5" xfId="27781" xr:uid="{6B6A6791-AA8B-4932-B61E-E7194F5E38FA}"/>
    <cellStyle name="Currency 4 5 2 6 6" xfId="16460" xr:uid="{EB6EFB00-28D2-4BD3-ADF9-75B56417D836}"/>
    <cellStyle name="Currency 4 5 2 7" xfId="4957" xr:uid="{FF155009-9AE8-472A-9786-1C5CC368329D}"/>
    <cellStyle name="Currency 4 5 2 7 2" xfId="27018" xr:uid="{1795F53F-CF1C-4045-9A4C-F0F3A2201498}"/>
    <cellStyle name="Currency 4 5 2 7 3" xfId="26116" xr:uid="{F40AD9EC-DE66-45CF-B0E2-400E0AE4591C}"/>
    <cellStyle name="Currency 4 5 2 7 4" xfId="14252" xr:uid="{50F566A2-5536-4CA9-B693-1925A58069AE}"/>
    <cellStyle name="Currency 4 5 2 8" xfId="6705" xr:uid="{1EDC8D52-5429-4EA0-BC30-B850169953D7}"/>
    <cellStyle name="Currency 4 5 2 8 2" xfId="17085" xr:uid="{18CDBB35-502C-46D6-A711-7757F3F93718}"/>
    <cellStyle name="Currency 4 5 2 9" xfId="9538" xr:uid="{2E013ABA-A669-4820-9CC5-6735C91F7EA0}"/>
    <cellStyle name="Currency 4 5 2 9 2" xfId="19918" xr:uid="{5FEF1FDC-1A94-4A05-910B-3E5D62136936}"/>
    <cellStyle name="Currency 4 5 3" xfId="576" xr:uid="{00000000-0005-0000-0000-0000A6030000}"/>
    <cellStyle name="Currency 4 5 3 10" xfId="13623" xr:uid="{334D3E92-60E7-42E3-8CC0-E74FC9A43C56}"/>
    <cellStyle name="Currency 4 5 3 2" xfId="1921" xr:uid="{00000000-0005-0000-0000-0000A7030000}"/>
    <cellStyle name="Currency 4 5 3 2 2" xfId="23944" xr:uid="{AAF0F971-3028-4122-875F-31812B9A5C10}"/>
    <cellStyle name="Currency 4 5 3 2 2 2" xfId="29818" xr:uid="{4B3D4FBF-846C-4EAB-8330-290E50CB5918}"/>
    <cellStyle name="Currency 4 5 3 2 2 2 2" xfId="30866" xr:uid="{56E3ECBD-CC6C-4809-A0CF-27A26DF84B37}"/>
    <cellStyle name="Currency 4 5 3 2 3" xfId="25620" xr:uid="{CE950C91-DA13-4A1B-A20A-059D6EE2D92A}"/>
    <cellStyle name="Currency 4 5 3 2 3 2" xfId="26037" xr:uid="{BE3BCC2F-6352-4B40-AC21-B009231F1344}"/>
    <cellStyle name="Currency 4 5 3 2 4" xfId="30067" xr:uid="{B604ADA6-9D95-4C24-AA2C-55BB6B9DA913}"/>
    <cellStyle name="Currency 4 5 3 3" xfId="1922" xr:uid="{00000000-0005-0000-0000-0000A8030000}"/>
    <cellStyle name="Currency 4 5 3 4" xfId="1920" xr:uid="{00000000-0005-0000-0000-0000A9030000}"/>
    <cellStyle name="Currency 4 5 3 4 2" xfId="22936" xr:uid="{71B5603C-6766-4D0C-B1CC-BB0C74847168}"/>
    <cellStyle name="Currency 4 5 3 4 3" xfId="23189" xr:uid="{1205E03B-BC6A-4DE9-88A4-2BEF1DEAC256}"/>
    <cellStyle name="Currency 4 5 3 5" xfId="4432" xr:uid="{3AA8AD3D-7C60-4403-BB09-DDF91B3CAE59}"/>
    <cellStyle name="Currency 4 5 3 5 2" xfId="9204" xr:uid="{A3A5C4BF-1097-4467-8467-E6868B8BA4F4}"/>
    <cellStyle name="Currency 4 5 3 5 2 2" xfId="19584" xr:uid="{49F42FB0-91CB-458C-A7D4-235AF0A55179}"/>
    <cellStyle name="Currency 4 5 3 5 2 3" xfId="31098" xr:uid="{33326015-762D-4E88-83D4-A64BE6A0CC24}"/>
    <cellStyle name="Currency 4 5 3 5 2 4" xfId="30865" xr:uid="{F643D74F-7AFF-4B03-A864-927FA527D96F}"/>
    <cellStyle name="Currency 4 5 3 5 3" xfId="12037" xr:uid="{E00CD68C-A290-4DB5-A1CF-3644D0747AC5}"/>
    <cellStyle name="Currency 4 5 3 5 3 2" xfId="22417" xr:uid="{E84E2549-6431-44F9-B607-FBBBD1DC9327}"/>
    <cellStyle name="Currency 4 5 3 5 4" xfId="28382" xr:uid="{0F213479-C7BF-460B-921C-9BF2F16D4990}"/>
    <cellStyle name="Currency 4 5 3 5 5" xfId="28282" xr:uid="{22548A9C-4DD8-41F0-A41C-723D58FD4503}"/>
    <cellStyle name="Currency 4 5 3 5 6" xfId="16751" xr:uid="{52FEF294-8412-4EB3-8765-5D8BDE2BE71D}"/>
    <cellStyle name="Currency 4 5 3 6" xfId="4959" xr:uid="{761BB72E-4A93-4F6D-952A-D789235B3BEF}"/>
    <cellStyle name="Currency 4 5 3 6 2" xfId="25857" xr:uid="{CC96E5FE-101D-49B5-AFF2-F0D67BAF3B1D}"/>
    <cellStyle name="Currency 4 5 3 6 3" xfId="25958" xr:uid="{2BE1B934-0731-458E-BBB0-C55DFA45F7BC}"/>
    <cellStyle name="Currency 4 5 3 6 4" xfId="14254" xr:uid="{8405B132-7A1C-4C01-9D7B-5EB24C9806D1}"/>
    <cellStyle name="Currency 4 5 3 7" xfId="6707" xr:uid="{E097C61D-B8A4-4BA3-A749-1FB076D1944C}"/>
    <cellStyle name="Currency 4 5 3 7 2" xfId="17087" xr:uid="{A011E640-EF48-4A1F-8560-DE3E220E899D}"/>
    <cellStyle name="Currency 4 5 3 8" xfId="9540" xr:uid="{AC37EC65-F8CF-42B4-8DC6-FADD287AB63E}"/>
    <cellStyle name="Currency 4 5 3 8 2" xfId="19920" xr:uid="{C869296A-CF30-471C-9C5F-F51BBB60F5C0}"/>
    <cellStyle name="Currency 4 5 3 9" xfId="23968" xr:uid="{F443B76C-96A1-45EC-9AFC-26C101FCEB45}"/>
    <cellStyle name="Currency 4 5 4" xfId="577" xr:uid="{00000000-0005-0000-0000-0000AA030000}"/>
    <cellStyle name="Currency 4 5 4 2" xfId="1924" xr:uid="{00000000-0005-0000-0000-0000AB030000}"/>
    <cellStyle name="Currency 4 5 4 2 2" xfId="24663" xr:uid="{263B1B22-114C-495E-9350-2ABE6490124D}"/>
    <cellStyle name="Currency 4 5 4 2 2 2" xfId="29802" xr:uid="{C804928D-1D33-4538-9314-49B044D66F42}"/>
    <cellStyle name="Currency 4 5 4 2 2 2 2" xfId="30868" xr:uid="{B0C9A63D-7494-4D52-8251-421A392B421C}"/>
    <cellStyle name="Currency 4 5 4 2 3" xfId="24067" xr:uid="{0D856946-7117-49EA-AC01-0064A38C42CE}"/>
    <cellStyle name="Currency 4 5 4 2 4" xfId="30044" xr:uid="{EEFDFB76-2D08-40FB-A6B7-3476F3E82C64}"/>
    <cellStyle name="Currency 4 5 4 3" xfId="1925" xr:uid="{00000000-0005-0000-0000-0000AC030000}"/>
    <cellStyle name="Currency 4 5 4 4" xfId="1923" xr:uid="{00000000-0005-0000-0000-0000AD030000}"/>
    <cellStyle name="Currency 4 5 4 5" xfId="4960" xr:uid="{87419F56-CBBC-4EC5-A5FA-A3AF979B0915}"/>
    <cellStyle name="Currency 4 5 4 5 2" xfId="14255" xr:uid="{8C5EB694-52CC-490F-B3E9-4913D21D4D43}"/>
    <cellStyle name="Currency 4 5 4 5 2 2" xfId="31119" xr:uid="{599ACB9C-A937-47CA-9D0F-C4AB326FB162}"/>
    <cellStyle name="Currency 4 5 4 5 2 3" xfId="30867" xr:uid="{E8603F16-F09A-4E09-9D28-44B44FEF8439}"/>
    <cellStyle name="Currency 4 5 4 6" xfId="6708" xr:uid="{1798A0C3-0F0E-4A89-8589-844DF65E9F42}"/>
    <cellStyle name="Currency 4 5 4 6 2" xfId="17088" xr:uid="{D3FD206B-DAD5-4DAA-A970-AB8DDC53341A}"/>
    <cellStyle name="Currency 4 5 4 7" xfId="9541" xr:uid="{34AC5E68-4DFB-4911-BF94-7C4459F2FB46}"/>
    <cellStyle name="Currency 4 5 4 7 2" xfId="19921" xr:uid="{1F244D45-9C5C-42D4-8B24-CE2D3F89822F}"/>
    <cellStyle name="Currency 4 5 4 8" xfId="22685" xr:uid="{4C3C79CF-25CE-4C16-9BB0-1769F28B1B20}"/>
    <cellStyle name="Currency 4 5 4 9" xfId="13385" xr:uid="{E635F5DB-2E3E-441B-8400-72BF51338561}"/>
    <cellStyle name="Currency 4 5 5" xfId="1926" xr:uid="{00000000-0005-0000-0000-0000AE030000}"/>
    <cellStyle name="Currency 4 5 5 2" xfId="2511" xr:uid="{00000000-0005-0000-0000-0000B7020000}"/>
    <cellStyle name="Currency 4 5 5 2 2" xfId="7636" xr:uid="{4D22E8A7-EB57-45C4-8DF7-78D97C020D56}"/>
    <cellStyle name="Currency 4 5 5 2 2 2" xfId="18016" xr:uid="{BA4C1423-C482-4431-9131-04E1CC4EBD81}"/>
    <cellStyle name="Currency 4 5 5 2 3" xfId="10469" xr:uid="{01F0FA39-D08C-48DA-938C-69F3BAC55A8E}"/>
    <cellStyle name="Currency 4 5 5 2 3 2" xfId="20849" xr:uid="{A02A1E62-6C59-45F9-97D0-856E7E73EC12}"/>
    <cellStyle name="Currency 4 5 5 2 4" xfId="15183" xr:uid="{96FC25C0-6B7E-46EA-8430-CD9F99FE003C}"/>
    <cellStyle name="Currency 4 5 5 2 5" xfId="30455" xr:uid="{D1D92241-B440-4161-9AD3-507B6B28F8E2}"/>
    <cellStyle name="Currency 4 5 5 3" xfId="3687" xr:uid="{00000000-0005-0000-0000-0000AE030000}"/>
    <cellStyle name="Currency 4 5 5 4" xfId="5697" xr:uid="{87D1524C-BFE7-422B-B989-9D522BADBCA1}"/>
    <cellStyle name="Currency 4 5 5 4 2" xfId="29851" xr:uid="{866D774B-6445-4880-8BA7-0099CB8DF3AA}"/>
    <cellStyle name="Currency 4 5 5 5" xfId="22725" xr:uid="{EF4411FA-DFA8-451D-B7E7-839389F36923}"/>
    <cellStyle name="Currency 4 5 5 6" xfId="12899" xr:uid="{C5E1F394-9FDA-44B8-BAB0-E2548220D597}"/>
    <cellStyle name="Currency 4 5 6" xfId="1927" xr:uid="{00000000-0005-0000-0000-0000AF030000}"/>
    <cellStyle name="Currency 4 5 6 2" xfId="2297" xr:uid="{00000000-0005-0000-0000-0000B1020000}"/>
    <cellStyle name="Currency 4 5 6 2 2" xfId="7424" xr:uid="{27282295-7FE3-42E8-957D-24B26439D840}"/>
    <cellStyle name="Currency 4 5 6 2 2 2" xfId="17804" xr:uid="{8C24B4EF-0358-4F54-A912-98B5E3379049}"/>
    <cellStyle name="Currency 4 5 6 2 3" xfId="10257" xr:uid="{FDFC2E07-E644-4F02-BCB8-66A9F1B8790E}"/>
    <cellStyle name="Currency 4 5 6 2 3 2" xfId="20637" xr:uid="{1A61F4DB-4348-4174-B239-F5DF689F2EE0}"/>
    <cellStyle name="Currency 4 5 6 2 4" xfId="27456" xr:uid="{B9F256C9-BCCC-4534-8886-D9B3C7D21615}"/>
    <cellStyle name="Currency 4 5 6 2 5" xfId="28511" xr:uid="{73746A97-BD3D-47E7-A938-B4DCC51B3BDF}"/>
    <cellStyle name="Currency 4 5 6 2 6" xfId="14971" xr:uid="{CAE99062-2993-4F26-AC84-E97E092E225E}"/>
    <cellStyle name="Currency 4 5 6 3" xfId="2050" xr:uid="{00000000-0005-0000-0000-0000AF030000}"/>
    <cellStyle name="Currency 4 5 6 4" xfId="24324" xr:uid="{E848D214-C233-4FDB-AA84-DF3F125B0AE0}"/>
    <cellStyle name="Currency 4 5 6 4 2" xfId="29873" xr:uid="{AB0F7101-5019-4E1F-BD3B-6E1E7DC5302C}"/>
    <cellStyle name="Currency 4 5 6 5" xfId="30003" xr:uid="{8A598608-F3B4-41BB-B471-9AEA4AC2105B}"/>
    <cellStyle name="Currency 4 5 7" xfId="1913" xr:uid="{00000000-0005-0000-0000-0000B0030000}"/>
    <cellStyle name="Currency 4 5 7 2" xfId="25775" xr:uid="{E7C99D6A-38BF-4E4B-8018-AFD0CBFA99FB}"/>
    <cellStyle name="Currency 4 5 7 3" xfId="24241" xr:uid="{76B8FB3E-46A1-4D15-A448-AE8DEDB8CB73}"/>
    <cellStyle name="Currency 4 5 8" xfId="3886" xr:uid="{BB75FD07-1C78-4151-9DF4-68E424D3C4F2}"/>
    <cellStyle name="Currency 4 5 8 2" xfId="8718" xr:uid="{DD397074-4919-4D6A-A38A-F372E30130F0}"/>
    <cellStyle name="Currency 4 5 8 2 2" xfId="19098" xr:uid="{DEB98FC7-18DE-4F8A-97A3-431584117BB8}"/>
    <cellStyle name="Currency 4 5 8 3" xfId="11551" xr:uid="{359770BD-143E-4F4F-AA98-5F7305CF618B}"/>
    <cellStyle name="Currency 4 5 8 3 2" xfId="21931" xr:uid="{E66B9320-DBDD-445D-8DE7-4A10CDECB151}"/>
    <cellStyle name="Currency 4 5 8 4" xfId="28027" xr:uid="{D526BE72-91DA-4754-AA1C-03DB8E0B0E8A}"/>
    <cellStyle name="Currency 4 5 8 5" xfId="27122" xr:uid="{497ECD56-B183-48DE-AA7E-44F24EB94C74}"/>
    <cellStyle name="Currency 4 5 8 6" xfId="16265" xr:uid="{F82953C5-58DF-4A68-B24B-5112198EFBCF}"/>
    <cellStyle name="Currency 4 5 9" xfId="4956" xr:uid="{2BF12BF6-A88D-4CD8-B463-BE6A723B4788}"/>
    <cellStyle name="Currency 4 5 9 2" xfId="28425" xr:uid="{CE4A9F61-2D6F-40AD-B611-F92BB82A6F93}"/>
    <cellStyle name="Currency 4 5 9 3" xfId="28542" xr:uid="{7D4837C6-7F11-49AB-8B5C-DA6D94A2B26B}"/>
    <cellStyle name="Currency 4 5 9 4" xfId="14251" xr:uid="{7B7D4E74-8C23-4621-9E92-669FBB089CC4}"/>
    <cellStyle name="Currency 4 6" xfId="578" xr:uid="{00000000-0005-0000-0000-0000B1030000}"/>
    <cellStyle name="Currency 4 6 10" xfId="6709" xr:uid="{B07F9FF6-3CB0-41E2-BE48-9F074A4EFF3F}"/>
    <cellStyle name="Currency 4 6 10 2" xfId="17089" xr:uid="{AE70F2C7-B997-463B-B121-3804A5096F80}"/>
    <cellStyle name="Currency 4 6 11" xfId="9542" xr:uid="{91979687-FDE0-42FF-AD58-6BBF9A4F60A5}"/>
    <cellStyle name="Currency 4 6 11 2" xfId="19922" xr:uid="{4896E6C4-B379-47ED-86FC-84F546494045}"/>
    <cellStyle name="Currency 4 6 12" xfId="24981" xr:uid="{7B097255-9119-4B78-A77F-24C10930B021}"/>
    <cellStyle name="Currency 4 6 13" xfId="12530" xr:uid="{B856397C-6609-41B2-9AE5-C15254210415}"/>
    <cellStyle name="Currency 4 6 2" xfId="579" xr:uid="{00000000-0005-0000-0000-0000B2030000}"/>
    <cellStyle name="Currency 4 6 2 10" xfId="23958" xr:uid="{1E0057A9-BBA2-4D46-B7EA-18EF09872F67}"/>
    <cellStyle name="Currency 4 6 2 11" xfId="12688" xr:uid="{6D82921E-0A4A-470C-944C-C94A67F7B50E}"/>
    <cellStyle name="Currency 4 6 2 2" xfId="580" xr:uid="{00000000-0005-0000-0000-0000B3030000}"/>
    <cellStyle name="Currency 4 6 2 2 2" xfId="1931" xr:uid="{00000000-0005-0000-0000-0000B4030000}"/>
    <cellStyle name="Currency 4 6 2 2 2 2" xfId="24066" xr:uid="{1A248772-3124-424D-BDF8-03CF48AD404B}"/>
    <cellStyle name="Currency 4 6 2 2 2 2 2" xfId="29801" xr:uid="{909C59C1-8B84-41E5-BC5D-A742D25F0966}"/>
    <cellStyle name="Currency 4 6 2 2 2 2 2 2" xfId="30870" xr:uid="{33A67EFD-F51B-4EDD-ACDC-7AA56856132E}"/>
    <cellStyle name="Currency 4 6 2 2 2 3" xfId="25071" xr:uid="{E0EA9661-5210-4CF1-B311-A122A5430DBF}"/>
    <cellStyle name="Currency 4 6 2 2 2 4" xfId="30068" xr:uid="{B544388C-494D-4615-984D-2FF79A0A057C}"/>
    <cellStyle name="Currency 4 6 2 2 3" xfId="1932" xr:uid="{00000000-0005-0000-0000-0000B5030000}"/>
    <cellStyle name="Currency 4 6 2 2 3 2" xfId="27019" xr:uid="{6D4BFB8F-F4E3-488F-AE7F-8B569DEE806B}"/>
    <cellStyle name="Currency 4 6 2 2 3 3" xfId="28381" xr:uid="{8E7070DA-EB58-4185-BD19-1566856F6854}"/>
    <cellStyle name="Currency 4 6 2 2 4" xfId="1930" xr:uid="{00000000-0005-0000-0000-0000B6030000}"/>
    <cellStyle name="Currency 4 6 2 2 5" xfId="4963" xr:uid="{2250466A-D110-4398-98F0-42A79CBF6180}"/>
    <cellStyle name="Currency 4 6 2 2 5 2" xfId="28537" xr:uid="{891F3589-F1CB-45CE-84A4-2A06312D3154}"/>
    <cellStyle name="Currency 4 6 2 2 5 2 2" xfId="31208" xr:uid="{0C5E9D99-D942-47ED-AA42-8E46FBC624DE}"/>
    <cellStyle name="Currency 4 6 2 2 5 2 3" xfId="30869" xr:uid="{AFFC98E0-9F11-4EDB-A318-463DF76AA7AC}"/>
    <cellStyle name="Currency 4 6 2 2 5 3" xfId="28572" xr:uid="{A706AA9B-20B4-41A2-8CB2-06ABDF2DCB6C}"/>
    <cellStyle name="Currency 4 6 2 2 5 4" xfId="14258" xr:uid="{D0255818-1554-4D74-96D0-52D65F034DCA}"/>
    <cellStyle name="Currency 4 6 2 2 6" xfId="6711" xr:uid="{45FD87FF-A2B1-4E29-9C9F-D546B2E334A5}"/>
    <cellStyle name="Currency 4 6 2 2 6 2" xfId="17091" xr:uid="{BA993446-4CF5-4070-9D3E-44C57E92FAF0}"/>
    <cellStyle name="Currency 4 6 2 2 7" xfId="9544" xr:uid="{1C96D7B5-F815-48C5-8BC9-BE47EAD44157}"/>
    <cellStyle name="Currency 4 6 2 2 7 2" xfId="19924" xr:uid="{4F90AFAC-EF2A-48EB-AE86-2E926B19D934}"/>
    <cellStyle name="Currency 4 6 2 2 8" xfId="23433" xr:uid="{BAE1E1BE-A151-440D-A3FD-1B74FF6E838B}"/>
    <cellStyle name="Currency 4 6 2 2 9" xfId="13624" xr:uid="{69D5B8D4-D772-40A6-A8B6-2592C5AE2DBC}"/>
    <cellStyle name="Currency 4 6 2 3" xfId="1933" xr:uid="{00000000-0005-0000-0000-0000B7030000}"/>
    <cellStyle name="Currency 4 6 2 3 2" xfId="2698" xr:uid="{00000000-0005-0000-0000-0000BB020000}"/>
    <cellStyle name="Currency 4 6 2 3 2 2" xfId="7822" xr:uid="{9141CB2B-C0D0-46F5-A473-8965105435F5}"/>
    <cellStyle name="Currency 4 6 2 3 2 2 2" xfId="18202" xr:uid="{58125A39-26CC-49B5-BB19-D1DF4CDA251E}"/>
    <cellStyle name="Currency 4 6 2 3 2 3" xfId="10655" xr:uid="{39219585-75A2-4539-B70E-18DB55ACB9D9}"/>
    <cellStyle name="Currency 4 6 2 3 2 3 2" xfId="21035" xr:uid="{3A80A820-F0DF-4A51-840B-F2D3EC169472}"/>
    <cellStyle name="Currency 4 6 2 3 2 4" xfId="15369" xr:uid="{03AA89C8-A028-4B49-8381-59A5B0E5E97C}"/>
    <cellStyle name="Currency 4 6 2 3 2 5" xfId="30456" xr:uid="{78266109-4A71-4784-91E5-B862DD85110C}"/>
    <cellStyle name="Currency 4 6 2 3 3" xfId="3636" xr:uid="{00000000-0005-0000-0000-0000B7030000}"/>
    <cellStyle name="Currency 4 6 2 3 4" xfId="5698" xr:uid="{B38A81BB-9A36-40AA-950D-281B6FFF8927}"/>
    <cellStyle name="Currency 4 6 2 3 4 2" xfId="29761" xr:uid="{67054A47-93D4-47AB-AD53-E56BF5421076}"/>
    <cellStyle name="Currency 4 6 2 3 5" xfId="22981" xr:uid="{B6E933DD-A71A-437B-AB0D-1555CA191641}"/>
    <cellStyle name="Currency 4 6 2 3 6" xfId="13114" xr:uid="{97F811E8-74C9-46E0-BE4A-E9879D19FAC3}"/>
    <cellStyle name="Currency 4 6 2 4" xfId="1934" xr:uid="{00000000-0005-0000-0000-0000B8030000}"/>
    <cellStyle name="Currency 4 6 2 4 2" xfId="3770" xr:uid="{711868DE-36E0-40D7-A79D-79449C7A383C}"/>
    <cellStyle name="Currency 4 6 2 4 2 2" xfId="8614" xr:uid="{F546AFF6-7058-4C82-90AC-4A81EC8083D9}"/>
    <cellStyle name="Currency 4 6 2 4 2 2 2" xfId="18994" xr:uid="{E88E79F6-1F23-4001-9309-BDEA1C2F6BF3}"/>
    <cellStyle name="Currency 4 6 2 4 2 2 3" xfId="31000" xr:uid="{50D06B9C-4AB5-43C5-B1A6-6C448FBE4A75}"/>
    <cellStyle name="Currency 4 6 2 4 2 2 4" xfId="30871" xr:uid="{04687B75-08B5-48CB-8CF3-ADAA48B62C27}"/>
    <cellStyle name="Currency 4 6 2 4 2 3" xfId="11447" xr:uid="{2DD8B225-19F8-4553-BC04-74AC6264B56E}"/>
    <cellStyle name="Currency 4 6 2 4 2 3 2" xfId="21827" xr:uid="{FC3F1D3B-7AA2-4711-B757-CB01029872EA}"/>
    <cellStyle name="Currency 4 6 2 4 2 4" xfId="28628" xr:uid="{D1889FEE-D5E8-4C56-976E-BB0BF757AFB4}"/>
    <cellStyle name="Currency 4 6 2 4 2 5" xfId="27300" xr:uid="{4CED908C-E0B3-49F6-AEE7-7441216FCEE4}"/>
    <cellStyle name="Currency 4 6 2 4 2 6" xfId="16161" xr:uid="{83C002B8-BD9C-4D22-8A9D-BA9F67B034FD}"/>
    <cellStyle name="Currency 4 6 2 4 3" xfId="25296" xr:uid="{F7CEB48C-B5A7-412F-9C5F-E2E4C2E67336}"/>
    <cellStyle name="Currency 4 6 2 4 3 2" xfId="29918" xr:uid="{5A87EBC1-D111-497B-B547-E9E6BC33C8DF}"/>
    <cellStyle name="Currency 4 6 2 4 4" xfId="30029" xr:uid="{8DDC0C0A-0576-413A-A87E-09C0201918F9}"/>
    <cellStyle name="Currency 4 6 2 5" xfId="1929" xr:uid="{00000000-0005-0000-0000-0000B9030000}"/>
    <cellStyle name="Currency 4 6 2 5 2" xfId="23050" xr:uid="{DEB66FCC-EAF6-49BE-BE1E-44208B92D060}"/>
    <cellStyle name="Currency 4 6 2 5 3" xfId="25805" xr:uid="{450EC3BB-E536-4A0F-ADBB-326E1FBE7306}"/>
    <cellStyle name="Currency 4 6 2 6" xfId="4142" xr:uid="{6809CE90-3BD2-4B14-B987-2478FE084EC5}"/>
    <cellStyle name="Currency 4 6 2 6 2" xfId="8914" xr:uid="{BF742BF3-4A54-4718-BBA4-B70ABFCB325F}"/>
    <cellStyle name="Currency 4 6 2 6 2 2" xfId="19294" xr:uid="{5AEACD83-2843-4E92-9040-B7E679159810}"/>
    <cellStyle name="Currency 4 6 2 6 3" xfId="11747" xr:uid="{A514B5F4-9004-4CED-84F6-59A48E97A795}"/>
    <cellStyle name="Currency 4 6 2 6 3 2" xfId="22127" xr:uid="{6ECBD18E-EA1B-4676-AF35-72C30BB44837}"/>
    <cellStyle name="Currency 4 6 2 6 4" xfId="26526" xr:uid="{AC3EA581-D422-4D75-92EF-30FFC4170AA4}"/>
    <cellStyle name="Currency 4 6 2 6 5" xfId="26882" xr:uid="{73973956-B136-4DDB-A0F9-8C9BC541783A}"/>
    <cellStyle name="Currency 4 6 2 6 6" xfId="16461" xr:uid="{2B2A8B2D-56B9-4B2F-ACC8-74592709D082}"/>
    <cellStyle name="Currency 4 6 2 7" xfId="4962" xr:uid="{DC1DDCAA-438F-4D69-A3BE-2C2B2BF09732}"/>
    <cellStyle name="Currency 4 6 2 7 2" xfId="27132" xr:uid="{6E317467-9D0D-42C3-9EA7-11486512D191}"/>
    <cellStyle name="Currency 4 6 2 7 3" xfId="26147" xr:uid="{D0347F24-C2A8-4668-BC74-81112063EE9F}"/>
    <cellStyle name="Currency 4 6 2 7 4" xfId="14257" xr:uid="{608F617D-8CC8-4305-BB38-54EA70AEDA53}"/>
    <cellStyle name="Currency 4 6 2 8" xfId="6710" xr:uid="{F62F604B-18CC-4DDC-B82F-9B55E4F25239}"/>
    <cellStyle name="Currency 4 6 2 8 2" xfId="17090" xr:uid="{C4A721BE-FE4D-496E-98CD-FD18782DD36D}"/>
    <cellStyle name="Currency 4 6 2 9" xfId="9543" xr:uid="{69CFD19C-2246-45B2-9FE6-6E2A756EAC3A}"/>
    <cellStyle name="Currency 4 6 2 9 2" xfId="19923" xr:uid="{DB01D7A8-7C61-4D43-9903-A09A922AE58A}"/>
    <cellStyle name="Currency 4 6 3" xfId="581" xr:uid="{00000000-0005-0000-0000-0000BA030000}"/>
    <cellStyle name="Currency 4 6 3 10" xfId="13625" xr:uid="{E2B005EC-0FC7-4563-9527-17FDC2EF4E14}"/>
    <cellStyle name="Currency 4 6 3 2" xfId="1936" xr:uid="{00000000-0005-0000-0000-0000BB030000}"/>
    <cellStyle name="Currency 4 6 3 2 2" xfId="24890" xr:uid="{C36765B5-20D3-4E36-850B-6ABAEC0FF880}"/>
    <cellStyle name="Currency 4 6 3 2 2 2" xfId="29793" xr:uid="{5BD17850-E81F-4D87-8CFA-6F1B58B55BE2}"/>
    <cellStyle name="Currency 4 6 3 2 2 2 2" xfId="30873" xr:uid="{4106EB6B-C055-4934-8903-1EC3CEE1C66A}"/>
    <cellStyle name="Currency 4 6 3 2 3" xfId="23227" xr:uid="{2C26A46C-6DAC-4B8D-A2CE-FB3895391873}"/>
    <cellStyle name="Currency 4 6 3 2 3 2" xfId="27864" xr:uid="{10E1699B-2241-47D5-9787-3D9730D666CE}"/>
    <cellStyle name="Currency 4 6 3 2 4" xfId="30069" xr:uid="{C6C642F4-8913-48F4-A9F0-7CC515AFA269}"/>
    <cellStyle name="Currency 4 6 3 3" xfId="1937" xr:uid="{00000000-0005-0000-0000-0000BC030000}"/>
    <cellStyle name="Currency 4 6 3 4" xfId="1935" xr:uid="{00000000-0005-0000-0000-0000BD030000}"/>
    <cellStyle name="Currency 4 6 3 4 2" xfId="27207" xr:uid="{76CF2D70-31C2-4FE1-8EE7-818EBE82C205}"/>
    <cellStyle name="Currency 4 6 3 4 3" xfId="28335" xr:uid="{32B145DB-C29E-4812-BF17-9D7B62B1F686}"/>
    <cellStyle name="Currency 4 6 3 5" xfId="4433" xr:uid="{8E2BD8CA-0D4D-4E62-BC0A-ED15E529F6CD}"/>
    <cellStyle name="Currency 4 6 3 5 2" xfId="9205" xr:uid="{0270927F-5680-4C53-B40F-53E15082B603}"/>
    <cellStyle name="Currency 4 6 3 5 2 2" xfId="19585" xr:uid="{0BB2AAF7-C416-498D-9B8B-9B560F3D4281}"/>
    <cellStyle name="Currency 4 6 3 5 2 3" xfId="31099" xr:uid="{61AF2E4D-FDA5-40C5-9E4A-57B74CB50473}"/>
    <cellStyle name="Currency 4 6 3 5 2 4" xfId="30872" xr:uid="{03009555-2AD8-4DBA-836C-59EF688A36D7}"/>
    <cellStyle name="Currency 4 6 3 5 3" xfId="12038" xr:uid="{AFFC388E-3DF7-4EFE-AAE8-CB07387570F2}"/>
    <cellStyle name="Currency 4 6 3 5 3 2" xfId="22418" xr:uid="{DE035A88-F17D-4998-A618-16A3E9A1EB7B}"/>
    <cellStyle name="Currency 4 6 3 5 4" xfId="28534" xr:uid="{6DF86680-28CD-4D06-9B04-0CF22F6BCB13}"/>
    <cellStyle name="Currency 4 6 3 5 5" xfId="27208" xr:uid="{6226D374-F607-49AC-91C2-FC30A724A561}"/>
    <cellStyle name="Currency 4 6 3 5 6" xfId="16752" xr:uid="{8022CEF5-0D2F-4278-A2EB-218C34FF6C4C}"/>
    <cellStyle name="Currency 4 6 3 6" xfId="4964" xr:uid="{4330E251-CD90-4B32-93FC-55EAA4CDFFD9}"/>
    <cellStyle name="Currency 4 6 3 6 2" xfId="28481" xr:uid="{215BA51B-A8B7-44C4-9585-F41E758D65E3}"/>
    <cellStyle name="Currency 4 6 3 6 3" xfId="28660" xr:uid="{9EB08D96-3FD3-47EA-B870-C504493DB19B}"/>
    <cellStyle name="Currency 4 6 3 6 4" xfId="14259" xr:uid="{60E90AF3-05F3-47F4-A189-98678D978807}"/>
    <cellStyle name="Currency 4 6 3 7" xfId="6712" xr:uid="{E7E018BF-333B-44B4-92CA-F7E2C56EB859}"/>
    <cellStyle name="Currency 4 6 3 7 2" xfId="17092" xr:uid="{D7F8E667-89B4-4688-B8FD-C186A76ABA1A}"/>
    <cellStyle name="Currency 4 6 3 8" xfId="9545" xr:uid="{5923932E-B7A2-4154-924A-867AD747AB75}"/>
    <cellStyle name="Currency 4 6 3 8 2" xfId="19925" xr:uid="{96D35695-3217-4658-B362-5229A795E688}"/>
    <cellStyle name="Currency 4 6 3 9" xfId="24329" xr:uid="{11F1C252-E24B-475A-A6CB-0594284AF6DE}"/>
    <cellStyle name="Currency 4 6 4" xfId="582" xr:uid="{00000000-0005-0000-0000-0000BE030000}"/>
    <cellStyle name="Currency 4 6 4 2" xfId="1939" xr:uid="{00000000-0005-0000-0000-0000BF030000}"/>
    <cellStyle name="Currency 4 6 4 2 2" xfId="24733" xr:uid="{F6B067B5-A3E8-44C1-A0BD-699CBD37ED89}"/>
    <cellStyle name="Currency 4 6 4 2 2 2" xfId="29805" xr:uid="{50A05FD2-552A-489D-921C-33EF4CB07C26}"/>
    <cellStyle name="Currency 4 6 4 2 2 2 2" xfId="30875" xr:uid="{20DD1A3A-4C66-426C-8AF0-5DD8ECADACD2}"/>
    <cellStyle name="Currency 4 6 4 2 3" xfId="22734" xr:uid="{49722CC7-D743-4F52-82C1-3F54B76E2373}"/>
    <cellStyle name="Currency 4 6 4 2 4" xfId="30045" xr:uid="{103C0001-4553-4204-B33E-FA357C6EA3AE}"/>
    <cellStyle name="Currency 4 6 4 3" xfId="1940" xr:uid="{00000000-0005-0000-0000-0000C0030000}"/>
    <cellStyle name="Currency 4 6 4 4" xfId="1938" xr:uid="{00000000-0005-0000-0000-0000C1030000}"/>
    <cellStyle name="Currency 4 6 4 5" xfId="4965" xr:uid="{E8104B68-60BF-44F6-A198-148619EA8402}"/>
    <cellStyle name="Currency 4 6 4 5 2" xfId="14260" xr:uid="{F993D79C-324D-4094-90E8-80912C5B10B5}"/>
    <cellStyle name="Currency 4 6 4 5 2 2" xfId="31120" xr:uid="{9BFE5A8D-C545-4F3A-8596-DCD99BE51191}"/>
    <cellStyle name="Currency 4 6 4 5 2 3" xfId="30874" xr:uid="{A064A3F5-5B54-4892-9309-AD84AB3D99CF}"/>
    <cellStyle name="Currency 4 6 4 6" xfId="6713" xr:uid="{B47C4504-D587-4D4B-A5E5-B5D92E7C2E97}"/>
    <cellStyle name="Currency 4 6 4 6 2" xfId="17093" xr:uid="{C233BEB7-DD31-4D3D-A7D9-62A75FCF85AD}"/>
    <cellStyle name="Currency 4 6 4 7" xfId="9546" xr:uid="{AB973561-B002-4343-AC5F-1462A0AC63B3}"/>
    <cellStyle name="Currency 4 6 4 7 2" xfId="19926" xr:uid="{F17DB19A-C246-4994-86EC-1CC8D02BB663}"/>
    <cellStyle name="Currency 4 6 4 8" xfId="24957" xr:uid="{F86C4079-2D3E-4067-BF88-768835AA9419}"/>
    <cellStyle name="Currency 4 6 4 9" xfId="13386" xr:uid="{FBE96D83-CC4B-4205-B350-C9D1F5359855}"/>
    <cellStyle name="Currency 4 6 5" xfId="1941" xr:uid="{00000000-0005-0000-0000-0000C2030000}"/>
    <cellStyle name="Currency 4 6 5 2" xfId="2574" xr:uid="{00000000-0005-0000-0000-0000BE020000}"/>
    <cellStyle name="Currency 4 6 5 2 2" xfId="7699" xr:uid="{F5D68F96-F0DA-4749-84B4-D6B389395435}"/>
    <cellStyle name="Currency 4 6 5 2 2 2" xfId="18079" xr:uid="{16F57B8C-289B-40FB-9E86-96BDD41AD2DE}"/>
    <cellStyle name="Currency 4 6 5 2 3" xfId="10532" xr:uid="{26C5C6E3-E275-4B47-AA68-731DCEF045DA}"/>
    <cellStyle name="Currency 4 6 5 2 3 2" xfId="20912" xr:uid="{343B79BB-FD30-4CBF-B8D2-4EADF47A6AD8}"/>
    <cellStyle name="Currency 4 6 5 2 4" xfId="15246" xr:uid="{60EFE88D-3491-47D8-A831-9D6B14B3372A}"/>
    <cellStyle name="Currency 4 6 5 2 5" xfId="30457" xr:uid="{E18A8C60-CC08-4E1E-A0CA-FB0ED894DFBA}"/>
    <cellStyle name="Currency 4 6 5 3" xfId="2085" xr:uid="{00000000-0005-0000-0000-0000C2030000}"/>
    <cellStyle name="Currency 4 6 5 4" xfId="5699" xr:uid="{7B617730-E9B4-416A-9358-07A6A410E9D6}"/>
    <cellStyle name="Currency 4 6 5 4 2" xfId="29852" xr:uid="{E0193312-E9E5-449A-AE34-3BA53CF5D6B0}"/>
    <cellStyle name="Currency 4 6 5 5" xfId="24700" xr:uid="{463D0040-66A8-4624-B6B9-13090BDD56A9}"/>
    <cellStyle name="Currency 4 6 5 6" xfId="12962" xr:uid="{BEAC7C64-E13E-4CCE-A360-392E2851F7F6}"/>
    <cellStyle name="Currency 4 6 6" xfId="1942" xr:uid="{00000000-0005-0000-0000-0000C3030000}"/>
    <cellStyle name="Currency 4 6 6 2" xfId="2298" xr:uid="{00000000-0005-0000-0000-0000B8020000}"/>
    <cellStyle name="Currency 4 6 6 2 2" xfId="7425" xr:uid="{3A032AAF-4944-4C9B-8E3F-725920A81EF8}"/>
    <cellStyle name="Currency 4 6 6 2 2 2" xfId="17805" xr:uid="{D7495DBE-760B-494D-B401-8FBC27B6F3E8}"/>
    <cellStyle name="Currency 4 6 6 2 3" xfId="10258" xr:uid="{4684E2E0-4CBE-4AA0-AC83-2A299CC44737}"/>
    <cellStyle name="Currency 4 6 6 2 3 2" xfId="20638" xr:uid="{B444816C-3FAE-4F49-BEE5-6B9562F8C546}"/>
    <cellStyle name="Currency 4 6 6 2 4" xfId="26427" xr:uid="{7CC14572-D99A-45ED-9A72-5F853AB95C6C}"/>
    <cellStyle name="Currency 4 6 6 2 5" xfId="27670" xr:uid="{50E25C06-2115-445B-B9B8-E34236366B27}"/>
    <cellStyle name="Currency 4 6 6 2 6" xfId="14972" xr:uid="{D3E9DC08-5AB2-4141-BCE7-79ABD7C17FC4}"/>
    <cellStyle name="Currency 4 6 6 3" xfId="3568" xr:uid="{00000000-0005-0000-0000-0000C3030000}"/>
    <cellStyle name="Currency 4 6 6 4" xfId="23615" xr:uid="{F73A3D5D-7C63-4474-93C8-2F8C85107F04}"/>
    <cellStyle name="Currency 4 6 6 4 2" xfId="29884" xr:uid="{99FEDB83-0EE7-41D5-884E-FFFD18F1BF1A}"/>
    <cellStyle name="Currency 4 6 6 5" xfId="30007" xr:uid="{1460142F-DF54-4A6F-A3ED-28B82CD6A1AD}"/>
    <cellStyle name="Currency 4 6 7" xfId="1928" xr:uid="{00000000-0005-0000-0000-0000C4030000}"/>
    <cellStyle name="Currency 4 6 7 2" xfId="28518" xr:uid="{2B3A5AD4-3B72-4F07-A3C7-D11D3D3B1C66}"/>
    <cellStyle name="Currency 4 6 7 3" xfId="27211" xr:uid="{5F1C9F25-9141-46C1-A1B3-03D885C2C8D1}"/>
    <cellStyle name="Currency 4 6 8" xfId="3887" xr:uid="{321DE718-E9DD-4CC6-9A43-BD6F7C64AB7F}"/>
    <cellStyle name="Currency 4 6 8 2" xfId="8719" xr:uid="{AD18585E-0449-46B3-922D-ACB393122CAA}"/>
    <cellStyle name="Currency 4 6 8 2 2" xfId="19099" xr:uid="{4D1C51FA-2DFF-4B0C-A693-C516D66EA62D}"/>
    <cellStyle name="Currency 4 6 8 3" xfId="11552" xr:uid="{1F5E6A13-92D4-46EC-9A46-2A9CB594B694}"/>
    <cellStyle name="Currency 4 6 8 3 2" xfId="21932" xr:uid="{A633267D-7F4D-48B2-A353-1F07ACD67AB0}"/>
    <cellStyle name="Currency 4 6 8 4" xfId="27778" xr:uid="{DA6FD5AD-9B55-4E2B-B7EA-D19834A23184}"/>
    <cellStyle name="Currency 4 6 8 5" xfId="28437" xr:uid="{BD2F0D9E-4719-4DF7-87A2-968EC5181914}"/>
    <cellStyle name="Currency 4 6 8 6" xfId="16266" xr:uid="{0A23D878-012A-4A19-A859-A12D6AEE8510}"/>
    <cellStyle name="Currency 4 6 9" xfId="4961" xr:uid="{DE7EAA6F-BFD6-4F03-B088-0A8D226152DC}"/>
    <cellStyle name="Currency 4 6 9 2" xfId="27119" xr:uid="{06CA89B7-6312-4E86-9D6C-FD22CC4C758E}"/>
    <cellStyle name="Currency 4 6 9 3" xfId="25949" xr:uid="{E0EC0313-2058-4B8D-B267-99353C57F5E2}"/>
    <cellStyle name="Currency 4 6 9 4" xfId="14256" xr:uid="{7833206C-B6D0-426E-BE34-4FCBBBB89811}"/>
    <cellStyle name="Currency 4 7" xfId="583" xr:uid="{00000000-0005-0000-0000-0000C5030000}"/>
    <cellStyle name="Currency 4 7 10" xfId="9547" xr:uid="{01959434-F34D-4B0B-8F37-8B08E578F8AF}"/>
    <cellStyle name="Currency 4 7 10 2" xfId="19927" xr:uid="{FA30C7BA-0903-4083-8A76-27524D961128}"/>
    <cellStyle name="Currency 4 7 11" xfId="24123" xr:uid="{3B9E7350-C702-438E-80B8-77257FFCE4AC}"/>
    <cellStyle name="Currency 4 7 12" xfId="12531" xr:uid="{D0B25670-A4FD-4425-B6FA-B3AA34ED777F}"/>
    <cellStyle name="Currency 4 7 2" xfId="584" xr:uid="{00000000-0005-0000-0000-0000C6030000}"/>
    <cellStyle name="Currency 4 7 2 2" xfId="1945" xr:uid="{00000000-0005-0000-0000-0000C7030000}"/>
    <cellStyle name="Currency 4 7 2 2 2" xfId="2886" xr:uid="{00000000-0005-0000-0000-0000C1020000}"/>
    <cellStyle name="Currency 4 7 2 2 2 2" xfId="8003" xr:uid="{6B603E88-43AA-46D0-B30C-7C5E2BA0DCA6}"/>
    <cellStyle name="Currency 4 7 2 2 2 2 2" xfId="18383" xr:uid="{3104BB23-EFDE-4A36-BB1E-E3882DCC46F1}"/>
    <cellStyle name="Currency 4 7 2 2 2 2 2 2" xfId="31139" xr:uid="{2D7C246A-68B7-4CFD-A4B1-20F461BF2A36}"/>
    <cellStyle name="Currency 4 7 2 2 2 2 2 3" xfId="30876" xr:uid="{58998F0B-85AE-486C-A382-95439DE4F342}"/>
    <cellStyle name="Currency 4 7 2 2 2 3" xfId="10836" xr:uid="{0B57C376-07B2-4A4E-8EC5-44E61586E5AF}"/>
    <cellStyle name="Currency 4 7 2 2 2 3 2" xfId="21216" xr:uid="{57CDE2AC-2F0C-4449-821A-49DD0ACB7F52}"/>
    <cellStyle name="Currency 4 7 2 2 2 4" xfId="27605" xr:uid="{B2E46E50-9B9F-44C6-AFD4-8A5B5F6A0169}"/>
    <cellStyle name="Currency 4 7 2 2 2 5" xfId="28028" xr:uid="{553B760F-710B-46B0-B275-FCB41B94D847}"/>
    <cellStyle name="Currency 4 7 2 2 2 6" xfId="15550" xr:uid="{9237B366-6A9D-4927-9B96-8F59977269B7}"/>
    <cellStyle name="Currency 4 7 2 2 3" xfId="3675" xr:uid="{00000000-0005-0000-0000-0000C7030000}"/>
    <cellStyle name="Currency 4 7 2 2 4" xfId="5700" xr:uid="{22D5A381-C581-4E10-97AC-9DBF758EBF8B}"/>
    <cellStyle name="Currency 4 7 2 2 4 2" xfId="29770" xr:uid="{0C7B32D4-BB29-4F76-8B8A-FD0BCD18A388}"/>
    <cellStyle name="Currency 4 7 2 2 5" xfId="23225" xr:uid="{AAE7014B-67D7-4C40-B0E9-01940099DFC8}"/>
    <cellStyle name="Currency 4 7 2 2 6" xfId="13387" xr:uid="{79982C24-3858-4D30-A106-E097CF27C8FA}"/>
    <cellStyle name="Currency 4 7 2 3" xfId="1946" xr:uid="{00000000-0005-0000-0000-0000C8030000}"/>
    <cellStyle name="Currency 4 7 2 3 2" xfId="22779" xr:uid="{C881F5B4-F3A9-4ED8-B9EF-E79DA3E8F815}"/>
    <cellStyle name="Currency 4 7 2 3 2 2" xfId="30877" xr:uid="{46A40648-E8C7-46BB-B02E-964BBBAC44C8}"/>
    <cellStyle name="Currency 4 7 2 3 2 3" xfId="30559" xr:uid="{7FB00D90-5EFF-407A-A2EE-BCB114692E06}"/>
    <cellStyle name="Currency 4 7 2 3 3" xfId="24175" xr:uid="{26544DD9-D091-4B2C-811F-DB5F89FFB9E2}"/>
    <cellStyle name="Currency 4 7 2 3 4" xfId="30046" xr:uid="{03F34DAA-9662-4CDA-B389-E9B2513FC7EF}"/>
    <cellStyle name="Currency 4 7 2 3 5" xfId="29666" xr:uid="{B1A5471A-E9DF-4A58-98F4-687E63BF72A9}"/>
    <cellStyle name="Currency 4 7 2 4" xfId="1944" xr:uid="{00000000-0005-0000-0000-0000C9030000}"/>
    <cellStyle name="Currency 4 7 2 4 2" xfId="27767" xr:uid="{35AA840F-E0D9-4801-A904-7666944D530D}"/>
    <cellStyle name="Currency 4 7 2 4 2 2" xfId="30878" xr:uid="{1515B294-8235-40E8-A6B4-154D4660E385}"/>
    <cellStyle name="Currency 4 7 2 4 2 3" xfId="30594" xr:uid="{1E8B89AC-8DA1-43FC-A4C2-8D0D6782A5B1}"/>
    <cellStyle name="Currency 4 7 2 4 3" xfId="27555" xr:uid="{309E2BD4-6415-423E-9A3A-269217115A99}"/>
    <cellStyle name="Currency 4 7 2 5" xfId="4967" xr:uid="{9BE4CE84-067E-4295-A27D-905C278DD623}"/>
    <cellStyle name="Currency 4 7 2 5 2" xfId="26373" xr:uid="{3D365F35-CF2A-4441-B8D2-A563921F7C70}"/>
    <cellStyle name="Currency 4 7 2 5 3" xfId="28209" xr:uid="{C26C9849-AAC5-4C2E-BD2A-17A120A28152}"/>
    <cellStyle name="Currency 4 7 2 5 4" xfId="14262" xr:uid="{15504211-C8FB-48E3-ABE1-52F60A82B2EA}"/>
    <cellStyle name="Currency 4 7 2 5 5" xfId="30616" xr:uid="{21AA2613-708A-4885-9EF8-F8F95C75AC44}"/>
    <cellStyle name="Currency 4 7 2 6" xfId="6715" xr:uid="{BEB38E83-4F2F-4E06-B525-7C7B913DDC00}"/>
    <cellStyle name="Currency 4 7 2 6 2" xfId="27672" xr:uid="{B3B20FE0-6D17-420D-A700-4AF685066E12}"/>
    <cellStyle name="Currency 4 7 2 6 3" xfId="27317" xr:uid="{783F09BB-E3D5-4BB4-AAF7-C9480B15745D}"/>
    <cellStyle name="Currency 4 7 2 6 4" xfId="17095" xr:uid="{86F38118-6FB7-423B-811B-008EFB0E9E1C}"/>
    <cellStyle name="Currency 4 7 2 7" xfId="9548" xr:uid="{873BF6CA-07A0-4CE0-A052-DE6BD5390744}"/>
    <cellStyle name="Currency 4 7 2 7 2" xfId="19928" xr:uid="{AB1AAE0F-D698-4FBA-AF06-EF0C6B5B4929}"/>
    <cellStyle name="Currency 4 7 2 8" xfId="22885" xr:uid="{EF53D26A-A562-47AF-9875-D9B1DACB83A1}"/>
    <cellStyle name="Currency 4 7 2 9" xfId="12689" xr:uid="{7A29D792-EFEE-4E6D-BDD9-6CAF58E6AD12}"/>
    <cellStyle name="Currency 4 7 3" xfId="585" xr:uid="{00000000-0005-0000-0000-0000CA030000}"/>
    <cellStyle name="Currency 4 7 3 2" xfId="1948" xr:uid="{00000000-0005-0000-0000-0000CB030000}"/>
    <cellStyle name="Currency 4 7 3 2 2" xfId="28433" xr:uid="{B4A62C14-DA6C-4FEF-A267-1F04A97C9276}"/>
    <cellStyle name="Currency 4 7 3 2 2 2" xfId="30880" xr:uid="{0702549B-AD85-4AE4-A433-868C879C86F7}"/>
    <cellStyle name="Currency 4 7 3 2 2 3" xfId="30607" xr:uid="{A38BBF4E-F180-48DE-B4A0-4A2613B2FFB9}"/>
    <cellStyle name="Currency 4 7 3 2 3" xfId="27994" xr:uid="{B87E3442-56D6-4DE3-9FCB-CCFCEF4BF84C}"/>
    <cellStyle name="Currency 4 7 3 3" xfId="1949" xr:uid="{00000000-0005-0000-0000-0000CC030000}"/>
    <cellStyle name="Currency 4 7 3 4" xfId="1947" xr:uid="{00000000-0005-0000-0000-0000CD030000}"/>
    <cellStyle name="Currency 4 7 3 5" xfId="4968" xr:uid="{AA653B47-EB77-473A-AE3F-55E72BE8DAE9}"/>
    <cellStyle name="Currency 4 7 3 5 2" xfId="26652" xr:uid="{F73D796E-D2FC-4D1D-804E-0483698AE38C}"/>
    <cellStyle name="Currency 4 7 3 5 2 2" xfId="31181" xr:uid="{60D792DD-C0A3-4059-B1B7-EE8D93B21A3E}"/>
    <cellStyle name="Currency 4 7 3 5 2 3" xfId="30879" xr:uid="{965771F9-B135-4B0F-888D-B2C2DB99A4E6}"/>
    <cellStyle name="Currency 4 7 3 5 3" xfId="27688" xr:uid="{3C6439A3-0637-4EC0-A383-FC5F4D8D1E46}"/>
    <cellStyle name="Currency 4 7 3 5 4" xfId="14263" xr:uid="{003F3429-F97A-40D6-994C-FCB7138F97CF}"/>
    <cellStyle name="Currency 4 7 3 6" xfId="6716" xr:uid="{19B11A2C-F7D2-418F-B52D-2DFDE34271BB}"/>
    <cellStyle name="Currency 4 7 3 6 2" xfId="17096" xr:uid="{62A2C9DA-8A04-4F2E-BAA4-FE6F50340982}"/>
    <cellStyle name="Currency 4 7 3 7" xfId="9549" xr:uid="{F966EB47-0C3E-4CAD-B1A0-0DDDE86F84C8}"/>
    <cellStyle name="Currency 4 7 3 7 2" xfId="19929" xr:uid="{CF16DF1A-19C2-439F-89B1-FE7280222081}"/>
    <cellStyle name="Currency 4 7 3 8" xfId="24320" xr:uid="{9F439C94-388B-49EA-AE61-E9EB10CD7F2D}"/>
    <cellStyle name="Currency 4 7 3 9" xfId="13115" xr:uid="{59F93EE0-36F1-41C3-BE48-868E13347F87}"/>
    <cellStyle name="Currency 4 7 4" xfId="1950" xr:uid="{00000000-0005-0000-0000-0000CE030000}"/>
    <cellStyle name="Currency 4 7 4 2" xfId="2299" xr:uid="{00000000-0005-0000-0000-0000BF020000}"/>
    <cellStyle name="Currency 4 7 4 2 2" xfId="7426" xr:uid="{E48ED43D-F5C3-466C-8932-8EA701B06B69}"/>
    <cellStyle name="Currency 4 7 4 2 2 2" xfId="17806" xr:uid="{021EBDA7-4A55-4B1A-8E08-9A45AC1DAE19}"/>
    <cellStyle name="Currency 4 7 4 2 2 2 2" xfId="31129" xr:uid="{5CB58FDC-842F-4366-B972-CDDC1BFA162B}"/>
    <cellStyle name="Currency 4 7 4 2 2 2 3" xfId="30881" xr:uid="{89EB998A-6F45-4617-8268-95C9947F0B85}"/>
    <cellStyle name="Currency 4 7 4 2 3" xfId="10259" xr:uid="{5F500F5C-9323-4E28-A82A-5EE59E6F1C0D}"/>
    <cellStyle name="Currency 4 7 4 2 3 2" xfId="20639" xr:uid="{7905FF4E-937E-4733-8C99-F1A3D0F00B32}"/>
    <cellStyle name="Currency 4 7 4 2 4" xfId="26106" xr:uid="{78E47DCE-5F4E-4AD3-BF2E-A24265D35436}"/>
    <cellStyle name="Currency 4 7 4 2 5" xfId="25920" xr:uid="{60C943FF-852C-4686-A2F2-471DCBB227B8}"/>
    <cellStyle name="Currency 4 7 4 2 6" xfId="14973" xr:uid="{2C1DD2A8-26E0-4FA0-850F-EB722BC0EC15}"/>
    <cellStyle name="Currency 4 7 4 3" xfId="3637" xr:uid="{00000000-0005-0000-0000-0000CE030000}"/>
    <cellStyle name="Currency 4 7 4 4" xfId="24132" xr:uid="{C3AEE799-7253-4F20-A455-E163AF421BCE}"/>
    <cellStyle name="Currency 4 7 4 4 2" xfId="29740" xr:uid="{424C1383-0C0A-4A87-94FC-0B530D5B9FC1}"/>
    <cellStyle name="Currency 4 7 4 5" xfId="29853" xr:uid="{83D46F38-F5C3-4492-BE02-3C9E29784F87}"/>
    <cellStyle name="Currency 4 7 4 6" xfId="29995" xr:uid="{D5B75D03-C87F-4FB3-9F1A-AC55BC0986B3}"/>
    <cellStyle name="Currency 4 7 5" xfId="1951" xr:uid="{00000000-0005-0000-0000-0000CF030000}"/>
    <cellStyle name="Currency 4 7 5 2" xfId="25268" xr:uid="{CDE00D5B-E828-41FA-A68A-9B3CE7066B15}"/>
    <cellStyle name="Currency 4 7 5 2 2" xfId="29733" xr:uid="{6772595D-F27B-4705-AC0E-A786A7A8AE55}"/>
    <cellStyle name="Currency 4 7 5 2 2 2" xfId="30882" xr:uid="{1E6F16AA-3248-4BCF-B673-DB6874B6D555}"/>
    <cellStyle name="Currency 4 7 5 3" xfId="25600" xr:uid="{6CD831BA-6D09-4C68-9F08-905171E640CA}"/>
    <cellStyle name="Currency 4 7 5 4" xfId="30030" xr:uid="{540ADC2A-6053-4F65-B211-C07661CCB067}"/>
    <cellStyle name="Currency 4 7 6" xfId="1943" xr:uid="{00000000-0005-0000-0000-0000D0030000}"/>
    <cellStyle name="Currency 4 7 6 2" xfId="26143" xr:uid="{D0C1945C-72AA-4573-AA8D-1633DBEA2CAD}"/>
    <cellStyle name="Currency 4 7 6 2 2" xfId="30883" xr:uid="{BD05442E-4299-43AF-92D8-BA01610430CE}"/>
    <cellStyle name="Currency 4 7 6 2 3" xfId="30593" xr:uid="{D3EEBA4A-4BA4-4D6E-A7B4-E64301858765}"/>
    <cellStyle name="Currency 4 7 6 3" xfId="26611" xr:uid="{80965D0B-9059-4A46-AB05-60F1B5BE61C6}"/>
    <cellStyle name="Currency 4 7 7" xfId="3888" xr:uid="{3CBD11E9-3EFC-4C96-87B7-EE0635EA82F6}"/>
    <cellStyle name="Currency 4 7 7 2" xfId="8720" xr:uid="{C09B8340-DE6C-4EA8-BFDB-E3BDAC3AEDB5}"/>
    <cellStyle name="Currency 4 7 7 2 2" xfId="28968" xr:uid="{DA69CAC2-1877-47CD-8950-A4DBE86E05FA}"/>
    <cellStyle name="Currency 4 7 7 2 3" xfId="26339" xr:uid="{3095DECA-ABD6-4A11-BFFB-415C87BB631B}"/>
    <cellStyle name="Currency 4 7 7 2 4" xfId="19100" xr:uid="{844FAEA3-8AE7-4FF2-9811-CD15EE833D2C}"/>
    <cellStyle name="Currency 4 7 7 3" xfId="11553" xr:uid="{520FC835-1AC3-4133-BB04-81EC5AF58F3A}"/>
    <cellStyle name="Currency 4 7 7 3 2" xfId="21933" xr:uid="{56B72C26-D985-4269-A376-6B44A11A5B02}"/>
    <cellStyle name="Currency 4 7 7 4" xfId="26171" xr:uid="{19CA4702-B36A-4E5B-BA4B-964627BCA4F1}"/>
    <cellStyle name="Currency 4 7 7 5" xfId="16267" xr:uid="{76069791-02B8-4769-971D-31681C043604}"/>
    <cellStyle name="Currency 4 7 8" xfId="4966" xr:uid="{E34E299F-AD46-449C-B1A5-51BB76C325C5}"/>
    <cellStyle name="Currency 4 7 8 2" xfId="26217" xr:uid="{110CC1CA-6673-4FEF-9546-96A44FD1D013}"/>
    <cellStyle name="Currency 4 7 8 3" xfId="26111" xr:uid="{13470DEA-F8EA-4EC0-8163-E6E509DC569E}"/>
    <cellStyle name="Currency 4 7 8 4" xfId="14261" xr:uid="{7183D54A-FE39-464F-AC51-ABB77E7320DC}"/>
    <cellStyle name="Currency 4 7 9" xfId="6714" xr:uid="{7A444773-9948-4586-8685-1453BE4EF030}"/>
    <cellStyle name="Currency 4 7 9 2" xfId="27941" xr:uid="{4F70E5F3-9058-4E7A-A4A6-D7B8B9CB4522}"/>
    <cellStyle name="Currency 4 7 9 3" xfId="25931" xr:uid="{E8AB6CF0-D2D9-41EE-B58D-ECFE27D21A7A}"/>
    <cellStyle name="Currency 4 7 9 4" xfId="17094" xr:uid="{EB6CB191-D83A-4A53-B2B2-AF23D0F26A38}"/>
    <cellStyle name="Currency 4 8" xfId="586" xr:uid="{00000000-0005-0000-0000-0000D1030000}"/>
    <cellStyle name="Currency 4 8 10" xfId="9550" xr:uid="{518031D6-4FCB-461D-A0DD-8E4DEA690AE2}"/>
    <cellStyle name="Currency 4 8 10 2" xfId="19930" xr:uid="{184D2E45-1BC4-44DB-8F5B-2B1B1E655BD7}"/>
    <cellStyle name="Currency 4 8 11" xfId="24278" xr:uid="{A45ACE86-53A0-47D8-AFEE-FA1132DBDB5D}"/>
    <cellStyle name="Currency 4 8 12" xfId="12532" xr:uid="{25638229-E1F6-4AC6-B86C-513FAE2764DF}"/>
    <cellStyle name="Currency 4 8 2" xfId="587" xr:uid="{00000000-0005-0000-0000-0000D2030000}"/>
    <cellStyle name="Currency 4 8 2 2" xfId="1954" xr:uid="{00000000-0005-0000-0000-0000D3030000}"/>
    <cellStyle name="Currency 4 8 2 2 2" xfId="2887" xr:uid="{00000000-0005-0000-0000-0000C5020000}"/>
    <cellStyle name="Currency 4 8 2 2 2 2" xfId="8004" xr:uid="{E548F0CD-450D-4E66-B747-E1F07B4CE89B}"/>
    <cellStyle name="Currency 4 8 2 2 2 2 2" xfId="18384" xr:uid="{AA0CD93F-8B9E-48DE-BC3E-C028EAF890B7}"/>
    <cellStyle name="Currency 4 8 2 2 2 2 2 2" xfId="31140" xr:uid="{AAC7DD63-F3B0-4EA7-A2AB-A56CAF05FE90}"/>
    <cellStyle name="Currency 4 8 2 2 2 2 2 3" xfId="30884" xr:uid="{27A2AC4E-6837-47B5-B15A-55F5344721D7}"/>
    <cellStyle name="Currency 4 8 2 2 2 3" xfId="10837" xr:uid="{FB0535CB-6403-4CD1-BBC9-99FE07A18266}"/>
    <cellStyle name="Currency 4 8 2 2 2 3 2" xfId="21217" xr:uid="{D31FD4FE-8859-499C-A08A-C800879E72ED}"/>
    <cellStyle name="Currency 4 8 2 2 2 4" xfId="27568" xr:uid="{5E9F9818-4E59-4FD4-AE8B-AAB6D387220B}"/>
    <cellStyle name="Currency 4 8 2 2 2 5" xfId="26664" xr:uid="{EED42D54-F4B2-462E-AAA6-BE60A2E7D909}"/>
    <cellStyle name="Currency 4 8 2 2 2 6" xfId="15551" xr:uid="{3D7AB569-1D06-4E43-90FC-96E2AEDF0612}"/>
    <cellStyle name="Currency 4 8 2 2 3" xfId="3564" xr:uid="{00000000-0005-0000-0000-0000D3030000}"/>
    <cellStyle name="Currency 4 8 2 2 4" xfId="5701" xr:uid="{887A2B17-B989-4808-B3BE-25836BED9DF9}"/>
    <cellStyle name="Currency 4 8 2 2 4 2" xfId="29771" xr:uid="{2A63CC11-416D-448A-B04D-B1999AFE4288}"/>
    <cellStyle name="Currency 4 8 2 2 5" xfId="24341" xr:uid="{538A3F27-62A4-40A7-AE9E-6B0991C0545A}"/>
    <cellStyle name="Currency 4 8 2 2 6" xfId="13388" xr:uid="{0891E334-E200-4194-AB74-154CC4C3C0A4}"/>
    <cellStyle name="Currency 4 8 2 3" xfId="1955" xr:uid="{00000000-0005-0000-0000-0000D4030000}"/>
    <cellStyle name="Currency 4 8 2 3 2" xfId="23760" xr:uid="{4167CAEE-D7F3-4B74-BE25-2A71A9085DE6}"/>
    <cellStyle name="Currency 4 8 2 3 2 2" xfId="30885" xr:uid="{757A3CB7-1C55-4D56-B945-482D3CE86FCE}"/>
    <cellStyle name="Currency 4 8 2 3 2 3" xfId="30560" xr:uid="{1C10DF34-CC59-4FAB-BE80-EACF5A93CA72}"/>
    <cellStyle name="Currency 4 8 2 3 3" xfId="23120" xr:uid="{1602DC18-E900-4AE9-A316-7D2565CB3207}"/>
    <cellStyle name="Currency 4 8 2 3 4" xfId="30047" xr:uid="{1CDABCE1-0483-422E-A6D0-DA2E0546B955}"/>
    <cellStyle name="Currency 4 8 2 3 5" xfId="29667" xr:uid="{791DC7EE-5FE3-4AE5-8D27-7C884F499AE2}"/>
    <cellStyle name="Currency 4 8 2 4" xfId="1953" xr:uid="{00000000-0005-0000-0000-0000D5030000}"/>
    <cellStyle name="Currency 4 8 2 4 2" xfId="28681" xr:uid="{83965D3F-0DFF-4118-9460-A46F81EC8DEC}"/>
    <cellStyle name="Currency 4 8 2 4 2 2" xfId="30886" xr:uid="{6A9CCD15-757E-42F7-A126-7DE3F6BF7048}"/>
    <cellStyle name="Currency 4 8 2 4 2 3" xfId="30596" xr:uid="{A308E91F-CE51-4207-A946-3A96D42EA8B7}"/>
    <cellStyle name="Currency 4 8 2 4 3" xfId="28188" xr:uid="{6E725EBC-1C03-473F-9833-307F8ED7DBCB}"/>
    <cellStyle name="Currency 4 8 2 5" xfId="4970" xr:uid="{FE49F526-4A03-4D67-942E-39B9CEE06BC7}"/>
    <cellStyle name="Currency 4 8 2 5 2" xfId="27186" xr:uid="{CCEF0CE8-ED12-41CC-A5DA-75CBBE495874}"/>
    <cellStyle name="Currency 4 8 2 5 3" xfId="25833" xr:uid="{1E7BBEEA-1730-44BA-8B2F-82CB56AA59C3}"/>
    <cellStyle name="Currency 4 8 2 5 4" xfId="14265" xr:uid="{5C96AFE2-855B-4472-BA64-DE3E33E7118E}"/>
    <cellStyle name="Currency 4 8 2 5 5" xfId="30639" xr:uid="{145C9633-4B64-48AF-8723-20B8C3906735}"/>
    <cellStyle name="Currency 4 8 2 6" xfId="6718" xr:uid="{3D58F211-A727-433E-A8B3-2D8FC8B20216}"/>
    <cellStyle name="Currency 4 8 2 6 2" xfId="28001" xr:uid="{D57B6D92-A933-4D4A-83E2-10FE3DE01E32}"/>
    <cellStyle name="Currency 4 8 2 6 3" xfId="26501" xr:uid="{A2D3AB61-87CE-41E9-8B2B-F2F8BFB69031}"/>
    <cellStyle name="Currency 4 8 2 6 4" xfId="17098" xr:uid="{0AA9968E-AC9E-442A-8CB7-C801B0D797A3}"/>
    <cellStyle name="Currency 4 8 2 7" xfId="9551" xr:uid="{8098CF5B-4973-49BE-8D14-5AB93CF6AA1E}"/>
    <cellStyle name="Currency 4 8 2 7 2" xfId="19931" xr:uid="{07DD1F18-8F7C-4C8C-AE04-17172020A973}"/>
    <cellStyle name="Currency 4 8 2 8" xfId="24219" xr:uid="{D229254F-E064-430C-BF8B-3F30208DFEBF}"/>
    <cellStyle name="Currency 4 8 2 9" xfId="12690" xr:uid="{C192F418-C48E-4364-A551-71DCACA3D032}"/>
    <cellStyle name="Currency 4 8 3" xfId="588" xr:uid="{00000000-0005-0000-0000-0000D6030000}"/>
    <cellStyle name="Currency 4 8 3 2" xfId="1957" xr:uid="{00000000-0005-0000-0000-0000D7030000}"/>
    <cellStyle name="Currency 4 8 3 2 2" xfId="28584" xr:uid="{7EA758D2-EF56-4EBA-A852-ECFF349D9C77}"/>
    <cellStyle name="Currency 4 8 3 2 2 2" xfId="30888" xr:uid="{6B43E411-504A-48A0-881D-A4CB093416FC}"/>
    <cellStyle name="Currency 4 8 3 2 2 3" xfId="30608" xr:uid="{E9C158B3-78D8-4AF3-8BD1-0F4A0B4EB020}"/>
    <cellStyle name="Currency 4 8 3 2 3" xfId="28377" xr:uid="{2BDE907B-0B78-4F02-BEEA-9C16113F20AA}"/>
    <cellStyle name="Currency 4 8 3 3" xfId="1958" xr:uid="{00000000-0005-0000-0000-0000D8030000}"/>
    <cellStyle name="Currency 4 8 3 4" xfId="1956" xr:uid="{00000000-0005-0000-0000-0000D9030000}"/>
    <cellStyle name="Currency 4 8 3 5" xfId="4971" xr:uid="{1B67C4BD-FEAB-4343-81B0-70E336F834C2}"/>
    <cellStyle name="Currency 4 8 3 5 2" xfId="27524" xr:uid="{933B019B-A4E7-43F1-BD1A-DA7B8BE0F85B}"/>
    <cellStyle name="Currency 4 8 3 5 2 2" xfId="31194" xr:uid="{1FA06368-9692-4F87-BA84-A8F7113127B3}"/>
    <cellStyle name="Currency 4 8 3 5 2 3" xfId="30887" xr:uid="{74CDC86A-7890-43A0-9099-81F98F0722EF}"/>
    <cellStyle name="Currency 4 8 3 5 3" xfId="26319" xr:uid="{FB2441D9-4696-44F3-B408-41CC938A49F8}"/>
    <cellStyle name="Currency 4 8 3 5 4" xfId="14266" xr:uid="{DE8D23D6-F8F1-4D45-8451-54228F7AAD04}"/>
    <cellStyle name="Currency 4 8 3 6" xfId="6719" xr:uid="{C23168E2-68BC-429D-9D04-F8821D43FD9B}"/>
    <cellStyle name="Currency 4 8 3 6 2" xfId="17099" xr:uid="{84173598-8D21-4CAF-A027-41BC34BC5835}"/>
    <cellStyle name="Currency 4 8 3 7" xfId="9552" xr:uid="{9FBCFA64-336F-422C-9C68-0F81301671C2}"/>
    <cellStyle name="Currency 4 8 3 7 2" xfId="19932" xr:uid="{CC8E98EB-A85B-4F27-BEB5-132F1C32EB97}"/>
    <cellStyle name="Currency 4 8 3 8" xfId="25286" xr:uid="{79F85939-2849-403A-99CB-8B646D555D1A}"/>
    <cellStyle name="Currency 4 8 3 9" xfId="13116" xr:uid="{8288B027-EE5F-4543-886C-BA48309EFD97}"/>
    <cellStyle name="Currency 4 8 4" xfId="1959" xr:uid="{00000000-0005-0000-0000-0000DA030000}"/>
    <cellStyle name="Currency 4 8 4 2" xfId="2300" xr:uid="{00000000-0005-0000-0000-0000C3020000}"/>
    <cellStyle name="Currency 4 8 4 2 2" xfId="7427" xr:uid="{AF1ECB60-ACC3-4E29-8CD9-99C548D0A883}"/>
    <cellStyle name="Currency 4 8 4 2 2 2" xfId="17807" xr:uid="{FC9917A7-7396-417E-BADB-979A351E7805}"/>
    <cellStyle name="Currency 4 8 4 2 2 2 2" xfId="31130" xr:uid="{1050FCCF-014F-4A61-8409-ABEAF81E4B6C}"/>
    <cellStyle name="Currency 4 8 4 2 2 2 3" xfId="30889" xr:uid="{FC86CB32-E70B-4812-90F6-F48A30AB6E2C}"/>
    <cellStyle name="Currency 4 8 4 2 3" xfId="10260" xr:uid="{9517CDA0-EE05-48CD-8A06-CA12BAA552D6}"/>
    <cellStyle name="Currency 4 8 4 2 3 2" xfId="20640" xr:uid="{101B4E7A-75C1-48B0-8903-922C92FA678A}"/>
    <cellStyle name="Currency 4 8 4 2 4" xfId="28397" xr:uid="{85CDAA97-1CAD-4B64-90D6-923E8F129023}"/>
    <cellStyle name="Currency 4 8 4 2 5" xfId="25950" xr:uid="{D643E276-0D8D-4A16-BA2F-D2D2976E80BC}"/>
    <cellStyle name="Currency 4 8 4 2 6" xfId="14974" xr:uid="{A33E5F38-7B4F-4342-831F-1643BCEDB035}"/>
    <cellStyle name="Currency 4 8 4 3" xfId="2089" xr:uid="{00000000-0005-0000-0000-0000DA030000}"/>
    <cellStyle name="Currency 4 8 4 4" xfId="25542" xr:uid="{6404CD47-CF8C-4F73-BCAE-891702C8F286}"/>
    <cellStyle name="Currency 4 8 4 4 2" xfId="29741" xr:uid="{95BBA192-E16E-479F-A9AC-4984C46E7EF3}"/>
    <cellStyle name="Currency 4 8 4 5" xfId="29854" xr:uid="{C8D3D891-209E-4B26-9316-25A831B4C4AB}"/>
    <cellStyle name="Currency 4 8 4 6" xfId="29996" xr:uid="{86931842-3154-47E1-A149-1B03081C7CA9}"/>
    <cellStyle name="Currency 4 8 5" xfId="1960" xr:uid="{00000000-0005-0000-0000-0000DB030000}"/>
    <cellStyle name="Currency 4 8 5 2" xfId="25623" xr:uid="{FDE13DD4-4BFE-4241-AF39-D2C68C9AD7B0}"/>
    <cellStyle name="Currency 4 8 5 2 2" xfId="29814" xr:uid="{51867E3E-322C-45C2-AAB5-A9260D89EAA5}"/>
    <cellStyle name="Currency 4 8 5 2 2 2" xfId="30890" xr:uid="{1A883A60-46C3-43A6-A992-715105DD7CC1}"/>
    <cellStyle name="Currency 4 8 5 3" xfId="23099" xr:uid="{7A60B91C-EC8E-45C0-8A86-C875998593D9}"/>
    <cellStyle name="Currency 4 8 5 4" xfId="30031" xr:uid="{A621AE50-9826-4A13-9FC9-FFD777B68BD3}"/>
    <cellStyle name="Currency 4 8 6" xfId="1952" xr:uid="{00000000-0005-0000-0000-0000DC030000}"/>
    <cellStyle name="Currency 4 8 6 2" xfId="25843" xr:uid="{F485F629-3DA4-44A2-B8A8-546D8AA4877F}"/>
    <cellStyle name="Currency 4 8 6 2 2" xfId="30891" xr:uid="{529C92E7-70BA-45B3-AD7F-442288B598B1}"/>
    <cellStyle name="Currency 4 8 6 2 3" xfId="30595" xr:uid="{C285BB10-709D-4317-88CD-0FA126CCFB66}"/>
    <cellStyle name="Currency 4 8 6 3" xfId="27931" xr:uid="{67E7D5C4-4291-414C-B668-C038AB5B4730}"/>
    <cellStyle name="Currency 4 8 7" xfId="3889" xr:uid="{75AA0707-E7A1-49F2-96B5-A9DDA61F2F28}"/>
    <cellStyle name="Currency 4 8 7 2" xfId="8721" xr:uid="{DAEA6783-1B67-4BC5-9B10-29C804B64F3F}"/>
    <cellStyle name="Currency 4 8 7 2 2" xfId="28969" xr:uid="{85DBFA5D-B137-4531-BDFE-283897605602}"/>
    <cellStyle name="Currency 4 8 7 2 3" xfId="28271" xr:uid="{AC920C50-ED0E-4719-96D3-5B5D50A74886}"/>
    <cellStyle name="Currency 4 8 7 2 4" xfId="19101" xr:uid="{5DA4536C-9937-4FA0-AD85-B74BF051B58E}"/>
    <cellStyle name="Currency 4 8 7 3" xfId="11554" xr:uid="{47C6DD1A-A8F8-40D0-8141-553D7D95F5FA}"/>
    <cellStyle name="Currency 4 8 7 3 2" xfId="21934" xr:uid="{6AE81B20-7D9E-4468-80C1-003CA6D3DF48}"/>
    <cellStyle name="Currency 4 8 7 4" xfId="26296" xr:uid="{F07E7FD3-1053-4F4D-BAED-6E1CAC6C222D}"/>
    <cellStyle name="Currency 4 8 7 5" xfId="16268" xr:uid="{18D8913E-BFAE-4FD9-B645-B3A6A40A1E7E}"/>
    <cellStyle name="Currency 4 8 8" xfId="4969" xr:uid="{9E8825FE-50AE-4262-80AB-C3CBD6D88B2F}"/>
    <cellStyle name="Currency 4 8 8 2" xfId="27768" xr:uid="{DF2BDCE6-4C51-452D-A0A5-87AAC2CC1C69}"/>
    <cellStyle name="Currency 4 8 8 3" xfId="26137" xr:uid="{AF02D72E-3ADE-4F23-ACEF-46F911C96B37}"/>
    <cellStyle name="Currency 4 8 8 4" xfId="14264" xr:uid="{56112834-C55F-41FB-A3AF-7D3A241E4254}"/>
    <cellStyle name="Currency 4 8 9" xfId="6717" xr:uid="{47385384-7DC7-43EA-9D98-865E182695F7}"/>
    <cellStyle name="Currency 4 8 9 2" xfId="26114" xr:uid="{7DA3908F-553E-45FE-8585-31B030A5F62A}"/>
    <cellStyle name="Currency 4 8 9 3" xfId="28033" xr:uid="{14C37885-BFB7-4575-B570-1CCC1080F5EA}"/>
    <cellStyle name="Currency 4 8 9 4" xfId="17097" xr:uid="{26C25D8C-F834-4199-A88F-910068EE38EC}"/>
    <cellStyle name="Currency 4 9" xfId="589" xr:uid="{00000000-0005-0000-0000-0000DD030000}"/>
    <cellStyle name="Currency 4 9 10" xfId="12524" xr:uid="{11D205F3-DE9A-4585-96C1-3790524650F3}"/>
    <cellStyle name="Currency 4 9 2" xfId="1962" xr:uid="{00000000-0005-0000-0000-0000DE030000}"/>
    <cellStyle name="Currency 4 9 2 2" xfId="3106" xr:uid="{00000000-0005-0000-0000-0000C8020000}"/>
    <cellStyle name="Currency 4 9 2 2 2" xfId="8186" xr:uid="{E0C42976-7985-468B-A550-00C105659867}"/>
    <cellStyle name="Currency 4 9 2 2 2 2" xfId="18566" xr:uid="{0DB0E157-2439-41AF-9E6E-4B439D093BCA}"/>
    <cellStyle name="Currency 4 9 2 2 2 2 2" xfId="31145" xr:uid="{ED8C307C-F610-47C6-A831-49895CEE396D}"/>
    <cellStyle name="Currency 4 9 2 2 2 2 3" xfId="30892" xr:uid="{33621EAE-9D95-48E9-891A-0F259B49272F}"/>
    <cellStyle name="Currency 4 9 2 2 3" xfId="11019" xr:uid="{D7DEB894-76C8-4B7B-B912-EBD1C82FE3F2}"/>
    <cellStyle name="Currency 4 9 2 2 3 2" xfId="21399" xr:uid="{8065ECFA-8095-493D-9111-5F5913647C23}"/>
    <cellStyle name="Currency 4 9 2 2 4" xfId="25612" xr:uid="{A7FF5CE1-F4BB-4703-8B1C-0C380512F35C}"/>
    <cellStyle name="Currency 4 9 2 2 4 2" xfId="30076" xr:uid="{A4FDCC8D-1AF2-4A28-BC45-E5AB8BDBB980}"/>
    <cellStyle name="Currency 4 9 2 2 5" xfId="27512" xr:uid="{C5753C4E-F4AE-4664-A289-C298AAB6A474}"/>
    <cellStyle name="Currency 4 9 2 2 6" xfId="15733" xr:uid="{12DC9B3A-26A7-4B40-A2C7-BD544A7C2F73}"/>
    <cellStyle name="Currency 4 9 2 3" xfId="3686" xr:uid="{00000000-0005-0000-0000-0000DE030000}"/>
    <cellStyle name="Currency 4 9 2 3 2" xfId="27014" xr:uid="{B8A8630C-F521-49C0-9A08-B8D1C46D1721}"/>
    <cellStyle name="Currency 4 9 2 3 3" xfId="28318" xr:uid="{DEC5B4E7-8E1A-47EA-AF52-8C7579DC672B}"/>
    <cellStyle name="Currency 4 9 2 4" xfId="5702" xr:uid="{B6CD54E5-5D90-49B7-A633-F341EAD9C0A5}"/>
    <cellStyle name="Currency 4 9 2 4 2" xfId="29783" xr:uid="{F000CD1D-B1BA-49CE-A26C-7AEFE89CA9A5}"/>
    <cellStyle name="Currency 4 9 2 5" xfId="24272" xr:uid="{85355DC1-7AA6-4677-8462-5632C34BF0BE}"/>
    <cellStyle name="Currency 4 9 2 5 2" xfId="26912" xr:uid="{E28A2460-A64C-4999-BF1B-1A22498ADAD4}"/>
    <cellStyle name="Currency 4 9 2 6" xfId="28083" xr:uid="{BBBB1EFF-5326-432C-BD02-5C918A2E7B14}"/>
    <cellStyle name="Currency 4 9 2 7" xfId="13626" xr:uid="{7EDD3587-7095-4A81-B74E-8090122F2B34}"/>
    <cellStyle name="Currency 4 9 3" xfId="1963" xr:uid="{00000000-0005-0000-0000-0000DF030000}"/>
    <cellStyle name="Currency 4 9 3 2" xfId="2690" xr:uid="{00000000-0005-0000-0000-0000C9020000}"/>
    <cellStyle name="Currency 4 9 3 2 2" xfId="7814" xr:uid="{499AF24C-55A5-43E5-8835-11CA6641B905}"/>
    <cellStyle name="Currency 4 9 3 2 2 2" xfId="18194" xr:uid="{9DAB7D1E-765A-44CC-B652-721FFFD8C93B}"/>
    <cellStyle name="Currency 4 9 3 2 3" xfId="10647" xr:uid="{28A4B673-4DE0-49FC-9A42-CFD31A36EA67}"/>
    <cellStyle name="Currency 4 9 3 2 3 2" xfId="21027" xr:uid="{8C89E73C-B22B-4568-BBBC-10F63CA44619}"/>
    <cellStyle name="Currency 4 9 3 2 4" xfId="15361" xr:uid="{1A747241-6007-4043-8042-4BD7A52ED86B}"/>
    <cellStyle name="Currency 4 9 3 2 5" xfId="30458" xr:uid="{E82066D7-0909-4523-8345-4B323B12606B}"/>
    <cellStyle name="Currency 4 9 3 3" xfId="3656" xr:uid="{00000000-0005-0000-0000-0000DF030000}"/>
    <cellStyle name="Currency 4 9 3 4" xfId="5703" xr:uid="{572965EA-1F6C-4640-9DDC-DE1E721E4148}"/>
    <cellStyle name="Currency 4 9 3 4 2" xfId="29758" xr:uid="{B6BCDE65-9BFA-44F5-9903-F31404CCA55C}"/>
    <cellStyle name="Currency 4 9 3 5" xfId="23304" xr:uid="{EC92654A-2F5D-49BE-A509-D34B0A753554}"/>
    <cellStyle name="Currency 4 9 3 6" xfId="13103" xr:uid="{47CEFBAA-F193-4528-BF13-F969C4A1BCEF}"/>
    <cellStyle name="Currency 4 9 4" xfId="1961" xr:uid="{00000000-0005-0000-0000-0000E0030000}"/>
    <cellStyle name="Currency 4 9 4 2" xfId="2292" xr:uid="{00000000-0005-0000-0000-0000C7020000}"/>
    <cellStyle name="Currency 4 9 4 2 2" xfId="7419" xr:uid="{7A09F447-6EA0-45DE-A9B3-A1537B9AA0F4}"/>
    <cellStyle name="Currency 4 9 4 2 2 2" xfId="17799" xr:uid="{010FA966-37C5-491A-82C2-DD3903AA0F71}"/>
    <cellStyle name="Currency 4 9 4 2 3" xfId="10252" xr:uid="{7380F39E-75E2-45CC-A417-0B9249EE1EC5}"/>
    <cellStyle name="Currency 4 9 4 2 3 2" xfId="20632" xr:uid="{46E0CA4A-9B8F-4B3A-AF50-0F606033AE0B}"/>
    <cellStyle name="Currency 4 9 4 2 4" xfId="26543" xr:uid="{9ADB49FD-3CB9-4CDC-8AAA-C677630C1A11}"/>
    <cellStyle name="Currency 4 9 4 2 5" xfId="28117" xr:uid="{0CD4B079-9BBC-47CC-94A8-0E21C37AAE90}"/>
    <cellStyle name="Currency 4 9 4 2 6" xfId="14966" xr:uid="{C3DDA060-F454-4492-AC0D-4E8A716A4AEF}"/>
    <cellStyle name="Currency 4 9 4 3" xfId="3645" xr:uid="{00000000-0005-0000-0000-0000E0030000}"/>
    <cellStyle name="Currency 4 9 4 4" xfId="23984" xr:uid="{D7ECF183-A9FB-4F7A-A59A-272E2F6F535B}"/>
    <cellStyle name="Currency 4 9 5" xfId="3827" xr:uid="{000ACA94-2153-4302-8B6A-722AE35328B8}"/>
    <cellStyle name="Currency 4 9 5 2" xfId="8660" xr:uid="{11C3A1BE-D6BB-4FEA-9A33-5739A5F19DCD}"/>
    <cellStyle name="Currency 4 9 5 2 2" xfId="28961" xr:uid="{E30A7CFA-2FBE-4A31-8130-E3872CD9262E}"/>
    <cellStyle name="Currency 4 9 5 2 3" xfId="27859" xr:uid="{750A93EA-6EC4-4482-8E09-BB7898C875FF}"/>
    <cellStyle name="Currency 4 9 5 2 4" xfId="19040" xr:uid="{A4156738-3B33-45C9-8F87-F92746E6BC31}"/>
    <cellStyle name="Currency 4 9 5 3" xfId="11493" xr:uid="{54DAEE57-6E01-4FD8-A9B2-EE7413C74CE5}"/>
    <cellStyle name="Currency 4 9 5 3 2" xfId="21873" xr:uid="{3975A300-1731-4B47-A5A3-B76F484A0F52}"/>
    <cellStyle name="Currency 4 9 5 4" xfId="25754" xr:uid="{250618F8-EF53-42EA-BF04-9BA8BA23A39C}"/>
    <cellStyle name="Currency 4 9 5 5" xfId="16207" xr:uid="{B2215B16-2AAC-4F29-86DA-A576F75C9006}"/>
    <cellStyle name="Currency 4 9 6" xfId="4972" xr:uid="{956C2F0C-4E4E-480B-96A2-4BBD31510532}"/>
    <cellStyle name="Currency 4 9 6 2" xfId="28186" xr:uid="{45A2E1B6-8B39-4378-BE7B-C76A7ABED3EE}"/>
    <cellStyle name="Currency 4 9 6 3" xfId="28730" xr:uid="{899332CF-46F8-49BA-8867-DB0F2C08DFEE}"/>
    <cellStyle name="Currency 4 9 6 4" xfId="14267" xr:uid="{CE595702-DCCF-41D9-BDC1-4D86F6395577}"/>
    <cellStyle name="Currency 4 9 7" xfId="6720" xr:uid="{E35CBB27-1B3C-4ACE-AD83-4A5591761FD0}"/>
    <cellStyle name="Currency 4 9 7 2" xfId="26025" xr:uid="{86AA3093-66DE-4256-A269-75B7758D8FC7}"/>
    <cellStyle name="Currency 4 9 7 3" xfId="26678" xr:uid="{606BAAFF-75AE-49D7-9979-D40C7276D32D}"/>
    <cellStyle name="Currency 4 9 7 4" xfId="17100" xr:uid="{29091485-7FBD-4321-846C-24EB68313981}"/>
    <cellStyle name="Currency 4 9 8" xfId="9553" xr:uid="{4A590147-89C2-47D7-838D-C3AB6BAC093D}"/>
    <cellStyle name="Currency 4 9 8 2" xfId="19933" xr:uid="{D10AACFD-BBEE-484B-B36A-84DE24B11EED}"/>
    <cellStyle name="Currency 4 9 9" xfId="24554" xr:uid="{498B69E5-0439-4408-87C4-7EF87E505B1E}"/>
    <cellStyle name="Currency 5" xfId="590" xr:uid="{00000000-0005-0000-0000-0000E1030000}"/>
    <cellStyle name="Currency 5 10" xfId="4973" xr:uid="{0127C852-060E-4046-8C0D-4B566FAC3A77}"/>
    <cellStyle name="Currency 5 10 2" xfId="26245" xr:uid="{C59BE194-529F-4702-B46B-7874E29DE31A}"/>
    <cellStyle name="Currency 5 10 3" xfId="26442" xr:uid="{ADFDD67C-45AA-450C-A480-B07F7596B9D6}"/>
    <cellStyle name="Currency 5 10 4" xfId="14268" xr:uid="{240572AE-B301-4AFC-8245-514967858343}"/>
    <cellStyle name="Currency 5 11" xfId="6721" xr:uid="{0A1A5FF7-B1C8-4455-BC0A-1A0494662DFA}"/>
    <cellStyle name="Currency 5 11 2" xfId="17101" xr:uid="{CE1C590A-1E08-492D-A5D4-C48EC666C3D4}"/>
    <cellStyle name="Currency 5 12" xfId="9554" xr:uid="{D0967022-4EB5-4BE0-9D2F-A8094341CF11}"/>
    <cellStyle name="Currency 5 12 2" xfId="19934" xr:uid="{BE20113A-F2EE-459C-BCE6-ECDBC109DA46}"/>
    <cellStyle name="Currency 5 13" xfId="23094" xr:uid="{F26D2CE7-28B3-4E2E-9C07-3001E7351776}"/>
    <cellStyle name="Currency 5 14" xfId="12407" xr:uid="{CF35860C-8F77-4620-8FAD-AD17DEF49300}"/>
    <cellStyle name="Currency 5 2" xfId="591" xr:uid="{00000000-0005-0000-0000-0000E2030000}"/>
    <cellStyle name="Currency 5 2 10" xfId="6722" xr:uid="{E241A098-71E3-45C7-B9E5-0F648599E5C0}"/>
    <cellStyle name="Currency 5 2 10 2" xfId="17102" xr:uid="{9DB1438C-B8F5-4138-997F-97D84CE6F65E}"/>
    <cellStyle name="Currency 5 2 11" xfId="9555" xr:uid="{380C6E5F-325D-453D-B49C-0AD68D0C9071}"/>
    <cellStyle name="Currency 5 2 11 2" xfId="19935" xr:uid="{8C168D19-AB32-4FC5-AE1E-523857214607}"/>
    <cellStyle name="Currency 5 2 12" xfId="22830" xr:uid="{CD754010-E9EC-4548-95AF-18F4EA7CC937}"/>
    <cellStyle name="Currency 5 2 13" xfId="12467" xr:uid="{96E8DC89-4338-4D2F-9FB1-91BCDCC04C70}"/>
    <cellStyle name="Currency 5 2 2" xfId="592" xr:uid="{00000000-0005-0000-0000-0000E3030000}"/>
    <cellStyle name="Currency 5 2 2 10" xfId="9556" xr:uid="{12517C23-DBF5-49AA-90FA-E749FF9B3FD9}"/>
    <cellStyle name="Currency 5 2 2 10 2" xfId="19936" xr:uid="{C8BE885C-3F64-4CD4-9BDA-5C4C40B1FE9E}"/>
    <cellStyle name="Currency 5 2 2 11" xfId="25375" xr:uid="{9F58AD45-78BC-432D-82CA-4ADD14D6E206}"/>
    <cellStyle name="Currency 5 2 2 12" xfId="12534" xr:uid="{E802454A-CA30-4ECF-9F44-10C3636636FD}"/>
    <cellStyle name="Currency 5 2 2 2" xfId="1967" xr:uid="{00000000-0005-0000-0000-0000E4030000}"/>
    <cellStyle name="Currency 5 2 2 2 2" xfId="3108" xr:uid="{00000000-0005-0000-0000-0000CE020000}"/>
    <cellStyle name="Currency 5 2 2 2 2 2" xfId="6174" xr:uid="{BE24A938-2881-4F5D-B62A-4F1162D03E33}"/>
    <cellStyle name="Currency 5 2 2 2 2 2 2" xfId="25853" xr:uid="{F20382A5-D65C-4100-B2A8-7EB455708DDE}"/>
    <cellStyle name="Currency 5 2 2 2 2 2 3" xfId="26681" xr:uid="{8EBAF09A-2434-47C3-B9AB-2BF0BE142A89}"/>
    <cellStyle name="Currency 5 2 2 2 2 2 4" xfId="15735" xr:uid="{71DF357E-08E2-481E-A961-D9A9A85D0FE6}"/>
    <cellStyle name="Currency 5 2 2 2 2 3" xfId="8188" xr:uid="{F888BC8D-2822-4D7A-8F80-B60D7A25CE3A}"/>
    <cellStyle name="Currency 5 2 2 2 2 3 2" xfId="18568" xr:uid="{691322DB-4935-4B9B-9354-691D3668F327}"/>
    <cellStyle name="Currency 5 2 2 2 2 4" xfId="11021" xr:uid="{59742B54-0DA4-486F-9740-1D38F5BE12FD}"/>
    <cellStyle name="Currency 5 2 2 2 2 4 2" xfId="21401" xr:uid="{F9F6A6C8-279B-4E64-9E63-3C8E184E9F76}"/>
    <cellStyle name="Currency 5 2 2 2 2 5" xfId="23951" xr:uid="{088AD340-C2CC-47BE-8891-D6CC3414FE2E}"/>
    <cellStyle name="Currency 5 2 2 2 2 6" xfId="27621" xr:uid="{3C20AB5A-5E9F-43FE-AFE1-016CD4FFEADD}"/>
    <cellStyle name="Currency 5 2 2 2 2 7" xfId="13628" xr:uid="{B10AB8D8-0FC4-4067-ACD0-E5B0002F9029}"/>
    <cellStyle name="Currency 5 2 2 2 3" xfId="2701" xr:uid="{00000000-0005-0000-0000-0000CD020000}"/>
    <cellStyle name="Currency 5 2 2 2 3 2" xfId="7825" xr:uid="{0FA2EE59-89F7-42BE-AFCA-13B241F95610}"/>
    <cellStyle name="Currency 5 2 2 2 3 2 2" xfId="28283" xr:uid="{C2137D5F-7224-4361-94BB-42021950E03A}"/>
    <cellStyle name="Currency 5 2 2 2 3 2 3" xfId="27887" xr:uid="{8B47DE6B-C0A3-4808-BD11-76C664370C32}"/>
    <cellStyle name="Currency 5 2 2 2 3 2 4" xfId="18205" xr:uid="{DE64AA34-7A3F-4BE8-AC87-76B82DFB15AA}"/>
    <cellStyle name="Currency 5 2 2 2 3 3" xfId="10658" xr:uid="{4D2AD998-5A82-41E0-A69E-3F76050FA43C}"/>
    <cellStyle name="Currency 5 2 2 2 3 3 2" xfId="21038" xr:uid="{BF6A1076-4AD6-4E1B-8DA6-B5CA46C39230}"/>
    <cellStyle name="Currency 5 2 2 2 3 4" xfId="23309" xr:uid="{799AABCF-471B-405C-90D8-CDB7F1658679}"/>
    <cellStyle name="Currency 5 2 2 2 3 5" xfId="15372" xr:uid="{7ACDB224-994C-428F-913A-C2A5B9336ACA}"/>
    <cellStyle name="Currency 5 2 2 2 4" xfId="2048" xr:uid="{00000000-0005-0000-0000-0000E4030000}"/>
    <cellStyle name="Currency 5 2 2 2 4 2" xfId="26835" xr:uid="{C64A4FF9-2FD0-4583-B837-5708E557185E}"/>
    <cellStyle name="Currency 5 2 2 2 4 3" xfId="28444" xr:uid="{70E40412-F726-4A29-B8F5-5630BE3A9276}"/>
    <cellStyle name="Currency 5 2 2 2 5" xfId="4278" xr:uid="{C3D7F732-DE5D-41EF-8592-DE3D2EBC22AC}"/>
    <cellStyle name="Currency 5 2 2 2 5 2" xfId="9050" xr:uid="{2D83AAB7-EE53-414D-B71E-98FD02A0314D}"/>
    <cellStyle name="Currency 5 2 2 2 5 2 2" xfId="19430" xr:uid="{3729AD62-DADD-410C-836C-C0173341262F}"/>
    <cellStyle name="Currency 5 2 2 2 5 2 3" xfId="31054" xr:uid="{65379D5D-A019-44C2-A4F5-8978204D96E1}"/>
    <cellStyle name="Currency 5 2 2 2 5 2 4" xfId="30893" xr:uid="{742D8526-B98A-43F7-82DB-E1B0DFFD6C96}"/>
    <cellStyle name="Currency 5 2 2 2 5 3" xfId="11883" xr:uid="{0FE592E7-404D-48FC-A7B7-7FDE44FBAA0E}"/>
    <cellStyle name="Currency 5 2 2 2 5 3 2" xfId="22263" xr:uid="{9B9EB93E-D50F-45EE-81A7-B342F4A32DB7}"/>
    <cellStyle name="Currency 5 2 2 2 5 4" xfId="26408" xr:uid="{B91ECD61-4C35-4E4A-8D9C-C36D8ADEC10B}"/>
    <cellStyle name="Currency 5 2 2 2 5 5" xfId="26849" xr:uid="{EE06C130-8C70-4964-9F7A-D8C37715BFD6}"/>
    <cellStyle name="Currency 5 2 2 2 5 6" xfId="16597" xr:uid="{4301A36F-BCF2-4881-9C48-F364E56E7571}"/>
    <cellStyle name="Currency 5 2 2 2 6" xfId="5706" xr:uid="{56AE04DD-2B1B-45C9-B774-49C5775046E0}"/>
    <cellStyle name="Currency 5 2 2 2 6 2" xfId="29730" xr:uid="{65C9FCB2-3DEC-4426-9C59-F87A66AA0CC0}"/>
    <cellStyle name="Currency 5 2 2 2 6 2 2" xfId="30993" xr:uid="{AFC39984-8795-40B8-B32F-0117AF697C54}"/>
    <cellStyle name="Currency 5 2 2 2 7" xfId="24566" xr:uid="{EC4152A8-D2AF-4A3A-9787-6E2DEE37E7D4}"/>
    <cellStyle name="Currency 5 2 2 2 8" xfId="13119" xr:uid="{E767FA5A-7327-467C-AF41-77D3C067A458}"/>
    <cellStyle name="Currency 5 2 2 3" xfId="1968" xr:uid="{00000000-0005-0000-0000-0000E5030000}"/>
    <cellStyle name="Currency 5 2 2 3 2" xfId="3109" xr:uid="{00000000-0005-0000-0000-0000CF020000}"/>
    <cellStyle name="Currency 5 2 2 3 2 2" xfId="8189" xr:uid="{13245339-F13E-40A8-839B-4D77E86C6D7A}"/>
    <cellStyle name="Currency 5 2 2 3 2 2 2" xfId="28856" xr:uid="{49F4AEF3-A94A-4BB7-93FF-EEDEC1683101}"/>
    <cellStyle name="Currency 5 2 2 3 2 2 2 2" xfId="31238" xr:uid="{87F82027-79CD-47F8-AA9B-02A445559384}"/>
    <cellStyle name="Currency 5 2 2 3 2 2 2 3" xfId="30895" xr:uid="{17A3B4CC-F29C-453C-BBA9-895349B92972}"/>
    <cellStyle name="Currency 5 2 2 3 2 2 3" xfId="26108" xr:uid="{565CDC13-D9D4-436A-BAA9-98069B5E57AD}"/>
    <cellStyle name="Currency 5 2 2 3 2 2 4" xfId="18569" xr:uid="{7A405561-471D-43CB-9F39-50752F34F453}"/>
    <cellStyle name="Currency 5 2 2 3 2 3" xfId="11022" xr:uid="{3F84DF8C-8F7C-4373-BE1E-22BAFE9DD44F}"/>
    <cellStyle name="Currency 5 2 2 3 2 3 2" xfId="21402" xr:uid="{9DFEDBB8-6F7C-4CBC-8F69-9531275ED852}"/>
    <cellStyle name="Currency 5 2 2 3 2 4" xfId="23584" xr:uid="{9906515C-0ACF-40FA-AA3D-B1FEC0FE45AD}"/>
    <cellStyle name="Currency 5 2 2 3 2 5" xfId="15736" xr:uid="{09C152D0-E30A-445F-806F-9A2FB440B1E9}"/>
    <cellStyle name="Currency 5 2 2 3 3" xfId="3549" xr:uid="{00000000-0005-0000-0000-0000E5030000}"/>
    <cellStyle name="Currency 5 2 2 3 4" xfId="4434" xr:uid="{32BAE54B-9351-4830-AA5E-63816AB07ED5}"/>
    <cellStyle name="Currency 5 2 2 3 4 2" xfId="9206" xr:uid="{87614C63-EABE-46FA-900D-6B5F9639F88D}"/>
    <cellStyle name="Currency 5 2 2 3 4 2 2" xfId="19586" xr:uid="{F36A6D76-44E8-433A-86D5-8EEC553E5D49}"/>
    <cellStyle name="Currency 5 2 2 3 4 2 3" xfId="31100" xr:uid="{448935C6-ECC2-4E7F-9166-42A235C27226}"/>
    <cellStyle name="Currency 5 2 2 3 4 2 4" xfId="30894" xr:uid="{C5657449-ECBB-4564-A545-23B9D035DF66}"/>
    <cellStyle name="Currency 5 2 2 3 4 3" xfId="12039" xr:uid="{E7C9D73E-8A42-41F0-8DDC-A7D39D80369F}"/>
    <cellStyle name="Currency 5 2 2 3 4 3 2" xfId="22419" xr:uid="{85B7CB9A-F6D9-4C07-9848-E505521E2E02}"/>
    <cellStyle name="Currency 5 2 2 3 4 4" xfId="16753" xr:uid="{55D64D6B-C1B4-467E-962E-74EF844202D6}"/>
    <cellStyle name="Currency 5 2 2 3 5" xfId="5707" xr:uid="{64BFFDB4-46D1-483C-8C4F-E280CB1ECB1C}"/>
    <cellStyle name="Currency 5 2 2 3 5 2" xfId="29712" xr:uid="{DD288719-AB35-4C89-88F1-540C0355360C}"/>
    <cellStyle name="Currency 5 2 2 3 5 2 2" xfId="30994" xr:uid="{2203EE67-0F45-4FCA-8501-AF4CCD1B0C73}"/>
    <cellStyle name="Currency 5 2 2 3 6" xfId="24899" xr:uid="{F8B21FAF-1CA2-4C0F-B3E2-9F62AED2DA5F}"/>
    <cellStyle name="Currency 5 2 2 3 7" xfId="13629" xr:uid="{006AB017-2D5D-4BEE-A7CB-912CA41008FB}"/>
    <cellStyle name="Currency 5 2 2 4" xfId="1966" xr:uid="{00000000-0005-0000-0000-0000E6030000}"/>
    <cellStyle name="Currency 5 2 2 4 2" xfId="3107" xr:uid="{00000000-0005-0000-0000-0000D0020000}"/>
    <cellStyle name="Currency 5 2 2 4 2 2" xfId="8187" xr:uid="{EC4D431F-F668-4FCE-815C-FD5EACEEDF85}"/>
    <cellStyle name="Currency 5 2 2 4 2 2 2" xfId="28855" xr:uid="{7C5B0695-8C13-41C0-ACF4-145D7F65FF93}"/>
    <cellStyle name="Currency 5 2 2 4 2 2 3" xfId="28615" xr:uid="{8D54ADB9-69AE-475B-AE53-5F93F4C469AC}"/>
    <cellStyle name="Currency 5 2 2 4 2 2 4" xfId="18567" xr:uid="{3CB38A1D-D5FD-45BB-979C-084854CB23D1}"/>
    <cellStyle name="Currency 5 2 2 4 2 3" xfId="11020" xr:uid="{1EDC9C14-BB5A-42E7-8C1B-2A6A66C32E66}"/>
    <cellStyle name="Currency 5 2 2 4 2 3 2" xfId="21400" xr:uid="{4B569564-AC9C-4E2F-A36D-AB280A0C0C45}"/>
    <cellStyle name="Currency 5 2 2 4 2 4" xfId="26803" xr:uid="{D3CBC96C-8DCC-4604-856F-C197D0CBC5C0}"/>
    <cellStyle name="Currency 5 2 2 4 2 5" xfId="15734" xr:uid="{EC11DDBB-96CA-4144-A30D-CF3021608613}"/>
    <cellStyle name="Currency 5 2 2 4 3" xfId="3681" xr:uid="{00000000-0005-0000-0000-0000E6030000}"/>
    <cellStyle name="Currency 5 2 2 4 4" xfId="5705" xr:uid="{F0F3577E-AEB9-46D9-839A-DC5FBFCEA274}"/>
    <cellStyle name="Currency 5 2 2 4 4 2" xfId="29975" xr:uid="{1A47C2B6-3535-4DAD-8D31-63333AA84210}"/>
    <cellStyle name="Currency 5 2 2 4 5" xfId="23000" xr:uid="{33E7FD05-6AC1-4553-A763-5F9ADDC95EFB}"/>
    <cellStyle name="Currency 5 2 2 4 6" xfId="13627" xr:uid="{A1CD338B-CC30-4727-B3F0-0E4E5CC6C8A2}"/>
    <cellStyle name="Currency 5 2 2 5" xfId="2643" xr:uid="{00000000-0005-0000-0000-0000D1020000}"/>
    <cellStyle name="Currency 5 2 2 5 2" xfId="5905" xr:uid="{01A77C53-D4B3-4B4A-A7AA-DA49AF807277}"/>
    <cellStyle name="Currency 5 2 2 5 2 2" xfId="28063" xr:uid="{8EF9D5B8-AD4E-41E9-A228-6AF16D4B036F}"/>
    <cellStyle name="Currency 5 2 2 5 2 2 2" xfId="31201" xr:uid="{E9A01D91-80DD-41A2-BDF4-F2C3BA223E61}"/>
    <cellStyle name="Currency 5 2 2 5 2 2 3" xfId="30896" xr:uid="{4927734C-1128-4F35-ADA5-EBE5F5527F8D}"/>
    <cellStyle name="Currency 5 2 2 5 2 3" xfId="28473" xr:uid="{82D05B3D-86D8-4506-AE14-DBD6FF00D9F8}"/>
    <cellStyle name="Currency 5 2 2 5 2 4" xfId="15315" xr:uid="{73BC589D-4447-4249-B1BB-4F0E836F79EB}"/>
    <cellStyle name="Currency 5 2 2 5 3" xfId="7768" xr:uid="{0BCD7F6B-EB32-4F4B-BE32-1005B1112FD0}"/>
    <cellStyle name="Currency 5 2 2 5 3 2" xfId="18148" xr:uid="{39F2C129-AC1D-49B2-8889-3EA2F448443B}"/>
    <cellStyle name="Currency 5 2 2 5 4" xfId="10601" xr:uid="{D3A2D10F-02C4-4FC8-8984-C693054A334C}"/>
    <cellStyle name="Currency 5 2 2 5 4 2" xfId="20981" xr:uid="{7E6ADA5D-3DC7-41ED-99C9-A4042922E532}"/>
    <cellStyle name="Currency 5 2 2 5 5" xfId="23545" xr:uid="{2A62B28A-3D7D-44E1-830E-A4B18F3C462C}"/>
    <cellStyle name="Currency 5 2 2 5 6" xfId="13032" xr:uid="{BC0D04A2-EDC2-44C0-8A7A-ECF31AD1A87E}"/>
    <cellStyle name="Currency 5 2 2 6" xfId="2302" xr:uid="{00000000-0005-0000-0000-0000CC020000}"/>
    <cellStyle name="Currency 5 2 2 6 2" xfId="7429" xr:uid="{33D726B9-173A-495B-A4BA-834CE620BF69}"/>
    <cellStyle name="Currency 5 2 2 6 2 2" xfId="17809" xr:uid="{856799D2-AB87-4DD2-9C94-BFDB3D72AE03}"/>
    <cellStyle name="Currency 5 2 2 6 3" xfId="10262" xr:uid="{A462F4E5-48AC-4A2C-992B-92C429FC328E}"/>
    <cellStyle name="Currency 5 2 2 6 3 2" xfId="20642" xr:uid="{5D9F252F-0DAB-4171-9706-3A1FB1F31BA3}"/>
    <cellStyle name="Currency 5 2 2 6 4" xfId="22672" xr:uid="{60C51A38-352A-40DD-A8EB-74F53D2FCD6C}"/>
    <cellStyle name="Currency 5 2 2 6 5" xfId="28365" xr:uid="{3779EA25-6211-41A3-BEC2-2229A6763BFA}"/>
    <cellStyle name="Currency 5 2 2 6 6" xfId="14976" xr:uid="{5552B899-4FCC-4E4B-BB6F-B5232499BD8E}"/>
    <cellStyle name="Currency 5 2 2 7" xfId="3833" xr:uid="{58CAFAE7-4ECC-4D05-802A-591E6F0FD407}"/>
    <cellStyle name="Currency 5 2 2 7 2" xfId="8666" xr:uid="{3E47732A-E67C-496E-A27B-A49411598E3D}"/>
    <cellStyle name="Currency 5 2 2 7 2 2" xfId="19046" xr:uid="{E366572E-1173-45A7-B79D-6E597AD48165}"/>
    <cellStyle name="Currency 5 2 2 7 3" xfId="11499" xr:uid="{5D129DB0-375F-4A95-A0F4-3754244C1E48}"/>
    <cellStyle name="Currency 5 2 2 7 3 2" xfId="21879" xr:uid="{172E324E-C1CA-4DC2-9EC6-D823E04B7C3C}"/>
    <cellStyle name="Currency 5 2 2 7 4" xfId="28165" xr:uid="{D0852ACE-D955-4A7A-B56D-9C118288E0DC}"/>
    <cellStyle name="Currency 5 2 2 7 5" xfId="26372" xr:uid="{40CB9855-3EF7-4ABB-B7BD-BE754A9C6D1E}"/>
    <cellStyle name="Currency 5 2 2 7 6" xfId="16213" xr:uid="{28EF5B7D-0FFC-4496-99BB-22D48954D381}"/>
    <cellStyle name="Currency 5 2 2 8" xfId="4975" xr:uid="{9D741363-ECFB-4E78-AFE7-4000DC29E105}"/>
    <cellStyle name="Currency 5 2 2 8 2" xfId="14270" xr:uid="{D1F2BAB2-2536-4CDA-B233-F70097286BE6}"/>
    <cellStyle name="Currency 5 2 2 9" xfId="6723" xr:uid="{D10E9798-92C9-4F75-AC71-6A5E424527EA}"/>
    <cellStyle name="Currency 5 2 2 9 2" xfId="17103" xr:uid="{1919B9F7-EDFA-44F2-944A-76EF107B027F}"/>
    <cellStyle name="Currency 5 2 3" xfId="593" xr:uid="{00000000-0005-0000-0000-0000E7030000}"/>
    <cellStyle name="Currency 5 2 3 10" xfId="12692" xr:uid="{49183BEA-A4DB-49F9-8A1B-1EAE12D1B3C9}"/>
    <cellStyle name="Currency 5 2 3 2" xfId="1970" xr:uid="{00000000-0005-0000-0000-0000E8030000}"/>
    <cellStyle name="Currency 5 2 3 2 2" xfId="3110" xr:uid="{00000000-0005-0000-0000-0000D3020000}"/>
    <cellStyle name="Currency 5 2 3 2 2 2" xfId="8190" xr:uid="{E868AF50-4A6D-44BC-83C9-209DB309BB0F}"/>
    <cellStyle name="Currency 5 2 3 2 2 2 2" xfId="28857" xr:uid="{3BF9C56A-BDC1-4F4D-A53B-A83632B095C2}"/>
    <cellStyle name="Currency 5 2 3 2 2 2 3" xfId="28156" xr:uid="{4F0EEC13-E5DE-4629-8270-13F61F99DAFD}"/>
    <cellStyle name="Currency 5 2 3 2 2 2 4" xfId="18570" xr:uid="{BA89C912-96B1-42CB-9CB7-76ECD2E69A53}"/>
    <cellStyle name="Currency 5 2 3 2 2 3" xfId="11023" xr:uid="{B32F4D25-280E-4123-BC8C-A882B4C247D2}"/>
    <cellStyle name="Currency 5 2 3 2 2 3 2" xfId="21403" xr:uid="{AB4B76B5-E409-402B-A20C-F8E07C5FC7A2}"/>
    <cellStyle name="Currency 5 2 3 2 2 4" xfId="24400" xr:uid="{19D40202-82EB-4A14-9C2F-762EB18BA50F}"/>
    <cellStyle name="Currency 5 2 3 2 2 5" xfId="15737" xr:uid="{B043A422-93FE-44A2-A3D7-AC99CBEFA6FB}"/>
    <cellStyle name="Currency 5 2 3 2 3" xfId="3665" xr:uid="{00000000-0005-0000-0000-0000E8030000}"/>
    <cellStyle name="Currency 5 2 3 2 4" xfId="5708" xr:uid="{5ED9074E-CFC1-4F0E-AAA7-8ED93D6F736E}"/>
    <cellStyle name="Currency 5 2 3 2 4 2" xfId="29976" xr:uid="{EA9668FA-7D48-4451-A463-CEDC38FAAA6D}"/>
    <cellStyle name="Currency 5 2 3 2 5" xfId="24148" xr:uid="{A436BADA-01CA-44B5-B13D-BF91D5BD6C72}"/>
    <cellStyle name="Currency 5 2 3 2 6" xfId="13630" xr:uid="{2A0D9A90-7C39-497B-99CC-B6BDC390AD1B}"/>
    <cellStyle name="Currency 5 2 3 3" xfId="1971" xr:uid="{00000000-0005-0000-0000-0000E9030000}"/>
    <cellStyle name="Currency 5 2 3 3 2" xfId="2700" xr:uid="{00000000-0005-0000-0000-0000D4020000}"/>
    <cellStyle name="Currency 5 2 3 3 2 2" xfId="7824" xr:uid="{D0CDFCE5-20BF-42ED-9EFB-FAB04946587F}"/>
    <cellStyle name="Currency 5 2 3 3 2 2 2" xfId="18204" xr:uid="{3BCED285-7CC5-4070-8A11-76E588F6BC4F}"/>
    <cellStyle name="Currency 5 2 3 3 2 3" xfId="10657" xr:uid="{33CCFA73-7431-4161-8256-7B377A9BDBFA}"/>
    <cellStyle name="Currency 5 2 3 3 2 3 2" xfId="21037" xr:uid="{9BC23E41-2CDA-49D1-80AC-DF071D9AEEBF}"/>
    <cellStyle name="Currency 5 2 3 3 2 4" xfId="15371" xr:uid="{0B0E1420-F3F3-4F8F-A6BE-B2272087307F}"/>
    <cellStyle name="Currency 5 2 3 3 2 5" xfId="30459" xr:uid="{DAB7CACA-8941-4CE4-B122-9A8774B9A021}"/>
    <cellStyle name="Currency 5 2 3 3 3" xfId="3579" xr:uid="{00000000-0005-0000-0000-0000E9030000}"/>
    <cellStyle name="Currency 5 2 3 3 4" xfId="5709" xr:uid="{59616245-D824-46F1-81B0-F7CE84542057}"/>
    <cellStyle name="Currency 5 2 3 3 4 2" xfId="29919" xr:uid="{9D672207-4D78-471A-8306-1D5902F0DCD8}"/>
    <cellStyle name="Currency 5 2 3 3 5" xfId="25057" xr:uid="{F07ECF11-1D7B-4D79-A0FD-D2F0BF3D7837}"/>
    <cellStyle name="Currency 5 2 3 3 6" xfId="13118" xr:uid="{FF00E2A5-B4FB-49BB-96AB-5F24D126800F}"/>
    <cellStyle name="Currency 5 2 3 4" xfId="1969" xr:uid="{00000000-0005-0000-0000-0000EA030000}"/>
    <cellStyle name="Currency 5 2 3 4 2" xfId="3775" xr:uid="{9AA53097-E567-4935-BA95-65CC50D0B73B}"/>
    <cellStyle name="Currency 5 2 3 4 2 2" xfId="8617" xr:uid="{CCB07CC6-C475-4E96-BCAA-C52F5825DCF7}"/>
    <cellStyle name="Currency 5 2 3 4 2 2 2" xfId="18997" xr:uid="{04CD8D01-CEF3-4C9C-9BD0-1F5042A669E1}"/>
    <cellStyle name="Currency 5 2 3 4 2 3" xfId="11450" xr:uid="{225A8900-8F68-4269-B454-4E2E9025351E}"/>
    <cellStyle name="Currency 5 2 3 4 2 3 2" xfId="21830" xr:uid="{C188CF2C-115D-430F-9000-0E4E6571A19D}"/>
    <cellStyle name="Currency 5 2 3 4 2 4" xfId="26215" xr:uid="{0570CA31-8D59-46B5-8184-FEF8F7383B00}"/>
    <cellStyle name="Currency 5 2 3 4 2 5" xfId="26375" xr:uid="{28A2C1DE-F28A-4A55-9019-D1FB2D6D72D0}"/>
    <cellStyle name="Currency 5 2 3 4 2 6" xfId="16164" xr:uid="{F5D30928-98B2-467C-B2BC-D2080B97E6F0}"/>
    <cellStyle name="Currency 5 2 3 4 3" xfId="23679" xr:uid="{D15642E2-80E6-4635-98B9-0DDE89D66073}"/>
    <cellStyle name="Currency 5 2 3 5" xfId="4144" xr:uid="{BBE70D2D-604E-48B2-9D68-4A06E241AAB5}"/>
    <cellStyle name="Currency 5 2 3 5 2" xfId="8916" xr:uid="{A3449125-85BB-4347-9B52-EF23126E01C2}"/>
    <cellStyle name="Currency 5 2 3 5 2 2" xfId="29017" xr:uid="{6EB8AFAA-0881-4674-A52E-7A008315E4E0}"/>
    <cellStyle name="Currency 5 2 3 5 2 3" xfId="27598" xr:uid="{6EAEA2C4-443D-4C95-8CB1-EB87AE134AB5}"/>
    <cellStyle name="Currency 5 2 3 5 2 4" xfId="19296" xr:uid="{3D378635-15D0-4947-BD6B-4C612F00492B}"/>
    <cellStyle name="Currency 5 2 3 5 2 5" xfId="31024" xr:uid="{0D38C156-3687-44A0-89ED-AC90BFF6346D}"/>
    <cellStyle name="Currency 5 2 3 5 3" xfId="11749" xr:uid="{10C9EC3E-9AE2-4D9B-8479-211D3D07ED47}"/>
    <cellStyle name="Currency 5 2 3 5 3 2" xfId="22129" xr:uid="{15C832C3-6FF0-4856-A177-D03E7D068492}"/>
    <cellStyle name="Currency 5 2 3 5 4" xfId="26968" xr:uid="{F0640651-E4BA-485E-91B0-95C69E14D0AE}"/>
    <cellStyle name="Currency 5 2 3 5 5" xfId="16463" xr:uid="{BF109E69-ADD6-4229-AE11-DEB910336621}"/>
    <cellStyle name="Currency 5 2 3 6" xfId="4976" xr:uid="{19071EE0-5BFD-4F9E-9132-C53B4E247934}"/>
    <cellStyle name="Currency 5 2 3 6 2" xfId="28609" xr:uid="{5CCE0AB4-0287-4537-BF16-6DCB69FE2869}"/>
    <cellStyle name="Currency 5 2 3 6 3" xfId="27545" xr:uid="{69E98944-73A7-42A3-85AF-E17CD6BE819A}"/>
    <cellStyle name="Currency 5 2 3 6 4" xfId="14271" xr:uid="{9F6DB649-75FE-4421-9D34-EF7190C56541}"/>
    <cellStyle name="Currency 5 2 3 7" xfId="6724" xr:uid="{159000B8-7CC5-4955-8443-5AF2213C3E1C}"/>
    <cellStyle name="Currency 5 2 3 7 2" xfId="27880" xr:uid="{F909FE96-1CC9-415B-BC21-01A6FFCF83BC}"/>
    <cellStyle name="Currency 5 2 3 7 3" xfId="25976" xr:uid="{94FF8E5B-AA91-4B15-97A2-1A1AE04C25C4}"/>
    <cellStyle name="Currency 5 2 3 7 4" xfId="17104" xr:uid="{1DC87CFE-6CBF-4909-AECA-D5D13067C0F9}"/>
    <cellStyle name="Currency 5 2 3 8" xfId="9557" xr:uid="{2E40F6E5-2FED-4555-BFC0-2C0C435350C4}"/>
    <cellStyle name="Currency 5 2 3 8 2" xfId="19937" xr:uid="{220242D1-ABC7-43E6-B0E8-FF42CA590FC7}"/>
    <cellStyle name="Currency 5 2 3 9" xfId="22665" xr:uid="{D9AD0612-914B-436B-8DAE-F1188956DD8B}"/>
    <cellStyle name="Currency 5 2 4" xfId="1972" xr:uid="{00000000-0005-0000-0000-0000EB030000}"/>
    <cellStyle name="Currency 5 2 4 2" xfId="3111" xr:uid="{00000000-0005-0000-0000-0000D5020000}"/>
    <cellStyle name="Currency 5 2 4 2 2" xfId="8191" xr:uid="{25AFDB09-23E2-482C-8E76-09BB28DEADCF}"/>
    <cellStyle name="Currency 5 2 4 2 2 2" xfId="28858" xr:uid="{06FCD6AD-893B-4A36-A0AD-D369F771C15A}"/>
    <cellStyle name="Currency 5 2 4 2 2 2 2" xfId="31239" xr:uid="{73676227-5E83-4702-8972-5E4E8CEB392D}"/>
    <cellStyle name="Currency 5 2 4 2 2 2 3" xfId="30898" xr:uid="{13AFE293-B1E9-4C3C-B65C-D9B74021402C}"/>
    <cellStyle name="Currency 5 2 4 2 2 3" xfId="26052" xr:uid="{4EF20C12-2878-49D2-8D87-1A4B0612BC68}"/>
    <cellStyle name="Currency 5 2 4 2 2 4" xfId="18571" xr:uid="{53A0814F-3C91-470B-9122-F71FDD3F23C7}"/>
    <cellStyle name="Currency 5 2 4 2 3" xfId="11024" xr:uid="{B5B91CCF-256F-4CE3-BF8B-CED889D41FC5}"/>
    <cellStyle name="Currency 5 2 4 2 3 2" xfId="21404" xr:uid="{0C977F6E-A74F-42C8-9858-D8827CB31566}"/>
    <cellStyle name="Currency 5 2 4 2 4" xfId="23957" xr:uid="{83B7EFE6-940B-4612-89E7-D38FCF8EE350}"/>
    <cellStyle name="Currency 5 2 4 2 5" xfId="15738" xr:uid="{E729032C-0C99-45F8-AE83-A66126EFFACB}"/>
    <cellStyle name="Currency 5 2 4 3" xfId="2049" xr:uid="{00000000-0005-0000-0000-0000EB030000}"/>
    <cellStyle name="Currency 5 2 4 4" xfId="4435" xr:uid="{EAF59091-946C-4F5C-9343-3EB106ED6014}"/>
    <cellStyle name="Currency 5 2 4 4 2" xfId="9207" xr:uid="{9DE673C5-9FAC-4C6B-A3AD-1258CD7F4F41}"/>
    <cellStyle name="Currency 5 2 4 4 2 2" xfId="19587" xr:uid="{7306ABE8-FFF7-463F-8A00-99CCC9E3B069}"/>
    <cellStyle name="Currency 5 2 4 4 2 3" xfId="31101" xr:uid="{04F8AB4D-3583-413E-A867-E9E1E954177D}"/>
    <cellStyle name="Currency 5 2 4 4 2 4" xfId="30897" xr:uid="{033065B8-3DEE-4E7E-9008-7D6E15491596}"/>
    <cellStyle name="Currency 5 2 4 4 3" xfId="12040" xr:uid="{84643D44-AB5A-4804-B4B3-D8D413675A2D}"/>
    <cellStyle name="Currency 5 2 4 4 3 2" xfId="22420" xr:uid="{BB6414FD-0893-461E-A134-D075A290A690}"/>
    <cellStyle name="Currency 5 2 4 4 4" xfId="28673" xr:uid="{D727F6B1-6619-4645-A993-510B5AE51350}"/>
    <cellStyle name="Currency 5 2 4 4 5" xfId="28190" xr:uid="{E3AEF5FB-7525-4F93-99F2-9954E237AACE}"/>
    <cellStyle name="Currency 5 2 4 4 6" xfId="16754" xr:uid="{3E4750C6-930A-4339-AE91-F90BECE985F2}"/>
    <cellStyle name="Currency 5 2 4 5" xfId="5710" xr:uid="{81CCBD4C-4647-4780-BDEB-D175A3F5ADBE}"/>
    <cellStyle name="Currency 5 2 4 5 2" xfId="29694" xr:uid="{5AD77B6F-1F47-49A8-8F2D-FBDD0BA971A3}"/>
    <cellStyle name="Currency 5 2 4 5 2 2" xfId="30995" xr:uid="{61B4BDAA-FE5F-4AB7-9E5D-32E54EF4F78A}"/>
    <cellStyle name="Currency 5 2 4 6" xfId="22716" xr:uid="{912E2D58-135C-466F-977B-D7FCE32E6FF0}"/>
    <cellStyle name="Currency 5 2 4 7" xfId="13631" xr:uid="{3CE5B02C-94B0-4AC5-8DF4-DCF0A61C21CA}"/>
    <cellStyle name="Currency 5 2 5" xfId="1973" xr:uid="{00000000-0005-0000-0000-0000EC030000}"/>
    <cellStyle name="Currency 5 2 5 2" xfId="2889" xr:uid="{00000000-0005-0000-0000-0000D6020000}"/>
    <cellStyle name="Currency 5 2 5 2 2" xfId="8006" xr:uid="{76E26953-D137-4A0D-A497-4B6AC98CE538}"/>
    <cellStyle name="Currency 5 2 5 2 2 2" xfId="28657" xr:uid="{63423EA7-9E9C-41A3-9548-819C174CD01F}"/>
    <cellStyle name="Currency 5 2 5 2 2 2 2" xfId="31212" xr:uid="{BF6DB955-8871-4EAF-9EB8-C68B85D30551}"/>
    <cellStyle name="Currency 5 2 5 2 2 2 3" xfId="30899" xr:uid="{C2C9D297-6FFA-48E8-8FCF-9BB4213F41C3}"/>
    <cellStyle name="Currency 5 2 5 2 2 3" xfId="26012" xr:uid="{37321E1F-694C-4E0C-9870-7424F46302A7}"/>
    <cellStyle name="Currency 5 2 5 2 2 4" xfId="18386" xr:uid="{7CFBABE8-19D0-41B9-A18C-0F534E5095CC}"/>
    <cellStyle name="Currency 5 2 5 2 3" xfId="10839" xr:uid="{B90DC41B-6A12-425B-AEEF-D5D78A8A4A53}"/>
    <cellStyle name="Currency 5 2 5 2 3 2" xfId="21219" xr:uid="{3D52AE92-5923-457B-9350-B22A4AE1191A}"/>
    <cellStyle name="Currency 5 2 5 2 4" xfId="25928" xr:uid="{DAB2A62E-EF04-4D21-ABCA-3D8381BF181C}"/>
    <cellStyle name="Currency 5 2 5 2 5" xfId="15553" xr:uid="{86AEB658-238E-45DA-8F63-23B312B7D1A9}"/>
    <cellStyle name="Currency 5 2 5 3" xfId="3608" xr:uid="{00000000-0005-0000-0000-0000EC030000}"/>
    <cellStyle name="Currency 5 2 5 4" xfId="5711" xr:uid="{34D882F9-3A98-4786-A61F-2BA19F885A26}"/>
    <cellStyle name="Currency 5 2 5 4 2" xfId="29929" xr:uid="{7102F65A-C7BE-4D84-A759-F42C9E8516B6}"/>
    <cellStyle name="Currency 5 2 5 5" xfId="23045" xr:uid="{C6FB78A3-7FB3-4C8B-AE13-0BA29A31CEF6}"/>
    <cellStyle name="Currency 5 2 5 6" xfId="13390" xr:uid="{23481EF7-DAB4-448F-896D-7EFA49323FD9}"/>
    <cellStyle name="Currency 5 2 6" xfId="1965" xr:uid="{00000000-0005-0000-0000-0000ED030000}"/>
    <cellStyle name="Currency 5 2 6 2" xfId="2541" xr:uid="{00000000-0005-0000-0000-0000D7020000}"/>
    <cellStyle name="Currency 5 2 6 2 2" xfId="7666" xr:uid="{74261CAA-4101-473F-B347-C83F8EAEB42F}"/>
    <cellStyle name="Currency 5 2 6 2 2 2" xfId="18046" xr:uid="{49FBE54B-FD8E-4F2D-838F-4B8FC9ADB860}"/>
    <cellStyle name="Currency 5 2 6 2 3" xfId="10499" xr:uid="{556E629B-FE91-426B-933D-E95FA4998D76}"/>
    <cellStyle name="Currency 5 2 6 2 3 2" xfId="20879" xr:uid="{E11A0ED8-348A-4DA6-9D90-EEF14F0BBC40}"/>
    <cellStyle name="Currency 5 2 6 2 4" xfId="26578" xr:uid="{C9B861A8-D8EB-43AD-B25A-681F5470E314}"/>
    <cellStyle name="Currency 5 2 6 2 5" xfId="25903" xr:uid="{66E2E6D2-0C15-4FBD-B3CD-FFBE6CC078CC}"/>
    <cellStyle name="Currency 5 2 6 2 6" xfId="15213" xr:uid="{2507063B-74EC-4F1F-AF09-CFD95B288AF3}"/>
    <cellStyle name="Currency 5 2 6 3" xfId="3594" xr:uid="{00000000-0005-0000-0000-0000ED030000}"/>
    <cellStyle name="Currency 5 2 6 4" xfId="5704" xr:uid="{6044BC41-93EB-4D46-8847-7E28FDC1C7F0}"/>
    <cellStyle name="Currency 5 2 6 4 2" xfId="29879" xr:uid="{C483D0FC-BB86-4D28-A080-8736F3CBDE28}"/>
    <cellStyle name="Currency 5 2 6 5" xfId="23121" xr:uid="{DFB24F9D-60E6-480E-886E-475EF7F1242B}"/>
    <cellStyle name="Currency 5 2 6 6" xfId="12929" xr:uid="{244FD039-EA37-4B72-A255-228CC58257FA}"/>
    <cellStyle name="Currency 5 2 7" xfId="2235" xr:uid="{00000000-0005-0000-0000-0000CB020000}"/>
    <cellStyle name="Currency 5 2 7 2" xfId="7362" xr:uid="{46D783E5-C67D-4AD0-83C0-CF4DD70F2D04}"/>
    <cellStyle name="Currency 5 2 7 2 2" xfId="26298" xr:uid="{0094EF5E-9118-446E-8932-915721C49C84}"/>
    <cellStyle name="Currency 5 2 7 2 2 2" xfId="31175" xr:uid="{0ABF76C8-146E-4EA9-9EF4-12330D97B2F4}"/>
    <cellStyle name="Currency 5 2 7 2 2 3" xfId="30900" xr:uid="{B13E3068-9BEB-46ED-BF85-C4985B631957}"/>
    <cellStyle name="Currency 5 2 7 2 3" xfId="26142" xr:uid="{8D63E90A-D234-400F-9E75-4182E9C21698}"/>
    <cellStyle name="Currency 5 2 7 2 4" xfId="17742" xr:uid="{F397A08D-393B-4E26-BD24-2E6F720FBD36}"/>
    <cellStyle name="Currency 5 2 7 3" xfId="10195" xr:uid="{E9F0637B-A05F-4E9D-8BA2-C2EBC2EFAA4D}"/>
    <cellStyle name="Currency 5 2 7 3 2" xfId="20575" xr:uid="{BC39AA1D-EDCB-4BA3-9D5E-5853FA61C57D}"/>
    <cellStyle name="Currency 5 2 7 4" xfId="25306" xr:uid="{35146824-73C6-468D-82D5-4BCD67342811}"/>
    <cellStyle name="Currency 5 2 7 5" xfId="14909" xr:uid="{7EB1EE87-E11D-47CB-A2B8-C4724D639E82}"/>
    <cellStyle name="Currency 5 2 8" xfId="3891" xr:uid="{F5558CD4-A4A2-4E3D-AB6A-144E8681197F}"/>
    <cellStyle name="Currency 5 2 8 2" xfId="8723" xr:uid="{2F1B63F7-D083-429E-B1CA-1A6BFE7DDEA4}"/>
    <cellStyle name="Currency 5 2 8 2 2" xfId="19103" xr:uid="{AA81A8B7-20C9-4F9B-90A1-BEB1376ACEFA}"/>
    <cellStyle name="Currency 5 2 8 3" xfId="11556" xr:uid="{75471A33-C8F0-40CF-B5BF-4A81D5F9A038}"/>
    <cellStyle name="Currency 5 2 8 3 2" xfId="21936" xr:uid="{1A25BBFC-EAD0-476B-B10E-5BE1DFD38444}"/>
    <cellStyle name="Currency 5 2 8 4" xfId="27961" xr:uid="{38D58FC1-9BAF-45DE-9227-885220FBB692}"/>
    <cellStyle name="Currency 5 2 8 5" xfId="28579" xr:uid="{145D1AFD-484B-4FDE-876F-13C665ED8789}"/>
    <cellStyle name="Currency 5 2 8 6" xfId="16270" xr:uid="{82A908FC-D9AF-4CB9-9FAE-0596054F1EA2}"/>
    <cellStyle name="Currency 5 2 9" xfId="4974" xr:uid="{83D789FE-00E7-4353-9F50-F27A53E5C0A6}"/>
    <cellStyle name="Currency 5 2 9 2" xfId="25929" xr:uid="{D31F2547-600E-4F5D-B779-A3F82E3BA780}"/>
    <cellStyle name="Currency 5 2 9 3" xfId="27071" xr:uid="{080F0B0A-5BC7-4901-AD69-507C20B1622B}"/>
    <cellStyle name="Currency 5 2 9 4" xfId="14269" xr:uid="{5C56210C-0634-43D4-9558-692036755A96}"/>
    <cellStyle name="Currency 5 3" xfId="594" xr:uid="{00000000-0005-0000-0000-0000EE030000}"/>
    <cellStyle name="Currency 5 3 10" xfId="9558" xr:uid="{2A505504-F946-417F-8A75-43BF4BB35F9D}"/>
    <cellStyle name="Currency 5 3 10 2" xfId="19938" xr:uid="{A7220A94-B2B4-4AE1-9570-D96C08F7CB0B}"/>
    <cellStyle name="Currency 5 3 11" xfId="23033" xr:uid="{526A7DBF-D3D2-442D-9A54-DD31D9FDF6E8}"/>
    <cellStyle name="Currency 5 3 12" xfId="12533" xr:uid="{20BE156C-F121-4FA0-B6FD-EE6E99003D67}"/>
    <cellStyle name="Currency 5 3 2" xfId="1975" xr:uid="{00000000-0005-0000-0000-0000EF030000}"/>
    <cellStyle name="Currency 5 3 2 2" xfId="3113" xr:uid="{00000000-0005-0000-0000-0000DA020000}"/>
    <cellStyle name="Currency 5 3 2 2 2" xfId="6175" xr:uid="{2A83A707-9693-4504-A63C-CB91999D274E}"/>
    <cellStyle name="Currency 5 3 2 2 2 2" xfId="24181" xr:uid="{957406F0-CF59-4D3C-9C8C-E18064A609A3}"/>
    <cellStyle name="Currency 5 3 2 2 2 2 2" xfId="28716" xr:uid="{30692465-3C1C-4D4C-BF5B-4B86D75AD3A7}"/>
    <cellStyle name="Currency 5 3 2 2 2 2 3" xfId="31151" xr:uid="{50F8AEFD-436B-4734-8134-882238514C1B}"/>
    <cellStyle name="Currency 5 3 2 2 2 3" xfId="28081" xr:uid="{44E0DBA9-7F9D-4F75-A250-7B439F25517A}"/>
    <cellStyle name="Currency 5 3 2 2 2 4" xfId="15740" xr:uid="{ECECBAE7-FE6A-418C-A364-9CC2967EB8CB}"/>
    <cellStyle name="Currency 5 3 2 2 3" xfId="8193" xr:uid="{B638F41F-98D3-49A1-A601-35D9335CCE81}"/>
    <cellStyle name="Currency 5 3 2 2 3 2" xfId="18573" xr:uid="{DCE59326-8858-4E51-A3B0-845F3FA7CFDF}"/>
    <cellStyle name="Currency 5 3 2 2 4" xfId="11026" xr:uid="{56957B04-499B-48B4-98D4-D7E7F4C67751}"/>
    <cellStyle name="Currency 5 3 2 2 4 2" xfId="21406" xr:uid="{8C77967D-6BBC-4B84-B128-12C314811052}"/>
    <cellStyle name="Currency 5 3 2 2 5" xfId="24904" xr:uid="{54FD32AF-935F-4AE0-935A-654E37BB2CEA}"/>
    <cellStyle name="Currency 5 3 2 2 5 2" xfId="30077" xr:uid="{F958E69A-68BF-4BA9-81F7-14578EED27A9}"/>
    <cellStyle name="Currency 5 3 2 2 6" xfId="26921" xr:uid="{AF32DBC3-ACF6-4745-AD7B-F110F70C1559}"/>
    <cellStyle name="Currency 5 3 2 2 7" xfId="13633" xr:uid="{76CCBC9C-1C00-49D1-B059-63613061B900}"/>
    <cellStyle name="Currency 5 3 2 3" xfId="2702" xr:uid="{00000000-0005-0000-0000-0000D9020000}"/>
    <cellStyle name="Currency 5 3 2 3 2" xfId="7826" xr:uid="{5C7BCAA3-9C9F-492F-8861-2AD267BF934E}"/>
    <cellStyle name="Currency 5 3 2 3 2 2" xfId="27068" xr:uid="{55EF035C-8796-42AA-B3B7-EB9756ADAED2}"/>
    <cellStyle name="Currency 5 3 2 3 2 3" xfId="27409" xr:uid="{24DD1B34-5BDA-469F-96C6-8E6E015D9E3F}"/>
    <cellStyle name="Currency 5 3 2 3 2 4" xfId="18206" xr:uid="{12DA4345-B994-4CCF-88F1-B9C2539AD072}"/>
    <cellStyle name="Currency 5 3 2 3 3" xfId="10659" xr:uid="{2C015DA8-CF23-4D00-8256-2EACF4E418A2}"/>
    <cellStyle name="Currency 5 3 2 3 3 2" xfId="21039" xr:uid="{70FD7D19-0E93-462C-9581-32C4AEB2F859}"/>
    <cellStyle name="Currency 5 3 2 3 4" xfId="24100" xr:uid="{FB9ECE9D-A2D2-4743-BCED-964CFCC7B75D}"/>
    <cellStyle name="Currency 5 3 2 3 5" xfId="15373" xr:uid="{9C8C138F-CE6E-4288-94A8-950FEF0B812D}"/>
    <cellStyle name="Currency 5 3 2 4" xfId="3700" xr:uid="{00000000-0005-0000-0000-0000EF030000}"/>
    <cellStyle name="Currency 5 3 2 4 2" xfId="26891" xr:uid="{C9DBE510-EFCE-4A0C-8EE8-48DD9ED241FF}"/>
    <cellStyle name="Currency 5 3 2 4 3" xfId="26497" xr:uid="{49081016-EABC-4DB1-B361-D6F414E29952}"/>
    <cellStyle name="Currency 5 3 2 5" xfId="4279" xr:uid="{313F8346-39CD-4124-8B3A-C4CAB3DD2ECA}"/>
    <cellStyle name="Currency 5 3 2 5 2" xfId="9051" xr:uid="{099BCFBD-F523-4301-A1A6-C0079B714369}"/>
    <cellStyle name="Currency 5 3 2 5 2 2" xfId="19431" xr:uid="{27CFA0D3-4438-46F6-878B-42D727E86880}"/>
    <cellStyle name="Currency 5 3 2 5 2 3" xfId="31055" xr:uid="{033E1420-9C77-473B-804F-C41CBED77E74}"/>
    <cellStyle name="Currency 5 3 2 5 2 4" xfId="30901" xr:uid="{13CA0AD7-30C4-4001-B64F-03E7560C4A03}"/>
    <cellStyle name="Currency 5 3 2 5 3" xfId="11884" xr:uid="{E5116A94-E160-444D-A2C3-020F35D29607}"/>
    <cellStyle name="Currency 5 3 2 5 3 2" xfId="22264" xr:uid="{D7658E5A-BB9F-4E05-855D-29A5263DD5F0}"/>
    <cellStyle name="Currency 5 3 2 5 4" xfId="26954" xr:uid="{95732337-E1E3-4AC6-B7DD-8469E5DEFCBB}"/>
    <cellStyle name="Currency 5 3 2 5 5" xfId="27489" xr:uid="{B5F126A9-6131-4F53-870D-FC414775705C}"/>
    <cellStyle name="Currency 5 3 2 5 6" xfId="16598" xr:uid="{CC305DE1-2E81-4E5A-9508-CAE9EA08AB9C}"/>
    <cellStyle name="Currency 5 3 2 6" xfId="5713" xr:uid="{2162A165-A601-451F-A59D-9BF2EFCF87E1}"/>
    <cellStyle name="Currency 5 3 2 6 2" xfId="29731" xr:uid="{7E661BEA-FF8D-4BD4-AFEB-927EC4D8CCA8}"/>
    <cellStyle name="Currency 5 3 2 6 2 2" xfId="30996" xr:uid="{6539BE70-08E3-4AA4-B58E-F300449EC90E}"/>
    <cellStyle name="Currency 5 3 2 7" xfId="22910" xr:uid="{2A10CFEC-0929-4835-ABE0-3A392EEEC7A6}"/>
    <cellStyle name="Currency 5 3 2 8" xfId="13120" xr:uid="{47A9C792-CC8F-4DF3-B7EE-6BD5C7B06878}"/>
    <cellStyle name="Currency 5 3 2 9" xfId="29997" xr:uid="{2C104A3A-A926-488C-8CAB-843E476B7B22}"/>
    <cellStyle name="Currency 5 3 3" xfId="1976" xr:uid="{00000000-0005-0000-0000-0000F0030000}"/>
    <cellStyle name="Currency 5 3 3 2" xfId="3114" xr:uid="{00000000-0005-0000-0000-0000DB020000}"/>
    <cellStyle name="Currency 5 3 3 2 2" xfId="8194" xr:uid="{86FFB7B9-2A55-4AB6-B2B2-D1802A59687B}"/>
    <cellStyle name="Currency 5 3 3 2 2 2" xfId="28860" xr:uid="{01C80663-FA5B-4EA7-9670-DC6D2E0C723D}"/>
    <cellStyle name="Currency 5 3 3 2 2 2 2" xfId="31240" xr:uid="{3C0EFCA0-5665-4D69-876A-58B83D160D6D}"/>
    <cellStyle name="Currency 5 3 3 2 2 2 3" xfId="30903" xr:uid="{DFA99822-3024-4E51-8F42-35A278ABE4E4}"/>
    <cellStyle name="Currency 5 3 3 2 2 3" xfId="26630" xr:uid="{685863A7-BFEF-415D-A2CE-7B02227AD743}"/>
    <cellStyle name="Currency 5 3 3 2 2 4" xfId="18574" xr:uid="{2B83C1F7-E7AD-42DC-AFA0-80882660E932}"/>
    <cellStyle name="Currency 5 3 3 2 3" xfId="11027" xr:uid="{D850F367-3396-4AD9-B76D-E56459C3DE3C}"/>
    <cellStyle name="Currency 5 3 3 2 3 2" xfId="21407" xr:uid="{C9751C7E-EED7-40B7-99CB-553163E6D914}"/>
    <cellStyle name="Currency 5 3 3 2 4" xfId="24126" xr:uid="{F1D85D90-2F0F-4588-A85A-C8D9E996F941}"/>
    <cellStyle name="Currency 5 3 3 2 5" xfId="15741" xr:uid="{0A1C1433-46CA-4D11-98FF-9932F571D779}"/>
    <cellStyle name="Currency 5 3 3 3" xfId="2087" xr:uid="{00000000-0005-0000-0000-0000F0030000}"/>
    <cellStyle name="Currency 5 3 3 4" xfId="4436" xr:uid="{20CFB897-666F-4149-87D6-72BD94186F0A}"/>
    <cellStyle name="Currency 5 3 3 4 2" xfId="9208" xr:uid="{FEBB92A8-84BF-498D-9CC9-F630B4376368}"/>
    <cellStyle name="Currency 5 3 3 4 2 2" xfId="19588" xr:uid="{62507DBF-4272-4F62-BCDC-95743CA0B033}"/>
    <cellStyle name="Currency 5 3 3 4 2 3" xfId="31102" xr:uid="{785265B5-1F83-4815-9163-77914337B262}"/>
    <cellStyle name="Currency 5 3 3 4 2 4" xfId="30902" xr:uid="{7FC14047-A419-4FF0-AC80-82C714D7AF82}"/>
    <cellStyle name="Currency 5 3 3 4 3" xfId="12041" xr:uid="{6051F4A6-5D37-4162-ADF9-79B7787E3719}"/>
    <cellStyle name="Currency 5 3 3 4 3 2" xfId="22421" xr:uid="{2436F9F3-320D-4752-9AF1-E43DC261CDA1}"/>
    <cellStyle name="Currency 5 3 3 4 4" xfId="16755" xr:uid="{6F6A6062-2CE2-4B46-864C-7998CC3BFE47}"/>
    <cellStyle name="Currency 5 3 3 5" xfId="5714" xr:uid="{B225AD9D-70E2-4841-A531-CDA142155BD0}"/>
    <cellStyle name="Currency 5 3 3 5 2" xfId="29698" xr:uid="{A379AF37-E0F1-412B-A298-3E3C42206E20}"/>
    <cellStyle name="Currency 5 3 3 5 2 2" xfId="30997" xr:uid="{1F76261D-623D-47D8-8A94-50739780B2FC}"/>
    <cellStyle name="Currency 5 3 3 6" xfId="23073" xr:uid="{F18CE366-3398-446C-8744-B602531D5D21}"/>
    <cellStyle name="Currency 5 3 3 7" xfId="13634" xr:uid="{DF8FB77F-CD78-4108-AC65-79380C8B667D}"/>
    <cellStyle name="Currency 5 3 4" xfId="1974" xr:uid="{00000000-0005-0000-0000-0000F1030000}"/>
    <cellStyle name="Currency 5 3 4 2" xfId="3112" xr:uid="{00000000-0005-0000-0000-0000DC020000}"/>
    <cellStyle name="Currency 5 3 4 2 2" xfId="8192" xr:uid="{12605518-45C2-4A5E-B142-B539828DFC7C}"/>
    <cellStyle name="Currency 5 3 4 2 2 2" xfId="28859" xr:uid="{F2C64340-B6DF-456D-A36F-9ED0B197E7CF}"/>
    <cellStyle name="Currency 5 3 4 2 2 3" xfId="28284" xr:uid="{50F5FF16-544C-433F-AD2A-CC87A8B1AA2D}"/>
    <cellStyle name="Currency 5 3 4 2 2 4" xfId="18572" xr:uid="{2A125001-18F0-499F-A790-154D829D4369}"/>
    <cellStyle name="Currency 5 3 4 2 3" xfId="11025" xr:uid="{EBBBB68E-B7A9-4727-B8A5-CA63FBCD5FE7}"/>
    <cellStyle name="Currency 5 3 4 2 3 2" xfId="21405" xr:uid="{E180010A-2FCD-46F1-BA44-5BA0B1F655D8}"/>
    <cellStyle name="Currency 5 3 4 2 4" xfId="22875" xr:uid="{F8FA9813-888C-472C-A853-49F365954C32}"/>
    <cellStyle name="Currency 5 3 4 2 5" xfId="15739" xr:uid="{7F15E761-E3B1-4282-80AD-D5D4A5947524}"/>
    <cellStyle name="Currency 5 3 4 3" xfId="3545" xr:uid="{00000000-0005-0000-0000-0000F1030000}"/>
    <cellStyle name="Currency 5 3 4 4" xfId="5712" xr:uid="{3EEC26B5-3962-41F9-B6A3-EC813AA1EBAC}"/>
    <cellStyle name="Currency 5 3 4 4 2" xfId="29977" xr:uid="{D1112619-8F7B-4CEF-915B-708D2443B095}"/>
    <cellStyle name="Currency 5 3 4 5" xfId="24982" xr:uid="{B04AF8FD-6114-4C71-A9D7-E976CE18350C}"/>
    <cellStyle name="Currency 5 3 4 6" xfId="13632" xr:uid="{1BA1C8B1-6A6F-459D-B36D-75354FAD0DB3}"/>
    <cellStyle name="Currency 5 3 5" xfId="2584" xr:uid="{00000000-0005-0000-0000-0000DD020000}"/>
    <cellStyle name="Currency 5 3 5 2" xfId="5849" xr:uid="{3F6A570E-8A5C-4C20-A93D-0E180E864A90}"/>
    <cellStyle name="Currency 5 3 5 2 2" xfId="26969" xr:uid="{D1EBB5CD-FC7A-4F10-B519-46CA29184018}"/>
    <cellStyle name="Currency 5 3 5 2 2 2" xfId="31187" xr:uid="{C9C22307-3BA8-47BE-87A8-DE51ADDD98DB}"/>
    <cellStyle name="Currency 5 3 5 2 2 3" xfId="30904" xr:uid="{D3CCDC70-5088-44B7-86FC-33B08181C61A}"/>
    <cellStyle name="Currency 5 3 5 2 3" xfId="27436" xr:uid="{A30D7B8C-6247-4972-9E66-87FE75BA273A}"/>
    <cellStyle name="Currency 5 3 5 2 4" xfId="15256" xr:uid="{5A8FF11C-9103-4B97-B92A-D4028022214B}"/>
    <cellStyle name="Currency 5 3 5 3" xfId="7709" xr:uid="{9460C487-FB9F-432D-B8BA-58C64B66EF9C}"/>
    <cellStyle name="Currency 5 3 5 3 2" xfId="18089" xr:uid="{F4EF039A-E7C5-446C-85C1-54823D809576}"/>
    <cellStyle name="Currency 5 3 5 4" xfId="10542" xr:uid="{76470AA5-DD44-48EC-BF0C-40932FC056F6}"/>
    <cellStyle name="Currency 5 3 5 4 2" xfId="20922" xr:uid="{3D8BF286-0DD9-4AB7-85AA-76A759003684}"/>
    <cellStyle name="Currency 5 3 5 5" xfId="22929" xr:uid="{EB799ACC-0960-4BBD-AFBD-116C4BD090D4}"/>
    <cellStyle name="Currency 5 3 5 6" xfId="12972" xr:uid="{15AE4B7D-C61A-47C5-9B30-FD9BCA05DBB6}"/>
    <cellStyle name="Currency 5 3 6" xfId="2301" xr:uid="{00000000-0005-0000-0000-0000D8020000}"/>
    <cellStyle name="Currency 5 3 6 2" xfId="7428" xr:uid="{37D454D2-98EC-4ECA-875B-525C939A12B9}"/>
    <cellStyle name="Currency 5 3 6 2 2" xfId="17808" xr:uid="{FD2A3EEF-D7B3-4708-9FF7-7DBA0EEEC3A6}"/>
    <cellStyle name="Currency 5 3 6 3" xfId="10261" xr:uid="{66DE0595-77D0-44E2-BBAB-22A938590D29}"/>
    <cellStyle name="Currency 5 3 6 3 2" xfId="20641" xr:uid="{5A5654FD-D243-4742-BB0B-511AAA74AA3D}"/>
    <cellStyle name="Currency 5 3 6 4" xfId="24668" xr:uid="{953EE173-511B-4B9D-A92A-2D18C7063975}"/>
    <cellStyle name="Currency 5 3 6 5" xfId="28653" xr:uid="{8A1E049F-A38F-4793-A084-89101582F1E5}"/>
    <cellStyle name="Currency 5 3 6 6" xfId="14975" xr:uid="{A75CB0B2-BEB0-40BE-BC81-57A1FBA3825F}"/>
    <cellStyle name="Currency 5 3 7" xfId="3832" xr:uid="{4F7D27AA-E36A-485B-B1CA-FAD81716445B}"/>
    <cellStyle name="Currency 5 3 7 2" xfId="8665" xr:uid="{CA439490-CAC7-4667-8AAC-FC5DAB444913}"/>
    <cellStyle name="Currency 5 3 7 2 2" xfId="19045" xr:uid="{CA2B8348-30AA-4FB0-AE43-CECC40FCD663}"/>
    <cellStyle name="Currency 5 3 7 3" xfId="11498" xr:uid="{B425CEAF-FDE3-4E01-8713-78F3DCD91BC4}"/>
    <cellStyle name="Currency 5 3 7 3 2" xfId="21878" xr:uid="{D7EFDDC8-32C9-4BC3-A30B-61BCCA7B0596}"/>
    <cellStyle name="Currency 5 3 7 4" xfId="26162" xr:uid="{02640B68-3BEC-48B3-AC71-22D042167650}"/>
    <cellStyle name="Currency 5 3 7 5" xfId="25943" xr:uid="{B7C5EF07-BCE7-453B-898D-822557617857}"/>
    <cellStyle name="Currency 5 3 7 6" xfId="16212" xr:uid="{E8BDBC14-C79C-495C-87FC-BF87E75E23FC}"/>
    <cellStyle name="Currency 5 3 8" xfId="4977" xr:uid="{72549817-FBAA-4BE4-BCFB-74426F487CE8}"/>
    <cellStyle name="Currency 5 3 8 2" xfId="14272" xr:uid="{84018680-E061-4D9B-B808-5B964A2F0278}"/>
    <cellStyle name="Currency 5 3 9" xfId="6725" xr:uid="{7F742B85-07C3-4481-90BB-0054BDEEFD95}"/>
    <cellStyle name="Currency 5 3 9 2" xfId="17105" xr:uid="{86DC57A8-873C-436C-A7EF-6D6D1E4794F1}"/>
    <cellStyle name="Currency 5 4" xfId="595" xr:uid="{00000000-0005-0000-0000-0000F2030000}"/>
    <cellStyle name="Currency 5 4 10" xfId="12691" xr:uid="{91FE20A7-7F48-4F48-AD49-63CAB8CF3EEC}"/>
    <cellStyle name="Currency 5 4 2" xfId="1978" xr:uid="{00000000-0005-0000-0000-0000F3030000}"/>
    <cellStyle name="Currency 5 4 2 2" xfId="3115" xr:uid="{00000000-0005-0000-0000-0000DF020000}"/>
    <cellStyle name="Currency 5 4 2 2 2" xfId="8195" xr:uid="{608C7477-457B-446D-B4DA-1DE51946CB0C}"/>
    <cellStyle name="Currency 5 4 2 2 2 2" xfId="28861" xr:uid="{E574C560-A659-49CE-8A64-D1A07C293872}"/>
    <cellStyle name="Currency 5 4 2 2 2 3" xfId="27737" xr:uid="{A8559155-7CA4-4F41-9566-ACCBE439BD16}"/>
    <cellStyle name="Currency 5 4 2 2 2 4" xfId="18575" xr:uid="{326B5A18-FE67-48F1-857D-9002C90345F5}"/>
    <cellStyle name="Currency 5 4 2 2 3" xfId="11028" xr:uid="{92F448A3-E2F1-491A-BEB4-F0D29626B307}"/>
    <cellStyle name="Currency 5 4 2 2 3 2" xfId="21408" xr:uid="{8E9DA054-293F-4B35-9F07-D93D74CA882A}"/>
    <cellStyle name="Currency 5 4 2 2 4" xfId="23747" xr:uid="{0CC4DA2D-40A8-4977-A8A0-7877AAC19348}"/>
    <cellStyle name="Currency 5 4 2 2 5" xfId="15742" xr:uid="{A7D646FF-DCED-4ADD-A46C-B4FB30D778F5}"/>
    <cellStyle name="Currency 5 4 2 3" xfId="3642" xr:uid="{00000000-0005-0000-0000-0000F3030000}"/>
    <cellStyle name="Currency 5 4 2 4" xfId="5715" xr:uid="{671213EE-3688-4CDB-B942-51A717C3AE88}"/>
    <cellStyle name="Currency 5 4 2 4 2" xfId="29784" xr:uid="{19716B96-BD5D-41F7-9047-88F0E9D8F84C}"/>
    <cellStyle name="Currency 5 4 2 5" xfId="22823" xr:uid="{93D8A375-BAFB-437F-86FC-856A9BB2B527}"/>
    <cellStyle name="Currency 5 4 2 6" xfId="13635" xr:uid="{59CC9632-D058-4580-807A-C5EA2077C297}"/>
    <cellStyle name="Currency 5 4 3" xfId="1979" xr:uid="{00000000-0005-0000-0000-0000F4030000}"/>
    <cellStyle name="Currency 5 4 3 2" xfId="2699" xr:uid="{00000000-0005-0000-0000-0000E0020000}"/>
    <cellStyle name="Currency 5 4 3 2 2" xfId="7823" xr:uid="{9341D43D-1C0E-42BD-9D8B-CA18E72E65F2}"/>
    <cellStyle name="Currency 5 4 3 2 2 2" xfId="18203" xr:uid="{EB82C059-FCC5-413A-933D-7D4E33815D96}"/>
    <cellStyle name="Currency 5 4 3 2 3" xfId="10656" xr:uid="{B84212C0-4E2C-4BC6-AF4A-87BB56C1A2BC}"/>
    <cellStyle name="Currency 5 4 3 2 3 2" xfId="21036" xr:uid="{0E5706C4-251B-4ACD-847A-54DAED91BE3A}"/>
    <cellStyle name="Currency 5 4 3 2 4" xfId="15370" xr:uid="{1DDD8357-BD14-4A90-A5B6-F047397DF222}"/>
    <cellStyle name="Currency 5 4 3 2 5" xfId="30460" xr:uid="{C4BF89D7-9F8D-4225-9959-7ECED6738608}"/>
    <cellStyle name="Currency 5 4 3 3" xfId="2076" xr:uid="{00000000-0005-0000-0000-0000F4030000}"/>
    <cellStyle name="Currency 5 4 3 4" xfId="5716" xr:uid="{C626BE1A-2589-41B4-9BF0-6DAE18296A2F}"/>
    <cellStyle name="Currency 5 4 3 4 2" xfId="29762" xr:uid="{0D89A086-9FE6-4E3D-B526-1494DED2FF2F}"/>
    <cellStyle name="Currency 5 4 3 5" xfId="24141" xr:uid="{A701F4B5-A178-4B62-9F6D-3F10986EB839}"/>
    <cellStyle name="Currency 5 4 3 6" xfId="13117" xr:uid="{016BC64A-2097-4BBD-A94A-7AB945153B0D}"/>
    <cellStyle name="Currency 5 4 4" xfId="1977" xr:uid="{00000000-0005-0000-0000-0000F5030000}"/>
    <cellStyle name="Currency 5 4 4 2" xfId="4687" xr:uid="{4A9AF939-667D-426D-BF72-468498A1B299}"/>
    <cellStyle name="Currency 5 4 4 2 2" xfId="9419" xr:uid="{DCC31A4E-62FC-4BBF-B111-099F2404D1D3}"/>
    <cellStyle name="Currency 5 4 4 2 2 2" xfId="19799" xr:uid="{1A9D43C8-75CA-4A65-86DA-6C19B5A8B3C2}"/>
    <cellStyle name="Currency 5 4 4 2 3" xfId="12252" xr:uid="{A6A378A7-7F53-4A49-B81B-6D854337725F}"/>
    <cellStyle name="Currency 5 4 4 2 3 2" xfId="22632" xr:uid="{036EA76D-6C2F-4A47-BAFD-8A3C8A6EB59F}"/>
    <cellStyle name="Currency 5 4 4 2 4" xfId="26957" xr:uid="{A643EE9A-7110-41F1-BE5E-9E5F937DAD2E}"/>
    <cellStyle name="Currency 5 4 4 2 5" xfId="27890" xr:uid="{B1C1B6A2-8145-467F-BFC5-731084B68B53}"/>
    <cellStyle name="Currency 5 4 4 2 6" xfId="16966" xr:uid="{FAF55C85-0749-4872-95DC-8EF33A3C598C}"/>
    <cellStyle name="Currency 5 4 4 3" xfId="25438" xr:uid="{CA55A9C6-C83B-4E04-9403-84DCF3766DC3}"/>
    <cellStyle name="Currency 5 4 5" xfId="4143" xr:uid="{4351797D-9F35-45B9-A501-D6C8B37865AB}"/>
    <cellStyle name="Currency 5 4 5 2" xfId="8915" xr:uid="{58F36EE9-2E46-479C-9774-5A44F1F69E95}"/>
    <cellStyle name="Currency 5 4 5 2 2" xfId="29016" xr:uid="{2A89CA53-4B3E-48BB-BFC5-A31C57775E4F}"/>
    <cellStyle name="Currency 5 4 5 2 3" xfId="27421" xr:uid="{9F5A11DB-F689-4946-97CF-E74A490888DF}"/>
    <cellStyle name="Currency 5 4 5 2 4" xfId="19295" xr:uid="{8310129C-6CF4-4DC5-AFA2-A7C7B72CA879}"/>
    <cellStyle name="Currency 5 4 5 2 5" xfId="31023" xr:uid="{FA1B9D74-2E46-4D44-8B9F-96DCD9E4367B}"/>
    <cellStyle name="Currency 5 4 5 3" xfId="11748" xr:uid="{EA5370BB-422B-45AF-91B1-117312D9EF82}"/>
    <cellStyle name="Currency 5 4 5 3 2" xfId="22128" xr:uid="{4FB895CC-5250-42D6-B349-900B7EC8493D}"/>
    <cellStyle name="Currency 5 4 5 4" xfId="25808" xr:uid="{1B0D57D7-4222-41ED-906A-604F94DFF6BF}"/>
    <cellStyle name="Currency 5 4 5 5" xfId="16462" xr:uid="{89F97546-8E0D-4D87-BD1D-2D9C95D03802}"/>
    <cellStyle name="Currency 5 4 6" xfId="4978" xr:uid="{05AA86AA-B956-4C7D-A85F-E71ECC7E3D77}"/>
    <cellStyle name="Currency 5 4 6 2" xfId="27407" xr:uid="{1D6F3CF0-6FC0-4471-864E-B6327B69F8F3}"/>
    <cellStyle name="Currency 5 4 6 3" xfId="28475" xr:uid="{7FB88171-DFFE-466B-8BFD-5009AC714BDE}"/>
    <cellStyle name="Currency 5 4 6 4" xfId="14273" xr:uid="{7F2B38FB-4F6E-42CE-8FAB-D074634CBA5E}"/>
    <cellStyle name="Currency 5 4 7" xfId="6726" xr:uid="{F09D6F83-2D9D-49C9-A0DD-63FB6631CDAF}"/>
    <cellStyle name="Currency 5 4 7 2" xfId="27471" xr:uid="{3E163E22-5C8D-462B-A9C0-375C535D2B24}"/>
    <cellStyle name="Currency 5 4 7 3" xfId="26590" xr:uid="{FFE8322E-E7E0-4E1B-94B0-854A7D0E1DC2}"/>
    <cellStyle name="Currency 5 4 7 4" xfId="17106" xr:uid="{3FDF2449-9107-48F9-AB7E-CCFE792520C0}"/>
    <cellStyle name="Currency 5 4 8" xfId="9559" xr:uid="{FFB26C31-5CDB-487B-B8B5-EA32DD2E44C9}"/>
    <cellStyle name="Currency 5 4 8 2" xfId="19939" xr:uid="{5F7B9E25-5849-4F68-B7D7-0E93C280E9FF}"/>
    <cellStyle name="Currency 5 4 9" xfId="24092" xr:uid="{0C8BFE14-6BAD-41F0-B421-3FE0ED6862E4}"/>
    <cellStyle name="Currency 5 5" xfId="596" xr:uid="{00000000-0005-0000-0000-0000F6030000}"/>
    <cellStyle name="Currency 5 5 10" xfId="13636" xr:uid="{C24FF668-0F55-4C40-B058-589BF35CA821}"/>
    <cellStyle name="Currency 5 5 2" xfId="1981" xr:uid="{00000000-0005-0000-0000-0000F7030000}"/>
    <cellStyle name="Currency 5 5 2 2" xfId="25669" xr:uid="{790EC5A2-5E7E-41A1-9E04-568B7350D030}"/>
    <cellStyle name="Currency 5 5 2 2 2" xfId="29792" xr:uid="{1F4A1241-11FA-4754-B428-B23B31049367}"/>
    <cellStyle name="Currency 5 5 2 2 2 2" xfId="30906" xr:uid="{80A3C272-8E3F-47B7-88D9-24B437AF7685}"/>
    <cellStyle name="Currency 5 5 2 3" xfId="23372" xr:uid="{B1715BAC-BC59-417D-8714-CAE2DF61EF57}"/>
    <cellStyle name="Currency 5 5 2 4" xfId="30070" xr:uid="{71DD050B-1240-4EA7-9026-B2947CE56546}"/>
    <cellStyle name="Currency 5 5 3" xfId="1982" xr:uid="{00000000-0005-0000-0000-0000F8030000}"/>
    <cellStyle name="Currency 5 5 4" xfId="1980" xr:uid="{00000000-0005-0000-0000-0000F9030000}"/>
    <cellStyle name="Currency 5 5 5" xfId="4437" xr:uid="{DAAD0B37-ADB8-4F3A-B982-31942735FAA9}"/>
    <cellStyle name="Currency 5 5 5 2" xfId="9209" xr:uid="{9F8D59D1-09B3-40C2-8B8B-F268F51DD1BB}"/>
    <cellStyle name="Currency 5 5 5 2 2" xfId="19589" xr:uid="{E3D20698-26E1-4A07-B56F-F00E9B23B379}"/>
    <cellStyle name="Currency 5 5 5 2 3" xfId="31103" xr:uid="{B937916B-8AE6-4502-9C61-03713E9CBD21}"/>
    <cellStyle name="Currency 5 5 5 2 4" xfId="30905" xr:uid="{4ACA4BB3-F1EB-41B8-9D97-8BA7228130D4}"/>
    <cellStyle name="Currency 5 5 5 3" xfId="12042" xr:uid="{F5B7CD9A-2460-4120-9BDA-946B16A1F489}"/>
    <cellStyle name="Currency 5 5 5 3 2" xfId="22422" xr:uid="{49C8612A-B147-4726-9FC5-A28CE79D1144}"/>
    <cellStyle name="Currency 5 5 5 4" xfId="16756" xr:uid="{04719F41-4A62-4119-84DB-2843D9CB414A}"/>
    <cellStyle name="Currency 5 5 6" xfId="4979" xr:uid="{1AAFD49D-1AC0-435F-A1BE-BB2B4E0816E8}"/>
    <cellStyle name="Currency 5 5 6 2" xfId="14274" xr:uid="{1DB61BD0-C769-437A-BCF9-6F8208D65BA2}"/>
    <cellStyle name="Currency 5 5 7" xfId="6727" xr:uid="{76D83108-19A4-4119-B570-B4BB73744FC8}"/>
    <cellStyle name="Currency 5 5 7 2" xfId="17107" xr:uid="{3F366261-FB4D-4435-85E6-7F4A971C6329}"/>
    <cellStyle name="Currency 5 5 8" xfId="9560" xr:uid="{EE655E4D-0198-4FDF-B8D8-1829D78D95FE}"/>
    <cellStyle name="Currency 5 5 8 2" xfId="19940" xr:uid="{88DD83A9-4B72-41FF-83A9-1B6BD2B45F06}"/>
    <cellStyle name="Currency 5 5 9" xfId="24978" xr:uid="{8A0125E3-2A7B-4AD7-91C0-3A287C64D067}"/>
    <cellStyle name="Currency 5 6" xfId="1983" xr:uid="{00000000-0005-0000-0000-0000FA030000}"/>
    <cellStyle name="Currency 5 6 2" xfId="2888" xr:uid="{00000000-0005-0000-0000-0000E2020000}"/>
    <cellStyle name="Currency 5 6 2 2" xfId="8005" xr:uid="{2E193E91-A01E-474F-B187-BDECE44FC3CE}"/>
    <cellStyle name="Currency 5 6 2 2 2" xfId="28211" xr:uid="{14B6FC4E-13C6-486E-BD2F-5876CC7E56F9}"/>
    <cellStyle name="Currency 5 6 2 2 2 2" xfId="31203" xr:uid="{ABAD1DC5-D818-4810-B437-4255C3E9C2B6}"/>
    <cellStyle name="Currency 5 6 2 2 2 3" xfId="30907" xr:uid="{8826BB34-1D56-4F2D-8AA5-9443D9B05EC7}"/>
    <cellStyle name="Currency 5 6 2 2 3" xfId="25937" xr:uid="{7B1B73F0-B870-470B-B1FF-EC0D27148914}"/>
    <cellStyle name="Currency 5 6 2 2 4" xfId="18385" xr:uid="{76291567-BE7E-43A2-82AA-B861F2BCB18B}"/>
    <cellStyle name="Currency 5 6 2 3" xfId="10838" xr:uid="{8F3BAA17-2897-4FC4-B162-B95A2EF15202}"/>
    <cellStyle name="Currency 5 6 2 3 2" xfId="21218" xr:uid="{59BCAAB1-0305-4051-9B80-D7CB1593BCE7}"/>
    <cellStyle name="Currency 5 6 2 4" xfId="24078" xr:uid="{F76CEBF8-4834-40F1-A0A9-6F44D2561F5C}"/>
    <cellStyle name="Currency 5 6 2 5" xfId="15552" xr:uid="{42E59D82-A4BB-4E12-8D3B-A7ADF868AE10}"/>
    <cellStyle name="Currency 5 6 3" xfId="3691" xr:uid="{00000000-0005-0000-0000-0000FA030000}"/>
    <cellStyle name="Currency 5 6 4" xfId="5717" xr:uid="{44AFBA4B-F3DA-45E7-8031-F5B823D74560}"/>
    <cellStyle name="Currency 5 6 4 2" xfId="29772" xr:uid="{05354970-BE85-4C7B-82A1-A927A75CB5E7}"/>
    <cellStyle name="Currency 5 6 5" xfId="24383" xr:uid="{CEE84C07-4DD9-4E37-9909-5EA26BFF24D9}"/>
    <cellStyle name="Currency 5 6 6" xfId="13389" xr:uid="{FE2E4751-23A1-443E-A06D-B4B73D4BD3D1}"/>
    <cellStyle name="Currency 5 7" xfId="1984" xr:uid="{00000000-0005-0000-0000-0000FB030000}"/>
    <cellStyle name="Currency 5 7 2" xfId="2481" xr:uid="{00000000-0005-0000-0000-0000E3020000}"/>
    <cellStyle name="Currency 5 7 2 2" xfId="7606" xr:uid="{81B6ED4A-CE42-4A61-BC5D-69B84F9C950A}"/>
    <cellStyle name="Currency 5 7 2 2 2" xfId="17986" xr:uid="{EC1E4757-EBAC-4784-BD20-FAE4953C5107}"/>
    <cellStyle name="Currency 5 7 2 3" xfId="10439" xr:uid="{D96C0D71-7FB5-47A8-A8D2-DFF0C562FC28}"/>
    <cellStyle name="Currency 5 7 2 3 2" xfId="20819" xr:uid="{5704FB28-4B0F-4916-BAB8-DD4E455FE1C1}"/>
    <cellStyle name="Currency 5 7 2 4" xfId="28061" xr:uid="{176DABD7-062A-41D4-A3E9-5125FE11A5A2}"/>
    <cellStyle name="Currency 5 7 2 5" xfId="28112" xr:uid="{089B1CD4-9833-4307-A3A8-197B98A42D20}"/>
    <cellStyle name="Currency 5 7 2 6" xfId="15153" xr:uid="{E7288997-845B-4A37-A39E-CB8CA64486CE}"/>
    <cellStyle name="Currency 5 7 3" xfId="3647" xr:uid="{00000000-0005-0000-0000-0000FB030000}"/>
    <cellStyle name="Currency 5 7 4" xfId="5718" xr:uid="{D5A2B45C-A8A1-436C-867B-5602BB3F9600}"/>
    <cellStyle name="Currency 5 7 4 2" xfId="29867" xr:uid="{78EF0E7C-CE30-48B2-8566-392947B9B818}"/>
    <cellStyle name="Currency 5 7 5" xfId="25198" xr:uid="{F805B778-1D64-4E1D-8196-D016BB112E02}"/>
    <cellStyle name="Currency 5 7 6" xfId="12869" xr:uid="{0768B0B1-F2DF-46EA-BF3F-F005417F30AF}"/>
    <cellStyle name="Currency 5 8" xfId="1964" xr:uid="{00000000-0005-0000-0000-0000FC030000}"/>
    <cellStyle name="Currency 5 8 2" xfId="2175" xr:uid="{00000000-0005-0000-0000-0000CA020000}"/>
    <cellStyle name="Currency 5 8 2 2" xfId="7302" xr:uid="{2BA16162-0B6E-4C20-8A60-28E540FB236F}"/>
    <cellStyle name="Currency 5 8 2 2 2" xfId="17682" xr:uid="{2CEA732B-993F-4E49-B872-4050164EE667}"/>
    <cellStyle name="Currency 5 8 2 3" xfId="10135" xr:uid="{66F8AB2E-3877-4275-A413-CAAED56745D9}"/>
    <cellStyle name="Currency 5 8 2 3 2" xfId="20515" xr:uid="{F81159EA-7D78-4921-A44E-95C8EE2125C2}"/>
    <cellStyle name="Currency 5 8 2 4" xfId="26738" xr:uid="{6FD107C8-114F-437F-825E-FA84EED388ED}"/>
    <cellStyle name="Currency 5 8 2 5" xfId="26490" xr:uid="{D98CFA33-C3DA-4AA7-9704-EC68A6C02AD1}"/>
    <cellStyle name="Currency 5 8 2 6" xfId="14849" xr:uid="{E36A90A7-BB3D-4AB2-AD35-1E4820D63B8B}"/>
    <cellStyle name="Currency 5 8 3" xfId="3699" xr:uid="{00000000-0005-0000-0000-0000FC030000}"/>
    <cellStyle name="Currency 5 8 4" xfId="23106" xr:uid="{CBC88581-24CC-458C-88B9-2467C62CDA1B}"/>
    <cellStyle name="Currency 5 9" xfId="3890" xr:uid="{089FD322-7546-4AC5-8174-2B983C2A3FFE}"/>
    <cellStyle name="Currency 5 9 2" xfId="8722" xr:uid="{46C8EBAA-AF0F-49E2-B11D-4F23B851DDE3}"/>
    <cellStyle name="Currency 5 9 2 2" xfId="19102" xr:uid="{3CB0A62C-3199-451E-93BA-2F628417CE2F}"/>
    <cellStyle name="Currency 5 9 3" xfId="11555" xr:uid="{412B073C-4D5A-4365-8D2A-427813A664D6}"/>
    <cellStyle name="Currency 5 9 3 2" xfId="21935" xr:uid="{380DAE2D-2C25-449B-A3D6-DCB50C838165}"/>
    <cellStyle name="Currency 5 9 4" xfId="26139" xr:uid="{369AE772-9A07-4F68-A207-2E6415819356}"/>
    <cellStyle name="Currency 5 9 5" xfId="25849" xr:uid="{EBFBB05E-9A8E-4913-AC3E-CC6EB926AF5B}"/>
    <cellStyle name="Currency 5 9 6" xfId="16269" xr:uid="{0C6BF226-38BF-43C2-AEDA-7E1BF8DDD751}"/>
    <cellStyle name="Currency 6" xfId="597" xr:uid="{00000000-0005-0000-0000-0000FD030000}"/>
    <cellStyle name="Currency 6 10" xfId="9561" xr:uid="{1EA0F611-3155-48A5-8C31-EEC6CE029B84}"/>
    <cellStyle name="Currency 6 10 2" xfId="19941" xr:uid="{14666BCF-C789-4475-BFDE-8152F12E9745}"/>
    <cellStyle name="Currency 6 11" xfId="23619" xr:uid="{7664BDC0-6195-4172-9E81-37B7AE460F56}"/>
    <cellStyle name="Currency 6 12" xfId="12492" xr:uid="{D12D9897-9D11-4078-925E-AEBA1F89B9F2}"/>
    <cellStyle name="Currency 6 2" xfId="1986" xr:uid="{00000000-0005-0000-0000-0000FE030000}"/>
    <cellStyle name="Currency 6 2 2" xfId="3117" xr:uid="{00000000-0005-0000-0000-0000E6020000}"/>
    <cellStyle name="Currency 6 2 2 2" xfId="6176" xr:uid="{41933847-B37D-4CF3-B1C3-C2A3F0023F76}"/>
    <cellStyle name="Currency 6 2 2 2 2" xfId="25464" xr:uid="{C5B4FCA3-71BB-46EB-B165-796FF42A1962}"/>
    <cellStyle name="Currency 6 2 2 2 2 2" xfId="26042" xr:uid="{49327C3C-5CC5-4E00-A2C7-077FC4F6646A}"/>
    <cellStyle name="Currency 6 2 2 2 2 3" xfId="31160" xr:uid="{7174CBCE-36C5-49A4-8A6A-16D407A6799D}"/>
    <cellStyle name="Currency 6 2 2 2 3" xfId="27794" xr:uid="{F7BA3B34-2026-45D8-BC9D-A78B757B57CC}"/>
    <cellStyle name="Currency 6 2 2 2 4" xfId="15744" xr:uid="{96897134-F6B2-40EC-9D96-14782BAB8DB0}"/>
    <cellStyle name="Currency 6 2 2 3" xfId="8197" xr:uid="{935FC321-B1BF-4E0C-9691-C96009EC3645}"/>
    <cellStyle name="Currency 6 2 2 3 2" xfId="18577" xr:uid="{41DDD923-352C-4561-812D-9F1C77F6D68A}"/>
    <cellStyle name="Currency 6 2 2 4" xfId="11030" xr:uid="{12F3EE4D-909E-4E6C-BAB4-2A665E6B37D7}"/>
    <cellStyle name="Currency 6 2 2 4 2" xfId="21410" xr:uid="{B12CEDAB-C56F-4467-9B7D-62209E82D808}"/>
    <cellStyle name="Currency 6 2 2 5" xfId="24481" xr:uid="{B9ABA610-844E-4614-BED9-97A27F232E46}"/>
    <cellStyle name="Currency 6 2 2 5 2" xfId="30090" xr:uid="{0BC24850-1976-4B8D-9771-DD8AE4D32C86}"/>
    <cellStyle name="Currency 6 2 2 6" xfId="28368" xr:uid="{EBCA16AE-96D4-488D-A986-859CC7AA8139}"/>
    <cellStyle name="Currency 6 2 2 7" xfId="13638" xr:uid="{C0201F41-C9BE-43C8-A20F-53347090CEC1}"/>
    <cellStyle name="Currency 6 2 3" xfId="2703" xr:uid="{00000000-0005-0000-0000-0000E5020000}"/>
    <cellStyle name="Currency 6 2 3 2" xfId="7827" xr:uid="{F41249D0-7A9D-49D8-B97E-C71575881320}"/>
    <cellStyle name="Currency 6 2 3 2 2" xfId="27037" xr:uid="{C6DBE360-F8D9-4524-8089-2596FC9BD3A5}"/>
    <cellStyle name="Currency 6 2 3 2 3" xfId="28227" xr:uid="{D945A51B-627C-432C-82FB-D3AEB4B6BA7C}"/>
    <cellStyle name="Currency 6 2 3 2 4" xfId="18207" xr:uid="{E8D108F8-6C70-4CA6-BB20-483DC8D21A83}"/>
    <cellStyle name="Currency 6 2 3 3" xfId="10660" xr:uid="{EA5F64A1-BB6C-4133-87BA-209B1E04BE7A}"/>
    <cellStyle name="Currency 6 2 3 3 2" xfId="21040" xr:uid="{2209A6D1-CB4E-49BC-BE78-A9256B537895}"/>
    <cellStyle name="Currency 6 2 3 4" xfId="24805" xr:uid="{90B1C746-CEC8-4244-AC5B-0741602C24AB}"/>
    <cellStyle name="Currency 6 2 3 5" xfId="15374" xr:uid="{932ADFCE-F4FC-461A-828F-1AE3D6AE8352}"/>
    <cellStyle name="Currency 6 2 4" xfId="3655" xr:uid="{00000000-0005-0000-0000-0000FE030000}"/>
    <cellStyle name="Currency 6 2 4 2" xfId="28454" xr:uid="{63F8D999-7F7B-4DAE-890C-454CEE7A69B1}"/>
    <cellStyle name="Currency 6 2 4 3" xfId="25894" xr:uid="{7C3EFCC2-60A4-44AB-9B00-3C8AEB3CC08F}"/>
    <cellStyle name="Currency 6 2 5" xfId="4280" xr:uid="{0A54B1B6-D5EC-4B60-8488-8E844F69E768}"/>
    <cellStyle name="Currency 6 2 5 2" xfId="9052" xr:uid="{96D08450-67FA-427F-A700-EE2FA7C1E6D0}"/>
    <cellStyle name="Currency 6 2 5 2 2" xfId="19432" xr:uid="{8B446E14-3E80-406E-AB72-E793AB585FB6}"/>
    <cellStyle name="Currency 6 2 5 2 3" xfId="31056" xr:uid="{5A5FF8E9-866E-408A-B46E-C2931AFFF820}"/>
    <cellStyle name="Currency 6 2 5 2 4" xfId="30909" xr:uid="{BE2DD6EC-46BA-44B9-B70A-5F3A211DC23A}"/>
    <cellStyle name="Currency 6 2 5 3" xfId="11885" xr:uid="{6FED515D-769D-402D-BE61-E7E5C151CA14}"/>
    <cellStyle name="Currency 6 2 5 3 2" xfId="22265" xr:uid="{77DDBDA7-10D1-494E-853A-E3E54A80E644}"/>
    <cellStyle name="Currency 6 2 5 4" xfId="26219" xr:uid="{F88209D4-2611-4A4D-80C0-183001678291}"/>
    <cellStyle name="Currency 6 2 5 5" xfId="27666" xr:uid="{EDFDCC1C-357B-436A-9571-FC29BC349F21}"/>
    <cellStyle name="Currency 6 2 5 6" xfId="16599" xr:uid="{689D998D-21E7-44E1-B5E5-EEF577F2B970}"/>
    <cellStyle name="Currency 6 2 6" xfId="5720" xr:uid="{211A447E-EC8D-47DF-A862-D72C839427FA}"/>
    <cellStyle name="Currency 6 2 6 2" xfId="29732" xr:uid="{CA4427FA-A10B-4481-823D-5EF31B041201}"/>
    <cellStyle name="Currency 6 2 6 2 2" xfId="30998" xr:uid="{EF69C268-86AE-4EDB-AC7E-3233C401BC61}"/>
    <cellStyle name="Currency 6 2 7" xfId="24758" xr:uid="{E9123834-46AB-4CF8-ABC6-146C5D9A9E59}"/>
    <cellStyle name="Currency 6 2 8" xfId="13121" xr:uid="{AF98AD0D-47DC-446A-B679-F04EDFEFA06F}"/>
    <cellStyle name="Currency 6 2 9" xfId="29998" xr:uid="{9296D3E2-4786-402C-9F10-BE45CC94E49E}"/>
    <cellStyle name="Currency 6 3" xfId="1987" xr:uid="{00000000-0005-0000-0000-0000FF030000}"/>
    <cellStyle name="Currency 6 3 2" xfId="3118" xr:uid="{00000000-0005-0000-0000-0000E7020000}"/>
    <cellStyle name="Currency 6 3 2 2" xfId="8198" xr:uid="{A42269E5-EF6D-4546-883F-087D96D68D71}"/>
    <cellStyle name="Currency 6 3 2 2 2" xfId="28863" xr:uid="{D8DF697A-1BCE-42F1-B1E7-69818B45F003}"/>
    <cellStyle name="Currency 6 3 2 2 3" xfId="27523" xr:uid="{01BC7D5D-223E-4CAC-ACAC-DEE3D97D95FD}"/>
    <cellStyle name="Currency 6 3 2 2 4" xfId="18578" xr:uid="{BAFB95C7-D894-4254-9F23-CC8D8627E608}"/>
    <cellStyle name="Currency 6 3 2 3" xfId="11031" xr:uid="{DB002C45-3523-403B-92E9-95BAF0B84C52}"/>
    <cellStyle name="Currency 6 3 2 3 2" xfId="21411" xr:uid="{97F49ADB-395D-4F19-8B4A-AA2DD331D327}"/>
    <cellStyle name="Currency 6 3 2 4" xfId="23412" xr:uid="{331CA974-3839-4E27-88BD-C4F3536B56DC}"/>
    <cellStyle name="Currency 6 3 2 5" xfId="15745" xr:uid="{3D44AFBD-6996-4D3D-9D97-27BC1D839A73}"/>
    <cellStyle name="Currency 6 3 3" xfId="3548" xr:uid="{00000000-0005-0000-0000-0000FF030000}"/>
    <cellStyle name="Currency 6 3 4" xfId="4438" xr:uid="{ED58BECA-A716-49F3-8373-3BDA6CD396BE}"/>
    <cellStyle name="Currency 6 3 4 2" xfId="9210" xr:uid="{F7AB1362-96BC-4846-AC98-58AA61C4ADF0}"/>
    <cellStyle name="Currency 6 3 4 2 2" xfId="19590" xr:uid="{2416904C-F46A-405C-9FE3-E739BF625B09}"/>
    <cellStyle name="Currency 6 3 4 2 3" xfId="31104" xr:uid="{7343AD9B-9F62-4FE0-BEFA-F619984343F2}"/>
    <cellStyle name="Currency 6 3 4 2 4" xfId="30910" xr:uid="{B5D80BAF-81AD-475A-AFB2-441CB8F3FF0E}"/>
    <cellStyle name="Currency 6 3 4 3" xfId="12043" xr:uid="{808FC44F-BE7D-400B-865D-37EAC5AE0468}"/>
    <cellStyle name="Currency 6 3 4 3 2" xfId="22423" xr:uid="{63D3AC90-D885-4124-992E-75268A560771}"/>
    <cellStyle name="Currency 6 3 4 4" xfId="16757" xr:uid="{D834180F-68F2-40D5-B9E3-BE0B0228C591}"/>
    <cellStyle name="Currency 6 3 5" xfId="5721" xr:uid="{216E36E5-E6BE-4018-A098-F238F6D5197E}"/>
    <cellStyle name="Currency 6 3 5 2" xfId="29716" xr:uid="{00913BD0-ABC3-4764-9C14-4A1079851A3F}"/>
    <cellStyle name="Currency 6 3 6" xfId="23593" xr:uid="{816385BB-9A36-41AC-AB41-223E5D48DAF7}"/>
    <cellStyle name="Currency 6 3 7" xfId="13639" xr:uid="{F82B903B-0C41-4CDC-8103-12D78468FD01}"/>
    <cellStyle name="Currency 6 4" xfId="1985" xr:uid="{00000000-0005-0000-0000-000000040000}"/>
    <cellStyle name="Currency 6 4 2" xfId="3116" xr:uid="{00000000-0005-0000-0000-0000E8020000}"/>
    <cellStyle name="Currency 6 4 2 2" xfId="8196" xr:uid="{9CBED767-ABC8-441E-B684-E9B5EBA52657}"/>
    <cellStyle name="Currency 6 4 2 2 2" xfId="28862" xr:uid="{7C250B5E-154C-4DE5-A0CC-D6485A63AF0C}"/>
    <cellStyle name="Currency 6 4 2 2 3" xfId="27793" xr:uid="{167F707A-BFA8-4003-BC7C-34480F30AF81}"/>
    <cellStyle name="Currency 6 4 2 2 4" xfId="18576" xr:uid="{9E96AF3C-CC09-4EC3-A506-996BCEF3600D}"/>
    <cellStyle name="Currency 6 4 2 3" xfId="11029" xr:uid="{E127B122-23EA-477E-A860-ECEA5366CDB4}"/>
    <cellStyle name="Currency 6 4 2 3 2" xfId="21409" xr:uid="{132D29D2-3492-42D0-A488-324147D9FCA5}"/>
    <cellStyle name="Currency 6 4 2 4" xfId="25757" xr:uid="{765C5510-ED98-4DB0-9C6E-A26BCE9DF2E0}"/>
    <cellStyle name="Currency 6 4 2 5" xfId="15743" xr:uid="{48F901EA-C6B5-43C6-9851-A3444CE29B6A}"/>
    <cellStyle name="Currency 6 4 3" xfId="3553" xr:uid="{00000000-0005-0000-0000-000000040000}"/>
    <cellStyle name="Currency 6 4 4" xfId="5719" xr:uid="{11FA6911-EB75-43D7-84D4-A0499B2EEBBB}"/>
    <cellStyle name="Currency 6 4 4 2" xfId="29978" xr:uid="{AF218B08-8952-477D-9428-2F58BAAF89AB}"/>
    <cellStyle name="Currency 6 4 5" xfId="24860" xr:uid="{5F7FD4A1-DB18-425B-B6D1-66A6965E70C1}"/>
    <cellStyle name="Currency 6 4 6" xfId="13637" xr:uid="{6DF1BF81-40CD-468A-B241-4518F1185C6D}"/>
    <cellStyle name="Currency 6 5" xfId="2655" xr:uid="{00000000-0005-0000-0000-0000E9020000}"/>
    <cellStyle name="Currency 6 5 2" xfId="5915" xr:uid="{884454CE-9BB5-4952-A318-76C10FC2969B}"/>
    <cellStyle name="Currency 6 5 2 2" xfId="27783" xr:uid="{4FDB38CB-03AA-42FF-B207-98D7582340D6}"/>
    <cellStyle name="Currency 6 5 2 3" xfId="28532" xr:uid="{A6A2558C-E1CD-4C2B-9176-8E13D2286CC5}"/>
    <cellStyle name="Currency 6 5 2 4" xfId="15327" xr:uid="{D9FDA700-08F4-4C71-93E9-9407BC6B886E}"/>
    <cellStyle name="Currency 6 5 3" xfId="7780" xr:uid="{F2FAB7B5-F236-4DC4-B28B-3A6854E4B875}"/>
    <cellStyle name="Currency 6 5 3 2" xfId="18160" xr:uid="{0C874C31-2A39-405A-A16A-A06F88C1AC35}"/>
    <cellStyle name="Currency 6 5 4" xfId="10613" xr:uid="{CB2DA553-5D06-48A8-AB3B-AACFD3650070}"/>
    <cellStyle name="Currency 6 5 4 2" xfId="20993" xr:uid="{1403120B-21CB-46E2-9B76-9DD978DC38D4}"/>
    <cellStyle name="Currency 6 5 5" xfId="24613" xr:uid="{67F13161-25AE-4408-95FE-08905A1D8AA1}"/>
    <cellStyle name="Currency 6 5 6" xfId="13057" xr:uid="{E9754CFD-B7FF-45FA-A0ED-3474F3A0F8F5}"/>
    <cellStyle name="Currency 6 6" xfId="2260" xr:uid="{00000000-0005-0000-0000-0000E4020000}"/>
    <cellStyle name="Currency 6 6 2" xfId="7387" xr:uid="{7C3D1EAE-4B6B-474E-9444-4BA9474956D4}"/>
    <cellStyle name="Currency 6 6 2 2" xfId="17767" xr:uid="{7157F5A0-44A1-4505-AA98-97C60BBF8A9B}"/>
    <cellStyle name="Currency 6 6 3" xfId="10220" xr:uid="{2FF151E0-A286-4D71-B98D-0244C7A48819}"/>
    <cellStyle name="Currency 6 6 3 2" xfId="20600" xr:uid="{B845B794-5689-492F-9725-A7C4850136EE}"/>
    <cellStyle name="Currency 6 6 4" xfId="24753" xr:uid="{ECD448A1-191F-40A2-AC56-85EC7F255739}"/>
    <cellStyle name="Currency 6 6 5" xfId="27107" xr:uid="{E7222C6F-38D4-4265-BAD5-F6A728370D82}"/>
    <cellStyle name="Currency 6 6 6" xfId="14934" xr:uid="{9160889B-8DC8-4D98-822E-48072C4B21D1}"/>
    <cellStyle name="Currency 6 7" xfId="3879" xr:uid="{360D4F66-F527-41D6-8F24-FCC5A5565C18}"/>
    <cellStyle name="Currency 6 7 2" xfId="8711" xr:uid="{17793515-7535-4B1E-AA90-9C7F622372E0}"/>
    <cellStyle name="Currency 6 7 2 2" xfId="19091" xr:uid="{04A3C4D1-648D-45E3-9B5E-0D47174CAAE3}"/>
    <cellStyle name="Currency 6 7 2 3" xfId="31005" xr:uid="{975FE8FC-D74B-4BAB-BB02-E6313F0E9F56}"/>
    <cellStyle name="Currency 6 7 2 4" xfId="30908" xr:uid="{8B99E9DC-DF10-4D98-B2A7-FC4E44B23349}"/>
    <cellStyle name="Currency 6 7 3" xfId="11544" xr:uid="{8A54C42F-7E13-48C8-80EA-59EB08013AEF}"/>
    <cellStyle name="Currency 6 7 3 2" xfId="21924" xr:uid="{7BBA711C-00CF-466C-9E78-9C3F01AD11AB}"/>
    <cellStyle name="Currency 6 7 4" xfId="26483" xr:uid="{E34036AA-DC09-4709-8C5E-380A56D25544}"/>
    <cellStyle name="Currency 6 7 5" xfId="27947" xr:uid="{467C4526-CA73-4ED5-8981-41B423076598}"/>
    <cellStyle name="Currency 6 7 6" xfId="16258" xr:uid="{7BC8DB39-A4BD-44E8-BB49-CB6E0CA6B3C2}"/>
    <cellStyle name="Currency 6 8" xfId="4980" xr:uid="{B78EC983-8FF8-45D6-A2BE-5944B0A2127E}"/>
    <cellStyle name="Currency 6 8 2" xfId="14275" xr:uid="{457A1028-6AA1-48DA-861B-93D3474006AF}"/>
    <cellStyle name="Currency 6 9" xfId="6728" xr:uid="{FEDA079E-B119-4EF6-B8D5-5B72B9E2447A}"/>
    <cellStyle name="Currency 6 9 2" xfId="17108" xr:uid="{C5054BCD-63D8-4D93-8946-F8D687080C64}"/>
    <cellStyle name="Currency 7" xfId="2689" xr:uid="{00000000-0005-0000-0000-0000EA020000}"/>
    <cellStyle name="Currency 7 2" xfId="3119" xr:uid="{00000000-0005-0000-0000-0000EB020000}"/>
    <cellStyle name="Currency 7 2 2" xfId="6177" xr:uid="{D9E1B83A-3F24-471B-9EDA-B54E6533FE98}"/>
    <cellStyle name="Currency 7 2 2 2" xfId="24685" xr:uid="{CEFCDACB-282E-4FF9-BC48-3099B0FC7EE8}"/>
    <cellStyle name="Currency 7 2 2 2 2" xfId="26465" xr:uid="{A5B4D759-8536-4897-8E66-68106CAB1926}"/>
    <cellStyle name="Currency 7 2 2 2 3" xfId="31155" xr:uid="{A4B65126-91AD-4731-B18E-C941117B3CBF}"/>
    <cellStyle name="Currency 7 2 2 3" xfId="27289" xr:uid="{AB679207-A083-4BDA-AAF7-C356897E6C22}"/>
    <cellStyle name="Currency 7 2 2 4" xfId="15746" xr:uid="{D39065B7-B32F-45CB-83B8-87230959F43A}"/>
    <cellStyle name="Currency 7 2 3" xfId="8199" xr:uid="{3C3DEA77-9252-4CA8-95EE-509344333E7F}"/>
    <cellStyle name="Currency 7 2 3 2" xfId="28864" xr:uid="{68F4C44D-B657-416C-80FC-5D2B8078A738}"/>
    <cellStyle name="Currency 7 2 3 3" xfId="25956" xr:uid="{764CC72C-A203-49F1-83F5-21D1E1AC9C73}"/>
    <cellStyle name="Currency 7 2 3 4" xfId="18579" xr:uid="{46A679A2-A92A-43BF-8655-ACEB4DC7A7E3}"/>
    <cellStyle name="Currency 7 2 4" xfId="11032" xr:uid="{CE58C3F8-7D55-4BB5-BCAF-F941D45451FF}"/>
    <cellStyle name="Currency 7 2 4 2" xfId="21412" xr:uid="{3C7DC662-43E0-46B4-AC8B-4A2C14775DCF}"/>
    <cellStyle name="Currency 7 2 5" xfId="24754" xr:uid="{1744AF6C-B642-4038-B9F9-51CE37983E0F}"/>
    <cellStyle name="Currency 7 2 6" xfId="13640" xr:uid="{C64D0CCC-D5E4-4BBA-8D76-FCFD2937BB16}"/>
    <cellStyle name="Currency 7 2 6 2" xfId="30084" xr:uid="{A2DDCFAE-5DAF-42B0-8BC1-D233D3247146}"/>
    <cellStyle name="Currency 7 3" xfId="4271" xr:uid="{5108D09C-1E19-45C4-93DC-64048A56B178}"/>
    <cellStyle name="Currency 7 3 2" xfId="9043" xr:uid="{8F7597DB-637C-46B3-83BD-6588FA3E34D5}"/>
    <cellStyle name="Currency 7 3 2 2" xfId="29095" xr:uid="{06FC2BF0-EBD5-4CEB-9242-29A9386AB13C}"/>
    <cellStyle name="Currency 7 3 2 3" xfId="28687" xr:uid="{A3FB48B2-3692-4591-8E9F-3E16484E5530}"/>
    <cellStyle name="Currency 7 3 2 4" xfId="19423" xr:uid="{8B236A8B-DEBD-4E86-A4CE-0E6F116B28C3}"/>
    <cellStyle name="Currency 7 3 2 5" xfId="31047" xr:uid="{FF6DB03D-F4BC-4037-887B-3140CF3B8F7C}"/>
    <cellStyle name="Currency 7 3 3" xfId="11876" xr:uid="{C614D5A7-091C-4DD5-BA80-8AEEF15D9816}"/>
    <cellStyle name="Currency 7 3 3 2" xfId="22256" xr:uid="{945F5127-9043-4071-B578-DE8BFB6A1213}"/>
    <cellStyle name="Currency 7 3 4" xfId="24603" xr:uid="{3F6D4EEB-B317-43CE-93BF-EB575C97ED08}"/>
    <cellStyle name="Currency 7 3 5" xfId="16590" xr:uid="{C10B803F-9C27-4444-8090-74F8AD11404E}"/>
    <cellStyle name="Currency 7 4" xfId="5922" xr:uid="{888BDFFC-D2BF-45F4-A2B0-4399EE5C49DE}"/>
    <cellStyle name="Currency 7 4 2" xfId="25904" xr:uid="{3BF6F9AB-DC2E-447F-A41D-2567B62C22C6}"/>
    <cellStyle name="Currency 7 4 3" xfId="28062" xr:uid="{AA463E49-7A22-4909-979B-7CAF52DEDD91}"/>
    <cellStyle name="Currency 7 4 4" xfId="15360" xr:uid="{F3E089C9-EB82-4D8E-A808-DBDDFDF0CBC6}"/>
    <cellStyle name="Currency 7 5" xfId="7813" xr:uid="{6050E524-E0E1-4F67-919D-9C66FA0948FE}"/>
    <cellStyle name="Currency 7 5 2" xfId="28084" xr:uid="{A188E16C-5F3D-4633-9AD1-4AE3F6637154}"/>
    <cellStyle name="Currency 7 5 3" xfId="27117" xr:uid="{9FBEB50B-1AEB-4BCF-8344-A76646EF3686}"/>
    <cellStyle name="Currency 7 5 4" xfId="18193" xr:uid="{C204D0C8-FB98-404D-9491-702EDA690BB0}"/>
    <cellStyle name="Currency 7 6" xfId="10646" xr:uid="{6C513F88-72EA-4351-861A-D129ADD4254E}"/>
    <cellStyle name="Currency 7 6 2" xfId="21026" xr:uid="{FEDA0071-305A-4ED3-9BCA-BD38BD64DF1D}"/>
    <cellStyle name="Currency 7 7" xfId="23842" xr:uid="{18EA0297-8161-4A87-A071-53E82500C750}"/>
    <cellStyle name="Currency 7 8" xfId="24056" xr:uid="{D9559532-AA1D-410A-986C-78FAAC4D8BA3}"/>
    <cellStyle name="Currency 7 8 2" xfId="29985" xr:uid="{38CCC4F8-3A05-4E8F-A88E-F9A4A5382814}"/>
    <cellStyle name="Currency 7 9" xfId="13102" xr:uid="{30FB82D5-F473-4E05-BB1D-109AEF4101FC}"/>
    <cellStyle name="Currency 8" xfId="4935" xr:uid="{F197CEBD-2C5D-4CBF-9D96-43D31DB105BC}"/>
    <cellStyle name="Currency 8 2" xfId="25602" xr:uid="{0A3EC9D9-FE1A-46FC-829B-E8E11294A4C2}"/>
    <cellStyle name="Currency 8 3" xfId="14227" xr:uid="{12253B7A-9A70-4C29-8C8E-F200B7DAA98B}"/>
    <cellStyle name="Currency 8 4" xfId="30930" xr:uid="{D45966F1-6C24-42C2-8D71-F9FB2965BA9E}"/>
    <cellStyle name="Currency 9" xfId="6680" xr:uid="{92AD7E56-FF09-4440-B173-1094A71FB0D3}"/>
    <cellStyle name="Currency 9 2" xfId="17060" xr:uid="{0C41D9B8-0642-4B4B-B1BC-B3A2DB898A07}"/>
    <cellStyle name="Emphasis 1" xfId="598" xr:uid="{00000000-0005-0000-0000-000001040000}"/>
    <cellStyle name="Emphasis 2" xfId="599" xr:uid="{00000000-0005-0000-0000-000002040000}"/>
    <cellStyle name="Emphasis 3" xfId="600" xr:uid="{00000000-0005-0000-0000-000003040000}"/>
    <cellStyle name="Explanatory Text" xfId="29486" builtinId="53" customBuiltin="1"/>
    <cellStyle name="Explanatory Text 2" xfId="29553" xr:uid="{B4576BC8-55D4-46C7-856A-8A52C91891FA}"/>
    <cellStyle name="FundHeaderRowCol.*" xfId="12314" xr:uid="{30107591-BA76-4D19-A887-3FEAE1650577}"/>
    <cellStyle name="FundHeaderRowCol.1" xfId="12315" xr:uid="{00EFF92D-2F4D-4486-B652-96404B414C85}"/>
    <cellStyle name="FundHeaderRowCol.2" xfId="12316" xr:uid="{69018372-DFBE-43C7-B42A-CF4B4A9EA553}"/>
    <cellStyle name="FundSectionHeaderRowDescCol" xfId="12317" xr:uid="{8BD053DD-2230-48D8-AC57-44B3DE83240D}"/>
    <cellStyle name="FundSectionHeaderRowJERefCol" xfId="12318" xr:uid="{8CE873D4-FF14-4149-A394-6FF189B8DF37}"/>
    <cellStyle name="FundSectionHeaderRowNameCol" xfId="12319" xr:uid="{AF61B6DD-8826-4CF0-90CF-282A2B921CC6}"/>
    <cellStyle name="Good" xfId="4831" builtinId="26" customBuiltin="1"/>
    <cellStyle name="Good 2" xfId="601" xr:uid="{00000000-0005-0000-0000-000004040000}"/>
    <cellStyle name="Good 3" xfId="602" xr:uid="{00000000-0005-0000-0000-000005040000}"/>
    <cellStyle name="Good 4" xfId="29554" xr:uid="{73D04EFA-6288-4DE1-AC60-080AD9DDB73A}"/>
    <cellStyle name="GroupSectionHeaderRowBalance" xfId="12320" xr:uid="{DA166E2E-B504-4B9A-8852-CD4BEAFC2AAE}"/>
    <cellStyle name="GroupSectionHeaderRowDescCol" xfId="12321" xr:uid="{09A65350-37C6-483C-9076-B9B9EE9DB424}"/>
    <cellStyle name="GroupSectionHeaderRowNameCol" xfId="12322" xr:uid="{48CEC677-4043-42C1-A934-4F76033302EF}"/>
    <cellStyle name="GroupSelectionHeaderRowJERefCol" xfId="12323" xr:uid="{94232F09-04F3-4E6D-B7DB-04F59E9CD5DE}"/>
    <cellStyle name="Heading 1" xfId="4827" builtinId="16" customBuiltin="1"/>
    <cellStyle name="Heading 1 2" xfId="603" xr:uid="{00000000-0005-0000-0000-000006040000}"/>
    <cellStyle name="Heading 1 3" xfId="604" xr:uid="{00000000-0005-0000-0000-000007040000}"/>
    <cellStyle name="Heading 1 4" xfId="29555" xr:uid="{CA4BF050-0BB8-4C07-AB32-EEDEC7DE8D02}"/>
    <cellStyle name="Heading 2" xfId="4828" builtinId="17" customBuiltin="1"/>
    <cellStyle name="Heading 2 2" xfId="605" xr:uid="{00000000-0005-0000-0000-000008040000}"/>
    <cellStyle name="Heading 2 3" xfId="606" xr:uid="{00000000-0005-0000-0000-000009040000}"/>
    <cellStyle name="Heading 2 4" xfId="29556" xr:uid="{C46319D0-77EB-4CD4-930D-A0782678B5C8}"/>
    <cellStyle name="Heading 3" xfId="4829" builtinId="18" customBuiltin="1"/>
    <cellStyle name="Heading 3 2" xfId="607" xr:uid="{00000000-0005-0000-0000-00000A040000}"/>
    <cellStyle name="Heading 3 2 2" xfId="29557" xr:uid="{34280CFD-9731-497F-BC7D-6606D1BE1D50}"/>
    <cellStyle name="Heading 3 3" xfId="608" xr:uid="{00000000-0005-0000-0000-00000B040000}"/>
    <cellStyle name="Heading 3 3 2" xfId="29558" xr:uid="{7F9170D1-699D-48ED-ACD3-2207BA3A3A38}"/>
    <cellStyle name="Heading 3 4" xfId="29559" xr:uid="{32EE2CF5-75CA-4329-B9DB-F327B55E31FB}"/>
    <cellStyle name="Heading 4" xfId="4830" builtinId="19" customBuiltin="1"/>
    <cellStyle name="Heading 4 2" xfId="609" xr:uid="{00000000-0005-0000-0000-00000C040000}"/>
    <cellStyle name="Heading 4 3" xfId="610" xr:uid="{00000000-0005-0000-0000-00000D040000}"/>
    <cellStyle name="Heading 4 4" xfId="29560" xr:uid="{26CF4506-3C0C-4149-82F5-67DE7222738E}"/>
    <cellStyle name="Hyperlink" xfId="611" builtinId="8"/>
    <cellStyle name="Hyperlink 2" xfId="612" xr:uid="{00000000-0005-0000-0000-00000F040000}"/>
    <cellStyle name="Hyperlink 2 2" xfId="29596" xr:uid="{AFC0C00D-F11C-4445-A195-9C58C7F6F9AF}"/>
    <cellStyle name="Hyperlink 3" xfId="613" xr:uid="{00000000-0005-0000-0000-000010040000}"/>
    <cellStyle name="Hyperlink 4" xfId="614" xr:uid="{00000000-0005-0000-0000-000011040000}"/>
    <cellStyle name="Hyperlink 5" xfId="29597" xr:uid="{53BF9B33-031B-4A47-A462-794552C5F5C4}"/>
    <cellStyle name="Input" xfId="4833" builtinId="20" customBuiltin="1"/>
    <cellStyle name="Input 2" xfId="615" xr:uid="{00000000-0005-0000-0000-000012040000}"/>
    <cellStyle name="Input 3" xfId="616" xr:uid="{00000000-0005-0000-0000-000013040000}"/>
    <cellStyle name="Input 4" xfId="29561" xr:uid="{C0B9884E-84BA-41A6-ADBA-85A7A4A4B29C}"/>
    <cellStyle name="JEDescriptionRowNameCol" xfId="12324" xr:uid="{D7AC7BB0-9688-456A-B8D3-FA09DD0137F5}"/>
    <cellStyle name="JEDetailRowCreditCol" xfId="12325" xr:uid="{2B66B052-A8A2-4315-8820-BA95C9FC0D86}"/>
    <cellStyle name="JEDetailRowDebitCol" xfId="12326" xr:uid="{BA43A963-4B13-4778-AB36-88E6086C035F}"/>
    <cellStyle name="JEDetailRowDescCol" xfId="12327" xr:uid="{866EA52A-1467-4A66-8C56-CBBB989288FF}"/>
    <cellStyle name="JEDetailRowNameCol" xfId="12328" xr:uid="{D5EDB40B-5B17-40F4-BA94-A5C2FF9895DF}"/>
    <cellStyle name="JEDetailRowWPRefCol" xfId="12329" xr:uid="{388908A3-E726-44B7-A73F-A3C06954DF15}"/>
    <cellStyle name="JEIdentityRowDescCol" xfId="12330" xr:uid="{825B0865-A30D-4C62-8B41-AA14FFCCB4D4}"/>
    <cellStyle name="JEIdentityRowNameCol" xfId="12331" xr:uid="{A0A88C57-EFB6-4680-B416-FABA545BB0F9}"/>
    <cellStyle name="JEIdentityRowWPRefCol" xfId="12332" xr:uid="{AA8FCA78-A35F-435A-9773-AE7D5DFEB05A}"/>
    <cellStyle name="JETotalRowCreditCol" xfId="12333" xr:uid="{CBC2F19F-9212-4A47-B1E9-F8CBBFEB30BF}"/>
    <cellStyle name="JETotalRowDebitCol" xfId="12334" xr:uid="{86004B0D-F111-43BD-91D6-74F17F1148B0}"/>
    <cellStyle name="JETotalRowDescCol" xfId="12335" xr:uid="{E60B60DE-39B9-4650-86A4-D2C09E6902FC}"/>
    <cellStyle name="JETotalRowNameCol" xfId="12336" xr:uid="{054CE1E2-C09D-4C50-B388-27AA302258ED}"/>
    <cellStyle name="JETotalRowWPRefCol" xfId="12337" xr:uid="{61C2FCFF-EC42-4DF3-8C13-5AD2D79709C0}"/>
    <cellStyle name="JETypeDescriptionRowDescCol" xfId="12338" xr:uid="{8065F69E-3861-45A6-A349-5CFDE18A5F97}"/>
    <cellStyle name="JETypeDescriptionRowNameCol" xfId="12339" xr:uid="{52E08EE2-90C8-4506-BF47-147EE565D429}"/>
    <cellStyle name="Linked Cell" xfId="4836" builtinId="24" customBuiltin="1"/>
    <cellStyle name="Linked Cell 2" xfId="617" xr:uid="{00000000-0005-0000-0000-000014040000}"/>
    <cellStyle name="Linked Cell 3" xfId="618" xr:uid="{00000000-0005-0000-0000-000015040000}"/>
    <cellStyle name="Linked Cell 4" xfId="29562" xr:uid="{8B4B6641-0453-4E55-B892-08C524C0A5B2}"/>
    <cellStyle name="NetIncomeLossRowBalance" xfId="12340" xr:uid="{1433FCB7-B0C9-4DF0-B9B6-271B460A2FE0}"/>
    <cellStyle name="NetIncomeLossRowDescCol" xfId="12341" xr:uid="{597C11A1-FC41-41D2-B06D-C46DAEDC1B38}"/>
    <cellStyle name="NetIncomeLossRowJERefCol" xfId="12342" xr:uid="{63E13319-5232-4EEA-94AD-7E617E4FE709}"/>
    <cellStyle name="NetIncomeLossRowNameCol" xfId="12343" xr:uid="{FBC05D99-2A3C-4D44-8907-1C72E5EF1406}"/>
    <cellStyle name="NetIncomeLossRowVarPectCol" xfId="12344" xr:uid="{34E3AE3A-34B2-4329-B9E3-10C568F30822}"/>
    <cellStyle name="NetIncomeLossRowWPRefCol" xfId="12345" xr:uid="{0373C2AB-7463-4889-B6F1-C9B138613C3F}"/>
    <cellStyle name="Neutral 2" xfId="619" xr:uid="{00000000-0005-0000-0000-000016040000}"/>
    <cellStyle name="Neutral 3" xfId="620" xr:uid="{00000000-0005-0000-0000-000017040000}"/>
    <cellStyle name="Neutral 4" xfId="12254" xr:uid="{C7790D3F-7D01-4B5C-A199-EBC5EBD75914}"/>
    <cellStyle name="Neutral 4 2" xfId="29563" xr:uid="{428E148C-FAA0-4622-BE5C-127270522EA8}"/>
    <cellStyle name="Normal" xfId="0" builtinId="0"/>
    <cellStyle name="Normal 10" xfId="621" xr:uid="{00000000-0005-0000-0000-000019040000}"/>
    <cellStyle name="Normal 10 10" xfId="622" xr:uid="{00000000-0005-0000-0000-00001A040000}"/>
    <cellStyle name="Normal 10 10 2" xfId="3120" xr:uid="{00000000-0005-0000-0000-000005030000}"/>
    <cellStyle name="Normal 10 10 2 2" xfId="6178" xr:uid="{A48A6148-8147-4125-A12B-D8297B0DC6CE}"/>
    <cellStyle name="Normal 10 10 2 2 2" xfId="25732" xr:uid="{B93DA6C7-7B79-4108-B9B5-B8A81754163B}"/>
    <cellStyle name="Normal 10 10 2 2 3" xfId="26658" xr:uid="{3251EC09-E98D-432F-9FC1-719234C11B5F}"/>
    <cellStyle name="Normal 10 10 2 2 4" xfId="15747" xr:uid="{2CD1E5DE-C9FF-4874-8003-89ED02E976BC}"/>
    <cellStyle name="Normal 10 10 2 3" xfId="8200" xr:uid="{1E044D6B-77A0-49E0-8B6C-5F8F91E4792D}"/>
    <cellStyle name="Normal 10 10 2 3 2" xfId="28865" xr:uid="{F1BD571F-1560-49E1-8425-9B4799EE4C95}"/>
    <cellStyle name="Normal 10 10 2 3 3" xfId="18580" xr:uid="{C1410412-EC63-425F-8309-06C9FBE86E43}"/>
    <cellStyle name="Normal 10 10 2 4" xfId="11033" xr:uid="{5BA87819-5ABC-4ED4-AEBE-8E4FF6B09B7D}"/>
    <cellStyle name="Normal 10 10 2 4 2" xfId="21413" xr:uid="{1F718540-6159-4DED-BADE-5D719579F358}"/>
    <cellStyle name="Normal 10 10 2 5" xfId="23359" xr:uid="{A2F437CA-096E-4AD7-ABF2-8FC71022E231}"/>
    <cellStyle name="Normal 10 10 2 6" xfId="13641" xr:uid="{A8B787A3-15CD-49C8-88EB-15F04FD33F37}"/>
    <cellStyle name="Normal 10 10 3" xfId="2859" xr:uid="{00000000-0005-0000-0000-000006030000}"/>
    <cellStyle name="Normal 10 10 3 2" xfId="6072" xr:uid="{04870463-D7A8-44C0-B512-4B2CCF31F619}"/>
    <cellStyle name="Normal 10 10 3 2 2" xfId="28552" xr:uid="{0AD1D515-099A-47C0-BF64-E4C2E245900B}"/>
    <cellStyle name="Normal 10 10 3 2 3" xfId="15528" xr:uid="{C4E869DD-5012-4D41-AFFC-13C01508893B}"/>
    <cellStyle name="Normal 10 10 3 3" xfId="7981" xr:uid="{03B7D17F-8189-4ACE-923B-BDA665E25C79}"/>
    <cellStyle name="Normal 10 10 3 3 2" xfId="18361" xr:uid="{9C417B3D-0AD0-4992-A722-66D546994356}"/>
    <cellStyle name="Normal 10 10 3 4" xfId="10814" xr:uid="{3689B4B7-D4D3-4C10-9185-0F3DB2326800}"/>
    <cellStyle name="Normal 10 10 3 4 2" xfId="21194" xr:uid="{19B5D9BC-9C95-4340-ADA3-A7B5FA429E57}"/>
    <cellStyle name="Normal 10 10 3 5" xfId="25371" xr:uid="{2F619995-6181-409A-ADB1-EC322F973720}"/>
    <cellStyle name="Normal 10 10 3 6" xfId="13348" xr:uid="{586F1DD7-06A8-47EA-861F-D9CA85A788C6}"/>
    <cellStyle name="Normal 10 10 4" xfId="4145" xr:uid="{E80EB3A7-2CB6-4571-B043-917518450B51}"/>
    <cellStyle name="Normal 10 10 4 2" xfId="8917" xr:uid="{6EF97CAD-3298-4E65-98A6-6064F4C57182}"/>
    <cellStyle name="Normal 10 10 4 2 2" xfId="29018" xr:uid="{417C58D3-9799-4D46-9F6E-85B0D5026EAA}"/>
    <cellStyle name="Normal 10 10 4 2 3" xfId="19297" xr:uid="{0F9E426B-F47A-45A8-908C-E03D1FBEF688}"/>
    <cellStyle name="Normal 10 10 4 3" xfId="11750" xr:uid="{FD8848E4-23E2-4675-A872-E92E6F18DEB4}"/>
    <cellStyle name="Normal 10 10 4 3 2" xfId="22130" xr:uid="{50D26883-7F62-478C-AC5A-4239A024C1CD}"/>
    <cellStyle name="Normal 10 10 4 4" xfId="26285" xr:uid="{09455926-8F40-4E56-AA80-029CE8CB3D13}"/>
    <cellStyle name="Normal 10 10 4 5" xfId="16464" xr:uid="{A1987070-EC4A-44EF-A443-F203EA91973B}"/>
    <cellStyle name="Normal 10 10 5" xfId="4982" xr:uid="{E753EFC7-DAAA-43D3-B599-9A8598387912}"/>
    <cellStyle name="Normal 10 10 5 2" xfId="27336" xr:uid="{00F6F234-CF51-4305-9F2C-ADABAAABFC62}"/>
    <cellStyle name="Normal 10 10 5 3" xfId="14277" xr:uid="{45C443CD-DFC3-4F30-AF6B-047E441B48B0}"/>
    <cellStyle name="Normal 10 10 6" xfId="6730" xr:uid="{F769CB9A-5118-40B8-BFE1-BA45F45B3866}"/>
    <cellStyle name="Normal 10 10 6 2" xfId="17110" xr:uid="{96160406-AA55-4F3A-89A2-A36B462387BC}"/>
    <cellStyle name="Normal 10 10 7" xfId="9563" xr:uid="{8CE60302-7137-4977-ACE2-0CB0D21166D4}"/>
    <cellStyle name="Normal 10 10 7 2" xfId="19943" xr:uid="{BD059445-37A6-42A9-BBB6-2958E62DD1D8}"/>
    <cellStyle name="Normal 10 10 8" xfId="22899" xr:uid="{E2F28D9D-80D1-4AA1-950E-7F88298C357A}"/>
    <cellStyle name="Normal 10 10 9" xfId="12693" xr:uid="{BF623A86-DEA6-43D7-A8DF-075214355472}"/>
    <cellStyle name="Normal 10 11" xfId="623" xr:uid="{00000000-0005-0000-0000-00001B040000}"/>
    <cellStyle name="Normal 10 11 2" xfId="4983" xr:uid="{4A05A02C-96FD-4D1C-B9EA-2D237A2C3E1A}"/>
    <cellStyle name="Normal 10 11 2 2" xfId="24792" xr:uid="{80136C4F-516F-4571-8124-CA54C4A0D6E6}"/>
    <cellStyle name="Normal 10 11 2 3" xfId="27940" xr:uid="{6CA6B494-D6D1-42DD-8636-F29BE1730242}"/>
    <cellStyle name="Normal 10 11 2 4" xfId="14278" xr:uid="{7EA7914E-1DFE-465B-A512-FB4CB6AD8339}"/>
    <cellStyle name="Normal 10 11 3" xfId="6731" xr:uid="{972F9648-428D-46F0-ADB4-CF0E092FA608}"/>
    <cellStyle name="Normal 10 11 3 2" xfId="26905" xr:uid="{06042D5C-60F2-4660-9E2E-27D032A92803}"/>
    <cellStyle name="Normal 10 11 3 3" xfId="17111" xr:uid="{60BFD8D1-729B-455C-805A-FC03EBE5BF80}"/>
    <cellStyle name="Normal 10 11 4" xfId="9564" xr:uid="{EF0D317D-E54A-4A22-A8F7-62430034A042}"/>
    <cellStyle name="Normal 10 11 4 2" xfId="19944" xr:uid="{6040C0D3-6DF1-43CD-A964-89078F3349CF}"/>
    <cellStyle name="Normal 10 11 5" xfId="24545" xr:uid="{A8967592-2218-41C3-B75C-802374552DA4}"/>
    <cellStyle name="Normal 10 11 6" xfId="13391" xr:uid="{EAA21CE2-9C63-4B7D-A2A9-38AA0689EBAD}"/>
    <cellStyle name="Normal 10 11 7" xfId="31254" xr:uid="{28E00C5A-101C-4D57-87F3-FFA1BE1BED88}"/>
    <cellStyle name="Normal 10 12" xfId="624" xr:uid="{00000000-0005-0000-0000-00001C040000}"/>
    <cellStyle name="Normal 10 12 2" xfId="4984" xr:uid="{81C5B629-06FA-4C73-953D-3DE3B667ECA5}"/>
    <cellStyle name="Normal 10 12 2 2" xfId="28684" xr:uid="{70D88F76-2598-4C16-8EE5-C3E673473E1F}"/>
    <cellStyle name="Normal 10 12 2 3" xfId="14279" xr:uid="{89C68C09-9400-4D3A-AAB7-DA5D79F33409}"/>
    <cellStyle name="Normal 10 12 3" xfId="6732" xr:uid="{57ACEA7E-EF16-4D67-A33B-4FF3DC7A1D93}"/>
    <cellStyle name="Normal 10 12 3 2" xfId="17112" xr:uid="{D1ABC6DD-7170-43EB-B1CB-741E1C0DD98A}"/>
    <cellStyle name="Normal 10 12 4" xfId="9565" xr:uid="{87002A86-8D06-487A-AC53-CE9ED5BA9106}"/>
    <cellStyle name="Normal 10 12 4 2" xfId="19945" xr:uid="{BFDDF5AC-6A3D-4842-8E39-CF390305EE0E}"/>
    <cellStyle name="Normal 10 12 5" xfId="25344" xr:uid="{79FBB3CA-C3EC-4A74-86B1-41F1BED65901}"/>
    <cellStyle name="Normal 10 12 6" xfId="12830" xr:uid="{7D54B555-AEC5-4C97-9972-9E98BAF09667}"/>
    <cellStyle name="Normal 10 13" xfId="2173" xr:uid="{00000000-0005-0000-0000-000003030000}"/>
    <cellStyle name="Normal 10 13 2" xfId="7300" xr:uid="{7471D1E5-75EE-4ED7-BD7F-6DF83D0E9EB3}"/>
    <cellStyle name="Normal 10 13 2 2" xfId="26230" xr:uid="{FE4CFAEE-5A24-4CA5-9A6F-D15D149AEF8B}"/>
    <cellStyle name="Normal 10 13 2 3" xfId="17680" xr:uid="{C8E76887-BB42-4116-AB46-494CEC4EA311}"/>
    <cellStyle name="Normal 10 13 3" xfId="10133" xr:uid="{8CC65BA9-FB64-4FED-8E5E-40F54B9077A2}"/>
    <cellStyle name="Normal 10 13 3 2" xfId="20513" xr:uid="{DB027F51-F73F-4F34-AED5-42AF3848CBC3}"/>
    <cellStyle name="Normal 10 13 4" xfId="24627" xr:uid="{BA4460E7-40E0-4E0D-AA35-A58B189F0726}"/>
    <cellStyle name="Normal 10 13 5" xfId="14847" xr:uid="{37C09BCD-6E46-4E63-AABA-545A983990B3}"/>
    <cellStyle name="Normal 10 14" xfId="3904" xr:uid="{7725DFF7-5497-4F7F-AD85-E7F55E85149E}"/>
    <cellStyle name="Normal 10 14 2" xfId="8736" xr:uid="{D3261DEB-D026-4F7B-8A63-7BD33965FEFC}"/>
    <cellStyle name="Normal 10 14 2 2" xfId="19116" xr:uid="{380C6917-A8A9-4DB7-9E0B-B3881FEAE402}"/>
    <cellStyle name="Normal 10 14 3" xfId="11569" xr:uid="{301B0EC4-1920-4FE8-9DAB-CDC888ED9AD6}"/>
    <cellStyle name="Normal 10 14 3 2" xfId="21949" xr:uid="{8007155B-0D73-4E13-85BF-1868E391322A}"/>
    <cellStyle name="Normal 10 14 4" xfId="24489" xr:uid="{DD5DDC51-8259-4362-8BB5-3571609555BA}"/>
    <cellStyle name="Normal 10 14 5" xfId="16283" xr:uid="{5334FDBE-99E4-43B0-9536-0E4983E9CFFC}"/>
    <cellStyle name="Normal 10 15" xfId="4981" xr:uid="{7CC6FFB8-54FD-4DB8-994D-5373C639D597}"/>
    <cellStyle name="Normal 10 15 2" xfId="14276" xr:uid="{9D18A003-1AFB-4E00-826E-418CD25DC677}"/>
    <cellStyle name="Normal 10 16" xfId="6729" xr:uid="{9F24BD89-D286-4571-8C43-0DA4709BB7A6}"/>
    <cellStyle name="Normal 10 16 2" xfId="17109" xr:uid="{4D7CE34E-C0EB-4B47-B925-99E2328FCD47}"/>
    <cellStyle name="Normal 10 17" xfId="9562" xr:uid="{1F5857E8-0180-43B6-A67A-D8A50D53EE2D}"/>
    <cellStyle name="Normal 10 17 2" xfId="19942" xr:uid="{28EA8336-B58D-4001-97E1-1918AD18C978}"/>
    <cellStyle name="Normal 10 18" xfId="22965" xr:uid="{742F234D-82A3-42A6-B583-194E4A5AFD22}"/>
    <cellStyle name="Normal 10 19" xfId="12405" xr:uid="{F5251D3C-5E86-4A72-9FC4-354A3A96E2D8}"/>
    <cellStyle name="Normal 10 2" xfId="625" xr:uid="{00000000-0005-0000-0000-00001D040000}"/>
    <cellStyle name="Normal 10 2 10" xfId="4985" xr:uid="{AF9C9F13-AE12-416F-AE40-EC642CC2467C}"/>
    <cellStyle name="Normal 10 2 10 2" xfId="14280" xr:uid="{854A259B-B3C1-41B4-AF59-D6117453A646}"/>
    <cellStyle name="Normal 10 2 11" xfId="6733" xr:uid="{F38BD8C0-9421-42A1-8328-B5BC33C98FA2}"/>
    <cellStyle name="Normal 10 2 11 2" xfId="17113" xr:uid="{8E9DC401-4643-4F67-B21F-7F04CAF49562}"/>
    <cellStyle name="Normal 10 2 12" xfId="9566" xr:uid="{54731853-DF17-4F3C-8343-C979F78B6C83}"/>
    <cellStyle name="Normal 10 2 12 2" xfId="19946" xr:uid="{40651727-1308-4000-9898-92BFF5BA47AB}"/>
    <cellStyle name="Normal 10 2 13" xfId="22653" xr:uid="{7651A22B-3469-4C2B-915E-B0399D89FE02}"/>
    <cellStyle name="Normal 10 2 14" xfId="12428" xr:uid="{0FAB5A96-8730-4777-B641-7813F9F03870}"/>
    <cellStyle name="Normal 10 2 2" xfId="626" xr:uid="{00000000-0005-0000-0000-00001E040000}"/>
    <cellStyle name="Normal 10 2 2 10" xfId="6734" xr:uid="{5DEEFE5E-DCB4-4FB8-B9D0-9F375FA6CE18}"/>
    <cellStyle name="Normal 10 2 2 10 2" xfId="17114" xr:uid="{6B3362CF-1EAE-44AD-8E7C-6F8884070197}"/>
    <cellStyle name="Normal 10 2 2 11" xfId="9567" xr:uid="{C5321B08-B5F0-4349-9FC9-DE9D93B783A2}"/>
    <cellStyle name="Normal 10 2 2 11 2" xfId="19947" xr:uid="{BD78E8AA-A088-4DFF-8DB9-13392B6FBD50}"/>
    <cellStyle name="Normal 10 2 2 12" xfId="23869" xr:uid="{D7019344-E4F0-4EAD-A39E-0177C41E3B6B}"/>
    <cellStyle name="Normal 10 2 2 13" xfId="12488" xr:uid="{C372DA4C-48CA-4BB5-B2ED-2CF5B05C7D9B}"/>
    <cellStyle name="Normal 10 2 2 2" xfId="627" xr:uid="{00000000-0005-0000-0000-00001F040000}"/>
    <cellStyle name="Normal 10 2 2 2 10" xfId="13053" xr:uid="{D22D6458-D1DC-4AF5-8DFD-A093A36FDE01}"/>
    <cellStyle name="Normal 10 2 2 2 2" xfId="628" xr:uid="{00000000-0005-0000-0000-000020040000}"/>
    <cellStyle name="Normal 10 2 2 2 2 2" xfId="3123" xr:uid="{00000000-0005-0000-0000-00000D030000}"/>
    <cellStyle name="Normal 10 2 2 2 2 2 2" xfId="6181" xr:uid="{8892C1C8-BA0C-49CC-998F-780716EF93FA}"/>
    <cellStyle name="Normal 10 2 2 2 2 2 2 2" xfId="23345" xr:uid="{7DD4C7C2-B7B8-4A07-A0CB-863E7FD205F2}"/>
    <cellStyle name="Normal 10 2 2 2 2 2 2 3" xfId="15750" xr:uid="{04E6806C-7482-4417-8D92-21640E43690F}"/>
    <cellStyle name="Normal 10 2 2 2 2 2 3" xfId="8203" xr:uid="{CE95F44B-0481-40F9-81DF-031D79118290}"/>
    <cellStyle name="Normal 10 2 2 2 2 2 3 2" xfId="18583" xr:uid="{FB00175E-8C54-4F49-A0C0-F63484131B1D}"/>
    <cellStyle name="Normal 10 2 2 2 2 2 4" xfId="11036" xr:uid="{174873F6-C547-4786-A0B5-95F1612AD408}"/>
    <cellStyle name="Normal 10 2 2 2 2 2 4 2" xfId="21416" xr:uid="{BC9E8C52-4E9E-4F82-BC19-DEE42A19635E}"/>
    <cellStyle name="Normal 10 2 2 2 2 2 5" xfId="24510" xr:uid="{BD0491B1-769E-4376-BB95-956B81D9FAFD}"/>
    <cellStyle name="Normal 10 2 2 2 2 2 6" xfId="13644" xr:uid="{901212EF-41CF-4F24-8CB8-0D1DDE0AC254}"/>
    <cellStyle name="Normal 10 2 2 2 2 3" xfId="4282" xr:uid="{ACAE5F72-B919-4576-BC83-C3FD833AB1D4}"/>
    <cellStyle name="Normal 10 2 2 2 2 3 2" xfId="9054" xr:uid="{3AAA8962-D937-47D1-9A1D-B77E1ED0C51B}"/>
    <cellStyle name="Normal 10 2 2 2 2 3 2 2" xfId="29097" xr:uid="{979D5129-1C24-480B-A486-28EFA77CBE6D}"/>
    <cellStyle name="Normal 10 2 2 2 2 3 2 3" xfId="19434" xr:uid="{8602EA7C-0304-44EA-9F5F-2C6CBBB27DCE}"/>
    <cellStyle name="Normal 10 2 2 2 2 3 3" xfId="11887" xr:uid="{5FD814A5-9474-41D9-B7E0-A872F7B57471}"/>
    <cellStyle name="Normal 10 2 2 2 2 3 3 2" xfId="22267" xr:uid="{62E22EB4-6F34-4C11-A610-E66C71AAB67C}"/>
    <cellStyle name="Normal 10 2 2 2 2 3 4" xfId="24520" xr:uid="{C870E03D-2651-4024-82C9-F9C038A7E458}"/>
    <cellStyle name="Normal 10 2 2 2 2 3 5" xfId="16601" xr:uid="{D410EB35-9C13-475F-B509-4399F7E15C5F}"/>
    <cellStyle name="Normal 10 2 2 2 2 4" xfId="4988" xr:uid="{33657853-CCCE-4302-B0EA-6563BF685939}"/>
    <cellStyle name="Normal 10 2 2 2 2 4 2" xfId="26222" xr:uid="{E63D3BC4-CAE8-4CA8-B9EF-663319E45499}"/>
    <cellStyle name="Normal 10 2 2 2 2 4 3" xfId="14283" xr:uid="{2E27CB9C-65EF-432E-BC69-EC5871C28694}"/>
    <cellStyle name="Normal 10 2 2 2 2 5" xfId="6736" xr:uid="{18B0B3AE-F00C-44A4-A0BB-D96BC596D169}"/>
    <cellStyle name="Normal 10 2 2 2 2 5 2" xfId="17116" xr:uid="{43ED36AD-FE12-4253-9FDB-568A257CFF1C}"/>
    <cellStyle name="Normal 10 2 2 2 2 6" xfId="9569" xr:uid="{D6EF9651-6789-4D71-98F0-25F6733E9671}"/>
    <cellStyle name="Normal 10 2 2 2 2 6 2" xfId="19949" xr:uid="{215801CB-DDFC-4481-A3A3-2CEE6AD78369}"/>
    <cellStyle name="Normal 10 2 2 2 2 7" xfId="24124" xr:uid="{B5C766AC-D80E-4C99-BD59-6B9CA2AA78CC}"/>
    <cellStyle name="Normal 10 2 2 2 2 8" xfId="13125" xr:uid="{529951AB-5337-4B58-AF34-28E627BFA22D}"/>
    <cellStyle name="Normal 10 2 2 2 3" xfId="3124" xr:uid="{00000000-0005-0000-0000-00000E030000}"/>
    <cellStyle name="Normal 10 2 2 2 3 2" xfId="4439" xr:uid="{E2AA89EB-C97D-45BE-B966-48B716394DC9}"/>
    <cellStyle name="Normal 10 2 2 2 3 2 2" xfId="9211" xr:uid="{A3B3B5A1-450A-4876-9D75-2993D84F44F3}"/>
    <cellStyle name="Normal 10 2 2 2 3 2 2 2" xfId="19591" xr:uid="{618354FD-25C4-458F-BFA6-C1EDB634E19D}"/>
    <cellStyle name="Normal 10 2 2 2 3 2 3" xfId="12044" xr:uid="{D5657C4F-0073-4FED-BB23-E2D66386C214}"/>
    <cellStyle name="Normal 10 2 2 2 3 2 3 2" xfId="22424" xr:uid="{15DFA9D5-A74F-4957-834C-89B1892B51BE}"/>
    <cellStyle name="Normal 10 2 2 2 3 2 4" xfId="27378" xr:uid="{2C986A78-EA2D-4068-986C-4E50A0F9FB45}"/>
    <cellStyle name="Normal 10 2 2 2 3 2 5" xfId="16758" xr:uid="{5ED5E4E4-5416-4C27-92D6-B47855558055}"/>
    <cellStyle name="Normal 10 2 2 2 3 3" xfId="6182" xr:uid="{4E29BB3B-DC72-4DB0-B11F-BE88024F461F}"/>
    <cellStyle name="Normal 10 2 2 2 3 3 2" xfId="15751" xr:uid="{EB54DE73-99AA-4D15-B8EB-3C02BD029B8A}"/>
    <cellStyle name="Normal 10 2 2 2 3 4" xfId="8204" xr:uid="{024080C8-FA45-445F-A9C2-075CF8735947}"/>
    <cellStyle name="Normal 10 2 2 2 3 4 2" xfId="18584" xr:uid="{CFD5300B-1A3A-4915-A199-BFB4713B9D53}"/>
    <cellStyle name="Normal 10 2 2 2 3 5" xfId="11037" xr:uid="{15B46448-C47E-4D53-8BA5-BAB75DA022BA}"/>
    <cellStyle name="Normal 10 2 2 2 3 5 2" xfId="21417" xr:uid="{46A57970-6CE9-4A9D-99DC-DA644B6031D5}"/>
    <cellStyle name="Normal 10 2 2 2 3 6" xfId="25016" xr:uid="{6BD65E36-2C60-492E-BF6B-E21F3E861AC8}"/>
    <cellStyle name="Normal 10 2 2 2 3 7" xfId="13645" xr:uid="{FC53FECB-58BA-4718-8075-86664A1E6322}"/>
    <cellStyle name="Normal 10 2 2 2 4" xfId="3122" xr:uid="{00000000-0005-0000-0000-00000F030000}"/>
    <cellStyle name="Normal 10 2 2 2 4 2" xfId="6180" xr:uid="{D9AC5840-A868-42B7-9B07-5467B903D80D}"/>
    <cellStyle name="Normal 10 2 2 2 4 2 2" xfId="27787" xr:uid="{6564ECEB-9CA3-4A47-94F0-5EC4020FDC7A}"/>
    <cellStyle name="Normal 10 2 2 2 4 2 3" xfId="15749" xr:uid="{4D09A5EA-43A7-4061-94DA-4B6895A7D0CB}"/>
    <cellStyle name="Normal 10 2 2 2 4 3" xfId="8202" xr:uid="{D06D1FBF-1680-4C3E-9F8A-32347ED393AD}"/>
    <cellStyle name="Normal 10 2 2 2 4 3 2" xfId="18582" xr:uid="{86D4CCAD-D172-455E-81A3-1B1576D47BE7}"/>
    <cellStyle name="Normal 10 2 2 2 4 4" xfId="11035" xr:uid="{47AAC3C3-12E0-4688-8845-ED89CF201C9A}"/>
    <cellStyle name="Normal 10 2 2 2 4 4 2" xfId="21415" xr:uid="{599659D8-BCA0-4A15-BD36-14286147DB92}"/>
    <cellStyle name="Normal 10 2 2 2 4 5" xfId="25232" xr:uid="{1467B399-15F1-469F-89D4-8D378EDA1FA0}"/>
    <cellStyle name="Normal 10 2 2 2 4 6" xfId="13643" xr:uid="{BDB8401F-D8F7-4119-B70B-3F723D886614}"/>
    <cellStyle name="Normal 10 2 2 2 5" xfId="4250" xr:uid="{94DF746F-DA76-404E-A5D8-2B1EE8D78DA3}"/>
    <cellStyle name="Normal 10 2 2 2 5 2" xfId="9022" xr:uid="{51F0B0BE-85FE-4E4E-B024-52D05B01FDCD}"/>
    <cellStyle name="Normal 10 2 2 2 5 2 2" xfId="29093" xr:uid="{73998EA0-D064-4F29-A126-C4B7190220D2}"/>
    <cellStyle name="Normal 10 2 2 2 5 2 3" xfId="19402" xr:uid="{D71AF534-1369-4686-BCE9-85026FB57262}"/>
    <cellStyle name="Normal 10 2 2 2 5 3" xfId="11855" xr:uid="{FE6B161D-014D-401F-8215-1201007CF6F0}"/>
    <cellStyle name="Normal 10 2 2 2 5 3 2" xfId="22235" xr:uid="{69257FAD-A830-4407-BCFF-14E744BD8843}"/>
    <cellStyle name="Normal 10 2 2 2 5 4" xfId="24848" xr:uid="{BF300921-F94D-44A8-A812-EA36D6C647C1}"/>
    <cellStyle name="Normal 10 2 2 2 5 5" xfId="16569" xr:uid="{F2AE2A62-5EF8-4BFC-A25A-0A40AF8873BD}"/>
    <cellStyle name="Normal 10 2 2 2 6" xfId="4987" xr:uid="{6DEC9617-4757-4E64-BC38-968162AA2B65}"/>
    <cellStyle name="Normal 10 2 2 2 6 2" xfId="27152" xr:uid="{EA5B05D8-4061-4FF1-9F63-73DCD8376713}"/>
    <cellStyle name="Normal 10 2 2 2 6 3" xfId="14282" xr:uid="{E995415C-5015-4182-B255-64042699E0EA}"/>
    <cellStyle name="Normal 10 2 2 2 7" xfId="6735" xr:uid="{2237665E-E1E3-429A-B237-ABFA50A6625D}"/>
    <cellStyle name="Normal 10 2 2 2 7 2" xfId="17115" xr:uid="{814AB8BE-BD1F-4884-809F-2EB47B6090D0}"/>
    <cellStyle name="Normal 10 2 2 2 8" xfId="9568" xr:uid="{DB6FA345-7CDC-4D88-9112-5692E390DAA1}"/>
    <cellStyle name="Normal 10 2 2 2 8 2" xfId="19948" xr:uid="{9A481BF5-C7A2-4A10-BABA-A2E3BC565592}"/>
    <cellStyle name="Normal 10 2 2 2 9" xfId="23956" xr:uid="{BA52BDE3-7C7F-4D71-B637-52CBEA0DC3C0}"/>
    <cellStyle name="Normal 10 2 2 3" xfId="2706" xr:uid="{00000000-0005-0000-0000-000010030000}"/>
    <cellStyle name="Normal 10 2 2 3 2" xfId="3125" xr:uid="{00000000-0005-0000-0000-000011030000}"/>
    <cellStyle name="Normal 10 2 2 3 2 2" xfId="6183" xr:uid="{48C97DF0-1B66-4E10-823D-2ACA6DD41F45}"/>
    <cellStyle name="Normal 10 2 2 3 2 2 2" xfId="26484" xr:uid="{13AF5A21-8AB7-489C-8F85-C901E665D8C3}"/>
    <cellStyle name="Normal 10 2 2 3 2 2 3" xfId="15752" xr:uid="{4F3E3C81-A716-4B7A-B445-DA0536082110}"/>
    <cellStyle name="Normal 10 2 2 3 2 3" xfId="8205" xr:uid="{679CFA99-C008-41F0-B3C2-7EFA4FE36039}"/>
    <cellStyle name="Normal 10 2 2 3 2 3 2" xfId="18585" xr:uid="{97598FA3-C428-4140-AB50-8DCC1F0285F1}"/>
    <cellStyle name="Normal 10 2 2 3 2 4" xfId="11038" xr:uid="{30298B94-DD4A-4294-9F1A-80A691CD9A12}"/>
    <cellStyle name="Normal 10 2 2 3 2 4 2" xfId="21418" xr:uid="{D3554601-3873-4F72-B7E5-991D36B2D377}"/>
    <cellStyle name="Normal 10 2 2 3 2 5" xfId="25076" xr:uid="{DE176F45-4FA0-4E85-A104-C6FF0B1E6858}"/>
    <cellStyle name="Normal 10 2 2 3 2 6" xfId="13646" xr:uid="{16879DED-629F-4609-BF09-A8A776EE44C9}"/>
    <cellStyle name="Normal 10 2 2 3 3" xfId="4281" xr:uid="{1FAC44FA-4E51-4628-9445-2D7F98E054FF}"/>
    <cellStyle name="Normal 10 2 2 3 3 2" xfId="9053" xr:uid="{9D2B4F89-3C6D-45B9-8FC0-CFBC91013C54}"/>
    <cellStyle name="Normal 10 2 2 3 3 2 2" xfId="29096" xr:uid="{31B8CD6C-56D8-4712-AD9D-5A096EDB8514}"/>
    <cellStyle name="Normal 10 2 2 3 3 2 3" xfId="19433" xr:uid="{1DB8198A-E086-435C-92A5-D58553A06934}"/>
    <cellStyle name="Normal 10 2 2 3 3 3" xfId="11886" xr:uid="{1F979839-73B0-43B0-8E2C-F9D05D14CE39}"/>
    <cellStyle name="Normal 10 2 2 3 3 3 2" xfId="22266" xr:uid="{7189CD82-BC97-4C66-B6C8-20310049DF0B}"/>
    <cellStyle name="Normal 10 2 2 3 3 4" xfId="22911" xr:uid="{29581224-7E1A-4F3D-8D71-43A05C9C3CF3}"/>
    <cellStyle name="Normal 10 2 2 3 3 5" xfId="16600" xr:uid="{8C62D345-4F4D-478F-9D49-90B9453F88AE}"/>
    <cellStyle name="Normal 10 2 2 3 4" xfId="5924" xr:uid="{87D7F008-1DE4-4403-922B-D43A674A8AF2}"/>
    <cellStyle name="Normal 10 2 2 3 4 2" xfId="28201" xr:uid="{216470CD-747B-4C14-BE39-4CD59150A29E}"/>
    <cellStyle name="Normal 10 2 2 3 4 3" xfId="15377" xr:uid="{6ECE865A-6850-41C4-B5FB-9021FDD1F7F1}"/>
    <cellStyle name="Normal 10 2 2 3 5" xfId="7830" xr:uid="{B72C48AE-99C2-4CF0-8F6E-9DCCFB35ECE3}"/>
    <cellStyle name="Normal 10 2 2 3 5 2" xfId="18210" xr:uid="{78E51D10-62FB-47C7-8EEF-7DBD6583F8BC}"/>
    <cellStyle name="Normal 10 2 2 3 6" xfId="10663" xr:uid="{C9754DF2-04FB-4E00-96FF-A8F0C6CA43F7}"/>
    <cellStyle name="Normal 10 2 2 3 6 2" xfId="21043" xr:uid="{38B2FB28-ED29-4378-A066-79B7D0569704}"/>
    <cellStyle name="Normal 10 2 2 3 7" xfId="25119" xr:uid="{1FB94C85-7A95-4041-A50D-4E4803B1F68D}"/>
    <cellStyle name="Normal 10 2 2 3 8" xfId="13124" xr:uid="{810DCD6C-AD33-40D9-96A4-AEDFAE5EB9D5}"/>
    <cellStyle name="Normal 10 2 2 4" xfId="3126" xr:uid="{00000000-0005-0000-0000-000012030000}"/>
    <cellStyle name="Normal 10 2 2 4 2" xfId="4440" xr:uid="{6A906AE3-F548-4ECA-BD57-FC395690FEB4}"/>
    <cellStyle name="Normal 10 2 2 4 2 2" xfId="9212" xr:uid="{7E3EDC44-BAC1-489F-BB1B-4FE1DAA125F6}"/>
    <cellStyle name="Normal 10 2 2 4 2 2 2" xfId="19592" xr:uid="{EE763FE1-8B4F-4ED7-8C96-891A9D75D388}"/>
    <cellStyle name="Normal 10 2 2 4 2 3" xfId="12045" xr:uid="{67E1344F-0FB7-4417-A708-415AF897B88A}"/>
    <cellStyle name="Normal 10 2 2 4 2 3 2" xfId="22425" xr:uid="{14DC1667-F57E-4E9E-A7B5-C34D3228285B}"/>
    <cellStyle name="Normal 10 2 2 4 2 4" xfId="28311" xr:uid="{6BAEB0CE-AD41-4B42-A657-24E562108FAE}"/>
    <cellStyle name="Normal 10 2 2 4 2 5" xfId="16759" xr:uid="{4B9A97F8-D356-4D13-89D2-1EBC3BFF3B45}"/>
    <cellStyle name="Normal 10 2 2 4 3" xfId="6184" xr:uid="{19FFAA4F-CA95-48BE-8A08-FDBB7385607E}"/>
    <cellStyle name="Normal 10 2 2 4 3 2" xfId="15753" xr:uid="{36457E7F-C528-4151-997A-D93BE52C0390}"/>
    <cellStyle name="Normal 10 2 2 4 4" xfId="8206" xr:uid="{062830E6-052A-4E08-8036-A8A8E008D303}"/>
    <cellStyle name="Normal 10 2 2 4 4 2" xfId="18586" xr:uid="{274EC4F0-70C6-4FE1-9118-7B00898CED38}"/>
    <cellStyle name="Normal 10 2 2 4 5" xfId="11039" xr:uid="{2235F72D-D9D8-451D-A44F-6D478CBDF570}"/>
    <cellStyle name="Normal 10 2 2 4 5 2" xfId="21419" xr:uid="{3E96E501-BEDA-4F0D-9220-39A1146CF4C8}"/>
    <cellStyle name="Normal 10 2 2 4 6" xfId="25455" xr:uid="{A2FF38E6-342E-457A-A41E-F5A0C44280FB}"/>
    <cellStyle name="Normal 10 2 2 4 7" xfId="13647" xr:uid="{90C28F50-ECB7-4081-8BEE-F5EB3141D9C0}"/>
    <cellStyle name="Normal 10 2 2 5" xfId="3121" xr:uid="{00000000-0005-0000-0000-000013030000}"/>
    <cellStyle name="Normal 10 2 2 5 2" xfId="6179" xr:uid="{AAE91224-3FEA-4689-A1E2-BFE40525C04F}"/>
    <cellStyle name="Normal 10 2 2 5 2 2" xfId="26988" xr:uid="{65C35670-8E2B-47FB-B53E-DCCC7AAE461E}"/>
    <cellStyle name="Normal 10 2 2 5 2 3" xfId="15748" xr:uid="{9B8C1A40-5D77-4300-BF2C-8D0ECB82559B}"/>
    <cellStyle name="Normal 10 2 2 5 3" xfId="8201" xr:uid="{B2634CB7-F7A0-4518-BE1A-015DA6363A14}"/>
    <cellStyle name="Normal 10 2 2 5 3 2" xfId="18581" xr:uid="{7267FF51-299B-4E4E-80F9-90C0C9B72B63}"/>
    <cellStyle name="Normal 10 2 2 5 4" xfId="11034" xr:uid="{E3CDB59C-41AB-43F2-85A3-03249FD04521}"/>
    <cellStyle name="Normal 10 2 2 5 4 2" xfId="21414" xr:uid="{758D40D6-153A-4892-BC0F-E00FA5E16AB2}"/>
    <cellStyle name="Normal 10 2 2 5 5" xfId="24600" xr:uid="{BC000EEA-3EE4-42FF-A305-B87A508F8440}"/>
    <cellStyle name="Normal 10 2 2 5 6" xfId="13642" xr:uid="{428F0E52-915D-48E4-8517-0440EBB4D1A1}"/>
    <cellStyle name="Normal 10 2 2 6" xfId="2562" xr:uid="{00000000-0005-0000-0000-000014030000}"/>
    <cellStyle name="Normal 10 2 2 6 2" xfId="5832" xr:uid="{C2B45855-423A-47FB-9D6B-CB7368A13FAB}"/>
    <cellStyle name="Normal 10 2 2 6 2 2" xfId="27722" xr:uid="{B8E57B14-3087-4FD8-A70F-558C6E2EFEEF}"/>
    <cellStyle name="Normal 10 2 2 6 2 3" xfId="15234" xr:uid="{1BA6B575-E010-4591-AF3E-E793868702D3}"/>
    <cellStyle name="Normal 10 2 2 6 3" xfId="7687" xr:uid="{13D7AF40-FEAB-4878-BA8F-FA0C3D7D1285}"/>
    <cellStyle name="Normal 10 2 2 6 3 2" xfId="18067" xr:uid="{2C2250EA-CDE2-4AD7-B12C-9C5FF7FE71DA}"/>
    <cellStyle name="Normal 10 2 2 6 4" xfId="10520" xr:uid="{1E2817E8-F6C1-422A-AFF1-B08F6C4EC9EB}"/>
    <cellStyle name="Normal 10 2 2 6 4 2" xfId="20900" xr:uid="{649F1F4D-1B63-4577-AC77-F280D4AD418F}"/>
    <cellStyle name="Normal 10 2 2 6 5" xfId="23236" xr:uid="{A9A7B9A4-10FD-49F2-9A94-1BE00B532B9A}"/>
    <cellStyle name="Normal 10 2 2 6 6" xfId="12950" xr:uid="{8F8890C7-BEA1-4B46-92AD-CFB11FD11F2D}"/>
    <cellStyle name="Normal 10 2 2 7" xfId="2256" xr:uid="{00000000-0005-0000-0000-00000A030000}"/>
    <cellStyle name="Normal 10 2 2 7 2" xfId="7383" xr:uid="{BD878DF1-E595-4B3A-B030-1A4B86DE4C21}"/>
    <cellStyle name="Normal 10 2 2 7 2 2" xfId="17763" xr:uid="{96FB03A1-1F58-4F36-A6A6-BC99F5CC940D}"/>
    <cellStyle name="Normal 10 2 2 7 3" xfId="10216" xr:uid="{7BF5D359-D939-4B06-906E-7B39368A0073}"/>
    <cellStyle name="Normal 10 2 2 7 3 2" xfId="20596" xr:uid="{45D50ACB-C477-45EC-831A-F6720E857490}"/>
    <cellStyle name="Normal 10 2 2 7 4" xfId="25308" xr:uid="{B0BFD245-6F57-4792-B8AD-25314C9A3201}"/>
    <cellStyle name="Normal 10 2 2 7 5" xfId="14930" xr:uid="{9E1162FB-4068-4B26-9EE1-0DC7552744FA}"/>
    <cellStyle name="Normal 10 2 2 8" xfId="3806" xr:uid="{DE5EA038-3A02-4C47-8DE6-3A1441EDFAFA}"/>
    <cellStyle name="Normal 10 2 2 8 2" xfId="8642" xr:uid="{D2E15AB2-9668-4E5F-A639-514A11FF50D6}"/>
    <cellStyle name="Normal 10 2 2 8 2 2" xfId="19022" xr:uid="{3480B3A6-F662-4937-99DC-49EAFB9EA7A0}"/>
    <cellStyle name="Normal 10 2 2 8 3" xfId="11475" xr:uid="{A75F9D08-7B58-4EAA-A634-12F25C9A3922}"/>
    <cellStyle name="Normal 10 2 2 8 3 2" xfId="21855" xr:uid="{944B4970-0F84-4A3B-980A-849E2953B158}"/>
    <cellStyle name="Normal 10 2 2 8 4" xfId="16189" xr:uid="{BA2B70A8-69BA-4C67-B45B-50196AACCD26}"/>
    <cellStyle name="Normal 10 2 2 9" xfId="4986" xr:uid="{86C9F154-476B-4468-9FC4-5F160EBE9B49}"/>
    <cellStyle name="Normal 10 2 2 9 2" xfId="14281" xr:uid="{E3E2A61B-9D40-43EB-9D48-D96BFD3B58D0}"/>
    <cellStyle name="Normal 10 2 3" xfId="629" xr:uid="{00000000-0005-0000-0000-000021040000}"/>
    <cellStyle name="Normal 10 2 3 10" xfId="9570" xr:uid="{2C97D25C-BB1A-476C-B040-C7129D7C78F8}"/>
    <cellStyle name="Normal 10 2 3 10 2" xfId="19950" xr:uid="{C26B30B1-CA24-4063-9990-E82CA8D30A9E}"/>
    <cellStyle name="Normal 10 2 3 11" xfId="23694" xr:uid="{F46EF993-5487-4161-8132-6E4469E10AEF}"/>
    <cellStyle name="Normal 10 2 3 12" xfId="12536" xr:uid="{30ABFEF1-F302-48E8-80C8-FD85B566AB15}"/>
    <cellStyle name="Normal 10 2 3 2" xfId="2707" xr:uid="{00000000-0005-0000-0000-000016030000}"/>
    <cellStyle name="Normal 10 2 3 2 2" xfId="3128" xr:uid="{00000000-0005-0000-0000-000017030000}"/>
    <cellStyle name="Normal 10 2 3 2 2 2" xfId="6186" xr:uid="{F21BBDC9-8812-4296-AE4A-F43642B538F5}"/>
    <cellStyle name="Normal 10 2 3 2 2 2 2" xfId="26667" xr:uid="{D968F027-8C5A-4D5B-B2BC-79932E896B70}"/>
    <cellStyle name="Normal 10 2 3 2 2 2 3" xfId="15755" xr:uid="{2C3E5444-0944-4235-BBC7-58B631C232E9}"/>
    <cellStyle name="Normal 10 2 3 2 2 3" xfId="8208" xr:uid="{748CFDF7-39AA-4B48-846D-DFD53DCCDE46}"/>
    <cellStyle name="Normal 10 2 3 2 2 3 2" xfId="18588" xr:uid="{45C7548F-ABE9-4FD8-83DB-E4116F5BE0B7}"/>
    <cellStyle name="Normal 10 2 3 2 2 4" xfId="11041" xr:uid="{4B9FDFC5-57BF-47DF-8AEB-61C1EC11D3B0}"/>
    <cellStyle name="Normal 10 2 3 2 2 4 2" xfId="21421" xr:uid="{E77E9332-7AC6-44BC-80D8-AEA8D4B6FAC2}"/>
    <cellStyle name="Normal 10 2 3 2 2 5" xfId="23465" xr:uid="{DFBE45BE-79EF-49C6-BDC8-FF482BE25A0D}"/>
    <cellStyle name="Normal 10 2 3 2 2 6" xfId="13649" xr:uid="{50B21915-FBD1-44FF-955B-D305CBBC1A89}"/>
    <cellStyle name="Normal 10 2 3 2 3" xfId="4283" xr:uid="{2B94F73E-A71F-4B45-AB1A-F96E9B6FFBF5}"/>
    <cellStyle name="Normal 10 2 3 2 3 2" xfId="9055" xr:uid="{9FD5F957-C578-4F01-9FC1-69B359F5BAA4}"/>
    <cellStyle name="Normal 10 2 3 2 3 2 2" xfId="29098" xr:uid="{11FBA423-68F9-439E-B708-B9AF85FDFE2B}"/>
    <cellStyle name="Normal 10 2 3 2 3 2 3" xfId="19435" xr:uid="{4415A3C6-10BF-4B36-BC90-6F409E7AFDE1}"/>
    <cellStyle name="Normal 10 2 3 2 3 3" xfId="11888" xr:uid="{73E975D7-4723-457E-9759-1D54AC5E7481}"/>
    <cellStyle name="Normal 10 2 3 2 3 3 2" xfId="22268" xr:uid="{23334B30-CD1E-46BA-AA8F-928E8AA57B4B}"/>
    <cellStyle name="Normal 10 2 3 2 3 4" xfId="24451" xr:uid="{5EB69AA1-13EC-42BD-8FFE-6B2134503511}"/>
    <cellStyle name="Normal 10 2 3 2 3 5" xfId="16602" xr:uid="{A384552F-2090-445E-BAE5-6698F6D122C7}"/>
    <cellStyle name="Normal 10 2 3 2 4" xfId="5925" xr:uid="{CDA1F97D-60A1-407B-B633-AC0832D801F2}"/>
    <cellStyle name="Normal 10 2 3 2 4 2" xfId="28677" xr:uid="{A36775EF-6401-4226-A35F-5E9C74DF1AE6}"/>
    <cellStyle name="Normal 10 2 3 2 4 3" xfId="15378" xr:uid="{68E1D7BA-AD29-4DAD-950B-38FC6C839C0D}"/>
    <cellStyle name="Normal 10 2 3 2 5" xfId="7831" xr:uid="{85DC09AA-F078-4D23-AA13-CB516827E64E}"/>
    <cellStyle name="Normal 10 2 3 2 5 2" xfId="18211" xr:uid="{8981F427-A24D-4F3E-B774-84932F365DD4}"/>
    <cellStyle name="Normal 10 2 3 2 6" xfId="10664" xr:uid="{76110124-625D-47D4-AF91-BED10133DE30}"/>
    <cellStyle name="Normal 10 2 3 2 6 2" xfId="21044" xr:uid="{BE01F4B8-1875-492C-A5AD-83F27D3906D7}"/>
    <cellStyle name="Normal 10 2 3 2 7" xfId="24964" xr:uid="{A0FFC7DF-C238-474F-B0A2-5445E1885BE2}"/>
    <cellStyle name="Normal 10 2 3 2 8" xfId="13126" xr:uid="{50D78E67-3B19-4C22-AEF5-DF8C50160B8B}"/>
    <cellStyle name="Normal 10 2 3 3" xfId="3129" xr:uid="{00000000-0005-0000-0000-000018030000}"/>
    <cellStyle name="Normal 10 2 3 3 2" xfId="4441" xr:uid="{395FBBAC-4EB4-44DD-8BC8-3E17ADF9C3C0}"/>
    <cellStyle name="Normal 10 2 3 3 2 2" xfId="9213" xr:uid="{4044E785-F68D-497F-9D5B-50D7712F8C51}"/>
    <cellStyle name="Normal 10 2 3 3 2 2 2" xfId="29206" xr:uid="{F50990A4-77BD-4A19-9863-0010F3A43A57}"/>
    <cellStyle name="Normal 10 2 3 3 2 2 3" xfId="19593" xr:uid="{00874A4E-4DC7-4779-B725-0D034CD349DA}"/>
    <cellStyle name="Normal 10 2 3 3 2 3" xfId="12046" xr:uid="{651E0D9F-48E2-4C7E-B5CF-4E86AAEBDD58}"/>
    <cellStyle name="Normal 10 2 3 3 2 3 2" xfId="22426" xr:uid="{48A2501C-7E6B-4B28-BE41-C2D0983E25E3}"/>
    <cellStyle name="Normal 10 2 3 3 2 4" xfId="25827" xr:uid="{577FDCE4-8711-41C9-988F-AA44708C4806}"/>
    <cellStyle name="Normal 10 2 3 3 2 5" xfId="16760" xr:uid="{F5EB9542-0769-4B8A-91A4-7565AA0988C4}"/>
    <cellStyle name="Normal 10 2 3 3 3" xfId="6187" xr:uid="{ADCA5275-39F2-482D-8C01-D8EBC900C88A}"/>
    <cellStyle name="Normal 10 2 3 3 3 2" xfId="26224" xr:uid="{20EDA385-3F6C-463F-B9BB-E0DE71B26C1E}"/>
    <cellStyle name="Normal 10 2 3 3 3 3" xfId="15756" xr:uid="{EFE888DE-88DF-48D1-8F6B-2E83EDEA6128}"/>
    <cellStyle name="Normal 10 2 3 3 4" xfId="8209" xr:uid="{F0E2F6A5-BD42-4693-8AD0-A0C2526BA6B5}"/>
    <cellStyle name="Normal 10 2 3 3 4 2" xfId="18589" xr:uid="{D9C95B31-CCAA-4855-A2DF-2B2A41476B74}"/>
    <cellStyle name="Normal 10 2 3 3 5" xfId="11042" xr:uid="{12E48EE7-DB63-4777-854C-58E263EEB5CB}"/>
    <cellStyle name="Normal 10 2 3 3 5 2" xfId="21422" xr:uid="{9BE837BB-437F-4A9C-8324-8CA1E2D2D28C}"/>
    <cellStyle name="Normal 10 2 3 3 6" xfId="23788" xr:uid="{40569D23-61AB-45F8-AA45-BF39002CE525}"/>
    <cellStyle name="Normal 10 2 3 3 7" xfId="13650" xr:uid="{559FA790-3884-4188-B322-850E090BEBA9}"/>
    <cellStyle name="Normal 10 2 3 4" xfId="3127" xr:uid="{00000000-0005-0000-0000-000019030000}"/>
    <cellStyle name="Normal 10 2 3 4 2" xfId="6185" xr:uid="{6F80E080-F8C7-483A-84F6-435A6A402000}"/>
    <cellStyle name="Normal 10 2 3 4 2 2" xfId="28015" xr:uid="{CFCDEAE0-D338-4091-AC15-668D3B295B8B}"/>
    <cellStyle name="Normal 10 2 3 4 2 3" xfId="15754" xr:uid="{960A2809-F7FF-48CB-B2EB-DB8E348B18EC}"/>
    <cellStyle name="Normal 10 2 3 4 3" xfId="8207" xr:uid="{302DF909-5642-4A8D-88D7-5BFCE03896E9}"/>
    <cellStyle name="Normal 10 2 3 4 3 2" xfId="18587" xr:uid="{AB93101C-88F5-4130-A19E-5E38DF614E7E}"/>
    <cellStyle name="Normal 10 2 3 4 4" xfId="11040" xr:uid="{0B293727-8820-41D2-A0EB-ED5FCBF3C6B4}"/>
    <cellStyle name="Normal 10 2 3 4 4 2" xfId="21420" xr:uid="{98F15AD6-31E3-4DB6-85DB-7BFEF91DDA77}"/>
    <cellStyle name="Normal 10 2 3 4 5" xfId="23742" xr:uid="{4DEFB253-2EDE-47A7-8D1D-E3D674008FF9}"/>
    <cellStyle name="Normal 10 2 3 4 6" xfId="13648" xr:uid="{AFDB53F8-9F26-4C3F-BA97-172B32C285DF}"/>
    <cellStyle name="Normal 10 2 3 5" xfId="2605" xr:uid="{00000000-0005-0000-0000-00001A030000}"/>
    <cellStyle name="Normal 10 2 3 5 2" xfId="5870" xr:uid="{1F649C14-9E5E-422A-970C-FA8E95C730BA}"/>
    <cellStyle name="Normal 10 2 3 5 2 2" xfId="28060" xr:uid="{9C373D47-6388-4819-BB1F-656D0917F65C}"/>
    <cellStyle name="Normal 10 2 3 5 2 3" xfId="15277" xr:uid="{891E1580-5625-4160-8DB8-13978498474D}"/>
    <cellStyle name="Normal 10 2 3 5 3" xfId="7730" xr:uid="{A4A6A792-4386-4B80-9437-B711498C0164}"/>
    <cellStyle name="Normal 10 2 3 5 3 2" xfId="18110" xr:uid="{FCDC4A15-63D9-48D4-B37F-F0FF50324AE8}"/>
    <cellStyle name="Normal 10 2 3 5 4" xfId="10563" xr:uid="{DC0E6A81-5298-47EC-95E1-D37895DB0800}"/>
    <cellStyle name="Normal 10 2 3 5 4 2" xfId="20943" xr:uid="{C5FF6D72-279D-449B-A4B1-66785E62441F}"/>
    <cellStyle name="Normal 10 2 3 5 5" xfId="23814" xr:uid="{3974C175-0484-428C-819E-385B5B192098}"/>
    <cellStyle name="Normal 10 2 3 5 6" xfId="12993" xr:uid="{B567E562-90E7-4D8E-AAA7-875E9F4F5717}"/>
    <cellStyle name="Normal 10 2 3 6" xfId="2304" xr:uid="{00000000-0005-0000-0000-000015030000}"/>
    <cellStyle name="Normal 10 2 3 6 2" xfId="7431" xr:uid="{F65338EF-E7C1-4C21-ADD6-C3AE8BACAA87}"/>
    <cellStyle name="Normal 10 2 3 6 2 2" xfId="17811" xr:uid="{FAAE8B82-D8D7-4E2D-9117-A7D262707BC4}"/>
    <cellStyle name="Normal 10 2 3 6 3" xfId="10264" xr:uid="{92434D7F-4325-4704-BC8A-75EEF454854D}"/>
    <cellStyle name="Normal 10 2 3 6 3 2" xfId="20644" xr:uid="{6F76CD2A-A882-4BE1-9036-58E856D0DF41}"/>
    <cellStyle name="Normal 10 2 3 6 4" xfId="24568" xr:uid="{F399ECA1-22BC-4C28-BAC2-CEF11C98ECB3}"/>
    <cellStyle name="Normal 10 2 3 6 5" xfId="14978" xr:uid="{830DE2F1-D4F3-45C3-9DBE-14ADA1AAA0A6}"/>
    <cellStyle name="Normal 10 2 3 7" xfId="3835" xr:uid="{8B8290D7-AE8C-4937-9A4F-00917BF737BC}"/>
    <cellStyle name="Normal 10 2 3 7 2" xfId="8668" xr:uid="{EA0FCEC4-836D-4690-A6E7-8DC48BC34E27}"/>
    <cellStyle name="Normal 10 2 3 7 2 2" xfId="19048" xr:uid="{EF39DD86-7CBF-44F7-A0CA-DADF53320C47}"/>
    <cellStyle name="Normal 10 2 3 7 3" xfId="11501" xr:uid="{E7C24303-4015-422A-8765-8C895ECC8561}"/>
    <cellStyle name="Normal 10 2 3 7 3 2" xfId="21881" xr:uid="{9D168038-5E4A-4E92-B20D-4299A65F34C0}"/>
    <cellStyle name="Normal 10 2 3 7 4" xfId="16215" xr:uid="{88B26A2A-744C-4C28-A600-D8665AC5EC8A}"/>
    <cellStyle name="Normal 10 2 3 8" xfId="4989" xr:uid="{ED7C97D3-0FB5-4457-A673-C604FF5B7447}"/>
    <cellStyle name="Normal 10 2 3 8 2" xfId="14284" xr:uid="{91F9CF94-E671-4888-B146-8AAE97D323D1}"/>
    <cellStyle name="Normal 10 2 3 9" xfId="6737" xr:uid="{49615C31-75D1-4474-9BA1-F20597FA187A}"/>
    <cellStyle name="Normal 10 2 3 9 2" xfId="17117" xr:uid="{12A1D631-F493-4267-A179-AE8F3EBBF983}"/>
    <cellStyle name="Normal 10 2 4" xfId="630" xr:uid="{00000000-0005-0000-0000-000022040000}"/>
    <cellStyle name="Normal 10 2 4 2" xfId="3130" xr:uid="{00000000-0005-0000-0000-00001C030000}"/>
    <cellStyle name="Normal 10 2 4 2 2" xfId="6188" xr:uid="{CD81C353-7344-4C59-8828-166DB4D348FE}"/>
    <cellStyle name="Normal 10 2 4 2 2 2" xfId="28346" xr:uid="{761D17AF-64FC-417E-82CE-5B8063632213}"/>
    <cellStyle name="Normal 10 2 4 2 2 3" xfId="15757" xr:uid="{3302B5E1-2623-4BDC-99AF-F55B35D19A11}"/>
    <cellStyle name="Normal 10 2 4 2 3" xfId="8210" xr:uid="{15B50D38-A3A0-4A3A-B597-1BDBAC43A9B1}"/>
    <cellStyle name="Normal 10 2 4 2 3 2" xfId="18590" xr:uid="{9CB06398-FD5C-46CA-819B-B9D9A4A38E1D}"/>
    <cellStyle name="Normal 10 2 4 2 4" xfId="11043" xr:uid="{18D219A1-E916-4473-A30E-0EE6E957F7FC}"/>
    <cellStyle name="Normal 10 2 4 2 4 2" xfId="21423" xr:uid="{F6950B87-B095-4A92-9CDB-E62C0DF212BF}"/>
    <cellStyle name="Normal 10 2 4 2 5" xfId="24517" xr:uid="{FA73F80A-DCD5-4B61-8B84-C4D4B7693C92}"/>
    <cellStyle name="Normal 10 2 4 2 6" xfId="13651" xr:uid="{F767D00E-752E-4CFE-92E0-30323D098EBD}"/>
    <cellStyle name="Normal 10 2 4 3" xfId="2705" xr:uid="{00000000-0005-0000-0000-00001D030000}"/>
    <cellStyle name="Normal 10 2 4 3 2" xfId="5923" xr:uid="{0CCC0FB0-A059-4BCB-8DA1-770EA4429DFA}"/>
    <cellStyle name="Normal 10 2 4 3 2 2" xfId="26616" xr:uid="{802FFC82-4CAD-45AB-877A-9FA01D5FD3BF}"/>
    <cellStyle name="Normal 10 2 4 3 2 3" xfId="15376" xr:uid="{E2F920D3-F6FB-4E7E-9047-6D662B6AB81B}"/>
    <cellStyle name="Normal 10 2 4 3 3" xfId="7829" xr:uid="{74B90E5E-ED06-4B53-9B1F-8F05E7797B5F}"/>
    <cellStyle name="Normal 10 2 4 3 3 2" xfId="18209" xr:uid="{349E2243-017D-4FE5-BD7D-A90B7A3AB615}"/>
    <cellStyle name="Normal 10 2 4 3 4" xfId="10662" xr:uid="{C824EB2A-2B0A-4B36-A699-DDBAA50CF09F}"/>
    <cellStyle name="Normal 10 2 4 3 4 2" xfId="21042" xr:uid="{405BC94C-5055-4760-A913-4B930CAB0E7E}"/>
    <cellStyle name="Normal 10 2 4 3 5" xfId="24198" xr:uid="{73BF47DB-4558-46E0-9682-515D48F68056}"/>
    <cellStyle name="Normal 10 2 4 3 6" xfId="13123" xr:uid="{0F44A364-78A2-4162-90F3-50FE8FA80242}"/>
    <cellStyle name="Normal 10 2 4 4" xfId="4146" xr:uid="{F5B8E602-5C20-4A6E-97E5-C382727F07E8}"/>
    <cellStyle name="Normal 10 2 4 4 2" xfId="8918" xr:uid="{964DB0DE-F5F5-4ABA-BCC8-41DD10D7565A}"/>
    <cellStyle name="Normal 10 2 4 4 2 2" xfId="19298" xr:uid="{C47C3A9A-B917-4B8F-902B-F0A583A5B4EA}"/>
    <cellStyle name="Normal 10 2 4 4 3" xfId="11751" xr:uid="{7ED79008-29F0-476F-8C01-46DE75F05338}"/>
    <cellStyle name="Normal 10 2 4 4 3 2" xfId="22131" xr:uid="{BC7CF7BB-416D-4990-9C30-F72688ECBA70}"/>
    <cellStyle name="Normal 10 2 4 4 4" xfId="22946" xr:uid="{A370B6D4-A1E7-4B01-949F-2BE08000CCBB}"/>
    <cellStyle name="Normal 10 2 4 4 5" xfId="16465" xr:uid="{71362419-E58F-4356-B691-ED3DEF516EA1}"/>
    <cellStyle name="Normal 10 2 4 5" xfId="4990" xr:uid="{3620BA03-891B-4B6C-B831-2F7A09D9D59D}"/>
    <cellStyle name="Normal 10 2 4 5 2" xfId="14285" xr:uid="{13F992D6-3CE3-4B6A-882E-DC9C16A5E430}"/>
    <cellStyle name="Normal 10 2 4 6" xfId="6738" xr:uid="{11EE109C-25B0-4477-B953-6C38A2D79450}"/>
    <cellStyle name="Normal 10 2 4 6 2" xfId="17118" xr:uid="{1ABB1FCB-A73C-47FD-A1F2-908B22603DF6}"/>
    <cellStyle name="Normal 10 2 4 7" xfId="9571" xr:uid="{035FBA25-20E3-48E3-A528-D611C212017A}"/>
    <cellStyle name="Normal 10 2 4 7 2" xfId="19951" xr:uid="{F1863EE5-2F73-4F0D-865C-DE77E05A4C14}"/>
    <cellStyle name="Normal 10 2 4 8" xfId="25200" xr:uid="{FA6DC77F-6C8F-4F7B-A62E-33AABEEFCA03}"/>
    <cellStyle name="Normal 10 2 4 9" xfId="12694" xr:uid="{ECC619C5-78D3-4209-B844-DE894BEC0E7E}"/>
    <cellStyle name="Normal 10 2 5" xfId="3131" xr:uid="{00000000-0005-0000-0000-00001E030000}"/>
    <cellStyle name="Normal 10 2 5 2" xfId="4442" xr:uid="{9E338F2E-BE96-4E83-90F2-E16A4690B5A9}"/>
    <cellStyle name="Normal 10 2 5 2 2" xfId="9214" xr:uid="{BA65854E-AF92-4803-80F5-7C22DCC8293B}"/>
    <cellStyle name="Normal 10 2 5 2 2 2" xfId="29207" xr:uid="{6314A263-83F1-4B28-ABCE-765CABFD8127}"/>
    <cellStyle name="Normal 10 2 5 2 2 3" xfId="19594" xr:uid="{370D15FE-C276-4A45-83E6-DF6F800B0860}"/>
    <cellStyle name="Normal 10 2 5 2 3" xfId="12047" xr:uid="{496D436E-B032-4A07-B26D-488CDFFEC77E}"/>
    <cellStyle name="Normal 10 2 5 2 3 2" xfId="22427" xr:uid="{766BF66E-6196-4E68-9B7C-FF0C469F7940}"/>
    <cellStyle name="Normal 10 2 5 2 4" xfId="25622" xr:uid="{157B87D2-C5CA-4D5E-B2DA-1D3FC9672306}"/>
    <cellStyle name="Normal 10 2 5 2 5" xfId="16761" xr:uid="{7082362A-ECD0-4F4B-848B-5CCF414252C3}"/>
    <cellStyle name="Normal 10 2 5 3" xfId="6189" xr:uid="{BD1BFEE4-9F62-4A48-BD95-D53BC4D82615}"/>
    <cellStyle name="Normal 10 2 5 3 2" xfId="28203" xr:uid="{3A30FCB9-803E-4EC5-9919-163306731BC1}"/>
    <cellStyle name="Normal 10 2 5 3 3" xfId="15758" xr:uid="{3F571267-5D40-4D73-81AC-EC846B65A91F}"/>
    <cellStyle name="Normal 10 2 5 4" xfId="8211" xr:uid="{DD3F144C-0B72-4220-AF0F-6C8AF931DF96}"/>
    <cellStyle name="Normal 10 2 5 4 2" xfId="18591" xr:uid="{D44E319F-2FC8-4885-8CA0-4D3D7071A191}"/>
    <cellStyle name="Normal 10 2 5 5" xfId="11044" xr:uid="{4C93613D-EEC5-4473-A995-AFA6F2F8F050}"/>
    <cellStyle name="Normal 10 2 5 5 2" xfId="21424" xr:uid="{63931744-0C21-4ECC-BD7A-9138DB1EEDD1}"/>
    <cellStyle name="Normal 10 2 5 6" xfId="24523" xr:uid="{9F740B7E-7987-49C4-82C9-35191C4BEAEE}"/>
    <cellStyle name="Normal 10 2 5 7" xfId="13652" xr:uid="{5417E4E0-F7F8-4917-9C5E-6C988C3578DF}"/>
    <cellStyle name="Normal 10 2 6" xfId="2890" xr:uid="{00000000-0005-0000-0000-00001F030000}"/>
    <cellStyle name="Normal 10 2 6 2" xfId="6076" xr:uid="{B8B7211B-FFDA-4B81-A375-DD45B1DD517E}"/>
    <cellStyle name="Normal 10 2 6 2 2" xfId="27184" xr:uid="{76D46EE7-A365-41C6-8123-6B42149712D0}"/>
    <cellStyle name="Normal 10 2 6 2 3" xfId="15554" xr:uid="{0796DDD0-7B21-41F0-BCC5-C48576AB08EE}"/>
    <cellStyle name="Normal 10 2 6 3" xfId="8007" xr:uid="{0CA1C121-A45E-4913-9CCA-CBBAA3AE18EB}"/>
    <cellStyle name="Normal 10 2 6 3 2" xfId="18387" xr:uid="{93B5654E-534E-47BD-BD90-C53F0B89EC8A}"/>
    <cellStyle name="Normal 10 2 6 4" xfId="10840" xr:uid="{E7171419-1314-4CBA-B06A-C3721FCD9CA9}"/>
    <cellStyle name="Normal 10 2 6 4 2" xfId="21220" xr:uid="{C8AF0209-EC6E-43EB-9357-A1E5EC0623EF}"/>
    <cellStyle name="Normal 10 2 6 5" xfId="24836" xr:uid="{2AA68A3A-DCAE-496A-82A2-4D3838D9ABF1}"/>
    <cellStyle name="Normal 10 2 6 6" xfId="13392" xr:uid="{14C536AA-DB87-428A-B8DD-54EAB2B90CD1}"/>
    <cellStyle name="Normal 10 2 7" xfId="2502" xr:uid="{00000000-0005-0000-0000-000020030000}"/>
    <cellStyle name="Normal 10 2 7 2" xfId="5783" xr:uid="{D0B4CEE4-5864-4622-B725-5D5D21567676}"/>
    <cellStyle name="Normal 10 2 7 2 2" xfId="27113" xr:uid="{978E091B-8C60-428F-8E28-08D94C396028}"/>
    <cellStyle name="Normal 10 2 7 2 3" xfId="15174" xr:uid="{CE2A363D-DDDE-4623-A501-AAAF537750CD}"/>
    <cellStyle name="Normal 10 2 7 3" xfId="7627" xr:uid="{7A984B8F-FF27-492E-BA0E-F5C3E75B7C54}"/>
    <cellStyle name="Normal 10 2 7 3 2" xfId="18007" xr:uid="{45DE27C2-5F10-4CA5-BF51-54192B24021B}"/>
    <cellStyle name="Normal 10 2 7 4" xfId="10460" xr:uid="{5B46C42E-A9F8-44A4-B466-83BEF0D6B08F}"/>
    <cellStyle name="Normal 10 2 7 4 2" xfId="20840" xr:uid="{A911A6C3-C177-4436-98E2-79D9650DA797}"/>
    <cellStyle name="Normal 10 2 7 5" xfId="22949" xr:uid="{EF1259EB-84F5-4CD6-8766-0001F2586003}"/>
    <cellStyle name="Normal 10 2 7 6" xfId="12890" xr:uid="{62449018-77E9-4C59-A406-BD186A7876FD}"/>
    <cellStyle name="Normal 10 2 8" xfId="2196" xr:uid="{00000000-0005-0000-0000-000009030000}"/>
    <cellStyle name="Normal 10 2 8 2" xfId="7323" xr:uid="{CD3D437D-65A4-45F7-BD24-8B506936D243}"/>
    <cellStyle name="Normal 10 2 8 2 2" xfId="17703" xr:uid="{459D8D6A-E723-445E-8E7D-E58CC4E9DB9E}"/>
    <cellStyle name="Normal 10 2 8 3" xfId="10156" xr:uid="{A4E6239E-293D-43CF-BAE1-920FC2436C0D}"/>
    <cellStyle name="Normal 10 2 8 3 2" xfId="20536" xr:uid="{58CF501C-C41C-4CE0-9DC0-D9DF3C98CCAA}"/>
    <cellStyle name="Normal 10 2 8 4" xfId="23947" xr:uid="{B16A613C-DC7C-4BAB-9CE5-D2D4386F503D}"/>
    <cellStyle name="Normal 10 2 8 5" xfId="14870" xr:uid="{D2AC8B86-F8E4-403F-B63E-A61C29DDF6FC}"/>
    <cellStyle name="Normal 10 2 9" xfId="3905" xr:uid="{8D267ABA-D2E7-4AB9-85B6-698D2920A9CF}"/>
    <cellStyle name="Normal 10 2 9 2" xfId="8737" xr:uid="{AF649095-E975-4879-A024-D9E79D05AA14}"/>
    <cellStyle name="Normal 10 2 9 2 2" xfId="19117" xr:uid="{3191403E-2306-45DA-906D-6C9E51CA3AEA}"/>
    <cellStyle name="Normal 10 2 9 3" xfId="11570" xr:uid="{D853CF8D-5370-4F11-A2CD-EB1C71549CBB}"/>
    <cellStyle name="Normal 10 2 9 3 2" xfId="21950" xr:uid="{967439E1-E452-43A8-80DA-4BBE4EACCEE0}"/>
    <cellStyle name="Normal 10 2 9 4" xfId="16284" xr:uid="{D850474B-04FD-41D5-9E02-5BDAD9D1B3B8}"/>
    <cellStyle name="Normal 10 3" xfId="631" xr:uid="{00000000-0005-0000-0000-000023040000}"/>
    <cellStyle name="Normal 10 3 10" xfId="4991" xr:uid="{B971CAB3-4E5E-42A8-8E41-7E9B5496E5A2}"/>
    <cellStyle name="Normal 10 3 10 2" xfId="14286" xr:uid="{1D1E5673-3166-446E-874B-A45C646CA6F2}"/>
    <cellStyle name="Normal 10 3 11" xfId="6739" xr:uid="{2ED9A2C1-5D97-491C-ACA5-960CC9F31B2C}"/>
    <cellStyle name="Normal 10 3 11 2" xfId="17119" xr:uid="{0911746F-79BE-42B5-8D11-8F7DD6FFFB9D}"/>
    <cellStyle name="Normal 10 3 12" xfId="9572" xr:uid="{255DC69B-92E1-4FEB-9EFA-4F0D81443FB9}"/>
    <cellStyle name="Normal 10 3 12 2" xfId="19952" xr:uid="{7DB05A14-DDDF-42E0-BCD6-AF6AB9D9B9C4}"/>
    <cellStyle name="Normal 10 3 13" xfId="23887" xr:uid="{6272B891-EDDC-4148-A2A1-936240A89EBA}"/>
    <cellStyle name="Normal 10 3 14" xfId="12465" xr:uid="{359FC0B9-F250-4559-B02E-40DB23ABD1A8}"/>
    <cellStyle name="Normal 10 3 2" xfId="632" xr:uid="{00000000-0005-0000-0000-000024040000}"/>
    <cellStyle name="Normal 10 3 2 10" xfId="9573" xr:uid="{51C02921-58A3-463A-B4FC-F82EDF76A44E}"/>
    <cellStyle name="Normal 10 3 2 10 2" xfId="19953" xr:uid="{928C13C0-E605-4FA9-8E38-6C8897FF5498}"/>
    <cellStyle name="Normal 10 3 2 11" xfId="23013" xr:uid="{1AEADB29-65B1-4D02-9750-E5CD446409E6}"/>
    <cellStyle name="Normal 10 3 2 12" xfId="12537" xr:uid="{E0A41ED9-2C13-409B-93F2-56564369BD81}"/>
    <cellStyle name="Normal 10 3 2 2" xfId="633" xr:uid="{00000000-0005-0000-0000-000025040000}"/>
    <cellStyle name="Normal 10 3 2 2 2" xfId="3133" xr:uid="{00000000-0005-0000-0000-000024030000}"/>
    <cellStyle name="Normal 10 3 2 2 2 2" xfId="6191" xr:uid="{818E3871-8BBD-49A5-8F2F-3AA2809212CC}"/>
    <cellStyle name="Normal 10 3 2 2 2 2 2" xfId="26169" xr:uid="{EA40498E-9AB9-4A85-918E-BFACEC00A1BF}"/>
    <cellStyle name="Normal 10 3 2 2 2 2 3" xfId="25886" xr:uid="{53D87904-1416-4640-96E8-2900CC5A05C6}"/>
    <cellStyle name="Normal 10 3 2 2 2 2 4" xfId="15760" xr:uid="{528ECC10-08C3-4C6E-BA5F-675B8F05A6D1}"/>
    <cellStyle name="Normal 10 3 2 2 2 3" xfId="8213" xr:uid="{C721729A-2337-4936-B79F-891C05B4A559}"/>
    <cellStyle name="Normal 10 3 2 2 2 3 2" xfId="28866" xr:uid="{B96E90F2-99D0-4B90-805E-5BE51C97634A}"/>
    <cellStyle name="Normal 10 3 2 2 2 3 3" xfId="18593" xr:uid="{87839693-9F0F-49A5-850D-92BA297E6CB6}"/>
    <cellStyle name="Normal 10 3 2 2 2 4" xfId="11046" xr:uid="{BF195E82-5187-4D41-BD8C-60ED6733DFB5}"/>
    <cellStyle name="Normal 10 3 2 2 2 4 2" xfId="21426" xr:uid="{040CE62B-8DD3-48FD-885B-700066E6B86B}"/>
    <cellStyle name="Normal 10 3 2 2 2 5" xfId="22878" xr:uid="{BBA932E6-1E09-4080-98F2-0F79EA82D601}"/>
    <cellStyle name="Normal 10 3 2 2 2 6" xfId="13654" xr:uid="{5DADBDA1-26F8-4BD9-873A-036A9D4F8118}"/>
    <cellStyle name="Normal 10 3 2 2 3" xfId="4285" xr:uid="{A53AD929-881D-4AA3-8224-140DAE4C1638}"/>
    <cellStyle name="Normal 10 3 2 2 3 2" xfId="9057" xr:uid="{8C75F184-FFC8-4F9E-AACF-5A5E3057638C}"/>
    <cellStyle name="Normal 10 3 2 2 3 2 2" xfId="29100" xr:uid="{3FA52B86-173F-47DB-A46D-08887A85E943}"/>
    <cellStyle name="Normal 10 3 2 2 3 2 3" xfId="19437" xr:uid="{CF9251E8-D165-4028-9B55-9DFABB159669}"/>
    <cellStyle name="Normal 10 3 2 2 3 3" xfId="11890" xr:uid="{7B657372-A9AB-4CC8-A4F1-DA61F6B8BD3E}"/>
    <cellStyle name="Normal 10 3 2 2 3 3 2" xfId="22270" xr:uid="{7A27E98F-A5A0-4A1D-9085-C99D62911EC4}"/>
    <cellStyle name="Normal 10 3 2 2 3 4" xfId="24765" xr:uid="{B0263DA0-4320-4DB7-B5C5-010F7FD3EAA0}"/>
    <cellStyle name="Normal 10 3 2 2 3 5" xfId="16604" xr:uid="{DCC0A920-4C3C-4AB7-BF06-0525ABDD4CEB}"/>
    <cellStyle name="Normal 10 3 2 2 4" xfId="4993" xr:uid="{8FBD8140-B9BC-491C-8D7F-C7C1AAC31563}"/>
    <cellStyle name="Normal 10 3 2 2 4 2" xfId="26246" xr:uid="{5A9FC39D-CFFE-4712-BA37-6A6B52AF9965}"/>
    <cellStyle name="Normal 10 3 2 2 4 3" xfId="14288" xr:uid="{07170A62-D7A3-4CF8-AF7A-00C71D5117E1}"/>
    <cellStyle name="Normal 10 3 2 2 5" xfId="6741" xr:uid="{F488103A-1068-48DE-89EF-889B889BB68C}"/>
    <cellStyle name="Normal 10 3 2 2 5 2" xfId="17121" xr:uid="{723E325F-12B8-4F4B-BDC3-0F57FCB0A260}"/>
    <cellStyle name="Normal 10 3 2 2 6" xfId="9574" xr:uid="{6ED5D63F-9B82-414B-88E6-E4DB8CB3E9EB}"/>
    <cellStyle name="Normal 10 3 2 2 6 2" xfId="19954" xr:uid="{8BE44BC7-DC90-4F84-B987-DC25E2CE5C9D}"/>
    <cellStyle name="Normal 10 3 2 2 7" xfId="25181" xr:uid="{2F7CE6EA-3726-424C-8D77-756D4623EE51}"/>
    <cellStyle name="Normal 10 3 2 2 8" xfId="13128" xr:uid="{B9446284-ECCF-4080-BA5F-5D5B591A76AD}"/>
    <cellStyle name="Normal 10 3 2 3" xfId="3134" xr:uid="{00000000-0005-0000-0000-000025030000}"/>
    <cellStyle name="Normal 10 3 2 3 2" xfId="4443" xr:uid="{AB4DC996-997D-43F3-A978-07BE861BA132}"/>
    <cellStyle name="Normal 10 3 2 3 2 2" xfId="9215" xr:uid="{A96D1B7B-5F8C-4D05-9DC8-DE3645EF2A3D}"/>
    <cellStyle name="Normal 10 3 2 3 2 2 2" xfId="29208" xr:uid="{843C4DA1-F182-487D-80F5-0E6BE11C9AF5}"/>
    <cellStyle name="Normal 10 3 2 3 2 2 3" xfId="19595" xr:uid="{2E2CD963-89F6-41AE-88AD-9526C805221B}"/>
    <cellStyle name="Normal 10 3 2 3 2 3" xfId="12048" xr:uid="{3E76F8F7-3EC2-480D-BE7A-4019B720399F}"/>
    <cellStyle name="Normal 10 3 2 3 2 3 2" xfId="22428" xr:uid="{C1D9A5B9-0886-4A15-B4AC-905F0C43B983}"/>
    <cellStyle name="Normal 10 3 2 3 2 4" xfId="24900" xr:uid="{EF39CD07-3306-40C4-AC6B-FFC0565E7D10}"/>
    <cellStyle name="Normal 10 3 2 3 2 5" xfId="16762" xr:uid="{78EC5100-9684-4998-9F40-39204151AC55}"/>
    <cellStyle name="Normal 10 3 2 3 3" xfId="6192" xr:uid="{4FA7B985-F3FD-4BB1-BE6E-726FBE11C1C7}"/>
    <cellStyle name="Normal 10 3 2 3 3 2" xfId="28119" xr:uid="{CEA23EA0-2236-4A39-8BAD-FB0EC0DB315A}"/>
    <cellStyle name="Normal 10 3 2 3 3 3" xfId="15761" xr:uid="{9144E66A-91B6-4E51-ACAA-56ACDAF6CBAE}"/>
    <cellStyle name="Normal 10 3 2 3 4" xfId="8214" xr:uid="{0277978F-4825-43B0-B34A-710A6A851632}"/>
    <cellStyle name="Normal 10 3 2 3 4 2" xfId="18594" xr:uid="{72752379-22DD-4D52-BF80-11B385A74B1D}"/>
    <cellStyle name="Normal 10 3 2 3 5" xfId="11047" xr:uid="{1C342EAE-3E22-40BE-A5C7-8125513E85B4}"/>
    <cellStyle name="Normal 10 3 2 3 5 2" xfId="21427" xr:uid="{3BCAC77F-4504-4411-91D6-CDBAD0294ACA}"/>
    <cellStyle name="Normal 10 3 2 3 6" xfId="25054" xr:uid="{B1DA9158-FF4F-43E3-81BC-72A67E9F1FCA}"/>
    <cellStyle name="Normal 10 3 2 3 7" xfId="13655" xr:uid="{5F15AA7E-F44B-4554-B334-229175320190}"/>
    <cellStyle name="Normal 10 3 2 4" xfId="3132" xr:uid="{00000000-0005-0000-0000-000026030000}"/>
    <cellStyle name="Normal 10 3 2 4 2" xfId="6190" xr:uid="{B077E13E-CA6B-45D4-9087-D61876575884}"/>
    <cellStyle name="Normal 10 3 2 4 2 2" xfId="26602" xr:uid="{92FF2D64-E0F2-4AAB-81C6-B9C1DA63E523}"/>
    <cellStyle name="Normal 10 3 2 4 2 3" xfId="15759" xr:uid="{4B82FBAC-F2C9-4089-824F-815BB8080F6F}"/>
    <cellStyle name="Normal 10 3 2 4 3" xfId="8212" xr:uid="{B2BFB5DC-6009-4CCA-94A5-544F7797A084}"/>
    <cellStyle name="Normal 10 3 2 4 3 2" xfId="18592" xr:uid="{7E9BCD89-84C1-498B-B93E-51EAF88235C7}"/>
    <cellStyle name="Normal 10 3 2 4 4" xfId="11045" xr:uid="{E028B317-F9CA-4C90-B28A-1E0061DE4622}"/>
    <cellStyle name="Normal 10 3 2 4 4 2" xfId="21425" xr:uid="{66936DCA-6B75-429F-9723-956BD3D56201}"/>
    <cellStyle name="Normal 10 3 2 4 5" xfId="23280" xr:uid="{A2698027-CC44-496E-A047-99571E1CFE91}"/>
    <cellStyle name="Normal 10 3 2 4 6" xfId="13653" xr:uid="{B746249F-45B3-4BC8-9F06-58E0393BEAB6}"/>
    <cellStyle name="Normal 10 3 2 5" xfId="2539" xr:uid="{00000000-0005-0000-0000-000027030000}"/>
    <cellStyle name="Normal 10 3 2 5 2" xfId="5813" xr:uid="{3AFAD17B-9CB7-4043-92C4-690A02D02BCC}"/>
    <cellStyle name="Normal 10 3 2 5 2 2" xfId="28504" xr:uid="{EBF5EBE1-ED80-4526-AEB5-FBEF36F58529}"/>
    <cellStyle name="Normal 10 3 2 5 2 3" xfId="15211" xr:uid="{6989A562-4251-4F9F-8419-A33C25A59A25}"/>
    <cellStyle name="Normal 10 3 2 5 3" xfId="7664" xr:uid="{1831CD6D-9BE7-41B6-B199-6DCD146669B3}"/>
    <cellStyle name="Normal 10 3 2 5 3 2" xfId="18044" xr:uid="{BD83013A-EEF5-42AE-A6F5-16BD16D55753}"/>
    <cellStyle name="Normal 10 3 2 5 4" xfId="10497" xr:uid="{012ED8AA-B686-49AB-AFE6-52E2F18ECBDD}"/>
    <cellStyle name="Normal 10 3 2 5 4 2" xfId="20877" xr:uid="{DDCB5631-F786-43E1-AFAE-8891BC06A146}"/>
    <cellStyle name="Normal 10 3 2 5 5" xfId="24094" xr:uid="{81847829-8D06-4E14-B304-A1014F7064EF}"/>
    <cellStyle name="Normal 10 3 2 5 6" xfId="12927" xr:uid="{DF20E022-3898-4380-82B3-AC87090882AC}"/>
    <cellStyle name="Normal 10 3 2 6" xfId="2305" xr:uid="{00000000-0005-0000-0000-000022030000}"/>
    <cellStyle name="Normal 10 3 2 6 2" xfId="7432" xr:uid="{EAE563C9-0ED2-48F8-9124-2A92354E338C}"/>
    <cellStyle name="Normal 10 3 2 6 2 2" xfId="17812" xr:uid="{9E740C62-6C9B-4F4E-930E-6A6A3F2F3603}"/>
    <cellStyle name="Normal 10 3 2 6 3" xfId="10265" xr:uid="{49165BC3-52B0-4C24-A6C9-50659493E6C0}"/>
    <cellStyle name="Normal 10 3 2 6 3 2" xfId="20645" xr:uid="{9F65774C-CA03-4F18-9D11-43914841E605}"/>
    <cellStyle name="Normal 10 3 2 6 4" xfId="24223" xr:uid="{932920D9-C582-48DA-A395-DE5A8D4E9988}"/>
    <cellStyle name="Normal 10 3 2 6 5" xfId="14979" xr:uid="{58451BA6-A69A-4535-AEA4-F75B5AF1C6C4}"/>
    <cellStyle name="Normal 10 3 2 7" xfId="3836" xr:uid="{5DE2482C-58BB-48C3-BFAB-C7FEF5582713}"/>
    <cellStyle name="Normal 10 3 2 7 2" xfId="8669" xr:uid="{8DB17317-09E6-4641-BC0A-ED4C68F648C6}"/>
    <cellStyle name="Normal 10 3 2 7 2 2" xfId="19049" xr:uid="{353414D2-5965-4C88-9155-5637FB721339}"/>
    <cellStyle name="Normal 10 3 2 7 3" xfId="11502" xr:uid="{A50C2AEA-0E22-4976-9959-F2741F1D478D}"/>
    <cellStyle name="Normal 10 3 2 7 3 2" xfId="21882" xr:uid="{6537CBDA-0B47-4A02-9559-AE5B06F9477F}"/>
    <cellStyle name="Normal 10 3 2 7 4" xfId="16216" xr:uid="{D36FE6EB-A15E-44F2-8054-6C2B99B90891}"/>
    <cellStyle name="Normal 10 3 2 8" xfId="4992" xr:uid="{AABF2103-4513-4583-A363-6F64B000444F}"/>
    <cellStyle name="Normal 10 3 2 8 2" xfId="14287" xr:uid="{7022F2AB-98F8-4CC8-95C8-F55383562AED}"/>
    <cellStyle name="Normal 10 3 2 9" xfId="6740" xr:uid="{1FB954EC-E729-41E3-BF60-916B01A6773C}"/>
    <cellStyle name="Normal 10 3 2 9 2" xfId="17120" xr:uid="{066F68D1-A22B-4004-9509-9E7EFB117A42}"/>
    <cellStyle name="Normal 10 3 3" xfId="634" xr:uid="{00000000-0005-0000-0000-000026040000}"/>
    <cellStyle name="Normal 10 3 3 10" xfId="24635" xr:uid="{FC8A1D8D-9502-4418-BE56-E62F82A545E2}"/>
    <cellStyle name="Normal 10 3 3 11" xfId="12695" xr:uid="{107F9FA7-0259-4E3D-8341-5FD559C59C48}"/>
    <cellStyle name="Normal 10 3 3 2" xfId="2708" xr:uid="{00000000-0005-0000-0000-000029030000}"/>
    <cellStyle name="Normal 10 3 3 2 2" xfId="3136" xr:uid="{00000000-0005-0000-0000-00002A030000}"/>
    <cellStyle name="Normal 10 3 3 2 2 2" xfId="6194" xr:uid="{CD6BC6DD-65A0-4460-A783-00734090C10A}"/>
    <cellStyle name="Normal 10 3 3 2 2 2 2" xfId="27548" xr:uid="{F6E9DF03-CA51-4FF2-BF49-97DE818A30D7}"/>
    <cellStyle name="Normal 10 3 3 2 2 2 3" xfId="15763" xr:uid="{0C0BC6BF-440D-42B6-9B31-E981D40669B5}"/>
    <cellStyle name="Normal 10 3 3 2 2 3" xfId="8216" xr:uid="{E70CDCB3-2C59-4855-AC91-BC2EE6F71F41}"/>
    <cellStyle name="Normal 10 3 3 2 2 3 2" xfId="18596" xr:uid="{B6009367-2002-477F-ADA8-D12A52FB6F22}"/>
    <cellStyle name="Normal 10 3 3 2 2 4" xfId="11049" xr:uid="{511DD6FF-718F-40CE-8B3D-66AD6CA908FC}"/>
    <cellStyle name="Normal 10 3 3 2 2 4 2" xfId="21429" xr:uid="{2E00B27A-A42E-4F8B-B13D-BBB37244772E}"/>
    <cellStyle name="Normal 10 3 3 2 2 5" xfId="25087" xr:uid="{6363B84C-CDDF-4381-9906-941F5A74FE90}"/>
    <cellStyle name="Normal 10 3 3 2 2 6" xfId="13657" xr:uid="{F1911E96-22FE-4804-BF2B-2DC39E7E8FCF}"/>
    <cellStyle name="Normal 10 3 3 2 3" xfId="4286" xr:uid="{1084E21D-2F01-48DF-8530-0DD6342FD1D6}"/>
    <cellStyle name="Normal 10 3 3 2 3 2" xfId="9058" xr:uid="{3A87375D-5DC6-42E2-ACD4-630770DB3433}"/>
    <cellStyle name="Normal 10 3 3 2 3 2 2" xfId="29101" xr:uid="{8FB4BF09-347C-4E03-9A17-26F38F50AD2F}"/>
    <cellStyle name="Normal 10 3 3 2 3 2 3" xfId="19438" xr:uid="{F2F6F10E-DE6A-4D03-A63B-95C80F4D8ECB}"/>
    <cellStyle name="Normal 10 3 3 2 3 3" xfId="11891" xr:uid="{B5FEBB2C-18BD-4B11-9079-92D4D09B2BB6}"/>
    <cellStyle name="Normal 10 3 3 2 3 3 2" xfId="22271" xr:uid="{192847B9-433A-4DBD-8D2A-7ECB95F601F6}"/>
    <cellStyle name="Normal 10 3 3 2 3 4" xfId="24209" xr:uid="{CE8311F5-474D-495D-8F29-9C610027580A}"/>
    <cellStyle name="Normal 10 3 3 2 3 5" xfId="16605" xr:uid="{AA0CBE19-0038-472F-BE01-2DE5D8879BD4}"/>
    <cellStyle name="Normal 10 3 3 2 4" xfId="5926" xr:uid="{49AE9B8B-60D5-412E-A13F-852B75B379C2}"/>
    <cellStyle name="Normal 10 3 3 2 4 2" xfId="28293" xr:uid="{F2CB1B38-AB99-424C-B821-A6989D844967}"/>
    <cellStyle name="Normal 10 3 3 2 4 3" xfId="15379" xr:uid="{8864088A-97F7-4F3D-A94D-BC5AD6843D58}"/>
    <cellStyle name="Normal 10 3 3 2 5" xfId="7832" xr:uid="{AC1960BB-B33A-452C-9BAB-4826B5F1C111}"/>
    <cellStyle name="Normal 10 3 3 2 5 2" xfId="18212" xr:uid="{9738F909-F88A-4DA2-9ADF-3E9855FAB67C}"/>
    <cellStyle name="Normal 10 3 3 2 6" xfId="10665" xr:uid="{1713B0A9-4DFC-43D7-B3CB-4E5CCC9FB9E3}"/>
    <cellStyle name="Normal 10 3 3 2 6 2" xfId="21045" xr:uid="{67AD1D3A-BC95-4F8F-9E67-E20FAC2AEDBB}"/>
    <cellStyle name="Normal 10 3 3 2 7" xfId="24701" xr:uid="{579A7D72-7FBB-4A0B-8AC2-8B77510F8FBA}"/>
    <cellStyle name="Normal 10 3 3 2 8" xfId="13129" xr:uid="{6FCAC9DB-4A81-42EC-A4AF-158C0FC5212E}"/>
    <cellStyle name="Normal 10 3 3 3" xfId="3137" xr:uid="{00000000-0005-0000-0000-00002B030000}"/>
    <cellStyle name="Normal 10 3 3 3 2" xfId="4444" xr:uid="{F11CDAB9-888A-47CC-A013-7F0EA6C8B225}"/>
    <cellStyle name="Normal 10 3 3 3 2 2" xfId="9216" xr:uid="{7538ED8B-886C-49A0-B978-7D4B6B68CB80}"/>
    <cellStyle name="Normal 10 3 3 3 2 2 2" xfId="29209" xr:uid="{64ED5053-508E-494D-8FC0-805F9147E2BE}"/>
    <cellStyle name="Normal 10 3 3 3 2 2 3" xfId="19596" xr:uid="{76FD16F7-01B8-4248-A574-98D03BECB22C}"/>
    <cellStyle name="Normal 10 3 3 3 2 3" xfId="12049" xr:uid="{D05F6A24-CCAD-4391-AE37-AE46768AE2AA}"/>
    <cellStyle name="Normal 10 3 3 3 2 3 2" xfId="22429" xr:uid="{9CB67378-A7E5-4DFF-8039-EA53630F68B4}"/>
    <cellStyle name="Normal 10 3 3 3 2 4" xfId="25688" xr:uid="{59D31921-BD7B-410B-995B-A240C490AAC4}"/>
    <cellStyle name="Normal 10 3 3 3 2 5" xfId="16763" xr:uid="{41C32BF1-2AEF-4FCB-B0FB-832D71E9265B}"/>
    <cellStyle name="Normal 10 3 3 3 3" xfId="6195" xr:uid="{38472D4B-C516-4A45-A07C-56DE8DF449E4}"/>
    <cellStyle name="Normal 10 3 3 3 3 2" xfId="26855" xr:uid="{D4921790-E0C7-425A-8388-42044F8799DA}"/>
    <cellStyle name="Normal 10 3 3 3 3 3" xfId="15764" xr:uid="{80E669C7-FC3B-4E63-B72A-C7C6CC2DDC7B}"/>
    <cellStyle name="Normal 10 3 3 3 4" xfId="8217" xr:uid="{0736BEBB-3583-4FED-9AE4-002B3151CD49}"/>
    <cellStyle name="Normal 10 3 3 3 4 2" xfId="18597" xr:uid="{E149C1C9-FD91-4C75-B8C4-600B9FBC45EB}"/>
    <cellStyle name="Normal 10 3 3 3 5" xfId="11050" xr:uid="{2990E9DE-F821-4438-BA00-5B96F3E4EC3D}"/>
    <cellStyle name="Normal 10 3 3 3 5 2" xfId="21430" xr:uid="{CDD16F88-02D7-4B9A-B06B-6A19C7C01B37}"/>
    <cellStyle name="Normal 10 3 3 3 6" xfId="23028" xr:uid="{0EF7FB8A-31D6-40C1-8A48-66E85E1AE895}"/>
    <cellStyle name="Normal 10 3 3 3 7" xfId="13658" xr:uid="{5D07802A-295C-40F9-9CCC-ED8C4ABAD191}"/>
    <cellStyle name="Normal 10 3 3 4" xfId="3135" xr:uid="{00000000-0005-0000-0000-00002C030000}"/>
    <cellStyle name="Normal 10 3 3 4 2" xfId="6193" xr:uid="{CC2E32D4-5362-4611-AF3F-C0F3B40A61C9}"/>
    <cellStyle name="Normal 10 3 3 4 2 2" xfId="27850" xr:uid="{E7631E61-E7EB-487E-AFA4-2FDCD2DEF47E}"/>
    <cellStyle name="Normal 10 3 3 4 2 3" xfId="15762" xr:uid="{2BF59D66-C81C-499C-A46A-B1E17B24526C}"/>
    <cellStyle name="Normal 10 3 3 4 3" xfId="8215" xr:uid="{4B1740DF-DA70-4371-8F14-AB8C840FB985}"/>
    <cellStyle name="Normal 10 3 3 4 3 2" xfId="18595" xr:uid="{A18AFC81-B1D5-4A27-9E55-AA891CB5A47D}"/>
    <cellStyle name="Normal 10 3 3 4 4" xfId="11048" xr:uid="{A00259E1-939B-4EE5-B516-39DDAEFB0C33}"/>
    <cellStyle name="Normal 10 3 3 4 4 2" xfId="21428" xr:uid="{82B9EB5A-BF13-4A91-B6C3-D4633F88A1BF}"/>
    <cellStyle name="Normal 10 3 3 4 5" xfId="23475" xr:uid="{88365AA0-F73F-4C93-85F9-8056223A3BB7}"/>
    <cellStyle name="Normal 10 3 3 4 6" xfId="13656" xr:uid="{7AC675F4-EDE3-49BF-9A92-3810128595BF}"/>
    <cellStyle name="Normal 10 3 3 5" xfId="2641" xr:uid="{00000000-0005-0000-0000-00002D030000}"/>
    <cellStyle name="Normal 10 3 3 5 2" xfId="5903" xr:uid="{7317C662-3FFA-44C0-8540-BB269EC96C05}"/>
    <cellStyle name="Normal 10 3 3 5 2 2" xfId="28030" xr:uid="{4CBB18E1-F517-4DFF-847C-0B3F7CD6D389}"/>
    <cellStyle name="Normal 10 3 3 5 2 3" xfId="15313" xr:uid="{D2D60040-57CB-48AC-A06D-BA5300FEA18D}"/>
    <cellStyle name="Normal 10 3 3 5 3" xfId="7766" xr:uid="{65C29C45-4F49-4B4C-ACD4-B306EBC5733B}"/>
    <cellStyle name="Normal 10 3 3 5 3 2" xfId="18146" xr:uid="{1EE2A97B-CBB0-483E-BFD9-E0EBA9854283}"/>
    <cellStyle name="Normal 10 3 3 5 4" xfId="10599" xr:uid="{538FCF69-8E10-4AE3-BF4A-413C4FDB95A5}"/>
    <cellStyle name="Normal 10 3 3 5 4 2" xfId="20979" xr:uid="{CA4C8EE0-D68A-423B-AF9F-FEB3A83A347E}"/>
    <cellStyle name="Normal 10 3 3 5 5" xfId="24263" xr:uid="{9EE9879A-47D9-4A6A-B4AB-0EA40920AE79}"/>
    <cellStyle name="Normal 10 3 3 5 6" xfId="13030" xr:uid="{B3FC1032-6990-49BF-84CD-EA042BF26A29}"/>
    <cellStyle name="Normal 10 3 3 6" xfId="4147" xr:uid="{720A314B-D736-4B55-91D2-0A9538020FD9}"/>
    <cellStyle name="Normal 10 3 3 6 2" xfId="8919" xr:uid="{146BDAE5-801A-4480-9109-EF36CF3B3DAA}"/>
    <cellStyle name="Normal 10 3 3 6 2 2" xfId="19299" xr:uid="{F8E6BE30-8223-49EA-B7BC-C94DE5882EE1}"/>
    <cellStyle name="Normal 10 3 3 6 3" xfId="11752" xr:uid="{A25CFEF2-6593-4B5E-BD21-853D15FEBE47}"/>
    <cellStyle name="Normal 10 3 3 6 3 2" xfId="22132" xr:uid="{E2B4B273-0C6E-46FC-9E81-7BEC7BDA1D81}"/>
    <cellStyle name="Normal 10 3 3 6 4" xfId="24871" xr:uid="{6DEEF9DD-47F9-4373-AAF8-CDDE7FDB613C}"/>
    <cellStyle name="Normal 10 3 3 6 5" xfId="16466" xr:uid="{6F742FA1-D46B-4D41-83A7-CE84B26DD2D2}"/>
    <cellStyle name="Normal 10 3 3 7" xfId="4994" xr:uid="{76F195E5-F9BA-4629-A81C-7B3E73E89933}"/>
    <cellStyle name="Normal 10 3 3 7 2" xfId="14289" xr:uid="{793A3B51-E81A-4FCA-A6B8-8CAA78409040}"/>
    <cellStyle name="Normal 10 3 3 8" xfId="6742" xr:uid="{BB120FCB-8F6F-4A47-B67F-5468A5DC608A}"/>
    <cellStyle name="Normal 10 3 3 8 2" xfId="17122" xr:uid="{85583FF8-70AD-437B-93D6-4F13048E3AF1}"/>
    <cellStyle name="Normal 10 3 3 9" xfId="9575" xr:uid="{41F6E2E7-A077-43F8-9D5A-AD836BAB6389}"/>
    <cellStyle name="Normal 10 3 3 9 2" xfId="19955" xr:uid="{114E6468-8F35-48AA-8672-BACA8957B9DF}"/>
    <cellStyle name="Normal 10 3 4" xfId="635" xr:uid="{00000000-0005-0000-0000-000027040000}"/>
    <cellStyle name="Normal 10 3 4 2" xfId="3138" xr:uid="{00000000-0005-0000-0000-00002F030000}"/>
    <cellStyle name="Normal 10 3 4 2 2" xfId="6196" xr:uid="{EC9CB456-353B-44ED-8A95-68E8A608ACEA}"/>
    <cellStyle name="Normal 10 3 4 2 2 2" xfId="26079" xr:uid="{75B4E989-52C1-44C7-8D64-9F4442940882}"/>
    <cellStyle name="Normal 10 3 4 2 2 3" xfId="15765" xr:uid="{89FB9AF6-D2C0-4323-B17D-0D9743F23090}"/>
    <cellStyle name="Normal 10 3 4 2 3" xfId="8218" xr:uid="{D9E85761-58C7-4D3B-A2E5-044FD81D648F}"/>
    <cellStyle name="Normal 10 3 4 2 3 2" xfId="18598" xr:uid="{3AD4567C-F8F1-4839-95DF-E6D1F272F4E9}"/>
    <cellStyle name="Normal 10 3 4 2 4" xfId="11051" xr:uid="{D5C8DE77-E2A0-4247-806C-9D1FB1DA9EF6}"/>
    <cellStyle name="Normal 10 3 4 2 4 2" xfId="21431" xr:uid="{77712E07-E454-4FD2-841B-CDCBB182B862}"/>
    <cellStyle name="Normal 10 3 4 2 5" xfId="23008" xr:uid="{BDA9C7EB-35AD-4DBD-98B6-607A7BF34470}"/>
    <cellStyle name="Normal 10 3 4 2 6" xfId="13659" xr:uid="{C702F0AE-C2AB-4C81-997D-9B38F9C4558A}"/>
    <cellStyle name="Normal 10 3 4 3" xfId="4284" xr:uid="{727D90BB-C968-4920-862C-C2445E4027CE}"/>
    <cellStyle name="Normal 10 3 4 3 2" xfId="9056" xr:uid="{863D40C7-53A3-4DDB-B49D-A4C79F4AD3D9}"/>
    <cellStyle name="Normal 10 3 4 3 2 2" xfId="29099" xr:uid="{64B61225-A459-4345-8D2E-74E1F3B1BE4D}"/>
    <cellStyle name="Normal 10 3 4 3 2 3" xfId="19436" xr:uid="{4EC32CE8-1524-4A45-B50A-B559E9C19604}"/>
    <cellStyle name="Normal 10 3 4 3 3" xfId="11889" xr:uid="{84BC5F95-4EFD-4694-AFF7-81748F31181C}"/>
    <cellStyle name="Normal 10 3 4 3 3 2" xfId="22269" xr:uid="{E621FF38-7BB4-4CAD-B98F-3ED2F043755D}"/>
    <cellStyle name="Normal 10 3 4 3 4" xfId="24841" xr:uid="{874E08A6-1CA2-4DFD-BF71-3686E26141B8}"/>
    <cellStyle name="Normal 10 3 4 3 5" xfId="16603" xr:uid="{F19BB2E2-EA6D-4675-BBF3-E9766FA2DA92}"/>
    <cellStyle name="Normal 10 3 4 4" xfId="4995" xr:uid="{B3771ED7-7A4F-40E1-87A2-DD284B4D1FB0}"/>
    <cellStyle name="Normal 10 3 4 4 2" xfId="27711" xr:uid="{80240733-1F28-42D8-B52E-02AE0A900E69}"/>
    <cellStyle name="Normal 10 3 4 4 3" xfId="14290" xr:uid="{BC0FB313-E332-491A-A5A7-6B4708A96082}"/>
    <cellStyle name="Normal 10 3 4 5" xfId="6743" xr:uid="{B3EB4B11-BE2B-43D1-B380-671FAA13BD8B}"/>
    <cellStyle name="Normal 10 3 4 5 2" xfId="17123" xr:uid="{5F8A9B4C-9FF1-4D8C-9496-FB59C5921250}"/>
    <cellStyle name="Normal 10 3 4 6" xfId="9576" xr:uid="{6E895E4C-005B-4662-9C39-27B82A4CC90B}"/>
    <cellStyle name="Normal 10 3 4 6 2" xfId="19956" xr:uid="{6EC62299-454E-4B07-ACE0-9500222FE647}"/>
    <cellStyle name="Normal 10 3 4 7" xfId="25261" xr:uid="{9EC4ACD6-11A5-4535-A452-6040A01BCAA4}"/>
    <cellStyle name="Normal 10 3 4 8" xfId="13127" xr:uid="{5F516308-ACFA-4B49-ACB9-72422E653091}"/>
    <cellStyle name="Normal 10 3 5" xfId="3139" xr:uid="{00000000-0005-0000-0000-000030030000}"/>
    <cellStyle name="Normal 10 3 5 2" xfId="4445" xr:uid="{62BD4B13-781A-4338-ADA1-0DC58DB46F2D}"/>
    <cellStyle name="Normal 10 3 5 2 2" xfId="9217" xr:uid="{D51671E0-8C4B-44E4-868D-63BEE2417B69}"/>
    <cellStyle name="Normal 10 3 5 2 2 2" xfId="29210" xr:uid="{6B1E295B-F988-45A4-BC42-71E89C2D3DF1}"/>
    <cellStyle name="Normal 10 3 5 2 2 3" xfId="19597" xr:uid="{023E5AED-B5A8-49BA-8431-DBEBB38239BE}"/>
    <cellStyle name="Normal 10 3 5 2 3" xfId="12050" xr:uid="{909C78E4-B07A-4982-B196-49877638CD02}"/>
    <cellStyle name="Normal 10 3 5 2 3 2" xfId="22430" xr:uid="{A6376CE5-989F-4195-817F-5BEAB3B9170C}"/>
    <cellStyle name="Normal 10 3 5 2 4" xfId="22917" xr:uid="{77B4ADC0-A2C8-40E6-9F1C-F642C569F62A}"/>
    <cellStyle name="Normal 10 3 5 2 5" xfId="16764" xr:uid="{9C623E23-6903-4F72-9EE1-85955EAC33BA}"/>
    <cellStyle name="Normal 10 3 5 3" xfId="6197" xr:uid="{CE4477DA-1B11-4CBA-AD1A-7D1380E3DD0C}"/>
    <cellStyle name="Normal 10 3 5 3 2" xfId="28359" xr:uid="{609100A2-1C49-43BA-AFFB-B525D809C074}"/>
    <cellStyle name="Normal 10 3 5 3 3" xfId="15766" xr:uid="{E3A4951F-3AAB-42EB-8126-F57A869F346F}"/>
    <cellStyle name="Normal 10 3 5 4" xfId="8219" xr:uid="{310D63A0-24A3-4583-9A58-6F43F74A70F5}"/>
    <cellStyle name="Normal 10 3 5 4 2" xfId="18599" xr:uid="{473F5B53-4F3E-4867-A798-E2C5F0893558}"/>
    <cellStyle name="Normal 10 3 5 5" xfId="11052" xr:uid="{7D0B090E-B73A-4CEB-B990-6AEF5FBDED22}"/>
    <cellStyle name="Normal 10 3 5 5 2" xfId="21432" xr:uid="{1679AD0C-73AF-4ABB-A95F-69279A289615}"/>
    <cellStyle name="Normal 10 3 5 6" xfId="23809" xr:uid="{D907B0AC-9064-445B-82B3-C52D4CD7D1A4}"/>
    <cellStyle name="Normal 10 3 5 7" xfId="13660" xr:uid="{0BFE96D1-7E73-457E-8B74-D53EC3A2F9E0}"/>
    <cellStyle name="Normal 10 3 6" xfId="2891" xr:uid="{00000000-0005-0000-0000-000031030000}"/>
    <cellStyle name="Normal 10 3 6 2" xfId="6077" xr:uid="{63A2D3D4-354F-449C-B873-B13D65947A08}"/>
    <cellStyle name="Normal 10 3 6 2 2" xfId="25916" xr:uid="{7DE0E2F3-70A6-43B5-93B0-198AD3C5775D}"/>
    <cellStyle name="Normal 10 3 6 2 3" xfId="15555" xr:uid="{C889F172-5532-4A43-BB5E-6EFA80DE8FAA}"/>
    <cellStyle name="Normal 10 3 6 3" xfId="8008" xr:uid="{AD5B01FF-F810-4694-8B59-D841ABAC3A1D}"/>
    <cellStyle name="Normal 10 3 6 3 2" xfId="18388" xr:uid="{58414A3F-B83C-40A9-87CD-F6D074149D43}"/>
    <cellStyle name="Normal 10 3 6 4" xfId="10841" xr:uid="{68254EF4-AEDE-4D34-B040-74F5D68FD5F5}"/>
    <cellStyle name="Normal 10 3 6 4 2" xfId="21221" xr:uid="{3271912B-DD9A-4C23-A609-AD4A7076B685}"/>
    <cellStyle name="Normal 10 3 6 5" xfId="24750" xr:uid="{AD44433C-85A8-4C20-9673-689AB694C163}"/>
    <cellStyle name="Normal 10 3 6 6" xfId="13393" xr:uid="{94555134-64E5-494E-AB15-1E9A2FAA925D}"/>
    <cellStyle name="Normal 10 3 7" xfId="2479" xr:uid="{00000000-0005-0000-0000-000032030000}"/>
    <cellStyle name="Normal 10 3 7 2" xfId="5767" xr:uid="{35DABF79-AA0F-4397-B432-85D30F5B920E}"/>
    <cellStyle name="Normal 10 3 7 2 2" xfId="26005" xr:uid="{FBC0DBAE-8A1D-42BA-BF39-C45491425BDB}"/>
    <cellStyle name="Normal 10 3 7 2 3" xfId="15151" xr:uid="{46D098F0-24F6-4176-88F8-57985AC6B38B}"/>
    <cellStyle name="Normal 10 3 7 3" xfId="7604" xr:uid="{FA9123AC-D647-47A4-9914-D64BDD0110B6}"/>
    <cellStyle name="Normal 10 3 7 3 2" xfId="17984" xr:uid="{38861170-D29E-45DC-8318-4891B525C210}"/>
    <cellStyle name="Normal 10 3 7 4" xfId="10437" xr:uid="{DC90A635-41B1-4961-ACC7-F29EBD1693E0}"/>
    <cellStyle name="Normal 10 3 7 4 2" xfId="20817" xr:uid="{AC535C21-3E7B-4184-A68E-5617BE88C281}"/>
    <cellStyle name="Normal 10 3 7 5" xfId="25491" xr:uid="{C7698235-9481-465F-B45D-D05D6DF59E2A}"/>
    <cellStyle name="Normal 10 3 7 6" xfId="12867" xr:uid="{DA3547F9-157C-4BFC-B3B8-8754CCE8ABEC}"/>
    <cellStyle name="Normal 10 3 8" xfId="2233" xr:uid="{00000000-0005-0000-0000-000021030000}"/>
    <cellStyle name="Normal 10 3 8 2" xfId="7360" xr:uid="{72DDA263-81F6-43F0-8CA4-35ED37362871}"/>
    <cellStyle name="Normal 10 3 8 2 2" xfId="17740" xr:uid="{D0A43869-7421-42CA-AF8E-1A675A7319A5}"/>
    <cellStyle name="Normal 10 3 8 3" xfId="10193" xr:uid="{249BBC59-308D-4AB7-994C-5BA0CB273377}"/>
    <cellStyle name="Normal 10 3 8 3 2" xfId="20573" xr:uid="{B2AE14CA-27EC-4C5A-96EC-CF5A0B662E47}"/>
    <cellStyle name="Normal 10 3 8 4" xfId="23521" xr:uid="{DDCD5947-88AE-4CE7-AD1A-EE9946108DAD}"/>
    <cellStyle name="Normal 10 3 8 5" xfId="14907" xr:uid="{02D250B9-C265-425D-9921-FF6CCCAE255F}"/>
    <cellStyle name="Normal 10 3 9" xfId="3906" xr:uid="{DFAFEC0D-1123-40C7-8396-37B72A42A4E3}"/>
    <cellStyle name="Normal 10 3 9 2" xfId="8738" xr:uid="{0F6D0A89-C57D-4D60-909D-6327E96986AB}"/>
    <cellStyle name="Normal 10 3 9 2 2" xfId="19118" xr:uid="{F5AC2B97-3B86-43D1-AC13-952EA5581640}"/>
    <cellStyle name="Normal 10 3 9 3" xfId="11571" xr:uid="{A4405A67-BCE0-4793-905D-62F3F5DB56A9}"/>
    <cellStyle name="Normal 10 3 9 3 2" xfId="21951" xr:uid="{C3E35E6D-E8DA-48DB-A53C-AD965A433A5D}"/>
    <cellStyle name="Normal 10 3 9 4" xfId="16285" xr:uid="{7A4E722F-1587-42FD-B760-787107CE8583}"/>
    <cellStyle name="Normal 10 4" xfId="636" xr:uid="{00000000-0005-0000-0000-000028040000}"/>
    <cellStyle name="Normal 10 4 10" xfId="6744" xr:uid="{5920DC48-8D65-4018-A698-5A50362A0AE9}"/>
    <cellStyle name="Normal 10 4 10 2" xfId="17124" xr:uid="{44F67FD2-AE53-45BF-A513-ADCA8928DB4C}"/>
    <cellStyle name="Normal 10 4 11" xfId="9577" xr:uid="{B50B7FAB-23C0-4688-A51D-D6CD38E5B80C}"/>
    <cellStyle name="Normal 10 4 11 2" xfId="19957" xr:uid="{125C44FF-B7ED-432F-81AE-C213AA8C7EA1}"/>
    <cellStyle name="Normal 10 4 12" xfId="24682" xr:uid="{07D436A0-15B4-481A-8FE0-DDD06F0E7513}"/>
    <cellStyle name="Normal 10 4 13" xfId="12445" xr:uid="{9AC2E468-90FE-4AEA-8091-0C552D6D5FFB}"/>
    <cellStyle name="Normal 10 4 2" xfId="637" xr:uid="{00000000-0005-0000-0000-000029040000}"/>
    <cellStyle name="Normal 10 4 2 10" xfId="9578" xr:uid="{D4EA277E-FCC7-408B-9F3A-15E2DCB74069}"/>
    <cellStyle name="Normal 10 4 2 10 2" xfId="19958" xr:uid="{D6C62D71-8F1E-42A7-908F-5455BBDA1460}"/>
    <cellStyle name="Normal 10 4 2 11" xfId="25128" xr:uid="{BBCCF5EB-D03B-4D18-8B03-4B5ACA3F8E52}"/>
    <cellStyle name="Normal 10 4 2 12" xfId="12538" xr:uid="{67D8D94B-B82C-4209-95DD-0E71EBF554E7}"/>
    <cellStyle name="Normal 10 4 2 2" xfId="638" xr:uid="{00000000-0005-0000-0000-00002A040000}"/>
    <cellStyle name="Normal 10 4 2 2 2" xfId="3141" xr:uid="{00000000-0005-0000-0000-000036030000}"/>
    <cellStyle name="Normal 10 4 2 2 2 2" xfId="6199" xr:uid="{06F2B0D2-BE3F-4D5B-AE7B-D9F8BAA9692B}"/>
    <cellStyle name="Normal 10 4 2 2 2 2 2" xfId="26132" xr:uid="{EFF958C4-7ABB-4414-90EB-6A9CA6062F73}"/>
    <cellStyle name="Normal 10 4 2 2 2 2 3" xfId="28300" xr:uid="{E8C8467E-3FA8-4BAD-BD59-FD8074EF5103}"/>
    <cellStyle name="Normal 10 4 2 2 2 2 4" xfId="15768" xr:uid="{82792F97-AF95-4AE6-AA11-BB1C251B447A}"/>
    <cellStyle name="Normal 10 4 2 2 2 3" xfId="8221" xr:uid="{E8796C8C-6CB8-435E-9FAA-835CE642407F}"/>
    <cellStyle name="Normal 10 4 2 2 2 3 2" xfId="28867" xr:uid="{5C8AB1BF-315E-4194-950D-C7136336B9A1}"/>
    <cellStyle name="Normal 10 4 2 2 2 3 3" xfId="18601" xr:uid="{151C9F4C-E7BF-4FEC-B6A0-55545E0CB77B}"/>
    <cellStyle name="Normal 10 4 2 2 2 4" xfId="11054" xr:uid="{311656CA-3B45-45CB-A8D1-CA97EE9093C5}"/>
    <cellStyle name="Normal 10 4 2 2 2 4 2" xfId="21434" xr:uid="{9F359290-AB77-40CE-84DD-0746890789C4}"/>
    <cellStyle name="Normal 10 4 2 2 2 5" xfId="24714" xr:uid="{F315BE77-CBE9-40FF-A827-0A56A7F13A4E}"/>
    <cellStyle name="Normal 10 4 2 2 2 6" xfId="13662" xr:uid="{FC7B5103-5216-4ECD-BF0E-B0BF8325ADC0}"/>
    <cellStyle name="Normal 10 4 2 2 3" xfId="4287" xr:uid="{B33BE118-5B4D-42C0-8D8A-297D42D660E7}"/>
    <cellStyle name="Normal 10 4 2 2 3 2" xfId="9059" xr:uid="{011992E4-0B30-44AE-A330-84E6552E89A3}"/>
    <cellStyle name="Normal 10 4 2 2 3 2 2" xfId="29102" xr:uid="{EB6DCA00-11B9-45E4-850C-5A399C944CBC}"/>
    <cellStyle name="Normal 10 4 2 2 3 2 3" xfId="19439" xr:uid="{1E17F9D3-6FD9-4450-99BC-C17CF8C82ACF}"/>
    <cellStyle name="Normal 10 4 2 2 3 3" xfId="11892" xr:uid="{97A9FCD3-A616-4251-8DFA-44C6F1ADE11B}"/>
    <cellStyle name="Normal 10 4 2 2 3 3 2" xfId="22272" xr:uid="{B101FA82-953C-48BB-A152-913C8A344D20}"/>
    <cellStyle name="Normal 10 4 2 2 3 4" xfId="24821" xr:uid="{4F0432A1-A14C-4239-BDE4-C460D67AE82C}"/>
    <cellStyle name="Normal 10 4 2 2 3 5" xfId="16606" xr:uid="{322B70BC-6257-49F5-B228-4413C8E07220}"/>
    <cellStyle name="Normal 10 4 2 2 4" xfId="4998" xr:uid="{DAC04E3E-B1F8-4219-8EEB-0CCC0602482F}"/>
    <cellStyle name="Normal 10 4 2 2 4 2" xfId="27181" xr:uid="{6D7294A7-36FD-411B-8AA4-9FEE1CBCAF8E}"/>
    <cellStyle name="Normal 10 4 2 2 4 3" xfId="14293" xr:uid="{A0DBF87B-3249-475F-9F52-469F0EC7E109}"/>
    <cellStyle name="Normal 10 4 2 2 5" xfId="6746" xr:uid="{A4EB902D-3F9F-482C-86AD-9B66CF3E6B6F}"/>
    <cellStyle name="Normal 10 4 2 2 5 2" xfId="17126" xr:uid="{360D45F0-3803-4399-8218-0E713D188873}"/>
    <cellStyle name="Normal 10 4 2 2 6" xfId="9579" xr:uid="{6837B5A4-4671-4052-B884-5815B8212445}"/>
    <cellStyle name="Normal 10 4 2 2 6 2" xfId="19959" xr:uid="{F386D1A6-ABF7-4A9B-80BB-1D559C002524}"/>
    <cellStyle name="Normal 10 4 2 2 7" xfId="23060" xr:uid="{562739F2-F603-449E-9354-410FD527F77C}"/>
    <cellStyle name="Normal 10 4 2 2 8" xfId="13131" xr:uid="{9088F7F0-E3D0-4740-BC17-78C6ECDB3265}"/>
    <cellStyle name="Normal 10 4 2 3" xfId="3142" xr:uid="{00000000-0005-0000-0000-000037030000}"/>
    <cellStyle name="Normal 10 4 2 3 2" xfId="4446" xr:uid="{993D9A1E-0007-45A2-BDBD-615C6FF77875}"/>
    <cellStyle name="Normal 10 4 2 3 2 2" xfId="9218" xr:uid="{796D87CC-9C72-4436-9930-353404431198}"/>
    <cellStyle name="Normal 10 4 2 3 2 2 2" xfId="29211" xr:uid="{C9ABEA5E-0955-415D-B46F-B2F425FD2BEA}"/>
    <cellStyle name="Normal 10 4 2 3 2 2 3" xfId="19598" xr:uid="{947B9434-2737-4894-9CC1-886C18DE310E}"/>
    <cellStyle name="Normal 10 4 2 3 2 3" xfId="12051" xr:uid="{0017D429-C5F7-490A-95D2-40E3BACD14ED}"/>
    <cellStyle name="Normal 10 4 2 3 2 3 2" xfId="22431" xr:uid="{E15CCBB8-A745-4C41-8B06-D2E218F02349}"/>
    <cellStyle name="Normal 10 4 2 3 2 4" xfId="25646" xr:uid="{8EA90F6A-A0A5-454C-8877-AE245AD0F1CD}"/>
    <cellStyle name="Normal 10 4 2 3 2 5" xfId="16765" xr:uid="{D1707C35-54BC-42A0-B0DB-1F0221CD4D31}"/>
    <cellStyle name="Normal 10 4 2 3 3" xfId="6200" xr:uid="{3DA9AEB0-7430-4CD8-9759-403B2B29CB6E}"/>
    <cellStyle name="Normal 10 4 2 3 3 2" xfId="26248" xr:uid="{3988C583-4C03-4BA0-AD61-B9CD7F2D84B7}"/>
    <cellStyle name="Normal 10 4 2 3 3 3" xfId="15769" xr:uid="{9E97FCAA-40EF-49B6-BAB0-C8A96DEE02DB}"/>
    <cellStyle name="Normal 10 4 2 3 4" xfId="8222" xr:uid="{F9E0C1BB-B07A-45D9-A20E-5C7E023AFF5B}"/>
    <cellStyle name="Normal 10 4 2 3 4 2" xfId="18602" xr:uid="{5A7EDB01-41B1-4940-A948-C970566C72FF}"/>
    <cellStyle name="Normal 10 4 2 3 5" xfId="11055" xr:uid="{EABB47FE-094A-474B-A42F-A7A3FC429DAA}"/>
    <cellStyle name="Normal 10 4 2 3 5 2" xfId="21435" xr:uid="{45C324ED-D85E-4D25-862F-2C30CCA2847A}"/>
    <cellStyle name="Normal 10 4 2 3 6" xfId="22955" xr:uid="{BDD945F4-126B-4310-A9CC-2F9EAEE48A6C}"/>
    <cellStyle name="Normal 10 4 2 3 7" xfId="13663" xr:uid="{3E05150E-F02D-4C9A-AF6B-FB73AF8C6753}"/>
    <cellStyle name="Normal 10 4 2 4" xfId="3140" xr:uid="{00000000-0005-0000-0000-000038030000}"/>
    <cellStyle name="Normal 10 4 2 4 2" xfId="6198" xr:uid="{F68DC60C-0CB8-4A45-BAC8-8424ACFD301F}"/>
    <cellStyle name="Normal 10 4 2 4 2 2" xfId="27849" xr:uid="{BD935948-09BD-4AA5-82A6-309D057C86D6}"/>
    <cellStyle name="Normal 10 4 2 4 2 3" xfId="15767" xr:uid="{A4908460-27B0-484F-92FF-93FF6395B6CD}"/>
    <cellStyle name="Normal 10 4 2 4 3" xfId="8220" xr:uid="{8DA40B03-6080-411D-A100-B17AD3AAEB20}"/>
    <cellStyle name="Normal 10 4 2 4 3 2" xfId="18600" xr:uid="{210C5264-BF80-42B2-94FF-154D54786E94}"/>
    <cellStyle name="Normal 10 4 2 4 4" xfId="11053" xr:uid="{1B409DD8-EB9C-4B23-A0A3-166A63E15783}"/>
    <cellStyle name="Normal 10 4 2 4 4 2" xfId="21433" xr:uid="{83A1F8ED-7D53-4A69-89E7-AE220B6CF328}"/>
    <cellStyle name="Normal 10 4 2 4 5" xfId="24870" xr:uid="{6EC4A12D-7401-478A-88CC-9CEAEB506704}"/>
    <cellStyle name="Normal 10 4 2 4 6" xfId="13661" xr:uid="{88C1FCDE-2E73-41E3-8E0D-E934FA0EA4CD}"/>
    <cellStyle name="Normal 10 4 2 5" xfId="2622" xr:uid="{00000000-0005-0000-0000-000039030000}"/>
    <cellStyle name="Normal 10 4 2 5 2" xfId="5884" xr:uid="{7917804F-2066-4009-AC2B-830867C24119}"/>
    <cellStyle name="Normal 10 4 2 5 2 2" xfId="27756" xr:uid="{D102A650-5E04-4406-B6B7-8060D68E0AB1}"/>
    <cellStyle name="Normal 10 4 2 5 2 3" xfId="15294" xr:uid="{A8C87728-B097-4C76-A74E-DDF95D9FEE7C}"/>
    <cellStyle name="Normal 10 4 2 5 3" xfId="7747" xr:uid="{4B540000-AE30-4A5F-ADEB-495A25D7A052}"/>
    <cellStyle name="Normal 10 4 2 5 3 2" xfId="18127" xr:uid="{45E63A77-7412-4FF8-A4B0-6E92CBB14507}"/>
    <cellStyle name="Normal 10 4 2 5 4" xfId="10580" xr:uid="{C2A5C0CF-02E0-40E3-BA57-074EAA4B0557}"/>
    <cellStyle name="Normal 10 4 2 5 4 2" xfId="20960" xr:uid="{26DADC33-1F0D-4A63-AC2E-045E04BC48F6}"/>
    <cellStyle name="Normal 10 4 2 5 5" xfId="23695" xr:uid="{990F2A7C-A315-40A3-9E57-81A6FF4430F8}"/>
    <cellStyle name="Normal 10 4 2 5 6" xfId="13010" xr:uid="{3484E672-7684-4267-BB0F-3C5E93887B9E}"/>
    <cellStyle name="Normal 10 4 2 6" xfId="2306" xr:uid="{00000000-0005-0000-0000-000034030000}"/>
    <cellStyle name="Normal 10 4 2 6 2" xfId="7433" xr:uid="{BE5C89C6-840C-4D3D-9726-B49AF4747209}"/>
    <cellStyle name="Normal 10 4 2 6 2 2" xfId="17813" xr:uid="{954947CA-450C-4C41-AB3A-EB4432C2DD6E}"/>
    <cellStyle name="Normal 10 4 2 6 3" xfId="10266" xr:uid="{01117BE3-C7B3-4B34-B74A-E7A6E6080D2D}"/>
    <cellStyle name="Normal 10 4 2 6 3 2" xfId="20646" xr:uid="{7D36C5F0-7A94-445A-9AB6-40883BD93440}"/>
    <cellStyle name="Normal 10 4 2 6 4" xfId="25348" xr:uid="{5FF42BE9-003E-4F23-A987-93A9A6D87DA6}"/>
    <cellStyle name="Normal 10 4 2 6 5" xfId="14980" xr:uid="{BBD008D9-0D26-492B-8B56-9A8562448128}"/>
    <cellStyle name="Normal 10 4 2 7" xfId="3837" xr:uid="{7142DFA1-FE94-4334-A0D7-6C68B979514B}"/>
    <cellStyle name="Normal 10 4 2 7 2" xfId="8670" xr:uid="{384817B5-8FD6-4447-BB73-A5B71EE33F12}"/>
    <cellStyle name="Normal 10 4 2 7 2 2" xfId="19050" xr:uid="{46EA25DB-CEB0-45D5-85EE-E6E6C3B22B7B}"/>
    <cellStyle name="Normal 10 4 2 7 3" xfId="11503" xr:uid="{B1C3691F-7152-4061-9FCA-DA33E83D3158}"/>
    <cellStyle name="Normal 10 4 2 7 3 2" xfId="21883" xr:uid="{33FCF75F-0A24-4BC5-923D-974A5A02D885}"/>
    <cellStyle name="Normal 10 4 2 7 4" xfId="16217" xr:uid="{38104868-A40D-4F57-8878-59FCCA185F3D}"/>
    <cellStyle name="Normal 10 4 2 8" xfId="4997" xr:uid="{F5620966-7500-46ED-ADF1-F39A527642D9}"/>
    <cellStyle name="Normal 10 4 2 8 2" xfId="14292" xr:uid="{D9E36E45-AB1F-4C71-B895-C81DBBE23A85}"/>
    <cellStyle name="Normal 10 4 2 9" xfId="6745" xr:uid="{3B20EA16-B0DA-4F52-80D8-4A1A0A0C6CA7}"/>
    <cellStyle name="Normal 10 4 2 9 2" xfId="17125" xr:uid="{D75970FD-2A89-47B8-99E7-A2D9AB51E08D}"/>
    <cellStyle name="Normal 10 4 3" xfId="639" xr:uid="{00000000-0005-0000-0000-00002B040000}"/>
    <cellStyle name="Normal 10 4 3 2" xfId="3143" xr:uid="{00000000-0005-0000-0000-00003B030000}"/>
    <cellStyle name="Normal 10 4 3 2 2" xfId="6201" xr:uid="{8F85BE44-7EF3-4891-845F-2DCD5C213315}"/>
    <cellStyle name="Normal 10 4 3 2 2 2" xfId="24702" xr:uid="{1F5188A0-6D56-4E17-B88D-A7F231F86F17}"/>
    <cellStyle name="Normal 10 4 3 2 2 3" xfId="25959" xr:uid="{081438D6-0364-449B-92F6-660801982FCC}"/>
    <cellStyle name="Normal 10 4 3 2 2 4" xfId="15770" xr:uid="{73B2B1C6-F505-4F47-89A5-6CD78220D768}"/>
    <cellStyle name="Normal 10 4 3 2 3" xfId="8223" xr:uid="{CB49CE44-5EDE-4732-AF65-C4DEDE36D4C3}"/>
    <cellStyle name="Normal 10 4 3 2 3 2" xfId="28868" xr:uid="{2DF24A94-F17A-48E4-9285-3B04406C1BF2}"/>
    <cellStyle name="Normal 10 4 3 2 3 3" xfId="18603" xr:uid="{78738C8F-D1EA-446D-9460-7CA52EF59C6F}"/>
    <cellStyle name="Normal 10 4 3 2 4" xfId="11056" xr:uid="{4029CED2-7EB8-4117-B79B-450103ADD0FA}"/>
    <cellStyle name="Normal 10 4 3 2 4 2" xfId="21436" xr:uid="{89715F7D-B3FC-47EA-A310-712CF50AEFEA}"/>
    <cellStyle name="Normal 10 4 3 2 5" xfId="25533" xr:uid="{6A394A0E-95C8-4E61-97DD-6E9845B52B8B}"/>
    <cellStyle name="Normal 10 4 3 2 6" xfId="13664" xr:uid="{8C4953EC-805E-4453-9DBF-E6316EA73EFA}"/>
    <cellStyle name="Normal 10 4 3 3" xfId="2709" xr:uid="{00000000-0005-0000-0000-00003C030000}"/>
    <cellStyle name="Normal 10 4 3 3 2" xfId="5927" xr:uid="{E87DED74-5821-4857-BC63-6E961DE4D68E}"/>
    <cellStyle name="Normal 10 4 3 3 2 2" xfId="26870" xr:uid="{1AB606FD-7B4A-4E77-9ED0-D6A0BE3B2D8A}"/>
    <cellStyle name="Normal 10 4 3 3 2 3" xfId="15380" xr:uid="{BECC7A84-5C45-406F-B230-8C7832F7B885}"/>
    <cellStyle name="Normal 10 4 3 3 3" xfId="7833" xr:uid="{E69B4CBA-360D-49EB-A290-5485BDB1CBD4}"/>
    <cellStyle name="Normal 10 4 3 3 3 2" xfId="18213" xr:uid="{ADC9A054-D12B-485F-B2B5-93D9AA501CFE}"/>
    <cellStyle name="Normal 10 4 3 3 4" xfId="10666" xr:uid="{599ACBAD-8074-481F-8522-B8A6AA968E3A}"/>
    <cellStyle name="Normal 10 4 3 3 4 2" xfId="21046" xr:uid="{AF954BE9-B8D8-488D-B848-D1C6059FC95C}"/>
    <cellStyle name="Normal 10 4 3 3 5" xfId="24080" xr:uid="{E1FA7AE9-4B99-48AE-A6C0-8B9A1136EE4D}"/>
    <cellStyle name="Normal 10 4 3 3 6" xfId="13130" xr:uid="{348E9538-5BF6-4A8B-B83B-885F374C5708}"/>
    <cellStyle name="Normal 10 4 3 4" xfId="4148" xr:uid="{070D1809-360B-4990-A48A-9E25559891D3}"/>
    <cellStyle name="Normal 10 4 3 4 2" xfId="8920" xr:uid="{C14CCB26-7312-4AD7-833C-AB9D9B8AAB42}"/>
    <cellStyle name="Normal 10 4 3 4 2 2" xfId="29019" xr:uid="{2BCAA687-A7A8-4059-BAD7-6FAFAC315C04}"/>
    <cellStyle name="Normal 10 4 3 4 2 3" xfId="19300" xr:uid="{B0FCB9C4-92EC-4CA7-8EB0-9A23ED324B83}"/>
    <cellStyle name="Normal 10 4 3 4 3" xfId="11753" xr:uid="{CD4AEE46-359D-48CB-9B99-8C7A97D1F520}"/>
    <cellStyle name="Normal 10 4 3 4 3 2" xfId="22133" xr:uid="{8DAD3DEC-E9A7-495A-89B7-F14352CB269B}"/>
    <cellStyle name="Normal 10 4 3 4 4" xfId="25015" xr:uid="{2902129C-7B15-4B58-83AE-8C5C219BCA07}"/>
    <cellStyle name="Normal 10 4 3 4 5" xfId="16467" xr:uid="{A188AB4A-1B58-4C30-8023-79EA61F360E0}"/>
    <cellStyle name="Normal 10 4 3 5" xfId="4999" xr:uid="{D198BE66-4998-4CAE-9F89-01324D1C2DE2}"/>
    <cellStyle name="Normal 10 4 3 5 2" xfId="27212" xr:uid="{E7120924-463D-4C57-B848-00559370920B}"/>
    <cellStyle name="Normal 10 4 3 5 3" xfId="14294" xr:uid="{A453E66D-77BC-4EB6-BE7F-5AAD45936D9F}"/>
    <cellStyle name="Normal 10 4 3 6" xfId="6747" xr:uid="{03C4DB5A-EABD-457E-A697-0F4671C8956C}"/>
    <cellStyle name="Normal 10 4 3 6 2" xfId="17127" xr:uid="{41EE90C5-6814-4D0A-9303-2F921AE41FCC}"/>
    <cellStyle name="Normal 10 4 3 7" xfId="9580" xr:uid="{4F105625-756E-480C-B94F-3F476E725CBC}"/>
    <cellStyle name="Normal 10 4 3 7 2" xfId="19960" xr:uid="{3F4E1114-A756-4379-96E3-1E614F3FC23F}"/>
    <cellStyle name="Normal 10 4 3 8" xfId="23735" xr:uid="{D3699B06-F6E4-4343-BA14-3AFD9E6C5024}"/>
    <cellStyle name="Normal 10 4 3 9" xfId="12696" xr:uid="{B2FFDC8E-DEA9-4E59-9738-598153DBA741}"/>
    <cellStyle name="Normal 10 4 4" xfId="640" xr:uid="{00000000-0005-0000-0000-00002C040000}"/>
    <cellStyle name="Normal 10 4 4 2" xfId="4447" xr:uid="{FED6DE40-C019-4713-873E-099153FC2462}"/>
    <cellStyle name="Normal 10 4 4 2 2" xfId="9219" xr:uid="{ADDE207E-B207-4521-AA01-418E8FD87EAC}"/>
    <cellStyle name="Normal 10 4 4 2 2 2" xfId="29212" xr:uid="{0117A776-8209-429E-B511-2166081CE8C5}"/>
    <cellStyle name="Normal 10 4 4 2 2 3" xfId="19599" xr:uid="{758C5FCF-8A69-40A6-A8FC-9F17C6AFC487}"/>
    <cellStyle name="Normal 10 4 4 2 3" xfId="12052" xr:uid="{0CB694A1-516B-435E-8AD8-D7D9EEE10627}"/>
    <cellStyle name="Normal 10 4 4 2 3 2" xfId="22432" xr:uid="{1F5E7C9E-7277-4887-8E27-6B294F10874B}"/>
    <cellStyle name="Normal 10 4 4 2 4" xfId="24844" xr:uid="{448F5F0F-3DCC-4A78-870C-B32C436A8893}"/>
    <cellStyle name="Normal 10 4 4 2 5" xfId="16766" xr:uid="{214A2348-DC70-4C8D-A503-8F33E34207FB}"/>
    <cellStyle name="Normal 10 4 4 3" xfId="5000" xr:uid="{4EC831B8-43EE-4E74-BE6D-34012E779941}"/>
    <cellStyle name="Normal 10 4 4 3 2" xfId="26612" xr:uid="{F2478B7F-F2C5-4DAB-B8D5-13B59E8F8C2C}"/>
    <cellStyle name="Normal 10 4 4 3 3" xfId="14295" xr:uid="{4BD185A4-710F-4A33-93A6-B29A09C48BC3}"/>
    <cellStyle name="Normal 10 4 4 4" xfId="6748" xr:uid="{ACF83967-AFFD-4259-B641-CDF2E52DB754}"/>
    <cellStyle name="Normal 10 4 4 4 2" xfId="17128" xr:uid="{B3998039-080B-449A-8BB8-E6DFB21D490A}"/>
    <cellStyle name="Normal 10 4 4 5" xfId="9581" xr:uid="{0315C2AD-26DD-44A0-BC81-2138529DB183}"/>
    <cellStyle name="Normal 10 4 4 5 2" xfId="19961" xr:uid="{D93830F2-A53A-48E8-9C81-32A1C026D838}"/>
    <cellStyle name="Normal 10 4 4 6" xfId="22691" xr:uid="{05A5BCF4-7269-4638-ADA4-BCC60A0C206E}"/>
    <cellStyle name="Normal 10 4 4 7" xfId="13665" xr:uid="{CD3F9ABD-7191-4096-9CF6-ECB8A76C26A1}"/>
    <cellStyle name="Normal 10 4 5" xfId="2892" xr:uid="{00000000-0005-0000-0000-00003E030000}"/>
    <cellStyle name="Normal 10 4 5 2" xfId="6078" xr:uid="{EE912FDA-3587-4907-B455-C7712AB88464}"/>
    <cellStyle name="Normal 10 4 5 2 2" xfId="24998" xr:uid="{F76EBA85-BD92-4A09-B34F-0106A2D1DA3C}"/>
    <cellStyle name="Normal 10 4 5 2 3" xfId="26003" xr:uid="{B764BD81-9438-4D8D-92F1-EB1BB9AF4B44}"/>
    <cellStyle name="Normal 10 4 5 2 4" xfId="15556" xr:uid="{D06332D8-C06B-43DF-BF3F-83CBA4628405}"/>
    <cellStyle name="Normal 10 4 5 3" xfId="8009" xr:uid="{CE8C9C37-020C-4A8B-94F1-20CBF2F8BF50}"/>
    <cellStyle name="Normal 10 4 5 3 2" xfId="27917" xr:uid="{840F7BC9-A550-48E0-B7AE-996D58D5931E}"/>
    <cellStyle name="Normal 10 4 5 3 3" xfId="18389" xr:uid="{123E7895-5FD6-4BD2-B883-866B21142F08}"/>
    <cellStyle name="Normal 10 4 5 4" xfId="10842" xr:uid="{6270DEFA-E90F-4669-AEEE-BABC43DA7B6F}"/>
    <cellStyle name="Normal 10 4 5 4 2" xfId="21222" xr:uid="{7F47293F-5670-4749-A092-33C076919B41}"/>
    <cellStyle name="Normal 10 4 5 5" xfId="23793" xr:uid="{358142E0-908E-4AAE-B622-B79C6883EFF6}"/>
    <cellStyle name="Normal 10 4 5 6" xfId="13394" xr:uid="{F7E2404C-B0F7-4039-9E3C-735C7B365134}"/>
    <cellStyle name="Normal 10 4 6" xfId="2459" xr:uid="{00000000-0005-0000-0000-00003F030000}"/>
    <cellStyle name="Normal 10 4 6 2" xfId="5751" xr:uid="{0F23FB93-E217-41B5-ABF7-350F5ACA6F09}"/>
    <cellStyle name="Normal 10 4 6 2 2" xfId="28044" xr:uid="{8F6684C6-94DC-4FB6-B196-01445336A2BA}"/>
    <cellStyle name="Normal 10 4 6 2 3" xfId="15131" xr:uid="{2DF106B1-9B11-4BE2-B006-712D322DCFB7}"/>
    <cellStyle name="Normal 10 4 6 3" xfId="7584" xr:uid="{82E8652B-3E60-4EBE-B46C-ADDBB56DA047}"/>
    <cellStyle name="Normal 10 4 6 3 2" xfId="17964" xr:uid="{436F72D8-A605-401A-908A-B0DBEA597B52}"/>
    <cellStyle name="Normal 10 4 6 4" xfId="10417" xr:uid="{A0533D02-5157-40E1-A203-2FECB84DE265}"/>
    <cellStyle name="Normal 10 4 6 4 2" xfId="20797" xr:uid="{79DB107B-E074-4A46-805C-95DF99F83734}"/>
    <cellStyle name="Normal 10 4 6 5" xfId="24672" xr:uid="{3D96A320-90F3-41AB-B2A1-89FF4A0B9F65}"/>
    <cellStyle name="Normal 10 4 6 6" xfId="12847" xr:uid="{08DCF182-B7AD-4771-9695-0E35C8C1E668}"/>
    <cellStyle name="Normal 10 4 7" xfId="2213" xr:uid="{00000000-0005-0000-0000-000033030000}"/>
    <cellStyle name="Normal 10 4 7 2" xfId="7340" xr:uid="{BE331FC6-BE1F-4BA6-AB16-71F52CB804EC}"/>
    <cellStyle name="Normal 10 4 7 2 2" xfId="17720" xr:uid="{0871289B-5172-4539-A590-E8E25D2E3C85}"/>
    <cellStyle name="Normal 10 4 7 3" xfId="10173" xr:uid="{E60D71B5-629D-4C19-AE8A-9AB81C5D8AD5}"/>
    <cellStyle name="Normal 10 4 7 3 2" xfId="20553" xr:uid="{FDCD28BB-B3A4-4792-9841-DCC21490CF0B}"/>
    <cellStyle name="Normal 10 4 7 4" xfId="23795" xr:uid="{3E0EE174-F350-44F2-9E95-FE2DB17BBCFF}"/>
    <cellStyle name="Normal 10 4 7 5" xfId="14887" xr:uid="{71D0AC05-FEF8-4414-B6D8-72B294B5EF98}"/>
    <cellStyle name="Normal 10 4 8" xfId="3907" xr:uid="{E3CE3152-8EE9-4765-97AE-16B5954DFA2E}"/>
    <cellStyle name="Normal 10 4 8 2" xfId="8739" xr:uid="{FBF29ED0-88FE-4D24-B021-2C77A98FAD44}"/>
    <cellStyle name="Normal 10 4 8 2 2" xfId="19119" xr:uid="{8E9E50EC-59FF-49B7-8FA7-842DC8E7714B}"/>
    <cellStyle name="Normal 10 4 8 3" xfId="11572" xr:uid="{94E00386-5F15-48F7-A089-4B70EBC6EC14}"/>
    <cellStyle name="Normal 10 4 8 3 2" xfId="21952" xr:uid="{22A81BC2-86F5-4CA8-B327-6A8EB93F4376}"/>
    <cellStyle name="Normal 10 4 8 4" xfId="16286" xr:uid="{B590C8A2-F06D-459F-9E43-58AD1DF85E43}"/>
    <cellStyle name="Normal 10 4 9" xfId="4996" xr:uid="{40C4E1E8-B710-44B3-B4BB-CE66911A92FA}"/>
    <cellStyle name="Normal 10 4 9 2" xfId="14291" xr:uid="{149E8972-AEFC-4542-8FFD-BE8B167B9E89}"/>
    <cellStyle name="Normal 10 5" xfId="641" xr:uid="{00000000-0005-0000-0000-00002D040000}"/>
    <cellStyle name="Normal 10 5 10" xfId="9582" xr:uid="{3D2B9324-A82E-4310-BA59-5AAAC4517DA5}"/>
    <cellStyle name="Normal 10 5 10 2" xfId="19962" xr:uid="{2A62569E-31BE-42E9-8263-EB5CA8F29318}"/>
    <cellStyle name="Normal 10 5 11" xfId="22742" xr:uid="{02FDCA8D-FC0E-421D-8178-10DA43CB3C64}"/>
    <cellStyle name="Normal 10 5 12" xfId="12539" xr:uid="{3E9093EA-65F2-4765-9D30-4458D25DA0AC}"/>
    <cellStyle name="Normal 10 5 2" xfId="642" xr:uid="{00000000-0005-0000-0000-00002E040000}"/>
    <cellStyle name="Normal 10 5 2 2" xfId="643" xr:uid="{00000000-0005-0000-0000-00002F040000}"/>
    <cellStyle name="Normal 10 5 2 2 2" xfId="5003" xr:uid="{13D49CC8-AF93-4DCC-BD3F-FEAC19EECBB2}"/>
    <cellStyle name="Normal 10 5 2 2 2 2" xfId="24669" xr:uid="{BB52119C-4708-4E9D-B6D8-6144069A5569}"/>
    <cellStyle name="Normal 10 5 2 2 2 3" xfId="26414" xr:uid="{4B6F5A75-3F2A-4C3B-A9D7-7C32620B3E88}"/>
    <cellStyle name="Normal 10 5 2 2 2 4" xfId="14298" xr:uid="{6A7D45E9-B50D-49D4-9206-BF6526123D9A}"/>
    <cellStyle name="Normal 10 5 2 2 3" xfId="6751" xr:uid="{1E5737D2-CB2F-4760-B114-DEA854BDCBAF}"/>
    <cellStyle name="Normal 10 5 2 2 3 2" xfId="27557" xr:uid="{DAD4E840-AE7B-4604-88DE-1DA4F46BC69D}"/>
    <cellStyle name="Normal 10 5 2 2 3 3" xfId="28231" xr:uid="{3903B8F2-BFE6-4927-92BC-837A5CA78D6C}"/>
    <cellStyle name="Normal 10 5 2 2 3 4" xfId="17131" xr:uid="{F1F2EFC7-890A-42A4-8F8F-1B2CDB6CC3EC}"/>
    <cellStyle name="Normal 10 5 2 2 4" xfId="9584" xr:uid="{CAD3B168-4B51-4F45-A4A6-B0EF52358EEC}"/>
    <cellStyle name="Normal 10 5 2 2 4 2" xfId="29362" xr:uid="{A58EEC2B-C5A6-4934-828C-ACC0AFE19E0D}"/>
    <cellStyle name="Normal 10 5 2 2 4 3" xfId="19964" xr:uid="{F3835EC0-EA80-433B-9448-5E8DA8E2DE32}"/>
    <cellStyle name="Normal 10 5 2 2 5" xfId="24433" xr:uid="{F7137F87-C20B-4970-8EB6-9521C484C005}"/>
    <cellStyle name="Normal 10 5 2 2 6" xfId="13666" xr:uid="{96944166-BF2D-4EC8-AF70-F2B3AC679B41}"/>
    <cellStyle name="Normal 10 5 2 3" xfId="2710" xr:uid="{00000000-0005-0000-0000-000043030000}"/>
    <cellStyle name="Normal 10 5 2 3 2" xfId="5928" xr:uid="{772520A7-40DF-45D0-9E4E-FD7AF4BB6A20}"/>
    <cellStyle name="Normal 10 5 2 3 2 2" xfId="27375" xr:uid="{7A3A82BE-EB4F-476B-B6FD-7DF6A1D7563E}"/>
    <cellStyle name="Normal 10 5 2 3 2 3" xfId="15381" xr:uid="{7C1A99EC-7531-413E-B4BB-B21DCD684756}"/>
    <cellStyle name="Normal 10 5 2 3 3" xfId="7834" xr:uid="{805BA3C6-0E3E-41ED-A52D-7F9F85B1D98D}"/>
    <cellStyle name="Normal 10 5 2 3 3 2" xfId="18214" xr:uid="{917B624F-01F8-4CA3-A25A-91E857DFFD2F}"/>
    <cellStyle name="Normal 10 5 2 3 4" xfId="10667" xr:uid="{9FAF3AC9-C2DE-40F2-9886-9CD6589B79B0}"/>
    <cellStyle name="Normal 10 5 2 3 4 2" xfId="21047" xr:uid="{82B45561-8EBB-40BF-92C0-375D1B890D86}"/>
    <cellStyle name="Normal 10 5 2 3 5" xfId="23285" xr:uid="{6A6ACFC4-79D8-40A9-B65B-0910BE26AEF2}"/>
    <cellStyle name="Normal 10 5 2 3 6" xfId="13132" xr:uid="{681CAA0D-E8B8-49BA-B0B3-28EF143CAD39}"/>
    <cellStyle name="Normal 10 5 2 4" xfId="4149" xr:uid="{4C14400C-E34E-4C01-8887-3A8C6B63E03D}"/>
    <cellStyle name="Normal 10 5 2 4 2" xfId="8921" xr:uid="{4C48EBA9-F59B-44C9-A24D-4C314E207F08}"/>
    <cellStyle name="Normal 10 5 2 4 2 2" xfId="29020" xr:uid="{850F509F-AFB1-43C9-A790-A6106DBEC02C}"/>
    <cellStyle name="Normal 10 5 2 4 2 3" xfId="19301" xr:uid="{DDEA77CE-47E8-4C55-B8CA-A51C47F69F9B}"/>
    <cellStyle name="Normal 10 5 2 4 3" xfId="11754" xr:uid="{8A2BC8F2-81EF-4856-B76C-10D0DB1454DD}"/>
    <cellStyle name="Normal 10 5 2 4 3 2" xfId="22134" xr:uid="{E7DDCA76-C229-4331-8EAB-786FA0788B6F}"/>
    <cellStyle name="Normal 10 5 2 4 4" xfId="24229" xr:uid="{9CBC4316-7037-4C1A-BDDA-46CE9450F7A3}"/>
    <cellStyle name="Normal 10 5 2 4 5" xfId="16468" xr:uid="{506FDB89-9F30-4141-8870-1C8528927F5A}"/>
    <cellStyle name="Normal 10 5 2 5" xfId="5002" xr:uid="{E18094E2-C432-45DE-95D6-D948243380F5}"/>
    <cellStyle name="Normal 10 5 2 5 2" xfId="27228" xr:uid="{6371D496-E745-437C-B631-0188C249A7EB}"/>
    <cellStyle name="Normal 10 5 2 5 3" xfId="14297" xr:uid="{51A22F7E-012E-46DF-8F82-3FEC58DCF068}"/>
    <cellStyle name="Normal 10 5 2 6" xfId="6750" xr:uid="{2A293268-34C3-48B4-9B72-611DF3FD6758}"/>
    <cellStyle name="Normal 10 5 2 6 2" xfId="17130" xr:uid="{F5AF693C-6D25-4EB1-80B9-1AED14FDC168}"/>
    <cellStyle name="Normal 10 5 2 7" xfId="9583" xr:uid="{80B9C11C-C180-499F-94BA-C2393C403DCA}"/>
    <cellStyle name="Normal 10 5 2 7 2" xfId="19963" xr:uid="{50467DCE-313E-4E47-9BF5-3DD2E127CD9A}"/>
    <cellStyle name="Normal 10 5 2 8" xfId="24850" xr:uid="{090F4E05-A381-40D4-83E2-B26A823EB859}"/>
    <cellStyle name="Normal 10 5 2 9" xfId="12697" xr:uid="{1183FED9-4BD0-4E2F-B2A2-2A128B767239}"/>
    <cellStyle name="Normal 10 5 3" xfId="644" xr:uid="{00000000-0005-0000-0000-000030040000}"/>
    <cellStyle name="Normal 10 5 3 2" xfId="4448" xr:uid="{0A89EA51-063E-43AC-A1E7-E9682E1A5497}"/>
    <cellStyle name="Normal 10 5 3 2 2" xfId="9220" xr:uid="{BEC788BE-A140-47A0-B3F9-6E478422E98D}"/>
    <cellStyle name="Normal 10 5 3 2 2 2" xfId="29213" xr:uid="{DABD82A6-5D8A-4CD2-A5BA-EA9936FF7A45}"/>
    <cellStyle name="Normal 10 5 3 2 2 3" xfId="19600" xr:uid="{1516450A-92D9-4C04-A5EF-E0289F31968B}"/>
    <cellStyle name="Normal 10 5 3 2 3" xfId="12053" xr:uid="{450FDA87-BE48-4598-9290-D9138991DE06}"/>
    <cellStyle name="Normal 10 5 3 2 3 2" xfId="22433" xr:uid="{BC9E09BB-F40E-48A8-BF2D-26B7FBEB0079}"/>
    <cellStyle name="Normal 10 5 3 2 4" xfId="23609" xr:uid="{E0D3A3F8-EB89-463E-A537-660C646B716F}"/>
    <cellStyle name="Normal 10 5 3 2 5" xfId="16767" xr:uid="{A73D3805-4815-48AE-91F3-8E8A74EFB2F3}"/>
    <cellStyle name="Normal 10 5 3 3" xfId="5004" xr:uid="{2370935C-0FC5-43A0-B006-381702E8725C}"/>
    <cellStyle name="Normal 10 5 3 3 2" xfId="25810" xr:uid="{D470DAD1-5445-4CFC-8A2E-461D6B61F8AB}"/>
    <cellStyle name="Normal 10 5 3 3 3" xfId="27073" xr:uid="{B3BFE8E5-F51E-4A6E-A205-5A81DABFDB4F}"/>
    <cellStyle name="Normal 10 5 3 3 4" xfId="14299" xr:uid="{F97CC1F0-6D94-4297-99C7-E2005BFF54E9}"/>
    <cellStyle name="Normal 10 5 3 4" xfId="6752" xr:uid="{E7AB4243-2699-44EE-86F7-5E6A13B8BF80}"/>
    <cellStyle name="Normal 10 5 3 4 2" xfId="23555" xr:uid="{AECD84E2-8C9B-4A09-845D-7B4BAC66D262}"/>
    <cellStyle name="Normal 10 5 3 4 3" xfId="25865" xr:uid="{967A894D-8409-42A0-9782-D490A7D8F21F}"/>
    <cellStyle name="Normal 10 5 3 4 4" xfId="17132" xr:uid="{0CD599A4-10FD-4AA5-B6CC-D23A883806A2}"/>
    <cellStyle name="Normal 10 5 3 5" xfId="9585" xr:uid="{C2C14DB3-8908-4AE5-9D05-EE391474FF2A}"/>
    <cellStyle name="Normal 10 5 3 5 2" xfId="29363" xr:uid="{E48737DB-D702-4530-90D0-CED34E2AC31F}"/>
    <cellStyle name="Normal 10 5 3 5 3" xfId="19965" xr:uid="{57DC1D03-C575-4F1F-B700-D45B4650807B}"/>
    <cellStyle name="Normal 10 5 3 6" xfId="22958" xr:uid="{8E3ADA48-1E77-4039-A3ED-B3239EEBB099}"/>
    <cellStyle name="Normal 10 5 3 7" xfId="13667" xr:uid="{F7C40710-1C7D-4DD7-9825-22D0FC919B80}"/>
    <cellStyle name="Normal 10 5 4" xfId="645" xr:uid="{00000000-0005-0000-0000-000031040000}"/>
    <cellStyle name="Normal 10 5 4 2" xfId="5005" xr:uid="{4342FE0B-AA8F-4CEF-8AD1-7F6AF0BAB1FB}"/>
    <cellStyle name="Normal 10 5 4 2 2" xfId="24354" xr:uid="{A6E43774-BD8C-4352-9908-2DD351546716}"/>
    <cellStyle name="Normal 10 5 4 2 3" xfId="28076" xr:uid="{1B7574FF-4C54-4A95-BA18-173F16F58F3C}"/>
    <cellStyle name="Normal 10 5 4 2 4" xfId="14300" xr:uid="{CA8685CF-F32A-49BA-A644-620267EB76E8}"/>
    <cellStyle name="Normal 10 5 4 3" xfId="6753" xr:uid="{8B908391-30BF-46C0-AA2C-C0D141E31238}"/>
    <cellStyle name="Normal 10 5 4 3 2" xfId="27126" xr:uid="{3F3BF598-F57C-483C-99A5-D3D11EB02E14}"/>
    <cellStyle name="Normal 10 5 4 3 3" xfId="17133" xr:uid="{873FA108-CC8F-47ED-A58C-0134C2E980E2}"/>
    <cellStyle name="Normal 10 5 4 4" xfId="9586" xr:uid="{1E2FBCC0-D82F-4FC5-8A20-6B8C1DB5846F}"/>
    <cellStyle name="Normal 10 5 4 4 2" xfId="19966" xr:uid="{3CD86438-3BE1-48B8-8F94-F0338F604759}"/>
    <cellStyle name="Normal 10 5 4 5" xfId="24983" xr:uid="{4E7198E2-82D7-4B8A-9BC2-CBA7836F1157}"/>
    <cellStyle name="Normal 10 5 4 6" xfId="13395" xr:uid="{7D5D3E02-3D43-4193-B040-52D83F08A6FC}"/>
    <cellStyle name="Normal 10 5 5" xfId="2519" xr:uid="{00000000-0005-0000-0000-000046030000}"/>
    <cellStyle name="Normal 10 5 5 2" xfId="5797" xr:uid="{BBA602D0-A568-4ACB-A67E-F91E93CC6FB9}"/>
    <cellStyle name="Normal 10 5 5 2 2" xfId="27274" xr:uid="{0B555C7B-8EB6-444C-87A4-233D442D0B8D}"/>
    <cellStyle name="Normal 10 5 5 2 3" xfId="15191" xr:uid="{AEB8587F-0FDA-4BC6-9D25-F9DCC8287AB3}"/>
    <cellStyle name="Normal 10 5 5 3" xfId="7644" xr:uid="{2258F18E-951D-40CC-939D-CC1294766736}"/>
    <cellStyle name="Normal 10 5 5 3 2" xfId="18024" xr:uid="{06AFD005-437F-4727-BAE7-1B77907A3A1E}"/>
    <cellStyle name="Normal 10 5 5 4" xfId="10477" xr:uid="{A582D02C-1155-4180-AF05-3E13FA4C7CF6}"/>
    <cellStyle name="Normal 10 5 5 4 2" xfId="20857" xr:uid="{876FD3E6-5094-4C04-8674-5EC01CA7F588}"/>
    <cellStyle name="Normal 10 5 5 5" xfId="22700" xr:uid="{C02C73A9-6AA3-4D62-9381-1FD4F2BFB20C}"/>
    <cellStyle name="Normal 10 5 5 6" xfId="12907" xr:uid="{35683F76-71DE-490F-88CF-96BBEFF827C0}"/>
    <cellStyle name="Normal 10 5 6" xfId="2307" xr:uid="{00000000-0005-0000-0000-000040030000}"/>
    <cellStyle name="Normal 10 5 6 2" xfId="7434" xr:uid="{FC3D809D-CE2E-4EF5-857E-C0DCF26C42B7}"/>
    <cellStyle name="Normal 10 5 6 2 2" xfId="28731" xr:uid="{5C524D39-9C2B-4775-B9F3-C1B576EC8853}"/>
    <cellStyle name="Normal 10 5 6 2 3" xfId="17814" xr:uid="{210D17FB-841F-4727-85E3-5FE3FCC4ADD0}"/>
    <cellStyle name="Normal 10 5 6 3" xfId="10267" xr:uid="{D7731DE1-1F39-414E-94E8-F93ADE22AD36}"/>
    <cellStyle name="Normal 10 5 6 3 2" xfId="20647" xr:uid="{6AB2DD84-FC1E-4FCE-9A41-8AEC43B77AAB}"/>
    <cellStyle name="Normal 10 5 6 4" xfId="23216" xr:uid="{76D85C28-61AE-4219-984D-F64C2F08EF9D}"/>
    <cellStyle name="Normal 10 5 6 5" xfId="14981" xr:uid="{C73A3F77-5F9B-499C-99C1-C10AACA792FB}"/>
    <cellStyle name="Normal 10 5 7" xfId="3908" xr:uid="{8F1ECAB9-B2D0-4C66-A8C8-D8DB6AE70677}"/>
    <cellStyle name="Normal 10 5 7 2" xfId="8740" xr:uid="{3B338859-2BB7-4162-AFF2-8CE799F2D2F0}"/>
    <cellStyle name="Normal 10 5 7 2 2" xfId="19120" xr:uid="{1B97DD6F-C6DE-4CAA-9607-CC5F4AB82DA6}"/>
    <cellStyle name="Normal 10 5 7 3" xfId="11573" xr:uid="{3774D303-F796-402A-B72D-4E421037825C}"/>
    <cellStyle name="Normal 10 5 7 3 2" xfId="21953" xr:uid="{74694248-7D61-4DFB-9E54-39B70FA0DFA2}"/>
    <cellStyle name="Normal 10 5 7 4" xfId="27267" xr:uid="{80689584-B09C-4DBC-87BF-32AC6A054E81}"/>
    <cellStyle name="Normal 10 5 7 5" xfId="16287" xr:uid="{6C2AA31C-BC46-426A-BCD1-F32302E9D9C0}"/>
    <cellStyle name="Normal 10 5 8" xfId="5001" xr:uid="{E8BB7741-C876-45CA-BF01-E4DE7743D2A4}"/>
    <cellStyle name="Normal 10 5 8 2" xfId="14296" xr:uid="{BF531C93-9C84-44B1-B904-F3017FB86359}"/>
    <cellStyle name="Normal 10 5 9" xfId="6749" xr:uid="{60DF6826-08A1-4306-AFE5-63AAD1DDEB6D}"/>
    <cellStyle name="Normal 10 5 9 2" xfId="17129" xr:uid="{E47FA28B-42D9-4FDB-980B-CAB964F7C739}"/>
    <cellStyle name="Normal 10 6" xfId="646" xr:uid="{00000000-0005-0000-0000-000032040000}"/>
    <cellStyle name="Normal 10 6 10" xfId="9587" xr:uid="{BF9B7503-A44F-4390-8711-F07ABCCD2540}"/>
    <cellStyle name="Normal 10 6 10 2" xfId="19967" xr:uid="{8D28974B-C0A7-4A9A-9372-EF4CD004BAA0}"/>
    <cellStyle name="Normal 10 6 11" xfId="22727" xr:uid="{5324FDD6-CA57-4197-9D3A-497320850AF3}"/>
    <cellStyle name="Normal 10 6 12" xfId="12540" xr:uid="{920E345F-4955-448A-AE07-68A5F8ACB112}"/>
    <cellStyle name="Normal 10 6 2" xfId="647" xr:uid="{00000000-0005-0000-0000-000033040000}"/>
    <cellStyle name="Normal 10 6 2 2" xfId="648" xr:uid="{00000000-0005-0000-0000-000034040000}"/>
    <cellStyle name="Normal 10 6 2 2 2" xfId="5008" xr:uid="{39B56996-BACF-4C65-A039-1E7FA06B282E}"/>
    <cellStyle name="Normal 10 6 2 2 2 2" xfId="23704" xr:uid="{FA70729C-931C-4F65-90D9-27DCECD14F7E}"/>
    <cellStyle name="Normal 10 6 2 2 2 3" xfId="26250" xr:uid="{5EE40F8D-F9A4-4B99-822E-0104FF14354B}"/>
    <cellStyle name="Normal 10 6 2 2 2 4" xfId="14303" xr:uid="{10A92140-0D30-4480-BE1A-B6DC52AB4AE1}"/>
    <cellStyle name="Normal 10 6 2 2 3" xfId="6756" xr:uid="{A3F6FFA8-BCE9-488B-9DAC-B79C01361B55}"/>
    <cellStyle name="Normal 10 6 2 2 3 2" xfId="27559" xr:uid="{110C6E9B-7D3A-4776-8589-104B17B83A69}"/>
    <cellStyle name="Normal 10 6 2 2 3 3" xfId="26634" xr:uid="{F8DD828C-3596-4401-950D-AEDD6C57E035}"/>
    <cellStyle name="Normal 10 6 2 2 3 4" xfId="17136" xr:uid="{8F5C6642-B6A5-4231-A1E7-37158AF94102}"/>
    <cellStyle name="Normal 10 6 2 2 4" xfId="9589" xr:uid="{305A9460-1FB6-4B41-8A6E-1AAE76A5C45A}"/>
    <cellStyle name="Normal 10 6 2 2 4 2" xfId="29364" xr:uid="{61129D0B-387D-43DF-A959-20681714EEBD}"/>
    <cellStyle name="Normal 10 6 2 2 4 3" xfId="19969" xr:uid="{77C006B7-64F7-4BAE-AB5B-40567A449837}"/>
    <cellStyle name="Normal 10 6 2 2 5" xfId="23512" xr:uid="{1B56C959-4940-425F-953A-BE4766795580}"/>
    <cellStyle name="Normal 10 6 2 2 6" xfId="13668" xr:uid="{19F67F96-623F-4268-81C2-6B6E4B910625}"/>
    <cellStyle name="Normal 10 6 2 3" xfId="2711" xr:uid="{00000000-0005-0000-0000-00004A030000}"/>
    <cellStyle name="Normal 10 6 2 3 2" xfId="5929" xr:uid="{5982D64B-25C3-4AA1-B3A0-5D662BD0F663}"/>
    <cellStyle name="Normal 10 6 2 3 2 2" xfId="27902" xr:uid="{7E953B40-9F92-4B00-85F0-A374002C4C29}"/>
    <cellStyle name="Normal 10 6 2 3 2 3" xfId="15382" xr:uid="{0CE8BE64-1BB4-466E-8F36-32925D194118}"/>
    <cellStyle name="Normal 10 6 2 3 3" xfId="7835" xr:uid="{E59735AA-3C3C-4813-AF49-F60A6B61A21D}"/>
    <cellStyle name="Normal 10 6 2 3 3 2" xfId="18215" xr:uid="{0DC37640-7389-4FC8-8837-844B7798AD45}"/>
    <cellStyle name="Normal 10 6 2 3 4" xfId="10668" xr:uid="{2E3654C4-1C74-4339-9077-F92F9F9760F7}"/>
    <cellStyle name="Normal 10 6 2 3 4 2" xfId="21048" xr:uid="{880B7BB3-86A3-475B-935A-15DA7BC57CF9}"/>
    <cellStyle name="Normal 10 6 2 3 5" xfId="25295" xr:uid="{95709B43-6BF3-48EB-A15D-1920011B77FD}"/>
    <cellStyle name="Normal 10 6 2 3 6" xfId="13133" xr:uid="{F97B7FDC-819B-42EA-A182-A16499E8E5BA}"/>
    <cellStyle name="Normal 10 6 2 4" xfId="4150" xr:uid="{EAC5EE57-A6D6-4D64-8CB4-5F4C05BE2785}"/>
    <cellStyle name="Normal 10 6 2 4 2" xfId="8922" xr:uid="{B5C4E55E-AC21-412A-98AF-BE94B7998617}"/>
    <cellStyle name="Normal 10 6 2 4 2 2" xfId="29021" xr:uid="{880A3DEA-76D8-4573-A4D0-5E4C9480521D}"/>
    <cellStyle name="Normal 10 6 2 4 2 3" xfId="19302" xr:uid="{DBBE1912-80A6-4A42-A3FC-441F30A86E8B}"/>
    <cellStyle name="Normal 10 6 2 4 3" xfId="11755" xr:uid="{8E1B8FA6-9491-4279-BC88-632B6882E82C}"/>
    <cellStyle name="Normal 10 6 2 4 3 2" xfId="22135" xr:uid="{FF12EACC-A967-47BE-BE98-85132AE840E3}"/>
    <cellStyle name="Normal 10 6 2 4 4" xfId="25069" xr:uid="{0E0762A2-528D-416B-9669-382F11E08718}"/>
    <cellStyle name="Normal 10 6 2 4 5" xfId="16469" xr:uid="{DE694583-FED0-46AA-85CF-E78DF760D596}"/>
    <cellStyle name="Normal 10 6 2 5" xfId="5007" xr:uid="{DF1F6823-25E7-4F05-B57E-1EB8AA24D56D}"/>
    <cellStyle name="Normal 10 6 2 5 2" xfId="26552" xr:uid="{A0F6A9B4-5712-4C48-BDE6-DCD858684072}"/>
    <cellStyle name="Normal 10 6 2 5 3" xfId="14302" xr:uid="{84ACA945-8CE1-4B7E-82F0-C166E3A49B8C}"/>
    <cellStyle name="Normal 10 6 2 6" xfId="6755" xr:uid="{9F471B51-AA82-43BA-A861-84BE83FCD1DC}"/>
    <cellStyle name="Normal 10 6 2 6 2" xfId="17135" xr:uid="{A8ED8A8A-D036-48DD-ABBA-ED8B778C2FE3}"/>
    <cellStyle name="Normal 10 6 2 7" xfId="9588" xr:uid="{25BBE8C9-962D-48BE-A0BD-CF2937216FEC}"/>
    <cellStyle name="Normal 10 6 2 7 2" xfId="19968" xr:uid="{BDC739E1-E4E4-4E6B-A607-0B284BF6181C}"/>
    <cellStyle name="Normal 10 6 2 8" xfId="24089" xr:uid="{A2D4E8B2-D1DA-4754-A7F5-B003BAD84636}"/>
    <cellStyle name="Normal 10 6 2 9" xfId="12698" xr:uid="{34815816-84EF-47F5-8A53-5BDEE672354A}"/>
    <cellStyle name="Normal 10 6 3" xfId="649" xr:uid="{00000000-0005-0000-0000-000035040000}"/>
    <cellStyle name="Normal 10 6 3 2" xfId="4449" xr:uid="{F34BD96A-DB02-481B-9106-BFF9E529D8D4}"/>
    <cellStyle name="Normal 10 6 3 2 2" xfId="9221" xr:uid="{B885A5E0-403D-44AF-9BE1-09DAF86C44C0}"/>
    <cellStyle name="Normal 10 6 3 2 2 2" xfId="29214" xr:uid="{C1E3D8E8-BE48-47A5-B322-D45967D645FE}"/>
    <cellStyle name="Normal 10 6 3 2 2 3" xfId="19601" xr:uid="{16BA06DF-F5B4-43E4-AB90-6062B7824A70}"/>
    <cellStyle name="Normal 10 6 3 2 3" xfId="12054" xr:uid="{9CE428CC-3F08-4A0B-AB7D-6EAE5E11E180}"/>
    <cellStyle name="Normal 10 6 3 2 3 2" xfId="22434" xr:uid="{8D085CAC-80A9-49FB-962B-432B8CE290D6}"/>
    <cellStyle name="Normal 10 6 3 2 4" xfId="24864" xr:uid="{B3055D71-81D0-437D-9D41-F2836BE07C9E}"/>
    <cellStyle name="Normal 10 6 3 2 5" xfId="16768" xr:uid="{4A766B7B-E0F0-456B-A7A7-B6061B2E056F}"/>
    <cellStyle name="Normal 10 6 3 3" xfId="5009" xr:uid="{B637C1DD-301C-44F4-B7A7-79AD509BD66D}"/>
    <cellStyle name="Normal 10 6 3 3 2" xfId="26761" xr:uid="{0A587C40-267B-43F6-8529-3D992534D524}"/>
    <cellStyle name="Normal 10 6 3 3 3" xfId="26383" xr:uid="{8A39AC38-4960-4189-A4F2-FEA8F3F1D7E7}"/>
    <cellStyle name="Normal 10 6 3 3 4" xfId="14304" xr:uid="{6636712E-787F-45E7-B7CE-7C4B22CF90BB}"/>
    <cellStyle name="Normal 10 6 3 4" xfId="6757" xr:uid="{521F4715-30F3-450A-8E70-59A4C856F53B}"/>
    <cellStyle name="Normal 10 6 3 4 2" xfId="28494" xr:uid="{68D5B81F-06F9-4F91-8DA7-F99E5FB63E70}"/>
    <cellStyle name="Normal 10 6 3 4 3" xfId="27730" xr:uid="{A66326AE-615D-4899-9097-F01331D0DC14}"/>
    <cellStyle name="Normal 10 6 3 4 4" xfId="17137" xr:uid="{DFE05748-833C-49B5-8FC2-581C2F669F45}"/>
    <cellStyle name="Normal 10 6 3 5" xfId="9590" xr:uid="{9BEA53C0-A74E-473E-95EB-6E1EFC8E46DA}"/>
    <cellStyle name="Normal 10 6 3 5 2" xfId="29365" xr:uid="{1B00EA1A-C873-4984-AD72-859ACAA6BCF7}"/>
    <cellStyle name="Normal 10 6 3 5 3" xfId="19970" xr:uid="{C54DFF6E-8683-4C6A-AE25-D82FB9F4C314}"/>
    <cellStyle name="Normal 10 6 3 6" xfId="23753" xr:uid="{C3E94CB5-A5A2-47A9-A8D2-C9F20271064B}"/>
    <cellStyle name="Normal 10 6 3 7" xfId="13669" xr:uid="{431234E6-A6AB-4CDD-9650-3B70FE740AD1}"/>
    <cellStyle name="Normal 10 6 4" xfId="650" xr:uid="{00000000-0005-0000-0000-000036040000}"/>
    <cellStyle name="Normal 10 6 4 2" xfId="5010" xr:uid="{CDC7742B-7B1D-44B1-A6C7-1F7BF825D790}"/>
    <cellStyle name="Normal 10 6 4 2 2" xfId="25619" xr:uid="{90403AD1-87A2-4A06-B8D4-461532C87A2B}"/>
    <cellStyle name="Normal 10 6 4 2 3" xfId="26949" xr:uid="{8F25B05A-6692-41D6-AC10-02DF8228ABF7}"/>
    <cellStyle name="Normal 10 6 4 2 4" xfId="14305" xr:uid="{DE45C426-2429-44FA-BF31-64B37C6D2B76}"/>
    <cellStyle name="Normal 10 6 4 3" xfId="6758" xr:uid="{8DD2C49C-88CC-4D1E-9FC3-B3DB4EDF03DE}"/>
    <cellStyle name="Normal 10 6 4 3 2" xfId="27045" xr:uid="{29447C94-2B87-406A-A6EC-A96BA26D6005}"/>
    <cellStyle name="Normal 10 6 4 3 3" xfId="17138" xr:uid="{DA62D91E-8730-4317-BBDC-371015900A8A}"/>
    <cellStyle name="Normal 10 6 4 4" xfId="9591" xr:uid="{8D5F5DC9-0F6D-4E91-BB28-C2224301C004}"/>
    <cellStyle name="Normal 10 6 4 4 2" xfId="19971" xr:uid="{BDE4E12D-F3FD-40EB-ADC3-760BA283CA50}"/>
    <cellStyle name="Normal 10 6 4 5" xfId="23636" xr:uid="{EA37B6BC-5E00-4185-891A-4FC7F30E6DE9}"/>
    <cellStyle name="Normal 10 6 4 6" xfId="13396" xr:uid="{AE8005BD-9DD0-4DFB-9025-EA49D1ED0B05}"/>
    <cellStyle name="Normal 10 6 5" xfId="2582" xr:uid="{00000000-0005-0000-0000-00004D030000}"/>
    <cellStyle name="Normal 10 6 5 2" xfId="5847" xr:uid="{FE6DE163-301C-4795-9D06-4A5573B6961C}"/>
    <cellStyle name="Normal 10 6 5 2 2" xfId="26621" xr:uid="{3B123A76-95AA-4AF0-B4E8-68558BE41F55}"/>
    <cellStyle name="Normal 10 6 5 2 3" xfId="15254" xr:uid="{508EC014-028B-40B4-A293-3AE342E1137C}"/>
    <cellStyle name="Normal 10 6 5 3" xfId="7707" xr:uid="{03F66AF6-0F94-47D4-BCE0-E4F38834EC61}"/>
    <cellStyle name="Normal 10 6 5 3 2" xfId="18087" xr:uid="{09400E10-ADC3-428B-86CB-4AF8165E69E4}"/>
    <cellStyle name="Normal 10 6 5 4" xfId="10540" xr:uid="{86986A51-A91C-4172-AC43-10C674BD080F}"/>
    <cellStyle name="Normal 10 6 5 4 2" xfId="20920" xr:uid="{22F9676A-0A99-40C1-8725-F5A266751B24}"/>
    <cellStyle name="Normal 10 6 5 5" xfId="23404" xr:uid="{E89352E2-534E-475D-8CD3-48D0129E04DA}"/>
    <cellStyle name="Normal 10 6 5 6" xfId="12970" xr:uid="{D3105435-CF6A-4D95-9759-F0B25EEDE91F}"/>
    <cellStyle name="Normal 10 6 6" xfId="2308" xr:uid="{00000000-0005-0000-0000-000047030000}"/>
    <cellStyle name="Normal 10 6 6 2" xfId="7435" xr:uid="{F1276FE4-3F1A-44B8-B22D-1BCFFE76D63A}"/>
    <cellStyle name="Normal 10 6 6 2 2" xfId="26779" xr:uid="{B0BBD40A-C10E-4E20-8B65-20FF403BF4C4}"/>
    <cellStyle name="Normal 10 6 6 2 3" xfId="17815" xr:uid="{C074B1F8-18E2-4DEE-A23E-D7FDFD521CA2}"/>
    <cellStyle name="Normal 10 6 6 3" xfId="10268" xr:uid="{285AAFDB-F04D-43BE-9987-4E22A93AECB8}"/>
    <cellStyle name="Normal 10 6 6 3 2" xfId="20648" xr:uid="{B193B365-E63E-4F24-A47E-36330FBA0B4B}"/>
    <cellStyle name="Normal 10 6 6 4" xfId="24798" xr:uid="{9786D1C4-93E6-461A-BB9A-2F390036C635}"/>
    <cellStyle name="Normal 10 6 6 5" xfId="14982" xr:uid="{958DBBFA-20D9-4A0B-BE07-59CAABDC4B74}"/>
    <cellStyle name="Normal 10 6 7" xfId="3909" xr:uid="{A60CFB81-47FF-43EC-B87D-7B2942726973}"/>
    <cellStyle name="Normal 10 6 7 2" xfId="8741" xr:uid="{117CF4B0-DC20-439A-9C13-DE813CBE2479}"/>
    <cellStyle name="Normal 10 6 7 2 2" xfId="19121" xr:uid="{6D224E80-2EC9-4682-B730-A7D49657996C}"/>
    <cellStyle name="Normal 10 6 7 3" xfId="11574" xr:uid="{6E3979E6-29FC-4AD6-A1C8-A556A0047BFD}"/>
    <cellStyle name="Normal 10 6 7 3 2" xfId="21954" xr:uid="{0D3647C2-022A-4930-85A8-0685315DF9D0}"/>
    <cellStyle name="Normal 10 6 7 4" xfId="26979" xr:uid="{1AFC1FBA-F9D5-46EC-A43F-0046A8D48EC0}"/>
    <cellStyle name="Normal 10 6 7 5" xfId="16288" xr:uid="{946ACEF6-C366-4EA0-B9A2-DD5644EA8DD7}"/>
    <cellStyle name="Normal 10 6 8" xfId="5006" xr:uid="{CFAADE8E-03E3-433D-842C-3097079E60E5}"/>
    <cellStyle name="Normal 10 6 8 2" xfId="14301" xr:uid="{BD482CB5-9EAB-4853-B0E2-071175A9790D}"/>
    <cellStyle name="Normal 10 6 9" xfId="6754" xr:uid="{2058E728-6CCA-4E62-8143-E5BCB0205D8E}"/>
    <cellStyle name="Normal 10 6 9 2" xfId="17134" xr:uid="{FAA1640A-AFD2-4287-AD13-70DFDB6442C3}"/>
    <cellStyle name="Normal 10 7" xfId="651" xr:uid="{00000000-0005-0000-0000-000037040000}"/>
    <cellStyle name="Normal 10 7 10" xfId="12541" xr:uid="{F821FDA3-12BC-4518-8F28-E452748F667F}"/>
    <cellStyle name="Normal 10 7 2" xfId="652" xr:uid="{00000000-0005-0000-0000-000038040000}"/>
    <cellStyle name="Normal 10 7 2 2" xfId="2893" xr:uid="{00000000-0005-0000-0000-000050030000}"/>
    <cellStyle name="Normal 10 7 2 2 2" xfId="6079" xr:uid="{CC2ECD8F-407B-4927-ABEA-D40D40D24F66}"/>
    <cellStyle name="Normal 10 7 2 2 2 2" xfId="27282" xr:uid="{882C2F25-DCBF-4694-AA17-02BB48F7B57E}"/>
    <cellStyle name="Normal 10 7 2 2 2 3" xfId="26433" xr:uid="{DF87DB64-E865-49CB-9FDC-157286E0647D}"/>
    <cellStyle name="Normal 10 7 2 2 2 4" xfId="15557" xr:uid="{7EA5F5C9-C78D-415C-9D6F-9362545C0D7C}"/>
    <cellStyle name="Normal 10 7 2 2 3" xfId="8010" xr:uid="{94FA797D-4915-4A54-A568-7FEF5F6F8D40}"/>
    <cellStyle name="Normal 10 7 2 2 3 2" xfId="28451" xr:uid="{AEE86EF5-1F81-4D7C-8A04-C59592590F03}"/>
    <cellStyle name="Normal 10 7 2 2 3 3" xfId="18390" xr:uid="{228C6A02-AE5C-4173-A679-937E957CD907}"/>
    <cellStyle name="Normal 10 7 2 2 4" xfId="10843" xr:uid="{CF1B72B4-4A3F-4F90-A469-E1241D344A7F}"/>
    <cellStyle name="Normal 10 7 2 2 4 2" xfId="21223" xr:uid="{45CCC362-57C6-49C0-993A-DE7C70B0BADB}"/>
    <cellStyle name="Normal 10 7 2 2 5" xfId="24894" xr:uid="{57C54EAD-27D1-4A4D-9B91-6F36FCFB2DFE}"/>
    <cellStyle name="Normal 10 7 2 2 6" xfId="13397" xr:uid="{5FF3E50C-48B5-4A13-A404-BC06F6BFCA6D}"/>
    <cellStyle name="Normal 10 7 2 3" xfId="5012" xr:uid="{FBDBE7E8-6F8E-4593-9927-D38559C06384}"/>
    <cellStyle name="Normal 10 7 2 3 2" xfId="25202" xr:uid="{992B24E4-E892-44B1-90A3-931ACC9D3048}"/>
    <cellStyle name="Normal 10 7 2 3 3" xfId="28700" xr:uid="{90F417C6-03DE-4C3A-92A9-AC7D5FE1C73C}"/>
    <cellStyle name="Normal 10 7 2 3 4" xfId="14307" xr:uid="{0CF190E2-42DC-4B88-88DA-17A866438CF3}"/>
    <cellStyle name="Normal 10 7 2 4" xfId="6760" xr:uid="{A0459E73-A983-4DDF-9714-8E97BD05D5D6}"/>
    <cellStyle name="Normal 10 7 2 4 2" xfId="28298" xr:uid="{A292C127-3B59-4345-8BF7-9EC1B8D0DC4A}"/>
    <cellStyle name="Normal 10 7 2 4 3" xfId="27532" xr:uid="{EAD04638-6469-4367-8D06-21510AA38F8E}"/>
    <cellStyle name="Normal 10 7 2 4 4" xfId="17140" xr:uid="{558ABC0A-95E8-4546-9D32-71B526151466}"/>
    <cellStyle name="Normal 10 7 2 5" xfId="9593" xr:uid="{1784AC74-1DFC-4771-AE3E-D68ED207F8EE}"/>
    <cellStyle name="Normal 10 7 2 5 2" xfId="29366" xr:uid="{CF24331F-8507-4C5D-BFCC-1D3F38373ABE}"/>
    <cellStyle name="Normal 10 7 2 5 3" xfId="19973" xr:uid="{C3ECC58A-68DB-4012-A294-0326A38AC199}"/>
    <cellStyle name="Normal 10 7 2 6" xfId="22778" xr:uid="{B22A62FB-71E1-4CEA-8DA1-514420CD1381}"/>
    <cellStyle name="Normal 10 7 2 7" xfId="12699" xr:uid="{E4679F30-9D82-48AD-8C5B-CE3E86709B40}"/>
    <cellStyle name="Normal 10 7 3" xfId="653" xr:uid="{00000000-0005-0000-0000-000039040000}"/>
    <cellStyle name="Normal 10 7 3 2" xfId="5013" xr:uid="{C88D703C-81D9-4E77-A9D3-E3A21517C11B}"/>
    <cellStyle name="Normal 10 7 3 2 2" xfId="26638" xr:uid="{D73DE642-9C95-4957-8D2E-3DF02C734610}"/>
    <cellStyle name="Normal 10 7 3 2 3" xfId="26236" xr:uid="{638ADA3B-9727-4610-9F27-6A8251079301}"/>
    <cellStyle name="Normal 10 7 3 2 4" xfId="14308" xr:uid="{97DB6D93-0FB0-40C0-8035-803DA0B0EED5}"/>
    <cellStyle name="Normal 10 7 3 3" xfId="6761" xr:uid="{4E8E6403-062F-4D33-B367-EFB72E124076}"/>
    <cellStyle name="Normal 10 7 3 3 2" xfId="26747" xr:uid="{50992C7C-F8DB-4CD2-A1D6-F4DB4AA7DF31}"/>
    <cellStyle name="Normal 10 7 3 3 3" xfId="26568" xr:uid="{5EE0FC62-3A65-427E-BAF7-A25739160E17}"/>
    <cellStyle name="Normal 10 7 3 3 4" xfId="17141" xr:uid="{A8AA640D-8C7D-4575-AAFC-4DAADC06BCDA}"/>
    <cellStyle name="Normal 10 7 3 4" xfId="9594" xr:uid="{EE2FC9AD-A65D-4B9A-8732-6B708047D937}"/>
    <cellStyle name="Normal 10 7 3 4 2" xfId="29367" xr:uid="{32611AD5-F7BB-4BC4-BCB9-A2E09C46AC95}"/>
    <cellStyle name="Normal 10 7 3 4 3" xfId="19974" xr:uid="{2B1A8C81-742B-46B5-84AD-00923842F051}"/>
    <cellStyle name="Normal 10 7 3 5" xfId="22871" xr:uid="{4DDD050D-7732-43E9-90C4-007065CD737D}"/>
    <cellStyle name="Normal 10 7 3 6" xfId="13134" xr:uid="{5F5A99A5-EF3A-4D04-B501-071509441D16}"/>
    <cellStyle name="Normal 10 7 4" xfId="2309" xr:uid="{00000000-0005-0000-0000-00004E030000}"/>
    <cellStyle name="Normal 10 7 4 2" xfId="7436" xr:uid="{BAF217EA-ABDC-42D9-9E6F-41A7B7DE8930}"/>
    <cellStyle name="Normal 10 7 4 2 2" xfId="28147" xr:uid="{A559740B-61C2-4534-A1F4-8F727F634966}"/>
    <cellStyle name="Normal 10 7 4 2 3" xfId="17816" xr:uid="{AB56073A-238B-40AC-BFBA-98C82DDD024F}"/>
    <cellStyle name="Normal 10 7 4 3" xfId="10269" xr:uid="{DDDC7BD6-B3FE-46EE-9E13-DD6DB8618B71}"/>
    <cellStyle name="Normal 10 7 4 3 2" xfId="20649" xr:uid="{C96C7EF9-3262-4674-BF86-7BD8EC2521DD}"/>
    <cellStyle name="Normal 10 7 4 4" xfId="23390" xr:uid="{458D4371-4EFE-4C1D-832F-9A8A629CD593}"/>
    <cellStyle name="Normal 10 7 4 5" xfId="14983" xr:uid="{B299F396-D6F3-4F44-804C-772EFBD69A4E}"/>
    <cellStyle name="Normal 10 7 5" xfId="3910" xr:uid="{61C603DD-50F2-47B0-BCA8-B5EB6B4B49E1}"/>
    <cellStyle name="Normal 10 7 5 2" xfId="8742" xr:uid="{B49ABC57-6C3A-4AA0-B697-397F7ABD4B90}"/>
    <cellStyle name="Normal 10 7 5 2 2" xfId="28970" xr:uid="{ECD4C1E9-2E16-4E43-BC25-666E2AB156C1}"/>
    <cellStyle name="Normal 10 7 5 2 3" xfId="19122" xr:uid="{17C24AE6-B0A5-4521-86AC-96BAD9EAE656}"/>
    <cellStyle name="Normal 10 7 5 3" xfId="11575" xr:uid="{C81BDC82-E733-4F9D-938D-25440A8EEDD4}"/>
    <cellStyle name="Normal 10 7 5 3 2" xfId="21955" xr:uid="{DE0AD418-101F-4343-93B5-357FED240FAF}"/>
    <cellStyle name="Normal 10 7 5 4" xfId="25690" xr:uid="{DA66FF33-3ED4-4FF5-884F-8E76CA287F4D}"/>
    <cellStyle name="Normal 10 7 5 5" xfId="16289" xr:uid="{3A0456F9-E35C-4571-BD66-61535D499AF1}"/>
    <cellStyle name="Normal 10 7 6" xfId="5011" xr:uid="{85677112-D774-4197-804C-C7161A506172}"/>
    <cellStyle name="Normal 10 7 6 2" xfId="26309" xr:uid="{7EF06433-0338-44F1-A066-86EA325F5537}"/>
    <cellStyle name="Normal 10 7 6 3" xfId="27162" xr:uid="{EAE7A6D8-C933-46E4-B21C-514D984637C4}"/>
    <cellStyle name="Normal 10 7 6 4" xfId="14306" xr:uid="{2B4195E4-819A-4BBE-99A5-78CA492C5487}"/>
    <cellStyle name="Normal 10 7 7" xfId="6759" xr:uid="{6CB15D54-D6BE-4B60-8229-8F91DBFF0962}"/>
    <cellStyle name="Normal 10 7 7 2" xfId="27450" xr:uid="{4345BBE0-7708-4EFA-B388-A2920912B8B0}"/>
    <cellStyle name="Normal 10 7 7 3" xfId="17139" xr:uid="{3FA8B168-32A7-44B9-A805-AC0D19DB1902}"/>
    <cellStyle name="Normal 10 7 8" xfId="9592" xr:uid="{A30B71C2-1253-4D9E-8E5A-96397D10B1A0}"/>
    <cellStyle name="Normal 10 7 8 2" xfId="19972" xr:uid="{68E2C79B-3351-427E-90A4-9F8EE4F19241}"/>
    <cellStyle name="Normal 10 7 9" xfId="22895" xr:uid="{EE917F65-BFB8-4AFD-A29D-EA140501DFF2}"/>
    <cellStyle name="Normal 10 8" xfId="654" xr:uid="{00000000-0005-0000-0000-00003A040000}"/>
    <cellStyle name="Normal 10 8 10" xfId="12542" xr:uid="{EE31A128-3B45-438F-9726-B19FCB184595}"/>
    <cellStyle name="Normal 10 8 2" xfId="655" xr:uid="{00000000-0005-0000-0000-00003B040000}"/>
    <cellStyle name="Normal 10 8 2 2" xfId="2894" xr:uid="{00000000-0005-0000-0000-000054030000}"/>
    <cellStyle name="Normal 10 8 2 2 2" xfId="6080" xr:uid="{A0CFB994-EA60-4B02-AA68-B03074C76735}"/>
    <cellStyle name="Normal 10 8 2 2 2 2" xfId="28399" xr:uid="{D5975A2B-9295-469A-A133-0EBC572336E0}"/>
    <cellStyle name="Normal 10 8 2 2 2 3" xfId="27064" xr:uid="{70555EC4-546F-41C0-B750-52D6A322269C}"/>
    <cellStyle name="Normal 10 8 2 2 2 4" xfId="15558" xr:uid="{794DBC6E-14A2-4734-99F7-70D117FBBAD0}"/>
    <cellStyle name="Normal 10 8 2 2 3" xfId="8011" xr:uid="{FBAF8402-64FF-45F9-A42F-592C594DC771}"/>
    <cellStyle name="Normal 10 8 2 2 3 2" xfId="25987" xr:uid="{9097DAC1-B209-4E21-AE4E-BCAE804BAEFE}"/>
    <cellStyle name="Normal 10 8 2 2 3 3" xfId="18391" xr:uid="{CAE71BF5-3F3D-4465-B553-BCFC6E73AF9D}"/>
    <cellStyle name="Normal 10 8 2 2 4" xfId="10844" xr:uid="{6FC633C3-D4A3-42B9-AFCB-1ECA9A33E754}"/>
    <cellStyle name="Normal 10 8 2 2 4 2" xfId="21224" xr:uid="{1D1CE3C8-1DB9-4DB7-A522-1FDDFAADDA5E}"/>
    <cellStyle name="Normal 10 8 2 2 5" xfId="24858" xr:uid="{EB632C0D-AD4B-4FCC-8228-E986BEAEE4B1}"/>
    <cellStyle name="Normal 10 8 2 2 6" xfId="13398" xr:uid="{4FED0E67-E53E-4A17-AAA0-0A54730B296C}"/>
    <cellStyle name="Normal 10 8 2 3" xfId="5015" xr:uid="{409B2478-6962-4107-A19E-0FB21C35F15C}"/>
    <cellStyle name="Normal 10 8 2 3 2" xfId="24767" xr:uid="{CFA91C3D-2253-4631-B07D-0522ADC66C9B}"/>
    <cellStyle name="Normal 10 8 2 3 3" xfId="28166" xr:uid="{972AC645-2F54-44C0-987C-BB9102FC5DE8}"/>
    <cellStyle name="Normal 10 8 2 3 4" xfId="14310" xr:uid="{2D2E11D5-34E7-4B68-A643-72F678070917}"/>
    <cellStyle name="Normal 10 8 2 4" xfId="6763" xr:uid="{1584479C-892A-4314-962F-4E68ADB6D5E5}"/>
    <cellStyle name="Normal 10 8 2 4 2" xfId="28375" xr:uid="{CA89F0A2-B79D-43E4-9223-BD20D06DFA40}"/>
    <cellStyle name="Normal 10 8 2 4 3" xfId="26654" xr:uid="{F72933AC-3920-49BC-A29A-2ADF779F0C81}"/>
    <cellStyle name="Normal 10 8 2 4 4" xfId="17143" xr:uid="{21D46F1C-F270-4F2E-B443-4BE2392A6BB7}"/>
    <cellStyle name="Normal 10 8 2 5" xfId="9596" xr:uid="{317A581C-C5FB-445B-93C4-0A1BE1730DE7}"/>
    <cellStyle name="Normal 10 8 2 5 2" xfId="29368" xr:uid="{D0F43B31-E562-48A9-9176-AA5F40F37B3C}"/>
    <cellStyle name="Normal 10 8 2 5 3" xfId="19976" xr:uid="{92C0130D-6161-4069-ACD0-5D1D49843D38}"/>
    <cellStyle name="Normal 10 8 2 6" xfId="24667" xr:uid="{8DE1D7DF-FF9D-4516-A4A3-9FF161B67641}"/>
    <cellStyle name="Normal 10 8 2 7" xfId="12700" xr:uid="{F3D7643F-E5BE-412E-90FF-8EDF06986B0A}"/>
    <cellStyle name="Normal 10 8 3" xfId="656" xr:uid="{00000000-0005-0000-0000-00003C040000}"/>
    <cellStyle name="Normal 10 8 3 2" xfId="5016" xr:uid="{CAE5D93E-5D45-48CC-B987-3875BFAADF96}"/>
    <cellStyle name="Normal 10 8 3 2 2" xfId="26530" xr:uid="{47C137B0-9F61-45C8-BF19-4E2E1C05E6FE}"/>
    <cellStyle name="Normal 10 8 3 2 3" xfId="27572" xr:uid="{E8F109B9-33A9-41CC-91A6-5AB2C9B69C61}"/>
    <cellStyle name="Normal 10 8 3 2 4" xfId="14311" xr:uid="{AB4E8A9C-01B8-438D-9B99-62BE1966F05F}"/>
    <cellStyle name="Normal 10 8 3 3" xfId="6764" xr:uid="{A22C5863-B2D3-4AEC-A96F-85228836E625}"/>
    <cellStyle name="Normal 10 8 3 3 2" xfId="26857" xr:uid="{6ABAE12B-5A3C-48EC-A6EA-795259A43F37}"/>
    <cellStyle name="Normal 10 8 3 3 3" xfId="26174" xr:uid="{64A3C3EE-5345-4EA9-A7ED-8F7696168E86}"/>
    <cellStyle name="Normal 10 8 3 3 4" xfId="17144" xr:uid="{734FADE0-5EE3-4874-8BF2-008752407627}"/>
    <cellStyle name="Normal 10 8 3 4" xfId="9597" xr:uid="{EB7E1E39-BF3C-4703-8287-CB441AAE210D}"/>
    <cellStyle name="Normal 10 8 3 4 2" xfId="29369" xr:uid="{B25A99E3-6995-487D-A1B1-71C4FF5FF6CF}"/>
    <cellStyle name="Normal 10 8 3 4 3" xfId="19977" xr:uid="{F471CF1F-0349-4DBC-9773-0612DF90A625}"/>
    <cellStyle name="Normal 10 8 3 5" xfId="23462" xr:uid="{D0EFAB01-FE0D-4A03-A9A3-CA9F0E3D1FE0}"/>
    <cellStyle name="Normal 10 8 3 6" xfId="13135" xr:uid="{35FEE4B3-836F-4F9E-9143-C316473FB6F6}"/>
    <cellStyle name="Normal 10 8 4" xfId="2310" xr:uid="{00000000-0005-0000-0000-000052030000}"/>
    <cellStyle name="Normal 10 8 4 2" xfId="7437" xr:uid="{8FF68166-9F49-494D-8462-25DE2B08EE2E}"/>
    <cellStyle name="Normal 10 8 4 2 2" xfId="26886" xr:uid="{4669CDC5-AE32-433E-B6A4-3AE4679915BE}"/>
    <cellStyle name="Normal 10 8 4 2 3" xfId="17817" xr:uid="{70364681-6142-4D63-B7DE-0F5B7101ADAD}"/>
    <cellStyle name="Normal 10 8 4 3" xfId="10270" xr:uid="{488C0532-C5F5-45E2-B7BD-5CA7C011EA91}"/>
    <cellStyle name="Normal 10 8 4 3 2" xfId="20650" xr:uid="{30FDD3FA-02F4-47DB-8A7A-CAC4633D2432}"/>
    <cellStyle name="Normal 10 8 4 4" xfId="24217" xr:uid="{5EFFEEF8-FFC8-4640-85FA-258239ACB54A}"/>
    <cellStyle name="Normal 10 8 4 5" xfId="14984" xr:uid="{C9A74A77-D189-4A5F-BE8B-C46B08914AE5}"/>
    <cellStyle name="Normal 10 8 5" xfId="3911" xr:uid="{C8F123DD-E0F6-4353-820B-E926F9972A75}"/>
    <cellStyle name="Normal 10 8 5 2" xfId="8743" xr:uid="{8F970CBC-8B8E-4BE5-91D5-B32D299E0C52}"/>
    <cellStyle name="Normal 10 8 5 2 2" xfId="28971" xr:uid="{1B312749-DA4D-4BFD-8951-FB227F931A60}"/>
    <cellStyle name="Normal 10 8 5 2 3" xfId="19123" xr:uid="{F076B2C6-4BA3-4F4A-9744-89DC8E5F2DA0}"/>
    <cellStyle name="Normal 10 8 5 3" xfId="11576" xr:uid="{DAE36C14-F7EF-42EC-9DDD-DA03FD75FAFE}"/>
    <cellStyle name="Normal 10 8 5 3 2" xfId="21956" xr:uid="{D7DADB29-3C49-4D5F-B11D-4483FA22B25D}"/>
    <cellStyle name="Normal 10 8 5 4" xfId="23051" xr:uid="{6A8155D8-4B40-41BD-8C49-098456DFD963}"/>
    <cellStyle name="Normal 10 8 5 5" xfId="16290" xr:uid="{02F3164E-78E2-46D4-9BA6-C9EC3EA0CA17}"/>
    <cellStyle name="Normal 10 8 6" xfId="5014" xr:uid="{73290ACF-874E-4463-BF29-35BF3C392A42}"/>
    <cellStyle name="Normal 10 8 6 2" xfId="27013" xr:uid="{05E55131-60F5-414F-90BD-5809515F18DE}"/>
    <cellStyle name="Normal 10 8 6 3" xfId="28623" xr:uid="{FA43042F-556E-47EF-BE99-43541F3F04F3}"/>
    <cellStyle name="Normal 10 8 6 4" xfId="14309" xr:uid="{7A1DFDA4-BFFE-4316-976D-5C0000D69D46}"/>
    <cellStyle name="Normal 10 8 7" xfId="6762" xr:uid="{833A8830-F59C-4B79-94D7-4628C3C62663}"/>
    <cellStyle name="Normal 10 8 7 2" xfId="27920" xr:uid="{545609B8-E434-4CC6-8A8F-8B96C19D7E3D}"/>
    <cellStyle name="Normal 10 8 7 3" xfId="17142" xr:uid="{DB5D6570-175C-4332-8757-3BF2DA3031F1}"/>
    <cellStyle name="Normal 10 8 8" xfId="9595" xr:uid="{D3C09DE8-C693-446C-B052-83ABF954DF2A}"/>
    <cellStyle name="Normal 10 8 8 2" xfId="19975" xr:uid="{1C13563C-18B1-4DF8-ABE6-F35F41AFD964}"/>
    <cellStyle name="Normal 10 8 9" xfId="24297" xr:uid="{B603D7A7-04B1-4ED7-88ED-BFC0E0C71988}"/>
    <cellStyle name="Normal 10 9" xfId="657" xr:uid="{00000000-0005-0000-0000-00003D040000}"/>
    <cellStyle name="Normal 10 9 10" xfId="12535" xr:uid="{6A35C548-C03B-41DB-89F5-E67E3EC2B6B8}"/>
    <cellStyle name="Normal 10 9 2" xfId="658" xr:uid="{00000000-0005-0000-0000-00003E040000}"/>
    <cellStyle name="Normal 10 9 2 2" xfId="5018" xr:uid="{44EA2E7B-0E28-4354-ADFF-C1824D0A66F5}"/>
    <cellStyle name="Normal 10 9 2 2 2" xfId="25680" xr:uid="{49F5C2C5-B8A4-4A2F-B8EF-288E2B6DD99D}"/>
    <cellStyle name="Normal 10 9 2 2 3" xfId="28070" xr:uid="{C5C0F6E1-80A2-467C-8197-E34ABA307372}"/>
    <cellStyle name="Normal 10 9 2 2 4" xfId="14313" xr:uid="{BC7474D3-290D-4433-9889-54AF8D03D824}"/>
    <cellStyle name="Normal 10 9 2 3" xfId="6766" xr:uid="{35CE7DCA-172E-41D1-AEDF-D6BDD15EF4BE}"/>
    <cellStyle name="Normal 10 9 2 3 2" xfId="26056" xr:uid="{037D4F64-AFC1-4B88-8F04-59F028158B0E}"/>
    <cellStyle name="Normal 10 9 2 3 3" xfId="26707" xr:uid="{727E0F45-F15A-4771-A83B-58D00358145B}"/>
    <cellStyle name="Normal 10 9 2 3 4" xfId="17146" xr:uid="{BEBCC9DC-6C69-4362-8885-4504A4A3058D}"/>
    <cellStyle name="Normal 10 9 2 4" xfId="9599" xr:uid="{3012AD1B-DAF3-4034-8022-9E938CE83436}"/>
    <cellStyle name="Normal 10 9 2 4 2" xfId="29370" xr:uid="{332065EF-1C3C-48D9-8992-87DE9C467AFE}"/>
    <cellStyle name="Normal 10 9 2 4 3" xfId="19979" xr:uid="{42CEACA7-1BC8-4363-853A-DF1FCF5E462A}"/>
    <cellStyle name="Normal 10 9 2 5" xfId="24586" xr:uid="{9CAE7B6A-39D2-4C48-9EE7-84D4FD6E1A64}"/>
    <cellStyle name="Normal 10 9 2 6" xfId="13670" xr:uid="{9DEB3DFF-343C-40F6-A724-425256BF1796}"/>
    <cellStyle name="Normal 10 9 3" xfId="659" xr:uid="{00000000-0005-0000-0000-00003F040000}"/>
    <cellStyle name="Normal 10 9 3 2" xfId="2704" xr:uid="{00000000-0005-0000-0000-000058030000}"/>
    <cellStyle name="Normal 10 9 3 2 2" xfId="7828" xr:uid="{2BC96A01-13A6-43CF-9A41-B31CCAED71FF}"/>
    <cellStyle name="Normal 10 9 3 2 2 2" xfId="18208" xr:uid="{D0E5DF64-B356-420C-A17C-FC4B250E48FB}"/>
    <cellStyle name="Normal 10 9 3 2 3" xfId="10661" xr:uid="{109CB8A7-E0E7-403C-BF11-6492C60BA467}"/>
    <cellStyle name="Normal 10 9 3 2 3 2" xfId="21041" xr:uid="{CB50AAB3-2FDA-4AE0-BAAD-EE57FEBDB697}"/>
    <cellStyle name="Normal 10 9 3 2 4" xfId="27812" xr:uid="{7DB748C1-9AD9-4060-ABE2-5B42446CC4E2}"/>
    <cellStyle name="Normal 10 9 3 2 5" xfId="15375" xr:uid="{8A1082E3-E28F-4BA8-BE5A-701F36954EB8}"/>
    <cellStyle name="Normal 10 9 3 3" xfId="3627" xr:uid="{00000000-0005-0000-0000-00003F040000}"/>
    <cellStyle name="Normal 10 9 3 4" xfId="5019" xr:uid="{0C061EC0-651E-4DB0-B891-F07E2F1BDD54}"/>
    <cellStyle name="Normal 10 9 3 4 2" xfId="29763" xr:uid="{7DD32FFB-9842-4328-84E5-E9D8D2B0F68E}"/>
    <cellStyle name="Normal 10 9 3 5" xfId="25108" xr:uid="{A45BE94C-D0DC-47D2-B563-6A624B103F55}"/>
    <cellStyle name="Normal 10 9 3 6" xfId="13122" xr:uid="{C69776D5-8F20-4F3F-A364-1CB5A543619C}"/>
    <cellStyle name="Normal 10 9 4" xfId="2303" xr:uid="{00000000-0005-0000-0000-000056030000}"/>
    <cellStyle name="Normal 10 9 4 2" xfId="7430" xr:uid="{9EF342DE-D374-45F9-84AF-CFDBD2020EC2}"/>
    <cellStyle name="Normal 10 9 4 2 2" xfId="26516" xr:uid="{47B76C65-A14F-45B4-86BE-32651113DE28}"/>
    <cellStyle name="Normal 10 9 4 2 3" xfId="17810" xr:uid="{6A00B2B1-1E41-43BF-844E-E441F7A086EB}"/>
    <cellStyle name="Normal 10 9 4 3" xfId="10263" xr:uid="{682143A9-6192-47B4-93BA-0CB37927D3EE}"/>
    <cellStyle name="Normal 10 9 4 3 2" xfId="20643" xr:uid="{53B223BB-7E51-48BD-B152-655A411727BD}"/>
    <cellStyle name="Normal 10 9 4 4" xfId="24827" xr:uid="{4B75FB7A-6443-4AD5-A663-73E034A91ED2}"/>
    <cellStyle name="Normal 10 9 4 5" xfId="14977" xr:uid="{B9FD1D9C-4B85-4425-9107-F3FAA7C3292F}"/>
    <cellStyle name="Normal 10 9 5" xfId="3834" xr:uid="{38BEE9A2-138A-41C8-B897-26528965E9DC}"/>
    <cellStyle name="Normal 10 9 5 2" xfId="8667" xr:uid="{B1742B3F-F04A-46A7-9828-8E973F14E9E6}"/>
    <cellStyle name="Normal 10 9 5 2 2" xfId="19047" xr:uid="{12F12C3C-1009-41E4-BBFA-73E7EDC440C5}"/>
    <cellStyle name="Normal 10 9 5 3" xfId="11500" xr:uid="{A752D179-299D-4CED-84AC-43D333648C84}"/>
    <cellStyle name="Normal 10 9 5 3 2" xfId="21880" xr:uid="{CE83D025-6021-4861-A652-A8E895DDA20B}"/>
    <cellStyle name="Normal 10 9 5 4" xfId="24304" xr:uid="{7E973DDE-E521-4FF7-8B24-244FD6CEED26}"/>
    <cellStyle name="Normal 10 9 5 5" xfId="16214" xr:uid="{4CE5572E-57F1-406B-B8C2-60A4D9CDF3DA}"/>
    <cellStyle name="Normal 10 9 6" xfId="5017" xr:uid="{AEAAFD5F-4136-4B13-B97E-E1E6C09730CD}"/>
    <cellStyle name="Normal 10 9 6 2" xfId="14312" xr:uid="{4C8CA4C8-5764-4A18-B6E2-6CF1E28FDB22}"/>
    <cellStyle name="Normal 10 9 7" xfId="6765" xr:uid="{8784D988-4DCD-4478-948C-0E41BDC10F40}"/>
    <cellStyle name="Normal 10 9 7 2" xfId="17145" xr:uid="{25522DA6-EE50-4885-8B3B-D83433D1611A}"/>
    <cellStyle name="Normal 10 9 8" xfId="9598" xr:uid="{27AEA380-710C-4BDB-900B-A2D1A307B94E}"/>
    <cellStyle name="Normal 10 9 8 2" xfId="19978" xr:uid="{30E46A4B-4D08-4DB9-B09C-757CA4C06A5D}"/>
    <cellStyle name="Normal 10 9 9" xfId="23673" xr:uid="{85013132-E928-4914-B06F-88A658A30795}"/>
    <cellStyle name="Normal 11" xfId="660" xr:uid="{00000000-0005-0000-0000-000040040000}"/>
    <cellStyle name="Normal 11 10" xfId="3912" xr:uid="{B5FFDD0D-8E0B-4ED0-8A0D-4B8007D11A86}"/>
    <cellStyle name="Normal 11 10 2" xfId="8744" xr:uid="{AAB818BF-5CBB-4811-A7E4-A58D68CC5CE6}"/>
    <cellStyle name="Normal 11 10 2 2" xfId="19124" xr:uid="{C4FDB22F-4B32-4AFE-B1AC-B26D9CF0FEB6}"/>
    <cellStyle name="Normal 11 10 3" xfId="11577" xr:uid="{D8EDAFB7-A8BA-4FFF-91B2-6F2F30E36C13}"/>
    <cellStyle name="Normal 11 10 3 2" xfId="21957" xr:uid="{482897BE-7CE2-40D9-842C-3D6ACA578724}"/>
    <cellStyle name="Normal 11 10 4" xfId="27743" xr:uid="{34AA4C46-2A82-4BEC-A34F-A934DFD40F05}"/>
    <cellStyle name="Normal 11 10 5" xfId="16291" xr:uid="{D3184AC5-B09E-4D07-9B20-2FC93E3C3148}"/>
    <cellStyle name="Normal 11 11" xfId="5020" xr:uid="{4441E4E4-3C73-4FAC-9B9C-BDA790075A13}"/>
    <cellStyle name="Normal 11 11 2" xfId="14314" xr:uid="{646FA8FC-F484-45CF-B8FB-D6C592D859AF}"/>
    <cellStyle name="Normal 11 12" xfId="6767" xr:uid="{A351784F-7502-4117-838D-712C558F09FF}"/>
    <cellStyle name="Normal 11 12 2" xfId="17147" xr:uid="{2569FF26-C820-41A3-B9C6-C00588A74406}"/>
    <cellStyle name="Normal 11 13" xfId="9600" xr:uid="{A86FF662-0F53-4B38-8D1E-BE7AAF8E4A33}"/>
    <cellStyle name="Normal 11 13 2" xfId="19980" xr:uid="{0FC1EA5E-0F5F-486C-9AF6-605A65B49914}"/>
    <cellStyle name="Normal 11 14" xfId="22816" xr:uid="{5833387D-E9A9-4441-B9FE-4D9EAFAC98D4}"/>
    <cellStyle name="Normal 11 15" xfId="12489" xr:uid="{7EFC5989-DA7E-48B8-880F-CC6997E49A5D}"/>
    <cellStyle name="Normal 11 2" xfId="661" xr:uid="{00000000-0005-0000-0000-000041040000}"/>
    <cellStyle name="Normal 11 2 10" xfId="12544" xr:uid="{7E869A50-9584-4C5E-9D24-F234CDB98485}"/>
    <cellStyle name="Normal 11 2 2" xfId="662" xr:uid="{00000000-0005-0000-0000-000042040000}"/>
    <cellStyle name="Normal 11 2 2 2" xfId="663" xr:uid="{00000000-0005-0000-0000-000043040000}"/>
    <cellStyle name="Normal 11 2 2 2 2" xfId="5023" xr:uid="{BA8DA40D-765F-4216-82AB-BCD7EFE51A86}"/>
    <cellStyle name="Normal 11 2 2 2 2 2" xfId="26768" xr:uid="{D7BC8985-AC76-484A-83F1-F401BDDEC26E}"/>
    <cellStyle name="Normal 11 2 2 2 2 3" xfId="26094" xr:uid="{395AE3D6-859A-4CE7-A280-6E488F1674D3}"/>
    <cellStyle name="Normal 11 2 2 2 2 4" xfId="14317" xr:uid="{B2FC0D89-6FFE-420A-BBC4-6244EB26879D}"/>
    <cellStyle name="Normal 11 2 2 2 3" xfId="6770" xr:uid="{6ED8C70E-7C6C-4CA0-891E-0EEECA17AA0B}"/>
    <cellStyle name="Normal 11 2 2 2 3 2" xfId="27562" xr:uid="{094EEDDA-A4DD-4F1C-ABB6-2BE7049EC4E0}"/>
    <cellStyle name="Normal 11 2 2 2 3 3" xfId="17150" xr:uid="{6439F4BB-E5F4-4187-B455-B2E1C3FE540A}"/>
    <cellStyle name="Normal 11 2 2 2 4" xfId="9603" xr:uid="{18713007-5CA2-4DE3-A579-91CDBA2B003D}"/>
    <cellStyle name="Normal 11 2 2 2 4 2" xfId="19983" xr:uid="{B954F003-7930-465D-BCF0-331C99E7F348}"/>
    <cellStyle name="Normal 11 2 2 2 5" xfId="22839" xr:uid="{71469C86-025B-4C88-9D43-019C15117EF9}"/>
    <cellStyle name="Normal 11 2 2 2 6" xfId="13400" xr:uid="{86A143AF-F29F-4F80-B659-86F5E63994C2}"/>
    <cellStyle name="Normal 11 2 2 3" xfId="5022" xr:uid="{3666E523-EAB3-4F61-8F2A-1ED85699C265}"/>
    <cellStyle name="Normal 11 2 2 3 2" xfId="25104" xr:uid="{A78CBC4B-639F-4CB4-8708-3B4C0F09661D}"/>
    <cellStyle name="Normal 11 2 2 3 3" xfId="28021" xr:uid="{429137E1-1FD7-4D02-BE96-8AE50CA8DCE0}"/>
    <cellStyle name="Normal 11 2 2 3 4" xfId="14316" xr:uid="{92DA86C5-C158-4A16-B7A1-8B534FB7D785}"/>
    <cellStyle name="Normal 11 2 2 4" xfId="6769" xr:uid="{E0CD5663-441D-498F-A2EB-60988238896E}"/>
    <cellStyle name="Normal 11 2 2 4 2" xfId="23149" xr:uid="{B44FB618-BE3C-4955-9D18-97BD37EE7801}"/>
    <cellStyle name="Normal 11 2 2 4 3" xfId="26286" xr:uid="{32FF9B93-DE82-4AF8-A8A0-FB357E510D26}"/>
    <cellStyle name="Normal 11 2 2 4 4" xfId="17149" xr:uid="{A617F348-0250-40A7-9E68-6603C4F1233F}"/>
    <cellStyle name="Normal 11 2 2 5" xfId="9602" xr:uid="{669B17C0-DD9D-485B-8A13-678C00CFD102}"/>
    <cellStyle name="Normal 11 2 2 5 2" xfId="29371" xr:uid="{5BED36D4-72D3-43BB-A326-B56F2A7DB586}"/>
    <cellStyle name="Normal 11 2 2 5 3" xfId="19982" xr:uid="{04AF60EA-E3B2-4C0D-888A-5643CF5F053A}"/>
    <cellStyle name="Normal 11 2 2 6" xfId="24037" xr:uid="{2A976BB5-7227-426B-BAF5-710F9FB7AD66}"/>
    <cellStyle name="Normal 11 2 2 7" xfId="12702" xr:uid="{B9B44B2F-09F4-4F5A-81A4-A363C3B08CD8}"/>
    <cellStyle name="Normal 11 2 3" xfId="664" xr:uid="{00000000-0005-0000-0000-000044040000}"/>
    <cellStyle name="Normal 11 2 3 2" xfId="5024" xr:uid="{8D7B7765-0EE9-4AB0-9533-6D02F1D32CA6}"/>
    <cellStyle name="Normal 11 2 3 2 2" xfId="24061" xr:uid="{13EE7752-BAC5-4761-8D52-865BD1687F8B}"/>
    <cellStyle name="Normal 11 2 3 2 3" xfId="26423" xr:uid="{3F65E947-7EC7-4CA6-9FA9-31FBAAC4DB31}"/>
    <cellStyle name="Normal 11 2 3 2 4" xfId="14318" xr:uid="{36110C57-00AC-439B-9109-7B28C2CE2368}"/>
    <cellStyle name="Normal 11 2 3 3" xfId="6771" xr:uid="{D2360609-4E98-41CE-9402-047DAEBF7659}"/>
    <cellStyle name="Normal 11 2 3 3 2" xfId="25745" xr:uid="{9BF657A4-76E3-4294-96AC-9699E9AD370A}"/>
    <cellStyle name="Normal 11 2 3 3 3" xfId="28561" xr:uid="{5B8552F4-CAA9-45AB-A23A-F3B977DEA90C}"/>
    <cellStyle name="Normal 11 2 3 3 4" xfId="17151" xr:uid="{1EE0F6BE-5908-4A06-8918-BCBC0962A927}"/>
    <cellStyle name="Normal 11 2 3 4" xfId="9604" xr:uid="{E227C0A7-82F8-433F-AAF0-F42C79778371}"/>
    <cellStyle name="Normal 11 2 3 4 2" xfId="29372" xr:uid="{47494459-9E4E-4E1E-9967-DF12DF0B497D}"/>
    <cellStyle name="Normal 11 2 3 4 3" xfId="19984" xr:uid="{FC34B077-EBC7-4E7B-B96A-5617E40A1C2B}"/>
    <cellStyle name="Normal 11 2 3 5" xfId="25354" xr:uid="{2C1C60BF-0ED5-4A71-A86B-258F3212A8ED}"/>
    <cellStyle name="Normal 11 2 3 6" xfId="13137" xr:uid="{CE0F4D07-EED5-46F9-80EE-7ECBB432934E}"/>
    <cellStyle name="Normal 11 2 4" xfId="665" xr:uid="{00000000-0005-0000-0000-000045040000}"/>
    <cellStyle name="Normal 11 2 4 2" xfId="6772" xr:uid="{6FC13055-6C37-4A68-84C0-0EF1382DF28E}"/>
    <cellStyle name="Normal 11 2 4 2 2" xfId="27255" xr:uid="{41EC3C82-FA1C-4CB9-A3E7-F65B4905A12C}"/>
    <cellStyle name="Normal 11 2 4 2 3" xfId="17152" xr:uid="{2AEBD2DB-F0C3-47CB-BEF5-8D3B2C03CCC4}"/>
    <cellStyle name="Normal 11 2 4 3" xfId="9605" xr:uid="{149F13F6-B3CB-4D97-A0CE-2FFA9F125BEF}"/>
    <cellStyle name="Normal 11 2 4 3 2" xfId="19985" xr:uid="{05C9874B-CE67-4883-ABF1-BF3E014ED98B}"/>
    <cellStyle name="Normal 11 2 4 4" xfId="24291" xr:uid="{7EA0A519-3A89-48B0-9F76-76FA7FC64127}"/>
    <cellStyle name="Normal 11 2 4 5" xfId="14319" xr:uid="{3B4D1103-8FD6-4B6F-A67D-2616A7686505}"/>
    <cellStyle name="Normal 11 2 5" xfId="3913" xr:uid="{6D6FC8A0-19C3-4AFB-B0F3-1A70299C8861}"/>
    <cellStyle name="Normal 11 2 5 2" xfId="8745" xr:uid="{F42E2E87-920C-451F-A729-A8A289DF4DA6}"/>
    <cellStyle name="Normal 11 2 5 2 2" xfId="28972" xr:uid="{54456655-4F9A-48B2-BDC1-89B46144FB14}"/>
    <cellStyle name="Normal 11 2 5 2 3" xfId="19125" xr:uid="{65BFA062-C9FB-4635-A3E3-75513F96D177}"/>
    <cellStyle name="Normal 11 2 5 3" xfId="11578" xr:uid="{1B5C27D1-9672-4C2A-AFF7-0103D9DCCFF8}"/>
    <cellStyle name="Normal 11 2 5 3 2" xfId="21958" xr:uid="{D4500874-26D1-47F2-BA91-E45F7B7C840F}"/>
    <cellStyle name="Normal 11 2 5 4" xfId="25611" xr:uid="{FF225065-C54F-40C4-9707-1FAC0F1087E9}"/>
    <cellStyle name="Normal 11 2 5 5" xfId="16292" xr:uid="{93EDE843-9A22-4B3F-A14C-23A596433670}"/>
    <cellStyle name="Normal 11 2 6" xfId="5021" xr:uid="{3D522979-40D5-4A0D-812B-B82FFA87AAE4}"/>
    <cellStyle name="Normal 11 2 6 2" xfId="25734" xr:uid="{A09E37DF-F035-4BCA-A2E3-7A1295B00C72}"/>
    <cellStyle name="Normal 11 2 6 3" xfId="26554" xr:uid="{2C88A89D-BE01-464B-ACA7-6C72CCE9D11C}"/>
    <cellStyle name="Normal 11 2 6 4" xfId="14315" xr:uid="{7644D493-7267-4E52-AE60-1BA38E58EDDC}"/>
    <cellStyle name="Normal 11 2 7" xfId="6768" xr:uid="{41A70720-8E2A-42FE-9FBA-A60213032968}"/>
    <cellStyle name="Normal 11 2 7 2" xfId="27774" xr:uid="{ECB8DF8A-84B3-4F5D-B320-3B309D58FA40}"/>
    <cellStyle name="Normal 11 2 7 3" xfId="17148" xr:uid="{D41CF98A-C869-4219-9D61-63C9438080EF}"/>
    <cellStyle name="Normal 11 2 8" xfId="9601" xr:uid="{03680630-C21E-427F-A1D7-05E958DC8ADA}"/>
    <cellStyle name="Normal 11 2 8 2" xfId="19981" xr:uid="{8E89BE1B-ADF8-4A58-B216-FE5A5BCD1E3C}"/>
    <cellStyle name="Normal 11 2 9" xfId="23177" xr:uid="{81460E23-6EB1-49D8-A645-1A3E44E65310}"/>
    <cellStyle name="Normal 11 3" xfId="666" xr:uid="{00000000-0005-0000-0000-000046040000}"/>
    <cellStyle name="Normal 11 3 10" xfId="12545" xr:uid="{DE5CB4EC-3856-4404-8BD5-694F19EB3F2D}"/>
    <cellStyle name="Normal 11 3 2" xfId="667" xr:uid="{00000000-0005-0000-0000-000047040000}"/>
    <cellStyle name="Normal 11 3 2 2" xfId="668" xr:uid="{00000000-0005-0000-0000-000048040000}"/>
    <cellStyle name="Normal 11 3 2 2 2" xfId="5027" xr:uid="{C586F6EF-9902-4006-9902-EFBD3D1B3642}"/>
    <cellStyle name="Normal 11 3 2 2 2 2" xfId="26769" xr:uid="{0E88BB26-8DE8-4727-8EE1-C4104993574F}"/>
    <cellStyle name="Normal 11 3 2 2 2 3" xfId="26175" xr:uid="{9B686E4D-46C1-400F-BDB0-7E4DF50065AF}"/>
    <cellStyle name="Normal 11 3 2 2 2 4" xfId="14322" xr:uid="{4C7A75A4-55C7-4E8D-9CC7-EAF58D0D639A}"/>
    <cellStyle name="Normal 11 3 2 2 3" xfId="6775" xr:uid="{61E2EB25-B676-4750-8EF4-67A1701A3DF1}"/>
    <cellStyle name="Normal 11 3 2 2 3 2" xfId="27563" xr:uid="{9975980D-517F-4D31-8D2C-7D36363CCB32}"/>
    <cellStyle name="Normal 11 3 2 2 3 3" xfId="17155" xr:uid="{FB084660-5EC1-4824-888F-AAD9D6A5A50B}"/>
    <cellStyle name="Normal 11 3 2 2 4" xfId="9608" xr:uid="{B93F1DC8-F2EB-4222-9E05-D11416E9425E}"/>
    <cellStyle name="Normal 11 3 2 2 4 2" xfId="19988" xr:uid="{FA781ABD-CA61-4631-8DAF-3991ED4F265C}"/>
    <cellStyle name="Normal 11 3 2 2 5" xfId="24449" xr:uid="{DAC33619-D368-4550-A016-8622F25A9985}"/>
    <cellStyle name="Normal 11 3 2 2 6" xfId="13401" xr:uid="{D18452EE-469E-4F40-A03A-DF8D1F87B9CF}"/>
    <cellStyle name="Normal 11 3 2 3" xfId="5026" xr:uid="{DBAD4C82-4BF6-469F-81BD-0D549C5FFEAE}"/>
    <cellStyle name="Normal 11 3 2 3 2" xfId="23761" xr:uid="{EC0EF743-3D30-43D1-B983-4201625E7AD6}"/>
    <cellStyle name="Normal 11 3 2 3 3" xfId="28497" xr:uid="{8E1709E5-F404-41D5-B7E0-7AEA04AEB1FD}"/>
    <cellStyle name="Normal 11 3 2 3 4" xfId="14321" xr:uid="{5A480C38-8B8B-4B06-8B69-93FA2FF2396C}"/>
    <cellStyle name="Normal 11 3 2 4" xfId="6774" xr:uid="{05A750AD-AE05-48AD-B276-D9CA212BFE29}"/>
    <cellStyle name="Normal 11 3 2 4 2" xfId="24829" xr:uid="{0BBCF30A-9949-44A1-B8C4-E0C4D4D5D345}"/>
    <cellStyle name="Normal 11 3 2 4 3" xfId="28614" xr:uid="{C01ED12D-4FAB-49DF-A5F2-D3A87905D3BD}"/>
    <cellStyle name="Normal 11 3 2 4 4" xfId="17154" xr:uid="{3B0486EB-1E20-4ED3-A24E-DD6F37DF8F78}"/>
    <cellStyle name="Normal 11 3 2 5" xfId="9607" xr:uid="{549D58CD-3A88-48EC-9E8F-308ACBA6E02D}"/>
    <cellStyle name="Normal 11 3 2 5 2" xfId="29373" xr:uid="{EA46AE19-808A-4B5C-B068-F29641C577CC}"/>
    <cellStyle name="Normal 11 3 2 5 3" xfId="19987" xr:uid="{6B09AE4B-A9F8-4E59-AF75-B41B85C3F703}"/>
    <cellStyle name="Normal 11 3 2 6" xfId="23838" xr:uid="{27B6450B-2151-40CE-BF23-437819165869}"/>
    <cellStyle name="Normal 11 3 2 7" xfId="12703" xr:uid="{AEE0F9C2-DBED-4C83-9B30-1BFF1EF0E86D}"/>
    <cellStyle name="Normal 11 3 3" xfId="669" xr:uid="{00000000-0005-0000-0000-000049040000}"/>
    <cellStyle name="Normal 11 3 3 2" xfId="5028" xr:uid="{8C06DBC2-DDA8-4EF3-BD25-C5AA42C4564D}"/>
    <cellStyle name="Normal 11 3 3 2 2" xfId="26770" xr:uid="{A25B506B-BAF3-4505-8C8B-22FF2B6837ED}"/>
    <cellStyle name="Normal 11 3 3 2 3" xfId="28292" xr:uid="{CB6A426F-82A5-4260-A673-F81C3686242E}"/>
    <cellStyle name="Normal 11 3 3 2 4" xfId="14323" xr:uid="{0935CDD8-A7DB-4461-A014-80E9BEF715E7}"/>
    <cellStyle name="Normal 11 3 3 3" xfId="6776" xr:uid="{A41BC5D5-5123-4ED0-95F1-D9D160AC9C9D}"/>
    <cellStyle name="Normal 11 3 3 3 2" xfId="27564" xr:uid="{1A5F9BCC-B8AF-4809-8026-C15ADB9475A0}"/>
    <cellStyle name="Normal 11 3 3 3 3" xfId="26756" xr:uid="{477DA55A-367C-46B8-AC6D-106F743997AE}"/>
    <cellStyle name="Normal 11 3 3 3 4" xfId="17156" xr:uid="{93677684-FB0B-435D-A229-1C0AA2DA0D95}"/>
    <cellStyle name="Normal 11 3 3 4" xfId="9609" xr:uid="{6F0DFD3F-9895-4D8B-A8F5-981B36E0833D}"/>
    <cellStyle name="Normal 11 3 3 4 2" xfId="29374" xr:uid="{37D965CF-A197-4014-AFCA-5E70F1CD73C5}"/>
    <cellStyle name="Normal 11 3 3 4 3" xfId="19989" xr:uid="{296E0623-3297-40EC-93A6-E57B3F4A63A3}"/>
    <cellStyle name="Normal 11 3 3 5" xfId="24235" xr:uid="{0D851AD1-5272-4B55-9B36-BC31461895C4}"/>
    <cellStyle name="Normal 11 3 3 6" xfId="13138" xr:uid="{72F81136-ACE5-4FE5-A423-15E999396A2B}"/>
    <cellStyle name="Normal 11 3 4" xfId="670" xr:uid="{00000000-0005-0000-0000-00004A040000}"/>
    <cellStyle name="Normal 11 3 4 2" xfId="6777" xr:uid="{525E3984-2309-474D-8E61-2FBEDEDD798E}"/>
    <cellStyle name="Normal 11 3 4 2 2" xfId="27240" xr:uid="{18DF850A-9BB7-49F7-87DC-E6724D416728}"/>
    <cellStyle name="Normal 11 3 4 2 3" xfId="17157" xr:uid="{D4BEB83E-59B7-466C-B2C6-BE7ED1AC57D3}"/>
    <cellStyle name="Normal 11 3 4 3" xfId="9610" xr:uid="{7B93175C-3CC7-4031-B187-09D083BC8DD3}"/>
    <cellStyle name="Normal 11 3 4 3 2" xfId="19990" xr:uid="{EA99FA9B-4552-4798-981D-D2D03430BACB}"/>
    <cellStyle name="Normal 11 3 4 4" xfId="22882" xr:uid="{BA692C8E-869D-49A4-9FBB-086A65872992}"/>
    <cellStyle name="Normal 11 3 4 5" xfId="14324" xr:uid="{429B78E7-79ED-4010-8247-8AE18B06BFDD}"/>
    <cellStyle name="Normal 11 3 5" xfId="3914" xr:uid="{5F8D0651-3182-4A9E-AA1E-9C3AA1F77872}"/>
    <cellStyle name="Normal 11 3 5 2" xfId="8746" xr:uid="{1E1AD780-6E4E-4309-A722-2ECEAD03D09D}"/>
    <cellStyle name="Normal 11 3 5 2 2" xfId="28973" xr:uid="{30B45775-90E9-42E7-8B5C-46CCA9BAF7D7}"/>
    <cellStyle name="Normal 11 3 5 2 3" xfId="19126" xr:uid="{B67135CF-3284-4839-AAB7-7A6E3C0EBE03}"/>
    <cellStyle name="Normal 11 3 5 3" xfId="11579" xr:uid="{BD6BA976-0F9A-4F2C-90BB-CC1A607DED1A}"/>
    <cellStyle name="Normal 11 3 5 3 2" xfId="21959" xr:uid="{DE7A4E47-0D13-4BFE-8D85-77E6EBB294CC}"/>
    <cellStyle name="Normal 11 3 5 4" xfId="24000" xr:uid="{FC38D255-9A66-4C5C-B6F8-2FA9BE087CEF}"/>
    <cellStyle name="Normal 11 3 5 5" xfId="16293" xr:uid="{7DBADBA1-71E0-4C63-BF7C-8B98471971B0}"/>
    <cellStyle name="Normal 11 3 6" xfId="5025" xr:uid="{D4B640ED-396F-451B-B450-FED05EC40CCF}"/>
    <cellStyle name="Normal 11 3 6 2" xfId="23499" xr:uid="{45C3B587-B34B-4C0C-88D8-F99AF9F39D21}"/>
    <cellStyle name="Normal 11 3 6 3" xfId="27394" xr:uid="{D818418A-E729-4CFB-82CD-736FF1664127}"/>
    <cellStyle name="Normal 11 3 6 4" xfId="14320" xr:uid="{6A686EA7-3EC9-44F1-A330-0BA34D3C04DE}"/>
    <cellStyle name="Normal 11 3 7" xfId="6773" xr:uid="{AFE4D348-22E3-4EB0-8EB2-3C3195851085}"/>
    <cellStyle name="Normal 11 3 7 2" xfId="27385" xr:uid="{35B54A7C-0AE2-4961-8813-85FFE7E9F321}"/>
    <cellStyle name="Normal 11 3 7 3" xfId="17153" xr:uid="{E8A39245-1E46-4E1B-BEC6-4CE9E1F208E1}"/>
    <cellStyle name="Normal 11 3 8" xfId="9606" xr:uid="{E413EBD7-91A4-4C65-A0EC-EBF30833767A}"/>
    <cellStyle name="Normal 11 3 8 2" xfId="19986" xr:uid="{1B735CB8-671D-4E0E-B092-914FB5F16E02}"/>
    <cellStyle name="Normal 11 3 9" xfId="24661" xr:uid="{2AE20C54-B79E-4CDD-8E85-0E151CBDC13D}"/>
    <cellStyle name="Normal 11 4" xfId="671" xr:uid="{00000000-0005-0000-0000-00004B040000}"/>
    <cellStyle name="Normal 11 4 10" xfId="12546" xr:uid="{32DA3DB1-B217-4604-9AFD-0F53DC3D9D79}"/>
    <cellStyle name="Normal 11 4 2" xfId="672" xr:uid="{00000000-0005-0000-0000-00004C040000}"/>
    <cellStyle name="Normal 11 4 2 2" xfId="2895" xr:uid="{00000000-0005-0000-0000-000064030000}"/>
    <cellStyle name="Normal 11 4 2 2 2" xfId="6081" xr:uid="{638AB7AD-2EFD-4587-8170-B6C9ABC8A860}"/>
    <cellStyle name="Normal 11 4 2 2 2 2" xfId="27505" xr:uid="{44BCF25B-3303-491B-9398-AC74199A8FB7}"/>
    <cellStyle name="Normal 11 4 2 2 2 3" xfId="27959" xr:uid="{421CA5BC-66DE-4C11-8560-8085836A964F}"/>
    <cellStyle name="Normal 11 4 2 2 2 4" xfId="15559" xr:uid="{77D678A6-FB04-499A-8D50-6CC3EF7377B6}"/>
    <cellStyle name="Normal 11 4 2 2 3" xfId="8012" xr:uid="{92A64233-E5FA-4DF0-9033-18F2C8D20752}"/>
    <cellStyle name="Normal 11 4 2 2 3 2" xfId="27483" xr:uid="{A24A71F0-CF05-4172-B496-E2FD313B6CA9}"/>
    <cellStyle name="Normal 11 4 2 2 3 3" xfId="18392" xr:uid="{8535BAF6-E18C-4E47-A456-D14F8A6AAF7D}"/>
    <cellStyle name="Normal 11 4 2 2 4" xfId="10845" xr:uid="{0E33385C-032E-4B16-86D0-C2EC2609EB17}"/>
    <cellStyle name="Normal 11 4 2 2 4 2" xfId="21225" xr:uid="{0A965AF9-165C-4F2E-A797-A6545CDDAC86}"/>
    <cellStyle name="Normal 11 4 2 2 5" xfId="24842" xr:uid="{6C4EF4A7-F04B-40EB-B0CB-D2FB244C5B1D}"/>
    <cellStyle name="Normal 11 4 2 2 6" xfId="13402" xr:uid="{FF490721-9360-45FF-B598-4A6DEAEF1BD9}"/>
    <cellStyle name="Normal 11 4 2 3" xfId="5030" xr:uid="{09D41346-65F9-4754-8981-A6AE4D6D2B71}"/>
    <cellStyle name="Normal 11 4 2 3 2" xfId="23139" xr:uid="{A5B4D553-00F5-4278-A192-BCA5460DB1D2}"/>
    <cellStyle name="Normal 11 4 2 3 3" xfId="27656" xr:uid="{DA2178ED-C0B4-47E7-9A18-D04930947376}"/>
    <cellStyle name="Normal 11 4 2 3 4" xfId="14326" xr:uid="{8C3C65EE-A230-4AE1-A48F-8F19DD39C15D}"/>
    <cellStyle name="Normal 11 4 2 4" xfId="6779" xr:uid="{3FC43918-8A16-43A7-86EC-EF093A22A354}"/>
    <cellStyle name="Normal 11 4 2 4 2" xfId="26986" xr:uid="{F9C89338-8822-49FE-A0F9-344C1828451B}"/>
    <cellStyle name="Normal 11 4 2 4 3" xfId="28197" xr:uid="{CAFE39BD-9339-49FD-BE1D-24FC802D2383}"/>
    <cellStyle name="Normal 11 4 2 4 4" xfId="17159" xr:uid="{BE195126-BF42-46F0-80F9-B7BDBD2D837F}"/>
    <cellStyle name="Normal 11 4 2 5" xfId="9612" xr:uid="{FA3BF229-151C-4960-B5B6-9BD084993B34}"/>
    <cellStyle name="Normal 11 4 2 5 2" xfId="29375" xr:uid="{C66D6D37-59E4-46D1-9486-9A0AA0B9946A}"/>
    <cellStyle name="Normal 11 4 2 5 3" xfId="19992" xr:uid="{15262610-0F77-49C1-8B94-420F88791E14}"/>
    <cellStyle name="Normal 11 4 2 6" xfId="23281" xr:uid="{9B5595E7-9D85-47DE-A5FF-B00EA32836C6}"/>
    <cellStyle name="Normal 11 4 2 7" xfId="12704" xr:uid="{CE0D822D-5F48-4257-89C6-FAE62D7003F1}"/>
    <cellStyle name="Normal 11 4 3" xfId="673" xr:uid="{00000000-0005-0000-0000-00004D040000}"/>
    <cellStyle name="Normal 11 4 3 2" xfId="5031" xr:uid="{0C5810A7-7868-4A70-B763-EFD90EACFF69}"/>
    <cellStyle name="Normal 11 4 3 2 2" xfId="27264" xr:uid="{95ED38D0-6E85-4036-B35C-1751487878B3}"/>
    <cellStyle name="Normal 11 4 3 2 3" xfId="28068" xr:uid="{04B9A4C7-6478-42D6-90BF-88A3E2705691}"/>
    <cellStyle name="Normal 11 4 3 2 4" xfId="14327" xr:uid="{5C58E733-5A2F-4AD8-8A2A-8E8AFD15AB66}"/>
    <cellStyle name="Normal 11 4 3 3" xfId="6780" xr:uid="{D2ABF370-7D95-4DC2-9860-4CF5DB0775BE}"/>
    <cellStyle name="Normal 11 4 3 3 2" xfId="27796" xr:uid="{8DB23A2A-405D-4EF1-BDCA-91298B2F4FDA}"/>
    <cellStyle name="Normal 11 4 3 3 3" xfId="28405" xr:uid="{542C35E4-DE9B-4FD1-AC17-9798A51217D5}"/>
    <cellStyle name="Normal 11 4 3 3 4" xfId="17160" xr:uid="{69FE33AE-1816-4A43-89F9-3170E4FBBB41}"/>
    <cellStyle name="Normal 11 4 3 4" xfId="9613" xr:uid="{DC1B4FCE-FA02-4419-A0F4-7832434EF505}"/>
    <cellStyle name="Normal 11 4 3 4 2" xfId="29376" xr:uid="{1B44CD20-4F94-4165-8758-24170B523D18}"/>
    <cellStyle name="Normal 11 4 3 4 3" xfId="19993" xr:uid="{6EEE6ED3-74BF-4802-9021-5CF73EF5E5E3}"/>
    <cellStyle name="Normal 11 4 3 5" xfId="23338" xr:uid="{913A5553-8E2D-491A-9ECD-001DA73C9D57}"/>
    <cellStyle name="Normal 11 4 3 6" xfId="13139" xr:uid="{D9C8ABD3-EB57-455D-B81C-45325FB4E9B5}"/>
    <cellStyle name="Normal 11 4 4" xfId="2312" xr:uid="{00000000-0005-0000-0000-000062030000}"/>
    <cellStyle name="Normal 11 4 4 2" xfId="7439" xr:uid="{394811E4-217E-4816-8676-94FAE0589D3B}"/>
    <cellStyle name="Normal 11 4 4 2 2" xfId="26727" xr:uid="{1AF97864-D37D-4037-84D1-6CCD2AE37F6A}"/>
    <cellStyle name="Normal 11 4 4 2 3" xfId="17819" xr:uid="{22C4DDA3-0E64-4F06-8798-CE2CF1C14E38}"/>
    <cellStyle name="Normal 11 4 4 3" xfId="10272" xr:uid="{9A3D01F3-3A79-4FC6-B0B3-6124229E4D93}"/>
    <cellStyle name="Normal 11 4 4 3 2" xfId="20652" xr:uid="{C29B0363-002B-411E-895A-035368462CED}"/>
    <cellStyle name="Normal 11 4 4 4" xfId="25165" xr:uid="{D83C62A1-72F3-433C-BBC3-3EA1C796A097}"/>
    <cellStyle name="Normal 11 4 4 5" xfId="14986" xr:uid="{E5B598D3-FBC0-4B13-8358-920035AFF140}"/>
    <cellStyle name="Normal 11 4 5" xfId="3915" xr:uid="{9902BB13-0532-49D2-AEAD-792FC1809C68}"/>
    <cellStyle name="Normal 11 4 5 2" xfId="8747" xr:uid="{15F0FC37-5EC8-4DBB-AB36-1807EBF63018}"/>
    <cellStyle name="Normal 11 4 5 2 2" xfId="28974" xr:uid="{8CB43262-9F07-43E1-A748-EC554C77FA7B}"/>
    <cellStyle name="Normal 11 4 5 2 3" xfId="19127" xr:uid="{75928AAB-E63A-4E0D-B91B-1CB56A039DA7}"/>
    <cellStyle name="Normal 11 4 5 3" xfId="11580" xr:uid="{0405A663-ADD8-4A00-B9EC-955BAA456DF8}"/>
    <cellStyle name="Normal 11 4 5 3 2" xfId="21960" xr:uid="{23CC4FBC-7AC6-4FC7-BB7E-4EC14EF4FD8B}"/>
    <cellStyle name="Normal 11 4 5 4" xfId="23502" xr:uid="{CFD8BA40-1C3D-4CC8-8CB4-2F43131FAC8C}"/>
    <cellStyle name="Normal 11 4 5 5" xfId="16294" xr:uid="{608C74BC-40EF-43E7-8644-7C6CDFA9BA1E}"/>
    <cellStyle name="Normal 11 4 6" xfId="5029" xr:uid="{530B1860-0E38-4AB1-82D5-34D2D503466A}"/>
    <cellStyle name="Normal 11 4 6 2" xfId="26626" xr:uid="{6E4FFAB8-89DA-48A3-860E-AECD758CC5DF}"/>
    <cellStyle name="Normal 11 4 6 3" xfId="28682" xr:uid="{3FB66B60-3A9D-4335-8BCD-F245C49E3A54}"/>
    <cellStyle name="Normal 11 4 6 4" xfId="14325" xr:uid="{D3CE1157-80D7-4098-A91E-25BC0F82AE7C}"/>
    <cellStyle name="Normal 11 4 7" xfId="6778" xr:uid="{FA6FE495-F3FF-4302-943D-6B551539A985}"/>
    <cellStyle name="Normal 11 4 7 2" xfId="26818" xr:uid="{C8C05CDF-F846-41C0-A7BD-E6BF2BBE40CA}"/>
    <cellStyle name="Normal 11 4 7 3" xfId="17158" xr:uid="{C919DAC2-5ED6-4CA6-9C63-167B91DD9B7C}"/>
    <cellStyle name="Normal 11 4 8" xfId="9611" xr:uid="{E9EBDB79-4531-45D4-BD3C-274B2FF4B4C8}"/>
    <cellStyle name="Normal 11 4 8 2" xfId="19991" xr:uid="{FFA46CB1-C19C-4FD7-86AB-486C0515D668}"/>
    <cellStyle name="Normal 11 4 9" xfId="24257" xr:uid="{E8D0F19D-FDF9-43A5-91F0-731DE19A0A38}"/>
    <cellStyle name="Normal 11 5" xfId="674" xr:uid="{00000000-0005-0000-0000-00004E040000}"/>
    <cellStyle name="Normal 11 5 10" xfId="12543" xr:uid="{51AC1F11-C3FE-4EE9-8A11-26E03486E04E}"/>
    <cellStyle name="Normal 11 5 2" xfId="675" xr:uid="{00000000-0005-0000-0000-00004F040000}"/>
    <cellStyle name="Normal 11 5 2 2" xfId="5033" xr:uid="{2ECDA429-4EC8-4F67-98C9-7D876071CA03}"/>
    <cellStyle name="Normal 11 5 2 2 2" xfId="23180" xr:uid="{D6939B94-C692-4BBC-915C-45AE47A84439}"/>
    <cellStyle name="Normal 11 5 2 2 3" xfId="28361" xr:uid="{D36EC450-F19F-4975-AFB9-0B6FBC0C572B}"/>
    <cellStyle name="Normal 11 5 2 2 4" xfId="14329" xr:uid="{5D1E616E-3750-4D32-8DF1-D7426BDEB46B}"/>
    <cellStyle name="Normal 11 5 2 3" xfId="6782" xr:uid="{D1E164DC-1B11-469A-A7D5-A802A85B6DB3}"/>
    <cellStyle name="Normal 11 5 2 3 2" xfId="27566" xr:uid="{88109015-6CD9-4DC7-AE64-38E719ED4739}"/>
    <cellStyle name="Normal 11 5 2 3 3" xfId="28264" xr:uid="{0F2F7947-5A46-4A3D-8922-F710568EAD34}"/>
    <cellStyle name="Normal 11 5 2 3 4" xfId="17162" xr:uid="{D65AD02B-E74C-4006-B96B-120B8260D3AF}"/>
    <cellStyle name="Normal 11 5 2 4" xfId="9615" xr:uid="{E3B27907-6F21-42C4-BE25-292AEB6116F5}"/>
    <cellStyle name="Normal 11 5 2 4 2" xfId="29377" xr:uid="{88499F2D-8EDE-4595-B670-5C59F4C4079E}"/>
    <cellStyle name="Normal 11 5 2 4 3" xfId="19995" xr:uid="{A0AC8923-E63F-4815-87E4-1F847DC99337}"/>
    <cellStyle name="Normal 11 5 2 5" xfId="22898" xr:uid="{10AC2A4C-25B8-407B-86EB-D23AC8AE782F}"/>
    <cellStyle name="Normal 11 5 2 6" xfId="13671" xr:uid="{76BB1F48-F840-4163-B2ED-D67E928F6313}"/>
    <cellStyle name="Normal 11 5 3" xfId="2712" xr:uid="{00000000-0005-0000-0000-000068030000}"/>
    <cellStyle name="Normal 11 5 3 2" xfId="5930" xr:uid="{6F92EF33-8D36-4526-A477-9E3E38C0EF3D}"/>
    <cellStyle name="Normal 11 5 3 2 2" xfId="28483" xr:uid="{3D87EF29-19C2-41BB-8C2A-1F71A97B2050}"/>
    <cellStyle name="Normal 11 5 3 2 3" xfId="15383" xr:uid="{61F7D16C-D0BE-4935-AD5F-5C37E576F00C}"/>
    <cellStyle name="Normal 11 5 3 3" xfId="7836" xr:uid="{DC9D65AA-0A05-4438-B41F-99F031A1D619}"/>
    <cellStyle name="Normal 11 5 3 3 2" xfId="18216" xr:uid="{39276640-D55F-4F75-835D-12F838513141}"/>
    <cellStyle name="Normal 11 5 3 4" xfId="10669" xr:uid="{37F29275-441E-4E18-BABE-CF5B89C41A13}"/>
    <cellStyle name="Normal 11 5 3 4 2" xfId="21049" xr:uid="{5843CE77-DEA0-46CE-BA6D-3AA8FC5A9BC7}"/>
    <cellStyle name="Normal 11 5 3 5" xfId="24016" xr:uid="{4F462E06-2789-43B4-9538-4BFEF5954722}"/>
    <cellStyle name="Normal 11 5 3 6" xfId="13136" xr:uid="{99B4E794-325F-4CD6-91D4-ACCEC952CE5D}"/>
    <cellStyle name="Normal 11 5 4" xfId="2311" xr:uid="{00000000-0005-0000-0000-000066030000}"/>
    <cellStyle name="Normal 11 5 4 2" xfId="7438" xr:uid="{35B10574-9D4D-4578-AC4E-A61C69771504}"/>
    <cellStyle name="Normal 11 5 4 2 2" xfId="27377" xr:uid="{C8368EE2-DA1F-43DE-8F75-E476DF764D55}"/>
    <cellStyle name="Normal 11 5 4 2 3" xfId="17818" xr:uid="{419A3659-2A11-44E1-A28C-26C85944F939}"/>
    <cellStyle name="Normal 11 5 4 3" xfId="10271" xr:uid="{C8B48D61-49CA-4B57-9C8B-DBD170D7F774}"/>
    <cellStyle name="Normal 11 5 4 3 2" xfId="20651" xr:uid="{DCC9D1B5-17C8-42D9-BC5F-22A86B416D42}"/>
    <cellStyle name="Normal 11 5 4 4" xfId="25360" xr:uid="{5C49BD4A-9C02-47AF-9DA1-A08A087E6962}"/>
    <cellStyle name="Normal 11 5 4 5" xfId="14985" xr:uid="{A07DE548-936A-4CB8-94E7-52FA4E3A9589}"/>
    <cellStyle name="Normal 11 5 5" xfId="3838" xr:uid="{D19BC1C9-2E10-4B47-B0C8-B6F0346CE62D}"/>
    <cellStyle name="Normal 11 5 5 2" xfId="8671" xr:uid="{98449998-45F3-41E3-BEFC-C7A5CD274203}"/>
    <cellStyle name="Normal 11 5 5 2 2" xfId="19051" xr:uid="{D9DFE239-6AE4-49FD-91BC-4D8FE9CC916D}"/>
    <cellStyle name="Normal 11 5 5 3" xfId="11504" xr:uid="{ECB60C65-AE28-4FD2-A77A-C8F5F5E542F8}"/>
    <cellStyle name="Normal 11 5 5 3 2" xfId="21884" xr:uid="{D537F629-95BF-4A91-AE3A-8202DF7F1EAD}"/>
    <cellStyle name="Normal 11 5 5 4" xfId="26819" xr:uid="{1132127F-3DB5-46A5-BB43-6BCF4B34D10F}"/>
    <cellStyle name="Normal 11 5 5 5" xfId="16218" xr:uid="{7BA8269A-E710-4EEF-BE55-A3B6C7D256FA}"/>
    <cellStyle name="Normal 11 5 6" xfId="5032" xr:uid="{ACC57913-C41D-415C-AB56-B836E90863CC}"/>
    <cellStyle name="Normal 11 5 6 2" xfId="14328" xr:uid="{3918465B-9A15-4C3E-9B12-CCF9B5CA9EF1}"/>
    <cellStyle name="Normal 11 5 7" xfId="6781" xr:uid="{BA1E19AF-9C0A-4A8D-8781-6A9D8108365F}"/>
    <cellStyle name="Normal 11 5 7 2" xfId="17161" xr:uid="{8BE4348E-2A2B-4371-99E8-1FAAFC57962E}"/>
    <cellStyle name="Normal 11 5 8" xfId="9614" xr:uid="{1EF09A24-7522-4965-91FA-F627EED0F86E}"/>
    <cellStyle name="Normal 11 5 8 2" xfId="19994" xr:uid="{36C7FCF1-DF08-49D1-B277-C0EA1EF462A2}"/>
    <cellStyle name="Normal 11 5 9" xfId="23310" xr:uid="{0BB148A3-0364-4042-9D78-23888DA62354}"/>
    <cellStyle name="Normal 11 6" xfId="676" xr:uid="{00000000-0005-0000-0000-000050040000}"/>
    <cellStyle name="Normal 11 6 2" xfId="3144" xr:uid="{00000000-0005-0000-0000-00006A030000}"/>
    <cellStyle name="Normal 11 6 2 2" xfId="6202" xr:uid="{BD2FB26E-5A54-4702-8AD8-BF4594B190BE}"/>
    <cellStyle name="Normal 11 6 2 2 2" xfId="27434" xr:uid="{8411C2E7-6F5C-4B86-9ABF-BFF24311035C}"/>
    <cellStyle name="Normal 11 6 2 2 3" xfId="27279" xr:uid="{99477210-CFF4-4DA4-9107-C7EDD774EF58}"/>
    <cellStyle name="Normal 11 6 2 2 4" xfId="15771" xr:uid="{2A1554A1-6644-46C6-AD6B-A491CE4466C2}"/>
    <cellStyle name="Normal 11 6 2 3" xfId="8224" xr:uid="{1977EEAB-C78B-4F89-A0A2-57B4FE295A7A}"/>
    <cellStyle name="Normal 11 6 2 3 2" xfId="28869" xr:uid="{9AEE0E77-4E08-48C3-9C2F-5E9C4C8DCA98}"/>
    <cellStyle name="Normal 11 6 2 3 3" xfId="18604" xr:uid="{4FB95FB6-A6BC-4810-A27B-07F758FEBEF0}"/>
    <cellStyle name="Normal 11 6 2 4" xfId="11057" xr:uid="{5DC9A81C-8400-4BF9-B424-33BD0E155F50}"/>
    <cellStyle name="Normal 11 6 2 4 2" xfId="21437" xr:uid="{3245FFD4-9E08-459A-805A-681AC8FDAD7D}"/>
    <cellStyle name="Normal 11 6 2 5" xfId="24379" xr:uid="{9788469F-2D8A-4D77-A45D-F5DD89018255}"/>
    <cellStyle name="Normal 11 6 2 6" xfId="13672" xr:uid="{6D5378A5-9F6A-4DD9-88B5-A35EDAE7891B}"/>
    <cellStyle name="Normal 11 6 3" xfId="2860" xr:uid="{00000000-0005-0000-0000-00006B030000}"/>
    <cellStyle name="Normal 11 6 3 2" xfId="6073" xr:uid="{15DD6167-203B-433F-A9E3-2A16E6DED355}"/>
    <cellStyle name="Normal 11 6 3 2 2" xfId="26195" xr:uid="{4BEDC51B-725A-4593-9E6F-94F99D7F80AA}"/>
    <cellStyle name="Normal 11 6 3 2 3" xfId="15529" xr:uid="{49E981A8-79E2-4F5A-B95F-10B2AB8193C5}"/>
    <cellStyle name="Normal 11 6 3 3" xfId="7982" xr:uid="{08214E28-A72D-40B5-A0FF-BBC0FE4C1529}"/>
    <cellStyle name="Normal 11 6 3 3 2" xfId="18362" xr:uid="{43EB3EFD-E78F-4679-BBDC-835B346BDB3B}"/>
    <cellStyle name="Normal 11 6 3 4" xfId="10815" xr:uid="{A1CE415C-D7A7-430E-B35E-FA2D26E8C63C}"/>
    <cellStyle name="Normal 11 6 3 4 2" xfId="21195" xr:uid="{3E53748C-901F-4ABE-B0FB-05984115E6B7}"/>
    <cellStyle name="Normal 11 6 3 5" xfId="24151" xr:uid="{D95C5E7B-8D7F-4AFD-9FFC-363BC5D9368F}"/>
    <cellStyle name="Normal 11 6 3 6" xfId="13349" xr:uid="{A7160CAA-E05C-42CC-9C4E-7CF2940DD71A}"/>
    <cellStyle name="Normal 11 6 4" xfId="4151" xr:uid="{8897D64D-3888-4BB8-9522-58EB076CD29F}"/>
    <cellStyle name="Normal 11 6 4 2" xfId="8923" xr:uid="{34FD39BE-6E6B-4AD5-BEC0-389BB156B5B3}"/>
    <cellStyle name="Normal 11 6 4 2 2" xfId="29022" xr:uid="{96374AE3-3679-4035-B9B3-F79B3DA14166}"/>
    <cellStyle name="Normal 11 6 4 2 3" xfId="19303" xr:uid="{217AB037-360E-43AE-B0B0-259481AA9338}"/>
    <cellStyle name="Normal 11 6 4 3" xfId="11756" xr:uid="{A9DA5D51-E46E-4BCB-8481-C81DCA54B20A}"/>
    <cellStyle name="Normal 11 6 4 3 2" xfId="22136" xr:uid="{2FF41ADB-2ECD-4F50-AC3B-147B5FE36219}"/>
    <cellStyle name="Normal 11 6 4 4" xfId="28485" xr:uid="{75AA98EB-F151-4117-9127-C1275A9C0006}"/>
    <cellStyle name="Normal 11 6 4 5" xfId="16470" xr:uid="{078E3D01-56AA-4595-9FB7-B04864440EC3}"/>
    <cellStyle name="Normal 11 6 5" xfId="5034" xr:uid="{CC1A95E0-B1E7-46CF-AFFF-52BB857E64C8}"/>
    <cellStyle name="Normal 11 6 5 2" xfId="27490" xr:uid="{64B45BFB-1BBC-4084-97A0-74B6A5E9A3EA}"/>
    <cellStyle name="Normal 11 6 5 3" xfId="14330" xr:uid="{FA70D1E4-E891-43DE-A664-7C2EE46E6787}"/>
    <cellStyle name="Normal 11 6 6" xfId="6783" xr:uid="{7D48E33C-69FE-439E-942C-4531C77FC840}"/>
    <cellStyle name="Normal 11 6 6 2" xfId="17163" xr:uid="{C9D6E1D2-24A2-448A-B67A-2510BAAC2BC4}"/>
    <cellStyle name="Normal 11 6 7" xfId="9616" xr:uid="{D7C41B80-F05F-49AC-9D45-D2A58C8503A3}"/>
    <cellStyle name="Normal 11 6 7 2" xfId="19996" xr:uid="{B05B765F-6156-4216-9857-FFAFC4C46E29}"/>
    <cellStyle name="Normal 11 6 8" xfId="25570" xr:uid="{F67A65D7-3B24-4110-8BA4-D4600D14EC47}"/>
    <cellStyle name="Normal 11 6 9" xfId="12701" xr:uid="{7B8BA89E-E580-44A4-B170-94A6475269B6}"/>
    <cellStyle name="Normal 11 7" xfId="677" xr:uid="{00000000-0005-0000-0000-000051040000}"/>
    <cellStyle name="Normal 11 7 2" xfId="5035" xr:uid="{E2F2A623-6DC7-4ADF-87D8-C8404433EF29}"/>
    <cellStyle name="Normal 11 7 2 2" xfId="24300" xr:uid="{6658F537-39AE-4CEA-A705-BFA760AE7921}"/>
    <cellStyle name="Normal 11 7 2 3" xfId="28288" xr:uid="{4AF7F0B1-F341-4D19-B61E-35484FCA54DA}"/>
    <cellStyle name="Normal 11 7 2 4" xfId="14331" xr:uid="{172FED5F-EF95-4CE1-895E-131F5BFE53E3}"/>
    <cellStyle name="Normal 11 7 3" xfId="6784" xr:uid="{C70B7F4A-CFDA-408D-8E8C-60D74F6957C8}"/>
    <cellStyle name="Normal 11 7 3 2" xfId="26916" xr:uid="{45EE320C-490B-472A-84F1-B3CD9D7A21FE}"/>
    <cellStyle name="Normal 11 7 3 3" xfId="17164" xr:uid="{DA37AFFF-3F63-4AF7-BA68-6F52E5231E45}"/>
    <cellStyle name="Normal 11 7 4" xfId="9617" xr:uid="{207D58B0-82A5-4E81-BBD0-2A00B8F9B192}"/>
    <cellStyle name="Normal 11 7 4 2" xfId="19997" xr:uid="{217F3421-304B-4632-AAD6-496D87CB8017}"/>
    <cellStyle name="Normal 11 7 5" xfId="24074" xr:uid="{17114C85-D6E0-4CA6-8C08-BE54408EB7E6}"/>
    <cellStyle name="Normal 11 7 6" xfId="13399" xr:uid="{FA874369-E5D4-4170-94AB-236BD918FFB8}"/>
    <cellStyle name="Normal 11 8" xfId="2652" xr:uid="{00000000-0005-0000-0000-00006D030000}"/>
    <cellStyle name="Normal 11 8 2" xfId="5914" xr:uid="{3C16B3C4-9BA2-4BA5-B56C-569FDC9C4593}"/>
    <cellStyle name="Normal 11 8 2 2" xfId="26112" xr:uid="{54BF3F3F-E486-4A98-8F86-41E336AFA9FE}"/>
    <cellStyle name="Normal 11 8 2 3" xfId="15324" xr:uid="{C9968FD0-A6FD-4FFC-8DD2-8D5D8F8B13DB}"/>
    <cellStyle name="Normal 11 8 3" xfId="7777" xr:uid="{1CBB693E-D222-4711-9277-F48DC820F811}"/>
    <cellStyle name="Normal 11 8 3 2" xfId="18157" xr:uid="{695EB2FB-8162-4F8F-AB9B-77C49AC9BC6D}"/>
    <cellStyle name="Normal 11 8 4" xfId="10610" xr:uid="{9DDBDCA2-A42D-46D7-A65A-9B5B5F7571DF}"/>
    <cellStyle name="Normal 11 8 4 2" xfId="20990" xr:uid="{E64107D0-E411-4EED-ABAC-042DFC620510}"/>
    <cellStyle name="Normal 11 8 5" xfId="24149" xr:uid="{DE3B9CCD-AB2F-43CC-8B21-43E9D3C24ECA}"/>
    <cellStyle name="Normal 11 8 6" xfId="13054" xr:uid="{683EF287-66DA-4C6E-89BD-CBED583B0E34}"/>
    <cellStyle name="Normal 11 9" xfId="2257" xr:uid="{00000000-0005-0000-0000-000059030000}"/>
    <cellStyle name="Normal 11 9 2" xfId="7384" xr:uid="{CC45CD05-6C38-4C8F-969D-40CD46DD4EC2}"/>
    <cellStyle name="Normal 11 9 2 2" xfId="27281" xr:uid="{72E147AB-D952-44EA-AF13-327D60A7B6A6}"/>
    <cellStyle name="Normal 11 9 2 3" xfId="17764" xr:uid="{8A41127B-A9DB-421D-8BAB-419AD756C79D}"/>
    <cellStyle name="Normal 11 9 3" xfId="10217" xr:uid="{1EAA9FB2-92CE-410F-B029-E2AE91B18BE7}"/>
    <cellStyle name="Normal 11 9 3 2" xfId="20597" xr:uid="{4321BE4B-2DA1-492D-8447-49E3C6028460}"/>
    <cellStyle name="Normal 11 9 4" xfId="23173" xr:uid="{9FB7D291-3478-42A8-8F80-95239D39C086}"/>
    <cellStyle name="Normal 11 9 5" xfId="14931" xr:uid="{9FD45EBF-AC69-4791-830E-35A1B66B4468}"/>
    <cellStyle name="Normal 12" xfId="678" xr:uid="{00000000-0005-0000-0000-000052040000}"/>
    <cellStyle name="Normal 12 10" xfId="22966" xr:uid="{033343EA-8A5A-4D18-A061-28041EF0DCC6}"/>
    <cellStyle name="Normal 12 11" xfId="12497" xr:uid="{C76A44B9-FF9F-49AA-868F-89A514942165}"/>
    <cellStyle name="Normal 12 2" xfId="679" xr:uid="{00000000-0005-0000-0000-000053040000}"/>
    <cellStyle name="Normal 12 2 2" xfId="5037" xr:uid="{AD475A3E-73E0-4B12-B0FE-634B3B93A6DB}"/>
    <cellStyle name="Normal 12 2 2 2" xfId="25711" xr:uid="{7DEF7E45-F8D2-4063-B834-3C42CF35FB5A}"/>
    <cellStyle name="Normal 12 2 2 3" xfId="28325" xr:uid="{47B5D16A-CAC2-48DD-97F0-0C9E4E57B817}"/>
    <cellStyle name="Normal 12 2 2 4" xfId="14333" xr:uid="{073FA9A3-B4A4-40BF-82B1-D44419344B16}"/>
    <cellStyle name="Normal 12 2 3" xfId="6786" xr:uid="{7E55DEA3-BC79-4550-9BF7-EE947CFB9519}"/>
    <cellStyle name="Normal 12 2 3 2" xfId="26154" xr:uid="{81BE5766-15C6-4192-B29B-386BCB362BB7}"/>
    <cellStyle name="Normal 12 2 3 3" xfId="28619" xr:uid="{41EE9D90-22B5-4D91-B56D-7AEBE4D80B29}"/>
    <cellStyle name="Normal 12 2 3 4" xfId="17166" xr:uid="{EB77552A-3E39-4B3A-B257-4C2ECD7599FC}"/>
    <cellStyle name="Normal 12 2 4" xfId="9619" xr:uid="{F376DB83-EF64-4A8A-8A23-F57AF8F0224E}"/>
    <cellStyle name="Normal 12 2 4 2" xfId="29378" xr:uid="{16BF253E-C692-4009-9718-45A3A081B9C4}"/>
    <cellStyle name="Normal 12 2 4 3" xfId="19999" xr:uid="{C7955B86-9016-4C69-83B8-7A3A2A612F4F}"/>
    <cellStyle name="Normal 12 2 5" xfId="23085" xr:uid="{01633C0A-A72D-4EE4-9F1A-3DF12E369B3B}"/>
    <cellStyle name="Normal 12 2 6" xfId="13350" xr:uid="{04ADC0D9-B86A-46C2-99CE-0C892D77FB6D}"/>
    <cellStyle name="Normal 12 3" xfId="3145" xr:uid="{00000000-0005-0000-0000-000070030000}"/>
    <cellStyle name="Normal 12 3 2" xfId="6203" xr:uid="{7D022FC5-7870-45D9-8D59-60C6C14ADAA5}"/>
    <cellStyle name="Normal 12 3 2 2" xfId="22822" xr:uid="{A94978FC-D56E-43B3-9DC5-0274A2631273}"/>
    <cellStyle name="Normal 12 3 2 3" xfId="28692" xr:uid="{B751A062-B9D7-469D-A5F7-D39FB081053B}"/>
    <cellStyle name="Normal 12 3 2 4" xfId="15772" xr:uid="{12715E97-5114-4E2C-8FB6-DE55CB85D0A7}"/>
    <cellStyle name="Normal 12 3 3" xfId="8225" xr:uid="{280E29AF-96C5-490F-A35E-4FE1D8B8925E}"/>
    <cellStyle name="Normal 12 3 3 2" xfId="28870" xr:uid="{DB1364C7-AF5D-4030-A5A3-4EC5C448E437}"/>
    <cellStyle name="Normal 12 3 3 3" xfId="18605" xr:uid="{4A4433A0-54AB-4011-AC64-8F7A09961B7A}"/>
    <cellStyle name="Normal 12 3 4" xfId="11058" xr:uid="{967ED9CC-BE3E-49B9-B845-28C03999D68A}"/>
    <cellStyle name="Normal 12 3 4 2" xfId="21438" xr:uid="{709F180A-4DE2-4C8B-8544-6FE558FA0956}"/>
    <cellStyle name="Normal 12 3 5" xfId="23531" xr:uid="{D5234BF6-12FD-419A-8C41-7A9641DE3930}"/>
    <cellStyle name="Normal 12 3 6" xfId="13673" xr:uid="{0E151977-D1A2-40E0-AF8A-9538AD77A839}"/>
    <cellStyle name="Normal 12 4" xfId="2660" xr:uid="{00000000-0005-0000-0000-000071030000}"/>
    <cellStyle name="Normal 12 4 2" xfId="5920" xr:uid="{770C451C-813B-4FF8-B587-13F9DBD1EDDF}"/>
    <cellStyle name="Normal 12 4 2 2" xfId="26366" xr:uid="{A71634E2-0DF5-493D-84C0-FC73DA14EE97}"/>
    <cellStyle name="Normal 12 4 2 3" xfId="15332" xr:uid="{CC0B48EF-C0F2-4E06-A1BC-09A8A75F57FE}"/>
    <cellStyle name="Normal 12 4 3" xfId="7785" xr:uid="{BE42800C-35A8-4D46-A402-C7092A9B236B}"/>
    <cellStyle name="Normal 12 4 3 2" xfId="18165" xr:uid="{7B232A74-B0B6-4F4E-96AB-6D93C640B5A0}"/>
    <cellStyle name="Normal 12 4 4" xfId="10618" xr:uid="{FA08CA2A-FAAF-443C-9DDE-1D77E1DEA92C}"/>
    <cellStyle name="Normal 12 4 4 2" xfId="20998" xr:uid="{92F78D94-E3D1-471E-BEDA-A74745FCF85D}"/>
    <cellStyle name="Normal 12 4 5" xfId="23751" xr:uid="{DD1E9B09-6FEC-4C59-9677-7A102651FFEB}"/>
    <cellStyle name="Normal 12 4 6" xfId="13062" xr:uid="{A5C88BF8-7A2F-4C5B-A0D7-BBF24B97022B}"/>
    <cellStyle name="Normal 12 5" xfId="2265" xr:uid="{00000000-0005-0000-0000-00006E030000}"/>
    <cellStyle name="Normal 12 5 2" xfId="7392" xr:uid="{7E50454D-933B-4840-8B3F-BB52394ED944}"/>
    <cellStyle name="Normal 12 5 2 2" xfId="17772" xr:uid="{4048479F-63F7-41DF-BC82-7A11D85C922E}"/>
    <cellStyle name="Normal 12 5 3" xfId="10225" xr:uid="{F12FA1EC-A2E7-45E9-BE43-2774C2E1BC84}"/>
    <cellStyle name="Normal 12 5 3 2" xfId="20605" xr:uid="{B9D70D8E-2672-4BF9-9869-6734F15C2519}"/>
    <cellStyle name="Normal 12 5 4" xfId="24478" xr:uid="{DFAA973F-326E-446E-A2AD-301ABEE1A675}"/>
    <cellStyle name="Normal 12 5 5" xfId="14939" xr:uid="{10721356-729C-4D58-94C5-73C19FEC5DA1}"/>
    <cellStyle name="Normal 12 6" xfId="3788" xr:uid="{FC5D471A-BA1A-4CEB-A00A-3C532FA45458}"/>
    <cellStyle name="Normal 12 6 2" xfId="8627" xr:uid="{4A058FC5-A2EB-4011-AFB4-00F15F2B6912}"/>
    <cellStyle name="Normal 12 6 2 2" xfId="19007" xr:uid="{317FE9FD-0925-4241-B2DD-16B933DBA824}"/>
    <cellStyle name="Normal 12 6 3" xfId="11460" xr:uid="{F70DC20A-4CB9-48B4-9B61-85C555A8C8E9}"/>
    <cellStyle name="Normal 12 6 3 2" xfId="21840" xr:uid="{0810842A-5B40-4B7C-9C40-6719AEEE95F9}"/>
    <cellStyle name="Normal 12 6 4" xfId="16174" xr:uid="{5BB47EA7-B128-4837-9360-E10735DAAB63}"/>
    <cellStyle name="Normal 12 7" xfId="5036" xr:uid="{D8E44DB6-B01F-4F4D-BD68-0CD5A36983BA}"/>
    <cellStyle name="Normal 12 7 2" xfId="14332" xr:uid="{8BB7854B-15D0-42A0-B9E8-58D48B1E44D2}"/>
    <cellStyle name="Normal 12 8" xfId="6785" xr:uid="{A16B3C71-8F9F-450E-843E-AC7EFF0240D8}"/>
    <cellStyle name="Normal 12 8 2" xfId="17165" xr:uid="{B73FF3CB-5A5C-4E83-9F3D-74B341F1AA0B}"/>
    <cellStyle name="Normal 12 9" xfId="9618" xr:uid="{1F8F4189-B832-4E1E-A1D8-D39FD28B04F1}"/>
    <cellStyle name="Normal 12 9 2" xfId="19998" xr:uid="{8DD72BD7-34D7-44AA-991F-BA6B4ED22B16}"/>
    <cellStyle name="Normal 13" xfId="680" xr:uid="{00000000-0005-0000-0000-000054040000}"/>
    <cellStyle name="Normal 13 2" xfId="2858" xr:uid="{00000000-0005-0000-0000-000073030000}"/>
    <cellStyle name="Normal 13 2 2" xfId="6071" xr:uid="{AA45E48B-09ED-4685-8AB6-AA6F639FBB2D}"/>
    <cellStyle name="Normal 13 2 2 2" xfId="27454" xr:uid="{0ECDDCD3-2C26-43D1-B28A-9066ED64A0C3}"/>
    <cellStyle name="Normal 13 2 2 3" xfId="15527" xr:uid="{5315A895-933C-4175-B1C5-5A178C13C8AC}"/>
    <cellStyle name="Normal 13 2 3" xfId="7980" xr:uid="{D6ED7299-EB16-4696-9CA3-92A77439F31C}"/>
    <cellStyle name="Normal 13 2 3 2" xfId="18360" xr:uid="{D5E1AFA7-D19D-42A0-9BA6-AB9511E67ADC}"/>
    <cellStyle name="Normal 13 2 4" xfId="10813" xr:uid="{A6E33D61-2B9E-43E3-8C2E-E87F8B37CAB6}"/>
    <cellStyle name="Normal 13 2 4 2" xfId="21193" xr:uid="{0F36D579-9F20-4F18-916E-96830EF010CE}"/>
    <cellStyle name="Normal 13 2 5" xfId="25077" xr:uid="{4FF1AE43-EA66-47B5-B73F-454B5E6A16AC}"/>
    <cellStyle name="Normal 13 2 6" xfId="13347" xr:uid="{D4F3D36C-A7FC-4FDC-AAE9-E1EEBC23B8B9}"/>
    <cellStyle name="Normal 13 3" xfId="5038" xr:uid="{5EF0DBC1-19E6-4D57-AA65-7566483BF4E3}"/>
    <cellStyle name="Normal 13 3 2" xfId="23888" xr:uid="{BAF24BDA-9EA4-4E49-9C2F-0A1B24FBA196}"/>
    <cellStyle name="Normal 13 3 3" xfId="14334" xr:uid="{9DE4D361-8895-4AF1-9B4A-485DAAF66D82}"/>
    <cellStyle name="Normal 13 3 4" xfId="30032" xr:uid="{A3EAF4AB-5115-481D-A447-9586BF9ECF1A}"/>
    <cellStyle name="Normal 13 4" xfId="6787" xr:uid="{E5B61214-23AE-4E08-9C32-6624FB8807D7}"/>
    <cellStyle name="Normal 13 4 2" xfId="24751" xr:uid="{30EAA314-B589-4A22-96C7-402013D2E5F1}"/>
    <cellStyle name="Normal 13 4 3" xfId="17167" xr:uid="{CD1AFCFF-8A29-40F4-BCB3-13A9938CCB65}"/>
    <cellStyle name="Normal 13 5" xfId="9620" xr:uid="{A64C81F3-8753-4787-8678-DA3C0B4E0D5D}"/>
    <cellStyle name="Normal 13 5 2" xfId="20000" xr:uid="{6AD10095-07EB-44EC-BF77-DAA26E917E4A}"/>
    <cellStyle name="Normal 13 6" xfId="24644" xr:uid="{C31D4092-6773-469F-B36E-534BE4E414D1}"/>
    <cellStyle name="Normal 13 7" xfId="12655" xr:uid="{8816A397-40EB-4D81-AB75-F4B738433536}"/>
    <cellStyle name="Normal 14" xfId="681" xr:uid="{00000000-0005-0000-0000-000055040000}"/>
    <cellStyle name="Normal 14 2" xfId="5039" xr:uid="{0D3D8E5F-1EDF-435C-B1B0-BD478797D276}"/>
    <cellStyle name="Normal 14 2 2" xfId="24479" xr:uid="{C034AB12-76B5-486A-9894-6A048BC7366A}"/>
    <cellStyle name="Normal 14 2 3" xfId="27543" xr:uid="{2A7A1040-187C-4B84-82AB-F3A4C14E60F4}"/>
    <cellStyle name="Normal 14 2 4" xfId="14335" xr:uid="{1F912A46-1F27-4E86-990F-1ED3312AE108}"/>
    <cellStyle name="Normal 14 3" xfId="6788" xr:uid="{F3711F9B-2A3C-4CD8-BBD7-40DE750693A8}"/>
    <cellStyle name="Normal 14 3 2" xfId="26277" xr:uid="{2E219A78-E01D-45C7-835F-4A082BBDE51C}"/>
    <cellStyle name="Normal 14 3 3" xfId="17168" xr:uid="{98E27F91-1457-4546-AA50-24A60B093E5D}"/>
    <cellStyle name="Normal 14 4" xfId="9621" xr:uid="{24ACE589-6F58-480C-A0A9-E0CCB13410CC}"/>
    <cellStyle name="Normal 14 4 2" xfId="20001" xr:uid="{34A16C81-10AF-4836-996D-F492EE7E1506}"/>
    <cellStyle name="Normal 14 5" xfId="24461" xr:uid="{B2C5D97A-D174-4AE7-8B7D-B2C708EFC8E7}"/>
    <cellStyle name="Normal 14 6" xfId="13353" xr:uid="{A6F71BD5-6E29-429D-86A0-A3FE750FA4A2}"/>
    <cellStyle name="Normal 15" xfId="2427" xr:uid="{00000000-0005-0000-0000-000075030000}"/>
    <cellStyle name="Normal 15 2" xfId="23096" xr:uid="{2C9AB8CE-D120-4791-BB69-A1D95A2CF072}"/>
    <cellStyle name="Normal 15 3" xfId="25235" xr:uid="{43C97933-000E-4EB9-ADD0-F68EC944A8A0}"/>
    <cellStyle name="Normal 15 4" xfId="29986" xr:uid="{4C44E769-B72D-47F8-BFD8-967FDABB778E}"/>
    <cellStyle name="Normal 16" xfId="2426" xr:uid="{00000000-0005-0000-0000-000076030000}"/>
    <cellStyle name="Normal 16 2" xfId="5726" xr:uid="{B477EC25-0A93-45EF-93C3-5F54D32200CD}"/>
    <cellStyle name="Normal 16 2 2" xfId="28320" xr:uid="{D5DCF4FC-BC09-4702-B3D6-AB3F7724FBFD}"/>
    <cellStyle name="Normal 16 2 3" xfId="15100" xr:uid="{29037CB6-2C9A-47AC-9730-FFD64DBF95FD}"/>
    <cellStyle name="Normal 16 3" xfId="7553" xr:uid="{63D701BD-ABDA-4964-8C51-6402DDBE271A}"/>
    <cellStyle name="Normal 16 3 2" xfId="17933" xr:uid="{9D219CFE-1969-42B2-A553-D5847A6DA9DD}"/>
    <cellStyle name="Normal 16 4" xfId="10386" xr:uid="{D2522661-93A0-4956-9697-D1730F5CFA20}"/>
    <cellStyle name="Normal 16 4 2" xfId="20766" xr:uid="{5137FD37-CDFD-4897-8D9B-C3DCFC154183}"/>
    <cellStyle name="Normal 16 5" xfId="25182" xr:uid="{7A977A69-078F-4B3B-A863-D178A5FF7356}"/>
    <cellStyle name="Normal 16 6" xfId="12813" xr:uid="{29E9BBF2-7804-4601-B0CA-D6862E03B065}"/>
    <cellStyle name="Normal 17" xfId="4846" xr:uid="{4EC3EDA1-0B49-4397-ACE6-F65BB86475E3}"/>
    <cellStyle name="Normal 17 2" xfId="26265" xr:uid="{F9058EFE-70AF-4C20-8F8B-416CE835CA40}"/>
    <cellStyle name="Normal 17 3" xfId="14134" xr:uid="{19AEF679-6457-4A98-AD6A-ED8181B653C8}"/>
    <cellStyle name="Normal 17 4" xfId="29614" xr:uid="{1408406F-0F3E-4B32-8FAF-E9953EA12EC1}"/>
    <cellStyle name="Normal 17 5" xfId="29589" xr:uid="{4ED93E39-21EF-4DCF-B005-6E3097EA06BD}"/>
    <cellStyle name="Normal 17 5 2" xfId="29641" xr:uid="{45B16796-CAAF-4DF6-B906-098BDC71E282}"/>
    <cellStyle name="Normal 17 5 2 2" xfId="30108" xr:uid="{F7E39ECD-4D10-4D07-8F21-75FAF9DEBFA7}"/>
    <cellStyle name="Normal 17 5 3" xfId="30383" xr:uid="{B45CE350-A162-4B94-B9BF-8DDA18EE9D32}"/>
    <cellStyle name="Normal 17 5 4" xfId="30370" xr:uid="{8603D28E-B236-4EC6-AE4B-CCA2E34ECDF2}"/>
    <cellStyle name="Normal 17 5 4 2" xfId="31709" xr:uid="{8378316B-0AEB-4628-8314-F5A160EE652A}"/>
    <cellStyle name="Normal 17 6" xfId="29639" xr:uid="{2615603F-F587-465C-9DB1-DFE5AAD13470}"/>
    <cellStyle name="Normal 17 6 2" xfId="30107" xr:uid="{1CE297B0-511C-45BD-82B6-9F5EFC6F4E9E}"/>
    <cellStyle name="Normal 17 7" xfId="30353" xr:uid="{B6AE06BD-E46D-4EF1-88E1-B52B46EEF606}"/>
    <cellStyle name="Normal 17 7 2" xfId="31693" xr:uid="{715E5696-15DC-46D7-B1F6-6B19405350CB}"/>
    <cellStyle name="Normal 18" xfId="6587" xr:uid="{41350291-B8D4-4B0F-BB97-B6A2FEFF55C8}"/>
    <cellStyle name="Normal 18 2" xfId="16967" xr:uid="{A08ADA9E-880A-423A-BC21-A77F0F152E4B}"/>
    <cellStyle name="Normal 19" xfId="9420" xr:uid="{EEFE1ADD-8068-4691-A806-69EFDD9F49C8}"/>
    <cellStyle name="Normal 19 2" xfId="19800" xr:uid="{B56B06F7-E066-401E-BD37-8901D45D37C2}"/>
    <cellStyle name="Normal 2" xfId="682" xr:uid="{00000000-0005-0000-0000-000056040000}"/>
    <cellStyle name="Normal 2 10" xfId="683" xr:uid="{00000000-0005-0000-0000-000057040000}"/>
    <cellStyle name="Normal 2 10 10" xfId="9622" xr:uid="{6A978DBD-1903-4566-A76F-D9BD2824005F}"/>
    <cellStyle name="Normal 2 10 10 2" xfId="20002" xr:uid="{FCAF2797-04A4-45F3-AAB4-4974094B7C05}"/>
    <cellStyle name="Normal 2 10 11" xfId="24310" xr:uid="{7CE40F8D-2C6C-40A0-827F-401595517E6B}"/>
    <cellStyle name="Normal 2 10 12" xfId="12547" xr:uid="{D8F2B4BC-75C0-46DD-AA3E-912AAFB27616}"/>
    <cellStyle name="Normal 2 10 2" xfId="684" xr:uid="{00000000-0005-0000-0000-000058040000}"/>
    <cellStyle name="Normal 2 10 2 10" xfId="12705" xr:uid="{03590174-D100-4823-9470-1F863032040F}"/>
    <cellStyle name="Normal 2 10 2 2" xfId="685" xr:uid="{00000000-0005-0000-0000-000059040000}"/>
    <cellStyle name="Normal 2 10 2 2 2" xfId="5042" xr:uid="{4B1D97E6-96DB-48FB-BE29-9C4A808EEAF1}"/>
    <cellStyle name="Normal 2 10 2 2 2 2" xfId="25028" xr:uid="{85EF3525-AC41-4E56-B053-2013675EAF5F}"/>
    <cellStyle name="Normal 2 10 2 2 2 3" xfId="27771" xr:uid="{E3908DE8-2AA8-4280-BAA0-A0384637A422}"/>
    <cellStyle name="Normal 2 10 2 2 2 4" xfId="14338" xr:uid="{715D0DB7-0BAC-4BB5-8734-41CF55C22CDC}"/>
    <cellStyle name="Normal 2 10 2 2 3" xfId="6791" xr:uid="{0E5A8F5D-0961-4D45-9D50-F9720832934F}"/>
    <cellStyle name="Normal 2 10 2 2 3 2" xfId="27570" xr:uid="{FC2BD4B1-3FF0-4C9B-B62C-30EB7E056146}"/>
    <cellStyle name="Normal 2 10 2 2 3 3" xfId="28315" xr:uid="{2E712B32-BDE8-415B-A965-6709DFF53A01}"/>
    <cellStyle name="Normal 2 10 2 2 3 4" xfId="17171" xr:uid="{7732C903-252A-4177-B4EE-01EA203637C3}"/>
    <cellStyle name="Normal 2 10 2 2 4" xfId="9624" xr:uid="{90E5D0CC-8E0F-4145-AD1C-7A6B585F163D}"/>
    <cellStyle name="Normal 2 10 2 2 4 2" xfId="29379" xr:uid="{48816090-0EC0-4318-9EF0-31208B402F94}"/>
    <cellStyle name="Normal 2 10 2 2 4 3" xfId="20004" xr:uid="{BAC9179B-5B3E-4B5E-946C-494A9C64BE30}"/>
    <cellStyle name="Normal 2 10 2 2 5" xfId="24023" xr:uid="{69D296D9-4E64-4349-A6C1-12380EBC0D27}"/>
    <cellStyle name="Normal 2 10 2 2 6" xfId="13674" xr:uid="{21AB60BC-1520-40B2-80EB-15E14175247D}"/>
    <cellStyle name="Normal 2 10 2 3" xfId="2713" xr:uid="{00000000-0005-0000-0000-00007B030000}"/>
    <cellStyle name="Normal 2 10 2 3 2" xfId="5931" xr:uid="{6F9B445A-F519-4F2B-841F-0828963C8272}"/>
    <cellStyle name="Normal 2 10 2 3 2 2" xfId="27658" xr:uid="{84CDA419-4F55-43FC-ADC1-410564068752}"/>
    <cellStyle name="Normal 2 10 2 3 2 3" xfId="15384" xr:uid="{4BF48A87-A58E-48C5-B237-DBBC0B37BCFF}"/>
    <cellStyle name="Normal 2 10 2 3 3" xfId="7837" xr:uid="{756D2142-0636-4E39-AA65-B82595E47ED9}"/>
    <cellStyle name="Normal 2 10 2 3 3 2" xfId="18217" xr:uid="{8974FC1F-3940-4551-8566-90BF8E1DBE46}"/>
    <cellStyle name="Normal 2 10 2 3 4" xfId="10670" xr:uid="{981C3D8B-0BC7-4C56-8B70-DF9DCC096F32}"/>
    <cellStyle name="Normal 2 10 2 3 4 2" xfId="21050" xr:uid="{04A75ED6-0273-48B9-957F-A9EF01D42227}"/>
    <cellStyle name="Normal 2 10 2 3 5" xfId="23046" xr:uid="{A8EBECA3-327C-48A7-853D-6A48EDFE396E}"/>
    <cellStyle name="Normal 2 10 2 3 6" xfId="13140" xr:uid="{C2DFDE86-C1D5-41D4-BE4E-0A9C42D6D918}"/>
    <cellStyle name="Normal 2 10 2 4" xfId="2421" xr:uid="{00000000-0005-0000-0000-000079030000}"/>
    <cellStyle name="Normal 2 10 2 4 2" xfId="7548" xr:uid="{3B36CAC2-FF81-448A-95FB-1AA5EF72530D}"/>
    <cellStyle name="Normal 2 10 2 4 2 2" xfId="27934" xr:uid="{D2FE575E-6C08-4270-98DA-54828BC91846}"/>
    <cellStyle name="Normal 2 10 2 4 2 3" xfId="17928" xr:uid="{F6D443BF-C32A-492D-865E-6B60716A332A}"/>
    <cellStyle name="Normal 2 10 2 4 3" xfId="10381" xr:uid="{78384D6C-1B9B-4ED5-A6E0-75FBD89CE93B}"/>
    <cellStyle name="Normal 2 10 2 4 3 2" xfId="20761" xr:uid="{B112BDC5-E73D-4943-A297-053DD2012967}"/>
    <cellStyle name="Normal 2 10 2 4 4" xfId="24925" xr:uid="{54163CFA-A981-416D-A52A-8376976FC0C9}"/>
    <cellStyle name="Normal 2 10 2 4 5" xfId="15095" xr:uid="{5725EBF2-79D5-45F0-9961-B3DD42B887C3}"/>
    <cellStyle name="Normal 2 10 2 5" xfId="3917" xr:uid="{BD5E7341-68BF-4756-8305-A435157C6732}"/>
    <cellStyle name="Normal 2 10 2 5 2" xfId="8749" xr:uid="{7215D1F5-0354-459D-8EC2-14DB0923EF4F}"/>
    <cellStyle name="Normal 2 10 2 5 2 2" xfId="19129" xr:uid="{1B946FF3-D8FF-49C9-8E18-EDA76F7B3291}"/>
    <cellStyle name="Normal 2 10 2 5 3" xfId="11582" xr:uid="{A2149190-495C-499F-817F-63A921074BCE}"/>
    <cellStyle name="Normal 2 10 2 5 3 2" xfId="21962" xr:uid="{CCB3DD2F-6369-4CCF-A0BB-9B6FD6A06564}"/>
    <cellStyle name="Normal 2 10 2 5 4" xfId="26100" xr:uid="{12B3E98C-809D-4A86-BBB9-BCD3ED4B0349}"/>
    <cellStyle name="Normal 2 10 2 5 5" xfId="16296" xr:uid="{12D5A544-ABFE-4F3E-BCE3-3E0259E3DDDD}"/>
    <cellStyle name="Normal 2 10 2 6" xfId="5041" xr:uid="{D5B2E7E1-955B-4DE0-AE72-078AEA147FA3}"/>
    <cellStyle name="Normal 2 10 2 6 2" xfId="14337" xr:uid="{B1481CA9-47DB-478D-B9E6-EDCB74F5F9FE}"/>
    <cellStyle name="Normal 2 10 2 7" xfId="6790" xr:uid="{836EDE06-7085-4C14-AD6D-C9F5F92FC2A3}"/>
    <cellStyle name="Normal 2 10 2 7 2" xfId="17170" xr:uid="{38C9EFBA-9DB9-48BD-96E0-0CB7D0C9787F}"/>
    <cellStyle name="Normal 2 10 2 8" xfId="9623" xr:uid="{B9D44309-A423-4CC3-8623-A597779FE67A}"/>
    <cellStyle name="Normal 2 10 2 8 2" xfId="20003" xr:uid="{D7D18A0B-24F2-45BA-8A57-C998D2A2B2F1}"/>
    <cellStyle name="Normal 2 10 2 9" xfId="23587" xr:uid="{8CE583E1-4E59-4591-9A6A-677E69EF0669}"/>
    <cellStyle name="Normal 2 10 3" xfId="686" xr:uid="{00000000-0005-0000-0000-00005A040000}"/>
    <cellStyle name="Normal 2 10 3 2" xfId="4450" xr:uid="{056BFCF5-1274-4918-A4DB-F87B2191CBDF}"/>
    <cellStyle name="Normal 2 10 3 2 2" xfId="9222" xr:uid="{050CFBA6-16B7-4853-A509-E414C781678D}"/>
    <cellStyle name="Normal 2 10 3 2 2 2" xfId="29215" xr:uid="{2BA3FFC7-FF5D-4274-8170-8C001DC032FF}"/>
    <cellStyle name="Normal 2 10 3 2 2 3" xfId="19602" xr:uid="{3F2C4159-088E-40FF-8CC1-40E4F01F2175}"/>
    <cellStyle name="Normal 2 10 3 2 3" xfId="12055" xr:uid="{1737CD57-5D2B-42D0-AF93-FA54A6266609}"/>
    <cellStyle name="Normal 2 10 3 2 3 2" xfId="22435" xr:uid="{92A273E8-584A-4750-B49B-6A439EE7CDCF}"/>
    <cellStyle name="Normal 2 10 3 2 4" xfId="25659" xr:uid="{939EA17D-5404-42BF-9BCE-F96FB7F08C8C}"/>
    <cellStyle name="Normal 2 10 3 2 5" xfId="16769" xr:uid="{5BD07587-E792-4E60-81B5-E88AF2F62CBA}"/>
    <cellStyle name="Normal 2 10 3 3" xfId="5043" xr:uid="{A07D5222-E95C-4645-B95C-D413E152A2E0}"/>
    <cellStyle name="Normal 2 10 3 3 2" xfId="24508" xr:uid="{E4FB581A-5B57-460F-9BFE-9BBB58D36D54}"/>
    <cellStyle name="Normal 2 10 3 3 3" xfId="26534" xr:uid="{EB907162-DEC4-4F5E-9493-D102550CE772}"/>
    <cellStyle name="Normal 2 10 3 3 4" xfId="14339" xr:uid="{42913208-0214-447A-AAC1-150923146ADA}"/>
    <cellStyle name="Normal 2 10 3 4" xfId="6792" xr:uid="{C7792434-52BD-4AF3-90AC-0E6F0DB2DE3B}"/>
    <cellStyle name="Normal 2 10 3 4 2" xfId="24388" xr:uid="{ACBB8426-ADCF-4399-A188-1C03473A4B6F}"/>
    <cellStyle name="Normal 2 10 3 4 3" xfId="25866" xr:uid="{C99A89DD-C295-4A1A-AEFA-162926ACA3B9}"/>
    <cellStyle name="Normal 2 10 3 4 4" xfId="17172" xr:uid="{0F2D2FA9-4751-42CD-9D77-7FED9BC3B7DD}"/>
    <cellStyle name="Normal 2 10 3 5" xfId="9625" xr:uid="{D3E6235E-5788-4E8F-827B-7F0456FA5E08}"/>
    <cellStyle name="Normal 2 10 3 5 2" xfId="29380" xr:uid="{23296332-AF0F-4B31-8C10-BDC4A4C91A07}"/>
    <cellStyle name="Normal 2 10 3 5 3" xfId="20005" xr:uid="{0A543DC3-5871-41AF-A95F-CCCD8399027A}"/>
    <cellStyle name="Normal 2 10 3 6" xfId="23882" xr:uid="{88A6EF82-244A-4931-A304-409A70362C02}"/>
    <cellStyle name="Normal 2 10 3 7" xfId="13675" xr:uid="{35D9751C-52C4-44B3-AE92-A0BE2C32FF41}"/>
    <cellStyle name="Normal 2 10 4" xfId="687" xr:uid="{00000000-0005-0000-0000-00005B040000}"/>
    <cellStyle name="Normal 2 10 4 2" xfId="5044" xr:uid="{F0F1627E-1D02-477B-9062-80DFA671F4A1}"/>
    <cellStyle name="Normal 2 10 4 2 2" xfId="25679" xr:uid="{EFD2D526-1985-4BBF-B4E7-627FD67D47DC}"/>
    <cellStyle name="Normal 2 10 4 2 3" xfId="27924" xr:uid="{C17E5783-7881-49DD-859E-5D6DC5FCDACD}"/>
    <cellStyle name="Normal 2 10 4 2 4" xfId="14340" xr:uid="{0D9E0302-872C-41EE-AAD3-1D698F8F637D}"/>
    <cellStyle name="Normal 2 10 4 3" xfId="6793" xr:uid="{2E122C95-0419-48D1-B781-FE19679BDA09}"/>
    <cellStyle name="Normal 2 10 4 3 2" xfId="26673" xr:uid="{756C9BF8-7F4E-4D5D-BFEA-0DC97959D1C8}"/>
    <cellStyle name="Normal 2 10 4 3 3" xfId="17173" xr:uid="{6C9C85BD-F9DC-424A-8FA1-5460624278FD}"/>
    <cellStyle name="Normal 2 10 4 4" xfId="9626" xr:uid="{326FC538-9A19-44D5-B746-510789696F5A}"/>
    <cellStyle name="Normal 2 10 4 4 2" xfId="20006" xr:uid="{C629BCCB-DEA1-46F1-8FCC-A0F4FCAC0B9B}"/>
    <cellStyle name="Normal 2 10 4 5" xfId="24326" xr:uid="{D3B42B4B-9B2D-4347-967B-69A50EED4634}"/>
    <cellStyle name="Normal 2 10 4 6" xfId="13403" xr:uid="{0F9FA0E0-BEE7-41CF-AF3D-4AB2C0132119}"/>
    <cellStyle name="Normal 2 10 5" xfId="2504" xr:uid="{00000000-0005-0000-0000-00007E030000}"/>
    <cellStyle name="Normal 2 10 5 2" xfId="5784" xr:uid="{35CEC759-4A6C-40CC-BF8A-236861E32D53}"/>
    <cellStyle name="Normal 2 10 5 2 2" xfId="28492" xr:uid="{45F6E169-BB30-4E7B-9E02-EE4370FD78A0}"/>
    <cellStyle name="Normal 2 10 5 2 3" xfId="15176" xr:uid="{1C2128C8-39D5-467D-B67D-C52C1ACE183E}"/>
    <cellStyle name="Normal 2 10 5 3" xfId="7629" xr:uid="{58E3CCDA-41AC-456B-8B87-365313B280B1}"/>
    <cellStyle name="Normal 2 10 5 3 2" xfId="18009" xr:uid="{3B8B6460-2202-4356-BD8D-D6C673D66CAF}"/>
    <cellStyle name="Normal 2 10 5 4" xfId="10462" xr:uid="{7BD48EB6-81F0-4168-9D24-324DCFC2998C}"/>
    <cellStyle name="Normal 2 10 5 4 2" xfId="20842" xr:uid="{E05399EA-7298-4A1B-8A5D-E719A730BCFD}"/>
    <cellStyle name="Normal 2 10 5 5" xfId="23022" xr:uid="{A4F06588-7611-44B0-941D-2B3DAE839F8A}"/>
    <cellStyle name="Normal 2 10 5 6" xfId="12892" xr:uid="{77731914-FBAD-4C62-8728-7EB91800362C}"/>
    <cellStyle name="Normal 2 10 6" xfId="2313" xr:uid="{00000000-0005-0000-0000-000078030000}"/>
    <cellStyle name="Normal 2 10 6 2" xfId="7440" xr:uid="{823EDB6F-E493-41CE-A857-F74FF97C3104}"/>
    <cellStyle name="Normal 2 10 6 2 2" xfId="28349" xr:uid="{F9D97EDC-77FD-4C92-8C2F-CB40999DFDDD}"/>
    <cellStyle name="Normal 2 10 6 2 3" xfId="17820" xr:uid="{F5C772A3-31A2-4AF6-92E9-FDFC9BB82E61}"/>
    <cellStyle name="Normal 2 10 6 3" xfId="10273" xr:uid="{97712D6C-5236-40BF-BEE6-725451375070}"/>
    <cellStyle name="Normal 2 10 6 3 2" xfId="20653" xr:uid="{68EC7E14-846C-47E4-A899-7D9526CC3A2A}"/>
    <cellStyle name="Normal 2 10 6 4" xfId="24083" xr:uid="{4D8E30FC-2E63-43FE-A0C3-711DD8F4D046}"/>
    <cellStyle name="Normal 2 10 6 5" xfId="14987" xr:uid="{1181DD5C-0855-4543-8E8D-3FA0D1405AC4}"/>
    <cellStyle name="Normal 2 10 7" xfId="3787" xr:uid="{518FA295-D8E6-4FED-B958-7995796B86E0}"/>
    <cellStyle name="Normal 2 10 7 2" xfId="8626" xr:uid="{DF8E0C14-C08B-4D4E-8B85-5D64FADE70B5}"/>
    <cellStyle name="Normal 2 10 7 2 2" xfId="19006" xr:uid="{ACBA6765-E82B-40E4-8880-08D673526B82}"/>
    <cellStyle name="Normal 2 10 7 3" xfId="11459" xr:uid="{B3B5DF78-D8AF-4EDA-998E-39990D31FCD8}"/>
    <cellStyle name="Normal 2 10 7 3 2" xfId="21839" xr:uid="{92F6B062-43CF-4C49-BC32-F58100DAAC0E}"/>
    <cellStyle name="Normal 2 10 7 4" xfId="26544" xr:uid="{740D2E73-59CD-42D3-B046-5A1CFF56CCE5}"/>
    <cellStyle name="Normal 2 10 7 5" xfId="16173" xr:uid="{E850A9D8-B814-422E-8901-B9B7BCB32F8B}"/>
    <cellStyle name="Normal 2 10 8" xfId="5040" xr:uid="{8B8E9146-C08B-4340-A020-2D969D66A976}"/>
    <cellStyle name="Normal 2 10 8 2" xfId="14336" xr:uid="{E740B02E-4A03-4B04-9557-5007D61D822E}"/>
    <cellStyle name="Normal 2 10 9" xfId="6789" xr:uid="{93F39D5F-0B91-48F9-A606-E5256C9A4BF8}"/>
    <cellStyle name="Normal 2 10 9 2" xfId="17169" xr:uid="{02CFE5B8-BBCE-4940-BE7B-08B07D6A68F7}"/>
    <cellStyle name="Normal 2 11" xfId="688" xr:uid="{00000000-0005-0000-0000-00005C040000}"/>
    <cellStyle name="Normal 2 11 10" xfId="9627" xr:uid="{7548FCAA-9289-4A47-BA79-68BAFF6D3460}"/>
    <cellStyle name="Normal 2 11 10 2" xfId="20007" xr:uid="{A173D02A-D76A-45AF-9D7E-CF93B835499F}"/>
    <cellStyle name="Normal 2 11 11" xfId="23297" xr:uid="{17368848-A1E5-4BD5-A1FE-E3698DB59D92}"/>
    <cellStyle name="Normal 2 11 12" xfId="12548" xr:uid="{CDFC12FC-8415-4608-AA79-491AC8CBA97C}"/>
    <cellStyle name="Normal 2 11 2" xfId="689" xr:uid="{00000000-0005-0000-0000-00005D040000}"/>
    <cellStyle name="Normal 2 11 2 2" xfId="690" xr:uid="{00000000-0005-0000-0000-00005E040000}"/>
    <cellStyle name="Normal 2 11 2 2 2" xfId="5047" xr:uid="{A121F22B-E9DC-42F4-B6C5-AB0316A4170F}"/>
    <cellStyle name="Normal 2 11 2 2 2 2" xfId="24721" xr:uid="{FB5F1BBE-6AB3-41AF-8185-463AD36EB213}"/>
    <cellStyle name="Normal 2 11 2 2 2 3" xfId="26690" xr:uid="{FF9964BB-61F7-4489-80BE-4BF8BFA0CAFD}"/>
    <cellStyle name="Normal 2 11 2 2 2 4" xfId="14343" xr:uid="{85C26CF3-9A61-41B4-9EFA-809A6A39FA16}"/>
    <cellStyle name="Normal 2 11 2 2 3" xfId="6796" xr:uid="{463C792A-969D-45EA-890B-D4320993EA6A}"/>
    <cellStyle name="Normal 2 11 2 2 3 2" xfId="27573" xr:uid="{2450452C-7EDC-4CDD-8592-E8D48DD6E376}"/>
    <cellStyle name="Normal 2 11 2 2 3 3" xfId="26775" xr:uid="{441DF291-444B-43E1-A2AC-6EDBE1179BC5}"/>
    <cellStyle name="Normal 2 11 2 2 3 4" xfId="17176" xr:uid="{E6E690B2-CFF4-4E20-8FE2-C1CE4943C2CE}"/>
    <cellStyle name="Normal 2 11 2 2 4" xfId="9629" xr:uid="{DB6D3923-1ED3-4A63-89AA-B99AC5FED05C}"/>
    <cellStyle name="Normal 2 11 2 2 4 2" xfId="29381" xr:uid="{70BD47A4-93BD-4240-828D-C84766DEECF7}"/>
    <cellStyle name="Normal 2 11 2 2 4 3" xfId="20009" xr:uid="{0E3F1D15-7B3C-4D4B-8FE1-584FDBF7F8E3}"/>
    <cellStyle name="Normal 2 11 2 2 5" xfId="24825" xr:uid="{EBA2E477-AD16-452A-88E4-24DD740FE92F}"/>
    <cellStyle name="Normal 2 11 2 2 6" xfId="13676" xr:uid="{0C357037-5A12-4E9F-A359-B6EE41BB8FAC}"/>
    <cellStyle name="Normal 2 11 2 3" xfId="2714" xr:uid="{00000000-0005-0000-0000-000082030000}"/>
    <cellStyle name="Normal 2 11 2 3 2" xfId="5932" xr:uid="{9A09F166-FA77-4869-954E-ADAB91502713}"/>
    <cellStyle name="Normal 2 11 2 3 2 2" xfId="27084" xr:uid="{D2CD80BB-9D3A-4852-8F45-D9B4481616CB}"/>
    <cellStyle name="Normal 2 11 2 3 2 3" xfId="15385" xr:uid="{F33F2DAC-F98D-48AB-8924-842E8DBA5A51}"/>
    <cellStyle name="Normal 2 11 2 3 3" xfId="7838" xr:uid="{B4A9C05E-4CE1-4774-BB3D-6872279E97A9}"/>
    <cellStyle name="Normal 2 11 2 3 3 2" xfId="18218" xr:uid="{B64314EC-7446-45FD-9DDF-84AD8E4E2989}"/>
    <cellStyle name="Normal 2 11 2 3 4" xfId="10671" xr:uid="{57A0FED7-EE91-4F36-B209-B14BD447FFDB}"/>
    <cellStyle name="Normal 2 11 2 3 4 2" xfId="21051" xr:uid="{4C7B949E-1FB9-4AAC-8BF3-235375D74781}"/>
    <cellStyle name="Normal 2 11 2 3 5" xfId="25372" xr:uid="{0DCA70EE-9F8E-474B-9424-83BEB2617289}"/>
    <cellStyle name="Normal 2 11 2 3 6" xfId="13141" xr:uid="{31C34A61-71BC-4FA9-A305-6233FF33ADB2}"/>
    <cellStyle name="Normal 2 11 2 4" xfId="4152" xr:uid="{6318FECA-3F45-4155-812A-21138AD32A2F}"/>
    <cellStyle name="Normal 2 11 2 4 2" xfId="8924" xr:uid="{B9EC27BE-90BB-40FA-83FF-1CD425CCCAAF}"/>
    <cellStyle name="Normal 2 11 2 4 2 2" xfId="29023" xr:uid="{3A3C317C-E6AC-433D-BEFA-7B1878C467AC}"/>
    <cellStyle name="Normal 2 11 2 4 2 3" xfId="19304" xr:uid="{0A00667E-00DE-44A3-AE8F-86910B1AEDDC}"/>
    <cellStyle name="Normal 2 11 2 4 3" xfId="11757" xr:uid="{D08207BA-352E-413A-819E-FA704D7726FA}"/>
    <cellStyle name="Normal 2 11 2 4 3 2" xfId="22137" xr:uid="{F91428F8-9EF9-4878-98DE-CE6DE92C1F16}"/>
    <cellStyle name="Normal 2 11 2 4 4" xfId="24822" xr:uid="{B6F9C03E-37D1-4BF4-A756-E837032DF0A1}"/>
    <cellStyle name="Normal 2 11 2 4 5" xfId="16471" xr:uid="{BEF11B16-C78A-4FD0-AFBE-C19E85D82267}"/>
    <cellStyle name="Normal 2 11 2 5" xfId="5046" xr:uid="{2109241C-B5BC-4E24-B38E-4BB82FE72988}"/>
    <cellStyle name="Normal 2 11 2 5 2" xfId="27694" xr:uid="{5798BFE2-BADB-43AD-945A-44D3BCAF67DE}"/>
    <cellStyle name="Normal 2 11 2 5 3" xfId="14342" xr:uid="{B3AFDC84-0E9C-4CF5-A8AB-E3F38705A0A1}"/>
    <cellStyle name="Normal 2 11 2 6" xfId="6795" xr:uid="{40B32340-8D5B-460B-8831-8EF4ACC8C41B}"/>
    <cellStyle name="Normal 2 11 2 6 2" xfId="17175" xr:uid="{996A3F2C-39EB-4707-A2F2-F78D870EB6E8}"/>
    <cellStyle name="Normal 2 11 2 7" xfId="9628" xr:uid="{52B71E2C-50C5-44A7-90E1-88009A44BF23}"/>
    <cellStyle name="Normal 2 11 2 7 2" xfId="20008" xr:uid="{A438D991-6F78-4109-A30C-894D3D31F343}"/>
    <cellStyle name="Normal 2 11 2 8" xfId="24105" xr:uid="{AF03A40D-7B56-4DA0-ADCC-41B065F1C27F}"/>
    <cellStyle name="Normal 2 11 2 9" xfId="12706" xr:uid="{5B829EA5-7AAB-4415-9D70-13C1EC52E975}"/>
    <cellStyle name="Normal 2 11 3" xfId="691" xr:uid="{00000000-0005-0000-0000-00005F040000}"/>
    <cellStyle name="Normal 2 11 3 2" xfId="4451" xr:uid="{E4AA06BD-7FE9-48CD-90B1-A362FCBD00C8}"/>
    <cellStyle name="Normal 2 11 3 2 2" xfId="9223" xr:uid="{F0550F66-C55F-492A-A3AD-90BFD7C6BBDC}"/>
    <cellStyle name="Normal 2 11 3 2 2 2" xfId="29216" xr:uid="{37E09FE3-3014-4F20-BFD7-8E250D838089}"/>
    <cellStyle name="Normal 2 11 3 2 2 3" xfId="19603" xr:uid="{3C72F442-633A-4228-8991-E78B9EB79B03}"/>
    <cellStyle name="Normal 2 11 3 2 3" xfId="12056" xr:uid="{B946B2CC-E385-4F3B-AAC6-D354A5957472}"/>
    <cellStyle name="Normal 2 11 3 2 3 2" xfId="22436" xr:uid="{E93E7978-5662-40B0-81D3-620034DA0316}"/>
    <cellStyle name="Normal 2 11 3 2 4" xfId="25493" xr:uid="{D84B4758-CB8C-4D79-8E7D-7EE6146C1370}"/>
    <cellStyle name="Normal 2 11 3 2 5" xfId="16770" xr:uid="{095285EF-4D64-4392-9B31-8190D4A20ED2}"/>
    <cellStyle name="Normal 2 11 3 3" xfId="5048" xr:uid="{E89A2EE6-1ED1-47F2-B0C8-EA5ED086468D}"/>
    <cellStyle name="Normal 2 11 3 3 2" xfId="26776" xr:uid="{8827C68F-BD88-4085-8760-A7E1A3FA6C26}"/>
    <cellStyle name="Normal 2 11 3 3 3" xfId="28721" xr:uid="{662A2953-B65F-4D77-BC6A-49B049514D0B}"/>
    <cellStyle name="Normal 2 11 3 3 4" xfId="14344" xr:uid="{FCA7E365-B79A-448B-BA9F-C1559274F769}"/>
    <cellStyle name="Normal 2 11 3 4" xfId="6797" xr:uid="{C614A644-0336-47E7-A754-B93549ACD5B1}"/>
    <cellStyle name="Normal 2 11 3 4 2" xfId="26105" xr:uid="{BD6077F8-424E-45BA-890F-381664F411F8}"/>
    <cellStyle name="Normal 2 11 3 4 3" xfId="27928" xr:uid="{91779748-978F-4488-92EC-023F7053C0F9}"/>
    <cellStyle name="Normal 2 11 3 4 4" xfId="17177" xr:uid="{E121E7C8-2AD4-413C-B568-6D6773F8980D}"/>
    <cellStyle name="Normal 2 11 3 5" xfId="9630" xr:uid="{A96993EA-D2CD-46B2-AA33-7CA4B13204C7}"/>
    <cellStyle name="Normal 2 11 3 5 2" xfId="29382" xr:uid="{F415137C-BA0B-471C-A285-A0165AA071B4}"/>
    <cellStyle name="Normal 2 11 3 5 3" xfId="20010" xr:uid="{69F6D4C8-E326-4E7C-A2F4-77FAD8FE2A55}"/>
    <cellStyle name="Normal 2 11 3 6" xfId="25040" xr:uid="{24C1CE92-4BC4-4CB8-9D5C-F637E06C03CE}"/>
    <cellStyle name="Normal 2 11 3 7" xfId="13677" xr:uid="{C070D5ED-9226-4525-8A50-EBFAA8BEBDF9}"/>
    <cellStyle name="Normal 2 11 4" xfId="692" xr:uid="{00000000-0005-0000-0000-000060040000}"/>
    <cellStyle name="Normal 2 11 4 2" xfId="5049" xr:uid="{B459AB12-4828-4AA2-8E40-F8B486715A2D}"/>
    <cellStyle name="Normal 2 11 4 2 2" xfId="25262" xr:uid="{5E960269-814D-4456-95E2-655708844D34}"/>
    <cellStyle name="Normal 2 11 4 2 3" xfId="26090" xr:uid="{2C256AD7-078B-4201-9285-BA4F52ED228D}"/>
    <cellStyle name="Normal 2 11 4 2 4" xfId="14345" xr:uid="{6A39B338-3722-45EB-8A96-EA61AD7CBAA7}"/>
    <cellStyle name="Normal 2 11 4 3" xfId="6798" xr:uid="{3CF92346-50DA-4EB4-9C5C-3CCF6DDBC05C}"/>
    <cellStyle name="Normal 2 11 4 3 2" xfId="28543" xr:uid="{B32E054C-5B25-4561-AF31-1988B222402D}"/>
    <cellStyle name="Normal 2 11 4 3 3" xfId="17178" xr:uid="{5B29483F-8037-4C59-95DF-1295B2B45F5D}"/>
    <cellStyle name="Normal 2 11 4 4" xfId="9631" xr:uid="{8C4681F5-AAAA-46E5-9AF1-527E58636B02}"/>
    <cellStyle name="Normal 2 11 4 4 2" xfId="20011" xr:uid="{E0A811DB-F42D-4E4B-B5CF-B8996681460E}"/>
    <cellStyle name="Normal 2 11 4 5" xfId="23098" xr:uid="{C8991AE7-7C46-4C24-A122-733EF8D1EDE0}"/>
    <cellStyle name="Normal 2 11 4 6" xfId="13404" xr:uid="{62845E8B-48F5-4245-B069-A95A01B8AF7B}"/>
    <cellStyle name="Normal 2 11 5" xfId="2564" xr:uid="{00000000-0005-0000-0000-000085030000}"/>
    <cellStyle name="Normal 2 11 5 2" xfId="5833" xr:uid="{3843DFB2-AF84-43EE-B4D8-AE7AFCBBA700}"/>
    <cellStyle name="Normal 2 11 5 2 2" xfId="27269" xr:uid="{8D4F960F-5476-4E3F-B11B-250FAC601B6D}"/>
    <cellStyle name="Normal 2 11 5 2 3" xfId="15236" xr:uid="{D0010BDF-DB6D-45C2-9BF5-B06545F845E0}"/>
    <cellStyle name="Normal 2 11 5 3" xfId="7689" xr:uid="{44B9F64B-A6E0-4186-B934-BA18663C252F}"/>
    <cellStyle name="Normal 2 11 5 3 2" xfId="18069" xr:uid="{97428237-8D3A-49DB-965A-577A4C3636D2}"/>
    <cellStyle name="Normal 2 11 5 4" xfId="10522" xr:uid="{671E1D28-6DC0-42BC-B9C0-60C548BCDE3F}"/>
    <cellStyle name="Normal 2 11 5 4 2" xfId="20902" xr:uid="{A880F3B5-688A-4283-B8C5-7C7FE41008B3}"/>
    <cellStyle name="Normal 2 11 5 5" xfId="23035" xr:uid="{3E971D98-ED51-449C-8034-B00CD32D0621}"/>
    <cellStyle name="Normal 2 11 5 6" xfId="12952" xr:uid="{E1E1477C-2118-45A7-9CD4-049AB2E9D66F}"/>
    <cellStyle name="Normal 2 11 6" xfId="2314" xr:uid="{00000000-0005-0000-0000-00007F030000}"/>
    <cellStyle name="Normal 2 11 6 2" xfId="7441" xr:uid="{69E11F5C-F7BF-4C8E-AD28-0E8B14D6579A}"/>
    <cellStyle name="Normal 2 11 6 2 2" xfId="26938" xr:uid="{9E12E909-DDE7-4313-AB68-987C5001D703}"/>
    <cellStyle name="Normal 2 11 6 2 3" xfId="17821" xr:uid="{373AEC07-D39E-4183-8813-DBA35C3F2492}"/>
    <cellStyle name="Normal 2 11 6 3" xfId="10274" xr:uid="{539AB551-65C7-4741-B5A2-D5FCDB5026CD}"/>
    <cellStyle name="Normal 2 11 6 3 2" xfId="20654" xr:uid="{A8188C4A-C06A-45AD-B4D1-6BC021A6D367}"/>
    <cellStyle name="Normal 2 11 6 4" xfId="22766" xr:uid="{116E2B37-4337-40A3-B329-BE5487142260}"/>
    <cellStyle name="Normal 2 11 6 5" xfId="14988" xr:uid="{67241E7E-C338-4013-BCAF-399ABDFB593E}"/>
    <cellStyle name="Normal 2 11 7" xfId="3918" xr:uid="{06BB3BE3-9D12-4985-BD31-756EEB205484}"/>
    <cellStyle name="Normal 2 11 7 2" xfId="8750" xr:uid="{F57683C8-A1C4-4944-8FD6-7F4EE5939C8F}"/>
    <cellStyle name="Normal 2 11 7 2 2" xfId="19130" xr:uid="{CE16FD75-23A0-4DCC-BFCD-A73B6318A001}"/>
    <cellStyle name="Normal 2 11 7 3" xfId="11583" xr:uid="{82F203D4-7521-454E-A00F-E5AD75C1763C}"/>
    <cellStyle name="Normal 2 11 7 3 2" xfId="21963" xr:uid="{FB0B6F23-F158-4F56-B6D4-B7BC8BEDF650}"/>
    <cellStyle name="Normal 2 11 7 4" xfId="26486" xr:uid="{DBD1EC51-B97B-4FB0-A2A1-503AD5AA6633}"/>
    <cellStyle name="Normal 2 11 7 5" xfId="16297" xr:uid="{C552E4D6-655E-41D0-87B8-4B144DD82BBF}"/>
    <cellStyle name="Normal 2 11 8" xfId="5045" xr:uid="{1F883003-EC5B-4260-8FC9-7C6DB9ABE434}"/>
    <cellStyle name="Normal 2 11 8 2" xfId="14341" xr:uid="{C0136DF8-21E1-4D0E-9F14-3B063A768726}"/>
    <cellStyle name="Normal 2 11 9" xfId="6794" xr:uid="{44DE699F-26F4-406B-AC29-3FB1BDB84D9D}"/>
    <cellStyle name="Normal 2 11 9 2" xfId="17174" xr:uid="{17C94238-CFBE-4971-BCCC-B358BCF6191F}"/>
    <cellStyle name="Normal 2 12" xfId="693" xr:uid="{00000000-0005-0000-0000-000061040000}"/>
    <cellStyle name="Normal 2 12 10" xfId="24315" xr:uid="{C4B1694A-5BCF-45DE-9B73-CFCDB20B6893}"/>
    <cellStyle name="Normal 2 12 11" xfId="12549" xr:uid="{BFFFDA71-7163-41DB-9A19-3654BD8B95EB}"/>
    <cellStyle name="Normal 2 12 2" xfId="694" xr:uid="{00000000-0005-0000-0000-000062040000}"/>
    <cellStyle name="Normal 2 12 2 2" xfId="3146" xr:uid="{00000000-0005-0000-0000-000088030000}"/>
    <cellStyle name="Normal 2 12 2 2 2" xfId="6204" xr:uid="{6C071AA9-8052-4A19-BBC4-C8E53F832150}"/>
    <cellStyle name="Normal 2 12 2 2 2 2" xfId="25990" xr:uid="{F695E4B9-4BC3-47BC-9CA0-3B7921F5510E}"/>
    <cellStyle name="Normal 2 12 2 2 2 3" xfId="27230" xr:uid="{38AFDA61-A737-403B-A881-135D42BED6E6}"/>
    <cellStyle name="Normal 2 12 2 2 2 4" xfId="15773" xr:uid="{FD12E452-2EC6-4BC0-9A90-3CB71518575D}"/>
    <cellStyle name="Normal 2 12 2 2 3" xfId="8226" xr:uid="{EC34CF9E-73C1-4F11-877E-764BEF518540}"/>
    <cellStyle name="Normal 2 12 2 2 3 2" xfId="28871" xr:uid="{6779F0AC-58B0-4A9E-9D88-CC257E668B5C}"/>
    <cellStyle name="Normal 2 12 2 2 3 3" xfId="18606" xr:uid="{A4154F23-51F5-449E-8A05-FDD905E69D20}"/>
    <cellStyle name="Normal 2 12 2 2 4" xfId="11059" xr:uid="{D0A10C70-916A-4888-9EEA-ED28F8E4FF6D}"/>
    <cellStyle name="Normal 2 12 2 2 4 2" xfId="21439" xr:uid="{CF5B5B14-00CE-4717-B460-9F1F01FE11E2}"/>
    <cellStyle name="Normal 2 12 2 2 5" xfId="23632" xr:uid="{26CF3B86-1C4D-4D2A-A134-D8A6565FFB65}"/>
    <cellStyle name="Normal 2 12 2 2 6" xfId="13678" xr:uid="{873C0DE1-ED71-4AE4-AD00-59466186DF89}"/>
    <cellStyle name="Normal 2 12 2 3" xfId="4153" xr:uid="{D6D889A8-360D-4F80-BE4E-266A6A20A4BF}"/>
    <cellStyle name="Normal 2 12 2 3 2" xfId="8925" xr:uid="{A16E22F0-1D4D-45A4-AA47-286B6C3ADAA3}"/>
    <cellStyle name="Normal 2 12 2 3 2 2" xfId="29024" xr:uid="{83CBF888-FA03-447F-8596-28C7633A1CC7}"/>
    <cellStyle name="Normal 2 12 2 3 2 3" xfId="19305" xr:uid="{538EA8EF-BD3F-48CE-8778-1FD143DD9B26}"/>
    <cellStyle name="Normal 2 12 2 3 3" xfId="11758" xr:uid="{F3A7152B-C212-4717-A9E4-13C63A060CD2}"/>
    <cellStyle name="Normal 2 12 2 3 3 2" xfId="22138" xr:uid="{CD431837-B461-4DAD-AEF5-D8B2EA3EC706}"/>
    <cellStyle name="Normal 2 12 2 3 4" xfId="25526" xr:uid="{7C6351C7-1DF0-49F4-89CA-46204D01BE09}"/>
    <cellStyle name="Normal 2 12 2 3 5" xfId="16472" xr:uid="{B1C6F4CE-8387-4716-88CE-B2A151364380}"/>
    <cellStyle name="Normal 2 12 2 4" xfId="5051" xr:uid="{F62C2ABC-1BB4-4029-953A-D59273C67F6E}"/>
    <cellStyle name="Normal 2 12 2 4 2" xfId="26666" xr:uid="{0B9CEAF7-1404-42E7-A05F-D198DDED00CE}"/>
    <cellStyle name="Normal 2 12 2 4 3" xfId="26013" xr:uid="{9DEAB642-BE4E-4E78-A67E-70699AD08010}"/>
    <cellStyle name="Normal 2 12 2 4 4" xfId="14347" xr:uid="{48070E90-91AC-435A-A5A8-EE27C64ECD30}"/>
    <cellStyle name="Normal 2 12 2 5" xfId="6800" xr:uid="{BDA83EE7-03C3-42D1-A66E-72EC9F67172F}"/>
    <cellStyle name="Normal 2 12 2 5 2" xfId="27693" xr:uid="{687265EA-AABC-48CA-A712-B105A5D5D19F}"/>
    <cellStyle name="Normal 2 12 2 5 3" xfId="17180" xr:uid="{82FC7CC3-B637-4692-A214-3CD7CFD6DF5D}"/>
    <cellStyle name="Normal 2 12 2 6" xfId="9633" xr:uid="{1638419B-06C1-42AB-9F98-77B9A86A3617}"/>
    <cellStyle name="Normal 2 12 2 6 2" xfId="20013" xr:uid="{6079A914-03B8-4C16-8E6F-9BCDF6ACEFB3}"/>
    <cellStyle name="Normal 2 12 2 7" xfId="23841" xr:uid="{7C71DCE9-5F17-4CC9-9737-9F99AF9F3569}"/>
    <cellStyle name="Normal 2 12 2 8" xfId="12707" xr:uid="{8DDC709A-75C5-4897-9B52-E8F6F1A3181B}"/>
    <cellStyle name="Normal 2 12 3" xfId="695" xr:uid="{00000000-0005-0000-0000-000063040000}"/>
    <cellStyle name="Normal 2 12 3 2" xfId="5052" xr:uid="{CCC813CD-B7C3-42C7-A528-E5AC42534405}"/>
    <cellStyle name="Normal 2 12 3 2 2" xfId="25267" xr:uid="{A77A91DB-57CE-4117-B9A7-D2B1DBB076DB}"/>
    <cellStyle name="Normal 2 12 3 2 3" xfId="28129" xr:uid="{F62CBC98-6ADF-4C8A-8ADE-D1476DB1C7F4}"/>
    <cellStyle name="Normal 2 12 3 2 4" xfId="14348" xr:uid="{1A6A9825-4FB8-448D-8E8D-BB1048C7D29A}"/>
    <cellStyle name="Normal 2 12 3 3" xfId="6801" xr:uid="{1CFA7D1D-7493-40E9-BCE4-7710842CBAFE}"/>
    <cellStyle name="Normal 2 12 3 3 2" xfId="28733" xr:uid="{41CD5769-6139-4791-9F18-3E8DFDE530F4}"/>
    <cellStyle name="Normal 2 12 3 3 3" xfId="28263" xr:uid="{C966000D-184A-49D0-A2FF-DE2BB300B107}"/>
    <cellStyle name="Normal 2 12 3 3 4" xfId="17181" xr:uid="{EBA3E272-AFDC-446B-977E-9F575C9FF67C}"/>
    <cellStyle name="Normal 2 12 3 4" xfId="9634" xr:uid="{C2EE0B6B-E4B6-4424-B574-89BE29F83862}"/>
    <cellStyle name="Normal 2 12 3 4 2" xfId="26926" xr:uid="{D86BA0A1-F63D-4904-BE59-A0269A7B455F}"/>
    <cellStyle name="Normal 2 12 3 4 3" xfId="29383" xr:uid="{787C53C1-CC97-472E-BB39-879554D19472}"/>
    <cellStyle name="Normal 2 12 3 4 4" xfId="20014" xr:uid="{CD4337CD-DEB4-435A-8FF3-AA4B0D6DFDB8}"/>
    <cellStyle name="Normal 2 12 3 5" xfId="24528" xr:uid="{A71F60CB-D922-4F5A-9AD6-54A8BDC0EB0C}"/>
    <cellStyle name="Normal 2 12 3 6" xfId="26866" xr:uid="{1D230C7E-42DC-4938-B1D1-54C79D0144FB}"/>
    <cellStyle name="Normal 2 12 3 7" xfId="13405" xr:uid="{87A5CEEB-4A97-4BFC-BAA5-FB0FCC8F2AB3}"/>
    <cellStyle name="Normal 2 12 4" xfId="2715" xr:uid="{00000000-0005-0000-0000-00008A030000}"/>
    <cellStyle name="Normal 2 12 4 2" xfId="5933" xr:uid="{6EDD2CC7-2227-43CD-82A7-24FAE130A86C}"/>
    <cellStyle name="Normal 2 12 4 2 2" xfId="26960" xr:uid="{024009E2-69BC-4D14-85E4-41DAC904AAC2}"/>
    <cellStyle name="Normal 2 12 4 2 3" xfId="15386" xr:uid="{038E392B-4452-45D1-8175-0D0EF474C8A6}"/>
    <cellStyle name="Normal 2 12 4 3" xfId="7839" xr:uid="{E0B3EA40-2C1C-44F2-B694-F9521881BF73}"/>
    <cellStyle name="Normal 2 12 4 3 2" xfId="18219" xr:uid="{B472CFE4-A8DF-4F8A-BE9A-CF47B3E19988}"/>
    <cellStyle name="Normal 2 12 4 4" xfId="10672" xr:uid="{D99342C7-A30D-4D14-8108-8C3DECC0681A}"/>
    <cellStyle name="Normal 2 12 4 4 2" xfId="21052" xr:uid="{C3B3BD40-4897-4BAB-AE6F-B5D7241EEB89}"/>
    <cellStyle name="Normal 2 12 4 5" xfId="23047" xr:uid="{403BE773-368D-4016-90E9-A4AFA6A0328E}"/>
    <cellStyle name="Normal 2 12 4 6" xfId="13142" xr:uid="{35741350-EEE0-4A6C-A2C8-88454173C03D}"/>
    <cellStyle name="Normal 2 12 5" xfId="2315" xr:uid="{00000000-0005-0000-0000-000086030000}"/>
    <cellStyle name="Normal 2 12 5 2" xfId="7442" xr:uid="{DC74244F-CEF2-40BA-8E8B-AA2F626EA3B1}"/>
    <cellStyle name="Normal 2 12 5 2 2" xfId="27191" xr:uid="{12ED516D-C73E-4159-ABAD-D572C6B0472C}"/>
    <cellStyle name="Normal 2 12 5 2 3" xfId="17822" xr:uid="{A3327FF1-3D14-4461-8F48-9B893F7E937A}"/>
    <cellStyle name="Normal 2 12 5 3" xfId="10275" xr:uid="{2F6BF530-90FD-4764-B767-726AEAE083C0}"/>
    <cellStyle name="Normal 2 12 5 3 2" xfId="20655" xr:uid="{086AB441-B602-4A8B-8825-81A7CE08EDE3}"/>
    <cellStyle name="Normal 2 12 5 4" xfId="23383" xr:uid="{1930B0EF-6E92-4AD4-91BE-C5868B2324D3}"/>
    <cellStyle name="Normal 2 12 5 5" xfId="14989" xr:uid="{24197653-0156-4DCD-AAC4-185551D9B75C}"/>
    <cellStyle name="Normal 2 12 6" xfId="3919" xr:uid="{862F9C56-87FC-4028-AEE0-D599749BAE49}"/>
    <cellStyle name="Normal 2 12 6 2" xfId="8751" xr:uid="{4FE3C1CA-2370-4773-903B-43E21AD7A1A4}"/>
    <cellStyle name="Normal 2 12 6 2 2" xfId="28975" xr:uid="{88234ACF-7E58-4A8D-8098-E71BB925D1F5}"/>
    <cellStyle name="Normal 2 12 6 2 3" xfId="19131" xr:uid="{8A0FA511-4F05-41B9-9E2A-8EDE7BD4E1C5}"/>
    <cellStyle name="Normal 2 12 6 3" xfId="11584" xr:uid="{42E6267B-FCAD-4BAE-BAD2-0197454CED5A}"/>
    <cellStyle name="Normal 2 12 6 3 2" xfId="21964" xr:uid="{9BEE1500-3526-4456-B1DE-487CBCA099FF}"/>
    <cellStyle name="Normal 2 12 6 4" xfId="27262" xr:uid="{9509CF65-F4CD-4A01-B23A-D9B9F2577566}"/>
    <cellStyle name="Normal 2 12 6 5" xfId="16298" xr:uid="{32B63F1B-CB00-443A-B658-9EF61CC085BF}"/>
    <cellStyle name="Normal 2 12 7" xfId="5050" xr:uid="{205DCC1C-D8B2-45D1-9E98-A8EC02216FA7}"/>
    <cellStyle name="Normal 2 12 7 2" xfId="27217" xr:uid="{0DCF1CAA-9412-4493-867B-E55880945362}"/>
    <cellStyle name="Normal 2 12 7 3" xfId="14346" xr:uid="{45B08D12-5F3A-46E1-8825-F340495B8EA6}"/>
    <cellStyle name="Normal 2 12 8" xfId="6799" xr:uid="{3E9A390C-A202-4D43-8789-BFABD91A663E}"/>
    <cellStyle name="Normal 2 12 8 2" xfId="17179" xr:uid="{D6CDDCE8-823E-46BE-93B7-C9BAD3FB48F6}"/>
    <cellStyle name="Normal 2 12 9" xfId="9632" xr:uid="{9A2B37B7-75C6-4AB4-A526-78B3BAB40987}"/>
    <cellStyle name="Normal 2 12 9 2" xfId="20012" xr:uid="{FD04D961-0A2A-4BFA-9186-70C7CDAB289E}"/>
    <cellStyle name="Normal 2 13" xfId="696" xr:uid="{00000000-0005-0000-0000-000064040000}"/>
    <cellStyle name="Normal 2 13 10" xfId="12550" xr:uid="{607C6339-EF34-4CA7-B007-093589A9DFF1}"/>
    <cellStyle name="Normal 2 13 2" xfId="697" xr:uid="{00000000-0005-0000-0000-000065040000}"/>
    <cellStyle name="Normal 2 13 2 2" xfId="2896" xr:uid="{00000000-0005-0000-0000-00008D030000}"/>
    <cellStyle name="Normal 2 13 2 2 2" xfId="6082" xr:uid="{E7CD39CE-381A-480F-8304-93B35A1E0682}"/>
    <cellStyle name="Normal 2 13 2 2 2 2" xfId="28010" xr:uid="{9854EA64-D986-4B49-A540-0ECA80FCEA37}"/>
    <cellStyle name="Normal 2 13 2 2 2 3" xfId="26643" xr:uid="{3F1FD5B6-B6CD-4ACB-81A0-D882C93C8B85}"/>
    <cellStyle name="Normal 2 13 2 2 2 4" xfId="15560" xr:uid="{870D363D-9308-4DD1-890B-6775A99DE0C9}"/>
    <cellStyle name="Normal 2 13 2 2 3" xfId="8013" xr:uid="{25095A88-A81D-42AE-AF2C-DBADA90D3AC1}"/>
    <cellStyle name="Normal 2 13 2 2 3 2" xfId="27898" xr:uid="{312B33F7-0587-48D5-B937-0C1DDA6D7348}"/>
    <cellStyle name="Normal 2 13 2 2 3 3" xfId="18393" xr:uid="{E002EEA5-C0DA-4285-A382-40BA20D929BD}"/>
    <cellStyle name="Normal 2 13 2 2 4" xfId="10846" xr:uid="{71BB9C2D-DF6D-459D-95F5-030FDE47A73E}"/>
    <cellStyle name="Normal 2 13 2 2 4 2" xfId="21226" xr:uid="{C52CE360-551D-43D7-8E1F-982CAD2A7CE3}"/>
    <cellStyle name="Normal 2 13 2 2 5" xfId="24831" xr:uid="{17456269-B238-4D4B-AB28-04A2ABB60D54}"/>
    <cellStyle name="Normal 2 13 2 2 6" xfId="13406" xr:uid="{38B46987-3AED-480E-8634-DEC961362DBF}"/>
    <cellStyle name="Normal 2 13 2 3" xfId="5054" xr:uid="{C9DD66FA-B797-44BE-9410-5751FBD68DB7}"/>
    <cellStyle name="Normal 2 13 2 3 2" xfId="25401" xr:uid="{D76BF7DB-D0CE-4DA6-8D43-039205485AB8}"/>
    <cellStyle name="Normal 2 13 2 3 3" xfId="28712" xr:uid="{A8A6D2A8-1314-49BF-8395-21ABE9006B2F}"/>
    <cellStyle name="Normal 2 13 2 3 4" xfId="14350" xr:uid="{3E9E1CEC-20B8-4297-AF85-22B2129D76E3}"/>
    <cellStyle name="Normal 2 13 2 4" xfId="6803" xr:uid="{5B4DBFDA-5B2E-45CA-A5D1-EE20766DBB63}"/>
    <cellStyle name="Normal 2 13 2 4 2" xfId="26582" xr:uid="{3C5FB58E-3930-4A1D-AAA5-9891C20A8A77}"/>
    <cellStyle name="Normal 2 13 2 4 3" xfId="26782" xr:uid="{D38BDE4A-B84E-4801-ADA2-55FE88D7D48E}"/>
    <cellStyle name="Normal 2 13 2 4 4" xfId="17183" xr:uid="{35B851E9-70DE-4CEE-AE83-D37F0EA6D399}"/>
    <cellStyle name="Normal 2 13 2 5" xfId="9636" xr:uid="{955ACF57-2DC0-4076-81F5-1243B7117EF2}"/>
    <cellStyle name="Normal 2 13 2 5 2" xfId="29384" xr:uid="{4DA17BA7-05FA-4293-AD12-06B398A16DA6}"/>
    <cellStyle name="Normal 2 13 2 5 3" xfId="20016" xr:uid="{213CDD61-EBBA-4353-A7AD-8D16FE7D192B}"/>
    <cellStyle name="Normal 2 13 2 6" xfId="23569" xr:uid="{A0A782DB-AEF9-44EF-BB70-DDB14D6F3F53}"/>
    <cellStyle name="Normal 2 13 2 7" xfId="12708" xr:uid="{49B418C9-0409-418F-8BC6-D6E3895FCCE4}"/>
    <cellStyle name="Normal 2 13 3" xfId="698" xr:uid="{00000000-0005-0000-0000-000066040000}"/>
    <cellStyle name="Normal 2 13 3 2" xfId="5055" xr:uid="{16B57749-BC2F-4EBA-8A66-16C913CCE0A7}"/>
    <cellStyle name="Normal 2 13 3 2 2" xfId="26676" xr:uid="{4CE37BDF-DDA6-4EF4-A8BE-19F02199E1C5}"/>
    <cellStyle name="Normal 2 13 3 2 3" xfId="26170" xr:uid="{C0B932BA-994D-4246-B559-E24B1500E6E2}"/>
    <cellStyle name="Normal 2 13 3 2 4" xfId="14351" xr:uid="{4B9D994D-9B7F-4BAE-9A81-F34F5BDEB577}"/>
    <cellStyle name="Normal 2 13 3 3" xfId="6804" xr:uid="{629CD0E2-4D5B-451A-B552-F635A4777AA9}"/>
    <cellStyle name="Normal 2 13 3 3 2" xfId="27353" xr:uid="{38F693FB-6BC9-4DE0-96E1-669B38E1019A}"/>
    <cellStyle name="Normal 2 13 3 3 3" xfId="27786" xr:uid="{9680442B-8245-4246-A718-160A9B4BF8B1}"/>
    <cellStyle name="Normal 2 13 3 3 4" xfId="17184" xr:uid="{8323F49B-5484-4FB6-A4F9-5C80BEBC965C}"/>
    <cellStyle name="Normal 2 13 3 4" xfId="9637" xr:uid="{F3E931C3-F020-4CB7-9A99-B88618CE1F14}"/>
    <cellStyle name="Normal 2 13 3 4 2" xfId="29385" xr:uid="{D01D4042-F080-4C53-BD18-CDD381A6175C}"/>
    <cellStyle name="Normal 2 13 3 4 3" xfId="20017" xr:uid="{6DB56589-5B17-4810-8000-63FFF2681DCE}"/>
    <cellStyle name="Normal 2 13 3 5" xfId="23213" xr:uid="{7BF45036-8F2B-49EA-B7BD-11796D6E0761}"/>
    <cellStyle name="Normal 2 13 3 6" xfId="13143" xr:uid="{F3A004A6-7AA8-48A4-9171-2AFF8C2B85B7}"/>
    <cellStyle name="Normal 2 13 4" xfId="2316" xr:uid="{00000000-0005-0000-0000-00008B030000}"/>
    <cellStyle name="Normal 2 13 4 2" xfId="7443" xr:uid="{9FDCFD15-2045-4A73-B622-AAF6F3D2DB93}"/>
    <cellStyle name="Normal 2 13 4 2 2" xfId="27133" xr:uid="{BF7D1718-C9FB-4127-BC76-F04B7B5D282A}"/>
    <cellStyle name="Normal 2 13 4 2 3" xfId="17823" xr:uid="{21DDEA4D-1D09-4C5B-962F-FF6625B56D26}"/>
    <cellStyle name="Normal 2 13 4 3" xfId="10276" xr:uid="{940BD426-6BBD-4FF7-93CB-9B9049819199}"/>
    <cellStyle name="Normal 2 13 4 3 2" xfId="20656" xr:uid="{3E70BC60-4938-42BA-ADAC-D4256578727F}"/>
    <cellStyle name="Normal 2 13 4 4" xfId="23222" xr:uid="{BDD319B5-62A8-4F8E-837C-6526D1A0B017}"/>
    <cellStyle name="Normal 2 13 4 5" xfId="14990" xr:uid="{E57267F2-BDCA-4007-B707-B4B798846748}"/>
    <cellStyle name="Normal 2 13 5" xfId="3920" xr:uid="{AC20E962-BB90-4FD9-AACA-F35BDE47B5CC}"/>
    <cellStyle name="Normal 2 13 5 2" xfId="8752" xr:uid="{B76659DB-71A3-4D9A-81B3-85C900BAE2A4}"/>
    <cellStyle name="Normal 2 13 5 2 2" xfId="28976" xr:uid="{ABE0CF6F-4A69-4581-B8E2-387E2E91F688}"/>
    <cellStyle name="Normal 2 13 5 2 3" xfId="19132" xr:uid="{2EEF2137-3ACA-45D2-BDD9-EC95A5EF6D5A}"/>
    <cellStyle name="Normal 2 13 5 3" xfId="11585" xr:uid="{B612831D-FB7F-41B9-906D-ADCD843F1893}"/>
    <cellStyle name="Normal 2 13 5 3 2" xfId="21965" xr:uid="{E4933414-0080-41AE-BF13-7DEFA8A01D4A}"/>
    <cellStyle name="Normal 2 13 5 4" xfId="24187" xr:uid="{93C18363-F828-42DA-900A-A93383C46AF8}"/>
    <cellStyle name="Normal 2 13 5 5" xfId="16299" xr:uid="{8071185E-916E-422A-8C47-1CEDA5601695}"/>
    <cellStyle name="Normal 2 13 6" xfId="5053" xr:uid="{7B2222A7-5518-4240-ABEF-BB54564377AF}"/>
    <cellStyle name="Normal 2 13 6 2" xfId="28665" xr:uid="{509D706F-B397-497B-B228-7E14A9FD0E9D}"/>
    <cellStyle name="Normal 2 13 6 3" xfId="28527" xr:uid="{995C575B-22C2-4EB5-9366-2DA73AF2183D}"/>
    <cellStyle name="Normal 2 13 6 4" xfId="14349" xr:uid="{B52B2403-5BC0-40BA-9B3C-4D3583CA869C}"/>
    <cellStyle name="Normal 2 13 7" xfId="6802" xr:uid="{51956793-B0A0-42C4-AF73-0CD50D0F0060}"/>
    <cellStyle name="Normal 2 13 7 2" xfId="25838" xr:uid="{B020079B-E1E3-4D6B-892E-4E6785B372D3}"/>
    <cellStyle name="Normal 2 13 7 3" xfId="17182" xr:uid="{6FABBDF4-5A02-47AC-8BBA-64ED8D97D7BD}"/>
    <cellStyle name="Normal 2 13 8" xfId="9635" xr:uid="{29066DE0-0AC4-40A5-A210-1F32B4403DD1}"/>
    <cellStyle name="Normal 2 13 8 2" xfId="20015" xr:uid="{40C4E7B4-633A-405F-98B9-71C300C04F3E}"/>
    <cellStyle name="Normal 2 13 9" xfId="23537" xr:uid="{E3D13D6F-55A0-45A0-8F71-C656C2403A8B}"/>
    <cellStyle name="Normal 2 14" xfId="699" xr:uid="{00000000-0005-0000-0000-000067040000}"/>
    <cellStyle name="Normal 2 14 10" xfId="12498" xr:uid="{E4B5DED5-9547-46A4-84B7-2070BD7594F5}"/>
    <cellStyle name="Normal 2 14 2" xfId="700" xr:uid="{00000000-0005-0000-0000-000068040000}"/>
    <cellStyle name="Normal 2 14 2 2" xfId="5057" xr:uid="{1363D8E9-2358-4A8D-9C52-EE95A4EF83AB}"/>
    <cellStyle name="Normal 2 14 2 2 2" xfId="23647" xr:uid="{858CFCC9-7183-4B2F-B333-E1BC88013BC4}"/>
    <cellStyle name="Normal 2 14 2 2 3" xfId="26030" xr:uid="{40B98B3B-FF7B-495D-BA61-32A07F1C7778}"/>
    <cellStyle name="Normal 2 14 2 2 4" xfId="14353" xr:uid="{AEA686FA-6D4B-45CB-AA24-5FCE2B657FDE}"/>
    <cellStyle name="Normal 2 14 2 3" xfId="6806" xr:uid="{B71CAB16-0D84-48BE-9FE6-E95E192B92BF}"/>
    <cellStyle name="Normal 2 14 2 3 2" xfId="26481" xr:uid="{4F89B049-78E2-40D9-B8C7-1D736BF01293}"/>
    <cellStyle name="Normal 2 14 2 3 3" xfId="17186" xr:uid="{EFE3F972-A6A9-417F-8812-50DAFD47C87F}"/>
    <cellStyle name="Normal 2 14 2 4" xfId="9639" xr:uid="{6CA6BDB9-9B84-4635-8818-F3FF250B3FF6}"/>
    <cellStyle name="Normal 2 14 2 4 2" xfId="20019" xr:uid="{8DA8322E-FA58-48C2-9857-5F86B153E87A}"/>
    <cellStyle name="Normal 2 14 2 5" xfId="24374" xr:uid="{CEF9AF8D-2CF6-4C9A-8003-3940DE7E9F12}"/>
    <cellStyle name="Normal 2 14 2 6" xfId="13679" xr:uid="{174C2A17-2022-4783-8EFD-559BCAD0B7C8}"/>
    <cellStyle name="Normal 2 14 3" xfId="2866" xr:uid="{00000000-0005-0000-0000-000091030000}"/>
    <cellStyle name="Normal 2 14 3 2" xfId="6074" xr:uid="{433CEF8A-6A09-4ED8-AB5B-0926C5EB880D}"/>
    <cellStyle name="Normal 2 14 3 2 2" xfId="28115" xr:uid="{ED8068E4-02E9-4FD7-B3C2-595B9801CF8B}"/>
    <cellStyle name="Normal 2 14 3 2 3" xfId="15530" xr:uid="{FD6EB884-8A67-412A-97AB-66F0E8320116}"/>
    <cellStyle name="Normal 2 14 3 3" xfId="7983" xr:uid="{BA1B966F-DF06-49F3-9029-ABF63BD6DC72}"/>
    <cellStyle name="Normal 2 14 3 3 2" xfId="18363" xr:uid="{B5AA080D-5C5E-4BF3-A5AF-C3BA3DFBB6E8}"/>
    <cellStyle name="Normal 2 14 3 4" xfId="10816" xr:uid="{08498F0A-B8A9-456B-824D-8206B1236DB3}"/>
    <cellStyle name="Normal 2 14 3 4 2" xfId="21196" xr:uid="{49E6165B-1E45-482D-A6DA-B1691A0050C5}"/>
    <cellStyle name="Normal 2 14 3 5" xfId="23791" xr:uid="{D5072974-2C03-4927-BE24-8778772FACC3}"/>
    <cellStyle name="Normal 2 14 3 6" xfId="13351" xr:uid="{7CB9BDEC-71AE-46E8-AC9D-08D2EC46FF1D}"/>
    <cellStyle name="Normal 2 14 4" xfId="2266" xr:uid="{00000000-0005-0000-0000-00008F030000}"/>
    <cellStyle name="Normal 2 14 4 2" xfId="7393" xr:uid="{0B907001-6677-447A-A6C2-0B09DF739454}"/>
    <cellStyle name="Normal 2 14 4 2 2" xfId="28254" xr:uid="{C0F8C62A-F16A-4B3C-AF8B-30750ECC8415}"/>
    <cellStyle name="Normal 2 14 4 2 3" xfId="17773" xr:uid="{3C0F6D6B-5410-44C0-A2DB-223EC0D3F1BC}"/>
    <cellStyle name="Normal 2 14 4 3" xfId="10226" xr:uid="{08302955-BB10-41D8-909E-3E8424E9FBB3}"/>
    <cellStyle name="Normal 2 14 4 3 2" xfId="20606" xr:uid="{3013B32C-E195-4AA3-8280-F836F29D0E34}"/>
    <cellStyle name="Normal 2 14 4 4" xfId="23520" xr:uid="{C86BF460-B055-49D0-BA39-328E04DA1CEE}"/>
    <cellStyle name="Normal 2 14 4 5" xfId="14940" xr:uid="{355B811E-59FE-40CC-B377-45F176EF503D}"/>
    <cellStyle name="Normal 2 14 5" xfId="3809" xr:uid="{D9DAA485-8357-442D-9B98-92C0F260699D}"/>
    <cellStyle name="Normal 2 14 5 2" xfId="8644" xr:uid="{FFA257BC-0620-463A-8892-FF98F7E2FEA9}"/>
    <cellStyle name="Normal 2 14 5 2 2" xfId="19024" xr:uid="{C254367F-4AEE-4169-94FB-52330374D4F4}"/>
    <cellStyle name="Normal 2 14 5 3" xfId="11477" xr:uid="{CC096F01-573E-4C8E-A134-F943EA1CE1B8}"/>
    <cellStyle name="Normal 2 14 5 3 2" xfId="21857" xr:uid="{440DB34D-A26C-498E-BEAB-741B827F6018}"/>
    <cellStyle name="Normal 2 14 5 4" xfId="26723" xr:uid="{72278402-EFDA-4577-8A0D-2FF38D6C0467}"/>
    <cellStyle name="Normal 2 14 5 5" xfId="16191" xr:uid="{23538F8E-01F0-4BE4-968D-C2682A3143FB}"/>
    <cellStyle name="Normal 2 14 6" xfId="5056" xr:uid="{003AE1A6-2D71-41E4-8367-493182C6B595}"/>
    <cellStyle name="Normal 2 14 6 2" xfId="14352" xr:uid="{5DC8EE2A-B3AE-479B-8C67-FF5DB3DD5D9A}"/>
    <cellStyle name="Normal 2 14 7" xfId="6805" xr:uid="{BFD99BEB-92C6-46EC-A90C-D7FFF9A4A6DD}"/>
    <cellStyle name="Normal 2 14 7 2" xfId="17185" xr:uid="{C535D681-CD2F-4176-A2D3-4607F3A12937}"/>
    <cellStyle name="Normal 2 14 8" xfId="9638" xr:uid="{4CC85F6F-785C-4071-B5FD-E355E9959BC3}"/>
    <cellStyle name="Normal 2 14 8 2" xfId="20018" xr:uid="{245A27DE-B47D-4235-8FF5-2773DE19B130}"/>
    <cellStyle name="Normal 2 14 9" xfId="25428" xr:uid="{55DD9E7F-4A86-4C45-BB96-9BFBCE3F7FCB}"/>
    <cellStyle name="Normal 2 15" xfId="701" xr:uid="{00000000-0005-0000-0000-000069040000}"/>
    <cellStyle name="Normal 2 15 2" xfId="702" xr:uid="{00000000-0005-0000-0000-00006A040000}"/>
    <cellStyle name="Normal 2 15 2 2" xfId="5059" xr:uid="{2BFEB100-9E5C-4387-B323-D67574CF9B7E}"/>
    <cellStyle name="Normal 2 15 2 2 2" xfId="26555" xr:uid="{A2B43DCB-B00A-482D-A40B-EE72A1E43D53}"/>
    <cellStyle name="Normal 2 15 2 2 3" xfId="14355" xr:uid="{3D68C065-92F3-43AB-99E1-4F65DB8487D7}"/>
    <cellStyle name="Normal 2 15 2 3" xfId="6808" xr:uid="{7B49F8A6-84DA-45DA-9ABE-2256DFC46515}"/>
    <cellStyle name="Normal 2 15 2 3 2" xfId="17188" xr:uid="{CAA3F761-7097-401C-A1B3-3B23208D0B9D}"/>
    <cellStyle name="Normal 2 15 2 4" xfId="9641" xr:uid="{5527F7A9-E05B-4E2E-9705-E11411FA6C58}"/>
    <cellStyle name="Normal 2 15 2 4 2" xfId="20021" xr:uid="{7503549F-4A4C-4279-AD31-4F76F925ABC4}"/>
    <cellStyle name="Normal 2 15 2 5" xfId="22893" xr:uid="{39EF4E33-F99E-4775-AB98-C096AB7B8D4D}"/>
    <cellStyle name="Normal 2 15 2 6" xfId="13354" xr:uid="{31590658-156D-4AB2-BE37-F7F99165142D}"/>
    <cellStyle name="Normal 2 15 3" xfId="5058" xr:uid="{2CBAD390-B99A-43FD-9248-D8EFF22F6AC0}"/>
    <cellStyle name="Normal 2 15 3 2" xfId="25723" xr:uid="{6A9C28D9-3083-46F9-BD79-130EB0FE65BE}"/>
    <cellStyle name="Normal 2 15 3 3" xfId="27309" xr:uid="{74C16C77-A14C-43B2-98C1-C7ADD053C533}"/>
    <cellStyle name="Normal 2 15 3 4" xfId="14354" xr:uid="{5D2F0C45-D806-4776-8CAB-00970BA81410}"/>
    <cellStyle name="Normal 2 15 4" xfId="6807" xr:uid="{6D31F998-186C-4A82-B044-AB8AC20D8683}"/>
    <cellStyle name="Normal 2 15 4 2" xfId="25635" xr:uid="{91E43EBE-1915-4800-B7E0-94D2E29B09F0}"/>
    <cellStyle name="Normal 2 15 4 3" xfId="17187" xr:uid="{623333CB-EDDB-4765-A904-CE9FBC3BF16B}"/>
    <cellStyle name="Normal 2 15 5" xfId="9640" xr:uid="{B7199FFC-96E7-4347-B276-3A7FC63208A7}"/>
    <cellStyle name="Normal 2 15 5 2" xfId="20020" xr:uid="{95357289-5930-45E0-BAB5-2E572F5D4028}"/>
    <cellStyle name="Normal 2 15 6" xfId="24645" xr:uid="{228E92B8-911F-4BEC-90AB-1F2260168AC5}"/>
    <cellStyle name="Normal 2 15 7" xfId="12656" xr:uid="{5EFFA12E-06D8-49A5-8274-9AAF4DD80AA9}"/>
    <cellStyle name="Normal 2 16" xfId="703" xr:uid="{00000000-0005-0000-0000-00006B040000}"/>
    <cellStyle name="Normal 2 16 2" xfId="5060" xr:uid="{51280BA4-E357-4EC2-9A34-789C36438E69}"/>
    <cellStyle name="Normal 2 16 2 2" xfId="25753" xr:uid="{CCCD803B-7AE1-4D41-ABE9-B9F6DA72F6FB}"/>
    <cellStyle name="Normal 2 16 2 3" xfId="14356" xr:uid="{8F0649BB-FB29-4495-8867-9DADDE3172C1}"/>
    <cellStyle name="Normal 2 16 3" xfId="6809" xr:uid="{4AF8C3FB-1633-48BC-AC40-61D949CAD707}"/>
    <cellStyle name="Normal 2 16 3 2" xfId="25305" xr:uid="{5BB29FFF-05A9-49BD-9902-2A0D82D89346}"/>
    <cellStyle name="Normal 2 16 3 3" xfId="17189" xr:uid="{A72A8BC0-DA84-4C90-9A1A-1B149D8DB9CF}"/>
    <cellStyle name="Normal 2 16 4" xfId="9642" xr:uid="{7769E6A8-C929-46BD-9D9B-0CE77F82B4BD}"/>
    <cellStyle name="Normal 2 16 4 2" xfId="20022" xr:uid="{1B964D72-BC3E-4B50-B774-79758B8AF137}"/>
    <cellStyle name="Normal 2 16 5" xfId="25117" xr:uid="{39C6474D-79C0-4B4E-B2DD-74132C6BA907}"/>
    <cellStyle name="Normal 2 16 6" xfId="12815" xr:uid="{6C7A0E04-A236-4994-AD69-90C1FC6ADB2C}"/>
    <cellStyle name="Normal 2 17" xfId="704" xr:uid="{00000000-0005-0000-0000-00006C040000}"/>
    <cellStyle name="Normal 2 17 2" xfId="6810" xr:uid="{1585CA1A-B0BC-44CA-B92E-8C4A5C1CAD0A}"/>
    <cellStyle name="Normal 2 17 2 2" xfId="24636" xr:uid="{3ED16BA5-56C6-4154-967B-867B46BD49CE}"/>
    <cellStyle name="Normal 2 17 2 3" xfId="17190" xr:uid="{568842C7-4E9D-4D74-8F9A-50A419319891}"/>
    <cellStyle name="Normal 2 17 3" xfId="9643" xr:uid="{68A23A47-558E-4E49-9C63-20825D5B2438}"/>
    <cellStyle name="Normal 2 17 3 2" xfId="22674" xr:uid="{B1FAF7FF-9E8C-4DA4-A408-DDB7E7A7F771}"/>
    <cellStyle name="Normal 2 17 3 3" xfId="20023" xr:uid="{E61D0583-2D14-4241-9338-5AB767513FAC}"/>
    <cellStyle name="Normal 2 17 4" xfId="22655" xr:uid="{2D14B024-0C15-4849-A1C9-CC6835BF0F10}"/>
    <cellStyle name="Normal 2 17 5" xfId="26000" xr:uid="{48156FCF-7B74-410D-844E-48DE9A4DB097}"/>
    <cellStyle name="Normal 2 17 6" xfId="14357" xr:uid="{0FDB1D7D-3738-4279-AFC1-D13102CF7782}"/>
    <cellStyle name="Normal 2 18" xfId="3779" xr:uid="{687AD789-15F4-45FC-8C5E-5A0C50946765}"/>
    <cellStyle name="Normal 2 18 2" xfId="8619" xr:uid="{D0E1F64E-A739-4764-9D73-CF87B51A5F00}"/>
    <cellStyle name="Normal 2 18 2 2" xfId="25821" xr:uid="{BEE5FA88-0071-4F52-8AB1-13C8648A6374}"/>
    <cellStyle name="Normal 2 18 2 3" xfId="18999" xr:uid="{F51F4F5B-90B2-4451-9A34-FF469B481271}"/>
    <cellStyle name="Normal 2 18 2 4" xfId="31001" xr:uid="{F18E5E9C-D8D8-4F69-9CEA-1EB84E6CB813}"/>
    <cellStyle name="Normal 2 18 2 5" xfId="30916" xr:uid="{C8A5B2B3-A9B4-4CC3-9248-93D24488B8AF}"/>
    <cellStyle name="Normal 2 18 3" xfId="11452" xr:uid="{CDA90886-5D08-49E0-9163-5C00974CD9B6}"/>
    <cellStyle name="Normal 2 18 3 2" xfId="24301" xr:uid="{0C326032-0FD6-4917-9657-495AC37DBBE3}"/>
    <cellStyle name="Normal 2 18 3 3" xfId="21832" xr:uid="{8A722C41-4A34-4A02-A2B3-53A584E5910E}"/>
    <cellStyle name="Normal 2 18 4" xfId="25129" xr:uid="{BA8BD175-2F83-4035-AE66-B7D2C8E6709A}"/>
    <cellStyle name="Normal 2 18 5" xfId="24076" xr:uid="{FE883123-03AC-49F1-B7FA-8A98A4DAAC28}"/>
    <cellStyle name="Normal 2 18 6" xfId="16166" xr:uid="{184E429F-5396-4319-8D7D-B20F7B31B908}"/>
    <cellStyle name="Normal 2 19" xfId="12346" xr:uid="{2851D229-502A-4D82-8490-01DA0EBA2159}"/>
    <cellStyle name="Normal 2 19 2" xfId="24058" xr:uid="{C9B81072-9CE2-4F0C-B5E2-CE8D5CE0A9C0}"/>
    <cellStyle name="Normal 2 19 3" xfId="24240" xr:uid="{1066F9CC-788C-4F68-89FE-9B9F75C44A5D}"/>
    <cellStyle name="Normal 2 19 4" xfId="25829" xr:uid="{5058E664-5536-45CD-84E0-6FADFD894F75}"/>
    <cellStyle name="Normal 2 19 5" xfId="24509" xr:uid="{D329221E-E5FF-44FA-92BC-FF4B1867B2F5}"/>
    <cellStyle name="Normal 2 19 6" xfId="29617" xr:uid="{903768B7-2C41-46B2-A4D0-9D86B34D41A4}"/>
    <cellStyle name="Normal 2 19 7" xfId="29591" xr:uid="{8AF71700-81D8-4687-AC91-003585AB8325}"/>
    <cellStyle name="Normal 2 19 7 2" xfId="30106" xr:uid="{C4AE6AE8-64C8-4402-93EB-4E613E643CC2}"/>
    <cellStyle name="Normal 2 19 8" xfId="31112" xr:uid="{AD9EAF03-CE2E-4033-B917-F2FC89D9335A}"/>
    <cellStyle name="Normal 2 19 8 2" xfId="31695" xr:uid="{E7154EF1-2601-4A7C-8056-AA513484E4A7}"/>
    <cellStyle name="Normal 2 2" xfId="705" xr:uid="{00000000-0005-0000-0000-00006D040000}"/>
    <cellStyle name="Normal 2 2 10" xfId="706" xr:uid="{00000000-0005-0000-0000-00006E040000}"/>
    <cellStyle name="Normal 2 2 10 10" xfId="9645" xr:uid="{AA7C8D4E-8A4E-47BF-9CCA-4873F35B795C}"/>
    <cellStyle name="Normal 2 2 10 10 2" xfId="20025" xr:uid="{98345C2A-DAC5-4825-A0A8-021C089C2AF2}"/>
    <cellStyle name="Normal 2 2 10 11" xfId="24552" xr:uid="{505E598B-1912-43BF-8BA3-279748371E41}"/>
    <cellStyle name="Normal 2 2 10 12" xfId="12551" xr:uid="{69C35B79-29A5-43FB-862C-7335567D3235}"/>
    <cellStyle name="Normal 2 2 10 2" xfId="707" xr:uid="{00000000-0005-0000-0000-00006F040000}"/>
    <cellStyle name="Normal 2 2 10 2 2" xfId="708" xr:uid="{00000000-0005-0000-0000-000070040000}"/>
    <cellStyle name="Normal 2 2 10 2 2 2" xfId="5064" xr:uid="{E5DB27A1-F095-4B0D-B1FE-17B19E42AD2F}"/>
    <cellStyle name="Normal 2 2 10 2 2 2 2" xfId="24800" xr:uid="{FBA8B858-5805-4A81-83DE-365226052A35}"/>
    <cellStyle name="Normal 2 2 10 2 2 2 3" xfId="25900" xr:uid="{00543A6A-1BC8-44D0-9D96-E92831C3A63A}"/>
    <cellStyle name="Normal 2 2 10 2 2 2 4" xfId="14361" xr:uid="{F19CDEC1-13FD-4EE2-ADEF-DEEB1E15C467}"/>
    <cellStyle name="Normal 2 2 10 2 2 3" xfId="6814" xr:uid="{99174851-CC96-4A4C-91C6-5EB30DC24C04}"/>
    <cellStyle name="Normal 2 2 10 2 2 3 2" xfId="27579" xr:uid="{AF3C2EFA-9EB6-4B79-9DA5-FC9B9457BE6D}"/>
    <cellStyle name="Normal 2 2 10 2 2 3 3" xfId="27904" xr:uid="{BA4D5C2E-54AF-42B6-B1E0-A312C4F38B4D}"/>
    <cellStyle name="Normal 2 2 10 2 2 3 4" xfId="17194" xr:uid="{7F1932C3-573D-48A4-9694-EF8B0597E5E4}"/>
    <cellStyle name="Normal 2 2 10 2 2 4" xfId="9647" xr:uid="{2B8E2916-1FAD-4174-93AD-4FDDE1DA699C}"/>
    <cellStyle name="Normal 2 2 10 2 2 4 2" xfId="29386" xr:uid="{D9B05DEC-3C44-4ABB-92C4-B01E058A307D}"/>
    <cellStyle name="Normal 2 2 10 2 2 4 3" xfId="20027" xr:uid="{E1D17510-D4F8-4DF8-9C86-54A85495661A}"/>
    <cellStyle name="Normal 2 2 10 2 2 5" xfId="24649" xr:uid="{2863DE93-E0E9-4DCA-A783-915B8B2D6A3A}"/>
    <cellStyle name="Normal 2 2 10 2 2 6" xfId="13680" xr:uid="{DA987683-831F-4677-BAD2-DC6A81293BDA}"/>
    <cellStyle name="Normal 2 2 10 2 3" xfId="2717" xr:uid="{00000000-0005-0000-0000-000099030000}"/>
    <cellStyle name="Normal 2 2 10 2 3 2" xfId="5935" xr:uid="{107F8361-8D14-48E4-B386-6681F6985830}"/>
    <cellStyle name="Normal 2 2 10 2 3 2 2" xfId="27980" xr:uid="{439563EB-CDA5-4BE7-8F09-47FBE716BB3B}"/>
    <cellStyle name="Normal 2 2 10 2 3 2 3" xfId="15388" xr:uid="{AB8BAA13-0168-4B0A-A122-BEA762FA4220}"/>
    <cellStyle name="Normal 2 2 10 2 3 3" xfId="7841" xr:uid="{63CB1A3F-51C9-40AA-BDFC-374A71D849BD}"/>
    <cellStyle name="Normal 2 2 10 2 3 3 2" xfId="18221" xr:uid="{E506574E-4CD6-4127-960A-7E103336C974}"/>
    <cellStyle name="Normal 2 2 10 2 3 4" xfId="10674" xr:uid="{09130169-8034-4D96-85F9-4356246BFE9D}"/>
    <cellStyle name="Normal 2 2 10 2 3 4 2" xfId="21054" xr:uid="{1F5D3BB1-A60B-4476-8120-9E675D91B416}"/>
    <cellStyle name="Normal 2 2 10 2 3 5" xfId="25026" xr:uid="{4FFB09B8-3AF9-4044-A95D-D1F4BFC266C5}"/>
    <cellStyle name="Normal 2 2 10 2 3 6" xfId="13145" xr:uid="{88DEC1F8-E74A-47F2-B634-04FE49086530}"/>
    <cellStyle name="Normal 2 2 10 2 4" xfId="4154" xr:uid="{E764446D-83C9-4004-865D-359BF5B5F454}"/>
    <cellStyle name="Normal 2 2 10 2 4 2" xfId="8926" xr:uid="{13B6B776-8552-4F27-A149-221E36F04BD2}"/>
    <cellStyle name="Normal 2 2 10 2 4 2 2" xfId="29025" xr:uid="{68438DB2-A994-485C-B68E-63993A56C537}"/>
    <cellStyle name="Normal 2 2 10 2 4 2 3" xfId="19306" xr:uid="{B3CE92A7-987B-4043-8629-8C2E39A98538}"/>
    <cellStyle name="Normal 2 2 10 2 4 3" xfId="11759" xr:uid="{D0E1A260-329B-4663-B10B-AA9B56A80EFF}"/>
    <cellStyle name="Normal 2 2 10 2 4 3 2" xfId="22139" xr:uid="{B6CF3B47-D87D-45BB-87DF-85B77E70452A}"/>
    <cellStyle name="Normal 2 2 10 2 4 4" xfId="22992" xr:uid="{938AAFBC-6206-4672-B3C4-A0BA08185F9C}"/>
    <cellStyle name="Normal 2 2 10 2 4 5" xfId="16473" xr:uid="{90BFF79D-AAD0-4A91-BEBE-C3458FE2D30F}"/>
    <cellStyle name="Normal 2 2 10 2 5" xfId="5063" xr:uid="{7C5CCD42-756E-44AA-B35D-0888BE67E4DC}"/>
    <cellStyle name="Normal 2 2 10 2 5 2" xfId="26499" xr:uid="{8B0F7587-3D90-44A9-9D4E-94008281CF70}"/>
    <cellStyle name="Normal 2 2 10 2 5 3" xfId="14360" xr:uid="{6BB59D92-C073-4562-AF8F-C02AD369E213}"/>
    <cellStyle name="Normal 2 2 10 2 6" xfId="6813" xr:uid="{064FAEDA-6750-41CD-8BA4-6A0D5049602B}"/>
    <cellStyle name="Normal 2 2 10 2 6 2" xfId="17193" xr:uid="{837E47D0-0D94-4D5F-8367-141ABA0D4D67}"/>
    <cellStyle name="Normal 2 2 10 2 7" xfId="9646" xr:uid="{1E27734E-7094-4271-96C0-49C3F5B2DE9F}"/>
    <cellStyle name="Normal 2 2 10 2 7 2" xfId="20026" xr:uid="{81815907-AA58-4EF1-B4BC-87EBA1A0663F}"/>
    <cellStyle name="Normal 2 2 10 2 8" xfId="24488" xr:uid="{B0AB4854-A5AA-4971-A35C-FD6795C66512}"/>
    <cellStyle name="Normal 2 2 10 2 9" xfId="12709" xr:uid="{443C35AA-3E7C-4729-9C69-8DD456AB955A}"/>
    <cellStyle name="Normal 2 2 10 3" xfId="709" xr:uid="{00000000-0005-0000-0000-000071040000}"/>
    <cellStyle name="Normal 2 2 10 3 2" xfId="4452" xr:uid="{42C8B070-231B-4968-AE45-24977E7CDEBF}"/>
    <cellStyle name="Normal 2 2 10 3 2 2" xfId="9224" xr:uid="{B3100822-4B11-4BA9-940F-F2078324B99E}"/>
    <cellStyle name="Normal 2 2 10 3 2 2 2" xfId="29217" xr:uid="{398D0ABA-3928-427C-8C30-89730A5D7A3C}"/>
    <cellStyle name="Normal 2 2 10 3 2 2 3" xfId="19604" xr:uid="{AD153CD0-B2EC-4F34-96CD-AC815A48A242}"/>
    <cellStyle name="Normal 2 2 10 3 2 3" xfId="12057" xr:uid="{2B843B58-7B92-4A52-B7B1-0B052D6B6194}"/>
    <cellStyle name="Normal 2 2 10 3 2 3 2" xfId="22437" xr:uid="{3AD3D460-9B74-4C95-B9E1-A22A6F72193D}"/>
    <cellStyle name="Normal 2 2 10 3 2 4" xfId="23109" xr:uid="{6419FB7A-3DCF-4E03-99E4-C92D33E270D2}"/>
    <cellStyle name="Normal 2 2 10 3 2 5" xfId="16771" xr:uid="{57F08712-9C9F-4D18-8F3C-BB0511D0669C}"/>
    <cellStyle name="Normal 2 2 10 3 3" xfId="5065" xr:uid="{4A72CBA2-F61E-430F-AD4A-4CD853A42699}"/>
    <cellStyle name="Normal 2 2 10 3 3 2" xfId="26780" xr:uid="{F84AF31A-FE99-4562-B39C-4E385FDC17F3}"/>
    <cellStyle name="Normal 2 2 10 3 3 3" xfId="27558" xr:uid="{44CDE390-F64D-4A78-A0D1-B0C47C36573E}"/>
    <cellStyle name="Normal 2 2 10 3 3 4" xfId="14362" xr:uid="{2E7DDF77-9C26-42DB-8D72-47296D039541}"/>
    <cellStyle name="Normal 2 2 10 3 4" xfId="6815" xr:uid="{9D5CA963-1CB6-4841-BECA-773E3EF2CAA0}"/>
    <cellStyle name="Normal 2 2 10 3 4 2" xfId="26618" xr:uid="{789273C5-3E89-4F22-BC58-9FB25ED07422}"/>
    <cellStyle name="Normal 2 2 10 3 4 3" xfId="27222" xr:uid="{CF839B75-0BF5-4802-B3D9-B5A7B178CBC5}"/>
    <cellStyle name="Normal 2 2 10 3 4 4" xfId="17195" xr:uid="{ED4B26D7-2591-4F59-88AA-D0D54072C88D}"/>
    <cellStyle name="Normal 2 2 10 3 5" xfId="9648" xr:uid="{9019F8E2-FD32-4731-A2A8-6681B973D239}"/>
    <cellStyle name="Normal 2 2 10 3 5 2" xfId="29387" xr:uid="{65370D3C-9EB5-4761-8E5F-554AF99B3F9B}"/>
    <cellStyle name="Normal 2 2 10 3 5 3" xfId="20028" xr:uid="{BA430A4F-FF72-4303-9A89-E1A48B406065}"/>
    <cellStyle name="Normal 2 2 10 3 6" xfId="24518" xr:uid="{49067D6F-8843-4DD1-BAE8-7FA2BF07E820}"/>
    <cellStyle name="Normal 2 2 10 3 7" xfId="13681" xr:uid="{6339AC71-D4C9-41B9-A9DB-829F6C8BF374}"/>
    <cellStyle name="Normal 2 2 10 4" xfId="710" xr:uid="{00000000-0005-0000-0000-000072040000}"/>
    <cellStyle name="Normal 2 2 10 4 2" xfId="5066" xr:uid="{43FAF4F6-5944-411B-9C6E-4A883C4EBCCF}"/>
    <cellStyle name="Normal 2 2 10 4 2 2" xfId="24153" xr:uid="{0FF8B60A-773E-488B-9CA4-80B69D49D6F0}"/>
    <cellStyle name="Normal 2 2 10 4 2 3" xfId="28727" xr:uid="{0044B5AD-CC47-4AD7-9BAC-85830A68790F}"/>
    <cellStyle name="Normal 2 2 10 4 2 4" xfId="14363" xr:uid="{63833D4F-15C8-4AB3-85D1-56CFFDC43AAB}"/>
    <cellStyle name="Normal 2 2 10 4 3" xfId="6816" xr:uid="{6F8A17C8-5B7C-4D0A-89CE-3313691FEA10}"/>
    <cellStyle name="Normal 2 2 10 4 3 2" xfId="28598" xr:uid="{A29D8535-73B2-441D-AB06-3782139610D9}"/>
    <cellStyle name="Normal 2 2 10 4 3 3" xfId="17196" xr:uid="{BF3BCAE3-A914-4FAF-8660-894DFDDE4948}"/>
    <cellStyle name="Normal 2 2 10 4 4" xfId="9649" xr:uid="{F6AF43C2-38D3-4B63-9AFB-550F9CC18867}"/>
    <cellStyle name="Normal 2 2 10 4 4 2" xfId="20029" xr:uid="{0C94FB6B-3908-46B9-B035-AA01DE88862A}"/>
    <cellStyle name="Normal 2 2 10 4 5" xfId="24027" xr:uid="{EDDD3FD3-3F21-4BBB-A21E-5363C936A286}"/>
    <cellStyle name="Normal 2 2 10 4 6" xfId="13407" xr:uid="{52461BEE-55D6-4F43-9398-5A297151B16A}"/>
    <cellStyle name="Normal 2 2 10 5" xfId="2565" xr:uid="{00000000-0005-0000-0000-00009C030000}"/>
    <cellStyle name="Normal 2 2 10 5 2" xfId="5834" xr:uid="{F90F4BDD-8B44-417F-9C44-F07B562A1590}"/>
    <cellStyle name="Normal 2 2 10 5 2 2" xfId="26793" xr:uid="{C347E35F-955F-4394-8027-29A455EB4226}"/>
    <cellStyle name="Normal 2 2 10 5 2 3" xfId="15237" xr:uid="{8D2EC9C0-8C74-410D-8868-1302CCCBA839}"/>
    <cellStyle name="Normal 2 2 10 5 3" xfId="7690" xr:uid="{FAD042E3-0A5D-44D0-9B55-4A5BF2609101}"/>
    <cellStyle name="Normal 2 2 10 5 3 2" xfId="18070" xr:uid="{80FFC775-E0A3-405C-9250-A0FE081BCED3}"/>
    <cellStyle name="Normal 2 2 10 5 4" xfId="10523" xr:uid="{271EE65C-4308-4093-A0CA-EBD53146ED2E}"/>
    <cellStyle name="Normal 2 2 10 5 4 2" xfId="20903" xr:uid="{957E9CC8-329E-4D48-BD47-CE43D3C79F5C}"/>
    <cellStyle name="Normal 2 2 10 5 5" xfId="22944" xr:uid="{7FF42F5A-F766-492C-B313-F86840EA921E}"/>
    <cellStyle name="Normal 2 2 10 5 6" xfId="12953" xr:uid="{AFEA08B3-64BD-49F2-A894-F862B4F7670C}"/>
    <cellStyle name="Normal 2 2 10 6" xfId="2317" xr:uid="{00000000-0005-0000-0000-000096030000}"/>
    <cellStyle name="Normal 2 2 10 6 2" xfId="7444" xr:uid="{49339BE6-5FE9-42AE-9BC6-6DD209B051E8}"/>
    <cellStyle name="Normal 2 2 10 6 2 2" xfId="27932" xr:uid="{7D37FA61-88A9-417F-9E00-1067742685F6}"/>
    <cellStyle name="Normal 2 2 10 6 2 3" xfId="17824" xr:uid="{8BA1A808-3FDE-44C7-9142-154BE5F5E6B6}"/>
    <cellStyle name="Normal 2 2 10 6 3" xfId="10277" xr:uid="{2A7065D5-296E-44B5-86F3-53A1D5651C31}"/>
    <cellStyle name="Normal 2 2 10 6 3 2" xfId="20657" xr:uid="{0CDD9D9A-C9E9-419B-BFC8-FB6779F563E0}"/>
    <cellStyle name="Normal 2 2 10 6 4" xfId="24891" xr:uid="{946DE919-8989-49F0-8624-F124357DCEE6}"/>
    <cellStyle name="Normal 2 2 10 6 5" xfId="14991" xr:uid="{A42EDF13-7335-4FE4-9A95-547834990660}"/>
    <cellStyle name="Normal 2 2 10 7" xfId="3922" xr:uid="{498F4368-C384-4172-A5C5-389852219A0E}"/>
    <cellStyle name="Normal 2 2 10 7 2" xfId="8754" xr:uid="{7A29565A-49DE-496F-9B46-A14210F21EEC}"/>
    <cellStyle name="Normal 2 2 10 7 2 2" xfId="19134" xr:uid="{62EC0076-2ADE-4D86-9020-4C074AF71ABC}"/>
    <cellStyle name="Normal 2 2 10 7 3" xfId="11587" xr:uid="{0B8A006D-0451-4A93-A9DD-3B02EF3D4ED5}"/>
    <cellStyle name="Normal 2 2 10 7 3 2" xfId="21967" xr:uid="{1E17511E-8D69-4181-BF2A-8594B5C37FFA}"/>
    <cellStyle name="Normal 2 2 10 7 4" xfId="26887" xr:uid="{EE14755E-4017-4A11-B3B3-C3690CBE6087}"/>
    <cellStyle name="Normal 2 2 10 7 5" xfId="16301" xr:uid="{774583A9-CB71-49DF-9DC4-54BB1C00CF1D}"/>
    <cellStyle name="Normal 2 2 10 8" xfId="5062" xr:uid="{9A8CA319-5397-4A04-92EC-15A8A45212D4}"/>
    <cellStyle name="Normal 2 2 10 8 2" xfId="14359" xr:uid="{C8D3DA57-87D8-4704-97B7-6849991807F7}"/>
    <cellStyle name="Normal 2 2 10 9" xfId="6812" xr:uid="{6AB13237-9298-49AB-B12E-5BEA92D8EA25}"/>
    <cellStyle name="Normal 2 2 10 9 2" xfId="17192" xr:uid="{54002836-6CE1-4C08-BFD8-E939A1F4DFF9}"/>
    <cellStyle name="Normal 2 2 11" xfId="711" xr:uid="{00000000-0005-0000-0000-000073040000}"/>
    <cellStyle name="Normal 2 2 11 10" xfId="24716" xr:uid="{F360E3F7-4553-4010-BCA7-6D1AE9B901A1}"/>
    <cellStyle name="Normal 2 2 11 11" xfId="12552" xr:uid="{0081C13F-8DD0-413F-9503-D5C8BA41F1B0}"/>
    <cellStyle name="Normal 2 2 11 2" xfId="712" xr:uid="{00000000-0005-0000-0000-000074040000}"/>
    <cellStyle name="Normal 2 2 11 2 2" xfId="3147" xr:uid="{00000000-0005-0000-0000-00009F030000}"/>
    <cellStyle name="Normal 2 2 11 2 2 2" xfId="6205" xr:uid="{FF317ED0-C3C5-4BBA-96D4-A4FA9F71D13C}"/>
    <cellStyle name="Normal 2 2 11 2 2 2 2" xfId="26614" xr:uid="{C3C86F65-1009-45B4-ADDC-6A57ED7AC03D}"/>
    <cellStyle name="Normal 2 2 11 2 2 2 3" xfId="27337" xr:uid="{6C543D13-686B-42FE-9BED-916A8DF160CA}"/>
    <cellStyle name="Normal 2 2 11 2 2 2 4" xfId="15774" xr:uid="{F56D3B67-4334-45F9-8EA7-AB3AD0ED3090}"/>
    <cellStyle name="Normal 2 2 11 2 2 3" xfId="8227" xr:uid="{90B187A8-9982-44B7-9857-A6B63355AC82}"/>
    <cellStyle name="Normal 2 2 11 2 2 3 2" xfId="28872" xr:uid="{7EB596B2-7B15-4D64-83F3-AC9014D1750B}"/>
    <cellStyle name="Normal 2 2 11 2 2 3 3" xfId="18607" xr:uid="{8E5CC260-40CB-4E67-9E15-4F95D03C0961}"/>
    <cellStyle name="Normal 2 2 11 2 2 4" xfId="11060" xr:uid="{0C11086F-936F-4562-A968-407CE5092957}"/>
    <cellStyle name="Normal 2 2 11 2 2 4 2" xfId="21440" xr:uid="{ADB81A79-B7E1-43EB-BA27-D0C539476A90}"/>
    <cellStyle name="Normal 2 2 11 2 2 5" xfId="23265" xr:uid="{0F54DA92-1F69-4FE6-B714-AD6A3B712B6E}"/>
    <cellStyle name="Normal 2 2 11 2 2 6" xfId="13682" xr:uid="{66B84033-BF7F-481B-9AFA-9567FEF2CBE8}"/>
    <cellStyle name="Normal 2 2 11 2 3" xfId="4155" xr:uid="{00F1D4EF-91CF-40E8-B6B5-67F1D0D3D9FB}"/>
    <cellStyle name="Normal 2 2 11 2 3 2" xfId="8927" xr:uid="{0790826B-CA55-4CA9-B627-8A167494FAF5}"/>
    <cellStyle name="Normal 2 2 11 2 3 2 2" xfId="29026" xr:uid="{A608EEA1-12E2-4A50-AA92-15B6A6B67A09}"/>
    <cellStyle name="Normal 2 2 11 2 3 2 3" xfId="19307" xr:uid="{EA885710-01F3-4985-8E77-B95014EDAAF3}"/>
    <cellStyle name="Normal 2 2 11 2 3 3" xfId="11760" xr:uid="{858F1373-6516-4269-95EA-069E9EA42B73}"/>
    <cellStyle name="Normal 2 2 11 2 3 3 2" xfId="22140" xr:uid="{5A6A1CE6-03AA-488A-81B0-1F53FD50E577}"/>
    <cellStyle name="Normal 2 2 11 2 3 4" xfId="25220" xr:uid="{530BCB53-2788-48FC-8732-7713CE1DDE0F}"/>
    <cellStyle name="Normal 2 2 11 2 3 5" xfId="16474" xr:uid="{EB502878-9D72-4A66-8CC3-6FE968AF4A80}"/>
    <cellStyle name="Normal 2 2 11 2 4" xfId="5068" xr:uid="{C97103D0-552A-43CA-9D7F-000BE4CCD9EA}"/>
    <cellStyle name="Normal 2 2 11 2 4 2" xfId="27909" xr:uid="{5350DF39-5008-4E85-A8E3-EA51D3E70538}"/>
    <cellStyle name="Normal 2 2 11 2 4 3" xfId="26437" xr:uid="{45D098FC-3762-4A95-8E63-9E90376ED403}"/>
    <cellStyle name="Normal 2 2 11 2 4 4" xfId="14365" xr:uid="{852E6F0C-3895-4C89-86AC-0372EC1A09FB}"/>
    <cellStyle name="Normal 2 2 11 2 5" xfId="6818" xr:uid="{541B02AB-102A-4D2C-B7E2-2CAFA7B83913}"/>
    <cellStyle name="Normal 2 2 11 2 5 2" xfId="27589" xr:uid="{2B54EA2A-F5D7-4647-A3C3-89DA672DC2B2}"/>
    <cellStyle name="Normal 2 2 11 2 5 3" xfId="17198" xr:uid="{F7667B26-C2B3-4730-BA59-8727ECB0A4C1}"/>
    <cellStyle name="Normal 2 2 11 2 6" xfId="9651" xr:uid="{42FEB642-99A6-4F20-9405-ED218DBCD43E}"/>
    <cellStyle name="Normal 2 2 11 2 6 2" xfId="20031" xr:uid="{2D652F2E-72EB-4499-AC69-741A8BA79020}"/>
    <cellStyle name="Normal 2 2 11 2 7" xfId="22928" xr:uid="{9D773C07-20EF-400A-A5CD-96C731A65415}"/>
    <cellStyle name="Normal 2 2 11 2 8" xfId="12710" xr:uid="{557D45CE-8F42-4ABE-9E84-82DBCC416DEF}"/>
    <cellStyle name="Normal 2 2 11 3" xfId="713" xr:uid="{00000000-0005-0000-0000-000075040000}"/>
    <cellStyle name="Normal 2 2 11 3 2" xfId="5069" xr:uid="{0955E37E-640E-43B0-BD50-B8A99418383A}"/>
    <cellStyle name="Normal 2 2 11 3 2 2" xfId="22754" xr:uid="{2BEE5CBA-6AF4-40AF-B0DB-8908603C96C7}"/>
    <cellStyle name="Normal 2 2 11 3 2 3" xfId="27058" xr:uid="{4D557C4E-47EB-4C41-A11C-E40E615CDB78}"/>
    <cellStyle name="Normal 2 2 11 3 2 4" xfId="14366" xr:uid="{4016AE17-1A41-4C9A-98F4-1B4611B620B6}"/>
    <cellStyle name="Normal 2 2 11 3 3" xfId="6819" xr:uid="{00BD513C-FB94-428B-876A-E8EF0C4F55EF}"/>
    <cellStyle name="Normal 2 2 11 3 3 2" xfId="27765" xr:uid="{7ABA0B96-13D5-447B-85CC-329AC2C6D123}"/>
    <cellStyle name="Normal 2 2 11 3 3 3" xfId="26115" xr:uid="{D8E70133-ADC3-46CD-9CF8-B13AD605DBE3}"/>
    <cellStyle name="Normal 2 2 11 3 3 4" xfId="17199" xr:uid="{17775DBB-41D4-400E-94BF-23CFF9786007}"/>
    <cellStyle name="Normal 2 2 11 3 4" xfId="9652" xr:uid="{E8608BBB-BA40-49FE-9FE2-9263E842B72E}"/>
    <cellStyle name="Normal 2 2 11 3 4 2" xfId="27884" xr:uid="{A559915D-1C89-4A10-9523-59AE7D14C0BE}"/>
    <cellStyle name="Normal 2 2 11 3 4 3" xfId="29388" xr:uid="{3F8F59DF-F173-4A24-8C68-4AD13CC6FB4D}"/>
    <cellStyle name="Normal 2 2 11 3 4 4" xfId="20032" xr:uid="{4A8FE24E-E0C9-4A18-A18A-3252FA41CA10}"/>
    <cellStyle name="Normal 2 2 11 3 5" xfId="23891" xr:uid="{A43DAE62-9E93-4920-8A90-84070D82DB45}"/>
    <cellStyle name="Normal 2 2 11 3 6" xfId="26875" xr:uid="{993D1EDA-F7F0-4197-9D42-8112A38CDE4E}"/>
    <cellStyle name="Normal 2 2 11 3 7" xfId="13408" xr:uid="{0077151E-73EA-4320-85DE-C40187F66014}"/>
    <cellStyle name="Normal 2 2 11 4" xfId="2718" xr:uid="{00000000-0005-0000-0000-0000A1030000}"/>
    <cellStyle name="Normal 2 2 11 4 2" xfId="5936" xr:uid="{63E0683B-ACD4-4AA2-90DC-DB6AEBFA2948}"/>
    <cellStyle name="Normal 2 2 11 4 2 2" xfId="26141" xr:uid="{E537ED85-99E9-4A2C-ADE8-0473EAF8C191}"/>
    <cellStyle name="Normal 2 2 11 4 2 3" xfId="15389" xr:uid="{7E1EF9F7-FD04-4E90-BE93-DE2066F7588A}"/>
    <cellStyle name="Normal 2 2 11 4 3" xfId="7842" xr:uid="{FF13673E-D845-4C55-B7C8-00D6EF36B7D1}"/>
    <cellStyle name="Normal 2 2 11 4 3 2" xfId="18222" xr:uid="{D5B33116-A451-467B-9CE8-8F15637E1DCE}"/>
    <cellStyle name="Normal 2 2 11 4 4" xfId="10675" xr:uid="{93731593-600F-4279-9BC7-1C337825ADA4}"/>
    <cellStyle name="Normal 2 2 11 4 4 2" xfId="21055" xr:uid="{86328D34-6873-4657-BB4D-1FF619BF9538}"/>
    <cellStyle name="Normal 2 2 11 4 5" xfId="24616" xr:uid="{FFEC11AB-DB5A-4402-9B21-590F99BB08F6}"/>
    <cellStyle name="Normal 2 2 11 4 6" xfId="13146" xr:uid="{7C3F6871-62B6-4B36-8448-9E73B188E3DE}"/>
    <cellStyle name="Normal 2 2 11 5" xfId="2318" xr:uid="{00000000-0005-0000-0000-00009D030000}"/>
    <cellStyle name="Normal 2 2 11 5 2" xfId="7445" xr:uid="{7A3307D6-3912-4C07-B0F6-72C6E4F3B661}"/>
    <cellStyle name="Normal 2 2 11 5 2 2" xfId="25947" xr:uid="{1FFCC7DB-DE91-465E-A767-AAEF631C5C7D}"/>
    <cellStyle name="Normal 2 2 11 5 2 3" xfId="17825" xr:uid="{D00543A4-5E81-4315-ABFC-3BE08527D330}"/>
    <cellStyle name="Normal 2 2 11 5 3" xfId="10278" xr:uid="{CAE4606C-9F99-412B-B7A9-5DB4111EB00D}"/>
    <cellStyle name="Normal 2 2 11 5 3 2" xfId="20658" xr:uid="{0FF4E45D-E5E1-40C8-B569-7E751AA1A551}"/>
    <cellStyle name="Normal 2 2 11 5 4" xfId="24919" xr:uid="{121CDEFB-55B8-40A6-A06C-5FDF46209248}"/>
    <cellStyle name="Normal 2 2 11 5 5" xfId="14992" xr:uid="{7F643549-6605-400C-8C36-DF20AF78D7FB}"/>
    <cellStyle name="Normal 2 2 11 6" xfId="3923" xr:uid="{B8846A1D-2C16-48D2-8A11-823ADBAB4F28}"/>
    <cellStyle name="Normal 2 2 11 6 2" xfId="8755" xr:uid="{91A10251-2EEC-445C-82E3-E53D5D0CA3A7}"/>
    <cellStyle name="Normal 2 2 11 6 2 2" xfId="28977" xr:uid="{39F5A64B-9A16-4AC9-8402-214E3758C73A}"/>
    <cellStyle name="Normal 2 2 11 6 2 3" xfId="19135" xr:uid="{D8663FF4-7F2C-4388-B7A9-17831C9372D7}"/>
    <cellStyle name="Normal 2 2 11 6 3" xfId="11588" xr:uid="{D8BC32F4-4140-4BD2-BC51-A4794D42B1FF}"/>
    <cellStyle name="Normal 2 2 11 6 3 2" xfId="21968" xr:uid="{4644D31E-EB41-48D5-B4E9-516AFEBE10EF}"/>
    <cellStyle name="Normal 2 2 11 6 4" xfId="27278" xr:uid="{75C8AD18-4AFE-4842-A978-28943ACC31D9}"/>
    <cellStyle name="Normal 2 2 11 6 5" xfId="16302" xr:uid="{8E42CAA9-3BBD-4E3B-9F0B-24760E32739D}"/>
    <cellStyle name="Normal 2 2 11 7" xfId="5067" xr:uid="{B2DA2C86-A69D-4363-A409-5F20A56822C5}"/>
    <cellStyle name="Normal 2 2 11 7 2" xfId="26478" xr:uid="{8DA8B6FD-9B1D-46D4-BB5E-72F6E93EFE7C}"/>
    <cellStyle name="Normal 2 2 11 7 3" xfId="14364" xr:uid="{B631ECBF-56E4-4E7E-A0A4-2E50DFF99648}"/>
    <cellStyle name="Normal 2 2 11 8" xfId="6817" xr:uid="{0A45DC38-A460-417D-B5FF-5914C4641DB3}"/>
    <cellStyle name="Normal 2 2 11 8 2" xfId="17197" xr:uid="{F9AC5293-430A-4340-83DE-C9501E3F8EAB}"/>
    <cellStyle name="Normal 2 2 11 9" xfId="9650" xr:uid="{AEFEC1A8-311C-4583-9866-B998AF29808A}"/>
    <cellStyle name="Normal 2 2 11 9 2" xfId="20030" xr:uid="{36E210C7-88C1-4054-AA67-CA222587FB4B}"/>
    <cellStyle name="Normal 2 2 12" xfId="714" xr:uid="{00000000-0005-0000-0000-000076040000}"/>
    <cellStyle name="Normal 2 2 12 10" xfId="12553" xr:uid="{1065672E-2A58-4FF3-B14F-7A5A656F2C14}"/>
    <cellStyle name="Normal 2 2 12 2" xfId="715" xr:uid="{00000000-0005-0000-0000-000077040000}"/>
    <cellStyle name="Normal 2 2 12 2 2" xfId="2897" xr:uid="{00000000-0005-0000-0000-0000A4030000}"/>
    <cellStyle name="Normal 2 2 12 2 2 2" xfId="6083" xr:uid="{87D14F9D-0490-40A1-B2DF-6C3236D91088}"/>
    <cellStyle name="Normal 2 2 12 2 2 2 2" xfId="27092" xr:uid="{C3153807-B2E2-4D54-8253-7DBAF51F2DE7}"/>
    <cellStyle name="Normal 2 2 12 2 2 2 3" xfId="26700" xr:uid="{C8350D81-427F-46C9-AD88-E335CC47A38B}"/>
    <cellStyle name="Normal 2 2 12 2 2 2 4" xfId="15561" xr:uid="{39752D66-A282-4578-9662-B9863F6E05F0}"/>
    <cellStyle name="Normal 2 2 12 2 2 3" xfId="8014" xr:uid="{0D9E3B43-EDE7-49DA-AC95-C8D84130DC72}"/>
    <cellStyle name="Normal 2 2 12 2 2 3 2" xfId="27686" xr:uid="{AB1AF7C7-2D5A-48E6-8BF5-E5578B2E77B5}"/>
    <cellStyle name="Normal 2 2 12 2 2 3 3" xfId="18394" xr:uid="{1AFB2ABE-54F2-4B73-BE53-A072DAF3C08C}"/>
    <cellStyle name="Normal 2 2 12 2 2 4" xfId="10847" xr:uid="{4AE1C396-5D59-4371-B09F-AFF16EEF18AE}"/>
    <cellStyle name="Normal 2 2 12 2 2 4 2" xfId="21227" xr:uid="{3288323C-DEC5-4597-ACA5-E75281895242}"/>
    <cellStyle name="Normal 2 2 12 2 2 5" xfId="22930" xr:uid="{451C44D4-D385-49D8-8775-BDE566AC57E3}"/>
    <cellStyle name="Normal 2 2 12 2 2 6" xfId="13409" xr:uid="{CD1B9E5A-8689-4A5D-825F-CA09B31EB215}"/>
    <cellStyle name="Normal 2 2 12 2 3" xfId="5071" xr:uid="{E9CA4D25-7E66-4D37-9C3D-EE609FBB5CD4}"/>
    <cellStyle name="Normal 2 2 12 2 3 2" xfId="25614" xr:uid="{C82A4E5B-713A-4F0B-9C44-41515AA8671E}"/>
    <cellStyle name="Normal 2 2 12 2 3 3" xfId="28120" xr:uid="{D1426DE1-404F-476D-AA0E-23A2566C7733}"/>
    <cellStyle name="Normal 2 2 12 2 3 4" xfId="14368" xr:uid="{201E6DFB-DAAA-47D2-93D5-7D35EEF5EE4A}"/>
    <cellStyle name="Normal 2 2 12 2 4" xfId="6821" xr:uid="{9CE24DF9-8A53-40A5-9B9F-A4ED79DBA681}"/>
    <cellStyle name="Normal 2 2 12 2 4 2" xfId="25847" xr:uid="{DB2D1C67-6117-442B-B678-0E475AA7346F}"/>
    <cellStyle name="Normal 2 2 12 2 4 3" xfId="27933" xr:uid="{51025091-3DC7-4B0E-B201-8992EE577B4E}"/>
    <cellStyle name="Normal 2 2 12 2 4 4" xfId="17201" xr:uid="{83106FBE-5519-470B-B973-DC7EFE978364}"/>
    <cellStyle name="Normal 2 2 12 2 5" xfId="9654" xr:uid="{0B7EACDA-BBDF-48E1-8FE2-FC3073D2F396}"/>
    <cellStyle name="Normal 2 2 12 2 5 2" xfId="29389" xr:uid="{EBF4D029-387B-44E3-9D2A-2D2346652B52}"/>
    <cellStyle name="Normal 2 2 12 2 5 3" xfId="20034" xr:uid="{C0C59DC8-A38B-49A7-8B9B-B6BAEE89D21E}"/>
    <cellStyle name="Normal 2 2 12 2 6" xfId="23522" xr:uid="{58EB0826-388D-445A-8CD5-082685758BAB}"/>
    <cellStyle name="Normal 2 2 12 2 7" xfId="12711" xr:uid="{D90D89C1-CD52-404E-8854-9A6CE05D6A25}"/>
    <cellStyle name="Normal 2 2 12 3" xfId="716" xr:uid="{00000000-0005-0000-0000-000078040000}"/>
    <cellStyle name="Normal 2 2 12 3 2" xfId="5072" xr:uid="{3B181DA7-558B-4F08-91C6-2EF108D18741}"/>
    <cellStyle name="Normal 2 2 12 3 2 2" xfId="26076" xr:uid="{DADFDF4C-031A-4E25-9D4F-90085FBCDD66}"/>
    <cellStyle name="Normal 2 2 12 3 2 3" xfId="27302" xr:uid="{7C3C2C6B-A376-4C08-B672-72DD1C6DDA24}"/>
    <cellStyle name="Normal 2 2 12 3 2 4" xfId="14369" xr:uid="{87AA43E2-ABF6-4CF1-95E1-324AB002C98D}"/>
    <cellStyle name="Normal 2 2 12 3 3" xfId="6822" xr:uid="{E2C41153-FFAB-4ED0-AB8B-6014853786DF}"/>
    <cellStyle name="Normal 2 2 12 3 3 2" xfId="27509" xr:uid="{CC38DC81-9159-4D28-B7A4-DAC637FEB901}"/>
    <cellStyle name="Normal 2 2 12 3 3 3" xfId="27088" xr:uid="{7EF38C80-B0D3-4DFD-9A0A-41F57020FEC4}"/>
    <cellStyle name="Normal 2 2 12 3 3 4" xfId="17202" xr:uid="{26E52485-6547-4818-9BE2-E34CFBD2E42B}"/>
    <cellStyle name="Normal 2 2 12 3 4" xfId="9655" xr:uid="{6F87446E-73B0-415B-B3DF-BCDB2932CF02}"/>
    <cellStyle name="Normal 2 2 12 3 4 2" xfId="29390" xr:uid="{E1AB4123-829E-472B-8201-5042441F9D0E}"/>
    <cellStyle name="Normal 2 2 12 3 4 3" xfId="20035" xr:uid="{B5528FC7-B11C-4B89-AD12-5EA5CEA3F156}"/>
    <cellStyle name="Normal 2 2 12 3 5" xfId="23589" xr:uid="{E4661236-05E0-4733-83E4-BF38DCBD5CFB}"/>
    <cellStyle name="Normal 2 2 12 3 6" xfId="13147" xr:uid="{59784323-D983-4403-A797-10888BEA3561}"/>
    <cellStyle name="Normal 2 2 12 4" xfId="2319" xr:uid="{00000000-0005-0000-0000-0000A2030000}"/>
    <cellStyle name="Normal 2 2 12 4 2" xfId="7446" xr:uid="{BC4AB11F-05B5-41C6-848E-34FE761CDCF0}"/>
    <cellStyle name="Normal 2 2 12 4 2 2" xfId="27510" xr:uid="{1D0CBB2E-B506-46BE-9D6B-6EAEAD8F035C}"/>
    <cellStyle name="Normal 2 2 12 4 2 3" xfId="17826" xr:uid="{F50110FA-FA26-4B8F-BD48-D96B1E0B9EFD}"/>
    <cellStyle name="Normal 2 2 12 4 3" xfId="10279" xr:uid="{04089D3B-4538-4C52-A27C-4A9708A69974}"/>
    <cellStyle name="Normal 2 2 12 4 3 2" xfId="20659" xr:uid="{2E0D2A35-A4E4-431F-A576-04C14ABCDA3C}"/>
    <cellStyle name="Normal 2 2 12 4 4" xfId="23711" xr:uid="{93C07792-30FE-4B44-9573-26AEFF3A7BF0}"/>
    <cellStyle name="Normal 2 2 12 4 5" xfId="14993" xr:uid="{51B5B4D7-F9FA-4226-9AA7-18D07081935F}"/>
    <cellStyle name="Normal 2 2 12 5" xfId="3924" xr:uid="{80B48330-8868-42AD-8BDC-4ABE101D7FE5}"/>
    <cellStyle name="Normal 2 2 12 5 2" xfId="8756" xr:uid="{0552D940-71B3-43C0-B2DB-648923AA1A54}"/>
    <cellStyle name="Normal 2 2 12 5 2 2" xfId="28978" xr:uid="{B40DC248-C826-4482-AFB1-2C50FE8E20F9}"/>
    <cellStyle name="Normal 2 2 12 5 2 3" xfId="19136" xr:uid="{0DBB2F03-198E-4EA9-9FCB-52E1EB65A82B}"/>
    <cellStyle name="Normal 2 2 12 5 3" xfId="11589" xr:uid="{F8030501-846D-475A-A3BE-5B1CA040C545}"/>
    <cellStyle name="Normal 2 2 12 5 3 2" xfId="21969" xr:uid="{93B94236-8E68-420A-B001-78A4B3C4C0E4}"/>
    <cellStyle name="Normal 2 2 12 5 4" xfId="23011" xr:uid="{FF2626A7-2135-440A-A877-AEE80954058E}"/>
    <cellStyle name="Normal 2 2 12 5 5" xfId="16303" xr:uid="{E8CC1F3D-DAFB-4840-966E-72DE70B7AF30}"/>
    <cellStyle name="Normal 2 2 12 6" xfId="5070" xr:uid="{084EAE70-9054-40F8-BFE2-D35318827036}"/>
    <cellStyle name="Normal 2 2 12 6 2" xfId="28310" xr:uid="{E571C781-2D2F-4739-921B-7BDC8F0ACB39}"/>
    <cellStyle name="Normal 2 2 12 6 3" xfId="26135" xr:uid="{68DF8A38-4DBF-4086-9398-2C368CB90CBF}"/>
    <cellStyle name="Normal 2 2 12 6 4" xfId="14367" xr:uid="{E415832E-07C5-4280-9D6D-23D0D3FCCF5E}"/>
    <cellStyle name="Normal 2 2 12 7" xfId="6820" xr:uid="{BF3DB480-ACE2-4974-AD3C-1760B38EE11C}"/>
    <cellStyle name="Normal 2 2 12 7 2" xfId="26794" xr:uid="{64BE9471-4482-46F0-B926-F236CF48DE7A}"/>
    <cellStyle name="Normal 2 2 12 7 3" xfId="17200" xr:uid="{CDA13340-5781-4640-96A4-DAC67D8249D7}"/>
    <cellStyle name="Normal 2 2 12 8" xfId="9653" xr:uid="{EC8A2C6E-8145-4C6B-98CD-6625A6067AC5}"/>
    <cellStyle name="Normal 2 2 12 8 2" xfId="20033" xr:uid="{E34FB326-D462-4975-BFF1-2D6B474B3857}"/>
    <cellStyle name="Normal 2 2 12 9" xfId="24820" xr:uid="{92E2412E-AE0B-4E04-8A02-EE933A9D2232}"/>
    <cellStyle name="Normal 2 2 13" xfId="717" xr:uid="{00000000-0005-0000-0000-000079040000}"/>
    <cellStyle name="Normal 2 2 13 10" xfId="12499" xr:uid="{61170B46-1634-41C8-94F6-182BD1D0ECF0}"/>
    <cellStyle name="Normal 2 2 13 2" xfId="3148" xr:uid="{00000000-0005-0000-0000-0000A7030000}"/>
    <cellStyle name="Normal 2 2 13 2 2" xfId="6206" xr:uid="{1BE0B72C-EB5F-4A68-ADBB-776D2ABC6E28}"/>
    <cellStyle name="Normal 2 2 13 2 2 2" xfId="22859" xr:uid="{53D22A31-D144-49D0-91AA-1D8AA931FF1F}"/>
    <cellStyle name="Normal 2 2 13 2 2 3" xfId="26299" xr:uid="{D8911CED-764F-48E2-9168-73042C5D13ED}"/>
    <cellStyle name="Normal 2 2 13 2 2 4" xfId="15775" xr:uid="{E725DF8F-2486-44A0-9DDC-35451486C16E}"/>
    <cellStyle name="Normal 2 2 13 2 3" xfId="8228" xr:uid="{8FE612A1-40D0-4D13-BCB0-0744C78DD892}"/>
    <cellStyle name="Normal 2 2 13 2 3 2" xfId="26186" xr:uid="{06BF066D-2D8C-4346-B71C-B793C1B4A8CB}"/>
    <cellStyle name="Normal 2 2 13 2 3 3" xfId="28873" xr:uid="{8129AB89-2906-47C8-9BA7-89EE51578157}"/>
    <cellStyle name="Normal 2 2 13 2 3 4" xfId="18608" xr:uid="{64C64456-37D7-4EE3-92B2-E77B6817AC99}"/>
    <cellStyle name="Normal 2 2 13 2 4" xfId="11061" xr:uid="{FD08E1CF-839E-4985-96D9-9AA4F72A3267}"/>
    <cellStyle name="Normal 2 2 13 2 4 2" xfId="29476" xr:uid="{038BD399-35D3-48F3-8F87-83353631008F}"/>
    <cellStyle name="Normal 2 2 13 2 4 3" xfId="21441" xr:uid="{535D86DE-691C-4D4C-97D3-6C9A8B1E520E}"/>
    <cellStyle name="Normal 2 2 13 2 5" xfId="25158" xr:uid="{C24663EF-B84A-4159-827E-04DA4C4C0947}"/>
    <cellStyle name="Normal 2 2 13 2 6" xfId="13683" xr:uid="{D7D50C91-20D1-4F4F-B216-79150BA26CFA}"/>
    <cellStyle name="Normal 2 2 13 3" xfId="2716" xr:uid="{00000000-0005-0000-0000-0000A8030000}"/>
    <cellStyle name="Normal 2 2 13 3 2" xfId="5934" xr:uid="{D0C06B45-2A7E-4AB6-A718-198594DC2508}"/>
    <cellStyle name="Normal 2 2 13 3 2 2" xfId="27395" xr:uid="{6491416E-F12A-4584-81F1-655F94FF171F}"/>
    <cellStyle name="Normal 2 2 13 3 2 3" xfId="15387" xr:uid="{ED351527-011C-4C1E-AC63-0808C644313D}"/>
    <cellStyle name="Normal 2 2 13 3 3" xfId="7840" xr:uid="{906AFB7C-6C05-4D62-9036-BCB3EF4B597A}"/>
    <cellStyle name="Normal 2 2 13 3 3 2" xfId="18220" xr:uid="{70736B79-02B6-4245-8B46-CAAAA5DE7056}"/>
    <cellStyle name="Normal 2 2 13 3 4" xfId="10673" xr:uid="{2CB8B3FA-0C80-47EE-9634-14D33F0FA550}"/>
    <cellStyle name="Normal 2 2 13 3 4 2" xfId="21053" xr:uid="{F769EB83-E13C-416F-9B09-5D4D5057E829}"/>
    <cellStyle name="Normal 2 2 13 3 5" xfId="25240" xr:uid="{6C3C5C07-9AFA-4E02-B0A6-FA91BFF57E6E}"/>
    <cellStyle name="Normal 2 2 13 3 6" xfId="13144" xr:uid="{1162147A-342C-4981-8B63-09F1ABF2E97A}"/>
    <cellStyle name="Normal 2 2 13 4" xfId="2267" xr:uid="{00000000-0005-0000-0000-0000A6030000}"/>
    <cellStyle name="Normal 2 2 13 4 2" xfId="7394" xr:uid="{89FD8668-7FA1-4059-9FE1-C4A120F59806}"/>
    <cellStyle name="Normal 2 2 13 4 2 2" xfId="26380" xr:uid="{30E68958-E569-42E9-BA2F-E453205D9189}"/>
    <cellStyle name="Normal 2 2 13 4 2 3" xfId="17774" xr:uid="{C11B38C0-F736-4D86-A774-66F20C82FCF6}"/>
    <cellStyle name="Normal 2 2 13 4 3" xfId="10227" xr:uid="{C380EA43-0880-44F7-916A-3D91415E0C58}"/>
    <cellStyle name="Normal 2 2 13 4 3 2" xfId="20607" xr:uid="{1B250137-71E8-4861-B427-84820C9A4C85}"/>
    <cellStyle name="Normal 2 2 13 4 4" xfId="25248" xr:uid="{0774F863-049F-497C-9A81-59CA0A5BAD79}"/>
    <cellStyle name="Normal 2 2 13 4 5" xfId="14941" xr:uid="{9D586C60-AB7D-471D-9DEB-58BC88B4A903}"/>
    <cellStyle name="Normal 2 2 13 5" xfId="3921" xr:uid="{88D0797E-A6BF-4D0F-A6C0-FD36B77BCA0E}"/>
    <cellStyle name="Normal 2 2 13 5 2" xfId="8753" xr:uid="{03051166-9FC1-44DA-988E-9FADE5847749}"/>
    <cellStyle name="Normal 2 2 13 5 2 2" xfId="19133" xr:uid="{7E7697FE-260A-4D9E-AA2B-095703FCCC3B}"/>
    <cellStyle name="Normal 2 2 13 5 3" xfId="11586" xr:uid="{94226967-A082-4D5A-8487-E119D38878D8}"/>
    <cellStyle name="Normal 2 2 13 5 3 2" xfId="21966" xr:uid="{8E1EFF97-26F7-4B56-B54B-BA8AE98EEF0A}"/>
    <cellStyle name="Normal 2 2 13 5 4" xfId="28465" xr:uid="{C6513DD1-384B-4C82-BAD2-CE01468518F9}"/>
    <cellStyle name="Normal 2 2 13 5 5" xfId="16300" xr:uid="{CE55F6FE-2C4D-414D-8412-7E9EC598D893}"/>
    <cellStyle name="Normal 2 2 13 6" xfId="5073" xr:uid="{B3B3FD30-0DA2-4D0B-90F4-16E1CD25FDF6}"/>
    <cellStyle name="Normal 2 2 13 6 2" xfId="14370" xr:uid="{13419BAA-B656-4198-A9F7-5A4FD8DA4709}"/>
    <cellStyle name="Normal 2 2 13 7" xfId="6823" xr:uid="{CEB21734-C8F9-465C-B46A-FCCCCCE8CFCF}"/>
    <cellStyle name="Normal 2 2 13 7 2" xfId="17203" xr:uid="{706C0D92-3F15-4226-8081-848ED9C101B0}"/>
    <cellStyle name="Normal 2 2 13 8" xfId="9656" xr:uid="{C8721B46-B374-4413-9AE3-932F85723B3E}"/>
    <cellStyle name="Normal 2 2 13 8 2" xfId="20036" xr:uid="{FEB40EA4-6CE0-42DE-A328-4F68BE1326E9}"/>
    <cellStyle name="Normal 2 2 13 9" xfId="24745" xr:uid="{C60147FB-826F-443F-AA1A-C1D4BD123A46}"/>
    <cellStyle name="Normal 2 2 14" xfId="718" xr:uid="{00000000-0005-0000-0000-00007A040000}"/>
    <cellStyle name="Normal 2 2 14 2" xfId="3149" xr:uid="{00000000-0005-0000-0000-0000AA030000}"/>
    <cellStyle name="Normal 2 2 14 2 2" xfId="6207" xr:uid="{8F05DB9B-6A25-4038-B62A-F4C873DD9350}"/>
    <cellStyle name="Normal 2 2 14 2 2 2" xfId="28571" xr:uid="{33B1D394-50B2-48C6-8C60-F743ED085D4B}"/>
    <cellStyle name="Normal 2 2 14 2 2 3" xfId="15776" xr:uid="{9F35178A-3720-4778-B1B0-CC80F28CC6AB}"/>
    <cellStyle name="Normal 2 2 14 2 3" xfId="8229" xr:uid="{2044CE16-91FB-4D80-914A-CE644F87D8F4}"/>
    <cellStyle name="Normal 2 2 14 2 3 2" xfId="18609" xr:uid="{D2404AF2-005E-4188-9906-4F235B286828}"/>
    <cellStyle name="Normal 2 2 14 2 4" xfId="11062" xr:uid="{978E363D-3991-4448-883D-E2E7811566D6}"/>
    <cellStyle name="Normal 2 2 14 2 4 2" xfId="21442" xr:uid="{7CD9C325-1851-4180-A5CB-3E7F4E214531}"/>
    <cellStyle name="Normal 2 2 14 2 5" xfId="25280" xr:uid="{0E9922C5-37E1-4CFC-A1AD-C203AD371C98}"/>
    <cellStyle name="Normal 2 2 14 2 6" xfId="13684" xr:uid="{FA8C0126-C36E-4F2D-B7DC-A80CBCD032BF}"/>
    <cellStyle name="Normal 2 2 14 3" xfId="4114" xr:uid="{602DFCFD-72D5-44D7-ACF2-C21656B95719}"/>
    <cellStyle name="Normal 2 2 14 3 2" xfId="8886" xr:uid="{2CCE2982-B565-4F22-8E33-8D5CA20D7F6E}"/>
    <cellStyle name="Normal 2 2 14 3 2 2" xfId="29001" xr:uid="{2C74AD77-220B-4613-8EF4-23EA7DCE53B9}"/>
    <cellStyle name="Normal 2 2 14 3 2 3" xfId="19266" xr:uid="{CA98168B-B65C-4AA5-94DF-F59345996913}"/>
    <cellStyle name="Normal 2 2 14 3 3" xfId="11719" xr:uid="{78412A5D-245A-4544-97D0-24E00F40E1FB}"/>
    <cellStyle name="Normal 2 2 14 3 3 2" xfId="22099" xr:uid="{76B852D3-6881-4247-B526-76ED020D3A4D}"/>
    <cellStyle name="Normal 2 2 14 3 4" xfId="25692" xr:uid="{75B9DCA7-9735-49CB-B831-5B7CB6738F60}"/>
    <cellStyle name="Normal 2 2 14 3 5" xfId="16433" xr:uid="{0D9D12F8-7C95-49C3-93C2-5B61176932CC}"/>
    <cellStyle name="Normal 2 2 14 4" xfId="5074" xr:uid="{0FE830B5-3A30-4425-8BA3-1607EFF37B17}"/>
    <cellStyle name="Normal 2 2 14 4 2" xfId="25634" xr:uid="{CA7AE7FF-9709-40FF-9F56-95356DE17C7B}"/>
    <cellStyle name="Normal 2 2 14 4 3" xfId="26939" xr:uid="{C80C593B-D2C3-4351-A7D5-8F610999EDE7}"/>
    <cellStyle name="Normal 2 2 14 4 4" xfId="14371" xr:uid="{1BB74058-6697-4959-92B2-21F05B0323C1}"/>
    <cellStyle name="Normal 2 2 14 5" xfId="6824" xr:uid="{C93C6F00-7AA6-4DFD-83A2-657CD0BC4C50}"/>
    <cellStyle name="Normal 2 2 14 5 2" xfId="28718" xr:uid="{8A97C4F5-E096-4825-9758-77B6F6DA2CD0}"/>
    <cellStyle name="Normal 2 2 14 5 3" xfId="17204" xr:uid="{BE1AB2A4-25C8-48F8-AD75-90D61AD378D0}"/>
    <cellStyle name="Normal 2 2 14 6" xfId="9657" xr:uid="{74930A9B-473A-4A6C-8087-6DB80EE741A5}"/>
    <cellStyle name="Normal 2 2 14 6 2" xfId="20037" xr:uid="{24AF2EAD-E8F1-441C-8B69-9B4ADD7029B5}"/>
    <cellStyle name="Normal 2 2 14 7" xfId="25035" xr:uid="{BEC619D2-5B98-42AF-BBF7-4FB6E12567A9}"/>
    <cellStyle name="Normal 2 2 14 8" xfId="12657" xr:uid="{63162DEC-A129-4FF9-A03A-433E2293C74C}"/>
    <cellStyle name="Normal 2 2 15" xfId="719" xr:uid="{00000000-0005-0000-0000-00007B040000}"/>
    <cellStyle name="Normal 2 2 15 2" xfId="5075" xr:uid="{99306018-F539-426E-AFF6-71AB4177B221}"/>
    <cellStyle name="Normal 2 2 15 2 2" xfId="24898" xr:uid="{E75E3B17-5623-440A-8AC2-87E8488F28F8}"/>
    <cellStyle name="Normal 2 2 15 2 3" xfId="27594" xr:uid="{0DEC1CF2-4696-41D2-BDF1-5213B9DC73D4}"/>
    <cellStyle name="Normal 2 2 15 2 4" xfId="14372" xr:uid="{8A48EF3E-8497-433A-B4E0-FC09E0C9B29D}"/>
    <cellStyle name="Normal 2 2 15 3" xfId="6825" xr:uid="{2AFC4162-E263-4598-B568-AA1597C44A31}"/>
    <cellStyle name="Normal 2 2 15 3 2" xfId="23601" xr:uid="{25F08F60-A152-4AFF-9E13-906EB14A6DBF}"/>
    <cellStyle name="Normal 2 2 15 3 3" xfId="17205" xr:uid="{C4B807F5-A277-4249-AB06-7D0E0B3D6BF2}"/>
    <cellStyle name="Normal 2 2 15 4" xfId="9658" xr:uid="{F7968E4B-B502-4F1E-82C8-90DBD07CB023}"/>
    <cellStyle name="Normal 2 2 15 4 2" xfId="20038" xr:uid="{6CBDC6EB-DB76-4B70-AB04-21547ACF243C}"/>
    <cellStyle name="Normal 2 2 15 5" xfId="25483" xr:uid="{F089609E-A798-4813-922E-69531170DBF7}"/>
    <cellStyle name="Normal 2 2 15 6" xfId="13355" xr:uid="{1F482952-DA57-4E9F-823C-05C97A7B78EE}"/>
    <cellStyle name="Normal 2 2 16" xfId="2430" xr:uid="{00000000-0005-0000-0000-0000AC030000}"/>
    <cellStyle name="Normal 2 2 16 2" xfId="5727" xr:uid="{E66317E7-6FD0-4B91-B500-9D3330F0A614}"/>
    <cellStyle name="Normal 2 2 16 2 2" xfId="26391" xr:uid="{ABDA310A-0346-4DC4-984F-29ED74B584EF}"/>
    <cellStyle name="Normal 2 2 16 2 3" xfId="15102" xr:uid="{A6040207-EB44-4575-8EA9-C4CE90C60DC5}"/>
    <cellStyle name="Normal 2 2 16 3" xfId="7555" xr:uid="{1514F63C-9927-45A2-B5F6-B96FBA1E7225}"/>
    <cellStyle name="Normal 2 2 16 3 2" xfId="17935" xr:uid="{E0721F0A-358B-4AE8-9224-B0BFCC2F56D7}"/>
    <cellStyle name="Normal 2 2 16 4" xfId="10388" xr:uid="{FF4F799A-66E3-4F40-B618-37BB9F15E6A9}"/>
    <cellStyle name="Normal 2 2 16 4 2" xfId="20768" xr:uid="{C773C84F-6066-46CF-883F-384DBDBBE522}"/>
    <cellStyle name="Normal 2 2 16 5" xfId="25422" xr:uid="{A63BB850-207E-4F37-B731-B70170A9DB5E}"/>
    <cellStyle name="Normal 2 2 16 6" xfId="12816" xr:uid="{7EF3574B-DB58-4C59-B778-7C91746B762A}"/>
    <cellStyle name="Normal 2 2 17" xfId="2157" xr:uid="{00000000-0005-0000-0000-000095030000}"/>
    <cellStyle name="Normal 2 2 17 2" xfId="7284" xr:uid="{B4EC62D9-AF82-4025-970D-EA4C3E026774}"/>
    <cellStyle name="Normal 2 2 17 2 2" xfId="26238" xr:uid="{6DAF2BCE-0C86-4D88-9E2F-78E919AFD190}"/>
    <cellStyle name="Normal 2 2 17 2 3" xfId="17664" xr:uid="{1E015E8D-58DC-456F-BDFE-E140A635E965}"/>
    <cellStyle name="Normal 2 2 17 3" xfId="10117" xr:uid="{2EC4786D-A0A0-483A-9CB6-2C0C04AACC31}"/>
    <cellStyle name="Normal 2 2 17 3 2" xfId="20497" xr:uid="{0E6F1898-8781-4A3A-BF71-DBEE4D01B0BB}"/>
    <cellStyle name="Normal 2 2 17 4" xfId="23736" xr:uid="{A8D75A14-F8ED-4363-B00E-9520DBE2BB4B}"/>
    <cellStyle name="Normal 2 2 17 5" xfId="14831" xr:uid="{B1CA58E7-00A2-41F1-9A0F-BDFFC5AAD87E}"/>
    <cellStyle name="Normal 2 2 18" xfId="3780" xr:uid="{1A373675-4207-447F-B1B4-24466C74361E}"/>
    <cellStyle name="Normal 2 2 18 2" xfId="8620" xr:uid="{A213806B-ABAF-492B-B6D9-CA5737F09E61}"/>
    <cellStyle name="Normal 2 2 18 2 2" xfId="19000" xr:uid="{160AAC24-51E3-424E-AD27-F18D3F8AE720}"/>
    <cellStyle name="Normal 2 2 18 3" xfId="11453" xr:uid="{5ACF6E83-7460-44A6-9393-BEDF0BFE2652}"/>
    <cellStyle name="Normal 2 2 18 3 2" xfId="21833" xr:uid="{16E87DC4-FD90-46D1-A322-126D2F2E83E0}"/>
    <cellStyle name="Normal 2 2 18 4" xfId="24738" xr:uid="{AA2FF3AD-A4EF-4B36-8436-1AADB93BDB37}"/>
    <cellStyle name="Normal 2 2 18 5" xfId="16167" xr:uid="{AC157D38-856C-4580-B563-DCA32EBD428F}"/>
    <cellStyle name="Normal 2 2 19" xfId="5061" xr:uid="{BC3E59D0-D094-48BD-81F3-E96859DFE0F0}"/>
    <cellStyle name="Normal 2 2 19 2" xfId="14358" xr:uid="{AD30DF1C-1582-45A7-99EE-46D101CF8C51}"/>
    <cellStyle name="Normal 2 2 2" xfId="720" xr:uid="{00000000-0005-0000-0000-00007C040000}"/>
    <cellStyle name="Normal 2 2 2 2" xfId="29565" xr:uid="{0140F41A-A7F6-4E64-8D0A-7ADB50A575AD}"/>
    <cellStyle name="Normal 2 2 20" xfId="6811" xr:uid="{9AA093BE-465D-42F9-802A-DCF38D2C3E24}"/>
    <cellStyle name="Normal 2 2 20 2" xfId="17191" xr:uid="{B7BD99B6-0B8B-4E45-BB86-E9AAD9928BCD}"/>
    <cellStyle name="Normal 2 2 21" xfId="9644" xr:uid="{0A98CF2D-EF20-429F-B97D-47442972AF38}"/>
    <cellStyle name="Normal 2 2 21 2" xfId="20024" xr:uid="{A91E6670-104C-49CF-BFCC-DB2F2A80100C}"/>
    <cellStyle name="Normal 2 2 22" xfId="23645" xr:uid="{0A2E6619-5DD4-4182-B404-64DD36161338}"/>
    <cellStyle name="Normal 2 2 23" xfId="12388" xr:uid="{D5F2CF02-A24D-4B70-BA42-D7D7D8C7B161}"/>
    <cellStyle name="Normal 2 2 3" xfId="721" xr:uid="{00000000-0005-0000-0000-00007D040000}"/>
    <cellStyle name="Normal 2 2 4" xfId="722" xr:uid="{00000000-0005-0000-0000-00007E040000}"/>
    <cellStyle name="Normal 2 2 4 10" xfId="723" xr:uid="{00000000-0005-0000-0000-00007F040000}"/>
    <cellStyle name="Normal 2 2 4 10 2" xfId="3150" xr:uid="{00000000-0005-0000-0000-0000B1030000}"/>
    <cellStyle name="Normal 2 2 4 10 2 2" xfId="6208" xr:uid="{D7D969D3-4E61-4406-BF24-BF599DCF1FAF}"/>
    <cellStyle name="Normal 2 2 4 10 2 2 2" xfId="26540" xr:uid="{E88740FE-679A-4BE2-AB30-5E1E4717FB7B}"/>
    <cellStyle name="Normal 2 2 4 10 2 2 3" xfId="15777" xr:uid="{F38DC642-4549-412E-BBDA-A3A6DD21FAE8}"/>
    <cellStyle name="Normal 2 2 4 10 2 3" xfId="8230" xr:uid="{D6982DF3-9915-4EEC-9953-5C07FCBC40B5}"/>
    <cellStyle name="Normal 2 2 4 10 2 3 2" xfId="18610" xr:uid="{0946FFCE-0946-4566-BB07-7342E0525B8C}"/>
    <cellStyle name="Normal 2 2 4 10 2 4" xfId="11063" xr:uid="{526B7178-26B3-4B9F-BAE8-574354D1F0EB}"/>
    <cellStyle name="Normal 2 2 4 10 2 4 2" xfId="21443" xr:uid="{AC1455A0-CF64-4E90-A7EF-26CE4100BB90}"/>
    <cellStyle name="Normal 2 2 4 10 2 5" xfId="24283" xr:uid="{3C5BC3D8-8C4D-426E-8F06-8F3538AF29AB}"/>
    <cellStyle name="Normal 2 2 4 10 2 6" xfId="13685" xr:uid="{48B9F930-0C25-4581-8E69-79189B949E6F}"/>
    <cellStyle name="Normal 2 2 4 10 3" xfId="4156" xr:uid="{0FD2C3DC-255B-49BE-9FF6-4AC92C7D63F7}"/>
    <cellStyle name="Normal 2 2 4 10 3 2" xfId="8928" xr:uid="{80F2C0FB-F1DC-4258-AD0E-0DD06142707D}"/>
    <cellStyle name="Normal 2 2 4 10 3 2 2" xfId="29027" xr:uid="{37D72171-B24D-4194-B4D3-0A959E954D4C}"/>
    <cellStyle name="Normal 2 2 4 10 3 2 3" xfId="19308" xr:uid="{0681EC7E-E68D-4E35-B1B5-2655A10948DE}"/>
    <cellStyle name="Normal 2 2 4 10 3 3" xfId="11761" xr:uid="{FB782192-D2F5-470E-9650-80D7248ADBA5}"/>
    <cellStyle name="Normal 2 2 4 10 3 3 2" xfId="22141" xr:uid="{6E3AFC5A-8E1D-454F-B124-8B28C999AE87}"/>
    <cellStyle name="Normal 2 2 4 10 3 4" xfId="25697" xr:uid="{960F127A-99EC-4F61-836C-569C208D49CA}"/>
    <cellStyle name="Normal 2 2 4 10 3 5" xfId="16475" xr:uid="{9FDA4D38-87A1-433B-9B04-BCCC15C7061F}"/>
    <cellStyle name="Normal 2 2 4 10 4" xfId="5077" xr:uid="{1FCF3AF0-FBC6-4D63-B3BA-20A01A6167FF}"/>
    <cellStyle name="Normal 2 2 4 10 4 2" xfId="24033" xr:uid="{1E9FBC44-0CCC-4A72-9906-A1159634CC09}"/>
    <cellStyle name="Normal 2 2 4 10 4 3" xfId="26852" xr:uid="{C9EF5E2D-A247-4207-82D8-EEE74AFA64FD}"/>
    <cellStyle name="Normal 2 2 4 10 4 4" xfId="14374" xr:uid="{A90D1DCD-BBBB-4311-AE23-3B6BA1E3AF5D}"/>
    <cellStyle name="Normal 2 2 4 10 5" xfId="6827" xr:uid="{3A3629AD-74B0-46DD-930A-D13A43E4B5A8}"/>
    <cellStyle name="Normal 2 2 4 10 5 2" xfId="27194" xr:uid="{EE7C6482-5934-4C5E-8210-9C33C60F11DA}"/>
    <cellStyle name="Normal 2 2 4 10 5 3" xfId="17207" xr:uid="{2EA77B2A-9F6B-494B-9CDD-F0DCBF707307}"/>
    <cellStyle name="Normal 2 2 4 10 6" xfId="9660" xr:uid="{C57FB809-5FE2-45E4-ACDC-C1DBA03283E4}"/>
    <cellStyle name="Normal 2 2 4 10 6 2" xfId="20040" xr:uid="{CDB3F3D8-A21A-4F07-ADB0-05173762F68D}"/>
    <cellStyle name="Normal 2 2 4 10 7" xfId="22880" xr:uid="{5CF308C9-6D51-4643-9E2C-5CA6A840CF6A}"/>
    <cellStyle name="Normal 2 2 4 10 8" xfId="12712" xr:uid="{E7A9E7AD-6F08-45B4-9A3F-FF2B6DF2184A}"/>
    <cellStyle name="Normal 2 2 4 11" xfId="724" xr:uid="{00000000-0005-0000-0000-000080040000}"/>
    <cellStyle name="Normal 2 2 4 11 2" xfId="5078" xr:uid="{B2B51439-26A5-4C50-95D8-D9A322E62328}"/>
    <cellStyle name="Normal 2 2 4 11 2 2" xfId="25678" xr:uid="{C402C1D2-4423-4CDA-ADCF-C57202F1D021}"/>
    <cellStyle name="Normal 2 2 4 11 2 3" xfId="26359" xr:uid="{056DCAAC-24E9-43A1-82A6-0C9A315D56AD}"/>
    <cellStyle name="Normal 2 2 4 11 2 4" xfId="14375" xr:uid="{872521E7-6E08-4614-B377-4B95D2864DA4}"/>
    <cellStyle name="Normal 2 2 4 11 3" xfId="6828" xr:uid="{7C2751A7-702E-4DF4-9E80-C1AE00BF3135}"/>
    <cellStyle name="Normal 2 2 4 11 3 2" xfId="27643" xr:uid="{19F6A390-B923-463C-9013-7110AED7F8C9}"/>
    <cellStyle name="Normal 2 2 4 11 3 3" xfId="17208" xr:uid="{AC1AC1C8-1FF9-407E-943E-53543251EF25}"/>
    <cellStyle name="Normal 2 2 4 11 4" xfId="9661" xr:uid="{19073B8C-2791-4F34-812F-A2DE9320F133}"/>
    <cellStyle name="Normal 2 2 4 11 4 2" xfId="20041" xr:uid="{34810A10-8551-4547-9322-99F6D9A4A5EA}"/>
    <cellStyle name="Normal 2 2 4 11 5" xfId="23142" xr:uid="{416C81B3-0819-4BF8-9A30-32B0AC090322}"/>
    <cellStyle name="Normal 2 2 4 11 6" xfId="13410" xr:uid="{FC688F8D-7DA8-4750-8693-6F6C1C293274}"/>
    <cellStyle name="Normal 2 2 4 12" xfId="2437" xr:uid="{00000000-0005-0000-0000-0000B3030000}"/>
    <cellStyle name="Normal 2 2 4 12 2" xfId="5732" xr:uid="{1CA93B62-87E4-4705-96DD-F355FB40FC33}"/>
    <cellStyle name="Normal 2 2 4 12 2 2" xfId="27529" xr:uid="{693F9F83-E752-4F7D-B8DA-264691227F4E}"/>
    <cellStyle name="Normal 2 2 4 12 2 3" xfId="15109" xr:uid="{F5B0BC0C-3FEA-4385-B77E-05F42AF9B996}"/>
    <cellStyle name="Normal 2 2 4 12 3" xfId="7562" xr:uid="{D54A0966-299F-4FC9-8FED-1E10BBEC96F3}"/>
    <cellStyle name="Normal 2 2 4 12 3 2" xfId="17942" xr:uid="{26E2A7A7-1EAB-45EE-920C-AD013DF7E206}"/>
    <cellStyle name="Normal 2 2 4 12 4" xfId="10395" xr:uid="{C84F7657-F60B-4659-BC49-8D0BE4A04CC6}"/>
    <cellStyle name="Normal 2 2 4 12 4 2" xfId="20775" xr:uid="{5769F3AE-2EF9-48C9-AB5C-93E5211D5A0F}"/>
    <cellStyle name="Normal 2 2 4 12 5" xfId="24008" xr:uid="{FABCEE1E-7C42-4836-8C1F-79CA52228F4A}"/>
    <cellStyle name="Normal 2 2 4 12 6" xfId="12824" xr:uid="{676C421A-797B-4EB2-918A-9AC76E6E9645}"/>
    <cellStyle name="Normal 2 2 4 13" xfId="2167" xr:uid="{00000000-0005-0000-0000-0000AF030000}"/>
    <cellStyle name="Normal 2 2 4 13 2" xfId="7294" xr:uid="{F1BFA181-64C5-4E4A-ABD0-7974201F6931}"/>
    <cellStyle name="Normal 2 2 4 13 2 2" xfId="26398" xr:uid="{C5112DC9-9925-499D-B2E9-335E18D7B2D2}"/>
    <cellStyle name="Normal 2 2 4 13 2 3" xfId="17674" xr:uid="{F344F0F8-8DF6-4F0A-BAB4-42D5F92328BF}"/>
    <cellStyle name="Normal 2 2 4 13 3" xfId="10127" xr:uid="{E442D80D-08EC-4EAA-BC94-B6780007F958}"/>
    <cellStyle name="Normal 2 2 4 13 3 2" xfId="20507" xr:uid="{246E3730-AF31-49D0-A8E0-7E7785E2D887}"/>
    <cellStyle name="Normal 2 2 4 13 4" xfId="23599" xr:uid="{D26C7D18-001A-43BB-9815-B9CF2762C3E7}"/>
    <cellStyle name="Normal 2 2 4 13 5" xfId="14841" xr:uid="{A06D253D-74AA-4949-A3C4-488C2ED85076}"/>
    <cellStyle name="Normal 2 2 4 14" xfId="3927" xr:uid="{9224FE76-AF9F-40C7-9E4B-7A38724FA954}"/>
    <cellStyle name="Normal 2 2 4 14 2" xfId="8759" xr:uid="{6E95594E-0165-4B4D-ADF3-14A3EE4DDC8E}"/>
    <cellStyle name="Normal 2 2 4 14 2 2" xfId="19139" xr:uid="{2422C39E-40B6-44E7-8B83-F4CBD35700F8}"/>
    <cellStyle name="Normal 2 2 4 14 3" xfId="11592" xr:uid="{BC9F1DA9-C5F5-42AD-BD86-0A771A3DF603}"/>
    <cellStyle name="Normal 2 2 4 14 3 2" xfId="21972" xr:uid="{4D8611E8-F2C4-448E-BE12-76FC605A333A}"/>
    <cellStyle name="Normal 2 2 4 14 4" xfId="27370" xr:uid="{FE9CCE05-EF0F-418B-AE5C-0376211A82BB}"/>
    <cellStyle name="Normal 2 2 4 14 5" xfId="16306" xr:uid="{10BBC8C1-DA61-4642-8926-FA9976CAA80E}"/>
    <cellStyle name="Normal 2 2 4 15" xfId="5076" xr:uid="{3F321B4F-E47A-4304-B738-AE2327016E19}"/>
    <cellStyle name="Normal 2 2 4 15 2" xfId="14373" xr:uid="{AE14D018-34CD-4C44-BCC8-1E57CECF4998}"/>
    <cellStyle name="Normal 2 2 4 16" xfId="6826" xr:uid="{1BB3EEC8-AF94-4899-A302-68D57360357C}"/>
    <cellStyle name="Normal 2 2 4 16 2" xfId="17206" xr:uid="{A687550A-8C82-42DC-9A95-3E243EE3767B}"/>
    <cellStyle name="Normal 2 2 4 17" xfId="9659" xr:uid="{C6FCDE00-F4C5-44DE-844A-7083A1A96C98}"/>
    <cellStyle name="Normal 2 2 4 17 2" xfId="20039" xr:uid="{B61EA2A4-DD29-4E0D-90E6-932E4981EC6A}"/>
    <cellStyle name="Normal 2 2 4 18" xfId="23385" xr:uid="{E36E8115-6050-4A3E-9EF7-52F5E1BB4ED5}"/>
    <cellStyle name="Normal 2 2 4 19" xfId="12399" xr:uid="{7149CC92-E14B-4B1D-A89B-503FF7AF0A7B}"/>
    <cellStyle name="Normal 2 2 4 2" xfId="725" xr:uid="{00000000-0005-0000-0000-000081040000}"/>
    <cellStyle name="Normal 2 2 4 2 10" xfId="5079" xr:uid="{082F0210-4C72-422F-80F9-ACC646677EA2}"/>
    <cellStyle name="Normal 2 2 4 2 10 2" xfId="14376" xr:uid="{94822CAF-2092-49A9-B8CD-410DA0A1A116}"/>
    <cellStyle name="Normal 2 2 4 2 11" xfId="6829" xr:uid="{242FD371-17D0-477D-B9D8-109C3D143C7C}"/>
    <cellStyle name="Normal 2 2 4 2 11 2" xfId="17209" xr:uid="{065C0B98-270C-4FA0-BFD9-19E1970F6214}"/>
    <cellStyle name="Normal 2 2 4 2 12" xfId="9662" xr:uid="{9EC68AC5-DB34-4CC7-9026-D9E313DA6B00}"/>
    <cellStyle name="Normal 2 2 4 2 12 2" xfId="20042" xr:uid="{9D0222BA-8F09-45F6-B777-449CA78646CA}"/>
    <cellStyle name="Normal 2 2 4 2 13" xfId="24969" xr:uid="{0C738B10-8E93-4856-BCB1-B19FD7867AA7}"/>
    <cellStyle name="Normal 2 2 4 2 14" xfId="12422" xr:uid="{384D961C-EC37-4EA2-A57F-262696283CE4}"/>
    <cellStyle name="Normal 2 2 4 2 2" xfId="726" xr:uid="{00000000-0005-0000-0000-000082040000}"/>
    <cellStyle name="Normal 2 2 4 2 2 10" xfId="6830" xr:uid="{BE5F802E-0A33-4C0C-B22F-904F96F5C12D}"/>
    <cellStyle name="Normal 2 2 4 2 2 10 2" xfId="17210" xr:uid="{0E0A262A-9010-4CD1-BFCB-467216AADD64}"/>
    <cellStyle name="Normal 2 2 4 2 2 11" xfId="9663" xr:uid="{ABFE3BC2-408D-4C96-99C4-97DE3C927B68}"/>
    <cellStyle name="Normal 2 2 4 2 2 11 2" xfId="20043" xr:uid="{7F457473-275E-44E9-8293-D49E2EC6900B}"/>
    <cellStyle name="Normal 2 2 4 2 2 12" xfId="23568" xr:uid="{714019CF-C46E-40AB-935E-1D4B4ECBD1B9}"/>
    <cellStyle name="Normal 2 2 4 2 2 13" xfId="12482" xr:uid="{18DB36CC-DB17-43E4-811E-FC915DA0DCCC}"/>
    <cellStyle name="Normal 2 2 4 2 2 2" xfId="727" xr:uid="{00000000-0005-0000-0000-000083040000}"/>
    <cellStyle name="Normal 2 2 4 2 2 2 10" xfId="13047" xr:uid="{B75C6799-77DF-49EF-B0AB-0CAF2F2B5AA6}"/>
    <cellStyle name="Normal 2 2 4 2 2 2 2" xfId="2722" xr:uid="{00000000-0005-0000-0000-0000B7030000}"/>
    <cellStyle name="Normal 2 2 4 2 2 2 2 2" xfId="3153" xr:uid="{00000000-0005-0000-0000-0000B8030000}"/>
    <cellStyle name="Normal 2 2 4 2 2 2 2 2 2" xfId="6211" xr:uid="{2699C163-FD31-4EAE-A8F7-B64A6502ECF7}"/>
    <cellStyle name="Normal 2 2 4 2 2 2 2 2 2 2" xfId="27310" xr:uid="{979CD163-8371-46E5-A003-E51E3D7A9388}"/>
    <cellStyle name="Normal 2 2 4 2 2 2 2 2 2 3" xfId="15780" xr:uid="{F6DCBA35-A6CE-45ED-8A34-3DB0D43A58A2}"/>
    <cellStyle name="Normal 2 2 4 2 2 2 2 2 3" xfId="8233" xr:uid="{F0D0C146-855C-4C83-8150-0B386D5B8ED4}"/>
    <cellStyle name="Normal 2 2 4 2 2 2 2 2 3 2" xfId="18613" xr:uid="{6399A8DE-701C-4DB0-91AB-D921947BE8E1}"/>
    <cellStyle name="Normal 2 2 4 2 2 2 2 2 4" xfId="11066" xr:uid="{1E9C24A1-9573-4B38-8468-E68552F1F4BA}"/>
    <cellStyle name="Normal 2 2 4 2 2 2 2 2 4 2" xfId="21446" xr:uid="{6EA31103-5C99-4B3E-AD13-B9D29EBA98AE}"/>
    <cellStyle name="Normal 2 2 4 2 2 2 2 2 5" xfId="25299" xr:uid="{2DD1FCC2-D5B0-44E4-80A1-FF322D89482A}"/>
    <cellStyle name="Normal 2 2 4 2 2 2 2 2 6" xfId="13688" xr:uid="{00D91A39-C71B-4EF1-940F-2B85EFA0B76C}"/>
    <cellStyle name="Normal 2 2 4 2 2 2 2 3" xfId="4289" xr:uid="{EB4C999B-FD68-43F3-85D7-E9F10D41EA3E}"/>
    <cellStyle name="Normal 2 2 4 2 2 2 2 3 2" xfId="9061" xr:uid="{D55F9012-33D5-4D08-A084-FDFFB9E1BD7C}"/>
    <cellStyle name="Normal 2 2 4 2 2 2 2 3 2 2" xfId="29104" xr:uid="{0037F71B-AF57-417B-B0C1-9187E1724F27}"/>
    <cellStyle name="Normal 2 2 4 2 2 2 2 3 2 3" xfId="19441" xr:uid="{35B5BCF0-9220-4EAF-8043-00F118D02DCA}"/>
    <cellStyle name="Normal 2 2 4 2 2 2 2 3 3" xfId="11894" xr:uid="{15FFEA8F-AD61-42BA-B4DF-77F494056622}"/>
    <cellStyle name="Normal 2 2 4 2 2 2 2 3 3 2" xfId="22274" xr:uid="{DDAA0DAD-3748-447D-859F-158EAAB2B3D1}"/>
    <cellStyle name="Normal 2 2 4 2 2 2 2 3 4" xfId="25557" xr:uid="{88F7A1A7-A134-4BD9-BEF1-7FA3B8A59D87}"/>
    <cellStyle name="Normal 2 2 4 2 2 2 2 3 5" xfId="16608" xr:uid="{EB03052E-F658-45EF-B3DB-852A4C7BB8AE}"/>
    <cellStyle name="Normal 2 2 4 2 2 2 2 4" xfId="5940" xr:uid="{CB7445F3-EDE3-4EE8-B6F9-3A408AAD304B}"/>
    <cellStyle name="Normal 2 2 4 2 2 2 2 4 2" xfId="26545" xr:uid="{88071224-704B-408D-9737-7F52197591E3}"/>
    <cellStyle name="Normal 2 2 4 2 2 2 2 4 3" xfId="15393" xr:uid="{78E75524-9F07-495E-8BF3-3BAF4F5DD576}"/>
    <cellStyle name="Normal 2 2 4 2 2 2 2 5" xfId="7846" xr:uid="{5D107997-4F67-464D-A286-B2B2A0262103}"/>
    <cellStyle name="Normal 2 2 4 2 2 2 2 5 2" xfId="18226" xr:uid="{AA40D164-9E2D-4A13-910B-3D371DE141C5}"/>
    <cellStyle name="Normal 2 2 4 2 2 2 2 6" xfId="10679" xr:uid="{18926BE6-A7E2-4432-B7DE-3E917506226E}"/>
    <cellStyle name="Normal 2 2 4 2 2 2 2 6 2" xfId="21059" xr:uid="{5DB5DD18-242B-488B-BD94-C1C85C86F788}"/>
    <cellStyle name="Normal 2 2 4 2 2 2 2 7" xfId="23628" xr:uid="{83E0FFC2-481C-45AE-8A7D-75DA91E86A48}"/>
    <cellStyle name="Normal 2 2 4 2 2 2 2 8" xfId="13151" xr:uid="{C5B5A001-DC74-4D19-AFCD-13258C952985}"/>
    <cellStyle name="Normal 2 2 4 2 2 2 3" xfId="3154" xr:uid="{00000000-0005-0000-0000-0000B9030000}"/>
    <cellStyle name="Normal 2 2 4 2 2 2 3 2" xfId="4453" xr:uid="{4A97CEB2-5003-4355-8B57-CF23B36F416D}"/>
    <cellStyle name="Normal 2 2 4 2 2 2 3 2 2" xfId="9225" xr:uid="{F5720346-86C9-4C63-BA2E-BAE188667089}"/>
    <cellStyle name="Normal 2 2 4 2 2 2 3 2 2 2" xfId="19605" xr:uid="{9305AE05-2DFF-4B0F-A9D4-8809704FA2E9}"/>
    <cellStyle name="Normal 2 2 4 2 2 2 3 2 3" xfId="12058" xr:uid="{ECFF396C-25C3-49B8-AA48-4D7D1EBC0BDB}"/>
    <cellStyle name="Normal 2 2 4 2 2 2 3 2 3 2" xfId="22438" xr:uid="{2BC92043-679A-4766-9259-2405F2EA928F}"/>
    <cellStyle name="Normal 2 2 4 2 2 2 3 2 4" xfId="26058" xr:uid="{ED0E0944-5CEF-4C9C-AA0F-E258430D90A9}"/>
    <cellStyle name="Normal 2 2 4 2 2 2 3 2 5" xfId="16772" xr:uid="{55BE370F-B348-471C-8745-E120F97BE2A0}"/>
    <cellStyle name="Normal 2 2 4 2 2 2 3 3" xfId="6212" xr:uid="{CF2B2C7D-8D4A-4128-AE44-E970B94FCAE1}"/>
    <cellStyle name="Normal 2 2 4 2 2 2 3 3 2" xfId="15781" xr:uid="{B75D01FD-8740-465A-8152-A77BC1D4819D}"/>
    <cellStyle name="Normal 2 2 4 2 2 2 3 4" xfId="8234" xr:uid="{CEBD421D-9A20-422F-AC86-CA9DEA90F093}"/>
    <cellStyle name="Normal 2 2 4 2 2 2 3 4 2" xfId="18614" xr:uid="{1B2C86E2-3FE6-4F5C-BA72-F9B27B3FBC4B}"/>
    <cellStyle name="Normal 2 2 4 2 2 2 3 5" xfId="11067" xr:uid="{505C8031-27A6-4614-A3C4-177C0D99977D}"/>
    <cellStyle name="Normal 2 2 4 2 2 2 3 5 2" xfId="21447" xr:uid="{4C04D953-6EF7-4BBC-BA46-8EFDD1D1EA4D}"/>
    <cellStyle name="Normal 2 2 4 2 2 2 3 6" xfId="24288" xr:uid="{171037B2-2BB0-4C29-BBCE-68189D2748E9}"/>
    <cellStyle name="Normal 2 2 4 2 2 2 3 7" xfId="13689" xr:uid="{271CF764-F5C9-47CB-857B-A73B69E6962C}"/>
    <cellStyle name="Normal 2 2 4 2 2 2 4" xfId="3152" xr:uid="{00000000-0005-0000-0000-0000BA030000}"/>
    <cellStyle name="Normal 2 2 4 2 2 2 4 2" xfId="6210" xr:uid="{E91A0431-FCC1-463D-BD9C-F55AA905BE01}"/>
    <cellStyle name="Normal 2 2 4 2 2 2 4 2 2" xfId="27582" xr:uid="{7798AA59-ECF7-4EA6-AE66-36AF8239076A}"/>
    <cellStyle name="Normal 2 2 4 2 2 2 4 2 3" xfId="15779" xr:uid="{3D255CEF-B0D7-4594-8D79-B28B7B704CE7}"/>
    <cellStyle name="Normal 2 2 4 2 2 2 4 3" xfId="8232" xr:uid="{0CD3A607-C712-4534-B9B7-8F82DE39D3A1}"/>
    <cellStyle name="Normal 2 2 4 2 2 2 4 3 2" xfId="18612" xr:uid="{847B1C1E-5B45-4EA7-9A71-E2F0ED75139E}"/>
    <cellStyle name="Normal 2 2 4 2 2 2 4 4" xfId="11065" xr:uid="{314174BA-CE9E-4BBB-86B5-4BE1B74BFD55}"/>
    <cellStyle name="Normal 2 2 4 2 2 2 4 4 2" xfId="21445" xr:uid="{BF5AEE3C-78FF-46DD-B096-C3648047178D}"/>
    <cellStyle name="Normal 2 2 4 2 2 2 4 5" xfId="24463" xr:uid="{CE55173A-4A4F-4D6C-9EB6-0BBA474A68A0}"/>
    <cellStyle name="Normal 2 2 4 2 2 2 4 6" xfId="13687" xr:uid="{BBE612DB-E7AA-4BE9-B15F-44A38468F16D}"/>
    <cellStyle name="Normal 2 2 4 2 2 2 5" xfId="4246" xr:uid="{A5837D72-58FA-4ACE-83A8-4C32A870CADD}"/>
    <cellStyle name="Normal 2 2 4 2 2 2 5 2" xfId="9018" xr:uid="{3911FCCB-8233-454F-8863-A3272D932E7B}"/>
    <cellStyle name="Normal 2 2 4 2 2 2 5 2 2" xfId="29089" xr:uid="{559997CF-28FA-4C70-AEF7-995D956D328F}"/>
    <cellStyle name="Normal 2 2 4 2 2 2 5 2 3" xfId="19398" xr:uid="{6AA6EA60-8522-44FD-82C6-A119F68309F5}"/>
    <cellStyle name="Normal 2 2 4 2 2 2 5 3" xfId="11851" xr:uid="{E81DFAA3-3FDC-4207-982E-6BBCB881398F}"/>
    <cellStyle name="Normal 2 2 4 2 2 2 5 3 2" xfId="22231" xr:uid="{F4A4E475-A61A-492B-AD1A-F651E84955C9}"/>
    <cellStyle name="Normal 2 2 4 2 2 2 5 4" xfId="23356" xr:uid="{4A63525E-46BF-4176-BD63-81BE8045E9C6}"/>
    <cellStyle name="Normal 2 2 4 2 2 2 5 5" xfId="16565" xr:uid="{B6518A45-8C55-4D40-819C-2C376C91C8EE}"/>
    <cellStyle name="Normal 2 2 4 2 2 2 6" xfId="5081" xr:uid="{47FC8CF6-B486-4972-BA38-F5EDBBDDAC10}"/>
    <cellStyle name="Normal 2 2 4 2 2 2 6 2" xfId="28157" xr:uid="{9FFF3425-5AF2-4761-BE08-7EC4173D3F76}"/>
    <cellStyle name="Normal 2 2 4 2 2 2 6 3" xfId="14378" xr:uid="{335F4B5E-37F6-4AD8-9623-4B17805DE4A7}"/>
    <cellStyle name="Normal 2 2 4 2 2 2 7" xfId="6831" xr:uid="{EBF1790C-9A9E-4FDA-99F8-75F26B66D02D}"/>
    <cellStyle name="Normal 2 2 4 2 2 2 7 2" xfId="17211" xr:uid="{2C60DF07-AFD6-4899-B1D4-DE65F15B1770}"/>
    <cellStyle name="Normal 2 2 4 2 2 2 8" xfId="9664" xr:uid="{C51E09DB-C633-47B9-8D83-AA8B5E1C1EF6}"/>
    <cellStyle name="Normal 2 2 4 2 2 2 8 2" xfId="20044" xr:uid="{B55AE1A0-B807-4104-AD5F-DF983DAA81AF}"/>
    <cellStyle name="Normal 2 2 4 2 2 2 9" xfId="23563" xr:uid="{2519DEBA-4290-4708-B313-1F513235CCFB}"/>
    <cellStyle name="Normal 2 2 4 2 2 3" xfId="2721" xr:uid="{00000000-0005-0000-0000-0000BB030000}"/>
    <cellStyle name="Normal 2 2 4 2 2 3 2" xfId="3155" xr:uid="{00000000-0005-0000-0000-0000BC030000}"/>
    <cellStyle name="Normal 2 2 4 2 2 3 2 2" xfId="6213" xr:uid="{E71CCDBE-A511-45EC-9137-4294D00A3932}"/>
    <cellStyle name="Normal 2 2 4 2 2 3 2 2 2" xfId="25955" xr:uid="{622D5F88-FF21-4BA9-ADB2-3C2824DEFF04}"/>
    <cellStyle name="Normal 2 2 4 2 2 3 2 2 3" xfId="15782" xr:uid="{7866CC56-376B-4590-9306-7811498CB6B8}"/>
    <cellStyle name="Normal 2 2 4 2 2 3 2 3" xfId="8235" xr:uid="{07E27873-EAB3-4DFE-8C19-8F30AA3B3052}"/>
    <cellStyle name="Normal 2 2 4 2 2 3 2 3 2" xfId="18615" xr:uid="{AF9E421E-67EC-4F27-9E84-047FCB4FE572}"/>
    <cellStyle name="Normal 2 2 4 2 2 3 2 4" xfId="11068" xr:uid="{023DF42C-3068-40E6-BBA8-6E262468578C}"/>
    <cellStyle name="Normal 2 2 4 2 2 3 2 4 2" xfId="21448" xr:uid="{7174D068-6883-470E-A0A5-DA37122A2777}"/>
    <cellStyle name="Normal 2 2 4 2 2 3 2 5" xfId="23927" xr:uid="{2562E55E-8274-403D-B64C-DC58F9E1C9E8}"/>
    <cellStyle name="Normal 2 2 4 2 2 3 2 6" xfId="13690" xr:uid="{B836E300-9378-4951-82EB-4DDBB1393F70}"/>
    <cellStyle name="Normal 2 2 4 2 2 3 3" xfId="4288" xr:uid="{532B6416-E1AF-42E2-83CC-09B1192EA672}"/>
    <cellStyle name="Normal 2 2 4 2 2 3 3 2" xfId="9060" xr:uid="{EC143838-7391-4B15-9DD0-BA807430AB81}"/>
    <cellStyle name="Normal 2 2 4 2 2 3 3 2 2" xfId="29103" xr:uid="{7F65475A-E3E1-406B-890B-AEFDBE121E83}"/>
    <cellStyle name="Normal 2 2 4 2 2 3 3 2 3" xfId="19440" xr:uid="{0F5C69B9-7445-41F9-930F-53777E6EAC14}"/>
    <cellStyle name="Normal 2 2 4 2 2 3 3 3" xfId="11893" xr:uid="{468137D7-7E07-42F8-910E-692041FBE6F2}"/>
    <cellStyle name="Normal 2 2 4 2 2 3 3 3 2" xfId="22273" xr:uid="{33261F64-5DDC-4BB0-9A2A-BD3F4E05BDBB}"/>
    <cellStyle name="Normal 2 2 4 2 2 3 3 4" xfId="23532" xr:uid="{AC9474BA-6BE0-4E77-90A2-7F6257FC8D5C}"/>
    <cellStyle name="Normal 2 2 4 2 2 3 3 5" xfId="16607" xr:uid="{DE13A975-C627-4FF1-B28C-7DEB8A7E81CB}"/>
    <cellStyle name="Normal 2 2 4 2 2 3 4" xfId="5939" xr:uid="{F1175C17-8A92-44F1-B138-AC745586A597}"/>
    <cellStyle name="Normal 2 2 4 2 2 3 4 2" xfId="28185" xr:uid="{5AEBB01A-7D83-4CAE-99D5-D5C0545F0400}"/>
    <cellStyle name="Normal 2 2 4 2 2 3 4 3" xfId="15392" xr:uid="{F668E040-A025-46A1-8A8E-AA168A3620CF}"/>
    <cellStyle name="Normal 2 2 4 2 2 3 5" xfId="7845" xr:uid="{5A74DDD8-F7C1-4489-B7BF-C018EF908A51}"/>
    <cellStyle name="Normal 2 2 4 2 2 3 5 2" xfId="18225" xr:uid="{D5AE22DE-B013-4403-96C7-3EBF811005EA}"/>
    <cellStyle name="Normal 2 2 4 2 2 3 6" xfId="10678" xr:uid="{5F3C90A9-0021-45AF-A681-54A1EC48DD82}"/>
    <cellStyle name="Normal 2 2 4 2 2 3 6 2" xfId="21058" xr:uid="{1B7B70CA-7443-44A0-8740-97A89863AA0C}"/>
    <cellStyle name="Normal 2 2 4 2 2 3 7" xfId="23377" xr:uid="{254CF21A-F962-4C43-844D-B0F1B8A8A487}"/>
    <cellStyle name="Normal 2 2 4 2 2 3 8" xfId="13150" xr:uid="{90D1D134-855A-4F6D-BAE2-F2146545F8C0}"/>
    <cellStyle name="Normal 2 2 4 2 2 4" xfId="3156" xr:uid="{00000000-0005-0000-0000-0000BD030000}"/>
    <cellStyle name="Normal 2 2 4 2 2 4 2" xfId="4454" xr:uid="{D31ECB7F-F17E-42F8-B936-3BE6C6095BEC}"/>
    <cellStyle name="Normal 2 2 4 2 2 4 2 2" xfId="9226" xr:uid="{EB4AD320-1ECF-4D1E-9848-5956DEAE50ED}"/>
    <cellStyle name="Normal 2 2 4 2 2 4 2 2 2" xfId="19606" xr:uid="{57484C8E-A8FE-4895-934A-C9451297BB0C}"/>
    <cellStyle name="Normal 2 2 4 2 2 4 2 3" xfId="12059" xr:uid="{15235E2B-8571-4A74-A144-F9D9E0AA927E}"/>
    <cellStyle name="Normal 2 2 4 2 2 4 2 3 2" xfId="22439" xr:uid="{5C86E97E-7370-44AF-86BD-20021B9D7D69}"/>
    <cellStyle name="Normal 2 2 4 2 2 4 2 4" xfId="25897" xr:uid="{854538DB-A2EA-425F-AFD9-5652C6107723}"/>
    <cellStyle name="Normal 2 2 4 2 2 4 2 5" xfId="16773" xr:uid="{CF930C04-3313-4181-A114-8330FD14F551}"/>
    <cellStyle name="Normal 2 2 4 2 2 4 3" xfId="6214" xr:uid="{CD40CAC9-9E42-4AC8-85F3-B5103FCCDD0D}"/>
    <cellStyle name="Normal 2 2 4 2 2 4 3 2" xfId="15783" xr:uid="{8780E0F3-6CDD-4337-BAE4-EB9EB4BE57C6}"/>
    <cellStyle name="Normal 2 2 4 2 2 4 4" xfId="8236" xr:uid="{F075D409-C758-4478-B09B-E66243D7D14C}"/>
    <cellStyle name="Normal 2 2 4 2 2 4 4 2" xfId="18616" xr:uid="{12B53BBF-199C-4CAD-96D3-C0B66EAD64E8}"/>
    <cellStyle name="Normal 2 2 4 2 2 4 5" xfId="11069" xr:uid="{5A0534AB-A9DA-46E2-B0AE-4C734142AB01}"/>
    <cellStyle name="Normal 2 2 4 2 2 4 5 2" xfId="21449" xr:uid="{E11B5D29-5E1D-482A-80F9-DD81AAE2A100}"/>
    <cellStyle name="Normal 2 2 4 2 2 4 6" xfId="22836" xr:uid="{F355649C-0759-4C44-A8E7-F4F596869D20}"/>
    <cellStyle name="Normal 2 2 4 2 2 4 7" xfId="13691" xr:uid="{DBA412D2-DB80-4C7A-BC79-A8E74C2F9856}"/>
    <cellStyle name="Normal 2 2 4 2 2 5" xfId="3151" xr:uid="{00000000-0005-0000-0000-0000BE030000}"/>
    <cellStyle name="Normal 2 2 4 2 2 5 2" xfId="6209" xr:uid="{618D1D94-107E-44CF-AA1E-6A06B104CAE9}"/>
    <cellStyle name="Normal 2 2 4 2 2 5 2 2" xfId="26461" xr:uid="{A029499B-D5E3-44F3-8A69-9F2DCF13D404}"/>
    <cellStyle name="Normal 2 2 4 2 2 5 2 3" xfId="15778" xr:uid="{6F6DB294-D076-489F-BC5F-91BDF121C51B}"/>
    <cellStyle name="Normal 2 2 4 2 2 5 3" xfId="8231" xr:uid="{ACE1619D-C6AC-4A41-959F-78832DFE1FFD}"/>
    <cellStyle name="Normal 2 2 4 2 2 5 3 2" xfId="18611" xr:uid="{E47AD77C-F5DF-4D81-B6BE-C15CCB65D6D6}"/>
    <cellStyle name="Normal 2 2 4 2 2 5 4" xfId="11064" xr:uid="{0FA6119F-1A0C-487E-82A8-BDBD6597F767}"/>
    <cellStyle name="Normal 2 2 4 2 2 5 4 2" xfId="21444" xr:uid="{3E9CFA26-34F8-41EF-BF82-4D42604E8B93}"/>
    <cellStyle name="Normal 2 2 4 2 2 5 5" xfId="23451" xr:uid="{12EE21C7-E8D0-43FF-8A01-E77B1BB12DFE}"/>
    <cellStyle name="Normal 2 2 4 2 2 5 6" xfId="13686" xr:uid="{6EAC6775-9A55-4C60-A018-12D794A91A63}"/>
    <cellStyle name="Normal 2 2 4 2 2 6" xfId="2556" xr:uid="{00000000-0005-0000-0000-0000BF030000}"/>
    <cellStyle name="Normal 2 2 4 2 2 6 2" xfId="5826" xr:uid="{F2196EFF-4174-4140-908D-57A5DEF88B4E}"/>
    <cellStyle name="Normal 2 2 4 2 2 6 2 2" xfId="27747" xr:uid="{5FCDB675-1C76-42FB-920F-6D13460C5D38}"/>
    <cellStyle name="Normal 2 2 4 2 2 6 2 3" xfId="15228" xr:uid="{B4005584-B072-4CB9-84C6-79406B33ECF4}"/>
    <cellStyle name="Normal 2 2 4 2 2 6 3" xfId="7681" xr:uid="{BE402371-848C-4CE7-9765-6C156D82E772}"/>
    <cellStyle name="Normal 2 2 4 2 2 6 3 2" xfId="18061" xr:uid="{9F3895C7-4D6D-47E6-B687-46076222C947}"/>
    <cellStyle name="Normal 2 2 4 2 2 6 4" xfId="10514" xr:uid="{7AE1DE80-25B3-4C00-97DF-DBD27601E652}"/>
    <cellStyle name="Normal 2 2 4 2 2 6 4 2" xfId="20894" xr:uid="{8721C51B-DFE3-4D00-B8EC-56FC3E931C64}"/>
    <cellStyle name="Normal 2 2 4 2 2 6 5" xfId="25580" xr:uid="{FEE6F374-2430-40BD-B012-CC0B8883E86E}"/>
    <cellStyle name="Normal 2 2 4 2 2 6 6" xfId="12944" xr:uid="{B721A15B-6509-477A-A1E0-530863601813}"/>
    <cellStyle name="Normal 2 2 4 2 2 7" xfId="2250" xr:uid="{00000000-0005-0000-0000-0000B5030000}"/>
    <cellStyle name="Normal 2 2 4 2 2 7 2" xfId="7377" xr:uid="{7322D2C7-5B3C-4E9C-94C9-09023A49B850}"/>
    <cellStyle name="Normal 2 2 4 2 2 7 2 2" xfId="17757" xr:uid="{CEAE7E0A-B11D-4CA8-BE3C-D1FD62F72706}"/>
    <cellStyle name="Normal 2 2 4 2 2 7 3" xfId="10210" xr:uid="{4DC9D3FD-899D-439E-9756-E8909AD65FD1}"/>
    <cellStyle name="Normal 2 2 4 2 2 7 3 2" xfId="20590" xr:uid="{720FB1B8-01B7-4754-AD97-FAF561815584}"/>
    <cellStyle name="Normal 2 2 4 2 2 7 4" xfId="22961" xr:uid="{3D743B37-7539-46DD-89B6-0C47060567BC}"/>
    <cellStyle name="Normal 2 2 4 2 2 7 5" xfId="14924" xr:uid="{47E46C3A-2B1A-4572-BFD4-D629EC5B57FE}"/>
    <cellStyle name="Normal 2 2 4 2 2 8" xfId="3801" xr:uid="{6A30176C-DD0C-4612-B71D-4A3D00BA024F}"/>
    <cellStyle name="Normal 2 2 4 2 2 8 2" xfId="8637" xr:uid="{4056E821-8729-4119-BA4D-378C7358BEC6}"/>
    <cellStyle name="Normal 2 2 4 2 2 8 2 2" xfId="19017" xr:uid="{9637E5B6-D8FE-4263-B9A5-367EB34CF628}"/>
    <cellStyle name="Normal 2 2 4 2 2 8 3" xfId="11470" xr:uid="{5818410A-B52B-47AC-A336-512452EFCCB4}"/>
    <cellStyle name="Normal 2 2 4 2 2 8 3 2" xfId="21850" xr:uid="{D76487B1-A11A-4A1F-9C3C-E8DB63A10ED6}"/>
    <cellStyle name="Normal 2 2 4 2 2 8 4" xfId="16184" xr:uid="{9BE97DD1-8084-482A-BECD-99F93C470751}"/>
    <cellStyle name="Normal 2 2 4 2 2 9" xfId="5080" xr:uid="{1236D320-5B06-4478-AAF3-4B2E5BE0E489}"/>
    <cellStyle name="Normal 2 2 4 2 2 9 2" xfId="14377" xr:uid="{8DBF017B-9133-4929-8C04-9A8AA0829C93}"/>
    <cellStyle name="Normal 2 2 4 2 3" xfId="728" xr:uid="{00000000-0005-0000-0000-000084040000}"/>
    <cellStyle name="Normal 2 2 4 2 3 10" xfId="9665" xr:uid="{137A06F2-9AAE-40E7-AE22-97F5F1BE99E1}"/>
    <cellStyle name="Normal 2 2 4 2 3 10 2" xfId="20045" xr:uid="{025ED9FD-5072-439D-9430-47E4292AD7C9}"/>
    <cellStyle name="Normal 2 2 4 2 3 11" xfId="23041" xr:uid="{235C0F80-384A-419B-9486-8C753C5A3951}"/>
    <cellStyle name="Normal 2 2 4 2 3 12" xfId="12555" xr:uid="{28B82401-46F6-4C42-B730-CD28F76A03E8}"/>
    <cellStyle name="Normal 2 2 4 2 3 2" xfId="2723" xr:uid="{00000000-0005-0000-0000-0000C1030000}"/>
    <cellStyle name="Normal 2 2 4 2 3 2 2" xfId="3158" xr:uid="{00000000-0005-0000-0000-0000C2030000}"/>
    <cellStyle name="Normal 2 2 4 2 3 2 2 2" xfId="6216" xr:uid="{66D33B85-2A81-416A-AD46-3B9315192992}"/>
    <cellStyle name="Normal 2 2 4 2 3 2 2 2 2" xfId="27855" xr:uid="{5E967662-6A04-49F4-879A-7449CBCEE179}"/>
    <cellStyle name="Normal 2 2 4 2 3 2 2 2 3" xfId="15785" xr:uid="{C8D5E1CE-4F41-4562-A8EF-D042F4D4BC44}"/>
    <cellStyle name="Normal 2 2 4 2 3 2 2 3" xfId="8238" xr:uid="{AB7EDDB6-A68C-452D-9EB7-082C7E72F8C3}"/>
    <cellStyle name="Normal 2 2 4 2 3 2 2 3 2" xfId="18618" xr:uid="{C40C6339-F8E8-4409-8B71-362FA6BA542A}"/>
    <cellStyle name="Normal 2 2 4 2 3 2 2 4" xfId="11071" xr:uid="{D7010550-EAA3-458B-9CDD-2BE9418C860F}"/>
    <cellStyle name="Normal 2 2 4 2 3 2 2 4 2" xfId="21451" xr:uid="{C71421EA-067D-41C4-B02B-C20DD3DCA8A1}"/>
    <cellStyle name="Normal 2 2 4 2 3 2 2 5" xfId="23766" xr:uid="{ABC7261B-63A8-4DA9-9D02-BAAAA1BD8FFD}"/>
    <cellStyle name="Normal 2 2 4 2 3 2 2 6" xfId="13693" xr:uid="{A73CA4DE-74D7-4551-81AD-B5E01A232169}"/>
    <cellStyle name="Normal 2 2 4 2 3 2 3" xfId="4290" xr:uid="{BD3BFC28-8A02-4D45-BB9E-50A4D3B84292}"/>
    <cellStyle name="Normal 2 2 4 2 3 2 3 2" xfId="9062" xr:uid="{CD90A5CA-7C3C-4B16-9B47-4B8052078D1C}"/>
    <cellStyle name="Normal 2 2 4 2 3 2 3 2 2" xfId="29105" xr:uid="{30107FE3-C4A2-41B7-A790-77D344D282FC}"/>
    <cellStyle name="Normal 2 2 4 2 3 2 3 2 3" xfId="19442" xr:uid="{427E193C-89AF-4104-A9DD-86A5CE8C51A8}"/>
    <cellStyle name="Normal 2 2 4 2 3 2 3 3" xfId="11895" xr:uid="{0DDEC6CD-D410-4905-9F0A-2B8F9BFB81E3}"/>
    <cellStyle name="Normal 2 2 4 2 3 2 3 3 2" xfId="22275" xr:uid="{F678408C-20CD-4456-A14D-365F845CF170}"/>
    <cellStyle name="Normal 2 2 4 2 3 2 3 4" xfId="24573" xr:uid="{A6A98DBF-49BB-4916-8A98-E19DC87ABACC}"/>
    <cellStyle name="Normal 2 2 4 2 3 2 3 5" xfId="16609" xr:uid="{5917F770-B013-4C4C-A0FD-558297F36532}"/>
    <cellStyle name="Normal 2 2 4 2 3 2 4" xfId="5941" xr:uid="{1C5B2A3E-FF54-48BD-8D3B-9A7F4AACF0C8}"/>
    <cellStyle name="Normal 2 2 4 2 3 2 4 2" xfId="28136" xr:uid="{7131533B-38BF-4DFE-9DB1-42DCA1AC2C3E}"/>
    <cellStyle name="Normal 2 2 4 2 3 2 4 3" xfId="15394" xr:uid="{89A5315B-242A-4C32-8140-3E3AD5692490}"/>
    <cellStyle name="Normal 2 2 4 2 3 2 5" xfId="7847" xr:uid="{F0B5BE23-5203-4072-A38A-0F1423B4EA2D}"/>
    <cellStyle name="Normal 2 2 4 2 3 2 5 2" xfId="18227" xr:uid="{3FF81DB4-D6A0-44B5-8826-DCB93F432D0C}"/>
    <cellStyle name="Normal 2 2 4 2 3 2 6" xfId="10680" xr:uid="{7228B68C-7F2C-4A9A-988D-45760A04CA25}"/>
    <cellStyle name="Normal 2 2 4 2 3 2 6 2" xfId="21060" xr:uid="{D46540AE-7316-4109-942F-AA2BBDB038FA}"/>
    <cellStyle name="Normal 2 2 4 2 3 2 7" xfId="23137" xr:uid="{5E9C447A-02A9-4E08-BDA6-6FEA1E041AA6}"/>
    <cellStyle name="Normal 2 2 4 2 3 2 8" xfId="13152" xr:uid="{54E1DE7E-B85C-4CED-BFC6-3289733923E4}"/>
    <cellStyle name="Normal 2 2 4 2 3 3" xfId="3159" xr:uid="{00000000-0005-0000-0000-0000C3030000}"/>
    <cellStyle name="Normal 2 2 4 2 3 3 2" xfId="4455" xr:uid="{5248CC53-CC7A-4521-91BA-5DE56FF28C9D}"/>
    <cellStyle name="Normal 2 2 4 2 3 3 2 2" xfId="9227" xr:uid="{495C9C38-0F1A-46C6-8AE7-A932D2D2165C}"/>
    <cellStyle name="Normal 2 2 4 2 3 3 2 2 2" xfId="29218" xr:uid="{59CF6D59-8891-4798-9E6C-1166DE93EA9D}"/>
    <cellStyle name="Normal 2 2 4 2 3 3 2 2 3" xfId="19607" xr:uid="{E6BFEC40-DF17-4C6F-BC0E-C81B751B73AF}"/>
    <cellStyle name="Normal 2 2 4 2 3 3 2 3" xfId="12060" xr:uid="{D36FA740-A532-4B07-8BB1-EA8595F86055}"/>
    <cellStyle name="Normal 2 2 4 2 3 3 2 3 2" xfId="22440" xr:uid="{00C91EF7-A65D-407E-976E-DAFED77B341E}"/>
    <cellStyle name="Normal 2 2 4 2 3 3 2 4" xfId="23195" xr:uid="{57DED316-0EEB-4F17-B299-A1D8ED799983}"/>
    <cellStyle name="Normal 2 2 4 2 3 3 2 5" xfId="16774" xr:uid="{6E1C6F5C-2A6C-4229-A54C-806C33C3FCEA}"/>
    <cellStyle name="Normal 2 2 4 2 3 3 3" xfId="6217" xr:uid="{AFFD9ADB-3225-48AD-BBED-70A8BCBF3ADB}"/>
    <cellStyle name="Normal 2 2 4 2 3 3 3 2" xfId="27881" xr:uid="{238C539D-D95E-4BF8-ABE6-C387C7BC20C2}"/>
    <cellStyle name="Normal 2 2 4 2 3 3 3 3" xfId="15786" xr:uid="{76975D4A-7E3C-4564-AA51-F00EDB647832}"/>
    <cellStyle name="Normal 2 2 4 2 3 3 4" xfId="8239" xr:uid="{EA813DCE-C5A7-40A8-8D2E-4D8CC5A07749}"/>
    <cellStyle name="Normal 2 2 4 2 3 3 4 2" xfId="18619" xr:uid="{739FB499-24ED-426E-93BE-AEA94F51E9A4}"/>
    <cellStyle name="Normal 2 2 4 2 3 3 5" xfId="11072" xr:uid="{AC742C09-C1E1-4DE8-9459-618BD82FF5FD}"/>
    <cellStyle name="Normal 2 2 4 2 3 3 5 2" xfId="21452" xr:uid="{720EDA05-FA92-472F-8C79-AA2F3C789D28}"/>
    <cellStyle name="Normal 2 2 4 2 3 3 6" xfId="25552" xr:uid="{AFD675E3-2BBF-4944-A20C-869E3EC374A7}"/>
    <cellStyle name="Normal 2 2 4 2 3 3 7" xfId="13694" xr:uid="{B4F7B5C4-69E9-48FD-92CF-48DBC77932FF}"/>
    <cellStyle name="Normal 2 2 4 2 3 4" xfId="3157" xr:uid="{00000000-0005-0000-0000-0000C4030000}"/>
    <cellStyle name="Normal 2 2 4 2 3 4 2" xfId="6215" xr:uid="{68A4C56B-52D9-48AA-ACA8-17EE6BC59CDD}"/>
    <cellStyle name="Normal 2 2 4 2 3 4 2 2" xfId="28024" xr:uid="{381603AB-51F4-4558-BF47-113DE99AE6E9}"/>
    <cellStyle name="Normal 2 2 4 2 3 4 2 3" xfId="15784" xr:uid="{E1BDD14A-692C-4F04-BE73-518FE4FA805C}"/>
    <cellStyle name="Normal 2 2 4 2 3 4 3" xfId="8237" xr:uid="{3A17D46A-29E8-4E76-8E19-EF54ACD4B71C}"/>
    <cellStyle name="Normal 2 2 4 2 3 4 3 2" xfId="18617" xr:uid="{C05099B4-AEE6-4492-A998-3E509271EBC2}"/>
    <cellStyle name="Normal 2 2 4 2 3 4 4" xfId="11070" xr:uid="{2C6AF62C-0AFA-4C56-8B81-6CD5554000E7}"/>
    <cellStyle name="Normal 2 2 4 2 3 4 4 2" xfId="21450" xr:uid="{46ECBCB4-4140-48FB-B3BB-76BB4596D026}"/>
    <cellStyle name="Normal 2 2 4 2 3 4 5" xfId="25355" xr:uid="{41420271-C229-4F12-A8C3-C45E90D69C07}"/>
    <cellStyle name="Normal 2 2 4 2 3 4 6" xfId="13692" xr:uid="{5817FFAA-34D2-4D74-BC0B-898F7709E16F}"/>
    <cellStyle name="Normal 2 2 4 2 3 5" xfId="2599" xr:uid="{00000000-0005-0000-0000-0000C5030000}"/>
    <cellStyle name="Normal 2 2 4 2 3 5 2" xfId="5864" xr:uid="{8A4BEA37-8FD8-4397-8FA6-1776F135E90E}"/>
    <cellStyle name="Normal 2 2 4 2 3 5 2 2" xfId="26605" xr:uid="{2B0A737C-5946-46D8-86A1-CE639C6376D8}"/>
    <cellStyle name="Normal 2 2 4 2 3 5 2 3" xfId="15271" xr:uid="{7714C8BD-4C09-49E4-A675-4A2A3A7EBE2F}"/>
    <cellStyle name="Normal 2 2 4 2 3 5 3" xfId="7724" xr:uid="{83312644-C190-4DE2-A05A-D2CB02D84EED}"/>
    <cellStyle name="Normal 2 2 4 2 3 5 3 2" xfId="18104" xr:uid="{E3E3A4D0-5FC6-442F-8EF7-1801A6DD01FC}"/>
    <cellStyle name="Normal 2 2 4 2 3 5 4" xfId="10557" xr:uid="{85A274E6-AB1F-421D-855F-FF5BC5D9A45A}"/>
    <cellStyle name="Normal 2 2 4 2 3 5 4 2" xfId="20937" xr:uid="{0C36F9B6-1F8A-40FD-8CA3-3E459FA87A3E}"/>
    <cellStyle name="Normal 2 2 4 2 3 5 5" xfId="23387" xr:uid="{93DA55E4-4537-4916-907E-0392790EAEF6}"/>
    <cellStyle name="Normal 2 2 4 2 3 5 6" xfId="12987" xr:uid="{3F549D23-DCC2-4F1B-ABBC-AC856BB18B35}"/>
    <cellStyle name="Normal 2 2 4 2 3 6" xfId="2321" xr:uid="{00000000-0005-0000-0000-0000C0030000}"/>
    <cellStyle name="Normal 2 2 4 2 3 6 2" xfId="7448" xr:uid="{9976F5AD-B946-4435-AF60-3F82B981EB91}"/>
    <cellStyle name="Normal 2 2 4 2 3 6 2 2" xfId="17828" xr:uid="{4E4FFECD-97F5-470F-A1F7-7D7112862757}"/>
    <cellStyle name="Normal 2 2 4 2 3 6 3" xfId="10281" xr:uid="{1CDBB532-7859-4A0D-BE5C-33FAED3D78BC}"/>
    <cellStyle name="Normal 2 2 4 2 3 6 3 2" xfId="20661" xr:uid="{9C4A01FD-2C23-458A-9657-67354914F195}"/>
    <cellStyle name="Normal 2 2 4 2 3 6 4" xfId="23664" xr:uid="{EC7BBC41-7451-484B-907E-BC4354195EF3}"/>
    <cellStyle name="Normal 2 2 4 2 3 6 5" xfId="14995" xr:uid="{66E40264-68CC-4F11-9621-02ACE31AE67B}"/>
    <cellStyle name="Normal 2 2 4 2 3 7" xfId="3840" xr:uid="{23EA705F-20C4-43AA-891D-3014BAC31BE4}"/>
    <cellStyle name="Normal 2 2 4 2 3 7 2" xfId="8673" xr:uid="{CF216A4A-E3FC-4ECD-A076-6EC7214B2585}"/>
    <cellStyle name="Normal 2 2 4 2 3 7 2 2" xfId="19053" xr:uid="{361070C4-EC75-4E4E-A83D-2952936E361E}"/>
    <cellStyle name="Normal 2 2 4 2 3 7 3" xfId="11506" xr:uid="{D9D67743-BBE3-4E16-A716-8FD7CE5A3935}"/>
    <cellStyle name="Normal 2 2 4 2 3 7 3 2" xfId="21886" xr:uid="{5F7EE2D8-B053-409E-95A2-9E1F6D1C462B}"/>
    <cellStyle name="Normal 2 2 4 2 3 7 4" xfId="16220" xr:uid="{988D23EC-7AE1-4359-B886-63B78F6D9286}"/>
    <cellStyle name="Normal 2 2 4 2 3 8" xfId="5082" xr:uid="{0B217810-9819-4D72-9703-40033B207891}"/>
    <cellStyle name="Normal 2 2 4 2 3 8 2" xfId="14379" xr:uid="{F6CE234F-EEC7-4AC8-BDD8-8BCB9B71EFE2}"/>
    <cellStyle name="Normal 2 2 4 2 3 9" xfId="6832" xr:uid="{CF338C0A-9C5A-40B4-803E-7787754A9871}"/>
    <cellStyle name="Normal 2 2 4 2 3 9 2" xfId="17212" xr:uid="{F700A31A-79C3-457A-A22E-BAFCB9786A30}"/>
    <cellStyle name="Normal 2 2 4 2 4" xfId="729" xr:uid="{00000000-0005-0000-0000-000085040000}"/>
    <cellStyle name="Normal 2 2 4 2 4 2" xfId="3160" xr:uid="{00000000-0005-0000-0000-0000C7030000}"/>
    <cellStyle name="Normal 2 2 4 2 4 2 2" xfId="6218" xr:uid="{80E48B82-3C34-40D3-9788-1D0DC13EFE6C}"/>
    <cellStyle name="Normal 2 2 4 2 4 2 2 2" xfId="27684" xr:uid="{1ACFCBBA-A51F-4249-9BD9-04D756965607}"/>
    <cellStyle name="Normal 2 2 4 2 4 2 2 3" xfId="15787" xr:uid="{81BA7999-FD7D-4CBD-B441-EC403C2A8945}"/>
    <cellStyle name="Normal 2 2 4 2 4 2 3" xfId="8240" xr:uid="{1BCB77AB-A035-4619-912F-68B8A65D1029}"/>
    <cellStyle name="Normal 2 2 4 2 4 2 3 2" xfId="18620" xr:uid="{2382335A-E3B0-40B3-A2FD-A29A63008124}"/>
    <cellStyle name="Normal 2 2 4 2 4 2 4" xfId="11073" xr:uid="{5F1C3224-08D4-435B-854B-F040467BF595}"/>
    <cellStyle name="Normal 2 2 4 2 4 2 4 2" xfId="21453" xr:uid="{AD30834A-3033-43EA-9F97-1EBB7381F8AE}"/>
    <cellStyle name="Normal 2 2 4 2 4 2 5" xfId="23002" xr:uid="{BE504945-8FD7-4F3D-B0E7-ADE7D69CD6EE}"/>
    <cellStyle name="Normal 2 2 4 2 4 2 6" xfId="13695" xr:uid="{F97A643D-40DB-431D-9772-81B29E66EFDA}"/>
    <cellStyle name="Normal 2 2 4 2 4 3" xfId="2720" xr:uid="{00000000-0005-0000-0000-0000C8030000}"/>
    <cellStyle name="Normal 2 2 4 2 4 3 2" xfId="5938" xr:uid="{6A8F2C84-EAC0-4E94-8D03-05CD3BC2E25D}"/>
    <cellStyle name="Normal 2 2 4 2 4 3 2 2" xfId="28707" xr:uid="{773E2714-BAA3-46A3-A053-B0C03B71BF19}"/>
    <cellStyle name="Normal 2 2 4 2 4 3 2 3" xfId="15391" xr:uid="{92EFF602-C511-45B1-9C01-DFB5E725DB28}"/>
    <cellStyle name="Normal 2 2 4 2 4 3 3" xfId="7844" xr:uid="{5FDAFDE8-4BFF-4804-AC58-584CFB114ED7}"/>
    <cellStyle name="Normal 2 2 4 2 4 3 3 2" xfId="18224" xr:uid="{689C8253-79CB-448D-98D3-AF66C2344D49}"/>
    <cellStyle name="Normal 2 2 4 2 4 3 4" xfId="10677" xr:uid="{18CF8772-8474-4A17-9CC2-CC41FFF96740}"/>
    <cellStyle name="Normal 2 2 4 2 4 3 4 2" xfId="21057" xr:uid="{79C2AF01-6A9A-4064-916D-A4A44190100B}"/>
    <cellStyle name="Normal 2 2 4 2 4 3 5" xfId="23240" xr:uid="{5031D9C5-652F-405D-9401-4F4ABD2E7DED}"/>
    <cellStyle name="Normal 2 2 4 2 4 3 6" xfId="13149" xr:uid="{3DCC7B6D-7B4F-4493-AAF2-5426EBE62873}"/>
    <cellStyle name="Normal 2 2 4 2 4 4" xfId="4157" xr:uid="{F97839D7-2F29-47B5-9650-9F95C736EDCE}"/>
    <cellStyle name="Normal 2 2 4 2 4 4 2" xfId="8929" xr:uid="{AFC92C82-B247-40B9-B5C4-000C1625DEC4}"/>
    <cellStyle name="Normal 2 2 4 2 4 4 2 2" xfId="19309" xr:uid="{11AB5E93-4EC5-4318-BEA2-8C1CD6B827EE}"/>
    <cellStyle name="Normal 2 2 4 2 4 4 3" xfId="11762" xr:uid="{DE6D08B3-D675-4A4A-9318-0CB51C55BD64}"/>
    <cellStyle name="Normal 2 2 4 2 4 4 3 2" xfId="22142" xr:uid="{55B23CBF-F06B-400C-B16E-7405E0D79965}"/>
    <cellStyle name="Normal 2 2 4 2 4 4 4" xfId="23937" xr:uid="{C28303E9-FE5B-41B5-8155-14EE36B0189E}"/>
    <cellStyle name="Normal 2 2 4 2 4 4 5" xfId="16476" xr:uid="{F38E235E-14B3-4379-A37E-2EA5BF4A5665}"/>
    <cellStyle name="Normal 2 2 4 2 4 5" xfId="5083" xr:uid="{A3A9E2AA-4F4D-465A-B580-3F74DCCEDF9C}"/>
    <cellStyle name="Normal 2 2 4 2 4 5 2" xfId="14380" xr:uid="{35F31F88-1FDD-459C-8290-8E093FA91295}"/>
    <cellStyle name="Normal 2 2 4 2 4 6" xfId="6833" xr:uid="{A7E96CBD-4BE6-4DB3-8A5F-607C9832827D}"/>
    <cellStyle name="Normal 2 2 4 2 4 6 2" xfId="17213" xr:uid="{47CC1DFF-70A8-4A45-B4CD-64C88620F661}"/>
    <cellStyle name="Normal 2 2 4 2 4 7" xfId="9666" xr:uid="{8C2793AA-1772-4408-B90E-B93D6CE30AD9}"/>
    <cellStyle name="Normal 2 2 4 2 4 7 2" xfId="20046" xr:uid="{D8D64D40-46D3-455B-8DC8-0F62A5372256}"/>
    <cellStyle name="Normal 2 2 4 2 4 8" xfId="25418" xr:uid="{09A46CB1-6C09-4A09-B6F6-4AA5BB78A2F2}"/>
    <cellStyle name="Normal 2 2 4 2 4 9" xfId="12713" xr:uid="{B0B5D202-6FFA-450B-BFB2-710CF2322D3C}"/>
    <cellStyle name="Normal 2 2 4 2 5" xfId="3161" xr:uid="{00000000-0005-0000-0000-0000C9030000}"/>
    <cellStyle name="Normal 2 2 4 2 5 2" xfId="4456" xr:uid="{6B641034-A6D4-477C-91CE-CECB14E4E9B0}"/>
    <cellStyle name="Normal 2 2 4 2 5 2 2" xfId="9228" xr:uid="{C88BDFF1-AD84-40D9-A63B-ED38DE18688B}"/>
    <cellStyle name="Normal 2 2 4 2 5 2 2 2" xfId="29219" xr:uid="{EFD13CD5-DA52-4A0A-9C16-F47348A3E03C}"/>
    <cellStyle name="Normal 2 2 4 2 5 2 2 3" xfId="19608" xr:uid="{A011B15C-1D8B-4917-8231-B758BEDC2B86}"/>
    <cellStyle name="Normal 2 2 4 2 5 2 3" xfId="12061" xr:uid="{C4E6AA50-CE78-4A94-9EA7-BD5DCB6D4CA9}"/>
    <cellStyle name="Normal 2 2 4 2 5 2 3 2" xfId="22441" xr:uid="{0DDA0262-690B-4EDE-AB00-49E8CA5E6D27}"/>
    <cellStyle name="Normal 2 2 4 2 5 2 4" xfId="24973" xr:uid="{7E25945D-41CB-4E5A-820E-5BAA229DBC97}"/>
    <cellStyle name="Normal 2 2 4 2 5 2 5" xfId="16775" xr:uid="{9A0B81B3-A948-4C12-ADFB-C3421C8B185C}"/>
    <cellStyle name="Normal 2 2 4 2 5 3" xfId="6219" xr:uid="{2F6E5A96-78D7-44C5-8D92-FCCC456F2684}"/>
    <cellStyle name="Normal 2 2 4 2 5 3 2" xfId="27354" xr:uid="{2D6D48EF-4F10-496B-AACA-4573B8589BBF}"/>
    <cellStyle name="Normal 2 2 4 2 5 3 3" xfId="15788" xr:uid="{86AD331C-9AB0-47A8-9A7A-C7486D49AB31}"/>
    <cellStyle name="Normal 2 2 4 2 5 4" xfId="8241" xr:uid="{5FCE930C-43B9-4DD9-825D-6CC12983D69F}"/>
    <cellStyle name="Normal 2 2 4 2 5 4 2" xfId="18621" xr:uid="{EB21A1C8-EB3C-49AA-AEEF-D47868D4CBE2}"/>
    <cellStyle name="Normal 2 2 4 2 5 5" xfId="11074" xr:uid="{B9F1B30D-3D24-42D5-9386-700A96C32E84}"/>
    <cellStyle name="Normal 2 2 4 2 5 5 2" xfId="21454" xr:uid="{4A0EA96A-E493-482C-B1B6-29177EC8A5F8}"/>
    <cellStyle name="Normal 2 2 4 2 5 6" xfId="24407" xr:uid="{D7B92CD4-E5ED-4ECE-8101-81AC5355AB1B}"/>
    <cellStyle name="Normal 2 2 4 2 5 7" xfId="13696" xr:uid="{C1337A35-F0AE-4195-88CB-6C0A47B6366C}"/>
    <cellStyle name="Normal 2 2 4 2 6" xfId="2898" xr:uid="{00000000-0005-0000-0000-0000CA030000}"/>
    <cellStyle name="Normal 2 2 4 2 6 2" xfId="6084" xr:uid="{EBE5517C-7808-4345-9A38-9B97D2A6E130}"/>
    <cellStyle name="Normal 2 2 4 2 6 2 2" xfId="27218" xr:uid="{717C1686-189F-4691-8E58-D1CBE5560D47}"/>
    <cellStyle name="Normal 2 2 4 2 6 2 3" xfId="15562" xr:uid="{0116A452-050C-46B3-8C7C-E99748F1BBC9}"/>
    <cellStyle name="Normal 2 2 4 2 6 3" xfId="8015" xr:uid="{DE012C2A-BD69-42B9-9D9B-D2DB0780C457}"/>
    <cellStyle name="Normal 2 2 4 2 6 3 2" xfId="18395" xr:uid="{92588661-0624-4D50-9828-761A157D2C29}"/>
    <cellStyle name="Normal 2 2 4 2 6 4" xfId="10848" xr:uid="{B3F965D0-CCBC-4392-964E-DF1BA2897A48}"/>
    <cellStyle name="Normal 2 2 4 2 6 4 2" xfId="21228" xr:uid="{EB95EE1A-66C9-44EE-8B7C-5F37544274F5}"/>
    <cellStyle name="Normal 2 2 4 2 6 5" xfId="24441" xr:uid="{560D1163-7E8A-40FB-997E-B3319AA422B3}"/>
    <cellStyle name="Normal 2 2 4 2 6 6" xfId="13411" xr:uid="{FF272E99-C8F8-4F05-B531-C8983C3D0D16}"/>
    <cellStyle name="Normal 2 2 4 2 7" xfId="2496" xr:uid="{00000000-0005-0000-0000-0000CB030000}"/>
    <cellStyle name="Normal 2 2 4 2 7 2" xfId="5779" xr:uid="{31309030-C44A-4DF6-A717-986C7DE4CB36}"/>
    <cellStyle name="Normal 2 2 4 2 7 2 2" xfId="25948" xr:uid="{33378617-B315-4FCA-B3E9-D33061B3F3C3}"/>
    <cellStyle name="Normal 2 2 4 2 7 2 3" xfId="15168" xr:uid="{B3326B84-62F2-4589-89AE-E1C741FC3BA2}"/>
    <cellStyle name="Normal 2 2 4 2 7 3" xfId="7621" xr:uid="{1419194F-CCE5-4A12-98E7-D2CF81EE53EF}"/>
    <cellStyle name="Normal 2 2 4 2 7 3 2" xfId="18001" xr:uid="{9656D95C-BB17-4E84-BA1F-034D72243BE1}"/>
    <cellStyle name="Normal 2 2 4 2 7 4" xfId="10454" xr:uid="{30E631D4-416A-455F-8A36-835A7E61AA0A}"/>
    <cellStyle name="Normal 2 2 4 2 7 4 2" xfId="20834" xr:uid="{E5F4A594-FA20-459E-8207-87DD2B6963ED}"/>
    <cellStyle name="Normal 2 2 4 2 7 5" xfId="24471" xr:uid="{2D345C72-3362-4EE5-AD33-91830D3EE00C}"/>
    <cellStyle name="Normal 2 2 4 2 7 6" xfId="12884" xr:uid="{D2242D32-BCD5-49B5-BD4D-6B412D8A36D1}"/>
    <cellStyle name="Normal 2 2 4 2 8" xfId="2190" xr:uid="{00000000-0005-0000-0000-0000B4030000}"/>
    <cellStyle name="Normal 2 2 4 2 8 2" xfId="7317" xr:uid="{360FC0EA-CF34-4040-B06B-83B5FB05D733}"/>
    <cellStyle name="Normal 2 2 4 2 8 2 2" xfId="17697" xr:uid="{73699C6E-C478-4F6B-AC38-229215922BFB}"/>
    <cellStyle name="Normal 2 2 4 2 8 3" xfId="10150" xr:uid="{44C70DFB-C5E9-4553-9F0F-622C6C402CB7}"/>
    <cellStyle name="Normal 2 2 4 2 8 3 2" xfId="20530" xr:uid="{55398FB5-6050-4E90-997B-8A9B9EFCAA27}"/>
    <cellStyle name="Normal 2 2 4 2 8 4" xfId="23006" xr:uid="{B66B3ADA-BFAF-45E3-B609-DABEFAC8AE24}"/>
    <cellStyle name="Normal 2 2 4 2 8 5" xfId="14864" xr:uid="{7B5D2042-9F94-4749-83CE-20242B6C78AA}"/>
    <cellStyle name="Normal 2 2 4 2 9" xfId="3928" xr:uid="{77B8B384-9D18-403A-B06F-12A51804B35C}"/>
    <cellStyle name="Normal 2 2 4 2 9 2" xfId="8760" xr:uid="{7755C901-2831-4F5A-B0A4-12186FA7A94A}"/>
    <cellStyle name="Normal 2 2 4 2 9 2 2" xfId="19140" xr:uid="{0FC10658-EF09-4DDA-992A-E98D96F8C54B}"/>
    <cellStyle name="Normal 2 2 4 2 9 3" xfId="11593" xr:uid="{D51FF9B7-F4D6-460B-9746-17D7FB36CD54}"/>
    <cellStyle name="Normal 2 2 4 2 9 3 2" xfId="21973" xr:uid="{0EE2E39E-C03E-4DE9-A76D-BA6523F548F1}"/>
    <cellStyle name="Normal 2 2 4 2 9 4" xfId="16307" xr:uid="{65EC3690-704E-47BD-A65D-BDEBD001C6C1}"/>
    <cellStyle name="Normal 2 2 4 3" xfId="730" xr:uid="{00000000-0005-0000-0000-000086040000}"/>
    <cellStyle name="Normal 2 2 4 3 10" xfId="5084" xr:uid="{3059EF97-232C-42F5-8B53-D6134C3313AA}"/>
    <cellStyle name="Normal 2 2 4 3 10 2" xfId="14381" xr:uid="{0AA44285-8348-4AEA-B139-0B4B710CF248}"/>
    <cellStyle name="Normal 2 2 4 3 11" xfId="6834" xr:uid="{A5F7D9AC-56F7-4DE8-8E78-E478BFFA8DE0}"/>
    <cellStyle name="Normal 2 2 4 3 11 2" xfId="17214" xr:uid="{ED8F7ACA-68F6-4A91-8D3B-A144DEAE3E6C}"/>
    <cellStyle name="Normal 2 2 4 3 12" xfId="9667" xr:uid="{3E967C1F-FC5E-4FFA-9158-E0CE5F932165}"/>
    <cellStyle name="Normal 2 2 4 3 12 2" xfId="20047" xr:uid="{71C901C3-1818-438E-A876-F2F1AAA5B5D5}"/>
    <cellStyle name="Normal 2 2 4 3 13" xfId="23261" xr:uid="{0686F330-0275-48BC-8744-E0DB747F821D}"/>
    <cellStyle name="Normal 2 2 4 3 14" xfId="12459" xr:uid="{10887C6C-5FAB-40D5-82E6-32A4C52AAFD2}"/>
    <cellStyle name="Normal 2 2 4 3 2" xfId="731" xr:uid="{00000000-0005-0000-0000-000087040000}"/>
    <cellStyle name="Normal 2 2 4 3 2 10" xfId="9668" xr:uid="{21E94FA6-12AC-4D04-852F-FC1D262DD70B}"/>
    <cellStyle name="Normal 2 2 4 3 2 10 2" xfId="20048" xr:uid="{FB4673F3-C970-4EDA-9105-0CBDA575E2D7}"/>
    <cellStyle name="Normal 2 2 4 3 2 11" xfId="25102" xr:uid="{E8DEBEDF-D8F1-4968-9CE0-0C098C4223E3}"/>
    <cellStyle name="Normal 2 2 4 3 2 12" xfId="12556" xr:uid="{916C9A0D-AFD0-49AF-B15E-B62E35C99B0A}"/>
    <cellStyle name="Normal 2 2 4 3 2 2" xfId="732" xr:uid="{00000000-0005-0000-0000-000088040000}"/>
    <cellStyle name="Normal 2 2 4 3 2 2 2" xfId="3163" xr:uid="{00000000-0005-0000-0000-0000CF030000}"/>
    <cellStyle name="Normal 2 2 4 3 2 2 2 2" xfId="6221" xr:uid="{26C0A590-91FA-45F9-A1D0-B827B251085C}"/>
    <cellStyle name="Normal 2 2 4 3 2 2 2 2 2" xfId="27919" xr:uid="{71FF5FC3-1A8D-4D83-8D2D-16C36B6F2A51}"/>
    <cellStyle name="Normal 2 2 4 3 2 2 2 2 3" xfId="26133" xr:uid="{2EC56C41-CD9A-40C7-8937-ADB7A313DE94}"/>
    <cellStyle name="Normal 2 2 4 3 2 2 2 2 4" xfId="15790" xr:uid="{6AB1EC09-C0CB-4409-AFEE-D27033E15864}"/>
    <cellStyle name="Normal 2 2 4 3 2 2 2 3" xfId="8243" xr:uid="{5D4BDDD8-1A86-4178-9196-CFA33212C2B7}"/>
    <cellStyle name="Normal 2 2 4 3 2 2 2 3 2" xfId="28874" xr:uid="{2F29D525-AAE6-4F18-9BED-6F63C9836854}"/>
    <cellStyle name="Normal 2 2 4 3 2 2 2 3 3" xfId="18623" xr:uid="{CA78F776-1862-4665-9DBB-ECE0D2A7B947}"/>
    <cellStyle name="Normal 2 2 4 3 2 2 2 4" xfId="11076" xr:uid="{3A9C77D3-6F36-47E7-A8B7-BA68FE6F2D21}"/>
    <cellStyle name="Normal 2 2 4 3 2 2 2 4 2" xfId="21456" xr:uid="{C628A8E1-27CF-4C5A-A9DA-61E218083264}"/>
    <cellStyle name="Normal 2 2 4 3 2 2 2 5" xfId="24081" xr:uid="{FCB705DE-50A7-4201-ABC1-427567871AAC}"/>
    <cellStyle name="Normal 2 2 4 3 2 2 2 6" xfId="13698" xr:uid="{02A6371B-FBDA-487C-A6D8-975E10908147}"/>
    <cellStyle name="Normal 2 2 4 3 2 2 3" xfId="4292" xr:uid="{07B1601E-3DBF-46BB-A7DD-195EEEFD7FD4}"/>
    <cellStyle name="Normal 2 2 4 3 2 2 3 2" xfId="9064" xr:uid="{B4CD8E1A-C4F3-41B5-AC9E-993474979B09}"/>
    <cellStyle name="Normal 2 2 4 3 2 2 3 2 2" xfId="29107" xr:uid="{A3F9DD3E-5183-4DC5-81BE-2027DB9938ED}"/>
    <cellStyle name="Normal 2 2 4 3 2 2 3 2 3" xfId="19444" xr:uid="{70809F72-09CB-4299-B6CD-9816DE603F43}"/>
    <cellStyle name="Normal 2 2 4 3 2 2 3 3" xfId="11897" xr:uid="{6E20FC59-DBAC-4007-ADEC-AEFDF951EBC9}"/>
    <cellStyle name="Normal 2 2 4 3 2 2 3 3 2" xfId="22277" xr:uid="{5E705BC8-1D4A-42C8-A708-7B83689B7053}"/>
    <cellStyle name="Normal 2 2 4 3 2 2 3 4" xfId="24211" xr:uid="{078D9B0D-52F5-423F-9549-99DB14E66069}"/>
    <cellStyle name="Normal 2 2 4 3 2 2 3 5" xfId="16611" xr:uid="{E42C96D1-F37F-4BD6-A47D-C7EAF8855C14}"/>
    <cellStyle name="Normal 2 2 4 3 2 2 4" xfId="5086" xr:uid="{3A477A92-907E-4C46-A096-06F2EB0A805D}"/>
    <cellStyle name="Normal 2 2 4 3 2 2 4 2" xfId="26034" xr:uid="{B14913F4-850F-4665-B7F3-26E7E7B342A5}"/>
    <cellStyle name="Normal 2 2 4 3 2 2 4 3" xfId="14383" xr:uid="{C0F55250-55D9-4CCC-9FBC-E1E474279F8C}"/>
    <cellStyle name="Normal 2 2 4 3 2 2 5" xfId="6836" xr:uid="{7FD871C6-3A32-474F-B802-222A10471E41}"/>
    <cellStyle name="Normal 2 2 4 3 2 2 5 2" xfId="17216" xr:uid="{3F6631FC-741E-4F25-8958-635B0FBD3528}"/>
    <cellStyle name="Normal 2 2 4 3 2 2 6" xfId="9669" xr:uid="{2AE24CB6-BC9C-457B-845A-8D006269537F}"/>
    <cellStyle name="Normal 2 2 4 3 2 2 6 2" xfId="20049" xr:uid="{15CCDE29-825B-47FF-BC5E-09ACEDA7BD60}"/>
    <cellStyle name="Normal 2 2 4 3 2 2 7" xfId="23932" xr:uid="{30C65FB4-58DF-4101-9415-A1C3411180C9}"/>
    <cellStyle name="Normal 2 2 4 3 2 2 8" xfId="13154" xr:uid="{3BD4FE24-3675-48D9-8C8D-3DA74E8F242A}"/>
    <cellStyle name="Normal 2 2 4 3 2 3" xfId="3164" xr:uid="{00000000-0005-0000-0000-0000D0030000}"/>
    <cellStyle name="Normal 2 2 4 3 2 3 2" xfId="4457" xr:uid="{6ECB643E-2057-4553-BD8F-AD024F4885D9}"/>
    <cellStyle name="Normal 2 2 4 3 2 3 2 2" xfId="9229" xr:uid="{C6B779D1-C9C9-4636-9F77-87A507038BD4}"/>
    <cellStyle name="Normal 2 2 4 3 2 3 2 2 2" xfId="29220" xr:uid="{0A5239C5-AA28-4786-9D59-A31E79F75B9B}"/>
    <cellStyle name="Normal 2 2 4 3 2 3 2 2 3" xfId="19609" xr:uid="{60571E30-4C62-4014-95CE-71B2BFD014CF}"/>
    <cellStyle name="Normal 2 2 4 3 2 3 2 3" xfId="12062" xr:uid="{F18DABCF-FD8C-4ED6-953F-84B87DD582E5}"/>
    <cellStyle name="Normal 2 2 4 3 2 3 2 3 2" xfId="22442" xr:uid="{08847699-7074-47A9-9945-C533DCEE5CE8}"/>
    <cellStyle name="Normal 2 2 4 3 2 3 2 4" xfId="25230" xr:uid="{936D4E5A-43D0-4F27-97DE-9C79FE9E276F}"/>
    <cellStyle name="Normal 2 2 4 3 2 3 2 5" xfId="16776" xr:uid="{9B509FC5-8E86-487F-9EE2-EFDB4623DC6F}"/>
    <cellStyle name="Normal 2 2 4 3 2 3 3" xfId="6222" xr:uid="{E9024C08-908A-402F-BF49-66143836B8BE}"/>
    <cellStyle name="Normal 2 2 4 3 2 3 3 2" xfId="28666" xr:uid="{BAEA2FF9-2083-431A-B9C8-6DF3E29FB3EA}"/>
    <cellStyle name="Normal 2 2 4 3 2 3 3 3" xfId="15791" xr:uid="{36C048B4-878F-420D-93AA-2CBD17EAFC20}"/>
    <cellStyle name="Normal 2 2 4 3 2 3 4" xfId="8244" xr:uid="{05B8AE77-5A94-4141-9021-064B6755F9FA}"/>
    <cellStyle name="Normal 2 2 4 3 2 3 4 2" xfId="18624" xr:uid="{C9A2A75F-CEF3-4DA5-8DA3-C2DFDC1C974C}"/>
    <cellStyle name="Normal 2 2 4 3 2 3 5" xfId="11077" xr:uid="{473B2FDE-74B4-4F4D-8BC1-D967B6573F60}"/>
    <cellStyle name="Normal 2 2 4 3 2 3 5 2" xfId="21457" xr:uid="{1F7EAFA3-0ACB-40E8-BBDD-8F323DBAB262}"/>
    <cellStyle name="Normal 2 2 4 3 2 3 6" xfId="23445" xr:uid="{D763C4D2-87C6-46B4-B78A-F133E50DE6EB}"/>
    <cellStyle name="Normal 2 2 4 3 2 3 7" xfId="13699" xr:uid="{FCE565A6-FF94-4CFE-B2D9-64C5F9FDD6F7}"/>
    <cellStyle name="Normal 2 2 4 3 2 4" xfId="3162" xr:uid="{00000000-0005-0000-0000-0000D1030000}"/>
    <cellStyle name="Normal 2 2 4 3 2 4 2" xfId="6220" xr:uid="{DDD380AD-F8A6-4E82-ABDB-A89D39D39C8A}"/>
    <cellStyle name="Normal 2 2 4 3 2 4 2 2" xfId="28523" xr:uid="{7BCE47EA-961D-45CB-B9BB-D5D815E0D30C}"/>
    <cellStyle name="Normal 2 2 4 3 2 4 2 3" xfId="15789" xr:uid="{4DD44714-6D4E-4029-AB9C-DD35E6BB20E8}"/>
    <cellStyle name="Normal 2 2 4 3 2 4 3" xfId="8242" xr:uid="{A2823BCA-1871-45A0-8C28-B3B038F07FFC}"/>
    <cellStyle name="Normal 2 2 4 3 2 4 3 2" xfId="18622" xr:uid="{E72ED07E-6DE5-4280-B557-A205A74D5352}"/>
    <cellStyle name="Normal 2 2 4 3 2 4 4" xfId="11075" xr:uid="{5C806EF6-2EF1-4031-A31C-D976D50AEC63}"/>
    <cellStyle name="Normal 2 2 4 3 2 4 4 2" xfId="21455" xr:uid="{31F5F408-FA18-44E7-BE38-79B696F04B1E}"/>
    <cellStyle name="Normal 2 2 4 3 2 4 5" xfId="23170" xr:uid="{215FB270-2EB6-4081-84EF-9B9CB09BD67D}"/>
    <cellStyle name="Normal 2 2 4 3 2 4 6" xfId="13697" xr:uid="{D216EE99-5BF9-44A0-8CE3-DF3BDD6A932E}"/>
    <cellStyle name="Normal 2 2 4 3 2 5" xfId="2533" xr:uid="{00000000-0005-0000-0000-0000D2030000}"/>
    <cellStyle name="Normal 2 2 4 3 2 5 2" xfId="5807" xr:uid="{ABA7F4F9-1855-49AC-8957-1FEA0DC3DB39}"/>
    <cellStyle name="Normal 2 2 4 3 2 5 2 2" xfId="26055" xr:uid="{226B60CD-1EE2-4CC0-9990-7A820F86F183}"/>
    <cellStyle name="Normal 2 2 4 3 2 5 2 3" xfId="15205" xr:uid="{7DB3FF16-ACC1-4DD9-A040-1F9A32834FEB}"/>
    <cellStyle name="Normal 2 2 4 3 2 5 3" xfId="7658" xr:uid="{36F3AEF2-E753-4C43-9BA9-54DAC791480F}"/>
    <cellStyle name="Normal 2 2 4 3 2 5 3 2" xfId="18038" xr:uid="{EF43BF01-89A1-4F33-8776-E57D1EA73B9D}"/>
    <cellStyle name="Normal 2 2 4 3 2 5 4" xfId="10491" xr:uid="{6641D8B0-3129-44AC-AF93-12FF2A7D8237}"/>
    <cellStyle name="Normal 2 2 4 3 2 5 4 2" xfId="20871" xr:uid="{DF1F54C4-01C1-4352-B717-6C4D25DB9831}"/>
    <cellStyle name="Normal 2 2 4 3 2 5 5" xfId="24189" xr:uid="{1EDD6420-E7E5-4A43-BDEA-F70068981CA2}"/>
    <cellStyle name="Normal 2 2 4 3 2 5 6" xfId="12921" xr:uid="{4173A2E7-EB72-49EC-BEA0-01AEA58AE056}"/>
    <cellStyle name="Normal 2 2 4 3 2 6" xfId="2322" xr:uid="{00000000-0005-0000-0000-0000CD030000}"/>
    <cellStyle name="Normal 2 2 4 3 2 6 2" xfId="7449" xr:uid="{EBC63B61-750D-47DC-9110-0E2E94C4DDE8}"/>
    <cellStyle name="Normal 2 2 4 3 2 6 2 2" xfId="17829" xr:uid="{60A00CEB-4AA0-4D5F-80AA-A7BD95F2B89C}"/>
    <cellStyle name="Normal 2 2 4 3 2 6 3" xfId="10282" xr:uid="{85809369-768D-4E58-B75D-2168E11307D9}"/>
    <cellStyle name="Normal 2 2 4 3 2 6 3 2" xfId="20662" xr:uid="{7E852C4D-A675-4788-8064-88E8ECC07D92}"/>
    <cellStyle name="Normal 2 2 4 3 2 6 4" xfId="24216" xr:uid="{21A06A83-CF38-4707-A922-B96C499715B5}"/>
    <cellStyle name="Normal 2 2 4 3 2 6 5" xfId="14996" xr:uid="{F334D071-8667-43E8-8B44-C2FC25DB8516}"/>
    <cellStyle name="Normal 2 2 4 3 2 7" xfId="3841" xr:uid="{69D28288-5F70-4C1A-912E-84318F7A6C44}"/>
    <cellStyle name="Normal 2 2 4 3 2 7 2" xfId="8674" xr:uid="{F72F5C99-3A99-48D9-9A4B-CC2AEA1465DE}"/>
    <cellStyle name="Normal 2 2 4 3 2 7 2 2" xfId="19054" xr:uid="{86FE62B0-B63C-4434-8AB8-6DFE92940595}"/>
    <cellStyle name="Normal 2 2 4 3 2 7 3" xfId="11507" xr:uid="{6011C382-14FA-4577-95CC-BF29326EA706}"/>
    <cellStyle name="Normal 2 2 4 3 2 7 3 2" xfId="21887" xr:uid="{E5EB3F4E-A042-4209-AFBC-A3D59D5E05A5}"/>
    <cellStyle name="Normal 2 2 4 3 2 7 4" xfId="16221" xr:uid="{EC9B803B-DB72-4E56-ABCF-8BA68EF9B496}"/>
    <cellStyle name="Normal 2 2 4 3 2 8" xfId="5085" xr:uid="{1E76D4DE-19AD-44C1-8278-CC2A700AC1A1}"/>
    <cellStyle name="Normal 2 2 4 3 2 8 2" xfId="14382" xr:uid="{9DD4F671-417E-4F42-B947-374FF1773813}"/>
    <cellStyle name="Normal 2 2 4 3 2 9" xfId="6835" xr:uid="{5FDD0368-EF99-43F3-B5FE-42391F0DB1E2}"/>
    <cellStyle name="Normal 2 2 4 3 2 9 2" xfId="17215" xr:uid="{A514DBD5-8E02-4554-AA8F-41A4D07D35F6}"/>
    <cellStyle name="Normal 2 2 4 3 3" xfId="733" xr:uid="{00000000-0005-0000-0000-000089040000}"/>
    <cellStyle name="Normal 2 2 4 3 3 10" xfId="22850" xr:uid="{CEC1A341-924B-422F-8F57-0FC5F69460C1}"/>
    <cellStyle name="Normal 2 2 4 3 3 11" xfId="12714" xr:uid="{821D4DDC-A1CE-48F9-A986-7F81534829F1}"/>
    <cellStyle name="Normal 2 2 4 3 3 2" xfId="2724" xr:uid="{00000000-0005-0000-0000-0000D4030000}"/>
    <cellStyle name="Normal 2 2 4 3 3 2 2" xfId="3166" xr:uid="{00000000-0005-0000-0000-0000D5030000}"/>
    <cellStyle name="Normal 2 2 4 3 3 2 2 2" xfId="6224" xr:uid="{283A9E77-7630-4E85-B3E3-382FA161C6A3}"/>
    <cellStyle name="Normal 2 2 4 3 3 2 2 2 2" xfId="27992" xr:uid="{50DC885E-21A8-4DF1-BE95-A351E47FAAAE}"/>
    <cellStyle name="Normal 2 2 4 3 3 2 2 2 3" xfId="15793" xr:uid="{7D2BD9E7-1380-4EEF-B550-3E5D22FB4D1A}"/>
    <cellStyle name="Normal 2 2 4 3 3 2 2 3" xfId="8246" xr:uid="{ACFA4F86-5619-49E0-BE79-C658653E8ED8}"/>
    <cellStyle name="Normal 2 2 4 3 3 2 2 3 2" xfId="18626" xr:uid="{171EB711-32D2-4306-8780-2AAE1FAC0DF7}"/>
    <cellStyle name="Normal 2 2 4 3 3 2 2 4" xfId="11079" xr:uid="{270972CF-11F5-4D55-8A19-0A683006258D}"/>
    <cellStyle name="Normal 2 2 4 3 3 2 2 4 2" xfId="21459" xr:uid="{2F457793-A942-4A5E-80D2-59400D3A6DA1}"/>
    <cellStyle name="Normal 2 2 4 3 3 2 2 5" xfId="24772" xr:uid="{3079E039-2E5E-47E5-B7DB-68754BE3B129}"/>
    <cellStyle name="Normal 2 2 4 3 3 2 2 6" xfId="13701" xr:uid="{D2C1D659-440D-4D93-A0F9-F37D81F65679}"/>
    <cellStyle name="Normal 2 2 4 3 3 2 3" xfId="4293" xr:uid="{191A8EF1-D13D-4414-A376-D351141EE398}"/>
    <cellStyle name="Normal 2 2 4 3 3 2 3 2" xfId="9065" xr:uid="{6DB2C5DE-ED2A-425C-BF46-83DAAF4958F7}"/>
    <cellStyle name="Normal 2 2 4 3 3 2 3 2 2" xfId="29108" xr:uid="{14F8D509-7648-489D-A2C1-DB7949934A4C}"/>
    <cellStyle name="Normal 2 2 4 3 3 2 3 2 3" xfId="19445" xr:uid="{0DA404BA-7113-452E-8E1F-995F73F6052B}"/>
    <cellStyle name="Normal 2 2 4 3 3 2 3 3" xfId="11898" xr:uid="{3079DFBF-0BA1-4C9C-9B1C-E8940662EB4F}"/>
    <cellStyle name="Normal 2 2 4 3 3 2 3 3 2" xfId="22278" xr:uid="{05F3A403-F906-4885-B14E-FE3B95731D51}"/>
    <cellStyle name="Normal 2 2 4 3 3 2 3 4" xfId="23403" xr:uid="{A48E663D-0C61-47F3-938C-93FDD88C7C7F}"/>
    <cellStyle name="Normal 2 2 4 3 3 2 3 5" xfId="16612" xr:uid="{76D81495-0662-4D09-AC35-D3BE53AB8C7E}"/>
    <cellStyle name="Normal 2 2 4 3 3 2 4" xfId="5942" xr:uid="{DD9D754C-CD03-4D8D-99F5-3776484004E2}"/>
    <cellStyle name="Normal 2 2 4 3 3 2 4 2" xfId="28032" xr:uid="{FE2E8B85-9DB5-48A5-84A3-EDCC66B0F52C}"/>
    <cellStyle name="Normal 2 2 4 3 3 2 4 3" xfId="15395" xr:uid="{006CE858-8570-4565-AC38-80D34CDD1B77}"/>
    <cellStyle name="Normal 2 2 4 3 3 2 5" xfId="7848" xr:uid="{9CA07D88-C91C-4916-8575-D646B4667FCC}"/>
    <cellStyle name="Normal 2 2 4 3 3 2 5 2" xfId="18228" xr:uid="{21F92027-9D25-4378-9D33-35634CB8166B}"/>
    <cellStyle name="Normal 2 2 4 3 3 2 6" xfId="10681" xr:uid="{5C66D779-9D41-4548-BFEF-07C570BC3BA8}"/>
    <cellStyle name="Normal 2 2 4 3 3 2 6 2" xfId="21061" xr:uid="{E15CF1AE-71E8-4D9B-A044-EE6DD83F58CC}"/>
    <cellStyle name="Normal 2 2 4 3 3 2 7" xfId="22840" xr:uid="{72C6AD08-1003-4FE9-976D-CFB249A8A42C}"/>
    <cellStyle name="Normal 2 2 4 3 3 2 8" xfId="13155" xr:uid="{F75B8599-18D7-4F1D-AE74-0C7B4E013C69}"/>
    <cellStyle name="Normal 2 2 4 3 3 3" xfId="3167" xr:uid="{00000000-0005-0000-0000-0000D6030000}"/>
    <cellStyle name="Normal 2 2 4 3 3 3 2" xfId="4458" xr:uid="{A3B66D1A-ABAB-4E21-BEC4-DEE2A14EAF2C}"/>
    <cellStyle name="Normal 2 2 4 3 3 3 2 2" xfId="9230" xr:uid="{FE138AC9-67BB-417E-8BD0-B6614706E5F3}"/>
    <cellStyle name="Normal 2 2 4 3 3 3 2 2 2" xfId="29221" xr:uid="{8AF273BF-B452-4F75-A237-9E2096E8BFE2}"/>
    <cellStyle name="Normal 2 2 4 3 3 3 2 2 3" xfId="19610" xr:uid="{331115A6-9939-4BD6-A159-B320B65B8266}"/>
    <cellStyle name="Normal 2 2 4 3 3 3 2 3" xfId="12063" xr:uid="{6E2E4BDD-099B-4693-A400-2D4A93C14353}"/>
    <cellStyle name="Normal 2 2 4 3 3 3 2 3 2" xfId="22443" xr:uid="{0DAF4A85-5470-4DB3-BC38-503C5C360503}"/>
    <cellStyle name="Normal 2 2 4 3 3 3 2 4" xfId="25797" xr:uid="{2A946675-A47E-4F59-B65E-4319D4DA4E8C}"/>
    <cellStyle name="Normal 2 2 4 3 3 3 2 5" xfId="16777" xr:uid="{EAFD58DF-5A4C-44DD-A876-798163A7FC31}"/>
    <cellStyle name="Normal 2 2 4 3 3 3 3" xfId="6225" xr:uid="{DE7F496F-0F4D-41B7-9F34-CC358E61B5F6}"/>
    <cellStyle name="Normal 2 2 4 3 3 3 3 2" xfId="28728" xr:uid="{C5DFB8F9-E611-4B43-91C9-0CE06620CFAC}"/>
    <cellStyle name="Normal 2 2 4 3 3 3 3 3" xfId="15794" xr:uid="{B7C6DBD8-325B-48E4-B648-5FA4E1C65FB1}"/>
    <cellStyle name="Normal 2 2 4 3 3 3 4" xfId="8247" xr:uid="{0B9B40C3-93CA-40D3-9465-97B46D9B4F09}"/>
    <cellStyle name="Normal 2 2 4 3 3 3 4 2" xfId="18627" xr:uid="{98E2589F-7DF8-4E91-9ED6-8316ED8072AA}"/>
    <cellStyle name="Normal 2 2 4 3 3 3 5" xfId="11080" xr:uid="{E4D218ED-BE0A-467A-BD31-7FAB60C1D2D9}"/>
    <cellStyle name="Normal 2 2 4 3 3 3 5 2" xfId="21460" xr:uid="{A40EF03E-A29D-42C7-9CBB-E1C1D1AF4BCA}"/>
    <cellStyle name="Normal 2 2 4 3 3 3 6" xfId="25492" xr:uid="{C59BF053-2A90-4F10-83E3-74DA0261C7A4}"/>
    <cellStyle name="Normal 2 2 4 3 3 3 7" xfId="13702" xr:uid="{16435DC8-AC74-4B76-BF49-7459A28D3542}"/>
    <cellStyle name="Normal 2 2 4 3 3 4" xfId="3165" xr:uid="{00000000-0005-0000-0000-0000D7030000}"/>
    <cellStyle name="Normal 2 2 4 3 3 4 2" xfId="6223" xr:uid="{D1BB231E-944E-4CD7-9320-0D3458026B6E}"/>
    <cellStyle name="Normal 2 2 4 3 3 4 2 2" xfId="28588" xr:uid="{9A57680E-5D61-4F34-A2B4-F3338BCBFC38}"/>
    <cellStyle name="Normal 2 2 4 3 3 4 2 3" xfId="15792" xr:uid="{6D13F63D-7DAD-476A-8C9C-F3576C8D746C}"/>
    <cellStyle name="Normal 2 2 4 3 3 4 3" xfId="8245" xr:uid="{6D920A5E-3220-4E74-9932-CCACE8C593F1}"/>
    <cellStyle name="Normal 2 2 4 3 3 4 3 2" xfId="18625" xr:uid="{A6AE1770-21CF-43EE-870E-D28640A55474}"/>
    <cellStyle name="Normal 2 2 4 3 3 4 4" xfId="11078" xr:uid="{8E6CA02C-A105-4C6B-9239-667DDF682A05}"/>
    <cellStyle name="Normal 2 2 4 3 3 4 4 2" xfId="21458" xr:uid="{C4A6AC0A-A935-4842-89AA-29282D55441C}"/>
    <cellStyle name="Normal 2 2 4 3 3 4 5" xfId="24046" xr:uid="{CD5376F9-06E6-4DA5-A04A-7F331A2D8C16}"/>
    <cellStyle name="Normal 2 2 4 3 3 4 6" xfId="13700" xr:uid="{260C9978-BE48-4395-8152-B9EBF5CDF420}"/>
    <cellStyle name="Normal 2 2 4 3 3 5" xfId="2635" xr:uid="{00000000-0005-0000-0000-0000D8030000}"/>
    <cellStyle name="Normal 2 2 4 3 3 5 2" xfId="5897" xr:uid="{62BB0CE7-C56D-499D-8000-CF4A2E9AB2A8}"/>
    <cellStyle name="Normal 2 2 4 3 3 5 2 2" xfId="26640" xr:uid="{8016F2D5-18E9-42FC-B1B3-1F0EE505FE60}"/>
    <cellStyle name="Normal 2 2 4 3 3 5 2 3" xfId="15307" xr:uid="{91C83F88-50C8-4F96-8471-6B29CE261260}"/>
    <cellStyle name="Normal 2 2 4 3 3 5 3" xfId="7760" xr:uid="{956AF1D3-332F-4758-9A6A-C84F119C9CF1}"/>
    <cellStyle name="Normal 2 2 4 3 3 5 3 2" xfId="18140" xr:uid="{2203E712-C440-49BB-A583-8188FADBEACF}"/>
    <cellStyle name="Normal 2 2 4 3 3 5 4" xfId="10593" xr:uid="{0DED0F32-A4AF-4497-AA27-66ED0B92261A}"/>
    <cellStyle name="Normal 2 2 4 3 3 5 4 2" xfId="20973" xr:uid="{38DB6BB6-B8C3-4AED-B2C2-12D996747E28}"/>
    <cellStyle name="Normal 2 2 4 3 3 5 5" xfId="23456" xr:uid="{7F77F9B4-6556-4DF9-87F8-804E4AA5F2C7}"/>
    <cellStyle name="Normal 2 2 4 3 3 5 6" xfId="13024" xr:uid="{4C4C2593-02AF-44F4-AE3C-9D78009787D3}"/>
    <cellStyle name="Normal 2 2 4 3 3 6" xfId="4158" xr:uid="{EBDB3A89-EBAD-4B1E-8181-2FF9550A4D1D}"/>
    <cellStyle name="Normal 2 2 4 3 3 6 2" xfId="8930" xr:uid="{9F1ADC49-7665-460F-8E15-004CC432AD29}"/>
    <cellStyle name="Normal 2 2 4 3 3 6 2 2" xfId="19310" xr:uid="{918BD120-0F49-4AAE-BD85-BDF44CF56A20}"/>
    <cellStyle name="Normal 2 2 4 3 3 6 3" xfId="11763" xr:uid="{DAA9725E-3634-43D0-8915-9B847C77881D}"/>
    <cellStyle name="Normal 2 2 4 3 3 6 3 2" xfId="22143" xr:uid="{61EE808C-906E-44FF-AF90-16BEFB93B86B}"/>
    <cellStyle name="Normal 2 2 4 3 3 6 4" xfId="23581" xr:uid="{D4DB859A-A753-4FF2-855A-E2B4FD3C926C}"/>
    <cellStyle name="Normal 2 2 4 3 3 6 5" xfId="16477" xr:uid="{69E73FD2-9FCF-4424-A9F5-91CF56A87E55}"/>
    <cellStyle name="Normal 2 2 4 3 3 7" xfId="5087" xr:uid="{5B35F721-CC05-4F6C-9E95-39FAFC246746}"/>
    <cellStyle name="Normal 2 2 4 3 3 7 2" xfId="14384" xr:uid="{8A5093C6-FEA8-4D14-8BBC-0D67C682D0B7}"/>
    <cellStyle name="Normal 2 2 4 3 3 8" xfId="6837" xr:uid="{D426F11E-EFF8-43D8-9175-D5D65ABAE0C9}"/>
    <cellStyle name="Normal 2 2 4 3 3 8 2" xfId="17217" xr:uid="{3F6B70EE-BA74-4290-B633-7DA248AF6262}"/>
    <cellStyle name="Normal 2 2 4 3 3 9" xfId="9670" xr:uid="{229FE26D-1023-4A4D-A1C7-4055EDE62281}"/>
    <cellStyle name="Normal 2 2 4 3 3 9 2" xfId="20050" xr:uid="{504CD759-BF66-4E2B-81BB-E4A7ACAF66AE}"/>
    <cellStyle name="Normal 2 2 4 3 4" xfId="734" xr:uid="{00000000-0005-0000-0000-00008A040000}"/>
    <cellStyle name="Normal 2 2 4 3 4 2" xfId="3168" xr:uid="{00000000-0005-0000-0000-0000DA030000}"/>
    <cellStyle name="Normal 2 2 4 3 4 2 2" xfId="6226" xr:uid="{F765A875-AD5D-4C75-89E3-B8DA94E1753C}"/>
    <cellStyle name="Normal 2 2 4 3 4 2 2 2" xfId="27652" xr:uid="{252BA372-D21C-4DDE-845C-77AD841EC16F}"/>
    <cellStyle name="Normal 2 2 4 3 4 2 2 3" xfId="15795" xr:uid="{C271E321-8DC5-4A7F-A305-A8B025AB3CFA}"/>
    <cellStyle name="Normal 2 2 4 3 4 2 3" xfId="8248" xr:uid="{F9E7A9E0-7922-4E92-B3B1-BCBF9E3E4303}"/>
    <cellStyle name="Normal 2 2 4 3 4 2 3 2" xfId="18628" xr:uid="{14EFE4A3-625C-4E93-9608-332A8C3FB2D8}"/>
    <cellStyle name="Normal 2 2 4 3 4 2 4" xfId="11081" xr:uid="{1772275B-840F-4255-B9C0-A38062491EBD}"/>
    <cellStyle name="Normal 2 2 4 3 4 2 4 2" xfId="21461" xr:uid="{75EB25FD-3545-4591-BFCE-C128F8B5B590}"/>
    <cellStyle name="Normal 2 2 4 3 4 2 5" xfId="25442" xr:uid="{0FDC8DA2-1FDB-42FF-A72C-C284E265754E}"/>
    <cellStyle name="Normal 2 2 4 3 4 2 6" xfId="13703" xr:uid="{F6DEB117-66E8-499B-B0B1-CCEB661EEE63}"/>
    <cellStyle name="Normal 2 2 4 3 4 3" xfId="4291" xr:uid="{8FE3214D-0C93-4573-8449-E1F34DDE5BD5}"/>
    <cellStyle name="Normal 2 2 4 3 4 3 2" xfId="9063" xr:uid="{0BD680EC-C15A-44A0-B8A1-9EC9551196AE}"/>
    <cellStyle name="Normal 2 2 4 3 4 3 2 2" xfId="29106" xr:uid="{01535E38-C64E-4233-98FB-B5D4783F9A11}"/>
    <cellStyle name="Normal 2 2 4 3 4 3 2 3" xfId="19443" xr:uid="{C66CE573-D87F-454F-954C-3B2403130A23}"/>
    <cellStyle name="Normal 2 2 4 3 4 3 3" xfId="11896" xr:uid="{0B621841-4F60-43DF-AEA9-E96B25EAD65C}"/>
    <cellStyle name="Normal 2 2 4 3 4 3 3 2" xfId="22276" xr:uid="{F722B16E-420E-433B-A2F1-B35E3F8D8419}"/>
    <cellStyle name="Normal 2 2 4 3 4 3 4" xfId="24055" xr:uid="{B7A6E8F8-963B-4542-AE20-F86B07C14093}"/>
    <cellStyle name="Normal 2 2 4 3 4 3 5" xfId="16610" xr:uid="{72FC3F5F-D786-4274-B916-7A1DE5DB92F0}"/>
    <cellStyle name="Normal 2 2 4 3 4 4" xfId="5088" xr:uid="{32400931-A755-4571-8CFB-4E7888B43E28}"/>
    <cellStyle name="Normal 2 2 4 3 4 4 2" xfId="25992" xr:uid="{ACBC17BC-C7E8-4069-96E2-D4C9843552E4}"/>
    <cellStyle name="Normal 2 2 4 3 4 4 3" xfId="14385" xr:uid="{E71C67FA-F036-4B07-BE10-90BE2A0DC57B}"/>
    <cellStyle name="Normal 2 2 4 3 4 5" xfId="6838" xr:uid="{743F0839-4154-49FB-9931-1B978FDCB5B8}"/>
    <cellStyle name="Normal 2 2 4 3 4 5 2" xfId="17218" xr:uid="{CC654FD3-7F6F-4CE3-AB06-365691A9C31D}"/>
    <cellStyle name="Normal 2 2 4 3 4 6" xfId="9671" xr:uid="{23F114A4-73CC-46AA-B1BA-3A9024C67ADE}"/>
    <cellStyle name="Normal 2 2 4 3 4 6 2" xfId="20051" xr:uid="{995F1059-4563-486E-8E48-36CEC19249FA}"/>
    <cellStyle name="Normal 2 2 4 3 4 7" xfId="22636" xr:uid="{D76B0BC6-086A-49B4-AEE8-35486397A193}"/>
    <cellStyle name="Normal 2 2 4 3 4 8" xfId="13153" xr:uid="{A44FE865-5114-4C35-AA07-460B5DC8D787}"/>
    <cellStyle name="Normal 2 2 4 3 5" xfId="3169" xr:uid="{00000000-0005-0000-0000-0000DB030000}"/>
    <cellStyle name="Normal 2 2 4 3 5 2" xfId="4459" xr:uid="{A7E8F2A0-1A9E-4351-95CD-840EC1E9532B}"/>
    <cellStyle name="Normal 2 2 4 3 5 2 2" xfId="9231" xr:uid="{18D99DF7-3BD0-4B50-BD75-630CF73A79CC}"/>
    <cellStyle name="Normal 2 2 4 3 5 2 2 2" xfId="29222" xr:uid="{E22BA9C0-9FD8-419E-B824-741B3992A7A8}"/>
    <cellStyle name="Normal 2 2 4 3 5 2 2 3" xfId="19611" xr:uid="{14632DB7-C0D0-4E92-84C5-DD4D7D85F85E}"/>
    <cellStyle name="Normal 2 2 4 3 5 2 3" xfId="12064" xr:uid="{46BB92DB-6717-432F-ABD5-4E0498B9D351}"/>
    <cellStyle name="Normal 2 2 4 3 5 2 3 2" xfId="22444" xr:uid="{0A983757-ACA6-413B-9634-1998C8620852}"/>
    <cellStyle name="Normal 2 2 4 3 5 2 4" xfId="24500" xr:uid="{9874B245-46F0-47C8-877E-A0913D95DC47}"/>
    <cellStyle name="Normal 2 2 4 3 5 2 5" xfId="16778" xr:uid="{D9942624-64F7-417B-914D-73D09C077FEA}"/>
    <cellStyle name="Normal 2 2 4 3 5 3" xfId="6227" xr:uid="{786F0283-56BA-4908-B9F1-768636A77512}"/>
    <cellStyle name="Normal 2 2 4 3 5 3 2" xfId="28709" xr:uid="{1A9481AB-DA64-4F93-AD07-123AD50A6859}"/>
    <cellStyle name="Normal 2 2 4 3 5 3 3" xfId="15796" xr:uid="{D1E980AD-606F-4342-86C9-8FEE9A6FACDD}"/>
    <cellStyle name="Normal 2 2 4 3 5 4" xfId="8249" xr:uid="{C90F7A24-9FBA-487D-AF08-BD1BF8141DA6}"/>
    <cellStyle name="Normal 2 2 4 3 5 4 2" xfId="18629" xr:uid="{772EEA65-F09B-4057-AA8F-66787CA6DE2B}"/>
    <cellStyle name="Normal 2 2 4 3 5 5" xfId="11082" xr:uid="{7777D272-64CE-4AF5-ACCE-67D91FE724FC}"/>
    <cellStyle name="Normal 2 2 4 3 5 5 2" xfId="21462" xr:uid="{68DE7F88-1841-45E8-AE14-E8F4270E1C02}"/>
    <cellStyle name="Normal 2 2 4 3 5 6" xfId="23246" xr:uid="{1A8E6B69-D674-41BB-8D4F-1D37C186CCAE}"/>
    <cellStyle name="Normal 2 2 4 3 5 7" xfId="13704" xr:uid="{C70487F3-D881-498F-AEFF-3A3A2A4CC828}"/>
    <cellStyle name="Normal 2 2 4 3 6" xfId="2899" xr:uid="{00000000-0005-0000-0000-0000DC030000}"/>
    <cellStyle name="Normal 2 2 4 3 6 2" xfId="6085" xr:uid="{721C9F81-308C-4576-9F13-26A23769E380}"/>
    <cellStyle name="Normal 2 2 4 3 6 2 2" xfId="26677" xr:uid="{6C3AFA53-08E6-4398-8B42-461EB10A00D7}"/>
    <cellStyle name="Normal 2 2 4 3 6 2 3" xfId="15563" xr:uid="{6EB646C2-8E39-45A2-A1BE-1D02DF27C226}"/>
    <cellStyle name="Normal 2 2 4 3 6 3" xfId="8016" xr:uid="{E62F5643-2379-4F03-A954-5FF9A89A6BD8}"/>
    <cellStyle name="Normal 2 2 4 3 6 3 2" xfId="18396" xr:uid="{A4B6F157-D342-440E-B036-7B2EAC7F9A40}"/>
    <cellStyle name="Normal 2 2 4 3 6 4" xfId="10849" xr:uid="{7399136D-4BB7-453E-A24C-41AB2F2B9B22}"/>
    <cellStyle name="Normal 2 2 4 3 6 4 2" xfId="21229" xr:uid="{F56AD850-DA58-4CAD-8B2B-3BC657B32D3B}"/>
    <cellStyle name="Normal 2 2 4 3 6 5" xfId="23973" xr:uid="{BAA059BC-4F05-4B08-BCBD-4C43B9653F5C}"/>
    <cellStyle name="Normal 2 2 4 3 6 6" xfId="13412" xr:uid="{0282C8A2-5254-48F9-A77A-D9F531691BCF}"/>
    <cellStyle name="Normal 2 2 4 3 7" xfId="2473" xr:uid="{00000000-0005-0000-0000-0000DD030000}"/>
    <cellStyle name="Normal 2 2 4 3 7 2" xfId="5761" xr:uid="{E9BE1DA1-DBA2-4014-8E90-C38580891186}"/>
    <cellStyle name="Normal 2 2 4 3 7 2 2" xfId="26692" xr:uid="{2F085963-6914-4139-93C2-DA39799FBB75}"/>
    <cellStyle name="Normal 2 2 4 3 7 2 3" xfId="15145" xr:uid="{9D9274B6-6C14-4F48-90BA-E8B9130846BB}"/>
    <cellStyle name="Normal 2 2 4 3 7 3" xfId="7598" xr:uid="{97A10F47-C951-4780-B3AC-EEC53232A638}"/>
    <cellStyle name="Normal 2 2 4 3 7 3 2" xfId="17978" xr:uid="{2F4E08D7-AEDE-4897-910E-BE435BD2055E}"/>
    <cellStyle name="Normal 2 2 4 3 7 4" xfId="10431" xr:uid="{90229D57-D9CB-45C4-8AA0-C4C1BA53C2D0}"/>
    <cellStyle name="Normal 2 2 4 3 7 4 2" xfId="20811" xr:uid="{8C9E56C3-8CD4-42F2-A2EE-76EF8AE49452}"/>
    <cellStyle name="Normal 2 2 4 3 7 5" xfId="24639" xr:uid="{7006987F-CAD0-4C27-B8F6-1490B33C32DC}"/>
    <cellStyle name="Normal 2 2 4 3 7 6" xfId="12861" xr:uid="{4BB0C8D0-896F-4E30-AEED-A30F35DB3449}"/>
    <cellStyle name="Normal 2 2 4 3 8" xfId="2227" xr:uid="{00000000-0005-0000-0000-0000CC030000}"/>
    <cellStyle name="Normal 2 2 4 3 8 2" xfId="7354" xr:uid="{3703A4EB-E5A2-4E60-9790-DAA32FC67703}"/>
    <cellStyle name="Normal 2 2 4 3 8 2 2" xfId="17734" xr:uid="{AFD9C0FC-9699-4AA0-BFC7-96EE8C9102E1}"/>
    <cellStyle name="Normal 2 2 4 3 8 3" xfId="10187" xr:uid="{391BB5C4-3327-4B7B-9CC3-9E49E9F77817}"/>
    <cellStyle name="Normal 2 2 4 3 8 3 2" xfId="20567" xr:uid="{C66D681E-6CE6-4C34-A08C-E125C0AFF35A}"/>
    <cellStyle name="Normal 2 2 4 3 8 4" xfId="22687" xr:uid="{3E1D6A12-F790-4E46-9D60-D48E9354A353}"/>
    <cellStyle name="Normal 2 2 4 3 8 5" xfId="14901" xr:uid="{432BE09B-3005-4858-B500-D103BC86683B}"/>
    <cellStyle name="Normal 2 2 4 3 9" xfId="3929" xr:uid="{919A12B1-4137-4860-A862-349BD11EA352}"/>
    <cellStyle name="Normal 2 2 4 3 9 2" xfId="8761" xr:uid="{1BFF0860-7DAD-475B-B81C-9B65EDD2C12C}"/>
    <cellStyle name="Normal 2 2 4 3 9 2 2" xfId="19141" xr:uid="{6AF730A1-901B-4D46-9712-27810397D962}"/>
    <cellStyle name="Normal 2 2 4 3 9 3" xfId="11594" xr:uid="{30C9F86E-86E8-428B-9D69-7DBCB6D0302A}"/>
    <cellStyle name="Normal 2 2 4 3 9 3 2" xfId="21974" xr:uid="{B51407AE-2834-4D48-8935-E425B1104D1C}"/>
    <cellStyle name="Normal 2 2 4 3 9 4" xfId="16308" xr:uid="{F4E5DDAE-A54A-4B36-9712-699A36CED190}"/>
    <cellStyle name="Normal 2 2 4 4" xfId="735" xr:uid="{00000000-0005-0000-0000-00008B040000}"/>
    <cellStyle name="Normal 2 2 4 4 10" xfId="6839" xr:uid="{28E152B5-AE39-489A-B309-331A96C0A255}"/>
    <cellStyle name="Normal 2 2 4 4 10 2" xfId="17219" xr:uid="{545D8353-8C47-48D3-B99A-6799A551D911}"/>
    <cellStyle name="Normal 2 2 4 4 11" xfId="9672" xr:uid="{375B2FCE-377B-45C3-AA64-AB54FCC926ED}"/>
    <cellStyle name="Normal 2 2 4 4 11 2" xfId="20052" xr:uid="{2833EED9-B22B-4674-B971-DA744A19D722}"/>
    <cellStyle name="Normal 2 2 4 4 12" xfId="24561" xr:uid="{25EF1B4A-AE7B-4986-BFCC-578FB69DF156}"/>
    <cellStyle name="Normal 2 2 4 4 13" xfId="12439" xr:uid="{8FD132CF-49B9-4D59-B19E-4F98B9EEF700}"/>
    <cellStyle name="Normal 2 2 4 4 2" xfId="736" xr:uid="{00000000-0005-0000-0000-00008C040000}"/>
    <cellStyle name="Normal 2 2 4 4 2 10" xfId="9673" xr:uid="{3BFC7526-DD24-4E69-9046-08DF5964D0A5}"/>
    <cellStyle name="Normal 2 2 4 4 2 10 2" xfId="20053" xr:uid="{C659AD71-50E7-4B96-A55A-6EAFD912C79B}"/>
    <cellStyle name="Normal 2 2 4 4 2 11" xfId="22977" xr:uid="{E6A87204-66AD-471C-B620-94F1D2F34A2C}"/>
    <cellStyle name="Normal 2 2 4 4 2 12" xfId="12557" xr:uid="{C066DA0B-B2D7-417F-91E9-ED7F4213738E}"/>
    <cellStyle name="Normal 2 2 4 4 2 2" xfId="737" xr:uid="{00000000-0005-0000-0000-00008D040000}"/>
    <cellStyle name="Normal 2 2 4 4 2 2 2" xfId="3171" xr:uid="{00000000-0005-0000-0000-0000E1030000}"/>
    <cellStyle name="Normal 2 2 4 4 2 2 2 2" xfId="6229" xr:uid="{28483858-44C1-4E3F-8A77-72DA8029C5FF}"/>
    <cellStyle name="Normal 2 2 4 4 2 2 2 2 2" xfId="26629" xr:uid="{F68FBF4F-FD62-45F7-BEB2-2162511B2A4A}"/>
    <cellStyle name="Normal 2 2 4 4 2 2 2 2 3" xfId="26842" xr:uid="{29F33F5A-D940-43A5-B931-C0B501CA0DFB}"/>
    <cellStyle name="Normal 2 2 4 4 2 2 2 2 4" xfId="15798" xr:uid="{A5AD9C89-0101-4674-9F23-FAD9E24D6C49}"/>
    <cellStyle name="Normal 2 2 4 4 2 2 2 3" xfId="8251" xr:uid="{EA17EB81-A2CD-4CFC-9A22-7861201794A2}"/>
    <cellStyle name="Normal 2 2 4 4 2 2 2 3 2" xfId="28875" xr:uid="{6A9856E1-AF8C-46F2-BDC0-2C18C8A0E367}"/>
    <cellStyle name="Normal 2 2 4 4 2 2 2 3 3" xfId="18631" xr:uid="{CB26F624-9167-4FB8-8C0A-A16311834941}"/>
    <cellStyle name="Normal 2 2 4 4 2 2 2 4" xfId="11084" xr:uid="{D5A6ADFE-07E2-4619-9C63-BE5376FD203F}"/>
    <cellStyle name="Normal 2 2 4 4 2 2 2 4 2" xfId="21464" xr:uid="{970BFC75-E9CB-4FA0-9E55-2B4CBB770332}"/>
    <cellStyle name="Normal 2 2 4 4 2 2 2 5" xfId="24197" xr:uid="{C7F805C5-CD1D-4343-97B2-CB2904B30195}"/>
    <cellStyle name="Normal 2 2 4 4 2 2 2 6" xfId="13706" xr:uid="{A5BA1D42-DFBB-45CE-BE54-1C46C308C69F}"/>
    <cellStyle name="Normal 2 2 4 4 2 2 3" xfId="4294" xr:uid="{B78048BC-5451-4B7A-817E-666FB94357DB}"/>
    <cellStyle name="Normal 2 2 4 4 2 2 3 2" xfId="9066" xr:uid="{6D823A29-95CE-49AD-8A19-4E3316CFECDD}"/>
    <cellStyle name="Normal 2 2 4 4 2 2 3 2 2" xfId="29109" xr:uid="{80E5DA21-8A94-4D4F-97C7-ED19F16C6CFA}"/>
    <cellStyle name="Normal 2 2 4 4 2 2 3 2 3" xfId="19446" xr:uid="{7BDF0715-D175-494C-89C1-DFD8CC93A86B}"/>
    <cellStyle name="Normal 2 2 4 4 2 2 3 3" xfId="11899" xr:uid="{D5290866-D956-4FC8-A108-398E0DC7BF46}"/>
    <cellStyle name="Normal 2 2 4 4 2 2 3 3 2" xfId="22279" xr:uid="{07DD412E-235B-4C27-8074-60D13736BCAE}"/>
    <cellStyle name="Normal 2 2 4 4 2 2 3 4" xfId="23557" xr:uid="{31DD1FEC-DA3E-4CE7-92F5-5A971C3426DB}"/>
    <cellStyle name="Normal 2 2 4 4 2 2 3 5" xfId="16613" xr:uid="{B3538216-F715-4E68-92E2-D0880EF9D01A}"/>
    <cellStyle name="Normal 2 2 4 4 2 2 4" xfId="5091" xr:uid="{A7E355CD-0E3F-483B-8272-C414E2582F77}"/>
    <cellStyle name="Normal 2 2 4 4 2 2 4 2" xfId="28347" xr:uid="{1F9C6DE4-285B-433E-ABC7-AB854B8CE204}"/>
    <cellStyle name="Normal 2 2 4 4 2 2 4 3" xfId="14388" xr:uid="{8F3ACA04-E0A2-4A7C-9BAF-CB8955CED3E7}"/>
    <cellStyle name="Normal 2 2 4 4 2 2 5" xfId="6841" xr:uid="{27A434D6-B15F-479D-8681-5FD22A29BD41}"/>
    <cellStyle name="Normal 2 2 4 4 2 2 5 2" xfId="17221" xr:uid="{7DACB67C-6280-4D98-AE9B-103BD5B2E4C6}"/>
    <cellStyle name="Normal 2 2 4 4 2 2 6" xfId="9674" xr:uid="{A63E5426-E54D-43DB-A7BC-9F51459C7F64}"/>
    <cellStyle name="Normal 2 2 4 4 2 2 6 2" xfId="20054" xr:uid="{7E576224-A64A-4141-A23B-26DE3D63FC1E}"/>
    <cellStyle name="Normal 2 2 4 4 2 2 7" xfId="24606" xr:uid="{6502A045-E6C0-4438-BBD3-91DDBCE38B90}"/>
    <cellStyle name="Normal 2 2 4 4 2 2 8" xfId="13157" xr:uid="{7D679ACC-1F21-451F-ADC2-8A62E12A3398}"/>
    <cellStyle name="Normal 2 2 4 4 2 3" xfId="3172" xr:uid="{00000000-0005-0000-0000-0000E2030000}"/>
    <cellStyle name="Normal 2 2 4 4 2 3 2" xfId="4460" xr:uid="{206E568B-39CE-49B8-A61D-88EAA7919F7B}"/>
    <cellStyle name="Normal 2 2 4 4 2 3 2 2" xfId="9232" xr:uid="{1A3D5F21-CB49-4A3A-A819-33CD3F4A69BE}"/>
    <cellStyle name="Normal 2 2 4 4 2 3 2 2 2" xfId="29223" xr:uid="{C5C5F167-7233-41BA-87B4-0D2E75CFCF78}"/>
    <cellStyle name="Normal 2 2 4 4 2 3 2 2 3" xfId="19612" xr:uid="{45C39F80-5D95-41FF-B5DC-CEAC240300DA}"/>
    <cellStyle name="Normal 2 2 4 4 2 3 2 3" xfId="12065" xr:uid="{CAC07F2A-261C-4026-8C42-16192BB18E61}"/>
    <cellStyle name="Normal 2 2 4 4 2 3 2 3 2" xfId="22445" xr:uid="{0D19F29F-C64F-4AB4-A9FA-5F1CB9F70B30}"/>
    <cellStyle name="Normal 2 2 4 4 2 3 2 4" xfId="25708" xr:uid="{CDD8DDAB-9853-4B47-9D8E-6575E6953A69}"/>
    <cellStyle name="Normal 2 2 4 4 2 3 2 5" xfId="16779" xr:uid="{D8059488-2B45-405D-BE6E-2374BE30BFD3}"/>
    <cellStyle name="Normal 2 2 4 4 2 3 3" xfId="6230" xr:uid="{08C8D671-59C1-428E-8055-31CC7FE6F58E}"/>
    <cellStyle name="Normal 2 2 4 4 2 3 3 2" xfId="28544" xr:uid="{69B8F7CE-7389-4D99-BB44-AA1DB0CA353B}"/>
    <cellStyle name="Normal 2 2 4 4 2 3 3 3" xfId="15799" xr:uid="{31E4AAF4-9475-4707-9055-F536DB87E085}"/>
    <cellStyle name="Normal 2 2 4 4 2 3 4" xfId="8252" xr:uid="{E2929E5E-5C0D-4279-A283-F6F09470487D}"/>
    <cellStyle name="Normal 2 2 4 4 2 3 4 2" xfId="18632" xr:uid="{72CAC696-7E23-4B15-A05B-BFFCC84A86BF}"/>
    <cellStyle name="Normal 2 2 4 4 2 3 5" xfId="11085" xr:uid="{E6A5E95A-552F-40B6-ADF3-CA7A9476BEF6}"/>
    <cellStyle name="Normal 2 2 4 4 2 3 5 2" xfId="21465" xr:uid="{3CBB2F69-656D-4544-B4C3-B125B898FB5A}"/>
    <cellStyle name="Normal 2 2 4 4 2 3 6" xfId="23324" xr:uid="{9D4E033E-345B-42B5-B5CB-51D18B8300A9}"/>
    <cellStyle name="Normal 2 2 4 4 2 3 7" xfId="13707" xr:uid="{F5BDEA87-72D8-49AF-A594-3A3AAA66B1AB}"/>
    <cellStyle name="Normal 2 2 4 4 2 4" xfId="3170" xr:uid="{00000000-0005-0000-0000-0000E3030000}"/>
    <cellStyle name="Normal 2 2 4 4 2 4 2" xfId="6228" xr:uid="{7A8CD3BE-398A-42F4-A00C-D6C2D1FC6424}"/>
    <cellStyle name="Normal 2 2 4 4 2 4 2 2" xfId="25981" xr:uid="{D3AEFA4E-ED85-4369-801C-35C170119C43}"/>
    <cellStyle name="Normal 2 2 4 4 2 4 2 3" xfId="15797" xr:uid="{8B3D8C03-4B28-4701-9BC0-E0492329EE37}"/>
    <cellStyle name="Normal 2 2 4 4 2 4 3" xfId="8250" xr:uid="{AB654E16-B54B-4650-90D7-33C4D165A2E9}"/>
    <cellStyle name="Normal 2 2 4 4 2 4 3 2" xfId="18630" xr:uid="{FB553D22-0586-41D1-9388-C2CFE5E3579F}"/>
    <cellStyle name="Normal 2 2 4 4 2 4 4" xfId="11083" xr:uid="{EBC68E25-6416-4CAF-9284-4652454ED3F0}"/>
    <cellStyle name="Normal 2 2 4 4 2 4 4 2" xfId="21463" xr:uid="{D2FA66C1-030A-474F-9AA7-D466EA909659}"/>
    <cellStyle name="Normal 2 2 4 4 2 4 5" xfId="25314" xr:uid="{FBF2EB05-6896-4ABA-8B70-A39F5D34AFF2}"/>
    <cellStyle name="Normal 2 2 4 4 2 4 6" xfId="13705" xr:uid="{A141E574-1CE7-4677-80BB-24E6647DC336}"/>
    <cellStyle name="Normal 2 2 4 4 2 5" xfId="2616" xr:uid="{00000000-0005-0000-0000-0000E4030000}"/>
    <cellStyle name="Normal 2 2 4 4 2 5 2" xfId="5878" xr:uid="{D5067EBC-2A76-4582-98EF-85BF08AF765B}"/>
    <cellStyle name="Normal 2 2 4 4 2 5 2 2" xfId="28435" xr:uid="{78BEE00F-E4A4-4E20-A307-8FA1AF518F42}"/>
    <cellStyle name="Normal 2 2 4 4 2 5 2 3" xfId="15288" xr:uid="{E64DD205-EBA4-4437-B2D1-7E44E853D800}"/>
    <cellStyle name="Normal 2 2 4 4 2 5 3" xfId="7741" xr:uid="{3A682AFA-68B6-4AFA-9A6D-47E07CDE9E29}"/>
    <cellStyle name="Normal 2 2 4 4 2 5 3 2" xfId="18121" xr:uid="{DA12A73C-0C85-4C00-BF7D-3AC985E434BE}"/>
    <cellStyle name="Normal 2 2 4 4 2 5 4" xfId="10574" xr:uid="{EB98CB3D-7C11-4696-A1B8-69BB39AE169F}"/>
    <cellStyle name="Normal 2 2 4 4 2 5 4 2" xfId="20954" xr:uid="{B9F55497-735C-4CA6-AB2E-7F06AE06D658}"/>
    <cellStyle name="Normal 2 2 4 4 2 5 5" xfId="22925" xr:uid="{FBF42E42-30A9-4E67-99A3-8762FB36C74C}"/>
    <cellStyle name="Normal 2 2 4 4 2 5 6" xfId="13004" xr:uid="{0FFE5BC1-EEF7-4CA9-99AE-BA56E8A0DB3C}"/>
    <cellStyle name="Normal 2 2 4 4 2 6" xfId="2323" xr:uid="{00000000-0005-0000-0000-0000DF030000}"/>
    <cellStyle name="Normal 2 2 4 4 2 6 2" xfId="7450" xr:uid="{4B0A431F-81C3-424A-A1B9-5117ACAEBDC8}"/>
    <cellStyle name="Normal 2 2 4 4 2 6 2 2" xfId="17830" xr:uid="{EFDE1C88-A96F-4916-9785-960F88FC2CBC}"/>
    <cellStyle name="Normal 2 2 4 4 2 6 3" xfId="10283" xr:uid="{7D74A021-2C68-4F3D-A581-08CB0E0A0611}"/>
    <cellStyle name="Normal 2 2 4 4 2 6 3 2" xfId="20663" xr:uid="{F7A794A6-9A2D-435D-B820-48BFFCEB7CE0}"/>
    <cellStyle name="Normal 2 2 4 4 2 6 4" xfId="23255" xr:uid="{9A66368B-EDE4-4098-AAA0-B4C9A195FC3E}"/>
    <cellStyle name="Normal 2 2 4 4 2 6 5" xfId="14997" xr:uid="{F2C71A4D-B904-43C0-9BE3-6AB71E559423}"/>
    <cellStyle name="Normal 2 2 4 4 2 7" xfId="3842" xr:uid="{947E7DE4-2AAA-4678-93E2-AD134211222F}"/>
    <cellStyle name="Normal 2 2 4 4 2 7 2" xfId="8675" xr:uid="{921DFA96-96AF-4640-8753-FDF66440E028}"/>
    <cellStyle name="Normal 2 2 4 4 2 7 2 2" xfId="19055" xr:uid="{A60E6FFB-625D-48EC-84F9-98E7D2FBDBCE}"/>
    <cellStyle name="Normal 2 2 4 4 2 7 3" xfId="11508" xr:uid="{306D5514-044E-4B24-9269-02C4A23F0CA7}"/>
    <cellStyle name="Normal 2 2 4 4 2 7 3 2" xfId="21888" xr:uid="{D358F6F4-2044-41F4-8D7C-2D7523119D31}"/>
    <cellStyle name="Normal 2 2 4 4 2 7 4" xfId="16222" xr:uid="{048821DA-2C2B-425F-A0C8-D1A6C2D0C089}"/>
    <cellStyle name="Normal 2 2 4 4 2 8" xfId="5090" xr:uid="{D0EDA893-E636-4BBD-A856-E9E961EA5291}"/>
    <cellStyle name="Normal 2 2 4 4 2 8 2" xfId="14387" xr:uid="{C1DB47FF-B6D8-4A8D-9198-86547AE6E118}"/>
    <cellStyle name="Normal 2 2 4 4 2 9" xfId="6840" xr:uid="{685711C8-C591-421C-B3CA-6A7FEE7F9503}"/>
    <cellStyle name="Normal 2 2 4 4 2 9 2" xfId="17220" xr:uid="{0FC4E765-EF25-4FCB-9B58-82CAA5A6E735}"/>
    <cellStyle name="Normal 2 2 4 4 3" xfId="738" xr:uid="{00000000-0005-0000-0000-00008E040000}"/>
    <cellStyle name="Normal 2 2 4 4 3 2" xfId="3173" xr:uid="{00000000-0005-0000-0000-0000E6030000}"/>
    <cellStyle name="Normal 2 2 4 4 3 2 2" xfId="6231" xr:uid="{AEC9A15C-3897-45C6-A6F6-566F78D89093}"/>
    <cellStyle name="Normal 2 2 4 4 3 2 2 2" xfId="22741" xr:uid="{6081BA4B-B5AC-4CC6-86A4-23ADDB668E10}"/>
    <cellStyle name="Normal 2 2 4 4 3 2 2 3" xfId="28526" xr:uid="{6F0C2A27-5F8A-46A2-8A97-B32FBBF4D23E}"/>
    <cellStyle name="Normal 2 2 4 4 3 2 2 4" xfId="15800" xr:uid="{5DC77F8C-E6CC-42D2-AD15-C46239C9D594}"/>
    <cellStyle name="Normal 2 2 4 4 3 2 3" xfId="8253" xr:uid="{76509527-AEFC-4E16-9C04-BC9A58BF4955}"/>
    <cellStyle name="Normal 2 2 4 4 3 2 3 2" xfId="28876" xr:uid="{703DB7FC-9B0D-4086-90F4-6A8EB493AF8D}"/>
    <cellStyle name="Normal 2 2 4 4 3 2 3 3" xfId="18633" xr:uid="{4F120A83-0BE0-4DD3-8F4D-E57898805FD9}"/>
    <cellStyle name="Normal 2 2 4 4 3 2 4" xfId="11086" xr:uid="{25EEAC75-C747-4A62-B492-2FEC2383350C}"/>
    <cellStyle name="Normal 2 2 4 4 3 2 4 2" xfId="21466" xr:uid="{98B0BAF0-C3C1-4180-948A-1FE152978A3A}"/>
    <cellStyle name="Normal 2 2 4 4 3 2 5" xfId="25380" xr:uid="{EAAEC73E-2C23-4EAA-A9FA-4A9B618A51FE}"/>
    <cellStyle name="Normal 2 2 4 4 3 2 6" xfId="13708" xr:uid="{D6198460-BA57-4E25-AFE3-6D78E63DA367}"/>
    <cellStyle name="Normal 2 2 4 4 3 3" xfId="2725" xr:uid="{00000000-0005-0000-0000-0000E7030000}"/>
    <cellStyle name="Normal 2 2 4 4 3 3 2" xfId="5943" xr:uid="{1D18FA06-C285-4FCE-840F-7726D08ADCD2}"/>
    <cellStyle name="Normal 2 2 4 4 3 3 2 2" xfId="26395" xr:uid="{94948FCC-21DF-42DA-85D0-CEB2759B487D}"/>
    <cellStyle name="Normal 2 2 4 4 3 3 2 3" xfId="15396" xr:uid="{CB4508A2-3CF1-4781-8474-19DB3C944215}"/>
    <cellStyle name="Normal 2 2 4 4 3 3 3" xfId="7849" xr:uid="{6F51C793-BD92-48F4-A945-480DC939EE0B}"/>
    <cellStyle name="Normal 2 2 4 4 3 3 3 2" xfId="18229" xr:uid="{28ED8F68-5017-45AB-BBB2-6724396EAE2B}"/>
    <cellStyle name="Normal 2 2 4 4 3 3 4" xfId="10682" xr:uid="{C1DBEED9-84A2-4584-B432-2CEA05179ADD}"/>
    <cellStyle name="Normal 2 2 4 4 3 3 4 2" xfId="21062" xr:uid="{5755DDD9-E6B6-4AF8-B733-F8A0ABFA8A56}"/>
    <cellStyle name="Normal 2 2 4 4 3 3 5" xfId="22713" xr:uid="{5480C5DC-370B-4D68-9340-99542CB2E27A}"/>
    <cellStyle name="Normal 2 2 4 4 3 3 6" xfId="13156" xr:uid="{E550B2BD-17F8-4B9E-99E9-C720BDB97E52}"/>
    <cellStyle name="Normal 2 2 4 4 3 4" xfId="4159" xr:uid="{29B70EA5-493F-4A4C-9AAB-F0745EE8E9C7}"/>
    <cellStyle name="Normal 2 2 4 4 3 4 2" xfId="8931" xr:uid="{D286C9A1-A09B-41DF-BD14-9BE972AF9677}"/>
    <cellStyle name="Normal 2 2 4 4 3 4 2 2" xfId="29028" xr:uid="{15C43BBA-81D1-46D9-B219-8D124E42713E}"/>
    <cellStyle name="Normal 2 2 4 4 3 4 2 3" xfId="19311" xr:uid="{74B98875-B4D2-4C85-9BB9-F5B64AEA1AE7}"/>
    <cellStyle name="Normal 2 2 4 4 3 4 3" xfId="11764" xr:uid="{0740932C-0657-4FC7-B42C-4FD43BF391C4}"/>
    <cellStyle name="Normal 2 2 4 4 3 4 3 2" xfId="22144" xr:uid="{40862A5D-22C5-4F91-A67F-625D5BF41BAB}"/>
    <cellStyle name="Normal 2 2 4 4 3 4 4" xfId="25285" xr:uid="{28EB06E8-35D9-41B7-A6ED-F6C5216ED081}"/>
    <cellStyle name="Normal 2 2 4 4 3 4 5" xfId="16478" xr:uid="{E6F72420-9E7F-4453-884B-C72A8488B5AE}"/>
    <cellStyle name="Normal 2 2 4 4 3 5" xfId="5092" xr:uid="{99BB098F-49B2-4E54-9FAD-ED4856CBD1C3}"/>
    <cellStyle name="Normal 2 2 4 4 3 5 2" xfId="26628" xr:uid="{342A50DA-C48E-47AB-B5E9-871F17FA607B}"/>
    <cellStyle name="Normal 2 2 4 4 3 5 3" xfId="14389" xr:uid="{4060603D-95A6-41B6-8D68-D0F790E76ABE}"/>
    <cellStyle name="Normal 2 2 4 4 3 6" xfId="6842" xr:uid="{A608F365-6CB5-4AB0-A40B-A32EF0CB4174}"/>
    <cellStyle name="Normal 2 2 4 4 3 6 2" xfId="17222" xr:uid="{B9833EDB-AB48-4EAA-A136-B57BDA372475}"/>
    <cellStyle name="Normal 2 2 4 4 3 7" xfId="9675" xr:uid="{70768092-000C-4A45-887B-BF38241F6CC5}"/>
    <cellStyle name="Normal 2 2 4 4 3 7 2" xfId="20055" xr:uid="{E51A2E36-A471-40DE-AD4A-FD5DACC39447}"/>
    <cellStyle name="Normal 2 2 4 4 3 8" xfId="24222" xr:uid="{97AFD24C-F5A5-4F00-A96B-8C0B6F5D2221}"/>
    <cellStyle name="Normal 2 2 4 4 3 9" xfId="12715" xr:uid="{90A98170-6759-44D3-B540-5133EB0A3B85}"/>
    <cellStyle name="Normal 2 2 4 4 4" xfId="739" xr:uid="{00000000-0005-0000-0000-00008F040000}"/>
    <cellStyle name="Normal 2 2 4 4 4 2" xfId="4461" xr:uid="{6F61A1E0-1820-47C0-8C47-577AD9F9DAA3}"/>
    <cellStyle name="Normal 2 2 4 4 4 2 2" xfId="9233" xr:uid="{A475B121-84BE-42D6-8C27-FE2A6C61BCED}"/>
    <cellStyle name="Normal 2 2 4 4 4 2 2 2" xfId="29224" xr:uid="{59D8F497-75E7-40C8-AF91-B75815CA8E29}"/>
    <cellStyle name="Normal 2 2 4 4 4 2 2 3" xfId="19613" xr:uid="{93627C9A-A0A8-4554-A245-32AB4D560D98}"/>
    <cellStyle name="Normal 2 2 4 4 4 2 3" xfId="12066" xr:uid="{56BFEA34-C594-4E40-A4DD-2B246337596B}"/>
    <cellStyle name="Normal 2 2 4 4 4 2 3 2" xfId="22446" xr:uid="{D7AAE023-1B66-4B7F-81B1-4A58E6793B0E}"/>
    <cellStyle name="Normal 2 2 4 4 4 2 4" xfId="23549" xr:uid="{33069559-9E77-4F89-B51A-34DF942CEC6A}"/>
    <cellStyle name="Normal 2 2 4 4 4 2 5" xfId="16780" xr:uid="{8F563E49-31CF-455A-AC24-7F91AAF4F63D}"/>
    <cellStyle name="Normal 2 2 4 4 4 3" xfId="5093" xr:uid="{BC1CB8FF-8F1B-4BA9-89E8-303B964FCFE1}"/>
    <cellStyle name="Normal 2 2 4 4 4 3 2" xfId="27346" xr:uid="{8891E6CB-1C64-47CC-BF55-882F285C3294}"/>
    <cellStyle name="Normal 2 2 4 4 4 3 3" xfId="14390" xr:uid="{DBE931C6-EF20-4F7B-9979-8672A3D304C5}"/>
    <cellStyle name="Normal 2 2 4 4 4 4" xfId="6843" xr:uid="{8ED7317D-AE72-42E4-B033-B26F442A5557}"/>
    <cellStyle name="Normal 2 2 4 4 4 4 2" xfId="17223" xr:uid="{EC7E73AB-B357-411A-A1A2-1AA9324CFAF6}"/>
    <cellStyle name="Normal 2 2 4 4 4 5" xfId="9676" xr:uid="{8C46AFBD-24F4-42A2-87E9-FE63B2E36246}"/>
    <cellStyle name="Normal 2 2 4 4 4 5 2" xfId="20056" xr:uid="{579A9DD2-1D03-428F-9B67-C7794496F86F}"/>
    <cellStyle name="Normal 2 2 4 4 4 6" xfId="23777" xr:uid="{1B0A001D-86C2-4545-920E-AA84E3F3E29E}"/>
    <cellStyle name="Normal 2 2 4 4 4 7" xfId="13709" xr:uid="{1BC04112-A3D0-415F-BFA2-2A66E4C563F2}"/>
    <cellStyle name="Normal 2 2 4 4 5" xfId="2900" xr:uid="{00000000-0005-0000-0000-0000E9030000}"/>
    <cellStyle name="Normal 2 2 4 4 5 2" xfId="6086" xr:uid="{0DE3E1DB-7D7E-48D0-8C45-8CE4F344C2D7}"/>
    <cellStyle name="Normal 2 2 4 4 5 2 2" xfId="24192" xr:uid="{96DA388D-9760-4F77-B463-9718C34830DD}"/>
    <cellStyle name="Normal 2 2 4 4 5 2 3" xfId="26081" xr:uid="{CA8D3603-B7B2-424A-9666-F2140B681E26}"/>
    <cellStyle name="Normal 2 2 4 4 5 2 4" xfId="15564" xr:uid="{91910D66-2E8E-4E05-ABB7-E81FEB359B34}"/>
    <cellStyle name="Normal 2 2 4 4 5 3" xfId="8017" xr:uid="{A502F691-3D0E-4563-87E2-CC79587729B7}"/>
    <cellStyle name="Normal 2 2 4 4 5 3 2" xfId="28592" xr:uid="{31974CD5-239E-45A9-ABE3-300A149574EA}"/>
    <cellStyle name="Normal 2 2 4 4 5 3 3" xfId="18397" xr:uid="{D5D7E922-CF7E-4602-BF0D-8428E385B66F}"/>
    <cellStyle name="Normal 2 2 4 4 5 4" xfId="10850" xr:uid="{22AD69CC-79E4-474F-8BA8-6928D1F6475C}"/>
    <cellStyle name="Normal 2 2 4 4 5 4 2" xfId="21230" xr:uid="{1DE5C62F-DDBE-4826-86D7-DE5A8EB1D5F3}"/>
    <cellStyle name="Normal 2 2 4 4 5 5" xfId="23198" xr:uid="{8EF9A2B9-BA47-4481-A01F-091A99849719}"/>
    <cellStyle name="Normal 2 2 4 4 5 6" xfId="13413" xr:uid="{F71E976F-F2E4-4870-8EC4-0698440CD54D}"/>
    <cellStyle name="Normal 2 2 4 4 6" xfId="2453" xr:uid="{00000000-0005-0000-0000-0000EA030000}"/>
    <cellStyle name="Normal 2 2 4 4 6 2" xfId="5745" xr:uid="{503F4DAD-0739-4D22-B301-05F69B020E1D}"/>
    <cellStyle name="Normal 2 2 4 4 6 2 2" xfId="27114" xr:uid="{BFE77B4D-3671-486C-BE5C-A397C96854F0}"/>
    <cellStyle name="Normal 2 2 4 4 6 2 3" xfId="15125" xr:uid="{45328C7B-52DA-487E-AA36-56D91EE4B36C}"/>
    <cellStyle name="Normal 2 2 4 4 6 3" xfId="7578" xr:uid="{BC637505-56DC-4566-8575-6501DB897D14}"/>
    <cellStyle name="Normal 2 2 4 4 6 3 2" xfId="17958" xr:uid="{ADF89247-8533-412A-987F-7361408CF1DC}"/>
    <cellStyle name="Normal 2 2 4 4 6 4" xfId="10411" xr:uid="{0F209FF0-DB3D-4705-B36C-8B8EA8D305DD}"/>
    <cellStyle name="Normal 2 2 4 4 6 4 2" xfId="20791" xr:uid="{55AE9076-243B-47F8-9ABF-68A36C6388D7}"/>
    <cellStyle name="Normal 2 2 4 4 6 5" xfId="23700" xr:uid="{8742C3B2-0416-4933-B98B-59B351F99F24}"/>
    <cellStyle name="Normal 2 2 4 4 6 6" xfId="12841" xr:uid="{4A6421B6-61C8-4996-A67A-A4F3D90FA67B}"/>
    <cellStyle name="Normal 2 2 4 4 7" xfId="2207" xr:uid="{00000000-0005-0000-0000-0000DE030000}"/>
    <cellStyle name="Normal 2 2 4 4 7 2" xfId="7334" xr:uid="{1A31971A-39F5-4EEA-94AD-C4849A017D9D}"/>
    <cellStyle name="Normal 2 2 4 4 7 2 2" xfId="17714" xr:uid="{8C7E7CA6-E30D-4C36-8BF4-F0A980FDE0A3}"/>
    <cellStyle name="Normal 2 2 4 4 7 3" xfId="10167" xr:uid="{A1DCAF1F-9C89-4E06-8EF8-FD3DFCB86A49}"/>
    <cellStyle name="Normal 2 2 4 4 7 3 2" xfId="20547" xr:uid="{A74C7EDB-A006-4F72-9768-DFAC23401C5D}"/>
    <cellStyle name="Normal 2 2 4 4 7 4" xfId="24286" xr:uid="{9DF97B59-32B7-41EC-B282-0F0F5F95B48F}"/>
    <cellStyle name="Normal 2 2 4 4 7 5" xfId="14881" xr:uid="{3A5D5290-DD44-4C7C-A76B-F57BA77A82DD}"/>
    <cellStyle name="Normal 2 2 4 4 8" xfId="3930" xr:uid="{962AD314-BF12-439C-AB49-0651A687A10E}"/>
    <cellStyle name="Normal 2 2 4 4 8 2" xfId="8762" xr:uid="{1DDDB41C-94D2-4D16-B145-A71EDBC318ED}"/>
    <cellStyle name="Normal 2 2 4 4 8 2 2" xfId="19142" xr:uid="{B9DF84F6-C140-40B7-8AC4-2AFD6A35CE40}"/>
    <cellStyle name="Normal 2 2 4 4 8 3" xfId="11595" xr:uid="{346BA0A1-AE22-4C9D-BDCA-F68E6E6D2258}"/>
    <cellStyle name="Normal 2 2 4 4 8 3 2" xfId="21975" xr:uid="{1F59A14C-F2DF-4B34-BFEE-2FA3B6A69306}"/>
    <cellStyle name="Normal 2 2 4 4 8 4" xfId="16309" xr:uid="{C9490936-9543-4F9B-AF22-D5AD73F04C32}"/>
    <cellStyle name="Normal 2 2 4 4 9" xfId="5089" xr:uid="{492C6885-DC44-4B48-8499-F1090CC0D711}"/>
    <cellStyle name="Normal 2 2 4 4 9 2" xfId="14386" xr:uid="{BE6675D0-FABD-4AB3-B1BD-5D214A7BDEDB}"/>
    <cellStyle name="Normal 2 2 4 5" xfId="740" xr:uid="{00000000-0005-0000-0000-000090040000}"/>
    <cellStyle name="Normal 2 2 4 5 10" xfId="9677" xr:uid="{7B97F55A-82F5-48A1-B2B1-D2BF92C5B64F}"/>
    <cellStyle name="Normal 2 2 4 5 10 2" xfId="20057" xr:uid="{F8D046E5-C5AA-4AD2-B070-1DC81C413E00}"/>
    <cellStyle name="Normal 2 2 4 5 11" xfId="23717" xr:uid="{0951A431-4C8C-4F89-9420-DA73C96B3141}"/>
    <cellStyle name="Normal 2 2 4 5 12" xfId="12558" xr:uid="{A3E7AC24-E3A9-43E8-9E59-4A513FD1FF03}"/>
    <cellStyle name="Normal 2 2 4 5 2" xfId="741" xr:uid="{00000000-0005-0000-0000-000091040000}"/>
    <cellStyle name="Normal 2 2 4 5 2 2" xfId="742" xr:uid="{00000000-0005-0000-0000-000092040000}"/>
    <cellStyle name="Normal 2 2 4 5 2 2 2" xfId="5096" xr:uid="{28570D24-0A6D-4749-B208-79CEBAAD5853}"/>
    <cellStyle name="Normal 2 2 4 5 2 2 2 2" xfId="22828" xr:uid="{3F0B452C-4939-41CA-93D5-5DD1126CB3F3}"/>
    <cellStyle name="Normal 2 2 4 5 2 2 2 3" xfId="27049" xr:uid="{40ECDCAF-293A-4154-9A21-1B16E386C4EF}"/>
    <cellStyle name="Normal 2 2 4 5 2 2 2 4" xfId="14393" xr:uid="{044275AE-12C9-498C-A003-DE8E34E87906}"/>
    <cellStyle name="Normal 2 2 4 5 2 2 3" xfId="6846" xr:uid="{5C17A478-D5DD-465B-8874-B8ED2426D041}"/>
    <cellStyle name="Normal 2 2 4 5 2 2 3 2" xfId="27588" xr:uid="{0D63F2D4-6085-471C-84A3-B300ED17C07C}"/>
    <cellStyle name="Normal 2 2 4 5 2 2 3 3" xfId="27221" xr:uid="{B0C46705-ED62-4E14-84D2-519B282BDCEB}"/>
    <cellStyle name="Normal 2 2 4 5 2 2 3 4" xfId="17226" xr:uid="{5459CE37-F0C5-45CB-96A5-25B619B06C47}"/>
    <cellStyle name="Normal 2 2 4 5 2 2 4" xfId="9679" xr:uid="{F042A46C-D0F9-41D4-B2A4-92CD80D95D32}"/>
    <cellStyle name="Normal 2 2 4 5 2 2 4 2" xfId="29391" xr:uid="{03658FA6-7EE1-4353-BE74-76B87C1AADA6}"/>
    <cellStyle name="Normal 2 2 4 5 2 2 4 3" xfId="20059" xr:uid="{AA542A39-720A-4635-9083-45EE6A0A5CC6}"/>
    <cellStyle name="Normal 2 2 4 5 2 2 5" xfId="24815" xr:uid="{7B2739E9-5973-4F5C-B8B6-6B73C0D1F165}"/>
    <cellStyle name="Normal 2 2 4 5 2 2 6" xfId="13710" xr:uid="{BB7E1BB1-AB4F-42E9-8D62-F17FCEEBCD35}"/>
    <cellStyle name="Normal 2 2 4 5 2 3" xfId="2726" xr:uid="{00000000-0005-0000-0000-0000EE030000}"/>
    <cellStyle name="Normal 2 2 4 5 2 3 2" xfId="5944" xr:uid="{F6D38D51-2623-49A2-8808-D5BB8AFFFF61}"/>
    <cellStyle name="Normal 2 2 4 5 2 3 2 2" xfId="27892" xr:uid="{C21BDB48-8823-42E7-92C5-9B8DB0D560C7}"/>
    <cellStyle name="Normal 2 2 4 5 2 3 2 3" xfId="15397" xr:uid="{D2D9347C-04B5-4346-BDEB-C692AA8CA9FE}"/>
    <cellStyle name="Normal 2 2 4 5 2 3 3" xfId="7850" xr:uid="{0E5FCDA9-E4F7-4688-9D9D-88255B9DD5EA}"/>
    <cellStyle name="Normal 2 2 4 5 2 3 3 2" xfId="18230" xr:uid="{592C8A09-FE5B-4460-B472-67C1E3085872}"/>
    <cellStyle name="Normal 2 2 4 5 2 3 4" xfId="10683" xr:uid="{0AD2B235-01AE-4C19-A4B6-DE626B8E454A}"/>
    <cellStyle name="Normal 2 2 4 5 2 3 4 2" xfId="21063" xr:uid="{C7884267-B29B-4974-A01D-909FDF74F5FF}"/>
    <cellStyle name="Normal 2 2 4 5 2 3 5" xfId="23435" xr:uid="{7FF78EF0-3EB3-4DE3-AF88-1356CDB6B359}"/>
    <cellStyle name="Normal 2 2 4 5 2 3 6" xfId="13158" xr:uid="{928D3D76-F08C-4966-BB9A-B6A8880D2C25}"/>
    <cellStyle name="Normal 2 2 4 5 2 4" xfId="4160" xr:uid="{B1CB9D71-BC6D-4295-8292-81C516C3D8E2}"/>
    <cellStyle name="Normal 2 2 4 5 2 4 2" xfId="8932" xr:uid="{24CA900A-4291-437F-8DED-6E64B2BD93DE}"/>
    <cellStyle name="Normal 2 2 4 5 2 4 2 2" xfId="29029" xr:uid="{8CBEBEA7-7A2E-4712-A5A6-92EFD5340060}"/>
    <cellStyle name="Normal 2 2 4 5 2 4 2 3" xfId="19312" xr:uid="{A48A11BB-1DD6-48D0-8C40-08BE5F1C595A}"/>
    <cellStyle name="Normal 2 2 4 5 2 4 3" xfId="11765" xr:uid="{11E6FCD9-830F-4F75-828E-70B88D2E995E}"/>
    <cellStyle name="Normal 2 2 4 5 2 4 3 2" xfId="22145" xr:uid="{18C0C716-41DF-4A62-A6BD-470B2DC2FC54}"/>
    <cellStyle name="Normal 2 2 4 5 2 4 4" xfId="23251" xr:uid="{A98E546F-C340-48AF-A43B-C807C1E05AE5}"/>
    <cellStyle name="Normal 2 2 4 5 2 4 5" xfId="16479" xr:uid="{831B71F9-BF95-4D3F-94C0-484719694836}"/>
    <cellStyle name="Normal 2 2 4 5 2 5" xfId="5095" xr:uid="{C3E2C19F-B5DD-4E01-9FC4-5993F6DA318B}"/>
    <cellStyle name="Normal 2 2 4 5 2 5 2" xfId="27951" xr:uid="{354E6BC2-73E2-4260-9F97-02018A60A75D}"/>
    <cellStyle name="Normal 2 2 4 5 2 5 3" xfId="14392" xr:uid="{3808A8A3-344F-438D-9BA1-44B18E74A88D}"/>
    <cellStyle name="Normal 2 2 4 5 2 6" xfId="6845" xr:uid="{073BA752-4158-4AD7-89AD-6E1F88147547}"/>
    <cellStyle name="Normal 2 2 4 5 2 6 2" xfId="17225" xr:uid="{C01ACFD6-2AA5-47C1-8013-9A69BB6E227F}"/>
    <cellStyle name="Normal 2 2 4 5 2 7" xfId="9678" xr:uid="{9BFC9367-57A4-4BCF-A13E-1EAB9A6C3750}"/>
    <cellStyle name="Normal 2 2 4 5 2 7 2" xfId="20058" xr:uid="{B015A7D0-F84B-4715-B46E-0B42B8A584F1}"/>
    <cellStyle name="Normal 2 2 4 5 2 8" xfId="23516" xr:uid="{582BBEEB-E589-4F88-A671-E0E3D0B20B5B}"/>
    <cellStyle name="Normal 2 2 4 5 2 9" xfId="12716" xr:uid="{23A72284-53DE-4592-B12C-9935660E9B4E}"/>
    <cellStyle name="Normal 2 2 4 5 3" xfId="743" xr:uid="{00000000-0005-0000-0000-000093040000}"/>
    <cellStyle name="Normal 2 2 4 5 3 2" xfId="4462" xr:uid="{543D7010-EC11-4C5C-8823-CA07FA97EBB6}"/>
    <cellStyle name="Normal 2 2 4 5 3 2 2" xfId="9234" xr:uid="{7946EBE5-C8A6-4AFC-8C75-BE85067E2889}"/>
    <cellStyle name="Normal 2 2 4 5 3 2 2 2" xfId="29225" xr:uid="{F16FFD0B-9C8F-427B-A9D0-CB334C7BBE3E}"/>
    <cellStyle name="Normal 2 2 4 5 3 2 2 3" xfId="19614" xr:uid="{34AB9D2E-E36C-4407-B65D-071BC5B859E2}"/>
    <cellStyle name="Normal 2 2 4 5 3 2 3" xfId="12067" xr:uid="{F638B181-2765-4D51-AF81-82FD5E72D1B3}"/>
    <cellStyle name="Normal 2 2 4 5 3 2 3 2" xfId="22447" xr:uid="{985CFABC-40AE-4CB2-A002-79B451F3F5B4}"/>
    <cellStyle name="Normal 2 2 4 5 3 2 4" xfId="25423" xr:uid="{36EB2C9D-BC28-4930-9B0C-930F3B5E4937}"/>
    <cellStyle name="Normal 2 2 4 5 3 2 5" xfId="16781" xr:uid="{378EFF27-069C-46B2-B917-7EE7243E536F}"/>
    <cellStyle name="Normal 2 2 4 5 3 3" xfId="5097" xr:uid="{5B0E600D-0395-4FA7-A923-CC03DBD41799}"/>
    <cellStyle name="Normal 2 2 4 5 3 3 2" xfId="24760" xr:uid="{7AFC624E-A7DB-4CFC-A0E7-45DF82D9EB1C}"/>
    <cellStyle name="Normal 2 2 4 5 3 3 3" xfId="26846" xr:uid="{04416A7C-E78A-4D80-A1F5-694BE8817E89}"/>
    <cellStyle name="Normal 2 2 4 5 3 3 4" xfId="14394" xr:uid="{78695938-377C-4D3D-89A4-72AE6A0619ED}"/>
    <cellStyle name="Normal 2 2 4 5 3 4" xfId="6847" xr:uid="{DBAE9308-A02F-41C9-9F77-0D2FBCB348CD}"/>
    <cellStyle name="Normal 2 2 4 5 3 4 2" xfId="25704" xr:uid="{02CD26FC-D72B-46A9-8F6F-D52FC0B4806E}"/>
    <cellStyle name="Normal 2 2 4 5 3 4 3" xfId="27987" xr:uid="{1CFA8BB8-A730-464D-86F9-BF569D84CD9B}"/>
    <cellStyle name="Normal 2 2 4 5 3 4 4" xfId="17227" xr:uid="{A3C3C419-C14C-4BC4-AB63-49466C8B3622}"/>
    <cellStyle name="Normal 2 2 4 5 3 5" xfId="9680" xr:uid="{1751C3CC-0E75-4446-BCE1-1D486883D5E6}"/>
    <cellStyle name="Normal 2 2 4 5 3 5 2" xfId="29392" xr:uid="{49D9377F-5AA3-4BEE-A998-76104D0D30A7}"/>
    <cellStyle name="Normal 2 2 4 5 3 5 3" xfId="20060" xr:uid="{B0E31A0F-1173-4255-BCF9-CC90A97B1F69}"/>
    <cellStyle name="Normal 2 2 4 5 3 6" xfId="23277" xr:uid="{2799481D-DDCC-406B-BD0B-987BBCF4D72E}"/>
    <cellStyle name="Normal 2 2 4 5 3 7" xfId="13711" xr:uid="{857D0E4E-899C-4861-BC16-BDE19717E27D}"/>
    <cellStyle name="Normal 2 2 4 5 4" xfId="744" xr:uid="{00000000-0005-0000-0000-000094040000}"/>
    <cellStyle name="Normal 2 2 4 5 4 2" xfId="5098" xr:uid="{7EB87CF0-2C76-4CBC-B6CB-9049E5B4F660}"/>
    <cellStyle name="Normal 2 2 4 5 4 2 2" xfId="25170" xr:uid="{8D1AEB1C-7266-473D-A268-862F58BB468B}"/>
    <cellStyle name="Normal 2 2 4 5 4 2 3" xfId="28703" xr:uid="{09FC95F5-B032-4D86-9861-23E1B2AAB4FE}"/>
    <cellStyle name="Normal 2 2 4 5 4 2 4" xfId="14395" xr:uid="{B85F9BC3-E33B-4029-A728-5A5C01794323}"/>
    <cellStyle name="Normal 2 2 4 5 4 3" xfId="6848" xr:uid="{3DBE0692-25D7-47D1-84E5-78018D02E7FB}"/>
    <cellStyle name="Normal 2 2 4 5 4 3 2" xfId="26915" xr:uid="{CDD2B155-591B-40A3-A0FB-D2C641F48F48}"/>
    <cellStyle name="Normal 2 2 4 5 4 3 3" xfId="17228" xr:uid="{CF9DB049-2E4F-4FB7-8079-18014F18DA3D}"/>
    <cellStyle name="Normal 2 2 4 5 4 4" xfId="9681" xr:uid="{9FB6C89D-5A91-4333-B754-32C018CC61CB}"/>
    <cellStyle name="Normal 2 2 4 5 4 4 2" xfId="20061" xr:uid="{A49A9189-74E2-42E8-AB4E-E0A6EA5B4F59}"/>
    <cellStyle name="Normal 2 2 4 5 4 5" xfId="25298" xr:uid="{3BEF782F-789F-43ED-B5D0-E737472780A8}"/>
    <cellStyle name="Normal 2 2 4 5 4 6" xfId="13414" xr:uid="{D770B22A-6255-463E-A8D4-F5BD124F57B7}"/>
    <cellStyle name="Normal 2 2 4 5 5" xfId="2513" xr:uid="{00000000-0005-0000-0000-0000F1030000}"/>
    <cellStyle name="Normal 2 2 4 5 5 2" xfId="5791" xr:uid="{61229B4B-7D35-441F-9C05-74043052A51A}"/>
    <cellStyle name="Normal 2 2 4 5 5 2 2" xfId="26902" xr:uid="{AB113FE4-F214-4508-B776-1E5A01F008CF}"/>
    <cellStyle name="Normal 2 2 4 5 5 2 3" xfId="15185" xr:uid="{C63419A0-6CF0-45AE-B6CA-A8578A0CB174}"/>
    <cellStyle name="Normal 2 2 4 5 5 3" xfId="7638" xr:uid="{E39053B9-93D2-44E9-A498-C40D0CF96456}"/>
    <cellStyle name="Normal 2 2 4 5 5 3 2" xfId="18018" xr:uid="{1ED545CA-255A-4438-8465-B120DDBB1034}"/>
    <cellStyle name="Normal 2 2 4 5 5 4" xfId="10471" xr:uid="{A8E0CB94-435A-412C-AF33-2EC7A9517F51}"/>
    <cellStyle name="Normal 2 2 4 5 5 4 2" xfId="20851" xr:uid="{9F14E22E-44B6-4D2B-A0FC-A873ECC1D32D}"/>
    <cellStyle name="Normal 2 2 4 5 5 5" xfId="22736" xr:uid="{494A08E6-C05E-47AB-B77E-5A9E143FB3F9}"/>
    <cellStyle name="Normal 2 2 4 5 5 6" xfId="12901" xr:uid="{6812ADF2-3DA3-4AB6-B7CB-FB1116E3258B}"/>
    <cellStyle name="Normal 2 2 4 5 6" xfId="2324" xr:uid="{00000000-0005-0000-0000-0000EB030000}"/>
    <cellStyle name="Normal 2 2 4 5 6 2" xfId="7451" xr:uid="{F41C4F13-5347-4957-9A27-118AF936526E}"/>
    <cellStyle name="Normal 2 2 4 5 6 2 2" xfId="28374" xr:uid="{273C0756-2776-4BA1-959B-4C4F49D88BF9}"/>
    <cellStyle name="Normal 2 2 4 5 6 2 3" xfId="17831" xr:uid="{90CB542C-D474-473F-A9E1-74BA300B9FCB}"/>
    <cellStyle name="Normal 2 2 4 5 6 3" xfId="10284" xr:uid="{E33EA191-46E5-476C-8E41-FE5C7F3751EE}"/>
    <cellStyle name="Normal 2 2 4 5 6 3 2" xfId="20664" xr:uid="{809E6F6C-1E7F-42AB-9E97-32FCE6D8504F}"/>
    <cellStyle name="Normal 2 2 4 5 6 4" xfId="24176" xr:uid="{CA1C02D9-C18B-435F-9838-57D8C1FCB386}"/>
    <cellStyle name="Normal 2 2 4 5 6 5" xfId="14998" xr:uid="{15C86A47-CAD9-4DF2-894C-75F8E206E539}"/>
    <cellStyle name="Normal 2 2 4 5 7" xfId="3931" xr:uid="{92C6F550-D67D-4D22-B4F4-71D3B594C79A}"/>
    <cellStyle name="Normal 2 2 4 5 7 2" xfId="8763" xr:uid="{F5E22FFD-B196-431C-BB9C-3E3F3A5ED9C4}"/>
    <cellStyle name="Normal 2 2 4 5 7 2 2" xfId="19143" xr:uid="{1A0B5E1F-9C62-46C2-AC7E-A68903DE8D29}"/>
    <cellStyle name="Normal 2 2 4 5 7 3" xfId="11596" xr:uid="{C8932BFE-8894-4946-9B20-BA1522CD46DA}"/>
    <cellStyle name="Normal 2 2 4 5 7 3 2" xfId="21976" xr:uid="{37AA7A53-86F3-43A6-85AE-B014BFE186E5}"/>
    <cellStyle name="Normal 2 2 4 5 7 4" xfId="28525" xr:uid="{51A23BEE-B27A-4184-A621-0A37B2EBE4D2}"/>
    <cellStyle name="Normal 2 2 4 5 7 5" xfId="16310" xr:uid="{19324787-BDE0-43D5-A9BC-938202896513}"/>
    <cellStyle name="Normal 2 2 4 5 8" xfId="5094" xr:uid="{E495AB42-427E-401E-938A-EA0A6B689707}"/>
    <cellStyle name="Normal 2 2 4 5 8 2" xfId="14391" xr:uid="{E71EFFA8-FE06-4932-8A74-650685A0237C}"/>
    <cellStyle name="Normal 2 2 4 5 9" xfId="6844" xr:uid="{EF6F5DF1-233C-43E7-8B22-AE589CEA1C77}"/>
    <cellStyle name="Normal 2 2 4 5 9 2" xfId="17224" xr:uid="{9665B699-C701-4FD8-A7AF-CFE727F32265}"/>
    <cellStyle name="Normal 2 2 4 6" xfId="745" xr:uid="{00000000-0005-0000-0000-000095040000}"/>
    <cellStyle name="Normal 2 2 4 6 10" xfId="9682" xr:uid="{408595D7-41CC-42B1-A421-11E52BBA95A2}"/>
    <cellStyle name="Normal 2 2 4 6 10 2" xfId="20062" xr:uid="{1F6FFD65-21B2-4ACC-BD36-251E90851B36}"/>
    <cellStyle name="Normal 2 2 4 6 11" xfId="24516" xr:uid="{CB15B39F-AAF7-4C08-91FD-C1E8B4B1E228}"/>
    <cellStyle name="Normal 2 2 4 6 12" xfId="12559" xr:uid="{84174D08-5A5E-4135-99CB-28BAF4EDF7AB}"/>
    <cellStyle name="Normal 2 2 4 6 2" xfId="746" xr:uid="{00000000-0005-0000-0000-000096040000}"/>
    <cellStyle name="Normal 2 2 4 6 2 2" xfId="747" xr:uid="{00000000-0005-0000-0000-000097040000}"/>
    <cellStyle name="Normal 2 2 4 6 2 2 2" xfId="5101" xr:uid="{65E64113-2928-481F-BA28-D79E0828D443}"/>
    <cellStyle name="Normal 2 2 4 6 2 2 2 2" xfId="24768" xr:uid="{E979248C-F30D-44A0-A701-C30CB53BFF2E}"/>
    <cellStyle name="Normal 2 2 4 6 2 2 2 3" xfId="27789" xr:uid="{1D847D1A-DDC9-458B-A302-6CBC445D8C64}"/>
    <cellStyle name="Normal 2 2 4 6 2 2 2 4" xfId="14398" xr:uid="{0D728C46-3C6A-4464-9C82-F07151C98568}"/>
    <cellStyle name="Normal 2 2 4 6 2 2 3" xfId="6851" xr:uid="{0B664914-040C-4665-956D-86BF111E755C}"/>
    <cellStyle name="Normal 2 2 4 6 2 2 3 2" xfId="27590" xr:uid="{6A89B77E-4289-4DA1-944E-CB57D2DAA56D}"/>
    <cellStyle name="Normal 2 2 4 6 2 2 3 3" xfId="26266" xr:uid="{EC9512CA-C58B-4D06-99AC-3C5FD4248845}"/>
    <cellStyle name="Normal 2 2 4 6 2 2 3 4" xfId="17231" xr:uid="{B2A6C6E6-82B8-4283-9B95-5C54C6FF9011}"/>
    <cellStyle name="Normal 2 2 4 6 2 2 4" xfId="9684" xr:uid="{ECF8B02D-BFC9-4E55-948F-51C97DFF27FF}"/>
    <cellStyle name="Normal 2 2 4 6 2 2 4 2" xfId="29393" xr:uid="{88881E2F-0548-4190-8AF6-A4882BDCE985}"/>
    <cellStyle name="Normal 2 2 4 6 2 2 4 3" xfId="20064" xr:uid="{B31E253D-8024-4A47-AFDB-25E18C2B9E79}"/>
    <cellStyle name="Normal 2 2 4 6 2 2 5" xfId="24901" xr:uid="{3B3188CC-9711-4848-B304-6AC79D714848}"/>
    <cellStyle name="Normal 2 2 4 6 2 2 6" xfId="13712" xr:uid="{19CF3CF2-897B-40BC-9648-B06F6E9BB3B7}"/>
    <cellStyle name="Normal 2 2 4 6 2 3" xfId="2727" xr:uid="{00000000-0005-0000-0000-0000F5030000}"/>
    <cellStyle name="Normal 2 2 4 6 2 3 2" xfId="5945" xr:uid="{097181E5-E9EF-4068-A7B0-C2E9A0CE2964}"/>
    <cellStyle name="Normal 2 2 4 6 2 3 2 2" xfId="25922" xr:uid="{33E1FBD7-6340-4522-A1AA-5C3BA1F6A282}"/>
    <cellStyle name="Normal 2 2 4 6 2 3 2 3" xfId="15398" xr:uid="{DBB5A473-A32C-402B-B3B4-21588613500B}"/>
    <cellStyle name="Normal 2 2 4 6 2 3 3" xfId="7851" xr:uid="{9C6DD874-62BE-43DA-90E7-F209C302BF99}"/>
    <cellStyle name="Normal 2 2 4 6 2 3 3 2" xfId="18231" xr:uid="{639DEB33-012B-46D6-8F0F-91E06600082D}"/>
    <cellStyle name="Normal 2 2 4 6 2 3 4" xfId="10684" xr:uid="{E1C6315D-D5CA-4D48-B7FC-14D7D3071883}"/>
    <cellStyle name="Normal 2 2 4 6 2 3 4 2" xfId="21064" xr:uid="{D5C3D8F6-159B-4B67-8E32-3A911C78227A}"/>
    <cellStyle name="Normal 2 2 4 6 2 3 5" xfId="23800" xr:uid="{FA297568-3CB1-411A-AC70-981E9323BBE1}"/>
    <cellStyle name="Normal 2 2 4 6 2 3 6" xfId="13159" xr:uid="{24E3AC71-5FC0-4017-AF6F-8D84BF9CF3A7}"/>
    <cellStyle name="Normal 2 2 4 6 2 4" xfId="4161" xr:uid="{03476FED-558C-4760-B4EB-47358C077E06}"/>
    <cellStyle name="Normal 2 2 4 6 2 4 2" xfId="8933" xr:uid="{6A46078A-F71C-4CA8-8D27-B8BA2ACF1924}"/>
    <cellStyle name="Normal 2 2 4 6 2 4 2 2" xfId="29030" xr:uid="{970C6B59-BE74-4C8C-AE0B-C6EBFC61C049}"/>
    <cellStyle name="Normal 2 2 4 6 2 4 2 3" xfId="19313" xr:uid="{402AEF9B-3CED-4965-897A-F23E5F30F708}"/>
    <cellStyle name="Normal 2 2 4 6 2 4 3" xfId="11766" xr:uid="{DDF0B2F5-943A-4FA8-AAE5-0E74BDEE1E97}"/>
    <cellStyle name="Normal 2 2 4 6 2 4 3 2" xfId="22146" xr:uid="{7496990B-87AF-4E35-B2B5-7886D0C741E7}"/>
    <cellStyle name="Normal 2 2 4 6 2 4 4" xfId="24041" xr:uid="{11263EB5-1908-4096-94F6-39CED5DCE089}"/>
    <cellStyle name="Normal 2 2 4 6 2 4 5" xfId="16480" xr:uid="{763711D8-4B1F-48E5-8D67-CFB6C4EF2B1A}"/>
    <cellStyle name="Normal 2 2 4 6 2 5" xfId="5100" xr:uid="{5B0DE48B-48A5-4772-851F-D348BCBE3BC1}"/>
    <cellStyle name="Normal 2 2 4 6 2 5 2" xfId="27308" xr:uid="{C233E342-3D47-450D-A863-7E068B132F55}"/>
    <cellStyle name="Normal 2 2 4 6 2 5 3" xfId="14397" xr:uid="{DE79CD2B-93A7-4E8F-A966-F54B37EC6E8A}"/>
    <cellStyle name="Normal 2 2 4 6 2 6" xfId="6850" xr:uid="{650B39C0-4DC4-488C-B526-156F8448FE1F}"/>
    <cellStyle name="Normal 2 2 4 6 2 6 2" xfId="17230" xr:uid="{9E3FA734-3C77-41FD-BC5E-8E9D32E8977C}"/>
    <cellStyle name="Normal 2 2 4 6 2 7" xfId="9683" xr:uid="{750A2031-CD1B-490F-8E57-185A083316C3}"/>
    <cellStyle name="Normal 2 2 4 6 2 7 2" xfId="20063" xr:uid="{5CA5386B-9504-433E-91B6-CD51CEFBCFA7}"/>
    <cellStyle name="Normal 2 2 4 6 2 8" xfId="25196" xr:uid="{D47530D6-7C98-4AEE-A645-55465B1523EE}"/>
    <cellStyle name="Normal 2 2 4 6 2 9" xfId="12717" xr:uid="{0C09109B-2439-474B-A7A8-61D74E5FE4F9}"/>
    <cellStyle name="Normal 2 2 4 6 3" xfId="748" xr:uid="{00000000-0005-0000-0000-000098040000}"/>
    <cellStyle name="Normal 2 2 4 6 3 2" xfId="4463" xr:uid="{7330F69A-9662-402D-84C8-CE37C86C70B6}"/>
    <cellStyle name="Normal 2 2 4 6 3 2 2" xfId="9235" xr:uid="{F66737E9-F7B4-415B-AAFF-680329B87C7D}"/>
    <cellStyle name="Normal 2 2 4 6 3 2 2 2" xfId="29226" xr:uid="{25CC22C7-AD63-407B-917E-350BC90BCFCC}"/>
    <cellStyle name="Normal 2 2 4 6 3 2 2 3" xfId="19615" xr:uid="{7D092387-7A31-4587-93AD-E53A488CE09F}"/>
    <cellStyle name="Normal 2 2 4 6 3 2 3" xfId="12068" xr:uid="{F25645DE-D19B-4823-A2C9-21182D451357}"/>
    <cellStyle name="Normal 2 2 4 6 3 2 3 2" xfId="22448" xr:uid="{DE7A291A-C6FA-49E4-A648-15B5868CA022}"/>
    <cellStyle name="Normal 2 2 4 6 3 2 4" xfId="25629" xr:uid="{961A35DF-A680-458F-BDFC-15EA7762F7C6}"/>
    <cellStyle name="Normal 2 2 4 6 3 2 5" xfId="16782" xr:uid="{45304DF5-304B-40CE-8DD6-527F6694A510}"/>
    <cellStyle name="Normal 2 2 4 6 3 3" xfId="5102" xr:uid="{E152507B-B35A-48CB-BE11-9449DAD2C94A}"/>
    <cellStyle name="Normal 2 2 4 6 3 3 2" xfId="26787" xr:uid="{6ACD856D-043C-4264-863E-20ED6A935079}"/>
    <cellStyle name="Normal 2 2 4 6 3 3 3" xfId="28606" xr:uid="{CA3D05CE-942F-439B-9CF4-61BD721E077E}"/>
    <cellStyle name="Normal 2 2 4 6 3 3 4" xfId="14399" xr:uid="{DA712E4B-0D62-4FAB-BC0F-DD6102EBE473}"/>
    <cellStyle name="Normal 2 2 4 6 3 4" xfId="6852" xr:uid="{96C93305-6539-4C43-96C2-490DD1F7C22A}"/>
    <cellStyle name="Normal 2 2 4 6 3 4 2" xfId="26750" xr:uid="{364AD7D8-C916-4CA7-AEF0-0AEA75DC43B4}"/>
    <cellStyle name="Normal 2 2 4 6 3 4 3" xfId="26456" xr:uid="{2092BBCB-E2F2-4FEF-9B78-6423CD5EF474}"/>
    <cellStyle name="Normal 2 2 4 6 3 4 4" xfId="17232" xr:uid="{CEB8FDED-9EE5-49A8-92B0-E51BA542DA1A}"/>
    <cellStyle name="Normal 2 2 4 6 3 5" xfId="9685" xr:uid="{B907490F-0F92-4428-AF5C-CC9B08CE2475}"/>
    <cellStyle name="Normal 2 2 4 6 3 5 2" xfId="29394" xr:uid="{467430A6-D7E5-446B-968E-BBF14BBD1DC5}"/>
    <cellStyle name="Normal 2 2 4 6 3 5 3" xfId="20065" xr:uid="{37F73F47-AB18-498A-819F-4C4909409898}"/>
    <cellStyle name="Normal 2 2 4 6 3 6" xfId="23948" xr:uid="{4ED4925B-2F87-4160-AB4C-8081076A4EFF}"/>
    <cellStyle name="Normal 2 2 4 6 3 7" xfId="13713" xr:uid="{5C44CE8F-0823-40A9-944C-F0638CEADC5A}"/>
    <cellStyle name="Normal 2 2 4 6 4" xfId="749" xr:uid="{00000000-0005-0000-0000-000099040000}"/>
    <cellStyle name="Normal 2 2 4 6 4 2" xfId="5103" xr:uid="{CB0DDAC2-3BDC-4EBC-826D-3D10D9F4216E}"/>
    <cellStyle name="Normal 2 2 4 6 4 2 2" xfId="23259" xr:uid="{A37EABCB-3C05-4388-B83B-6F7F0B1D503D}"/>
    <cellStyle name="Normal 2 2 4 6 4 2 3" xfId="27398" xr:uid="{706743A4-1EA8-4D2D-A03F-A7D92C4AF5D7}"/>
    <cellStyle name="Normal 2 2 4 6 4 2 4" xfId="14400" xr:uid="{0A8DEE1E-2232-4BB7-816A-E83C3A045AC9}"/>
    <cellStyle name="Normal 2 2 4 6 4 3" xfId="6853" xr:uid="{B5DFA1EF-242D-49FA-913E-D8FFA076E054}"/>
    <cellStyle name="Normal 2 2 4 6 4 3 2" xfId="27121" xr:uid="{A4D89A8C-4198-4AAB-9EEE-F4B4DE912F96}"/>
    <cellStyle name="Normal 2 2 4 6 4 3 3" xfId="17233" xr:uid="{0A98C1B7-B01A-4358-89A1-5B9E85B29CC6}"/>
    <cellStyle name="Normal 2 2 4 6 4 4" xfId="9686" xr:uid="{E5525FD3-D61F-4547-A6E1-6E33C8E543F0}"/>
    <cellStyle name="Normal 2 2 4 6 4 4 2" xfId="20066" xr:uid="{04AB415C-7312-4AD5-97CC-F7293E8F944B}"/>
    <cellStyle name="Normal 2 2 4 6 4 5" xfId="23322" xr:uid="{8246FBCD-0BAF-41D1-92FD-9938F93EC46A}"/>
    <cellStyle name="Normal 2 2 4 6 4 6" xfId="13415" xr:uid="{4CACB45E-42BB-480A-8E48-8F7400E53665}"/>
    <cellStyle name="Normal 2 2 4 6 5" xfId="2576" xr:uid="{00000000-0005-0000-0000-0000F8030000}"/>
    <cellStyle name="Normal 2 2 4 6 5 2" xfId="5841" xr:uid="{D55F8470-9350-4F88-81CE-34F8E67365BC}"/>
    <cellStyle name="Normal 2 2 4 6 5 2 2" xfId="27906" xr:uid="{CD0810B1-AF7E-4A50-89DB-B411BEB470A4}"/>
    <cellStyle name="Normal 2 2 4 6 5 2 3" xfId="15248" xr:uid="{6E0253C7-F98E-4082-8F5A-D233E96C0250}"/>
    <cellStyle name="Normal 2 2 4 6 5 3" xfId="7701" xr:uid="{A9121AD8-9572-486C-ABD9-3BE1DA4E1649}"/>
    <cellStyle name="Normal 2 2 4 6 5 3 2" xfId="18081" xr:uid="{171B1402-D0A5-4AE5-B492-E52ECE4AF0E1}"/>
    <cellStyle name="Normal 2 2 4 6 5 4" xfId="10534" xr:uid="{938E4951-2C90-4BBF-B998-927A9BEA4420}"/>
    <cellStyle name="Normal 2 2 4 6 5 4 2" xfId="20914" xr:uid="{AD8DB3CC-8555-4B5B-B0A9-45C6797B4CED}"/>
    <cellStyle name="Normal 2 2 4 6 5 5" xfId="25386" xr:uid="{AC43E61B-4C90-4F5B-82B0-896CBC252D0C}"/>
    <cellStyle name="Normal 2 2 4 6 5 6" xfId="12964" xr:uid="{CFBB2030-7CEA-4E30-8F61-C5FFD0B0D402}"/>
    <cellStyle name="Normal 2 2 4 6 6" xfId="2325" xr:uid="{00000000-0005-0000-0000-0000F2030000}"/>
    <cellStyle name="Normal 2 2 4 6 6 2" xfId="7452" xr:uid="{ABE5D2F9-96EB-45E4-A55C-169970B161FA}"/>
    <cellStyle name="Normal 2 2 4 6 6 2 2" xfId="28386" xr:uid="{9315E1BC-311A-4EF1-BCA4-B5609EB70199}"/>
    <cellStyle name="Normal 2 2 4 6 6 2 3" xfId="17832" xr:uid="{7B1AE74E-8CC0-4110-8D46-82545F55D897}"/>
    <cellStyle name="Normal 2 2 4 6 6 3" xfId="10285" xr:uid="{C18AD641-BFF8-49C0-91EB-9BD0A2E611B2}"/>
    <cellStyle name="Normal 2 2 4 6 6 3 2" xfId="20665" xr:uid="{9645759D-6B02-4C27-B4E3-7151ADFD3856}"/>
    <cellStyle name="Normal 2 2 4 6 6 4" xfId="23909" xr:uid="{726C56AC-C7AD-4BB8-94D0-7C28A14E31C1}"/>
    <cellStyle name="Normal 2 2 4 6 6 5" xfId="14999" xr:uid="{0576DE7E-BB35-4999-BF7F-F6F4FD5AD241}"/>
    <cellStyle name="Normal 2 2 4 6 7" xfId="3932" xr:uid="{0253A996-D2CD-4E24-B041-2E924C7EE5D0}"/>
    <cellStyle name="Normal 2 2 4 6 7 2" xfId="8764" xr:uid="{79901FCA-833D-4A54-A8C2-616BBA1A916D}"/>
    <cellStyle name="Normal 2 2 4 6 7 2 2" xfId="19144" xr:uid="{7A5BCC12-6465-4CF0-820E-1300D5C2642E}"/>
    <cellStyle name="Normal 2 2 4 6 7 3" xfId="11597" xr:uid="{B37C41D0-DA10-479B-896A-EAC3E6365F6A}"/>
    <cellStyle name="Normal 2 2 4 6 7 3 2" xfId="21977" xr:uid="{34BF8363-34E8-4710-919C-B5437A143794}"/>
    <cellStyle name="Normal 2 2 4 6 7 4" xfId="27569" xr:uid="{680FC575-4081-4D11-A822-875D2B12E9FE}"/>
    <cellStyle name="Normal 2 2 4 6 7 5" xfId="16311" xr:uid="{E949FF74-B171-4799-B296-50C791561D41}"/>
    <cellStyle name="Normal 2 2 4 6 8" xfId="5099" xr:uid="{936B60CE-480B-492E-B494-E803B02EA797}"/>
    <cellStyle name="Normal 2 2 4 6 8 2" xfId="14396" xr:uid="{9C8D84A7-D29E-4AF2-A394-686938E6A0F1}"/>
    <cellStyle name="Normal 2 2 4 6 9" xfId="6849" xr:uid="{BA243AF1-8DCD-4A81-B9F9-E559A354E78C}"/>
    <cellStyle name="Normal 2 2 4 6 9 2" xfId="17229" xr:uid="{8FB6BE78-4246-48EC-8844-40F41EE1961D}"/>
    <cellStyle name="Normal 2 2 4 7" xfId="750" xr:uid="{00000000-0005-0000-0000-00009A040000}"/>
    <cellStyle name="Normal 2 2 4 7 10" xfId="12560" xr:uid="{A84CC9C2-4F32-46FF-9BD2-C66250EB10AB}"/>
    <cellStyle name="Normal 2 2 4 7 2" xfId="751" xr:uid="{00000000-0005-0000-0000-00009B040000}"/>
    <cellStyle name="Normal 2 2 4 7 2 2" xfId="2901" xr:uid="{00000000-0005-0000-0000-0000FB030000}"/>
    <cellStyle name="Normal 2 2 4 7 2 2 2" xfId="6087" xr:uid="{D1672633-0CE3-4AB2-A8FB-213FF68619D0}"/>
    <cellStyle name="Normal 2 2 4 7 2 2 2 2" xfId="28557" xr:uid="{1C959889-FC8B-40DE-87FE-7ED0C4F8199F}"/>
    <cellStyle name="Normal 2 2 4 7 2 2 2 3" xfId="25908" xr:uid="{8F001275-F335-426A-9D11-0BBF99DBB86A}"/>
    <cellStyle name="Normal 2 2 4 7 2 2 2 4" xfId="15565" xr:uid="{11654B7D-CF22-487E-8E64-0975FA9828A7}"/>
    <cellStyle name="Normal 2 2 4 7 2 2 3" xfId="8018" xr:uid="{57DD36D5-239A-471A-9BDF-6CC9F7686FDD}"/>
    <cellStyle name="Normal 2 2 4 7 2 2 3 2" xfId="28022" xr:uid="{8BBA0471-8E5E-4401-9D22-993FEB5F0484}"/>
    <cellStyle name="Normal 2 2 4 7 2 2 3 3" xfId="18398" xr:uid="{3DD4EEF6-6F14-4ABE-A655-83DBE3966C3E}"/>
    <cellStyle name="Normal 2 2 4 7 2 2 4" xfId="10851" xr:uid="{99237510-E4FF-4E57-97D3-E22A69F1C28A}"/>
    <cellStyle name="Normal 2 2 4 7 2 2 4 2" xfId="21231" xr:uid="{A9BE7BEC-33A2-4079-9BCD-3155E9C924BF}"/>
    <cellStyle name="Normal 2 2 4 7 2 2 5" xfId="24190" xr:uid="{40880786-28E2-462C-9CA3-3461A9983DB4}"/>
    <cellStyle name="Normal 2 2 4 7 2 2 6" xfId="13416" xr:uid="{040DB001-46ED-4B9D-8CF8-263D3E06FB8D}"/>
    <cellStyle name="Normal 2 2 4 7 2 3" xfId="5105" xr:uid="{D98481B5-F162-4968-90DE-896C1D2C6025}"/>
    <cellStyle name="Normal 2 2 4 7 2 3 2" xfId="24034" xr:uid="{DF5802CA-525D-42F7-B9C3-76DCA748B93A}"/>
    <cellStyle name="Normal 2 2 4 7 2 3 3" xfId="27986" xr:uid="{5100A763-53F0-49D1-8206-EE3B8D33A67D}"/>
    <cellStyle name="Normal 2 2 4 7 2 3 4" xfId="14402" xr:uid="{3B12B2D5-3771-43FB-A972-AAB3FD3F98C8}"/>
    <cellStyle name="Normal 2 2 4 7 2 4" xfId="6855" xr:uid="{0549BF0E-63BE-483D-A9FB-AB3A68DEAA03}"/>
    <cellStyle name="Normal 2 2 4 7 2 4 2" xfId="27449" xr:uid="{AAD5E344-5403-489D-A80B-AF9E9410FA21}"/>
    <cellStyle name="Normal 2 2 4 7 2 4 3" xfId="27004" xr:uid="{EDE1D26F-F4E3-4F0A-BF3A-52D293CDBC9A}"/>
    <cellStyle name="Normal 2 2 4 7 2 4 4" xfId="17235" xr:uid="{FF016738-F27F-417C-9A78-EE27EFA00488}"/>
    <cellStyle name="Normal 2 2 4 7 2 5" xfId="9688" xr:uid="{32686D98-33B7-44AC-A821-CBA9D2EC8E01}"/>
    <cellStyle name="Normal 2 2 4 7 2 5 2" xfId="29395" xr:uid="{219DDE4D-DA0C-4DBC-9B95-FB5CABE03346}"/>
    <cellStyle name="Normal 2 2 4 7 2 5 3" xfId="20068" xr:uid="{8D6D179A-7B7C-4245-8DB9-466670454DA9}"/>
    <cellStyle name="Normal 2 2 4 7 2 6" xfId="24970" xr:uid="{993EE3C4-9623-472B-9DED-747B919991F0}"/>
    <cellStyle name="Normal 2 2 4 7 2 7" xfId="12718" xr:uid="{0ACD6325-E9C2-4870-A3E4-0E7A76B61CA1}"/>
    <cellStyle name="Normal 2 2 4 7 3" xfId="752" xr:uid="{00000000-0005-0000-0000-00009C040000}"/>
    <cellStyle name="Normal 2 2 4 7 3 2" xfId="5106" xr:uid="{6DFF040E-53E1-4A1F-8A2D-959BB37C925D}"/>
    <cellStyle name="Normal 2 2 4 7 3 2 2" xfId="26352" xr:uid="{84FE70B8-6F80-491C-810F-162E111B6F84}"/>
    <cellStyle name="Normal 2 2 4 7 3 2 3" xfId="27428" xr:uid="{8D815429-2118-436E-97A4-6696CCB56EBD}"/>
    <cellStyle name="Normal 2 2 4 7 3 2 4" xfId="14403" xr:uid="{46FAE356-2463-45C2-9F99-83C39A793B2C}"/>
    <cellStyle name="Normal 2 2 4 7 3 3" xfId="6856" xr:uid="{0104E5D0-EAD1-494C-8920-B169FB26914C}"/>
    <cellStyle name="Normal 2 2 4 7 3 3 2" xfId="28193" xr:uid="{3B2F3915-BA7C-4299-9E7C-AD048CB937BF}"/>
    <cellStyle name="Normal 2 2 4 7 3 3 3" xfId="27547" xr:uid="{84180369-05F0-4732-BF96-E7CD61F19DBF}"/>
    <cellStyle name="Normal 2 2 4 7 3 3 4" xfId="17236" xr:uid="{8C3EA7D5-E4C3-4EDA-B41A-C9B21AC8D6C7}"/>
    <cellStyle name="Normal 2 2 4 7 3 4" xfId="9689" xr:uid="{E81C82B7-49CF-418D-B5C5-654A059558DA}"/>
    <cellStyle name="Normal 2 2 4 7 3 4 2" xfId="29396" xr:uid="{E8F08881-EDF5-4928-807A-49C24B182F27}"/>
    <cellStyle name="Normal 2 2 4 7 3 4 3" xfId="20069" xr:uid="{4F83EB01-C14C-4467-B242-A37FE080BB95}"/>
    <cellStyle name="Normal 2 2 4 7 3 5" xfId="22737" xr:uid="{BC95FB77-84E7-4FB9-A22D-855689978816}"/>
    <cellStyle name="Normal 2 2 4 7 3 6" xfId="13160" xr:uid="{EE48FD3A-1578-401E-AB50-98362CF46FCB}"/>
    <cellStyle name="Normal 2 2 4 7 4" xfId="2326" xr:uid="{00000000-0005-0000-0000-0000F9030000}"/>
    <cellStyle name="Normal 2 2 4 7 4 2" xfId="7453" xr:uid="{8E9AB872-5246-43FE-8812-B115D7DEFFA9}"/>
    <cellStyle name="Normal 2 2 4 7 4 2 2" xfId="26379" xr:uid="{F2632576-B911-4F69-AB59-34812F4BAA8C}"/>
    <cellStyle name="Normal 2 2 4 7 4 2 3" xfId="17833" xr:uid="{A38E2EDF-F0E9-4CBD-874D-0A76FC2AD407}"/>
    <cellStyle name="Normal 2 2 4 7 4 3" xfId="10286" xr:uid="{D29B55B2-216A-4C7A-AEE1-F71C550B6FB5}"/>
    <cellStyle name="Normal 2 2 4 7 4 3 2" xfId="20666" xr:uid="{D21C6EAF-4364-4EAB-909B-E7E99C6B2204}"/>
    <cellStyle name="Normal 2 2 4 7 4 4" xfId="24484" xr:uid="{E4B9A227-3D1F-4501-A43D-61031628010D}"/>
    <cellStyle name="Normal 2 2 4 7 4 5" xfId="15000" xr:uid="{7FCD3262-D20A-4297-8866-420DDA1C7A3D}"/>
    <cellStyle name="Normal 2 2 4 7 5" xfId="3933" xr:uid="{6EC19484-4BD6-4EB8-AE32-A39D25AD16FE}"/>
    <cellStyle name="Normal 2 2 4 7 5 2" xfId="8765" xr:uid="{73754C41-612A-41E8-901E-AB6FE2BAD6E8}"/>
    <cellStyle name="Normal 2 2 4 7 5 2 2" xfId="28979" xr:uid="{5E864213-EB0E-43D1-8F38-0874B8514DC9}"/>
    <cellStyle name="Normal 2 2 4 7 5 2 3" xfId="19145" xr:uid="{0803944F-164E-4F60-86C8-BC780592A3B2}"/>
    <cellStyle name="Normal 2 2 4 7 5 3" xfId="11598" xr:uid="{4BF4557A-146A-4BA6-A272-B8239517D366}"/>
    <cellStyle name="Normal 2 2 4 7 5 3 2" xfId="21978" xr:uid="{D6CE5784-B309-46E9-A25F-6CC6D18AF4D3}"/>
    <cellStyle name="Normal 2 2 4 7 5 4" xfId="24986" xr:uid="{5C974657-1934-4805-A930-68EAF4AC1099}"/>
    <cellStyle name="Normal 2 2 4 7 5 5" xfId="16312" xr:uid="{CFD910A6-E944-44FE-8E2F-5EA777801BBF}"/>
    <cellStyle name="Normal 2 2 4 7 6" xfId="5104" xr:uid="{1932CE5B-C50B-4EFF-B7CB-A9E5A022477B}"/>
    <cellStyle name="Normal 2 2 4 7 6 2" xfId="25953" xr:uid="{CFF717FA-05AD-46D8-850B-8D2E58D40A8C}"/>
    <cellStyle name="Normal 2 2 4 7 6 3" xfId="26675" xr:uid="{E111098F-AFA7-4CCE-962C-37AF717C404E}"/>
    <cellStyle name="Normal 2 2 4 7 6 4" xfId="14401" xr:uid="{4822C81E-E503-4DF6-BFA4-3B9CB28E8070}"/>
    <cellStyle name="Normal 2 2 4 7 7" xfId="6854" xr:uid="{32ECFB42-B472-461E-8E4D-3BD3B487A936}"/>
    <cellStyle name="Normal 2 2 4 7 7 2" xfId="28249" xr:uid="{5AA28F78-518E-4557-8FBE-A496E111D902}"/>
    <cellStyle name="Normal 2 2 4 7 7 3" xfId="17234" xr:uid="{C6000307-F52C-4BEB-8329-8F3EDA3EC909}"/>
    <cellStyle name="Normal 2 2 4 7 8" xfId="9687" xr:uid="{97413759-2B48-47AD-8755-4FCAB4A43997}"/>
    <cellStyle name="Normal 2 2 4 7 8 2" xfId="20067" xr:uid="{0B0C9FF6-EA2E-49C2-9A07-C6CE92A892D8}"/>
    <cellStyle name="Normal 2 2 4 7 9" xfId="23330" xr:uid="{7DDB72A9-D38E-4403-BED6-3B8168EA25EF}"/>
    <cellStyle name="Normal 2 2 4 8" xfId="753" xr:uid="{00000000-0005-0000-0000-00009D040000}"/>
    <cellStyle name="Normal 2 2 4 8 10" xfId="12561" xr:uid="{32CA0D4E-5782-4605-83FA-ACC72F4C4BB5}"/>
    <cellStyle name="Normal 2 2 4 8 2" xfId="754" xr:uid="{00000000-0005-0000-0000-00009E040000}"/>
    <cellStyle name="Normal 2 2 4 8 2 2" xfId="2902" xr:uid="{00000000-0005-0000-0000-0000FF030000}"/>
    <cellStyle name="Normal 2 2 4 8 2 2 2" xfId="6088" xr:uid="{81B93BA7-0481-43DF-A36F-5CE48CEFE222}"/>
    <cellStyle name="Normal 2 2 4 8 2 2 2 2" xfId="28698" xr:uid="{92825357-97A2-4968-B35F-509D1BC4CA4A}"/>
    <cellStyle name="Normal 2 2 4 8 2 2 2 3" xfId="26406" xr:uid="{532AA994-CE39-44C3-B884-43433BD34ECF}"/>
    <cellStyle name="Normal 2 2 4 8 2 2 2 4" xfId="15566" xr:uid="{F62F46BC-FB1C-4F80-9C66-FB1016B78BB6}"/>
    <cellStyle name="Normal 2 2 4 8 2 2 3" xfId="8019" xr:uid="{C4477A8C-5ABF-4DE9-8D04-8E42E0273B2E}"/>
    <cellStyle name="Normal 2 2 4 8 2 2 3 2" xfId="27318" xr:uid="{5A2A4D99-7821-4384-B91B-B843AC2D5F05}"/>
    <cellStyle name="Normal 2 2 4 8 2 2 3 3" xfId="18399" xr:uid="{1AC00D83-D570-4BD7-A53C-D34C9487E60D}"/>
    <cellStyle name="Normal 2 2 4 8 2 2 4" xfId="10852" xr:uid="{69F8C10D-76FA-4BF2-806D-375BB6610C29}"/>
    <cellStyle name="Normal 2 2 4 8 2 2 4 2" xfId="21232" xr:uid="{4812ECD6-E7A3-4616-96F3-94220565C236}"/>
    <cellStyle name="Normal 2 2 4 8 2 2 5" xfId="23890" xr:uid="{D0A8F8A3-A91C-43D7-BE81-33053183A953}"/>
    <cellStyle name="Normal 2 2 4 8 2 2 6" xfId="13417" xr:uid="{AE453CB6-F32A-46A0-AF95-91789D4EACC5}"/>
    <cellStyle name="Normal 2 2 4 8 2 3" xfId="5108" xr:uid="{DB813F9E-A43F-4C2F-87C4-F8B6A7E453A0}"/>
    <cellStyle name="Normal 2 2 4 8 2 3 2" xfId="25413" xr:uid="{D93FA058-6584-4C89-85BD-BA2574BF9E41}"/>
    <cellStyle name="Normal 2 2 4 8 2 3 3" xfId="28725" xr:uid="{85FE7ED1-616F-433E-9200-FABB160D4E56}"/>
    <cellStyle name="Normal 2 2 4 8 2 3 4" xfId="14405" xr:uid="{9583504A-261F-452C-B37E-3EC77A52BE3A}"/>
    <cellStyle name="Normal 2 2 4 8 2 4" xfId="6858" xr:uid="{94890C13-01D7-42A6-8830-61704C453C5F}"/>
    <cellStyle name="Normal 2 2 4 8 2 4 2" xfId="27561" xr:uid="{718D7577-4391-44FA-92D4-A012F591A01E}"/>
    <cellStyle name="Normal 2 2 4 8 2 4 3" xfId="27911" xr:uid="{33DDC1B7-9348-4346-B1B0-344D7FE5F0FB}"/>
    <cellStyle name="Normal 2 2 4 8 2 4 4" xfId="17238" xr:uid="{6A192F55-26CB-42A8-BB47-F8AB6CE2A948}"/>
    <cellStyle name="Normal 2 2 4 8 2 5" xfId="9691" xr:uid="{162645F1-BB41-405B-B2CF-FF2F251B15CD}"/>
    <cellStyle name="Normal 2 2 4 8 2 5 2" xfId="29397" xr:uid="{4A2FDDC8-5FE2-4D91-BB6F-DD067E5803D9}"/>
    <cellStyle name="Normal 2 2 4 8 2 5 3" xfId="20071" xr:uid="{CAEC0F4D-14FE-4FD2-BFAD-BCA0517ECD87}"/>
    <cellStyle name="Normal 2 2 4 8 2 6" xfId="24470" xr:uid="{D161FA43-D894-4061-AB2A-055B1184F6CC}"/>
    <cellStyle name="Normal 2 2 4 8 2 7" xfId="12719" xr:uid="{FD9DC352-557C-433E-B437-1B8BFAAF289D}"/>
    <cellStyle name="Normal 2 2 4 8 3" xfId="755" xr:uid="{00000000-0005-0000-0000-00009F040000}"/>
    <cellStyle name="Normal 2 2 4 8 3 2" xfId="5109" xr:uid="{377D69C9-5980-4DCB-B509-CAA57B5EF02B}"/>
    <cellStyle name="Normal 2 2 4 8 3 2 2" xfId="26077" xr:uid="{95AB3D3C-9692-44B1-AF1E-6003C00932B8}"/>
    <cellStyle name="Normal 2 2 4 8 3 2 3" xfId="28146" xr:uid="{AD91A6B3-3953-4D80-A3E5-56B33553AFE7}"/>
    <cellStyle name="Normal 2 2 4 8 3 2 4" xfId="14406" xr:uid="{A64939D6-7287-473F-83B0-154E8AA00CB4}"/>
    <cellStyle name="Normal 2 2 4 8 3 3" xfId="6859" xr:uid="{C5819798-7282-4495-AAAC-B34BD4D1EC1A}"/>
    <cellStyle name="Normal 2 2 4 8 3 3 2" xfId="26200" xr:uid="{F5C1E2EA-1320-42F9-A928-DFA42DC4D993}"/>
    <cellStyle name="Normal 2 2 4 8 3 3 3" xfId="27050" xr:uid="{4CBDBB3E-B16F-4122-95DB-FB0230654273}"/>
    <cellStyle name="Normal 2 2 4 8 3 3 4" xfId="17239" xr:uid="{A9986669-67E2-4138-90B3-6B303C2C7A93}"/>
    <cellStyle name="Normal 2 2 4 8 3 4" xfId="9692" xr:uid="{89BF3469-FD50-4158-B4DE-22359512A4C9}"/>
    <cellStyle name="Normal 2 2 4 8 3 4 2" xfId="29398" xr:uid="{BC80927C-0D6B-4EBF-9C1D-CAF9BC19A970}"/>
    <cellStyle name="Normal 2 2 4 8 3 4 3" xfId="20072" xr:uid="{9A90E804-665D-4ABF-BC26-00F32193523D}"/>
    <cellStyle name="Normal 2 2 4 8 3 5" xfId="22752" xr:uid="{8E5F7FD4-D4A3-4B56-BA6F-D16D7596C1D6}"/>
    <cellStyle name="Normal 2 2 4 8 3 6" xfId="13161" xr:uid="{C96E85DF-4609-4107-9437-3CE665E8D6FB}"/>
    <cellStyle name="Normal 2 2 4 8 4" xfId="2327" xr:uid="{00000000-0005-0000-0000-0000FD030000}"/>
    <cellStyle name="Normal 2 2 4 8 4 2" xfId="7454" xr:uid="{CC01D233-5639-4770-B1B2-D7BEA0CB8A60}"/>
    <cellStyle name="Normal 2 2 4 8 4 2 2" xfId="28659" xr:uid="{9C509E5B-75A2-410B-8ACF-64CE025ECF08}"/>
    <cellStyle name="Normal 2 2 4 8 4 2 3" xfId="17834" xr:uid="{E9D564C4-3480-4820-869A-E019842F16F6}"/>
    <cellStyle name="Normal 2 2 4 8 4 3" xfId="10287" xr:uid="{FFF21E9B-8D36-4EEB-9BA8-897C39CC07D9}"/>
    <cellStyle name="Normal 2 2 4 8 4 3 2" xfId="20667" xr:uid="{3E92D07A-643F-4BF0-B8C9-2F88F38F9764}"/>
    <cellStyle name="Normal 2 2 4 8 4 4" xfId="22847" xr:uid="{CD8555F5-3FF8-4616-ABB3-C682723A45B7}"/>
    <cellStyle name="Normal 2 2 4 8 4 5" xfId="15001" xr:uid="{C3274E2A-2A7D-4E42-AB32-C9AB31EABB58}"/>
    <cellStyle name="Normal 2 2 4 8 5" xfId="3934" xr:uid="{7361772D-B82B-4655-AEBF-51CF7CC244A8}"/>
    <cellStyle name="Normal 2 2 4 8 5 2" xfId="8766" xr:uid="{1B34E587-146B-4D91-9943-0CE61867449D}"/>
    <cellStyle name="Normal 2 2 4 8 5 2 2" xfId="28980" xr:uid="{F700DE6E-3B5A-47B5-946D-75009DB66DEE}"/>
    <cellStyle name="Normal 2 2 4 8 5 2 3" xfId="19146" xr:uid="{6660985C-A164-46AD-9112-35152CED6F8B}"/>
    <cellStyle name="Normal 2 2 4 8 5 3" xfId="11599" xr:uid="{33878D3A-3CD1-4E46-BB49-6C4AF87F9BFA}"/>
    <cellStyle name="Normal 2 2 4 8 5 3 2" xfId="21979" xr:uid="{9B7005BD-4C6A-41F0-922D-4033D90161AE}"/>
    <cellStyle name="Normal 2 2 4 8 5 4" xfId="25698" xr:uid="{6F10DFCA-DA95-48F8-8245-4C0B4D79A6CC}"/>
    <cellStyle name="Normal 2 2 4 8 5 5" xfId="16313" xr:uid="{0648896E-AFE5-4D58-A04A-4BCBF2A07429}"/>
    <cellStyle name="Normal 2 2 4 8 6" xfId="5107" xr:uid="{B3B202DA-A825-4586-87CB-57A17D06604F}"/>
    <cellStyle name="Normal 2 2 4 8 6 2" xfId="27905" xr:uid="{CB558D48-4D54-4F06-9868-10E5E13B013B}"/>
    <cellStyle name="Normal 2 2 4 8 6 3" xfId="26334" xr:uid="{B8ED6CF3-EB6D-405D-8C03-E2FC62683F3B}"/>
    <cellStyle name="Normal 2 2 4 8 6 4" xfId="14404" xr:uid="{B7CF0047-6FBB-45CC-B3F0-FF59C62A227E}"/>
    <cellStyle name="Normal 2 2 4 8 7" xfId="6857" xr:uid="{6365EC70-1142-428C-B033-0EBE2A2CDFDD}"/>
    <cellStyle name="Normal 2 2 4 8 7 2" xfId="28355" xr:uid="{DB6B6716-5184-43BD-BF54-E77FEFAD1D61}"/>
    <cellStyle name="Normal 2 2 4 8 7 3" xfId="17237" xr:uid="{18307660-AD9E-4E68-9AE1-CE1582228D00}"/>
    <cellStyle name="Normal 2 2 4 8 8" xfId="9690" xr:uid="{D35338E7-E3BF-488C-9B96-0E426D4BB067}"/>
    <cellStyle name="Normal 2 2 4 8 8 2" xfId="20070" xr:uid="{E238607D-A999-410C-9B1F-8E45C7B8AB45}"/>
    <cellStyle name="Normal 2 2 4 8 9" xfId="22971" xr:uid="{470A2003-D823-4710-917B-A3E7D9677BC3}"/>
    <cellStyle name="Normal 2 2 4 9" xfId="756" xr:uid="{00000000-0005-0000-0000-0000A0040000}"/>
    <cellStyle name="Normal 2 2 4 9 10" xfId="12554" xr:uid="{E518C3B1-334A-48C5-97B6-33F18364A5D7}"/>
    <cellStyle name="Normal 2 2 4 9 2" xfId="3174" xr:uid="{00000000-0005-0000-0000-000002040000}"/>
    <cellStyle name="Normal 2 2 4 9 2 2" xfId="6232" xr:uid="{F11B47A3-29BA-4007-84ED-4D04D29243FF}"/>
    <cellStyle name="Normal 2 2 4 9 2 2 2" xfId="25471" xr:uid="{66CE10FF-534B-4058-AD42-86FF0E5150F5}"/>
    <cellStyle name="Normal 2 2 4 9 2 2 3" xfId="28553" xr:uid="{DBB1BED7-6F71-4177-A931-711059B9E7E8}"/>
    <cellStyle name="Normal 2 2 4 9 2 2 4" xfId="15801" xr:uid="{D42B7806-2D3F-478B-86CE-37D54FD41BB0}"/>
    <cellStyle name="Normal 2 2 4 9 2 3" xfId="8254" xr:uid="{DC7CC9B1-D11B-4AB3-BA19-2099136C6ABE}"/>
    <cellStyle name="Normal 2 2 4 9 2 3 2" xfId="25896" xr:uid="{0E6D1423-5BA7-497A-8427-0234468C11A4}"/>
    <cellStyle name="Normal 2 2 4 9 2 3 3" xfId="28877" xr:uid="{25103BBB-BA6D-4BC5-BCA9-573FB85F1229}"/>
    <cellStyle name="Normal 2 2 4 9 2 3 4" xfId="18634" xr:uid="{01BB0F42-6E7C-4EA8-843A-4DDBDEBD024A}"/>
    <cellStyle name="Normal 2 2 4 9 2 4" xfId="11087" xr:uid="{F8267ABE-FEC8-4907-861C-0E80C19C9250}"/>
    <cellStyle name="Normal 2 2 4 9 2 4 2" xfId="29477" xr:uid="{BFCF8B5F-2897-4238-9AA0-E4349DC440F1}"/>
    <cellStyle name="Normal 2 2 4 9 2 4 3" xfId="21467" xr:uid="{02DCB4AC-7C5C-4862-B4C6-2137C1902CAA}"/>
    <cellStyle name="Normal 2 2 4 9 2 5" xfId="22657" xr:uid="{297B4BD9-F56E-4583-A2FD-50AFFB11EFA4}"/>
    <cellStyle name="Normal 2 2 4 9 2 6" xfId="13714" xr:uid="{B3BA8438-2044-4664-9A77-ACFEBD73A3F1}"/>
    <cellStyle name="Normal 2 2 4 9 3" xfId="2719" xr:uid="{00000000-0005-0000-0000-000003040000}"/>
    <cellStyle name="Normal 2 2 4 9 3 2" xfId="5937" xr:uid="{DCDB52EA-7D99-46B2-B6AE-5B437DAEB77B}"/>
    <cellStyle name="Normal 2 2 4 9 3 2 2" xfId="28106" xr:uid="{18B84544-6330-406A-9B39-C37BAFA32D7D}"/>
    <cellStyle name="Normal 2 2 4 9 3 2 3" xfId="15390" xr:uid="{CF49331E-440E-4490-90AB-A18BEE1A3F78}"/>
    <cellStyle name="Normal 2 2 4 9 3 3" xfId="7843" xr:uid="{89E2FCC4-2FE5-4D3E-BC74-3FFCADC4B390}"/>
    <cellStyle name="Normal 2 2 4 9 3 3 2" xfId="18223" xr:uid="{0F3B74CA-F6A3-4C5E-9CB6-891631FCF951}"/>
    <cellStyle name="Normal 2 2 4 9 3 4" xfId="10676" xr:uid="{2240138A-8FBC-407C-ACF6-161590020600}"/>
    <cellStyle name="Normal 2 2 4 9 3 4 2" xfId="21056" xr:uid="{8ADC96C3-7F78-4A33-9374-D7B3B595A145}"/>
    <cellStyle name="Normal 2 2 4 9 3 5" xfId="25043" xr:uid="{30CE1CF7-3C44-4686-BDEA-A21661A9C3B7}"/>
    <cellStyle name="Normal 2 2 4 9 3 6" xfId="13148" xr:uid="{D78EDF1A-DC7E-48C9-AD0D-51AF5DA0C825}"/>
    <cellStyle name="Normal 2 2 4 9 4" xfId="2320" xr:uid="{00000000-0005-0000-0000-000001040000}"/>
    <cellStyle name="Normal 2 2 4 9 4 2" xfId="7447" xr:uid="{DD4C7D60-C1DB-4967-8A65-349B90B70183}"/>
    <cellStyle name="Normal 2 2 4 9 4 2 2" xfId="27681" xr:uid="{BF95B59C-2FB6-46F3-A249-F7A7EA766CAD}"/>
    <cellStyle name="Normal 2 2 4 9 4 2 3" xfId="17827" xr:uid="{EA3B48B4-99CB-47C7-BCA9-8CBD23268FE3}"/>
    <cellStyle name="Normal 2 2 4 9 4 3" xfId="10280" xr:uid="{1E96EA61-B737-40BF-BB3A-0DAEBF1F2C4D}"/>
    <cellStyle name="Normal 2 2 4 9 4 3 2" xfId="20660" xr:uid="{A6CD76C1-9D07-48C6-82E7-648741BFD668}"/>
    <cellStyle name="Normal 2 2 4 9 4 4" xfId="24887" xr:uid="{098D1425-3CDB-455F-A7CF-0202B9002F5C}"/>
    <cellStyle name="Normal 2 2 4 9 4 5" xfId="14994" xr:uid="{3FEC1276-0941-4814-BF81-AFC85F833821}"/>
    <cellStyle name="Normal 2 2 4 9 5" xfId="3839" xr:uid="{FFAC9B94-1C5B-429C-930C-E2E585B1E0C7}"/>
    <cellStyle name="Normal 2 2 4 9 5 2" xfId="8672" xr:uid="{56E4464B-8F43-4B7D-8495-D607D67A37A2}"/>
    <cellStyle name="Normal 2 2 4 9 5 2 2" xfId="19052" xr:uid="{80297E9C-B5A8-4096-90AD-E8825B091F10}"/>
    <cellStyle name="Normal 2 2 4 9 5 3" xfId="11505" xr:uid="{0FFD07DC-23BD-4249-B430-4FB1819A4BA3}"/>
    <cellStyle name="Normal 2 2 4 9 5 3 2" xfId="21885" xr:uid="{AC30304B-BE7E-4073-8F56-A5C3B71E510B}"/>
    <cellStyle name="Normal 2 2 4 9 5 4" xfId="28312" xr:uid="{0D037300-E5B8-434B-ADD3-5F09B3B49EBD}"/>
    <cellStyle name="Normal 2 2 4 9 5 5" xfId="16219" xr:uid="{B9BF5F2A-5EBB-44AF-A014-E34A439D5D92}"/>
    <cellStyle name="Normal 2 2 4 9 6" xfId="5110" xr:uid="{CDDD6C3D-CFBD-4AA7-A2A2-9913B4CEFDCC}"/>
    <cellStyle name="Normal 2 2 4 9 6 2" xfId="14407" xr:uid="{DAFBCF16-D0E3-424B-91D9-29AC84747C6C}"/>
    <cellStyle name="Normal 2 2 4 9 7" xfId="6860" xr:uid="{DBB49B0A-FB5F-4C51-80E3-08D7AEFC86E0}"/>
    <cellStyle name="Normal 2 2 4 9 7 2" xfId="17240" xr:uid="{38E01FB3-314A-4711-878B-E8567CF9DD09}"/>
    <cellStyle name="Normal 2 2 4 9 8" xfId="9693" xr:uid="{8F138781-26C2-47FC-828D-1FE9F015B37B}"/>
    <cellStyle name="Normal 2 2 4 9 8 2" xfId="20073" xr:uid="{A056445A-F138-42C2-995F-D975FAEFB282}"/>
    <cellStyle name="Normal 2 2 4 9 9" xfId="24854" xr:uid="{2E7C2F10-E7A5-4885-9DB5-EAF1D3CF4268}"/>
    <cellStyle name="Normal 2 2 5" xfId="757" xr:uid="{00000000-0005-0000-0000-0000A1040000}"/>
    <cellStyle name="Normal 2 2 5 10" xfId="5111" xr:uid="{CCECF284-14D1-41BD-A4F2-B21FA652AD07}"/>
    <cellStyle name="Normal 2 2 5 10 2" xfId="14408" xr:uid="{0D9E3353-2026-42E8-8E37-37AB3D376827}"/>
    <cellStyle name="Normal 2 2 5 11" xfId="6861" xr:uid="{AF9CC1EF-81A4-4414-BD8B-98D593304241}"/>
    <cellStyle name="Normal 2 2 5 11 2" xfId="17241" xr:uid="{50A895FB-7C5C-42AC-A530-6CE0651CEF88}"/>
    <cellStyle name="Normal 2 2 5 12" xfId="9694" xr:uid="{4C9D5DC4-3632-44D9-B759-AD41F0A1DFF4}"/>
    <cellStyle name="Normal 2 2 5 12 2" xfId="20074" xr:uid="{802EA5F1-5903-49D8-A4F3-894B0E83EE8B}"/>
    <cellStyle name="Normal 2 2 5 13" xfId="24581" xr:uid="{3168C4C5-4703-4372-BCB8-F31F4D4EF815}"/>
    <cellStyle name="Normal 2 2 5 14" xfId="12408" xr:uid="{B4FBA886-21B4-43EA-AFA5-F43F1DC89EB6}"/>
    <cellStyle name="Normal 2 2 5 2" xfId="758" xr:uid="{00000000-0005-0000-0000-0000A2040000}"/>
    <cellStyle name="Normal 2 2 5 2 10" xfId="6862" xr:uid="{8733B662-EA52-4ED5-90DB-9D2D09607590}"/>
    <cellStyle name="Normal 2 2 5 2 10 2" xfId="17242" xr:uid="{5EB252E4-C8A2-430F-8E14-70FF295AB9E8}"/>
    <cellStyle name="Normal 2 2 5 2 11" xfId="9695" xr:uid="{D3D6C01F-0E27-4EA5-89EB-B9E46088A3A1}"/>
    <cellStyle name="Normal 2 2 5 2 11 2" xfId="20075" xr:uid="{9066755D-AE40-4F1D-8E8D-D54DC228B706}"/>
    <cellStyle name="Normal 2 2 5 2 12" xfId="23681" xr:uid="{F921DEE3-B3C4-42BD-AD2F-47E9E6C51284}"/>
    <cellStyle name="Normal 2 2 5 2 13" xfId="12468" xr:uid="{7D13A686-8244-45D0-9961-3AED61D5F178}"/>
    <cellStyle name="Normal 2 2 5 2 2" xfId="759" xr:uid="{00000000-0005-0000-0000-0000A3040000}"/>
    <cellStyle name="Normal 2 2 5 2 2 10" xfId="9696" xr:uid="{4FA6C0C9-382C-43F6-9E7D-1507D2860F3A}"/>
    <cellStyle name="Normal 2 2 5 2 2 10 2" xfId="20076" xr:uid="{57A9011A-7790-414D-B768-B14EDCD469F7}"/>
    <cellStyle name="Normal 2 2 5 2 2 11" xfId="25289" xr:uid="{B3D9838B-C878-4BB8-8620-A2485B1D3ADD}"/>
    <cellStyle name="Normal 2 2 5 2 2 12" xfId="12563" xr:uid="{E62547C6-F14F-4E3B-968D-CBDC3AD4582E}"/>
    <cellStyle name="Normal 2 2 5 2 2 2" xfId="2730" xr:uid="{00000000-0005-0000-0000-000007040000}"/>
    <cellStyle name="Normal 2 2 5 2 2 2 2" xfId="3176" xr:uid="{00000000-0005-0000-0000-000008040000}"/>
    <cellStyle name="Normal 2 2 5 2 2 2 2 2" xfId="6234" xr:uid="{6C7EA008-DE5E-4CE5-8503-228F9FA94F3B}"/>
    <cellStyle name="Normal 2 2 5 2 2 2 2 2 2" xfId="26821" xr:uid="{E5236E6A-9039-4FE6-A4C3-ACE9611C49A7}"/>
    <cellStyle name="Normal 2 2 5 2 2 2 2 2 3" xfId="28686" xr:uid="{03302CF9-F315-4B2F-8E5C-4E48AD813A6C}"/>
    <cellStyle name="Normal 2 2 5 2 2 2 2 2 4" xfId="15803" xr:uid="{416905B0-8C34-4EAF-B2EE-83FB9633C06C}"/>
    <cellStyle name="Normal 2 2 5 2 2 2 2 3" xfId="8256" xr:uid="{E73053D0-DAB2-4621-8B69-8DD246C60620}"/>
    <cellStyle name="Normal 2 2 5 2 2 2 2 3 2" xfId="28878" xr:uid="{1ED4BFE3-FE82-4BDE-ACD6-1011F9A362EE}"/>
    <cellStyle name="Normal 2 2 5 2 2 2 2 3 3" xfId="18636" xr:uid="{EAC47606-B6CF-468A-A0B3-0B86DB72B3A4}"/>
    <cellStyle name="Normal 2 2 5 2 2 2 2 4" xfId="11089" xr:uid="{1B5921B0-042E-4BDB-A622-B64673E90D06}"/>
    <cellStyle name="Normal 2 2 5 2 2 2 2 4 2" xfId="21469" xr:uid="{BE9D713F-9234-4834-B38E-9DA48C0B1DD5}"/>
    <cellStyle name="Normal 2 2 5 2 2 2 2 5" xfId="24952" xr:uid="{DE9DE425-78CF-4FC1-AAED-4D4D739717D4}"/>
    <cellStyle name="Normal 2 2 5 2 2 2 2 6" xfId="13716" xr:uid="{473BE161-38AF-432F-8D97-A2AA2458A135}"/>
    <cellStyle name="Normal 2 2 5 2 2 2 3" xfId="4295" xr:uid="{B540126C-CBF3-438D-A163-D41348C34181}"/>
    <cellStyle name="Normal 2 2 5 2 2 2 3 2" xfId="9067" xr:uid="{097A9ECB-B1E7-4CAA-B99E-24633FBBF15E}"/>
    <cellStyle name="Normal 2 2 5 2 2 2 3 2 2" xfId="29110" xr:uid="{0E6D8B8B-E350-4037-A369-8C87D3BF7257}"/>
    <cellStyle name="Normal 2 2 5 2 2 2 3 2 3" xfId="19447" xr:uid="{09BAB93A-CF6E-4525-B161-0966E8B021AD}"/>
    <cellStyle name="Normal 2 2 5 2 2 2 3 3" xfId="11900" xr:uid="{722736AD-AB6E-4426-895F-29E7FBD1BDE2}"/>
    <cellStyle name="Normal 2 2 5 2 2 2 3 3 2" xfId="22280" xr:uid="{FAE00ADA-14AF-4963-8C68-F41B80685E82}"/>
    <cellStyle name="Normal 2 2 5 2 2 2 3 4" xfId="25486" xr:uid="{5EE46B0A-EC95-4442-9320-B0A68B5E9303}"/>
    <cellStyle name="Normal 2 2 5 2 2 2 3 5" xfId="16614" xr:uid="{8B60813B-16E3-44F0-9CE2-C44668E98EF0}"/>
    <cellStyle name="Normal 2 2 5 2 2 2 4" xfId="5948" xr:uid="{C3820229-FF72-433D-A0F7-E522322D9E73}"/>
    <cellStyle name="Normal 2 2 5 2 2 2 4 2" xfId="28214" xr:uid="{5C474A1A-0888-4F3F-9585-5D2B42AC5D88}"/>
    <cellStyle name="Normal 2 2 5 2 2 2 4 3" xfId="15401" xr:uid="{B27D4E90-C4DE-4AD3-905D-D5E865380096}"/>
    <cellStyle name="Normal 2 2 5 2 2 2 5" xfId="7854" xr:uid="{C7407326-E5BA-4D95-A4A5-F6DEF9D6133F}"/>
    <cellStyle name="Normal 2 2 5 2 2 2 5 2" xfId="18234" xr:uid="{C5529907-18E8-41F3-A2C9-7638948473D8}"/>
    <cellStyle name="Normal 2 2 5 2 2 2 6" xfId="10687" xr:uid="{238BFC77-4777-4A6A-9924-44C3C272C76A}"/>
    <cellStyle name="Normal 2 2 5 2 2 2 6 2" xfId="21067" xr:uid="{50CA46B1-4DF1-4410-A5D1-5FB3B1C07921}"/>
    <cellStyle name="Normal 2 2 5 2 2 2 7" xfId="23325" xr:uid="{FF8025E8-9FFF-439A-A830-11468EAB3B7A}"/>
    <cellStyle name="Normal 2 2 5 2 2 2 8" xfId="13164" xr:uid="{07BEF1A2-CBC1-4DD8-9A8D-F344C2B7F648}"/>
    <cellStyle name="Normal 2 2 5 2 2 3" xfId="3177" xr:uid="{00000000-0005-0000-0000-000009040000}"/>
    <cellStyle name="Normal 2 2 5 2 2 3 2" xfId="4464" xr:uid="{4CEFD531-6DC8-4933-A08C-FCC744DA5A7D}"/>
    <cellStyle name="Normal 2 2 5 2 2 3 2 2" xfId="9236" xr:uid="{D26C2B8C-A4B5-4B88-9F76-EDAFB6399D4B}"/>
    <cellStyle name="Normal 2 2 5 2 2 3 2 2 2" xfId="29227" xr:uid="{1699C1AA-992C-41F0-94E6-8A2847D9090B}"/>
    <cellStyle name="Normal 2 2 5 2 2 3 2 2 3" xfId="19616" xr:uid="{7A872625-E9BC-4B6B-A66A-768F15486530}"/>
    <cellStyle name="Normal 2 2 5 2 2 3 2 3" xfId="12069" xr:uid="{5B92F177-2D5A-4909-89B3-1C73C0386018}"/>
    <cellStyle name="Normal 2 2 5 2 2 3 2 3 2" xfId="22449" xr:uid="{B8DD0900-B2FD-4D9F-9C96-16C4454F04D0}"/>
    <cellStyle name="Normal 2 2 5 2 2 3 2 4" xfId="27759" xr:uid="{617BC2D3-3736-402C-A14E-BD8CBD267028}"/>
    <cellStyle name="Normal 2 2 5 2 2 3 2 5" xfId="16783" xr:uid="{730C0D24-B54F-46CD-A538-34245F353A95}"/>
    <cellStyle name="Normal 2 2 5 2 2 3 3" xfId="6235" xr:uid="{4AB8D882-A60E-4EB6-8AB6-7631DB8C0179}"/>
    <cellStyle name="Normal 2 2 5 2 2 3 3 2" xfId="27411" xr:uid="{980A3846-D16D-49B0-9460-EEEF04713EB5}"/>
    <cellStyle name="Normal 2 2 5 2 2 3 3 3" xfId="15804" xr:uid="{53818701-DBE8-4EBA-9F51-9F10AAAA5B50}"/>
    <cellStyle name="Normal 2 2 5 2 2 3 4" xfId="8257" xr:uid="{9FE62E0B-3EB9-4966-B5FF-89E32C42A46D}"/>
    <cellStyle name="Normal 2 2 5 2 2 3 4 2" xfId="18637" xr:uid="{8D0FD7B3-3FF0-4ABC-A03E-32CB9E2E3B29}"/>
    <cellStyle name="Normal 2 2 5 2 2 3 5" xfId="11090" xr:uid="{F5CF5724-7237-41E2-8A18-2E5F0F7CC5A2}"/>
    <cellStyle name="Normal 2 2 5 2 2 3 5 2" xfId="21470" xr:uid="{A6498B79-8411-461D-BCA2-11E829EA01DB}"/>
    <cellStyle name="Normal 2 2 5 2 2 3 6" xfId="25511" xr:uid="{5CE8895A-DF4B-402B-AFFE-D89B3D3DAB51}"/>
    <cellStyle name="Normal 2 2 5 2 2 3 7" xfId="13717" xr:uid="{FD766A7C-592C-47E0-BB04-00C6FFDE6298}"/>
    <cellStyle name="Normal 2 2 5 2 2 4" xfId="3175" xr:uid="{00000000-0005-0000-0000-00000A040000}"/>
    <cellStyle name="Normal 2 2 5 2 2 4 2" xfId="6233" xr:uid="{A7711E8B-4397-4BDF-AD2A-074ECE53391E}"/>
    <cellStyle name="Normal 2 2 5 2 2 4 2 2" xfId="28369" xr:uid="{29D270F5-A310-4F02-BDC3-4B9E04FD2489}"/>
    <cellStyle name="Normal 2 2 5 2 2 4 2 3" xfId="15802" xr:uid="{6E468B09-BEE9-40FD-A309-ADB821F82D1E}"/>
    <cellStyle name="Normal 2 2 5 2 2 4 3" xfId="8255" xr:uid="{251BCB6C-9C74-41F5-9B6B-3F6CAFBD93CF}"/>
    <cellStyle name="Normal 2 2 5 2 2 4 3 2" xfId="18635" xr:uid="{EF5D7492-E9DB-416E-A9DB-13FBFE58DFD6}"/>
    <cellStyle name="Normal 2 2 5 2 2 4 4" xfId="11088" xr:uid="{90EA8961-543F-4FB0-86DB-C3E86DA6626D}"/>
    <cellStyle name="Normal 2 2 5 2 2 4 4 2" xfId="21468" xr:uid="{9C0A8CDF-9C8B-41ED-A24F-4B4944E816AD}"/>
    <cellStyle name="Normal 2 2 5 2 2 4 5" xfId="25022" xr:uid="{4366B986-B845-4B6F-B510-64348E684793}"/>
    <cellStyle name="Normal 2 2 5 2 2 4 6" xfId="13715" xr:uid="{D3A59B73-7E2C-41A9-9415-9871974961BE}"/>
    <cellStyle name="Normal 2 2 5 2 2 5" xfId="2644" xr:uid="{00000000-0005-0000-0000-00000B040000}"/>
    <cellStyle name="Normal 2 2 5 2 2 5 2" xfId="5906" xr:uid="{8CFF2044-928E-480E-AD2D-F6E9AAAC0731}"/>
    <cellStyle name="Normal 2 2 5 2 2 5 2 2" xfId="28421" xr:uid="{1FD9D166-1B25-4F69-A805-625EE389A4BE}"/>
    <cellStyle name="Normal 2 2 5 2 2 5 2 3" xfId="15316" xr:uid="{18A76B74-A7D1-40B9-A7B0-E65FCB9E6200}"/>
    <cellStyle name="Normal 2 2 5 2 2 5 3" xfId="7769" xr:uid="{561B5177-5DB6-4A3B-825E-85C2A34917B5}"/>
    <cellStyle name="Normal 2 2 5 2 2 5 3 2" xfId="18149" xr:uid="{E1FBEE2C-F155-4914-BF20-642C45CD70E3}"/>
    <cellStyle name="Normal 2 2 5 2 2 5 4" xfId="10602" xr:uid="{F233F524-3D64-40B5-8F41-A03DCDCE408F}"/>
    <cellStyle name="Normal 2 2 5 2 2 5 4 2" xfId="20982" xr:uid="{31ACCF3E-F9A7-4066-89C7-55F5DE1A6DB4}"/>
    <cellStyle name="Normal 2 2 5 2 2 5 5" xfId="22783" xr:uid="{33145012-9A5C-4EC4-9195-06EAD766F625}"/>
    <cellStyle name="Normal 2 2 5 2 2 5 6" xfId="13033" xr:uid="{E4C07432-1FF4-4055-8D47-7BD5967CA77A}"/>
    <cellStyle name="Normal 2 2 5 2 2 6" xfId="2329" xr:uid="{00000000-0005-0000-0000-000006040000}"/>
    <cellStyle name="Normal 2 2 5 2 2 6 2" xfId="7456" xr:uid="{1D69DBE1-204C-4ECF-84F8-39E0D5C657C3}"/>
    <cellStyle name="Normal 2 2 5 2 2 6 2 2" xfId="17836" xr:uid="{B10D6174-85EF-4414-BBAB-3803E0FD227F}"/>
    <cellStyle name="Normal 2 2 5 2 2 6 3" xfId="10289" xr:uid="{A108CD46-B7BB-4A78-B200-90B98197F584}"/>
    <cellStyle name="Normal 2 2 5 2 2 6 3 2" xfId="20669" xr:uid="{3F335AC8-F248-40E3-B2E6-D5C7CB22C033}"/>
    <cellStyle name="Normal 2 2 5 2 2 6 4" xfId="24774" xr:uid="{ECEC4359-259E-46B9-9A69-007C76C810F6}"/>
    <cellStyle name="Normal 2 2 5 2 2 6 5" xfId="15003" xr:uid="{D26EB9C9-A5A5-477D-8DE0-CA9F13FAE740}"/>
    <cellStyle name="Normal 2 2 5 2 2 7" xfId="3844" xr:uid="{48B02B64-95AB-4344-A2CD-3FB4916A7BE5}"/>
    <cellStyle name="Normal 2 2 5 2 2 7 2" xfId="8677" xr:uid="{94182FF3-87BC-4970-866E-CF8CF44C640C}"/>
    <cellStyle name="Normal 2 2 5 2 2 7 2 2" xfId="19057" xr:uid="{3447AB07-9FBF-4ACC-9111-10A4D5F70B07}"/>
    <cellStyle name="Normal 2 2 5 2 2 7 3" xfId="11510" xr:uid="{09255C7F-7217-4B9F-835A-88A43471D589}"/>
    <cellStyle name="Normal 2 2 5 2 2 7 3 2" xfId="21890" xr:uid="{86631AE6-C195-44A2-8A24-1D1C23EBD51B}"/>
    <cellStyle name="Normal 2 2 5 2 2 7 4" xfId="16224" xr:uid="{49214307-4659-45B4-9EC9-267B3CE81593}"/>
    <cellStyle name="Normal 2 2 5 2 2 8" xfId="5113" xr:uid="{F208FDEE-D072-4013-8D23-5A573C8E96F9}"/>
    <cellStyle name="Normal 2 2 5 2 2 8 2" xfId="14410" xr:uid="{CE95EE3B-CB93-4FA1-937B-6ADAF05098A8}"/>
    <cellStyle name="Normal 2 2 5 2 2 9" xfId="6863" xr:uid="{7C961A93-00CF-4A06-9F89-0EF6C6954FC2}"/>
    <cellStyle name="Normal 2 2 5 2 2 9 2" xfId="17243" xr:uid="{061F0C92-2E17-4F32-9B76-AEC8DE8D16F6}"/>
    <cellStyle name="Normal 2 2 5 2 3" xfId="760" xr:uid="{00000000-0005-0000-0000-0000A4040000}"/>
    <cellStyle name="Normal 2 2 5 2 3 2" xfId="3178" xr:uid="{00000000-0005-0000-0000-00000D040000}"/>
    <cellStyle name="Normal 2 2 5 2 3 2 2" xfId="6236" xr:uid="{7671342D-DC81-4A3A-9A80-C9C93765E2A0}"/>
    <cellStyle name="Normal 2 2 5 2 3 2 2 2" xfId="28011" xr:uid="{836D8BCC-1643-4830-907A-7862E2C668B2}"/>
    <cellStyle name="Normal 2 2 5 2 3 2 2 3" xfId="26479" xr:uid="{F100F1D5-5B19-4463-88C4-B74EA0143188}"/>
    <cellStyle name="Normal 2 2 5 2 3 2 2 4" xfId="15805" xr:uid="{9A7420C0-E4AA-44DA-ADF1-7DE9403863C6}"/>
    <cellStyle name="Normal 2 2 5 2 3 2 3" xfId="8258" xr:uid="{62D90871-03EE-4C54-BC46-D5729DAE5598}"/>
    <cellStyle name="Normal 2 2 5 2 3 2 3 2" xfId="28879" xr:uid="{4DED0B6B-9FA7-428E-96F0-9B44709F3832}"/>
    <cellStyle name="Normal 2 2 5 2 3 2 3 3" xfId="18638" xr:uid="{8C043991-1422-48FE-8C4B-2DCA36E78D10}"/>
    <cellStyle name="Normal 2 2 5 2 3 2 4" xfId="11091" xr:uid="{7D7E4BE2-BBAA-4F30-B227-2DDFF530C835}"/>
    <cellStyle name="Normal 2 2 5 2 3 2 4 2" xfId="21471" xr:uid="{23A50764-7713-42B7-AEC4-7FBE9A4435EF}"/>
    <cellStyle name="Normal 2 2 5 2 3 2 5" xfId="24220" xr:uid="{E0AD114A-9F8E-40D5-A71A-77D28069D632}"/>
    <cellStyle name="Normal 2 2 5 2 3 2 6" xfId="13718" xr:uid="{E40BF5E5-F5FD-45EC-8EB9-E0C8C8215B51}"/>
    <cellStyle name="Normal 2 2 5 2 3 3" xfId="2729" xr:uid="{00000000-0005-0000-0000-00000E040000}"/>
    <cellStyle name="Normal 2 2 5 2 3 3 2" xfId="5947" xr:uid="{15D59BA5-CC2A-4E70-AD10-18DA53AE4161}"/>
    <cellStyle name="Normal 2 2 5 2 3 3 2 2" xfId="27792" xr:uid="{6C2AB6CC-99C9-4393-8A7D-2EDFD118096E}"/>
    <cellStyle name="Normal 2 2 5 2 3 3 2 3" xfId="15400" xr:uid="{045343DE-B0AD-4CB1-BF9A-5B9964515EE2}"/>
    <cellStyle name="Normal 2 2 5 2 3 3 3" xfId="7853" xr:uid="{772F91EC-9462-49A4-B389-FC5D9799408F}"/>
    <cellStyle name="Normal 2 2 5 2 3 3 3 2" xfId="18233" xr:uid="{0A418F78-E7EF-4788-BE47-6DD79556DB4F}"/>
    <cellStyle name="Normal 2 2 5 2 3 3 4" xfId="10686" xr:uid="{8E7377C0-6698-4826-BE3B-764718F6B425}"/>
    <cellStyle name="Normal 2 2 5 2 3 3 4 2" xfId="21066" xr:uid="{25B5D6BC-7AB1-4973-AC78-A67966B40E4C}"/>
    <cellStyle name="Normal 2 2 5 2 3 3 5" xfId="24652" xr:uid="{B06FAF1E-9418-4804-B577-50DC3162DCA1}"/>
    <cellStyle name="Normal 2 2 5 2 3 3 6" xfId="13163" xr:uid="{83653CA8-1C2D-40A3-92EC-1414155DCA11}"/>
    <cellStyle name="Normal 2 2 5 2 3 4" xfId="4163" xr:uid="{37F35E24-F25E-40F3-842E-05A5F5C821FF}"/>
    <cellStyle name="Normal 2 2 5 2 3 4 2" xfId="8935" xr:uid="{EE852AE6-BD3A-4388-979F-311F52C1B4F2}"/>
    <cellStyle name="Normal 2 2 5 2 3 4 2 2" xfId="29032" xr:uid="{09CF3D11-8BF7-4B74-86F0-175816DB2EB9}"/>
    <cellStyle name="Normal 2 2 5 2 3 4 2 3" xfId="19315" xr:uid="{61E1501E-80F9-43E8-90FB-EA5769F2F1A4}"/>
    <cellStyle name="Normal 2 2 5 2 3 4 3" xfId="11768" xr:uid="{645FA318-7E0B-4F97-B2B1-32A0D8564636}"/>
    <cellStyle name="Normal 2 2 5 2 3 4 3 2" xfId="22148" xr:uid="{01D11F82-CED9-4AE0-B555-D8C20066FC17}"/>
    <cellStyle name="Normal 2 2 5 2 3 4 4" xfId="23468" xr:uid="{0868E0E5-911A-40EB-80C8-8DFA30F6D1FE}"/>
    <cellStyle name="Normal 2 2 5 2 3 4 5" xfId="16482" xr:uid="{F8318EE4-F355-4469-A883-5CB5947B91E9}"/>
    <cellStyle name="Normal 2 2 5 2 3 5" xfId="5114" xr:uid="{0C8D7411-411D-41FE-AAD0-B2ED35D09B1B}"/>
    <cellStyle name="Normal 2 2 5 2 3 5 2" xfId="26314" xr:uid="{96BE5A80-2062-4778-88EA-486BBD1F3EA1}"/>
    <cellStyle name="Normal 2 2 5 2 3 5 3" xfId="14411" xr:uid="{2955E46F-4E4A-4AC8-8F0C-475FE29DF94B}"/>
    <cellStyle name="Normal 2 2 5 2 3 6" xfId="6864" xr:uid="{6BED6A0B-5C0A-47D5-93B7-CD5500CA60D4}"/>
    <cellStyle name="Normal 2 2 5 2 3 6 2" xfId="17244" xr:uid="{7DFF01D4-2C2B-4392-B67C-994F7FA3BE53}"/>
    <cellStyle name="Normal 2 2 5 2 3 7" xfId="9697" xr:uid="{52B0BC81-04F4-4B33-9979-ACDD4B8EB1D7}"/>
    <cellStyle name="Normal 2 2 5 2 3 7 2" xfId="20077" xr:uid="{804EB2CB-F995-411C-A8F4-63A50BC1B1A7}"/>
    <cellStyle name="Normal 2 2 5 2 3 8" xfId="24650" xr:uid="{70536A9A-7AC4-45C8-A6EB-22FA6F4C27D7}"/>
    <cellStyle name="Normal 2 2 5 2 3 9" xfId="12721" xr:uid="{41AC3D4C-B08B-4878-83C5-E040CF37AAA5}"/>
    <cellStyle name="Normal 2 2 5 2 4" xfId="3179" xr:uid="{00000000-0005-0000-0000-00000F040000}"/>
    <cellStyle name="Normal 2 2 5 2 4 2" xfId="4465" xr:uid="{C9E20F56-6F54-4390-8DD2-BD82F443448C}"/>
    <cellStyle name="Normal 2 2 5 2 4 2 2" xfId="9237" xr:uid="{035F2F7C-A2D9-4621-981B-9ED88B058A01}"/>
    <cellStyle name="Normal 2 2 5 2 4 2 2 2" xfId="29228" xr:uid="{107E6348-4C31-4C67-816C-E500DEB082EB}"/>
    <cellStyle name="Normal 2 2 5 2 4 2 2 3" xfId="19617" xr:uid="{5B0EC37C-C6A7-4038-B3E1-16AFA0F7A6D1}"/>
    <cellStyle name="Normal 2 2 5 2 4 2 3" xfId="12070" xr:uid="{AD1B2371-1AA9-485E-A275-3F371D70EB60}"/>
    <cellStyle name="Normal 2 2 5 2 4 2 3 2" xfId="22450" xr:uid="{D7A3B5AF-C478-480D-A941-A413733C6753}"/>
    <cellStyle name="Normal 2 2 5 2 4 2 4" xfId="23710" xr:uid="{DCADD72E-4C18-4FE0-BAF5-2D39FBD7A790}"/>
    <cellStyle name="Normal 2 2 5 2 4 2 5" xfId="16784" xr:uid="{2A9033E2-A0E7-4539-806B-2994D8C6B181}"/>
    <cellStyle name="Normal 2 2 5 2 4 3" xfId="6237" xr:uid="{B330333B-27B6-4FAC-8385-CEABC3B157EE}"/>
    <cellStyle name="Normal 2 2 5 2 4 3 2" xfId="26264" xr:uid="{0A0059EA-94E6-4777-9D1E-1CACCCD0996F}"/>
    <cellStyle name="Normal 2 2 5 2 4 3 3" xfId="15806" xr:uid="{31EC71FE-4301-4F53-9405-74A63B9BAF02}"/>
    <cellStyle name="Normal 2 2 5 2 4 4" xfId="8259" xr:uid="{BBE116D6-323F-4AE9-8026-4AC193136700}"/>
    <cellStyle name="Normal 2 2 5 2 4 4 2" xfId="18639" xr:uid="{466EF179-8029-4E30-A575-2104EAFAAAC3}"/>
    <cellStyle name="Normal 2 2 5 2 4 5" xfId="11092" xr:uid="{7C8729C1-B9B4-4171-A2BC-F29947856249}"/>
    <cellStyle name="Normal 2 2 5 2 4 5 2" xfId="21472" xr:uid="{08C40333-5364-4DF0-A9EC-B7A5FCF83B50}"/>
    <cellStyle name="Normal 2 2 5 2 4 6" xfId="24180" xr:uid="{095A202C-2D37-4AD8-A263-3823CC9E4FDD}"/>
    <cellStyle name="Normal 2 2 5 2 4 7" xfId="13719" xr:uid="{7496F5B8-7BE8-4F30-9C2E-499BF2B6BBA6}"/>
    <cellStyle name="Normal 2 2 5 2 5" xfId="2904" xr:uid="{00000000-0005-0000-0000-000010040000}"/>
    <cellStyle name="Normal 2 2 5 2 5 2" xfId="6090" xr:uid="{B6894EBA-D4F9-4999-BA38-F8BC05D7F206}"/>
    <cellStyle name="Normal 2 2 5 2 5 2 2" xfId="27396" xr:uid="{3A1071B8-28F1-4251-B58F-A26EEB6B85D3}"/>
    <cellStyle name="Normal 2 2 5 2 5 2 3" xfId="28217" xr:uid="{34441506-560F-4171-BBE8-0AAA5D1ECF18}"/>
    <cellStyle name="Normal 2 2 5 2 5 2 4" xfId="15568" xr:uid="{62CA858A-BF27-4401-A068-5C1DD0D56A8C}"/>
    <cellStyle name="Normal 2 2 5 2 5 3" xfId="8021" xr:uid="{ABFF5A1F-AC8A-428A-81E7-F5100C25AC5E}"/>
    <cellStyle name="Normal 2 2 5 2 5 3 2" xfId="28418" xr:uid="{A9A0004C-1657-41FC-B526-0C144352775B}"/>
    <cellStyle name="Normal 2 2 5 2 5 3 3" xfId="18401" xr:uid="{B329EB4B-4CDD-4478-A140-93E6FC79ED9F}"/>
    <cellStyle name="Normal 2 2 5 2 5 4" xfId="10854" xr:uid="{EF41FF9B-619E-4262-9FAF-BFEC7836058A}"/>
    <cellStyle name="Normal 2 2 5 2 5 4 2" xfId="21234" xr:uid="{5C53EB13-881F-4012-AE40-2DA4F90E8A9B}"/>
    <cellStyle name="Normal 2 2 5 2 5 5" xfId="24756" xr:uid="{379ECBB2-C11B-4E05-BDE5-CDA1A61439A1}"/>
    <cellStyle name="Normal 2 2 5 2 5 6" xfId="13419" xr:uid="{985B20EB-C0C9-4665-9390-A6FB4B0DC8AD}"/>
    <cellStyle name="Normal 2 2 5 2 6" xfId="2542" xr:uid="{00000000-0005-0000-0000-000011040000}"/>
    <cellStyle name="Normal 2 2 5 2 6 2" xfId="5814" xr:uid="{699F9465-D080-4D69-B966-84E27401E56F}"/>
    <cellStyle name="Normal 2 2 5 2 6 2 2" xfId="26551" xr:uid="{A901BF6F-3A14-42C0-AAC1-638CB8F0D37D}"/>
    <cellStyle name="Normal 2 2 5 2 6 2 3" xfId="15214" xr:uid="{314BD354-BDB8-4B7F-8791-EBEA355B449C}"/>
    <cellStyle name="Normal 2 2 5 2 6 3" xfId="7667" xr:uid="{4EFCA50F-A57C-4BF0-AACF-DE8B26A93024}"/>
    <cellStyle name="Normal 2 2 5 2 6 3 2" xfId="18047" xr:uid="{5A17AA12-2EF9-4B2D-AEDE-9D23EA99FFFD}"/>
    <cellStyle name="Normal 2 2 5 2 6 4" xfId="10500" xr:uid="{7779AA36-E2BC-4556-BF52-9CC53B73E024}"/>
    <cellStyle name="Normal 2 2 5 2 6 4 2" xfId="20880" xr:uid="{E017C883-8967-459B-8370-4FD549B51FE3}"/>
    <cellStyle name="Normal 2 2 5 2 6 5" xfId="25187" xr:uid="{C016EE01-47B7-412F-983D-3432A44E850B}"/>
    <cellStyle name="Normal 2 2 5 2 6 6" xfId="12930" xr:uid="{0C927CA1-CCF6-4AD3-AA05-0017B7A9ACF8}"/>
    <cellStyle name="Normal 2 2 5 2 7" xfId="2236" xr:uid="{00000000-0005-0000-0000-000005040000}"/>
    <cellStyle name="Normal 2 2 5 2 7 2" xfId="7363" xr:uid="{38332203-CE39-491F-B705-EE061949E435}"/>
    <cellStyle name="Normal 2 2 5 2 7 2 2" xfId="17743" xr:uid="{1625E781-7A70-4D28-BC6A-CAD3F0C52332}"/>
    <cellStyle name="Normal 2 2 5 2 7 3" xfId="10196" xr:uid="{0936674F-D607-490D-81FE-F219362C21AA}"/>
    <cellStyle name="Normal 2 2 5 2 7 3 2" xfId="20576" xr:uid="{F7AA5EC4-439C-43F9-80B1-416D193F93D2}"/>
    <cellStyle name="Normal 2 2 5 2 7 4" xfId="25575" xr:uid="{38EB2627-4D0F-4F55-9A6B-CA08DCC73ED4}"/>
    <cellStyle name="Normal 2 2 5 2 7 5" xfId="14910" xr:uid="{B3842ADD-C684-411A-9B67-0279154E1BE5}"/>
    <cellStyle name="Normal 2 2 5 2 8" xfId="3936" xr:uid="{5A51DEF3-B876-43F1-9829-BEC3A0C9779E}"/>
    <cellStyle name="Normal 2 2 5 2 8 2" xfId="8768" xr:uid="{45BD9648-31E1-435B-988C-7BC0F8E084B5}"/>
    <cellStyle name="Normal 2 2 5 2 8 2 2" xfId="19148" xr:uid="{43117BD3-7E0C-4CD9-B8BC-DAC89571DBE1}"/>
    <cellStyle name="Normal 2 2 5 2 8 3" xfId="11601" xr:uid="{E6F14F03-593A-4EE2-906F-5BC7FCFA8EB3}"/>
    <cellStyle name="Normal 2 2 5 2 8 3 2" xfId="21981" xr:uid="{AB3D4F39-0181-4332-B8AA-C4C721A4CF63}"/>
    <cellStyle name="Normal 2 2 5 2 8 4" xfId="16315" xr:uid="{90F3F3A7-1C62-4CFA-8DCD-1D77B804D306}"/>
    <cellStyle name="Normal 2 2 5 2 9" xfId="5112" xr:uid="{AD536F58-F2F5-4216-976C-1862C83261E7}"/>
    <cellStyle name="Normal 2 2 5 2 9 2" xfId="14409" xr:uid="{B6C4BCC5-2CA8-472F-B677-E81C10B28A1F}"/>
    <cellStyle name="Normal 2 2 5 3" xfId="761" xr:uid="{00000000-0005-0000-0000-0000A5040000}"/>
    <cellStyle name="Normal 2 2 5 3 10" xfId="9698" xr:uid="{7364066B-39EB-4205-8D30-52E2A4F8F68A}"/>
    <cellStyle name="Normal 2 2 5 3 10 2" xfId="20078" xr:uid="{071C8EA1-DF30-4A73-B218-94EED7F49BF3}"/>
    <cellStyle name="Normal 2 2 5 3 11" xfId="23342" xr:uid="{ADC48A0A-5EAD-425A-8A31-6ADDEFD672D0}"/>
    <cellStyle name="Normal 2 2 5 3 12" xfId="12562" xr:uid="{967E07C1-269E-4F03-A799-B5DDA3A1E6FE}"/>
    <cellStyle name="Normal 2 2 5 3 2" xfId="2731" xr:uid="{00000000-0005-0000-0000-000013040000}"/>
    <cellStyle name="Normal 2 2 5 3 2 2" xfId="3181" xr:uid="{00000000-0005-0000-0000-000014040000}"/>
    <cellStyle name="Normal 2 2 5 3 2 2 2" xfId="6239" xr:uid="{DB8B03FE-930A-4F15-84FC-735F30984B5F}"/>
    <cellStyle name="Normal 2 2 5 3 2 2 2 2" xfId="25924" xr:uid="{D3BEF0C3-AD65-4847-AC71-7A84C123640C}"/>
    <cellStyle name="Normal 2 2 5 3 2 2 2 3" xfId="27209" xr:uid="{15CF10F0-03CF-434D-8F32-B2134E64E2A2}"/>
    <cellStyle name="Normal 2 2 5 3 2 2 2 4" xfId="15808" xr:uid="{1A18B310-3CF7-44E8-99CD-46036AB80A47}"/>
    <cellStyle name="Normal 2 2 5 3 2 2 3" xfId="8261" xr:uid="{CD516AE2-16B3-44E9-A956-813B74203E9D}"/>
    <cellStyle name="Normal 2 2 5 3 2 2 3 2" xfId="28880" xr:uid="{8FE66765-C894-4BB7-97AA-31AF476783DC}"/>
    <cellStyle name="Normal 2 2 5 3 2 2 3 3" xfId="18641" xr:uid="{DE88CF14-BADD-4144-8754-66F492327E62}"/>
    <cellStyle name="Normal 2 2 5 3 2 2 4" xfId="11094" xr:uid="{D464F0E7-6051-450A-AB71-818208813C24}"/>
    <cellStyle name="Normal 2 2 5 3 2 2 4 2" xfId="21474" xr:uid="{C1B261EA-B1CD-4C88-B775-A81B9A5510EA}"/>
    <cellStyle name="Normal 2 2 5 3 2 2 5" xfId="22852" xr:uid="{15A51E91-E3F0-4BD5-8969-9FF147681057}"/>
    <cellStyle name="Normal 2 2 5 3 2 2 6" xfId="13721" xr:uid="{18CE4E08-502F-4119-A32A-1ECFF10F038B}"/>
    <cellStyle name="Normal 2 2 5 3 2 3" xfId="4296" xr:uid="{30081D75-D036-4F84-B039-199494EB6D8B}"/>
    <cellStyle name="Normal 2 2 5 3 2 3 2" xfId="9068" xr:uid="{1FBBC496-A930-42B3-B32E-489E9E59193B}"/>
    <cellStyle name="Normal 2 2 5 3 2 3 2 2" xfId="29111" xr:uid="{C42E494C-BB98-46ED-AA07-A34B89EC5FF3}"/>
    <cellStyle name="Normal 2 2 5 3 2 3 2 3" xfId="19448" xr:uid="{CA31F7C8-4F7E-4C79-9C83-E7162B8A083A}"/>
    <cellStyle name="Normal 2 2 5 3 2 3 3" xfId="11901" xr:uid="{37E3D474-187A-4129-8F64-8667AD58FC1A}"/>
    <cellStyle name="Normal 2 2 5 3 2 3 3 2" xfId="22281" xr:uid="{F1B6D957-B0FB-48B1-9B05-3F9D1B3777FB}"/>
    <cellStyle name="Normal 2 2 5 3 2 3 4" xfId="23659" xr:uid="{8A391D46-349F-43B1-904A-35F13F278832}"/>
    <cellStyle name="Normal 2 2 5 3 2 3 5" xfId="16615" xr:uid="{A04AA1EA-07D4-4F15-9369-C5E371E72847}"/>
    <cellStyle name="Normal 2 2 5 3 2 4" xfId="5949" xr:uid="{7E671051-7CA9-4436-B501-677FA828FABA}"/>
    <cellStyle name="Normal 2 2 5 3 2 4 2" xfId="26737" xr:uid="{C8492F1F-2400-4772-9838-13D7264B6017}"/>
    <cellStyle name="Normal 2 2 5 3 2 4 3" xfId="15402" xr:uid="{D5CFDB2D-2905-41F1-94D5-6792A993CDA8}"/>
    <cellStyle name="Normal 2 2 5 3 2 5" xfId="7855" xr:uid="{B9528EED-444F-48CF-BC18-E898022C2355}"/>
    <cellStyle name="Normal 2 2 5 3 2 5 2" xfId="18235" xr:uid="{9F20B949-05E0-47E7-81D1-F51539E959E7}"/>
    <cellStyle name="Normal 2 2 5 3 2 6" xfId="10688" xr:uid="{20C5FB41-F9F2-459E-8B5B-C1772DFD6307}"/>
    <cellStyle name="Normal 2 2 5 3 2 6 2" xfId="21068" xr:uid="{9C5859D7-9238-4A3F-9AAC-FEE4E12811D1}"/>
    <cellStyle name="Normal 2 2 5 3 2 7" xfId="24994" xr:uid="{8804360D-1740-4126-BA92-E232EB43B6B3}"/>
    <cellStyle name="Normal 2 2 5 3 2 8" xfId="13165" xr:uid="{9A60082A-A36E-4BBF-AC03-54C96FDD41FC}"/>
    <cellStyle name="Normal 2 2 5 3 3" xfId="3182" xr:uid="{00000000-0005-0000-0000-000015040000}"/>
    <cellStyle name="Normal 2 2 5 3 3 2" xfId="4466" xr:uid="{48360EDB-E31A-4E4C-9125-017600EDB684}"/>
    <cellStyle name="Normal 2 2 5 3 3 2 2" xfId="9238" xr:uid="{9C0C4736-A865-4F40-88B2-84236B470E38}"/>
    <cellStyle name="Normal 2 2 5 3 3 2 2 2" xfId="29229" xr:uid="{00D117A8-9AB0-4313-8331-9C81385CE407}"/>
    <cellStyle name="Normal 2 2 5 3 3 2 2 3" xfId="19618" xr:uid="{910AD68C-77C9-4230-AF2B-6E7B524EACAF}"/>
    <cellStyle name="Normal 2 2 5 3 3 2 3" xfId="12071" xr:uid="{C4328F12-4599-410E-8A77-D36F4B619AB8}"/>
    <cellStyle name="Normal 2 2 5 3 3 2 3 2" xfId="22451" xr:uid="{5235CF13-B17C-4812-BE0D-878DB742EAEE}"/>
    <cellStyle name="Normal 2 2 5 3 3 2 4" xfId="25639" xr:uid="{E472F8F3-6451-4567-99E5-8E594F17347F}"/>
    <cellStyle name="Normal 2 2 5 3 3 2 5" xfId="16785" xr:uid="{50E1624C-D7AB-499D-8F02-19B458F092E0}"/>
    <cellStyle name="Normal 2 2 5 3 3 3" xfId="6240" xr:uid="{B1E78442-0E9C-48A1-AD39-4A87BFDDEB23}"/>
    <cellStyle name="Normal 2 2 5 3 3 3 2" xfId="26046" xr:uid="{9D62ACC6-3D89-4B37-A4D6-BCB14B26C743}"/>
    <cellStyle name="Normal 2 2 5 3 3 3 3" xfId="15809" xr:uid="{A75462E0-4BF7-40B1-B1EA-6ABB72912050}"/>
    <cellStyle name="Normal 2 2 5 3 3 4" xfId="8262" xr:uid="{D894F6F5-39DF-407E-A6FA-8A59032844B1}"/>
    <cellStyle name="Normal 2 2 5 3 3 4 2" xfId="18642" xr:uid="{E1574776-3B4A-4525-BDF2-D34701C8483C}"/>
    <cellStyle name="Normal 2 2 5 3 3 5" xfId="11095" xr:uid="{A5940AD3-DD33-4FCB-95F3-8114BB2A6E13}"/>
    <cellStyle name="Normal 2 2 5 3 3 5 2" xfId="21475" xr:uid="{71838B3F-DCFB-4A51-B536-617B63F5D4A6}"/>
    <cellStyle name="Normal 2 2 5 3 3 6" xfId="22680" xr:uid="{9FE6C028-320A-4758-9989-784CF0F7E6EE}"/>
    <cellStyle name="Normal 2 2 5 3 3 7" xfId="13722" xr:uid="{56555126-E6DA-43E6-8C14-699C3DF768D7}"/>
    <cellStyle name="Normal 2 2 5 3 4" xfId="3180" xr:uid="{00000000-0005-0000-0000-000016040000}"/>
    <cellStyle name="Normal 2 2 5 3 4 2" xfId="6238" xr:uid="{8B5ABF74-57FE-4540-AA36-409E8F3C9144}"/>
    <cellStyle name="Normal 2 2 5 3 4 2 2" xfId="27414" xr:uid="{6052559B-A1CD-461B-A294-F2CB39611FE1}"/>
    <cellStyle name="Normal 2 2 5 3 4 2 3" xfId="15807" xr:uid="{CC3804E1-D2A0-426F-94A6-CB82AD0BC555}"/>
    <cellStyle name="Normal 2 2 5 3 4 3" xfId="8260" xr:uid="{7842EA77-8563-4802-ABC0-662519A88A62}"/>
    <cellStyle name="Normal 2 2 5 3 4 3 2" xfId="18640" xr:uid="{6F1577AA-AA59-4970-9A36-A04A3D7A9682}"/>
    <cellStyle name="Normal 2 2 5 3 4 4" xfId="11093" xr:uid="{D0D32A41-2D50-46A3-AAB5-2582E55B6B1C}"/>
    <cellStyle name="Normal 2 2 5 3 4 4 2" xfId="21473" xr:uid="{8F4D5BCC-6BC0-46E3-BC18-5168F1C8DC9F}"/>
    <cellStyle name="Normal 2 2 5 3 4 5" xfId="23064" xr:uid="{324B6F1E-E111-4D26-A32C-7A93DD29F9D0}"/>
    <cellStyle name="Normal 2 2 5 3 4 6" xfId="13720" xr:uid="{5FCE5877-5A3E-4E51-9459-FD4AE3BDF133}"/>
    <cellStyle name="Normal 2 2 5 3 5" xfId="2585" xr:uid="{00000000-0005-0000-0000-000017040000}"/>
    <cellStyle name="Normal 2 2 5 3 5 2" xfId="5850" xr:uid="{D68FD721-F74C-48E2-88D7-F5695118B0F5}"/>
    <cellStyle name="Normal 2 2 5 3 5 2 2" xfId="25887" xr:uid="{9FC1A68A-E832-41FF-AA80-E4C7B7827E46}"/>
    <cellStyle name="Normal 2 2 5 3 5 2 3" xfId="15257" xr:uid="{637E43A1-21B7-4C71-9C1D-C3534A45FB3A}"/>
    <cellStyle name="Normal 2 2 5 3 5 3" xfId="7710" xr:uid="{0F5B11BE-E2EF-43C9-AA70-9A4C9F809519}"/>
    <cellStyle name="Normal 2 2 5 3 5 3 2" xfId="18090" xr:uid="{6156AA97-D391-4421-A893-BD8A70C4EAEB}"/>
    <cellStyle name="Normal 2 2 5 3 5 4" xfId="10543" xr:uid="{B8B5B2DE-A2D8-4990-9E77-1E27173B78AD}"/>
    <cellStyle name="Normal 2 2 5 3 5 4 2" xfId="20923" xr:uid="{F98BE8BC-826A-459C-97C2-9A46A0929D43}"/>
    <cellStyle name="Normal 2 2 5 3 5 5" xfId="25339" xr:uid="{0B085AAA-4493-420A-8209-AB304D7B5653}"/>
    <cellStyle name="Normal 2 2 5 3 5 6" xfId="12973" xr:uid="{1990347C-B4F0-405F-9412-D0ADB4536A11}"/>
    <cellStyle name="Normal 2 2 5 3 6" xfId="2328" xr:uid="{00000000-0005-0000-0000-000012040000}"/>
    <cellStyle name="Normal 2 2 5 3 6 2" xfId="7455" xr:uid="{355A4282-D669-44C1-88B9-47C0ABA07E59}"/>
    <cellStyle name="Normal 2 2 5 3 6 2 2" xfId="17835" xr:uid="{5730EDBC-00E3-4467-8ED7-7FE48586581A}"/>
    <cellStyle name="Normal 2 2 5 3 6 3" xfId="10288" xr:uid="{4B95A07D-90D6-49F9-A0DB-986EA1DD1001}"/>
    <cellStyle name="Normal 2 2 5 3 6 3 2" xfId="20668" xr:uid="{D368E7D5-52BA-49BF-B3EF-63151CDA95B8}"/>
    <cellStyle name="Normal 2 2 5 3 6 4" xfId="24179" xr:uid="{0A7E2AAE-7538-4048-AC32-7D9E71F9699C}"/>
    <cellStyle name="Normal 2 2 5 3 6 5" xfId="15002" xr:uid="{C196E802-6982-4FEE-A6DE-C08935646518}"/>
    <cellStyle name="Normal 2 2 5 3 7" xfId="3843" xr:uid="{768E63F6-D0FB-427E-8CB9-301DD97546F9}"/>
    <cellStyle name="Normal 2 2 5 3 7 2" xfId="8676" xr:uid="{167A86E3-850C-4FB7-B244-9DC88C162A53}"/>
    <cellStyle name="Normal 2 2 5 3 7 2 2" xfId="19056" xr:uid="{A67BD2E5-D873-4902-9428-AA80E9E8B7EC}"/>
    <cellStyle name="Normal 2 2 5 3 7 3" xfId="11509" xr:uid="{AEDB1F02-3940-466E-9B01-770FF4DEA4CB}"/>
    <cellStyle name="Normal 2 2 5 3 7 3 2" xfId="21889" xr:uid="{54D42C56-CAB3-4AB6-93D6-A2A2C01B576C}"/>
    <cellStyle name="Normal 2 2 5 3 7 4" xfId="16223" xr:uid="{E1E88A3A-BE1A-4FB9-9BF2-494092A3B254}"/>
    <cellStyle name="Normal 2 2 5 3 8" xfId="5115" xr:uid="{30AF1C54-D2CC-4BBB-8766-0A393ABB8F1E}"/>
    <cellStyle name="Normal 2 2 5 3 8 2" xfId="14412" xr:uid="{92177246-C24D-451E-B088-5CFB429D4F22}"/>
    <cellStyle name="Normal 2 2 5 3 9" xfId="6865" xr:uid="{36AD9A76-892B-4B2F-95EB-E6ED3902772F}"/>
    <cellStyle name="Normal 2 2 5 3 9 2" xfId="17245" xr:uid="{48B43599-86E4-4CC4-A5A6-23AB3A005D75}"/>
    <cellStyle name="Normal 2 2 5 4" xfId="762" xr:uid="{00000000-0005-0000-0000-0000A6040000}"/>
    <cellStyle name="Normal 2 2 5 4 2" xfId="3183" xr:uid="{00000000-0005-0000-0000-000019040000}"/>
    <cellStyle name="Normal 2 2 5 4 2 2" xfId="6241" xr:uid="{1951603C-8860-4B43-9F11-FA631F269DCB}"/>
    <cellStyle name="Normal 2 2 5 4 2 2 2" xfId="24823" xr:uid="{730ECCB9-507B-49DD-9658-F3160CBE68C3}"/>
    <cellStyle name="Normal 2 2 5 4 2 2 3" xfId="27804" xr:uid="{2A7317C0-643E-4B65-9A97-C61A8E4A2474}"/>
    <cellStyle name="Normal 2 2 5 4 2 2 4" xfId="15810" xr:uid="{8C99B084-32E9-4F72-BBAE-3EA79CC8675A}"/>
    <cellStyle name="Normal 2 2 5 4 2 3" xfId="8263" xr:uid="{40F4AC1B-381C-40DE-A5E8-9EB8A2D02592}"/>
    <cellStyle name="Normal 2 2 5 4 2 3 2" xfId="28881" xr:uid="{584F1855-DA4E-4BAA-A86E-1BA7CA7C6D36}"/>
    <cellStyle name="Normal 2 2 5 4 2 3 3" xfId="18643" xr:uid="{EBA367CA-932D-4C99-92B1-278D334A4118}"/>
    <cellStyle name="Normal 2 2 5 4 2 4" xfId="11096" xr:uid="{8E68B3E8-45EE-4C41-A096-EF05DFC2B3E7}"/>
    <cellStyle name="Normal 2 2 5 4 2 4 2" xfId="21476" xr:uid="{FE16556B-F3C3-4906-8FDB-D4F60EC5402C}"/>
    <cellStyle name="Normal 2 2 5 4 2 5" xfId="23818" xr:uid="{3D58558D-803C-48F1-BDF8-9829FCD01334}"/>
    <cellStyle name="Normal 2 2 5 4 2 6" xfId="13723" xr:uid="{8EF7EF2B-CED1-4007-921C-297E3E70F6A4}"/>
    <cellStyle name="Normal 2 2 5 4 3" xfId="2728" xr:uid="{00000000-0005-0000-0000-00001A040000}"/>
    <cellStyle name="Normal 2 2 5 4 3 2" xfId="5946" xr:uid="{194E08B5-DDC3-4709-A771-073277BF9EB7}"/>
    <cellStyle name="Normal 2 2 5 4 3 2 2" xfId="25850" xr:uid="{BFA93C3E-B576-4D4B-8F77-BA345C374600}"/>
    <cellStyle name="Normal 2 2 5 4 3 2 3" xfId="15399" xr:uid="{6419E0F1-5E07-422F-A27A-2F6D3E62703E}"/>
    <cellStyle name="Normal 2 2 5 4 3 3" xfId="7852" xr:uid="{B02F34D0-F82F-4006-BE55-77B22080AA39}"/>
    <cellStyle name="Normal 2 2 5 4 3 3 2" xfId="18232" xr:uid="{AE538EAD-83E0-4905-9C2F-9D9D0B4A8B1A}"/>
    <cellStyle name="Normal 2 2 5 4 3 4" xfId="10685" xr:uid="{151237DE-A10E-4667-B110-49113A11C1F7}"/>
    <cellStyle name="Normal 2 2 5 4 3 4 2" xfId="21065" xr:uid="{A6D2CB03-5FCD-4ED8-A370-172DFFE921C3}"/>
    <cellStyle name="Normal 2 2 5 4 3 5" xfId="24051" xr:uid="{7A09FDC2-7262-4111-8465-3F92D0BCCB11}"/>
    <cellStyle name="Normal 2 2 5 4 3 6" xfId="13162" xr:uid="{0C71C1B2-E423-4854-A243-169C4D025D96}"/>
    <cellStyle name="Normal 2 2 5 4 4" xfId="4162" xr:uid="{77133353-D78F-4905-AB0C-35331A391DAE}"/>
    <cellStyle name="Normal 2 2 5 4 4 2" xfId="8934" xr:uid="{700A96BE-64B7-46B2-B34F-A7D01E8A7D5B}"/>
    <cellStyle name="Normal 2 2 5 4 4 2 2" xfId="29031" xr:uid="{41102D16-4D18-4AA7-AFAE-8D8CD5422523}"/>
    <cellStyle name="Normal 2 2 5 4 4 2 3" xfId="19314" xr:uid="{410448E5-A392-466B-BC94-70B7C721290F}"/>
    <cellStyle name="Normal 2 2 5 4 4 3" xfId="11767" xr:uid="{1BCC2FB2-0DDF-4976-BEC7-654235EAADF4}"/>
    <cellStyle name="Normal 2 2 5 4 4 3 2" xfId="22147" xr:uid="{5E9C6438-4F90-47FB-9C1D-9C1AB1F57212}"/>
    <cellStyle name="Normal 2 2 5 4 4 4" xfId="24296" xr:uid="{40F6B065-C3AD-47BD-A6D9-B439B3223AE3}"/>
    <cellStyle name="Normal 2 2 5 4 4 5" xfId="16481" xr:uid="{E90B7D13-EAC6-403B-9F55-E502846BCB6F}"/>
    <cellStyle name="Normal 2 2 5 4 5" xfId="5116" xr:uid="{AEC81067-9A7A-4124-98E2-43D87D46AE9F}"/>
    <cellStyle name="Normal 2 2 5 4 5 2" xfId="26567" xr:uid="{F238678A-0463-4B49-A10A-95980D151155}"/>
    <cellStyle name="Normal 2 2 5 4 5 3" xfId="14413" xr:uid="{5D2AC5DD-A604-416C-BC6E-4E7C1A4EC5F6}"/>
    <cellStyle name="Normal 2 2 5 4 6" xfId="6866" xr:uid="{886AA42F-5700-42A5-BCEC-FFD1618DB977}"/>
    <cellStyle name="Normal 2 2 5 4 6 2" xfId="17246" xr:uid="{49C11A60-C1B1-49EA-A045-52DF8345965B}"/>
    <cellStyle name="Normal 2 2 5 4 7" xfId="9699" xr:uid="{F319566E-35AB-4788-8D03-EF4C36780B1C}"/>
    <cellStyle name="Normal 2 2 5 4 7 2" xfId="20079" xr:uid="{3C8B4D5D-2598-40AF-9298-2D95E104DC58}"/>
    <cellStyle name="Normal 2 2 5 4 8" xfId="22866" xr:uid="{4B2F798E-48E6-4376-A3B5-403E93C6E944}"/>
    <cellStyle name="Normal 2 2 5 4 9" xfId="12720" xr:uid="{20C2B9F8-FAA2-4D18-BA7C-7E931A4EA708}"/>
    <cellStyle name="Normal 2 2 5 5" xfId="763" xr:uid="{00000000-0005-0000-0000-0000A7040000}"/>
    <cellStyle name="Normal 2 2 5 5 2" xfId="4467" xr:uid="{6EF105C5-F98E-47DB-8906-F1ED9D61A476}"/>
    <cellStyle name="Normal 2 2 5 5 2 2" xfId="9239" xr:uid="{A33EEAB3-632D-4D41-97EE-2557CA7BAEEA}"/>
    <cellStyle name="Normal 2 2 5 5 2 2 2" xfId="29230" xr:uid="{FA08C50A-BDB3-4FD3-988D-B5459F856DE8}"/>
    <cellStyle name="Normal 2 2 5 5 2 2 3" xfId="19619" xr:uid="{8F9AB79D-D5A4-4FA3-B6DB-2A7DC7A269D1}"/>
    <cellStyle name="Normal 2 2 5 5 2 3" xfId="12072" xr:uid="{687B8F02-F39D-4E3D-BD9A-2BE9832D13B2}"/>
    <cellStyle name="Normal 2 2 5 5 2 3 2" xfId="22452" xr:uid="{0AA9CD85-3DD1-4BB8-93C5-465249CD6FE7}"/>
    <cellStyle name="Normal 2 2 5 5 2 4" xfId="25658" xr:uid="{34A26308-FF30-49D3-A190-491D65A62777}"/>
    <cellStyle name="Normal 2 2 5 5 2 5" xfId="16786" xr:uid="{1B7185B3-42A4-4084-B389-8624BE7E45D8}"/>
    <cellStyle name="Normal 2 2 5 5 3" xfId="5117" xr:uid="{5586B6F1-6EB7-4B54-B794-696523042EF4}"/>
    <cellStyle name="Normal 2 2 5 5 3 2" xfId="27007" xr:uid="{69CF3FCA-36C7-46CB-BE6F-FC7C88B21E84}"/>
    <cellStyle name="Normal 2 2 5 5 3 3" xfId="14414" xr:uid="{E15399E6-B3FA-4164-8340-785A6301940F}"/>
    <cellStyle name="Normal 2 2 5 5 4" xfId="6867" xr:uid="{BCBDC9C9-7B71-4675-BD67-499DCD957E6B}"/>
    <cellStyle name="Normal 2 2 5 5 4 2" xfId="17247" xr:uid="{5EB6FF69-AA65-4918-A829-595B3426E334}"/>
    <cellStyle name="Normal 2 2 5 5 5" xfId="9700" xr:uid="{E5DAA30A-0FD0-441C-AD84-E2333F9131EE}"/>
    <cellStyle name="Normal 2 2 5 5 5 2" xfId="20080" xr:uid="{A48991DE-F369-4251-93C9-87B4E86CD9E0}"/>
    <cellStyle name="Normal 2 2 5 5 6" xfId="22922" xr:uid="{69AA6929-94EE-4741-AD22-8466135E8D83}"/>
    <cellStyle name="Normal 2 2 5 5 7" xfId="13724" xr:uid="{33796E81-926B-4F0C-9B80-EEC6EC1A3FF2}"/>
    <cellStyle name="Normal 2 2 5 6" xfId="2903" xr:uid="{00000000-0005-0000-0000-00001C040000}"/>
    <cellStyle name="Normal 2 2 5 6 2" xfId="6089" xr:uid="{5EBF24F2-A5F7-415E-8EC7-4EF7815E1FF6}"/>
    <cellStyle name="Normal 2 2 5 6 2 2" xfId="23893" xr:uid="{47724E20-B1D8-4FF8-9A44-2977CC2ED5ED}"/>
    <cellStyle name="Normal 2 2 5 6 2 3" xfId="27546" xr:uid="{936ED42E-6F05-4888-ADC8-F1C177BD493A}"/>
    <cellStyle name="Normal 2 2 5 6 2 4" xfId="15567" xr:uid="{62DEA000-66AC-4EB3-B753-EA729D248FB4}"/>
    <cellStyle name="Normal 2 2 5 6 3" xfId="8020" xr:uid="{E7E24CD5-241B-43B1-9373-D1BEA0AD1624}"/>
    <cellStyle name="Normal 2 2 5 6 3 2" xfId="26164" xr:uid="{4039BB8E-FF83-4E7A-85E1-B650C0CDDBCB}"/>
    <cellStyle name="Normal 2 2 5 6 3 3" xfId="18400" xr:uid="{6B3710D7-32C9-4D74-8EFD-A1B74B09B9DC}"/>
    <cellStyle name="Normal 2 2 5 6 4" xfId="10853" xr:uid="{3C5902C3-3749-417F-A46F-5727D6DE332E}"/>
    <cellStyle name="Normal 2 2 5 6 4 2" xfId="21233" xr:uid="{14C21B63-49BB-49D3-BD82-B5814AAFD628}"/>
    <cellStyle name="Normal 2 2 5 6 5" xfId="23125" xr:uid="{34687A96-B813-4212-AD0D-48688AADA035}"/>
    <cellStyle name="Normal 2 2 5 6 6" xfId="13418" xr:uid="{2753E1A2-47B8-40BE-98AF-F0541F5C54CA}"/>
    <cellStyle name="Normal 2 2 5 7" xfId="2482" xr:uid="{00000000-0005-0000-0000-00001D040000}"/>
    <cellStyle name="Normal 2 2 5 7 2" xfId="5768" xr:uid="{4A390432-8884-423E-B9B8-DF3CF691D005}"/>
    <cellStyle name="Normal 2 2 5 7 2 2" xfId="28051" xr:uid="{17E6F790-6F59-4460-BF00-3CC8B8C84973}"/>
    <cellStyle name="Normal 2 2 5 7 2 3" xfId="15154" xr:uid="{745D3E67-3388-4477-A046-426F2E8DC4A5}"/>
    <cellStyle name="Normal 2 2 5 7 3" xfId="7607" xr:uid="{0DE4E01E-561D-41AE-8E2F-82443E2BA269}"/>
    <cellStyle name="Normal 2 2 5 7 3 2" xfId="17987" xr:uid="{CD67BFA3-8443-427E-A786-7416E437B4C1}"/>
    <cellStyle name="Normal 2 2 5 7 4" xfId="10440" xr:uid="{2A472E99-D46F-4FEF-BCB4-06BC1102DFB8}"/>
    <cellStyle name="Normal 2 2 5 7 4 2" xfId="20820" xr:uid="{84EF04DB-5612-47F1-8449-AB9707B7515D}"/>
    <cellStyle name="Normal 2 2 5 7 5" xfId="24298" xr:uid="{58332B38-93AE-40A3-800E-DF25E10ADFE2}"/>
    <cellStyle name="Normal 2 2 5 7 6" xfId="12870" xr:uid="{B252D23F-8BE9-4572-AC13-4923320155E8}"/>
    <cellStyle name="Normal 2 2 5 8" xfId="2176" xr:uid="{00000000-0005-0000-0000-000004040000}"/>
    <cellStyle name="Normal 2 2 5 8 2" xfId="7303" xr:uid="{E95D3F49-3715-4CC7-A760-1E140DD01628}"/>
    <cellStyle name="Normal 2 2 5 8 2 2" xfId="17683" xr:uid="{3DCD14CB-512D-4F5B-AB36-25B9A2B1A262}"/>
    <cellStyle name="Normal 2 2 5 8 3" xfId="10136" xr:uid="{34BE5327-55F5-41C8-A25C-E16241875A20}"/>
    <cellStyle name="Normal 2 2 5 8 3 2" xfId="20516" xr:uid="{D18D9AEB-696E-40E6-8BB4-B1F1C23B2141}"/>
    <cellStyle name="Normal 2 2 5 8 4" xfId="24766" xr:uid="{DA8323EF-60AF-49BB-88C6-1245D70DB90C}"/>
    <cellStyle name="Normal 2 2 5 8 5" xfId="14850" xr:uid="{C731C4D0-E9A2-419F-AD92-A0D07C4414C0}"/>
    <cellStyle name="Normal 2 2 5 9" xfId="3935" xr:uid="{0CB43D55-C908-4083-90A9-FF89559DAF34}"/>
    <cellStyle name="Normal 2 2 5 9 2" xfId="8767" xr:uid="{9F9FAC5D-37F6-40AA-9967-869F0D927DD2}"/>
    <cellStyle name="Normal 2 2 5 9 2 2" xfId="19147" xr:uid="{5514B669-E767-4499-AE3E-0C65A0D899B3}"/>
    <cellStyle name="Normal 2 2 5 9 3" xfId="11600" xr:uid="{011153CF-D809-4F59-B9C6-B301772D3432}"/>
    <cellStyle name="Normal 2 2 5 9 3 2" xfId="21980" xr:uid="{9D4DC90F-B09C-4CAA-B5EF-B0F3321B0EB2}"/>
    <cellStyle name="Normal 2 2 5 9 4" xfId="16314" xr:uid="{88DA3762-90A6-4CF1-B16D-09030B2DDF34}"/>
    <cellStyle name="Normal 2 2 6" xfId="764" xr:uid="{00000000-0005-0000-0000-0000A8040000}"/>
    <cellStyle name="Normal 2 2 6 10" xfId="5118" xr:uid="{963C3611-457B-4569-9F08-D8E8B6B58342}"/>
    <cellStyle name="Normal 2 2 6 10 2" xfId="14415" xr:uid="{A46C3E5A-5793-40F1-80F7-CEA82D001334}"/>
    <cellStyle name="Normal 2 2 6 11" xfId="6868" xr:uid="{5FEA02F8-0573-4DF3-B8C8-ECF91A657C05}"/>
    <cellStyle name="Normal 2 2 6 11 2" xfId="17248" xr:uid="{D37E6582-3CA9-4B8C-94C3-9E8894BC760E}"/>
    <cellStyle name="Normal 2 2 6 12" xfId="9701" xr:uid="{19674DD6-4C3E-4791-A002-9C3FE93F77E3}"/>
    <cellStyle name="Normal 2 2 6 12 2" xfId="20081" xr:uid="{6958F3CF-F388-4709-895B-4FB571CA5106}"/>
    <cellStyle name="Normal 2 2 6 13" xfId="25253" xr:uid="{D795BB32-094F-4C86-BC01-958FFB9C5DA9}"/>
    <cellStyle name="Normal 2 2 6 14" xfId="12414" xr:uid="{44E83FAC-7AE5-4706-93FB-4C37F2A24648}"/>
    <cellStyle name="Normal 2 2 6 2" xfId="765" xr:uid="{00000000-0005-0000-0000-0000A9040000}"/>
    <cellStyle name="Normal 2 2 6 2 10" xfId="6869" xr:uid="{3D25EB71-E123-4DA6-8867-E93C8C63A2E3}"/>
    <cellStyle name="Normal 2 2 6 2 10 2" xfId="17249" xr:uid="{E1E7A34D-89B4-4BAB-B149-E73C0ADA2435}"/>
    <cellStyle name="Normal 2 2 6 2 11" xfId="9702" xr:uid="{E4D72A88-F242-45A2-AF03-6E6DE242E170}"/>
    <cellStyle name="Normal 2 2 6 2 11 2" xfId="20082" xr:uid="{51D6941F-2BF5-47B5-BBA8-EE83DA7B171E}"/>
    <cellStyle name="Normal 2 2 6 2 12" xfId="23918" xr:uid="{A8E6C921-55CD-4646-A6F9-922F714D4063}"/>
    <cellStyle name="Normal 2 2 6 2 13" xfId="12474" xr:uid="{9151C67F-479C-4177-953B-C2BE45EDB23B}"/>
    <cellStyle name="Normal 2 2 6 2 2" xfId="766" xr:uid="{00000000-0005-0000-0000-0000AA040000}"/>
    <cellStyle name="Normal 2 2 6 2 2 10" xfId="13039" xr:uid="{C6C09AA8-2003-487A-87BA-B7B0FAA2F8B5}"/>
    <cellStyle name="Normal 2 2 6 2 2 2" xfId="2734" xr:uid="{00000000-0005-0000-0000-000021040000}"/>
    <cellStyle name="Normal 2 2 6 2 2 2 2" xfId="3186" xr:uid="{00000000-0005-0000-0000-000022040000}"/>
    <cellStyle name="Normal 2 2 6 2 2 2 2 2" xfId="6244" xr:uid="{AD0C4932-6D7D-45FF-85DF-AAE8C9EA23D8}"/>
    <cellStyle name="Normal 2 2 6 2 2 2 2 2 2" xfId="27150" xr:uid="{50074F00-B7A6-44B7-B7EE-7797041DF54E}"/>
    <cellStyle name="Normal 2 2 6 2 2 2 2 2 3" xfId="15813" xr:uid="{21D05B74-0F66-4913-B9C8-FE2ACC83066F}"/>
    <cellStyle name="Normal 2 2 6 2 2 2 2 3" xfId="8266" xr:uid="{EC5842AE-3220-4106-A5C5-E92115EC7152}"/>
    <cellStyle name="Normal 2 2 6 2 2 2 2 3 2" xfId="18646" xr:uid="{9B71C1FF-CEE3-46D2-9EC3-B4FC49711316}"/>
    <cellStyle name="Normal 2 2 6 2 2 2 2 4" xfId="11099" xr:uid="{FD0D516E-94FA-4926-BBCE-687265CCF63B}"/>
    <cellStyle name="Normal 2 2 6 2 2 2 2 4 2" xfId="21479" xr:uid="{58EA81BF-3C1A-4F49-A09F-A50F221FC2AA}"/>
    <cellStyle name="Normal 2 2 6 2 2 2 2 5" xfId="24992" xr:uid="{4D3465FE-A1E3-41C6-AF78-D9DD9050CBDE}"/>
    <cellStyle name="Normal 2 2 6 2 2 2 2 6" xfId="13727" xr:uid="{6054E1E5-3A1C-41B9-9D4F-531A4D34C959}"/>
    <cellStyle name="Normal 2 2 6 2 2 2 3" xfId="4298" xr:uid="{70482B53-70A1-4B5D-99B7-DD017FD52066}"/>
    <cellStyle name="Normal 2 2 6 2 2 2 3 2" xfId="9070" xr:uid="{E39B3821-DC4A-4CD8-BA22-FE8CF90F1E9B}"/>
    <cellStyle name="Normal 2 2 6 2 2 2 3 2 2" xfId="29113" xr:uid="{B630E78A-E8CD-4621-92F0-AFAA140F60BC}"/>
    <cellStyle name="Normal 2 2 6 2 2 2 3 2 3" xfId="19450" xr:uid="{49C90A69-C5F7-42DA-8D66-FC010CF0F29A}"/>
    <cellStyle name="Normal 2 2 6 2 2 2 3 3" xfId="11903" xr:uid="{FC8C8A4E-DEB0-47FC-A467-D5BB486E720F}"/>
    <cellStyle name="Normal 2 2 6 2 2 2 3 3 2" xfId="22283" xr:uid="{BF976083-E227-4568-B232-D920E2A986BA}"/>
    <cellStyle name="Normal 2 2 6 2 2 2 3 4" xfId="23770" xr:uid="{5E91C338-38B0-4726-BB70-68BE97A3DB18}"/>
    <cellStyle name="Normal 2 2 6 2 2 2 3 5" xfId="16617" xr:uid="{C6E80A27-4F98-4B01-92FF-ECD8A3A9D98D}"/>
    <cellStyle name="Normal 2 2 6 2 2 2 4" xfId="5952" xr:uid="{3052317B-4ACE-4D92-9E73-CC7F606D84E5}"/>
    <cellStyle name="Normal 2 2 6 2 2 2 4 2" xfId="27965" xr:uid="{D293BB91-55CD-455D-84B2-910305AD7982}"/>
    <cellStyle name="Normal 2 2 6 2 2 2 4 3" xfId="15405" xr:uid="{357E2879-E375-48F2-B18C-786A8BE0AC87}"/>
    <cellStyle name="Normal 2 2 6 2 2 2 5" xfId="7858" xr:uid="{75ADF92F-1C62-4755-B9F4-BA8CED2C6F9A}"/>
    <cellStyle name="Normal 2 2 6 2 2 2 5 2" xfId="18238" xr:uid="{560DB7D1-9160-404C-A82B-C71C75325B94}"/>
    <cellStyle name="Normal 2 2 6 2 2 2 6" xfId="10691" xr:uid="{3BF80FF2-EE14-4358-9740-D031390778AD}"/>
    <cellStyle name="Normal 2 2 6 2 2 2 6 2" xfId="21071" xr:uid="{CC051CC2-70E2-41D5-8D15-E09A1984C4CE}"/>
    <cellStyle name="Normal 2 2 6 2 2 2 7" xfId="23229" xr:uid="{A3F8BC61-0040-46E9-9D9A-71B8E0B6FC3E}"/>
    <cellStyle name="Normal 2 2 6 2 2 2 8" xfId="13168" xr:uid="{36D1DFF4-3C3E-45FF-A1FB-B26D221FADE5}"/>
    <cellStyle name="Normal 2 2 6 2 2 3" xfId="3187" xr:uid="{00000000-0005-0000-0000-000023040000}"/>
    <cellStyle name="Normal 2 2 6 2 2 3 2" xfId="4468" xr:uid="{9F706EB4-3E25-430F-B16D-860B5C446E2D}"/>
    <cellStyle name="Normal 2 2 6 2 2 3 2 2" xfId="9240" xr:uid="{626BCD8E-F62B-431A-92C2-B3036586811D}"/>
    <cellStyle name="Normal 2 2 6 2 2 3 2 2 2" xfId="19620" xr:uid="{4440CC75-0F12-4B17-A8B4-2E4262CF94A2}"/>
    <cellStyle name="Normal 2 2 6 2 2 3 2 3" xfId="12073" xr:uid="{6976AB79-28D1-4313-9D9D-EE3228E88690}"/>
    <cellStyle name="Normal 2 2 6 2 2 3 2 3 2" xfId="22453" xr:uid="{AFF673AF-9A91-475F-A847-FDD2B73391C5}"/>
    <cellStyle name="Normal 2 2 6 2 2 3 2 4" xfId="28388" xr:uid="{34CCB7B2-EF32-494A-A790-0975D246D964}"/>
    <cellStyle name="Normal 2 2 6 2 2 3 2 5" xfId="16787" xr:uid="{06D884E1-120A-4C5C-99F1-B742502A02A6}"/>
    <cellStyle name="Normal 2 2 6 2 2 3 3" xfId="6245" xr:uid="{588A55D6-FA85-40D2-BD6B-4D546EA36041}"/>
    <cellStyle name="Normal 2 2 6 2 2 3 3 2" xfId="15814" xr:uid="{DFA3218D-5260-4ABA-8FB3-9E54709A2A73}"/>
    <cellStyle name="Normal 2 2 6 2 2 3 4" xfId="8267" xr:uid="{7B04C46E-C949-4AAC-8114-16C9A0D5B1C2}"/>
    <cellStyle name="Normal 2 2 6 2 2 3 4 2" xfId="18647" xr:uid="{2BEABE8C-5B00-44AF-BC19-87A336C6C6F7}"/>
    <cellStyle name="Normal 2 2 6 2 2 3 5" xfId="11100" xr:uid="{634EC4EC-2AB5-4E9C-AFA6-557EAA7DB02E}"/>
    <cellStyle name="Normal 2 2 6 2 2 3 5 2" xfId="21480" xr:uid="{0F266ECA-43DD-4F95-BF92-0A9529C912E7}"/>
    <cellStyle name="Normal 2 2 6 2 2 3 6" xfId="24170" xr:uid="{F9F51225-FAF4-4573-9B50-F709384D7D8A}"/>
    <cellStyle name="Normal 2 2 6 2 2 3 7" xfId="13728" xr:uid="{77C1E2BD-82DE-453E-821D-CF20ABE192B7}"/>
    <cellStyle name="Normal 2 2 6 2 2 4" xfId="3185" xr:uid="{00000000-0005-0000-0000-000024040000}"/>
    <cellStyle name="Normal 2 2 6 2 2 4 2" xfId="6243" xr:uid="{2A8E5E90-9539-4B84-AD45-32A9701D3B66}"/>
    <cellStyle name="Normal 2 2 6 2 2 4 2 2" xfId="27301" xr:uid="{C9885A2D-4594-47B4-813F-010CB33AF84D}"/>
    <cellStyle name="Normal 2 2 6 2 2 4 2 3" xfId="15812" xr:uid="{CAFF16BF-785D-47CA-A25D-D4873D53C3D1}"/>
    <cellStyle name="Normal 2 2 6 2 2 4 3" xfId="8265" xr:uid="{CB5E47CD-F8C8-4093-B0AB-98AAE247F142}"/>
    <cellStyle name="Normal 2 2 6 2 2 4 3 2" xfId="18645" xr:uid="{D5E581C6-8383-438A-88CD-98AA4648A428}"/>
    <cellStyle name="Normal 2 2 6 2 2 4 4" xfId="11098" xr:uid="{04BE5186-75EA-4DD8-9595-CCB6BBA4325B}"/>
    <cellStyle name="Normal 2 2 6 2 2 4 4 2" xfId="21478" xr:uid="{1EDBFEEC-CF17-428D-A193-EEFD8FDBF989}"/>
    <cellStyle name="Normal 2 2 6 2 2 4 5" xfId="22656" xr:uid="{89EEE988-C7B4-44E2-B02C-0B26E4142BCE}"/>
    <cellStyle name="Normal 2 2 6 2 2 4 6" xfId="13726" xr:uid="{E33E1944-7C5B-43EA-A3F5-149F469C4A34}"/>
    <cellStyle name="Normal 2 2 6 2 2 5" xfId="4240" xr:uid="{C987F1B0-2E5B-42A7-A1CE-2CCB722445F0}"/>
    <cellStyle name="Normal 2 2 6 2 2 5 2" xfId="9012" xr:uid="{F1558F9D-14DE-4FD8-9F11-E719FFE7CEC9}"/>
    <cellStyle name="Normal 2 2 6 2 2 5 2 2" xfId="29083" xr:uid="{901F85F1-8FE2-4259-8CF1-6486B2548664}"/>
    <cellStyle name="Normal 2 2 6 2 2 5 2 3" xfId="19392" xr:uid="{1A6E6247-957C-4A52-9D3D-5ECE6DF29868}"/>
    <cellStyle name="Normal 2 2 6 2 2 5 3" xfId="11845" xr:uid="{24DB62B2-CCAF-42DD-A7C3-53BFACCEA2A6}"/>
    <cellStyle name="Normal 2 2 6 2 2 5 3 2" xfId="22225" xr:uid="{CFE1E20C-CAF7-4F2B-8993-86C72C759AE2}"/>
    <cellStyle name="Normal 2 2 6 2 2 5 4" xfId="22968" xr:uid="{F402148D-9F30-4898-9769-13A6AF983969}"/>
    <cellStyle name="Normal 2 2 6 2 2 5 5" xfId="16559" xr:uid="{9069D65B-E891-473A-93CF-206B85BD6F29}"/>
    <cellStyle name="Normal 2 2 6 2 2 6" xfId="5120" xr:uid="{2AB213AF-C036-44A2-AD92-ABE31F4DA537}"/>
    <cellStyle name="Normal 2 2 6 2 2 6 2" xfId="28674" xr:uid="{CA60F94B-B0F4-4238-BC1D-2BAB1101304D}"/>
    <cellStyle name="Normal 2 2 6 2 2 6 3" xfId="14417" xr:uid="{38FFA62B-DF00-4F78-B291-AF7FDEA7AFA5}"/>
    <cellStyle name="Normal 2 2 6 2 2 7" xfId="6870" xr:uid="{A845BEFA-03CC-4BB1-9EEF-DA2A2589E9AF}"/>
    <cellStyle name="Normal 2 2 6 2 2 7 2" xfId="17250" xr:uid="{82EB7736-7837-4160-8848-C257F564622C}"/>
    <cellStyle name="Normal 2 2 6 2 2 8" xfId="9703" xr:uid="{0139A402-3057-4F0C-A432-25E4414F7185}"/>
    <cellStyle name="Normal 2 2 6 2 2 8 2" xfId="20083" xr:uid="{499B1975-E5B7-4FFE-921C-B0F6B80AAF86}"/>
    <cellStyle name="Normal 2 2 6 2 2 9" xfId="23061" xr:uid="{00BA739F-A1B6-45AE-B77E-887C9215CE59}"/>
    <cellStyle name="Normal 2 2 6 2 3" xfId="2733" xr:uid="{00000000-0005-0000-0000-000025040000}"/>
    <cellStyle name="Normal 2 2 6 2 3 2" xfId="3188" xr:uid="{00000000-0005-0000-0000-000026040000}"/>
    <cellStyle name="Normal 2 2 6 2 3 2 2" xfId="6246" xr:uid="{6F054504-44BD-42C9-AA22-3BACA7580360}"/>
    <cellStyle name="Normal 2 2 6 2 3 2 2 2" xfId="27044" xr:uid="{B09CE0B7-9764-4C38-A97E-326DCABF4D55}"/>
    <cellStyle name="Normal 2 2 6 2 3 2 2 3" xfId="15815" xr:uid="{8E04F228-6530-4F9F-8C15-F0254E2E4C5B}"/>
    <cellStyle name="Normal 2 2 6 2 3 2 3" xfId="8268" xr:uid="{958EE414-6373-4CF0-BE5F-00C92EC1F8AE}"/>
    <cellStyle name="Normal 2 2 6 2 3 2 3 2" xfId="18648" xr:uid="{2197D954-3104-4564-940C-6D59F2A9951B}"/>
    <cellStyle name="Normal 2 2 6 2 3 2 4" xfId="11101" xr:uid="{2D6C8B97-62B4-4DA8-B626-48719476F097}"/>
    <cellStyle name="Normal 2 2 6 2 3 2 4 2" xfId="21481" xr:uid="{0F40F97C-771B-4BE9-B3DA-F94A78A64F4D}"/>
    <cellStyle name="Normal 2 2 6 2 3 2 5" xfId="24073" xr:uid="{2ADE2F64-E9FA-4AC1-A03B-726B30D3571D}"/>
    <cellStyle name="Normal 2 2 6 2 3 2 6" xfId="13729" xr:uid="{42E91BD0-98A8-4495-8410-CE6A9CCE515B}"/>
    <cellStyle name="Normal 2 2 6 2 3 3" xfId="4297" xr:uid="{971A6F7A-AFB2-436A-B1B4-F113D718A7CF}"/>
    <cellStyle name="Normal 2 2 6 2 3 3 2" xfId="9069" xr:uid="{664D73D2-B22A-4951-A932-61284E659329}"/>
    <cellStyle name="Normal 2 2 6 2 3 3 2 2" xfId="29112" xr:uid="{2EC97DC1-4E87-49EB-BA04-9DA8D87362C3}"/>
    <cellStyle name="Normal 2 2 6 2 3 3 2 3" xfId="19449" xr:uid="{F62BBE02-DD83-406E-8C47-EB15CFE84F51}"/>
    <cellStyle name="Normal 2 2 6 2 3 3 3" xfId="11902" xr:uid="{B4FD6724-96A8-4636-A3CF-3C2DB3575377}"/>
    <cellStyle name="Normal 2 2 6 2 3 3 3 2" xfId="22282" xr:uid="{C9F376C1-F2A5-4B82-B967-60AB0472EEBC}"/>
    <cellStyle name="Normal 2 2 6 2 3 3 4" xfId="25397" xr:uid="{C156F1EE-186D-4F4C-B11D-8B8C506CE98A}"/>
    <cellStyle name="Normal 2 2 6 2 3 3 5" xfId="16616" xr:uid="{0F5FF7D2-38FE-4AB6-A99B-644E84413363}"/>
    <cellStyle name="Normal 2 2 6 2 3 4" xfId="5951" xr:uid="{AC2A7418-B225-47BA-A828-664C24550EAE}"/>
    <cellStyle name="Normal 2 2 6 2 3 4 2" xfId="28502" xr:uid="{B7A50A0D-E2FE-433F-B8D8-BFA030882AE8}"/>
    <cellStyle name="Normal 2 2 6 2 3 4 3" xfId="15404" xr:uid="{715501F0-E530-4AC1-94F3-5862C988D81A}"/>
    <cellStyle name="Normal 2 2 6 2 3 5" xfId="7857" xr:uid="{B7136852-1C74-4FB9-9486-4B100A271B7C}"/>
    <cellStyle name="Normal 2 2 6 2 3 5 2" xfId="18237" xr:uid="{BCC193CB-6993-412F-8996-9DE28E9B55B3}"/>
    <cellStyle name="Normal 2 2 6 2 3 6" xfId="10690" xr:uid="{E319272E-D7B6-47E6-9583-74C368EB9E3C}"/>
    <cellStyle name="Normal 2 2 6 2 3 6 2" xfId="21070" xr:uid="{60857185-132A-4FC6-BB37-40FA88651047}"/>
    <cellStyle name="Normal 2 2 6 2 3 7" xfId="24194" xr:uid="{10413727-889B-4E73-82C4-8EF0C680A434}"/>
    <cellStyle name="Normal 2 2 6 2 3 8" xfId="13167" xr:uid="{AD3103CD-2764-44EF-A605-330EB883A61C}"/>
    <cellStyle name="Normal 2 2 6 2 4" xfId="3189" xr:uid="{00000000-0005-0000-0000-000027040000}"/>
    <cellStyle name="Normal 2 2 6 2 4 2" xfId="4469" xr:uid="{0FE318DA-088C-485A-9A1B-148B7C2FE78A}"/>
    <cellStyle name="Normal 2 2 6 2 4 2 2" xfId="9241" xr:uid="{1048AA4A-927C-4161-B8BB-3B6E9A954A52}"/>
    <cellStyle name="Normal 2 2 6 2 4 2 2 2" xfId="19621" xr:uid="{B32F671F-47F0-485A-AD34-1D9C1F20B811}"/>
    <cellStyle name="Normal 2 2 6 2 4 2 3" xfId="12074" xr:uid="{3D4A563A-E48D-426B-B3CF-A2C49C71920E}"/>
    <cellStyle name="Normal 2 2 6 2 4 2 3 2" xfId="22454" xr:uid="{FACF2DD8-440B-42CC-8206-6CB96D9402EF}"/>
    <cellStyle name="Normal 2 2 6 2 4 2 4" xfId="26099" xr:uid="{12BA8A78-EF3A-4DDE-A8F1-C8052A647E4C}"/>
    <cellStyle name="Normal 2 2 6 2 4 2 5" xfId="16788" xr:uid="{0D39DC32-5A39-4618-97E4-409303F50F70}"/>
    <cellStyle name="Normal 2 2 6 2 4 3" xfId="6247" xr:uid="{711A1386-EB02-4D5C-A20F-D17AE5B53DD3}"/>
    <cellStyle name="Normal 2 2 6 2 4 3 2" xfId="15816" xr:uid="{1C57A535-5B59-4BC1-BD8C-FB0C0791E824}"/>
    <cellStyle name="Normal 2 2 6 2 4 4" xfId="8269" xr:uid="{C032CA74-9A89-4596-905A-E92BDA9AA145}"/>
    <cellStyle name="Normal 2 2 6 2 4 4 2" xfId="18649" xr:uid="{6A0B5E13-E75A-4ABD-A2F5-0CF3D9E12D20}"/>
    <cellStyle name="Normal 2 2 6 2 4 5" xfId="11102" xr:uid="{AE521645-6376-4B68-9A18-6D97632553A1}"/>
    <cellStyle name="Normal 2 2 6 2 4 5 2" xfId="21482" xr:uid="{69CC3F87-EA81-43EF-A06E-E7DDC96303E6}"/>
    <cellStyle name="Normal 2 2 6 2 4 6" xfId="24587" xr:uid="{FF1DE5FA-250B-4680-A117-DD1976C4FB09}"/>
    <cellStyle name="Normal 2 2 6 2 4 7" xfId="13730" xr:uid="{6EDAE71B-7F2C-473D-8893-EC43F0AADD36}"/>
    <cellStyle name="Normal 2 2 6 2 5" xfId="3184" xr:uid="{00000000-0005-0000-0000-000028040000}"/>
    <cellStyle name="Normal 2 2 6 2 5 2" xfId="6242" xr:uid="{0A6AF36F-1FBE-4672-9497-A7A631B308EF}"/>
    <cellStyle name="Normal 2 2 6 2 5 2 2" xfId="28740" xr:uid="{5B69F3EA-6B7C-4570-96D6-F27E5C980BFA}"/>
    <cellStyle name="Normal 2 2 6 2 5 2 3" xfId="15811" xr:uid="{76BEACCF-5F5B-43F0-A5B2-36DD6C9A2D9E}"/>
    <cellStyle name="Normal 2 2 6 2 5 3" xfId="8264" xr:uid="{4773665C-A056-459D-95BA-07D0BBFBC73C}"/>
    <cellStyle name="Normal 2 2 6 2 5 3 2" xfId="18644" xr:uid="{62DA566B-022B-451E-8489-F37EF95BA9A5}"/>
    <cellStyle name="Normal 2 2 6 2 5 4" xfId="11097" xr:uid="{B74255FD-0D92-4281-B1B5-831CF4D94442}"/>
    <cellStyle name="Normal 2 2 6 2 5 4 2" xfId="21477" xr:uid="{A43FA36F-DA4D-490C-8866-7682DC51D2EF}"/>
    <cellStyle name="Normal 2 2 6 2 5 5" xfId="23157" xr:uid="{B356D2F5-AA29-4BBE-B9FC-DF53537515CA}"/>
    <cellStyle name="Normal 2 2 6 2 5 6" xfId="13725" xr:uid="{5F8A1828-3379-4FFE-B5D9-A6997C5EE36D}"/>
    <cellStyle name="Normal 2 2 6 2 6" xfId="2548" xr:uid="{00000000-0005-0000-0000-000029040000}"/>
    <cellStyle name="Normal 2 2 6 2 6 2" xfId="5820" xr:uid="{DD46955B-644F-4075-A62A-01E728825C72}"/>
    <cellStyle name="Normal 2 2 6 2 6 2 2" xfId="25836" xr:uid="{5E225070-8700-47AE-BB40-F61DFAA2BB7A}"/>
    <cellStyle name="Normal 2 2 6 2 6 2 3" xfId="15220" xr:uid="{8A69E008-98E6-4611-A97E-CA5A9C690D18}"/>
    <cellStyle name="Normal 2 2 6 2 6 3" xfId="7673" xr:uid="{B7E0288A-09BC-41C8-AB8F-012493240ADF}"/>
    <cellStyle name="Normal 2 2 6 2 6 3 2" xfId="18053" xr:uid="{95348DC5-EF32-4E6B-8E46-E8DE78003BA3}"/>
    <cellStyle name="Normal 2 2 6 2 6 4" xfId="10506" xr:uid="{FCB519E4-A7D2-4946-B317-76A86C0422BC}"/>
    <cellStyle name="Normal 2 2 6 2 6 4 2" xfId="20886" xr:uid="{5A289437-DBA2-47F5-9B82-C36081E33F26}"/>
    <cellStyle name="Normal 2 2 6 2 6 5" xfId="23899" xr:uid="{E133F193-E3D0-4080-B01F-FB88A4225A0F}"/>
    <cellStyle name="Normal 2 2 6 2 6 6" xfId="12936" xr:uid="{E970EBAC-FD52-4F8B-B9ED-263F3F3A9451}"/>
    <cellStyle name="Normal 2 2 6 2 7" xfId="2242" xr:uid="{00000000-0005-0000-0000-00001F040000}"/>
    <cellStyle name="Normal 2 2 6 2 7 2" xfId="7369" xr:uid="{E3315053-3F06-4B6B-8A15-8F56FD09B6D3}"/>
    <cellStyle name="Normal 2 2 6 2 7 2 2" xfId="17749" xr:uid="{59CE3CB4-48FF-436F-AB9F-5BDBA10A3A4A}"/>
    <cellStyle name="Normal 2 2 6 2 7 3" xfId="10202" xr:uid="{E237DC12-6969-46B9-BEB8-59BF47688AC7}"/>
    <cellStyle name="Normal 2 2 6 2 7 3 2" xfId="20582" xr:uid="{2AC17149-8D77-4C66-9B64-E74F2D180A93}"/>
    <cellStyle name="Normal 2 2 6 2 7 4" xfId="22832" xr:uid="{2180F4CE-54F4-4334-B8BC-350373340C0E}"/>
    <cellStyle name="Normal 2 2 6 2 7 5" xfId="14916" xr:uid="{6C7199FC-4A5B-4644-B73C-9FD92807338A}"/>
    <cellStyle name="Normal 2 2 6 2 8" xfId="3795" xr:uid="{3DC452E1-1CA4-495A-BBE7-BA28DD8D8CA8}"/>
    <cellStyle name="Normal 2 2 6 2 8 2" xfId="8631" xr:uid="{2359EFA7-1177-40B1-A540-89631581AC54}"/>
    <cellStyle name="Normal 2 2 6 2 8 2 2" xfId="19011" xr:uid="{97C046AA-3D85-4DA4-95CF-1E9F0374DAB0}"/>
    <cellStyle name="Normal 2 2 6 2 8 3" xfId="11464" xr:uid="{8D1E2DDE-0A46-49A1-97D1-BE99B96D3287}"/>
    <cellStyle name="Normal 2 2 6 2 8 3 2" xfId="21844" xr:uid="{87787337-F20C-4DAF-989E-CB84C0CCECAE}"/>
    <cellStyle name="Normal 2 2 6 2 8 4" xfId="16178" xr:uid="{956371C3-846B-4513-8438-90381C4675D2}"/>
    <cellStyle name="Normal 2 2 6 2 9" xfId="5119" xr:uid="{5C4ACD4B-02FD-4CEF-A3D2-4E04A9F0C611}"/>
    <cellStyle name="Normal 2 2 6 2 9 2" xfId="14416" xr:uid="{260E15F7-FF2D-46CF-8555-BA8822FC5CA2}"/>
    <cellStyle name="Normal 2 2 6 3" xfId="767" xr:uid="{00000000-0005-0000-0000-0000AB040000}"/>
    <cellStyle name="Normal 2 2 6 3 10" xfId="9704" xr:uid="{4C3E2F2B-56B2-4CF4-96E5-96EDB012DA49}"/>
    <cellStyle name="Normal 2 2 6 3 10 2" xfId="20084" xr:uid="{DC4C3F4A-9533-46A9-9E89-A4555E3086C2}"/>
    <cellStyle name="Normal 2 2 6 3 11" xfId="24856" xr:uid="{E3A76C8A-2F6D-4F8D-A4BA-E63D7B8AF419}"/>
    <cellStyle name="Normal 2 2 6 3 12" xfId="12564" xr:uid="{5FB5965A-D485-4ACE-BAD5-9CC525EDB1AF}"/>
    <cellStyle name="Normal 2 2 6 3 2" xfId="2735" xr:uid="{00000000-0005-0000-0000-00002B040000}"/>
    <cellStyle name="Normal 2 2 6 3 2 2" xfId="3191" xr:uid="{00000000-0005-0000-0000-00002C040000}"/>
    <cellStyle name="Normal 2 2 6 3 2 2 2" xfId="6249" xr:uid="{E44AA17E-05A2-47E2-8395-59B103ABE9B4}"/>
    <cellStyle name="Normal 2 2 6 3 2 2 2 2" xfId="27123" xr:uid="{B3EE830C-9737-40AC-B774-DC1C1CDA2AC3}"/>
    <cellStyle name="Normal 2 2 6 3 2 2 2 3" xfId="15818" xr:uid="{D41E5751-026D-427F-8873-2102B9A0E2DA}"/>
    <cellStyle name="Normal 2 2 6 3 2 2 3" xfId="8271" xr:uid="{4F15D839-68EC-4AFB-B95C-AD303D81C0F5}"/>
    <cellStyle name="Normal 2 2 6 3 2 2 3 2" xfId="18651" xr:uid="{0941D33B-37E7-4FB9-8BDD-31ECB15DD03C}"/>
    <cellStyle name="Normal 2 2 6 3 2 2 4" xfId="11104" xr:uid="{AA5D45D2-B615-4681-905D-0A0D4F4CF0A8}"/>
    <cellStyle name="Normal 2 2 6 3 2 2 4 2" xfId="21484" xr:uid="{45B34AA5-B78E-46EE-8B6C-B69CC14AE78D}"/>
    <cellStyle name="Normal 2 2 6 3 2 2 5" xfId="25435" xr:uid="{DB672273-560C-4F9C-A8CF-761B73D83566}"/>
    <cellStyle name="Normal 2 2 6 3 2 2 6" xfId="13732" xr:uid="{668FCC29-7C50-4312-9C41-BAC872544AC2}"/>
    <cellStyle name="Normal 2 2 6 3 2 3" xfId="4299" xr:uid="{AF36B563-FC36-4796-A3A6-E1993E821E9D}"/>
    <cellStyle name="Normal 2 2 6 3 2 3 2" xfId="9071" xr:uid="{F175B39D-0BCE-4077-B094-FBA606ACB714}"/>
    <cellStyle name="Normal 2 2 6 3 2 3 2 2" xfId="29114" xr:uid="{7ACC3B77-734A-4C91-A47F-8FFBABF3EF56}"/>
    <cellStyle name="Normal 2 2 6 3 2 3 2 3" xfId="19451" xr:uid="{90426A97-6901-4D73-ACFF-6E4D5F24FB00}"/>
    <cellStyle name="Normal 2 2 6 3 2 3 3" xfId="11904" xr:uid="{E90BF0AC-1250-4A66-9DE8-9F93A865D89A}"/>
    <cellStyle name="Normal 2 2 6 3 2 3 3 2" xfId="22284" xr:uid="{A409580F-2461-4D9C-BA00-8347009ECB9C}"/>
    <cellStyle name="Normal 2 2 6 3 2 3 4" xfId="23063" xr:uid="{2FD785B8-6281-4902-A97E-AF9F93D90BCC}"/>
    <cellStyle name="Normal 2 2 6 3 2 3 5" xfId="16618" xr:uid="{94FE5296-6D54-4088-A379-492CD391DFE4}"/>
    <cellStyle name="Normal 2 2 6 3 2 4" xfId="5953" xr:uid="{E3D1BA83-E110-4070-ABE3-31455F14EECF}"/>
    <cellStyle name="Normal 2 2 6 3 2 4 2" xfId="28715" xr:uid="{C9B51B7B-BA27-4989-9B77-BFB6FEEC3C11}"/>
    <cellStyle name="Normal 2 2 6 3 2 4 3" xfId="15406" xr:uid="{20CA3628-CCFE-4F2B-844E-8FBCEFF9B7DA}"/>
    <cellStyle name="Normal 2 2 6 3 2 5" xfId="7859" xr:uid="{8509A51E-F4D4-43AF-8124-F96AF6EAB54C}"/>
    <cellStyle name="Normal 2 2 6 3 2 5 2" xfId="18239" xr:uid="{58C2555D-2438-45B4-9B64-3CAF8320319B}"/>
    <cellStyle name="Normal 2 2 6 3 2 6" xfId="10692" xr:uid="{35248E13-1CF6-4D3F-A839-08077937F647}"/>
    <cellStyle name="Normal 2 2 6 3 2 6 2" xfId="21072" xr:uid="{83687619-3CB4-42C4-9E00-6EC79E49A7BF}"/>
    <cellStyle name="Normal 2 2 6 3 2 7" xfId="23506" xr:uid="{A01A4261-FC07-442C-8D9A-17FE25863308}"/>
    <cellStyle name="Normal 2 2 6 3 2 8" xfId="13169" xr:uid="{1EA23027-6384-4BE0-89B2-3EA296E8FFEE}"/>
    <cellStyle name="Normal 2 2 6 3 3" xfId="3192" xr:uid="{00000000-0005-0000-0000-00002D040000}"/>
    <cellStyle name="Normal 2 2 6 3 3 2" xfId="4470" xr:uid="{D03A52A9-8653-4C41-9A28-8E98E897D3ED}"/>
    <cellStyle name="Normal 2 2 6 3 3 2 2" xfId="9242" xr:uid="{20DDAF65-0E91-4C94-8A20-E9554F74EB6D}"/>
    <cellStyle name="Normal 2 2 6 3 3 2 2 2" xfId="29231" xr:uid="{6827C6F6-99D4-44ED-A2FB-5741B27C3E44}"/>
    <cellStyle name="Normal 2 2 6 3 3 2 2 3" xfId="19622" xr:uid="{044F6EE3-1478-4DF6-805A-DAC9A06E9FD7}"/>
    <cellStyle name="Normal 2 2 6 3 3 2 3" xfId="12075" xr:uid="{A80DECAF-5FF3-4A7E-97AD-DD68C5184EDE}"/>
    <cellStyle name="Normal 2 2 6 3 3 2 3 2" xfId="22455" xr:uid="{77B21F3D-69BA-4E03-BFD5-FF6767435652}"/>
    <cellStyle name="Normal 2 2 6 3 3 2 4" xfId="24360" xr:uid="{A627CFC4-18FF-4911-B5E0-F00CA2CA1BE1}"/>
    <cellStyle name="Normal 2 2 6 3 3 2 5" xfId="16789" xr:uid="{41E8D57E-0898-4600-8B45-5C361F73F80D}"/>
    <cellStyle name="Normal 2 2 6 3 3 3" xfId="6250" xr:uid="{D55A819E-7CBD-4C4C-87F6-1352BB2121FA}"/>
    <cellStyle name="Normal 2 2 6 3 3 3 2" xfId="28260" xr:uid="{F55449F2-2BBE-4515-BF06-BC399FBB39BE}"/>
    <cellStyle name="Normal 2 2 6 3 3 3 3" xfId="15819" xr:uid="{AB63E61B-DF1C-41AA-A088-D991A00C7282}"/>
    <cellStyle name="Normal 2 2 6 3 3 4" xfId="8272" xr:uid="{490ABBA9-728D-4597-A084-EF8D5F57061F}"/>
    <cellStyle name="Normal 2 2 6 3 3 4 2" xfId="18652" xr:uid="{9D3C7B97-38B1-4510-9996-047A2F781E5F}"/>
    <cellStyle name="Normal 2 2 6 3 3 5" xfId="11105" xr:uid="{9E3BF72C-580C-4D36-B16E-04B1671D9201}"/>
    <cellStyle name="Normal 2 2 6 3 3 5 2" xfId="21485" xr:uid="{48F4F805-4B92-4084-AFEF-8783EEF5369B}"/>
    <cellStyle name="Normal 2 2 6 3 3 6" xfId="23802" xr:uid="{279D83EF-BFFF-4CA7-B6C2-FA5BB1B9598E}"/>
    <cellStyle name="Normal 2 2 6 3 3 7" xfId="13733" xr:uid="{E82538C7-D5CF-4C2C-B896-96B5B1D6732F}"/>
    <cellStyle name="Normal 2 2 6 3 4" xfId="3190" xr:uid="{00000000-0005-0000-0000-00002E040000}"/>
    <cellStyle name="Normal 2 2 6 3 4 2" xfId="6248" xr:uid="{AB61BC95-E1D2-4C7F-9E27-637375B52DE8}"/>
    <cellStyle name="Normal 2 2 6 3 4 2 2" xfId="28729" xr:uid="{37F78F17-D5CE-43E3-80C0-38223208C2D4}"/>
    <cellStyle name="Normal 2 2 6 3 4 2 3" xfId="15817" xr:uid="{D3DFF2FF-54D9-4183-BB09-9EE6CDDCB508}"/>
    <cellStyle name="Normal 2 2 6 3 4 3" xfId="8270" xr:uid="{21262C5E-45DD-408B-AAE8-F32E1D09324A}"/>
    <cellStyle name="Normal 2 2 6 3 4 3 2" xfId="18650" xr:uid="{67090179-1D90-4D36-BA32-A0967397BC40}"/>
    <cellStyle name="Normal 2 2 6 3 4 4" xfId="11103" xr:uid="{CA746757-EAF7-45AB-9E4D-50A54017AE93}"/>
    <cellStyle name="Normal 2 2 6 3 4 4 2" xfId="21483" xr:uid="{49E2FBDE-AD09-44C4-B9E9-07E28E6BC8FD}"/>
    <cellStyle name="Normal 2 2 6 3 4 5" xfId="24355" xr:uid="{16052B0A-7BE2-4385-8D41-C9A5844DC355}"/>
    <cellStyle name="Normal 2 2 6 3 4 6" xfId="13731" xr:uid="{7DB53946-566B-4CAD-BF90-3B847D9555DD}"/>
    <cellStyle name="Normal 2 2 6 3 5" xfId="2591" xr:uid="{00000000-0005-0000-0000-00002F040000}"/>
    <cellStyle name="Normal 2 2 6 3 5 2" xfId="5856" xr:uid="{C883B5AF-18F5-4388-ABB4-D72C87122743}"/>
    <cellStyle name="Normal 2 2 6 3 5 2 2" xfId="26935" xr:uid="{5A40FB34-956B-4526-BCE3-9614D21C9E93}"/>
    <cellStyle name="Normal 2 2 6 3 5 2 3" xfId="15263" xr:uid="{E94B3B5B-1644-4E26-928B-15FF78687728}"/>
    <cellStyle name="Normal 2 2 6 3 5 3" xfId="7716" xr:uid="{E1C381A5-BA63-4B96-8942-177F60E6A9C6}"/>
    <cellStyle name="Normal 2 2 6 3 5 3 2" xfId="18096" xr:uid="{ABCB03D5-EC80-40AD-B995-D7EDB6E2CA7F}"/>
    <cellStyle name="Normal 2 2 6 3 5 4" xfId="10549" xr:uid="{C5BB12D6-85EA-467C-A043-96B8CCF861A7}"/>
    <cellStyle name="Normal 2 2 6 3 5 4 2" xfId="20929" xr:uid="{F794C766-F5A4-4669-BF82-894589530290}"/>
    <cellStyle name="Normal 2 2 6 3 5 5" xfId="23620" xr:uid="{42A9F908-E0A3-4303-88B6-2D24B095DFFE}"/>
    <cellStyle name="Normal 2 2 6 3 5 6" xfId="12979" xr:uid="{2880477B-ED04-43B6-A0F4-A0DD907F21D8}"/>
    <cellStyle name="Normal 2 2 6 3 6" xfId="2330" xr:uid="{00000000-0005-0000-0000-00002A040000}"/>
    <cellStyle name="Normal 2 2 6 3 6 2" xfId="7457" xr:uid="{B959A3A8-48A6-4881-A410-74E64567F69E}"/>
    <cellStyle name="Normal 2 2 6 3 6 2 2" xfId="17837" xr:uid="{D409532D-8BBE-435F-BEBD-A89EDF2C4362}"/>
    <cellStyle name="Normal 2 2 6 3 6 3" xfId="10290" xr:uid="{B3C768DC-DF0A-4FF1-8D0F-D49D5A9E1F17}"/>
    <cellStyle name="Normal 2 2 6 3 6 3 2" xfId="20670" xr:uid="{20424838-F57D-4E3F-934D-E62956DB1E35}"/>
    <cellStyle name="Normal 2 2 6 3 6 4" xfId="23148" xr:uid="{6C7DB46A-CB8E-4767-A221-43C87A93B7DF}"/>
    <cellStyle name="Normal 2 2 6 3 6 5" xfId="15004" xr:uid="{58137D8A-5F2E-412F-A65D-DD4557451A70}"/>
    <cellStyle name="Normal 2 2 6 3 7" xfId="3845" xr:uid="{712F6ECE-2FCF-40FF-BC3A-B8E57455C658}"/>
    <cellStyle name="Normal 2 2 6 3 7 2" xfId="8678" xr:uid="{8801AC38-17ED-48C4-B15A-5EC496CB1189}"/>
    <cellStyle name="Normal 2 2 6 3 7 2 2" xfId="19058" xr:uid="{01EAAE53-7179-4F99-8C05-CDBA10542186}"/>
    <cellStyle name="Normal 2 2 6 3 7 3" xfId="11511" xr:uid="{B40DA53C-3E90-4116-9976-35490BC4F598}"/>
    <cellStyle name="Normal 2 2 6 3 7 3 2" xfId="21891" xr:uid="{2F776532-C363-4EA1-BE90-F85AFF70E5B9}"/>
    <cellStyle name="Normal 2 2 6 3 7 4" xfId="16225" xr:uid="{7D736926-DE92-4BAD-BB26-D0719308E154}"/>
    <cellStyle name="Normal 2 2 6 3 8" xfId="5121" xr:uid="{0D41CC50-3C09-47D8-9D04-FF0749EBE539}"/>
    <cellStyle name="Normal 2 2 6 3 8 2" xfId="14418" xr:uid="{4C44EB3C-92B7-4DF4-94B3-CBB25821F1A6}"/>
    <cellStyle name="Normal 2 2 6 3 9" xfId="6871" xr:uid="{67EEB3CB-5943-4F2C-A717-EB1EB3467721}"/>
    <cellStyle name="Normal 2 2 6 3 9 2" xfId="17251" xr:uid="{B3C0259A-3C51-4FD8-AD74-DF0716C38BAD}"/>
    <cellStyle name="Normal 2 2 6 4" xfId="768" xr:uid="{00000000-0005-0000-0000-0000AC040000}"/>
    <cellStyle name="Normal 2 2 6 4 2" xfId="3193" xr:uid="{00000000-0005-0000-0000-000031040000}"/>
    <cellStyle name="Normal 2 2 6 4 2 2" xfId="6251" xr:uid="{CB439588-1D5F-4005-8532-AF188C452CFA}"/>
    <cellStyle name="Normal 2 2 6 4 2 2 2" xfId="26732" xr:uid="{A61F4418-B64B-495C-8A31-614827CC5054}"/>
    <cellStyle name="Normal 2 2 6 4 2 2 3" xfId="15820" xr:uid="{B27AE241-0DD4-43AF-8FE3-F64AA791483B}"/>
    <cellStyle name="Normal 2 2 6 4 2 3" xfId="8273" xr:uid="{38EFA85C-082D-4ECE-A0AC-E6CBB8D45E4E}"/>
    <cellStyle name="Normal 2 2 6 4 2 3 2" xfId="18653" xr:uid="{17081F4A-10E4-4BEB-A3DD-8714A69DC71B}"/>
    <cellStyle name="Normal 2 2 6 4 2 4" xfId="11106" xr:uid="{AB647E7E-1D38-436E-B315-9751ECB1C453}"/>
    <cellStyle name="Normal 2 2 6 4 2 4 2" xfId="21486" xr:uid="{96F0541B-B4A5-4A30-AA34-B3D1F76A4527}"/>
    <cellStyle name="Normal 2 2 6 4 2 5" xfId="22998" xr:uid="{19A55A42-EF4F-4980-94B4-D4D545CBB56D}"/>
    <cellStyle name="Normal 2 2 6 4 2 6" xfId="13734" xr:uid="{D9031275-8D50-4DD1-9158-5A6601AD56D2}"/>
    <cellStyle name="Normal 2 2 6 4 3" xfId="2732" xr:uid="{00000000-0005-0000-0000-000032040000}"/>
    <cellStyle name="Normal 2 2 6 4 3 2" xfId="5950" xr:uid="{11B2852D-EDF7-4948-8623-C6242D2A565C}"/>
    <cellStyle name="Normal 2 2 6 4 3 2 2" xfId="28521" xr:uid="{B8A26FFE-FD78-420C-9DA2-1CE49CD93A72}"/>
    <cellStyle name="Normal 2 2 6 4 3 2 3" xfId="15403" xr:uid="{C30637F1-3D60-4C29-B383-B0542E07093A}"/>
    <cellStyle name="Normal 2 2 6 4 3 3" xfId="7856" xr:uid="{F1F9433B-0784-4153-9E12-4A4B4BF106CD}"/>
    <cellStyle name="Normal 2 2 6 4 3 3 2" xfId="18236" xr:uid="{4173CB35-3A2E-47F1-AA16-7B0E91E0B47E}"/>
    <cellStyle name="Normal 2 2 6 4 3 4" xfId="10689" xr:uid="{DCB347E5-4172-4DB5-B7FF-960D1BEC6F5A}"/>
    <cellStyle name="Normal 2 2 6 4 3 4 2" xfId="21069" xr:uid="{7D6A8905-8AC6-472E-93F1-89521DC82887}"/>
    <cellStyle name="Normal 2 2 6 4 3 5" xfId="25427" xr:uid="{A3D8D863-91FE-4A5A-B3FF-AEAB0AD23AC7}"/>
    <cellStyle name="Normal 2 2 6 4 3 6" xfId="13166" xr:uid="{8F0C0AEF-395A-44BD-A2DE-C4B39BBA0447}"/>
    <cellStyle name="Normal 2 2 6 4 4" xfId="4164" xr:uid="{0955D02B-ABE6-43BB-A2F0-E7BD877C50A1}"/>
    <cellStyle name="Normal 2 2 6 4 4 2" xfId="8936" xr:uid="{0F7D7877-6C21-48D3-9F5B-B4BC947A6719}"/>
    <cellStyle name="Normal 2 2 6 4 4 2 2" xfId="19316" xr:uid="{90F97ABE-9CA5-4539-94EF-79C5B2370B11}"/>
    <cellStyle name="Normal 2 2 6 4 4 3" xfId="11769" xr:uid="{C6512C9C-1DCE-4B4F-8549-4756852FD341}"/>
    <cellStyle name="Normal 2 2 6 4 4 3 2" xfId="22149" xr:uid="{25AFC8E6-F1E4-4611-B59B-A4D8AD2EC480}"/>
    <cellStyle name="Normal 2 2 6 4 4 4" xfId="24134" xr:uid="{A11D0DC3-5B44-4E74-BA89-53B7C535938D}"/>
    <cellStyle name="Normal 2 2 6 4 4 5" xfId="16483" xr:uid="{67E362AA-8D03-493D-957E-C45DFBA2D8E0}"/>
    <cellStyle name="Normal 2 2 6 4 5" xfId="5122" xr:uid="{F054F7C7-62F7-4116-B376-3EC374D865E7}"/>
    <cellStyle name="Normal 2 2 6 4 5 2" xfId="14419" xr:uid="{1B9BB4CB-0A06-49DF-ABF3-0EDFCF0F66D2}"/>
    <cellStyle name="Normal 2 2 6 4 6" xfId="6872" xr:uid="{9D58F73D-007B-4442-B32E-FCA7DC647B7E}"/>
    <cellStyle name="Normal 2 2 6 4 6 2" xfId="17252" xr:uid="{2C27107F-B77C-49B4-9A60-9E75B92D05E4}"/>
    <cellStyle name="Normal 2 2 6 4 7" xfId="9705" xr:uid="{118CD2BE-CE2D-4E3F-9EC0-A270E7B58A2D}"/>
    <cellStyle name="Normal 2 2 6 4 7 2" xfId="20085" xr:uid="{515A166A-0811-46E5-BD81-5274C64ACC04}"/>
    <cellStyle name="Normal 2 2 6 4 8" xfId="25107" xr:uid="{662F58D9-B0B3-404D-B0BA-5EF31AF847BF}"/>
    <cellStyle name="Normal 2 2 6 4 9" xfId="12722" xr:uid="{579D2275-C61E-415B-8BC5-51251ECF05D9}"/>
    <cellStyle name="Normal 2 2 6 5" xfId="3194" xr:uid="{00000000-0005-0000-0000-000033040000}"/>
    <cellStyle name="Normal 2 2 6 5 2" xfId="4471" xr:uid="{CBD07B7A-1544-404E-99B7-7AD42747BAF4}"/>
    <cellStyle name="Normal 2 2 6 5 2 2" xfId="9243" xr:uid="{CA8839B8-562D-4FEB-B1E5-229693210434}"/>
    <cellStyle name="Normal 2 2 6 5 2 2 2" xfId="29232" xr:uid="{7008ECDD-72A8-4384-9DE2-80A96C4C0FE1}"/>
    <cellStyle name="Normal 2 2 6 5 2 2 3" xfId="19623" xr:uid="{E250A443-58A5-4F1E-8887-54B5054E386F}"/>
    <cellStyle name="Normal 2 2 6 5 2 3" xfId="12076" xr:uid="{A7439361-3315-47F8-8836-473F23E19C0C}"/>
    <cellStyle name="Normal 2 2 6 5 2 3 2" xfId="22456" xr:uid="{8DA188E4-7D8C-4664-B87F-A2AC6C5358B8}"/>
    <cellStyle name="Normal 2 2 6 5 2 4" xfId="24070" xr:uid="{646BF25D-7858-4818-8FFB-C90EE6BB55BE}"/>
    <cellStyle name="Normal 2 2 6 5 2 5" xfId="16790" xr:uid="{85F5C205-8DAA-44DB-87A6-464B58944ED8}"/>
    <cellStyle name="Normal 2 2 6 5 3" xfId="6252" xr:uid="{895B147F-601B-4065-8645-5AD015666B32}"/>
    <cellStyle name="Normal 2 2 6 5 3 2" xfId="27914" xr:uid="{C45325C8-0CFF-4DC3-A87E-160F529C2D2B}"/>
    <cellStyle name="Normal 2 2 6 5 3 3" xfId="15821" xr:uid="{E7C8CA88-9C26-485E-B413-3C25F41487E1}"/>
    <cellStyle name="Normal 2 2 6 5 4" xfId="8274" xr:uid="{63A4AD72-30FC-40F9-8FB2-C73EA5B302F1}"/>
    <cellStyle name="Normal 2 2 6 5 4 2" xfId="18654" xr:uid="{66B849C8-0EA1-4C13-AF88-FE7571754B86}"/>
    <cellStyle name="Normal 2 2 6 5 5" xfId="11107" xr:uid="{5986780A-0B59-44F2-8E1F-FECB6B30AD7D}"/>
    <cellStyle name="Normal 2 2 6 5 5 2" xfId="21487" xr:uid="{BA19BD5D-A4AF-42F1-B58E-71A2A59A390D}"/>
    <cellStyle name="Normal 2 2 6 5 6" xfId="25224" xr:uid="{CEC419A5-CA5A-4DBB-B3B6-4C8BF7921A29}"/>
    <cellStyle name="Normal 2 2 6 5 7" xfId="13735" xr:uid="{8447C74C-ED2E-40B8-B030-E3008A10DE80}"/>
    <cellStyle name="Normal 2 2 6 6" xfId="2905" xr:uid="{00000000-0005-0000-0000-000034040000}"/>
    <cellStyle name="Normal 2 2 6 6 2" xfId="6091" xr:uid="{16CCF25F-2BD3-4135-9602-703A2BCB5A3C}"/>
    <cellStyle name="Normal 2 2 6 6 2 2" xfId="27703" xr:uid="{E10C9B2E-92BC-4CE7-926E-3F7744D6AE09}"/>
    <cellStyle name="Normal 2 2 6 6 2 3" xfId="15569" xr:uid="{426A488E-3F6F-4736-ABBE-26DF1BF33C1D}"/>
    <cellStyle name="Normal 2 2 6 6 3" xfId="8022" xr:uid="{78D8298A-1551-45ED-92A9-35D92C38DAC8}"/>
    <cellStyle name="Normal 2 2 6 6 3 2" xfId="18402" xr:uid="{11096A96-338B-4C74-9D7E-5DD9EEFC39F6}"/>
    <cellStyle name="Normal 2 2 6 6 4" xfId="10855" xr:uid="{A64EA007-8B20-4236-A1E1-D7AD8F2E0402}"/>
    <cellStyle name="Normal 2 2 6 6 4 2" xfId="21235" xr:uid="{A568604F-B051-45B5-B2AE-184A6C336636}"/>
    <cellStyle name="Normal 2 2 6 6 5" xfId="25279" xr:uid="{43C848A0-2D16-45DD-9695-5240E1C8FA92}"/>
    <cellStyle name="Normal 2 2 6 6 6" xfId="13420" xr:uid="{A33F8664-23C1-415E-AF6C-867349EDD5A7}"/>
    <cellStyle name="Normal 2 2 6 7" xfId="2488" xr:uid="{00000000-0005-0000-0000-000035040000}"/>
    <cellStyle name="Normal 2 2 6 7 2" xfId="5773" xr:uid="{76CAC20D-489B-4B80-AD7E-D302E50A89E9}"/>
    <cellStyle name="Normal 2 2 6 7 2 2" xfId="26468" xr:uid="{D18F8181-AC54-42E7-B8E9-3673541D1599}"/>
    <cellStyle name="Normal 2 2 6 7 2 3" xfId="15160" xr:uid="{30643F72-C803-4F70-A78F-77234816673F}"/>
    <cellStyle name="Normal 2 2 6 7 3" xfId="7613" xr:uid="{EB608BF7-F122-4D70-BD0D-248C68CE590A}"/>
    <cellStyle name="Normal 2 2 6 7 3 2" xfId="17993" xr:uid="{9BC7CEE9-1CB8-4489-93FE-B18739EEFB5A}"/>
    <cellStyle name="Normal 2 2 6 7 4" xfId="10446" xr:uid="{F98CD522-C74E-4D1E-9884-1EBA819EBE4C}"/>
    <cellStyle name="Normal 2 2 6 7 4 2" xfId="20826" xr:uid="{1B78D906-7CBB-4C14-8AEE-11AAE0094DCB}"/>
    <cellStyle name="Normal 2 2 6 7 5" xfId="24943" xr:uid="{0BDC3D58-65E9-4A77-A03E-5C78897CB417}"/>
    <cellStyle name="Normal 2 2 6 7 6" xfId="12876" xr:uid="{A61C95EC-B2BA-4019-8830-F0EC110B5898}"/>
    <cellStyle name="Normal 2 2 6 8" xfId="2182" xr:uid="{00000000-0005-0000-0000-00001E040000}"/>
    <cellStyle name="Normal 2 2 6 8 2" xfId="7309" xr:uid="{6FC49187-1498-4000-B451-C8FB2596069A}"/>
    <cellStyle name="Normal 2 2 6 8 2 2" xfId="17689" xr:uid="{79745B4B-26CA-4AC5-AE20-0B3FB148D3D9}"/>
    <cellStyle name="Normal 2 2 6 8 3" xfId="10142" xr:uid="{C57AE7CB-C828-480E-A737-28460381E7A3}"/>
    <cellStyle name="Normal 2 2 6 8 3 2" xfId="20522" xr:uid="{E3DE3E9B-B822-4C8F-AD42-AEE9F96751B6}"/>
    <cellStyle name="Normal 2 2 6 8 4" xfId="24880" xr:uid="{C13717B4-B448-4C7A-AC0F-334D441DECE9}"/>
    <cellStyle name="Normal 2 2 6 8 5" xfId="14856" xr:uid="{B26FC4E8-4B10-4E19-A201-225B353C08D8}"/>
    <cellStyle name="Normal 2 2 6 9" xfId="3937" xr:uid="{4F71D83A-959D-475E-9D25-7D6B36415D87}"/>
    <cellStyle name="Normal 2 2 6 9 2" xfId="8769" xr:uid="{96233D5B-8A89-48F1-9A57-B9BB5A2D37F7}"/>
    <cellStyle name="Normal 2 2 6 9 2 2" xfId="19149" xr:uid="{C662E802-04A3-4507-9901-49DF157CDFAB}"/>
    <cellStyle name="Normal 2 2 6 9 3" xfId="11602" xr:uid="{37797751-1450-47F8-9DE4-6D15B02F0F8C}"/>
    <cellStyle name="Normal 2 2 6 9 3 2" xfId="21982" xr:uid="{A0CF1402-2736-4402-90DC-2EE07E6D4E1F}"/>
    <cellStyle name="Normal 2 2 6 9 4" xfId="16316" xr:uid="{D1D6B85D-8E12-4532-AB67-4098610E0955}"/>
    <cellStyle name="Normal 2 2 7" xfId="769" xr:uid="{00000000-0005-0000-0000-0000AD040000}"/>
    <cellStyle name="Normal 2 2 7 10" xfId="5123" xr:uid="{97DE0FAD-FD61-428C-B324-15458C6A0DE0}"/>
    <cellStyle name="Normal 2 2 7 10 2" xfId="14420" xr:uid="{5A552025-BB63-47C8-A716-65B49A2A9EB2}"/>
    <cellStyle name="Normal 2 2 7 11" xfId="6873" xr:uid="{1FBE5570-8EB9-4FA4-89F2-2A70BF75E24B}"/>
    <cellStyle name="Normal 2 2 7 11 2" xfId="17253" xr:uid="{8F1A0535-AADD-49A8-B8C7-E616384AD067}"/>
    <cellStyle name="Normal 2 2 7 12" xfId="9706" xr:uid="{32224345-8BBA-42D9-98F0-CE4FAE9AE546}"/>
    <cellStyle name="Normal 2 2 7 12 2" xfId="20086" xr:uid="{CD5807E9-F3EE-4241-B288-F1ADAD15438D}"/>
    <cellStyle name="Normal 2 2 7 13" xfId="23476" xr:uid="{415A84E5-3159-4712-8FD1-985112B084C9}"/>
    <cellStyle name="Normal 2 2 7 14" xfId="12448" xr:uid="{CCF5E73B-3EDA-4F88-A85B-AD221AFC95BD}"/>
    <cellStyle name="Normal 2 2 7 2" xfId="770" xr:uid="{00000000-0005-0000-0000-0000AE040000}"/>
    <cellStyle name="Normal 2 2 7 2 10" xfId="9707" xr:uid="{96B7BC76-69A9-41C1-9071-99C298FB4CFB}"/>
    <cellStyle name="Normal 2 2 7 2 10 2" xfId="20087" xr:uid="{94D6349B-CF0D-4CAC-BB03-F05F5F955F3C}"/>
    <cellStyle name="Normal 2 2 7 2 11" xfId="25197" xr:uid="{970A88EF-7558-4745-BAD3-842CFCCC2476}"/>
    <cellStyle name="Normal 2 2 7 2 12" xfId="12565" xr:uid="{14A48E73-5367-44A3-A89F-BE47A5943D14}"/>
    <cellStyle name="Normal 2 2 7 2 2" xfId="771" xr:uid="{00000000-0005-0000-0000-0000AF040000}"/>
    <cellStyle name="Normal 2 2 7 2 2 2" xfId="3196" xr:uid="{00000000-0005-0000-0000-000039040000}"/>
    <cellStyle name="Normal 2 2 7 2 2 2 2" xfId="6254" xr:uid="{8B11C461-0E06-45AB-BD28-47EC1E74397F}"/>
    <cellStyle name="Normal 2 2 7 2 2 2 2 2" xfId="27098" xr:uid="{A2CCF78B-5DD6-47A7-84C9-8DA8F0D392B4}"/>
    <cellStyle name="Normal 2 2 7 2 2 2 2 3" xfId="27665" xr:uid="{5120584F-076D-44DE-8E1C-FDF7DE413BEE}"/>
    <cellStyle name="Normal 2 2 7 2 2 2 2 4" xfId="15823" xr:uid="{88F2C3A9-307E-4134-B781-3A57D5248454}"/>
    <cellStyle name="Normal 2 2 7 2 2 2 3" xfId="8276" xr:uid="{7BE2E20E-F2EA-49A6-9ACC-66CECE11E9F9}"/>
    <cellStyle name="Normal 2 2 7 2 2 2 3 2" xfId="28882" xr:uid="{AEB2A2CB-9366-4AE7-8001-9CBCA404FA79}"/>
    <cellStyle name="Normal 2 2 7 2 2 2 3 3" xfId="18656" xr:uid="{73B34709-9830-4084-8A92-2F31CF5ACFC4}"/>
    <cellStyle name="Normal 2 2 7 2 2 2 4" xfId="11109" xr:uid="{F4CFA1E6-1823-474B-A36C-6B8D54B5BE31}"/>
    <cellStyle name="Normal 2 2 7 2 2 2 4 2" xfId="21489" xr:uid="{6046E642-0BB4-46AC-9CF4-488A10B6EBD7}"/>
    <cellStyle name="Normal 2 2 7 2 2 2 5" xfId="25173" xr:uid="{0C8150D5-790E-4464-88E3-73F177477228}"/>
    <cellStyle name="Normal 2 2 7 2 2 2 6" xfId="13737" xr:uid="{02216744-12C4-4C6E-A890-ECFFA8F6FE2F}"/>
    <cellStyle name="Normal 2 2 7 2 2 3" xfId="4301" xr:uid="{5BF1446D-7DBC-47F3-8E2E-3AC34E7B0E6E}"/>
    <cellStyle name="Normal 2 2 7 2 2 3 2" xfId="9073" xr:uid="{BE47E111-92AC-4C0C-8529-002B140A12F9}"/>
    <cellStyle name="Normal 2 2 7 2 2 3 2 2" xfId="29116" xr:uid="{43363453-912B-4F5E-851B-25802F134C88}"/>
    <cellStyle name="Normal 2 2 7 2 2 3 2 3" xfId="19453" xr:uid="{4D73426A-9A7A-4ACD-A503-0CEFB7FC3F61}"/>
    <cellStyle name="Normal 2 2 7 2 2 3 3" xfId="11906" xr:uid="{88B15B4F-B2C9-43F1-8EF5-28198862C72D}"/>
    <cellStyle name="Normal 2 2 7 2 2 3 3 2" xfId="22286" xr:uid="{6755AD40-28FB-4E7D-A94B-D136868330C0}"/>
    <cellStyle name="Normal 2 2 7 2 2 3 4" xfId="23312" xr:uid="{0D01CC80-EC2F-491C-8FB7-AC748902593B}"/>
    <cellStyle name="Normal 2 2 7 2 2 3 5" xfId="16620" xr:uid="{DAF76C26-DB75-47F7-8EBA-DF102241B8B3}"/>
    <cellStyle name="Normal 2 2 7 2 2 4" xfId="5125" xr:uid="{829582CC-8806-4FA3-A337-62363E98AB53}"/>
    <cellStyle name="Normal 2 2 7 2 2 4 2" xfId="25883" xr:uid="{A51740CD-DFD9-4F10-A675-5809E6580706}"/>
    <cellStyle name="Normal 2 2 7 2 2 4 3" xfId="14422" xr:uid="{22F09D4F-0AD0-4215-AD98-2BDBBCF02486}"/>
    <cellStyle name="Normal 2 2 7 2 2 5" xfId="6875" xr:uid="{29BDE919-A952-42B7-9861-EEE06193E0CD}"/>
    <cellStyle name="Normal 2 2 7 2 2 5 2" xfId="17255" xr:uid="{C8AB0511-E919-4E33-9EA1-139219EE4BA6}"/>
    <cellStyle name="Normal 2 2 7 2 2 6" xfId="9708" xr:uid="{4EA87817-1414-45A3-8CDC-010B98153A50}"/>
    <cellStyle name="Normal 2 2 7 2 2 6 2" xfId="20088" xr:uid="{140904F0-1D4A-4C7A-94F9-38C6FCBB4593}"/>
    <cellStyle name="Normal 2 2 7 2 2 7" xfId="23576" xr:uid="{75409168-E756-4EE6-92D5-D0BEB4372556}"/>
    <cellStyle name="Normal 2 2 7 2 2 8" xfId="13171" xr:uid="{8E17ED30-0202-45B1-AF39-E9ECBB348417}"/>
    <cellStyle name="Normal 2 2 7 2 3" xfId="3197" xr:uid="{00000000-0005-0000-0000-00003A040000}"/>
    <cellStyle name="Normal 2 2 7 2 3 2" xfId="4472" xr:uid="{D6D0C682-5969-4AC5-9296-5C9390C11DD7}"/>
    <cellStyle name="Normal 2 2 7 2 3 2 2" xfId="9244" xr:uid="{ED2845A6-9518-4346-9FDE-1F0839C90A5B}"/>
    <cellStyle name="Normal 2 2 7 2 3 2 2 2" xfId="29233" xr:uid="{045A4F97-EE36-42E4-AD16-B94B3C10FB01}"/>
    <cellStyle name="Normal 2 2 7 2 3 2 2 3" xfId="19624" xr:uid="{9FB96ECF-A0C4-42EF-8303-C99252B9D45F}"/>
    <cellStyle name="Normal 2 2 7 2 3 2 3" xfId="12077" xr:uid="{B344CE8A-4F10-4CDB-9883-E7ED2F225F10}"/>
    <cellStyle name="Normal 2 2 7 2 3 2 3 2" xfId="22457" xr:uid="{D9F654AB-3DCA-43C0-9942-68D3398C16E2}"/>
    <cellStyle name="Normal 2 2 7 2 3 2 4" xfId="23184" xr:uid="{9277E302-6DAB-407E-9C1D-A5D8F6A355C6}"/>
    <cellStyle name="Normal 2 2 7 2 3 2 5" xfId="16791" xr:uid="{71B25BC7-30E6-4D6A-AB81-F9522879AEA8}"/>
    <cellStyle name="Normal 2 2 7 2 3 3" xfId="6255" xr:uid="{CEDDA396-6283-461F-9196-E75D991EE142}"/>
    <cellStyle name="Normal 2 2 7 2 3 3 2" xfId="27033" xr:uid="{FAF40926-BBA6-40FB-A9B8-993BF85ACA13}"/>
    <cellStyle name="Normal 2 2 7 2 3 3 3" xfId="15824" xr:uid="{41B0010C-AC18-47D0-ABF8-05B957E3ACEA}"/>
    <cellStyle name="Normal 2 2 7 2 3 4" xfId="8277" xr:uid="{3A501C5D-B598-42DE-AA9C-2D0B185BE320}"/>
    <cellStyle name="Normal 2 2 7 2 3 4 2" xfId="18657" xr:uid="{98154A14-30EF-498C-BD93-16585A4C902D}"/>
    <cellStyle name="Normal 2 2 7 2 3 5" xfId="11110" xr:uid="{07C0A32C-C2F8-4C30-BA14-3A2352C2684B}"/>
    <cellStyle name="Normal 2 2 7 2 3 5 2" xfId="21490" xr:uid="{27D4A009-BAD5-4E39-9EB7-8502857800DF}"/>
    <cellStyle name="Normal 2 2 7 2 3 6" xfId="25136" xr:uid="{6DFABF6E-1F9B-4625-BDF1-C54002BA0E42}"/>
    <cellStyle name="Normal 2 2 7 2 3 7" xfId="13738" xr:uid="{44024F55-7CC3-4707-8DC4-26D77126A2E3}"/>
    <cellStyle name="Normal 2 2 7 2 4" xfId="3195" xr:uid="{00000000-0005-0000-0000-00003B040000}"/>
    <cellStyle name="Normal 2 2 7 2 4 2" xfId="6253" xr:uid="{A7A1CCB2-E3D0-43EA-8197-34A7C09AEF96}"/>
    <cellStyle name="Normal 2 2 7 2 4 2 2" xfId="27156" xr:uid="{3E2FF402-3FDD-43AC-8ABB-5AAA0B77C2CE}"/>
    <cellStyle name="Normal 2 2 7 2 4 2 3" xfId="15822" xr:uid="{1D5EA078-8212-4425-8345-5A255D9DAD6E}"/>
    <cellStyle name="Normal 2 2 7 2 4 3" xfId="8275" xr:uid="{C74BA113-14D3-4CB9-B20E-273E7EB6FD33}"/>
    <cellStyle name="Normal 2 2 7 2 4 3 2" xfId="18655" xr:uid="{E6C0D189-9183-442D-9D68-7E282810D9F1}"/>
    <cellStyle name="Normal 2 2 7 2 4 4" xfId="11108" xr:uid="{BA254123-1B17-4C76-85E0-9AB7220FD05C}"/>
    <cellStyle name="Normal 2 2 7 2 4 4 2" xfId="21488" xr:uid="{D47D7829-4F01-405F-9CD6-6DE623E2F170}"/>
    <cellStyle name="Normal 2 2 7 2 4 5" xfId="23442" xr:uid="{CF19129B-7CF2-4FAA-8889-965D44A5F84E}"/>
    <cellStyle name="Normal 2 2 7 2 4 6" xfId="13736" xr:uid="{A2FEC267-718D-44B3-A1DD-EB431AD8109B}"/>
    <cellStyle name="Normal 2 2 7 2 5" xfId="2522" xr:uid="{00000000-0005-0000-0000-00003C040000}"/>
    <cellStyle name="Normal 2 2 7 2 5 2" xfId="5799" xr:uid="{23A0BEF1-34F6-404A-814A-EEB3AB3D6CC9}"/>
    <cellStyle name="Normal 2 2 7 2 5 2 2" xfId="28746" xr:uid="{383549BB-5F0D-44D9-A695-FB8092A97676}"/>
    <cellStyle name="Normal 2 2 7 2 5 2 3" xfId="15194" xr:uid="{C9121AAE-BCE2-4E47-A76D-C5EFDF2C471C}"/>
    <cellStyle name="Normal 2 2 7 2 5 3" xfId="7647" xr:uid="{ADEA8325-5E94-48BA-B7EE-99860C3CA05E}"/>
    <cellStyle name="Normal 2 2 7 2 5 3 2" xfId="18027" xr:uid="{97FAF7B9-8F45-4792-B0F2-58B344511F34}"/>
    <cellStyle name="Normal 2 2 7 2 5 4" xfId="10480" xr:uid="{B1F3EEF4-88D2-4FD9-BBC4-8072DF524313}"/>
    <cellStyle name="Normal 2 2 7 2 5 4 2" xfId="20860" xr:uid="{F439DE09-43CA-43ED-A509-79F09AF9D346}"/>
    <cellStyle name="Normal 2 2 7 2 5 5" xfId="24866" xr:uid="{DFC9CDCE-CD34-4F68-AC8B-3E978F5E142E}"/>
    <cellStyle name="Normal 2 2 7 2 5 6" xfId="12910" xr:uid="{F0FAC557-219A-4CC5-87C5-59F8BD421481}"/>
    <cellStyle name="Normal 2 2 7 2 6" xfId="2331" xr:uid="{00000000-0005-0000-0000-000037040000}"/>
    <cellStyle name="Normal 2 2 7 2 6 2" xfId="7458" xr:uid="{AA518F21-B686-48E8-B898-EC04D5D2B410}"/>
    <cellStyle name="Normal 2 2 7 2 6 2 2" xfId="17838" xr:uid="{4F3935D6-4461-4126-B862-3FF94E3FD125}"/>
    <cellStyle name="Normal 2 2 7 2 6 3" xfId="10291" xr:uid="{11BC9346-AD29-4F36-90D3-7C872D157AFB}"/>
    <cellStyle name="Normal 2 2 7 2 6 3 2" xfId="20671" xr:uid="{9B00FE18-2CDF-413E-A2B7-1C59FA4D06DA}"/>
    <cellStyle name="Normal 2 2 7 2 6 4" xfId="23210" xr:uid="{A3C83875-F8A8-4E4D-9003-627B13C89284}"/>
    <cellStyle name="Normal 2 2 7 2 6 5" xfId="15005" xr:uid="{CA5708F2-7C54-4703-8E71-37C3A0A7BB5E}"/>
    <cellStyle name="Normal 2 2 7 2 7" xfId="3846" xr:uid="{D771F0E0-C0AC-4977-97D7-6CCA4D9AA339}"/>
    <cellStyle name="Normal 2 2 7 2 7 2" xfId="8679" xr:uid="{0C570D39-C3EB-435E-96B0-04A4C5B12501}"/>
    <cellStyle name="Normal 2 2 7 2 7 2 2" xfId="19059" xr:uid="{48824E7D-FEE0-4B8B-AE88-C8DEE2217EA4}"/>
    <cellStyle name="Normal 2 2 7 2 7 3" xfId="11512" xr:uid="{1299A268-0595-4B2F-A6DE-39BA0E2E8536}"/>
    <cellStyle name="Normal 2 2 7 2 7 3 2" xfId="21892" xr:uid="{887E6F02-517A-43A6-8954-2FC1E9DA644D}"/>
    <cellStyle name="Normal 2 2 7 2 7 4" xfId="16226" xr:uid="{94FED017-C12D-47E2-A831-420BF6B109B2}"/>
    <cellStyle name="Normal 2 2 7 2 8" xfId="5124" xr:uid="{ADAE79B2-4B97-4577-89B0-127316D79130}"/>
    <cellStyle name="Normal 2 2 7 2 8 2" xfId="14421" xr:uid="{CE00637D-9DCD-4172-9738-12F69E7ACD9A}"/>
    <cellStyle name="Normal 2 2 7 2 9" xfId="6874" xr:uid="{4FACCF4B-8810-4D34-B90E-8A139B2A6C5C}"/>
    <cellStyle name="Normal 2 2 7 2 9 2" xfId="17254" xr:uid="{FD74E31E-4DE3-469F-9005-4292C928A904}"/>
    <cellStyle name="Normal 2 2 7 3" xfId="772" xr:uid="{00000000-0005-0000-0000-0000B0040000}"/>
    <cellStyle name="Normal 2 2 7 3 10" xfId="23007" xr:uid="{F17254B3-5808-4371-AB5E-AFEDFD4B5483}"/>
    <cellStyle name="Normal 2 2 7 3 11" xfId="12723" xr:uid="{178C3338-824D-4C4A-8A4E-D25A680F0A44}"/>
    <cellStyle name="Normal 2 2 7 3 2" xfId="2736" xr:uid="{00000000-0005-0000-0000-00003E040000}"/>
    <cellStyle name="Normal 2 2 7 3 2 2" xfId="3199" xr:uid="{00000000-0005-0000-0000-00003F040000}"/>
    <cellStyle name="Normal 2 2 7 3 2 2 2" xfId="6257" xr:uid="{1A212D7B-5846-4C44-AAAC-EBFBC95895B4}"/>
    <cellStyle name="Normal 2 2 7 3 2 2 2 2" xfId="27549" xr:uid="{F3E218AA-116F-45C5-86B0-CAD0C1827EF6}"/>
    <cellStyle name="Normal 2 2 7 3 2 2 2 3" xfId="15826" xr:uid="{3C4B6901-F247-4586-BE1B-C5C9D4C80ACA}"/>
    <cellStyle name="Normal 2 2 7 3 2 2 3" xfId="8279" xr:uid="{CA3C5097-3312-4E1C-A313-E9DC851AE2C4}"/>
    <cellStyle name="Normal 2 2 7 3 2 2 3 2" xfId="18659" xr:uid="{4F701770-DC31-413F-9135-9FE178093DCF}"/>
    <cellStyle name="Normal 2 2 7 3 2 2 4" xfId="11112" xr:uid="{789F14F5-2087-4FE2-9F62-717D858521BC}"/>
    <cellStyle name="Normal 2 2 7 3 2 2 4 2" xfId="21492" xr:uid="{4904FFD4-0B5B-499F-A0DA-8C684E0A2E6D}"/>
    <cellStyle name="Normal 2 2 7 3 2 2 5" xfId="24139" xr:uid="{0E5E244E-A51D-4D1E-8426-6A6B11BCF3E7}"/>
    <cellStyle name="Normal 2 2 7 3 2 2 6" xfId="13740" xr:uid="{E87C28D9-8A87-48F5-93CB-BCB19802B7CE}"/>
    <cellStyle name="Normal 2 2 7 3 2 3" xfId="4302" xr:uid="{EAF366F8-D447-4075-81DF-515D051DD7C2}"/>
    <cellStyle name="Normal 2 2 7 3 2 3 2" xfId="9074" xr:uid="{556CF877-2043-4BA3-B28F-234F15C1AEEA}"/>
    <cellStyle name="Normal 2 2 7 3 2 3 2 2" xfId="29117" xr:uid="{021A0685-800E-4150-8DAD-FE739C4E024A}"/>
    <cellStyle name="Normal 2 2 7 3 2 3 2 3" xfId="19454" xr:uid="{DD452560-2B8B-49DC-826C-6448540E28C2}"/>
    <cellStyle name="Normal 2 2 7 3 2 3 3" xfId="11907" xr:uid="{E7745375-D0FA-4318-B53C-3CDB4467A48B}"/>
    <cellStyle name="Normal 2 2 7 3 2 3 3 2" xfId="22287" xr:uid="{9EA5C9C2-28B6-4309-AF57-177710D515A7}"/>
    <cellStyle name="Normal 2 2 7 3 2 3 4" xfId="23550" xr:uid="{6897237D-6A89-4CCD-9989-063E5488F7C7}"/>
    <cellStyle name="Normal 2 2 7 3 2 3 5" xfId="16621" xr:uid="{A0E2F83C-CEF0-46C9-B482-21FDD2B95E65}"/>
    <cellStyle name="Normal 2 2 7 3 2 4" xfId="5954" xr:uid="{DE040285-1C97-4EC5-981F-0884DD59A246}"/>
    <cellStyle name="Normal 2 2 7 3 2 4 2" xfId="27343" xr:uid="{C304F024-8373-44EF-8702-1365F2D427CD}"/>
    <cellStyle name="Normal 2 2 7 3 2 4 3" xfId="15407" xr:uid="{83F001C6-1E3E-4BEF-A578-6A98F78A5346}"/>
    <cellStyle name="Normal 2 2 7 3 2 5" xfId="7860" xr:uid="{2339EDD1-F2C1-42F8-A2DB-FAD34473DCFC}"/>
    <cellStyle name="Normal 2 2 7 3 2 5 2" xfId="18240" xr:uid="{C8AD0386-3040-46F1-B645-6655476B4E1C}"/>
    <cellStyle name="Normal 2 2 7 3 2 6" xfId="10693" xr:uid="{4E2A75C5-D6E1-4366-B646-1EA5470A1E7B}"/>
    <cellStyle name="Normal 2 2 7 3 2 6 2" xfId="21073" xr:uid="{9B0F25AF-5BD6-4B90-A454-D00D5EA39529}"/>
    <cellStyle name="Normal 2 2 7 3 2 7" xfId="25134" xr:uid="{E830B5F4-CEBC-4DFD-B7C5-8C2032ABC27D}"/>
    <cellStyle name="Normal 2 2 7 3 2 8" xfId="13172" xr:uid="{DAF114F1-DD70-4554-94B8-AEA3F3E71683}"/>
    <cellStyle name="Normal 2 2 7 3 3" xfId="3200" xr:uid="{00000000-0005-0000-0000-000040040000}"/>
    <cellStyle name="Normal 2 2 7 3 3 2" xfId="4473" xr:uid="{0428E46A-93CA-416A-8A3D-64F2AF294697}"/>
    <cellStyle name="Normal 2 2 7 3 3 2 2" xfId="9245" xr:uid="{7F6CBD5B-9D8F-4693-97C1-702733C70EEF}"/>
    <cellStyle name="Normal 2 2 7 3 3 2 2 2" xfId="29234" xr:uid="{4E15FF19-501D-4EF1-9C91-2E64E0E8506B}"/>
    <cellStyle name="Normal 2 2 7 3 3 2 2 3" xfId="19625" xr:uid="{73AA55D1-3CF8-4142-979A-740880D272DD}"/>
    <cellStyle name="Normal 2 2 7 3 3 2 3" xfId="12078" xr:uid="{DE2C7111-8310-472C-9C0D-BDF10E297E82}"/>
    <cellStyle name="Normal 2 2 7 3 3 2 3 2" xfId="22458" xr:uid="{27BD705E-F3E4-4F7C-996B-87B1BC251D6C}"/>
    <cellStyle name="Normal 2 2 7 3 3 2 4" xfId="24393" xr:uid="{58A0A0B9-BE64-483A-ABB4-854BC81CB446}"/>
    <cellStyle name="Normal 2 2 7 3 3 2 5" xfId="16792" xr:uid="{6C66086D-972D-42D1-8497-F58F520E4481}"/>
    <cellStyle name="Normal 2 2 7 3 3 3" xfId="6258" xr:uid="{D940372C-13D7-4285-9FDE-3B180C7240FF}"/>
    <cellStyle name="Normal 2 2 7 3 3 3 2" xfId="27757" xr:uid="{F28E13FF-310C-4A09-BC29-966A74D8A060}"/>
    <cellStyle name="Normal 2 2 7 3 3 3 3" xfId="15827" xr:uid="{7BCAF169-B59A-4731-AF05-776ADEDAE458}"/>
    <cellStyle name="Normal 2 2 7 3 3 4" xfId="8280" xr:uid="{C8B16FE4-4C61-4173-A19E-762D85240BFE}"/>
    <cellStyle name="Normal 2 2 7 3 3 4 2" xfId="18660" xr:uid="{347D0C6D-BD62-4E72-8C14-0AA1A467D708}"/>
    <cellStyle name="Normal 2 2 7 3 3 5" xfId="11113" xr:uid="{73022351-1C26-4939-AA38-289D77681BAD}"/>
    <cellStyle name="Normal 2 2 7 3 3 5 2" xfId="21493" xr:uid="{D838C5FD-0A15-4C6C-A084-82D9C901D236}"/>
    <cellStyle name="Normal 2 2 7 3 3 6" xfId="24001" xr:uid="{EDDCD52D-04C6-4A80-B038-2BF9C8415521}"/>
    <cellStyle name="Normal 2 2 7 3 3 7" xfId="13741" xr:uid="{7A73E4B7-EDEC-4FA0-8605-ADE538C01436}"/>
    <cellStyle name="Normal 2 2 7 3 4" xfId="3198" xr:uid="{00000000-0005-0000-0000-000041040000}"/>
    <cellStyle name="Normal 2 2 7 3 4 2" xfId="6256" xr:uid="{CF60C740-2E1F-4CDA-B4B6-BF87756449D4}"/>
    <cellStyle name="Normal 2 2 7 3 4 2 2" xfId="28393" xr:uid="{E8B8B9A0-5C61-4A77-A708-D915FD490F3B}"/>
    <cellStyle name="Normal 2 2 7 3 4 2 3" xfId="15825" xr:uid="{B7F0F487-D0C5-4F3F-9339-B478FB99E6AA}"/>
    <cellStyle name="Normal 2 2 7 3 4 3" xfId="8278" xr:uid="{2DBAAF1C-E8D3-4763-8820-5C030BFC6E29}"/>
    <cellStyle name="Normal 2 2 7 3 4 3 2" xfId="18658" xr:uid="{5AA4104F-80A6-4B4D-9D4D-25CF2EBC49CE}"/>
    <cellStyle name="Normal 2 2 7 3 4 4" xfId="11111" xr:uid="{A5022C64-CA5C-4256-9DC0-7C397D74943E}"/>
    <cellStyle name="Normal 2 2 7 3 4 4 2" xfId="21491" xr:uid="{6BDC3A3E-EE03-40BD-B52A-5ADF54128D69}"/>
    <cellStyle name="Normal 2 2 7 3 4 5" xfId="25563" xr:uid="{7B928967-CE5D-43D5-BB33-45736C0C119C}"/>
    <cellStyle name="Normal 2 2 7 3 4 6" xfId="13739" xr:uid="{394C640A-B5E2-4187-B7A5-490C8C461537}"/>
    <cellStyle name="Normal 2 2 7 3 5" xfId="2625" xr:uid="{00000000-0005-0000-0000-000042040000}"/>
    <cellStyle name="Normal 2 2 7 3 5 2" xfId="5887" xr:uid="{92CD74B9-44AB-49EB-BBE1-72D7E5630C7A}"/>
    <cellStyle name="Normal 2 2 7 3 5 2 2" xfId="26778" xr:uid="{0E0DCD71-F50E-424A-9F99-47DD45A2B674}"/>
    <cellStyle name="Normal 2 2 7 3 5 2 3" xfId="15297" xr:uid="{3F30FFEF-1A10-4243-A3EC-617D5088BDDA}"/>
    <cellStyle name="Normal 2 2 7 3 5 3" xfId="7750" xr:uid="{635E3C12-C886-44F6-9770-79ED6BFD1FC8}"/>
    <cellStyle name="Normal 2 2 7 3 5 3 2" xfId="18130" xr:uid="{F0ABDD48-8ABA-4593-94C5-CDB5D41E58DC}"/>
    <cellStyle name="Normal 2 2 7 3 5 4" xfId="10583" xr:uid="{17F5AA6E-126A-4164-9FEF-F05FAF4848F8}"/>
    <cellStyle name="Normal 2 2 7 3 5 4 2" xfId="20963" xr:uid="{199B1EF3-438D-427A-93F2-7478C7AA5889}"/>
    <cellStyle name="Normal 2 2 7 3 5 5" xfId="23745" xr:uid="{CC56BE07-5218-4782-8B3F-5BFD9E3B6494}"/>
    <cellStyle name="Normal 2 2 7 3 5 6" xfId="13013" xr:uid="{B4923DA2-90D7-4352-9E97-CED1C3F86706}"/>
    <cellStyle name="Normal 2 2 7 3 6" xfId="4165" xr:uid="{0EECCB69-E2A2-4D79-984C-AEA068311F16}"/>
    <cellStyle name="Normal 2 2 7 3 6 2" xfId="8937" xr:uid="{9C2642DB-2BEA-40C7-A32B-E7BCFF1109E9}"/>
    <cellStyle name="Normal 2 2 7 3 6 2 2" xfId="19317" xr:uid="{43F78813-33B4-4BF0-862C-D45B3E52C6CD}"/>
    <cellStyle name="Normal 2 2 7 3 6 3" xfId="11770" xr:uid="{7FB2A010-4F86-413B-A29B-80AFBA0C83FD}"/>
    <cellStyle name="Normal 2 2 7 3 6 3 2" xfId="22150" xr:uid="{33525C46-7CBE-4205-927F-564236BD8343}"/>
    <cellStyle name="Normal 2 2 7 3 6 4" xfId="23722" xr:uid="{9BC8BB49-D765-48C9-BE92-08F2EA7A9DBF}"/>
    <cellStyle name="Normal 2 2 7 3 6 5" xfId="16484" xr:uid="{82F6FC75-C16C-413E-B767-482378F3B21B}"/>
    <cellStyle name="Normal 2 2 7 3 7" xfId="5126" xr:uid="{5C452FFA-7910-4D62-A8A7-22BC1867080B}"/>
    <cellStyle name="Normal 2 2 7 3 7 2" xfId="14423" xr:uid="{71F07B88-DD81-4D19-B3F5-6CF54BC1094D}"/>
    <cellStyle name="Normal 2 2 7 3 8" xfId="6876" xr:uid="{90182203-014D-4FA0-B89A-F4D27942B154}"/>
    <cellStyle name="Normal 2 2 7 3 8 2" xfId="17256" xr:uid="{8238B354-BF9F-4916-9974-7AC3933B06CD}"/>
    <cellStyle name="Normal 2 2 7 3 9" xfId="9709" xr:uid="{B4C3058F-A649-4C9E-9CF8-5063027BD2D8}"/>
    <cellStyle name="Normal 2 2 7 3 9 2" xfId="20089" xr:uid="{4AFB8945-510C-491C-A8E1-1C9D343D4C3A}"/>
    <cellStyle name="Normal 2 2 7 4" xfId="773" xr:uid="{00000000-0005-0000-0000-0000B1040000}"/>
    <cellStyle name="Normal 2 2 7 4 2" xfId="3201" xr:uid="{00000000-0005-0000-0000-000044040000}"/>
    <cellStyle name="Normal 2 2 7 4 2 2" xfId="6259" xr:uid="{EA86242F-DE84-41B2-B4E2-49C3A6806F4C}"/>
    <cellStyle name="Normal 2 2 7 4 2 2 2" xfId="27955" xr:uid="{F130E72C-EF2A-4AE3-96A3-4BDBF9584015}"/>
    <cellStyle name="Normal 2 2 7 4 2 2 3" xfId="15828" xr:uid="{AB8DBCB1-FF55-4422-AE4F-23C7720312AB}"/>
    <cellStyle name="Normal 2 2 7 4 2 3" xfId="8281" xr:uid="{28C10E84-05C2-498D-82BA-F63707491383}"/>
    <cellStyle name="Normal 2 2 7 4 2 3 2" xfId="18661" xr:uid="{84627645-3648-4EA7-BD72-457DC4FED9D8}"/>
    <cellStyle name="Normal 2 2 7 4 2 4" xfId="11114" xr:uid="{D759EDC8-144E-4FCC-B7B5-6256B36E7E60}"/>
    <cellStyle name="Normal 2 2 7 4 2 4 2" xfId="21494" xr:uid="{F311C016-71CF-4462-93B6-AD713B647808}"/>
    <cellStyle name="Normal 2 2 7 4 2 5" xfId="24435" xr:uid="{16B3E47E-68E3-4CA5-A25D-F24AB1561C53}"/>
    <cellStyle name="Normal 2 2 7 4 2 6" xfId="13742" xr:uid="{F1B21C19-0682-443F-8D4E-BDB1C80126DC}"/>
    <cellStyle name="Normal 2 2 7 4 3" xfId="4300" xr:uid="{FB89EF37-5642-4DB4-9B87-78B865309E32}"/>
    <cellStyle name="Normal 2 2 7 4 3 2" xfId="9072" xr:uid="{58972D54-2C46-400B-B3FA-FDD33077E2A0}"/>
    <cellStyle name="Normal 2 2 7 4 3 2 2" xfId="29115" xr:uid="{3E47BE21-2C75-410C-A6C9-DD3FD87C6916}"/>
    <cellStyle name="Normal 2 2 7 4 3 2 3" xfId="19452" xr:uid="{8463DD5D-1757-4EA0-9D14-3534ED11B601}"/>
    <cellStyle name="Normal 2 2 7 4 3 3" xfId="11905" xr:uid="{099E216B-CFB5-4885-9F6B-81FA1976C52D}"/>
    <cellStyle name="Normal 2 2 7 4 3 3 2" xfId="22285" xr:uid="{FF8EC160-F987-4D10-98D0-422BEE8B6B95}"/>
    <cellStyle name="Normal 2 2 7 4 3 4" xfId="23425" xr:uid="{3AD3C7EB-4743-4B29-A5D0-0C459C1321C6}"/>
    <cellStyle name="Normal 2 2 7 4 3 5" xfId="16619" xr:uid="{4E8744E9-845E-436B-834F-356D56F91803}"/>
    <cellStyle name="Normal 2 2 7 4 4" xfId="5127" xr:uid="{BB82BBF1-892E-428D-B121-BE1B6A0F0770}"/>
    <cellStyle name="Normal 2 2 7 4 4 2" xfId="27315" xr:uid="{B6384FC8-584C-475B-A86A-E8E7D2A74AEB}"/>
    <cellStyle name="Normal 2 2 7 4 4 3" xfId="14424" xr:uid="{FA69E3F2-B838-4302-AE0D-B6EA475877A7}"/>
    <cellStyle name="Normal 2 2 7 4 5" xfId="6877" xr:uid="{DED2211D-BFE6-48E6-8FF2-55930132D76B}"/>
    <cellStyle name="Normal 2 2 7 4 5 2" xfId="17257" xr:uid="{470C8BE6-A3EE-4F87-A755-C79CAC7DCB94}"/>
    <cellStyle name="Normal 2 2 7 4 6" xfId="9710" xr:uid="{BCD325BF-24A9-435B-9AC8-82BF9A84298E}"/>
    <cellStyle name="Normal 2 2 7 4 6 2" xfId="20090" xr:uid="{5486DF0B-2ECE-43B1-AF13-431C9E6D04D1}"/>
    <cellStyle name="Normal 2 2 7 4 7" xfId="24458" xr:uid="{5D16B951-AF92-490D-9C68-F6E635E7BD61}"/>
    <cellStyle name="Normal 2 2 7 4 8" xfId="13170" xr:uid="{17041A68-1022-49C2-98E9-55807456AA15}"/>
    <cellStyle name="Normal 2 2 7 5" xfId="3202" xr:uid="{00000000-0005-0000-0000-000045040000}"/>
    <cellStyle name="Normal 2 2 7 5 2" xfId="4474" xr:uid="{F43CF885-6B3E-4233-B3EB-8EC307816EE0}"/>
    <cellStyle name="Normal 2 2 7 5 2 2" xfId="9246" xr:uid="{99C5D73E-8D59-42E6-9224-95D350907AA5}"/>
    <cellStyle name="Normal 2 2 7 5 2 2 2" xfId="29235" xr:uid="{D28169DF-F682-4D57-8E50-2BEBF72ADB7C}"/>
    <cellStyle name="Normal 2 2 7 5 2 2 3" xfId="19626" xr:uid="{911EB7F1-662E-467B-9B34-9D1B8475D22B}"/>
    <cellStyle name="Normal 2 2 7 5 2 3" xfId="12079" xr:uid="{36E12D49-82BF-46AF-871C-11FB898BFBEE}"/>
    <cellStyle name="Normal 2 2 7 5 2 3 2" xfId="22459" xr:uid="{C04B2735-E0AA-497B-8422-E367EF58C9F7}"/>
    <cellStyle name="Normal 2 2 7 5 2 4" xfId="25693" xr:uid="{2265BF51-5BC9-4777-B8E6-0889D80AE015}"/>
    <cellStyle name="Normal 2 2 7 5 2 5" xfId="16793" xr:uid="{36544D78-34B7-4DC8-990C-2DBB08710D08}"/>
    <cellStyle name="Normal 2 2 7 5 3" xfId="6260" xr:uid="{4D851889-4635-4508-8F66-E2721015AA19}"/>
    <cellStyle name="Normal 2 2 7 5 3 2" xfId="26239" xr:uid="{22637B2F-5841-439F-8B42-DC03C4B1CBE8}"/>
    <cellStyle name="Normal 2 2 7 5 3 3" xfId="15829" xr:uid="{6C442F8F-709D-41AD-83FC-99633E491AB7}"/>
    <cellStyle name="Normal 2 2 7 5 4" xfId="8282" xr:uid="{831A3850-70D5-4E84-A343-C00368EDD689}"/>
    <cellStyle name="Normal 2 2 7 5 4 2" xfId="18662" xr:uid="{C16F9157-9B3C-443E-9BDB-6FF37823E7B9}"/>
    <cellStyle name="Normal 2 2 7 5 5" xfId="11115" xr:uid="{5323322D-1828-4872-A0D0-B1C1DE137956}"/>
    <cellStyle name="Normal 2 2 7 5 5 2" xfId="21495" xr:uid="{7AFD68E4-4698-4CEB-AAD0-46CE8C566DB4}"/>
    <cellStyle name="Normal 2 2 7 5 6" xfId="24777" xr:uid="{19595CDC-3621-469D-8973-B52DF0990318}"/>
    <cellStyle name="Normal 2 2 7 5 7" xfId="13743" xr:uid="{8596851C-82E7-4787-9116-C2C662107F93}"/>
    <cellStyle name="Normal 2 2 7 6" xfId="2906" xr:uid="{00000000-0005-0000-0000-000046040000}"/>
    <cellStyle name="Normal 2 2 7 6 2" xfId="6092" xr:uid="{DA57989B-564A-4C1A-9D05-AE50DD18F86E}"/>
    <cellStyle name="Normal 2 2 7 6 2 2" xfId="27701" xr:uid="{F418126B-C980-4ECC-BE7C-18A8E2FADF60}"/>
    <cellStyle name="Normal 2 2 7 6 2 3" xfId="15570" xr:uid="{22B65360-BC90-4835-B939-315CDBC5A152}"/>
    <cellStyle name="Normal 2 2 7 6 3" xfId="8023" xr:uid="{CB3E4E3C-6CDC-4F35-9634-4C0B1E25404F}"/>
    <cellStyle name="Normal 2 2 7 6 3 2" xfId="18403" xr:uid="{2D552C60-2259-4C2D-A185-267CAB265DF4}"/>
    <cellStyle name="Normal 2 2 7 6 4" xfId="10856" xr:uid="{CF9A6020-EF53-46F0-9D9B-EC6F1A1DA70A}"/>
    <cellStyle name="Normal 2 2 7 6 4 2" xfId="21236" xr:uid="{FCBF4E9B-F8D3-4C41-B78E-2150FF51224B}"/>
    <cellStyle name="Normal 2 2 7 6 5" xfId="25340" xr:uid="{0441A294-413D-4AAF-BD16-AC300834E672}"/>
    <cellStyle name="Normal 2 2 7 6 6" xfId="13421" xr:uid="{F450886F-2E7C-48CC-A33D-E6A3B3C2BC1E}"/>
    <cellStyle name="Normal 2 2 7 7" xfId="2462" xr:uid="{00000000-0005-0000-0000-000047040000}"/>
    <cellStyle name="Normal 2 2 7 7 2" xfId="5753" xr:uid="{2E6284A3-7195-4AB7-A4FB-C092FA1EAF45}"/>
    <cellStyle name="Normal 2 2 7 7 2 2" xfId="26668" xr:uid="{15808563-0C2E-477A-AA67-BC75561D798B}"/>
    <cellStyle name="Normal 2 2 7 7 2 3" xfId="15134" xr:uid="{A4BAD895-AF33-4EF9-BD97-047C99E8F55E}"/>
    <cellStyle name="Normal 2 2 7 7 3" xfId="7587" xr:uid="{645F3ECB-47CB-43FD-93B1-D80F647453B9}"/>
    <cellStyle name="Normal 2 2 7 7 3 2" xfId="17967" xr:uid="{5276B6E8-F14B-47DA-9795-8A1D24063B5E}"/>
    <cellStyle name="Normal 2 2 7 7 4" xfId="10420" xr:uid="{32FB7C96-3693-4BBB-87D3-F468EA2058C6}"/>
    <cellStyle name="Normal 2 2 7 7 4 2" xfId="20800" xr:uid="{00B40404-8E65-48CD-AB16-729DDAF8B967}"/>
    <cellStyle name="Normal 2 2 7 7 5" xfId="22820" xr:uid="{F5302D9A-7717-43A3-9991-538FB9F931D8}"/>
    <cellStyle name="Normal 2 2 7 7 6" xfId="12850" xr:uid="{F4F92005-4B46-4882-86F0-AA33BE952BAB}"/>
    <cellStyle name="Normal 2 2 7 8" xfId="2216" xr:uid="{00000000-0005-0000-0000-000036040000}"/>
    <cellStyle name="Normal 2 2 7 8 2" xfId="7343" xr:uid="{119F46DF-C067-41EC-8126-38A40487FA8C}"/>
    <cellStyle name="Normal 2 2 7 8 2 2" xfId="17723" xr:uid="{ED305A55-2D9A-46DD-BA47-AF220451757E}"/>
    <cellStyle name="Normal 2 2 7 8 3" xfId="10176" xr:uid="{9D697A6F-542C-4ED6-AF67-5B61BA0FD18E}"/>
    <cellStyle name="Normal 2 2 7 8 3 2" xfId="20556" xr:uid="{9890D317-D2F7-49F4-9663-26A6115E9037}"/>
    <cellStyle name="Normal 2 2 7 8 4" xfId="23832" xr:uid="{DA775B2D-7C2D-4E4F-A457-253B653B3263}"/>
    <cellStyle name="Normal 2 2 7 8 5" xfId="14890" xr:uid="{6016B299-4532-427C-8DBF-F49EBF94FEEE}"/>
    <cellStyle name="Normal 2 2 7 9" xfId="3938" xr:uid="{730B2415-7D0E-4777-BD3F-FD5EA860EFA8}"/>
    <cellStyle name="Normal 2 2 7 9 2" xfId="8770" xr:uid="{DE422D28-9071-46E0-8C78-715B420E7E8C}"/>
    <cellStyle name="Normal 2 2 7 9 2 2" xfId="19150" xr:uid="{69C561B9-5447-412B-8367-27A315462274}"/>
    <cellStyle name="Normal 2 2 7 9 3" xfId="11603" xr:uid="{2B1B7C93-75A1-4EFE-A9FD-2E389EEAE17E}"/>
    <cellStyle name="Normal 2 2 7 9 3 2" xfId="21983" xr:uid="{647ECAF7-2087-4270-B0FC-26A8F245DCBA}"/>
    <cellStyle name="Normal 2 2 7 9 4" xfId="16317" xr:uid="{56E29E40-D477-49BB-A1DB-B1585FB89744}"/>
    <cellStyle name="Normal 2 2 8" xfId="774" xr:uid="{00000000-0005-0000-0000-0000B2040000}"/>
    <cellStyle name="Normal 2 2 8 10" xfId="6878" xr:uid="{628BD07A-D930-4CD2-A940-69AD564921B7}"/>
    <cellStyle name="Normal 2 2 8 10 2" xfId="17258" xr:uid="{D8B97DC8-7635-465A-856A-2FA87A0AFF44}"/>
    <cellStyle name="Normal 2 2 8 11" xfId="9711" xr:uid="{F14EE70F-160D-4DA3-A3D4-9BC7D49B5D6B}"/>
    <cellStyle name="Normal 2 2 8 11 2" xfId="20091" xr:uid="{67B869A9-2EAC-4101-B81E-0B6A04DB9C7A}"/>
    <cellStyle name="Normal 2 2 8 12" xfId="25320" xr:uid="{8BBC2563-7EB3-4F0B-B448-C24827850FBF}"/>
    <cellStyle name="Normal 2 2 8 13" xfId="12431" xr:uid="{F2398DB6-92A6-4E09-8CEA-7C4D685124A0}"/>
    <cellStyle name="Normal 2 2 8 2" xfId="775" xr:uid="{00000000-0005-0000-0000-0000B3040000}"/>
    <cellStyle name="Normal 2 2 8 2 10" xfId="9712" xr:uid="{2E8E1B31-05C3-4FE9-9EA3-A11E18571BCB}"/>
    <cellStyle name="Normal 2 2 8 2 10 2" xfId="20092" xr:uid="{65A4362D-0852-4578-B5E2-C59DB0DE1260}"/>
    <cellStyle name="Normal 2 2 8 2 11" xfId="22651" xr:uid="{EE2F466C-BF6B-4568-ACBB-F9CA7F522928}"/>
    <cellStyle name="Normal 2 2 8 2 12" xfId="12566" xr:uid="{32E0DBA3-74D1-4471-9210-559060BCEC89}"/>
    <cellStyle name="Normal 2 2 8 2 2" xfId="776" xr:uid="{00000000-0005-0000-0000-0000B4040000}"/>
    <cellStyle name="Normal 2 2 8 2 2 2" xfId="3204" xr:uid="{00000000-0005-0000-0000-00004B040000}"/>
    <cellStyle name="Normal 2 2 8 2 2 2 2" xfId="6262" xr:uid="{AD7F9C5A-5E3B-40DC-9854-FDA24E5AF8DB}"/>
    <cellStyle name="Normal 2 2 8 2 2 2 2 2" xfId="25878" xr:uid="{E730DD8D-3F10-49FC-A895-5577D56DF90B}"/>
    <cellStyle name="Normal 2 2 8 2 2 2 2 3" xfId="27616" xr:uid="{939AE3EF-EE41-49B2-BBEB-DDE8EBBE629B}"/>
    <cellStyle name="Normal 2 2 8 2 2 2 2 4" xfId="15831" xr:uid="{466C9F48-8078-4AB5-B0A3-09B931C02DB0}"/>
    <cellStyle name="Normal 2 2 8 2 2 2 3" xfId="8284" xr:uid="{01B25D7D-B9CB-4313-9A55-D93C96704B92}"/>
    <cellStyle name="Normal 2 2 8 2 2 2 3 2" xfId="28883" xr:uid="{ADA3744A-7B68-4CE9-B787-2C2419DFDC4A}"/>
    <cellStyle name="Normal 2 2 8 2 2 2 3 3" xfId="18664" xr:uid="{A25F16EE-717B-475B-A5B5-2AA233EEB4AE}"/>
    <cellStyle name="Normal 2 2 8 2 2 2 4" xfId="11117" xr:uid="{E96C8554-8CF2-4170-AA1D-C245115615EC}"/>
    <cellStyle name="Normal 2 2 8 2 2 2 4 2" xfId="21497" xr:uid="{563CFB1D-1936-44BB-BD04-BBB7C4F5B7B6}"/>
    <cellStyle name="Normal 2 2 8 2 2 2 5" xfId="24177" xr:uid="{C0032DE9-A102-4F49-B63C-0CC0E1C338C0}"/>
    <cellStyle name="Normal 2 2 8 2 2 2 6" xfId="13745" xr:uid="{53A835B4-D170-4264-B454-1536B8D45EE1}"/>
    <cellStyle name="Normal 2 2 8 2 2 3" xfId="4303" xr:uid="{1FFE8655-55F3-4269-83C8-334A040FEC77}"/>
    <cellStyle name="Normal 2 2 8 2 2 3 2" xfId="9075" xr:uid="{6AE2C6FE-F53C-447D-AC47-C1657D57F2A1}"/>
    <cellStyle name="Normal 2 2 8 2 2 3 2 2" xfId="29118" xr:uid="{E7C3450E-2F33-4EAF-BE7B-432C4B18638F}"/>
    <cellStyle name="Normal 2 2 8 2 2 3 2 3" xfId="19455" xr:uid="{AFF2C6CB-6ED1-4C43-B328-DCF262F4C661}"/>
    <cellStyle name="Normal 2 2 8 2 2 3 3" xfId="11908" xr:uid="{44D4E787-4053-4D74-9147-70403D1E4BE0}"/>
    <cellStyle name="Normal 2 2 8 2 2 3 3 2" xfId="22288" xr:uid="{71633322-84F1-43F9-A310-AA1C9C15F19D}"/>
    <cellStyle name="Normal 2 2 8 2 2 3 4" xfId="24902" xr:uid="{A33F61B1-B2E4-49D0-A3BA-19C1F03A202B}"/>
    <cellStyle name="Normal 2 2 8 2 2 3 5" xfId="16622" xr:uid="{53B62D12-7ADC-4437-99D4-4D8ADE7D2990}"/>
    <cellStyle name="Normal 2 2 8 2 2 4" xfId="5130" xr:uid="{EF44E616-FCEF-4B61-B126-F41F814B1672}"/>
    <cellStyle name="Normal 2 2 8 2 2 4 2" xfId="26241" xr:uid="{C764AC65-430F-4028-AAB3-796B0F36B950}"/>
    <cellStyle name="Normal 2 2 8 2 2 4 3" xfId="14427" xr:uid="{098E2349-6E86-4C89-BCF2-9C6B794781F3}"/>
    <cellStyle name="Normal 2 2 8 2 2 5" xfId="6880" xr:uid="{09AEA82C-8297-4AE8-829C-747CBFFFB293}"/>
    <cellStyle name="Normal 2 2 8 2 2 5 2" xfId="17260" xr:uid="{637648A9-C576-444E-B4B3-A55EBC3FB424}"/>
    <cellStyle name="Normal 2 2 8 2 2 6" xfId="9713" xr:uid="{D6A3D852-B06A-4D55-AEF5-09C7BBE20F04}"/>
    <cellStyle name="Normal 2 2 8 2 2 6 2" xfId="20093" xr:uid="{126B0F5F-33D7-4CFA-B3CB-3F540B22047E}"/>
    <cellStyle name="Normal 2 2 8 2 2 7" xfId="23535" xr:uid="{AC6CAC62-C341-4C3D-A142-6E1FA8DC2778}"/>
    <cellStyle name="Normal 2 2 8 2 2 8" xfId="13174" xr:uid="{89A8D227-72D1-4F88-9AB5-0EBC5A5B2745}"/>
    <cellStyle name="Normal 2 2 8 2 3" xfId="3205" xr:uid="{00000000-0005-0000-0000-00004C040000}"/>
    <cellStyle name="Normal 2 2 8 2 3 2" xfId="4475" xr:uid="{B79F63A2-A715-4B21-A3BE-9628464F7014}"/>
    <cellStyle name="Normal 2 2 8 2 3 2 2" xfId="9247" xr:uid="{6F952480-3FDB-414C-B6CA-44F4ED28A849}"/>
    <cellStyle name="Normal 2 2 8 2 3 2 2 2" xfId="29236" xr:uid="{B837C5AA-2511-403E-BF9C-3C00737E91DD}"/>
    <cellStyle name="Normal 2 2 8 2 3 2 2 3" xfId="19627" xr:uid="{4B56D94F-7580-45FB-AC07-B28A6D1E6754}"/>
    <cellStyle name="Normal 2 2 8 2 3 2 3" xfId="12080" xr:uid="{7EBB8DCB-5068-4C64-936B-792200931A9C}"/>
    <cellStyle name="Normal 2 2 8 2 3 2 3 2" xfId="22460" xr:uid="{3D3BD81C-C557-4D5D-A9A7-90DEC679FD60}"/>
    <cellStyle name="Normal 2 2 8 2 3 2 4" xfId="23837" xr:uid="{C1692201-4612-4F99-B5D7-7B62E1BBF460}"/>
    <cellStyle name="Normal 2 2 8 2 3 2 5" xfId="16794" xr:uid="{9E6B0EF0-1544-4F38-8798-56F7FADF95B7}"/>
    <cellStyle name="Normal 2 2 8 2 3 3" xfId="6263" xr:uid="{F103B7AA-0002-4F7D-B285-E2D5C6FB343A}"/>
    <cellStyle name="Normal 2 2 8 2 3 3 2" xfId="25939" xr:uid="{F2D9A890-7170-4A20-B246-CAF9D59A5391}"/>
    <cellStyle name="Normal 2 2 8 2 3 3 3" xfId="15832" xr:uid="{BF862549-28D1-4806-8608-B1D17D8BDCC7}"/>
    <cellStyle name="Normal 2 2 8 2 3 4" xfId="8285" xr:uid="{E5ACE763-E8C4-4486-B72A-9E4EA89C7A8D}"/>
    <cellStyle name="Normal 2 2 8 2 3 4 2" xfId="18665" xr:uid="{F07F7485-9F1A-47BA-B018-765D152C6523}"/>
    <cellStyle name="Normal 2 2 8 2 3 5" xfId="11118" xr:uid="{E8D85AC4-EA72-4E3C-BA1A-C7ADC1E0DD3C}"/>
    <cellStyle name="Normal 2 2 8 2 3 5 2" xfId="21498" xr:uid="{09C0A0EA-6124-4D58-945C-EBB99BB5FAC7}"/>
    <cellStyle name="Normal 2 2 8 2 3 6" xfId="24808" xr:uid="{C89F7E85-6CAF-4A73-B1CB-D0E28020C5ED}"/>
    <cellStyle name="Normal 2 2 8 2 3 7" xfId="13746" xr:uid="{E2CABDA1-9B3F-41E5-BED0-604309B159DF}"/>
    <cellStyle name="Normal 2 2 8 2 4" xfId="3203" xr:uid="{00000000-0005-0000-0000-00004D040000}"/>
    <cellStyle name="Normal 2 2 8 2 4 2" xfId="6261" xr:uid="{00BDF592-F8ED-4918-8803-E44F81D1262F}"/>
    <cellStyle name="Normal 2 2 8 2 4 2 2" xfId="25845" xr:uid="{DAE43E84-2D15-410B-AAC9-BEFD8622CCD5}"/>
    <cellStyle name="Normal 2 2 8 2 4 2 3" xfId="15830" xr:uid="{A867CFCC-A18F-4100-8B17-18C1AF35D78F}"/>
    <cellStyle name="Normal 2 2 8 2 4 3" xfId="8283" xr:uid="{B9C08851-865A-4B86-A777-1121A9A65835}"/>
    <cellStyle name="Normal 2 2 8 2 4 3 2" xfId="18663" xr:uid="{96E36747-C293-4AED-A379-63C7E2ED0EB0}"/>
    <cellStyle name="Normal 2 2 8 2 4 4" xfId="11116" xr:uid="{C12C189B-1E98-4A23-B57A-DBAEE45CEB38}"/>
    <cellStyle name="Normal 2 2 8 2 4 4 2" xfId="21496" xr:uid="{D35EE70B-DE62-448F-BC2A-483C0629E5A9}"/>
    <cellStyle name="Normal 2 2 8 2 4 5" xfId="23812" xr:uid="{BC432C4B-B5D4-45F1-A098-40E096DB7C08}"/>
    <cellStyle name="Normal 2 2 8 2 4 6" xfId="13744" xr:uid="{DCA3EA7E-3623-4E6F-9B7D-414E8CFE2DEB}"/>
    <cellStyle name="Normal 2 2 8 2 5" xfId="2608" xr:uid="{00000000-0005-0000-0000-00004E040000}"/>
    <cellStyle name="Normal 2 2 8 2 5 2" xfId="5872" xr:uid="{2158CB03-382E-4154-84CF-297635431937}"/>
    <cellStyle name="Normal 2 2 8 2 5 2 2" xfId="26864" xr:uid="{8D95AE1F-7280-46BC-910E-DCA5B1645248}"/>
    <cellStyle name="Normal 2 2 8 2 5 2 3" xfId="15280" xr:uid="{3939FE5E-D725-4F1D-9D71-725A3C5C4C3B}"/>
    <cellStyle name="Normal 2 2 8 2 5 3" xfId="7733" xr:uid="{F4FC430F-0F3A-4A14-9461-867A83D045E9}"/>
    <cellStyle name="Normal 2 2 8 2 5 3 2" xfId="18113" xr:uid="{94929340-B51F-48CD-AD23-3E649F9F02D2}"/>
    <cellStyle name="Normal 2 2 8 2 5 4" xfId="10566" xr:uid="{2D5F3208-AE2B-49D3-BBF3-28D50CE40CF4}"/>
    <cellStyle name="Normal 2 2 8 2 5 4 2" xfId="20946" xr:uid="{8E647BA0-58F9-44E3-8560-D7245A82E6F3}"/>
    <cellStyle name="Normal 2 2 8 2 5 5" xfId="22797" xr:uid="{AC31583B-A675-4131-AD03-A29CA722448A}"/>
    <cellStyle name="Normal 2 2 8 2 5 6" xfId="12996" xr:uid="{4C44059D-138B-42F6-A4E1-87AAD4C2938A}"/>
    <cellStyle name="Normal 2 2 8 2 6" xfId="2332" xr:uid="{00000000-0005-0000-0000-000049040000}"/>
    <cellStyle name="Normal 2 2 8 2 6 2" xfId="7459" xr:uid="{3AA901C1-0822-4B28-A516-503B037C2030}"/>
    <cellStyle name="Normal 2 2 8 2 6 2 2" xfId="17839" xr:uid="{F2220739-898B-4866-A055-C32C8E328486}"/>
    <cellStyle name="Normal 2 2 8 2 6 3" xfId="10292" xr:uid="{9D4856D8-5F64-40B9-A821-52A1A4F7F348}"/>
    <cellStyle name="Normal 2 2 8 2 6 3 2" xfId="20672" xr:uid="{3CD42492-4DA1-4141-8AC7-40E799C5F97D}"/>
    <cellStyle name="Normal 2 2 8 2 6 4" xfId="24021" xr:uid="{088F61CA-E37A-4075-BA0A-E940FF2C1253}"/>
    <cellStyle name="Normal 2 2 8 2 6 5" xfId="15006" xr:uid="{3F02CA74-B058-44D3-9E13-ECAE3FFA3E36}"/>
    <cellStyle name="Normal 2 2 8 2 7" xfId="3847" xr:uid="{6A49327A-3862-4542-9177-0AF47BCAA334}"/>
    <cellStyle name="Normal 2 2 8 2 7 2" xfId="8680" xr:uid="{BB11D339-3294-4E5E-93BC-363044C6AD61}"/>
    <cellStyle name="Normal 2 2 8 2 7 2 2" xfId="19060" xr:uid="{672ACB02-E131-4912-A65A-C985E34D56FB}"/>
    <cellStyle name="Normal 2 2 8 2 7 3" xfId="11513" xr:uid="{3433FEE8-69AE-4718-B7A5-DE65C3900C01}"/>
    <cellStyle name="Normal 2 2 8 2 7 3 2" xfId="21893" xr:uid="{688BBCCB-3380-47C5-B0BC-470EC18C4240}"/>
    <cellStyle name="Normal 2 2 8 2 7 4" xfId="16227" xr:uid="{AB074805-6BDA-41A1-B685-E4E896C027AC}"/>
    <cellStyle name="Normal 2 2 8 2 8" xfId="5129" xr:uid="{2EF62492-BFF2-4C41-ADBB-8135D3993D9D}"/>
    <cellStyle name="Normal 2 2 8 2 8 2" xfId="14426" xr:uid="{3544151C-8FE4-4BC6-A82E-019C0F7B9799}"/>
    <cellStyle name="Normal 2 2 8 2 9" xfId="6879" xr:uid="{5748C84E-41B0-4273-98C8-35E79BD84EF0}"/>
    <cellStyle name="Normal 2 2 8 2 9 2" xfId="17259" xr:uid="{14684CC9-A457-441B-B6A9-3F9C63964AC6}"/>
    <cellStyle name="Normal 2 2 8 3" xfId="777" xr:uid="{00000000-0005-0000-0000-0000B5040000}"/>
    <cellStyle name="Normal 2 2 8 3 2" xfId="3206" xr:uid="{00000000-0005-0000-0000-000050040000}"/>
    <cellStyle name="Normal 2 2 8 3 2 2" xfId="6264" xr:uid="{484994DE-EA3F-48CE-8C82-D9A34BD5D050}"/>
    <cellStyle name="Normal 2 2 8 3 2 2 2" xfId="25498" xr:uid="{9976E747-9C6D-4AA6-B81C-9C316A07E5F6}"/>
    <cellStyle name="Normal 2 2 8 3 2 2 3" xfId="26970" xr:uid="{F603F650-3DB7-4DA7-93A3-8D9FE2123AFF}"/>
    <cellStyle name="Normal 2 2 8 3 2 2 4" xfId="15833" xr:uid="{BFE0CFD8-BEAB-47DA-9195-84B09ED06AAE}"/>
    <cellStyle name="Normal 2 2 8 3 2 3" xfId="8286" xr:uid="{51A4D7D6-C0D2-43D5-85D4-EA446260D201}"/>
    <cellStyle name="Normal 2 2 8 3 2 3 2" xfId="28884" xr:uid="{4215C2A4-6596-45F2-BD61-68A9C65B0F2D}"/>
    <cellStyle name="Normal 2 2 8 3 2 3 3" xfId="18666" xr:uid="{A3A2E13C-311D-4FE2-A204-3EAFFDBE5612}"/>
    <cellStyle name="Normal 2 2 8 3 2 4" xfId="11119" xr:uid="{FFA795C0-AD39-4FE5-B0D8-5A19308E89B3}"/>
    <cellStyle name="Normal 2 2 8 3 2 4 2" xfId="21499" xr:uid="{F4A5942B-C24E-41C1-90FC-536AA55614DF}"/>
    <cellStyle name="Normal 2 2 8 3 2 5" xfId="24117" xr:uid="{E0E67E6E-E546-40B5-96DB-A817EB89A89D}"/>
    <cellStyle name="Normal 2 2 8 3 2 6" xfId="13747" xr:uid="{9D2CA8CC-2B5E-413C-ACCD-4099D1B875B7}"/>
    <cellStyle name="Normal 2 2 8 3 3" xfId="2737" xr:uid="{00000000-0005-0000-0000-000051040000}"/>
    <cellStyle name="Normal 2 2 8 3 3 2" xfId="5955" xr:uid="{630E4BC0-EF5B-4545-9D87-3B4644C75384}"/>
    <cellStyle name="Normal 2 2 8 3 3 2 2" xfId="28087" xr:uid="{3ED1D39F-0F11-4148-A98E-A4210E6D00B2}"/>
    <cellStyle name="Normal 2 2 8 3 3 2 3" xfId="15408" xr:uid="{3119C0F1-0AA0-4FE4-9F46-261DFD366530}"/>
    <cellStyle name="Normal 2 2 8 3 3 3" xfId="7861" xr:uid="{A467FD2F-47A1-4B7C-8683-284542929F18}"/>
    <cellStyle name="Normal 2 2 8 3 3 3 2" xfId="18241" xr:uid="{E44A229C-2533-411A-B532-D794FAC320EF}"/>
    <cellStyle name="Normal 2 2 8 3 3 4" xfId="10694" xr:uid="{63E92958-F63F-4843-AEE9-D7553DC9EA1E}"/>
    <cellStyle name="Normal 2 2 8 3 3 4 2" xfId="21074" xr:uid="{7F2A1A78-DFE7-441B-BBCE-B8B4C2514206}"/>
    <cellStyle name="Normal 2 2 8 3 3 5" xfId="22902" xr:uid="{2BEF5312-252E-4369-A6B3-169E222B0AFC}"/>
    <cellStyle name="Normal 2 2 8 3 3 6" xfId="13173" xr:uid="{2B192A59-C2D0-420D-A594-224E758F4C75}"/>
    <cellStyle name="Normal 2 2 8 3 4" xfId="4166" xr:uid="{5BEFE4C8-65F9-485E-B282-F87ACA3FCC55}"/>
    <cellStyle name="Normal 2 2 8 3 4 2" xfId="8938" xr:uid="{88DADD39-5568-426E-8F44-EA1914AAAE4C}"/>
    <cellStyle name="Normal 2 2 8 3 4 2 2" xfId="29033" xr:uid="{931954E9-0975-4F47-819C-F66340C1D0B8}"/>
    <cellStyle name="Normal 2 2 8 3 4 2 3" xfId="19318" xr:uid="{450B9D57-B6DD-4AE9-9E87-F372C2B4131E}"/>
    <cellStyle name="Normal 2 2 8 3 4 3" xfId="11771" xr:uid="{ACA7C7BB-0011-479E-9B26-D5F22ED0AB35}"/>
    <cellStyle name="Normal 2 2 8 3 4 3 2" xfId="22151" xr:uid="{E6618A83-CE86-4EB8-8D89-E3E1E39BD214}"/>
    <cellStyle name="Normal 2 2 8 3 4 4" xfId="25101" xr:uid="{97A2201C-2CB2-44A7-8D68-B368E0DE0280}"/>
    <cellStyle name="Normal 2 2 8 3 4 5" xfId="16485" xr:uid="{7A385FD1-0DF7-400E-B11A-8C7175A257A8}"/>
    <cellStyle name="Normal 2 2 8 3 5" xfId="5131" xr:uid="{DF114792-7895-4047-A09B-5C89DDFA98E8}"/>
    <cellStyle name="Normal 2 2 8 3 5 2" xfId="27900" xr:uid="{B9481CD4-049F-44F9-8FAD-4606DF390BA1}"/>
    <cellStyle name="Normal 2 2 8 3 5 3" xfId="14428" xr:uid="{4A0890B8-7A3F-4CBD-9460-A2FA5E09DC94}"/>
    <cellStyle name="Normal 2 2 8 3 6" xfId="6881" xr:uid="{006F0DA1-1F6A-4EB7-976E-B973796EA551}"/>
    <cellStyle name="Normal 2 2 8 3 6 2" xfId="17261" xr:uid="{B29809A2-92CE-42F6-AFC4-1DAEDBBB71C8}"/>
    <cellStyle name="Normal 2 2 8 3 7" xfId="9714" xr:uid="{523ADCC1-833D-4334-B19D-A371030594A8}"/>
    <cellStyle name="Normal 2 2 8 3 7 2" xfId="20094" xr:uid="{739A1ED2-858E-4703-9DBA-85B29C923FE6}"/>
    <cellStyle name="Normal 2 2 8 3 8" xfId="25341" xr:uid="{6817A934-B529-48A1-90A1-7FD175FC2BE1}"/>
    <cellStyle name="Normal 2 2 8 3 9" xfId="12724" xr:uid="{8FEAC656-B6C6-4CE5-9B2C-A216EF72EB2B}"/>
    <cellStyle name="Normal 2 2 8 4" xfId="778" xr:uid="{00000000-0005-0000-0000-0000B6040000}"/>
    <cellStyle name="Normal 2 2 8 4 2" xfId="4476" xr:uid="{23BDA9D2-ED53-4349-B69E-777DC5DF5162}"/>
    <cellStyle name="Normal 2 2 8 4 2 2" xfId="9248" xr:uid="{A430A709-9030-4D73-931E-6F1256FBFA5F}"/>
    <cellStyle name="Normal 2 2 8 4 2 2 2" xfId="29237" xr:uid="{FE0170C3-C567-4A19-90EC-BC3BF21B4053}"/>
    <cellStyle name="Normal 2 2 8 4 2 2 3" xfId="19628" xr:uid="{8A65A7C9-A81D-4D59-8579-1E0BE15BDC7F}"/>
    <cellStyle name="Normal 2 2 8 4 2 3" xfId="12081" xr:uid="{2C09DC46-EBCE-4EAD-9D05-A84B236A22BC}"/>
    <cellStyle name="Normal 2 2 8 4 2 3 2" xfId="22461" xr:uid="{BC6D3A13-4A3C-4C92-AD0E-D9041AFABFFD}"/>
    <cellStyle name="Normal 2 2 8 4 2 4" xfId="24009" xr:uid="{5BDC0F6B-7EC9-4C60-8E23-4C4B54326329}"/>
    <cellStyle name="Normal 2 2 8 4 2 5" xfId="16795" xr:uid="{DFCF66E1-A4F1-4112-81A5-CDB9EDB5CF76}"/>
    <cellStyle name="Normal 2 2 8 4 3" xfId="5132" xr:uid="{F3526898-48F3-4DF9-8404-73791E45C928}"/>
    <cellStyle name="Normal 2 2 8 4 3 2" xfId="27671" xr:uid="{EF851C49-3683-4A11-B429-91D97E1FFACD}"/>
    <cellStyle name="Normal 2 2 8 4 3 3" xfId="14429" xr:uid="{E4474A2B-0F25-46BF-A33D-99CF2CD4B427}"/>
    <cellStyle name="Normal 2 2 8 4 4" xfId="6882" xr:uid="{75BE2C8F-B81B-47B1-BDB3-D934D63BF284}"/>
    <cellStyle name="Normal 2 2 8 4 4 2" xfId="17262" xr:uid="{3FBF1AF6-C024-4907-9467-995093BCB152}"/>
    <cellStyle name="Normal 2 2 8 4 5" xfId="9715" xr:uid="{9CA60E50-95F0-457D-B2B2-90F19A50F42C}"/>
    <cellStyle name="Normal 2 2 8 4 5 2" xfId="20095" xr:uid="{B48ECCE5-EABA-47C4-9D81-1577B95F8B10}"/>
    <cellStyle name="Normal 2 2 8 4 6" xfId="25572" xr:uid="{C3C4FC47-04A1-486C-A819-560E0366EFFB}"/>
    <cellStyle name="Normal 2 2 8 4 7" xfId="13748" xr:uid="{214523F0-F79D-4E0E-AB98-B5BD239E6C92}"/>
    <cellStyle name="Normal 2 2 8 5" xfId="2907" xr:uid="{00000000-0005-0000-0000-000053040000}"/>
    <cellStyle name="Normal 2 2 8 5 2" xfId="6093" xr:uid="{952333CD-1997-451D-B5B4-0329D188E463}"/>
    <cellStyle name="Normal 2 2 8 5 2 2" xfId="25578" xr:uid="{9BCEEE65-749B-4CC7-B67C-E8F68C6566ED}"/>
    <cellStyle name="Normal 2 2 8 5 2 3" xfId="26449" xr:uid="{0798626E-CF20-4BC8-9D44-05437B812187}"/>
    <cellStyle name="Normal 2 2 8 5 2 4" xfId="15571" xr:uid="{18D8CE0C-EE8E-4AB8-9BCA-D61138A49C27}"/>
    <cellStyle name="Normal 2 2 8 5 3" xfId="8024" xr:uid="{4203C75B-DE85-46BC-86BC-235759C26623}"/>
    <cellStyle name="Normal 2 2 8 5 3 2" xfId="28286" xr:uid="{E662AAA6-F64B-4AC7-ABDC-FD3D8E15A290}"/>
    <cellStyle name="Normal 2 2 8 5 3 3" xfId="18404" xr:uid="{2FB01AE0-AB01-4030-A7AE-3E2E87BE285A}"/>
    <cellStyle name="Normal 2 2 8 5 4" xfId="10857" xr:uid="{5BB1F46D-F728-4577-802D-CD54DA757535}"/>
    <cellStyle name="Normal 2 2 8 5 4 2" xfId="21237" xr:uid="{384F825B-9BAD-4D46-95F0-B1EF9954096F}"/>
    <cellStyle name="Normal 2 2 8 5 5" xfId="24803" xr:uid="{F3F1FDEC-803E-48B4-B1BA-8CEF00F46516}"/>
    <cellStyle name="Normal 2 2 8 5 6" xfId="13422" xr:uid="{3BA5AAFB-C29D-4A8D-A6E7-757B717E2996}"/>
    <cellStyle name="Normal 2 2 8 6" xfId="2445" xr:uid="{00000000-0005-0000-0000-000054040000}"/>
    <cellStyle name="Normal 2 2 8 6 2" xfId="5739" xr:uid="{E9BCFC5C-B62C-4AF1-BF11-ABED759D9FD3}"/>
    <cellStyle name="Normal 2 2 8 6 2 2" xfId="27913" xr:uid="{0F7401AA-714A-4AD5-8BCE-9097A8986672}"/>
    <cellStyle name="Normal 2 2 8 6 2 3" xfId="15117" xr:uid="{F3005ED3-45F8-42C1-BA77-602BD6E137DB}"/>
    <cellStyle name="Normal 2 2 8 6 3" xfId="7570" xr:uid="{D5C48443-90AD-454C-B59E-E5B65C07939A}"/>
    <cellStyle name="Normal 2 2 8 6 3 2" xfId="17950" xr:uid="{BD90E231-7C68-4E37-843E-66F5CAB6AE18}"/>
    <cellStyle name="Normal 2 2 8 6 4" xfId="10403" xr:uid="{6EA69504-F204-479D-A39A-E6F34DF9241D}"/>
    <cellStyle name="Normal 2 2 8 6 4 2" xfId="20783" xr:uid="{A7F8F2AA-D002-4607-95BA-5E8299AA55D2}"/>
    <cellStyle name="Normal 2 2 8 6 5" xfId="25203" xr:uid="{D9E389A6-396A-4E3F-9DEA-7897E5272595}"/>
    <cellStyle name="Normal 2 2 8 6 6" xfId="12833" xr:uid="{FF9A46F1-35C8-42ED-A497-DE2EF276B3E4}"/>
    <cellStyle name="Normal 2 2 8 7" xfId="2199" xr:uid="{00000000-0005-0000-0000-000048040000}"/>
    <cellStyle name="Normal 2 2 8 7 2" xfId="7326" xr:uid="{D85EF949-3C70-47EF-B65A-4C5DBC4DD7B5}"/>
    <cellStyle name="Normal 2 2 8 7 2 2" xfId="17706" xr:uid="{75D37252-83E1-4A0D-A79C-E95D2B69B793}"/>
    <cellStyle name="Normal 2 2 8 7 3" xfId="10159" xr:uid="{F1735CAE-42FF-41C1-B3C3-126962AC2A07}"/>
    <cellStyle name="Normal 2 2 8 7 3 2" xfId="20539" xr:uid="{22960B3F-28FD-4363-971A-875522B02B42}"/>
    <cellStyle name="Normal 2 2 8 7 4" xfId="24599" xr:uid="{7B1E0F3F-CD25-4957-9A3B-FDE8916C9ABD}"/>
    <cellStyle name="Normal 2 2 8 7 5" xfId="14873" xr:uid="{A4A7B8B0-6650-46BF-B2CD-174DE0FD4DF1}"/>
    <cellStyle name="Normal 2 2 8 8" xfId="3939" xr:uid="{F0D2F1BA-6686-4BD2-8B00-9C5B4152FFF3}"/>
    <cellStyle name="Normal 2 2 8 8 2" xfId="8771" xr:uid="{E86560AA-205E-4CB0-83FA-BC5AE68807E1}"/>
    <cellStyle name="Normal 2 2 8 8 2 2" xfId="19151" xr:uid="{1BE94ADB-47AE-488A-963C-DC2CFC9A2D22}"/>
    <cellStyle name="Normal 2 2 8 8 3" xfId="11604" xr:uid="{0EE6E029-C429-4F97-9A60-6EA0B1E233F9}"/>
    <cellStyle name="Normal 2 2 8 8 3 2" xfId="21984" xr:uid="{3A61CA5C-FBEA-4117-8B05-A2BCEA84654F}"/>
    <cellStyle name="Normal 2 2 8 8 4" xfId="16318" xr:uid="{9B61399F-58E1-476A-8D09-F6DF2C240B97}"/>
    <cellStyle name="Normal 2 2 8 9" xfId="5128" xr:uid="{AFB99C95-C598-4EA2-9FB4-024508388830}"/>
    <cellStyle name="Normal 2 2 8 9 2" xfId="14425" xr:uid="{49926844-9CD6-4BD1-B4F1-0E389511F9FA}"/>
    <cellStyle name="Normal 2 2 9" xfId="779" xr:uid="{00000000-0005-0000-0000-0000B7040000}"/>
    <cellStyle name="Normal 2 2 9 10" xfId="6883" xr:uid="{9470EB72-2386-4B86-91E6-E05808CABDF5}"/>
    <cellStyle name="Normal 2 2 9 10 2" xfId="17263" xr:uid="{0406A4A9-3F21-4A6D-B4C2-EACED8BB6547}"/>
    <cellStyle name="Normal 2 2 9 11" xfId="9716" xr:uid="{061A5E10-5555-4F28-9AC9-94E834304F13}"/>
    <cellStyle name="Normal 2 2 9 11 2" xfId="20096" xr:uid="{A73D8FA9-A391-4E0A-9219-4562B915C3A6}"/>
    <cellStyle name="Normal 2 2 9 12" xfId="24269" xr:uid="{576E34F2-41CA-4EC4-9637-C7972AE06340}"/>
    <cellStyle name="Normal 2 2 9 13" xfId="12493" xr:uid="{BE251780-240B-47C4-856F-C93BB4A507BB}"/>
    <cellStyle name="Normal 2 2 9 2" xfId="780" xr:uid="{00000000-0005-0000-0000-0000B8040000}"/>
    <cellStyle name="Normal 2 2 9 2 10" xfId="9717" xr:uid="{9E681807-C68B-4FBE-99F0-064EE2656431}"/>
    <cellStyle name="Normal 2 2 9 2 10 2" xfId="20097" xr:uid="{95F5432A-DAC5-4D6B-8FC3-4F0600FFE167}"/>
    <cellStyle name="Normal 2 2 9 2 11" xfId="23806" xr:uid="{1D4A964E-C193-439C-B645-B41327DCAC5C}"/>
    <cellStyle name="Normal 2 2 9 2 12" xfId="12567" xr:uid="{5103DF43-BA24-449F-821F-DEA8A2E961E7}"/>
    <cellStyle name="Normal 2 2 9 2 2" xfId="781" xr:uid="{00000000-0005-0000-0000-0000B9040000}"/>
    <cellStyle name="Normal 2 2 9 2 2 2" xfId="3208" xr:uid="{00000000-0005-0000-0000-000058040000}"/>
    <cellStyle name="Normal 2 2 9 2 2 2 2" xfId="6266" xr:uid="{CF3152DB-770F-43EC-913C-9EB2F0E41063}"/>
    <cellStyle name="Normal 2 2 9 2 2 2 2 2" xfId="26404" xr:uid="{DF5D3DBE-5DE8-4296-A978-1DD56F3E6130}"/>
    <cellStyle name="Normal 2 2 9 2 2 2 2 3" xfId="27983" xr:uid="{82082B94-4B03-46CB-8C29-9DF3679ECD89}"/>
    <cellStyle name="Normal 2 2 9 2 2 2 2 4" xfId="15835" xr:uid="{C84AE5A3-2FF2-45BD-8FA8-B81035ADD3C3}"/>
    <cellStyle name="Normal 2 2 9 2 2 2 3" xfId="8288" xr:uid="{4E1BFC36-4777-4CFA-9000-5F493A9B9C32}"/>
    <cellStyle name="Normal 2 2 9 2 2 2 3 2" xfId="28885" xr:uid="{78D73DCD-3430-4D21-9750-4D4249182F9C}"/>
    <cellStyle name="Normal 2 2 9 2 2 2 3 3" xfId="18668" xr:uid="{AA1AC361-BE25-4307-81F7-8CFE1A04DE6D}"/>
    <cellStyle name="Normal 2 2 9 2 2 2 4" xfId="11121" xr:uid="{AEF4FE3B-C95F-42B9-8AD5-B6CBA088BC6C}"/>
    <cellStyle name="Normal 2 2 9 2 2 2 4 2" xfId="21501" xr:uid="{CDB27520-57CF-49F2-B491-C3AE991B0A83}"/>
    <cellStyle name="Normal 2 2 9 2 2 2 5" xfId="23839" xr:uid="{492BC03A-330C-4840-9954-8DC957DA99DF}"/>
    <cellStyle name="Normal 2 2 9 2 2 2 6" xfId="13750" xr:uid="{F8472CF7-1736-4327-BE85-EA0E191F5730}"/>
    <cellStyle name="Normal 2 2 9 2 2 3" xfId="4304" xr:uid="{9401B11B-BB1E-4CF5-AE56-1E44FA58A16C}"/>
    <cellStyle name="Normal 2 2 9 2 2 3 2" xfId="9076" xr:uid="{5C8F50C3-A43D-4C93-B8AF-61CEBCF4DB99}"/>
    <cellStyle name="Normal 2 2 9 2 2 3 2 2" xfId="29119" xr:uid="{C2DD29F2-66A8-4EC5-AB8A-16B99FA9B9ED}"/>
    <cellStyle name="Normal 2 2 9 2 2 3 2 3" xfId="19456" xr:uid="{79B7CCD1-7278-4A7A-8179-A8A045ADCAAB}"/>
    <cellStyle name="Normal 2 2 9 2 2 3 3" xfId="11909" xr:uid="{D0DF9D12-E17B-4F5A-BF29-D40A46057F9C}"/>
    <cellStyle name="Normal 2 2 9 2 2 3 3 2" xfId="22289" xr:uid="{CAA96B49-6C44-4F06-A5FE-8A23ADE9C980}"/>
    <cellStyle name="Normal 2 2 9 2 2 3 4" xfId="23634" xr:uid="{F3ABB695-C29C-4D78-A2D6-2DB57854EF8E}"/>
    <cellStyle name="Normal 2 2 9 2 2 3 5" xfId="16623" xr:uid="{E8E63A6F-3BAC-4660-B702-4D531F68A43E}"/>
    <cellStyle name="Normal 2 2 9 2 2 4" xfId="5135" xr:uid="{245F6AA6-DEC7-4A7D-84D7-8ABF8C2349C1}"/>
    <cellStyle name="Normal 2 2 9 2 2 4 2" xfId="27626" xr:uid="{FA3F526F-2E22-4801-B38D-2ED231AE2E20}"/>
    <cellStyle name="Normal 2 2 9 2 2 4 3" xfId="14432" xr:uid="{2F23C46D-A3CA-4D0F-800A-1226486D3253}"/>
    <cellStyle name="Normal 2 2 9 2 2 5" xfId="6885" xr:uid="{FD726A48-6A26-4D62-9404-44B64235AA13}"/>
    <cellStyle name="Normal 2 2 9 2 2 5 2" xfId="17265" xr:uid="{5368F018-9882-4B32-AE60-CE0BBB909D46}"/>
    <cellStyle name="Normal 2 2 9 2 2 6" xfId="9718" xr:uid="{076D8BDE-5640-4795-B9E1-DFFA6C399710}"/>
    <cellStyle name="Normal 2 2 9 2 2 6 2" xfId="20098" xr:uid="{1898430F-ED98-427B-A436-7A1B3FE55DCB}"/>
    <cellStyle name="Normal 2 2 9 2 2 7" xfId="24877" xr:uid="{ABAD304C-203D-480C-930A-2F320F0AE843}"/>
    <cellStyle name="Normal 2 2 9 2 2 8" xfId="13176" xr:uid="{47594634-4882-45D2-9BD7-3099E5F1DBEF}"/>
    <cellStyle name="Normal 2 2 9 2 3" xfId="3209" xr:uid="{00000000-0005-0000-0000-000059040000}"/>
    <cellStyle name="Normal 2 2 9 2 3 2" xfId="4477" xr:uid="{8313F3DA-C79F-47A8-BB2A-50CF42D7C8C4}"/>
    <cellStyle name="Normal 2 2 9 2 3 2 2" xfId="9249" xr:uid="{E80E53B4-F3BC-4E22-8BFF-E897CF71AE85}"/>
    <cellStyle name="Normal 2 2 9 2 3 2 2 2" xfId="29238" xr:uid="{A2775098-798B-4AF1-A49C-4B092072D779}"/>
    <cellStyle name="Normal 2 2 9 2 3 2 2 3" xfId="19629" xr:uid="{6284DB13-70E0-403F-91AB-03B380222EBE}"/>
    <cellStyle name="Normal 2 2 9 2 3 2 3" xfId="12082" xr:uid="{FBFDF926-98EA-4AB2-A005-7C70A517C4ED}"/>
    <cellStyle name="Normal 2 2 9 2 3 2 3 2" xfId="22462" xr:uid="{AA14FF73-9E8D-4075-8026-A6A75AC2FF57}"/>
    <cellStyle name="Normal 2 2 9 2 3 2 4" xfId="25608" xr:uid="{93448F87-B803-4E54-A303-8B16EC582DD4}"/>
    <cellStyle name="Normal 2 2 9 2 3 2 5" xfId="16796" xr:uid="{81148CBE-F74A-42AB-A8A2-C2F527673A7B}"/>
    <cellStyle name="Normal 2 2 9 2 3 3" xfId="6267" xr:uid="{CCF43E88-38B9-4FCB-8157-32E2C015215D}"/>
    <cellStyle name="Normal 2 2 9 2 3 3 2" xfId="28287" xr:uid="{AC69E698-AD42-41CF-A493-E1563D085FB5}"/>
    <cellStyle name="Normal 2 2 9 2 3 3 3" xfId="15836" xr:uid="{1E12F699-81BA-43F6-9706-99F09B5E50A5}"/>
    <cellStyle name="Normal 2 2 9 2 3 4" xfId="8289" xr:uid="{3FBBF1CE-6BB3-4F39-AA5A-E5404AB6B76F}"/>
    <cellStyle name="Normal 2 2 9 2 3 4 2" xfId="18669" xr:uid="{EDBE740C-B9E0-4BF7-9035-3A660E1C688E}"/>
    <cellStyle name="Normal 2 2 9 2 3 5" xfId="11122" xr:uid="{D763E040-5FB4-4BA3-B799-6E0881D4CF59}"/>
    <cellStyle name="Normal 2 2 9 2 3 5 2" xfId="21502" xr:uid="{F3FFCCF0-518B-4E63-AB60-2F210EB17F47}"/>
    <cellStyle name="Normal 2 2 9 2 3 6" xfId="25384" xr:uid="{D9145492-127B-4B29-9909-8A59F19CF7CC}"/>
    <cellStyle name="Normal 2 2 9 2 3 7" xfId="13751" xr:uid="{35DC49CF-F7A0-4AD2-8F17-4913E8F088D1}"/>
    <cellStyle name="Normal 2 2 9 2 4" xfId="3207" xr:uid="{00000000-0005-0000-0000-00005A040000}"/>
    <cellStyle name="Normal 2 2 9 2 4 2" xfId="6265" xr:uid="{B7B4F429-72CC-4B01-A5F8-0C529335D655}"/>
    <cellStyle name="Normal 2 2 9 2 4 2 2" xfId="26784" xr:uid="{93E16350-F3BF-4D34-89D7-B9D07719EDD8}"/>
    <cellStyle name="Normal 2 2 9 2 4 2 3" xfId="15834" xr:uid="{D9C9F4E9-2D24-44EB-8BF5-15AD6CFAD07C}"/>
    <cellStyle name="Normal 2 2 9 2 4 3" xfId="8287" xr:uid="{73AFDC4F-E0AB-47D1-B20B-42EEACB2E07F}"/>
    <cellStyle name="Normal 2 2 9 2 4 3 2" xfId="18667" xr:uid="{0C532E37-1A5A-4B9A-B1DB-D07EB8FE32FC}"/>
    <cellStyle name="Normal 2 2 9 2 4 4" xfId="11120" xr:uid="{0875B57E-E03B-40DF-BD59-83999B593E62}"/>
    <cellStyle name="Normal 2 2 9 2 4 4 2" xfId="21500" xr:uid="{D0B66FE5-F5AC-4D88-8ABE-A01FDD7357CE}"/>
    <cellStyle name="Normal 2 2 9 2 4 5" xfId="23670" xr:uid="{52BF81DB-1EBD-4F0A-8845-443421D17A5E}"/>
    <cellStyle name="Normal 2 2 9 2 4 6" xfId="13749" xr:uid="{C218FCF3-95CC-4C06-9930-9B7704114871}"/>
    <cellStyle name="Normal 2 2 9 2 5" xfId="2656" xr:uid="{00000000-0005-0000-0000-00005B040000}"/>
    <cellStyle name="Normal 2 2 9 2 5 2" xfId="5916" xr:uid="{066E98A4-22C7-47F3-8C73-5BDE60E6F5CC}"/>
    <cellStyle name="Normal 2 2 9 2 5 2 2" xfId="28737" xr:uid="{2E3A3116-6CEA-4E37-8B3C-9372A85B73FE}"/>
    <cellStyle name="Normal 2 2 9 2 5 2 3" xfId="15328" xr:uid="{41F1E94F-584B-401E-B971-FE84B3C2D3E5}"/>
    <cellStyle name="Normal 2 2 9 2 5 3" xfId="7781" xr:uid="{931D7A9D-DA69-409F-8D14-CCDF93E8054F}"/>
    <cellStyle name="Normal 2 2 9 2 5 3 2" xfId="18161" xr:uid="{B380321C-8933-4980-9F6A-632936970452}"/>
    <cellStyle name="Normal 2 2 9 2 5 4" xfId="10614" xr:uid="{1B722676-E96F-4773-9FA7-78CE58CC446D}"/>
    <cellStyle name="Normal 2 2 9 2 5 4 2" xfId="20994" xr:uid="{15F1E175-287D-4154-B9DD-670FCF6D7170}"/>
    <cellStyle name="Normal 2 2 9 2 5 5" xfId="25109" xr:uid="{8B2AB8DF-A85E-42E0-8C01-CFAA26ABAD33}"/>
    <cellStyle name="Normal 2 2 9 2 5 6" xfId="13058" xr:uid="{DECB8372-EBEB-47DE-B3E9-29BACCC4346E}"/>
    <cellStyle name="Normal 2 2 9 2 6" xfId="2333" xr:uid="{00000000-0005-0000-0000-000056040000}"/>
    <cellStyle name="Normal 2 2 9 2 6 2" xfId="7460" xr:uid="{095F9ACA-1967-40DC-B76C-2E3068C34CEB}"/>
    <cellStyle name="Normal 2 2 9 2 6 2 2" xfId="17840" xr:uid="{E3132ED5-29A5-48BD-B9B1-3AF52FF49E93}"/>
    <cellStyle name="Normal 2 2 9 2 6 3" xfId="10293" xr:uid="{87F02579-74E7-4385-9A4A-08874974ACC2}"/>
    <cellStyle name="Normal 2 2 9 2 6 3 2" xfId="20673" xr:uid="{CDC89989-730D-42AB-93F0-D15E3FC232FB}"/>
    <cellStyle name="Normal 2 2 9 2 6 4" xfId="25507" xr:uid="{5ACC0668-A923-448C-A5F6-663164FD47CA}"/>
    <cellStyle name="Normal 2 2 9 2 6 5" xfId="15007" xr:uid="{2180B468-4F25-4079-806A-377A4FC24D79}"/>
    <cellStyle name="Normal 2 2 9 2 7" xfId="3848" xr:uid="{0F918769-EAD0-4AAC-89D1-AFD5A0859225}"/>
    <cellStyle name="Normal 2 2 9 2 7 2" xfId="8681" xr:uid="{17702334-6F58-4D1D-8F76-392FB67189FE}"/>
    <cellStyle name="Normal 2 2 9 2 7 2 2" xfId="19061" xr:uid="{E83FBBA5-B865-4F29-AED3-4279815F43B1}"/>
    <cellStyle name="Normal 2 2 9 2 7 3" xfId="11514" xr:uid="{A06F4A4B-CFB1-4587-BC27-6B7C366A5C70}"/>
    <cellStyle name="Normal 2 2 9 2 7 3 2" xfId="21894" xr:uid="{4F8D077A-8920-4403-A492-65E04ABDEB8B}"/>
    <cellStyle name="Normal 2 2 9 2 7 4" xfId="16228" xr:uid="{915258C8-FFAE-4D71-A04E-FA609227AEAA}"/>
    <cellStyle name="Normal 2 2 9 2 8" xfId="5134" xr:uid="{CB51AE57-2149-4880-9609-D38187E012F9}"/>
    <cellStyle name="Normal 2 2 9 2 8 2" xfId="14431" xr:uid="{8A864F12-A3AA-4C15-83D8-8C9A59A52F33}"/>
    <cellStyle name="Normal 2 2 9 2 9" xfId="6884" xr:uid="{C467FDC2-4DB3-4A1D-9E21-AA019FB5FE93}"/>
    <cellStyle name="Normal 2 2 9 2 9 2" xfId="17264" xr:uid="{683B7DA7-1DCE-443A-B5D9-67FAD3561361}"/>
    <cellStyle name="Normal 2 2 9 3" xfId="782" xr:uid="{00000000-0005-0000-0000-0000BA040000}"/>
    <cellStyle name="Normal 2 2 9 3 2" xfId="3210" xr:uid="{00000000-0005-0000-0000-00005D040000}"/>
    <cellStyle name="Normal 2 2 9 3 2 2" xfId="6268" xr:uid="{2D39B0E6-DA01-474A-9F40-B5BCFAC53C15}"/>
    <cellStyle name="Normal 2 2 9 3 2 2 2" xfId="25385" xr:uid="{C4656239-B8BC-443D-853E-F056987458DC}"/>
    <cellStyle name="Normal 2 2 9 3 2 2 3" xfId="25860" xr:uid="{66097556-E49B-4F4C-8635-B96452D3A406}"/>
    <cellStyle name="Normal 2 2 9 3 2 2 4" xfId="15837" xr:uid="{5D12FDC6-4F4B-4742-80B9-35B01350A1F5}"/>
    <cellStyle name="Normal 2 2 9 3 2 3" xfId="8290" xr:uid="{C04C5994-F831-42BD-90BC-7748B06BE714}"/>
    <cellStyle name="Normal 2 2 9 3 2 3 2" xfId="28886" xr:uid="{B9B8D372-0877-44FD-830D-3BF7BDF9DD7F}"/>
    <cellStyle name="Normal 2 2 9 3 2 3 3" xfId="18670" xr:uid="{3DF00537-A76D-447F-855A-ED35DC09FE27}"/>
    <cellStyle name="Normal 2 2 9 3 2 4" xfId="11123" xr:uid="{71FCBC8A-BA68-40C6-AB05-C08B6BB06E3D}"/>
    <cellStyle name="Normal 2 2 9 3 2 4 2" xfId="21503" xr:uid="{07FAC4F6-9AA7-44B9-B5BC-E1D15A92E555}"/>
    <cellStyle name="Normal 2 2 9 3 2 5" xfId="24334" xr:uid="{D30AE943-4C2B-4A0A-B6D6-D40C34E2C1FC}"/>
    <cellStyle name="Normal 2 2 9 3 2 6" xfId="13752" xr:uid="{7F3501BC-CFB5-4D54-8025-838897D480A6}"/>
    <cellStyle name="Normal 2 2 9 3 3" xfId="2738" xr:uid="{00000000-0005-0000-0000-00005E040000}"/>
    <cellStyle name="Normal 2 2 9 3 3 2" xfId="5956" xr:uid="{CA157C0C-9946-47FB-8046-B4118CED5502}"/>
    <cellStyle name="Normal 2 2 9 3 3 2 2" xfId="27632" xr:uid="{0832856C-A4A1-46D5-A04B-C16C014805C7}"/>
    <cellStyle name="Normal 2 2 9 3 3 2 3" xfId="15409" xr:uid="{87F9BCF7-26E8-4CFE-AAE2-2AE359D46526}"/>
    <cellStyle name="Normal 2 2 9 3 3 3" xfId="7862" xr:uid="{6C8BC6E1-66F6-4088-9D06-12D6397B34CE}"/>
    <cellStyle name="Normal 2 2 9 3 3 3 2" xfId="18242" xr:uid="{C1AEDF79-5688-48D9-BB5F-4443F978B2D7}"/>
    <cellStyle name="Normal 2 2 9 3 3 4" xfId="10695" xr:uid="{1E554B85-7C58-4404-B8DA-DDFB13DA88CA}"/>
    <cellStyle name="Normal 2 2 9 3 3 4 2" xfId="21075" xr:uid="{398ED5F8-6BA0-4FA3-B54A-3D345AA9D874}"/>
    <cellStyle name="Normal 2 2 9 3 3 5" xfId="23533" xr:uid="{66FA9E7D-DB2A-42CB-9CC1-8544D5CCF801}"/>
    <cellStyle name="Normal 2 2 9 3 3 6" xfId="13175" xr:uid="{2F8F91B4-B11E-421A-A325-03EAD955C403}"/>
    <cellStyle name="Normal 2 2 9 3 4" xfId="4167" xr:uid="{FEB2FCC6-654F-434C-915F-516E367874F6}"/>
    <cellStyle name="Normal 2 2 9 3 4 2" xfId="8939" xr:uid="{A9821F10-8F72-4E8A-BDA2-3A2376E9360F}"/>
    <cellStyle name="Normal 2 2 9 3 4 2 2" xfId="29034" xr:uid="{1CB40375-5086-42D8-8885-66B42A40EFCF}"/>
    <cellStyle name="Normal 2 2 9 3 4 2 3" xfId="19319" xr:uid="{6D20E4E7-A0F4-465C-A2D5-52BB620504B2}"/>
    <cellStyle name="Normal 2 2 9 3 4 3" xfId="11772" xr:uid="{D87D4F8C-C2DF-4B10-BE47-9078CC604945}"/>
    <cellStyle name="Normal 2 2 9 3 4 3 2" xfId="22152" xr:uid="{11C94CFB-BF39-4075-9EA9-95DC12699D91}"/>
    <cellStyle name="Normal 2 2 9 3 4 4" xfId="24722" xr:uid="{0CAC1D0B-164D-4449-98BB-B0A088896CF1}"/>
    <cellStyle name="Normal 2 2 9 3 4 5" xfId="16486" xr:uid="{5EE6D20E-DD12-42B4-9D95-F43D84C6E645}"/>
    <cellStyle name="Normal 2 2 9 3 5" xfId="5136" xr:uid="{8F6503DE-4DD2-4276-8C13-F64470D91849}"/>
    <cellStyle name="Normal 2 2 9 3 5 2" xfId="27229" xr:uid="{1DB8C7D0-5465-403D-AA5E-C8B10D5727A7}"/>
    <cellStyle name="Normal 2 2 9 3 5 3" xfId="14433" xr:uid="{A5BEBA1A-0BAC-4895-BF49-67CD6C7D4BCE}"/>
    <cellStyle name="Normal 2 2 9 3 6" xfId="6886" xr:uid="{D51A0510-A5CA-4ACB-BD8C-0F4B9BC12523}"/>
    <cellStyle name="Normal 2 2 9 3 6 2" xfId="17266" xr:uid="{479A240C-41B7-436D-949C-CE5F0F19A676}"/>
    <cellStyle name="Normal 2 2 9 3 7" xfId="9719" xr:uid="{89CE7C24-6BF3-4902-ABB6-96B10B2FBB84}"/>
    <cellStyle name="Normal 2 2 9 3 7 2" xfId="20099" xr:uid="{11556F6B-9D61-475C-BEF8-37F48BB4F626}"/>
    <cellStyle name="Normal 2 2 9 3 8" xfId="22787" xr:uid="{9C66E7C5-1CD0-4DCF-A016-59965DFC2551}"/>
    <cellStyle name="Normal 2 2 9 3 9" xfId="12725" xr:uid="{FF18E998-1704-41C2-BBEA-6237A32D147E}"/>
    <cellStyle name="Normal 2 2 9 4" xfId="783" xr:uid="{00000000-0005-0000-0000-0000BB040000}"/>
    <cellStyle name="Normal 2 2 9 4 2" xfId="4478" xr:uid="{2362C482-E221-495B-A354-A7272537504C}"/>
    <cellStyle name="Normal 2 2 9 4 2 2" xfId="9250" xr:uid="{82B3185A-4D0E-48D1-B44F-6BC0DD3BAA10}"/>
    <cellStyle name="Normal 2 2 9 4 2 2 2" xfId="29239" xr:uid="{054C77C3-338F-4438-9C03-0948B3A815A7}"/>
    <cellStyle name="Normal 2 2 9 4 2 2 3" xfId="19630" xr:uid="{D973F2FA-31B8-4A99-9C9E-0B85E23657FB}"/>
    <cellStyle name="Normal 2 2 9 4 2 3" xfId="12083" xr:uid="{88842306-2D0F-47F7-A6B7-38FA18A8BE23}"/>
    <cellStyle name="Normal 2 2 9 4 2 3 2" xfId="22463" xr:uid="{617208F0-696B-428C-8DE5-F78444531BA4}"/>
    <cellStyle name="Normal 2 2 9 4 2 4" xfId="24534" xr:uid="{D0D79DD2-3E3D-4A7F-B862-6DF0B1F4B4DD}"/>
    <cellStyle name="Normal 2 2 9 4 2 5" xfId="16797" xr:uid="{DB8D4652-4D6D-4810-8B3D-5210F22E6A1C}"/>
    <cellStyle name="Normal 2 2 9 4 3" xfId="5137" xr:uid="{E9254D01-BFB0-402E-8D52-577A6300D105}"/>
    <cellStyle name="Normal 2 2 9 4 3 2" xfId="27866" xr:uid="{C90B883F-4BE4-4F2F-BC2A-CE93656741F3}"/>
    <cellStyle name="Normal 2 2 9 4 3 3" xfId="14434" xr:uid="{212F0685-2D21-4A1A-BFF9-C490BE9112DB}"/>
    <cellStyle name="Normal 2 2 9 4 4" xfId="6887" xr:uid="{D2E6984A-27CB-4F5F-926F-84B2AD048FF4}"/>
    <cellStyle name="Normal 2 2 9 4 4 2" xfId="17267" xr:uid="{9162E991-4889-41FF-BA25-F3773EA10E60}"/>
    <cellStyle name="Normal 2 2 9 4 5" xfId="9720" xr:uid="{7ADA9F6F-75BB-4559-B04B-0B2186D06BA4}"/>
    <cellStyle name="Normal 2 2 9 4 5 2" xfId="20100" xr:uid="{C6F61D03-9224-494C-9E9F-EA2D76108A8F}"/>
    <cellStyle name="Normal 2 2 9 4 6" xfId="23898" xr:uid="{6B65C735-A254-4FFA-81E7-3E81A6CB83CF}"/>
    <cellStyle name="Normal 2 2 9 4 7" xfId="13753" xr:uid="{CF41414D-EF66-49D0-89CA-717D1B7EFB5E}"/>
    <cellStyle name="Normal 2 2 9 5" xfId="2908" xr:uid="{00000000-0005-0000-0000-000060040000}"/>
    <cellStyle name="Normal 2 2 9 5 2" xfId="6094" xr:uid="{37308E7F-B354-4837-8AB8-6A00B87C44A8}"/>
    <cellStyle name="Normal 2 2 9 5 2 2" xfId="25632" xr:uid="{274D68A6-4AC9-4AE4-A5B5-F8EF1F0D5761}"/>
    <cellStyle name="Normal 2 2 9 5 2 3" xfId="26810" xr:uid="{0EF4F193-EFA2-4A8C-BE91-8711529663F0}"/>
    <cellStyle name="Normal 2 2 9 5 2 4" xfId="15572" xr:uid="{76171DE7-4B64-4499-B37F-8A00D8588858}"/>
    <cellStyle name="Normal 2 2 9 5 3" xfId="8025" xr:uid="{E5ABCE4A-2750-4DE7-8801-3C1797140E86}"/>
    <cellStyle name="Normal 2 2 9 5 3 2" xfId="26453" xr:uid="{B0CBD696-8FF6-45FA-BBB1-A52347B32FE1}"/>
    <cellStyle name="Normal 2 2 9 5 3 3" xfId="18405" xr:uid="{0B10E619-CD0B-4530-8AF2-0CFEF6F96613}"/>
    <cellStyle name="Normal 2 2 9 5 4" xfId="10858" xr:uid="{C4A97003-54B9-485F-9DC3-3A90E0E98911}"/>
    <cellStyle name="Normal 2 2 9 5 4 2" xfId="21238" xr:uid="{B2BD5171-07AB-4494-95AD-84D624E33E80}"/>
    <cellStyle name="Normal 2 2 9 5 5" xfId="24818" xr:uid="{351993E5-0C93-4305-A53D-BD7DF217C1D9}"/>
    <cellStyle name="Normal 2 2 9 5 6" xfId="13423" xr:uid="{90038945-AB67-4587-BCA3-8445C4049B75}"/>
    <cellStyle name="Normal 2 2 9 6" xfId="2505" xr:uid="{00000000-0005-0000-0000-000061040000}"/>
    <cellStyle name="Normal 2 2 9 6 2" xfId="5785" xr:uid="{99F00FA8-1C72-462C-986D-098929DDBBCD}"/>
    <cellStyle name="Normal 2 2 9 6 2 2" xfId="26276" xr:uid="{754D8D62-5814-4C0C-A531-1E296D13A397}"/>
    <cellStyle name="Normal 2 2 9 6 2 3" xfId="15177" xr:uid="{58736A76-0640-4F58-A9CC-0974276567D3}"/>
    <cellStyle name="Normal 2 2 9 6 3" xfId="7630" xr:uid="{66D056DA-CA68-4D77-A082-6CF8276E79B6}"/>
    <cellStyle name="Normal 2 2 9 6 3 2" xfId="18010" xr:uid="{C20690F7-80B9-4ED5-96CA-C224C49DD706}"/>
    <cellStyle name="Normal 2 2 9 6 4" xfId="10463" xr:uid="{5FA20005-EFBC-4345-AB55-D6B0B1C08945}"/>
    <cellStyle name="Normal 2 2 9 6 4 2" xfId="20843" xr:uid="{878CD430-7F17-4A9F-8EAB-2DBCEBCDB694}"/>
    <cellStyle name="Normal 2 2 9 6 5" xfId="23144" xr:uid="{23FE7488-E8F4-40A5-9259-94282E8DA33D}"/>
    <cellStyle name="Normal 2 2 9 6 6" xfId="12893" xr:uid="{FC830CD8-3471-4BDF-8C41-641F6B16E563}"/>
    <cellStyle name="Normal 2 2 9 7" xfId="2261" xr:uid="{00000000-0005-0000-0000-000055040000}"/>
    <cellStyle name="Normal 2 2 9 7 2" xfId="7388" xr:uid="{EE74E906-B95A-4AB1-9CE9-DBC558707711}"/>
    <cellStyle name="Normal 2 2 9 7 2 2" xfId="17768" xr:uid="{8269C437-07F7-4931-A0BD-24CABA577458}"/>
    <cellStyle name="Normal 2 2 9 7 3" xfId="10221" xr:uid="{BB514019-6FF5-4114-B8C4-6676DD5F8790}"/>
    <cellStyle name="Normal 2 2 9 7 3 2" xfId="20601" xr:uid="{A8F49CE9-37D1-4F8A-89E3-8039BE91ECDC}"/>
    <cellStyle name="Normal 2 2 9 7 4" xfId="22872" xr:uid="{D303FCCE-F40D-463A-A780-4CE811BD7827}"/>
    <cellStyle name="Normal 2 2 9 7 5" xfId="14935" xr:uid="{F86A18D8-C7DF-48AB-8EDA-F9A1BAF34F45}"/>
    <cellStyle name="Normal 2 2 9 8" xfId="3940" xr:uid="{96E0C2AE-9DCB-4C66-8281-C0A9CC7202B4}"/>
    <cellStyle name="Normal 2 2 9 8 2" xfId="8772" xr:uid="{6D375651-796F-482E-BEDF-D8B7B596C8E2}"/>
    <cellStyle name="Normal 2 2 9 8 2 2" xfId="19152" xr:uid="{256C7DC4-4D46-4D28-99C4-BD1827B0AC3E}"/>
    <cellStyle name="Normal 2 2 9 8 3" xfId="11605" xr:uid="{52340EEA-7A47-46AE-BFEA-789AAC2A9B97}"/>
    <cellStyle name="Normal 2 2 9 8 3 2" xfId="21985" xr:uid="{4ED2DC6C-96A3-4FDB-B281-60419CF414B7}"/>
    <cellStyle name="Normal 2 2 9 8 4" xfId="16319" xr:uid="{C4A7D629-C3DD-4EE4-8EEA-12322EF71CB7}"/>
    <cellStyle name="Normal 2 2 9 9" xfId="5133" xr:uid="{A06390DB-BBFA-486C-ADF2-9350D719BB3F}"/>
    <cellStyle name="Normal 2 2 9 9 2" xfId="14430" xr:uid="{2BA6E952-82D0-4EF4-B62B-56E2C51F8061}"/>
    <cellStyle name="Normal 2 20" xfId="25548" xr:uid="{8C07E1A6-A1CC-4080-84CB-6FD0AE66A6D9}"/>
    <cellStyle name="Normal 2 20 2" xfId="25746" xr:uid="{307D95C4-C3D3-4858-8958-4CE880C31BF9}"/>
    <cellStyle name="Normal 2 21" xfId="22712" xr:uid="{946996B7-D821-4E03-9730-38F8FCB07445}"/>
    <cellStyle name="Normal 2 22" xfId="23637" xr:uid="{A4E39459-462C-454A-A30C-B043BE56C80C}"/>
    <cellStyle name="Normal 2 23" xfId="12387" xr:uid="{E65DE861-3430-4CC0-B8E2-F1AE8E21C22C}"/>
    <cellStyle name="Normal 2 24" xfId="29564" xr:uid="{8B3042BB-E780-4116-ACB4-69BF5D526462}"/>
    <cellStyle name="Normal 2 25" xfId="30101" xr:uid="{5AB8A7DA-FFAA-4EB5-9950-87FFA7645D23}"/>
    <cellStyle name="Normal 2 3" xfId="784" xr:uid="{00000000-0005-0000-0000-0000BC040000}"/>
    <cellStyle name="Normal 2 3 2" xfId="29566" xr:uid="{F18019D2-0B1A-48F3-A5C5-3D5F4CA2DF1A}"/>
    <cellStyle name="Normal 2 3 2 2" xfId="29629" xr:uid="{656E65D2-23FD-4E43-B6BE-DB53AC61741A}"/>
    <cellStyle name="Normal 2 3 2 3" xfId="29595" xr:uid="{82C16487-6617-4685-AEC1-6C7043E9D731}"/>
    <cellStyle name="Normal 2 4" xfId="785" xr:uid="{00000000-0005-0000-0000-0000BD040000}"/>
    <cellStyle name="Normal 2 4 2" xfId="29568" xr:uid="{8285FB9B-A599-4592-A61F-F7A876DCE316}"/>
    <cellStyle name="Normal 2 4 3" xfId="29567" xr:uid="{11DD0961-B7F5-48F1-BEE3-E9918CE52AA0}"/>
    <cellStyle name="Normal 2 5" xfId="786" xr:uid="{00000000-0005-0000-0000-0000BE040000}"/>
    <cellStyle name="Normal 2 5 10" xfId="787" xr:uid="{00000000-0005-0000-0000-0000BF040000}"/>
    <cellStyle name="Normal 2 5 10 2" xfId="3211" xr:uid="{00000000-0005-0000-0000-000066040000}"/>
    <cellStyle name="Normal 2 5 10 2 2" xfId="6269" xr:uid="{BB570923-EB98-4E0A-A52E-B4A7D9FAB640}"/>
    <cellStyle name="Normal 2 5 10 2 2 2" xfId="28719" xr:uid="{5F5F8159-8F49-4161-AE72-F6F10E85D3B5}"/>
    <cellStyle name="Normal 2 5 10 2 2 3" xfId="15838" xr:uid="{4324C264-E210-4C34-B4F6-2998CC94C58C}"/>
    <cellStyle name="Normal 2 5 10 2 3" xfId="8291" xr:uid="{D24D90A7-DC6C-4EDA-9592-6191A6C11F6A}"/>
    <cellStyle name="Normal 2 5 10 2 3 2" xfId="18671" xr:uid="{EAC5383B-5809-41BD-8073-95280C01FF36}"/>
    <cellStyle name="Normal 2 5 10 2 4" xfId="11124" xr:uid="{C8439742-051E-4ABE-9CB3-AA49C50B305A}"/>
    <cellStyle name="Normal 2 5 10 2 4 2" xfId="21504" xr:uid="{C20AE42A-BAD0-41E5-B8AB-06260DFE89CD}"/>
    <cellStyle name="Normal 2 5 10 2 5" xfId="23831" xr:uid="{80B8D4F9-2934-4D7A-BC9A-BF723751EF12}"/>
    <cellStyle name="Normal 2 5 10 2 6" xfId="13754" xr:uid="{55EE152E-587A-4ED0-91D8-A91793FF282A}"/>
    <cellStyle name="Normal 2 5 10 3" xfId="4119" xr:uid="{DDB8ACD5-94B4-4458-86EE-644F5AE09792}"/>
    <cellStyle name="Normal 2 5 10 3 2" xfId="8891" xr:uid="{EF530358-A2BC-41AF-895D-3DE813854A26}"/>
    <cellStyle name="Normal 2 5 10 3 2 2" xfId="29005" xr:uid="{BAA8C525-3BA7-44D3-AFCB-1185746F267E}"/>
    <cellStyle name="Normal 2 5 10 3 2 3" xfId="19271" xr:uid="{04ACBD67-1562-4A9A-BCEC-7BA8F903CE24}"/>
    <cellStyle name="Normal 2 5 10 3 3" xfId="11724" xr:uid="{AFB8A9D2-2B05-4E6F-BF1B-033DE40C0E1D}"/>
    <cellStyle name="Normal 2 5 10 3 3 2" xfId="22104" xr:uid="{A5BA9508-4759-408B-A6BF-B9D8634B3BAD}"/>
    <cellStyle name="Normal 2 5 10 3 4" xfId="24191" xr:uid="{A9E07380-D1BA-4535-9303-56888FAC8040}"/>
    <cellStyle name="Normal 2 5 10 3 5" xfId="16438" xr:uid="{C1FDBDBD-D88E-44A0-87B5-4724356DA33F}"/>
    <cellStyle name="Normal 2 5 10 4" xfId="5139" xr:uid="{496D32EC-DDFF-4EDD-A308-A2AE93E9F8B1}"/>
    <cellStyle name="Normal 2 5 10 4 2" xfId="24079" xr:uid="{7ECB6E9A-F36D-494A-AB71-30687663ED72}"/>
    <cellStyle name="Normal 2 5 10 4 3" xfId="28014" xr:uid="{91CED4CF-F180-4B9C-83CD-484CBD483A1E}"/>
    <cellStyle name="Normal 2 5 10 4 4" xfId="14436" xr:uid="{37C093D4-CD1C-4EA5-92F8-E433DAF86FDD}"/>
    <cellStyle name="Normal 2 5 10 5" xfId="6889" xr:uid="{C63BBBE3-D939-40B3-9EF4-C31A308605D9}"/>
    <cellStyle name="Normal 2 5 10 5 2" xfId="26601" xr:uid="{93F8A69A-2E39-499E-BB48-B66C048A9AC1}"/>
    <cellStyle name="Normal 2 5 10 5 3" xfId="17269" xr:uid="{0AF9C638-D7BF-4047-AAB7-143EFC618AB0}"/>
    <cellStyle name="Normal 2 5 10 6" xfId="9722" xr:uid="{937EB46E-F31B-420F-AD2A-16F82EBE2377}"/>
    <cellStyle name="Normal 2 5 10 6 2" xfId="20102" xr:uid="{10C10AB9-61A9-4274-9022-41E9537602AB}"/>
    <cellStyle name="Normal 2 5 10 7" xfId="24247" xr:uid="{02D79B2E-D591-4F79-889B-EEEFA7048349}"/>
    <cellStyle name="Normal 2 5 10 8" xfId="12662" xr:uid="{C7BC99CF-0783-4E1F-BB67-EDD91842DE03}"/>
    <cellStyle name="Normal 2 5 11" xfId="788" xr:uid="{00000000-0005-0000-0000-0000C0040000}"/>
    <cellStyle name="Normal 2 5 11 2" xfId="5140" xr:uid="{F005D30F-FF67-45E9-A450-26698085BABC}"/>
    <cellStyle name="Normal 2 5 11 2 2" xfId="24819" xr:uid="{008FDD4D-49A9-4BAF-BBA3-0E6B47ABC6DA}"/>
    <cellStyle name="Normal 2 5 11 2 3" xfId="26798" xr:uid="{B705362F-4C68-48B1-8997-9814484B93F3}"/>
    <cellStyle name="Normal 2 5 11 2 4" xfId="14437" xr:uid="{7EE87423-A796-4F51-8DFD-52589EF113D6}"/>
    <cellStyle name="Normal 2 5 11 3" xfId="6890" xr:uid="{9342098C-48F1-4F2B-9DD6-F182EDB8FE95}"/>
    <cellStyle name="Normal 2 5 11 3 2" xfId="27000" xr:uid="{B3C9FD38-4A6F-4077-8BAB-0AD1D9A12233}"/>
    <cellStyle name="Normal 2 5 11 3 3" xfId="17270" xr:uid="{3279319A-C6BB-4F64-BC8B-351BF97426E6}"/>
    <cellStyle name="Normal 2 5 11 4" xfId="9723" xr:uid="{E53A3328-A7EF-467F-B730-4075A2473213}"/>
    <cellStyle name="Normal 2 5 11 4 2" xfId="20103" xr:uid="{FD5C7BF8-B5BD-4C7D-9F3B-7D99FCDC4075}"/>
    <cellStyle name="Normal 2 5 11 5" xfId="24245" xr:uid="{3788D9FA-66EB-47C5-9AEC-7332395FD6AF}"/>
    <cellStyle name="Normal 2 5 11 6" xfId="13360" xr:uid="{B01AB50D-938E-4718-A14C-7D42ECB88508}"/>
    <cellStyle name="Normal 2 5 12" xfId="2436" xr:uid="{00000000-0005-0000-0000-000068040000}"/>
    <cellStyle name="Normal 2 5 12 2" xfId="5731" xr:uid="{096EF621-B617-4627-98A1-6862B4F3B620}"/>
    <cellStyle name="Normal 2 5 12 2 2" xfId="26625" xr:uid="{DD4E1CB5-4B42-4295-A8A0-3B7AE1DAE113}"/>
    <cellStyle name="Normal 2 5 12 2 3" xfId="15108" xr:uid="{2C8232ED-F690-4082-926E-DB18085C5A02}"/>
    <cellStyle name="Normal 2 5 12 3" xfId="7561" xr:uid="{36C148BE-855D-4899-98EC-529E064364D5}"/>
    <cellStyle name="Normal 2 5 12 3 2" xfId="17941" xr:uid="{CEC03613-AB80-4C38-9B21-BDC899AC009A}"/>
    <cellStyle name="Normal 2 5 12 4" xfId="10394" xr:uid="{F0C15155-4B9D-4A0F-9507-2F92A24BFE07}"/>
    <cellStyle name="Normal 2 5 12 4 2" xfId="20774" xr:uid="{A49E76F3-A2AD-4C67-8430-BB24CD8F3F8C}"/>
    <cellStyle name="Normal 2 5 12 5" xfId="23767" xr:uid="{A1CE3D32-0046-48AD-B09B-D4083067B680}"/>
    <cellStyle name="Normal 2 5 12 6" xfId="12823" xr:uid="{86ACC9CC-F44C-4117-9AB4-6A9559F76DDC}"/>
    <cellStyle name="Normal 2 5 13" xfId="2163" xr:uid="{00000000-0005-0000-0000-000064040000}"/>
    <cellStyle name="Normal 2 5 13 2" xfId="7290" xr:uid="{ABEA086E-CEFA-489D-BD20-6B107CD1870B}"/>
    <cellStyle name="Normal 2 5 13 2 2" xfId="26579" xr:uid="{D260554D-4353-4EC1-B66F-311507496991}"/>
    <cellStyle name="Normal 2 5 13 2 3" xfId="17670" xr:uid="{8EBF220B-282E-41A7-AF41-C534F17701C9}"/>
    <cellStyle name="Normal 2 5 13 3" xfId="10123" xr:uid="{6A476768-D707-4ED5-BCB1-303E7DA4C769}"/>
    <cellStyle name="Normal 2 5 13 3 2" xfId="20503" xr:uid="{B3A61B77-C986-48B7-9343-6A8688595B2C}"/>
    <cellStyle name="Normal 2 5 13 4" xfId="22806" xr:uid="{6B0BA96D-35B7-49F7-830B-F9BFD253AA3E}"/>
    <cellStyle name="Normal 2 5 13 5" xfId="14837" xr:uid="{33123260-80D1-46FD-B871-43C333B6E120}"/>
    <cellStyle name="Normal 2 5 14" xfId="3943" xr:uid="{4DF58CCA-A726-4F51-8773-D10E59D234F1}"/>
    <cellStyle name="Normal 2 5 14 2" xfId="8775" xr:uid="{93949D46-D187-4026-9884-5EC9985C6C90}"/>
    <cellStyle name="Normal 2 5 14 2 2" xfId="19155" xr:uid="{AADD6B47-A051-4A52-B750-D6214780511B}"/>
    <cellStyle name="Normal 2 5 14 3" xfId="11608" xr:uid="{3030196D-AC29-4CC1-A4E3-429340782493}"/>
    <cellStyle name="Normal 2 5 14 3 2" xfId="21988" xr:uid="{B844FA76-9644-4BA7-AE11-FDA85DD4D7AB}"/>
    <cellStyle name="Normal 2 5 14 4" xfId="28133" xr:uid="{37A0DECA-5050-4AE6-BB44-4BBEC15BCA14}"/>
    <cellStyle name="Normal 2 5 14 5" xfId="16322" xr:uid="{9CBA3C09-DDE3-4A3A-B6FE-98AABDE829D0}"/>
    <cellStyle name="Normal 2 5 15" xfId="5138" xr:uid="{1552226D-8AD7-45BC-AC77-D1272FF83047}"/>
    <cellStyle name="Normal 2 5 15 2" xfId="14435" xr:uid="{8ABFF19D-954D-4F51-83EE-1B64AB4EC3AA}"/>
    <cellStyle name="Normal 2 5 16" xfId="6888" xr:uid="{E34B52DD-0D95-4E57-BBDB-84BDBA808D26}"/>
    <cellStyle name="Normal 2 5 16 2" xfId="17268" xr:uid="{FE68BB87-5ED9-416F-8B0B-1BBFB56CE6A4}"/>
    <cellStyle name="Normal 2 5 17" xfId="9721" xr:uid="{71B0E6CE-EC01-41D8-A4CF-0F31019EB11C}"/>
    <cellStyle name="Normal 2 5 17 2" xfId="20101" xr:uid="{A2897E3B-E47D-46A7-84AE-5CD93504EFEE}"/>
    <cellStyle name="Normal 2 5 18" xfId="24437" xr:uid="{282C5376-98C7-49DE-A520-F11DB1848102}"/>
    <cellStyle name="Normal 2 5 19" xfId="12395" xr:uid="{A5866C7D-4474-4E5B-A25F-02BFD262B28F}"/>
    <cellStyle name="Normal 2 5 2" xfId="789" xr:uid="{00000000-0005-0000-0000-0000C1040000}"/>
    <cellStyle name="Normal 2 5 2 10" xfId="5141" xr:uid="{5E4C7B78-933D-4945-8AEB-9937483272E2}"/>
    <cellStyle name="Normal 2 5 2 10 2" xfId="14438" xr:uid="{DFD9B2B3-2BCF-4C25-B678-8DFD6BBF2B8E}"/>
    <cellStyle name="Normal 2 5 2 11" xfId="6891" xr:uid="{D9368D94-A4FA-4857-9E07-D8B06B15D57E}"/>
    <cellStyle name="Normal 2 5 2 11 2" xfId="17271" xr:uid="{467655A8-F471-42A9-962E-68A05B36F8F6}"/>
    <cellStyle name="Normal 2 5 2 12" xfId="9724" xr:uid="{84496DC4-5C98-4F69-8436-A24D80912824}"/>
    <cellStyle name="Normal 2 5 2 12 2" xfId="20104" xr:uid="{D0C5DC80-66E8-42C1-AD5B-5C6E8F8A713F}"/>
    <cellStyle name="Normal 2 5 2 13" xfId="25179" xr:uid="{EC0F43C9-DBE0-4237-89D9-7AD8DC19F42E}"/>
    <cellStyle name="Normal 2 5 2 14" xfId="12421" xr:uid="{153135D3-00A7-45C2-8D52-0FCBDF0AC3C4}"/>
    <cellStyle name="Normal 2 5 2 2" xfId="790" xr:uid="{00000000-0005-0000-0000-0000C2040000}"/>
    <cellStyle name="Normal 2 5 2 2 10" xfId="6892" xr:uid="{E69D7650-486A-4491-800D-8F6D2504A896}"/>
    <cellStyle name="Normal 2 5 2 2 10 2" xfId="17272" xr:uid="{35F78DB7-03B7-43A3-895E-E46CB3E61D12}"/>
    <cellStyle name="Normal 2 5 2 2 11" xfId="9725" xr:uid="{A2374A83-C013-4CC2-A2DA-A768BC6DD1AF}"/>
    <cellStyle name="Normal 2 5 2 2 11 2" xfId="20105" xr:uid="{9CF102B4-BB9D-4FBF-A167-95DF46575A40}"/>
    <cellStyle name="Normal 2 5 2 2 12" xfId="23419" xr:uid="{AAF76358-571E-44F1-BBA4-5EEF5DABC461}"/>
    <cellStyle name="Normal 2 5 2 2 13" xfId="12481" xr:uid="{956D1D4A-D7F9-4B2D-BFE3-178543F91DF7}"/>
    <cellStyle name="Normal 2 5 2 2 2" xfId="791" xr:uid="{00000000-0005-0000-0000-0000C3040000}"/>
    <cellStyle name="Normal 2 5 2 2 2 10" xfId="13046" xr:uid="{C1BC4533-3E99-4779-BD5A-8281B4F68D49}"/>
    <cellStyle name="Normal 2 5 2 2 2 2" xfId="2742" xr:uid="{00000000-0005-0000-0000-00006C040000}"/>
    <cellStyle name="Normal 2 5 2 2 2 2 2" xfId="3214" xr:uid="{00000000-0005-0000-0000-00006D040000}"/>
    <cellStyle name="Normal 2 5 2 2 2 2 2 2" xfId="6272" xr:uid="{1F60F743-6634-4AA0-956C-50EA423C2DBB}"/>
    <cellStyle name="Normal 2 5 2 2 2 2 2 2 2" xfId="26708" xr:uid="{8E9EC44E-3D2B-402F-8E0F-730780C68AD0}"/>
    <cellStyle name="Normal 2 5 2 2 2 2 2 2 3" xfId="15841" xr:uid="{C7CCCB08-9E97-4003-A666-90BA8338079A}"/>
    <cellStyle name="Normal 2 5 2 2 2 2 2 3" xfId="8294" xr:uid="{746ED92A-4C36-47EA-B1E1-5D85EF50B979}"/>
    <cellStyle name="Normal 2 5 2 2 2 2 2 3 2" xfId="18674" xr:uid="{4F8F5E0A-42CF-4B14-8FC0-C80052C09717}"/>
    <cellStyle name="Normal 2 5 2 2 2 2 2 4" xfId="11127" xr:uid="{AB268A94-0A26-4D5B-9C10-AFABD460EAE7}"/>
    <cellStyle name="Normal 2 5 2 2 2 2 2 4 2" xfId="21507" xr:uid="{DD2C4C44-961D-43D9-96DD-698D8876E680}"/>
    <cellStyle name="Normal 2 5 2 2 2 2 2 5" xfId="24503" xr:uid="{B12373CE-A6D4-4B8B-8D2B-AE7DC049519C}"/>
    <cellStyle name="Normal 2 5 2 2 2 2 2 6" xfId="13757" xr:uid="{252D745E-372A-4110-9AA9-270F2D31A616}"/>
    <cellStyle name="Normal 2 5 2 2 2 2 3" xfId="4306" xr:uid="{8AEEB3DE-61B6-4FE7-AAE0-3DAE26A51726}"/>
    <cellStyle name="Normal 2 5 2 2 2 2 3 2" xfId="9078" xr:uid="{371B2CD9-BE12-46CB-B681-68BBCED36EC2}"/>
    <cellStyle name="Normal 2 5 2 2 2 2 3 2 2" xfId="29121" xr:uid="{B54BA6AD-664A-44A1-8BE5-620E3C67CD29}"/>
    <cellStyle name="Normal 2 5 2 2 2 2 3 2 3" xfId="19458" xr:uid="{08EA89A7-045C-4B3A-B081-E913B141AC40}"/>
    <cellStyle name="Normal 2 5 2 2 2 2 3 3" xfId="11911" xr:uid="{168DAC8F-2DA8-4EC2-B395-1396EA01EC77}"/>
    <cellStyle name="Normal 2 5 2 2 2 2 3 3 2" xfId="22291" xr:uid="{E1B7EF95-0888-4BAD-9712-ECB0A335DC93}"/>
    <cellStyle name="Normal 2 5 2 2 2 2 3 4" xfId="24851" xr:uid="{4D32A168-7AA7-4D6B-9397-C30D355B2B6A}"/>
    <cellStyle name="Normal 2 5 2 2 2 2 3 5" xfId="16625" xr:uid="{802E9D0C-24CF-4285-A4D4-FDCD9177C3AD}"/>
    <cellStyle name="Normal 2 5 2 2 2 2 4" xfId="5960" xr:uid="{3ED9C625-B21E-47E8-A34C-ADCFCCE51054}"/>
    <cellStyle name="Normal 2 5 2 2 2 2 4 2" xfId="26306" xr:uid="{39CA9F07-3D37-409F-9500-8112C39F74EA}"/>
    <cellStyle name="Normal 2 5 2 2 2 2 4 3" xfId="15413" xr:uid="{61405212-7891-41EA-896E-2CEFC2B3C91D}"/>
    <cellStyle name="Normal 2 5 2 2 2 2 5" xfId="7866" xr:uid="{6157CD86-5524-4E68-815E-14A2EDC57752}"/>
    <cellStyle name="Normal 2 5 2 2 2 2 5 2" xfId="18246" xr:uid="{5CF63585-ACE5-47AC-9BD4-224C128A839C}"/>
    <cellStyle name="Normal 2 5 2 2 2 2 6" xfId="10699" xr:uid="{83845B6A-E84F-4953-8868-036BFE90B244}"/>
    <cellStyle name="Normal 2 5 2 2 2 2 6 2" xfId="21079" xr:uid="{913A8362-ED8F-4942-9A55-8F5F9AF07E7C}"/>
    <cellStyle name="Normal 2 5 2 2 2 2 7" xfId="23020" xr:uid="{C96626A7-8A30-4A18-B351-B60F31361BBD}"/>
    <cellStyle name="Normal 2 5 2 2 2 2 8" xfId="13180" xr:uid="{891D6BE0-84F5-4991-A767-D7C48F75C934}"/>
    <cellStyle name="Normal 2 5 2 2 2 3" xfId="3215" xr:uid="{00000000-0005-0000-0000-00006E040000}"/>
    <cellStyle name="Normal 2 5 2 2 2 3 2" xfId="4479" xr:uid="{36BCBF59-3A2F-455A-91E4-3790C01DA354}"/>
    <cellStyle name="Normal 2 5 2 2 2 3 2 2" xfId="9251" xr:uid="{05652BB2-E29D-4C98-92EF-A8DDD59C9960}"/>
    <cellStyle name="Normal 2 5 2 2 2 3 2 2 2" xfId="19631" xr:uid="{E4DE5BF3-388A-4E0B-8922-811E7C8B7E95}"/>
    <cellStyle name="Normal 2 5 2 2 2 3 2 3" xfId="12084" xr:uid="{517B48F6-EBFD-4B47-85E1-E2002532C5F2}"/>
    <cellStyle name="Normal 2 5 2 2 2 3 2 3 2" xfId="22464" xr:uid="{A8B4C9C2-D85E-4D4E-BAEA-964415011FFD}"/>
    <cellStyle name="Normal 2 5 2 2 2 3 2 4" xfId="26011" xr:uid="{D767D733-1D9E-4A1B-B87C-48D72D4D16A6}"/>
    <cellStyle name="Normal 2 5 2 2 2 3 2 5" xfId="16798" xr:uid="{EDF6B23B-6D74-4B2F-8CF0-895567AF8D24}"/>
    <cellStyle name="Normal 2 5 2 2 2 3 3" xfId="6273" xr:uid="{E237BBFF-353E-4FF3-8F34-88D0CAFA6419}"/>
    <cellStyle name="Normal 2 5 2 2 2 3 3 2" xfId="15842" xr:uid="{21A2DB3F-C021-4DDF-9BCB-322B912BB2E6}"/>
    <cellStyle name="Normal 2 5 2 2 2 3 4" xfId="8295" xr:uid="{60218A56-EF6F-447B-A2DF-9964297231C1}"/>
    <cellStyle name="Normal 2 5 2 2 2 3 4 2" xfId="18675" xr:uid="{C8D3D6F3-F699-4739-8303-77921F1C33D5}"/>
    <cellStyle name="Normal 2 5 2 2 2 3 5" xfId="11128" xr:uid="{655DEBB3-451A-4310-A5ED-34F38583CCC7}"/>
    <cellStyle name="Normal 2 5 2 2 2 3 5 2" xfId="21508" xr:uid="{F09793CA-A50B-4AF8-B1E7-ECE6235C50DC}"/>
    <cellStyle name="Normal 2 5 2 2 2 3 6" xfId="23360" xr:uid="{6724D974-014A-4C1D-AFCF-15F0DAD3861B}"/>
    <cellStyle name="Normal 2 5 2 2 2 3 7" xfId="13758" xr:uid="{4550D860-A979-4584-9235-6FF3536883AB}"/>
    <cellStyle name="Normal 2 5 2 2 2 4" xfId="3213" xr:uid="{00000000-0005-0000-0000-00006F040000}"/>
    <cellStyle name="Normal 2 5 2 2 2 4 2" xfId="6271" xr:uid="{470586E9-20A5-4102-89F8-91C21CAF62B6}"/>
    <cellStyle name="Normal 2 5 2 2 2 4 2 2" xfId="27179" xr:uid="{76524590-BE25-4E90-9A12-CB4BABFB9FDE}"/>
    <cellStyle name="Normal 2 5 2 2 2 4 2 3" xfId="15840" xr:uid="{8468030D-1416-4FFD-A057-2D3BCFCE884E}"/>
    <cellStyle name="Normal 2 5 2 2 2 4 3" xfId="8293" xr:uid="{F94E1009-82AC-49F2-AFAA-D945FD059FB2}"/>
    <cellStyle name="Normal 2 5 2 2 2 4 3 2" xfId="18673" xr:uid="{3F375015-1CDB-494B-8980-F58059EB35D9}"/>
    <cellStyle name="Normal 2 5 2 2 2 4 4" xfId="11126" xr:uid="{DF4D42A6-4084-41D5-A4D8-2102E2D2B083}"/>
    <cellStyle name="Normal 2 5 2 2 2 4 4 2" xfId="21506" xr:uid="{100E25DA-9780-489B-ADB2-713629F41DAA}"/>
    <cellStyle name="Normal 2 5 2 2 2 4 5" xfId="22639" xr:uid="{ADDD103C-D91C-4D25-88C7-6C864115B982}"/>
    <cellStyle name="Normal 2 5 2 2 2 4 6" xfId="13756" xr:uid="{350B0D98-801D-41B9-B424-5D26F2704B71}"/>
    <cellStyle name="Normal 2 5 2 2 2 5" xfId="4245" xr:uid="{24E76430-8ACA-48F3-A78E-3C87E028080F}"/>
    <cellStyle name="Normal 2 5 2 2 2 5 2" xfId="9017" xr:uid="{940CCF05-FE4F-4221-95B5-FA400D2BE188}"/>
    <cellStyle name="Normal 2 5 2 2 2 5 2 2" xfId="29088" xr:uid="{CDE0CC06-AAAA-42B8-B54E-067A69769F33}"/>
    <cellStyle name="Normal 2 5 2 2 2 5 2 3" xfId="19397" xr:uid="{253F5665-A4C5-4FE6-B6BE-53C551428927}"/>
    <cellStyle name="Normal 2 5 2 2 2 5 3" xfId="11850" xr:uid="{90708FCE-840E-4C45-B1B5-79CF51B9DDDB}"/>
    <cellStyle name="Normal 2 5 2 2 2 5 3 2" xfId="22230" xr:uid="{65618ED9-2AE4-4168-8702-94242206482D}"/>
    <cellStyle name="Normal 2 5 2 2 2 5 4" xfId="23982" xr:uid="{F6874D78-530B-4FE8-8B44-AEA6932DCEEC}"/>
    <cellStyle name="Normal 2 5 2 2 2 5 5" xfId="16564" xr:uid="{565854D8-ADCC-4305-A1F4-C99591DB82BE}"/>
    <cellStyle name="Normal 2 5 2 2 2 6" xfId="5143" xr:uid="{26435337-A12E-4D95-98AB-E38E11DD752F}"/>
    <cellStyle name="Normal 2 5 2 2 2 6 2" xfId="28535" xr:uid="{03DCE3D8-53D6-433C-BE8F-3D8C50817AEB}"/>
    <cellStyle name="Normal 2 5 2 2 2 6 3" xfId="14440" xr:uid="{A6C71034-89B3-4B5C-8BE5-FF08CBE5277C}"/>
    <cellStyle name="Normal 2 5 2 2 2 7" xfId="6893" xr:uid="{0081EC98-3400-4E64-8DF1-938C9FDCD02D}"/>
    <cellStyle name="Normal 2 5 2 2 2 7 2" xfId="17273" xr:uid="{184AC13C-C047-4BF2-8489-DBA2F11BDC8E}"/>
    <cellStyle name="Normal 2 5 2 2 2 8" xfId="9726" xr:uid="{971CDE65-C117-4A08-A4DD-0AEC1378C835}"/>
    <cellStyle name="Normal 2 5 2 2 2 8 2" xfId="20106" xr:uid="{8CE5B0D4-4A3C-4CE9-A4A8-E0C5802DF3A5}"/>
    <cellStyle name="Normal 2 5 2 2 2 9" xfId="24178" xr:uid="{6618C867-3FA3-4D7B-8484-4741A6B6C9E4}"/>
    <cellStyle name="Normal 2 5 2 2 3" xfId="2741" xr:uid="{00000000-0005-0000-0000-000070040000}"/>
    <cellStyle name="Normal 2 5 2 2 3 2" xfId="3216" xr:uid="{00000000-0005-0000-0000-000071040000}"/>
    <cellStyle name="Normal 2 5 2 2 3 2 2" xfId="6274" xr:uid="{125526E2-1B68-4366-BC25-A88A855F197A}"/>
    <cellStyle name="Normal 2 5 2 2 3 2 2 2" xfId="27593" xr:uid="{49ACA487-4871-4BF4-8D6D-5E0878753C3F}"/>
    <cellStyle name="Normal 2 5 2 2 3 2 2 3" xfId="15843" xr:uid="{8760EBA9-5B3C-4871-B38E-FC4EAAB0B506}"/>
    <cellStyle name="Normal 2 5 2 2 3 2 3" xfId="8296" xr:uid="{047E0A3A-8119-44DD-A32E-978D1B8D470F}"/>
    <cellStyle name="Normal 2 5 2 2 3 2 3 2" xfId="18676" xr:uid="{91E8223E-5F4F-41A2-803B-12B570AE548B}"/>
    <cellStyle name="Normal 2 5 2 2 3 2 4" xfId="11129" xr:uid="{43966DBD-200E-4B8C-A4BF-B542AB3D9707}"/>
    <cellStyle name="Normal 2 5 2 2 3 2 4 2" xfId="21509" xr:uid="{12D8F5BF-15E9-42A9-AC8B-C14F93168DC3}"/>
    <cellStyle name="Normal 2 5 2 2 3 2 5" xfId="24621" xr:uid="{B6F4CE5C-2D10-44C3-87D3-1932D40F6231}"/>
    <cellStyle name="Normal 2 5 2 2 3 2 6" xfId="13759" xr:uid="{92FB54DC-6098-4D02-88D5-5E332F9EAF16}"/>
    <cellStyle name="Normal 2 5 2 2 3 3" xfId="4305" xr:uid="{213B3692-4C25-444C-BC01-9EEB2F1609AF}"/>
    <cellStyle name="Normal 2 5 2 2 3 3 2" xfId="9077" xr:uid="{23094562-15D6-4390-AC48-D99AC64F353F}"/>
    <cellStyle name="Normal 2 5 2 2 3 3 2 2" xfId="29120" xr:uid="{EAB57E5F-E699-4426-97B4-F4B7AE02A5C0}"/>
    <cellStyle name="Normal 2 5 2 2 3 3 2 3" xfId="19457" xr:uid="{868E6816-C0A7-4736-A4D9-D52FAAF98090}"/>
    <cellStyle name="Normal 2 5 2 2 3 3 3" xfId="11910" xr:uid="{208E8303-B51A-44B0-96FD-EBC47C97D28D}"/>
    <cellStyle name="Normal 2 5 2 2 3 3 3 2" xfId="22290" xr:uid="{ED6983D7-23B0-4DAB-9AFD-FBB55D688585}"/>
    <cellStyle name="Normal 2 5 2 2 3 3 4" xfId="24729" xr:uid="{144698A1-D602-4E2E-B2EB-596434FEF72C}"/>
    <cellStyle name="Normal 2 5 2 2 3 3 5" xfId="16624" xr:uid="{60893DA7-920E-432B-891E-C2AE7500FA73}"/>
    <cellStyle name="Normal 2 5 2 2 3 4" xfId="5959" xr:uid="{75E5890C-162B-446D-A6FF-7D7721D6D836}"/>
    <cellStyle name="Normal 2 5 2 2 3 4 2" xfId="25974" xr:uid="{0ACF9DCA-7666-484E-8883-6240D354069D}"/>
    <cellStyle name="Normal 2 5 2 2 3 4 3" xfId="15412" xr:uid="{E172702E-BDB1-4702-805E-4C1DCD1E5B32}"/>
    <cellStyle name="Normal 2 5 2 2 3 5" xfId="7865" xr:uid="{59A39C3A-389D-4DC2-92A0-02FC3B1FACB9}"/>
    <cellStyle name="Normal 2 5 2 2 3 5 2" xfId="18245" xr:uid="{113B81A0-4493-40B8-B212-0F69AC7550CE}"/>
    <cellStyle name="Normal 2 5 2 2 3 6" xfId="10698" xr:uid="{CF69B6F2-A989-48D6-A94B-0F7F4FD56EEE}"/>
    <cellStyle name="Normal 2 5 2 2 3 6 2" xfId="21078" xr:uid="{04A13D38-2234-4FD6-A2E3-F47286B10896}"/>
    <cellStyle name="Normal 2 5 2 2 3 7" xfId="23428" xr:uid="{70D0F8FF-967E-4511-B73D-49D36332934C}"/>
    <cellStyle name="Normal 2 5 2 2 3 8" xfId="13179" xr:uid="{8BDD633D-383C-4C98-9FC4-D321D6096FD2}"/>
    <cellStyle name="Normal 2 5 2 2 4" xfId="3217" xr:uid="{00000000-0005-0000-0000-000072040000}"/>
    <cellStyle name="Normal 2 5 2 2 4 2" xfId="4480" xr:uid="{3EB82FC1-B88A-40CB-8B41-892CF297600A}"/>
    <cellStyle name="Normal 2 5 2 2 4 2 2" xfId="9252" xr:uid="{AB393766-45FE-45E7-BEF7-E9C212E00415}"/>
    <cellStyle name="Normal 2 5 2 2 4 2 2 2" xfId="19632" xr:uid="{BDA5DE4C-A95E-47CB-8948-710A1806735B}"/>
    <cellStyle name="Normal 2 5 2 2 4 2 3" xfId="12085" xr:uid="{DE447C13-A5D0-4F50-926A-902D4B88F635}"/>
    <cellStyle name="Normal 2 5 2 2 4 2 3 2" xfId="22465" xr:uid="{C5128C15-52BF-4F32-BC14-73A902848545}"/>
    <cellStyle name="Normal 2 5 2 2 4 2 4" xfId="28301" xr:uid="{2BA84938-6D8B-4040-AC54-C200C5C16352}"/>
    <cellStyle name="Normal 2 5 2 2 4 2 5" xfId="16799" xr:uid="{4C17F181-C7EB-4246-B7FC-CFE4D8522DA3}"/>
    <cellStyle name="Normal 2 5 2 2 4 3" xfId="6275" xr:uid="{EBB1EE02-B42A-4E77-9B49-56D6E1FFFD4A}"/>
    <cellStyle name="Normal 2 5 2 2 4 3 2" xfId="15844" xr:uid="{850C2CBF-1712-4014-AF4B-81076ADA536E}"/>
    <cellStyle name="Normal 2 5 2 2 4 4" xfId="8297" xr:uid="{6E442549-9C68-43C3-9129-3B07F8B63376}"/>
    <cellStyle name="Normal 2 5 2 2 4 4 2" xfId="18677" xr:uid="{FEF55DD3-F186-4D2B-B89E-C73001FE7C5C}"/>
    <cellStyle name="Normal 2 5 2 2 4 5" xfId="11130" xr:uid="{3D4A8E3A-1147-4AB3-A43F-0856D74B5CD1}"/>
    <cellStyle name="Normal 2 5 2 2 4 5 2" xfId="21510" xr:uid="{A18CBA86-4193-4CE8-9494-FED6AB3ACEC4}"/>
    <cellStyle name="Normal 2 5 2 2 4 6" xfId="23804" xr:uid="{959BCB16-D8FF-4A2A-A7F6-1C42B383E0CB}"/>
    <cellStyle name="Normal 2 5 2 2 4 7" xfId="13760" xr:uid="{7FAA0FFF-905D-497A-8213-602202E02055}"/>
    <cellStyle name="Normal 2 5 2 2 5" xfId="3212" xr:uid="{00000000-0005-0000-0000-000073040000}"/>
    <cellStyle name="Normal 2 5 2 2 5 2" xfId="6270" xr:uid="{CD3B0AF8-2B88-4A79-A2DF-ABCE5E0EDF79}"/>
    <cellStyle name="Normal 2 5 2 2 5 2 2" xfId="27727" xr:uid="{5CB61858-C772-4C6A-B056-BF3189513D4D}"/>
    <cellStyle name="Normal 2 5 2 2 5 2 3" xfId="15839" xr:uid="{B1D79E71-55B0-4E3E-AFC9-50DB82A5E064}"/>
    <cellStyle name="Normal 2 5 2 2 5 3" xfId="8292" xr:uid="{A1986F02-78EF-49CB-8E39-1D7BB6EF8FE8}"/>
    <cellStyle name="Normal 2 5 2 2 5 3 2" xfId="18672" xr:uid="{E44D3349-AD8D-45AA-BA28-1E05F2043120}"/>
    <cellStyle name="Normal 2 5 2 2 5 4" xfId="11125" xr:uid="{A8B78940-A714-426F-95C6-F0F043E29AC7}"/>
    <cellStyle name="Normal 2 5 2 2 5 4 2" xfId="21505" xr:uid="{86A6F4A0-F698-4A00-A6C5-6641AC7BF20B}"/>
    <cellStyle name="Normal 2 5 2 2 5 5" xfId="24387" xr:uid="{4370B9C9-0A32-4408-A69F-24FE67FD33B1}"/>
    <cellStyle name="Normal 2 5 2 2 5 6" xfId="13755" xr:uid="{09B18C7C-625F-4F81-ADA0-84FD4BC75D0F}"/>
    <cellStyle name="Normal 2 5 2 2 6" xfId="2555" xr:uid="{00000000-0005-0000-0000-000074040000}"/>
    <cellStyle name="Normal 2 5 2 2 6 2" xfId="5825" xr:uid="{25A596B2-4983-4347-A690-43278B245CAC}"/>
    <cellStyle name="Normal 2 5 2 2 6 2 2" xfId="26562" xr:uid="{62A1FF07-A161-4AE6-9F6E-F3187B39ECEB}"/>
    <cellStyle name="Normal 2 5 2 2 6 2 3" xfId="15227" xr:uid="{5AB1F873-DCAA-4A9B-A682-F072D1FBC357}"/>
    <cellStyle name="Normal 2 5 2 2 6 3" xfId="7680" xr:uid="{0C0A9924-252A-42B0-BDDB-B5B69979F60C}"/>
    <cellStyle name="Normal 2 5 2 2 6 3 2" xfId="18060" xr:uid="{4DEFEA25-FE43-4D42-B1D0-51871E26E8EE}"/>
    <cellStyle name="Normal 2 5 2 2 6 4" xfId="10513" xr:uid="{933DF63A-C0DA-42F5-9816-F6E0F41558BF}"/>
    <cellStyle name="Normal 2 5 2 2 6 4 2" xfId="20893" xr:uid="{CD6C6E08-BA17-46EB-A495-C8ABABCD869E}"/>
    <cellStyle name="Normal 2 5 2 2 6 5" xfId="25031" xr:uid="{CAAD7571-4374-416C-A844-BBCDB30C7FAB}"/>
    <cellStyle name="Normal 2 5 2 2 6 6" xfId="12943" xr:uid="{BBE309FD-EDBF-4189-9F47-0F781820EC80}"/>
    <cellStyle name="Normal 2 5 2 2 7" xfId="2249" xr:uid="{00000000-0005-0000-0000-00006A040000}"/>
    <cellStyle name="Normal 2 5 2 2 7 2" xfId="7376" xr:uid="{8A0E426F-BD96-4854-BEE8-A381F0565431}"/>
    <cellStyle name="Normal 2 5 2 2 7 2 2" xfId="17756" xr:uid="{B33549B6-782C-45F9-8468-B96DDBD252ED}"/>
    <cellStyle name="Normal 2 5 2 2 7 3" xfId="10209" xr:uid="{9AAA16DB-2AD0-41E4-9AC8-EDB0BEB32C1F}"/>
    <cellStyle name="Normal 2 5 2 2 7 3 2" xfId="20589" xr:uid="{0627A3F8-427A-4A94-9241-143F14860458}"/>
    <cellStyle name="Normal 2 5 2 2 7 4" xfId="24582" xr:uid="{A184C3C5-F122-4C8E-AE7F-C541056A2995}"/>
    <cellStyle name="Normal 2 5 2 2 7 5" xfId="14923" xr:uid="{0492BAAF-A54E-4C53-A4CA-4A01C8374CC0}"/>
    <cellStyle name="Normal 2 5 2 2 8" xfId="3800" xr:uid="{F1877237-F3C3-480A-ACD6-54826A0E1805}"/>
    <cellStyle name="Normal 2 5 2 2 8 2" xfId="8636" xr:uid="{2291FA23-0A45-4B74-AAB2-583D1F5686DC}"/>
    <cellStyle name="Normal 2 5 2 2 8 2 2" xfId="19016" xr:uid="{A8C312C2-B2FF-4B22-9CE0-79791545C391}"/>
    <cellStyle name="Normal 2 5 2 2 8 3" xfId="11469" xr:uid="{DD4AA20B-8344-40EE-9939-7303F5E74F63}"/>
    <cellStyle name="Normal 2 5 2 2 8 3 2" xfId="21849" xr:uid="{193E3053-7BCB-4425-BC74-747EBCFF0BA6}"/>
    <cellStyle name="Normal 2 5 2 2 8 4" xfId="16183" xr:uid="{6EC87BB2-6594-44FF-B50E-BE165A843D5D}"/>
    <cellStyle name="Normal 2 5 2 2 9" xfId="5142" xr:uid="{FB36C901-C53D-4572-AAD4-AB23456790AB}"/>
    <cellStyle name="Normal 2 5 2 2 9 2" xfId="14439" xr:uid="{E0015A66-797F-4955-8A28-2011ECF45AD4}"/>
    <cellStyle name="Normal 2 5 2 3" xfId="792" xr:uid="{00000000-0005-0000-0000-0000C4040000}"/>
    <cellStyle name="Normal 2 5 2 3 10" xfId="9727" xr:uid="{029CE8BE-530F-475F-B07C-84FE1BD224D5}"/>
    <cellStyle name="Normal 2 5 2 3 10 2" xfId="20107" xr:uid="{227FDDB4-E945-4D7A-BFF9-673972C1A5A9}"/>
    <cellStyle name="Normal 2 5 2 3 11" xfId="24546" xr:uid="{E6EB4C6D-1B7C-4F2F-B0C3-F253D26CADD3}"/>
    <cellStyle name="Normal 2 5 2 3 12" xfId="12568" xr:uid="{FF76ED38-27B7-4009-A348-DED8E4FB6127}"/>
    <cellStyle name="Normal 2 5 2 3 2" xfId="2743" xr:uid="{00000000-0005-0000-0000-000076040000}"/>
    <cellStyle name="Normal 2 5 2 3 2 2" xfId="3219" xr:uid="{00000000-0005-0000-0000-000077040000}"/>
    <cellStyle name="Normal 2 5 2 3 2 2 2" xfId="6277" xr:uid="{87CA24AF-D326-41B1-BEB9-59A590033D7E}"/>
    <cellStyle name="Normal 2 5 2 3 2 2 2 2" xfId="26205" xr:uid="{13E15B1F-064C-4F1B-91DF-FDF8E941E0D8}"/>
    <cellStyle name="Normal 2 5 2 3 2 2 2 3" xfId="15846" xr:uid="{64CEC759-3E76-4255-BC35-68C1295D1A0D}"/>
    <cellStyle name="Normal 2 5 2 3 2 2 3" xfId="8299" xr:uid="{03B17314-33D4-4388-9F60-24F21A186C59}"/>
    <cellStyle name="Normal 2 5 2 3 2 2 3 2" xfId="18679" xr:uid="{5DB78E24-E019-4E71-8168-DC9A186C787E}"/>
    <cellStyle name="Normal 2 5 2 3 2 2 4" xfId="11132" xr:uid="{E7ABD13E-3F12-4E24-B708-1200CD919B5F}"/>
    <cellStyle name="Normal 2 5 2 3 2 2 4 2" xfId="21512" xr:uid="{EEF3DD65-6706-4152-A265-BA17749A068F}"/>
    <cellStyle name="Normal 2 5 2 3 2 2 5" xfId="24696" xr:uid="{848B1284-2455-4E63-8167-5F5BA0C50206}"/>
    <cellStyle name="Normal 2 5 2 3 2 2 6" xfId="13762" xr:uid="{FCD49A74-9347-4B00-B486-417D3D52E51A}"/>
    <cellStyle name="Normal 2 5 2 3 2 3" xfId="4307" xr:uid="{6411A7A5-5528-460F-89C7-299F9D1D5DAE}"/>
    <cellStyle name="Normal 2 5 2 3 2 3 2" xfId="9079" xr:uid="{18C614DB-215D-4A52-84F3-5E7CA58266A0}"/>
    <cellStyle name="Normal 2 5 2 3 2 3 2 2" xfId="29122" xr:uid="{7008841A-4354-4CE8-A78F-780DBC269B6A}"/>
    <cellStyle name="Normal 2 5 2 3 2 3 2 3" xfId="19459" xr:uid="{D37BDD27-B1E6-4871-8D8E-EE91AF61354E}"/>
    <cellStyle name="Normal 2 5 2 3 2 3 3" xfId="11912" xr:uid="{B840EF34-CC77-4681-97DA-172CBEC7162C}"/>
    <cellStyle name="Normal 2 5 2 3 2 3 3 2" xfId="22292" xr:uid="{6A72AABD-A8E1-4579-94D9-04D1508FCACA}"/>
    <cellStyle name="Normal 2 5 2 3 2 3 4" xfId="23323" xr:uid="{2C8C9217-83D7-42C9-A865-3FAB0F5B2521}"/>
    <cellStyle name="Normal 2 5 2 3 2 3 5" xfId="16626" xr:uid="{A878821D-7906-4FB0-BA82-3ECB642E23DA}"/>
    <cellStyle name="Normal 2 5 2 3 2 4" xfId="5961" xr:uid="{619B855B-733C-4135-AB31-940705AAA4BF}"/>
    <cellStyle name="Normal 2 5 2 3 2 4 2" xfId="26119" xr:uid="{CF1DDBE3-66A3-4A01-9B52-F15062DA060B}"/>
    <cellStyle name="Normal 2 5 2 3 2 4 3" xfId="15414" xr:uid="{92D48D94-1FE4-4232-853C-3A9176E88E41}"/>
    <cellStyle name="Normal 2 5 2 3 2 5" xfId="7867" xr:uid="{0F181675-17DB-4479-B20F-2450E7A23DE6}"/>
    <cellStyle name="Normal 2 5 2 3 2 5 2" xfId="18247" xr:uid="{CA0FF2B9-D524-4D77-BE3B-A1E3CA1E0A0B}"/>
    <cellStyle name="Normal 2 5 2 3 2 6" xfId="10700" xr:uid="{4123705F-7123-4EE3-A80A-6D8FCBE220CE}"/>
    <cellStyle name="Normal 2 5 2 3 2 6 2" xfId="21080" xr:uid="{EAC315FB-8969-47CD-8A28-D499AE1C02EA}"/>
    <cellStyle name="Normal 2 5 2 3 2 7" xfId="24806" xr:uid="{F0EA81D9-27CC-4047-8D40-89DAD5375548}"/>
    <cellStyle name="Normal 2 5 2 3 2 8" xfId="13181" xr:uid="{A6418468-8EC1-43B4-874F-6E1A6DE320F6}"/>
    <cellStyle name="Normal 2 5 2 3 3" xfId="3220" xr:uid="{00000000-0005-0000-0000-000078040000}"/>
    <cellStyle name="Normal 2 5 2 3 3 2" xfId="4481" xr:uid="{62550687-04CF-4DF5-89D5-F3C096152E91}"/>
    <cellStyle name="Normal 2 5 2 3 3 2 2" xfId="9253" xr:uid="{0DAAE6DE-98AA-4447-819B-9C901F645DC1}"/>
    <cellStyle name="Normal 2 5 2 3 3 2 2 2" xfId="29240" xr:uid="{1DDAA92C-45AD-4E21-B5A5-CBA7672AD962}"/>
    <cellStyle name="Normal 2 5 2 3 3 2 2 3" xfId="19633" xr:uid="{FA9809E8-4B7C-449B-97A2-E23E9066EA44}"/>
    <cellStyle name="Normal 2 5 2 3 3 2 3" xfId="12086" xr:uid="{7E6706F1-F3BC-4DE4-90C5-51754EF84A57}"/>
    <cellStyle name="Normal 2 5 2 3 3 2 3 2" xfId="22466" xr:uid="{B92C20CE-F04A-4C5F-8544-08FD1770A160}"/>
    <cellStyle name="Normal 2 5 2 3 3 2 4" xfId="24706" xr:uid="{F0CFE77C-8623-498D-A86F-1C84D94D2F02}"/>
    <cellStyle name="Normal 2 5 2 3 3 2 5" xfId="16800" xr:uid="{ED0D3814-8FBA-4ABE-BD44-FD369CE42E2D}"/>
    <cellStyle name="Normal 2 5 2 3 3 3" xfId="6278" xr:uid="{6B7E8AD6-2ED0-4DB0-B6B6-797418E549AD}"/>
    <cellStyle name="Normal 2 5 2 3 3 3 2" xfId="28668" xr:uid="{DBC7CC91-5ADA-4C37-BA92-BF3AFA28B1FF}"/>
    <cellStyle name="Normal 2 5 2 3 3 3 3" xfId="15847" xr:uid="{8AE53C57-9A0C-4A0E-B4B0-F8C4FDD3B24D}"/>
    <cellStyle name="Normal 2 5 2 3 3 4" xfId="8300" xr:uid="{A3E91B29-6F1C-4ACC-AFD8-E3F2F21FEC5F}"/>
    <cellStyle name="Normal 2 5 2 3 3 4 2" xfId="18680" xr:uid="{E8DC0184-69C1-46E8-B586-E9F1CCA48110}"/>
    <cellStyle name="Normal 2 5 2 3 3 5" xfId="11133" xr:uid="{BF792310-982E-4318-98E5-1DFAC5C18B15}"/>
    <cellStyle name="Normal 2 5 2 3 3 5 2" xfId="21513" xr:uid="{45E06DBE-6498-4D8D-9C18-15558C7DB73F}"/>
    <cellStyle name="Normal 2 5 2 3 3 6" xfId="24936" xr:uid="{71E6EFDE-88BC-4B59-8E98-465D5341ED21}"/>
    <cellStyle name="Normal 2 5 2 3 3 7" xfId="13763" xr:uid="{7A2E540D-36B5-476B-90B8-515E969C10D9}"/>
    <cellStyle name="Normal 2 5 2 3 4" xfId="3218" xr:uid="{00000000-0005-0000-0000-000079040000}"/>
    <cellStyle name="Normal 2 5 2 3 4 2" xfId="6276" xr:uid="{9AAF25EE-FB8E-4722-82FC-D8F8B86D1661}"/>
    <cellStyle name="Normal 2 5 2 3 4 2 2" xfId="27290" xr:uid="{30F52BE9-DC6B-4032-A086-8E83F0B26220}"/>
    <cellStyle name="Normal 2 5 2 3 4 2 3" xfId="15845" xr:uid="{41516B1E-32CC-4272-847E-3A420034FA18}"/>
    <cellStyle name="Normal 2 5 2 3 4 3" xfId="8298" xr:uid="{4C81EEC8-3539-4F8E-B7FA-09DA0A7684BA}"/>
    <cellStyle name="Normal 2 5 2 3 4 3 2" xfId="18678" xr:uid="{3D33B353-D445-4CDE-B1F8-FE5AF0ED8CFA}"/>
    <cellStyle name="Normal 2 5 2 3 4 4" xfId="11131" xr:uid="{DAD61EDE-170A-4B5A-BEE4-82688638A0E9}"/>
    <cellStyle name="Normal 2 5 2 3 4 4 2" xfId="21511" xr:uid="{E6D2FBAD-F889-4A7A-953F-88B854FD442B}"/>
    <cellStyle name="Normal 2 5 2 3 4 5" xfId="23580" xr:uid="{AC5BA273-55EE-4E9A-AEF3-E9321A648D82}"/>
    <cellStyle name="Normal 2 5 2 3 4 6" xfId="13761" xr:uid="{7A3046DE-830A-4E76-ADD2-33CBAD418714}"/>
    <cellStyle name="Normal 2 5 2 3 5" xfId="2598" xr:uid="{00000000-0005-0000-0000-00007A040000}"/>
    <cellStyle name="Normal 2 5 2 3 5 2" xfId="5863" xr:uid="{57F4218A-0856-4695-B7CD-070ED5C7857D}"/>
    <cellStyle name="Normal 2 5 2 3 5 2 2" xfId="25910" xr:uid="{C2C21EBE-0259-4024-8AB9-64DC316A0BE1}"/>
    <cellStyle name="Normal 2 5 2 3 5 2 3" xfId="15270" xr:uid="{82E013B2-446F-42DB-8AE4-05D8119EB650}"/>
    <cellStyle name="Normal 2 5 2 3 5 3" xfId="7723" xr:uid="{60E5F2DD-5A67-4A14-BCF3-1029110793D4}"/>
    <cellStyle name="Normal 2 5 2 3 5 3 2" xfId="18103" xr:uid="{903F867D-C52C-4F72-AAE6-EC9E6248ECF2}"/>
    <cellStyle name="Normal 2 5 2 3 5 4" xfId="10556" xr:uid="{C4AAA262-6DB3-4CCB-88CE-972140C6D5E1}"/>
    <cellStyle name="Normal 2 5 2 3 5 4 2" xfId="20936" xr:uid="{747C35FC-6408-44BA-9957-13386A0328E7}"/>
    <cellStyle name="Normal 2 5 2 3 5 5" xfId="23294" xr:uid="{9009F6E4-3888-457E-994B-1EF68210CA9B}"/>
    <cellStyle name="Normal 2 5 2 3 5 6" xfId="12986" xr:uid="{29E050E5-D4CF-4AAC-AD4D-658A6E1C7B05}"/>
    <cellStyle name="Normal 2 5 2 3 6" xfId="2334" xr:uid="{00000000-0005-0000-0000-000075040000}"/>
    <cellStyle name="Normal 2 5 2 3 6 2" xfId="7461" xr:uid="{1B6EE378-8B9C-47A7-8630-A6509BBE6949}"/>
    <cellStyle name="Normal 2 5 2 3 6 2 2" xfId="17841" xr:uid="{301CDB61-47D3-4DAF-9842-7871A055B12C}"/>
    <cellStyle name="Normal 2 5 2 3 6 3" xfId="10294" xr:uid="{01A84E7F-9D18-4484-A545-BCD477F02EDF}"/>
    <cellStyle name="Normal 2 5 2 3 6 3 2" xfId="20674" xr:uid="{6B9433DB-F847-48D5-9CA9-CD8CC6E91926}"/>
    <cellStyle name="Normal 2 5 2 3 6 4" xfId="23235" xr:uid="{5616085E-D1E4-475B-A134-244E040A0C3D}"/>
    <cellStyle name="Normal 2 5 2 3 6 5" xfId="15008" xr:uid="{2D52D98F-3300-4312-9DD2-A94489204E4A}"/>
    <cellStyle name="Normal 2 5 2 3 7" xfId="3849" xr:uid="{A0F0B495-44E9-4D87-8427-3065703ED31C}"/>
    <cellStyle name="Normal 2 5 2 3 7 2" xfId="8682" xr:uid="{5D0464CC-7BC2-46E4-9041-1B0CCFD048BC}"/>
    <cellStyle name="Normal 2 5 2 3 7 2 2" xfId="19062" xr:uid="{361A3BFB-7FB5-4E28-8E2A-327D80847DC1}"/>
    <cellStyle name="Normal 2 5 2 3 7 3" xfId="11515" xr:uid="{A0D666EA-7758-4A4D-B4CB-2775BEE55150}"/>
    <cellStyle name="Normal 2 5 2 3 7 3 2" xfId="21895" xr:uid="{B56248C6-390B-4CE6-98BE-BB02274D79ED}"/>
    <cellStyle name="Normal 2 5 2 3 7 4" xfId="16229" xr:uid="{014D6D88-15A7-412F-A1C0-B935C19E723F}"/>
    <cellStyle name="Normal 2 5 2 3 8" xfId="5144" xr:uid="{C637A8BE-D4E8-4CE6-9D9E-F7288871D17B}"/>
    <cellStyle name="Normal 2 5 2 3 8 2" xfId="14441" xr:uid="{1D8CC06A-14D7-4DFC-A85B-FB987D7EE3D5}"/>
    <cellStyle name="Normal 2 5 2 3 9" xfId="6894" xr:uid="{07C53E2F-55E7-4BCB-8812-7540EAE03A26}"/>
    <cellStyle name="Normal 2 5 2 3 9 2" xfId="17274" xr:uid="{38593FD1-BB1E-45AE-9E3B-057816A29D8E}"/>
    <cellStyle name="Normal 2 5 2 4" xfId="793" xr:uid="{00000000-0005-0000-0000-0000C5040000}"/>
    <cellStyle name="Normal 2 5 2 4 2" xfId="3221" xr:uid="{00000000-0005-0000-0000-00007C040000}"/>
    <cellStyle name="Normal 2 5 2 4 2 2" xfId="6279" xr:uid="{EEE2FE17-6B4C-4262-AD6A-9E5C22B87798}"/>
    <cellStyle name="Normal 2 5 2 4 2 2 2" xfId="27249" xr:uid="{07931A6B-F462-4D91-A266-D5022F75A9A7}"/>
    <cellStyle name="Normal 2 5 2 4 2 2 3" xfId="15848" xr:uid="{924739E1-A68B-41D2-A43F-1E9BB4A11579}"/>
    <cellStyle name="Normal 2 5 2 4 2 3" xfId="8301" xr:uid="{EB08D9D3-BE2B-4CEF-A0C6-C5955D24C885}"/>
    <cellStyle name="Normal 2 5 2 4 2 3 2" xfId="18681" xr:uid="{7719174E-AC06-4249-9BD7-55832E3EEC96}"/>
    <cellStyle name="Normal 2 5 2 4 2 4" xfId="11134" xr:uid="{EA91745C-2588-4CA4-82DF-04F4FFA8A36F}"/>
    <cellStyle name="Normal 2 5 2 4 2 4 2" xfId="21514" xr:uid="{78D5C279-A6F1-47C0-8CD0-C11C1DCE2BBF}"/>
    <cellStyle name="Normal 2 5 2 4 2 5" xfId="23370" xr:uid="{B1BAF2F6-6D8A-49A9-8A3A-39B752EAD3B7}"/>
    <cellStyle name="Normal 2 5 2 4 2 6" xfId="13764" xr:uid="{B34DFB72-EFBC-4647-BE4D-D840EECFE28B}"/>
    <cellStyle name="Normal 2 5 2 4 3" xfId="2740" xr:uid="{00000000-0005-0000-0000-00007D040000}"/>
    <cellStyle name="Normal 2 5 2 4 3 2" xfId="5958" xr:uid="{53D474A8-250B-4A0F-8833-5E811D83AD08}"/>
    <cellStyle name="Normal 2 5 2 4 3 2 2" xfId="26914" xr:uid="{4340A015-65D2-4715-B542-0AC3E1D1E874}"/>
    <cellStyle name="Normal 2 5 2 4 3 2 3" xfId="15411" xr:uid="{276446FA-B627-4DF3-976C-DD125ACCEF3A}"/>
    <cellStyle name="Normal 2 5 2 4 3 3" xfId="7864" xr:uid="{6BE22A1D-E582-4B42-AE90-314B96AA8A12}"/>
    <cellStyle name="Normal 2 5 2 4 3 3 2" xfId="18244" xr:uid="{3A9A18D3-B09B-4626-B506-04C2417F3A37}"/>
    <cellStyle name="Normal 2 5 2 4 3 4" xfId="10697" xr:uid="{7A96F4B5-A1CB-4D78-A0F0-587B367F80E0}"/>
    <cellStyle name="Normal 2 5 2 4 3 4 2" xfId="21077" xr:uid="{A4DCC127-A254-4CAB-A7B5-E42B9749139B}"/>
    <cellStyle name="Normal 2 5 2 4 3 5" xfId="23633" xr:uid="{3A0FDDF7-4CE5-4B2A-9275-84693E3FB79F}"/>
    <cellStyle name="Normal 2 5 2 4 3 6" xfId="13178" xr:uid="{4E10FE9B-F5DC-4BAC-804A-1B5E1352899A}"/>
    <cellStyle name="Normal 2 5 2 4 4" xfId="4168" xr:uid="{7D1ECE65-F0EB-4D6B-9500-CD08F41C9471}"/>
    <cellStyle name="Normal 2 5 2 4 4 2" xfId="8940" xr:uid="{2191E214-9052-48F1-9E96-A5E7810872BE}"/>
    <cellStyle name="Normal 2 5 2 4 4 2 2" xfId="19320" xr:uid="{F696EB39-AB37-4F5B-A1AE-CA4687B12113}"/>
    <cellStyle name="Normal 2 5 2 4 4 3" xfId="11773" xr:uid="{23EE8783-8212-4F57-8ECA-907796240104}"/>
    <cellStyle name="Normal 2 5 2 4 4 3 2" xfId="22153" xr:uid="{44BC714E-3EDF-4140-9297-8A37DBC943B9}"/>
    <cellStyle name="Normal 2 5 2 4 4 4" xfId="24948" xr:uid="{62D22C87-835B-403A-BC26-3CE93B532349}"/>
    <cellStyle name="Normal 2 5 2 4 4 5" xfId="16487" xr:uid="{E25BE7C9-BBB6-4D0A-B4EA-AB9EE862FB7D}"/>
    <cellStyle name="Normal 2 5 2 4 5" xfId="5145" xr:uid="{3C165FBA-6E04-463F-B297-973456C4E0A4}"/>
    <cellStyle name="Normal 2 5 2 4 5 2" xfId="14442" xr:uid="{4A1F2327-41D2-4272-8C23-A4BBA842D591}"/>
    <cellStyle name="Normal 2 5 2 4 6" xfId="6895" xr:uid="{32EC5D67-A489-4F87-BD0D-F04465B790FF}"/>
    <cellStyle name="Normal 2 5 2 4 6 2" xfId="17275" xr:uid="{79068C78-A9CE-4467-B711-613DF7980DC2}"/>
    <cellStyle name="Normal 2 5 2 4 7" xfId="9728" xr:uid="{05D479F6-8F2C-4987-B2C3-DA60C8369E04}"/>
    <cellStyle name="Normal 2 5 2 4 7 2" xfId="20108" xr:uid="{A8ECB67A-08CF-4B7A-A91A-162C5E733165}"/>
    <cellStyle name="Normal 2 5 2 4 8" xfId="24389" xr:uid="{F7A1A015-43C1-4E8B-A582-B9A54135F709}"/>
    <cellStyle name="Normal 2 5 2 4 9" xfId="12726" xr:uid="{3ED7CF03-90FB-4FFF-BC10-D1A1704AED85}"/>
    <cellStyle name="Normal 2 5 2 5" xfId="3222" xr:uid="{00000000-0005-0000-0000-00007E040000}"/>
    <cellStyle name="Normal 2 5 2 5 2" xfId="4482" xr:uid="{2CAEE3DB-359D-4F75-9894-D842204D562F}"/>
    <cellStyle name="Normal 2 5 2 5 2 2" xfId="9254" xr:uid="{07B8D04F-B436-468D-9D97-42EB2CDFEF8F}"/>
    <cellStyle name="Normal 2 5 2 5 2 2 2" xfId="29241" xr:uid="{AF5E4DEC-AED1-4352-9943-A57F31C0AA81}"/>
    <cellStyle name="Normal 2 5 2 5 2 2 3" xfId="19634" xr:uid="{4670DBA2-7760-4C78-9338-A289E30EBC5D}"/>
    <cellStyle name="Normal 2 5 2 5 2 3" xfId="12087" xr:uid="{787B96BF-C9E5-4EEA-9822-B7E04675F556}"/>
    <cellStyle name="Normal 2 5 2 5 2 3 2" xfId="22467" xr:uid="{D2107782-31B3-4BE5-B217-4EA741ED8E28}"/>
    <cellStyle name="Normal 2 5 2 5 2 4" xfId="25396" xr:uid="{F5C46202-F9BB-4824-8BE1-70E7454FDCDF}"/>
    <cellStyle name="Normal 2 5 2 5 2 5" xfId="16801" xr:uid="{89E11442-5DB0-4A0D-A1CA-DA7D312BC72D}"/>
    <cellStyle name="Normal 2 5 2 5 3" xfId="6280" xr:uid="{C22E0A54-0B0C-4FE3-A4DA-E7022E5BAE84}"/>
    <cellStyle name="Normal 2 5 2 5 3 2" xfId="26021" xr:uid="{83A952E5-3095-48EF-9E3B-9223594174E6}"/>
    <cellStyle name="Normal 2 5 2 5 3 3" xfId="15849" xr:uid="{9C3CFDC7-32E2-4113-A882-B18D0017921F}"/>
    <cellStyle name="Normal 2 5 2 5 4" xfId="8302" xr:uid="{2B5EC5B1-C9A6-49E7-BD0B-28F511F0FFFB}"/>
    <cellStyle name="Normal 2 5 2 5 4 2" xfId="18682" xr:uid="{65C2A20F-DFD8-4188-8956-A9FE2E941A8F}"/>
    <cellStyle name="Normal 2 5 2 5 5" xfId="11135" xr:uid="{AAEA1FD6-DC9D-4654-A0BA-EABC1796A96C}"/>
    <cellStyle name="Normal 2 5 2 5 5 2" xfId="21515" xr:uid="{7628DB45-4251-4BB8-AD09-352D02079EE8}"/>
    <cellStyle name="Normal 2 5 2 5 6" xfId="24712" xr:uid="{6F1D76E4-752F-4FFD-A731-1018C2BBD8E2}"/>
    <cellStyle name="Normal 2 5 2 5 7" xfId="13765" xr:uid="{653BB0C4-0C1C-4302-847F-B5E6308AF81B}"/>
    <cellStyle name="Normal 2 5 2 6" xfId="2909" xr:uid="{00000000-0005-0000-0000-00007F040000}"/>
    <cellStyle name="Normal 2 5 2 6 2" xfId="6095" xr:uid="{EF4B9E71-D2F2-4C8B-972D-177687E96515}"/>
    <cellStyle name="Normal 2 5 2 6 2 2" xfId="28196" xr:uid="{6A69E23C-421A-42A8-8575-D382A19C7F04}"/>
    <cellStyle name="Normal 2 5 2 6 2 3" xfId="15573" xr:uid="{859D1AE7-FB27-4187-B74D-CA98BB8D3202}"/>
    <cellStyle name="Normal 2 5 2 6 3" xfId="8026" xr:uid="{7579173E-DC72-4874-A64B-3673CCDE9864}"/>
    <cellStyle name="Normal 2 5 2 6 3 2" xfId="18406" xr:uid="{A2396188-FDDA-4696-B50E-EB2B6277FC67}"/>
    <cellStyle name="Normal 2 5 2 6 4" xfId="10859" xr:uid="{7B742B51-E818-4C84-9D60-F461B34C1576}"/>
    <cellStyle name="Normal 2 5 2 6 4 2" xfId="21239" xr:uid="{D4838F46-E9C8-47DA-AFE6-6C25E5582D21}"/>
    <cellStyle name="Normal 2 5 2 6 5" xfId="22699" xr:uid="{35487D1D-41C9-45EC-8536-378C0F4EEFB4}"/>
    <cellStyle name="Normal 2 5 2 6 6" xfId="13424" xr:uid="{91921D68-67D7-4B68-94FD-1F4FA3148177}"/>
    <cellStyle name="Normal 2 5 2 7" xfId="2495" xr:uid="{00000000-0005-0000-0000-000080040000}"/>
    <cellStyle name="Normal 2 5 2 7 2" xfId="5778" xr:uid="{99C2BA53-1365-4EB4-AB06-F7F7498A9696}"/>
    <cellStyle name="Normal 2 5 2 7 2 2" xfId="26062" xr:uid="{3C304D84-09DF-4795-9F57-2880C2D1D8FA}"/>
    <cellStyle name="Normal 2 5 2 7 2 3" xfId="15167" xr:uid="{919C06B2-919F-49E0-A5F5-3D16976D0918}"/>
    <cellStyle name="Normal 2 5 2 7 3" xfId="7620" xr:uid="{EE146622-CF2C-47FA-B51E-37A16AAF08E8}"/>
    <cellStyle name="Normal 2 5 2 7 3 2" xfId="18000" xr:uid="{4750487A-B7D3-4B35-8742-0AB55BA36BFA}"/>
    <cellStyle name="Normal 2 5 2 7 4" xfId="10453" xr:uid="{666CCBBF-6F67-4FD1-8753-3BBEBC1E9EC4}"/>
    <cellStyle name="Normal 2 5 2 7 4 2" xfId="20833" xr:uid="{DC00A23E-136E-459B-B5FD-DB187E2FE1F8}"/>
    <cellStyle name="Normal 2 5 2 7 5" xfId="25036" xr:uid="{A0702F01-6B20-415F-98D1-8AB87128CE06}"/>
    <cellStyle name="Normal 2 5 2 7 6" xfId="12883" xr:uid="{43C74731-0EAF-437F-B70C-459112110876}"/>
    <cellStyle name="Normal 2 5 2 8" xfId="2189" xr:uid="{00000000-0005-0000-0000-000069040000}"/>
    <cellStyle name="Normal 2 5 2 8 2" xfId="7316" xr:uid="{76F9C6E1-98BB-4CD5-9663-E35BB481387B}"/>
    <cellStyle name="Normal 2 5 2 8 2 2" xfId="17696" xr:uid="{78F6CB6F-EF45-4BA8-8861-8C2770619ABB}"/>
    <cellStyle name="Normal 2 5 2 8 3" xfId="10149" xr:uid="{66AB0743-5217-4D1A-ACDB-6DB31C0DC1FE}"/>
    <cellStyle name="Normal 2 5 2 8 3 2" xfId="20529" xr:uid="{03EE2923-0E90-4239-BE48-7DB4A2874218}"/>
    <cellStyle name="Normal 2 5 2 8 4" xfId="22640" xr:uid="{1929FE0D-2A66-4D62-AD03-D14638CF9BC1}"/>
    <cellStyle name="Normal 2 5 2 8 5" xfId="14863" xr:uid="{AF8078E8-36A5-4D2A-9238-FE17E1C01874}"/>
    <cellStyle name="Normal 2 5 2 9" xfId="3944" xr:uid="{08C0ECA0-D38B-41F7-AAD3-FF6FD8BC8E27}"/>
    <cellStyle name="Normal 2 5 2 9 2" xfId="8776" xr:uid="{F443E9E3-BF33-46DC-8E48-C86F6F9F61B2}"/>
    <cellStyle name="Normal 2 5 2 9 2 2" xfId="19156" xr:uid="{DA98C03B-4C78-4F2B-9725-F2F70D48E311}"/>
    <cellStyle name="Normal 2 5 2 9 3" xfId="11609" xr:uid="{E395D239-6ADD-4534-9D49-6EEA98B8A25F}"/>
    <cellStyle name="Normal 2 5 2 9 3 2" xfId="21989" xr:uid="{B165DF3C-AB91-4A18-A236-17AE971F1CB4}"/>
    <cellStyle name="Normal 2 5 2 9 4" xfId="16323" xr:uid="{4815F7E9-B950-4B34-90DA-2E75FE8DB948}"/>
    <cellStyle name="Normal 2 5 3" xfId="794" xr:uid="{00000000-0005-0000-0000-0000C6040000}"/>
    <cellStyle name="Normal 2 5 3 10" xfId="5146" xr:uid="{B901A708-D7E7-411F-A167-479150D6CF2A}"/>
    <cellStyle name="Normal 2 5 3 10 2" xfId="14443" xr:uid="{0105A7C3-D629-467C-B6CF-C7BABA0C9123}"/>
    <cellStyle name="Normal 2 5 3 11" xfId="6896" xr:uid="{5BE858C3-0F6A-4DB6-AD8F-B07F86E6E3FD}"/>
    <cellStyle name="Normal 2 5 3 11 2" xfId="17276" xr:uid="{313C113C-5C9F-40CE-A47E-8390E2C182D4}"/>
    <cellStyle name="Normal 2 5 3 12" xfId="9729" xr:uid="{D01B6235-68CA-4951-94F9-623B5B813D32}"/>
    <cellStyle name="Normal 2 5 3 12 2" xfId="20109" xr:uid="{74E602F9-776A-4F97-ADAF-01E963B1E38E}"/>
    <cellStyle name="Normal 2 5 3 13" xfId="23119" xr:uid="{34070B2D-BA9C-4441-AD3D-F887D0876F3A}"/>
    <cellStyle name="Normal 2 5 3 14" xfId="12455" xr:uid="{31EE617D-D551-439D-A1A3-02848639B573}"/>
    <cellStyle name="Normal 2 5 3 2" xfId="795" xr:uid="{00000000-0005-0000-0000-0000C7040000}"/>
    <cellStyle name="Normal 2 5 3 2 10" xfId="9730" xr:uid="{A17B91C3-1F56-4A4D-AF3E-AC7567B499B9}"/>
    <cellStyle name="Normal 2 5 3 2 10 2" xfId="20110" xr:uid="{8D32B545-DD11-49E7-9C36-403AB34BACC2}"/>
    <cellStyle name="Normal 2 5 3 2 11" xfId="23348" xr:uid="{03FECB21-470C-4A29-B147-7F0CAAF93F1C}"/>
    <cellStyle name="Normal 2 5 3 2 12" xfId="12569" xr:uid="{0CC7BC41-9A3A-413B-BA31-66A3CBC60725}"/>
    <cellStyle name="Normal 2 5 3 2 2" xfId="796" xr:uid="{00000000-0005-0000-0000-0000C8040000}"/>
    <cellStyle name="Normal 2 5 3 2 2 2" xfId="3224" xr:uid="{00000000-0005-0000-0000-000084040000}"/>
    <cellStyle name="Normal 2 5 3 2 2 2 2" xfId="6282" xr:uid="{AE06F968-3F82-490F-AD4C-E515EAC7C341}"/>
    <cellStyle name="Normal 2 5 3 2 2 2 2 2" xfId="26767" xr:uid="{963993A2-0774-4C0A-B203-58A1F09FDA20}"/>
    <cellStyle name="Normal 2 5 3 2 2 2 2 3" xfId="26118" xr:uid="{382095A3-94FE-451A-9763-D22227E7BA23}"/>
    <cellStyle name="Normal 2 5 3 2 2 2 2 4" xfId="15851" xr:uid="{F29EC348-A204-49F9-9C0B-8A7935371C81}"/>
    <cellStyle name="Normal 2 5 3 2 2 2 3" xfId="8304" xr:uid="{E305045C-647C-4253-B434-20A78C68A955}"/>
    <cellStyle name="Normal 2 5 3 2 2 2 3 2" xfId="28887" xr:uid="{20061D78-E085-449C-9839-E4A15376BA84}"/>
    <cellStyle name="Normal 2 5 3 2 2 2 3 3" xfId="18684" xr:uid="{F0D2C55F-846C-4A52-A4AD-F035A82C4E1C}"/>
    <cellStyle name="Normal 2 5 3 2 2 2 4" xfId="11137" xr:uid="{E4CB2C56-B398-45F3-93A2-52F64E8B4FCD}"/>
    <cellStyle name="Normal 2 5 3 2 2 2 4 2" xfId="21517" xr:uid="{2DAB53EB-DE63-46E2-B876-ED521E9991D1}"/>
    <cellStyle name="Normal 2 5 3 2 2 2 5" xfId="25074" xr:uid="{FCDC08AB-856B-4995-8B0C-50A17A951D0B}"/>
    <cellStyle name="Normal 2 5 3 2 2 2 6" xfId="13767" xr:uid="{E4C19338-8437-4B6F-85D2-7915BF2A8C43}"/>
    <cellStyle name="Normal 2 5 3 2 2 3" xfId="4309" xr:uid="{33CF12BE-4E15-4766-966E-D53F693A0B27}"/>
    <cellStyle name="Normal 2 5 3 2 2 3 2" xfId="9081" xr:uid="{C23A6B08-EE5B-4BE4-95C9-3351C454EDAE}"/>
    <cellStyle name="Normal 2 5 3 2 2 3 2 2" xfId="29124" xr:uid="{3A7666C7-A758-457F-8359-865586FD1FF3}"/>
    <cellStyle name="Normal 2 5 3 2 2 3 2 3" xfId="19461" xr:uid="{2BD31331-0623-4781-940B-7F530BD394EB}"/>
    <cellStyle name="Normal 2 5 3 2 2 3 3" xfId="11914" xr:uid="{8E817C7C-DF18-4E16-90F9-1F79D4240CD2}"/>
    <cellStyle name="Normal 2 5 3 2 2 3 3 2" xfId="22294" xr:uid="{A644BADA-4A7E-4705-BCE0-EA0AB7E48073}"/>
    <cellStyle name="Normal 2 5 3 2 2 3 4" xfId="24974" xr:uid="{F0163A7A-099C-4C94-A83D-65AF42BF9F57}"/>
    <cellStyle name="Normal 2 5 3 2 2 3 5" xfId="16628" xr:uid="{49A5CFFB-A459-42F3-B5BE-D78081F8FE19}"/>
    <cellStyle name="Normal 2 5 3 2 2 4" xfId="5148" xr:uid="{7CAF6CA8-B2D7-4ECB-85F2-7B29C7DE4354}"/>
    <cellStyle name="Normal 2 5 3 2 2 4 2" xfId="26946" xr:uid="{98549FEC-8556-468E-8063-23A0CEDA2D5A}"/>
    <cellStyle name="Normal 2 5 3 2 2 4 3" xfId="14445" xr:uid="{D57A7FE4-0A42-4484-9FAF-9EB466F5E4AC}"/>
    <cellStyle name="Normal 2 5 3 2 2 5" xfId="6898" xr:uid="{61B74B72-EE99-4F1C-807F-27989FC8E96E}"/>
    <cellStyle name="Normal 2 5 3 2 2 5 2" xfId="17278" xr:uid="{E73A2E4F-DE00-443A-8D3B-7B4D3860D75A}"/>
    <cellStyle name="Normal 2 5 3 2 2 6" xfId="9731" xr:uid="{9768CB4E-2714-4103-8E6E-910ACBC0179F}"/>
    <cellStyle name="Normal 2 5 3 2 2 6 2" xfId="20111" xr:uid="{A5754DFA-E505-4F9F-90A1-15537FC8F736}"/>
    <cellStyle name="Normal 2 5 3 2 2 7" xfId="23824" xr:uid="{1173EBCD-5665-49E6-AD5C-B2304B17161D}"/>
    <cellStyle name="Normal 2 5 3 2 2 8" xfId="13183" xr:uid="{80A92B38-ED87-4C56-BADD-16D35D522DD5}"/>
    <cellStyle name="Normal 2 5 3 2 3" xfId="3225" xr:uid="{00000000-0005-0000-0000-000085040000}"/>
    <cellStyle name="Normal 2 5 3 2 3 2" xfId="4483" xr:uid="{F84F9602-F0AE-4DC7-951D-91646602D2D6}"/>
    <cellStyle name="Normal 2 5 3 2 3 2 2" xfId="9255" xr:uid="{1FC5633E-CCE7-43C7-B1F4-4E2766DB1D61}"/>
    <cellStyle name="Normal 2 5 3 2 3 2 2 2" xfId="29242" xr:uid="{75E8350C-2217-4421-B096-6919CE67F2BD}"/>
    <cellStyle name="Normal 2 5 3 2 3 2 2 3" xfId="19635" xr:uid="{91447355-DCF7-4612-82E6-E8E17892F62D}"/>
    <cellStyle name="Normal 2 5 3 2 3 2 3" xfId="12088" xr:uid="{2C0ECAF3-4B2A-42C9-A3FF-16A3C46C8632}"/>
    <cellStyle name="Normal 2 5 3 2 3 2 3 2" xfId="22468" xr:uid="{F6199A07-8DCE-4968-A554-A033795ABB04}"/>
    <cellStyle name="Normal 2 5 3 2 3 2 4" xfId="22824" xr:uid="{CC24F134-ED75-48E1-BAB9-646D79CDE47F}"/>
    <cellStyle name="Normal 2 5 3 2 3 2 5" xfId="16802" xr:uid="{0EA075A4-7FF1-4EA2-9CF8-6CD4F1B6190C}"/>
    <cellStyle name="Normal 2 5 3 2 3 3" xfId="6283" xr:uid="{88C70F18-104D-4686-AE35-9A30C0FC5F3D}"/>
    <cellStyle name="Normal 2 5 3 2 3 3 2" xfId="28644" xr:uid="{F7A23F4E-268A-44DC-B3F7-D0F11D7E5095}"/>
    <cellStyle name="Normal 2 5 3 2 3 3 3" xfId="15852" xr:uid="{3F0CE3FA-F544-4381-B5C8-629B153FCFB3}"/>
    <cellStyle name="Normal 2 5 3 2 3 4" xfId="8305" xr:uid="{4AB34DBE-B719-405E-B495-A072AFC84F6D}"/>
    <cellStyle name="Normal 2 5 3 2 3 4 2" xfId="18685" xr:uid="{B90C945C-9FE6-4044-9571-4E2F08A49A16}"/>
    <cellStyle name="Normal 2 5 3 2 3 5" xfId="11138" xr:uid="{6F74A375-9431-4E90-97C0-BF826892E75E}"/>
    <cellStyle name="Normal 2 5 3 2 3 5 2" xfId="21518" xr:uid="{D3ADF032-A154-427E-AA45-97FB78A2C7A7}"/>
    <cellStyle name="Normal 2 5 3 2 3 6" xfId="24289" xr:uid="{C41AD594-8344-40FC-9BAB-4F9F300DC813}"/>
    <cellStyle name="Normal 2 5 3 2 3 7" xfId="13768" xr:uid="{361459F8-1D19-4B25-A48A-253C871852DA}"/>
    <cellStyle name="Normal 2 5 3 2 4" xfId="3223" xr:uid="{00000000-0005-0000-0000-000086040000}"/>
    <cellStyle name="Normal 2 5 3 2 4 2" xfId="6281" xr:uid="{BECEE6F2-A32E-4134-BA46-9763589BE9F2}"/>
    <cellStyle name="Normal 2 5 3 2 4 2 2" xfId="28708" xr:uid="{308930B8-2630-49A9-8636-EFF6988358E2}"/>
    <cellStyle name="Normal 2 5 3 2 4 2 3" xfId="15850" xr:uid="{0291A228-6AF3-4CBE-ACFB-E6F988A6A73A}"/>
    <cellStyle name="Normal 2 5 3 2 4 3" xfId="8303" xr:uid="{D80F0271-FBD8-4581-B581-CCC4DEAB2087}"/>
    <cellStyle name="Normal 2 5 3 2 4 3 2" xfId="18683" xr:uid="{9A2F5522-6710-48DA-93DF-AB57C204EE03}"/>
    <cellStyle name="Normal 2 5 3 2 4 4" xfId="11136" xr:uid="{66F5DD36-C143-4AFD-849D-8A1F27B73A18}"/>
    <cellStyle name="Normal 2 5 3 2 4 4 2" xfId="21516" xr:uid="{11A4F742-1E4F-443A-B812-6848ECD0CE9D}"/>
    <cellStyle name="Normal 2 5 3 2 4 5" xfId="24537" xr:uid="{26D90045-E0DA-4C17-A2DE-D05875D7DD77}"/>
    <cellStyle name="Normal 2 5 3 2 4 6" xfId="13766" xr:uid="{98C3BC26-DF6F-4124-B423-9B4CF26C537F}"/>
    <cellStyle name="Normal 2 5 3 2 5" xfId="2529" xr:uid="{00000000-0005-0000-0000-000087040000}"/>
    <cellStyle name="Normal 2 5 3 2 5 2" xfId="5805" xr:uid="{55D655E9-1F84-43FE-9320-62BF5B1C22F6}"/>
    <cellStyle name="Normal 2 5 3 2 5 2 2" xfId="26177" xr:uid="{50A77953-1BD7-4337-84BF-5813ED2F0752}"/>
    <cellStyle name="Normal 2 5 3 2 5 2 3" xfId="15201" xr:uid="{D22DC361-ACE5-49EE-B767-6EDC2400BE2C}"/>
    <cellStyle name="Normal 2 5 3 2 5 3" xfId="7654" xr:uid="{816ADA4C-2F33-426F-A37D-37AC2E6755CF}"/>
    <cellStyle name="Normal 2 5 3 2 5 3 2" xfId="18034" xr:uid="{D4504AA2-E25B-4DDE-BF21-0B20F0EB7EC1}"/>
    <cellStyle name="Normal 2 5 3 2 5 4" xfId="10487" xr:uid="{67D4F33F-8D42-447C-8A88-E27F61469A3C}"/>
    <cellStyle name="Normal 2 5 3 2 5 4 2" xfId="20867" xr:uid="{D91E4D89-AFFC-4684-9FD4-E8CA9AE82100}"/>
    <cellStyle name="Normal 2 5 3 2 5 5" xfId="23162" xr:uid="{E913EA84-6AD1-41E2-A6F2-988DCA44C904}"/>
    <cellStyle name="Normal 2 5 3 2 5 6" xfId="12917" xr:uid="{EBEFE572-9B04-49F8-9FA4-0183C7B8D7B7}"/>
    <cellStyle name="Normal 2 5 3 2 6" xfId="2335" xr:uid="{00000000-0005-0000-0000-000082040000}"/>
    <cellStyle name="Normal 2 5 3 2 6 2" xfId="7462" xr:uid="{8B280B00-8611-4835-8C2E-276957C20C28}"/>
    <cellStyle name="Normal 2 5 3 2 6 2 2" xfId="17842" xr:uid="{BF30448F-133B-415C-8778-53B63BAE02CB}"/>
    <cellStyle name="Normal 2 5 3 2 6 3" xfId="10295" xr:uid="{1992D4DC-B5AC-442B-A473-26CECB6553B9}"/>
    <cellStyle name="Normal 2 5 3 2 6 3 2" xfId="20675" xr:uid="{E0B28474-8A8E-4DD0-8EB0-A817622FB2F0}"/>
    <cellStyle name="Normal 2 5 3 2 6 4" xfId="25589" xr:uid="{68796DDE-58EE-4733-89EA-044952437EFA}"/>
    <cellStyle name="Normal 2 5 3 2 6 5" xfId="15009" xr:uid="{E209A7A4-6938-4DFD-A8BB-6B2ADF3713F4}"/>
    <cellStyle name="Normal 2 5 3 2 7" xfId="3850" xr:uid="{68EF5F68-1856-41ED-95F2-A0A18534450F}"/>
    <cellStyle name="Normal 2 5 3 2 7 2" xfId="8683" xr:uid="{6468FD96-C1EC-4926-9F24-4FB5A8D3D5E1}"/>
    <cellStyle name="Normal 2 5 3 2 7 2 2" xfId="19063" xr:uid="{E77C4959-A932-418D-B36C-E48F813800E6}"/>
    <cellStyle name="Normal 2 5 3 2 7 3" xfId="11516" xr:uid="{DB5AA5FF-FE6A-4E50-A827-E675B7C4F86F}"/>
    <cellStyle name="Normal 2 5 3 2 7 3 2" xfId="21896" xr:uid="{790401EC-BDE4-4FF2-ADB2-C7F7D34CF1E5}"/>
    <cellStyle name="Normal 2 5 3 2 7 4" xfId="16230" xr:uid="{B5229A24-93F2-4693-851B-06CC506A0C55}"/>
    <cellStyle name="Normal 2 5 3 2 8" xfId="5147" xr:uid="{71DFB732-21F4-419B-9955-A0214C926B6F}"/>
    <cellStyle name="Normal 2 5 3 2 8 2" xfId="14444" xr:uid="{8F70C548-A3C3-44C7-81EA-CBE29DAAE6C3}"/>
    <cellStyle name="Normal 2 5 3 2 9" xfId="6897" xr:uid="{A26A1334-8781-4C7F-832A-3113608D2B6B}"/>
    <cellStyle name="Normal 2 5 3 2 9 2" xfId="17277" xr:uid="{2F1103A3-D415-4772-9783-7DF3E96E5209}"/>
    <cellStyle name="Normal 2 5 3 3" xfId="797" xr:uid="{00000000-0005-0000-0000-0000C9040000}"/>
    <cellStyle name="Normal 2 5 3 3 10" xfId="23044" xr:uid="{031C11DD-FCFB-47AB-BA52-672EED5BF159}"/>
    <cellStyle name="Normal 2 5 3 3 11" xfId="12727" xr:uid="{959C6AC3-1A67-4C63-924F-C3073593B867}"/>
    <cellStyle name="Normal 2 5 3 3 2" xfId="2744" xr:uid="{00000000-0005-0000-0000-000089040000}"/>
    <cellStyle name="Normal 2 5 3 3 2 2" xfId="3227" xr:uid="{00000000-0005-0000-0000-00008A040000}"/>
    <cellStyle name="Normal 2 5 3 3 2 2 2" xfId="6285" xr:uid="{25804369-44D9-459B-AAF0-86CD4FE0C9F3}"/>
    <cellStyle name="Normal 2 5 3 3 2 2 2 2" xfId="28326" xr:uid="{13FB1E69-19B8-4F39-9B11-E56FDBFFE513}"/>
    <cellStyle name="Normal 2 5 3 3 2 2 2 3" xfId="15854" xr:uid="{CC4942FC-D8CD-4C14-A7DC-2C9F5FF6D062}"/>
    <cellStyle name="Normal 2 5 3 3 2 2 3" xfId="8307" xr:uid="{E1C95000-BFF6-4817-896D-FF8602CB33AA}"/>
    <cellStyle name="Normal 2 5 3 3 2 2 3 2" xfId="18687" xr:uid="{328EACC2-91C4-43B4-B8B1-A5B08CCE66FD}"/>
    <cellStyle name="Normal 2 5 3 3 2 2 4" xfId="11140" xr:uid="{C200ADDC-0253-4A5C-9380-03155673285D}"/>
    <cellStyle name="Normal 2 5 3 3 2 2 4 2" xfId="21520" xr:uid="{132883E7-FD5A-400D-A783-82E777FBEF89}"/>
    <cellStyle name="Normal 2 5 3 3 2 2 5" xfId="22932" xr:uid="{FD21EA28-58D8-4640-BCD8-436C2B747B36}"/>
    <cellStyle name="Normal 2 5 3 3 2 2 6" xfId="13770" xr:uid="{17D29EFB-3707-404C-85EF-176B86D713D6}"/>
    <cellStyle name="Normal 2 5 3 3 2 3" xfId="4310" xr:uid="{1107B74B-FE16-45DD-897B-F3FED8FBA035}"/>
    <cellStyle name="Normal 2 5 3 3 2 3 2" xfId="9082" xr:uid="{9A2F5A9A-DBFE-43CB-B7F4-1B81C1AC1F57}"/>
    <cellStyle name="Normal 2 5 3 3 2 3 2 2" xfId="29125" xr:uid="{C18B8F15-42E5-4CD1-B362-08EB4981DFEC}"/>
    <cellStyle name="Normal 2 5 3 3 2 3 2 3" xfId="19462" xr:uid="{9DA8E725-F94A-4428-B5C6-AF45C02AA7BE}"/>
    <cellStyle name="Normal 2 5 3 3 2 3 3" xfId="11915" xr:uid="{543B574E-E8BD-4E81-97A3-8F4AB0D957C5}"/>
    <cellStyle name="Normal 2 5 3 3 2 3 3 2" xfId="22295" xr:uid="{63B6EB05-9EB6-4DDA-92D3-E5C84ABB373C}"/>
    <cellStyle name="Normal 2 5 3 3 2 3 4" xfId="23578" xr:uid="{B183ABB5-AEAC-4324-B67A-883A055856E7}"/>
    <cellStyle name="Normal 2 5 3 3 2 3 5" xfId="16629" xr:uid="{AFF0AFBE-A036-4A2F-B7EC-418A4D0FA1E1}"/>
    <cellStyle name="Normal 2 5 3 3 2 4" xfId="5962" xr:uid="{7ABC2878-0CFB-4341-823C-590E345E96EA}"/>
    <cellStyle name="Normal 2 5 3 3 2 4 2" xfId="28132" xr:uid="{143786A4-9DA3-443C-89EF-AD66CA6AEBA1}"/>
    <cellStyle name="Normal 2 5 3 3 2 4 3" xfId="15415" xr:uid="{355A02C9-1378-4F95-9738-7D3BF406B401}"/>
    <cellStyle name="Normal 2 5 3 3 2 5" xfId="7868" xr:uid="{035FE164-C485-4BB7-9E30-1ED086CED099}"/>
    <cellStyle name="Normal 2 5 3 3 2 5 2" xfId="18248" xr:uid="{CEF946DA-5181-44CA-A469-BDDE98BFD9CD}"/>
    <cellStyle name="Normal 2 5 3 3 2 6" xfId="10701" xr:uid="{4DF713A1-28E6-4743-8E80-6C8DE2DFE72B}"/>
    <cellStyle name="Normal 2 5 3 3 2 6 2" xfId="21081" xr:uid="{57BA23C6-7D59-4F2B-9E49-34433176D4A4}"/>
    <cellStyle name="Normal 2 5 3 3 2 7" xfId="25225" xr:uid="{99AA99E4-312F-4C28-B193-CBEADDBB85D0}"/>
    <cellStyle name="Normal 2 5 3 3 2 8" xfId="13184" xr:uid="{3EA2A6FB-FCFB-4DCB-AA36-A0B7FFC6C9D6}"/>
    <cellStyle name="Normal 2 5 3 3 3" xfId="3228" xr:uid="{00000000-0005-0000-0000-00008B040000}"/>
    <cellStyle name="Normal 2 5 3 3 3 2" xfId="4484" xr:uid="{951FAC34-D5FB-48AC-B36C-45BCE8EFE642}"/>
    <cellStyle name="Normal 2 5 3 3 3 2 2" xfId="9256" xr:uid="{545DCAC0-08C9-4B07-BBF3-506B166FD2F6}"/>
    <cellStyle name="Normal 2 5 3 3 3 2 2 2" xfId="29243" xr:uid="{EF85B97C-056C-4973-A746-58F159A92BF8}"/>
    <cellStyle name="Normal 2 5 3 3 3 2 2 3" xfId="19636" xr:uid="{4B0A08D7-8B3A-4832-B9C7-BA2320660323}"/>
    <cellStyle name="Normal 2 5 3 3 3 2 3" xfId="12089" xr:uid="{408152FC-D79D-445C-8162-5DA9B3B886FA}"/>
    <cellStyle name="Normal 2 5 3 3 3 2 3 2" xfId="22469" xr:uid="{88B369D0-AC3C-442D-A3E2-DF14A0BE12CB}"/>
    <cellStyle name="Normal 2 5 3 3 3 2 4" xfId="25590" xr:uid="{7B11F276-EFB1-4CE5-AAAF-C81351D04808}"/>
    <cellStyle name="Normal 2 5 3 3 3 2 5" xfId="16803" xr:uid="{ED702B6E-C0C9-4D8B-9646-FCD99BC5123F}"/>
    <cellStyle name="Normal 2 5 3 3 3 3" xfId="6286" xr:uid="{49E23FAE-86D7-4637-91B5-D4535F3EEE3C}"/>
    <cellStyle name="Normal 2 5 3 3 3 3 2" xfId="25888" xr:uid="{985224D8-D2DF-4B30-BBC4-0C734A65E8E8}"/>
    <cellStyle name="Normal 2 5 3 3 3 3 3" xfId="15855" xr:uid="{86784FBA-6E6F-4752-B168-C9D11180137E}"/>
    <cellStyle name="Normal 2 5 3 3 3 4" xfId="8308" xr:uid="{A33E524C-83A4-40D8-82B9-596C924968C8}"/>
    <cellStyle name="Normal 2 5 3 3 3 4 2" xfId="18688" xr:uid="{6CD46AB8-ED21-465B-BC4C-415C8155090A}"/>
    <cellStyle name="Normal 2 5 3 3 3 5" xfId="11141" xr:uid="{864771EB-E8B7-4442-AE35-32F1E104751C}"/>
    <cellStyle name="Normal 2 5 3 3 3 5 2" xfId="21521" xr:uid="{790328D7-A0B3-499C-A593-89CAAC845012}"/>
    <cellStyle name="Normal 2 5 3 3 3 6" xfId="23128" xr:uid="{1C7FF4AA-F112-4817-AFA7-337311AE8D92}"/>
    <cellStyle name="Normal 2 5 3 3 3 7" xfId="13771" xr:uid="{6D3BB943-701D-4A19-A4C9-AC850DE15A54}"/>
    <cellStyle name="Normal 2 5 3 3 4" xfId="3226" xr:uid="{00000000-0005-0000-0000-00008C040000}"/>
    <cellStyle name="Normal 2 5 3 3 4 2" xfId="6284" xr:uid="{0C3BD62F-F8AC-44D4-B5FF-7BFACC6D07D5}"/>
    <cellStyle name="Normal 2 5 3 3 4 2 2" xfId="26474" xr:uid="{8CD69CCA-B0FD-4E9A-8CEB-542155F751F2}"/>
    <cellStyle name="Normal 2 5 3 3 4 2 3" xfId="15853" xr:uid="{F2D39404-8D23-4B87-A925-2E52341FF785}"/>
    <cellStyle name="Normal 2 5 3 3 4 3" xfId="8306" xr:uid="{9527BE1E-DE74-4998-8553-7E5E26C1EFA2}"/>
    <cellStyle name="Normal 2 5 3 3 4 3 2" xfId="18686" xr:uid="{8647DFEC-5795-4E25-89C9-3F75FA989953}"/>
    <cellStyle name="Normal 2 5 3 3 4 4" xfId="11139" xr:uid="{BF522B7D-4624-4E56-92C8-332BB22C2467}"/>
    <cellStyle name="Normal 2 5 3 3 4 4 2" xfId="21519" xr:uid="{AD49A652-9991-4344-BEAB-0B78CFBD538D}"/>
    <cellStyle name="Normal 2 5 3 3 4 5" xfId="25369" xr:uid="{1A593429-A8C9-479E-AE78-CA9217A38F3D}"/>
    <cellStyle name="Normal 2 5 3 3 4 6" xfId="13769" xr:uid="{AC368816-52E5-4934-81B9-98172E0CCDC2}"/>
    <cellStyle name="Normal 2 5 3 3 5" xfId="2632" xr:uid="{00000000-0005-0000-0000-00008D040000}"/>
    <cellStyle name="Normal 2 5 3 3 5 2" xfId="5894" xr:uid="{E2E090D2-3735-478B-9685-CCDCF79CED39}"/>
    <cellStyle name="Normal 2 5 3 3 5 2 2" xfId="27104" xr:uid="{333B7E22-A868-4CDD-A946-650B7FE6FE6C}"/>
    <cellStyle name="Normal 2 5 3 3 5 2 3" xfId="15304" xr:uid="{3BD07DCA-A157-45A3-9D9D-4CE33245103F}"/>
    <cellStyle name="Normal 2 5 3 3 5 3" xfId="7757" xr:uid="{44037371-D29E-4521-A158-ED7938454E68}"/>
    <cellStyle name="Normal 2 5 3 3 5 3 2" xfId="18137" xr:uid="{7B599C7F-7535-42B4-89BD-95E9A2D3F07C}"/>
    <cellStyle name="Normal 2 5 3 3 5 4" xfId="10590" xr:uid="{E91E3381-5744-4EBC-9023-F0BB8787BB8D}"/>
    <cellStyle name="Normal 2 5 3 3 5 4 2" xfId="20970" xr:uid="{7903732C-1E4A-4DC7-B982-0AEDE4E5D11B}"/>
    <cellStyle name="Normal 2 5 3 3 5 5" xfId="23999" xr:uid="{4039D8F0-F054-40B7-A0E4-A4EEF489507E}"/>
    <cellStyle name="Normal 2 5 3 3 5 6" xfId="13020" xr:uid="{319D4F10-0955-4B1D-89ED-2AA232155015}"/>
    <cellStyle name="Normal 2 5 3 3 6" xfId="4169" xr:uid="{35C1B1DB-A382-4B39-99E3-95C074285C85}"/>
    <cellStyle name="Normal 2 5 3 3 6 2" xfId="8941" xr:uid="{197E43BB-D3CA-4368-8652-4F2402FD33CF}"/>
    <cellStyle name="Normal 2 5 3 3 6 2 2" xfId="19321" xr:uid="{C20EE58D-61B1-4AC0-9ECC-59C8ABA034D1}"/>
    <cellStyle name="Normal 2 5 3 3 6 3" xfId="11774" xr:uid="{6912843E-C807-46F5-A8E0-BFBD90824D89}"/>
    <cellStyle name="Normal 2 5 3 3 6 3 2" xfId="22154" xr:uid="{F9645213-A636-4326-A20E-01F43408CF55}"/>
    <cellStyle name="Normal 2 5 3 3 6 4" xfId="23254" xr:uid="{BFC4F051-9596-4F76-8BB4-0E786E3321A9}"/>
    <cellStyle name="Normal 2 5 3 3 6 5" xfId="16488" xr:uid="{FC561C2F-9FA6-44E0-9C95-BE24AEDE5EFF}"/>
    <cellStyle name="Normal 2 5 3 3 7" xfId="5149" xr:uid="{4D4DAB8C-6541-4D40-B66B-25E93FFC5312}"/>
    <cellStyle name="Normal 2 5 3 3 7 2" xfId="14446" xr:uid="{247654F7-094F-4AFD-A419-E1CB39ADDB4F}"/>
    <cellStyle name="Normal 2 5 3 3 8" xfId="6899" xr:uid="{59698C3A-0669-4F1E-A984-FF5FCC3E5BB2}"/>
    <cellStyle name="Normal 2 5 3 3 8 2" xfId="17279" xr:uid="{764DED76-B7F8-4062-9FCB-E9395AA4FBDE}"/>
    <cellStyle name="Normal 2 5 3 3 9" xfId="9732" xr:uid="{DDC34514-64B4-4F84-98A4-2EFE22B6C6E5}"/>
    <cellStyle name="Normal 2 5 3 3 9 2" xfId="20112" xr:uid="{F025BD27-34F3-48F0-B228-4A8C03A77A11}"/>
    <cellStyle name="Normal 2 5 3 4" xfId="798" xr:uid="{00000000-0005-0000-0000-0000CA040000}"/>
    <cellStyle name="Normal 2 5 3 4 2" xfId="3229" xr:uid="{00000000-0005-0000-0000-00008F040000}"/>
    <cellStyle name="Normal 2 5 3 4 2 2" xfId="6287" xr:uid="{939D3226-FF87-4B90-8B78-7DCCABB05372}"/>
    <cellStyle name="Normal 2 5 3 4 2 2 2" xfId="28352" xr:uid="{BDDB8FB3-B852-4AC3-909E-8381C8EE5F07}"/>
    <cellStyle name="Normal 2 5 3 4 2 2 3" xfId="15856" xr:uid="{67F8E193-0006-4149-A486-5372E80E5353}"/>
    <cellStyle name="Normal 2 5 3 4 2 3" xfId="8309" xr:uid="{97661A0C-02BE-4843-B20A-0599541327DA}"/>
    <cellStyle name="Normal 2 5 3 4 2 3 2" xfId="18689" xr:uid="{E3B21853-34F4-4D63-B8A5-6F26848BF5E6}"/>
    <cellStyle name="Normal 2 5 3 4 2 4" xfId="11142" xr:uid="{20CEBD95-A24D-4833-AA7C-61ABA764AF01}"/>
    <cellStyle name="Normal 2 5 3 4 2 4 2" xfId="21522" xr:uid="{EE6BB99F-8026-4268-A515-EB4C8CF86425}"/>
    <cellStyle name="Normal 2 5 3 4 2 5" xfId="22749" xr:uid="{21AC6561-6D20-4301-9BD5-28C92FA245FB}"/>
    <cellStyle name="Normal 2 5 3 4 2 6" xfId="13772" xr:uid="{09592D99-3FF8-4948-8C83-7C4357ADCF7D}"/>
    <cellStyle name="Normal 2 5 3 4 3" xfId="4308" xr:uid="{8785D825-AD3B-422C-B285-0ED6DFADF3AA}"/>
    <cellStyle name="Normal 2 5 3 4 3 2" xfId="9080" xr:uid="{1AEF477D-B7CC-4B72-839F-C3FEFE9A4BAD}"/>
    <cellStyle name="Normal 2 5 3 4 3 2 2" xfId="29123" xr:uid="{7D56A3C7-B510-4AF6-A7C9-2AFE343805E0}"/>
    <cellStyle name="Normal 2 5 3 4 3 2 3" xfId="19460" xr:uid="{68CC6781-067F-410D-9D7C-53706A48857F}"/>
    <cellStyle name="Normal 2 5 3 4 3 3" xfId="11913" xr:uid="{48D8519C-8B33-4196-A3C8-2457043A9426}"/>
    <cellStyle name="Normal 2 5 3 4 3 3 2" xfId="22293" xr:uid="{BEFA8E93-EC49-4FFB-B041-79172E4D6AF5}"/>
    <cellStyle name="Normal 2 5 3 4 3 4" xfId="23299" xr:uid="{36DA8047-9FFD-408A-BD6B-41D321FDAFDA}"/>
    <cellStyle name="Normal 2 5 3 4 3 5" xfId="16627" xr:uid="{2B3C2E63-D44C-493B-B335-CDDA83344D56}"/>
    <cellStyle name="Normal 2 5 3 4 4" xfId="5150" xr:uid="{1EBB81B8-9642-443C-94EC-CAA1770A8AEE}"/>
    <cellStyle name="Normal 2 5 3 4 4 2" xfId="27533" xr:uid="{DCB1CF7B-C50A-41FA-BA0E-FF1F7397F6F1}"/>
    <cellStyle name="Normal 2 5 3 4 4 3" xfId="14447" xr:uid="{6BD61CC2-EDD3-4400-959C-EFD03CC473F5}"/>
    <cellStyle name="Normal 2 5 3 4 5" xfId="6900" xr:uid="{119BD438-A9F8-4395-8923-C1F3953BFF58}"/>
    <cellStyle name="Normal 2 5 3 4 5 2" xfId="17280" xr:uid="{17D9B5A9-2EA1-48FA-8482-A29367EFE490}"/>
    <cellStyle name="Normal 2 5 3 4 6" xfId="9733" xr:uid="{A2428498-4586-460F-8F4A-BCF95294D36C}"/>
    <cellStyle name="Normal 2 5 3 4 6 2" xfId="20113" xr:uid="{3B2726D7-2DEB-4F18-9DB3-4E9F9D6183D9}"/>
    <cellStyle name="Normal 2 5 3 4 7" xfId="22890" xr:uid="{75F175D2-DA8D-44A4-B513-2FF835520016}"/>
    <cellStyle name="Normal 2 5 3 4 8" xfId="13182" xr:uid="{9C962EB9-99D8-44F6-AF18-7961AAE03E43}"/>
    <cellStyle name="Normal 2 5 3 5" xfId="3230" xr:uid="{00000000-0005-0000-0000-000090040000}"/>
    <cellStyle name="Normal 2 5 3 5 2" xfId="4485" xr:uid="{0BEB3A3D-C3D5-4EF2-8C83-3DFDED1B22B5}"/>
    <cellStyle name="Normal 2 5 3 5 2 2" xfId="9257" xr:uid="{2334310F-F348-438D-9405-FA364CD2B800}"/>
    <cellStyle name="Normal 2 5 3 5 2 2 2" xfId="29244" xr:uid="{6449A4A3-0FAB-4007-B0A2-B93EB0EB0140}"/>
    <cellStyle name="Normal 2 5 3 5 2 2 3" xfId="19637" xr:uid="{81B52144-2BFB-48B6-8A11-7CE4262E25DB}"/>
    <cellStyle name="Normal 2 5 3 5 2 3" xfId="12090" xr:uid="{A11F0EBF-9EB0-432B-A975-C574975B3A88}"/>
    <cellStyle name="Normal 2 5 3 5 2 3 2" xfId="22470" xr:uid="{791D0D36-F9CD-407E-8DCB-DB6164200372}"/>
    <cellStyle name="Normal 2 5 3 5 2 4" xfId="25075" xr:uid="{4A45569A-ABAA-4AA9-86E4-7D83925BB77D}"/>
    <cellStyle name="Normal 2 5 3 5 2 5" xfId="16804" xr:uid="{159A6CA8-3B65-4566-BDE1-8560AA86B86A}"/>
    <cellStyle name="Normal 2 5 3 5 3" xfId="6288" xr:uid="{1E0D802E-7B4A-4613-998F-F3E8DC8B81D2}"/>
    <cellStyle name="Normal 2 5 3 5 3 2" xfId="26826" xr:uid="{2E287158-7645-4617-8F5E-3637269961B0}"/>
    <cellStyle name="Normal 2 5 3 5 3 3" xfId="15857" xr:uid="{97635189-8BE7-436A-9583-42A16340DD0C}"/>
    <cellStyle name="Normal 2 5 3 5 4" xfId="8310" xr:uid="{A6997152-AC19-4A7E-A648-37891E593E8D}"/>
    <cellStyle name="Normal 2 5 3 5 4 2" xfId="18690" xr:uid="{30137378-1DE8-4737-B755-36460CF52729}"/>
    <cellStyle name="Normal 2 5 3 5 5" xfId="11143" xr:uid="{5A8FDB6A-5572-465A-8380-F41460F1A1DD}"/>
    <cellStyle name="Normal 2 5 3 5 5 2" xfId="21523" xr:uid="{70535393-DBC4-4BFC-9C91-EB6899198642}"/>
    <cellStyle name="Normal 2 5 3 5 6" xfId="23840" xr:uid="{49743946-3652-472F-9C52-EEEE5544C403}"/>
    <cellStyle name="Normal 2 5 3 5 7" xfId="13773" xr:uid="{D2F7F6C9-BFCC-4D3B-8892-9645E9B61F3C}"/>
    <cellStyle name="Normal 2 5 3 6" xfId="2910" xr:uid="{00000000-0005-0000-0000-000091040000}"/>
    <cellStyle name="Normal 2 5 3 6 2" xfId="6096" xr:uid="{B73878D2-5259-4990-81CF-080BA4EF1E5D}"/>
    <cellStyle name="Normal 2 5 3 6 2 2" xfId="28699" xr:uid="{EEF64A54-E212-4C60-BD41-D668E418A9DB}"/>
    <cellStyle name="Normal 2 5 3 6 2 3" xfId="15574" xr:uid="{0CB61A38-7EF3-43D6-948B-ECC541C781F9}"/>
    <cellStyle name="Normal 2 5 3 6 3" xfId="8027" xr:uid="{CE48BB44-792E-4F21-902E-4BB97AEF7655}"/>
    <cellStyle name="Normal 2 5 3 6 3 2" xfId="18407" xr:uid="{B62B2F41-6AB8-4DD0-AA31-E28A19E9F9D8}"/>
    <cellStyle name="Normal 2 5 3 6 4" xfId="10860" xr:uid="{C24DB934-6084-4D07-9EF6-4CE5B68AFF5C}"/>
    <cellStyle name="Normal 2 5 3 6 4 2" xfId="21240" xr:uid="{D38D8EEE-5F99-45F1-B30F-54336C143397}"/>
    <cellStyle name="Normal 2 5 3 6 5" xfId="25236" xr:uid="{A43D021D-1A55-47BA-A9F1-5348C5A3DDE9}"/>
    <cellStyle name="Normal 2 5 3 6 6" xfId="13425" xr:uid="{C1A7CE82-9259-47E3-BDAE-73A09C85EBF4}"/>
    <cellStyle name="Normal 2 5 3 7" xfId="2469" xr:uid="{00000000-0005-0000-0000-000092040000}"/>
    <cellStyle name="Normal 2 5 3 7 2" xfId="5759" xr:uid="{B168AF0A-31FE-458F-BE87-E8C90E776266}"/>
    <cellStyle name="Normal 2 5 3 7 2 2" xfId="28482" xr:uid="{F70FBECB-9D83-407D-84C4-17ADF63D7726}"/>
    <cellStyle name="Normal 2 5 3 7 2 3" xfId="15141" xr:uid="{6FE660AB-0937-442F-801C-F3C087699BEE}"/>
    <cellStyle name="Normal 2 5 3 7 3" xfId="7594" xr:uid="{58A42B35-60C8-41F2-AB70-65F4EF71C1DB}"/>
    <cellStyle name="Normal 2 5 3 7 3 2" xfId="17974" xr:uid="{DE52DCE9-40C2-452D-8456-5FF6AE9695A2}"/>
    <cellStyle name="Normal 2 5 3 7 4" xfId="10427" xr:uid="{910D1454-1412-4868-8BB6-9C605C88F5FF}"/>
    <cellStyle name="Normal 2 5 3 7 4 2" xfId="20807" xr:uid="{432812E6-7CDF-4C1E-BE4E-1CA4F7330669}"/>
    <cellStyle name="Normal 2 5 3 7 5" xfId="24121" xr:uid="{5C2766B1-ADA5-410F-A742-1CD7F4FC1B84}"/>
    <cellStyle name="Normal 2 5 3 7 6" xfId="12857" xr:uid="{7BA044FC-A76D-402C-8E1A-800974FD98C4}"/>
    <cellStyle name="Normal 2 5 3 8" xfId="2223" xr:uid="{00000000-0005-0000-0000-000081040000}"/>
    <cellStyle name="Normal 2 5 3 8 2" xfId="7350" xr:uid="{D2E4E38C-8D19-4275-8CE0-B7119B823696}"/>
    <cellStyle name="Normal 2 5 3 8 2 2" xfId="17730" xr:uid="{70C14F63-2795-48D7-A7DB-4101B9D794A7}"/>
    <cellStyle name="Normal 2 5 3 8 3" xfId="10183" xr:uid="{2F070E58-C7D0-4A47-8D76-D4BA544C705D}"/>
    <cellStyle name="Normal 2 5 3 8 3 2" xfId="20563" xr:uid="{AD63F703-5A02-4C99-8AFF-7D536F35CDF4}"/>
    <cellStyle name="Normal 2 5 3 8 4" xfId="24188" xr:uid="{0FB55210-A2F4-4E4D-A13B-45A04BF0A794}"/>
    <cellStyle name="Normal 2 5 3 8 5" xfId="14897" xr:uid="{C54113B0-249C-46BC-B11D-F443BD6799E6}"/>
    <cellStyle name="Normal 2 5 3 9" xfId="3945" xr:uid="{C0CC3FD7-CAC4-47BD-B3E9-E4DC609FB2A0}"/>
    <cellStyle name="Normal 2 5 3 9 2" xfId="8777" xr:uid="{0FA45915-D319-4183-BC2E-0054D365287E}"/>
    <cellStyle name="Normal 2 5 3 9 2 2" xfId="19157" xr:uid="{40D9AE69-1328-49C7-B694-85C243E1431D}"/>
    <cellStyle name="Normal 2 5 3 9 3" xfId="11610" xr:uid="{92587BA5-D326-4636-B8B0-18FE1AF758F5}"/>
    <cellStyle name="Normal 2 5 3 9 3 2" xfId="21990" xr:uid="{28E55DE2-C0C0-4102-854E-8884C587AD00}"/>
    <cellStyle name="Normal 2 5 3 9 4" xfId="16324" xr:uid="{93415755-5E1E-453E-9415-6BDBF66ECB00}"/>
    <cellStyle name="Normal 2 5 4" xfId="799" xr:uid="{00000000-0005-0000-0000-0000CB040000}"/>
    <cellStyle name="Normal 2 5 4 10" xfId="6901" xr:uid="{CB047E49-D53E-46AE-A873-27ABC9EECBD9}"/>
    <cellStyle name="Normal 2 5 4 10 2" xfId="17281" xr:uid="{B519EA17-B023-4DF0-876F-5671CF66B8AC}"/>
    <cellStyle name="Normal 2 5 4 11" xfId="9734" xr:uid="{9BB6EF12-CDE5-4744-8831-F0761B12D963}"/>
    <cellStyle name="Normal 2 5 4 11 2" xfId="20114" xr:uid="{170C48B2-6AEB-488F-BA8F-E698B6827046}"/>
    <cellStyle name="Normal 2 5 4 12" xfId="24915" xr:uid="{5B9F2A8E-0104-4D27-A837-7C63A45FF2A2}"/>
    <cellStyle name="Normal 2 5 4 13" xfId="12438" xr:uid="{F32A1A22-7BBF-4368-843F-7792A7197D73}"/>
    <cellStyle name="Normal 2 5 4 2" xfId="800" xr:uid="{00000000-0005-0000-0000-0000CC040000}"/>
    <cellStyle name="Normal 2 5 4 2 10" xfId="9735" xr:uid="{EB95C9A1-1894-4AD2-A17A-AC8E7ADD68F2}"/>
    <cellStyle name="Normal 2 5 4 2 10 2" xfId="20115" xr:uid="{2A98D9B5-85DE-413A-BB07-64EB77C01AF5}"/>
    <cellStyle name="Normal 2 5 4 2 11" xfId="23464" xr:uid="{27BC0A7A-B2F6-4886-A2DF-E73BCA1ECB62}"/>
    <cellStyle name="Normal 2 5 4 2 12" xfId="12570" xr:uid="{1CBDEFBE-2FCD-4FCB-A936-03F1F88C37C1}"/>
    <cellStyle name="Normal 2 5 4 2 2" xfId="801" xr:uid="{00000000-0005-0000-0000-0000CD040000}"/>
    <cellStyle name="Normal 2 5 4 2 2 2" xfId="3232" xr:uid="{00000000-0005-0000-0000-000096040000}"/>
    <cellStyle name="Normal 2 5 4 2 2 2 2" xfId="6290" xr:uid="{8892750F-7025-4C9C-96FB-CD8CFED5DCC5}"/>
    <cellStyle name="Normal 2 5 4 2 2 2 2 2" xfId="25963" xr:uid="{94FE1B15-B6FD-4918-B240-16B296DF0B2E}"/>
    <cellStyle name="Normal 2 5 4 2 2 2 2 3" xfId="26645" xr:uid="{7860B85E-A5C5-4E53-A052-92B8E69EEA39}"/>
    <cellStyle name="Normal 2 5 4 2 2 2 2 4" xfId="15859" xr:uid="{4E977405-66D9-42F9-A3FE-75344B532578}"/>
    <cellStyle name="Normal 2 5 4 2 2 2 3" xfId="8312" xr:uid="{FF599439-A5F8-4927-9DEE-E1B4DD50819A}"/>
    <cellStyle name="Normal 2 5 4 2 2 2 3 2" xfId="28888" xr:uid="{AA552203-6951-4942-B5F2-AC43969F3824}"/>
    <cellStyle name="Normal 2 5 4 2 2 2 3 3" xfId="18692" xr:uid="{06BB6B0A-50C3-4A17-B81D-AF2B71346F71}"/>
    <cellStyle name="Normal 2 5 4 2 2 2 4" xfId="11145" xr:uid="{65CD692F-6D05-4FC2-A4EB-56577F60FDE2}"/>
    <cellStyle name="Normal 2 5 4 2 2 2 4 2" xfId="21525" xr:uid="{6C0FFF33-281F-48A1-BC00-C6A7D8863B2C}"/>
    <cellStyle name="Normal 2 5 4 2 2 2 5" xfId="24946" xr:uid="{F48912EC-9A15-480E-92DD-56E3E099D83C}"/>
    <cellStyle name="Normal 2 5 4 2 2 2 6" xfId="13775" xr:uid="{3D655155-08D8-4600-B855-F8E49E61D9CD}"/>
    <cellStyle name="Normal 2 5 4 2 2 3" xfId="4311" xr:uid="{7FBF59B4-F836-44E7-BC8A-67A9782E935E}"/>
    <cellStyle name="Normal 2 5 4 2 2 3 2" xfId="9083" xr:uid="{6B304CD8-61FF-4486-AB86-0AA2692CB6CA}"/>
    <cellStyle name="Normal 2 5 4 2 2 3 2 2" xfId="29126" xr:uid="{8ADA81D0-515D-4FB2-B6C9-B393393B47A9}"/>
    <cellStyle name="Normal 2 5 4 2 2 3 2 3" xfId="19463" xr:uid="{B7804AE3-567D-4EC7-B458-518B57E6F949}"/>
    <cellStyle name="Normal 2 5 4 2 2 3 3" xfId="11916" xr:uid="{3CB8E62F-7E18-47BB-ACB0-0813D775BCC8}"/>
    <cellStyle name="Normal 2 5 4 2 2 3 3 2" xfId="22296" xr:uid="{54CFFEC8-9A5F-41D0-B3D3-81D04AAFAC3A}"/>
    <cellStyle name="Normal 2 5 4 2 2 3 4" xfId="23386" xr:uid="{DDC27A66-FC4B-4B00-AD6B-5CC898FB1855}"/>
    <cellStyle name="Normal 2 5 4 2 2 3 5" xfId="16630" xr:uid="{5CF0219C-D170-41C4-B12D-DE085AAAB22B}"/>
    <cellStyle name="Normal 2 5 4 2 2 4" xfId="5153" xr:uid="{0778C214-8051-49D9-A6EC-36AB2F8093BD}"/>
    <cellStyle name="Normal 2 5 4 2 2 4 2" xfId="28585" xr:uid="{7F0573E1-36D3-46C8-A8FD-9C4773A8E12C}"/>
    <cellStyle name="Normal 2 5 4 2 2 4 3" xfId="14450" xr:uid="{0CCCFEA0-645C-4913-A729-F698F8D2CE21}"/>
    <cellStyle name="Normal 2 5 4 2 2 5" xfId="6903" xr:uid="{48F2EDB2-782A-4B9C-BBD5-2644FB43DB10}"/>
    <cellStyle name="Normal 2 5 4 2 2 5 2" xfId="17283" xr:uid="{40A490A8-A648-4202-820A-452251C7EA31}"/>
    <cellStyle name="Normal 2 5 4 2 2 6" xfId="9736" xr:uid="{62E04ED5-DBA4-49DE-BE42-8EC1B0449D0A}"/>
    <cellStyle name="Normal 2 5 4 2 2 6 2" xfId="20116" xr:uid="{3CC93754-9412-4E1B-BF1C-75BB4310CF7D}"/>
    <cellStyle name="Normal 2 5 4 2 2 7" xfId="25553" xr:uid="{379DBCBE-3014-4986-A692-82ABB0DF1F03}"/>
    <cellStyle name="Normal 2 5 4 2 2 8" xfId="13186" xr:uid="{F21C79F2-99B4-471A-8405-E298CB8D5B4B}"/>
    <cellStyle name="Normal 2 5 4 2 3" xfId="3233" xr:uid="{00000000-0005-0000-0000-000097040000}"/>
    <cellStyle name="Normal 2 5 4 2 3 2" xfId="4486" xr:uid="{5DC40255-4AB9-41D9-AA22-7F46584C7977}"/>
    <cellStyle name="Normal 2 5 4 2 3 2 2" xfId="9258" xr:uid="{A6CD52E1-8F01-4B11-8E41-3640A9E23CA8}"/>
    <cellStyle name="Normal 2 5 4 2 3 2 2 2" xfId="29245" xr:uid="{E5527572-4523-48F2-8335-40563C2D2BD9}"/>
    <cellStyle name="Normal 2 5 4 2 3 2 2 3" xfId="19638" xr:uid="{3D618317-D045-49C1-B479-ECBF6F101EA3}"/>
    <cellStyle name="Normal 2 5 4 2 3 2 3" xfId="12091" xr:uid="{8623B10A-97D4-44F2-AB73-D17D6B7CA6D2}"/>
    <cellStyle name="Normal 2 5 4 2 3 2 3 2" xfId="22471" xr:uid="{E2BD33F1-B295-44CF-AC3B-B63D13292E28}"/>
    <cellStyle name="Normal 2 5 4 2 3 2 4" xfId="23220" xr:uid="{DEC4DE71-6A92-4A94-9895-3CE20C6033CC}"/>
    <cellStyle name="Normal 2 5 4 2 3 2 5" xfId="16805" xr:uid="{03831A9E-3093-4AD7-B572-9DA03DEBA0A9}"/>
    <cellStyle name="Normal 2 5 4 2 3 3" xfId="6291" xr:uid="{E6D74EAA-6FE7-442E-A52E-B57B18C5E209}"/>
    <cellStyle name="Normal 2 5 4 2 3 3 2" xfId="27322" xr:uid="{CF77D49A-D9CD-44D2-AA9F-B29A6E780FC6}"/>
    <cellStyle name="Normal 2 5 4 2 3 3 3" xfId="15860" xr:uid="{ABFFC3E6-8148-47F1-8C67-E614D71AE630}"/>
    <cellStyle name="Normal 2 5 4 2 3 4" xfId="8313" xr:uid="{29BCBE05-055A-4AA4-A916-C30589B88393}"/>
    <cellStyle name="Normal 2 5 4 2 3 4 2" xfId="18693" xr:uid="{3D1BD514-A17F-42EF-9782-850874232843}"/>
    <cellStyle name="Normal 2 5 4 2 3 5" xfId="11146" xr:uid="{E430120C-1198-478F-9570-5613C973472C}"/>
    <cellStyle name="Normal 2 5 4 2 3 5 2" xfId="21526" xr:uid="{EE98C3E7-679E-436B-84BB-40510BAA4D7E}"/>
    <cellStyle name="Normal 2 5 4 2 3 6" xfId="23012" xr:uid="{B630333F-32C6-44E8-B1BA-4EB5CB71210F}"/>
    <cellStyle name="Normal 2 5 4 2 3 7" xfId="13776" xr:uid="{CABF6DF4-D203-40E7-8580-375F9E0B5520}"/>
    <cellStyle name="Normal 2 5 4 2 4" xfId="3231" xr:uid="{00000000-0005-0000-0000-000098040000}"/>
    <cellStyle name="Normal 2 5 4 2 4 2" xfId="6289" xr:uid="{DB80DA47-D9AB-4FA4-8155-F6D6F7D36B71}"/>
    <cellStyle name="Normal 2 5 4 2 4 2 2" xfId="26740" xr:uid="{9107CABB-44EF-46AF-A11E-13BEE7C4AC89}"/>
    <cellStyle name="Normal 2 5 4 2 4 2 3" xfId="15858" xr:uid="{82395B0F-9FBC-4A63-BA5B-789770D2B473}"/>
    <cellStyle name="Normal 2 5 4 2 4 3" xfId="8311" xr:uid="{F16C64E1-BB72-42DE-86F4-36E661E71648}"/>
    <cellStyle name="Normal 2 5 4 2 4 3 2" xfId="18691" xr:uid="{F772F717-D7F6-4290-A6E4-0AF6BC7B9D9A}"/>
    <cellStyle name="Normal 2 5 4 2 4 4" xfId="11144" xr:uid="{4A04CFD3-6C2A-4A0B-B0CB-853EE8160755}"/>
    <cellStyle name="Normal 2 5 4 2 4 4 2" xfId="21524" xr:uid="{170C47F2-7A01-4395-9C80-6B5D4B0F0975}"/>
    <cellStyle name="Normal 2 5 4 2 4 5" xfId="22896" xr:uid="{1848D2BC-0BF3-48A3-B42C-9E19ACF9A27C}"/>
    <cellStyle name="Normal 2 5 4 2 4 6" xfId="13774" xr:uid="{DF0108D8-7A87-4479-8691-E338607AEFDA}"/>
    <cellStyle name="Normal 2 5 4 2 5" xfId="2615" xr:uid="{00000000-0005-0000-0000-000099040000}"/>
    <cellStyle name="Normal 2 5 4 2 5 2" xfId="5877" xr:uid="{C6ED515C-823D-465B-8FA8-CE37855AFDFD}"/>
    <cellStyle name="Normal 2 5 4 2 5 2 2" xfId="27070" xr:uid="{788B9FD6-1B42-42DE-B104-07F1F18FCFA8}"/>
    <cellStyle name="Normal 2 5 4 2 5 2 3" xfId="15287" xr:uid="{D877FED5-C8D1-4A35-B433-3E952F9E622C}"/>
    <cellStyle name="Normal 2 5 4 2 5 3" xfId="7740" xr:uid="{D7217A46-636B-4E62-8C1D-44E495DC81DF}"/>
    <cellStyle name="Normal 2 5 4 2 5 3 2" xfId="18120" xr:uid="{137CCD0F-8E52-4BBD-A882-F23F6AA0A4A2}"/>
    <cellStyle name="Normal 2 5 4 2 5 4" xfId="10573" xr:uid="{AC736895-F3E6-437E-899E-AD19F45FFECD}"/>
    <cellStyle name="Normal 2 5 4 2 5 4 2" xfId="20953" xr:uid="{C2AA678F-17E9-4DB7-9978-72037C745C82}"/>
    <cellStyle name="Normal 2 5 4 2 5 5" xfId="25064" xr:uid="{DED9F27F-1D36-4A74-9781-40DFB816567F}"/>
    <cellStyle name="Normal 2 5 4 2 5 6" xfId="13003" xr:uid="{76BA3568-8444-479A-ACBE-F14C4BAD7BE8}"/>
    <cellStyle name="Normal 2 5 4 2 6" xfId="2336" xr:uid="{00000000-0005-0000-0000-000094040000}"/>
    <cellStyle name="Normal 2 5 4 2 6 2" xfId="7463" xr:uid="{25409F02-F46E-4D75-88A6-DDC0D0A166E8}"/>
    <cellStyle name="Normal 2 5 4 2 6 2 2" xfId="17843" xr:uid="{0643C825-0F1C-4F25-8705-92A30E6D91AB}"/>
    <cellStyle name="Normal 2 5 4 2 6 3" xfId="10296" xr:uid="{CD562E2F-C260-4F18-BEB9-19724D5EF427}"/>
    <cellStyle name="Normal 2 5 4 2 6 3 2" xfId="20676" xr:uid="{14277278-988F-4838-B827-6AAFBE72922E}"/>
    <cellStyle name="Normal 2 5 4 2 6 4" xfId="23529" xr:uid="{62257298-F20E-40FE-A285-25EB21138115}"/>
    <cellStyle name="Normal 2 5 4 2 6 5" xfId="15010" xr:uid="{39738CDA-B811-40FE-BB3C-B0CCEF5195E5}"/>
    <cellStyle name="Normal 2 5 4 2 7" xfId="3851" xr:uid="{162D58BF-87B5-4024-9A43-A5B2C04A0161}"/>
    <cellStyle name="Normal 2 5 4 2 7 2" xfId="8684" xr:uid="{65B605F4-4609-4305-8D28-2EE553D95677}"/>
    <cellStyle name="Normal 2 5 4 2 7 2 2" xfId="19064" xr:uid="{A5D90364-D8A4-4F97-B71B-2126BE45F25C}"/>
    <cellStyle name="Normal 2 5 4 2 7 3" xfId="11517" xr:uid="{700EFDCE-B801-4804-99CD-8A45C4D03B2C}"/>
    <cellStyle name="Normal 2 5 4 2 7 3 2" xfId="21897" xr:uid="{3D215DEC-F09D-4E9E-8183-935E0541AAAE}"/>
    <cellStyle name="Normal 2 5 4 2 7 4" xfId="16231" xr:uid="{3762B984-E117-4881-8D1B-7C3DE39B9EDD}"/>
    <cellStyle name="Normal 2 5 4 2 8" xfId="5152" xr:uid="{341430D9-980A-4F5D-B039-7FC0AD728E13}"/>
    <cellStyle name="Normal 2 5 4 2 8 2" xfId="14449" xr:uid="{785D2A81-823E-486F-BA6E-029A4B9F26F2}"/>
    <cellStyle name="Normal 2 5 4 2 9" xfId="6902" xr:uid="{7DBA4338-0581-447F-8ED7-CC1DDC537A18}"/>
    <cellStyle name="Normal 2 5 4 2 9 2" xfId="17282" xr:uid="{C4C678DC-DD02-4458-A5EA-3D98E50F3F9A}"/>
    <cellStyle name="Normal 2 5 4 3" xfId="802" xr:uid="{00000000-0005-0000-0000-0000CE040000}"/>
    <cellStyle name="Normal 2 5 4 3 2" xfId="3234" xr:uid="{00000000-0005-0000-0000-00009B040000}"/>
    <cellStyle name="Normal 2 5 4 3 2 2" xfId="6292" xr:uid="{50B50866-DA33-4B3F-8008-086AF650AE48}"/>
    <cellStyle name="Normal 2 5 4 3 2 2 2" xfId="25756" xr:uid="{1C0872C6-FFD3-4987-A6E5-5ED601C8D81E}"/>
    <cellStyle name="Normal 2 5 4 3 2 2 3" xfId="26335" xr:uid="{4B84C1BB-C313-4CFC-9FA0-D99D406DB19D}"/>
    <cellStyle name="Normal 2 5 4 3 2 2 4" xfId="15861" xr:uid="{DDB198C1-AB0F-41D9-B1B6-8437B7591C65}"/>
    <cellStyle name="Normal 2 5 4 3 2 3" xfId="8314" xr:uid="{1E8B7BDA-BCFF-4187-8D93-94A7A0F3C02E}"/>
    <cellStyle name="Normal 2 5 4 3 2 3 2" xfId="28889" xr:uid="{633CD293-4B43-4169-A162-738BB7F75997}"/>
    <cellStyle name="Normal 2 5 4 3 2 3 3" xfId="18694" xr:uid="{D0EA3727-7953-4F37-975F-2E8BDC4A612A}"/>
    <cellStyle name="Normal 2 5 4 3 2 4" xfId="11147" xr:uid="{6CD7079C-C4CF-491D-8DF4-9F094A829A7A}"/>
    <cellStyle name="Normal 2 5 4 3 2 4 2" xfId="21527" xr:uid="{AD540BEF-2E78-4785-A94F-B2AEF5F157C4}"/>
    <cellStyle name="Normal 2 5 4 3 2 5" xfId="24498" xr:uid="{CDB605C4-6B54-4A38-AAF7-EF67EA92A5A8}"/>
    <cellStyle name="Normal 2 5 4 3 2 6" xfId="13777" xr:uid="{659849B3-E706-44C8-A5BB-7B76C0F6DE21}"/>
    <cellStyle name="Normal 2 5 4 3 3" xfId="2745" xr:uid="{00000000-0005-0000-0000-00009C040000}"/>
    <cellStyle name="Normal 2 5 4 3 3 2" xfId="5963" xr:uid="{479FE92E-C60D-4791-AA5D-06281A84CF93}"/>
    <cellStyle name="Normal 2 5 4 3 3 2 2" xfId="27015" xr:uid="{007A9210-C9B0-4830-B436-4DEEA162BB27}"/>
    <cellStyle name="Normal 2 5 4 3 3 2 3" xfId="15416" xr:uid="{58905F66-01AB-4E82-90BC-B3BA69878392}"/>
    <cellStyle name="Normal 2 5 4 3 3 3" xfId="7869" xr:uid="{E680DD54-98F0-451A-8320-193E0CA21586}"/>
    <cellStyle name="Normal 2 5 4 3 3 3 2" xfId="18249" xr:uid="{7B1E9CA3-28C2-4984-95A2-EA840AEA72D8}"/>
    <cellStyle name="Normal 2 5 4 3 3 4" xfId="10702" xr:uid="{772511E3-642B-4AE0-A070-393A8F866D2F}"/>
    <cellStyle name="Normal 2 5 4 3 3 4 2" xfId="21082" xr:uid="{9524AED9-478F-4837-BFD2-BB4C654ADB2C}"/>
    <cellStyle name="Normal 2 5 4 3 3 5" xfId="25124" xr:uid="{056D29C0-6E4A-449F-82BA-019D4A853108}"/>
    <cellStyle name="Normal 2 5 4 3 3 6" xfId="13185" xr:uid="{99A645E2-323D-45E7-B252-D6C9B1CE15A1}"/>
    <cellStyle name="Normal 2 5 4 3 4" xfId="4170" xr:uid="{C18E6F66-FC48-49F9-94ED-CD9928116EBF}"/>
    <cellStyle name="Normal 2 5 4 3 4 2" xfId="8942" xr:uid="{3179B175-76D2-4BCE-AC32-159A0E477C5D}"/>
    <cellStyle name="Normal 2 5 4 3 4 2 2" xfId="29035" xr:uid="{17BA5E51-32A3-4C19-BB28-A18B680D8648}"/>
    <cellStyle name="Normal 2 5 4 3 4 2 3" xfId="19322" xr:uid="{40E053A9-3D90-44F5-AC11-D6D8C5BEA08D}"/>
    <cellStyle name="Normal 2 5 4 3 4 3" xfId="11775" xr:uid="{B5616F0F-C1A1-4239-A9D4-0050D295F49E}"/>
    <cellStyle name="Normal 2 5 4 3 4 3 2" xfId="22155" xr:uid="{17C9D815-38BA-46F8-A4D9-8C27A342056E}"/>
    <cellStyle name="Normal 2 5 4 3 4 4" xfId="22776" xr:uid="{BE1605A0-33D5-4801-B0B1-0E1562485F13}"/>
    <cellStyle name="Normal 2 5 4 3 4 5" xfId="16489" xr:uid="{CC38903E-021A-4601-B2EE-565691E281E2}"/>
    <cellStyle name="Normal 2 5 4 3 5" xfId="5154" xr:uid="{C952C535-5D53-4DD0-ABCF-C3136F3BE241}"/>
    <cellStyle name="Normal 2 5 4 3 5 2" xfId="26063" xr:uid="{B4B54ED6-BB80-4607-99C0-3ADC5434626C}"/>
    <cellStyle name="Normal 2 5 4 3 5 3" xfId="14451" xr:uid="{F3560938-C0A9-4375-BD62-149F4CD9E68C}"/>
    <cellStyle name="Normal 2 5 4 3 6" xfId="6904" xr:uid="{999E3F87-A5E8-423B-BA0B-DBFB7ED339E7}"/>
    <cellStyle name="Normal 2 5 4 3 6 2" xfId="17284" xr:uid="{0D1258FF-8C1B-44EA-AC66-98F18429218A}"/>
    <cellStyle name="Normal 2 5 4 3 7" xfId="9737" xr:uid="{66E8417C-927D-43DC-B500-0F097AF38B13}"/>
    <cellStyle name="Normal 2 5 4 3 7 2" xfId="20117" xr:uid="{86413260-1DE6-41C4-B186-ADF7C2E1CD7B}"/>
    <cellStyle name="Normal 2 5 4 3 8" xfId="23505" xr:uid="{5D740C48-E90D-42E6-BCDE-0B4EA2C97E76}"/>
    <cellStyle name="Normal 2 5 4 3 9" xfId="12728" xr:uid="{4FA03352-1107-47C3-A077-A9C56727C82B}"/>
    <cellStyle name="Normal 2 5 4 4" xfId="803" xr:uid="{00000000-0005-0000-0000-0000CF040000}"/>
    <cellStyle name="Normal 2 5 4 4 2" xfId="4487" xr:uid="{D6978C43-CA09-4E04-9AE2-D0E1B87F7F35}"/>
    <cellStyle name="Normal 2 5 4 4 2 2" xfId="9259" xr:uid="{62B451D0-F95D-4505-85F8-E7252DA4D7AE}"/>
    <cellStyle name="Normal 2 5 4 4 2 2 2" xfId="29246" xr:uid="{DDF38908-85C6-44E3-94B7-62BF0D524807}"/>
    <cellStyle name="Normal 2 5 4 4 2 2 3" xfId="19639" xr:uid="{DFB0C713-B0F3-4C72-815E-F5A1BEB135E1}"/>
    <cellStyle name="Normal 2 5 4 4 2 3" xfId="12092" xr:uid="{832CE881-65AD-44F1-9428-BA88AA1B34FD}"/>
    <cellStyle name="Normal 2 5 4 4 2 3 2" xfId="22472" xr:uid="{B0F12F65-F66F-43F3-8DEC-28564B5E735F}"/>
    <cellStyle name="Normal 2 5 4 4 2 4" xfId="25257" xr:uid="{BA0120A3-6D5F-4DAF-A9FF-0F7F3816C122}"/>
    <cellStyle name="Normal 2 5 4 4 2 5" xfId="16806" xr:uid="{5C630BA1-81F8-474C-9DAE-3EEB55F3D215}"/>
    <cellStyle name="Normal 2 5 4 4 3" xfId="5155" xr:uid="{21F11453-0AEC-4C46-90D3-7FD45CBC21B2}"/>
    <cellStyle name="Normal 2 5 4 4 3 2" xfId="27383" xr:uid="{FC498850-FDAB-404A-9CB3-FC604ED9283B}"/>
    <cellStyle name="Normal 2 5 4 4 3 3" xfId="14452" xr:uid="{29479F74-D8CA-4820-9FD5-9DA190167237}"/>
    <cellStyle name="Normal 2 5 4 4 4" xfId="6905" xr:uid="{E97DD30D-E566-40B7-968C-42988E13AD67}"/>
    <cellStyle name="Normal 2 5 4 4 4 2" xfId="17285" xr:uid="{2F07B4BE-3BBD-4DD8-AFDB-7528BE40E92D}"/>
    <cellStyle name="Normal 2 5 4 4 5" xfId="9738" xr:uid="{E5FED9C7-A660-41B8-80AB-7D3A5B9CB8E1}"/>
    <cellStyle name="Normal 2 5 4 4 5 2" xfId="20118" xr:uid="{27CB0F03-6C83-46FE-84F0-3FDF60330C1F}"/>
    <cellStyle name="Normal 2 5 4 4 6" xfId="25315" xr:uid="{9D63DE6D-DEDE-48E2-B56F-918C29F19298}"/>
    <cellStyle name="Normal 2 5 4 4 7" xfId="13778" xr:uid="{F66F2F40-AACE-4F6A-A14D-072FE1923A67}"/>
    <cellStyle name="Normal 2 5 4 5" xfId="2911" xr:uid="{00000000-0005-0000-0000-00009E040000}"/>
    <cellStyle name="Normal 2 5 4 5 2" xfId="6097" xr:uid="{82F3BA4F-E207-4B9A-9910-359101949C60}"/>
    <cellStyle name="Normal 2 5 4 5 2 2" xfId="25717" xr:uid="{ED5540AF-927E-4978-A626-22773E44B889}"/>
    <cellStyle name="Normal 2 5 4 5 2 3" xfId="28152" xr:uid="{B947B300-9284-4F02-B8DE-8739518CABA9}"/>
    <cellStyle name="Normal 2 5 4 5 2 4" xfId="15575" xr:uid="{F83BDE56-1621-49B9-95C9-8E09BCA53E9A}"/>
    <cellStyle name="Normal 2 5 4 5 3" xfId="8028" xr:uid="{58964821-1480-4CFF-BC1E-DEE28ABAA3A4}"/>
    <cellStyle name="Normal 2 5 4 5 3 2" xfId="27574" xr:uid="{3FCD6158-F55C-4A99-AFE8-AC0AD8F1C5FC}"/>
    <cellStyle name="Normal 2 5 4 5 3 3" xfId="18408" xr:uid="{2B12AB97-715F-4CA4-8118-7E048D4818B9}"/>
    <cellStyle name="Normal 2 5 4 5 4" xfId="10861" xr:uid="{322344A4-6370-448D-9A19-9FFF0A0EBB87}"/>
    <cellStyle name="Normal 2 5 4 5 4 2" xfId="21241" xr:uid="{BD3D013F-FB52-4781-ACDA-6CB9E0DFDAC2}"/>
    <cellStyle name="Normal 2 5 4 5 5" xfId="25009" xr:uid="{DBB906A4-FF99-44A3-B072-54C59F3AC677}"/>
    <cellStyle name="Normal 2 5 4 5 6" xfId="13426" xr:uid="{89C3CDA7-AD13-48C2-A787-E7820AD12A83}"/>
    <cellStyle name="Normal 2 5 4 6" xfId="2452" xr:uid="{00000000-0005-0000-0000-00009F040000}"/>
    <cellStyle name="Normal 2 5 4 6 2" xfId="5744" xr:uid="{01AA28DA-82FD-467D-B845-688DE3C577C9}"/>
    <cellStyle name="Normal 2 5 4 6 2 2" xfId="26721" xr:uid="{1F1772C2-D89B-42CA-99EC-EE93D20588DC}"/>
    <cellStyle name="Normal 2 5 4 6 2 3" xfId="15124" xr:uid="{4A88CE08-1C4A-461C-B06A-DAB10521AF1D}"/>
    <cellStyle name="Normal 2 5 4 6 3" xfId="7577" xr:uid="{85BF8BDC-C508-491C-B3C6-0293DB61FF09}"/>
    <cellStyle name="Normal 2 5 4 6 3 2" xfId="17957" xr:uid="{5B1A1E34-F1F5-40B8-8182-566002DFEC83}"/>
    <cellStyle name="Normal 2 5 4 6 4" xfId="10410" xr:uid="{A231B469-232B-4AC3-9BA9-13557F9698A4}"/>
    <cellStyle name="Normal 2 5 4 6 4 2" xfId="20790" xr:uid="{581BFFB7-F2DC-42A1-9FD8-3017C7ACE419}"/>
    <cellStyle name="Normal 2 5 4 6 5" xfId="22959" xr:uid="{08418D1B-1606-4AFE-A702-B20050467076}"/>
    <cellStyle name="Normal 2 5 4 6 6" xfId="12840" xr:uid="{F02D17FD-1E6F-458B-A1C6-7D0836E4FA05}"/>
    <cellStyle name="Normal 2 5 4 7" xfId="2206" xr:uid="{00000000-0005-0000-0000-000093040000}"/>
    <cellStyle name="Normal 2 5 4 7 2" xfId="7333" xr:uid="{76FB4F97-C557-4187-A6A1-DD18FD9DC2BC}"/>
    <cellStyle name="Normal 2 5 4 7 2 2" xfId="17713" xr:uid="{5DBBF08A-9324-4334-B237-F04D6D5C5324}"/>
    <cellStyle name="Normal 2 5 4 7 3" xfId="10166" xr:uid="{6CA286A1-3D3E-4B88-A600-03E8AA933411}"/>
    <cellStyle name="Normal 2 5 4 7 3 2" xfId="20546" xr:uid="{FC2443B2-1DCD-4E48-80DF-F9D548EFC27B}"/>
    <cellStyle name="Normal 2 5 4 7 4" xfId="23566" xr:uid="{E0153EB8-F150-4EB2-9768-23A91346042C}"/>
    <cellStyle name="Normal 2 5 4 7 5" xfId="14880" xr:uid="{33E111B5-39AB-47F9-AD6C-B963E736D7C1}"/>
    <cellStyle name="Normal 2 5 4 8" xfId="3946" xr:uid="{FCE84AC3-A42E-44D6-ACFD-6746D094449F}"/>
    <cellStyle name="Normal 2 5 4 8 2" xfId="8778" xr:uid="{689D8527-76D0-44A6-A103-A5584523EA58}"/>
    <cellStyle name="Normal 2 5 4 8 2 2" xfId="19158" xr:uid="{865D3EDE-D9F8-4849-8638-DF9B7FE9C26B}"/>
    <cellStyle name="Normal 2 5 4 8 3" xfId="11611" xr:uid="{BECE0860-AF21-493B-A6D3-4385EFE92B85}"/>
    <cellStyle name="Normal 2 5 4 8 3 2" xfId="21991" xr:uid="{F5092BC2-FB1C-4116-99C2-328FF80CD80C}"/>
    <cellStyle name="Normal 2 5 4 8 4" xfId="16325" xr:uid="{FDE69E20-2578-4DAD-82A7-9D3AF28CFA02}"/>
    <cellStyle name="Normal 2 5 4 9" xfId="5151" xr:uid="{69E00AE9-3840-4742-BD70-C16F595F6463}"/>
    <cellStyle name="Normal 2 5 4 9 2" xfId="14448" xr:uid="{666B43F1-6AEA-475C-9BCA-812F21795D68}"/>
    <cellStyle name="Normal 2 5 5" xfId="804" xr:uid="{00000000-0005-0000-0000-0000D0040000}"/>
    <cellStyle name="Normal 2 5 5 10" xfId="9739" xr:uid="{25B12A57-E01A-4D69-B103-01944B1F5B60}"/>
    <cellStyle name="Normal 2 5 5 10 2" xfId="20119" xr:uid="{3D2F8A98-9310-40FF-A621-67EB1D26F989}"/>
    <cellStyle name="Normal 2 5 5 11" xfId="23691" xr:uid="{FFC1CC40-2164-4803-8DCB-63637F628ECC}"/>
    <cellStyle name="Normal 2 5 5 12" xfId="12571" xr:uid="{8D9806FB-F064-4F62-A65F-BCB332ACA626}"/>
    <cellStyle name="Normal 2 5 5 2" xfId="805" xr:uid="{00000000-0005-0000-0000-0000D1040000}"/>
    <cellStyle name="Normal 2 5 5 2 2" xfId="806" xr:uid="{00000000-0005-0000-0000-0000D2040000}"/>
    <cellStyle name="Normal 2 5 5 2 2 2" xfId="5158" xr:uid="{E4B2A9DC-582B-4F55-9A01-4E2F555AEC5F}"/>
    <cellStyle name="Normal 2 5 5 2 2 2 2" xfId="25676" xr:uid="{05F2C159-3DE3-4AE9-834D-4BEE22F5B177}"/>
    <cellStyle name="Normal 2 5 5 2 2 2 3" xfId="27076" xr:uid="{E0F32341-9C91-4C31-9C59-F218A4623226}"/>
    <cellStyle name="Normal 2 5 5 2 2 2 4" xfId="14455" xr:uid="{39357364-8AC4-4EE6-9889-F524869D438A}"/>
    <cellStyle name="Normal 2 5 5 2 2 3" xfId="6908" xr:uid="{0F15B9DC-FF63-4B34-BBEA-DB66AB1B5CA0}"/>
    <cellStyle name="Normal 2 5 5 2 2 3 2" xfId="27600" xr:uid="{BB063906-2095-4817-B9F7-5DC408AE9E4F}"/>
    <cellStyle name="Normal 2 5 5 2 2 3 3" xfId="28636" xr:uid="{2BA02F08-B258-425A-A010-B1546EEBA161}"/>
    <cellStyle name="Normal 2 5 5 2 2 3 4" xfId="17288" xr:uid="{5E8AC5CE-5089-4B39-9FAC-DFBDA6E02A98}"/>
    <cellStyle name="Normal 2 5 5 2 2 4" xfId="9741" xr:uid="{5A2F8EB4-5643-4570-9FE1-F0F031665C2A}"/>
    <cellStyle name="Normal 2 5 5 2 2 4 2" xfId="29399" xr:uid="{00692C25-6D45-4B77-A7AB-87FA4AF12D4B}"/>
    <cellStyle name="Normal 2 5 5 2 2 4 3" xfId="20121" xr:uid="{A704B41A-EB47-4AD2-BD7C-903D2864E934}"/>
    <cellStyle name="Normal 2 5 5 2 2 5" xfId="24775" xr:uid="{28DEBFA8-394C-4FF4-933C-F9077E12D851}"/>
    <cellStyle name="Normal 2 5 5 2 2 6" xfId="13779" xr:uid="{8BAC12EE-1A3B-44CF-A790-EFBF3FE73BC5}"/>
    <cellStyle name="Normal 2 5 5 2 3" xfId="2746" xr:uid="{00000000-0005-0000-0000-0000A3040000}"/>
    <cellStyle name="Normal 2 5 5 2 3 2" xfId="5964" xr:uid="{56366823-1D59-4259-945F-8F38B6326D03}"/>
    <cellStyle name="Normal 2 5 5 2 3 2 2" xfId="27950" xr:uid="{DA4AE47D-0BBD-4E15-BE53-1FB7D61FC10B}"/>
    <cellStyle name="Normal 2 5 5 2 3 2 3" xfId="15417" xr:uid="{7FEBD8A0-FE79-4BA7-A602-B1D99217517A}"/>
    <cellStyle name="Normal 2 5 5 2 3 3" xfId="7870" xr:uid="{2D3488C1-607B-4B74-A36B-4651CFF59756}"/>
    <cellStyle name="Normal 2 5 5 2 3 3 2" xfId="18250" xr:uid="{7D4E7861-73EC-46ED-95BA-5C4ADD31208D}"/>
    <cellStyle name="Normal 2 5 5 2 3 4" xfId="10703" xr:uid="{886ADC12-704C-4686-A78B-6A81205343BF}"/>
    <cellStyle name="Normal 2 5 5 2 3 4 2" xfId="21083" xr:uid="{55EFF2CD-C8E8-44C9-B4DD-BAD7B5E54D2C}"/>
    <cellStyle name="Normal 2 5 5 2 3 5" xfId="24918" xr:uid="{3AB73BA5-C584-4DFE-9B25-CF46E0D80100}"/>
    <cellStyle name="Normal 2 5 5 2 3 6" xfId="13187" xr:uid="{F9627F31-EA33-46EE-90D0-B661B3464917}"/>
    <cellStyle name="Normal 2 5 5 2 4" xfId="4171" xr:uid="{01146833-4B57-4ED5-BB9C-C716F4DA5178}"/>
    <cellStyle name="Normal 2 5 5 2 4 2" xfId="8943" xr:uid="{987E1115-D183-47A1-A5EF-D2BC195641EB}"/>
    <cellStyle name="Normal 2 5 5 2 4 2 2" xfId="29036" xr:uid="{253D3476-2FDD-4EF7-8CEB-E4E65439E1EB}"/>
    <cellStyle name="Normal 2 5 5 2 4 2 3" xfId="19323" xr:uid="{E6D2F63C-E15D-4754-81ED-31F6A6C18E83}"/>
    <cellStyle name="Normal 2 5 5 2 4 3" xfId="11776" xr:uid="{238DB489-BBA8-427C-B1ED-753DEA94FCC0}"/>
    <cellStyle name="Normal 2 5 5 2 4 3 2" xfId="22156" xr:uid="{86432B90-59F4-43FF-8900-0658A11B8AD1}"/>
    <cellStyle name="Normal 2 5 5 2 4 4" xfId="24332" xr:uid="{A134472F-4F0C-4B36-89AC-E882025ED22F}"/>
    <cellStyle name="Normal 2 5 5 2 4 5" xfId="16490" xr:uid="{BC840C62-7931-4908-B05E-8878F6D5BE02}"/>
    <cellStyle name="Normal 2 5 5 2 5" xfId="5157" xr:uid="{8D8DB419-A577-4C87-85B3-8E77FEA28754}"/>
    <cellStyle name="Normal 2 5 5 2 5 2" xfId="26221" xr:uid="{0B4E32D5-20C8-4ABE-9578-A416367360DB}"/>
    <cellStyle name="Normal 2 5 5 2 5 3" xfId="14454" xr:uid="{CB357D9E-C48B-4566-9649-283D305F8546}"/>
    <cellStyle name="Normal 2 5 5 2 6" xfId="6907" xr:uid="{FD52F4DB-C700-4971-8543-2462E176B89D}"/>
    <cellStyle name="Normal 2 5 5 2 6 2" xfId="17287" xr:uid="{CB4915F8-72F2-4AAF-BD9C-0336461E94C6}"/>
    <cellStyle name="Normal 2 5 5 2 7" xfId="9740" xr:uid="{87680FF5-81D1-4C2C-A4D7-75E52405DD48}"/>
    <cellStyle name="Normal 2 5 5 2 7 2" xfId="20120" xr:uid="{8ED05A9E-B87A-4474-B4E5-92C8203103D6}"/>
    <cellStyle name="Normal 2 5 5 2 8" xfId="23257" xr:uid="{6F526BDC-8D93-4CA2-BE0C-F2116A473742}"/>
    <cellStyle name="Normal 2 5 5 2 9" xfId="12729" xr:uid="{4393172E-B977-4BFD-9CBB-45548A785D2D}"/>
    <cellStyle name="Normal 2 5 5 3" xfId="807" xr:uid="{00000000-0005-0000-0000-0000D3040000}"/>
    <cellStyle name="Normal 2 5 5 3 2" xfId="4488" xr:uid="{191D5304-2252-407A-9F2F-C5169E3303B7}"/>
    <cellStyle name="Normal 2 5 5 3 2 2" xfId="9260" xr:uid="{3374D08B-9E7E-417E-85CE-960300A98FF7}"/>
    <cellStyle name="Normal 2 5 5 3 2 2 2" xfId="29247" xr:uid="{67EF28EC-1281-48F9-9714-DA45D7F343B0}"/>
    <cellStyle name="Normal 2 5 5 3 2 2 3" xfId="19640" xr:uid="{1AE8119A-1E32-495A-9E96-17F3F3C26B7E}"/>
    <cellStyle name="Normal 2 5 5 3 2 3" xfId="12093" xr:uid="{FD263DEC-19CA-42C9-B0CF-1372320E17FC}"/>
    <cellStyle name="Normal 2 5 5 3 2 3 2" xfId="22473" xr:uid="{A734C87D-1856-47B5-82DB-A492D3B3CA73}"/>
    <cellStyle name="Normal 2 5 5 3 2 4" xfId="25657" xr:uid="{5CC917C6-B20D-4A15-98EC-39307646EEC9}"/>
    <cellStyle name="Normal 2 5 5 3 2 5" xfId="16807" xr:uid="{EE13CA3C-0AC0-45AB-A3D7-00B192BA0EAC}"/>
    <cellStyle name="Normal 2 5 5 3 3" xfId="5159" xr:uid="{2FD359F9-0260-41C0-8B6C-193FE44FC7F7}"/>
    <cellStyle name="Normal 2 5 5 3 3 2" xfId="24144" xr:uid="{8243E976-362A-490C-ADBF-9D69A88FDAE2}"/>
    <cellStyle name="Normal 2 5 5 3 3 3" xfId="28704" xr:uid="{BB72FBDB-62A7-4935-A335-B18AB8140F0B}"/>
    <cellStyle name="Normal 2 5 5 3 3 4" xfId="14456" xr:uid="{6774E968-FF01-46F8-818E-5F6444BCD5F2}"/>
    <cellStyle name="Normal 2 5 5 3 4" xfId="6909" xr:uid="{03100050-60A7-436A-A4B1-C230ED560312}"/>
    <cellStyle name="Normal 2 5 5 3 4 2" xfId="24592" xr:uid="{72BADDE7-E342-49AD-B407-03B19458F00D}"/>
    <cellStyle name="Normal 2 5 5 3 4 3" xfId="26089" xr:uid="{21D00A71-A155-4754-B813-A137C4A7D1A9}"/>
    <cellStyle name="Normal 2 5 5 3 4 4" xfId="17289" xr:uid="{3D5887B5-0C78-4532-938D-B6883292D212}"/>
    <cellStyle name="Normal 2 5 5 3 5" xfId="9742" xr:uid="{C8D474EF-47D4-4C9B-A8F0-5822422A0989}"/>
    <cellStyle name="Normal 2 5 5 3 5 2" xfId="29400" xr:uid="{F33B7BCD-EEF5-4CFD-8501-64A2C3D7626C}"/>
    <cellStyle name="Normal 2 5 5 3 5 3" xfId="20122" xr:uid="{F5561920-D92C-46DE-805C-D1A4400C9246}"/>
    <cellStyle name="Normal 2 5 5 3 6" xfId="24114" xr:uid="{1558BF14-0991-45EB-A8A0-A54A9F7B67CF}"/>
    <cellStyle name="Normal 2 5 5 3 7" xfId="13780" xr:uid="{F77CD249-A86A-49E5-A77C-E453DCCBE8B6}"/>
    <cellStyle name="Normal 2 5 5 4" xfId="808" xr:uid="{00000000-0005-0000-0000-0000D4040000}"/>
    <cellStyle name="Normal 2 5 5 4 2" xfId="5160" xr:uid="{6D1D414A-CE50-456F-8C49-760601DA2E06}"/>
    <cellStyle name="Normal 2 5 5 4 2 2" xfId="22861" xr:uid="{3C224F4A-0DB5-40E6-86B3-5ED639DBC91A}"/>
    <cellStyle name="Normal 2 5 5 4 2 3" xfId="28648" xr:uid="{57A2BC08-CDBC-4928-A843-E101DB341CB4}"/>
    <cellStyle name="Normal 2 5 5 4 2 4" xfId="14457" xr:uid="{31AD36F2-4296-49C8-98D7-7E079A6919C8}"/>
    <cellStyle name="Normal 2 5 5 4 3" xfId="6910" xr:uid="{B7E5FDCD-8734-465C-B37F-2240D2E10103}"/>
    <cellStyle name="Normal 2 5 5 4 3 2" xfId="27492" xr:uid="{09496E9D-914A-4116-A437-9A8141488D37}"/>
    <cellStyle name="Normal 2 5 5 4 3 3" xfId="17290" xr:uid="{1C70BFF1-E58F-487A-8E99-F0B5233B39AF}"/>
    <cellStyle name="Normal 2 5 5 4 4" xfId="9743" xr:uid="{E85922E4-1D79-42A8-88AF-B706E9AE9261}"/>
    <cellStyle name="Normal 2 5 5 4 4 2" xfId="20123" xr:uid="{49AB2CEE-D5CD-4CE6-B735-18026E5AB2BD}"/>
    <cellStyle name="Normal 2 5 5 4 5" xfId="24671" xr:uid="{096666E4-7CB5-40BE-BFB0-6575E6AC2A48}"/>
    <cellStyle name="Normal 2 5 5 4 6" xfId="13427" xr:uid="{A99E2888-EADF-45AF-9B36-96131DB17096}"/>
    <cellStyle name="Normal 2 5 5 5" xfId="2512" xr:uid="{00000000-0005-0000-0000-0000A6040000}"/>
    <cellStyle name="Normal 2 5 5 5 2" xfId="5790" xr:uid="{FFF60220-2786-411A-9B50-E225FE6F36F5}"/>
    <cellStyle name="Normal 2 5 5 5 2 2" xfId="27131" xr:uid="{049A9345-1A3E-4FB5-9036-C28462255F0D}"/>
    <cellStyle name="Normal 2 5 5 5 2 3" xfId="15184" xr:uid="{6ED711E2-CAF3-4922-B860-D26E76152B0F}"/>
    <cellStyle name="Normal 2 5 5 5 3" xfId="7637" xr:uid="{8C412F03-3421-40A2-8714-A3D8920E6471}"/>
    <cellStyle name="Normal 2 5 5 5 3 2" xfId="18017" xr:uid="{2F416906-81F2-40D7-8B7B-7E893B5AE1D9}"/>
    <cellStyle name="Normal 2 5 5 5 4" xfId="10470" xr:uid="{B8EC647C-D67B-4C93-953A-43AEBF4EE549}"/>
    <cellStyle name="Normal 2 5 5 5 4 2" xfId="20850" xr:uid="{5911B648-2C07-4037-BB52-5BDD180633B0}"/>
    <cellStyle name="Normal 2 5 5 5 5" xfId="25008" xr:uid="{922CF97B-09FC-43DA-A5EF-FB3E7E9160B0}"/>
    <cellStyle name="Normal 2 5 5 5 6" xfId="12900" xr:uid="{3658C039-508D-4EC0-99B4-84299BFEA525}"/>
    <cellStyle name="Normal 2 5 5 6" xfId="2337" xr:uid="{00000000-0005-0000-0000-0000A0040000}"/>
    <cellStyle name="Normal 2 5 5 6 2" xfId="7464" xr:uid="{57926AC5-6E4B-43A3-8C65-7B2C057D4C82}"/>
    <cellStyle name="Normal 2 5 5 6 2 2" xfId="28670" xr:uid="{60F91A4A-E8B1-41DE-95B0-919E0B327C4E}"/>
    <cellStyle name="Normal 2 5 5 6 2 3" xfId="17844" xr:uid="{69D2B5F7-D825-4AA8-B391-E5230B93471C}"/>
    <cellStyle name="Normal 2 5 5 6 3" xfId="10297" xr:uid="{C2179902-CDB0-4A1A-B237-4EB459DC62C0}"/>
    <cellStyle name="Normal 2 5 5 6 3 2" xfId="20677" xr:uid="{95765E09-A067-4D27-B847-7163FBAD6A66}"/>
    <cellStyle name="Normal 2 5 5 6 4" xfId="23536" xr:uid="{96D6EEA7-A537-4F4A-832E-D68AB5BF6E5F}"/>
    <cellStyle name="Normal 2 5 5 6 5" xfId="15011" xr:uid="{5A2B3A4D-2CE3-450A-9DCC-3A4FF764A548}"/>
    <cellStyle name="Normal 2 5 5 7" xfId="3947" xr:uid="{EF085D8D-28F0-466A-BBF2-EED4A39AFFD2}"/>
    <cellStyle name="Normal 2 5 5 7 2" xfId="8779" xr:uid="{CA52A4E3-0621-44FD-909F-CC18099E41F4}"/>
    <cellStyle name="Normal 2 5 5 7 2 2" xfId="19159" xr:uid="{970252EB-210E-4296-AFBB-D75F9CCCAEFF}"/>
    <cellStyle name="Normal 2 5 5 7 3" xfId="11612" xr:uid="{2A1D49EC-593F-4AC0-B416-5873F09EB11C}"/>
    <cellStyle name="Normal 2 5 5 7 3 2" xfId="21992" xr:uid="{630AA5E5-BD14-4C57-85F7-AE3482E3B782}"/>
    <cellStyle name="Normal 2 5 5 7 4" xfId="27657" xr:uid="{53950138-3F82-479C-8C91-FE240C438FE1}"/>
    <cellStyle name="Normal 2 5 5 7 5" xfId="16326" xr:uid="{18281AEF-7046-46C3-B4A5-18EF338E06BB}"/>
    <cellStyle name="Normal 2 5 5 8" xfId="5156" xr:uid="{7DBACFB2-6346-48C9-85E2-8C057E240FB7}"/>
    <cellStyle name="Normal 2 5 5 8 2" xfId="14453" xr:uid="{DEB9018E-24E2-4ABC-85A9-9D75899727C0}"/>
    <cellStyle name="Normal 2 5 5 9" xfId="6906" xr:uid="{3EE8168B-B675-4A9E-B2BF-348E84C5F0D0}"/>
    <cellStyle name="Normal 2 5 5 9 2" xfId="17286" xr:uid="{60885E3C-2268-4B3E-82B4-199A69B7F15A}"/>
    <cellStyle name="Normal 2 5 6" xfId="809" xr:uid="{00000000-0005-0000-0000-0000D5040000}"/>
    <cellStyle name="Normal 2 5 6 10" xfId="9744" xr:uid="{E647F6A0-AA55-4642-8B1A-5907D03C6043}"/>
    <cellStyle name="Normal 2 5 6 10 2" xfId="20124" xr:uid="{799EE20D-967E-48D8-A554-5FF94DA07D60}"/>
    <cellStyle name="Normal 2 5 6 11" xfId="24497" xr:uid="{08F54CFD-D446-4130-8002-ACBDE1C687DE}"/>
    <cellStyle name="Normal 2 5 6 12" xfId="12572" xr:uid="{D006A9F5-CDF7-4863-BAFB-18C352EC2AAE}"/>
    <cellStyle name="Normal 2 5 6 2" xfId="810" xr:uid="{00000000-0005-0000-0000-0000D6040000}"/>
    <cellStyle name="Normal 2 5 6 2 2" xfId="811" xr:uid="{00000000-0005-0000-0000-0000D7040000}"/>
    <cellStyle name="Normal 2 5 6 2 2 2" xfId="5163" xr:uid="{F7783696-BA91-4035-9991-FCD5ED4764BA}"/>
    <cellStyle name="Normal 2 5 6 2 2 2 2" xfId="23134" xr:uid="{39AD109F-AA1C-4B13-8D11-D0204ACF839D}"/>
    <cellStyle name="Normal 2 5 6 2 2 2 3" xfId="26669" xr:uid="{189EA8B2-EE50-405F-803B-5E12B1EEE24C}"/>
    <cellStyle name="Normal 2 5 6 2 2 2 4" xfId="14460" xr:uid="{71149186-853F-411A-9B4D-9C718DE28DA4}"/>
    <cellStyle name="Normal 2 5 6 2 2 3" xfId="6913" xr:uid="{E522E7DC-73F8-4F04-B758-6934AC101907}"/>
    <cellStyle name="Normal 2 5 6 2 2 3 2" xfId="27601" xr:uid="{51B1B0F4-C357-417D-BD02-C5091349C45B}"/>
    <cellStyle name="Normal 2 5 6 2 2 3 3" xfId="27083" xr:uid="{499384BA-6A41-4563-9C34-49C32AA8493F}"/>
    <cellStyle name="Normal 2 5 6 2 2 3 4" xfId="17293" xr:uid="{13735354-3337-4563-8786-AD14C0D03D21}"/>
    <cellStyle name="Normal 2 5 6 2 2 4" xfId="9746" xr:uid="{C7FD1E7E-7AA2-4F79-8594-D7727377F753}"/>
    <cellStyle name="Normal 2 5 6 2 2 4 2" xfId="29401" xr:uid="{FD78A985-A23C-40CD-AA3B-B6AB1C7B6782}"/>
    <cellStyle name="Normal 2 5 6 2 2 4 3" xfId="20126" xr:uid="{E59AC640-1BFA-478A-BE11-676A567264EF}"/>
    <cellStyle name="Normal 2 5 6 2 2 5" xfId="23773" xr:uid="{AA0452BB-4774-42F6-B9FC-DCBA94F93C4D}"/>
    <cellStyle name="Normal 2 5 6 2 2 6" xfId="13781" xr:uid="{8E6833F2-7012-4919-8CB0-1B8040C9A082}"/>
    <cellStyle name="Normal 2 5 6 2 3" xfId="2747" xr:uid="{00000000-0005-0000-0000-0000AA040000}"/>
    <cellStyle name="Normal 2 5 6 2 3 2" xfId="5965" xr:uid="{5AD3EB0F-55A0-4193-B99F-0A4B83A6B386}"/>
    <cellStyle name="Normal 2 5 6 2 3 2 2" xfId="26048" xr:uid="{F3FAAF56-BD20-4265-ACC7-D113767692D9}"/>
    <cellStyle name="Normal 2 5 6 2 3 2 3" xfId="15418" xr:uid="{593A3771-F3F3-4C2F-BD05-965E5D230ECC}"/>
    <cellStyle name="Normal 2 5 6 2 3 3" xfId="7871" xr:uid="{CE435B7E-3D91-4800-B01D-30190F28995D}"/>
    <cellStyle name="Normal 2 5 6 2 3 3 2" xfId="18251" xr:uid="{0057DEFD-DF6F-493C-908D-19F4665E2493}"/>
    <cellStyle name="Normal 2 5 6 2 3 4" xfId="10704" xr:uid="{FBD18F8E-9092-4773-9FEB-17153209D404}"/>
    <cellStyle name="Normal 2 5 6 2 3 4 2" xfId="21084" xr:uid="{28A1C5C3-337F-4AB4-A40F-B8D98E69D42B}"/>
    <cellStyle name="Normal 2 5 6 2 3 5" xfId="24526" xr:uid="{69E51C89-7C9B-40BB-8265-ED1106437471}"/>
    <cellStyle name="Normal 2 5 6 2 3 6" xfId="13188" xr:uid="{69B771A7-1FE4-47C6-8EE8-0468B2EBCFF7}"/>
    <cellStyle name="Normal 2 5 6 2 4" xfId="4172" xr:uid="{468F8C98-F069-4C30-B20D-4EDDD61853C6}"/>
    <cellStyle name="Normal 2 5 6 2 4 2" xfId="8944" xr:uid="{3C07AE65-6C1E-469D-A796-B29C4E8F435D}"/>
    <cellStyle name="Normal 2 5 6 2 4 2 2" xfId="29037" xr:uid="{8B50EBCC-5682-4DCB-AF84-E9874895EDF6}"/>
    <cellStyle name="Normal 2 5 6 2 4 2 3" xfId="19324" xr:uid="{340F7BEB-2B03-40A0-92EA-8B24E7B2B530}"/>
    <cellStyle name="Normal 2 5 6 2 4 3" xfId="11777" xr:uid="{5C06D9C0-A551-4428-83CA-225306F6804B}"/>
    <cellStyle name="Normal 2 5 6 2 4 3 2" xfId="22157" xr:uid="{7FCBB29D-E41D-4560-8452-0F80E9FA145E}"/>
    <cellStyle name="Normal 2 5 6 2 4 4" xfId="24145" xr:uid="{80A6AC0C-C184-4AEB-AD7E-74DD7E264942}"/>
    <cellStyle name="Normal 2 5 6 2 4 5" xfId="16491" xr:uid="{C654EA87-A17D-43CD-94B0-BD5410B86DCE}"/>
    <cellStyle name="Normal 2 5 6 2 5" xfId="5162" xr:uid="{BCD21F37-0CA3-4ACD-BE2D-9BE2F599701D}"/>
    <cellStyle name="Normal 2 5 6 2 5 2" xfId="27232" xr:uid="{A0A5AC45-5E2B-4A9C-A967-7707BCCE0E9B}"/>
    <cellStyle name="Normal 2 5 6 2 5 3" xfId="14459" xr:uid="{7634AFDC-A55D-43CC-AEA8-12EAF20DD7FC}"/>
    <cellStyle name="Normal 2 5 6 2 6" xfId="6912" xr:uid="{2938A14E-2CE9-495D-A995-8C7367A244A7}"/>
    <cellStyle name="Normal 2 5 6 2 6 2" xfId="17292" xr:uid="{C8B9F7F4-07FA-4E6B-B487-F46767231431}"/>
    <cellStyle name="Normal 2 5 6 2 7" xfId="9745" xr:uid="{F7F33E34-2320-49C4-B316-3989FF3DBBD8}"/>
    <cellStyle name="Normal 2 5 6 2 7 2" xfId="20125" xr:uid="{D4BA64FD-61F6-4CAD-9E81-2F675D968DDC}"/>
    <cellStyle name="Normal 2 5 6 2 8" xfId="25538" xr:uid="{23799D15-3FD3-459D-BF5E-823E455FBD63}"/>
    <cellStyle name="Normal 2 5 6 2 9" xfId="12730" xr:uid="{8B129022-E842-4CF5-8F81-35C448F71090}"/>
    <cellStyle name="Normal 2 5 6 3" xfId="812" xr:uid="{00000000-0005-0000-0000-0000D8040000}"/>
    <cellStyle name="Normal 2 5 6 3 2" xfId="4489" xr:uid="{B3A1ADE1-A789-4D80-9D7F-9CD90D1970AB}"/>
    <cellStyle name="Normal 2 5 6 3 2 2" xfId="9261" xr:uid="{BB1F39FD-4F88-4726-B049-48262EE4DBFD}"/>
    <cellStyle name="Normal 2 5 6 3 2 2 2" xfId="29248" xr:uid="{DC146D67-3B6C-49EF-AF17-0007CF7B2B3C}"/>
    <cellStyle name="Normal 2 5 6 3 2 2 3" xfId="19641" xr:uid="{41906DF1-2A53-4B39-9CF6-7E7FC938F6C6}"/>
    <cellStyle name="Normal 2 5 6 3 2 3" xfId="12094" xr:uid="{CFAA8862-E2E2-47CB-A863-B4E1751A9859}"/>
    <cellStyle name="Normal 2 5 6 3 2 3 2" xfId="22474" xr:uid="{32594672-1082-4272-819E-D4957F3EB5E0}"/>
    <cellStyle name="Normal 2 5 6 3 2 4" xfId="25121" xr:uid="{6B086E71-DC77-4112-A649-22379E72209C}"/>
    <cellStyle name="Normal 2 5 6 3 2 5" xfId="16808" xr:uid="{4139A793-79BB-4B2A-91A6-5EBDAC9E072C}"/>
    <cellStyle name="Normal 2 5 6 3 3" xfId="5164" xr:uid="{B6ED6CCB-18F6-4DD2-8BC3-B96CD4195331}"/>
    <cellStyle name="Normal 2 5 6 3 3 2" xfId="26801" xr:uid="{E675E9C9-E5B5-49C1-BAA0-383CE5F0681E}"/>
    <cellStyle name="Normal 2 5 6 3 3 3" xfId="27750" xr:uid="{0B1514A7-1C4A-4D2C-968E-E610E2AF131E}"/>
    <cellStyle name="Normal 2 5 6 3 3 4" xfId="14461" xr:uid="{398E7279-C1DA-4365-94B9-89CFE882DA92}"/>
    <cellStyle name="Normal 2 5 6 3 4" xfId="6914" xr:uid="{9CF2DFCB-0B7C-45DA-A00E-F11E5A07CA4C}"/>
    <cellStyle name="Normal 2 5 6 3 4 2" xfId="27899" xr:uid="{6C8EF23C-23C8-4098-91DE-7E4C48FC6EE1}"/>
    <cellStyle name="Normal 2 5 6 3 4 3" xfId="28576" xr:uid="{4A7D326D-8E84-4E02-BFAE-50977B647D39}"/>
    <cellStyle name="Normal 2 5 6 3 4 4" xfId="17294" xr:uid="{4CFCBA14-C4E9-4D8D-BF04-23FA1F0C23D1}"/>
    <cellStyle name="Normal 2 5 6 3 5" xfId="9747" xr:uid="{EC6F99EB-EA78-44D8-8450-FF21D4492BB7}"/>
    <cellStyle name="Normal 2 5 6 3 5 2" xfId="29402" xr:uid="{0DDD90E9-666E-4C0F-B6FD-D1F25453D04F}"/>
    <cellStyle name="Normal 2 5 6 3 5 3" xfId="20127" xr:uid="{E33FA4E8-75AA-404D-88E5-2C6C0F487917}"/>
    <cellStyle name="Normal 2 5 6 3 6" xfId="24434" xr:uid="{BAFCFC8E-A3FC-44C5-A554-810DD9E1181C}"/>
    <cellStyle name="Normal 2 5 6 3 7" xfId="13782" xr:uid="{AABED0DE-DA74-4CF5-AD07-5B8A0CAAF3D1}"/>
    <cellStyle name="Normal 2 5 6 4" xfId="813" xr:uid="{00000000-0005-0000-0000-0000D9040000}"/>
    <cellStyle name="Normal 2 5 6 4 2" xfId="5165" xr:uid="{2EED1908-67AF-4BF9-A22D-A02BFAA9EA49}"/>
    <cellStyle name="Normal 2 5 6 4 2 2" xfId="25636" xr:uid="{DE70DFCE-68B9-4548-82C4-81426A2E52B2}"/>
    <cellStyle name="Normal 2 5 6 4 2 3" xfId="27754" xr:uid="{875D9C06-8A7A-4F2B-8200-1E6500CBF0D8}"/>
    <cellStyle name="Normal 2 5 6 4 2 4" xfId="14462" xr:uid="{5589403F-483E-4AA1-95BD-131F1D9D0150}"/>
    <cellStyle name="Normal 2 5 6 4 3" xfId="6915" xr:uid="{E374B837-8176-423D-8660-6D02A228E049}"/>
    <cellStyle name="Normal 2 5 6 4 3 2" xfId="27811" xr:uid="{58AC779F-8147-46B5-B25C-A348491B40EB}"/>
    <cellStyle name="Normal 2 5 6 4 3 3" xfId="17295" xr:uid="{B9A0940A-3AD4-463D-9C85-1D43B8C761E2}"/>
    <cellStyle name="Normal 2 5 6 4 4" xfId="9748" xr:uid="{AE3BCF6D-F51F-419E-93B4-AC61634FEE93}"/>
    <cellStyle name="Normal 2 5 6 4 4 2" xfId="20128" xr:uid="{E8C2213E-0914-43AA-88BE-E77305A7B81B}"/>
    <cellStyle name="Normal 2 5 6 4 5" xfId="24657" xr:uid="{653AE55E-4F69-4F74-A475-C25B2410ABC3}"/>
    <cellStyle name="Normal 2 5 6 4 6" xfId="13428" xr:uid="{41BBA974-C802-4600-8ADC-6D323B2F6DFE}"/>
    <cellStyle name="Normal 2 5 6 5" xfId="2572" xr:uid="{00000000-0005-0000-0000-0000AD040000}"/>
    <cellStyle name="Normal 2 5 6 5 2" xfId="5839" xr:uid="{396B18D2-0248-4D0C-94CE-1E15E30FAB3E}"/>
    <cellStyle name="Normal 2 5 6 5 2 2" xfId="26425" xr:uid="{D6A82BEC-47F7-4D35-95A1-5F0E6BBE6154}"/>
    <cellStyle name="Normal 2 5 6 5 2 3" xfId="15244" xr:uid="{C235AA02-DAD8-42A6-996B-6D0C224E6E36}"/>
    <cellStyle name="Normal 2 5 6 5 3" xfId="7697" xr:uid="{6D751735-06AC-497B-96C2-5BAE0FA91DA6}"/>
    <cellStyle name="Normal 2 5 6 5 3 2" xfId="18077" xr:uid="{F488D38A-3567-482A-B0DC-5032FCE973D8}"/>
    <cellStyle name="Normal 2 5 6 5 4" xfId="10530" xr:uid="{69BA77E9-E489-4BDE-9BFA-BE463FD6F086}"/>
    <cellStyle name="Normal 2 5 6 5 4 2" xfId="20910" xr:uid="{DB8D6011-850E-4248-997E-D64ACC70B29C}"/>
    <cellStyle name="Normal 2 5 6 5 5" xfId="25373" xr:uid="{2428CB0A-2075-47FA-BD75-893BD251E405}"/>
    <cellStyle name="Normal 2 5 6 5 6" xfId="12960" xr:uid="{B3E79A95-7E45-4BBE-8139-AC5A8949078F}"/>
    <cellStyle name="Normal 2 5 6 6" xfId="2338" xr:uid="{00000000-0005-0000-0000-0000A7040000}"/>
    <cellStyle name="Normal 2 5 6 6 2" xfId="7465" xr:uid="{912A32E9-CAE1-4A74-9950-D92D57BAA7F7}"/>
    <cellStyle name="Normal 2 5 6 6 2 2" xfId="27151" xr:uid="{61860902-6BF2-44FA-A1C5-18D58D3C9CB0}"/>
    <cellStyle name="Normal 2 5 6 6 2 3" xfId="17845" xr:uid="{FB58D4AB-0201-4134-8F4A-163E54CF01DF}"/>
    <cellStyle name="Normal 2 5 6 6 3" xfId="10298" xr:uid="{F0E657DE-362D-40FB-A717-6D816FFC4AE1}"/>
    <cellStyle name="Normal 2 5 6 6 3 2" xfId="20678" xr:uid="{64293C1C-F1B0-4679-8401-3242F5DDFBEE}"/>
    <cellStyle name="Normal 2 5 6 6 4" xfId="23849" xr:uid="{C48EFEF4-1061-4E23-AE99-7D9B018C553D}"/>
    <cellStyle name="Normal 2 5 6 6 5" xfId="15012" xr:uid="{DE256D3C-40E2-49AB-BE7F-6E86B468C0E8}"/>
    <cellStyle name="Normal 2 5 6 7" xfId="3948" xr:uid="{76E8A881-6AE3-4488-8195-9627BF6D6727}"/>
    <cellStyle name="Normal 2 5 6 7 2" xfId="8780" xr:uid="{0DDF7CD2-90B2-4262-B5F3-451CF99BF985}"/>
    <cellStyle name="Normal 2 5 6 7 2 2" xfId="19160" xr:uid="{DFE5D1F1-7C54-415F-A686-E43CB4A0485C}"/>
    <cellStyle name="Normal 2 5 6 7 3" xfId="11613" xr:uid="{6B5AA8E9-538B-4A51-BC76-F982EC52FBB0}"/>
    <cellStyle name="Normal 2 5 6 7 3 2" xfId="21993" xr:uid="{B70954B3-F3DC-497B-9441-0B59DE8A693C}"/>
    <cellStyle name="Normal 2 5 6 7 4" xfId="26657" xr:uid="{2BD1EBAE-EBE5-4B32-81CA-ABE0E74369EB}"/>
    <cellStyle name="Normal 2 5 6 7 5" xfId="16327" xr:uid="{E3733107-DC77-4706-912A-66E85484C16D}"/>
    <cellStyle name="Normal 2 5 6 8" xfId="5161" xr:uid="{7D9E3B92-ACB1-4AE4-93E5-41599DD599B5}"/>
    <cellStyle name="Normal 2 5 6 8 2" xfId="14458" xr:uid="{912C215C-59AE-4B8A-A919-6955DA060220}"/>
    <cellStyle name="Normal 2 5 6 9" xfId="6911" xr:uid="{46BB68E6-E300-46CF-AD37-06A0015EF9F5}"/>
    <cellStyle name="Normal 2 5 6 9 2" xfId="17291" xr:uid="{599356A6-6502-4CFB-BAAA-3BB618513075}"/>
    <cellStyle name="Normal 2 5 7" xfId="814" xr:uid="{00000000-0005-0000-0000-0000DA040000}"/>
    <cellStyle name="Normal 2 5 7 10" xfId="12573" xr:uid="{3872BEEC-669F-4021-BAFE-C9CEED91AE29}"/>
    <cellStyle name="Normal 2 5 7 2" xfId="815" xr:uid="{00000000-0005-0000-0000-0000DB040000}"/>
    <cellStyle name="Normal 2 5 7 2 2" xfId="2912" xr:uid="{00000000-0005-0000-0000-0000B0040000}"/>
    <cellStyle name="Normal 2 5 7 2 2 2" xfId="6098" xr:uid="{FA80A102-18ED-414D-B27C-9353D338448C}"/>
    <cellStyle name="Normal 2 5 7 2 2 2 2" xfId="27821" xr:uid="{550BE74C-98F0-458B-84B6-F9AA5353B803}"/>
    <cellStyle name="Normal 2 5 7 2 2 2 3" xfId="27513" xr:uid="{66B8E7A9-047F-4D10-823B-1F07C00CEE0D}"/>
    <cellStyle name="Normal 2 5 7 2 2 2 4" xfId="15576" xr:uid="{94FE082E-9F2B-40D6-A7B0-165E6B8592BE}"/>
    <cellStyle name="Normal 2 5 7 2 2 3" xfId="8029" xr:uid="{D09942F2-BB55-43B0-85BF-29DB837C7E71}"/>
    <cellStyle name="Normal 2 5 7 2 2 3 2" xfId="26134" xr:uid="{5887ABB2-282D-44E7-BC2D-B437A529A992}"/>
    <cellStyle name="Normal 2 5 7 2 2 3 3" xfId="18409" xr:uid="{B05DDA15-E438-45B1-ADD1-CDF70D65F000}"/>
    <cellStyle name="Normal 2 5 7 2 2 4" xfId="10862" xr:uid="{196E06A0-F0CA-4CD2-91AD-74766821AB63}"/>
    <cellStyle name="Normal 2 5 7 2 2 4 2" xfId="21242" xr:uid="{FF51A9F4-D23A-4542-9A76-B0366AD8B7EA}"/>
    <cellStyle name="Normal 2 5 7 2 2 5" xfId="23492" xr:uid="{50433F46-47FE-48C4-B929-F6EA81E9341E}"/>
    <cellStyle name="Normal 2 5 7 2 2 6" xfId="13429" xr:uid="{CD5796A2-B85E-4A30-B3CB-AE07BC20B7CF}"/>
    <cellStyle name="Normal 2 5 7 2 3" xfId="5167" xr:uid="{9060EB0F-8873-4CCC-B47E-BC20FB1A55D0}"/>
    <cellStyle name="Normal 2 5 7 2 3 2" xfId="24093" xr:uid="{8140658E-2120-4103-BA3F-0B6F38DE81A8}"/>
    <cellStyle name="Normal 2 5 7 2 3 3" xfId="27977" xr:uid="{B7581A10-14FA-4070-A47F-E97B46EFFB92}"/>
    <cellStyle name="Normal 2 5 7 2 3 4" xfId="14464" xr:uid="{84722115-5823-45CE-99AC-0AA48348108E}"/>
    <cellStyle name="Normal 2 5 7 2 4" xfId="6917" xr:uid="{ABB8204F-5F68-4D3B-B5C0-E0FF351739A0}"/>
    <cellStyle name="Normal 2 5 7 2 4 2" xfId="27128" xr:uid="{E67F10F3-25A2-4D8F-AAD2-6E4DC1594DB6}"/>
    <cellStyle name="Normal 2 5 7 2 4 3" xfId="26305" xr:uid="{AA7E1F22-0A92-4FF1-9E88-23950B6FEDE6}"/>
    <cellStyle name="Normal 2 5 7 2 4 4" xfId="17297" xr:uid="{9BC63DFC-F0CE-452A-AE87-5CCA8FC53B19}"/>
    <cellStyle name="Normal 2 5 7 2 5" xfId="9750" xr:uid="{E7264DE5-52B1-4692-906E-9DD0289F153E}"/>
    <cellStyle name="Normal 2 5 7 2 5 2" xfId="29403" xr:uid="{9EDE6359-4F37-4234-BA23-058B76396C1B}"/>
    <cellStyle name="Normal 2 5 7 2 5 3" xfId="20130" xr:uid="{9BE466F4-CD27-4903-8CB2-393F7022D916}"/>
    <cellStyle name="Normal 2 5 7 2 6" xfId="24812" xr:uid="{221AF4D8-96BB-42CC-8398-1FBD5CD439A6}"/>
    <cellStyle name="Normal 2 5 7 2 7" xfId="12731" xr:uid="{9FB605A8-A7B1-4FA1-8B2B-AF26473C4371}"/>
    <cellStyle name="Normal 2 5 7 3" xfId="816" xr:uid="{00000000-0005-0000-0000-0000DC040000}"/>
    <cellStyle name="Normal 2 5 7 3 2" xfId="5168" xr:uid="{3E770E89-C976-4B49-A69D-01A42A1046BA}"/>
    <cellStyle name="Normal 2 5 7 3 2 2" xfId="27542" xr:uid="{82D41DC6-34D2-4BCF-A349-458CC7899135}"/>
    <cellStyle name="Normal 2 5 7 3 2 3" xfId="26703" xr:uid="{2EED25AF-C542-4CE4-BFA0-889806031BEA}"/>
    <cellStyle name="Normal 2 5 7 3 2 4" xfId="14465" xr:uid="{5045C102-0344-4C68-8D27-1021B6E1EFC7}"/>
    <cellStyle name="Normal 2 5 7 3 3" xfId="6918" xr:uid="{7C138758-DA1F-4FFF-B085-5A736F7CF706}"/>
    <cellStyle name="Normal 2 5 7 3 3 2" xfId="27912" xr:uid="{AF28E1D1-20A5-4401-ACD6-C4098AD1A24F}"/>
    <cellStyle name="Normal 2 5 7 3 3 3" xfId="27953" xr:uid="{EFC5B746-C63B-4E1A-88C8-DAE3639D4DC3}"/>
    <cellStyle name="Normal 2 5 7 3 3 4" xfId="17298" xr:uid="{FD2A42AA-958D-4A50-8385-C90282911FCA}"/>
    <cellStyle name="Normal 2 5 7 3 4" xfId="9751" xr:uid="{E467DB8B-20BB-49F3-9ECC-7BC2417E7147}"/>
    <cellStyle name="Normal 2 5 7 3 4 2" xfId="29404" xr:uid="{B7564529-64FE-4224-AC93-757CC3458D65}"/>
    <cellStyle name="Normal 2 5 7 3 4 3" xfId="20131" xr:uid="{6E2830BE-5DB1-439A-BF6A-50C05FC302E1}"/>
    <cellStyle name="Normal 2 5 7 3 5" xfId="24737" xr:uid="{F24850FC-B74F-4829-BAB6-7ACC661A5532}"/>
    <cellStyle name="Normal 2 5 7 3 6" xfId="13189" xr:uid="{2C439F39-210C-4C9B-977B-ACBACC47B0B5}"/>
    <cellStyle name="Normal 2 5 7 4" xfId="2339" xr:uid="{00000000-0005-0000-0000-0000AE040000}"/>
    <cellStyle name="Normal 2 5 7 4 2" xfId="7466" xr:uid="{1B362344-0BD6-4D0E-B242-4B50F9728465}"/>
    <cellStyle name="Normal 2 5 7 4 2 2" xfId="28744" xr:uid="{0CC125D7-E415-4BB3-AC0D-4C2EC7949BF1}"/>
    <cellStyle name="Normal 2 5 7 4 2 3" xfId="17846" xr:uid="{5C924F8C-930F-4882-837A-8D0C7343138F}"/>
    <cellStyle name="Normal 2 5 7 4 3" xfId="10299" xr:uid="{F73DC2D7-62D0-47B9-B1D3-79A626A70695}"/>
    <cellStyle name="Normal 2 5 7 4 3 2" xfId="20679" xr:uid="{C9CCF917-99CD-4A73-8291-13AECA5F2EDE}"/>
    <cellStyle name="Normal 2 5 7 4 4" xfId="23087" xr:uid="{F54C2A25-969A-4A8D-8DFA-442B18095805}"/>
    <cellStyle name="Normal 2 5 7 4 5" xfId="15013" xr:uid="{134E550A-C5DE-43AB-91F1-6867B117659D}"/>
    <cellStyle name="Normal 2 5 7 5" xfId="3949" xr:uid="{D8CFC14B-49E3-4A3A-963B-90B9A5D33F02}"/>
    <cellStyle name="Normal 2 5 7 5 2" xfId="8781" xr:uid="{314531B3-1E98-409B-9C90-1A861A73CA31}"/>
    <cellStyle name="Normal 2 5 7 5 2 2" xfId="28981" xr:uid="{79EA32D8-57DD-47A4-888F-9B1212D9E371}"/>
    <cellStyle name="Normal 2 5 7 5 2 3" xfId="19161" xr:uid="{0AE8848D-4986-4FDF-B055-D4A1AED243F2}"/>
    <cellStyle name="Normal 2 5 7 5 3" xfId="11614" xr:uid="{431B8C18-6889-4ABF-93B8-ABC29AE6C23E}"/>
    <cellStyle name="Normal 2 5 7 5 3 2" xfId="21994" xr:uid="{24AA5B20-D95F-456D-B6F9-5B75307D321E}"/>
    <cellStyle name="Normal 2 5 7 5 4" xfId="23048" xr:uid="{BF2A2A7B-A4B2-43E3-B56E-508819FD4D2A}"/>
    <cellStyle name="Normal 2 5 7 5 5" xfId="16328" xr:uid="{15B13AD9-8B90-4437-869A-47F17607C98F}"/>
    <cellStyle name="Normal 2 5 7 6" xfId="5166" xr:uid="{DB16687C-D6BD-4F8D-A886-DB6B61A4308F}"/>
    <cellStyle name="Normal 2 5 7 6 2" xfId="27596" xr:uid="{1A8FEE94-0E9A-47A1-A9DE-9D6EB49014AF}"/>
    <cellStyle name="Normal 2 5 7 6 3" xfId="26893" xr:uid="{3BAFF762-766C-46A0-A1D9-0DE77A03937F}"/>
    <cellStyle name="Normal 2 5 7 6 4" xfId="14463" xr:uid="{9E383EA8-AEC5-407D-85C5-6B8725A9BF50}"/>
    <cellStyle name="Normal 2 5 7 7" xfId="6916" xr:uid="{A11ADF15-8B6E-4FC0-A364-3F9F18D1C6E6}"/>
    <cellStyle name="Normal 2 5 7 7 2" xfId="27964" xr:uid="{BBDB033E-635E-41E9-9BF4-DE49DFE942E7}"/>
    <cellStyle name="Normal 2 5 7 7 3" xfId="17296" xr:uid="{C3ADC7B6-AC92-472A-91BA-C182249D2A74}"/>
    <cellStyle name="Normal 2 5 7 8" xfId="9749" xr:uid="{5592F4F2-A5E1-4C80-AD93-9BB633DB9C87}"/>
    <cellStyle name="Normal 2 5 7 8 2" xfId="20129" xr:uid="{14272C20-86E2-472E-A4E8-4C9B7D12F764}"/>
    <cellStyle name="Normal 2 5 7 9" xfId="23816" xr:uid="{8B9DB549-646C-43BD-980D-D4E511D283D9}"/>
    <cellStyle name="Normal 2 5 8" xfId="817" xr:uid="{00000000-0005-0000-0000-0000DD040000}"/>
    <cellStyle name="Normal 2 5 8 10" xfId="12574" xr:uid="{E38ED17A-C2CC-4BFA-B9D8-85D20747573E}"/>
    <cellStyle name="Normal 2 5 8 2" xfId="818" xr:uid="{00000000-0005-0000-0000-0000DE040000}"/>
    <cellStyle name="Normal 2 5 8 2 2" xfId="2913" xr:uid="{00000000-0005-0000-0000-0000B4040000}"/>
    <cellStyle name="Normal 2 5 8 2 2 2" xfId="6099" xr:uid="{87FC9D8D-AB43-40ED-8F7B-7E2E37B886AF}"/>
    <cellStyle name="Normal 2 5 8 2 2 2 2" xfId="26608" xr:uid="{0E2C8697-FF4A-48A1-B35C-E3A2591FB366}"/>
    <cellStyle name="Normal 2 5 8 2 2 2 3" xfId="27188" xr:uid="{CBE24E46-5E11-443A-A77B-8103F7EA457E}"/>
    <cellStyle name="Normal 2 5 8 2 2 2 4" xfId="15577" xr:uid="{CCEFA5DC-81A5-4731-AF20-D945D234E6F8}"/>
    <cellStyle name="Normal 2 5 8 2 2 3" xfId="8030" xr:uid="{99F426A8-2204-4F37-9D08-DD9295900529}"/>
    <cellStyle name="Normal 2 5 8 2 2 3 2" xfId="28077" xr:uid="{7F706CB7-6FAB-4374-B652-FA22570053F5}"/>
    <cellStyle name="Normal 2 5 8 2 2 3 3" xfId="18410" xr:uid="{E8C1E560-62B3-4C7D-BB20-AED4AB04D940}"/>
    <cellStyle name="Normal 2 5 8 2 2 4" xfId="10863" xr:uid="{C2627F29-8680-4140-B7A5-469789BA4CFD}"/>
    <cellStyle name="Normal 2 5 8 2 2 4 2" xfId="21243" xr:uid="{8A4C4B47-274E-4315-9F51-FC9BCCD9C1EA}"/>
    <cellStyle name="Normal 2 5 8 2 2 5" xfId="25094" xr:uid="{FC916E75-829D-4648-ABC5-97E3678CCF1A}"/>
    <cellStyle name="Normal 2 5 8 2 2 6" xfId="13430" xr:uid="{C0121E78-6DD1-47EB-8E62-5227476F87EE}"/>
    <cellStyle name="Normal 2 5 8 2 3" xfId="5170" xr:uid="{2D1402A6-9415-4653-86D7-D557C147098C}"/>
    <cellStyle name="Normal 2 5 8 2 3 2" xfId="22952" xr:uid="{388FF915-190B-4954-B4E7-FC639DFDE943}"/>
    <cellStyle name="Normal 2 5 8 2 3 3" xfId="28192" xr:uid="{68F1D276-B697-45DD-AC32-13F466365F86}"/>
    <cellStyle name="Normal 2 5 8 2 3 4" xfId="14467" xr:uid="{0FF6EBD6-B970-4B44-BA59-1FDA5254A209}"/>
    <cellStyle name="Normal 2 5 8 2 4" xfId="6920" xr:uid="{0E4C1027-7728-4935-9EA7-C7B74EE744D2}"/>
    <cellStyle name="Normal 2 5 8 2 4 2" xfId="28642" xr:uid="{459B1FF4-BA87-4BB3-8F04-5A33DD60A1CC}"/>
    <cellStyle name="Normal 2 5 8 2 4 3" xfId="26085" xr:uid="{8F91E1C7-6E17-4EC2-8DEA-849DDF060DEA}"/>
    <cellStyle name="Normal 2 5 8 2 4 4" xfId="17300" xr:uid="{C0BBF1FD-7C5D-4DAB-A0F0-C8E5DEDEF76E}"/>
    <cellStyle name="Normal 2 5 8 2 5" xfId="9753" xr:uid="{76768B74-70FA-4465-B1AA-713D127A7702}"/>
    <cellStyle name="Normal 2 5 8 2 5 2" xfId="29405" xr:uid="{DF98DF7B-1E00-43BC-983A-B4CC22D34525}"/>
    <cellStyle name="Normal 2 5 8 2 5 3" xfId="20133" xr:uid="{C594FEF9-4D23-4971-B868-D67002B33B47}"/>
    <cellStyle name="Normal 2 5 8 2 6" xfId="23828" xr:uid="{C8386A60-128C-499F-AFCE-4DD10DBA963E}"/>
    <cellStyle name="Normal 2 5 8 2 7" xfId="12732" xr:uid="{F643D582-96B8-4CC8-AC8C-FCCC2DB6AF69}"/>
    <cellStyle name="Normal 2 5 8 3" xfId="819" xr:uid="{00000000-0005-0000-0000-0000DF040000}"/>
    <cellStyle name="Normal 2 5 8 3 2" xfId="5171" xr:uid="{7EA0FB52-D0FE-464E-B1A8-416EB7CAF6C7}"/>
    <cellStyle name="Normal 2 5 8 3 2 2" xfId="27762" xr:uid="{1B3D8A2B-1258-4528-9408-85F43A031E64}"/>
    <cellStyle name="Normal 2 5 8 3 2 3" xfId="26290" xr:uid="{AA918E9E-EA3E-4349-9744-D71435009A3C}"/>
    <cellStyle name="Normal 2 5 8 3 2 4" xfId="14468" xr:uid="{3E6F9440-77F5-4A99-B3EB-8BA589A02EDF}"/>
    <cellStyle name="Normal 2 5 8 3 3" xfId="6921" xr:uid="{B0B08595-060E-494E-8110-148EF87A2DA8}"/>
    <cellStyle name="Normal 2 5 8 3 3 2" xfId="28638" xr:uid="{032D4AEB-EE59-4E85-8CEB-A25B80BB18B6}"/>
    <cellStyle name="Normal 2 5 8 3 3 3" xfId="27846" xr:uid="{9B0AC6F4-3E72-4516-847F-2AA6AC759CEA}"/>
    <cellStyle name="Normal 2 5 8 3 3 4" xfId="17301" xr:uid="{9CAE0CA5-192E-4FCA-A94D-8A5B4F1AA151}"/>
    <cellStyle name="Normal 2 5 8 3 4" xfId="9754" xr:uid="{9846A3BF-14CF-479A-A442-5CF3BBFAE313}"/>
    <cellStyle name="Normal 2 5 8 3 4 2" xfId="29406" xr:uid="{2D856DE2-86A0-419D-96E1-34CA2644A20C}"/>
    <cellStyle name="Normal 2 5 8 3 4 3" xfId="20134" xr:uid="{53B8728A-7373-4BC2-B56D-E24262BF362B}"/>
    <cellStyle name="Normal 2 5 8 3 5" xfId="23851" xr:uid="{46453A9E-A67F-494D-87B3-15B3F5DFAF52}"/>
    <cellStyle name="Normal 2 5 8 3 6" xfId="13190" xr:uid="{496E3A89-8730-4E6C-828A-8D05C85E2345}"/>
    <cellStyle name="Normal 2 5 8 4" xfId="2340" xr:uid="{00000000-0005-0000-0000-0000B2040000}"/>
    <cellStyle name="Normal 2 5 8 4 2" xfId="7467" xr:uid="{C16FBEFE-52AB-4441-A1C9-E8B5687AE242}"/>
    <cellStyle name="Normal 2 5 8 4 2 2" xfId="27848" xr:uid="{0E4396B1-BC75-464D-B164-CF432F57B523}"/>
    <cellStyle name="Normal 2 5 8 4 2 3" xfId="17847" xr:uid="{FDB08684-D268-4DCA-B262-1B3506CE5912}"/>
    <cellStyle name="Normal 2 5 8 4 3" xfId="10300" xr:uid="{E5AA1FD1-ED76-4FAD-8CA9-11EB7236145B}"/>
    <cellStyle name="Normal 2 5 8 4 3 2" xfId="20680" xr:uid="{C78468E8-4D30-4A55-9AA2-6B20AC0D4496}"/>
    <cellStyle name="Normal 2 5 8 4 4" xfId="25085" xr:uid="{47ACB428-AD37-40AD-87E4-7E37E5606D87}"/>
    <cellStyle name="Normal 2 5 8 4 5" xfId="15014" xr:uid="{A3C273AF-593E-476B-B230-8D7E402C6145}"/>
    <cellStyle name="Normal 2 5 8 5" xfId="3950" xr:uid="{BF81343B-B83B-43B8-9BC5-CB12006B854C}"/>
    <cellStyle name="Normal 2 5 8 5 2" xfId="8782" xr:uid="{CECA1BCB-AD76-4537-8025-497C5AD21B3F}"/>
    <cellStyle name="Normal 2 5 8 5 2 2" xfId="28982" xr:uid="{94C765E6-BB12-4335-80EF-AF4F156CCF00}"/>
    <cellStyle name="Normal 2 5 8 5 2 3" xfId="19162" xr:uid="{0C1C02B2-740E-4BCE-B144-84642897C345}"/>
    <cellStyle name="Normal 2 5 8 5 3" xfId="11615" xr:uid="{0C944F9B-713E-4AE8-BB46-119FFF8D1704}"/>
    <cellStyle name="Normal 2 5 8 5 3 2" xfId="21995" xr:uid="{1EAB1D14-CBDA-43A1-9717-0CB745344DC4}"/>
    <cellStyle name="Normal 2 5 8 5 4" xfId="24535" xr:uid="{6ECCF8D9-9A14-4CC9-AD83-CFF583C82AC6}"/>
    <cellStyle name="Normal 2 5 8 5 5" xfId="16329" xr:uid="{B341DFBB-E567-480A-809E-A7B726B6E9CA}"/>
    <cellStyle name="Normal 2 5 8 6" xfId="5169" xr:uid="{AF740421-A9D7-4981-B0DD-024B66F1145B}"/>
    <cellStyle name="Normal 2 5 8 6 2" xfId="27676" xr:uid="{7DEE681E-4F61-4398-91D7-57107E8AAA8D}"/>
    <cellStyle name="Normal 2 5 8 6 3" xfId="27479" xr:uid="{59820533-D3B5-4D7A-A35D-04C989DD83D8}"/>
    <cellStyle name="Normal 2 5 8 6 4" xfId="14466" xr:uid="{8C96E933-25D4-4073-B797-84AB31DEAECA}"/>
    <cellStyle name="Normal 2 5 8 7" xfId="6919" xr:uid="{239F98C7-8727-4BE7-81D5-EE9277AB63F6}"/>
    <cellStyle name="Normal 2 5 8 7 2" xfId="27062" xr:uid="{96429B7D-6E41-4E3C-89DE-72DA8AA46504}"/>
    <cellStyle name="Normal 2 5 8 7 3" xfId="17299" xr:uid="{D7886A59-2199-41D7-AE3A-FD9033BD4BD3}"/>
    <cellStyle name="Normal 2 5 8 8" xfId="9752" xr:uid="{CB9AC7CF-C7D8-4DCC-A2E0-F4127C7C6F31}"/>
    <cellStyle name="Normal 2 5 8 8 2" xfId="20132" xr:uid="{BB9A25AA-4245-4628-BC06-51E1DB837678}"/>
    <cellStyle name="Normal 2 5 8 9" xfId="24424" xr:uid="{328A836E-32EB-4DD2-AFBA-D794BE946D62}"/>
    <cellStyle name="Normal 2 5 9" xfId="820" xr:uid="{00000000-0005-0000-0000-0000E0040000}"/>
    <cellStyle name="Normal 2 5 9 10" xfId="12504" xr:uid="{7FCA7729-F1C3-43C7-A3F8-4974BBD8AE7A}"/>
    <cellStyle name="Normal 2 5 9 2" xfId="3235" xr:uid="{00000000-0005-0000-0000-0000B7040000}"/>
    <cellStyle name="Normal 2 5 9 2 2" xfId="6293" xr:uid="{0B91A8BA-076C-481F-ADFB-A7856F4F3E46}"/>
    <cellStyle name="Normal 2 5 9 2 2 2" xfId="25631" xr:uid="{6C3EDB00-8CAF-4CFC-9DE8-3599F9EB5F26}"/>
    <cellStyle name="Normal 2 5 9 2 2 3" xfId="27968" xr:uid="{B970ACEE-F553-41DC-8DCB-FA030DEE0490}"/>
    <cellStyle name="Normal 2 5 9 2 2 4" xfId="15862" xr:uid="{0F440309-72D3-4934-AF8C-1DB3325F7EF9}"/>
    <cellStyle name="Normal 2 5 9 2 3" xfId="8315" xr:uid="{F4394632-4CB4-4401-8E21-5AB05E129132}"/>
    <cellStyle name="Normal 2 5 9 2 3 2" xfId="27352" xr:uid="{61014B98-6863-4EE2-9C3B-0C7310C8CF1B}"/>
    <cellStyle name="Normal 2 5 9 2 3 3" xfId="28890" xr:uid="{BEEE6F3E-1FED-40DD-9227-5E2282FE853D}"/>
    <cellStyle name="Normal 2 5 9 2 3 4" xfId="18695" xr:uid="{A2154F9B-A893-4B53-A8A7-192A73DEF509}"/>
    <cellStyle name="Normal 2 5 9 2 4" xfId="11148" xr:uid="{80A17659-A99E-4BA9-9359-3C23DD1BD919}"/>
    <cellStyle name="Normal 2 5 9 2 4 2" xfId="29478" xr:uid="{EFABE57B-B8CC-4BD2-9E3D-CF65BBFFD636}"/>
    <cellStyle name="Normal 2 5 9 2 4 3" xfId="21528" xr:uid="{B509A441-B731-49A6-96BB-4F34A6F2F384}"/>
    <cellStyle name="Normal 2 5 9 2 5" xfId="24246" xr:uid="{F9B116E2-9B39-4305-ABEF-403951DA8795}"/>
    <cellStyle name="Normal 2 5 9 2 6" xfId="13783" xr:uid="{B7F3693F-EB02-4589-9952-0D16020DDF4E}"/>
    <cellStyle name="Normal 2 5 9 3" xfId="2739" xr:uid="{00000000-0005-0000-0000-0000B8040000}"/>
    <cellStyle name="Normal 2 5 9 3 2" xfId="5957" xr:uid="{1C106CF1-7AAC-412B-81B1-54ED467F200B}"/>
    <cellStyle name="Normal 2 5 9 3 2 2" xfId="27466" xr:uid="{CC4B03BE-8BC6-4C64-AF77-07528B0A7D4A}"/>
    <cellStyle name="Normal 2 5 9 3 2 3" xfId="15410" xr:uid="{E570EFB2-99EA-4234-A4D2-5ABF913393A2}"/>
    <cellStyle name="Normal 2 5 9 3 3" xfId="7863" xr:uid="{302C5420-7804-42BA-B297-E308AAEF5BCE}"/>
    <cellStyle name="Normal 2 5 9 3 3 2" xfId="18243" xr:uid="{A9579B9F-64EE-43F8-9A70-559D79FF8E1D}"/>
    <cellStyle name="Normal 2 5 9 3 4" xfId="10696" xr:uid="{25CD7F1D-4955-4FCA-B4B5-67C0756C0511}"/>
    <cellStyle name="Normal 2 5 9 3 4 2" xfId="21076" xr:uid="{35D0D869-E1F7-4435-8529-8D9C63936AF1}"/>
    <cellStyle name="Normal 2 5 9 3 5" xfId="23940" xr:uid="{70708FAF-6117-43BC-A4C3-2588E56CBF5B}"/>
    <cellStyle name="Normal 2 5 9 3 6" xfId="13177" xr:uid="{5C716C2B-4908-4FE3-92D6-4A1D28A4DF2A}"/>
    <cellStyle name="Normal 2 5 9 4" xfId="2272" xr:uid="{00000000-0005-0000-0000-0000B6040000}"/>
    <cellStyle name="Normal 2 5 9 4 2" xfId="7399" xr:uid="{44CC9008-625D-48A4-A3F4-6A660BC2991B}"/>
    <cellStyle name="Normal 2 5 9 4 2 2" xfId="27954" xr:uid="{1ACE6644-AF73-4258-8A74-DFFE087E6897}"/>
    <cellStyle name="Normal 2 5 9 4 2 3" xfId="17779" xr:uid="{9971C4D6-2A38-4BFF-B60A-B3EEDC94716F}"/>
    <cellStyle name="Normal 2 5 9 4 3" xfId="10232" xr:uid="{5F9F0C4C-2D85-4646-960C-56A8C3B1C93E}"/>
    <cellStyle name="Normal 2 5 9 4 3 2" xfId="20612" xr:uid="{81686D14-218A-4EB9-97EF-B8C9AF73EDE0}"/>
    <cellStyle name="Normal 2 5 9 4 4" xfId="23688" xr:uid="{49D8E19A-075C-4E34-A4CE-79C0FF224597}"/>
    <cellStyle name="Normal 2 5 9 4 5" xfId="14946" xr:uid="{7A1B2A35-2331-4EF4-A6EF-5E897BBCE437}"/>
    <cellStyle name="Normal 2 5 9 5" xfId="3810" xr:uid="{C36B1377-C1A8-4750-9E28-3ABDD05BE518}"/>
    <cellStyle name="Normal 2 5 9 5 2" xfId="8645" xr:uid="{154617DC-6663-42CD-931D-5622CEA77ECE}"/>
    <cellStyle name="Normal 2 5 9 5 2 2" xfId="19025" xr:uid="{CE4701C2-C8C4-4A37-B1F3-6C21AEDEA06A}"/>
    <cellStyle name="Normal 2 5 9 5 3" xfId="11478" xr:uid="{6063A356-5B28-4C34-8859-1EBC8C85D199}"/>
    <cellStyle name="Normal 2 5 9 5 3 2" xfId="21858" xr:uid="{4EE30D17-D780-4166-84BD-EC2FB143CCEC}"/>
    <cellStyle name="Normal 2 5 9 5 4" xfId="28104" xr:uid="{BE95F47A-4672-426F-99A6-ACA33F274C2D}"/>
    <cellStyle name="Normal 2 5 9 5 5" xfId="16192" xr:uid="{0865A172-1CAC-4A74-979F-330CE434C959}"/>
    <cellStyle name="Normal 2 5 9 6" xfId="5172" xr:uid="{B31D40FC-3EBC-4519-B7B0-43B86423AE7E}"/>
    <cellStyle name="Normal 2 5 9 6 2" xfId="14469" xr:uid="{4FBA8EC1-5C39-4D2C-BA4F-5F800D6F3DB5}"/>
    <cellStyle name="Normal 2 5 9 7" xfId="6922" xr:uid="{9AAF25E7-CC15-41BD-B93C-BEB25785AB29}"/>
    <cellStyle name="Normal 2 5 9 7 2" xfId="17302" xr:uid="{EB8FE4D3-0522-4388-8A17-14FEAD0B5AC4}"/>
    <cellStyle name="Normal 2 5 9 8" xfId="9755" xr:uid="{27576975-041A-453B-BB10-E93A0FD07564}"/>
    <cellStyle name="Normal 2 5 9 8 2" xfId="20135" xr:uid="{C871B22F-AA4C-4F56-9BB6-586D7328BD16}"/>
    <cellStyle name="Normal 2 5 9 9" xfId="25521" xr:uid="{D68B2B4B-CB3F-46E5-9B54-D643C1350598}"/>
    <cellStyle name="Normal 2 6" xfId="821" xr:uid="{00000000-0005-0000-0000-0000E1040000}"/>
    <cellStyle name="Normal 2 6 10" xfId="5173" xr:uid="{DD478F15-A083-4817-8175-D763E388BB84}"/>
    <cellStyle name="Normal 2 6 10 2" xfId="14470" xr:uid="{E5309782-CB5A-4A22-A5E7-5A4F7C7A20E6}"/>
    <cellStyle name="Normal 2 6 11" xfId="6923" xr:uid="{B39136A8-D95F-4470-8743-FEB656977D2A}"/>
    <cellStyle name="Normal 2 6 11 2" xfId="17303" xr:uid="{A69F4FF9-21AA-4E7B-93DC-CCCD3D07233C}"/>
    <cellStyle name="Normal 2 6 12" xfId="9756" xr:uid="{2EB3993A-F026-4EED-9A24-7B90B3DD425E}"/>
    <cellStyle name="Normal 2 6 12 2" xfId="20136" xr:uid="{DDDB0523-0818-4E09-A63F-A4F629557835}"/>
    <cellStyle name="Normal 2 6 13" xfId="22825" xr:uid="{49B58377-FBC9-4605-89B7-B6DD49E3E0BC}"/>
    <cellStyle name="Normal 2 6 14" xfId="12398" xr:uid="{6FCA1971-0E11-4060-AEE0-39888A0B4FEC}"/>
    <cellStyle name="Normal 2 6 15" xfId="29569" xr:uid="{D20AE30D-0FA9-4A88-B2A2-8B4705DD5E43}"/>
    <cellStyle name="Normal 2 6 2" xfId="822" xr:uid="{00000000-0005-0000-0000-0000E2040000}"/>
    <cellStyle name="Normal 2 6 2 10" xfId="6924" xr:uid="{6B452C7E-FE71-41C6-AEB2-1CEFD1267B3F}"/>
    <cellStyle name="Normal 2 6 2 10 2" xfId="17304" xr:uid="{C1B45B50-B0BF-4C5A-9E26-73DFBCF43E54}"/>
    <cellStyle name="Normal 2 6 2 11" xfId="9757" xr:uid="{70EE3BED-9444-4771-B0E0-B22D2D681A56}"/>
    <cellStyle name="Normal 2 6 2 11 2" xfId="20137" xr:uid="{B8848E42-84F5-402A-8F44-DF4E26C14C9C}"/>
    <cellStyle name="Normal 2 6 2 12" xfId="24771" xr:uid="{35CF3DA4-DC61-44EA-9462-885C50B93914}"/>
    <cellStyle name="Normal 2 6 2 13" xfId="12458" xr:uid="{560212F9-0533-4461-9920-F70CFBCCFBC5}"/>
    <cellStyle name="Normal 2 6 2 2" xfId="823" xr:uid="{00000000-0005-0000-0000-0000E3040000}"/>
    <cellStyle name="Normal 2 6 2 2 10" xfId="13023" xr:uid="{0D4BBAF6-D8A0-465E-8BC7-1533A0227D43}"/>
    <cellStyle name="Normal 2 6 2 2 2" xfId="2750" xr:uid="{00000000-0005-0000-0000-0000BC040000}"/>
    <cellStyle name="Normal 2 6 2 2 2 2" xfId="3238" xr:uid="{00000000-0005-0000-0000-0000BD040000}"/>
    <cellStyle name="Normal 2 6 2 2 2 2 2" xfId="6296" xr:uid="{0B07470C-85B1-4C6C-8ECD-495CD613F7F9}"/>
    <cellStyle name="Normal 2 6 2 2 2 2 2 2" xfId="25985" xr:uid="{15AEB110-49CC-43EA-914F-C7B5BA29E022}"/>
    <cellStyle name="Normal 2 6 2 2 2 2 2 3" xfId="15865" xr:uid="{6299CCA4-F531-4401-9A04-6E9291B145E1}"/>
    <cellStyle name="Normal 2 6 2 2 2 2 3" xfId="8318" xr:uid="{7D00746B-09DC-4BE8-9F40-2E48AA9B3F4E}"/>
    <cellStyle name="Normal 2 6 2 2 2 2 3 2" xfId="18698" xr:uid="{92375DE8-DFE2-4284-ADB8-E6088B04237C}"/>
    <cellStyle name="Normal 2 6 2 2 2 2 4" xfId="11151" xr:uid="{45876200-9A30-4704-87EC-D9A1EE244809}"/>
    <cellStyle name="Normal 2 6 2 2 2 2 4 2" xfId="21531" xr:uid="{19313E0A-2184-42AB-A62F-564856D82415}"/>
    <cellStyle name="Normal 2 6 2 2 2 2 5" xfId="24865" xr:uid="{22919932-BE07-4BEC-A9C1-1F5690CBF9E8}"/>
    <cellStyle name="Normal 2 6 2 2 2 2 6" xfId="13786" xr:uid="{D92ABE24-15D8-42BF-BA33-29B764548151}"/>
    <cellStyle name="Normal 2 6 2 2 2 3" xfId="4313" xr:uid="{451EFECD-E6FF-49A0-931F-814EEFFD5A8F}"/>
    <cellStyle name="Normal 2 6 2 2 2 3 2" xfId="9085" xr:uid="{3595DF81-ADC3-45A8-9BCF-7689DB946DF4}"/>
    <cellStyle name="Normal 2 6 2 2 2 3 2 2" xfId="29128" xr:uid="{3478CBB0-2BB3-4BBC-BDF5-74924D9D1697}"/>
    <cellStyle name="Normal 2 6 2 2 2 3 2 3" xfId="19465" xr:uid="{53207F61-895A-499D-A277-FF244C663D60}"/>
    <cellStyle name="Normal 2 6 2 2 2 3 3" xfId="11918" xr:uid="{48D8DEA2-984C-4B9D-A7AA-ED5779C04D14}"/>
    <cellStyle name="Normal 2 6 2 2 2 3 3 2" xfId="22298" xr:uid="{7CA70C4C-A7DF-4680-9001-4AC840974DE7}"/>
    <cellStyle name="Normal 2 6 2 2 2 3 4" xfId="23344" xr:uid="{D534D1FF-ED6B-4AFA-A78B-91BFD6963392}"/>
    <cellStyle name="Normal 2 6 2 2 2 3 5" xfId="16632" xr:uid="{D5A661F6-AA69-4A0F-BEEE-49C104A2C658}"/>
    <cellStyle name="Normal 2 6 2 2 2 4" xfId="5968" xr:uid="{298A3100-0F0E-4143-A5EA-0E61FD9A4AB6}"/>
    <cellStyle name="Normal 2 6 2 2 2 4 2" xfId="26480" xr:uid="{11AECB0D-6D22-4FB1-BDEF-36BD0B668DF2}"/>
    <cellStyle name="Normal 2 6 2 2 2 4 3" xfId="15421" xr:uid="{06CF890A-500B-4804-8C18-A9A6100DD4F0}"/>
    <cellStyle name="Normal 2 6 2 2 2 5" xfId="7874" xr:uid="{13D454F1-D94D-4985-B799-7A9EE008A9DD}"/>
    <cellStyle name="Normal 2 6 2 2 2 5 2" xfId="18254" xr:uid="{49C3328D-2308-4F91-B477-7FDE2DDB1AD1}"/>
    <cellStyle name="Normal 2 6 2 2 2 6" xfId="10707" xr:uid="{67F0920D-71CE-4035-957B-64609EFCF7FB}"/>
    <cellStyle name="Normal 2 6 2 2 2 6 2" xfId="21087" xr:uid="{B4910B9D-7FD4-4ABB-8821-B0753D2BA9C3}"/>
    <cellStyle name="Normal 2 6 2 2 2 7" xfId="24555" xr:uid="{A6371983-7A9E-40B5-882F-16BA02B0D5BB}"/>
    <cellStyle name="Normal 2 6 2 2 2 8" xfId="13193" xr:uid="{E94E252D-CEC7-44E3-AE45-EF7C918145D9}"/>
    <cellStyle name="Normal 2 6 2 2 3" xfId="3239" xr:uid="{00000000-0005-0000-0000-0000BE040000}"/>
    <cellStyle name="Normal 2 6 2 2 3 2" xfId="4490" xr:uid="{55CEC6C5-0DF6-4B0F-924A-77BA3BC616DD}"/>
    <cellStyle name="Normal 2 6 2 2 3 2 2" xfId="9262" xr:uid="{06250DE4-EF61-49D8-88D3-8EC22069837C}"/>
    <cellStyle name="Normal 2 6 2 2 3 2 2 2" xfId="19642" xr:uid="{66BB9C65-E528-4C7D-B9E6-BE7C48E04D21}"/>
    <cellStyle name="Normal 2 6 2 2 3 2 3" xfId="12095" xr:uid="{668CB0BD-5154-4E9D-9950-737CB28749D1}"/>
    <cellStyle name="Normal 2 6 2 2 3 2 3 2" xfId="22475" xr:uid="{0927B242-5633-413B-9366-D0BF18B6BEF8}"/>
    <cellStyle name="Normal 2 6 2 2 3 2 4" xfId="27215" xr:uid="{86708BAA-E17F-49EC-854A-0A84CF6C76C2}"/>
    <cellStyle name="Normal 2 6 2 2 3 2 5" xfId="16809" xr:uid="{599B188C-F56C-4FC6-A997-E2906A024AF1}"/>
    <cellStyle name="Normal 2 6 2 2 3 3" xfId="6297" xr:uid="{B79DBA51-6000-4D82-80A8-804A3E8AE8B8}"/>
    <cellStyle name="Normal 2 6 2 2 3 3 2" xfId="15866" xr:uid="{7DC4A406-DF69-4EC5-A326-85572F0B978F}"/>
    <cellStyle name="Normal 2 6 2 2 3 4" xfId="8319" xr:uid="{45F53046-B812-4B00-AF6C-5C1BE3C220C6}"/>
    <cellStyle name="Normal 2 6 2 2 3 4 2" xfId="18699" xr:uid="{4FA5C0D2-5A8F-4244-BA51-715E53E0E9C9}"/>
    <cellStyle name="Normal 2 6 2 2 3 5" xfId="11152" xr:uid="{8FB676D1-A2A5-4791-81A5-AA86212AE9BB}"/>
    <cellStyle name="Normal 2 6 2 2 3 5 2" xfId="21532" xr:uid="{1B7321DF-74C0-4FE4-90B0-A4A4BC518DD0}"/>
    <cellStyle name="Normal 2 6 2 2 3 6" xfId="25445" xr:uid="{63EE90C9-352C-4A42-BCBF-967139EC8398}"/>
    <cellStyle name="Normal 2 6 2 2 3 7" xfId="13787" xr:uid="{003465C1-845E-4AA6-AAC9-38E55E50C248}"/>
    <cellStyle name="Normal 2 6 2 2 4" xfId="3237" xr:uid="{00000000-0005-0000-0000-0000BF040000}"/>
    <cellStyle name="Normal 2 6 2 2 4 2" xfId="6295" xr:uid="{8A71D997-902F-4EC5-BD04-EFA816DE2D95}"/>
    <cellStyle name="Normal 2 6 2 2 4 2 2" xfId="26120" xr:uid="{6C41D414-276B-4750-99C0-84744654015A}"/>
    <cellStyle name="Normal 2 6 2 2 4 2 3" xfId="15864" xr:uid="{58E19D04-F987-48EA-AD62-D757F9DC9301}"/>
    <cellStyle name="Normal 2 6 2 2 4 3" xfId="8317" xr:uid="{D7CD78DF-D605-471F-83D2-64D69091FA77}"/>
    <cellStyle name="Normal 2 6 2 2 4 3 2" xfId="18697" xr:uid="{8ADBC21C-45A3-48A1-89F6-3A2356F32654}"/>
    <cellStyle name="Normal 2 6 2 2 4 4" xfId="11150" xr:uid="{14AD40EB-66C8-45BC-83A2-CCA9B1A5ABF3}"/>
    <cellStyle name="Normal 2 6 2 2 4 4 2" xfId="21530" xr:uid="{214F76B3-3270-4655-8C6B-6FFC20D4F682}"/>
    <cellStyle name="Normal 2 6 2 2 4 5" xfId="24352" xr:uid="{781D88E8-E12F-46EC-82D2-751C026D45CE}"/>
    <cellStyle name="Normal 2 6 2 2 4 6" xfId="13785" xr:uid="{91AAE636-ACAC-4080-91F2-DFC72904F990}"/>
    <cellStyle name="Normal 2 6 2 2 5" xfId="4237" xr:uid="{6213120F-9F90-4BE0-92B7-346DAD0055F1}"/>
    <cellStyle name="Normal 2 6 2 2 5 2" xfId="9009" xr:uid="{B23A0D37-DA54-4EDA-BE34-71A567E5C728}"/>
    <cellStyle name="Normal 2 6 2 2 5 2 2" xfId="29080" xr:uid="{5B35F843-65AE-46F3-BBE9-BA3D0813C538}"/>
    <cellStyle name="Normal 2 6 2 2 5 2 3" xfId="19389" xr:uid="{6714A023-88B7-4F17-BD6B-5FA4ACE1AAC2}"/>
    <cellStyle name="Normal 2 6 2 2 5 3" xfId="11842" xr:uid="{C70035A5-E15B-4D76-88E0-5C3F7C131519}"/>
    <cellStyle name="Normal 2 6 2 2 5 3 2" xfId="22222" xr:uid="{E83365C6-6F43-4F18-8F82-0431B69ED16A}"/>
    <cellStyle name="Normal 2 6 2 2 5 4" xfId="23577" xr:uid="{BBCF9256-3B95-44EB-92C0-669EE74927F6}"/>
    <cellStyle name="Normal 2 6 2 2 5 5" xfId="16556" xr:uid="{2525C136-B1B0-4DFD-A134-1912100B16CB}"/>
    <cellStyle name="Normal 2 6 2 2 6" xfId="5175" xr:uid="{EFD3024B-EF2D-42ED-A19F-E2212A050465}"/>
    <cellStyle name="Normal 2 6 2 2 6 2" xfId="28651" xr:uid="{E51DA777-0808-4589-A231-F6DEACAEA0DC}"/>
    <cellStyle name="Normal 2 6 2 2 6 3" xfId="14472" xr:uid="{CC01BC16-52DB-4F97-85D1-813E789606D7}"/>
    <cellStyle name="Normal 2 6 2 2 7" xfId="6925" xr:uid="{8FEB73BD-73B7-40EC-81B9-13739C227541}"/>
    <cellStyle name="Normal 2 6 2 2 7 2" xfId="17305" xr:uid="{8E9BBD76-FCD0-4DA6-9DE2-B44004DEE9FF}"/>
    <cellStyle name="Normal 2 6 2 2 8" xfId="9758" xr:uid="{E500A65A-BD52-41D2-BA8F-127DE68A173E}"/>
    <cellStyle name="Normal 2 6 2 2 8 2" xfId="20138" xr:uid="{6EAF28EB-AB73-4A7D-8ACB-0F87A24CD8B4}"/>
    <cellStyle name="Normal 2 6 2 2 9" xfId="24336" xr:uid="{550195B9-69B1-41FF-8556-424F9227CAEB}"/>
    <cellStyle name="Normal 2 6 2 3" xfId="2749" xr:uid="{00000000-0005-0000-0000-0000C0040000}"/>
    <cellStyle name="Normal 2 6 2 3 2" xfId="3240" xr:uid="{00000000-0005-0000-0000-0000C1040000}"/>
    <cellStyle name="Normal 2 6 2 3 2 2" xfId="6298" xr:uid="{909EF239-56EC-436B-B207-0C2058E4371C}"/>
    <cellStyle name="Normal 2 6 2 3 2 2 2" xfId="27531" xr:uid="{6A3159D9-295F-4279-B03A-E3C845D77425}"/>
    <cellStyle name="Normal 2 6 2 3 2 2 3" xfId="15867" xr:uid="{2C7CBD9F-6D00-4DFD-8C61-0A5C8FFCB40E}"/>
    <cellStyle name="Normal 2 6 2 3 2 3" xfId="8320" xr:uid="{E8956212-19DA-46E6-AE5B-B477D98F4FC0}"/>
    <cellStyle name="Normal 2 6 2 3 2 3 2" xfId="18700" xr:uid="{63AAA577-4A6D-42C1-AEF3-F0691CE300E7}"/>
    <cellStyle name="Normal 2 6 2 3 2 4" xfId="11153" xr:uid="{3183E437-A385-4F27-8C65-8E24BC3C2386}"/>
    <cellStyle name="Normal 2 6 2 3 2 4 2" xfId="21533" xr:uid="{CCA787AD-396D-48F7-939C-67EA61F5EAFF}"/>
    <cellStyle name="Normal 2 6 2 3 2 5" xfId="22796" xr:uid="{35DE97A9-B50F-44E7-8469-98B46AE21DDC}"/>
    <cellStyle name="Normal 2 6 2 3 2 6" xfId="13788" xr:uid="{DBCCB06C-77FF-48D3-B46A-C7ED0160E78B}"/>
    <cellStyle name="Normal 2 6 2 3 3" xfId="4312" xr:uid="{05338117-EB87-4B41-8F3F-9D96A8C69F48}"/>
    <cellStyle name="Normal 2 6 2 3 3 2" xfId="9084" xr:uid="{06B64086-F2FA-4554-A66A-7DCD7A828594}"/>
    <cellStyle name="Normal 2 6 2 3 3 2 2" xfId="29127" xr:uid="{CD74FA9E-399D-4ABF-9104-22E50EC80906}"/>
    <cellStyle name="Normal 2 6 2 3 3 2 3" xfId="19464" xr:uid="{374CA1CC-12B2-48B1-9D67-A7B3DEEE4CBF}"/>
    <cellStyle name="Normal 2 6 2 3 3 3" xfId="11917" xr:uid="{1DD8F1BF-BCEA-465E-A31C-07F49838B74E}"/>
    <cellStyle name="Normal 2 6 2 3 3 3 2" xfId="22297" xr:uid="{9E6596BA-0FCB-417E-82E2-1524BC5841F5}"/>
    <cellStyle name="Normal 2 6 2 3 3 4" xfId="25349" xr:uid="{42660836-C392-4A95-AB7D-2B10EB886405}"/>
    <cellStyle name="Normal 2 6 2 3 3 5" xfId="16631" xr:uid="{563033DD-F564-4805-B714-6325541D0051}"/>
    <cellStyle name="Normal 2 6 2 3 4" xfId="5967" xr:uid="{E65F83FC-A1C3-4EA4-9529-1202F48F8094}"/>
    <cellStyle name="Normal 2 6 2 3 4 2" xfId="27923" xr:uid="{1E851278-57D4-4AA3-A532-7F287997802C}"/>
    <cellStyle name="Normal 2 6 2 3 4 3" xfId="15420" xr:uid="{69C05F2B-C137-4BB6-8704-13070549C81C}"/>
    <cellStyle name="Normal 2 6 2 3 5" xfId="7873" xr:uid="{621F3C51-E706-4289-808D-3600D7DE2E8D}"/>
    <cellStyle name="Normal 2 6 2 3 5 2" xfId="18253" xr:uid="{2C1E3A01-E7C2-4B75-9362-E23996E4157F}"/>
    <cellStyle name="Normal 2 6 2 3 6" xfId="10706" xr:uid="{0942D83E-6785-4069-93ED-E1FEF867500E}"/>
    <cellStyle name="Normal 2 6 2 3 6 2" xfId="21086" xr:uid="{D0426F11-DBC5-4AD7-A855-E1C40AE9F6EE}"/>
    <cellStyle name="Normal 2 6 2 3 7" xfId="24596" xr:uid="{70CCA74D-0F9E-4C26-BE30-EDEF40B34700}"/>
    <cellStyle name="Normal 2 6 2 3 8" xfId="13192" xr:uid="{082743DC-5C06-434B-9280-28C08901C2E8}"/>
    <cellStyle name="Normal 2 6 2 4" xfId="3241" xr:uid="{00000000-0005-0000-0000-0000C2040000}"/>
    <cellStyle name="Normal 2 6 2 4 2" xfId="4491" xr:uid="{99D999CC-6FD5-486B-8B59-AACF02421660}"/>
    <cellStyle name="Normal 2 6 2 4 2 2" xfId="9263" xr:uid="{693B2310-F2CC-4B51-8DCA-6C985B7E01F6}"/>
    <cellStyle name="Normal 2 6 2 4 2 2 2" xfId="19643" xr:uid="{60CE9961-B196-4E53-9106-4D821DF88F34}"/>
    <cellStyle name="Normal 2 6 2 4 2 3" xfId="12096" xr:uid="{F27E296C-2BF5-4C55-A4BC-C01B2BB3001C}"/>
    <cellStyle name="Normal 2 6 2 4 2 3 2" xfId="22476" xr:uid="{6890BA32-74A1-468A-8E1D-EE5DDA9E01A7}"/>
    <cellStyle name="Normal 2 6 2 4 2 4" xfId="26156" xr:uid="{8E1693E9-A028-4C58-88A3-DCB985228DC4}"/>
    <cellStyle name="Normal 2 6 2 4 2 5" xfId="16810" xr:uid="{C18685EF-A719-4116-BA1B-3BA5E1AA00FD}"/>
    <cellStyle name="Normal 2 6 2 4 3" xfId="6299" xr:uid="{492F9173-ED6E-4509-86DB-B2EA5DF6D7F6}"/>
    <cellStyle name="Normal 2 6 2 4 3 2" xfId="15868" xr:uid="{BA1625F8-53AF-4C89-82AA-C0EB3332B7FA}"/>
    <cellStyle name="Normal 2 6 2 4 4" xfId="8321" xr:uid="{C1DB41E0-32DE-4948-9DB1-AAC9D0DB7206}"/>
    <cellStyle name="Normal 2 6 2 4 4 2" xfId="18701" xr:uid="{875847CA-7CEF-469C-BA9D-AF3CD931B7D7}"/>
    <cellStyle name="Normal 2 6 2 4 5" xfId="11154" xr:uid="{A35979AB-4BBF-40BE-BD16-A63862B7E890}"/>
    <cellStyle name="Normal 2 6 2 4 5 2" xfId="21534" xr:uid="{290E8148-7224-483E-8FEB-44D1A8EBA1D7}"/>
    <cellStyle name="Normal 2 6 2 4 6" xfId="23653" xr:uid="{2E0F261C-8B52-49F0-8467-4A7022122960}"/>
    <cellStyle name="Normal 2 6 2 4 7" xfId="13789" xr:uid="{C67B1CEB-659F-49D7-AF42-A53E6118D022}"/>
    <cellStyle name="Normal 2 6 2 5" xfId="3236" xr:uid="{00000000-0005-0000-0000-0000C3040000}"/>
    <cellStyle name="Normal 2 6 2 5 2" xfId="6294" xr:uid="{864BD532-2191-49D7-A5D9-FF59CCEEAFD4}"/>
    <cellStyle name="Normal 2 6 2 5 2 2" xfId="27655" xr:uid="{A64C6447-BC8F-4094-9873-7775BF9AA8CD}"/>
    <cellStyle name="Normal 2 6 2 5 2 3" xfId="15863" xr:uid="{8CEFF8B3-DBEE-4DA2-9982-4C778CE2B6D8}"/>
    <cellStyle name="Normal 2 6 2 5 3" xfId="8316" xr:uid="{5AEDA475-210E-48A9-ACEE-9CB4F1AEDF16}"/>
    <cellStyle name="Normal 2 6 2 5 3 2" xfId="18696" xr:uid="{8CFC2B20-D82C-4836-8B85-B2DDA40B52F2}"/>
    <cellStyle name="Normal 2 6 2 5 4" xfId="11149" xr:uid="{56BF3207-64C4-44E3-AFF4-0474BABB18FC}"/>
    <cellStyle name="Normal 2 6 2 5 4 2" xfId="21529" xr:uid="{80DEABAB-AAEF-44BF-954B-37CF1AB5F697}"/>
    <cellStyle name="Normal 2 6 2 5 5" xfId="24342" xr:uid="{E7546074-5B21-4067-9EB9-A2806E9B7A0C}"/>
    <cellStyle name="Normal 2 6 2 5 6" xfId="13784" xr:uid="{89D4FEE3-FC36-40D1-A84B-A3B2E206D0DA}"/>
    <cellStyle name="Normal 2 6 2 6" xfId="2532" xr:uid="{00000000-0005-0000-0000-0000C4040000}"/>
    <cellStyle name="Normal 2 6 2 6 2" xfId="5806" xr:uid="{10762A9A-7272-485A-943C-B474B929DFA1}"/>
    <cellStyle name="Normal 2 6 2 6 2 2" xfId="28331" xr:uid="{91C42B10-F180-458D-AFC1-107E53C0EC40}"/>
    <cellStyle name="Normal 2 6 2 6 2 3" xfId="15204" xr:uid="{C481E85C-B006-44B4-B153-234F7CD519A4}"/>
    <cellStyle name="Normal 2 6 2 6 3" xfId="7657" xr:uid="{802B6534-EC9E-4BAF-9ED1-E58A0B5A1B3C}"/>
    <cellStyle name="Normal 2 6 2 6 3 2" xfId="18037" xr:uid="{0C59ABBA-3D43-4EB6-8CC4-6FDE3F98A84D}"/>
    <cellStyle name="Normal 2 6 2 6 4" xfId="10490" xr:uid="{1FCE637C-45EC-4DB5-B22E-0EB0BA1F730F}"/>
    <cellStyle name="Normal 2 6 2 6 4 2" xfId="20870" xr:uid="{3DB16BC8-7567-4D71-BE88-6964F1429595}"/>
    <cellStyle name="Normal 2 6 2 6 5" xfId="23453" xr:uid="{3467CB81-E993-4155-9658-380959AE2084}"/>
    <cellStyle name="Normal 2 6 2 6 6" xfId="12920" xr:uid="{12AC7268-F7FD-4FC4-9DD5-F0A75605BD3E}"/>
    <cellStyle name="Normal 2 6 2 7" xfId="2226" xr:uid="{00000000-0005-0000-0000-0000BA040000}"/>
    <cellStyle name="Normal 2 6 2 7 2" xfId="7353" xr:uid="{D530F37D-DEF4-4170-A7A3-CB1060AA827D}"/>
    <cellStyle name="Normal 2 6 2 7 2 2" xfId="17733" xr:uid="{1AC286B0-EC57-4FEF-9592-7305F7F714D3}"/>
    <cellStyle name="Normal 2 6 2 7 3" xfId="10186" xr:uid="{917FF294-FA44-4D45-86B4-360CE91273CB}"/>
    <cellStyle name="Normal 2 6 2 7 3 2" xfId="20566" xr:uid="{80CC7CE1-1E69-417B-BC19-550A0933C939}"/>
    <cellStyle name="Normal 2 6 2 7 4" xfId="24404" xr:uid="{1502BF02-3285-4572-A39D-B74C8D53DD14}"/>
    <cellStyle name="Normal 2 6 2 7 5" xfId="14900" xr:uid="{1CA6A51E-82D5-4C77-BCEB-1851F5CDC9B4}"/>
    <cellStyle name="Normal 2 6 2 8" xfId="3792" xr:uid="{EA396F53-A8E3-4AAD-AEFE-BE244E793E8F}"/>
    <cellStyle name="Normal 2 6 2 8 2" xfId="8628" xr:uid="{ED8914F2-C102-4167-8F91-AA93ECEF9C27}"/>
    <cellStyle name="Normal 2 6 2 8 2 2" xfId="19008" xr:uid="{70494654-2281-49E4-99E3-8834C809E729}"/>
    <cellStyle name="Normal 2 6 2 8 3" xfId="11461" xr:uid="{56BA38B1-DC32-4B80-B62D-8B1022DA2726}"/>
    <cellStyle name="Normal 2 6 2 8 3 2" xfId="21841" xr:uid="{278BD44B-3A17-484E-ABAC-932535BD4874}"/>
    <cellStyle name="Normal 2 6 2 8 4" xfId="16175" xr:uid="{E09CC765-129B-4103-A5F1-3F1553452D84}"/>
    <cellStyle name="Normal 2 6 2 9" xfId="5174" xr:uid="{C8D33ABA-A6DE-4D30-A213-75A149B1FA83}"/>
    <cellStyle name="Normal 2 6 2 9 2" xfId="14471" xr:uid="{974A2E2F-85FD-42D4-9E21-8199EEBB5EB3}"/>
    <cellStyle name="Normal 2 6 3" xfId="824" xr:uid="{00000000-0005-0000-0000-0000E4040000}"/>
    <cellStyle name="Normal 2 6 3 10" xfId="9759" xr:uid="{A4D62B8B-D218-4840-B61C-71340FE99392}"/>
    <cellStyle name="Normal 2 6 3 10 2" xfId="20139" xr:uid="{FC4D10FB-3755-4F39-A082-152E804D35F2}"/>
    <cellStyle name="Normal 2 6 3 11" xfId="25001" xr:uid="{B09E0DFE-CB49-4293-9A76-68CE4C4AFD3E}"/>
    <cellStyle name="Normal 2 6 3 12" xfId="12575" xr:uid="{6DF2FDF8-BF05-4326-8CED-AF04FE39C9F4}"/>
    <cellStyle name="Normal 2 6 3 2" xfId="2751" xr:uid="{00000000-0005-0000-0000-0000C6040000}"/>
    <cellStyle name="Normal 2 6 3 2 2" xfId="3243" xr:uid="{00000000-0005-0000-0000-0000C7040000}"/>
    <cellStyle name="Normal 2 6 3 2 2 2" xfId="6301" xr:uid="{7304B549-7725-4E18-B383-08AC32602764}"/>
    <cellStyle name="Normal 2 6 3 2 2 2 2" xfId="28082" xr:uid="{92E698A4-443E-4E9F-912D-3316C8057977}"/>
    <cellStyle name="Normal 2 6 3 2 2 2 3" xfId="15870" xr:uid="{E2BEE138-2676-4D8C-9875-BCFE68E134F5}"/>
    <cellStyle name="Normal 2 6 3 2 2 3" xfId="8323" xr:uid="{E291EB98-CB64-4225-A299-2FBB6958D1D8}"/>
    <cellStyle name="Normal 2 6 3 2 2 3 2" xfId="18703" xr:uid="{767B6D43-7AD9-4B29-821F-6A35E2A9C3B4}"/>
    <cellStyle name="Normal 2 6 3 2 2 4" xfId="11156" xr:uid="{748016B8-AB50-4139-A5F0-56CB27A68A9F}"/>
    <cellStyle name="Normal 2 6 3 2 2 4 2" xfId="21536" xr:uid="{95D20107-076A-48EF-AB96-F7E20554289D}"/>
    <cellStyle name="Normal 2 6 3 2 2 5" xfId="23901" xr:uid="{0FBF2B24-DE81-4443-8299-141FA0D649DA}"/>
    <cellStyle name="Normal 2 6 3 2 2 6" xfId="13791" xr:uid="{F9D0B80D-AC75-439E-A28A-B9DE7A394B05}"/>
    <cellStyle name="Normal 2 6 3 2 3" xfId="4314" xr:uid="{FDB00B43-EDE2-439A-8599-5EB1BA9F4CE7}"/>
    <cellStyle name="Normal 2 6 3 2 3 2" xfId="9086" xr:uid="{16808E95-2586-46E7-BE40-B97AEE2CFFB2}"/>
    <cellStyle name="Normal 2 6 3 2 3 2 2" xfId="29129" xr:uid="{7F4B2F7D-F1C0-4A26-B6B2-BD2773891107}"/>
    <cellStyle name="Normal 2 6 3 2 3 2 3" xfId="19466" xr:uid="{8D3D01C1-5F5A-488C-9B61-70485AA27C9D}"/>
    <cellStyle name="Normal 2 6 3 2 3 3" xfId="11919" xr:uid="{3CB88BFF-7034-4492-AA0A-14017708B94E}"/>
    <cellStyle name="Normal 2 6 3 2 3 3 2" xfId="22299" xr:uid="{A14D9E91-F974-4C75-97D6-B6D0E1D8D640}"/>
    <cellStyle name="Normal 2 6 3 2 3 4" xfId="24337" xr:uid="{01B9F8C2-15BC-4CE9-BC27-617DA3FAF2A3}"/>
    <cellStyle name="Normal 2 6 3 2 3 5" xfId="16633" xr:uid="{566336C9-D4DB-4A32-91F6-86EAD6606C09}"/>
    <cellStyle name="Normal 2 6 3 2 4" xfId="5969" xr:uid="{B0225D42-3F43-429F-96D2-B3C4FFF017AF}"/>
    <cellStyle name="Normal 2 6 3 2 4 2" xfId="28155" xr:uid="{5C369DB8-5E78-41E0-9489-A73C67F62EB5}"/>
    <cellStyle name="Normal 2 6 3 2 4 3" xfId="15422" xr:uid="{6AC99C5E-64F7-4525-A5AB-A0680637904B}"/>
    <cellStyle name="Normal 2 6 3 2 5" xfId="7875" xr:uid="{187C8DAC-2EBE-40DA-A2BA-B16800DDFA06}"/>
    <cellStyle name="Normal 2 6 3 2 5 2" xfId="18255" xr:uid="{0AB7271F-C4AF-40EE-8F0E-C9A3C9E23C6A}"/>
    <cellStyle name="Normal 2 6 3 2 6" xfId="10708" xr:uid="{68C15709-F04C-47D1-B067-E8BE43F77BD4}"/>
    <cellStyle name="Normal 2 6 3 2 6 2" xfId="21088" xr:uid="{F447D534-E314-47F2-9E88-C461FD47A87B}"/>
    <cellStyle name="Normal 2 6 3 2 7" xfId="24629" xr:uid="{0EB4ABFD-ACE5-4ABD-B332-42F09D2BA598}"/>
    <cellStyle name="Normal 2 6 3 2 8" xfId="13194" xr:uid="{564E1D4A-1A87-4C0D-840E-13FA45AB478F}"/>
    <cellStyle name="Normal 2 6 3 3" xfId="3244" xr:uid="{00000000-0005-0000-0000-0000C8040000}"/>
    <cellStyle name="Normal 2 6 3 3 2" xfId="4492" xr:uid="{87207243-8C53-4DE5-B92B-7719F293434A}"/>
    <cellStyle name="Normal 2 6 3 3 2 2" xfId="9264" xr:uid="{C3B3E6F4-D12B-40A9-849B-D88600E4EA46}"/>
    <cellStyle name="Normal 2 6 3 3 2 2 2" xfId="29249" xr:uid="{B14741FC-784C-4ADB-98D1-04F07AD5543C}"/>
    <cellStyle name="Normal 2 6 3 3 2 2 3" xfId="19644" xr:uid="{B4928044-04CD-4CFA-B67F-F481551FE4B0}"/>
    <cellStyle name="Normal 2 6 3 3 2 3" xfId="12097" xr:uid="{5214C419-B95F-42D2-BB6F-9BE7C79034EF}"/>
    <cellStyle name="Normal 2 6 3 3 2 3 2" xfId="22477" xr:uid="{9EAB2E54-3029-4DFB-A3CA-3ED052C1C342}"/>
    <cellStyle name="Normal 2 6 3 3 2 4" xfId="22868" xr:uid="{CAD82A59-8985-4FFB-91FB-1C6232C10769}"/>
    <cellStyle name="Normal 2 6 3 3 2 5" xfId="16811" xr:uid="{B62F27E4-1ED2-4F69-B12F-EC7A9B613844}"/>
    <cellStyle name="Normal 2 6 3 3 3" xfId="6302" xr:uid="{A3DE6E02-6E83-4DF7-A1B7-959133430995}"/>
    <cellStyle name="Normal 2 6 3 3 3 2" xfId="26213" xr:uid="{EE394A47-E38F-4441-AE45-E5E0C939CDE8}"/>
    <cellStyle name="Normal 2 6 3 3 3 3" xfId="15871" xr:uid="{EFF3A563-4A4D-4BA2-B5BE-55B10045C84D}"/>
    <cellStyle name="Normal 2 6 3 3 4" xfId="8324" xr:uid="{10A2EFD6-4550-41B9-9D2C-0C6CA4889477}"/>
    <cellStyle name="Normal 2 6 3 3 4 2" xfId="18704" xr:uid="{3F5120F2-2B31-45F7-AB64-C295BD28981B}"/>
    <cellStyle name="Normal 2 6 3 3 5" xfId="11157" xr:uid="{BB8F6FE3-F7F8-415E-B8E6-30E494857739}"/>
    <cellStyle name="Normal 2 6 3 3 5 2" xfId="21537" xr:uid="{74ADF930-A0CD-47CC-9983-8F504FF6F67F}"/>
    <cellStyle name="Normal 2 6 3 3 6" xfId="24480" xr:uid="{38F64182-7581-4BB8-91EB-F95C8B7C6FD9}"/>
    <cellStyle name="Normal 2 6 3 3 7" xfId="13792" xr:uid="{B07449D2-9759-4D4B-84D2-842A75D20F86}"/>
    <cellStyle name="Normal 2 6 3 4" xfId="3242" xr:uid="{00000000-0005-0000-0000-0000C9040000}"/>
    <cellStyle name="Normal 2 6 3 4 2" xfId="6300" xr:uid="{76E59889-A8B4-4D0D-A5C6-DA7E60392EA5}"/>
    <cellStyle name="Normal 2 6 3 4 2 2" xfId="26031" xr:uid="{D7ED80EF-2C71-4AFF-BD14-B827B1696D1D}"/>
    <cellStyle name="Normal 2 6 3 4 2 3" xfId="15869" xr:uid="{D1417E44-7FC8-4EED-B6AB-389147BE2DAC}"/>
    <cellStyle name="Normal 2 6 3 4 3" xfId="8322" xr:uid="{E57003F0-69DC-4BDB-87A5-D5970FC7987A}"/>
    <cellStyle name="Normal 2 6 3 4 3 2" xfId="18702" xr:uid="{5BE996CC-BDE8-4271-939A-B58DE1544666}"/>
    <cellStyle name="Normal 2 6 3 4 4" xfId="11155" xr:uid="{BDB2A5CA-124E-4DB8-8FB4-2F10C553E449}"/>
    <cellStyle name="Normal 2 6 3 4 4 2" xfId="21535" xr:uid="{80215D5B-DD7D-485F-939B-771F38FEBCDD}"/>
    <cellStyle name="Normal 2 6 3 4 5" xfId="25546" xr:uid="{4B134884-26C9-4669-87A5-D352E80BAD43}"/>
    <cellStyle name="Normal 2 6 3 4 6" xfId="13790" xr:uid="{B05C497A-8A05-41D1-96AA-F3A7AB582F5C}"/>
    <cellStyle name="Normal 2 6 3 5" xfId="2575" xr:uid="{00000000-0005-0000-0000-0000CA040000}"/>
    <cellStyle name="Normal 2 6 3 5 2" xfId="5840" xr:uid="{DF0E3358-E753-47A6-BED4-29A4340CC710}"/>
    <cellStyle name="Normal 2 6 3 5 2 2" xfId="26226" xr:uid="{8CBC7597-9E25-4985-AB21-CABF7A1CC924}"/>
    <cellStyle name="Normal 2 6 3 5 2 3" xfId="15247" xr:uid="{F9F030D3-C608-4F08-9C1C-0B51A7D277A5}"/>
    <cellStyle name="Normal 2 6 3 5 3" xfId="7700" xr:uid="{C45C4104-5723-49BB-8658-8B71663BE1F3}"/>
    <cellStyle name="Normal 2 6 3 5 3 2" xfId="18080" xr:uid="{4805201E-4483-45A6-80B7-2FACFD456AAC}"/>
    <cellStyle name="Normal 2 6 3 5 4" xfId="10533" xr:uid="{F588443A-6DD1-4DCF-9335-0C05F6C0E82B}"/>
    <cellStyle name="Normal 2 6 3 5 4 2" xfId="20913" xr:uid="{44532367-E5EB-47CF-A810-C3244C6410ED}"/>
    <cellStyle name="Normal 2 6 3 5 5" xfId="23805" xr:uid="{B831D932-89A5-497D-97E7-E8EFC916E333}"/>
    <cellStyle name="Normal 2 6 3 5 6" xfId="12963" xr:uid="{74DE7D1D-E440-4BEA-806A-E5800002F8B0}"/>
    <cellStyle name="Normal 2 6 3 6" xfId="2341" xr:uid="{00000000-0005-0000-0000-0000C5040000}"/>
    <cellStyle name="Normal 2 6 3 6 2" xfId="7468" xr:uid="{3A60FAA7-236C-4287-AADF-56E2DF722CB0}"/>
    <cellStyle name="Normal 2 6 3 6 2 2" xfId="17848" xr:uid="{791B2BBF-96B1-477D-BD65-FE70725DA7C6}"/>
    <cellStyle name="Normal 2 6 3 6 3" xfId="10301" xr:uid="{A010738C-6954-46F7-B0D6-5D8E10447902}"/>
    <cellStyle name="Normal 2 6 3 6 3 2" xfId="20681" xr:uid="{5CFF61F0-0CCD-4BE0-BA9F-5E49FCC5A30F}"/>
    <cellStyle name="Normal 2 6 3 6 4" xfId="24779" xr:uid="{5866C81F-BCDD-41B4-8389-503ADA704CF2}"/>
    <cellStyle name="Normal 2 6 3 6 5" xfId="15015" xr:uid="{B537DB6D-4B8B-4F24-A17E-59B8AA53E2D2}"/>
    <cellStyle name="Normal 2 6 3 7" xfId="3852" xr:uid="{2F0129F9-6EAF-4AAF-9CE7-DA34D158108D}"/>
    <cellStyle name="Normal 2 6 3 7 2" xfId="8685" xr:uid="{C55A7311-DEFF-40BB-AD48-3EC8C83781BC}"/>
    <cellStyle name="Normal 2 6 3 7 2 2" xfId="19065" xr:uid="{6D1693A2-58F9-4467-9713-1AAD0D03E2A2}"/>
    <cellStyle name="Normal 2 6 3 7 3" xfId="11518" xr:uid="{243DA632-E680-4E69-8C95-E06E0EAF6D1D}"/>
    <cellStyle name="Normal 2 6 3 7 3 2" xfId="21898" xr:uid="{864F57A7-5DC2-4353-9E34-85C3714B0248}"/>
    <cellStyle name="Normal 2 6 3 7 4" xfId="16232" xr:uid="{7A31CD01-4889-4F8B-B42B-1EC4E2C4D6B1}"/>
    <cellStyle name="Normal 2 6 3 8" xfId="5176" xr:uid="{8AE79431-F88A-4C41-B95B-4BA664C147B4}"/>
    <cellStyle name="Normal 2 6 3 8 2" xfId="14473" xr:uid="{40FFDD92-F8D1-4A22-A3DF-4E5C0A8744A6}"/>
    <cellStyle name="Normal 2 6 3 9" xfId="6926" xr:uid="{20101572-6AD5-4DB0-B4EC-D86429EB91A3}"/>
    <cellStyle name="Normal 2 6 3 9 2" xfId="17306" xr:uid="{83D1B01E-C56A-4CBA-A0AC-28D7157D2623}"/>
    <cellStyle name="Normal 2 6 4" xfId="825" xr:uid="{00000000-0005-0000-0000-0000E5040000}"/>
    <cellStyle name="Normal 2 6 4 2" xfId="3245" xr:uid="{00000000-0005-0000-0000-0000CC040000}"/>
    <cellStyle name="Normal 2 6 4 2 2" xfId="6303" xr:uid="{26AA86EE-97E0-48FA-85E2-64D1D01642DB}"/>
    <cellStyle name="Normal 2 6 4 2 2 2" xfId="27738" xr:uid="{62530CFF-EAD0-4DCC-8A0F-51132B070C03}"/>
    <cellStyle name="Normal 2 6 4 2 2 3" xfId="15872" xr:uid="{38DC05D0-1BDA-437F-9A6F-0B1EB9623D15}"/>
    <cellStyle name="Normal 2 6 4 2 3" xfId="8325" xr:uid="{66BF30D8-781F-4445-9403-8B1239B99C01}"/>
    <cellStyle name="Normal 2 6 4 2 3 2" xfId="18705" xr:uid="{696D15CB-68D5-4E6B-AC4E-F2E170C0BE1A}"/>
    <cellStyle name="Normal 2 6 4 2 4" xfId="11158" xr:uid="{9AADA220-B9CE-4749-AE31-CBC01B68FA08}"/>
    <cellStyle name="Normal 2 6 4 2 4 2" xfId="21538" xr:uid="{544947B8-8889-427F-98F8-7DB4E71898AA}"/>
    <cellStyle name="Normal 2 6 4 2 5" xfId="23672" xr:uid="{40D936BC-B2FB-444D-BA06-05C16CD95B47}"/>
    <cellStyle name="Normal 2 6 4 2 6" xfId="13793" xr:uid="{CD9279EA-FE4F-45C0-B021-898B07933199}"/>
    <cellStyle name="Normal 2 6 4 3" xfId="2748" xr:uid="{00000000-0005-0000-0000-0000CD040000}"/>
    <cellStyle name="Normal 2 6 4 3 2" xfId="5966" xr:uid="{3AC6F347-C68D-4FB4-8BD8-2118D9E8EF4B}"/>
    <cellStyle name="Normal 2 6 4 3 2 2" xfId="26001" xr:uid="{6407EC0A-CA09-4F54-A5DC-8C2C028A5521}"/>
    <cellStyle name="Normal 2 6 4 3 2 3" xfId="15419" xr:uid="{C193E26C-D856-4793-947D-EF2429FBC763}"/>
    <cellStyle name="Normal 2 6 4 3 3" xfId="7872" xr:uid="{1E3CF3CE-B1BC-4F2D-A7C8-61E4A10A365D}"/>
    <cellStyle name="Normal 2 6 4 3 3 2" xfId="18252" xr:uid="{8BD55EF0-2C46-4F9F-BF52-2E5AC363DFD0}"/>
    <cellStyle name="Normal 2 6 4 3 4" xfId="10705" xr:uid="{DF3A9D90-F1F1-4774-A6A8-BFA0FB02DDAB}"/>
    <cellStyle name="Normal 2 6 4 3 4 2" xfId="21085" xr:uid="{AECC2B9B-F637-458C-95D4-B8705547F79B}"/>
    <cellStyle name="Normal 2 6 4 3 5" xfId="25086" xr:uid="{F7D65038-43B7-4600-B665-FE61C3DC1D05}"/>
    <cellStyle name="Normal 2 6 4 3 6" xfId="13191" xr:uid="{9FF62838-0196-4BF7-8043-8AD349460ECA}"/>
    <cellStyle name="Normal 2 6 4 4" xfId="4173" xr:uid="{FAAE8149-8145-432C-B91A-EC872542167A}"/>
    <cellStyle name="Normal 2 6 4 4 2" xfId="8945" xr:uid="{A898C8CD-3D30-4C1C-ABD9-8656076B5A81}"/>
    <cellStyle name="Normal 2 6 4 4 2 2" xfId="19325" xr:uid="{1A9ED637-57DF-4EC7-8488-4C7592B288CF}"/>
    <cellStyle name="Normal 2 6 4 4 3" xfId="11778" xr:uid="{3183CE16-5648-42F3-904D-5A8528B42A9C}"/>
    <cellStyle name="Normal 2 6 4 4 3 2" xfId="22158" xr:uid="{D292C677-4EC5-461E-B23B-11316430DFAC}"/>
    <cellStyle name="Normal 2 6 4 4 4" xfId="24115" xr:uid="{4B28783D-BCF0-40D5-BA39-A0BD1889A410}"/>
    <cellStyle name="Normal 2 6 4 4 5" xfId="16492" xr:uid="{FCD70FC5-0B68-4997-9C12-BBFBD166F7A2}"/>
    <cellStyle name="Normal 2 6 4 5" xfId="5177" xr:uid="{7A080356-2637-46E2-A77E-82C5ACAE8493}"/>
    <cellStyle name="Normal 2 6 4 5 2" xfId="14474" xr:uid="{87F5C9D8-9A57-40FE-BC24-29C7BD440DC2}"/>
    <cellStyle name="Normal 2 6 4 6" xfId="6927" xr:uid="{1EB19ED3-15F7-414F-9F66-975C06046ACB}"/>
    <cellStyle name="Normal 2 6 4 6 2" xfId="17307" xr:uid="{E908B670-6EEE-4B27-A219-E53B7B9A3CCF}"/>
    <cellStyle name="Normal 2 6 4 7" xfId="9760" xr:uid="{BBF121FB-D7DF-4229-888D-58897BA66988}"/>
    <cellStyle name="Normal 2 6 4 7 2" xfId="20140" xr:uid="{A447422D-86A8-4D49-B623-57D91E1AC329}"/>
    <cellStyle name="Normal 2 6 4 8" xfId="23439" xr:uid="{2467AEF3-5330-47FD-87A4-229510FDA7FD}"/>
    <cellStyle name="Normal 2 6 4 9" xfId="12733" xr:uid="{4D9A41E0-523B-4A63-AEF3-98D8B656F6EC}"/>
    <cellStyle name="Normal 2 6 5" xfId="3246" xr:uid="{00000000-0005-0000-0000-0000CE040000}"/>
    <cellStyle name="Normal 2 6 5 2" xfId="4493" xr:uid="{A3DD9300-DFB9-4CFD-9A54-92274E601C4B}"/>
    <cellStyle name="Normal 2 6 5 2 2" xfId="9265" xr:uid="{DD784A69-7E3E-4F1A-AC82-8F6F1BD52311}"/>
    <cellStyle name="Normal 2 6 5 2 2 2" xfId="29250" xr:uid="{0D00306C-6116-4176-B54A-03C0D3AA4551}"/>
    <cellStyle name="Normal 2 6 5 2 2 3" xfId="19645" xr:uid="{F2CB09A6-383C-48D6-8D03-D7E890852381}"/>
    <cellStyle name="Normal 2 6 5 2 3" xfId="12098" xr:uid="{6A87C19B-A104-452B-9739-483A28C9AE79}"/>
    <cellStyle name="Normal 2 6 5 2 3 2" xfId="22478" xr:uid="{35392DE0-6C17-4AAF-B1BA-5476F364C1F7}"/>
    <cellStyle name="Normal 2 6 5 2 4" xfId="22645" xr:uid="{1DAD417C-CEC3-4A47-A424-5DFB07AF424F}"/>
    <cellStyle name="Normal 2 6 5 2 5" xfId="16812" xr:uid="{CDCBDCFE-1C6A-46F9-8B05-D7FB38E609D1}"/>
    <cellStyle name="Normal 2 6 5 3" xfId="6304" xr:uid="{D9E241B8-02A4-427F-8AE0-EEAB32CD3011}"/>
    <cellStyle name="Normal 2 6 5 3 2" xfId="28143" xr:uid="{5AE0B9C7-05E0-42CD-9E29-BCFC29DBD4C5}"/>
    <cellStyle name="Normal 2 6 5 3 3" xfId="15873" xr:uid="{F4E50B5F-0237-4929-B47F-EF36A19EE155}"/>
    <cellStyle name="Normal 2 6 5 4" xfId="8326" xr:uid="{EFFF14CB-F067-4F81-B899-6C534B5B4390}"/>
    <cellStyle name="Normal 2 6 5 4 2" xfId="18706" xr:uid="{13BEAD3E-CAD8-4E9A-8C8D-73BA059008A1}"/>
    <cellStyle name="Normal 2 6 5 5" xfId="11159" xr:uid="{8260038C-40B8-4B48-B86B-150E1BB7C91B}"/>
    <cellStyle name="Normal 2 6 5 5 2" xfId="21539" xr:uid="{5E4EEA9D-1019-4434-BE7E-77F65C173361}"/>
    <cellStyle name="Normal 2 6 5 6" xfId="25304" xr:uid="{C39A1771-4B7B-4FA5-A546-E3F549907874}"/>
    <cellStyle name="Normal 2 6 5 7" xfId="13794" xr:uid="{62094DEE-5D6A-4587-B5C3-6B51F53AC0CC}"/>
    <cellStyle name="Normal 2 6 6" xfId="2914" xr:uid="{00000000-0005-0000-0000-0000CF040000}"/>
    <cellStyle name="Normal 2 6 6 2" xfId="6100" xr:uid="{3F07CF2B-E2C3-4A94-86F5-C526D5A30387}"/>
    <cellStyle name="Normal 2 6 6 2 2" xfId="25846" xr:uid="{89030345-8F55-454A-84BA-BF49A031CD02}"/>
    <cellStyle name="Normal 2 6 6 2 3" xfId="15578" xr:uid="{ACA6E232-F876-4D2C-B3F8-1D3F6BDA8948}"/>
    <cellStyle name="Normal 2 6 6 3" xfId="8031" xr:uid="{42120A84-98C8-41ED-A11F-EB419CC9F1E1}"/>
    <cellStyle name="Normal 2 6 6 3 2" xfId="18411" xr:uid="{F02AD8A5-2195-4EF0-9E9F-3259ECBE80B4}"/>
    <cellStyle name="Normal 2 6 6 4" xfId="10864" xr:uid="{67350C24-62FC-42C2-9B15-1073360F93E2}"/>
    <cellStyle name="Normal 2 6 6 4 2" xfId="21244" xr:uid="{7586ABD7-1A9A-4747-83A4-C02958ED7CA3}"/>
    <cellStyle name="Normal 2 6 6 5" xfId="22688" xr:uid="{50EB29A5-FE3E-4EE9-8F15-737CE4DD97F0}"/>
    <cellStyle name="Normal 2 6 6 6" xfId="13431" xr:uid="{FB8F4C21-A5D5-4C65-A7E8-2622D69B734E}"/>
    <cellStyle name="Normal 2 6 7" xfId="2472" xr:uid="{00000000-0005-0000-0000-0000D0040000}"/>
    <cellStyle name="Normal 2 6 7 2" xfId="5760" xr:uid="{D2868D63-22F0-4956-A066-B914852ABDEE}"/>
    <cellStyle name="Normal 2 6 7 2 2" xfId="26263" xr:uid="{70223284-C886-43CC-B95C-40E37BC2C671}"/>
    <cellStyle name="Normal 2 6 7 2 3" xfId="15144" xr:uid="{34CDAF7D-28FF-4D89-9CFB-E0BDDA502805}"/>
    <cellStyle name="Normal 2 6 7 3" xfId="7597" xr:uid="{5893C7BC-E3C2-4EF6-8D7B-A10380A32821}"/>
    <cellStyle name="Normal 2 6 7 3 2" xfId="17977" xr:uid="{3F055587-DB80-4D3B-9368-A460981ED099}"/>
    <cellStyle name="Normal 2 6 7 4" xfId="10430" xr:uid="{B6AAA150-C551-43E3-8964-7E03F1AE4B5A}"/>
    <cellStyle name="Normal 2 6 7 4 2" xfId="20810" xr:uid="{E0EF6062-5071-41CB-889C-987F9B3E8377}"/>
    <cellStyle name="Normal 2 6 7 5" xfId="24538" xr:uid="{ABF28A36-FD7D-46E5-B605-AA7A948D3FC4}"/>
    <cellStyle name="Normal 2 6 7 6" xfId="12860" xr:uid="{A6F2CC7B-F5FD-4ACD-BBD6-115C96CC06F1}"/>
    <cellStyle name="Normal 2 6 8" xfId="2166" xr:uid="{00000000-0005-0000-0000-0000B9040000}"/>
    <cellStyle name="Normal 2 6 8 2" xfId="7293" xr:uid="{0EB573FA-EEF6-439E-A56B-BDBDAE879304}"/>
    <cellStyle name="Normal 2 6 8 2 2" xfId="17673" xr:uid="{4DC08CDF-9F03-44B1-AFD4-F6F5E2B029B7}"/>
    <cellStyle name="Normal 2 6 8 3" xfId="10126" xr:uid="{F5839759-13CE-4805-BB77-B640C64967FE}"/>
    <cellStyle name="Normal 2 6 8 3 2" xfId="20506" xr:uid="{578F8F1F-D0D9-4E82-AEDC-2E3008B84CE1}"/>
    <cellStyle name="Normal 2 6 8 4" xfId="22947" xr:uid="{3E25F616-C5F5-426E-A79E-6C9D09D93F12}"/>
    <cellStyle name="Normal 2 6 8 5" xfId="14840" xr:uid="{6735C330-4283-4D90-AC95-85E796A9B56E}"/>
    <cellStyle name="Normal 2 6 9" xfId="3951" xr:uid="{768BD1A0-E9FC-4057-8CB2-EEB941EB5E31}"/>
    <cellStyle name="Normal 2 6 9 2" xfId="8783" xr:uid="{E40725E7-E25B-4B86-978A-F410327532ED}"/>
    <cellStyle name="Normal 2 6 9 2 2" xfId="19163" xr:uid="{AABAA0C8-6D30-44E6-AFFD-FD33B4ACC440}"/>
    <cellStyle name="Normal 2 6 9 3" xfId="11616" xr:uid="{6C6BEF3B-A7BE-4192-8AFB-AC48CF963000}"/>
    <cellStyle name="Normal 2 6 9 3 2" xfId="21996" xr:uid="{BE8C2767-4BA7-4EEE-903C-B8C4D963EC10}"/>
    <cellStyle name="Normal 2 6 9 4" xfId="16330" xr:uid="{0B82CE58-B896-42FB-B2C2-EBDE2E302BD6}"/>
    <cellStyle name="Normal 2 7" xfId="826" xr:uid="{00000000-0005-0000-0000-0000E6040000}"/>
    <cellStyle name="Normal 2 7 10" xfId="5178" xr:uid="{9CD5321E-0D32-4E21-8C53-766D143E0BA3}"/>
    <cellStyle name="Normal 2 7 10 2" xfId="14475" xr:uid="{599DCDD7-1C0F-49D3-AEAE-1B75E1AE40C9}"/>
    <cellStyle name="Normal 2 7 11" xfId="6928" xr:uid="{80BB76AE-DDE6-4543-A159-C3E3623D1485}"/>
    <cellStyle name="Normal 2 7 11 2" xfId="17308" xr:uid="{AE83A673-8891-44DF-A0F1-AEE7ECD49F20}"/>
    <cellStyle name="Normal 2 7 12" xfId="9761" xr:uid="{6278D750-9C21-4CA5-B2B3-E9BDB0803732}"/>
    <cellStyle name="Normal 2 7 12 2" xfId="20141" xr:uid="{CE1E7404-7B0B-4E6D-92D2-BFBF115EE3DB}"/>
    <cellStyle name="Normal 2 7 13" xfId="25465" xr:uid="{DF6CD18B-2F2D-4207-8C69-DD24C3320652}"/>
    <cellStyle name="Normal 2 7 14" xfId="12413" xr:uid="{BD85830B-CE9E-45F5-AE23-751D67618F47}"/>
    <cellStyle name="Normal 2 7 15" xfId="29570" xr:uid="{F2A4C11B-61FF-44DA-8BB6-067397F32AA5}"/>
    <cellStyle name="Normal 2 7 2" xfId="827" xr:uid="{00000000-0005-0000-0000-0000E7040000}"/>
    <cellStyle name="Normal 2 7 2 10" xfId="6929" xr:uid="{4B2C54F7-1C4B-49F1-AF42-2B99EB4FF8AB}"/>
    <cellStyle name="Normal 2 7 2 10 2" xfId="17309" xr:uid="{E7C730BD-8187-4087-84C7-9A21F8D763A7}"/>
    <cellStyle name="Normal 2 7 2 11" xfId="9762" xr:uid="{30B3C8EE-236F-4D31-A8E1-C6229247C9D4}"/>
    <cellStyle name="Normal 2 7 2 11 2" xfId="20142" xr:uid="{8D265F91-367B-4C32-A21A-6320554103E3}"/>
    <cellStyle name="Normal 2 7 2 12" xfId="22858" xr:uid="{92EF549A-DD3C-46B0-BED7-0C9A1986C83C}"/>
    <cellStyle name="Normal 2 7 2 13" xfId="12473" xr:uid="{6962162F-A72E-489A-AFA8-D860B3AC8C11}"/>
    <cellStyle name="Normal 2 7 2 2" xfId="828" xr:uid="{00000000-0005-0000-0000-0000E8040000}"/>
    <cellStyle name="Normal 2 7 2 2 10" xfId="13038" xr:uid="{0AA01A78-69EF-4114-B2BB-B3045BE91DCA}"/>
    <cellStyle name="Normal 2 7 2 2 2" xfId="2754" xr:uid="{00000000-0005-0000-0000-0000D4040000}"/>
    <cellStyle name="Normal 2 7 2 2 2 2" xfId="3249" xr:uid="{00000000-0005-0000-0000-0000D5040000}"/>
    <cellStyle name="Normal 2 7 2 2 2 2 2" xfId="6307" xr:uid="{3F37FFE1-9605-425C-A216-C5C3766D8891}"/>
    <cellStyle name="Normal 2 7 2 2 2 2 2 2" xfId="27929" xr:uid="{71267D9A-AAD4-4888-BB0F-A6752B1171B8}"/>
    <cellStyle name="Normal 2 7 2 2 2 2 2 3" xfId="15876" xr:uid="{78DF3D38-9F73-439E-A287-89CE869E1EE0}"/>
    <cellStyle name="Normal 2 7 2 2 2 2 3" xfId="8329" xr:uid="{041AEE86-5E87-4121-BE6D-95B8ED5DBD23}"/>
    <cellStyle name="Normal 2 7 2 2 2 2 3 2" xfId="18709" xr:uid="{4FBD9496-DACD-4EED-A203-DAA1B518EB17}"/>
    <cellStyle name="Normal 2 7 2 2 2 2 4" xfId="11162" xr:uid="{D9DB168F-7EE2-4C16-A285-F74B1B4773A6}"/>
    <cellStyle name="Normal 2 7 2 2 2 2 4 2" xfId="21542" xr:uid="{B5176D5B-292B-41E6-931B-ABF05B42C01C}"/>
    <cellStyle name="Normal 2 7 2 2 2 2 5" xfId="23026" xr:uid="{3537CE86-360E-4CCD-8DF9-151C226AFF84}"/>
    <cellStyle name="Normal 2 7 2 2 2 2 6" xfId="13797" xr:uid="{C57A5B3F-A737-4DF9-8FE1-263A28DC07EB}"/>
    <cellStyle name="Normal 2 7 2 2 2 3" xfId="4316" xr:uid="{FFC00805-99EC-4945-BAD6-33C2B8920012}"/>
    <cellStyle name="Normal 2 7 2 2 2 3 2" xfId="9088" xr:uid="{2FF21747-EFA1-424C-8717-55E3A30DD691}"/>
    <cellStyle name="Normal 2 7 2 2 2 3 2 2" xfId="29131" xr:uid="{C3EF06AF-415D-4422-AF34-D98D777D4C72}"/>
    <cellStyle name="Normal 2 7 2 2 2 3 2 3" xfId="19468" xr:uid="{7C746684-E314-4401-AC36-5BD913A672F2}"/>
    <cellStyle name="Normal 2 7 2 2 2 3 3" xfId="11921" xr:uid="{BEA25E24-2834-4578-8A5A-5CCC0A8E9A15}"/>
    <cellStyle name="Normal 2 7 2 2 2 3 3 2" xfId="22301" xr:uid="{421306C6-8FF7-4983-9458-E7E6600E8567}"/>
    <cellStyle name="Normal 2 7 2 2 2 3 4" xfId="23093" xr:uid="{EA2CFD82-7F75-467D-A582-25A18A0DA923}"/>
    <cellStyle name="Normal 2 7 2 2 2 3 5" xfId="16635" xr:uid="{B3808F8F-BD78-4371-BDCC-E034C7C8F9E3}"/>
    <cellStyle name="Normal 2 7 2 2 2 4" xfId="5972" xr:uid="{FB91A383-B100-4FF6-986D-91A9D5125407}"/>
    <cellStyle name="Normal 2 7 2 2 2 4 2" xfId="28520" xr:uid="{F53A6796-1339-411E-9581-FBD442974032}"/>
    <cellStyle name="Normal 2 7 2 2 2 4 3" xfId="15425" xr:uid="{6136F13A-FDEC-48F1-B23C-C2ABD1E7BA13}"/>
    <cellStyle name="Normal 2 7 2 2 2 5" xfId="7878" xr:uid="{80A07288-7984-4F94-9DF1-0D50A1274AD2}"/>
    <cellStyle name="Normal 2 7 2 2 2 5 2" xfId="18258" xr:uid="{47E2FEC9-8946-4F38-8291-63337E373D72}"/>
    <cellStyle name="Normal 2 7 2 2 2 6" xfId="10711" xr:uid="{193B0A73-1D11-422A-941F-0024136F0454}"/>
    <cellStyle name="Normal 2 7 2 2 2 6 2" xfId="21091" xr:uid="{9EEF06D9-0239-4678-AAAE-3FE145793384}"/>
    <cellStyle name="Normal 2 7 2 2 2 7" xfId="23588" xr:uid="{85AD88BB-6EEB-4A4F-906C-9069C5A0D512}"/>
    <cellStyle name="Normal 2 7 2 2 2 8" xfId="13197" xr:uid="{05AAC9C7-D092-4CBE-9B97-DCB68CB9F745}"/>
    <cellStyle name="Normal 2 7 2 2 3" xfId="3250" xr:uid="{00000000-0005-0000-0000-0000D6040000}"/>
    <cellStyle name="Normal 2 7 2 2 3 2" xfId="4494" xr:uid="{7BD627DC-9A61-453D-ACA5-190C16C8BA58}"/>
    <cellStyle name="Normal 2 7 2 2 3 2 2" xfId="9266" xr:uid="{337D26E3-2CFF-44DF-8059-821F7436A063}"/>
    <cellStyle name="Normal 2 7 2 2 3 2 2 2" xfId="19646" xr:uid="{A8BF7C60-23AA-4BAD-856E-100679624A23}"/>
    <cellStyle name="Normal 2 7 2 2 3 2 3" xfId="12099" xr:uid="{45F0224D-3863-4BC9-B20B-7DA4569172ED}"/>
    <cellStyle name="Normal 2 7 2 2 3 2 3 2" xfId="22479" xr:uid="{9D8DCE35-9750-4647-8802-B78CB69B4E1A}"/>
    <cellStyle name="Normal 2 7 2 2 3 2 4" xfId="26917" xr:uid="{0E00F23F-E8BD-40B8-A638-5598DB5B40CE}"/>
    <cellStyle name="Normal 2 7 2 2 3 2 5" xfId="16813" xr:uid="{AEDEBC93-6A37-4253-BD9E-035FB4B64FFC}"/>
    <cellStyle name="Normal 2 7 2 2 3 3" xfId="6308" xr:uid="{1B540ABE-382E-4EC7-BA5C-B9B9D969EABB}"/>
    <cellStyle name="Normal 2 7 2 2 3 3 2" xfId="15877" xr:uid="{56368EE5-3F6A-4213-83FF-06A2867DD031}"/>
    <cellStyle name="Normal 2 7 2 2 3 4" xfId="8330" xr:uid="{FABF5BA2-20C0-4727-BF91-3E08B5C6729F}"/>
    <cellStyle name="Normal 2 7 2 2 3 4 2" xfId="18710" xr:uid="{34211832-17F7-48EC-9752-871DB117CE2D}"/>
    <cellStyle name="Normal 2 7 2 2 3 5" xfId="11163" xr:uid="{EB7CAB05-576E-4098-AF42-5091183ECBA8}"/>
    <cellStyle name="Normal 2 7 2 2 3 5 2" xfId="21543" xr:uid="{EEB8D7AF-A6F3-4E05-B5E4-4D7673A558B2}"/>
    <cellStyle name="Normal 2 7 2 2 3 6" xfId="25415" xr:uid="{F687B384-AE79-4E40-ACF7-96DD38E01573}"/>
    <cellStyle name="Normal 2 7 2 2 3 7" xfId="13798" xr:uid="{B8205858-621C-4A89-A6D0-6CD4FF70F5F2}"/>
    <cellStyle name="Normal 2 7 2 2 4" xfId="3248" xr:uid="{00000000-0005-0000-0000-0000D7040000}"/>
    <cellStyle name="Normal 2 7 2 2 4 2" xfId="6306" xr:uid="{F44F7A92-EB00-4577-AB9B-6F205BD23F40}"/>
    <cellStyle name="Normal 2 7 2 2 4 2 2" xfId="27918" xr:uid="{1DBC5BAF-9CEC-491A-B6F4-2B1B977C86E3}"/>
    <cellStyle name="Normal 2 7 2 2 4 2 3" xfId="15875" xr:uid="{2A5D3804-4633-46A2-805D-B7A2DB7B2E49}"/>
    <cellStyle name="Normal 2 7 2 2 4 3" xfId="8328" xr:uid="{54307EDA-67F1-427A-BB24-0EB4451AAEB4}"/>
    <cellStyle name="Normal 2 7 2 2 4 3 2" xfId="18708" xr:uid="{22B3AAA6-B0CB-4404-BE3B-6A68FA312A1E}"/>
    <cellStyle name="Normal 2 7 2 2 4 4" xfId="11161" xr:uid="{08ACD65D-F031-45DD-B78B-E46A9FAC5C6B}"/>
    <cellStyle name="Normal 2 7 2 2 4 4 2" xfId="21541" xr:uid="{E0164970-C186-4A02-A515-0B39605712D6}"/>
    <cellStyle name="Normal 2 7 2 2 4 5" xfId="24486" xr:uid="{FA6B8D25-7A74-4642-B974-C9AD3830C5D9}"/>
    <cellStyle name="Normal 2 7 2 2 4 6" xfId="13796" xr:uid="{D5B324C0-74E6-4D36-9245-B0A521637CD9}"/>
    <cellStyle name="Normal 2 7 2 2 5" xfId="4239" xr:uid="{95A930D3-0D9E-422E-8A05-F1CFFCAE1F41}"/>
    <cellStyle name="Normal 2 7 2 2 5 2" xfId="9011" xr:uid="{12507572-78BE-42B2-88EE-70516A173534}"/>
    <cellStyle name="Normal 2 7 2 2 5 2 2" xfId="29082" xr:uid="{34B9C282-239A-45F8-9330-F0CA98B202F8}"/>
    <cellStyle name="Normal 2 7 2 2 5 2 3" xfId="19391" xr:uid="{FC5FD584-7541-40A6-B047-72B200AA1381}"/>
    <cellStyle name="Normal 2 7 2 2 5 3" xfId="11844" xr:uid="{444A3CEB-84C5-4874-AB48-B6FDAADF5002}"/>
    <cellStyle name="Normal 2 7 2 2 5 3 2" xfId="22224" xr:uid="{D21C198F-4140-4E5F-89CB-3C60825A4E6B}"/>
    <cellStyle name="Normal 2 7 2 2 5 4" xfId="25377" xr:uid="{BA4ED903-B1AF-4D72-8482-B72971F1F96F}"/>
    <cellStyle name="Normal 2 7 2 2 5 5" xfId="16558" xr:uid="{1096B93B-F377-462B-910C-13E14BDBDE1B}"/>
    <cellStyle name="Normal 2 7 2 2 6" xfId="5180" xr:uid="{F43B598E-1922-42AA-B411-7F29ECE41F77}"/>
    <cellStyle name="Normal 2 7 2 2 6 2" xfId="25961" xr:uid="{4374242D-03D9-45EE-A426-050C499E5392}"/>
    <cellStyle name="Normal 2 7 2 2 6 3" xfId="14477" xr:uid="{E61BB159-C497-4CE4-9208-B4A7D076527F}"/>
    <cellStyle name="Normal 2 7 2 2 7" xfId="6930" xr:uid="{C5FC017B-1281-49EE-A7FE-AD0A58A8ADC7}"/>
    <cellStyle name="Normal 2 7 2 2 7 2" xfId="17310" xr:uid="{88D02D7B-FE1C-4365-A58C-6768F4BF4007}"/>
    <cellStyle name="Normal 2 7 2 2 8" xfId="9763" xr:uid="{B11F3A08-AE12-46CF-8956-93A3125E2059}"/>
    <cellStyle name="Normal 2 7 2 2 8 2" xfId="20143" xr:uid="{BECCE343-5413-41D5-832D-CC080D7D00BE}"/>
    <cellStyle name="Normal 2 7 2 2 9" xfId="24632" xr:uid="{F4A5E673-8448-497C-B47D-E193868297B6}"/>
    <cellStyle name="Normal 2 7 2 3" xfId="2753" xr:uid="{00000000-0005-0000-0000-0000D8040000}"/>
    <cellStyle name="Normal 2 7 2 3 2" xfId="3251" xr:uid="{00000000-0005-0000-0000-0000D9040000}"/>
    <cellStyle name="Normal 2 7 2 3 2 2" xfId="6309" xr:uid="{D7846180-0CE6-4D52-B0E8-C521F952BF80}"/>
    <cellStyle name="Normal 2 7 2 3 2 2 2" xfId="27136" xr:uid="{FD1AB626-FCD5-48E7-BF15-EA8B511346D6}"/>
    <cellStyle name="Normal 2 7 2 3 2 2 3" xfId="15878" xr:uid="{203FD30F-F50A-41A5-9390-74BDCEC03D87}"/>
    <cellStyle name="Normal 2 7 2 3 2 3" xfId="8331" xr:uid="{696E6586-97FD-41C9-9E2B-C0E6F980457E}"/>
    <cellStyle name="Normal 2 7 2 3 2 3 2" xfId="18711" xr:uid="{ECEB8EBD-9FFD-4FEB-9786-17316E7B1B69}"/>
    <cellStyle name="Normal 2 7 2 3 2 4" xfId="11164" xr:uid="{94B6BCF9-4A27-4BB5-A178-28D7027893A5}"/>
    <cellStyle name="Normal 2 7 2 3 2 4 2" xfId="21544" xr:uid="{49640450-8BF2-4513-87FD-CA86A1692F55}"/>
    <cellStyle name="Normal 2 7 2 3 2 5" xfId="22722" xr:uid="{DBF382B6-0D5E-447A-A53A-9AAA10F94EDE}"/>
    <cellStyle name="Normal 2 7 2 3 2 6" xfId="13799" xr:uid="{724F37EB-F72B-4E5A-8AA9-08FDC7AB0EDD}"/>
    <cellStyle name="Normal 2 7 2 3 3" xfId="4315" xr:uid="{958B0FC2-126E-4AE2-8755-60955BB885A8}"/>
    <cellStyle name="Normal 2 7 2 3 3 2" xfId="9087" xr:uid="{07750667-D396-40F9-9E90-590CA6AE19BA}"/>
    <cellStyle name="Normal 2 7 2 3 3 2 2" xfId="29130" xr:uid="{64D184F3-8750-4779-AD7E-3C2670C8C1F9}"/>
    <cellStyle name="Normal 2 7 2 3 3 2 3" xfId="19467" xr:uid="{C55BEBA8-7FED-4FA1-8824-1417E579C19D}"/>
    <cellStyle name="Normal 2 7 2 3 3 3" xfId="11920" xr:uid="{19790472-FDBF-4343-A908-D5227F327227}"/>
    <cellStyle name="Normal 2 7 2 3 3 3 2" xfId="22300" xr:uid="{D32F6789-4B33-4ACE-90BB-18E7DA31FC34}"/>
    <cellStyle name="Normal 2 7 2 3 3 4" xfId="24859" xr:uid="{A4FBD7FA-FBEE-4842-A1E8-43055A965CF0}"/>
    <cellStyle name="Normal 2 7 2 3 3 5" xfId="16634" xr:uid="{43E97128-EC23-4A9B-82E7-5DB4C68F61A8}"/>
    <cellStyle name="Normal 2 7 2 3 4" xfId="5971" xr:uid="{E37172F9-AF05-4B50-BE74-DDE24FC1ECFA}"/>
    <cellStyle name="Normal 2 7 2 3 4 2" xfId="28164" xr:uid="{FB7D729F-D05C-4CFB-AECB-578A7A0E111E}"/>
    <cellStyle name="Normal 2 7 2 3 4 3" xfId="15424" xr:uid="{4BC28C4B-2E55-4758-BFE3-FD794385D915}"/>
    <cellStyle name="Normal 2 7 2 3 5" xfId="7877" xr:uid="{CBC480B9-250E-4752-8C7E-FEECAD33E184}"/>
    <cellStyle name="Normal 2 7 2 3 5 2" xfId="18257" xr:uid="{02A38621-5D51-489E-A9C4-C0034C3E1E4F}"/>
    <cellStyle name="Normal 2 7 2 3 6" xfId="10710" xr:uid="{763846FE-D254-4051-A7F8-A6D9B0A23171}"/>
    <cellStyle name="Normal 2 7 2 3 6 2" xfId="21090" xr:uid="{DDE05959-F911-4E96-A639-A3E9431B0F94}"/>
    <cellStyle name="Normal 2 7 2 3 7" xfId="23815" xr:uid="{38386524-8898-4D1D-8213-35251C1FA35C}"/>
    <cellStyle name="Normal 2 7 2 3 8" xfId="13196" xr:uid="{E7CF5003-47AF-4ED3-860D-20AAD7A72CF2}"/>
    <cellStyle name="Normal 2 7 2 4" xfId="3252" xr:uid="{00000000-0005-0000-0000-0000DA040000}"/>
    <cellStyle name="Normal 2 7 2 4 2" xfId="4495" xr:uid="{2B5F4C4D-2964-42B1-AD6E-6EA6156723F7}"/>
    <cellStyle name="Normal 2 7 2 4 2 2" xfId="9267" xr:uid="{D616D958-AABB-4055-9283-BC0981066AD6}"/>
    <cellStyle name="Normal 2 7 2 4 2 2 2" xfId="19647" xr:uid="{B9F8553E-9544-4AB5-ACE8-E5AB115AB242}"/>
    <cellStyle name="Normal 2 7 2 4 2 3" xfId="12100" xr:uid="{7F8B9777-0E7F-483F-8DD2-A23E5BAAEF5C}"/>
    <cellStyle name="Normal 2 7 2 4 2 3 2" xfId="22480" xr:uid="{93CB87D0-516F-4877-83AC-812AAB80E25D}"/>
    <cellStyle name="Normal 2 7 2 4 2 4" xfId="27888" xr:uid="{0107E775-C3CD-4FC3-96E8-6B1CB5C16DB4}"/>
    <cellStyle name="Normal 2 7 2 4 2 5" xfId="16814" xr:uid="{BE278253-1BF1-4981-AE60-1A8A9A90622F}"/>
    <cellStyle name="Normal 2 7 2 4 3" xfId="6310" xr:uid="{C0BB7D75-75B0-4B27-983C-0A8D2EBD4C74}"/>
    <cellStyle name="Normal 2 7 2 4 3 2" xfId="15879" xr:uid="{DFDD26D1-8C76-4C15-A3F7-1E64C55A1AF7}"/>
    <cellStyle name="Normal 2 7 2 4 4" xfId="8332" xr:uid="{4C3E300F-EE99-4C21-84B3-C4E34C2CA8A5}"/>
    <cellStyle name="Normal 2 7 2 4 4 2" xfId="18712" xr:uid="{C7A34A52-4BA3-42AD-A9E5-0E328121B25C}"/>
    <cellStyle name="Normal 2 7 2 4 5" xfId="11165" xr:uid="{C46616C6-3F24-4C03-9C25-9968C2027064}"/>
    <cellStyle name="Normal 2 7 2 4 5 2" xfId="21545" xr:uid="{52474DD4-4027-48EB-9671-E06736DE8582}"/>
    <cellStyle name="Normal 2 7 2 4 6" xfId="25506" xr:uid="{8A7046FA-FA5B-4560-9DE0-3EDEFA402F35}"/>
    <cellStyle name="Normal 2 7 2 4 7" xfId="13800" xr:uid="{D460E849-04E3-45D2-A14A-FB0901FFCC33}"/>
    <cellStyle name="Normal 2 7 2 5" xfId="3247" xr:uid="{00000000-0005-0000-0000-0000DB040000}"/>
    <cellStyle name="Normal 2 7 2 5 2" xfId="6305" xr:uid="{BE4333F0-C05D-4B14-A1A1-E590D6EDBAD9}"/>
    <cellStyle name="Normal 2 7 2 5 2 2" xfId="28391" xr:uid="{0320A238-0342-4A14-AE2A-497B3DFF82F3}"/>
    <cellStyle name="Normal 2 7 2 5 2 3" xfId="15874" xr:uid="{9A287CA8-8C41-4746-9F51-AB1F2306AE2A}"/>
    <cellStyle name="Normal 2 7 2 5 3" xfId="8327" xr:uid="{272CD5A3-1B0C-4262-A382-8AF74FE454EA}"/>
    <cellStyle name="Normal 2 7 2 5 3 2" xfId="18707" xr:uid="{E38479BA-F997-4544-85B0-C83524F2BDFC}"/>
    <cellStyle name="Normal 2 7 2 5 4" xfId="11160" xr:uid="{C4428E8F-46A5-42B0-84F9-39E1F2CA2692}"/>
    <cellStyle name="Normal 2 7 2 5 4 2" xfId="21540" xr:uid="{497F2DA9-598E-44D7-B61B-D0ADA112B81D}"/>
    <cellStyle name="Normal 2 7 2 5 5" xfId="24353" xr:uid="{0A460A1E-0C6C-4332-9151-D6E996923AC3}"/>
    <cellStyle name="Normal 2 7 2 5 6" xfId="13795" xr:uid="{81B3E93F-8D5A-4A1F-A421-B8426C67CC60}"/>
    <cellStyle name="Normal 2 7 2 6" xfId="2547" xr:uid="{00000000-0005-0000-0000-0000DC040000}"/>
    <cellStyle name="Normal 2 7 2 6 2" xfId="5819" xr:uid="{1D674A74-CA68-4F14-86A3-852BD78DBF62}"/>
    <cellStyle name="Normal 2 7 2 6 2 2" xfId="26113" xr:uid="{3916A2C1-F727-448F-9949-3BC53CBA4AF7}"/>
    <cellStyle name="Normal 2 7 2 6 2 3" xfId="15219" xr:uid="{475B378D-4802-46C9-8541-141DE8D7A611}"/>
    <cellStyle name="Normal 2 7 2 6 3" xfId="7672" xr:uid="{27D543AE-D1E2-4C6C-896C-88156F2BB6EC}"/>
    <cellStyle name="Normal 2 7 2 6 3 2" xfId="18052" xr:uid="{CB20DE0A-CCB4-4FEF-838F-66D5180AC852}"/>
    <cellStyle name="Normal 2 7 2 6 4" xfId="10505" xr:uid="{D2745FDC-32DE-435B-A069-D6CA0C79EB48}"/>
    <cellStyle name="Normal 2 7 2 6 4 2" xfId="20885" xr:uid="{9D7CF0B2-9F8D-42D6-8A93-0AA390D6A34A}"/>
    <cellStyle name="Normal 2 7 2 6 5" xfId="24542" xr:uid="{2F47A91F-BD5F-49D3-8DAE-B69289587EBE}"/>
    <cellStyle name="Normal 2 7 2 6 6" xfId="12935" xr:uid="{000E4F26-F5E8-4094-B174-BBE61AFB4D3B}"/>
    <cellStyle name="Normal 2 7 2 7" xfId="2241" xr:uid="{00000000-0005-0000-0000-0000D2040000}"/>
    <cellStyle name="Normal 2 7 2 7 2" xfId="7368" xr:uid="{5119E13D-4E0E-4D76-8686-5B4526C0C1C7}"/>
    <cellStyle name="Normal 2 7 2 7 2 2" xfId="17748" xr:uid="{FCBA4D9A-FBF7-413B-9350-E19F6DCDCF95}"/>
    <cellStyle name="Normal 2 7 2 7 3" xfId="10201" xr:uid="{29268BB4-8542-4ACA-8912-943E50217DC3}"/>
    <cellStyle name="Normal 2 7 2 7 3 2" xfId="20581" xr:uid="{EF86BB97-B758-4ECF-97B9-1B9AB3D18A92}"/>
    <cellStyle name="Normal 2 7 2 7 4" xfId="24475" xr:uid="{2995AD3E-C9A3-4DBC-B784-99DCCD2CE1FF}"/>
    <cellStyle name="Normal 2 7 2 7 5" xfId="14915" xr:uid="{E726648D-85AB-46CF-86E5-5E3FFD70D0FC}"/>
    <cellStyle name="Normal 2 7 2 8" xfId="3794" xr:uid="{CF4F2132-8A0C-43A3-AB68-C933D526D158}"/>
    <cellStyle name="Normal 2 7 2 8 2" xfId="8630" xr:uid="{5B1BB51F-279A-4AF4-B10A-FFDCE55D05F7}"/>
    <cellStyle name="Normal 2 7 2 8 2 2" xfId="19010" xr:uid="{8D5C05B3-37CC-436B-981B-569D3B6C4AFF}"/>
    <cellStyle name="Normal 2 7 2 8 3" xfId="11463" xr:uid="{A4089863-9C82-4C13-BBA9-39443F4DBAC3}"/>
    <cellStyle name="Normal 2 7 2 8 3 2" xfId="21843" xr:uid="{3FBA34BC-2463-474C-8466-B15DFC67BEB4}"/>
    <cellStyle name="Normal 2 7 2 8 4" xfId="16177" xr:uid="{A4FEF638-BB73-444C-A4F9-7A2B01095EAC}"/>
    <cellStyle name="Normal 2 7 2 9" xfId="5179" xr:uid="{E5D43967-6CEF-4691-8C42-561CDAC6057C}"/>
    <cellStyle name="Normal 2 7 2 9 2" xfId="14476" xr:uid="{99C5F3F4-F27D-484C-98C2-80557E391747}"/>
    <cellStyle name="Normal 2 7 3" xfId="829" xr:uid="{00000000-0005-0000-0000-0000E9040000}"/>
    <cellStyle name="Normal 2 7 3 10" xfId="9764" xr:uid="{B80564E9-6480-4D14-BCE7-7C080664B2B4}"/>
    <cellStyle name="Normal 2 7 3 10 2" xfId="20144" xr:uid="{556952A2-9939-4C12-B86B-39B9853E10B0}"/>
    <cellStyle name="Normal 2 7 3 11" xfId="25524" xr:uid="{234A48C0-02A8-44E1-B3E7-3323B0C7D3D2}"/>
    <cellStyle name="Normal 2 7 3 12" xfId="12576" xr:uid="{00020838-BBC7-41F8-BCA5-E57A9E4B56FE}"/>
    <cellStyle name="Normal 2 7 3 2" xfId="2755" xr:uid="{00000000-0005-0000-0000-0000DE040000}"/>
    <cellStyle name="Normal 2 7 3 2 2" xfId="3254" xr:uid="{00000000-0005-0000-0000-0000DF040000}"/>
    <cellStyle name="Normal 2 7 3 2 2 2" xfId="6312" xr:uid="{51EB6BFC-00E1-4ED8-B0FF-AB5DAADD7864}"/>
    <cellStyle name="Normal 2 7 3 2 2 2 2" xfId="28632" xr:uid="{7D93899E-8F71-4234-AB8C-7C54CC5863CC}"/>
    <cellStyle name="Normal 2 7 3 2 2 2 3" xfId="15881" xr:uid="{6E851EF1-83F0-43C0-8E48-F0C74D9CA53E}"/>
    <cellStyle name="Normal 2 7 3 2 2 3" xfId="8334" xr:uid="{0F84327D-3644-4CD7-BEDF-5CD88CF5F3C7}"/>
    <cellStyle name="Normal 2 7 3 2 2 3 2" xfId="18714" xr:uid="{3CEFA913-4086-4620-8FAE-29374E0926BB}"/>
    <cellStyle name="Normal 2 7 3 2 2 4" xfId="11167" xr:uid="{5DD1EFA7-030D-4944-B43B-A633D59FF435}"/>
    <cellStyle name="Normal 2 7 3 2 2 4 2" xfId="21547" xr:uid="{C0EFD3DF-1AD3-44C5-A3C0-412CBDBD60D2}"/>
    <cellStyle name="Normal 2 7 3 2 2 5" xfId="23552" xr:uid="{CE5A8228-E08C-48A3-9221-6D39D333AAE2}"/>
    <cellStyle name="Normal 2 7 3 2 2 6" xfId="13802" xr:uid="{8F3BFDAD-E95B-439F-AF44-3DD15009B399}"/>
    <cellStyle name="Normal 2 7 3 2 3" xfId="4317" xr:uid="{F0FA149B-8459-42D0-8CB6-1F65390FA2E6}"/>
    <cellStyle name="Normal 2 7 3 2 3 2" xfId="9089" xr:uid="{13EE7781-CB1A-48FF-8B60-CAD4EAC598A7}"/>
    <cellStyle name="Normal 2 7 3 2 3 2 2" xfId="29132" xr:uid="{68BB0749-92B9-49EC-89BD-AA5009509809}"/>
    <cellStyle name="Normal 2 7 3 2 3 2 3" xfId="19469" xr:uid="{6B2CA347-D3CE-4655-9B76-DF7270573970}"/>
    <cellStyle name="Normal 2 7 3 2 3 3" xfId="11922" xr:uid="{0AE48217-5F93-410B-827C-64764A3D87CE}"/>
    <cellStyle name="Normal 2 7 3 2 3 3 2" xfId="22302" xr:uid="{264AD89D-73AB-4AAD-874F-8B4282D5C1CF}"/>
    <cellStyle name="Normal 2 7 3 2 3 4" xfId="25534" xr:uid="{3DC2F328-4B81-425C-ABF4-704C59C8F081}"/>
    <cellStyle name="Normal 2 7 3 2 3 5" xfId="16636" xr:uid="{5BA5B6DA-B259-4A1D-A4F2-1E8888B6843A}"/>
    <cellStyle name="Normal 2 7 3 2 4" xfId="5973" xr:uid="{449DB9B6-AF5A-4D70-90FE-048BB77B6718}"/>
    <cellStyle name="Normal 2 7 3 2 4 2" xfId="27622" xr:uid="{511F04B6-3E27-4407-A4D8-8D70F34EFFF4}"/>
    <cellStyle name="Normal 2 7 3 2 4 3" xfId="15426" xr:uid="{6102C36C-5A29-4F8C-AB06-1B403F2FD649}"/>
    <cellStyle name="Normal 2 7 3 2 5" xfId="7879" xr:uid="{A229218C-02A5-47B0-AA7C-571FC337C148}"/>
    <cellStyle name="Normal 2 7 3 2 5 2" xfId="18259" xr:uid="{B84E5EFA-F2D4-4E1C-BD6A-A7951DD11C32}"/>
    <cellStyle name="Normal 2 7 3 2 6" xfId="10712" xr:uid="{E8EC6D97-24ED-43E3-8522-4A0D809F1DB6}"/>
    <cellStyle name="Normal 2 7 3 2 6 2" xfId="21092" xr:uid="{22073319-E475-4888-823F-028CED0905C3}"/>
    <cellStyle name="Normal 2 7 3 2 7" xfId="23712" xr:uid="{8BCE977C-02D7-4091-AC63-AB94B7E90B71}"/>
    <cellStyle name="Normal 2 7 3 2 8" xfId="13198" xr:uid="{F715D9B3-3B00-4753-ADC4-EEA5AFCB12BF}"/>
    <cellStyle name="Normal 2 7 3 3" xfId="3255" xr:uid="{00000000-0005-0000-0000-0000E0040000}"/>
    <cellStyle name="Normal 2 7 3 3 2" xfId="4496" xr:uid="{E44E24F4-11E3-4C63-B085-E40DE17F6EF7}"/>
    <cellStyle name="Normal 2 7 3 3 2 2" xfId="9268" xr:uid="{F607B122-C1DC-445F-8A88-5E4BE4912255}"/>
    <cellStyle name="Normal 2 7 3 3 2 2 2" xfId="29251" xr:uid="{50F3BC27-435C-4D98-8E31-8F9014CC22C4}"/>
    <cellStyle name="Normal 2 7 3 3 2 2 3" xfId="19648" xr:uid="{DFF9221F-6C54-433A-8154-CDBBD1F490E1}"/>
    <cellStyle name="Normal 2 7 3 3 2 3" xfId="12101" xr:uid="{2C3F255D-9EF4-41F8-B486-1B90CA5CE5DC}"/>
    <cellStyle name="Normal 2 7 3 3 2 3 2" xfId="22481" xr:uid="{6B6B44B1-77DA-4CC4-85E4-7343FE41ED86}"/>
    <cellStyle name="Normal 2 7 3 3 2 4" xfId="25586" xr:uid="{0618D42F-60BE-4BC9-A9C5-E2DD27C26C4E}"/>
    <cellStyle name="Normal 2 7 3 3 2 5" xfId="16815" xr:uid="{FD6B4A63-97D0-4A7C-9618-E0F47BC35482}"/>
    <cellStyle name="Normal 2 7 3 3 3" xfId="6313" xr:uid="{F7B8C740-69D5-45D4-B54F-8FF7F200BF30}"/>
    <cellStyle name="Normal 2 7 3 3 3 2" xfId="27029" xr:uid="{CF63DFF2-DF2D-42A9-9CB0-6897F9DAEC31}"/>
    <cellStyle name="Normal 2 7 3 3 3 3" xfId="15882" xr:uid="{8F12AE2C-93C4-4022-9E00-C55DC14BC030}"/>
    <cellStyle name="Normal 2 7 3 3 4" xfId="8335" xr:uid="{29056D99-3D36-4375-A602-B939E0A4C136}"/>
    <cellStyle name="Normal 2 7 3 3 4 2" xfId="18715" xr:uid="{37A61D48-0330-4E70-966F-C37E4E2BC657}"/>
    <cellStyle name="Normal 2 7 3 3 5" xfId="11168" xr:uid="{83932395-17B4-46E8-945E-51CB87C17AAA}"/>
    <cellStyle name="Normal 2 7 3 3 5 2" xfId="21548" xr:uid="{DDB4E08E-1B10-476A-8A94-73E0C7AA389E}"/>
    <cellStyle name="Normal 2 7 3 3 6" xfId="22993" xr:uid="{AA3E6471-6B09-49D6-A1FA-316B52C2DC9E}"/>
    <cellStyle name="Normal 2 7 3 3 7" xfId="13803" xr:uid="{9BA4A25F-A6CF-4C2A-834C-A66F837A42E3}"/>
    <cellStyle name="Normal 2 7 3 4" xfId="3253" xr:uid="{00000000-0005-0000-0000-0000E1040000}"/>
    <cellStyle name="Normal 2 7 3 4 2" xfId="6311" xr:uid="{952B3B49-6784-4F40-88F5-B4F972EA4693}"/>
    <cellStyle name="Normal 2 7 3 4 2 2" xfId="27915" xr:uid="{45FB4DDF-06EC-4EA8-A9DA-793E40797DBA}"/>
    <cellStyle name="Normal 2 7 3 4 2 3" xfId="15880" xr:uid="{EDEC2EC9-F75A-46B8-BD61-C2A06F311FD2}"/>
    <cellStyle name="Normal 2 7 3 4 3" xfId="8333" xr:uid="{F64895AA-6DC0-474D-BB42-ADCFC5A3F235}"/>
    <cellStyle name="Normal 2 7 3 4 3 2" xfId="18713" xr:uid="{C5D09A53-FC8F-4CBB-B471-31D3C50B273E}"/>
    <cellStyle name="Normal 2 7 3 4 4" xfId="11166" xr:uid="{13B95295-4270-4165-818B-1F05CFA39F6C}"/>
    <cellStyle name="Normal 2 7 3 4 4 2" xfId="21546" xr:uid="{DC6DCDA5-83C2-47D6-B40F-B441C545DE85}"/>
    <cellStyle name="Normal 2 7 3 4 5" xfId="25475" xr:uid="{628DC834-128B-46BA-AE94-946C6D07CD2C}"/>
    <cellStyle name="Normal 2 7 3 4 6" xfId="13801" xr:uid="{6D95D2C3-CFCA-4A68-848A-C0045636431B}"/>
    <cellStyle name="Normal 2 7 3 5" xfId="2590" xr:uid="{00000000-0005-0000-0000-0000E2040000}"/>
    <cellStyle name="Normal 2 7 3 5 2" xfId="5855" xr:uid="{6E5D7FC6-BC25-4F64-AB3B-18F95C472E62}"/>
    <cellStyle name="Normal 2 7 3 5 2 2" xfId="26541" xr:uid="{E929C846-2174-423E-BB86-4AA789DAD5AC}"/>
    <cellStyle name="Normal 2 7 3 5 2 3" xfId="15262" xr:uid="{E40C3F2D-C75D-4D37-AC44-D064C4E43DA4}"/>
    <cellStyle name="Normal 2 7 3 5 3" xfId="7715" xr:uid="{28919E85-E930-481E-A738-005C65D7CD08}"/>
    <cellStyle name="Normal 2 7 3 5 3 2" xfId="18095" xr:uid="{5EE22060-DB55-4D74-A870-5D7A5BC55274}"/>
    <cellStyle name="Normal 2 7 3 5 4" xfId="10548" xr:uid="{659A77B6-F830-4D39-A48E-6409F1F0594B}"/>
    <cellStyle name="Normal 2 7 3 5 4 2" xfId="20928" xr:uid="{5D7F621F-D49F-498F-9F7F-7378F1476F5E}"/>
    <cellStyle name="Normal 2 7 3 5 5" xfId="24548" xr:uid="{A5313C3F-96EE-4060-8783-66ECE116BCDA}"/>
    <cellStyle name="Normal 2 7 3 5 6" xfId="12978" xr:uid="{D7BC3DB9-57B9-4FA4-BDE3-AB038564B4B9}"/>
    <cellStyle name="Normal 2 7 3 6" xfId="2342" xr:uid="{00000000-0005-0000-0000-0000DD040000}"/>
    <cellStyle name="Normal 2 7 3 6 2" xfId="7469" xr:uid="{EB054676-16DD-4F99-B06F-880B10F30D6E}"/>
    <cellStyle name="Normal 2 7 3 6 2 2" xfId="17849" xr:uid="{5A3B8AB1-C0FD-4381-B1C0-759725456496}"/>
    <cellStyle name="Normal 2 7 3 6 3" xfId="10302" xr:uid="{59752E6B-2F9C-422B-A5CF-BF244108AB63}"/>
    <cellStyle name="Normal 2 7 3 6 3 2" xfId="20682" xr:uid="{EFC3C9AC-DD31-49D7-A76B-6630B741ADB7}"/>
    <cellStyle name="Normal 2 7 3 6 4" xfId="24343" xr:uid="{6C2B060D-7F3F-43EA-90DF-811375E8A8DA}"/>
    <cellStyle name="Normal 2 7 3 6 5" xfId="15016" xr:uid="{52151680-D1F4-47E0-B0B6-AC16A955DE7D}"/>
    <cellStyle name="Normal 2 7 3 7" xfId="3853" xr:uid="{59876A13-9C9B-4479-82D9-3B4487A30E85}"/>
    <cellStyle name="Normal 2 7 3 7 2" xfId="8686" xr:uid="{DAEF771C-46E2-4656-9534-C313BFDCC933}"/>
    <cellStyle name="Normal 2 7 3 7 2 2" xfId="19066" xr:uid="{A9F8AFBB-20CF-4D39-A663-20579B9E6A4C}"/>
    <cellStyle name="Normal 2 7 3 7 3" xfId="11519" xr:uid="{E53E25F0-554F-4C03-B995-6B4032C65344}"/>
    <cellStyle name="Normal 2 7 3 7 3 2" xfId="21899" xr:uid="{F2F52DF5-D904-4A85-8BA8-3EEEF873E7E4}"/>
    <cellStyle name="Normal 2 7 3 7 4" xfId="16233" xr:uid="{010B7F2A-24A7-459F-B56F-250D84FB8E56}"/>
    <cellStyle name="Normal 2 7 3 8" xfId="5181" xr:uid="{22912720-0D4C-46AF-8639-04244B5F8F4E}"/>
    <cellStyle name="Normal 2 7 3 8 2" xfId="14478" xr:uid="{448BDAA4-27CE-4B7A-8C21-14DB037BD217}"/>
    <cellStyle name="Normal 2 7 3 9" xfId="6931" xr:uid="{AACDEF32-BE4B-4B88-8424-71DD3D415B58}"/>
    <cellStyle name="Normal 2 7 3 9 2" xfId="17311" xr:uid="{060F623E-363F-4BD7-A35D-5DC56C34B0B3}"/>
    <cellStyle name="Normal 2 7 4" xfId="830" xr:uid="{00000000-0005-0000-0000-0000EA040000}"/>
    <cellStyle name="Normal 2 7 4 2" xfId="3256" xr:uid="{00000000-0005-0000-0000-0000E4040000}"/>
    <cellStyle name="Normal 2 7 4 2 2" xfId="6314" xr:uid="{71CEE823-4AD0-4944-A0A5-A0BF88293776}"/>
    <cellStyle name="Normal 2 7 4 2 2 2" xfId="27390" xr:uid="{CEE0CC8A-EEE2-4444-A522-E668DFDF64DE}"/>
    <cellStyle name="Normal 2 7 4 2 2 3" xfId="15883" xr:uid="{8ADAA1E4-6B32-495F-A7DE-CD304107210B}"/>
    <cellStyle name="Normal 2 7 4 2 3" xfId="8336" xr:uid="{8FC6695D-EC43-4BDE-93D5-305C82CFB52A}"/>
    <cellStyle name="Normal 2 7 4 2 3 2" xfId="18716" xr:uid="{95E66D1D-0F3B-4CC6-A376-6951F4876EF2}"/>
    <cellStyle name="Normal 2 7 4 2 4" xfId="11169" xr:uid="{5DF6F997-CD37-4F51-964E-33446D081265}"/>
    <cellStyle name="Normal 2 7 4 2 4 2" xfId="21549" xr:uid="{59983315-2332-4F8C-8208-D6E0014BC384}"/>
    <cellStyle name="Normal 2 7 4 2 5" xfId="25429" xr:uid="{D0E63B7D-5BC9-4688-B9CF-6746F6EEBEEF}"/>
    <cellStyle name="Normal 2 7 4 2 6" xfId="13804" xr:uid="{CD06FEB9-D84B-4249-912F-F1263917FFA9}"/>
    <cellStyle name="Normal 2 7 4 3" xfId="2752" xr:uid="{00000000-0005-0000-0000-0000E5040000}"/>
    <cellStyle name="Normal 2 7 4 3 2" xfId="5970" xr:uid="{145B2AC7-E138-4228-AF58-40C3AD233F72}"/>
    <cellStyle name="Normal 2 7 4 3 2 2" xfId="26517" xr:uid="{2A85577B-91D0-4CCF-98A7-397E250A4C3F}"/>
    <cellStyle name="Normal 2 7 4 3 2 3" xfId="15423" xr:uid="{848982D3-A451-47CB-8014-C2530F0784D8}"/>
    <cellStyle name="Normal 2 7 4 3 3" xfId="7876" xr:uid="{B71A9E4B-A303-4E37-BFF9-85C5EC5891C9}"/>
    <cellStyle name="Normal 2 7 4 3 3 2" xfId="18256" xr:uid="{228DDBD2-EFCA-4FF2-A944-A65244689CC1}"/>
    <cellStyle name="Normal 2 7 4 3 4" xfId="10709" xr:uid="{50A21E25-123A-4EC3-B4DC-ABCE8859B544}"/>
    <cellStyle name="Normal 2 7 4 3 4 2" xfId="21089" xr:uid="{8ED9BA2A-D7B1-4CF3-AFD0-84C83C86077C}"/>
    <cellStyle name="Normal 2 7 4 3 5" xfId="23978" xr:uid="{8EB8C2B8-786A-42D6-9143-5D4DFD9BFC73}"/>
    <cellStyle name="Normal 2 7 4 3 6" xfId="13195" xr:uid="{515F9088-1B79-40D4-8535-FE257CE33DE7}"/>
    <cellStyle name="Normal 2 7 4 4" xfId="4174" xr:uid="{8AC50F76-D3E6-41CF-9C06-029A048ABCE8}"/>
    <cellStyle name="Normal 2 7 4 4 2" xfId="8946" xr:uid="{772C9F48-4D58-4B83-A954-095A564A0D15}"/>
    <cellStyle name="Normal 2 7 4 4 2 2" xfId="19326" xr:uid="{F71795C8-7D43-4499-B687-6A053FA1DE38}"/>
    <cellStyle name="Normal 2 7 4 4 3" xfId="11779" xr:uid="{1638D4BF-F1C5-4F51-B1FC-B5BD54ABF90A}"/>
    <cellStyle name="Normal 2 7 4 4 3 2" xfId="22159" xr:uid="{AF0389C7-E3B2-4F45-870B-8DC1F1EEA5B3}"/>
    <cellStyle name="Normal 2 7 4 4 4" xfId="25049" xr:uid="{7CC9B72E-3642-44F3-AF24-C6D0606626FF}"/>
    <cellStyle name="Normal 2 7 4 4 5" xfId="16493" xr:uid="{8F2EC2B8-9FE6-40E7-A228-62ED530AC17F}"/>
    <cellStyle name="Normal 2 7 4 5" xfId="5182" xr:uid="{717DE2C8-2F2E-4098-81A0-E0FA74614B37}"/>
    <cellStyle name="Normal 2 7 4 5 2" xfId="14479" xr:uid="{E74B6E9E-DE02-443A-B853-CFDBE2F2BB9D}"/>
    <cellStyle name="Normal 2 7 4 6" xfId="6932" xr:uid="{3B77EAA3-7C6C-4770-9571-6AC26DFBFF32}"/>
    <cellStyle name="Normal 2 7 4 6 2" xfId="17312" xr:uid="{F461C47C-701C-47D3-BA57-45790E5533C4}"/>
    <cellStyle name="Normal 2 7 4 7" xfId="9765" xr:uid="{FB8127CE-A3A1-4439-98A8-ECC6B82A8295}"/>
    <cellStyle name="Normal 2 7 4 7 2" xfId="20145" xr:uid="{5AF0005F-F0E6-4D89-9C47-D2C9BB2CD303}"/>
    <cellStyle name="Normal 2 7 4 8" xfId="22994" xr:uid="{562F3934-A9DB-4292-8085-6013FA723BAD}"/>
    <cellStyle name="Normal 2 7 4 9" xfId="12734" xr:uid="{3125FADE-A930-44DF-8690-A3014C853D23}"/>
    <cellStyle name="Normal 2 7 5" xfId="3257" xr:uid="{00000000-0005-0000-0000-0000E6040000}"/>
    <cellStyle name="Normal 2 7 5 2" xfId="4497" xr:uid="{6B1E980C-131C-4198-B764-D6BE5D211DA5}"/>
    <cellStyle name="Normal 2 7 5 2 2" xfId="9269" xr:uid="{B7AAB0C6-24BF-4D46-9AA8-24A20F188FDA}"/>
    <cellStyle name="Normal 2 7 5 2 2 2" xfId="29252" xr:uid="{E4734FF7-FCA2-4419-9732-777445AC6B10}"/>
    <cellStyle name="Normal 2 7 5 2 2 3" xfId="19649" xr:uid="{AE84BA61-752F-4654-AE01-737BED40B691}"/>
    <cellStyle name="Normal 2 7 5 2 3" xfId="12102" xr:uid="{DB0328AF-7516-46F1-91E1-E91A6AB86926}"/>
    <cellStyle name="Normal 2 7 5 2 3 2" xfId="22482" xr:uid="{DFB245FF-558E-4727-AEC3-34DB84043612}"/>
    <cellStyle name="Normal 2 7 5 2 4" xfId="25419" xr:uid="{749BA87B-9475-4996-BE56-534F2E8B02B8}"/>
    <cellStyle name="Normal 2 7 5 2 5" xfId="16816" xr:uid="{C9A14064-E63B-40C9-A73D-AFE5C51F8BEF}"/>
    <cellStyle name="Normal 2 7 5 3" xfId="6315" xr:uid="{016DB043-5EF2-4057-AF73-300D6DBDEF75}"/>
    <cellStyle name="Normal 2 7 5 3 2" xfId="26476" xr:uid="{13D0BCA5-0E56-4BC8-9755-AC8E6E21A552}"/>
    <cellStyle name="Normal 2 7 5 3 3" xfId="15884" xr:uid="{B0344709-8316-48B7-9700-1B797A8C7642}"/>
    <cellStyle name="Normal 2 7 5 4" xfId="8337" xr:uid="{4DA050E3-2232-4805-BC13-40346E73E54B}"/>
    <cellStyle name="Normal 2 7 5 4 2" xfId="18717" xr:uid="{A976D288-5856-4ED8-804A-4ECF8534B765}"/>
    <cellStyle name="Normal 2 7 5 5" xfId="11170" xr:uid="{DA5D3750-153B-426B-9D39-B81E3AAF7F63}"/>
    <cellStyle name="Normal 2 7 5 5 2" xfId="21550" xr:uid="{0C6072E1-0399-40E2-BDF9-50D23FE32DFC}"/>
    <cellStyle name="Normal 2 7 5 6" xfId="24232" xr:uid="{8C853527-3A85-4D80-A47F-7032AA059977}"/>
    <cellStyle name="Normal 2 7 5 7" xfId="13805" xr:uid="{0838E1E9-5B0D-41A5-A8FD-58D14A45CBB8}"/>
    <cellStyle name="Normal 2 7 6" xfId="2915" xr:uid="{00000000-0005-0000-0000-0000E7040000}"/>
    <cellStyle name="Normal 2 7 6 2" xfId="6101" xr:uid="{A72DA3E3-628A-466B-B484-2AD061942FF4}"/>
    <cellStyle name="Normal 2 7 6 2 2" xfId="26188" xr:uid="{E3525FCE-0E8B-4363-86AA-5DB0CA30EAC7}"/>
    <cellStyle name="Normal 2 7 6 2 3" xfId="15579" xr:uid="{AD7A8575-854D-44EA-B785-2F1001A2A045}"/>
    <cellStyle name="Normal 2 7 6 3" xfId="8032" xr:uid="{8C399678-619D-4551-9E61-7E718BD25A05}"/>
    <cellStyle name="Normal 2 7 6 3 2" xfId="18412" xr:uid="{B105745C-B71D-49AF-A6E4-9531ED33804E}"/>
    <cellStyle name="Normal 2 7 6 4" xfId="10865" xr:uid="{A3744CBC-45DE-4DAA-BA85-096F6E9261F1}"/>
    <cellStyle name="Normal 2 7 6 4 2" xfId="21245" xr:uid="{E6A6B3B1-E09F-4A41-954C-56180BE9BB5F}"/>
    <cellStyle name="Normal 2 7 6 5" xfId="23488" xr:uid="{ED24D4F5-7011-4B51-BC0D-6F22A62E844E}"/>
    <cellStyle name="Normal 2 7 6 6" xfId="13432" xr:uid="{F9DC699A-8F1C-4AE1-9057-A1937D783382}"/>
    <cellStyle name="Normal 2 7 7" xfId="2487" xr:uid="{00000000-0005-0000-0000-0000E8040000}"/>
    <cellStyle name="Normal 2 7 7 2" xfId="5772" xr:uid="{AC1B6218-AD1E-4FB2-B01B-3690B7A69759}"/>
    <cellStyle name="Normal 2 7 7 2 2" xfId="28751" xr:uid="{00B60B50-D380-4FF6-9C2A-D02F7AC372E8}"/>
    <cellStyle name="Normal 2 7 7 2 3" xfId="15159" xr:uid="{397FE296-624B-4C47-90C5-13988B62CA4A}"/>
    <cellStyle name="Normal 2 7 7 3" xfId="7612" xr:uid="{B75D5F0E-2123-44E6-AED0-AF402A568DD1}"/>
    <cellStyle name="Normal 2 7 7 3 2" xfId="17992" xr:uid="{562B3F72-ACAA-49FA-986D-18354E0EAC7E}"/>
    <cellStyle name="Normal 2 7 7 4" xfId="10445" xr:uid="{44FF3E11-BB54-432F-9989-F88AFDD01007}"/>
    <cellStyle name="Normal 2 7 7 4 2" xfId="20825" xr:uid="{DEBB59F7-4C48-408A-BD45-419079E7F30B}"/>
    <cellStyle name="Normal 2 7 7 5" xfId="23357" xr:uid="{09A29A52-3B42-4616-92F6-5CBC0EA39103}"/>
    <cellStyle name="Normal 2 7 7 6" xfId="12875" xr:uid="{CA745FC1-03D0-438C-BF2F-B04F366ACD19}"/>
    <cellStyle name="Normal 2 7 8" xfId="2181" xr:uid="{00000000-0005-0000-0000-0000D1040000}"/>
    <cellStyle name="Normal 2 7 8 2" xfId="7308" xr:uid="{0830F5DD-6D21-49F4-A9B3-604959D8120F}"/>
    <cellStyle name="Normal 2 7 8 2 2" xfId="17688" xr:uid="{29EDD52C-37AD-477B-AFB3-3D788AE07F90}"/>
    <cellStyle name="Normal 2 7 8 3" xfId="10141" xr:uid="{DB91861C-0F9C-4892-A88B-7DBA1139476D}"/>
    <cellStyle name="Normal 2 7 8 3 2" xfId="20521" xr:uid="{00B74FED-9925-4107-AD01-E9A8F8C22E98}"/>
    <cellStyle name="Normal 2 7 8 4" xfId="24852" xr:uid="{9F222FCF-80AD-4A76-8591-13E84C4F1B1E}"/>
    <cellStyle name="Normal 2 7 8 5" xfId="14855" xr:uid="{55F52EA5-B516-4C11-A49F-8421E51557FF}"/>
    <cellStyle name="Normal 2 7 9" xfId="3952" xr:uid="{A6386ADA-3287-4373-839E-4D0FB01F6C53}"/>
    <cellStyle name="Normal 2 7 9 2" xfId="8784" xr:uid="{99D06A28-198A-451C-9CC5-BBFF21DD87E2}"/>
    <cellStyle name="Normal 2 7 9 2 2" xfId="19164" xr:uid="{3775A87A-2918-4CCC-82B1-39DC7F69925D}"/>
    <cellStyle name="Normal 2 7 9 3" xfId="11617" xr:uid="{C785F9A9-9F97-4EFB-9C31-10DEE8DC4130}"/>
    <cellStyle name="Normal 2 7 9 3 2" xfId="21997" xr:uid="{C92B6D30-0CB7-48C0-AFA2-0393924E08D1}"/>
    <cellStyle name="Normal 2 7 9 4" xfId="16331" xr:uid="{20C1B482-BFD0-465A-8590-E53314C7EF9A}"/>
    <cellStyle name="Normal 2 8" xfId="831" xr:uid="{00000000-0005-0000-0000-0000EB040000}"/>
    <cellStyle name="Normal 2 8 10" xfId="5183" xr:uid="{40380ED7-DDE8-4CE3-82C0-99469D30D652}"/>
    <cellStyle name="Normal 2 8 10 2" xfId="14480" xr:uid="{E1EB6AAD-E630-4183-B6FD-218D1F36B279}"/>
    <cellStyle name="Normal 2 8 11" xfId="6933" xr:uid="{4E51C6D5-27D3-44AA-BAF2-C86DDDAF7446}"/>
    <cellStyle name="Normal 2 8 11 2" xfId="17313" xr:uid="{837D9E52-6906-4D0D-8672-AB683F7730B4}"/>
    <cellStyle name="Normal 2 8 12" xfId="9766" xr:uid="{A749656F-3C03-463C-BB9D-2A573B397E89}"/>
    <cellStyle name="Normal 2 8 12 2" xfId="20146" xr:uid="{C8F920DA-218B-44F4-8186-69E8299B7674}"/>
    <cellStyle name="Normal 2 8 13" xfId="24146" xr:uid="{0963CDEC-E371-42BB-9422-ACE52BBA0CF3}"/>
    <cellStyle name="Normal 2 8 14" xfId="12447" xr:uid="{A31E1099-78CC-4B71-A141-F56A2524A61E}"/>
    <cellStyle name="Normal 2 8 2" xfId="832" xr:uid="{00000000-0005-0000-0000-0000EC040000}"/>
    <cellStyle name="Normal 2 8 2 10" xfId="9767" xr:uid="{4D9DFE05-B631-403C-BCF3-EF6C419A7C37}"/>
    <cellStyle name="Normal 2 8 2 10 2" xfId="20147" xr:uid="{0277E97B-E62E-427C-BF5C-3E79B155C3BF}"/>
    <cellStyle name="Normal 2 8 2 11" xfId="22935" xr:uid="{A9E5B6A5-7BA3-4B67-B5F4-6B9016B71202}"/>
    <cellStyle name="Normal 2 8 2 12" xfId="12577" xr:uid="{9AA20E7D-A7C9-4928-BD7B-329E347E1DF8}"/>
    <cellStyle name="Normal 2 8 2 2" xfId="833" xr:uid="{00000000-0005-0000-0000-0000ED040000}"/>
    <cellStyle name="Normal 2 8 2 2 2" xfId="3259" xr:uid="{00000000-0005-0000-0000-0000EC040000}"/>
    <cellStyle name="Normal 2 8 2 2 2 2" xfId="6317" xr:uid="{E8CEFCD8-20B3-4E94-9B5B-50A8F801EC89}"/>
    <cellStyle name="Normal 2 8 2 2 2 2 2" xfId="28452" xr:uid="{9B2527F5-BBB3-4B72-A313-3D4FC3D3FC8C}"/>
    <cellStyle name="Normal 2 8 2 2 2 2 3" xfId="28092" xr:uid="{550DFAE7-40CC-4013-9279-7A91D3B432AF}"/>
    <cellStyle name="Normal 2 8 2 2 2 2 4" xfId="15886" xr:uid="{A5BAF042-E853-4939-BD0A-B23D58C90756}"/>
    <cellStyle name="Normal 2 8 2 2 2 3" xfId="8339" xr:uid="{E29A79B0-B795-4C94-814D-9A47992D2E01}"/>
    <cellStyle name="Normal 2 8 2 2 2 3 2" xfId="28891" xr:uid="{90C5D1D6-906A-4005-92B0-64FAE9DF8EF7}"/>
    <cellStyle name="Normal 2 8 2 2 2 3 3" xfId="18719" xr:uid="{C0CF3DCE-97A0-498E-B04F-FBE73C34FEA1}"/>
    <cellStyle name="Normal 2 8 2 2 2 4" xfId="11172" xr:uid="{C6533BE9-E499-41F1-BEC4-3AA5F4A737A6}"/>
    <cellStyle name="Normal 2 8 2 2 2 4 2" xfId="21552" xr:uid="{979617F4-9BC4-4068-AF89-9D803C9B722D}"/>
    <cellStyle name="Normal 2 8 2 2 2 5" xfId="23678" xr:uid="{F7A09A72-CE90-45E7-A8FB-448103B44903}"/>
    <cellStyle name="Normal 2 8 2 2 2 6" xfId="13807" xr:uid="{9A71CDC9-C58C-47F5-8EB7-FCF081FA00A5}"/>
    <cellStyle name="Normal 2 8 2 2 3" xfId="4319" xr:uid="{00641515-B8EE-4462-A5E1-92E8AD68B412}"/>
    <cellStyle name="Normal 2 8 2 2 3 2" xfId="9091" xr:uid="{E5787134-1742-4497-B391-2B38C5521001}"/>
    <cellStyle name="Normal 2 8 2 2 3 2 2" xfId="29134" xr:uid="{60591CF2-D428-4AF2-BB3D-111D24C78CB3}"/>
    <cellStyle name="Normal 2 8 2 2 3 2 3" xfId="19471" xr:uid="{D12FADAD-F941-49B0-A161-CFAB573B85AA}"/>
    <cellStyle name="Normal 2 8 2 2 3 3" xfId="11924" xr:uid="{E4C4019B-05FA-4C55-A2FF-B1FA27230812}"/>
    <cellStyle name="Normal 2 8 2 2 3 3 2" xfId="22304" xr:uid="{AA4D6692-15F2-4F6C-B9B3-B232C24BA114}"/>
    <cellStyle name="Normal 2 8 2 2 3 4" xfId="24490" xr:uid="{31D545F0-70D4-4D94-9FC6-A6B195271AF7}"/>
    <cellStyle name="Normal 2 8 2 2 3 5" xfId="16638" xr:uid="{59F603B3-032B-46B7-BB26-026DED68F117}"/>
    <cellStyle name="Normal 2 8 2 2 4" xfId="5185" xr:uid="{3CFE1E7C-2C46-4B24-A72F-B89B6CD06028}"/>
    <cellStyle name="Normal 2 8 2 2 4 2" xfId="28350" xr:uid="{60632920-281C-46EA-AC97-42678D7DB885}"/>
    <cellStyle name="Normal 2 8 2 2 4 3" xfId="14482" xr:uid="{51350F7B-30E1-4F4E-891E-CAB00AFBC1F8}"/>
    <cellStyle name="Normal 2 8 2 2 5" xfId="6935" xr:uid="{35DC256B-D160-4416-83A4-3BD5F907605A}"/>
    <cellStyle name="Normal 2 8 2 2 5 2" xfId="17315" xr:uid="{125BA631-0382-4A16-9B52-79AC361B8BE7}"/>
    <cellStyle name="Normal 2 8 2 2 6" xfId="9768" xr:uid="{6F07800B-1F18-4E12-8ADD-86321C659FBE}"/>
    <cellStyle name="Normal 2 8 2 2 6 2" xfId="20148" xr:uid="{74537F53-6B31-44FB-ABF9-7042343A8374}"/>
    <cellStyle name="Normal 2 8 2 2 7" xfId="24601" xr:uid="{4354B5C0-2B0E-4A08-A5F4-F2F6E931B73C}"/>
    <cellStyle name="Normal 2 8 2 2 8" xfId="13200" xr:uid="{0A02F550-76AE-4963-938D-99C871307A70}"/>
    <cellStyle name="Normal 2 8 2 3" xfId="3260" xr:uid="{00000000-0005-0000-0000-0000ED040000}"/>
    <cellStyle name="Normal 2 8 2 3 2" xfId="4498" xr:uid="{0BBF4EAF-2EEB-4640-BA38-DBDFC058B749}"/>
    <cellStyle name="Normal 2 8 2 3 2 2" xfId="9270" xr:uid="{48BFEDD3-7392-4C4A-B002-66AD38724562}"/>
    <cellStyle name="Normal 2 8 2 3 2 2 2" xfId="29253" xr:uid="{238C0550-505F-490B-9C2D-23264E218DA0}"/>
    <cellStyle name="Normal 2 8 2 3 2 2 3" xfId="19650" xr:uid="{9EA528C0-22A5-49DE-8E75-D6F59A2F526C}"/>
    <cellStyle name="Normal 2 8 2 3 2 3" xfId="12103" xr:uid="{1F1673D3-C7B3-4070-944F-11A3F491560D}"/>
    <cellStyle name="Normal 2 8 2 3 2 3 2" xfId="22483" xr:uid="{4EC5530C-B788-49D1-B8AD-24172D3E9448}"/>
    <cellStyle name="Normal 2 8 2 3 2 4" xfId="25716" xr:uid="{23044FBC-8E1B-4EE7-B299-D46361B75083}"/>
    <cellStyle name="Normal 2 8 2 3 2 5" xfId="16817" xr:uid="{F64422A4-F1AB-4878-BBE9-CCF2850EC9DB}"/>
    <cellStyle name="Normal 2 8 2 3 3" xfId="6318" xr:uid="{70319F9C-8C6C-4280-B5A7-FA70D7D4E8EC}"/>
    <cellStyle name="Normal 2 8 2 3 3 2" xfId="27176" xr:uid="{944CDA04-5C80-4EA1-80A7-A40B22BF04C9}"/>
    <cellStyle name="Normal 2 8 2 3 3 3" xfId="15887" xr:uid="{2E65C6E6-7705-4581-B6DB-48A3329BC3F3}"/>
    <cellStyle name="Normal 2 8 2 3 4" xfId="8340" xr:uid="{89F6381F-D0A9-48DA-84B5-04BBD4FA5670}"/>
    <cellStyle name="Normal 2 8 2 3 4 2" xfId="18720" xr:uid="{8F0AFD53-0182-4B64-897F-CD52C1FD9A88}"/>
    <cellStyle name="Normal 2 8 2 3 5" xfId="11173" xr:uid="{E4AD119B-BB10-43C1-AED6-D358178586EF}"/>
    <cellStyle name="Normal 2 8 2 3 5 2" xfId="21553" xr:uid="{7A6F2011-0DC7-41B4-858C-64B84CC192DA}"/>
    <cellStyle name="Normal 2 8 2 3 6" xfId="22834" xr:uid="{8923D2E7-2DA7-4CCF-A63E-0536F14CB31F}"/>
    <cellStyle name="Normal 2 8 2 3 7" xfId="13808" xr:uid="{B28A44E3-FA3B-4166-B3F5-6786840ACCA1}"/>
    <cellStyle name="Normal 2 8 2 4" xfId="3258" xr:uid="{00000000-0005-0000-0000-0000EE040000}"/>
    <cellStyle name="Normal 2 8 2 4 2" xfId="6316" xr:uid="{968A0815-396A-4C1F-ACF4-0899CC97A8BE}"/>
    <cellStyle name="Normal 2 8 2 4 2 2" xfId="27079" xr:uid="{169A6153-9C29-40DB-B39A-F4DDE627EFA0}"/>
    <cellStyle name="Normal 2 8 2 4 2 3" xfId="15885" xr:uid="{2870D56E-C8E3-4B29-9892-B687B606CDEA}"/>
    <cellStyle name="Normal 2 8 2 4 3" xfId="8338" xr:uid="{2F49353E-3D79-4C99-AD1D-F70CD5D1E16D}"/>
    <cellStyle name="Normal 2 8 2 4 3 2" xfId="18718" xr:uid="{CC2B2CAA-02A0-48A3-92AE-8DBF048D4E88}"/>
    <cellStyle name="Normal 2 8 2 4 4" xfId="11171" xr:uid="{FC40FFB0-4FEC-4115-AB03-33E0128807DE}"/>
    <cellStyle name="Normal 2 8 2 4 4 2" xfId="21551" xr:uid="{5A6FD68D-ABDC-4917-A965-2A7AF6BA2198}"/>
    <cellStyle name="Normal 2 8 2 4 5" xfId="24521" xr:uid="{147CC830-D3CD-4478-90B8-BCC4D363D848}"/>
    <cellStyle name="Normal 2 8 2 4 6" xfId="13806" xr:uid="{D4E5B640-704A-427D-86D2-AE67A1DDF6F9}"/>
    <cellStyle name="Normal 2 8 2 5" xfId="2521" xr:uid="{00000000-0005-0000-0000-0000EF040000}"/>
    <cellStyle name="Normal 2 8 2 5 2" xfId="5798" xr:uid="{47DCC92F-54E9-4911-AC1D-47F2B7FB5C2F}"/>
    <cellStyle name="Normal 2 8 2 5 2 2" xfId="26992" xr:uid="{4D34E770-5F98-4A6F-9C61-581E4CC543E3}"/>
    <cellStyle name="Normal 2 8 2 5 2 3" xfId="15193" xr:uid="{FDD16847-3A23-4F2B-93C4-65D91B7D4AE2}"/>
    <cellStyle name="Normal 2 8 2 5 3" xfId="7646" xr:uid="{1EF7B022-A18D-4AB6-A3C4-D739248B73E8}"/>
    <cellStyle name="Normal 2 8 2 5 3 2" xfId="18026" xr:uid="{3E320686-9FFB-4CD3-BCAA-76D0D9A5627A}"/>
    <cellStyle name="Normal 2 8 2 5 4" xfId="10479" xr:uid="{AFB5CAA6-E1B0-4B42-960C-3E43FD85A6FF}"/>
    <cellStyle name="Normal 2 8 2 5 4 2" xfId="20859" xr:uid="{BA75980F-6F1F-4861-85F6-25FEDA469C6F}"/>
    <cellStyle name="Normal 2 8 2 5 5" xfId="22804" xr:uid="{8C5AB9D4-325C-4C09-8367-86F84CBEDFC1}"/>
    <cellStyle name="Normal 2 8 2 5 6" xfId="12909" xr:uid="{F3AC945C-F83D-4E22-AA51-69CA9A117B98}"/>
    <cellStyle name="Normal 2 8 2 6" xfId="2343" xr:uid="{00000000-0005-0000-0000-0000EA040000}"/>
    <cellStyle name="Normal 2 8 2 6 2" xfId="7470" xr:uid="{F25297D3-D501-42A1-AA59-8886F1FEEAF3}"/>
    <cellStyle name="Normal 2 8 2 6 2 2" xfId="17850" xr:uid="{D677E904-4008-48A5-A7F7-B9A14DAA6580}"/>
    <cellStyle name="Normal 2 8 2 6 3" xfId="10303" xr:uid="{DC3DB0BA-F8F6-4476-B45D-AD550463A2F8}"/>
    <cellStyle name="Normal 2 8 2 6 3 2" xfId="20683" xr:uid="{F69C4960-EE6C-4465-B5B3-0F5FFFD2313C}"/>
    <cellStyle name="Normal 2 8 2 6 4" xfId="23143" xr:uid="{2E10A497-7F6A-4EC1-9EF8-2439084B8E12}"/>
    <cellStyle name="Normal 2 8 2 6 5" xfId="15017" xr:uid="{8B4776D4-7302-426E-94DD-26E671A43624}"/>
    <cellStyle name="Normal 2 8 2 7" xfId="3854" xr:uid="{B99E1F2C-77D1-436B-A020-A22F5F81BD72}"/>
    <cellStyle name="Normal 2 8 2 7 2" xfId="8687" xr:uid="{362A60B7-29E5-4E02-8394-414C56F97128}"/>
    <cellStyle name="Normal 2 8 2 7 2 2" xfId="19067" xr:uid="{A296323F-529D-4171-83EA-E9E750DE7ADD}"/>
    <cellStyle name="Normal 2 8 2 7 3" xfId="11520" xr:uid="{13CF40C2-23CF-4CF9-80AF-FEDE8F52F4E6}"/>
    <cellStyle name="Normal 2 8 2 7 3 2" xfId="21900" xr:uid="{EED8F838-167F-4C79-89E3-CA02AA7F75C9}"/>
    <cellStyle name="Normal 2 8 2 7 4" xfId="16234" xr:uid="{9B383E1C-F202-4249-AA30-5F4039972BD6}"/>
    <cellStyle name="Normal 2 8 2 8" xfId="5184" xr:uid="{9A79AB6A-5F15-47BD-854C-4704EA6A1DF5}"/>
    <cellStyle name="Normal 2 8 2 8 2" xfId="14481" xr:uid="{9EC2CC00-3494-48C2-A9A9-E28A61A3C528}"/>
    <cellStyle name="Normal 2 8 2 9" xfId="6934" xr:uid="{64F0A1D1-B9AC-43C0-A9B9-60617BD5F23A}"/>
    <cellStyle name="Normal 2 8 2 9 2" xfId="17314" xr:uid="{1BB0B183-2132-4C6F-B5A4-5DB449444F25}"/>
    <cellStyle name="Normal 2 8 3" xfId="834" xr:uid="{00000000-0005-0000-0000-0000EE040000}"/>
    <cellStyle name="Normal 2 8 3 10" xfId="25381" xr:uid="{17E62A56-8EBA-4252-82CC-1F7F66844708}"/>
    <cellStyle name="Normal 2 8 3 11" xfId="12735" xr:uid="{7AC5C086-4CD1-43AF-AB6F-2B1CB78A380D}"/>
    <cellStyle name="Normal 2 8 3 2" xfId="2756" xr:uid="{00000000-0005-0000-0000-0000F1040000}"/>
    <cellStyle name="Normal 2 8 3 2 2" xfId="3262" xr:uid="{00000000-0005-0000-0000-0000F2040000}"/>
    <cellStyle name="Normal 2 8 3 2 2 2" xfId="6320" xr:uid="{BD9D0536-3699-40B6-98E2-EBDCDE845069}"/>
    <cellStyle name="Normal 2 8 3 2 2 2 2" xfId="28184" xr:uid="{3D61B14B-CE7E-4248-A4BA-EDB3E926A8F3}"/>
    <cellStyle name="Normal 2 8 3 2 2 2 3" xfId="15889" xr:uid="{D474407B-F78D-432C-9CED-E3E72F989BBC}"/>
    <cellStyle name="Normal 2 8 3 2 2 3" xfId="8342" xr:uid="{E09CD465-5962-475E-9310-F67B4BA857B8}"/>
    <cellStyle name="Normal 2 8 3 2 2 3 2" xfId="18722" xr:uid="{33F267E9-C350-475A-A4EB-1FC086DF9A10}"/>
    <cellStyle name="Normal 2 8 3 2 2 4" xfId="11175" xr:uid="{30F924E3-F7AF-46C5-A6F8-FC91ED43DBF6}"/>
    <cellStyle name="Normal 2 8 3 2 2 4 2" xfId="21555" xr:uid="{5D81271B-7FBC-40B0-AFF4-8821475572AF}"/>
    <cellStyle name="Normal 2 8 3 2 2 5" xfId="24309" xr:uid="{71376A80-8FAD-4364-968E-982EA9EED0E1}"/>
    <cellStyle name="Normal 2 8 3 2 2 6" xfId="13810" xr:uid="{E05E4D94-3931-46D8-8FC2-EA60D07A61D9}"/>
    <cellStyle name="Normal 2 8 3 2 3" xfId="4320" xr:uid="{D25E4437-4EA4-45F0-9EE5-3638C42BF349}"/>
    <cellStyle name="Normal 2 8 3 2 3 2" xfId="9092" xr:uid="{D69750B2-0EEE-483F-8EF6-9527410F7451}"/>
    <cellStyle name="Normal 2 8 3 2 3 2 2" xfId="29135" xr:uid="{F0AEA303-C52B-4222-8F9D-1F49270C7021}"/>
    <cellStyle name="Normal 2 8 3 2 3 2 3" xfId="19472" xr:uid="{83DD875B-4FE6-4C30-9638-308A9D584DA6}"/>
    <cellStyle name="Normal 2 8 3 2 3 3" xfId="11925" xr:uid="{D6C02531-49AF-4900-8FE3-26F387CE2252}"/>
    <cellStyle name="Normal 2 8 3 2 3 3 2" xfId="22305" xr:uid="{10370E83-08B0-4273-B3A8-E4754264DC3C}"/>
    <cellStyle name="Normal 2 8 3 2 3 4" xfId="23090" xr:uid="{9440B033-98C1-4D25-BC1D-B1882C4FF38B}"/>
    <cellStyle name="Normal 2 8 3 2 3 5" xfId="16639" xr:uid="{B8AB671E-A73C-4504-A03D-D60071FC3531}"/>
    <cellStyle name="Normal 2 8 3 2 4" xfId="5974" xr:uid="{3BB15D85-FDB9-45F7-9409-52962EA45647}"/>
    <cellStyle name="Normal 2 8 3 2 4 2" xfId="27167" xr:uid="{5303FDA9-5ADF-4827-A7AF-96E24920E174}"/>
    <cellStyle name="Normal 2 8 3 2 4 3" xfId="15427" xr:uid="{41CF9545-43B1-47D9-A01C-B25CC5567E38}"/>
    <cellStyle name="Normal 2 8 3 2 5" xfId="7880" xr:uid="{EABEFE2C-BFCA-49C6-A627-85CFB20F1B17}"/>
    <cellStyle name="Normal 2 8 3 2 5 2" xfId="18260" xr:uid="{ED132D4B-2A6F-489F-AFA3-258F5D08FE52}"/>
    <cellStyle name="Normal 2 8 3 2 6" xfId="10713" xr:uid="{4F852A99-764E-45D0-9E91-B7C10AB77553}"/>
    <cellStyle name="Normal 2 8 3 2 6 2" xfId="21093" xr:uid="{BB8E2CBC-5234-4425-B63F-C0213B1BFD16}"/>
    <cellStyle name="Normal 2 8 3 2 7" xfId="22793" xr:uid="{59CB398D-CA33-4225-9761-66A39892865A}"/>
    <cellStyle name="Normal 2 8 3 2 8" xfId="13201" xr:uid="{159B5130-3221-4602-A1C2-C3A0E6216CA5}"/>
    <cellStyle name="Normal 2 8 3 3" xfId="3263" xr:uid="{00000000-0005-0000-0000-0000F3040000}"/>
    <cellStyle name="Normal 2 8 3 3 2" xfId="4499" xr:uid="{3EA06542-8B36-463A-8E1E-CC73CF39FB59}"/>
    <cellStyle name="Normal 2 8 3 3 2 2" xfId="9271" xr:uid="{CC554882-7403-4872-B9D3-30DD53E78D1A}"/>
    <cellStyle name="Normal 2 8 3 3 2 2 2" xfId="29254" xr:uid="{84DF408D-0CED-42F5-962F-7651692141DE}"/>
    <cellStyle name="Normal 2 8 3 3 2 2 3" xfId="19651" xr:uid="{31758A29-DC95-462A-B632-3B363553A416}"/>
    <cellStyle name="Normal 2 8 3 3 2 3" xfId="12104" xr:uid="{9E3EE59A-0169-4C8D-9C7D-BD05A70F4E78}"/>
    <cellStyle name="Normal 2 8 3 3 2 3 2" xfId="22484" xr:uid="{6B4E2281-DEF4-4690-A99A-075310AB67A0}"/>
    <cellStyle name="Normal 2 8 3 3 2 4" xfId="23943" xr:uid="{A24C8BCD-CA8C-4BDF-B9CD-D0461D22C827}"/>
    <cellStyle name="Normal 2 8 3 3 2 5" xfId="16818" xr:uid="{74422C01-685B-4355-AAEA-AF1C6B3E7D79}"/>
    <cellStyle name="Normal 2 8 3 3 3" xfId="6321" xr:uid="{279D0E37-90D2-4222-9285-6030E28A6DF6}"/>
    <cellStyle name="Normal 2 8 3 3 3 2" xfId="27667" xr:uid="{6FB621B3-9AD1-4BB6-8F80-C57F0EE981D3}"/>
    <cellStyle name="Normal 2 8 3 3 3 3" xfId="15890" xr:uid="{CB285C85-0806-410C-B223-4962D476FEC6}"/>
    <cellStyle name="Normal 2 8 3 3 4" xfId="8343" xr:uid="{3FD44BF7-A114-4295-8619-ECA18BD88F96}"/>
    <cellStyle name="Normal 2 8 3 3 4 2" xfId="18723" xr:uid="{7D706125-C714-41D5-8B57-9266C8E5E41D}"/>
    <cellStyle name="Normal 2 8 3 3 5" xfId="11176" xr:uid="{3FCC255D-4B84-44AD-9636-A3A2B72B6B99}"/>
    <cellStyle name="Normal 2 8 3 3 5 2" xfId="21556" xr:uid="{572DC6E6-8985-4FD9-AC2A-016B7FFE0041}"/>
    <cellStyle name="Normal 2 8 3 3 6" xfId="22846" xr:uid="{2BB0CEB5-1638-407D-92A5-AF6A231A7822}"/>
    <cellStyle name="Normal 2 8 3 3 7" xfId="13811" xr:uid="{9296A94C-12A0-42CC-BB7A-168FD37B53E6}"/>
    <cellStyle name="Normal 2 8 3 4" xfId="3261" xr:uid="{00000000-0005-0000-0000-0000F4040000}"/>
    <cellStyle name="Normal 2 8 3 4 2" xfId="6319" xr:uid="{14919506-F606-461B-B41D-72C7D86A95BD}"/>
    <cellStyle name="Normal 2 8 3 4 2 2" xfId="27072" xr:uid="{76F5C591-49A1-4806-9F92-9DB76AB64083}"/>
    <cellStyle name="Normal 2 8 3 4 2 3" xfId="15888" xr:uid="{016EB0A9-4FE7-4904-93A8-9D4FD346A065}"/>
    <cellStyle name="Normal 2 8 3 4 3" xfId="8341" xr:uid="{84E0DE4A-7166-4129-84FC-03A751374921}"/>
    <cellStyle name="Normal 2 8 3 4 3 2" xfId="18721" xr:uid="{1BFCEABB-CA3D-43AE-9144-A7C7BBD81D2A}"/>
    <cellStyle name="Normal 2 8 3 4 4" xfId="11174" xr:uid="{FDCB34B3-A7C8-410F-8351-51348C246EC1}"/>
    <cellStyle name="Normal 2 8 3 4 4 2" xfId="21554" xr:uid="{42CFB193-07F8-4960-A351-EE292CD41811}"/>
    <cellStyle name="Normal 2 8 3 4 5" xfId="25201" xr:uid="{48EE267E-D509-48D9-8E1E-EB7D4D2017E6}"/>
    <cellStyle name="Normal 2 8 3 4 6" xfId="13809" xr:uid="{05B8532D-B56A-489B-98BE-3669A7F17100}"/>
    <cellStyle name="Normal 2 8 3 5" xfId="2624" xr:uid="{00000000-0005-0000-0000-0000F5040000}"/>
    <cellStyle name="Normal 2 8 3 5 2" xfId="5886" xr:uid="{9A8A9323-7AE6-40BB-B754-36EC30028BE6}"/>
    <cellStyle name="Normal 2 8 3 5 2 2" xfId="26157" xr:uid="{A20DC687-5F32-4034-8A17-2601DBC372EB}"/>
    <cellStyle name="Normal 2 8 3 5 2 3" xfId="15296" xr:uid="{990C1D93-C515-4F0D-8131-322B43F7B8CC}"/>
    <cellStyle name="Normal 2 8 3 5 3" xfId="7749" xr:uid="{454114AE-7AEB-49B9-B36B-768C7BCF914E}"/>
    <cellStyle name="Normal 2 8 3 5 3 2" xfId="18129" xr:uid="{71E1F9B9-4024-488D-A226-945B9AB0FA01}"/>
    <cellStyle name="Normal 2 8 3 5 4" xfId="10582" xr:uid="{2B3C5ECB-70C4-4606-9DDC-843CAAA98B1F}"/>
    <cellStyle name="Normal 2 8 3 5 4 2" xfId="20962" xr:uid="{3697A04A-1C78-41C6-8177-74F6DB38E2E7}"/>
    <cellStyle name="Normal 2 8 3 5 5" xfId="23263" xr:uid="{86FB51D7-8590-48B1-BFEC-304D10C56C6C}"/>
    <cellStyle name="Normal 2 8 3 5 6" xfId="13012" xr:uid="{CB326828-C6BC-4D99-8C3E-6149D0EE0BC5}"/>
    <cellStyle name="Normal 2 8 3 6" xfId="4175" xr:uid="{2BF2C53F-CF90-4E79-B6F1-AA1C6B49B262}"/>
    <cellStyle name="Normal 2 8 3 6 2" xfId="8947" xr:uid="{CC1D5B72-12BC-49AE-8051-9F414A0754E5}"/>
    <cellStyle name="Normal 2 8 3 6 2 2" xfId="19327" xr:uid="{11F599AC-CEF8-443B-94B9-0D10200E6597}"/>
    <cellStyle name="Normal 2 8 3 6 3" xfId="11780" xr:uid="{2F3FEE01-A477-4489-9A49-9BC60CBB444B}"/>
    <cellStyle name="Normal 2 8 3 6 3 2" xfId="22160" xr:uid="{394D04A4-DDA6-4BA4-8CC4-CA26E692393C}"/>
    <cellStyle name="Normal 2 8 3 6 4" xfId="24465" xr:uid="{700999BE-0B15-4696-B088-844B62FC8475}"/>
    <cellStyle name="Normal 2 8 3 6 5" xfId="16494" xr:uid="{3D12A16F-E536-4B3A-9019-F138C7D11A92}"/>
    <cellStyle name="Normal 2 8 3 7" xfId="5186" xr:uid="{14A31ADD-2E6B-46C3-9E3A-E7C64FECAC27}"/>
    <cellStyle name="Normal 2 8 3 7 2" xfId="14483" xr:uid="{8061915E-3A6A-482D-9422-9284FF76093D}"/>
    <cellStyle name="Normal 2 8 3 8" xfId="6936" xr:uid="{0467EFA4-6627-44FD-AEEB-166630D9B8BE}"/>
    <cellStyle name="Normal 2 8 3 8 2" xfId="17316" xr:uid="{922BED87-D10C-464F-98AB-8EA4B34D6DFA}"/>
    <cellStyle name="Normal 2 8 3 9" xfId="9769" xr:uid="{9C875BDA-2981-48B8-ADBB-377E072090EF}"/>
    <cellStyle name="Normal 2 8 3 9 2" xfId="20149" xr:uid="{9CDE13C9-8692-47A0-88B9-85608CF777E8}"/>
    <cellStyle name="Normal 2 8 4" xfId="835" xr:uid="{00000000-0005-0000-0000-0000EF040000}"/>
    <cellStyle name="Normal 2 8 4 2" xfId="3264" xr:uid="{00000000-0005-0000-0000-0000F7040000}"/>
    <cellStyle name="Normal 2 8 4 2 2" xfId="6322" xr:uid="{85D5D0ED-3998-423F-85D6-D7F2C7EEB6F6}"/>
    <cellStyle name="Normal 2 8 4 2 2 2" xfId="28414" xr:uid="{7B6C017D-A110-4B25-AC70-1FFF71EBB8FF}"/>
    <cellStyle name="Normal 2 8 4 2 2 3" xfId="15891" xr:uid="{3289FA99-5F4F-4107-ABB3-6495CC572AC2}"/>
    <cellStyle name="Normal 2 8 4 2 3" xfId="8344" xr:uid="{FB0342AB-9DF9-4F40-B43B-8979CBC51628}"/>
    <cellStyle name="Normal 2 8 4 2 3 2" xfId="18724" xr:uid="{60975CA2-8649-4683-82BB-53D1F33969FB}"/>
    <cellStyle name="Normal 2 8 4 2 4" xfId="11177" xr:uid="{6E433FE9-9821-49C9-A393-B052723ADD27}"/>
    <cellStyle name="Normal 2 8 4 2 4 2" xfId="21557" xr:uid="{A28635D2-C8A0-4D50-A0B5-FDCFD80FECBE}"/>
    <cellStyle name="Normal 2 8 4 2 5" xfId="24881" xr:uid="{245BB831-80AE-44B3-9E10-6B402E97DCF8}"/>
    <cellStyle name="Normal 2 8 4 2 6" xfId="13812" xr:uid="{98B15CF9-1ED3-43C2-98D6-29F7FB5E7FEA}"/>
    <cellStyle name="Normal 2 8 4 3" xfId="4318" xr:uid="{BCB18D81-EA89-4B82-A56D-4F6ABD77718E}"/>
    <cellStyle name="Normal 2 8 4 3 2" xfId="9090" xr:uid="{13DC86AC-6F69-4A59-BBCE-A4FAF1E15F90}"/>
    <cellStyle name="Normal 2 8 4 3 2 2" xfId="29133" xr:uid="{2E1D8AC7-D2E8-4AAA-BCDD-339074F81B81}"/>
    <cellStyle name="Normal 2 8 4 3 2 3" xfId="19470" xr:uid="{5E32389D-45B0-4C64-A0EF-2DF86E2B2567}"/>
    <cellStyle name="Normal 2 8 4 3 3" xfId="11923" xr:uid="{CEA9BC84-DAEB-42D8-ABF9-A3962AED31E7}"/>
    <cellStyle name="Normal 2 8 4 3 3 2" xfId="22303" xr:uid="{1028DFFD-EC58-472D-8554-DFF6C3768473}"/>
    <cellStyle name="Normal 2 8 4 3 4" xfId="23311" xr:uid="{C6C77F9D-6399-41CE-A380-A99D83F12098}"/>
    <cellStyle name="Normal 2 8 4 3 5" xfId="16637" xr:uid="{A416AFA9-6AFC-4011-A3D2-91C0AFB8D4D9}"/>
    <cellStyle name="Normal 2 8 4 4" xfId="5187" xr:uid="{A2219C34-4BD7-46B2-82F1-573F84CAEB23}"/>
    <cellStyle name="Normal 2 8 4 4 2" xfId="25858" xr:uid="{944FF65E-C124-4482-8EE6-206DFE1DEC94}"/>
    <cellStyle name="Normal 2 8 4 4 3" xfId="14484" xr:uid="{AC7FFCC3-39B8-483B-9053-711A7D4DBA6C}"/>
    <cellStyle name="Normal 2 8 4 5" xfId="6937" xr:uid="{C93BB016-41FA-4908-B435-B37956C8DA8F}"/>
    <cellStyle name="Normal 2 8 4 5 2" xfId="17317" xr:uid="{58DECF45-AB2C-4597-9E9F-91FC270AA1C6}"/>
    <cellStyle name="Normal 2 8 4 6" xfId="9770" xr:uid="{627620D3-F821-46A0-A7BF-2BFCC84DC435}"/>
    <cellStyle name="Normal 2 8 4 6 2" xfId="20150" xr:uid="{FF9D7BA1-BAA8-4E88-AA3F-9136D759C909}"/>
    <cellStyle name="Normal 2 8 4 7" xfId="23267" xr:uid="{1DAD77E2-B79D-4ED5-9EF7-A316C3DB968D}"/>
    <cellStyle name="Normal 2 8 4 8" xfId="13199" xr:uid="{9A496A9C-CBD9-4D16-8FC2-C445D0CD8337}"/>
    <cellStyle name="Normal 2 8 5" xfId="3265" xr:uid="{00000000-0005-0000-0000-0000F8040000}"/>
    <cellStyle name="Normal 2 8 5 2" xfId="4500" xr:uid="{95CE7CBC-1CDF-4046-832D-591E97A7B94B}"/>
    <cellStyle name="Normal 2 8 5 2 2" xfId="9272" xr:uid="{B4C87EE0-318C-4084-A168-600F15E93567}"/>
    <cellStyle name="Normal 2 8 5 2 2 2" xfId="29255" xr:uid="{A2446C45-DFF1-4140-9BA8-BB45DEE21411}"/>
    <cellStyle name="Normal 2 8 5 2 2 3" xfId="19652" xr:uid="{2BE5E4A7-BA9E-4FE9-B23C-9E3986D4913F}"/>
    <cellStyle name="Normal 2 8 5 2 3" xfId="12105" xr:uid="{B0D6BD58-A5C7-490B-A536-78A00116E9D9}"/>
    <cellStyle name="Normal 2 8 5 2 3 2" xfId="22485" xr:uid="{FFF32534-C8EF-4D49-8E8D-5F47F097BC80}"/>
    <cellStyle name="Normal 2 8 5 2 4" xfId="22638" xr:uid="{2A814E38-8C81-4220-A0FB-6ADE38D1F438}"/>
    <cellStyle name="Normal 2 8 5 2 5" xfId="16819" xr:uid="{DAD025AD-137B-4154-BB4B-4383D25FB0B6}"/>
    <cellStyle name="Normal 2 8 5 3" xfId="6323" xr:uid="{854B9F0F-FE80-4F2A-8D9A-6A844AFA80D8}"/>
    <cellStyle name="Normal 2 8 5 3 2" xfId="27937" xr:uid="{E44DBAFE-CE90-40B9-857B-8F4493FB6303}"/>
    <cellStyle name="Normal 2 8 5 3 3" xfId="15892" xr:uid="{78CAEF5E-B984-4B48-9CA2-5761637A23FA}"/>
    <cellStyle name="Normal 2 8 5 4" xfId="8345" xr:uid="{5CD86AA9-79AF-4DDE-B39C-B50CD8EE6E85}"/>
    <cellStyle name="Normal 2 8 5 4 2" xfId="18725" xr:uid="{63D7B1FD-84E9-4095-B076-B2D617BEDCAC}"/>
    <cellStyle name="Normal 2 8 5 5" xfId="11178" xr:uid="{4069BDF2-1CD4-482D-AA9D-B13EFEC32A9B}"/>
    <cellStyle name="Normal 2 8 5 5 2" xfId="21558" xr:uid="{6DB0EF5D-EFB5-482F-9AAF-268EF1369D1A}"/>
    <cellStyle name="Normal 2 8 5 6" xfId="23607" xr:uid="{DFE117AC-76B4-4D0E-AA1A-E74940FB7B57}"/>
    <cellStyle name="Normal 2 8 5 7" xfId="13813" xr:uid="{6728430F-0CB2-4D6D-BAB9-8F1200CD5761}"/>
    <cellStyle name="Normal 2 8 6" xfId="2916" xr:uid="{00000000-0005-0000-0000-0000F9040000}"/>
    <cellStyle name="Normal 2 8 6 2" xfId="6102" xr:uid="{3693C27C-9C82-4C65-9591-784D8D626FCB}"/>
    <cellStyle name="Normal 2 8 6 2 2" xfId="27482" xr:uid="{6BBD19E0-688D-42C3-8C43-1C1960668AC1}"/>
    <cellStyle name="Normal 2 8 6 2 3" xfId="15580" xr:uid="{D0A58AE8-0DB1-4F0C-8D4C-F1DD7F8F4680}"/>
    <cellStyle name="Normal 2 8 6 3" xfId="8033" xr:uid="{096BBCC9-9439-4C9F-9334-39835D0032F4}"/>
    <cellStyle name="Normal 2 8 6 3 2" xfId="18413" xr:uid="{B649D071-9CDD-4A73-8D53-4EAA7CF837BE}"/>
    <cellStyle name="Normal 2 8 6 4" xfId="10866" xr:uid="{14ACB2B7-C1CE-4C26-824D-067072A7B1AD}"/>
    <cellStyle name="Normal 2 8 6 4 2" xfId="21246" xr:uid="{774D63A6-A79C-4CEB-9E63-2073C231EAAD}"/>
    <cellStyle name="Normal 2 8 6 5" xfId="24171" xr:uid="{231ED169-C61C-42F7-BA8F-F4012A3181B1}"/>
    <cellStyle name="Normal 2 8 6 6" xfId="13433" xr:uid="{659CBC7B-9ABB-4AB1-8F3D-357496DEED41}"/>
    <cellStyle name="Normal 2 8 7" xfId="2461" xr:uid="{00000000-0005-0000-0000-0000FA040000}"/>
    <cellStyle name="Normal 2 8 7 2" xfId="5752" xr:uid="{420CE77F-EE6E-4112-8B6D-3CFBF78B7730}"/>
    <cellStyle name="Normal 2 8 7 2 2" xfId="27991" xr:uid="{20103475-62D2-4261-B302-1B01631AE386}"/>
    <cellStyle name="Normal 2 8 7 2 3" xfId="15133" xr:uid="{2A5CAF93-C37E-4FC4-8D37-9AA66B390343}"/>
    <cellStyle name="Normal 2 8 7 3" xfId="7586" xr:uid="{E1369DA1-6936-445E-9776-756E8BC8A4CB}"/>
    <cellStyle name="Normal 2 8 7 3 2" xfId="17966" xr:uid="{3C4D9E62-5CFD-4054-BAD8-1A521F76900D}"/>
    <cellStyle name="Normal 2 8 7 4" xfId="10419" xr:uid="{E79E2D67-6E66-4D1F-A14C-80F69888CADF}"/>
    <cellStyle name="Normal 2 8 7 4 2" xfId="20799" xr:uid="{77C04EC2-1CB6-4C6B-A6F3-CC7D2DFEDD82}"/>
    <cellStyle name="Normal 2 8 7 5" xfId="25411" xr:uid="{25ECFBBE-39EF-4C18-A5C1-1F5517440866}"/>
    <cellStyle name="Normal 2 8 7 6" xfId="12849" xr:uid="{79B52061-FC86-493E-A650-BAAF17EF6A1E}"/>
    <cellStyle name="Normal 2 8 8" xfId="2215" xr:uid="{00000000-0005-0000-0000-0000E9040000}"/>
    <cellStyle name="Normal 2 8 8 2" xfId="7342" xr:uid="{CA5977A6-D876-44D7-9FEE-2357535D8C47}"/>
    <cellStyle name="Normal 2 8 8 2 2" xfId="17722" xr:uid="{091F2F03-EE83-4D67-BD98-6A61487DE4CE}"/>
    <cellStyle name="Normal 2 8 8 3" xfId="10175" xr:uid="{35FD768A-F8BE-4139-B45B-9B79276C13A7}"/>
    <cellStyle name="Normal 2 8 8 3 2" xfId="20555" xr:uid="{B4DDFE62-1DA1-4DB4-8C1A-EF71AA2CC2BA}"/>
    <cellStyle name="Normal 2 8 8 4" xfId="23036" xr:uid="{21C5D77E-84B8-432F-BAC9-2B1CD3BC24D3}"/>
    <cellStyle name="Normal 2 8 8 5" xfId="14889" xr:uid="{F67F2C44-1844-4646-8932-02499AB1508C}"/>
    <cellStyle name="Normal 2 8 9" xfId="3953" xr:uid="{7F9AEA47-05A2-4632-BE95-7A005B713566}"/>
    <cellStyle name="Normal 2 8 9 2" xfId="8785" xr:uid="{05CB76DB-E328-4BB1-8299-DD519B85DB30}"/>
    <cellStyle name="Normal 2 8 9 2 2" xfId="19165" xr:uid="{E1EBE4D3-4C7E-4FCC-A577-72C43EB1B830}"/>
    <cellStyle name="Normal 2 8 9 3" xfId="11618" xr:uid="{93958A23-51FE-4E74-9ED4-25D8F1D51CAC}"/>
    <cellStyle name="Normal 2 8 9 3 2" xfId="21998" xr:uid="{D0DD4502-6BC4-4349-9F52-3C6FADA4652B}"/>
    <cellStyle name="Normal 2 8 9 4" xfId="16332" xr:uid="{DB231EA8-1B2B-4EB4-8D41-C5FF5053E382}"/>
    <cellStyle name="Normal 2 9" xfId="836" xr:uid="{00000000-0005-0000-0000-0000F0040000}"/>
    <cellStyle name="Normal 2 9 10" xfId="6938" xr:uid="{AE91DB65-462D-4B5C-AB78-BB7A9C4C1098}"/>
    <cellStyle name="Normal 2 9 10 2" xfId="17318" xr:uid="{81D91532-F291-45F6-BE73-94B8507E2777}"/>
    <cellStyle name="Normal 2 9 11" xfId="9771" xr:uid="{813114C5-7C81-4734-A594-0734672162FA}"/>
    <cellStyle name="Normal 2 9 11 2" xfId="20151" xr:uid="{C6CAD91E-5E0F-404D-8669-680F55BB61FD}"/>
    <cellStyle name="Normal 2 9 12" xfId="23147" xr:uid="{E3BC9E6D-5A75-453D-B04D-76D55DE24A17}"/>
    <cellStyle name="Normal 2 9 13" xfId="12430" xr:uid="{1372F135-4AD4-4119-8683-E26CA330B9F6}"/>
    <cellStyle name="Normal 2 9 2" xfId="837" xr:uid="{00000000-0005-0000-0000-0000F1040000}"/>
    <cellStyle name="Normal 2 9 2 10" xfId="9772" xr:uid="{E01CF497-B008-4467-9C31-E0F563EBE783}"/>
    <cellStyle name="Normal 2 9 2 10 2" xfId="20152" xr:uid="{FFB455CC-C063-4331-9150-ACA5B7A096E8}"/>
    <cellStyle name="Normal 2 9 2 11" xfId="23145" xr:uid="{648A3B76-8A1F-41BA-98A6-3039BE86B862}"/>
    <cellStyle name="Normal 2 9 2 12" xfId="12578" xr:uid="{3FAE6098-EF46-4075-BFD7-F975FAE69D97}"/>
    <cellStyle name="Normal 2 9 2 2" xfId="838" xr:uid="{00000000-0005-0000-0000-0000F2040000}"/>
    <cellStyle name="Normal 2 9 2 2 2" xfId="3267" xr:uid="{00000000-0005-0000-0000-0000FE040000}"/>
    <cellStyle name="Normal 2 9 2 2 2 2" xfId="6325" xr:uid="{BC3E04BF-06A6-49DA-9BDD-1001E2153D9B}"/>
    <cellStyle name="Normal 2 9 2 2 2 2 2" xfId="27094" xr:uid="{78DB5D1E-2581-4FDD-9855-9E9066146A65}"/>
    <cellStyle name="Normal 2 9 2 2 2 2 3" xfId="26346" xr:uid="{6070CD22-E1E7-4A24-8700-D6D38B259B17}"/>
    <cellStyle name="Normal 2 9 2 2 2 2 4" xfId="15894" xr:uid="{98AE0B87-97FF-4087-9D55-923819B6276F}"/>
    <cellStyle name="Normal 2 9 2 2 2 3" xfId="8347" xr:uid="{6F69A483-05D6-408C-AF66-3801C6D82C5C}"/>
    <cellStyle name="Normal 2 9 2 2 2 3 2" xfId="28892" xr:uid="{3B3DF95B-9710-43C0-B4FE-D32747372805}"/>
    <cellStyle name="Normal 2 9 2 2 2 3 3" xfId="18727" xr:uid="{72F0DD08-55BA-45C8-A9B6-53726D6507C9}"/>
    <cellStyle name="Normal 2 9 2 2 2 4" xfId="11180" xr:uid="{690270E6-BDEE-4DE1-A5C9-6CEE194A944E}"/>
    <cellStyle name="Normal 2 9 2 2 2 4 2" xfId="21560" xr:uid="{D892CF92-4C9A-47C2-8E76-BB7A8D5320C3}"/>
    <cellStyle name="Normal 2 9 2 2 2 5" xfId="23613" xr:uid="{2FED118A-E829-41D7-9C40-71245A77AE30}"/>
    <cellStyle name="Normal 2 9 2 2 2 6" xfId="13815" xr:uid="{E0E0AAB3-5DFC-4FF3-A25B-55EECC2EF0BA}"/>
    <cellStyle name="Normal 2 9 2 2 3" xfId="4321" xr:uid="{86E8F31E-C380-4499-BDA0-8BBA65CBE9AE}"/>
    <cellStyle name="Normal 2 9 2 2 3 2" xfId="9093" xr:uid="{7EA7BE6E-5CC5-489E-AD09-83AD5DA976D9}"/>
    <cellStyle name="Normal 2 9 2 2 3 2 2" xfId="29136" xr:uid="{A895FE8F-DEDD-44A2-B9B0-6C5C1919C77C}"/>
    <cellStyle name="Normal 2 9 2 2 3 2 3" xfId="19473" xr:uid="{ED575612-F87A-4071-99D9-7B625270E99B}"/>
    <cellStyle name="Normal 2 9 2 2 3 3" xfId="11926" xr:uid="{CBAC65B9-B5DF-4B11-B8DE-4F388D902F23}"/>
    <cellStyle name="Normal 2 9 2 2 3 3 2" xfId="22306" xr:uid="{887A88F4-A0F8-49E7-A3A3-F8D97084DF81}"/>
    <cellStyle name="Normal 2 9 2 2 3 4" xfId="25366" xr:uid="{57475732-5FC8-4A50-92D6-7ED3409C951A}"/>
    <cellStyle name="Normal 2 9 2 2 3 5" xfId="16640" xr:uid="{EEF5B393-3F27-4FEC-892E-4D904216A071}"/>
    <cellStyle name="Normal 2 9 2 2 4" xfId="5190" xr:uid="{4F8F5739-9B5B-4D25-9AF3-72DBD73FC352}"/>
    <cellStyle name="Normal 2 9 2 2 4 2" xfId="26717" xr:uid="{872ABD52-BCA1-46B8-B6B1-EB5CC24308E9}"/>
    <cellStyle name="Normal 2 9 2 2 4 3" xfId="14487" xr:uid="{EB7AA30A-1930-4DCB-8EDC-424353899242}"/>
    <cellStyle name="Normal 2 9 2 2 5" xfId="6940" xr:uid="{2471E609-4543-4A59-B2B1-EA297D8EF1B6}"/>
    <cellStyle name="Normal 2 9 2 2 5 2" xfId="17320" xr:uid="{63BDBE83-3696-4219-82B8-38C6485A4DFE}"/>
    <cellStyle name="Normal 2 9 2 2 6" xfId="9773" xr:uid="{1EE7E42D-EEEC-44DC-973F-C2C11F9E4AC9}"/>
    <cellStyle name="Normal 2 9 2 2 6 2" xfId="20153" xr:uid="{47C76B62-FBA5-4520-951D-E4DD4C60C5DC}"/>
    <cellStyle name="Normal 2 9 2 2 7" xfId="25093" xr:uid="{CE6BC1E3-520B-4A77-81D9-6F6DFA50E449}"/>
    <cellStyle name="Normal 2 9 2 2 8" xfId="13203" xr:uid="{636C9AE1-F46B-4B02-A568-66AC5BFA40F3}"/>
    <cellStyle name="Normal 2 9 2 3" xfId="3268" xr:uid="{00000000-0005-0000-0000-0000FF040000}"/>
    <cellStyle name="Normal 2 9 2 3 2" xfId="4501" xr:uid="{62C96393-4FE8-40F3-8D74-4345E5A07775}"/>
    <cellStyle name="Normal 2 9 2 3 2 2" xfId="9273" xr:uid="{6DAC3865-A2FF-4794-A46C-C8C5852D9D7A}"/>
    <cellStyle name="Normal 2 9 2 3 2 2 2" xfId="29256" xr:uid="{ECC46C3C-044D-4249-93BF-3BB0FE3D99F0}"/>
    <cellStyle name="Normal 2 9 2 3 2 2 3" xfId="19653" xr:uid="{D72677FB-ABC5-4536-8A88-A3721A9427DB}"/>
    <cellStyle name="Normal 2 9 2 3 2 3" xfId="12106" xr:uid="{304DFD41-DA44-4610-9E54-C9515243D7AC}"/>
    <cellStyle name="Normal 2 9 2 3 2 3 2" xfId="22486" xr:uid="{080EB41A-5EF9-4DB2-81D4-3991C5B50D46}"/>
    <cellStyle name="Normal 2 9 2 3 2 4" xfId="25656" xr:uid="{2C35C3F0-D685-4F1A-8870-5100053CE3DE}"/>
    <cellStyle name="Normal 2 9 2 3 2 5" xfId="16820" xr:uid="{93A1B342-A329-436E-A67A-CDFEF105EA9D}"/>
    <cellStyle name="Normal 2 9 2 3 3" xfId="6326" xr:uid="{36B46BEF-5272-4DEB-B8C9-D309A4C0D01A}"/>
    <cellStyle name="Normal 2 9 2 3 3 2" xfId="26623" xr:uid="{7EF5CCC7-1661-41C8-8F51-91A82D582E05}"/>
    <cellStyle name="Normal 2 9 2 3 3 3" xfId="15895" xr:uid="{D62A693F-7E62-461C-B2AC-771054239156}"/>
    <cellStyle name="Normal 2 9 2 3 4" xfId="8348" xr:uid="{9106625A-06CF-4249-9194-B32D172824AA}"/>
    <cellStyle name="Normal 2 9 2 3 4 2" xfId="18728" xr:uid="{72B4B531-7683-420D-9534-E54473519D07}"/>
    <cellStyle name="Normal 2 9 2 3 5" xfId="11181" xr:uid="{0446E31B-373D-4B61-B842-661ED9BFB34F}"/>
    <cellStyle name="Normal 2 9 2 3 5 2" xfId="21561" xr:uid="{3239258A-CB82-4477-BD4D-A18CEEAECFE0}"/>
    <cellStyle name="Normal 2 9 2 3 6" xfId="24406" xr:uid="{9CA6F528-E4B1-4655-9801-A946FB4A526B}"/>
    <cellStyle name="Normal 2 9 2 3 7" xfId="13816" xr:uid="{631B24A0-C0BB-4E46-BF30-FA5F4E08494F}"/>
    <cellStyle name="Normal 2 9 2 4" xfId="3266" xr:uid="{00000000-0005-0000-0000-000000050000}"/>
    <cellStyle name="Normal 2 9 2 4 2" xfId="6324" xr:uid="{1E3C4857-9BEB-4C7B-81E4-DDF53B409D91}"/>
    <cellStyle name="Normal 2 9 2 4 2 2" xfId="27399" xr:uid="{81A83845-D759-42FC-8F40-AB74B0C376FD}"/>
    <cellStyle name="Normal 2 9 2 4 2 3" xfId="15893" xr:uid="{179A5118-F3DE-4E11-97A8-DC1769150E8D}"/>
    <cellStyle name="Normal 2 9 2 4 3" xfId="8346" xr:uid="{07B7AB1B-27C9-410F-BFC3-7D3954BAF0D9}"/>
    <cellStyle name="Normal 2 9 2 4 3 2" xfId="18726" xr:uid="{CFBC9074-8994-40B4-8FD5-98190E218E58}"/>
    <cellStyle name="Normal 2 9 2 4 4" xfId="11179" xr:uid="{9F426A67-9181-4D6B-8518-FBC4828F7967}"/>
    <cellStyle name="Normal 2 9 2 4 4 2" xfId="21559" xr:uid="{0E2FDCDC-F11E-40FE-9010-9B189C24F7B1}"/>
    <cellStyle name="Normal 2 9 2 4 5" xfId="23276" xr:uid="{B32EF0C1-0295-401D-AFC5-5D8711CCD00E}"/>
    <cellStyle name="Normal 2 9 2 4 6" xfId="13814" xr:uid="{B76AD3A9-160A-4598-9630-B593C0FBDB5D}"/>
    <cellStyle name="Normal 2 9 2 5" xfId="2607" xr:uid="{00000000-0005-0000-0000-000001050000}"/>
    <cellStyle name="Normal 2 9 2 5 2" xfId="5871" xr:uid="{DD5BE773-1AF6-446D-B356-77AF6C8C18AF}"/>
    <cellStyle name="Normal 2 9 2 5 2 2" xfId="26930" xr:uid="{992A6211-84BA-489B-8549-5EDC5C8CB2CE}"/>
    <cellStyle name="Normal 2 9 2 5 2 3" xfId="15279" xr:uid="{BDAD92F1-CA7C-4B52-8C8B-8172C043EA4A}"/>
    <cellStyle name="Normal 2 9 2 5 3" xfId="7732" xr:uid="{828B97EE-A4FA-44E2-9289-EC087A9630A6}"/>
    <cellStyle name="Normal 2 9 2 5 3 2" xfId="18112" xr:uid="{84C3E0AD-267D-4531-9F14-16BA000856FE}"/>
    <cellStyle name="Normal 2 9 2 5 4" xfId="10565" xr:uid="{2D48B757-10C2-44D5-9D13-D6630200FCA6}"/>
    <cellStyle name="Normal 2 9 2 5 4 2" xfId="20945" xr:uid="{9E5DC150-175A-49E1-95A0-D9C2E168F842}"/>
    <cellStyle name="Normal 2 9 2 5 5" xfId="23618" xr:uid="{235E0E35-E516-4C73-8F56-488438A8219B}"/>
    <cellStyle name="Normal 2 9 2 5 6" xfId="12995" xr:uid="{EBFF9979-BDAF-4056-9939-7C4F71623F59}"/>
    <cellStyle name="Normal 2 9 2 6" xfId="2344" xr:uid="{00000000-0005-0000-0000-0000FC040000}"/>
    <cellStyle name="Normal 2 9 2 6 2" xfId="7471" xr:uid="{A3825031-8A35-4751-8319-16D4250773A9}"/>
    <cellStyle name="Normal 2 9 2 6 2 2" xfId="17851" xr:uid="{6A6D7382-3B15-4E63-A0C5-35AE511A4D28}"/>
    <cellStyle name="Normal 2 9 2 6 3" xfId="10304" xr:uid="{6C9F06F4-90AC-4A47-8BE9-19945091BC32}"/>
    <cellStyle name="Normal 2 9 2 6 3 2" xfId="20684" xr:uid="{752FD9A0-BE7C-48C3-B6D8-DE200E7B8317}"/>
    <cellStyle name="Normal 2 9 2 6 4" xfId="23980" xr:uid="{882BB1E2-213A-40B5-801C-F92C8B2F8CAB}"/>
    <cellStyle name="Normal 2 9 2 6 5" xfId="15018" xr:uid="{454A5831-CC45-4159-9566-0B45C4292BCE}"/>
    <cellStyle name="Normal 2 9 2 7" xfId="3856" xr:uid="{84458B14-819A-4001-A5E2-AA7DE137479C}"/>
    <cellStyle name="Normal 2 9 2 7 2" xfId="8688" xr:uid="{7C231452-00D8-44C5-850F-2F5CF8904CAD}"/>
    <cellStyle name="Normal 2 9 2 7 2 2" xfId="19068" xr:uid="{57B9845F-62D3-4CBC-BB13-8F55090DAEFE}"/>
    <cellStyle name="Normal 2 9 2 7 3" xfId="11521" xr:uid="{099BBE67-BED5-46EE-A703-C1CC2A10DAD7}"/>
    <cellStyle name="Normal 2 9 2 7 3 2" xfId="21901" xr:uid="{CCEB56CF-F371-4221-BA1B-97CB9CFBBB55}"/>
    <cellStyle name="Normal 2 9 2 7 4" xfId="16235" xr:uid="{7988E97A-6A84-4E79-ACD1-EF42CE5806AC}"/>
    <cellStyle name="Normal 2 9 2 8" xfId="5189" xr:uid="{07B9A2AF-5381-4C50-BB18-E66CF69E1F35}"/>
    <cellStyle name="Normal 2 9 2 8 2" xfId="14486" xr:uid="{594BB21B-5250-4B9D-BCAA-F58B21B491EC}"/>
    <cellStyle name="Normal 2 9 2 9" xfId="6939" xr:uid="{10380160-24E4-4287-B345-BB123C557CF3}"/>
    <cellStyle name="Normal 2 9 2 9 2" xfId="17319" xr:uid="{6910957C-21B0-45DC-86B8-B601CB266F32}"/>
    <cellStyle name="Normal 2 9 3" xfId="839" xr:uid="{00000000-0005-0000-0000-0000F3040000}"/>
    <cellStyle name="Normal 2 9 3 2" xfId="3269" xr:uid="{00000000-0005-0000-0000-000003050000}"/>
    <cellStyle name="Normal 2 9 3 2 2" xfId="6327" xr:uid="{BBC012F7-9A7D-49DD-8FF5-40D30FC91CF8}"/>
    <cellStyle name="Normal 2 9 3 2 2 2" xfId="23646" xr:uid="{1C18D9CE-FF64-4E6C-9490-310C9DBD14D3}"/>
    <cellStyle name="Normal 2 9 3 2 2 3" xfId="25864" xr:uid="{E38453D7-3CA2-4BCD-A759-A27ED0D7C85F}"/>
    <cellStyle name="Normal 2 9 3 2 2 4" xfId="15896" xr:uid="{5D0B3E18-45EC-4A34-999C-A38B5D11956C}"/>
    <cellStyle name="Normal 2 9 3 2 3" xfId="8349" xr:uid="{6FE1859B-1F4B-4AE5-B006-253E9A85D689}"/>
    <cellStyle name="Normal 2 9 3 2 3 2" xfId="28893" xr:uid="{DB4F1271-2971-47BB-9434-EBC1A9A77D51}"/>
    <cellStyle name="Normal 2 9 3 2 3 3" xfId="18729" xr:uid="{A08FB64C-FD02-4DE1-98B2-CC76AD59860A}"/>
    <cellStyle name="Normal 2 9 3 2 4" xfId="11182" xr:uid="{D1F60B17-0A0A-48B6-B3F6-A364C2E8A65E}"/>
    <cellStyle name="Normal 2 9 3 2 4 2" xfId="21562" xr:uid="{F691DC2F-37A1-4850-B6B6-294ABF216EC7}"/>
    <cellStyle name="Normal 2 9 3 2 5" xfId="23450" xr:uid="{A902EA6F-8779-467F-A0AB-F89FA1D314DA}"/>
    <cellStyle name="Normal 2 9 3 2 6" xfId="13817" xr:uid="{2EF0206B-D1E4-49DF-A0B2-624BAFABC794}"/>
    <cellStyle name="Normal 2 9 3 3" xfId="2757" xr:uid="{00000000-0005-0000-0000-000004050000}"/>
    <cellStyle name="Normal 2 9 3 3 2" xfId="5975" xr:uid="{EE14B9B9-556B-4E73-97A6-A602B420A67B}"/>
    <cellStyle name="Normal 2 9 3 3 2 2" xfId="26397" xr:uid="{8A300D6B-CBD2-4CC9-A53A-F97F14E934C1}"/>
    <cellStyle name="Normal 2 9 3 3 2 3" xfId="15428" xr:uid="{1FAAA7AB-A683-47F0-8721-44B50F7F608B}"/>
    <cellStyle name="Normal 2 9 3 3 3" xfId="7881" xr:uid="{9D10ADB1-B487-465E-8521-091EAA3B6159}"/>
    <cellStyle name="Normal 2 9 3 3 3 2" xfId="18261" xr:uid="{7A07D050-F54B-44A6-B0AA-F357C660692E}"/>
    <cellStyle name="Normal 2 9 3 3 4" xfId="10714" xr:uid="{A57E7F78-0E3F-45A7-BA96-B8F956BEFD7B}"/>
    <cellStyle name="Normal 2 9 3 3 4 2" xfId="21094" xr:uid="{6F769498-F9B3-4DF4-830D-1FAC4D3441B0}"/>
    <cellStyle name="Normal 2 9 3 3 5" xfId="24394" xr:uid="{9C2732CD-0C98-47E4-8332-7F5C415C6F25}"/>
    <cellStyle name="Normal 2 9 3 3 6" xfId="13202" xr:uid="{382F7612-55F2-48F9-B04C-497CD00DF9FE}"/>
    <cellStyle name="Normal 2 9 3 4" xfId="4176" xr:uid="{6C57CACD-054E-48B2-A048-29786C24F379}"/>
    <cellStyle name="Normal 2 9 3 4 2" xfId="8948" xr:uid="{F8F2A1C3-DE61-448C-88ED-75D178793C21}"/>
    <cellStyle name="Normal 2 9 3 4 2 2" xfId="29038" xr:uid="{9B6DF6C0-F95C-461C-A3E5-633655C6CFFA}"/>
    <cellStyle name="Normal 2 9 3 4 2 3" xfId="19328" xr:uid="{108B8A07-2F86-434C-8E61-03419833586D}"/>
    <cellStyle name="Normal 2 9 3 4 3" xfId="11781" xr:uid="{BF76D129-6B8D-483E-AB44-23C8CC66B708}"/>
    <cellStyle name="Normal 2 9 3 4 3 2" xfId="22161" xr:uid="{4F7FD296-5668-47CF-84E4-4F6E07AA5347}"/>
    <cellStyle name="Normal 2 9 3 4 4" xfId="23024" xr:uid="{2720F342-B677-4933-B845-E4A73983D0D3}"/>
    <cellStyle name="Normal 2 9 3 4 5" xfId="16495" xr:uid="{1A872D12-5750-4868-B7D1-42CBA1351032}"/>
    <cellStyle name="Normal 2 9 3 5" xfId="5191" xr:uid="{5339BEE7-49BF-4EED-8093-076FF44C11A1}"/>
    <cellStyle name="Normal 2 9 3 5 2" xfId="28360" xr:uid="{18FB857A-43C8-481D-8EDE-42C5616E6A78}"/>
    <cellStyle name="Normal 2 9 3 5 3" xfId="14488" xr:uid="{BB94EF29-4372-4B52-A3B4-CAF5219F54BF}"/>
    <cellStyle name="Normal 2 9 3 6" xfId="6941" xr:uid="{6706ADBA-47C3-45D1-98BA-070E553BC50D}"/>
    <cellStyle name="Normal 2 9 3 6 2" xfId="17321" xr:uid="{16BC5282-6013-4F36-A49D-EF1DCD57E844}"/>
    <cellStyle name="Normal 2 9 3 7" xfId="9774" xr:uid="{765AB162-B962-473F-8533-4F365D25A101}"/>
    <cellStyle name="Normal 2 9 3 7 2" xfId="20154" xr:uid="{FA141201-5DC3-40D7-B45E-56E5963C75AA}"/>
    <cellStyle name="Normal 2 9 3 8" xfId="23562" xr:uid="{98595726-F428-4B11-B725-2105F6E0049B}"/>
    <cellStyle name="Normal 2 9 3 9" xfId="12736" xr:uid="{9693C5B5-154F-4ECD-B366-CF4444A44404}"/>
    <cellStyle name="Normal 2 9 4" xfId="840" xr:uid="{00000000-0005-0000-0000-0000F4040000}"/>
    <cellStyle name="Normal 2 9 4 2" xfId="4502" xr:uid="{F552828F-4638-433C-95A0-F70F96FF42C6}"/>
    <cellStyle name="Normal 2 9 4 2 2" xfId="9274" xr:uid="{8B5882C0-34B7-4018-B8AF-8A9666E84A30}"/>
    <cellStyle name="Normal 2 9 4 2 2 2" xfId="29257" xr:uid="{3A41186D-EB5D-4BF6-BAF2-DC3012D4F2F9}"/>
    <cellStyle name="Normal 2 9 4 2 2 3" xfId="19654" xr:uid="{2EEE7974-63E8-4333-B47E-0810051F19DB}"/>
    <cellStyle name="Normal 2 9 4 2 3" xfId="12107" xr:uid="{77FFCCCE-B339-49A3-AF57-6C591B460D33}"/>
    <cellStyle name="Normal 2 9 4 2 3 2" xfId="22487" xr:uid="{02ECC56F-030A-45B7-B5A5-4889A9B0C6DF}"/>
    <cellStyle name="Normal 2 9 4 2 4" xfId="23151" xr:uid="{1B612711-E694-403C-8DA7-3C97E3C646DC}"/>
    <cellStyle name="Normal 2 9 4 2 5" xfId="16821" xr:uid="{B78AA123-AC1B-44A7-8A77-2E25735F9C80}"/>
    <cellStyle name="Normal 2 9 4 3" xfId="5192" xr:uid="{72D4440E-BC3A-4554-9FB6-A1D858FC9D2E}"/>
    <cellStyle name="Normal 2 9 4 3 2" xfId="26204" xr:uid="{0A911DBC-6518-4F42-A5C9-14C7CC68276A}"/>
    <cellStyle name="Normal 2 9 4 3 3" xfId="14489" xr:uid="{FC52A404-F2D5-4898-B6ED-8CCCAF81E21C}"/>
    <cellStyle name="Normal 2 9 4 4" xfId="6942" xr:uid="{D4EB3F78-59DE-47CB-9C01-1E493E674689}"/>
    <cellStyle name="Normal 2 9 4 4 2" xfId="17322" xr:uid="{B116099D-E97C-496D-A06A-32D374CD2B84}"/>
    <cellStyle name="Normal 2 9 4 5" xfId="9775" xr:uid="{A72709CB-35E5-428D-AD5E-8448C8835858}"/>
    <cellStyle name="Normal 2 9 4 5 2" xfId="20155" xr:uid="{BD1FFA4C-667D-4073-82BA-12518B20D366}"/>
    <cellStyle name="Normal 2 9 4 6" xfId="23130" xr:uid="{9C2BDFD0-30EE-4EBC-A625-26ACF55129C4}"/>
    <cellStyle name="Normal 2 9 4 7" xfId="13818" xr:uid="{B2A2F5FB-83D0-425A-87BB-6FAD4739F9A2}"/>
    <cellStyle name="Normal 2 9 5" xfId="2917" xr:uid="{00000000-0005-0000-0000-000006050000}"/>
    <cellStyle name="Normal 2 9 5 2" xfId="6103" xr:uid="{58528CC1-6AD2-4279-88B3-36D6609DF850}"/>
    <cellStyle name="Normal 2 9 5 2 2" xfId="24075" xr:uid="{C2C5EE96-9995-440E-9BAB-6728372E79CC}"/>
    <cellStyle name="Normal 2 9 5 2 3" xfId="26764" xr:uid="{B71227A7-8E15-40FE-AB6C-C312F130A5E3}"/>
    <cellStyle name="Normal 2 9 5 2 4" xfId="15581" xr:uid="{BC502C78-C287-4AAA-B2B4-855DDE2775FC}"/>
    <cellStyle name="Normal 2 9 5 3" xfId="8034" xr:uid="{5BDB75E0-42B9-47B7-BC4F-32339D7EE5F4}"/>
    <cellStyle name="Normal 2 9 5 3 2" xfId="27595" xr:uid="{4DE08653-E695-4105-8FAF-2EC4861B3D14}"/>
    <cellStyle name="Normal 2 9 5 3 3" xfId="18414" xr:uid="{4E72B610-0225-4948-95A6-B8293541BCC2}"/>
    <cellStyle name="Normal 2 9 5 4" xfId="10867" xr:uid="{32AA6B69-933E-4213-BBD8-E8160E16B6D4}"/>
    <cellStyle name="Normal 2 9 5 4 2" xfId="21247" xr:uid="{F35A2EDB-01FD-4EF0-997D-CE0011391BF6}"/>
    <cellStyle name="Normal 2 9 5 5" xfId="22953" xr:uid="{98F40136-10FD-4A5D-954E-95D1BD6B1790}"/>
    <cellStyle name="Normal 2 9 5 6" xfId="13434" xr:uid="{6FF45A3C-E951-49D1-9CC8-9EC9CB2C2C99}"/>
    <cellStyle name="Normal 2 9 6" xfId="2444" xr:uid="{00000000-0005-0000-0000-000007050000}"/>
    <cellStyle name="Normal 2 9 6 2" xfId="5738" xr:uid="{C0BED993-F139-4C6B-A792-E132324F2C14}"/>
    <cellStyle name="Normal 2 9 6 2 2" xfId="26273" xr:uid="{E224AED6-5478-4071-AAE4-531DAAE09ED8}"/>
    <cellStyle name="Normal 2 9 6 2 3" xfId="15116" xr:uid="{C4B322CF-7FF4-46FB-9710-2B9CF49427F9}"/>
    <cellStyle name="Normal 2 9 6 3" xfId="7569" xr:uid="{6E09B0F8-1818-40FD-B0B9-2BE03937EBA0}"/>
    <cellStyle name="Normal 2 9 6 3 2" xfId="17949" xr:uid="{A2D2891C-9A94-42CD-AE40-9576749EACD4}"/>
    <cellStyle name="Normal 2 9 6 4" xfId="10402" xr:uid="{FAF89A14-3615-4B8B-9728-F0D7110BDD46}"/>
    <cellStyle name="Normal 2 9 6 4 2" xfId="20782" xr:uid="{BF8F50E0-AEAA-451D-B4EA-D6C5391055A7}"/>
    <cellStyle name="Normal 2 9 6 5" xfId="23771" xr:uid="{E27B1D7E-8871-4391-9BAF-DCBA9D83669B}"/>
    <cellStyle name="Normal 2 9 6 6" xfId="12832" xr:uid="{06E2C9D0-79AB-4E4D-B154-4572A5AC5714}"/>
    <cellStyle name="Normal 2 9 7" xfId="2198" xr:uid="{00000000-0005-0000-0000-0000FB040000}"/>
    <cellStyle name="Normal 2 9 7 2" xfId="7325" xr:uid="{EA8C2445-2A00-4AF1-8B3A-62B72269B8D5}"/>
    <cellStyle name="Normal 2 9 7 2 2" xfId="17705" xr:uid="{575865A4-C903-444A-BEFF-E672E9F80B26}"/>
    <cellStyle name="Normal 2 9 7 3" xfId="10158" xr:uid="{F12035F6-C739-489C-9EFC-F90E08ECF96A}"/>
    <cellStyle name="Normal 2 9 7 3 2" xfId="20538" xr:uid="{2453241E-7F61-4AE6-844D-52675AF13A67}"/>
    <cellStyle name="Normal 2 9 7 4" xfId="23373" xr:uid="{9E8031DF-A2E9-4D45-BFC8-2E12170B31A2}"/>
    <cellStyle name="Normal 2 9 7 5" xfId="14872" xr:uid="{E01FAD09-3F53-4B7B-A156-7DBA1FBB85AD}"/>
    <cellStyle name="Normal 2 9 8" xfId="3954" xr:uid="{CED8D824-48D3-4AEF-8F7F-55717388E9E6}"/>
    <cellStyle name="Normal 2 9 8 2" xfId="8786" xr:uid="{C9D54B9E-2B71-467B-A443-019A549ED388}"/>
    <cellStyle name="Normal 2 9 8 2 2" xfId="19166" xr:uid="{AF764DA1-8EEC-4F37-BAFF-823F4512B564}"/>
    <cellStyle name="Normal 2 9 8 3" xfId="11619" xr:uid="{4D51BDD7-64D1-4472-9612-C42DAC1C76C4}"/>
    <cellStyle name="Normal 2 9 8 3 2" xfId="21999" xr:uid="{DF92F74E-7642-42AD-AA75-8CBC2EDD46C4}"/>
    <cellStyle name="Normal 2 9 8 4" xfId="16333" xr:uid="{DEB08D9E-3D2C-4A32-A794-F6E6A1CE67C3}"/>
    <cellStyle name="Normal 2 9 9" xfId="5188" xr:uid="{FC4BB2AD-7E18-4984-98C0-6FFD72EC7400}"/>
    <cellStyle name="Normal 2 9 9 2" xfId="14485" xr:uid="{FD71FD44-744A-47E9-9921-B8D7F3880453}"/>
    <cellStyle name="Normal 20" xfId="12253" xr:uid="{27372840-47D8-489B-95A7-2CD989EBD34B}"/>
    <cellStyle name="Normal 20 2" xfId="22633" xr:uid="{40D62CA8-3A96-48B0-BE9D-F7CE8F4D3E78}"/>
    <cellStyle name="Normal 21" xfId="12384" xr:uid="{FF094764-875A-4C99-A567-5596200E8909}"/>
    <cellStyle name="Normal 22" xfId="12383" xr:uid="{8C915B8E-2FA3-4DC4-BD95-7A870649C7C0}"/>
    <cellStyle name="Normal 23" xfId="30099" xr:uid="{C20B993B-01C2-4C51-8F98-6A9CBB8E2F4D}"/>
    <cellStyle name="Normal 23 2" xfId="30396" xr:uid="{287CA121-5416-4078-9572-C7B4DE184957}"/>
    <cellStyle name="Normal 23 3" xfId="31722" xr:uid="{23061F0C-4409-4E5F-A960-26EABC21E703}"/>
    <cellStyle name="Normal 24" xfId="31724" xr:uid="{4AD80940-F9FE-4312-92C2-BB9034C34D3B}"/>
    <cellStyle name="Normal 25" xfId="30098" xr:uid="{07506169-A6FD-44A0-8C52-1A1EF451F172}"/>
    <cellStyle name="Normal 26" xfId="30103" xr:uid="{7027CCDA-B9FD-43DE-A40A-182DF76F28F4}"/>
    <cellStyle name="Normal 27" xfId="31723" xr:uid="{4196B5BA-5EA7-4D8D-9D66-857889BD5159}"/>
    <cellStyle name="Normal 3" xfId="841" xr:uid="{00000000-0005-0000-0000-0000F5040000}"/>
    <cellStyle name="Normal 3 2" xfId="842" xr:uid="{00000000-0005-0000-0000-0000F6040000}"/>
    <cellStyle name="Normal 3 2 2" xfId="843" xr:uid="{00000000-0005-0000-0000-0000F7040000}"/>
    <cellStyle name="Normal 3 2 2 2" xfId="844" xr:uid="{00000000-0005-0000-0000-0000F8040000}"/>
    <cellStyle name="Normal 3 2 2 3" xfId="845" xr:uid="{00000000-0005-0000-0000-0000F9040000}"/>
    <cellStyle name="Normal 3 2 2 3 2" xfId="846" xr:uid="{00000000-0005-0000-0000-0000FA040000}"/>
    <cellStyle name="Normal 3 2 2 3 3" xfId="23223" xr:uid="{08D264DB-FBA0-4E76-A0A6-DD15CBF7F5DA}"/>
    <cellStyle name="Normal 3 2 2 4" xfId="847" xr:uid="{00000000-0005-0000-0000-0000FB040000}"/>
    <cellStyle name="Normal 3 2 2 4 2" xfId="848" xr:uid="{00000000-0005-0000-0000-0000FC040000}"/>
    <cellStyle name="Normal 3 2 2 4 3" xfId="3711" xr:uid="{00000000-0005-0000-0000-000069040000}"/>
    <cellStyle name="Normal 3 2 2 4 3 2" xfId="4804" xr:uid="{7E0E1DE2-FFD9-4B6C-A96E-E7DA851E3AAB}"/>
    <cellStyle name="Normal 3 2 2 4 3 3" xfId="30236" xr:uid="{B775CA85-A94A-4FA2-B016-4DD4E6773E9E}"/>
    <cellStyle name="Normal 3 2 2 4 3 3 2" xfId="31379" xr:uid="{FE22CF11-4570-4966-8D0D-C6F52D65F8E8}"/>
    <cellStyle name="Normal 3 2 2 4 3 4" xfId="31576" xr:uid="{D3F1F72C-C507-475E-BFC1-88BFEC9AABA6}"/>
    <cellStyle name="Normal 3 2 2 5" xfId="31263" xr:uid="{45F1AD26-CE1F-46C4-A103-5777DD7B21F9}"/>
    <cellStyle name="Normal 3 2 3" xfId="849" xr:uid="{00000000-0005-0000-0000-0000FD040000}"/>
    <cellStyle name="Normal 3 2 3 2" xfId="850" xr:uid="{00000000-0005-0000-0000-0000FE040000}"/>
    <cellStyle name="Normal 3 2 3 3" xfId="851" xr:uid="{00000000-0005-0000-0000-0000FF040000}"/>
    <cellStyle name="Normal 3 2 3 3 2" xfId="852" xr:uid="{00000000-0005-0000-0000-000000050000}"/>
    <cellStyle name="Normal 3 2 3 3 2 2" xfId="853" xr:uid="{00000000-0005-0000-0000-000001050000}"/>
    <cellStyle name="Normal 3 2 3 3 2 3" xfId="854" xr:uid="{00000000-0005-0000-0000-000002050000}"/>
    <cellStyle name="Normal 3 2 3 3 2 3 2" xfId="855" xr:uid="{00000000-0005-0000-0000-000003050000}"/>
    <cellStyle name="Normal 3 2 3 3 2 3 2 2" xfId="856" xr:uid="{00000000-0005-0000-0000-000004050000}"/>
    <cellStyle name="Normal 3 2 3 3 2 3 2 2 2" xfId="25720" xr:uid="{032D5C75-76E2-40CA-A12D-BA86BF6B3032}"/>
    <cellStyle name="Normal 3 2 3 3 2 3 2 2 3" xfId="25324" xr:uid="{42CBD767-BF5C-42DC-AAFD-E88B7DD8534B}"/>
    <cellStyle name="Normal 3 2 3 3 2 3 2 3" xfId="857" xr:uid="{00000000-0005-0000-0000-000005050000}"/>
    <cellStyle name="Normal 3 2 3 3 2 3 2 3 2" xfId="1988" xr:uid="{00000000-0005-0000-0000-000006050000}"/>
    <cellStyle name="Normal 3 2 3 3 2 3 2 3 3" xfId="3712" xr:uid="{00000000-0005-0000-0000-000073040000}"/>
    <cellStyle name="Normal 3 2 3 3 2 3 2 3 3 2" xfId="4699" xr:uid="{51E09282-E913-4ED6-8E0D-C413A5D4A1F2}"/>
    <cellStyle name="Normal 3 2 3 3 2 3 2 3 3 3" xfId="30237" xr:uid="{B4011CD2-DE1E-4B51-8A66-B3C8C7A5D421}"/>
    <cellStyle name="Normal 3 2 3 3 2 3 2 3 3 3 2" xfId="31380" xr:uid="{BE93AEFA-7DA3-4658-9FC8-146A8E24F6DB}"/>
    <cellStyle name="Normal 3 2 3 3 2 3 2 3 3 4" xfId="31577" xr:uid="{9B4EC05B-CF70-4662-9DB5-17BD8DAB0B95}"/>
    <cellStyle name="Normal 3 2 3 3 2 3 2 4" xfId="25759" xr:uid="{5EC9D443-D6FF-49B3-87CB-0CAAE76577FA}"/>
    <cellStyle name="Normal 3 2 3 3 2 3 3" xfId="858" xr:uid="{00000000-0005-0000-0000-000007050000}"/>
    <cellStyle name="Normal 3 2 3 3 2 3 4" xfId="2919" xr:uid="{00000000-0005-0000-0000-000014050000}"/>
    <cellStyle name="Normal 3 2 3 3 2 3 4 2" xfId="31292" xr:uid="{EB8BC9D9-A033-4C6E-8AEF-B73E94BB5D44}"/>
    <cellStyle name="Normal 3 2 3 3 2 3 5" xfId="2094" xr:uid="{00000000-0005-0000-0000-000008020000}"/>
    <cellStyle name="Normal 3 2 3 3 2 3 5 2" xfId="4649" xr:uid="{F5C0EA0D-9822-4FF4-BD48-55FE3EF7782D}"/>
    <cellStyle name="Normal 3 2 3 3 2 3 5 3" xfId="30175" xr:uid="{EFD41364-146C-4C8A-A23B-7D13531E8C1D}"/>
    <cellStyle name="Normal 3 2 3 3 2 3 5 3 2" xfId="31319" xr:uid="{B91B5B5F-A506-42B7-A20E-383BCA9FFAF5}"/>
    <cellStyle name="Normal 3 2 3 3 2 3 5 4" xfId="31515" xr:uid="{6D671EEF-9106-4A0F-AE0E-B3AC82C22655}"/>
    <cellStyle name="Normal 3 2 3 3 2 3 6" xfId="3957" xr:uid="{0E1DF840-3114-4679-8527-B4509133BFD3}"/>
    <cellStyle name="Normal 3 2 3 3 2 3 6 2" xfId="4703" xr:uid="{EBED180B-3325-462A-919B-62911980F3E3}"/>
    <cellStyle name="Normal 3 2 3 3 2 3 6 3" xfId="30297" xr:uid="{E136CEC1-43EF-4959-B635-DE56F5F46204}"/>
    <cellStyle name="Normal 3 2 3 3 2 3 6 3 2" xfId="31440" xr:uid="{56DB6537-5079-42DC-8C0E-B9EB0AF26203}"/>
    <cellStyle name="Normal 3 2 3 3 2 3 6 4" xfId="31637" xr:uid="{D8E5B5D1-0B28-44DE-9618-995E05721A23}"/>
    <cellStyle name="Normal 3 2 3 3 2 3 7" xfId="30118" xr:uid="{3A8EA0EB-6553-4DE0-BA6D-E554B6EEBC52}"/>
    <cellStyle name="Normal 3 2 3 3 2 3 7 2" xfId="30479" xr:uid="{12261BA5-6EBE-49C8-858C-4433B97E2B8F}"/>
    <cellStyle name="Normal 3 2 3 3 2 4" xfId="859" xr:uid="{00000000-0005-0000-0000-000008050000}"/>
    <cellStyle name="Normal 3 2 3 3 2 4 2" xfId="2918" xr:uid="{00000000-0005-0000-0000-000015050000}"/>
    <cellStyle name="Normal 3 2 3 3 2 4 3" xfId="23493" xr:uid="{8625022A-D38B-4880-84F6-02FA13E60E21}"/>
    <cellStyle name="Normal 3 2 3 3 2 4 3 2" xfId="29619" xr:uid="{0FEE1F9F-C76F-4B8E-A83F-EAD315906FD7}"/>
    <cellStyle name="Normal 3 2 3 3 2 4 3 3" xfId="29598" xr:uid="{ED318358-FA7F-4BE8-8DAF-D6F7186FE3D7}"/>
    <cellStyle name="Normal 3 2 3 3 2 4 3 3 2" xfId="29642" xr:uid="{6DF48563-C650-48F9-9DC2-55B9B6148D77}"/>
    <cellStyle name="Normal 3 2 3 3 2 4 3 3 3" xfId="30384" xr:uid="{BAC9BCB8-EF57-4DA4-B9C1-3F2B8C7FC657}"/>
    <cellStyle name="Normal 3 2 3 3 2 4 3 3 4" xfId="30371" xr:uid="{34267B84-BB81-4C12-8C46-473BBA220C20}"/>
    <cellStyle name="Normal 3 2 3 3 2 4 3 3 4 2" xfId="31710" xr:uid="{592A1166-586C-44C0-A573-38C22F19E4A2}"/>
    <cellStyle name="Normal 3 2 3 3 2 4 3 4" xfId="30354" xr:uid="{93657840-58F4-4379-9A8A-0046F497FB51}"/>
    <cellStyle name="Normal 3 2 3 3 2 4 3 4 2" xfId="31696" xr:uid="{A40DE0E8-AD45-4E9B-94C0-51490D3093FE}"/>
    <cellStyle name="Normal 3 2 3 3 2 5" xfId="2093" xr:uid="{00000000-0005-0000-0000-000006020000}"/>
    <cellStyle name="Normal 3 2 3 3 2 5 2" xfId="4666" xr:uid="{1B4AA995-6D1E-409F-BFE5-CBE6CD7AB94F}"/>
    <cellStyle name="Normal 3 2 3 3 2 5 3" xfId="30174" xr:uid="{5165A243-F4B8-4207-B6E2-4C6179B2331B}"/>
    <cellStyle name="Normal 3 2 3 3 2 5 3 2" xfId="31318" xr:uid="{FE81CBED-C272-45C6-9FD4-ED32FBB04F14}"/>
    <cellStyle name="Normal 3 2 3 3 2 5 4" xfId="31514" xr:uid="{00EFE9D6-E228-47B1-B203-283A8667D08C}"/>
    <cellStyle name="Normal 3 2 3 3 2 6" xfId="3956" xr:uid="{F8E8F1E1-BBD4-4256-B483-D824BDAE78F4}"/>
    <cellStyle name="Normal 3 2 3 3 2 6 2" xfId="4764" xr:uid="{9F42B403-8D69-4B35-A1B8-4F04141A4544}"/>
    <cellStyle name="Normal 3 2 3 3 2 6 3" xfId="30296" xr:uid="{C496E6E4-1282-47C2-B1C7-9961AE8A150D}"/>
    <cellStyle name="Normal 3 2 3 3 2 6 3 2" xfId="31439" xr:uid="{5A0EDD58-F48D-4E4E-BD06-54CD1EEB56F7}"/>
    <cellStyle name="Normal 3 2 3 3 2 6 4" xfId="31636" xr:uid="{C5452A9F-2C0C-47BC-AC38-CC8ACD830D2A}"/>
    <cellStyle name="Normal 3 2 3 3 2 7" xfId="30117" xr:uid="{019B4B8F-7996-40B8-8487-A11E7446390C}"/>
    <cellStyle name="Normal 3 2 3 3 2 7 2" xfId="30478" xr:uid="{A9A1F17C-F870-4AC2-99F8-4C92612CB29A}"/>
    <cellStyle name="Normal 3 2 3 3 3" xfId="860" xr:uid="{00000000-0005-0000-0000-000009050000}"/>
    <cellStyle name="Normal 3 2 3 3 4" xfId="861" xr:uid="{00000000-0005-0000-0000-00000A050000}"/>
    <cellStyle name="Normal 3 2 3 3 4 2" xfId="862" xr:uid="{00000000-0005-0000-0000-00000B050000}"/>
    <cellStyle name="Normal 3 2 3 3 4 2 2" xfId="863" xr:uid="{00000000-0005-0000-0000-00000C050000}"/>
    <cellStyle name="Normal 3 2 3 3 4 2 2 2" xfId="864" xr:uid="{00000000-0005-0000-0000-00000D050000}"/>
    <cellStyle name="Normal 3 2 3 3 4 2 2 2 2" xfId="1989" xr:uid="{00000000-0005-0000-0000-00000E050000}"/>
    <cellStyle name="Normal 3 2 3 3 4 2 2 2 2 2" xfId="30086" xr:uid="{89E53FE7-94C9-4D91-BBC4-6F94CBF85A44}"/>
    <cellStyle name="Normal 3 2 3 3 4 2 2 2 3" xfId="3713" xr:uid="{00000000-0005-0000-0000-00007A040000}"/>
    <cellStyle name="Normal 3 2 3 3 4 2 2 2 3 2" xfId="4775" xr:uid="{3EE6A992-6E14-412B-A546-1161B9E0D3AE}"/>
    <cellStyle name="Normal 3 2 3 3 4 2 2 2 3 3" xfId="30238" xr:uid="{86BCA4BE-8FF9-4E7A-B9DD-185C56EFBE75}"/>
    <cellStyle name="Normal 3 2 3 3 4 2 2 2 3 3 2" xfId="31381" xr:uid="{1A51DAD1-F532-4907-8058-33633595C8CE}"/>
    <cellStyle name="Normal 3 2 3 3 4 2 2 2 3 4" xfId="31578" xr:uid="{E311BA82-333E-46A3-AD01-6013A34DAC67}"/>
    <cellStyle name="Normal 3 2 3 3 4 2 2 2 4" xfId="24732" xr:uid="{08713468-6514-49F8-B4E6-F61F3C4FDA44}"/>
    <cellStyle name="Normal 3 2 3 3 4 2 2 3" xfId="1990" xr:uid="{00000000-0005-0000-0000-00000F050000}"/>
    <cellStyle name="Normal 3 2 3 3 4 2 2 4" xfId="22853" xr:uid="{FAB5457A-0A0A-428D-8F1B-DAFEE4F83219}"/>
    <cellStyle name="Normal 3 2 3 3 4 2 3" xfId="865" xr:uid="{00000000-0005-0000-0000-000010050000}"/>
    <cellStyle name="Normal 3 2 3 3 4 2 3 2" xfId="866" xr:uid="{00000000-0005-0000-0000-000011050000}"/>
    <cellStyle name="Normal 3 2 3 3 4 2 3 2 2" xfId="24504" xr:uid="{EE8B293B-87C8-42E1-AF32-679531BFDE2A}"/>
    <cellStyle name="Normal 3 2 3 3 4 2 3 2 3" xfId="25816" xr:uid="{7C09AC0D-5F28-421E-9E99-2079FC6A8637}"/>
    <cellStyle name="Normal 3 2 3 3 4 2 3 3" xfId="867" xr:uid="{00000000-0005-0000-0000-000012050000}"/>
    <cellStyle name="Normal 3 2 3 3 4 2 3 3 2" xfId="24082" xr:uid="{5907E1A0-6497-4B7D-B2B6-A65DF4324FD1}"/>
    <cellStyle name="Normal 3 2 3 3 4 2 3 3 3" xfId="24459" xr:uid="{1AA0180D-7B02-4838-9AC9-29190EA47CF7}"/>
    <cellStyle name="Normal 3 2 3 3 4 2 3 4" xfId="2096" xr:uid="{00000000-0005-0000-0000-00000E020000}"/>
    <cellStyle name="Normal 3 2 3 3 4 2 3 4 2" xfId="4716" xr:uid="{84F79AEF-86F1-430E-9A02-46E9B0EA2D4B}"/>
    <cellStyle name="Normal 3 2 3 3 4 2 3 4 3" xfId="30177" xr:uid="{DE26479C-16AF-4053-ADA2-2366C14A6988}"/>
    <cellStyle name="Normal 3 2 3 3 4 2 3 4 3 2" xfId="31321" xr:uid="{98ADDAB9-7E5D-4B1A-B857-1BF8F72E74B4}"/>
    <cellStyle name="Normal 3 2 3 3 4 2 3 4 4" xfId="31517" xr:uid="{C975A579-45FB-4F57-850C-66AA6B19B7DF}"/>
    <cellStyle name="Normal 3 2 3 3 4 2 3 5" xfId="25609" xr:uid="{AE0E7AAC-A35C-4739-83F7-24B2349D3A43}"/>
    <cellStyle name="Normal 3 2 3 3 4 2 3 6" xfId="30536" xr:uid="{5DF49D80-F591-4B6B-AC8D-0AA109DB5F47}"/>
    <cellStyle name="Normal 3 2 3 3 4 2 4" xfId="23282" xr:uid="{607B55E2-785A-4475-A5AF-715CB366B607}"/>
    <cellStyle name="Normal 3 2 3 3 4 3" xfId="868" xr:uid="{00000000-0005-0000-0000-000013050000}"/>
    <cellStyle name="Normal 3 2 3 3 4 4" xfId="2920" xr:uid="{00000000-0005-0000-0000-00001D050000}"/>
    <cellStyle name="Normal 3 2 3 3 4 4 2" xfId="31296" xr:uid="{324C98B1-8E30-4CDB-8616-21FD670B2E3A}"/>
    <cellStyle name="Normal 3 2 3 3 4 5" xfId="2095" xr:uid="{00000000-0005-0000-0000-00000B020000}"/>
    <cellStyle name="Normal 3 2 3 3 4 5 2" xfId="3808" xr:uid="{88D4B6F8-D038-4FA2-9B5E-8BA2B2639DFB}"/>
    <cellStyle name="Normal 3 2 3 3 4 5 3" xfId="30176" xr:uid="{CB02CBFB-77EE-4C98-92E6-6936F3E8C9D8}"/>
    <cellStyle name="Normal 3 2 3 3 4 5 3 2" xfId="31320" xr:uid="{F2C34778-01E7-4E78-BC6F-88ABEE2BEE7D}"/>
    <cellStyle name="Normal 3 2 3 3 4 5 4" xfId="31516" xr:uid="{A79C0C5A-7EDD-4B02-A14A-86F26A0520E9}"/>
    <cellStyle name="Normal 3 2 3 3 4 6" xfId="3958" xr:uid="{5C36214B-B9A0-42AD-97C5-679BC9758736}"/>
    <cellStyle name="Normal 3 2 3 3 4 6 2" xfId="4776" xr:uid="{C6EA1D90-BF83-4CD0-B22B-769466A8D247}"/>
    <cellStyle name="Normal 3 2 3 3 4 6 3" xfId="30298" xr:uid="{9F6F5CBA-D16F-48D0-91E5-EA178C3A599A}"/>
    <cellStyle name="Normal 3 2 3 3 4 6 3 2" xfId="31441" xr:uid="{A0375E49-2C8F-471E-911A-A63C71DA3145}"/>
    <cellStyle name="Normal 3 2 3 3 4 6 4" xfId="31638" xr:uid="{849E470A-FB03-4831-8FE0-135351CE5670}"/>
    <cellStyle name="Normal 3 2 3 3 4 7" xfId="30119" xr:uid="{21708935-4338-4B04-A5B4-2B12A5C766F5}"/>
    <cellStyle name="Normal 3 2 3 3 4 7 2" xfId="30480" xr:uid="{F378E57F-2EEC-4F55-AB97-A5FA15FB5A75}"/>
    <cellStyle name="Normal 3 2 3 3 5" xfId="869" xr:uid="{00000000-0005-0000-0000-000014050000}"/>
    <cellStyle name="Normal 3 2 3 3 5 2" xfId="870" xr:uid="{00000000-0005-0000-0000-000015050000}"/>
    <cellStyle name="Normal 3 2 3 3 5 3" xfId="3714" xr:uid="{00000000-0005-0000-0000-000081040000}"/>
    <cellStyle name="Normal 3 2 3 3 5 3 2" xfId="4789" xr:uid="{345DF071-92C4-4D83-A3A4-5CDB82EFF459}"/>
    <cellStyle name="Normal 3 2 3 3 5 3 2 2" xfId="27326" xr:uid="{36392154-9601-4751-B21A-9FC0AC69F7FB}"/>
    <cellStyle name="Normal 3 2 3 3 5 3 3" xfId="25727" xr:uid="{5EC24068-D279-40A6-85E3-7D41DE988994}"/>
    <cellStyle name="Normal 3 2 3 3 5 3 4" xfId="30239" xr:uid="{57A3C330-EEF1-4F13-A663-4A6AAFC7B558}"/>
    <cellStyle name="Normal 3 2 3 3 5 3 4 2" xfId="31382" xr:uid="{BFC026E1-24FA-40A5-A536-7FBCD1AA6124}"/>
    <cellStyle name="Normal 3 2 3 3 5 3 5" xfId="31579" xr:uid="{78178B15-934C-461A-998B-6869636634B9}"/>
    <cellStyle name="Normal 3 2 3 3 5 4" xfId="25712" xr:uid="{FCFAC2BB-862B-4984-8025-D41B2E849CF9}"/>
    <cellStyle name="Normal 3 2 3 4" xfId="871" xr:uid="{00000000-0005-0000-0000-000016050000}"/>
    <cellStyle name="Normal 3 2 3 4 2" xfId="872" xr:uid="{00000000-0005-0000-0000-000017050000}"/>
    <cellStyle name="Normal 3 2 3 4 3" xfId="873" xr:uid="{00000000-0005-0000-0000-000018050000}"/>
    <cellStyle name="Normal 3 2 3 4 3 2" xfId="874" xr:uid="{00000000-0005-0000-0000-000019050000}"/>
    <cellStyle name="Normal 3 2 3 4 3 2 2" xfId="875" xr:uid="{00000000-0005-0000-0000-00001A050000}"/>
    <cellStyle name="Normal 3 2 3 4 3 2 2 2" xfId="25787" xr:uid="{CF3F732A-3464-44B7-ACAC-54207065C4A1}"/>
    <cellStyle name="Normal 3 2 3 4 3 2 2 3" xfId="24091" xr:uid="{464BB80B-BDC8-41C8-913C-E7E41BB7A4DF}"/>
    <cellStyle name="Normal 3 2 3 4 3 2 3" xfId="876" xr:uid="{00000000-0005-0000-0000-00001B050000}"/>
    <cellStyle name="Normal 3 2 3 4 3 2 3 2" xfId="1991" xr:uid="{00000000-0005-0000-0000-00001C050000}"/>
    <cellStyle name="Normal 3 2 3 4 3 2 3 3" xfId="3715" xr:uid="{00000000-0005-0000-0000-000088040000}"/>
    <cellStyle name="Normal 3 2 3 4 3 2 3 3 2" xfId="4771" xr:uid="{3F5C8904-0CB7-4A62-A566-1B839756158A}"/>
    <cellStyle name="Normal 3 2 3 4 3 2 3 3 3" xfId="30240" xr:uid="{09A3577F-9760-4766-9C2F-D9019747DF4A}"/>
    <cellStyle name="Normal 3 2 3 4 3 2 3 3 3 2" xfId="31383" xr:uid="{A4473E79-1F75-4888-8BBE-EA2C63CD76A1}"/>
    <cellStyle name="Normal 3 2 3 4 3 2 3 3 4" xfId="31580" xr:uid="{4CCDC4C7-EF66-4862-AB6F-4192F6078FC6}"/>
    <cellStyle name="Normal 3 2 3 4 3 2 4" xfId="25825" xr:uid="{1A6B0C1D-1919-427D-8E6B-3883E899BAEA}"/>
    <cellStyle name="Normal 3 2 3 4 3 3" xfId="877" xr:uid="{00000000-0005-0000-0000-00001D050000}"/>
    <cellStyle name="Normal 3 2 3 4 3 4" xfId="2921" xr:uid="{00000000-0005-0000-0000-000023050000}"/>
    <cellStyle name="Normal 3 2 3 4 3 4 2" xfId="31285" xr:uid="{8B70590F-73CC-44E1-B466-2B324B3DBBCB}"/>
    <cellStyle name="Normal 3 2 3 4 3 5" xfId="2098" xr:uid="{00000000-0005-0000-0000-000012020000}"/>
    <cellStyle name="Normal 3 2 3 4 3 5 2" xfId="4671" xr:uid="{C7488697-347C-4027-9144-3C9AC3B4D98F}"/>
    <cellStyle name="Normal 3 2 3 4 3 5 3" xfId="30179" xr:uid="{72FD9D08-8B3A-4237-9D8B-137B965D383B}"/>
    <cellStyle name="Normal 3 2 3 4 3 5 3 2" xfId="31323" xr:uid="{45EA9506-8E31-4B6C-9642-21F6D94811EA}"/>
    <cellStyle name="Normal 3 2 3 4 3 5 4" xfId="31519" xr:uid="{57B4B3E7-6D59-438C-A24A-74EBC3100FE4}"/>
    <cellStyle name="Normal 3 2 3 4 3 6" xfId="3960" xr:uid="{D1FAA155-8172-43EB-ACF9-9A7AA25E3D6E}"/>
    <cellStyle name="Normal 3 2 3 4 3 6 2" xfId="4784" xr:uid="{8A9EA233-ABD3-42E4-B860-F2A4E0132FC1}"/>
    <cellStyle name="Normal 3 2 3 4 3 6 3" xfId="30300" xr:uid="{81B67AB2-71E6-4678-8CF3-9987E9088F9B}"/>
    <cellStyle name="Normal 3 2 3 4 3 6 3 2" xfId="31443" xr:uid="{A98CF9BE-AAE6-4825-8E47-7EAA17C2BBF3}"/>
    <cellStyle name="Normal 3 2 3 4 3 6 4" xfId="31640" xr:uid="{AAEDCB10-67E7-4420-AA2F-0DDA1928FE65}"/>
    <cellStyle name="Normal 3 2 3 4 3 7" xfId="30121" xr:uid="{B13A17FC-0920-42D9-BFD0-704A408A0A4C}"/>
    <cellStyle name="Normal 3 2 3 4 3 7 2" xfId="30482" xr:uid="{10C38449-8AAA-4472-A41E-21A90DBA3EF1}"/>
    <cellStyle name="Normal 3 2 3 4 4" xfId="878" xr:uid="{00000000-0005-0000-0000-00001E050000}"/>
    <cellStyle name="Normal 3 2 3 4 4 2" xfId="1992" xr:uid="{00000000-0005-0000-0000-00001F050000}"/>
    <cellStyle name="Normal 3 2 3 4 4 3" xfId="3716" xr:uid="{00000000-0005-0000-0000-00008B040000}"/>
    <cellStyle name="Normal 3 2 3 4 4 3 2" xfId="4731" xr:uid="{6712E95B-D981-4590-85C2-AC9FC672C3C9}"/>
    <cellStyle name="Normal 3 2 3 4 4 3 3" xfId="30241" xr:uid="{4F7F6943-EDBD-49B8-92F4-C7F6E5EFC9D8}"/>
    <cellStyle name="Normal 3 2 3 4 4 3 3 2" xfId="31384" xr:uid="{7D216875-FD6D-42D1-B93A-66F40255D01A}"/>
    <cellStyle name="Normal 3 2 3 4 4 3 4" xfId="31581" xr:uid="{E9786FEF-20D7-44D2-9C67-93A7FB8E137B}"/>
    <cellStyle name="Normal 3 2 3 4 5" xfId="2097" xr:uid="{00000000-0005-0000-0000-000010020000}"/>
    <cellStyle name="Normal 3 2 3 4 5 2" xfId="3778" xr:uid="{8B0DC8D1-7DE9-4171-A63D-3B65DE7CC539}"/>
    <cellStyle name="Normal 3 2 3 4 5 3" xfId="30178" xr:uid="{92251D01-4C43-436B-89CC-A84B9DD25DD4}"/>
    <cellStyle name="Normal 3 2 3 4 5 3 2" xfId="31322" xr:uid="{FCE2C500-F43A-4375-A00C-E81F083CEF3F}"/>
    <cellStyle name="Normal 3 2 3 4 5 4" xfId="31518" xr:uid="{EB794679-BCC2-4055-AC27-37AACFDD1FB4}"/>
    <cellStyle name="Normal 3 2 3 4 6" xfId="3959" xr:uid="{C6836599-ECCD-4EBB-AA38-ABF0279C67FA}"/>
    <cellStyle name="Normal 3 2 3 4 6 2" xfId="4749" xr:uid="{E32033F8-C2D4-4D9A-8197-D59BB0805FFB}"/>
    <cellStyle name="Normal 3 2 3 4 6 3" xfId="30299" xr:uid="{D8F87D88-0F19-481C-A1CC-3146338754DB}"/>
    <cellStyle name="Normal 3 2 3 4 6 3 2" xfId="31442" xr:uid="{B4A69638-323B-49E7-90F5-90FE0D97664A}"/>
    <cellStyle name="Normal 3 2 3 4 6 4" xfId="31639" xr:uid="{7FD9D19C-1E53-40EA-BF81-22379F781951}"/>
    <cellStyle name="Normal 3 2 3 4 7" xfId="30120" xr:uid="{2902EA16-525C-4490-96D7-08F0557F0425}"/>
    <cellStyle name="Normal 3 2 3 4 7 2" xfId="30481" xr:uid="{DF6E23B2-6945-41B0-8306-2F702DBA91A9}"/>
    <cellStyle name="Normal 3 2 3 5" xfId="2066" xr:uid="{00000000-0005-0000-0000-000003020000}"/>
    <cellStyle name="Normal 3 2 3 5 2" xfId="4738" xr:uid="{1DEEA62F-24B4-4396-B677-5B3167946642}"/>
    <cellStyle name="Normal 3 2 3 5 3" xfId="30166" xr:uid="{75BDF039-D1D0-4720-91AF-54BBB162394D}"/>
    <cellStyle name="Normal 3 2 3 5 3 2" xfId="30483" xr:uid="{7C8CED2E-CFB8-4B18-9B98-486CBBF1CEE6}"/>
    <cellStyle name="Normal 3 2 3 5 4" xfId="31506" xr:uid="{D2C494B6-B581-4571-B629-4078CCA1DF19}"/>
    <cellStyle name="Normal 3 2 3 6" xfId="30112" xr:uid="{2DA27080-57C7-488E-9E66-228C66F3BB6F}"/>
    <cellStyle name="Normal 3 2 3 6 2" xfId="30471" xr:uid="{CBE48B84-9220-4165-B20B-487010328F48}"/>
    <cellStyle name="Normal 3 2 4" xfId="879" xr:uid="{00000000-0005-0000-0000-000020050000}"/>
    <cellStyle name="Normal 3 2 4 2" xfId="880" xr:uid="{00000000-0005-0000-0000-000021050000}"/>
    <cellStyle name="Normal 3 2 4 3" xfId="881" xr:uid="{00000000-0005-0000-0000-000022050000}"/>
    <cellStyle name="Normal 3 2 4 3 2" xfId="882" xr:uid="{00000000-0005-0000-0000-000023050000}"/>
    <cellStyle name="Normal 3 2 4 3 2 2" xfId="883" xr:uid="{00000000-0005-0000-0000-000024050000}"/>
    <cellStyle name="Normal 3 2 4 3 2 2 2" xfId="25818" xr:uid="{3EF99F25-A57D-4DC0-97CB-91B0DD3F630F}"/>
    <cellStyle name="Normal 3 2 4 3 2 2 3" xfId="25695" xr:uid="{19CA29BA-DCD1-4906-9A5C-D706283E436C}"/>
    <cellStyle name="Normal 3 2 4 3 2 3" xfId="884" xr:uid="{00000000-0005-0000-0000-000025050000}"/>
    <cellStyle name="Normal 3 2 4 3 2 3 2" xfId="1993" xr:uid="{00000000-0005-0000-0000-000026050000}"/>
    <cellStyle name="Normal 3 2 4 3 2 3 3" xfId="3717" xr:uid="{00000000-0005-0000-0000-000092040000}"/>
    <cellStyle name="Normal 3 2 4 3 2 3 3 2" xfId="4701" xr:uid="{E7124F84-1902-4C52-813A-2AD87B201F7F}"/>
    <cellStyle name="Normal 3 2 4 3 2 3 3 3" xfId="30242" xr:uid="{FB3B0704-45A1-4B1D-8FF2-DBF25C1101E3}"/>
    <cellStyle name="Normal 3 2 4 3 2 3 3 3 2" xfId="31385" xr:uid="{C389EE42-3048-406A-ACE1-5B5798D31786}"/>
    <cellStyle name="Normal 3 2 4 3 2 3 3 4" xfId="31582" xr:uid="{E69F89CA-AEBA-4937-8B6F-1B0F7B1F1450}"/>
    <cellStyle name="Normal 3 2 4 3 2 4" xfId="23427" xr:uid="{F5F16304-98F9-4382-9EBD-05DA6A2307A4}"/>
    <cellStyle name="Normal 3 2 4 3 3" xfId="885" xr:uid="{00000000-0005-0000-0000-000027050000}"/>
    <cellStyle name="Normal 3 2 4 3 4" xfId="2923" xr:uid="{00000000-0005-0000-0000-00002A050000}"/>
    <cellStyle name="Normal 3 2 4 3 4 2" xfId="31287" xr:uid="{C5493F1B-7833-429B-A3F9-F86186048626}"/>
    <cellStyle name="Normal 3 2 4 3 5" xfId="2100" xr:uid="{00000000-0005-0000-0000-000016020000}"/>
    <cellStyle name="Normal 3 2 4 3 5 2" xfId="4686" xr:uid="{06BFEBE3-1397-400F-9E69-D60195609A34}"/>
    <cellStyle name="Normal 3 2 4 3 5 3" xfId="30181" xr:uid="{CAF84CE8-A6AE-4653-8439-E2C2CC100971}"/>
    <cellStyle name="Normal 3 2 4 3 5 3 2" xfId="31325" xr:uid="{CD2BA927-620B-4490-8DBC-65DFEFB5E7E2}"/>
    <cellStyle name="Normal 3 2 4 3 5 4" xfId="31521" xr:uid="{F7EE645A-A73D-47E9-8833-528052C962F3}"/>
    <cellStyle name="Normal 3 2 4 3 6" xfId="3963" xr:uid="{C9BE7447-0E91-41CB-9714-02F1C566D84A}"/>
    <cellStyle name="Normal 3 2 4 3 6 2" xfId="4788" xr:uid="{0C195683-FC3A-4228-8CFA-81C976438B43}"/>
    <cellStyle name="Normal 3 2 4 3 6 3" xfId="30302" xr:uid="{5B46428E-4B5D-4956-93B7-0F396B73A2B2}"/>
    <cellStyle name="Normal 3 2 4 3 6 3 2" xfId="31445" xr:uid="{5A6B4B77-3513-4B99-8042-BE10B0FA72A0}"/>
    <cellStyle name="Normal 3 2 4 3 6 4" xfId="31642" xr:uid="{B3547189-4D1A-4E73-AD27-78C5227CE173}"/>
    <cellStyle name="Normal 3 2 4 3 7" xfId="30123" xr:uid="{2FC8C8CB-77C8-4CE3-9500-8BBF0E8D3D67}"/>
    <cellStyle name="Normal 3 2 4 3 7 2" xfId="30485" xr:uid="{FF9CD143-3DC5-4E78-9669-CDD5E69991DD}"/>
    <cellStyle name="Normal 3 2 4 4" xfId="2922" xr:uid="{00000000-0005-0000-0000-00002B050000}"/>
    <cellStyle name="Normal 3 2 4 4 2" xfId="25747" xr:uid="{F4A474D2-41DD-4D0C-B5D7-FFDAF17C5566}"/>
    <cellStyle name="Normal 3 2 4 4 2 2" xfId="29626" xr:uid="{0DCF3C32-0EA3-482C-941C-B4A52CDFF34B}"/>
    <cellStyle name="Normal 3 2 4 4 2 3" xfId="29599" xr:uid="{193FC249-A10F-445C-95C0-0B33E7ED076A}"/>
    <cellStyle name="Normal 3 2 4 4 2 3 2" xfId="29643" xr:uid="{150E5878-774A-4368-848F-E3C08FDFC92C}"/>
    <cellStyle name="Normal 3 2 4 4 2 3 3" xfId="30385" xr:uid="{EAB09D60-EC65-4583-A401-605E05C9795F}"/>
    <cellStyle name="Normal 3 2 4 4 2 3 4" xfId="30372" xr:uid="{EC861FD9-BC0C-408C-9531-DE32A58E2953}"/>
    <cellStyle name="Normal 3 2 4 4 2 3 4 2" xfId="31711" xr:uid="{3FB41312-390E-4923-8C3C-F8147726A4F3}"/>
    <cellStyle name="Normal 3 2 4 4 2 4" xfId="30355" xr:uid="{C34059E2-DD63-4FD3-8EEB-54B190A38F45}"/>
    <cellStyle name="Normal 3 2 4 4 2 4 2" xfId="31697" xr:uid="{6DCD7FB8-B5FD-4C77-BBC6-EAED650E4CF3}"/>
    <cellStyle name="Normal 3 2 4 4 3" xfId="24728" xr:uid="{154F7FD8-B3F3-4487-878D-5A0175DAC264}"/>
    <cellStyle name="Normal 3 2 4 5" xfId="2099" xr:uid="{00000000-0005-0000-0000-000014020000}"/>
    <cellStyle name="Normal 3 2 4 5 2" xfId="4645" xr:uid="{3EC2113D-E49B-4038-9F23-778F9B5DB2AD}"/>
    <cellStyle name="Normal 3 2 4 5 3" xfId="30180" xr:uid="{8EA82334-E7EE-4E69-990C-4DEAF38099AA}"/>
    <cellStyle name="Normal 3 2 4 5 3 2" xfId="31324" xr:uid="{E9CBBCA5-54AD-468F-B466-AB0737888486}"/>
    <cellStyle name="Normal 3 2 4 5 4" xfId="31520" xr:uid="{B5FE814E-E042-40D9-B41A-A129B9C70AF7}"/>
    <cellStyle name="Normal 3 2 4 6" xfId="3962" xr:uid="{7B02E248-334A-4390-803D-03A9529B2562}"/>
    <cellStyle name="Normal 3 2 4 6 2" xfId="4817" xr:uid="{2DE6B781-6A0F-4C4A-A762-5BA32CF9F8AB}"/>
    <cellStyle name="Normal 3 2 4 6 3" xfId="30301" xr:uid="{DD7F06BC-48FB-45F1-B5D9-2F7DC116529F}"/>
    <cellStyle name="Normal 3 2 4 6 3 2" xfId="31444" xr:uid="{F10D9DC9-263D-4EE8-996D-1DD37EFF76EA}"/>
    <cellStyle name="Normal 3 2 4 6 4" xfId="31641" xr:uid="{BCC20E6B-1DD8-47F1-B716-180F52FE094F}"/>
    <cellStyle name="Normal 3 2 4 7" xfId="30122" xr:uid="{2CF31ED3-BF8A-4420-A35A-63A9374EE9CB}"/>
    <cellStyle name="Normal 3 2 4 7 2" xfId="30484" xr:uid="{E8D1DD0B-859F-4702-9615-4F14D8E78C95}"/>
    <cellStyle name="Normal 3 2 5" xfId="29571" xr:uid="{750150B5-C7CA-4EA6-BA0D-6C0AEF29E2A9}"/>
    <cellStyle name="Normal 3 2 5 2" xfId="29630" xr:uid="{FC40ABBD-3EDE-4371-9FF9-A208F204AC39}"/>
    <cellStyle name="Normal 3 2 5 2 2" xfId="31250" xr:uid="{F12AF8C4-3DE1-4158-AA8E-7806F3A8EF51}"/>
    <cellStyle name="Normal 3 2 5 2 3" xfId="30467" xr:uid="{A19572E5-C2FE-4995-B8C9-236F90541CCE}"/>
    <cellStyle name="Normal 3 2 5 3" xfId="29600" xr:uid="{4BE0FB2A-CFA3-46C2-A6F3-5BD4CCDE876F}"/>
    <cellStyle name="Normal 3 2 5 3 2" xfId="29644" xr:uid="{012C5423-63EC-45C8-AB0D-9143CDABBBAF}"/>
    <cellStyle name="Normal 3 2 5 3 3" xfId="30386" xr:uid="{61D53CD0-CA5E-4F77-91D4-46F773F8DF85}"/>
    <cellStyle name="Normal 3 2 5 3 4" xfId="30373" xr:uid="{901B8119-F76A-44E0-936C-BA78095F8F22}"/>
    <cellStyle name="Normal 3 2 5 3 4 2" xfId="31712" xr:uid="{48E12EBD-4D36-46FA-BCC1-A806C8B17EDF}"/>
    <cellStyle name="Normal 3 2 5 4" xfId="29634" xr:uid="{B70E0C93-0F24-4A65-9A4C-6AA94B1973D9}"/>
    <cellStyle name="Normal 3 2 5 5" xfId="30356" xr:uid="{8D54E739-13BE-4332-8917-3C2D88CE836D}"/>
    <cellStyle name="Normal 3 2 5 5 2" xfId="31244" xr:uid="{93394BE0-19B6-4E50-8418-A98C9A434D03}"/>
    <cellStyle name="Normal 3 2 5 5 3" xfId="31698" xr:uid="{59429AA2-65FA-427B-BCCC-AF076B796573}"/>
    <cellStyle name="Normal 3 2 6" xfId="30109" xr:uid="{E75C1CB2-D09F-4E20-9707-91B0AD896C89}"/>
    <cellStyle name="Normal 3 2 6 2" xfId="31495" xr:uid="{75618FDA-0DC1-449E-A37B-B4C7EE151DBA}"/>
    <cellStyle name="Normal 3 3" xfId="886" xr:uid="{00000000-0005-0000-0000-000028050000}"/>
    <cellStyle name="Normal 3 3 2" xfId="29572" xr:uid="{255EAE38-A587-454A-A10E-047DE88AEFA0}"/>
    <cellStyle name="Normal 3 4" xfId="29573" xr:uid="{2F3070F6-1C88-4374-9425-21AEE0A4DFFB}"/>
    <cellStyle name="Normal 3 4 2" xfId="29631" xr:uid="{56437A54-78A7-4336-835A-B2D545FA46F6}"/>
    <cellStyle name="Normal 3 4 3" xfId="29592" xr:uid="{8EA9A8F3-AE43-4EF4-960D-AD7C26FB738D}"/>
    <cellStyle name="Normal 4" xfId="887" xr:uid="{00000000-0005-0000-0000-000029050000}"/>
    <cellStyle name="Normal 4 10" xfId="888" xr:uid="{00000000-0005-0000-0000-00002A050000}"/>
    <cellStyle name="Normal 4 10 10" xfId="9777" xr:uid="{124714D4-58FE-4A1A-95C3-0A3FC13E102A}"/>
    <cellStyle name="Normal 4 10 10 2" xfId="20157" xr:uid="{75151CA6-0830-4718-974F-DA1C711EC993}"/>
    <cellStyle name="Normal 4 10 11" xfId="22800" xr:uid="{DF8820E2-133B-4E33-BD57-2890C0DB6BE3}"/>
    <cellStyle name="Normal 4 10 12" xfId="12579" xr:uid="{A0231339-5278-4006-B10A-D98724736073}"/>
    <cellStyle name="Normal 4 10 2" xfId="889" xr:uid="{00000000-0005-0000-0000-00002B050000}"/>
    <cellStyle name="Normal 4 10 2 2" xfId="890" xr:uid="{00000000-0005-0000-0000-00002C050000}"/>
    <cellStyle name="Normal 4 10 2 2 2" xfId="5196" xr:uid="{2F990ED6-C403-433B-9416-DF936D9A58B9}"/>
    <cellStyle name="Normal 4 10 2 2 2 2" xfId="25733" xr:uid="{8EAC1899-FCAE-42AF-B292-F3C46DB240FD}"/>
    <cellStyle name="Normal 4 10 2 2 2 3" xfId="27275" xr:uid="{A64401EC-5285-4578-B7C7-D6B097D78689}"/>
    <cellStyle name="Normal 4 10 2 2 2 4" xfId="14493" xr:uid="{E7C4EC7E-9AAD-49FD-B157-0C8E5BCC24FC}"/>
    <cellStyle name="Normal 4 10 2 2 3" xfId="6946" xr:uid="{52EE871B-7087-409F-9C4F-E922AA7F83F3}"/>
    <cellStyle name="Normal 4 10 2 2 3 2" xfId="27607" xr:uid="{EDB7409E-4EFD-4903-9940-6903E7494269}"/>
    <cellStyle name="Normal 4 10 2 2 3 3" xfId="26627" xr:uid="{BAC96558-61F5-4DE7-BDC4-B43C1B7A7531}"/>
    <cellStyle name="Normal 4 10 2 2 3 4" xfId="17326" xr:uid="{76CC529E-0A0D-42AD-81FA-974DF2153082}"/>
    <cellStyle name="Normal 4 10 2 2 4" xfId="9779" xr:uid="{DBBF66FF-173D-4216-935C-22F75CD999F5}"/>
    <cellStyle name="Normal 4 10 2 2 4 2" xfId="29407" xr:uid="{89B580D3-DD76-45DF-8750-08C22EC08327}"/>
    <cellStyle name="Normal 4 10 2 2 4 3" xfId="20159" xr:uid="{4ECA2B16-6E25-4D5B-AFA6-B30E1F70021C}"/>
    <cellStyle name="Normal 4 10 2 2 5" xfId="23921" xr:uid="{104E3D88-6CBC-44D8-B9F2-BEAC9DD3083B}"/>
    <cellStyle name="Normal 4 10 2 2 6" xfId="13819" xr:uid="{9E4BF900-B394-4381-A3AD-81D1670F5184}"/>
    <cellStyle name="Normal 4 10 2 3" xfId="2759" xr:uid="{00000000-0005-0000-0000-000031050000}"/>
    <cellStyle name="Normal 4 10 2 3 2" xfId="5977" xr:uid="{CD34A8B9-3B58-4C5E-9CD2-ACBBE4EE33D3}"/>
    <cellStyle name="Normal 4 10 2 3 2 2" xfId="27608" xr:uid="{57EC37BA-FA62-4027-8554-F8D55147A022}"/>
    <cellStyle name="Normal 4 10 2 3 2 3" xfId="15430" xr:uid="{AD4EA0E3-BDF6-4138-BDE3-11682B8BF146}"/>
    <cellStyle name="Normal 4 10 2 3 3" xfId="7883" xr:uid="{A88F4761-7BB3-4048-BEB8-B05CE1392E24}"/>
    <cellStyle name="Normal 4 10 2 3 3 2" xfId="18263" xr:uid="{4F2930A9-615B-4D19-A7D8-75C546950B3C}"/>
    <cellStyle name="Normal 4 10 2 3 4" xfId="10716" xr:uid="{1A351FCC-9811-46B5-BF3B-5BB71B02F51D}"/>
    <cellStyle name="Normal 4 10 2 3 4 2" xfId="21096" xr:uid="{003F525A-3718-4585-88D3-595F3991A7B1}"/>
    <cellStyle name="Normal 4 10 2 3 5" xfId="23269" xr:uid="{F222276F-E2A3-49D9-8473-5AB2636BB857}"/>
    <cellStyle name="Normal 4 10 2 3 6" xfId="13205" xr:uid="{F353F1D6-BE84-4FA7-99E5-62DCA8E8199A}"/>
    <cellStyle name="Normal 4 10 2 4" xfId="4177" xr:uid="{64D4522C-9833-489C-A11E-8967B3AE04DC}"/>
    <cellStyle name="Normal 4 10 2 4 2" xfId="8949" xr:uid="{4A4CF90D-1119-4D6F-9E60-40792F233AB2}"/>
    <cellStyle name="Normal 4 10 2 4 2 2" xfId="29039" xr:uid="{C6649890-FA54-4194-AFE2-7FB2A9751A0E}"/>
    <cellStyle name="Normal 4 10 2 4 2 3" xfId="19329" xr:uid="{E43D67DB-6AFB-4D7F-A589-3770049FB9B0}"/>
    <cellStyle name="Normal 4 10 2 4 3" xfId="11782" xr:uid="{4A9C5750-FFB1-49CA-96CA-C07EBA6AC803}"/>
    <cellStyle name="Normal 4 10 2 4 3 2" xfId="22162" xr:uid="{2468264E-ABFB-4540-9DD4-0F7D7AD581B4}"/>
    <cellStyle name="Normal 4 10 2 4 4" xfId="23561" xr:uid="{B21780F6-0BF4-45CE-A462-C823F73BF55B}"/>
    <cellStyle name="Normal 4 10 2 4 5" xfId="16496" xr:uid="{DAFC14F9-0A12-427D-99CD-D54784F738DB}"/>
    <cellStyle name="Normal 4 10 2 5" xfId="5195" xr:uid="{4C483B6D-F99C-4B05-A1C7-57FA01DAB4FE}"/>
    <cellStyle name="Normal 4 10 2 5 2" xfId="28295" xr:uid="{FEBE1B3F-2BA5-47F7-BDDB-4A373A169525}"/>
    <cellStyle name="Normal 4 10 2 5 3" xfId="14492" xr:uid="{47A2088D-36D2-43B9-BB01-2CE873797F06}"/>
    <cellStyle name="Normal 4 10 2 6" xfId="6945" xr:uid="{1812DBF2-AC43-42C8-BB06-3A4BCCF931A4}"/>
    <cellStyle name="Normal 4 10 2 6 2" xfId="17325" xr:uid="{BD41452F-9AA6-46CE-9258-469684009A0E}"/>
    <cellStyle name="Normal 4 10 2 7" xfId="9778" xr:uid="{38551E4C-25A5-4760-BDFD-02D162B85D0F}"/>
    <cellStyle name="Normal 4 10 2 7 2" xfId="20158" xr:uid="{FCFD3159-8091-4CAA-9037-3A42E64BE277}"/>
    <cellStyle name="Normal 4 10 2 8" xfId="23611" xr:uid="{7F941E2A-5B00-435A-803E-7194FC9FD7CA}"/>
    <cellStyle name="Normal 4 10 2 9" xfId="12737" xr:uid="{9CDAF916-CA42-4BCB-898B-C40C959CFE87}"/>
    <cellStyle name="Normal 4 10 3" xfId="891" xr:uid="{00000000-0005-0000-0000-00002D050000}"/>
    <cellStyle name="Normal 4 10 3 2" xfId="4503" xr:uid="{6D16362C-AFEA-486B-8920-367F7420926C}"/>
    <cellStyle name="Normal 4 10 3 2 2" xfId="9275" xr:uid="{99780004-FDCD-4A0B-8152-2B60D64E3786}"/>
    <cellStyle name="Normal 4 10 3 2 2 2" xfId="29258" xr:uid="{2F30D234-DB78-4265-8658-4B0C0ACB0F03}"/>
    <cellStyle name="Normal 4 10 3 2 2 3" xfId="19655" xr:uid="{B1679AD5-1DD9-4259-88D7-6A9BEE476E54}"/>
    <cellStyle name="Normal 4 10 3 2 3" xfId="12108" xr:uid="{50409475-3339-438E-80D2-61FED637081C}"/>
    <cellStyle name="Normal 4 10 3 2 3 2" xfId="22488" xr:uid="{F584AAFA-DE45-43FC-AAB2-E438922775AE}"/>
    <cellStyle name="Normal 4 10 3 2 4" xfId="22876" xr:uid="{997B49FD-8D98-4B16-80E4-A50EDD2F2198}"/>
    <cellStyle name="Normal 4 10 3 2 5" xfId="16822" xr:uid="{ABF2F5DB-F94C-4116-9E2C-9D552532713D}"/>
    <cellStyle name="Normal 4 10 3 3" xfId="5197" xr:uid="{B1CC3607-94B5-4810-A1F3-7395FF18D1D6}"/>
    <cellStyle name="Normal 4 10 3 3 2" xfId="26813" xr:uid="{DF47A49C-0534-4116-AF38-6B71D8670BF1}"/>
    <cellStyle name="Normal 4 10 3 3 3" xfId="28469" xr:uid="{444FA6A7-6F81-48B9-A252-972A6C01D4C5}"/>
    <cellStyle name="Normal 4 10 3 3 4" xfId="14494" xr:uid="{0A2C7E0F-5ACA-417E-80A8-ECD75776F153}"/>
    <cellStyle name="Normal 4 10 3 4" xfId="6947" xr:uid="{4CF10D0D-797B-4C01-A8B0-EA55739C4E27}"/>
    <cellStyle name="Normal 4 10 3 4 2" xfId="25988" xr:uid="{D21D2495-EC4E-44BB-94AE-D83A4A64BA0B}"/>
    <cellStyle name="Normal 4 10 3 4 3" xfId="27106" xr:uid="{D70869A4-D7A0-4CD3-B673-5D493D3B83D5}"/>
    <cellStyle name="Normal 4 10 3 4 4" xfId="17327" xr:uid="{9BAD3453-D6AB-4662-8C5A-2F959146F325}"/>
    <cellStyle name="Normal 4 10 3 5" xfId="9780" xr:uid="{31153C1E-094A-4FAD-A2C8-AED2E6C459AA}"/>
    <cellStyle name="Normal 4 10 3 5 2" xfId="29408" xr:uid="{4DE15F0B-35BB-4D38-A351-1ACED23A656C}"/>
    <cellStyle name="Normal 4 10 3 5 3" xfId="20160" xr:uid="{FD4E44EC-FD3D-4838-A3BF-0409A06AAEAC}"/>
    <cellStyle name="Normal 4 10 3 6" xfId="22990" xr:uid="{909C1C0E-4459-460F-951C-D2504AD3D7ED}"/>
    <cellStyle name="Normal 4 10 3 7" xfId="13820" xr:uid="{78C8ED3A-E916-42F1-9E5C-77BEA5976622}"/>
    <cellStyle name="Normal 4 10 4" xfId="892" xr:uid="{00000000-0005-0000-0000-00002E050000}"/>
    <cellStyle name="Normal 4 10 4 2" xfId="5198" xr:uid="{29225B61-10D6-49E4-B689-7DA29A6BC097}"/>
    <cellStyle name="Normal 4 10 4 2 2" xfId="24956" xr:uid="{AEE2E6C1-3E49-4E6D-88C0-09DAAF73B352}"/>
    <cellStyle name="Normal 4 10 4 2 3" xfId="26659" xr:uid="{A8DEA6AF-CFB8-44D7-88A6-3CE79EA9FEB1}"/>
    <cellStyle name="Normal 4 10 4 2 4" xfId="14495" xr:uid="{67D78960-714B-470E-9828-13225757EC63}"/>
    <cellStyle name="Normal 4 10 4 3" xfId="6948" xr:uid="{3512A52E-2E69-4AEB-A4C3-1CFB7C727ABA}"/>
    <cellStyle name="Normal 4 10 4 3 2" xfId="26558" xr:uid="{BDC09E19-A8DC-4F8A-839B-81911E093972}"/>
    <cellStyle name="Normal 4 10 4 3 3" xfId="17328" xr:uid="{65139410-F264-46EF-B0CB-80BB4D5CA6DD}"/>
    <cellStyle name="Normal 4 10 4 4" xfId="9781" xr:uid="{9A037222-1BFE-4570-BCCA-F6B2B6A7F055}"/>
    <cellStyle name="Normal 4 10 4 4 2" xfId="20161" xr:uid="{6F7FF800-D959-46B1-8723-FBFEA0A67264}"/>
    <cellStyle name="Normal 4 10 4 5" xfId="25038" xr:uid="{23F471A2-23CF-485A-9470-EB8A1B60AB72}"/>
    <cellStyle name="Normal 4 10 4 6" xfId="13435" xr:uid="{CF48DE48-ED86-4D90-A8D2-8D05C52D06FF}"/>
    <cellStyle name="Normal 4 10 5" xfId="2566" xr:uid="{00000000-0005-0000-0000-000034050000}"/>
    <cellStyle name="Normal 4 10 5 2" xfId="5835" xr:uid="{C063FE69-F0E2-4D45-A560-F5030001885F}"/>
    <cellStyle name="Normal 4 10 5 2 2" xfId="27254" xr:uid="{D2E07114-4D43-403F-A8D1-6F81A59FAB76}"/>
    <cellStyle name="Normal 4 10 5 2 3" xfId="15238" xr:uid="{D834FF16-A543-4408-8F3B-37AD9D7D2200}"/>
    <cellStyle name="Normal 4 10 5 3" xfId="7691" xr:uid="{2C1D8F17-BEC3-43B3-8BDF-5F14666295EC}"/>
    <cellStyle name="Normal 4 10 5 3 2" xfId="18071" xr:uid="{2B470397-D95B-4E23-BB26-A2E974794C44}"/>
    <cellStyle name="Normal 4 10 5 4" xfId="10524" xr:uid="{067679B1-BCB4-410A-8AA3-E3D744CAAEFF}"/>
    <cellStyle name="Normal 4 10 5 4 2" xfId="20904" xr:uid="{10588034-D425-43C5-89B9-4325837A8516}"/>
    <cellStyle name="Normal 4 10 5 5" xfId="23394" xr:uid="{2F2F2D2C-FA05-499B-AC2D-4792A25519FF}"/>
    <cellStyle name="Normal 4 10 5 6" xfId="12954" xr:uid="{229E4CD9-6EB7-4CD6-A1B1-887CC1AE238F}"/>
    <cellStyle name="Normal 4 10 6" xfId="2345" xr:uid="{00000000-0005-0000-0000-00002E050000}"/>
    <cellStyle name="Normal 4 10 6 2" xfId="7472" xr:uid="{4C75DB08-23F8-4CAF-ABBC-50AD2AC7055B}"/>
    <cellStyle name="Normal 4 10 6 2 2" xfId="28667" xr:uid="{3A3895A9-3B5F-45D0-A0E2-D3A24D46753B}"/>
    <cellStyle name="Normal 4 10 6 2 3" xfId="17852" xr:uid="{1B249912-E446-4B58-99F3-1998A4168EE2}"/>
    <cellStyle name="Normal 4 10 6 3" xfId="10305" xr:uid="{019AA4D4-5DAF-44D6-AC54-157997CAA51B}"/>
    <cellStyle name="Normal 4 10 6 3 2" xfId="20685" xr:uid="{BFE40670-4102-4F76-B79E-BD0D3BEDD483}"/>
    <cellStyle name="Normal 4 10 6 4" xfId="23919" xr:uid="{AFB31ABC-E8BD-41CA-A82D-D9A333DD9C47}"/>
    <cellStyle name="Normal 4 10 6 5" xfId="15019" xr:uid="{BEB35555-2A89-47A1-9F06-ED7C9DB51EF0}"/>
    <cellStyle name="Normal 4 10 7" xfId="3965" xr:uid="{B398D8AF-AF4D-4953-A867-252CD87A368E}"/>
    <cellStyle name="Normal 4 10 7 2" xfId="8789" xr:uid="{8009325E-848F-44CF-8CE7-93567544C7F0}"/>
    <cellStyle name="Normal 4 10 7 2 2" xfId="19169" xr:uid="{F9015C3A-97F9-40AC-AB6E-36EC3FAA1859}"/>
    <cellStyle name="Normal 4 10 7 3" xfId="11622" xr:uid="{3B9E4398-FE99-49EB-BEBD-84478FB70F66}"/>
    <cellStyle name="Normal 4 10 7 3 2" xfId="22002" xr:uid="{F1D371AA-EE04-4AC1-936E-CABB6B6751A1}"/>
    <cellStyle name="Normal 4 10 7 4" xfId="26388" xr:uid="{8DF31F90-53E0-4729-BD5F-E35C09717A45}"/>
    <cellStyle name="Normal 4 10 7 5" xfId="16336" xr:uid="{A15950AC-AE0A-4B55-ABE7-98852093A5BE}"/>
    <cellStyle name="Normal 4 10 8" xfId="5194" xr:uid="{28570514-D5C4-4905-B43B-63E1E8E56905}"/>
    <cellStyle name="Normal 4 10 8 2" xfId="14491" xr:uid="{50DA1219-777D-49E6-9D7E-F5CD8917938C}"/>
    <cellStyle name="Normal 4 10 9" xfId="6944" xr:uid="{5E75A7EC-434D-4DBD-819F-AAC90135CA2A}"/>
    <cellStyle name="Normal 4 10 9 2" xfId="17324" xr:uid="{3784540D-38F1-4BA6-9FE3-DFA0FD8CD5D0}"/>
    <cellStyle name="Normal 4 11" xfId="893" xr:uid="{00000000-0005-0000-0000-00002F050000}"/>
    <cellStyle name="Normal 4 11 10" xfId="23938" xr:uid="{A29A5C35-9497-4456-94B7-96B69D98276A}"/>
    <cellStyle name="Normal 4 11 11" xfId="12580" xr:uid="{6D83FB98-F686-4977-84D3-7788A74DA022}"/>
    <cellStyle name="Normal 4 11 2" xfId="894" xr:uid="{00000000-0005-0000-0000-000030050000}"/>
    <cellStyle name="Normal 4 11 2 2" xfId="3270" xr:uid="{00000000-0005-0000-0000-000037050000}"/>
    <cellStyle name="Normal 4 11 2 2 2" xfId="6328" xr:uid="{422257B6-64B6-4FD2-9169-C308AC37E45B}"/>
    <cellStyle name="Normal 4 11 2 2 2 2" xfId="27125" xr:uid="{F46424DB-376F-4411-A9D8-5605D89B692E}"/>
    <cellStyle name="Normal 4 11 2 2 2 3" xfId="26633" xr:uid="{DD024171-1188-40BE-8A31-1FE665EDBEA7}"/>
    <cellStyle name="Normal 4 11 2 2 2 4" xfId="15897" xr:uid="{97A83557-1579-438A-BFE1-094E8A17055E}"/>
    <cellStyle name="Normal 4 11 2 2 3" xfId="8350" xr:uid="{4569C23E-23A8-48A1-9133-B6C5EA369EA8}"/>
    <cellStyle name="Normal 4 11 2 2 3 2" xfId="28894" xr:uid="{BCF56927-59AB-4D53-A564-B32C950163A7}"/>
    <cellStyle name="Normal 4 11 2 2 3 3" xfId="18730" xr:uid="{C19E651D-1BFC-49D5-9552-22C808F0466F}"/>
    <cellStyle name="Normal 4 11 2 2 4" xfId="11183" xr:uid="{CC767DF2-F9B1-4098-924A-07048EBA91A7}"/>
    <cellStyle name="Normal 4 11 2 2 4 2" xfId="21563" xr:uid="{2CD66983-92E9-4B98-85FC-BBC62957B6BE}"/>
    <cellStyle name="Normal 4 11 2 2 5" xfId="24395" xr:uid="{AC710497-B596-40CF-B1B6-07673D4BCB8A}"/>
    <cellStyle name="Normal 4 11 2 2 6" xfId="13821" xr:uid="{9D6D4C85-F89E-4BAD-909D-3CEEAEE3060E}"/>
    <cellStyle name="Normal 4 11 2 3" xfId="4178" xr:uid="{A3D9FC9E-C884-4182-99A1-15D851A03328}"/>
    <cellStyle name="Normal 4 11 2 3 2" xfId="8950" xr:uid="{C7D67904-A6B5-4E58-A37E-C61881918787}"/>
    <cellStyle name="Normal 4 11 2 3 2 2" xfId="29040" xr:uid="{11405609-5EB2-410C-B25F-19EA09DFA030}"/>
    <cellStyle name="Normal 4 11 2 3 2 3" xfId="19330" xr:uid="{6AE5F748-CAC3-448E-B693-7E762FA3B88C}"/>
    <cellStyle name="Normal 4 11 2 3 3" xfId="11783" xr:uid="{7656FD9F-4FAD-40CE-A345-FB3061CF248B}"/>
    <cellStyle name="Normal 4 11 2 3 3 2" xfId="22163" xr:uid="{A54CC9F8-27FF-48D5-9D56-9F66588D7148}"/>
    <cellStyle name="Normal 4 11 2 3 4" xfId="25441" xr:uid="{BE5BA760-5708-4590-9737-59AD92AAA8C0}"/>
    <cellStyle name="Normal 4 11 2 3 5" xfId="16497" xr:uid="{EDA214D0-3AC0-41E4-B616-F2DF26D4EADC}"/>
    <cellStyle name="Normal 4 11 2 4" xfId="5200" xr:uid="{EF58BE6A-9D74-4955-A514-6CA8700A9761}"/>
    <cellStyle name="Normal 4 11 2 4 2" xfId="27748" xr:uid="{69DE0498-5475-4844-A90A-D921B160EFC8}"/>
    <cellStyle name="Normal 4 11 2 4 3" xfId="26361" xr:uid="{E6DE96F4-08A3-4961-9CB4-43EBCB6DE24A}"/>
    <cellStyle name="Normal 4 11 2 4 4" xfId="14497" xr:uid="{C972E08F-E1D7-4653-AD82-C092706F6C00}"/>
    <cellStyle name="Normal 4 11 2 5" xfId="6950" xr:uid="{007FB6E7-99CC-45B7-ACD4-30A70BB9F5BC}"/>
    <cellStyle name="Normal 4 11 2 5 2" xfId="28220" xr:uid="{FB989381-3645-4DDC-9DE2-E0E023733860}"/>
    <cellStyle name="Normal 4 11 2 5 3" xfId="17330" xr:uid="{471B6248-D563-42FC-A1C8-9DB1B363A447}"/>
    <cellStyle name="Normal 4 11 2 6" xfId="9783" xr:uid="{98266657-D830-4610-8642-E34883EA72F7}"/>
    <cellStyle name="Normal 4 11 2 6 2" xfId="20163" xr:uid="{49BA9DDC-07D8-4507-AF2B-3F39882F6F56}"/>
    <cellStyle name="Normal 4 11 2 7" xfId="25481" xr:uid="{ECF008C8-FC1C-4156-9A22-45B511EE75F9}"/>
    <cellStyle name="Normal 4 11 2 8" xfId="12738" xr:uid="{CE750F0B-A59A-4848-8DA5-C2DA04F39545}"/>
    <cellStyle name="Normal 4 11 3" xfId="895" xr:uid="{00000000-0005-0000-0000-000031050000}"/>
    <cellStyle name="Normal 4 11 3 2" xfId="5201" xr:uid="{2E1820E0-DE5F-4951-BE40-AF1BF1A5D85C}"/>
    <cellStyle name="Normal 4 11 3 2 2" xfId="24248" xr:uid="{C3DCA927-B467-4C00-A75E-43B6B016A296}"/>
    <cellStyle name="Normal 4 11 3 2 3" xfId="27242" xr:uid="{6E42BF50-B2C1-4048-8C98-9746AA620B1F}"/>
    <cellStyle name="Normal 4 11 3 2 4" xfId="14498" xr:uid="{663F1602-3A8D-4050-9CB9-361C7838F1F8}"/>
    <cellStyle name="Normal 4 11 3 3" xfId="6951" xr:uid="{973B1C10-A9BC-4745-B24D-13C25E42E6D2}"/>
    <cellStyle name="Normal 4 11 3 3 2" xfId="26571" xr:uid="{1DAFE79A-FE64-4642-B880-E98401DB157E}"/>
    <cellStyle name="Normal 4 11 3 3 3" xfId="28711" xr:uid="{75F174E4-2B25-4693-A6D5-871A4C36939D}"/>
    <cellStyle name="Normal 4 11 3 3 4" xfId="17331" xr:uid="{FEC46F4D-76FF-4B41-8C9D-7F4B291D7522}"/>
    <cellStyle name="Normal 4 11 3 4" xfId="9784" xr:uid="{EC7D2FDD-2E66-42A9-AC23-21C61A1E8C9A}"/>
    <cellStyle name="Normal 4 11 3 4 2" xfId="27752" xr:uid="{F3C55A00-23B5-4E74-9342-14BB92757CAF}"/>
    <cellStyle name="Normal 4 11 3 4 3" xfId="29409" xr:uid="{23CECA96-2D78-4419-AADB-1FA77B4D92E3}"/>
    <cellStyle name="Normal 4 11 3 4 4" xfId="20164" xr:uid="{FF34C308-F182-4723-B386-56478E6A88EF}"/>
    <cellStyle name="Normal 4 11 3 5" xfId="24593" xr:uid="{DF4D5370-9363-4815-A144-5ED2EF678EC5}"/>
    <cellStyle name="Normal 4 11 3 6" xfId="27721" xr:uid="{237FAA27-9CA0-450E-9D6F-0C0AB50910A1}"/>
    <cellStyle name="Normal 4 11 3 7" xfId="13436" xr:uid="{A0E6ECE3-32F4-42B3-A9FE-51B01B004F69}"/>
    <cellStyle name="Normal 4 11 4" xfId="2760" xr:uid="{00000000-0005-0000-0000-000039050000}"/>
    <cellStyle name="Normal 4 11 4 2" xfId="5978" xr:uid="{87A430AB-7C63-4393-8C18-8DE595F89E92}"/>
    <cellStyle name="Normal 4 11 4 2 2" xfId="28308" xr:uid="{31479A3D-AA0F-433C-B726-845ECA7A4BC0}"/>
    <cellStyle name="Normal 4 11 4 2 3" xfId="15431" xr:uid="{75316486-30EA-4BAD-8A8A-4DB3E06AE648}"/>
    <cellStyle name="Normal 4 11 4 3" xfId="7884" xr:uid="{59D3A377-8E3F-490C-AFC1-D62BE1481183}"/>
    <cellStyle name="Normal 4 11 4 3 2" xfId="18264" xr:uid="{7674B51C-0A1C-4E03-ABDF-45DA282D52AB}"/>
    <cellStyle name="Normal 4 11 4 4" xfId="10717" xr:uid="{C782FBDC-F705-474F-8D14-AA325DD20226}"/>
    <cellStyle name="Normal 4 11 4 4 2" xfId="21097" xr:uid="{600158EB-E64C-439A-929E-ACD4D2F9D856}"/>
    <cellStyle name="Normal 4 11 4 5" xfId="24950" xr:uid="{7FF11B45-EE3F-4E2E-9A33-BF5853286B4F}"/>
    <cellStyle name="Normal 4 11 4 6" xfId="13206" xr:uid="{460D5277-D7C3-45F0-8C8B-3F5DBB214757}"/>
    <cellStyle name="Normal 4 11 5" xfId="2346" xr:uid="{00000000-0005-0000-0000-000035050000}"/>
    <cellStyle name="Normal 4 11 5 2" xfId="7473" xr:uid="{A7C97C58-31CC-48D5-BFB5-342305988F1C}"/>
    <cellStyle name="Normal 4 11 5 2 2" xfId="26211" xr:uid="{A2A640B7-60A5-49CF-BE18-57135DF6ECC8}"/>
    <cellStyle name="Normal 4 11 5 2 3" xfId="17853" xr:uid="{DEF1BADF-27BA-40D9-9927-23D01BD0883B}"/>
    <cellStyle name="Normal 4 11 5 3" xfId="10306" xr:uid="{9E9C59F0-0F99-4144-8617-DC0696ED2F12}"/>
    <cellStyle name="Normal 4 11 5 3 2" xfId="20686" xr:uid="{0C5B0B88-29E2-46B6-9CA2-37732EDBCBE4}"/>
    <cellStyle name="Normal 4 11 5 4" xfId="25363" xr:uid="{81C3F1E4-9E0A-4E0A-A47A-CBC1B9184618}"/>
    <cellStyle name="Normal 4 11 5 5" xfId="15020" xr:uid="{DB74DC40-0A53-4821-AE60-5974F9179CC8}"/>
    <cellStyle name="Normal 4 11 6" xfId="3966" xr:uid="{D703879A-933B-41A7-9664-DAA4B46FCA44}"/>
    <cellStyle name="Normal 4 11 6 2" xfId="8790" xr:uid="{0149D366-A63E-4BD8-B369-D310338AE810}"/>
    <cellStyle name="Normal 4 11 6 2 2" xfId="28983" xr:uid="{62A53759-9DD3-459A-AB38-1EF4A4B0B2DA}"/>
    <cellStyle name="Normal 4 11 6 2 3" xfId="19170" xr:uid="{C3D1823F-54EF-4F86-84D8-24599B1B7392}"/>
    <cellStyle name="Normal 4 11 6 3" xfId="11623" xr:uid="{9C84C254-5ADB-4981-A58D-3707101C53F7}"/>
    <cellStyle name="Normal 4 11 6 3 2" xfId="22003" xr:uid="{C6B4FB51-3192-4CB1-83D5-9EA7767ED264}"/>
    <cellStyle name="Normal 4 11 6 4" xfId="26956" xr:uid="{ACEEAE4C-42A7-46E1-8B88-C05C490ABBA1}"/>
    <cellStyle name="Normal 4 11 6 5" xfId="16337" xr:uid="{6C119AF7-4A86-4498-8290-777197E2AC60}"/>
    <cellStyle name="Normal 4 11 7" xfId="5199" xr:uid="{FD4783AB-79C3-462C-A7FF-FAEA4D5C2554}"/>
    <cellStyle name="Normal 4 11 7 2" xfId="28179" xr:uid="{1653654F-B952-43C3-8408-1156CECA0D2A}"/>
    <cellStyle name="Normal 4 11 7 3" xfId="14496" xr:uid="{2C7E8C08-4106-4B1D-86AC-6D30513B53E4}"/>
    <cellStyle name="Normal 4 11 8" xfId="6949" xr:uid="{2D3ADE6F-1842-4DCA-B659-5658EE21816A}"/>
    <cellStyle name="Normal 4 11 8 2" xfId="17329" xr:uid="{09F1D264-CA33-4FD5-8177-CD4AC8AC82D8}"/>
    <cellStyle name="Normal 4 11 9" xfId="9782" xr:uid="{5CC4D5CD-5FF7-4908-8DE7-35F60A6F9315}"/>
    <cellStyle name="Normal 4 11 9 2" xfId="20162" xr:uid="{E34969DE-2D7D-4AB6-A25A-9CB7EBA817FC}"/>
    <cellStyle name="Normal 4 12" xfId="896" xr:uid="{00000000-0005-0000-0000-000032050000}"/>
    <cellStyle name="Normal 4 12 10" xfId="12581" xr:uid="{DCABE360-45B6-4EA3-B5F4-36017D22F2CC}"/>
    <cellStyle name="Normal 4 12 2" xfId="897" xr:uid="{00000000-0005-0000-0000-000033050000}"/>
    <cellStyle name="Normal 4 12 2 2" xfId="2924" xr:uid="{00000000-0005-0000-0000-00003C050000}"/>
    <cellStyle name="Normal 4 12 2 2 2" xfId="6104" xr:uid="{634A1D84-B3FF-4062-B730-9391367CEA8B}"/>
    <cellStyle name="Normal 4 12 2 2 2 2" xfId="27168" xr:uid="{6CEFEC1B-9FDD-49AE-9D25-3A2253BCED70}"/>
    <cellStyle name="Normal 4 12 2 2 2 3" xfId="28747" xr:uid="{1D2F5DE6-BEA4-4A5C-B0C7-7D184973EF21}"/>
    <cellStyle name="Normal 4 12 2 2 2 4" xfId="15582" xr:uid="{27B295EA-F7A8-45B4-AB68-556507B428EA}"/>
    <cellStyle name="Normal 4 12 2 2 3" xfId="8035" xr:uid="{616C26B3-947A-49FA-BD36-3B2A420356CF}"/>
    <cellStyle name="Normal 4 12 2 2 3 2" xfId="28459" xr:uid="{05AA4C15-B790-495B-8255-79ED4BFB713F}"/>
    <cellStyle name="Normal 4 12 2 2 3 3" xfId="18415" xr:uid="{7403AFF8-7A6D-4366-8E7B-04CB4DA435BF}"/>
    <cellStyle name="Normal 4 12 2 2 4" xfId="10868" xr:uid="{0B66BEA1-2DA0-4971-AF66-14DA741A6ABA}"/>
    <cellStyle name="Normal 4 12 2 2 4 2" xfId="21248" xr:uid="{9A9A3C3E-A45C-4BB5-AD82-E772F9CC6453}"/>
    <cellStyle name="Normal 4 12 2 2 5" xfId="24515" xr:uid="{04AB7646-A1EF-4009-8334-09BD6D6CBC7F}"/>
    <cellStyle name="Normal 4 12 2 2 6" xfId="13437" xr:uid="{625EDEB5-736B-4FA7-9D86-01E759B994F5}"/>
    <cellStyle name="Normal 4 12 2 3" xfId="5203" xr:uid="{B217F201-1C7B-45FA-A90D-4F20461B5B19}"/>
    <cellStyle name="Normal 4 12 2 3 2" xfId="25722" xr:uid="{AA7395DA-514E-4EC9-B956-A8C021B2863E}"/>
    <cellStyle name="Normal 4 12 2 3 3" xfId="28389" xr:uid="{64F7476D-DA2B-4C85-830C-601C77AECF00}"/>
    <cellStyle name="Normal 4 12 2 3 4" xfId="14500" xr:uid="{26027C43-C40B-400B-AE4D-8C8B51EBBF56}"/>
    <cellStyle name="Normal 4 12 2 4" xfId="6953" xr:uid="{2DF026E7-287B-46D0-B40E-31BC81BB5547}"/>
    <cellStyle name="Normal 4 12 2 4 2" xfId="26894" xr:uid="{285CBFB0-56D2-43FA-9CDA-49B0387CB8AB}"/>
    <cellStyle name="Normal 4 12 2 4 3" xfId="26340" xr:uid="{F75AB44A-7251-4C39-8A84-FF4B43878775}"/>
    <cellStyle name="Normal 4 12 2 4 4" xfId="17333" xr:uid="{ADE3DD7F-7755-4823-9BD2-920113558A47}"/>
    <cellStyle name="Normal 4 12 2 5" xfId="9786" xr:uid="{9F0D8B6E-82C2-41E7-B057-8D66EF34F6CA}"/>
    <cellStyle name="Normal 4 12 2 5 2" xfId="29410" xr:uid="{183E9DC0-EE97-4D29-A17B-EFFA4F49DFB9}"/>
    <cellStyle name="Normal 4 12 2 5 3" xfId="20166" xr:uid="{5592E532-6E39-4B49-BE7D-5AD8AD3151C4}"/>
    <cellStyle name="Normal 4 12 2 6" xfId="23953" xr:uid="{EE0AA853-C38D-4770-A55C-847C9BC23139}"/>
    <cellStyle name="Normal 4 12 2 7" xfId="12739" xr:uid="{98562FE7-8A01-4979-A47E-9D928F196E2D}"/>
    <cellStyle name="Normal 4 12 3" xfId="898" xr:uid="{00000000-0005-0000-0000-000034050000}"/>
    <cellStyle name="Normal 4 12 3 2" xfId="5204" xr:uid="{CD64FA4D-5C8C-4AAF-9645-E09F3284E44B}"/>
    <cellStyle name="Normal 4 12 3 2 2" xfId="26741" xr:uid="{E5D20643-BFEE-45D2-B711-C150E749A21F}"/>
    <cellStyle name="Normal 4 12 3 2 3" xfId="26210" xr:uid="{3D2A3F0B-3F2B-4DA2-BD81-0958B9476F82}"/>
    <cellStyle name="Normal 4 12 3 2 4" xfId="14501" xr:uid="{267076F1-174C-4F9E-91BC-8AC70DB875E3}"/>
    <cellStyle name="Normal 4 12 3 3" xfId="6954" xr:uid="{CCF2BDA1-E7FE-4016-B600-01C32C5F9F63}"/>
    <cellStyle name="Normal 4 12 3 3 2" xfId="28627" xr:uid="{016B5C70-6D14-4500-B488-0CBAA4F7952F}"/>
    <cellStyle name="Normal 4 12 3 3 3" xfId="27124" xr:uid="{8695EB15-05C1-4107-80DB-8ABED91F2CFA}"/>
    <cellStyle name="Normal 4 12 3 3 4" xfId="17334" xr:uid="{46A2F113-93FC-4F7A-85D5-26AF1CF23737}"/>
    <cellStyle name="Normal 4 12 3 4" xfId="9787" xr:uid="{DE57C4DF-BE71-4218-B83D-48C5AFE60B98}"/>
    <cellStyle name="Normal 4 12 3 4 2" xfId="29411" xr:uid="{45DDAEE3-5E62-49C3-95DD-4C3223D521A4}"/>
    <cellStyle name="Normal 4 12 3 4 3" xfId="20167" xr:uid="{85DC60C8-A7EE-48C4-9507-C530C54A7198}"/>
    <cellStyle name="Normal 4 12 3 5" xfId="25021" xr:uid="{CEE429F4-2DEE-4700-A91D-D56E10462C09}"/>
    <cellStyle name="Normal 4 12 3 6" xfId="13207" xr:uid="{72AB36CC-13CA-44A9-8D88-F8D15F095357}"/>
    <cellStyle name="Normal 4 12 4" xfId="2347" xr:uid="{00000000-0005-0000-0000-00003A050000}"/>
    <cellStyle name="Normal 4 12 4 2" xfId="7474" xr:uid="{7C3BF43B-8669-497C-BFB5-14A2ECFB945C}"/>
    <cellStyle name="Normal 4 12 4 2 2" xfId="27277" xr:uid="{1A352666-929F-4969-ACBD-A3F9BE3A52DC}"/>
    <cellStyle name="Normal 4 12 4 2 3" xfId="17854" xr:uid="{70C770E9-C532-4702-8143-601419A1FBB6}"/>
    <cellStyle name="Normal 4 12 4 3" xfId="10307" xr:uid="{1769F406-21D2-4352-B632-41BA7F254E85}"/>
    <cellStyle name="Normal 4 12 4 3 2" xfId="20687" xr:uid="{C3EC5278-2AEB-4E7D-AE2A-7D13C0631397}"/>
    <cellStyle name="Normal 4 12 4 4" xfId="24205" xr:uid="{7EA7E858-9348-4727-8A46-7F661803DF3D}"/>
    <cellStyle name="Normal 4 12 4 5" xfId="15021" xr:uid="{18E7A2D1-2F0E-4D38-9A05-EF980972580D}"/>
    <cellStyle name="Normal 4 12 5" xfId="3967" xr:uid="{E45DB84D-C2E0-41C1-9817-A5A46BDFB000}"/>
    <cellStyle name="Normal 4 12 5 2" xfId="8791" xr:uid="{F2BE4F5B-71C8-4D96-ABD8-802C9C633C70}"/>
    <cellStyle name="Normal 4 12 5 2 2" xfId="28984" xr:uid="{92BDFB93-1FD9-434E-8573-AF9736FCD7A7}"/>
    <cellStyle name="Normal 4 12 5 2 3" xfId="19171" xr:uid="{BD863C3A-8279-4A1E-B14C-0410FBE9F500}"/>
    <cellStyle name="Normal 4 12 5 3" xfId="11624" xr:uid="{BBCEF7F9-6A49-4FB3-86B4-02ADBA6CD554}"/>
    <cellStyle name="Normal 4 12 5 3 2" xfId="22004" xr:uid="{07DBF146-159A-4C15-B659-0C96044AC077}"/>
    <cellStyle name="Normal 4 12 5 4" xfId="25644" xr:uid="{A5F3C60B-AED3-4A29-9B95-F4A30F1DF929}"/>
    <cellStyle name="Normal 4 12 5 5" xfId="16338" xr:uid="{A77CB27A-ACC2-4C79-AB61-710C18F409EB}"/>
    <cellStyle name="Normal 4 12 6" xfId="5202" xr:uid="{EC53401F-CAAA-4867-B8ED-56C47D0610B5}"/>
    <cellStyle name="Normal 4 12 6 2" xfId="26059" xr:uid="{C281C420-68F2-4658-9DF6-CB6D0F13247C}"/>
    <cellStyle name="Normal 4 12 6 3" xfId="28422" xr:uid="{53F68093-9E82-42A7-A119-0A0FDA27C4BD}"/>
    <cellStyle name="Normal 4 12 6 4" xfId="14499" xr:uid="{9CE49185-622B-4EE6-BA94-468245DBE3FA}"/>
    <cellStyle name="Normal 4 12 7" xfId="6952" xr:uid="{AB12BA99-8CB8-4001-822E-D3382C3B3961}"/>
    <cellStyle name="Normal 4 12 7 2" xfId="27258" xr:uid="{FE51C0DF-1F95-404A-8CDD-AEC36234FE02}"/>
    <cellStyle name="Normal 4 12 7 3" xfId="17332" xr:uid="{C06A5309-1141-4736-99C1-5A24C3FBE809}"/>
    <cellStyle name="Normal 4 12 8" xfId="9785" xr:uid="{3B503EFA-B53C-4520-AACE-13B0CFC6C78C}"/>
    <cellStyle name="Normal 4 12 8 2" xfId="20165" xr:uid="{F415702A-119B-45E9-A42F-CF6408FB0FCA}"/>
    <cellStyle name="Normal 4 12 9" xfId="23519" xr:uid="{51DA6533-86E2-4A52-81E2-09E783706291}"/>
    <cellStyle name="Normal 4 13" xfId="899" xr:uid="{00000000-0005-0000-0000-000035050000}"/>
    <cellStyle name="Normal 4 13 10" xfId="12500" xr:uid="{6B604244-E829-40F9-98FE-4ACF87DC7CC1}"/>
    <cellStyle name="Normal 4 13 2" xfId="3271" xr:uid="{00000000-0005-0000-0000-00003F050000}"/>
    <cellStyle name="Normal 4 13 2 2" xfId="6329" xr:uid="{87E1E428-F807-4D64-81F2-955CE5B9B15F}"/>
    <cellStyle name="Normal 4 13 2 2 2" xfId="23792" xr:uid="{D59CB827-DA22-4C9A-A52B-E8F689D31C7B}"/>
    <cellStyle name="Normal 4 13 2 2 3" xfId="27011" xr:uid="{EDEDC26E-BB3C-4921-9AD1-63E35B5FC1BD}"/>
    <cellStyle name="Normal 4 13 2 2 4" xfId="15898" xr:uid="{5EC8B708-034C-491D-8D80-3CB801241982}"/>
    <cellStyle name="Normal 4 13 2 3" xfId="8351" xr:uid="{A5932099-57E5-46AA-ADFF-147C9F815D1D}"/>
    <cellStyle name="Normal 4 13 2 3 2" xfId="26724" xr:uid="{D5472A88-48DB-4A92-AE76-CA0D4820680B}"/>
    <cellStyle name="Normal 4 13 2 3 3" xfId="28895" xr:uid="{68A91AF3-5B81-42F6-B542-E4A668378359}"/>
    <cellStyle name="Normal 4 13 2 3 4" xfId="18731" xr:uid="{2A7B73D7-2DA6-467E-B0F7-59DB2FDA1F45}"/>
    <cellStyle name="Normal 4 13 2 4" xfId="11184" xr:uid="{E6522B3F-B534-46BD-B1F8-E54B81978DEC}"/>
    <cellStyle name="Normal 4 13 2 4 2" xfId="29479" xr:uid="{C1EB1113-6F91-497D-8098-6077F7CA659F}"/>
    <cellStyle name="Normal 4 13 2 4 3" xfId="21564" xr:uid="{FFF1C304-F737-4899-85FF-4F64A82DC472}"/>
    <cellStyle name="Normal 4 13 2 5" xfId="25426" xr:uid="{5491DF8B-C668-47D9-9220-D57FC8C467BC}"/>
    <cellStyle name="Normal 4 13 2 6" xfId="13822" xr:uid="{19879D26-6E15-4A92-9AB5-6B1E4BA4702D}"/>
    <cellStyle name="Normal 4 13 3" xfId="2758" xr:uid="{00000000-0005-0000-0000-000040050000}"/>
    <cellStyle name="Normal 4 13 3 2" xfId="5976" xr:uid="{C5EBFA5E-4319-4D3B-9BA4-DA655EC302A5}"/>
    <cellStyle name="Normal 4 13 3 2 2" xfId="28296" xr:uid="{61B746F0-A0A8-49EA-A38A-D7E02619383E}"/>
    <cellStyle name="Normal 4 13 3 2 3" xfId="15429" xr:uid="{49E07FAD-520C-461D-BF81-97ACCA028A04}"/>
    <cellStyle name="Normal 4 13 3 3" xfId="7882" xr:uid="{F15A2016-2E3F-4981-9D85-2509551721D6}"/>
    <cellStyle name="Normal 4 13 3 3 2" xfId="18262" xr:uid="{59689636-9CA9-4DD4-AF26-D903B88C20A7}"/>
    <cellStyle name="Normal 4 13 3 4" xfId="10715" xr:uid="{87267858-A412-47D6-B81C-F9291A8BD5CE}"/>
    <cellStyle name="Normal 4 13 3 4 2" xfId="21095" xr:uid="{E59208FE-AB0D-4A91-8D81-DB6EC642A5C0}"/>
    <cellStyle name="Normal 4 13 3 5" xfId="24496" xr:uid="{292F3C2C-45F5-41AC-9A63-9806C86405F1}"/>
    <cellStyle name="Normal 4 13 3 6" xfId="13204" xr:uid="{CBDD1BC2-019F-46E0-922C-A5BAA6699982}"/>
    <cellStyle name="Normal 4 13 4" xfId="2268" xr:uid="{00000000-0005-0000-0000-00003E050000}"/>
    <cellStyle name="Normal 4 13 4 2" xfId="7395" xr:uid="{CC8487F6-CCB4-41CE-835A-BEEA09CABA5E}"/>
    <cellStyle name="Normal 4 13 4 2 2" xfId="27476" xr:uid="{9F4BE9A4-3425-45F5-8DAE-7C5BF41D0AEB}"/>
    <cellStyle name="Normal 4 13 4 2 3" xfId="17775" xr:uid="{FF1AF18A-B797-44D2-B284-F8888F5A911F}"/>
    <cellStyle name="Normal 4 13 4 3" xfId="10228" xr:uid="{2C42D95E-B991-44DF-9601-FDADFC4CABDB}"/>
    <cellStyle name="Normal 4 13 4 3 2" xfId="20608" xr:uid="{974A8033-DFF9-459A-9D5D-8EF269D2436D}"/>
    <cellStyle name="Normal 4 13 4 4" xfId="23138" xr:uid="{2FD6C9DA-8D5F-4F13-B981-BAEBE4081DE2}"/>
    <cellStyle name="Normal 4 13 4 5" xfId="14942" xr:uid="{53A7D4DD-540F-4215-BED1-BF79C1505C0B}"/>
    <cellStyle name="Normal 4 13 5" xfId="3964" xr:uid="{D16F06B3-A21C-479B-BEAB-1C1F90798DCF}"/>
    <cellStyle name="Normal 4 13 5 2" xfId="8788" xr:uid="{7D2EC6B6-27CF-415C-877B-93F017867EA0}"/>
    <cellStyle name="Normal 4 13 5 2 2" xfId="19168" xr:uid="{3403774A-C847-42DD-A15B-97CBD1BB539B}"/>
    <cellStyle name="Normal 4 13 5 3" xfId="11621" xr:uid="{4A67412A-AE8F-47B8-86EC-E986A2B0F1AB}"/>
    <cellStyle name="Normal 4 13 5 3 2" xfId="22001" xr:uid="{4AA1970C-3286-43D8-BE64-B700185DED2E}"/>
    <cellStyle name="Normal 4 13 5 4" xfId="27541" xr:uid="{5495F43B-CA44-4C8E-A854-BBEA35C4B19E}"/>
    <cellStyle name="Normal 4 13 5 5" xfId="16335" xr:uid="{06ECD207-B95A-4CFB-B99F-29EF69CE1FE3}"/>
    <cellStyle name="Normal 4 13 6" xfId="5205" xr:uid="{C458F4C8-14E2-4929-AFBF-06E395360C9E}"/>
    <cellStyle name="Normal 4 13 6 2" xfId="14502" xr:uid="{98CBFEFC-BE88-4A48-A09D-64FA5D3C9D98}"/>
    <cellStyle name="Normal 4 13 7" xfId="6955" xr:uid="{6171A00A-3FDF-4AC1-A965-8F0260EEC5A4}"/>
    <cellStyle name="Normal 4 13 7 2" xfId="17335" xr:uid="{6013EC13-8117-47F8-92F3-8A0922204AA6}"/>
    <cellStyle name="Normal 4 13 8" xfId="9788" xr:uid="{7A79EDC7-8CDC-4DA3-B8F3-F5218C551A8A}"/>
    <cellStyle name="Normal 4 13 8 2" xfId="20168" xr:uid="{2977E316-911C-4135-90C7-F85F921695AA}"/>
    <cellStyle name="Normal 4 13 9" xfId="23188" xr:uid="{0049094B-652F-4256-9DD1-5AC18D12FCB3}"/>
    <cellStyle name="Normal 4 14" xfId="900" xr:uid="{00000000-0005-0000-0000-000036050000}"/>
    <cellStyle name="Normal 4 14 2" xfId="3272" xr:uid="{00000000-0005-0000-0000-000042050000}"/>
    <cellStyle name="Normal 4 14 2 2" xfId="6330" xr:uid="{EBF0C4C7-22BC-4678-943F-7A8954364E8B}"/>
    <cellStyle name="Normal 4 14 2 2 2" xfId="25709" xr:uid="{24A5C626-BB17-41A5-8763-466C638DF9F5}"/>
    <cellStyle name="Normal 4 14 2 2 3" xfId="25945" xr:uid="{031FE5C5-FD31-45B2-B65F-D7A409591BBF}"/>
    <cellStyle name="Normal 4 14 2 2 4" xfId="15899" xr:uid="{C4139796-D729-47B9-A9EE-0C56577F82F1}"/>
    <cellStyle name="Normal 4 14 2 3" xfId="8352" xr:uid="{D18C4476-9EE3-4274-8EC9-41510C85EED9}"/>
    <cellStyle name="Normal 4 14 2 3 2" xfId="28896" xr:uid="{31EDBDC0-1C01-448C-80A3-0C1102463E42}"/>
    <cellStyle name="Normal 4 14 2 3 3" xfId="18732" xr:uid="{116CE884-36E6-458B-8EBF-0CF878CCB78D}"/>
    <cellStyle name="Normal 4 14 2 4" xfId="11185" xr:uid="{FF23DBB9-B391-4C40-8E22-DDB496BA0E70}"/>
    <cellStyle name="Normal 4 14 2 4 2" xfId="21565" xr:uid="{1D06F5B9-AC29-459C-8496-1E6985E6C505}"/>
    <cellStyle name="Normal 4 14 2 5" xfId="23443" xr:uid="{03ADCF2E-14D6-4252-BF04-660ECEFE52F0}"/>
    <cellStyle name="Normal 4 14 2 6" xfId="13823" xr:uid="{C9B8FDAE-C790-45AE-AF63-31AFDC27CD8A}"/>
    <cellStyle name="Normal 4 14 3" xfId="2867" xr:uid="{00000000-0005-0000-0000-000043050000}"/>
    <cellStyle name="Normal 4 14 3 2" xfId="6075" xr:uid="{2B80869F-2692-405E-B16B-761108533BDA}"/>
    <cellStyle name="Normal 4 14 3 2 2" xfId="28590" xr:uid="{2E8A635F-9F23-4FFE-A72D-8675581E8DF5}"/>
    <cellStyle name="Normal 4 14 3 2 3" xfId="15531" xr:uid="{66BD48B7-5DAA-4A82-8221-6527E8424D69}"/>
    <cellStyle name="Normal 4 14 3 3" xfId="7984" xr:uid="{446A1E6B-8CE3-4D2B-BFE0-178AE7CA6D15}"/>
    <cellStyle name="Normal 4 14 3 3 2" xfId="18364" xr:uid="{4E2B77D4-8D83-4DF2-90FA-F834308F4915}"/>
    <cellStyle name="Normal 4 14 3 4" xfId="10817" xr:uid="{BD86AA57-322F-4C1B-B018-62F6EACC4910}"/>
    <cellStyle name="Normal 4 14 3 4 2" xfId="21197" xr:uid="{0504E1B0-AD3F-4389-9F56-F5429C40419E}"/>
    <cellStyle name="Normal 4 14 3 5" xfId="24736" xr:uid="{AC9459C8-51C0-4A5B-A344-3EC32A48C7BC}"/>
    <cellStyle name="Normal 4 14 3 6" xfId="13352" xr:uid="{65544E5E-2E80-4374-94E1-E4633750314F}"/>
    <cellStyle name="Normal 4 14 4" xfId="4115" xr:uid="{614CDF0E-3883-47E3-B9E2-FC75AA6846B9}"/>
    <cellStyle name="Normal 4 14 4 2" xfId="8887" xr:uid="{CE0D2979-3CC2-4E16-99A1-E495EE2BF7BB}"/>
    <cellStyle name="Normal 4 14 4 2 2" xfId="29002" xr:uid="{02DC788F-D4EF-4769-90C2-42EE0E81F1C9}"/>
    <cellStyle name="Normal 4 14 4 2 3" xfId="19267" xr:uid="{34D3EBDB-64A3-49E2-8A69-EBE888B3B041}"/>
    <cellStyle name="Normal 4 14 4 3" xfId="11720" xr:uid="{CEC56EE9-02B4-4DAB-892F-AB3794B969BF}"/>
    <cellStyle name="Normal 4 14 4 3 2" xfId="22100" xr:uid="{2554EE88-C67C-4BCF-8418-02565EE91145}"/>
    <cellStyle name="Normal 4 14 4 4" xfId="23381" xr:uid="{0077080F-BFF5-424B-B2CB-B34D7942044F}"/>
    <cellStyle name="Normal 4 14 4 5" xfId="16434" xr:uid="{3A6C3A53-5140-4FDC-A0C3-5329963CFD37}"/>
    <cellStyle name="Normal 4 14 5" xfId="5206" xr:uid="{A457423E-1DF2-41DC-A4B5-DBB724771767}"/>
    <cellStyle name="Normal 4 14 5 2" xfId="26351" xr:uid="{B9924351-25AD-4A91-AF05-C171052E973F}"/>
    <cellStyle name="Normal 4 14 5 3" xfId="14503" xr:uid="{6FEBAEFD-D88F-4EB7-B72C-78789019A780}"/>
    <cellStyle name="Normal 4 14 6" xfId="6956" xr:uid="{CF72D73A-0632-421B-BDE2-E5D27A6E7A5A}"/>
    <cellStyle name="Normal 4 14 6 2" xfId="17336" xr:uid="{B4D81D25-1620-47CB-B9AF-15F441DD38DC}"/>
    <cellStyle name="Normal 4 14 7" xfId="9789" xr:uid="{BEDF55D9-9FFB-448B-833B-BBF689AE81E0}"/>
    <cellStyle name="Normal 4 14 7 2" xfId="20169" xr:uid="{4D3BEF02-6CB7-43D0-AB6B-141BC70CEAA7}"/>
    <cellStyle name="Normal 4 14 8" xfId="24097" xr:uid="{A6114E6A-4694-4940-BCA7-3B1717FB1401}"/>
    <cellStyle name="Normal 4 14 9" xfId="12658" xr:uid="{4B4642A6-DBBF-4669-8C69-8BCA481779DA}"/>
    <cellStyle name="Normal 4 15" xfId="901" xr:uid="{00000000-0005-0000-0000-000037050000}"/>
    <cellStyle name="Normal 4 15 2" xfId="5207" xr:uid="{2152EC8C-061D-420B-9D6B-B58F12C90A49}"/>
    <cellStyle name="Normal 4 15 2 2" xfId="24363" xr:uid="{4DDE4A4D-5F2B-4F7F-A5BA-15ADDE58C8FC}"/>
    <cellStyle name="Normal 4 15 2 3" xfId="27478" xr:uid="{32D9C258-AB46-44AB-8C29-2E03E7D079E8}"/>
    <cellStyle name="Normal 4 15 2 4" xfId="14504" xr:uid="{0D8F390E-A323-4C57-A1F7-8CBC2BB21E12}"/>
    <cellStyle name="Normal 4 15 2 5" xfId="30033" xr:uid="{69245435-96EF-48AD-A85F-F3C086021E6B}"/>
    <cellStyle name="Normal 4 15 3" xfId="6957" xr:uid="{6F949056-3DA3-4A4D-905A-8E552E3BD423}"/>
    <cellStyle name="Normal 4 15 3 2" xfId="25310" xr:uid="{D3F1DA03-AAD8-427C-9A93-A07E7808BF9D}"/>
    <cellStyle name="Normal 4 15 3 3" xfId="28385" xr:uid="{FA57FE5A-D7CC-482F-93E0-9A985B1546BB}"/>
    <cellStyle name="Normal 4 15 3 4" xfId="17337" xr:uid="{B2F5535D-F7D8-46A1-9426-87745292EA13}"/>
    <cellStyle name="Normal 4 15 4" xfId="9790" xr:uid="{7EFFA494-332C-4FF7-A18A-C4360C8277FD}"/>
    <cellStyle name="Normal 4 15 4 2" xfId="23556" xr:uid="{F8920579-D83A-4A1C-ACCE-0CFDA508B5D8}"/>
    <cellStyle name="Normal 4 15 4 3" xfId="20170" xr:uid="{A1DA45D1-08B2-44C7-B81E-B11857218F7E}"/>
    <cellStyle name="Normal 4 15 5" xfId="23966" xr:uid="{8CE3825A-C4F9-42C0-9621-05B76667C1F6}"/>
    <cellStyle name="Normal 4 15 6" xfId="13356" xr:uid="{A4669137-42CE-4AC9-95A3-3115BD22BB14}"/>
    <cellStyle name="Normal 4 16" xfId="902" xr:uid="{00000000-0005-0000-0000-000038050000}"/>
    <cellStyle name="Normal 4 16 2" xfId="5208" xr:uid="{FED3D8FC-DAFF-40C4-8DD7-BDE8EFB0E59C}"/>
    <cellStyle name="Normal 4 16 2 2" xfId="25769" xr:uid="{A75464D4-4AA7-42A5-BE86-C487126C1AC8}"/>
    <cellStyle name="Normal 4 16 2 3" xfId="14505" xr:uid="{6F1450C7-6852-41A6-99A6-860D40DDC944}"/>
    <cellStyle name="Normal 4 16 3" xfId="6958" xr:uid="{32BD0D16-5F5E-4167-A5E7-3E9B6E5A12B2}"/>
    <cellStyle name="Normal 4 16 3 2" xfId="25721" xr:uid="{BE9FDC77-A0F5-49B4-ACAB-A6AC91492FDD}"/>
    <cellStyle name="Normal 4 16 3 3" xfId="17338" xr:uid="{5FFB2571-FC61-46DC-AED1-B16F7DBA081F}"/>
    <cellStyle name="Normal 4 16 4" xfId="9791" xr:uid="{5607ABC0-E2B7-46E2-BB78-C9823B632A67}"/>
    <cellStyle name="Normal 4 16 4 2" xfId="20171" xr:uid="{AD2B9DBC-1BBE-452C-B586-31C906581171}"/>
    <cellStyle name="Normal 4 16 5" xfId="25148" xr:uid="{AE767CAC-5D02-4A93-A7AF-0BCE2601708A}"/>
    <cellStyle name="Normal 4 16 6" xfId="12817" xr:uid="{30E9AB7D-7F47-4B82-9C96-E2CA60C87215}"/>
    <cellStyle name="Normal 4 17" xfId="903" xr:uid="{00000000-0005-0000-0000-000039050000}"/>
    <cellStyle name="Normal 4 17 2" xfId="6959" xr:uid="{4A5672F2-61BE-4A26-A933-6069F299B438}"/>
    <cellStyle name="Normal 4 17 2 2" xfId="22970" xr:uid="{47BAEC2D-A30D-47E4-9F65-430C047338C1}"/>
    <cellStyle name="Normal 4 17 2 3" xfId="17339" xr:uid="{CB82390D-6283-4C29-B770-C95BE2A9E212}"/>
    <cellStyle name="Normal 4 17 3" xfId="9792" xr:uid="{F63229C1-550B-4ECA-9EA5-A392957143B7}"/>
    <cellStyle name="Normal 4 17 3 2" xfId="25671" xr:uid="{89A62B8C-B8B9-4918-BC48-D0A81FD726B1}"/>
    <cellStyle name="Normal 4 17 3 3" xfId="20172" xr:uid="{0E4FEF04-9206-48B5-B5BC-5E74285A7EC7}"/>
    <cellStyle name="Normal 4 17 4" xfId="25172" xr:uid="{401EA57A-55C0-47C2-8C89-5D0F48CD4901}"/>
    <cellStyle name="Normal 4 17 5" xfId="14506" xr:uid="{E46752DF-F9B2-4E78-B3A7-2D1EDDB35A8C}"/>
    <cellStyle name="Normal 4 18" xfId="3781" xr:uid="{498D3F45-FE58-4FFC-9753-731FB0ECD3C7}"/>
    <cellStyle name="Normal 4 18 2" xfId="8621" xr:uid="{2A84A90A-6745-4823-8323-8E280FE19B84}"/>
    <cellStyle name="Normal 4 18 2 2" xfId="25799" xr:uid="{DF47F90B-F627-44A8-A898-BE5751EC10DE}"/>
    <cellStyle name="Normal 4 18 2 3" xfId="19001" xr:uid="{F6671693-CA65-4EF4-9FDC-1C434716A144}"/>
    <cellStyle name="Normal 4 18 3" xfId="11454" xr:uid="{3D4288CC-D7A0-4E04-8090-27E9F64B29C3}"/>
    <cellStyle name="Normal 4 18 3 2" xfId="25820" xr:uid="{D49A171E-BC4A-4F1F-B755-F85082362E30}"/>
    <cellStyle name="Normal 4 18 3 3" xfId="21834" xr:uid="{EFC46C14-B2D6-475A-BCEA-D6DA30959BBB}"/>
    <cellStyle name="Normal 4 18 4" xfId="25742" xr:uid="{F7DD7180-DF6E-4610-8D3D-C1A548134F19}"/>
    <cellStyle name="Normal 4 18 5" xfId="16168" xr:uid="{E12B28AA-2ED9-4B37-A7BA-87C97A253640}"/>
    <cellStyle name="Normal 4 19" xfId="5193" xr:uid="{A7BC2BA0-0079-4964-AC4B-AEA350E58462}"/>
    <cellStyle name="Normal 4 19 2" xfId="25675" xr:uid="{DBF43541-1C55-4BB7-AD13-4C9F15C3B47E}"/>
    <cellStyle name="Normal 4 19 3" xfId="24782" xr:uid="{903C44A5-017A-4D5E-A0BB-942EB7E8D36D}"/>
    <cellStyle name="Normal 4 19 4" xfId="23923" xr:uid="{3B4CD16E-8E3C-430D-A3D8-3B182181D5ED}"/>
    <cellStyle name="Normal 4 19 5" xfId="14490" xr:uid="{13D57E3E-453D-45DA-956B-A9DC2EB73F7A}"/>
    <cellStyle name="Normal 4 2" xfId="904" xr:uid="{00000000-0005-0000-0000-00003A050000}"/>
    <cellStyle name="Normal 4 2 10" xfId="905" xr:uid="{00000000-0005-0000-0000-00003B050000}"/>
    <cellStyle name="Normal 4 2 10 10" xfId="12582" xr:uid="{1C1F3AF7-3FC1-4AF5-9260-175B9A0608D1}"/>
    <cellStyle name="Normal 4 2 10 2" xfId="906" xr:uid="{00000000-0005-0000-0000-00003C050000}"/>
    <cellStyle name="Normal 4 2 10 2 2" xfId="2925" xr:uid="{00000000-0005-0000-0000-000049050000}"/>
    <cellStyle name="Normal 4 2 10 2 2 2" xfId="6105" xr:uid="{2CD4AF38-1293-44D3-82FD-381A4547F7B7}"/>
    <cellStyle name="Normal 4 2 10 2 2 2 2" xfId="27610" xr:uid="{887708D4-A3AB-480B-98B7-F11C45DA195B}"/>
    <cellStyle name="Normal 4 2 10 2 2 2 3" xfId="27034" xr:uid="{F192572E-FA3E-4598-99B0-F88A932A5295}"/>
    <cellStyle name="Normal 4 2 10 2 2 2 4" xfId="15583" xr:uid="{15A7E389-7689-4BDC-A601-961369D4FD92}"/>
    <cellStyle name="Normal 4 2 10 2 2 3" xfId="8036" xr:uid="{828286EA-7AA6-42BA-9E2D-104102B86FF6}"/>
    <cellStyle name="Normal 4 2 10 2 2 3 2" xfId="26874" xr:uid="{381EB044-756A-4CF6-B112-722C8D9A299C}"/>
    <cellStyle name="Normal 4 2 10 2 2 3 3" xfId="18416" xr:uid="{E1C40F26-5762-414A-B56B-8AC5973DA0ED}"/>
    <cellStyle name="Normal 4 2 10 2 2 4" xfId="10869" xr:uid="{7A892757-E0BA-4BDD-8C0A-11B8DA7F1D97}"/>
    <cellStyle name="Normal 4 2 10 2 2 4 2" xfId="21249" xr:uid="{AE99E40C-C079-43E4-972C-D74167BF3429}"/>
    <cellStyle name="Normal 4 2 10 2 2 5" xfId="23954" xr:uid="{F2243CEE-2965-4A24-872D-A2AF7333F309}"/>
    <cellStyle name="Normal 4 2 10 2 2 6" xfId="13438" xr:uid="{3E22C284-E8F9-4AA6-8BAE-4DC6B7F62D90}"/>
    <cellStyle name="Normal 4 2 10 2 3" xfId="5211" xr:uid="{9E65A668-589A-46F2-A32A-A1C562E8551F}"/>
    <cellStyle name="Normal 4 2 10 2 3 2" xfId="23900" xr:uid="{E5C68282-A426-45FB-9A48-C863A41A3E5A}"/>
    <cellStyle name="Normal 4 2 10 2 3 3" xfId="28528" xr:uid="{37344D2D-FCB4-48A5-8B55-4E29C951C58C}"/>
    <cellStyle name="Normal 4 2 10 2 3 4" xfId="14509" xr:uid="{89F5FE66-9B28-4ECC-91DC-9E14D076BA8C}"/>
    <cellStyle name="Normal 4 2 10 2 4" xfId="6962" xr:uid="{F52CCE02-B732-4BA3-8AFE-DE0AF264F111}"/>
    <cellStyle name="Normal 4 2 10 2 4 2" xfId="28210" xr:uid="{FE22950C-8E64-4B3B-A5F8-003256BBE512}"/>
    <cellStyle name="Normal 4 2 10 2 4 3" xfId="26123" xr:uid="{43697AA5-C880-44F1-B32B-03B95CC3DF49}"/>
    <cellStyle name="Normal 4 2 10 2 4 4" xfId="17342" xr:uid="{43B24351-9F6E-4914-ACB2-477734EB2CCA}"/>
    <cellStyle name="Normal 4 2 10 2 5" xfId="9795" xr:uid="{28AC10B2-7BB0-4F20-825B-41B1E2AE93C8}"/>
    <cellStyle name="Normal 4 2 10 2 5 2" xfId="29412" xr:uid="{C8A3F48B-174F-4CDF-BF57-C3C2F558B252}"/>
    <cellStyle name="Normal 4 2 10 2 5 3" xfId="20175" xr:uid="{77BBB3EB-0C3C-4801-A6E3-6DFD2E77628F}"/>
    <cellStyle name="Normal 4 2 10 2 6" xfId="22802" xr:uid="{123F473C-911A-4770-95C8-FE7C33678C1B}"/>
    <cellStyle name="Normal 4 2 10 2 7" xfId="12740" xr:uid="{71B1A28C-A5A6-420E-82C3-2A2CD5871B5B}"/>
    <cellStyle name="Normal 4 2 10 3" xfId="907" xr:uid="{00000000-0005-0000-0000-00003D050000}"/>
    <cellStyle name="Normal 4 2 10 3 2" xfId="5212" xr:uid="{8975F72F-D0D1-4725-B25D-9618BD91B371}"/>
    <cellStyle name="Normal 4 2 10 3 2 2" xfId="26363" xr:uid="{4D41C7EA-7484-4536-8C34-C5C9B4859874}"/>
    <cellStyle name="Normal 4 2 10 3 2 3" xfId="26899" xr:uid="{86E894B8-780C-4340-8693-ADE2E5899790}"/>
    <cellStyle name="Normal 4 2 10 3 2 4" xfId="14510" xr:uid="{533CA289-1D73-4347-84A1-0DFBDDD3F8FB}"/>
    <cellStyle name="Normal 4 2 10 3 3" xfId="6963" xr:uid="{B3CA0F27-F4B7-4C63-B850-5C2CE75B6DA8}"/>
    <cellStyle name="Normal 4 2 10 3 3 2" xfId="27323" xr:uid="{1A707BEF-7010-4AE4-A4BB-FA2D06D6AA2E}"/>
    <cellStyle name="Normal 4 2 10 3 3 3" xfId="26897" xr:uid="{2AAD49CE-880D-499C-ACF2-026ED1631D1F}"/>
    <cellStyle name="Normal 4 2 10 3 3 4" xfId="17343" xr:uid="{E52061AB-851B-4536-A0F8-0B5AEE32FF85}"/>
    <cellStyle name="Normal 4 2 10 3 4" xfId="9796" xr:uid="{523F02B9-2BA8-4A3A-9530-DCCDB5AA4B06}"/>
    <cellStyle name="Normal 4 2 10 3 4 2" xfId="29413" xr:uid="{60897F67-55EC-4F07-9C22-3EA69EF53A89}"/>
    <cellStyle name="Normal 4 2 10 3 4 3" xfId="20176" xr:uid="{E526AFD1-0256-43FD-B196-BED2BF3B44C9}"/>
    <cellStyle name="Normal 4 2 10 3 5" xfId="23865" xr:uid="{D093FDC0-6426-4978-A82E-0CB54027E4C6}"/>
    <cellStyle name="Normal 4 2 10 3 6" xfId="13209" xr:uid="{C6392642-0716-4D14-82FD-0E3646BAFCE1}"/>
    <cellStyle name="Normal 4 2 10 4" xfId="2348" xr:uid="{00000000-0005-0000-0000-000047050000}"/>
    <cellStyle name="Normal 4 2 10 4 2" xfId="7475" xr:uid="{5328430A-944E-49B1-AEF6-B5C2F374381D}"/>
    <cellStyle name="Normal 4 2 10 4 2 2" xfId="26225" xr:uid="{8AD8243A-60C9-4B97-B713-D73A48CC2E83}"/>
    <cellStyle name="Normal 4 2 10 4 2 3" xfId="17855" xr:uid="{F611490C-610C-4B2B-99F6-21ED2EC5EB60}"/>
    <cellStyle name="Normal 4 2 10 4 3" xfId="10308" xr:uid="{39F63380-B06A-4B83-9287-B5BD44FC19A7}"/>
    <cellStyle name="Normal 4 2 10 4 3 2" xfId="20688" xr:uid="{9E0A6208-1AD8-4912-8171-8B69711FF9BF}"/>
    <cellStyle name="Normal 4 2 10 4 4" xfId="25313" xr:uid="{CDF812E3-72A6-4230-8038-5F24CF006DAC}"/>
    <cellStyle name="Normal 4 2 10 4 5" xfId="15022" xr:uid="{4C791D4B-FE7D-489A-8C76-E4CB6E277DEF}"/>
    <cellStyle name="Normal 4 2 10 5" xfId="3969" xr:uid="{5996B1B9-A7BD-475C-AA9E-7A83E249082B}"/>
    <cellStyle name="Normal 4 2 10 5 2" xfId="8793" xr:uid="{8F0B5B0A-F029-436A-BBAD-0CFE62AF8BD5}"/>
    <cellStyle name="Normal 4 2 10 5 2 2" xfId="28985" xr:uid="{650C1DE3-5727-426D-989E-C20D2CF3A5AA}"/>
    <cellStyle name="Normal 4 2 10 5 2 3" xfId="19173" xr:uid="{A2D633B8-973E-41F1-AA16-B3AB165CF25B}"/>
    <cellStyle name="Normal 4 2 10 5 3" xfId="11626" xr:uid="{2015F5DE-56CF-436F-AB5E-A7A6158128AB}"/>
    <cellStyle name="Normal 4 2 10 5 3 2" xfId="22006" xr:uid="{30C73229-9442-4B78-8A30-595244F9DEAD}"/>
    <cellStyle name="Normal 4 2 10 5 4" xfId="22908" xr:uid="{2583863C-D271-4D90-9F52-F208277C096D}"/>
    <cellStyle name="Normal 4 2 10 5 5" xfId="16340" xr:uid="{2C97BFC6-BB76-40E9-AD18-3C85D14907A3}"/>
    <cellStyle name="Normal 4 2 10 6" xfId="5210" xr:uid="{7459E4B8-8B62-4EAA-A827-940BFBA6FF6A}"/>
    <cellStyle name="Normal 4 2 10 6 2" xfId="27440" xr:uid="{BA04A4F7-4B2A-4328-A73E-5676854BE081}"/>
    <cellStyle name="Normal 4 2 10 6 3" xfId="26795" xr:uid="{AF87D0D5-F953-41E6-B3A6-2192A80CB766}"/>
    <cellStyle name="Normal 4 2 10 6 4" xfId="14508" xr:uid="{B695B458-2531-4728-B4B1-DCE341083A59}"/>
    <cellStyle name="Normal 4 2 10 7" xfId="6961" xr:uid="{D82B3822-C6A6-4197-9644-17BB0260DAC1}"/>
    <cellStyle name="Normal 4 2 10 7 2" xfId="27340" xr:uid="{1E33A25E-5900-4252-8E58-DED04262F6E4}"/>
    <cellStyle name="Normal 4 2 10 7 3" xfId="17341" xr:uid="{F60F3B04-A426-4F69-BD42-D9B3A45E81F0}"/>
    <cellStyle name="Normal 4 2 10 8" xfId="9794" xr:uid="{42CAC7D8-8534-4BAB-A687-1326501055A5}"/>
    <cellStyle name="Normal 4 2 10 8 2" xfId="20174" xr:uid="{1DE78D67-20A2-4EFB-8D84-458E5AAFFB0D}"/>
    <cellStyle name="Normal 4 2 10 9" xfId="24419" xr:uid="{4AB66C56-8C99-443A-99F7-92D80BCF7025}"/>
    <cellStyle name="Normal 4 2 11" xfId="908" xr:uid="{00000000-0005-0000-0000-00003E050000}"/>
    <cellStyle name="Normal 4 2 11 10" xfId="12501" xr:uid="{82FE4754-DCE8-4B64-A21E-29A06E00D4CD}"/>
    <cellStyle name="Normal 4 2 11 2" xfId="3273" xr:uid="{00000000-0005-0000-0000-00004C050000}"/>
    <cellStyle name="Normal 4 2 11 2 2" xfId="6331" xr:uid="{3C203743-DF6E-4A04-8565-9755DB1F4CA6}"/>
    <cellStyle name="Normal 4 2 11 2 2 2" xfId="23686" xr:uid="{C92B1744-22AD-4EA7-AE28-431EAA341AC6}"/>
    <cellStyle name="Normal 4 2 11 2 2 3" xfId="27085" xr:uid="{35868BFB-4865-4F17-83C6-445B51E8AC96}"/>
    <cellStyle name="Normal 4 2 11 2 2 4" xfId="15900" xr:uid="{51505143-F4E8-43E3-8E67-616BEB8A118A}"/>
    <cellStyle name="Normal 4 2 11 2 3" xfId="8353" xr:uid="{B9119ACF-DBF3-42DA-9795-7AF14DD2F561}"/>
    <cellStyle name="Normal 4 2 11 2 3 2" xfId="27973" xr:uid="{F8019C84-1CFE-4052-A5AC-1E5A131E1BB1}"/>
    <cellStyle name="Normal 4 2 11 2 3 3" xfId="28897" xr:uid="{C4FAB93F-9F72-4D0D-88BF-E4D59DA23AAF}"/>
    <cellStyle name="Normal 4 2 11 2 3 4" xfId="18733" xr:uid="{E1545138-1DF5-4929-BC30-0193935CBD6F}"/>
    <cellStyle name="Normal 4 2 11 2 4" xfId="11186" xr:uid="{B52E1FAC-3E81-4BAB-AB24-976BD2396174}"/>
    <cellStyle name="Normal 4 2 11 2 4 2" xfId="29480" xr:uid="{D6314228-13D1-48DA-9E27-0F30B8D9A2F6}"/>
    <cellStyle name="Normal 4 2 11 2 4 3" xfId="21566" xr:uid="{2451CC2A-117C-430E-9DFD-DE02DE6C3D00}"/>
    <cellStyle name="Normal 4 2 11 2 5" xfId="22874" xr:uid="{3F4E4A5F-4B50-4CDE-8F3E-536A49BDAFDD}"/>
    <cellStyle name="Normal 4 2 11 2 6" xfId="13824" xr:uid="{08AD87F2-2F3B-462B-81D3-DDD4297D05CF}"/>
    <cellStyle name="Normal 4 2 11 3" xfId="2761" xr:uid="{00000000-0005-0000-0000-00004D050000}"/>
    <cellStyle name="Normal 4 2 11 3 2" xfId="5979" xr:uid="{E778F592-8C4F-4F05-B7F8-FE05CFA5DD84}"/>
    <cellStyle name="Normal 4 2 11 3 2 2" xfId="28097" xr:uid="{E6A28BE8-67A0-436F-9730-C21C920A2F19}"/>
    <cellStyle name="Normal 4 2 11 3 2 3" xfId="15432" xr:uid="{DC4F2176-65E5-4192-BD37-E5EDE12B869B}"/>
    <cellStyle name="Normal 4 2 11 3 3" xfId="7885" xr:uid="{48A8E4B2-9E08-4646-95CF-2B2AC6C4BE97}"/>
    <cellStyle name="Normal 4 2 11 3 3 2" xfId="18265" xr:uid="{4AEFFEEF-80E6-4E04-9208-5928F5FA860F}"/>
    <cellStyle name="Normal 4 2 11 3 4" xfId="10718" xr:uid="{4A3E78A9-DA38-479D-9560-2A56A42EDE2E}"/>
    <cellStyle name="Normal 4 2 11 3 4 2" xfId="21098" xr:uid="{167E9FCA-9FBC-4FAD-9C38-9F2A59DE88BF}"/>
    <cellStyle name="Normal 4 2 11 3 5" xfId="22670" xr:uid="{A876EBD5-B8C4-4845-BA45-27AAAD52BC06}"/>
    <cellStyle name="Normal 4 2 11 3 6" xfId="13208" xr:uid="{C072739A-7930-4220-816B-56D8B9F019DF}"/>
    <cellStyle name="Normal 4 2 11 4" xfId="2269" xr:uid="{00000000-0005-0000-0000-00004B050000}"/>
    <cellStyle name="Normal 4 2 11 4 2" xfId="7396" xr:uid="{D3EBD313-E8E6-498E-9C69-81C7C91B4EF9}"/>
    <cellStyle name="Normal 4 2 11 4 2 2" xfId="26958" xr:uid="{24706F7D-8E66-4631-9E2D-73CE0996E932}"/>
    <cellStyle name="Normal 4 2 11 4 2 3" xfId="17776" xr:uid="{44BEC249-2C26-4D7D-8A7B-6EA093550D06}"/>
    <cellStyle name="Normal 4 2 11 4 3" xfId="10229" xr:uid="{37145A3E-5207-4822-9371-1701F1171EAC}"/>
    <cellStyle name="Normal 4 2 11 4 3 2" xfId="20609" xr:uid="{2648A42C-AFC5-4B2A-A487-921917475C33}"/>
    <cellStyle name="Normal 4 2 11 4 4" xfId="22720" xr:uid="{04B88765-A487-4E4C-9901-A4AFCC2BEA9D}"/>
    <cellStyle name="Normal 4 2 11 4 5" xfId="14943" xr:uid="{54722A99-E9CD-42FD-ADE5-3002164BBFB0}"/>
    <cellStyle name="Normal 4 2 11 5" xfId="3968" xr:uid="{40437C33-ED0F-4C4F-A451-25B473F93DC5}"/>
    <cellStyle name="Normal 4 2 11 5 2" xfId="8792" xr:uid="{F601A150-0B31-41E0-8DA0-B0CA702CE233}"/>
    <cellStyle name="Normal 4 2 11 5 2 2" xfId="19172" xr:uid="{C055CD5A-EEA0-4E2F-9C4C-0FFA1884F164}"/>
    <cellStyle name="Normal 4 2 11 5 3" xfId="11625" xr:uid="{18C1F18F-8736-4F0E-9183-DAE598D48C29}"/>
    <cellStyle name="Normal 4 2 11 5 3 2" xfId="22005" xr:uid="{5BD16FAA-15E3-4F97-BD1F-6159CFC80DB3}"/>
    <cellStyle name="Normal 4 2 11 5 4" xfId="28478" xr:uid="{107AD78C-92F9-4F1E-8FBC-B882481E552A}"/>
    <cellStyle name="Normal 4 2 11 5 5" xfId="16339" xr:uid="{FCFE0DAB-F5F6-45F3-A5B5-EC52EB7A7B1C}"/>
    <cellStyle name="Normal 4 2 11 6" xfId="5213" xr:uid="{B46CAF38-B055-486A-8BE3-EDDA147D0CE2}"/>
    <cellStyle name="Normal 4 2 11 6 2" xfId="14511" xr:uid="{9979028E-74D2-48FA-8DDB-B0FB662A7327}"/>
    <cellStyle name="Normal 4 2 11 7" xfId="6964" xr:uid="{2103BA03-C730-48E1-8A8E-3EA6EBE0DC67}"/>
    <cellStyle name="Normal 4 2 11 7 2" xfId="17344" xr:uid="{44ED385A-2AE5-488B-9AF7-EC162777E131}"/>
    <cellStyle name="Normal 4 2 11 8" xfId="9797" xr:uid="{3D1A39C1-0F2B-4485-8F3B-282F54907637}"/>
    <cellStyle name="Normal 4 2 11 8 2" xfId="20177" xr:uid="{1462CF82-5627-415F-A5F1-5446D590116B}"/>
    <cellStyle name="Normal 4 2 11 9" xfId="25482" xr:uid="{0AACD3D2-46F8-4DA4-BBF8-728F9B0062DF}"/>
    <cellStyle name="Normal 4 2 12" xfId="909" xr:uid="{00000000-0005-0000-0000-00003F050000}"/>
    <cellStyle name="Normal 4 2 12 2" xfId="3274" xr:uid="{00000000-0005-0000-0000-00004F050000}"/>
    <cellStyle name="Normal 4 2 12 2 2" xfId="6332" xr:uid="{57243C19-697E-473A-B248-624327C4602A}"/>
    <cellStyle name="Normal 4 2 12 2 2 2" xfId="28200" xr:uid="{7AE55AE3-FE7A-4884-B9D0-FF83A0F217D0}"/>
    <cellStyle name="Normal 4 2 12 2 2 3" xfId="15901" xr:uid="{3FE29F57-3DFD-4507-B092-AE152A169DD6}"/>
    <cellStyle name="Normal 4 2 12 2 3" xfId="8354" xr:uid="{5AD9B8F9-11BB-42FD-9C0F-B2ACEF54F25E}"/>
    <cellStyle name="Normal 4 2 12 2 3 2" xfId="18734" xr:uid="{F2D6770D-4D1C-4B5F-B4AE-F933182345A3}"/>
    <cellStyle name="Normal 4 2 12 2 4" xfId="11187" xr:uid="{22DEECCE-A0CD-40ED-AACB-44B8A1591DC2}"/>
    <cellStyle name="Normal 4 2 12 2 4 2" xfId="21567" xr:uid="{057485CF-B3AB-4D7F-A7B1-06107B4DC1A2}"/>
    <cellStyle name="Normal 4 2 12 2 5" xfId="24213" xr:uid="{A62A4FA9-8C7C-48B5-9FD5-D9DBE6429A79}"/>
    <cellStyle name="Normal 4 2 12 2 6" xfId="13825" xr:uid="{6B44576E-1ADF-4AAB-8E8F-03C03CF5113B}"/>
    <cellStyle name="Normal 4 2 12 3" xfId="4116" xr:uid="{C0E2A95B-A1C1-45B5-ABD0-12419E732CDB}"/>
    <cellStyle name="Normal 4 2 12 3 2" xfId="8888" xr:uid="{64CAA0F6-7251-41FA-B955-52C98B1D866C}"/>
    <cellStyle name="Normal 4 2 12 3 2 2" xfId="29003" xr:uid="{EAA76D94-DAD4-411C-9672-FB8590B35F01}"/>
    <cellStyle name="Normal 4 2 12 3 2 3" xfId="19268" xr:uid="{8DDE7DFE-B407-4EC4-9B14-CFB8194E7F6F}"/>
    <cellStyle name="Normal 4 2 12 3 3" xfId="11721" xr:uid="{3123DE6C-788F-444D-AB15-34EE5957B888}"/>
    <cellStyle name="Normal 4 2 12 3 3 2" xfId="22101" xr:uid="{F9A360FE-0F2C-4A6A-8E01-733B824AA1D3}"/>
    <cellStyle name="Normal 4 2 12 3 4" xfId="24660" xr:uid="{05599161-2CD7-4A59-BB2B-EC7793B7AAD8}"/>
    <cellStyle name="Normal 4 2 12 3 5" xfId="16435" xr:uid="{59BD7CDC-1EE6-43DC-846C-DEB35DC39991}"/>
    <cellStyle name="Normal 4 2 12 4" xfId="5214" xr:uid="{663F3992-2E3B-4876-9DF9-D8F9D70D6972}"/>
    <cellStyle name="Normal 4 2 12 4 2" xfId="24938" xr:uid="{545761CC-FC14-4597-9478-9D21E16AE88C}"/>
    <cellStyle name="Normal 4 2 12 4 3" xfId="26149" xr:uid="{2F7F0F47-228E-4280-8856-CE0E3D9B355A}"/>
    <cellStyle name="Normal 4 2 12 4 4" xfId="14512" xr:uid="{B29831FF-22CC-4496-B741-AED3B23604FD}"/>
    <cellStyle name="Normal 4 2 12 5" xfId="6965" xr:uid="{F9954EFB-9273-41C8-9A78-25F5E8F1288A}"/>
    <cellStyle name="Normal 4 2 12 5 2" xfId="26583" xr:uid="{03D41094-D075-4F1C-BF8B-A5362ED5EBAA}"/>
    <cellStyle name="Normal 4 2 12 5 3" xfId="17345" xr:uid="{C3F3474C-C1A6-41B5-979F-298D44083AF5}"/>
    <cellStyle name="Normal 4 2 12 6" xfId="9798" xr:uid="{76B95C7D-0586-474F-B8AF-B0CCFF19C26A}"/>
    <cellStyle name="Normal 4 2 12 6 2" xfId="20178" xr:uid="{7AEFD330-56B6-4B26-B329-F828984E1315}"/>
    <cellStyle name="Normal 4 2 12 7" xfId="24446" xr:uid="{58AE3336-1CE4-4012-A7DE-217525D1A1BC}"/>
    <cellStyle name="Normal 4 2 12 8" xfId="12659" xr:uid="{7F5BCED3-8E97-496B-A83E-ED562CA0D877}"/>
    <cellStyle name="Normal 4 2 13" xfId="910" xr:uid="{00000000-0005-0000-0000-000040050000}"/>
    <cellStyle name="Normal 4 2 13 2" xfId="5215" xr:uid="{B9CFA165-2251-4903-B5AF-7F91BE12455C}"/>
    <cellStyle name="Normal 4 2 13 2 2" xfId="25277" xr:uid="{683E918D-C673-4735-B0F8-FAC7A5B01144}"/>
    <cellStyle name="Normal 4 2 13 2 3" xfId="28339" xr:uid="{6051871C-D20C-4522-BEFE-D4EBAA8EA9F8}"/>
    <cellStyle name="Normal 4 2 13 2 4" xfId="14513" xr:uid="{D6AFA65F-6472-4E8B-91C1-FBAD54B3CD4F}"/>
    <cellStyle name="Normal 4 2 13 3" xfId="6966" xr:uid="{8C09D563-2893-4843-BCD4-CC10B1168477}"/>
    <cellStyle name="Normal 4 2 13 3 2" xfId="22912" xr:uid="{DCFAB4E1-ADFB-4B54-91B7-297FFF170CCE}"/>
    <cellStyle name="Normal 4 2 13 3 3" xfId="17346" xr:uid="{81640F5B-6D16-441B-9AE6-A663077F7A59}"/>
    <cellStyle name="Normal 4 2 13 4" xfId="9799" xr:uid="{9489FE99-E323-4CE2-AB84-C2870FBC4082}"/>
    <cellStyle name="Normal 4 2 13 4 2" xfId="20179" xr:uid="{EB5230F9-A7EA-4766-9CC0-A005FECC8416}"/>
    <cellStyle name="Normal 4 2 13 5" xfId="23199" xr:uid="{1F99CF31-EECD-4601-A448-FBD0619A42A1}"/>
    <cellStyle name="Normal 4 2 13 6" xfId="13357" xr:uid="{F6163DAC-A749-4C4C-BF5B-FBD5FE08AB67}"/>
    <cellStyle name="Normal 4 2 14" xfId="2431" xr:uid="{00000000-0005-0000-0000-000051050000}"/>
    <cellStyle name="Normal 4 2 14 2" xfId="5728" xr:uid="{1944C359-D1BC-4C47-8FAE-38DD4B5810C8}"/>
    <cellStyle name="Normal 4 2 14 2 2" xfId="28568" xr:uid="{ABE07BF4-324A-46E7-A17D-09E199107C54}"/>
    <cellStyle name="Normal 4 2 14 2 3" xfId="15103" xr:uid="{C59EDB31-B160-4473-BBB4-631B98FC424F}"/>
    <cellStyle name="Normal 4 2 14 3" xfId="7556" xr:uid="{0F980473-09F3-48ED-AC29-9374C6927889}"/>
    <cellStyle name="Normal 4 2 14 3 2" xfId="17936" xr:uid="{C350FC9B-C3ED-4025-BA32-18A6180B4119}"/>
    <cellStyle name="Normal 4 2 14 4" xfId="10389" xr:uid="{34FC9352-DF33-4BA8-8F66-F791B7E33A15}"/>
    <cellStyle name="Normal 4 2 14 4 2" xfId="20769" xr:uid="{6F721377-F3A7-491A-A3F2-EB95C437E24B}"/>
    <cellStyle name="Normal 4 2 14 5" xfId="23755" xr:uid="{EA0D995E-5FF6-4F57-868E-149D4A60FA02}"/>
    <cellStyle name="Normal 4 2 14 6" xfId="12818" xr:uid="{3DCF1676-21AA-4089-A749-0BE68428EC7A}"/>
    <cellStyle name="Normal 4 2 15" xfId="2158" xr:uid="{00000000-0005-0000-0000-000046050000}"/>
    <cellStyle name="Normal 4 2 15 2" xfId="7285" xr:uid="{68D389C6-B65B-4B57-8695-00107252F18A}"/>
    <cellStyle name="Normal 4 2 15 2 2" xfId="27149" xr:uid="{17A309DB-A644-477D-9B0D-A0536F0E8417}"/>
    <cellStyle name="Normal 4 2 15 2 3" xfId="17665" xr:uid="{7C4FD314-CB10-403B-83A5-8290EBEAC479}"/>
    <cellStyle name="Normal 4 2 15 3" xfId="10118" xr:uid="{CFC204A1-6795-48DE-89AF-D3D874DAFB26}"/>
    <cellStyle name="Normal 4 2 15 3 2" xfId="20498" xr:uid="{069D1D85-8652-419E-9121-EA4F3A6D8CD0}"/>
    <cellStyle name="Normal 4 2 15 4" xfId="23115" xr:uid="{0700854F-4580-478D-B6AB-331935D9045D}"/>
    <cellStyle name="Normal 4 2 15 5" xfId="14832" xr:uid="{9E532901-D255-4CD4-A05C-2D4608C4EE1A}"/>
    <cellStyle name="Normal 4 2 16" xfId="3782" xr:uid="{27CC7272-F4E2-4520-8C54-59A332157E49}"/>
    <cellStyle name="Normal 4 2 16 2" xfId="8622" xr:uid="{4EAA9704-FCEC-48C5-8844-C9B8227FEA16}"/>
    <cellStyle name="Normal 4 2 16 2 2" xfId="19002" xr:uid="{E0F32574-3B85-4CF3-BDB9-E03BC42D58A4}"/>
    <cellStyle name="Normal 4 2 16 3" xfId="11455" xr:uid="{E9BA206A-0C6C-4F83-914B-9E2E07F02FA7}"/>
    <cellStyle name="Normal 4 2 16 3 2" xfId="21835" xr:uid="{59BB904D-D1F2-4354-B67B-DE0EA2C8F00A}"/>
    <cellStyle name="Normal 4 2 16 4" xfId="25791" xr:uid="{35B12276-71AF-461C-AE9A-427A350131B5}"/>
    <cellStyle name="Normal 4 2 16 5" xfId="16169" xr:uid="{1545F333-97CF-46AF-850C-51D5368240A3}"/>
    <cellStyle name="Normal 4 2 17" xfId="5209" xr:uid="{40A45B17-08A7-429D-8BD0-7720AD32C752}"/>
    <cellStyle name="Normal 4 2 17 2" xfId="14507" xr:uid="{5B1A016E-2D09-4B3B-98B7-731CCA32B5ED}"/>
    <cellStyle name="Normal 4 2 18" xfId="6960" xr:uid="{1F9797DC-AAF9-450A-834E-2C1BBEA5DA7A}"/>
    <cellStyle name="Normal 4 2 18 2" xfId="17340" xr:uid="{30EFEE0E-5220-4048-9358-20DAC758A838}"/>
    <cellStyle name="Normal 4 2 19" xfId="9793" xr:uid="{9B414E89-376D-43A7-AFAD-BF33BE972A2C}"/>
    <cellStyle name="Normal 4 2 19 2" xfId="20173" xr:uid="{FB5A6142-9B43-46BF-9D60-43609F1B4AAD}"/>
    <cellStyle name="Normal 4 2 2" xfId="911" xr:uid="{00000000-0005-0000-0000-000041050000}"/>
    <cellStyle name="Normal 4 2 2 10" xfId="912" xr:uid="{00000000-0005-0000-0000-000042050000}"/>
    <cellStyle name="Normal 4 2 2 10 2" xfId="3275" xr:uid="{00000000-0005-0000-0000-000054050000}"/>
    <cellStyle name="Normal 4 2 2 10 2 2" xfId="6333" xr:uid="{185D5FB2-85C2-4416-AC75-4FDE5AC6B1DF}"/>
    <cellStyle name="Normal 4 2 2 10 2 2 2" xfId="26580" xr:uid="{B42086E8-B959-4099-801F-672DEC2E0025}"/>
    <cellStyle name="Normal 4 2 2 10 2 2 3" xfId="15902" xr:uid="{452F1F5D-5074-4FD2-95C9-D04823D47F33}"/>
    <cellStyle name="Normal 4 2 2 10 2 3" xfId="8355" xr:uid="{153892A2-F93F-4E14-B3F3-08E2EA9DECD7}"/>
    <cellStyle name="Normal 4 2 2 10 2 3 2" xfId="18735" xr:uid="{E97DF94D-DCCB-4B23-B8B5-E2072511C9D1}"/>
    <cellStyle name="Normal 4 2 2 10 2 4" xfId="11188" xr:uid="{132DB61E-A0F6-40EA-8A14-D18FC83EE2CE}"/>
    <cellStyle name="Normal 4 2 2 10 2 4 2" xfId="21568" xr:uid="{B16012CC-04A6-4971-91F8-10D17303B46B}"/>
    <cellStyle name="Normal 4 2 2 10 2 5" xfId="24012" xr:uid="{77E7BDF6-8B7A-4EB6-B150-4D77A6C11D38}"/>
    <cellStyle name="Normal 4 2 2 10 2 6" xfId="13826" xr:uid="{DA35EE25-1A4B-4F9B-B2C0-C383A2CD0766}"/>
    <cellStyle name="Normal 4 2 2 10 3" xfId="4179" xr:uid="{E8F62DEC-F5C8-42CD-A259-9BE651747801}"/>
    <cellStyle name="Normal 4 2 2 10 3 2" xfId="8951" xr:uid="{75BCDBA2-0158-4D5A-9CD1-5F782654B6F2}"/>
    <cellStyle name="Normal 4 2 2 10 3 2 2" xfId="29041" xr:uid="{BC5579B2-43A0-4EA1-A35A-04487637E72F}"/>
    <cellStyle name="Normal 4 2 2 10 3 2 3" xfId="19331" xr:uid="{5F984210-6810-47A9-B5F3-B59C911EC90B}"/>
    <cellStyle name="Normal 4 2 2 10 3 3" xfId="11784" xr:uid="{3339DDCC-70EA-478E-A9F8-32DBB8D883B2}"/>
    <cellStyle name="Normal 4 2 2 10 3 3 2" xfId="22164" xr:uid="{54E497B8-380D-4ACC-8784-CD20EE42FE48}"/>
    <cellStyle name="Normal 4 2 2 10 3 4" xfId="23608" xr:uid="{2C8585E0-C069-4507-BAC1-CCDE8C3D2477}"/>
    <cellStyle name="Normal 4 2 2 10 3 5" xfId="16498" xr:uid="{000A0721-BE3F-4DE6-A670-AAE937D1F561}"/>
    <cellStyle name="Normal 4 2 2 10 4" xfId="5217" xr:uid="{4EB3040A-9666-465A-9EBA-F4CF9D32B3C0}"/>
    <cellStyle name="Normal 4 2 2 10 4 2" xfId="25598" xr:uid="{203D3871-DD7E-4628-82BB-2C2F31A1BC76}"/>
    <cellStyle name="Normal 4 2 2 10 4 3" xfId="26291" xr:uid="{43B93DD7-EA6B-4238-A94D-730A91ED13F8}"/>
    <cellStyle name="Normal 4 2 2 10 4 4" xfId="14515" xr:uid="{87915702-98F2-4892-B3E9-B71660CD3F1A}"/>
    <cellStyle name="Normal 4 2 2 10 5" xfId="6968" xr:uid="{A464D24B-E40E-4838-AB46-D234D06B716F}"/>
    <cellStyle name="Normal 4 2 2 10 5 2" xfId="26301" xr:uid="{C027921C-8B3B-430A-9639-5218B95214C9}"/>
    <cellStyle name="Normal 4 2 2 10 5 3" xfId="17348" xr:uid="{B035E0E2-CAB1-4239-95B7-D4414DE2A23A}"/>
    <cellStyle name="Normal 4 2 2 10 6" xfId="9801" xr:uid="{CDFC3378-980C-472A-910D-BFCC669BD829}"/>
    <cellStyle name="Normal 4 2 2 10 6 2" xfId="20181" xr:uid="{940DF854-35D4-4CBB-9499-CA473C6DE8FA}"/>
    <cellStyle name="Normal 4 2 2 10 7" xfId="23009" xr:uid="{959DFF94-1B52-45F5-ADCF-7A6870F80A28}"/>
    <cellStyle name="Normal 4 2 2 10 8" xfId="12741" xr:uid="{C95538CA-7F08-4DE8-9100-45949CACB198}"/>
    <cellStyle name="Normal 4 2 2 11" xfId="913" xr:uid="{00000000-0005-0000-0000-000043050000}"/>
    <cellStyle name="Normal 4 2 2 11 2" xfId="5218" xr:uid="{27E7D2F7-8A58-4417-81DC-C797F66B222E}"/>
    <cellStyle name="Normal 4 2 2 11 2 2" xfId="22940" xr:uid="{E4853C26-B6A5-4022-B8BA-094D7181B69D}"/>
    <cellStyle name="Normal 4 2 2 11 2 3" xfId="28122" xr:uid="{803779A3-B52D-4DB8-9BA3-E064CEDB4EDF}"/>
    <cellStyle name="Normal 4 2 2 11 2 4" xfId="14516" xr:uid="{607B8411-1C42-495F-A5F9-E4A8C274DF3A}"/>
    <cellStyle name="Normal 4 2 2 11 3" xfId="6969" xr:uid="{5A4AC2D8-0476-44F7-850F-EBE5B9E95294}"/>
    <cellStyle name="Normal 4 2 2 11 3 2" xfId="27038" xr:uid="{EE41EE3F-7DAB-4326-8B66-E1F148D3036C}"/>
    <cellStyle name="Normal 4 2 2 11 3 3" xfId="17349" xr:uid="{E6278A32-D60F-4D6F-BA08-E494E08F2CBE}"/>
    <cellStyle name="Normal 4 2 2 11 4" xfId="9802" xr:uid="{071AFB65-363D-4AEF-8405-D54E4F6B7A51}"/>
    <cellStyle name="Normal 4 2 2 11 4 2" xfId="20182" xr:uid="{F96BCF8A-523F-4905-8DC7-50E08DFF478B}"/>
    <cellStyle name="Normal 4 2 2 11 5" xfId="23709" xr:uid="{DC3F3100-3942-4219-BF9A-89EFA33F2CAA}"/>
    <cellStyle name="Normal 4 2 2 11 6" xfId="13439" xr:uid="{25A1D4A9-1F40-41D7-995E-CD0254D7F015}"/>
    <cellStyle name="Normal 4 2 2 12" xfId="2439" xr:uid="{00000000-0005-0000-0000-000056050000}"/>
    <cellStyle name="Normal 4 2 2 12 2" xfId="5734" xr:uid="{8547517B-8782-4609-B33A-3D63C44BF131}"/>
    <cellStyle name="Normal 4 2 2 12 2 2" xfId="26015" xr:uid="{1CB25410-FC96-496C-8EB8-798C5784FD28}"/>
    <cellStyle name="Normal 4 2 2 12 2 3" xfId="15111" xr:uid="{0FE9A20C-C962-4A7A-AD94-954A69DDA6A6}"/>
    <cellStyle name="Normal 4 2 2 12 3" xfId="7564" xr:uid="{64007956-3482-47D2-9868-CCC187CEB834}"/>
    <cellStyle name="Normal 4 2 2 12 3 2" xfId="17944" xr:uid="{5606201E-E1C2-4C8B-828E-E5CB02270946}"/>
    <cellStyle name="Normal 4 2 2 12 4" xfId="10397" xr:uid="{86A3DC0E-5108-4020-8B99-37CB5341841F}"/>
    <cellStyle name="Normal 4 2 2 12 4 2" xfId="20777" xr:uid="{696A862E-EDD7-4007-BD2B-226DF2627FFB}"/>
    <cellStyle name="Normal 4 2 2 12 5" xfId="23021" xr:uid="{BAF468B8-ED33-44EA-A05D-FDAF302D77CB}"/>
    <cellStyle name="Normal 4 2 2 12 6" xfId="12826" xr:uid="{C759DABA-98F7-4310-A754-1D0D20A4DE9F}"/>
    <cellStyle name="Normal 4 2 2 13" xfId="2169" xr:uid="{00000000-0005-0000-0000-000052050000}"/>
    <cellStyle name="Normal 4 2 2 13 2" xfId="7296" xr:uid="{6FB8E346-A4FC-4EC0-B955-F22EE28F903C}"/>
    <cellStyle name="Normal 4 2 2 13 2 2" xfId="25881" xr:uid="{89DE9C29-9D64-4A61-9946-9E17F5F858CE}"/>
    <cellStyle name="Normal 4 2 2 13 2 3" xfId="17676" xr:uid="{317C0F3D-5A95-46DC-A00F-A42DFA954F0A}"/>
    <cellStyle name="Normal 4 2 2 13 3" xfId="10129" xr:uid="{008BE103-F31A-4EE0-9CE8-279CC533AB21}"/>
    <cellStyle name="Normal 4 2 2 13 3 2" xfId="20509" xr:uid="{6B6C2BA2-CE92-4379-BE26-7E3DB75D7A30}"/>
    <cellStyle name="Normal 4 2 2 13 4" xfId="25003" xr:uid="{51999392-4F95-43AF-A5E4-7A589442CCCB}"/>
    <cellStyle name="Normal 4 2 2 13 5" xfId="14843" xr:uid="{50A31E45-B226-41F3-96D7-F7AE06317ADE}"/>
    <cellStyle name="Normal 4 2 2 14" xfId="3970" xr:uid="{506337B6-E5FF-4C3A-AC3F-7F5EB249ADE2}"/>
    <cellStyle name="Normal 4 2 2 14 2" xfId="8794" xr:uid="{6816267C-CA97-4402-BD8A-30BAE9FFD2EB}"/>
    <cellStyle name="Normal 4 2 2 14 2 2" xfId="19174" xr:uid="{FEE2672A-26C4-496E-8CCD-E2CD8439F4EE}"/>
    <cellStyle name="Normal 4 2 2 14 3" xfId="11627" xr:uid="{0412BC77-676E-48C0-B280-5E17E1F24B54}"/>
    <cellStyle name="Normal 4 2 2 14 3 2" xfId="22007" xr:uid="{C47AF24F-E0E2-4DB5-8006-6E21B6128F61}"/>
    <cellStyle name="Normal 4 2 2 14 4" xfId="28255" xr:uid="{B55D04E7-6FDE-47CC-B0E4-A2E698104F39}"/>
    <cellStyle name="Normal 4 2 2 14 5" xfId="16341" xr:uid="{6FC29E5D-3ECF-4292-BEC7-408E86683948}"/>
    <cellStyle name="Normal 4 2 2 15" xfId="5216" xr:uid="{F75B133F-711A-4428-B6C2-C87F953FE4CB}"/>
    <cellStyle name="Normal 4 2 2 15 2" xfId="14514" xr:uid="{8D7CE6F0-F1F5-4E29-A5FE-BEC7F61EA2C6}"/>
    <cellStyle name="Normal 4 2 2 16" xfId="6967" xr:uid="{227B8A98-21E7-4B31-8E84-EB7743178BF0}"/>
    <cellStyle name="Normal 4 2 2 16 2" xfId="17347" xr:uid="{059F3E2E-C8A1-4492-8C20-7D394D910061}"/>
    <cellStyle name="Normal 4 2 2 17" xfId="9800" xr:uid="{A4C1941F-E307-4CEB-983A-FA32E492783F}"/>
    <cellStyle name="Normal 4 2 2 17 2" xfId="20180" xr:uid="{DB2017BF-18F0-4687-AD41-27960EC6A76F}"/>
    <cellStyle name="Normal 4 2 2 18" xfId="23650" xr:uid="{0A8A455A-A8EF-430F-92FD-55612F61147B}"/>
    <cellStyle name="Normal 4 2 2 19" xfId="12401" xr:uid="{7232607F-40C2-428E-83EC-64C6242A32AC}"/>
    <cellStyle name="Normal 4 2 2 2" xfId="914" xr:uid="{00000000-0005-0000-0000-000044050000}"/>
    <cellStyle name="Normal 4 2 2 2 10" xfId="5219" xr:uid="{364E115F-8F58-470F-8CA2-708DF92C7DC9}"/>
    <cellStyle name="Normal 4 2 2 2 10 2" xfId="14517" xr:uid="{7160F19E-8775-4FA0-900D-158F6A3203ED}"/>
    <cellStyle name="Normal 4 2 2 2 11" xfId="6970" xr:uid="{DCD49193-39B7-416C-B686-ADE5E64F7630}"/>
    <cellStyle name="Normal 4 2 2 2 11 2" xfId="17350" xr:uid="{1056EB77-8C93-489F-A457-7C6479E8980D}"/>
    <cellStyle name="Normal 4 2 2 2 12" xfId="9803" xr:uid="{0B953A81-D92E-44F0-A54A-527F8DE97B99}"/>
    <cellStyle name="Normal 4 2 2 2 12 2" xfId="20183" xr:uid="{09116E36-69EE-4EE1-AB7C-6ED61FACEDB4}"/>
    <cellStyle name="Normal 4 2 2 2 13" xfId="24789" xr:uid="{B823D996-2878-4B0A-BD9F-8035BEA5F8C9}"/>
    <cellStyle name="Normal 4 2 2 2 14" xfId="12424" xr:uid="{EF2096D0-6203-4F9D-8317-B60DD2079030}"/>
    <cellStyle name="Normal 4 2 2 2 2" xfId="915" xr:uid="{00000000-0005-0000-0000-000045050000}"/>
    <cellStyle name="Normal 4 2 2 2 2 10" xfId="6971" xr:uid="{FBFD471C-F7A4-4045-9E45-7FC9C20E281F}"/>
    <cellStyle name="Normal 4 2 2 2 2 10 2" xfId="17351" xr:uid="{81BE71D8-3FB8-45C2-9262-D46F9334548D}"/>
    <cellStyle name="Normal 4 2 2 2 2 11" xfId="9804" xr:uid="{6B2B4B35-2608-4CF9-9808-23B644968073}"/>
    <cellStyle name="Normal 4 2 2 2 2 11 2" xfId="20184" xr:uid="{4BD94397-7859-4669-8DE7-21131FC76711}"/>
    <cellStyle name="Normal 4 2 2 2 2 12" xfId="24467" xr:uid="{2675B592-A58D-4B77-8B94-8676EAB45A3C}"/>
    <cellStyle name="Normal 4 2 2 2 2 13" xfId="12484" xr:uid="{0078570A-5EDE-4ACF-8733-E2FB68784F0C}"/>
    <cellStyle name="Normal 4 2 2 2 2 2" xfId="916" xr:uid="{00000000-0005-0000-0000-000046050000}"/>
    <cellStyle name="Normal 4 2 2 2 2 2 10" xfId="13049" xr:uid="{381C7113-683D-43E6-BCCA-0D1F2EB08DFC}"/>
    <cellStyle name="Normal 4 2 2 2 2 2 2" xfId="2765" xr:uid="{00000000-0005-0000-0000-00005A050000}"/>
    <cellStyle name="Normal 4 2 2 2 2 2 2 2" xfId="3278" xr:uid="{00000000-0005-0000-0000-00005B050000}"/>
    <cellStyle name="Normal 4 2 2 2 2 2 2 2 2" xfId="6336" xr:uid="{B8ACEB30-0CE2-4173-B279-A6A7C4B74632}"/>
    <cellStyle name="Normal 4 2 2 2 2 2 2 2 2 2" xfId="27886" xr:uid="{7BD79C04-A0A8-4BF9-BA89-7647764278B8}"/>
    <cellStyle name="Normal 4 2 2 2 2 2 2 2 2 3" xfId="15905" xr:uid="{056C4EB1-52EB-49F9-8A39-8E3104E2BD69}"/>
    <cellStyle name="Normal 4 2 2 2 2 2 2 2 3" xfId="8358" xr:uid="{09D49612-BF5E-42A4-81E7-8D0CF8A45DFB}"/>
    <cellStyle name="Normal 4 2 2 2 2 2 2 2 3 2" xfId="18738" xr:uid="{A3F72BED-15B3-4F0D-B23D-DDE223D168C3}"/>
    <cellStyle name="Normal 4 2 2 2 2 2 2 2 4" xfId="11191" xr:uid="{4F15445F-E254-4744-AFD8-98DD5955A3F6}"/>
    <cellStyle name="Normal 4 2 2 2 2 2 2 2 4 2" xfId="21571" xr:uid="{5720F82A-957C-469D-B4DE-DEA634CA4FF5}"/>
    <cellStyle name="Normal 4 2 2 2 2 2 2 2 5" xfId="25448" xr:uid="{104A3E42-31B4-4435-A191-36A34B559480}"/>
    <cellStyle name="Normal 4 2 2 2 2 2 2 2 6" xfId="13829" xr:uid="{4CB194F4-5771-4E79-8CC9-8C1142B493C0}"/>
    <cellStyle name="Normal 4 2 2 2 2 2 2 3" xfId="4323" xr:uid="{F0596E22-3024-46AE-9601-D6EC0250F4CC}"/>
    <cellStyle name="Normal 4 2 2 2 2 2 2 3 2" xfId="9095" xr:uid="{BA6C2552-E7CD-45EC-8D65-1D81C7C490FD}"/>
    <cellStyle name="Normal 4 2 2 2 2 2 2 3 2 2" xfId="29138" xr:uid="{2ED4F116-AE48-4DD7-B2DC-0FA0ED7D4D2F}"/>
    <cellStyle name="Normal 4 2 2 2 2 2 2 3 2 3" xfId="19475" xr:uid="{E2B1A06E-BC42-48EB-A399-5AD1CF4AFF9A}"/>
    <cellStyle name="Normal 4 2 2 2 2 2 2 3 3" xfId="11928" xr:uid="{7B61F769-7681-4E74-8261-76194DC96EA4}"/>
    <cellStyle name="Normal 4 2 2 2 2 2 2 3 3 2" xfId="22308" xr:uid="{4B15C1DE-14C7-47ED-B545-930AF3BE57FD}"/>
    <cellStyle name="Normal 4 2 2 2 2 2 2 3 4" xfId="23971" xr:uid="{E14D23FD-4C6E-4A17-BDB4-4BC1E4323E26}"/>
    <cellStyle name="Normal 4 2 2 2 2 2 2 3 5" xfId="16642" xr:uid="{55064A3D-6723-44F9-BCAC-D31647776C51}"/>
    <cellStyle name="Normal 4 2 2 2 2 2 2 4" xfId="5983" xr:uid="{2D391F71-8852-498E-919B-1BC4D82E05D1}"/>
    <cellStyle name="Normal 4 2 2 2 2 2 2 4 2" xfId="28159" xr:uid="{47AFD2F5-31E0-4592-8088-089B9256271A}"/>
    <cellStyle name="Normal 4 2 2 2 2 2 2 4 3" xfId="15436" xr:uid="{85ED1564-DEA1-4D4E-86E0-9F3C30586B03}"/>
    <cellStyle name="Normal 4 2 2 2 2 2 2 5" xfId="7889" xr:uid="{3BEDB544-4F3A-460B-8604-4A7F80F80213}"/>
    <cellStyle name="Normal 4 2 2 2 2 2 2 5 2" xfId="18269" xr:uid="{7403030F-0C12-4503-9663-025B88F1465A}"/>
    <cellStyle name="Normal 4 2 2 2 2 2 2 6" xfId="10722" xr:uid="{D4E14310-DBD6-45F8-8432-B1F4E22B2EE9}"/>
    <cellStyle name="Normal 4 2 2 2 2 2 2 6 2" xfId="21102" xr:uid="{863C0D28-CD95-4B89-AD02-44CE4C7F79C9}"/>
    <cellStyle name="Normal 4 2 2 2 2 2 2 7" xfId="24429" xr:uid="{51103B87-10AF-43AF-9352-1EA17A854C2C}"/>
    <cellStyle name="Normal 4 2 2 2 2 2 2 8" xfId="13213" xr:uid="{8F923523-AF98-4C51-8FCF-0A238C899859}"/>
    <cellStyle name="Normal 4 2 2 2 2 2 3" xfId="3279" xr:uid="{00000000-0005-0000-0000-00005C050000}"/>
    <cellStyle name="Normal 4 2 2 2 2 2 3 2" xfId="4504" xr:uid="{C4960D59-ABB2-4263-B98F-3ADF28BD29AD}"/>
    <cellStyle name="Normal 4 2 2 2 2 2 3 2 2" xfId="9276" xr:uid="{5E2E79B0-1FA2-4ACF-9126-695F56DFD9EE}"/>
    <cellStyle name="Normal 4 2 2 2 2 2 3 2 2 2" xfId="19656" xr:uid="{FEECDFFA-5CAD-446C-B6DB-9EC0ACAF8C97}"/>
    <cellStyle name="Normal 4 2 2 2 2 2 3 2 3" xfId="12109" xr:uid="{C4879C75-18E5-4C23-8AF2-EA7F4561FCE3}"/>
    <cellStyle name="Normal 4 2 2 2 2 2 3 2 3 2" xfId="22489" xr:uid="{B343FD7E-829C-402E-B665-34829A6EF2A0}"/>
    <cellStyle name="Normal 4 2 2 2 2 2 3 2 4" xfId="26758" xr:uid="{D8DF39DE-DEBC-4B6D-BF97-3D569CC19CCF}"/>
    <cellStyle name="Normal 4 2 2 2 2 2 3 2 5" xfId="16823" xr:uid="{8D6CD8B5-B9D3-4D1A-932C-4FDA296EAACE}"/>
    <cellStyle name="Normal 4 2 2 2 2 2 3 3" xfId="6337" xr:uid="{3D22DF39-A235-4A42-AC45-2DFC73B9B481}"/>
    <cellStyle name="Normal 4 2 2 2 2 2 3 3 2" xfId="15906" xr:uid="{20EFF842-34D6-413B-A22E-5B91EEB0AD2A}"/>
    <cellStyle name="Normal 4 2 2 2 2 2 3 4" xfId="8359" xr:uid="{B62D4CB3-E43D-4F06-8BB2-4ED8C9FE06BC}"/>
    <cellStyle name="Normal 4 2 2 2 2 2 3 4 2" xfId="18739" xr:uid="{D52C76AA-AA51-4268-BE14-158A9A6BBDFF}"/>
    <cellStyle name="Normal 4 2 2 2 2 2 3 5" xfId="11192" xr:uid="{3E981503-59DE-4E02-9232-C87B1235CD5D}"/>
    <cellStyle name="Normal 4 2 2 2 2 2 3 5 2" xfId="21572" xr:uid="{44313A65-735C-4B6F-9E3D-EC1D47FD9835}"/>
    <cellStyle name="Normal 4 2 2 2 2 2 3 6" xfId="23992" xr:uid="{A66FD1E4-2484-479A-8073-731C626FE251}"/>
    <cellStyle name="Normal 4 2 2 2 2 2 3 7" xfId="13830" xr:uid="{7F59F0FA-9FEF-403D-A242-D34BDDD37F66}"/>
    <cellStyle name="Normal 4 2 2 2 2 2 4" xfId="3277" xr:uid="{00000000-0005-0000-0000-00005D050000}"/>
    <cellStyle name="Normal 4 2 2 2 2 2 4 2" xfId="6335" xr:uid="{7A735161-B8C5-44A4-A4CE-A5FEEF41D92B}"/>
    <cellStyle name="Normal 4 2 2 2 2 2 4 2 2" xfId="26631" xr:uid="{6DAB9FC2-EFC9-4B64-AED0-A9FEE05D1429}"/>
    <cellStyle name="Normal 4 2 2 2 2 2 4 2 3" xfId="15904" xr:uid="{82A4BE76-6424-490A-BAD3-E9981441ADFF}"/>
    <cellStyle name="Normal 4 2 2 2 2 2 4 3" xfId="8357" xr:uid="{C0A69965-9CE8-4AAD-90D3-8CD6D399852A}"/>
    <cellStyle name="Normal 4 2 2 2 2 2 4 3 2" xfId="18737" xr:uid="{F02D0328-7796-4150-9617-E54D067863F7}"/>
    <cellStyle name="Normal 4 2 2 2 2 2 4 4" xfId="11190" xr:uid="{DA82A739-2A85-4F7E-93B4-0A10E74E95B8}"/>
    <cellStyle name="Normal 4 2 2 2 2 2 4 4 2" xfId="21570" xr:uid="{2ADCF35A-5C13-4FBF-9683-A53E1D794BB6}"/>
    <cellStyle name="Normal 4 2 2 2 2 2 4 5" xfId="24755" xr:uid="{E3ED486C-C073-4F6D-924E-826C33313BA5}"/>
    <cellStyle name="Normal 4 2 2 2 2 2 4 6" xfId="13828" xr:uid="{D7B5A615-11BF-4D15-A925-307EF0939938}"/>
    <cellStyle name="Normal 4 2 2 2 2 2 5" xfId="4248" xr:uid="{CC6D375D-BD4D-40F5-9C57-7D2555740F5E}"/>
    <cellStyle name="Normal 4 2 2 2 2 2 5 2" xfId="9020" xr:uid="{4DC7DB8F-38A3-4B33-A67C-CF99CC9D11EE}"/>
    <cellStyle name="Normal 4 2 2 2 2 2 5 2 2" xfId="29091" xr:uid="{91B21A91-3A94-4F37-A8DC-9EB5B6AD36FC}"/>
    <cellStyle name="Normal 4 2 2 2 2 2 5 2 3" xfId="19400" xr:uid="{5CD80ABA-E1E9-4602-8258-8E1497F69587}"/>
    <cellStyle name="Normal 4 2 2 2 2 2 5 3" xfId="11853" xr:uid="{C0EF5E50-5348-49CA-B68D-21DE54DE347E}"/>
    <cellStyle name="Normal 4 2 2 2 2 2 5 3 2" xfId="22233" xr:uid="{91C55B56-521E-473A-B31D-860E68AB3DC2}"/>
    <cellStyle name="Normal 4 2 2 2 2 2 5 4" xfId="25470" xr:uid="{28BA4A29-AD1A-4A54-AE20-AEB3BC2E7175}"/>
    <cellStyle name="Normal 4 2 2 2 2 2 5 5" xfId="16567" xr:uid="{943696B2-CEE6-4E22-B067-25005356976F}"/>
    <cellStyle name="Normal 4 2 2 2 2 2 6" xfId="5221" xr:uid="{8D425C41-DB49-4C08-8292-EEBA558AED65}"/>
    <cellStyle name="Normal 4 2 2 2 2 2 6 2" xfId="26103" xr:uid="{3797F20E-714F-47D7-AABA-4F2A42BBC04D}"/>
    <cellStyle name="Normal 4 2 2 2 2 2 6 3" xfId="14519" xr:uid="{1EF54C17-758F-4721-881E-32B942577160}"/>
    <cellStyle name="Normal 4 2 2 2 2 2 7" xfId="6972" xr:uid="{4D95FE9B-573B-4455-80C7-E879AF30CE0A}"/>
    <cellStyle name="Normal 4 2 2 2 2 2 7 2" xfId="17352" xr:uid="{5E91A820-70D7-4845-B9B2-02D632E906BC}"/>
    <cellStyle name="Normal 4 2 2 2 2 2 8" xfId="9805" xr:uid="{6435EA55-4A57-4026-BBFE-853758CC3F04}"/>
    <cellStyle name="Normal 4 2 2 2 2 2 8 2" xfId="20185" xr:uid="{0040778D-3436-4031-B47B-7043A6EDC977}"/>
    <cellStyle name="Normal 4 2 2 2 2 2 9" xfId="22805" xr:uid="{405BFEED-439C-4ECB-9DD2-C937295F820A}"/>
    <cellStyle name="Normal 4 2 2 2 2 3" xfId="2764" xr:uid="{00000000-0005-0000-0000-00005E050000}"/>
    <cellStyle name="Normal 4 2 2 2 2 3 2" xfId="3280" xr:uid="{00000000-0005-0000-0000-00005F050000}"/>
    <cellStyle name="Normal 4 2 2 2 2 3 2 2" xfId="6338" xr:uid="{6F599886-50AC-44C8-BB63-387A109B2C0C}"/>
    <cellStyle name="Normal 4 2 2 2 2 3 2 2 2" xfId="28294" xr:uid="{C3D29537-2C39-45E4-9B83-9A7C9FBB291E}"/>
    <cellStyle name="Normal 4 2 2 2 2 3 2 2 3" xfId="15907" xr:uid="{12E46451-17A2-49E9-B949-BA87973F3990}"/>
    <cellStyle name="Normal 4 2 2 2 2 3 2 3" xfId="8360" xr:uid="{CAAA5857-6B10-4F1C-BD3B-47F91B744DDD}"/>
    <cellStyle name="Normal 4 2 2 2 2 3 2 3 2" xfId="18740" xr:uid="{366D2C2C-2663-4830-93C1-A3A75DC980BA}"/>
    <cellStyle name="Normal 4 2 2 2 2 3 2 4" xfId="11193" xr:uid="{AF994CEA-8DDC-4B2D-8F5B-4191DA0CEAA3}"/>
    <cellStyle name="Normal 4 2 2 2 2 3 2 4 2" xfId="21573" xr:uid="{3E972101-8543-4643-99BC-C2BC9EA6E181}"/>
    <cellStyle name="Normal 4 2 2 2 2 3 2 5" xfId="23819" xr:uid="{8317A978-06D6-47EF-A1A5-03A902BCAEFE}"/>
    <cellStyle name="Normal 4 2 2 2 2 3 2 6" xfId="13831" xr:uid="{33CB82B1-B3D6-4C39-97FB-08508AEE9FCB}"/>
    <cellStyle name="Normal 4 2 2 2 2 3 3" xfId="4322" xr:uid="{C3395475-EFDB-4698-84AF-97E8EB448CA9}"/>
    <cellStyle name="Normal 4 2 2 2 2 3 3 2" xfId="9094" xr:uid="{064CBE81-A934-4A21-A818-105ED985EC0D}"/>
    <cellStyle name="Normal 4 2 2 2 2 3 3 2 2" xfId="29137" xr:uid="{00C57CEC-F247-4291-9634-6F04CED5819E}"/>
    <cellStyle name="Normal 4 2 2 2 2 3 3 2 3" xfId="19474" xr:uid="{B03D30EE-5FE1-497E-A5A7-ADF8B01A2439}"/>
    <cellStyle name="Normal 4 2 2 2 2 3 3 3" xfId="11927" xr:uid="{E304E41F-6D35-4010-8A1E-A3B506FC073C}"/>
    <cellStyle name="Normal 4 2 2 2 2 3 3 3 2" xfId="22307" xr:uid="{1CCC0997-75C1-4453-B046-2440FA702C06}"/>
    <cellStyle name="Normal 4 2 2 2 2 3 3 4" xfId="23905" xr:uid="{331EDECF-7D60-4CE5-A477-CF6F841D8940}"/>
    <cellStyle name="Normal 4 2 2 2 2 3 3 5" xfId="16641" xr:uid="{DC8E110D-2CDC-4699-92F3-98582196137E}"/>
    <cellStyle name="Normal 4 2 2 2 2 3 4" xfId="5982" xr:uid="{82511949-F407-4787-AB88-3B911D3733BD}"/>
    <cellStyle name="Normal 4 2 2 2 2 3 4 2" xfId="28545" xr:uid="{567136AE-C2C4-4AD1-97D8-639A684F147D}"/>
    <cellStyle name="Normal 4 2 2 2 2 3 4 3" xfId="15435" xr:uid="{74A6AA41-E4EB-43E7-9C1E-5328428D32C7}"/>
    <cellStyle name="Normal 4 2 2 2 2 3 5" xfId="7888" xr:uid="{DE58D20C-2F88-4D7D-BD01-3512CBDC095E}"/>
    <cellStyle name="Normal 4 2 2 2 2 3 5 2" xfId="18268" xr:uid="{184D57AF-D37C-42E0-A9BF-D97A730CC4A5}"/>
    <cellStyle name="Normal 4 2 2 2 2 3 6" xfId="10721" xr:uid="{0B4729B8-3E78-47E4-A1D3-CC04345AB3EF}"/>
    <cellStyle name="Normal 4 2 2 2 2 3 6 2" xfId="21101" xr:uid="{3D377C8A-6FB9-41F2-BFA6-AE9A8EB3742C}"/>
    <cellStyle name="Normal 4 2 2 2 2 3 7" xfId="23862" xr:uid="{6D28C593-A7B1-439A-855E-26108A25625D}"/>
    <cellStyle name="Normal 4 2 2 2 2 3 8" xfId="13212" xr:uid="{2F74BFD1-832B-4EDB-8525-BB152BCEF047}"/>
    <cellStyle name="Normal 4 2 2 2 2 4" xfId="3281" xr:uid="{00000000-0005-0000-0000-000060050000}"/>
    <cellStyle name="Normal 4 2 2 2 2 4 2" xfId="4505" xr:uid="{A423A57F-4B31-4ABC-94E5-261B442008F4}"/>
    <cellStyle name="Normal 4 2 2 2 2 4 2 2" xfId="9277" xr:uid="{01125D3C-A911-41C1-A52A-E9713F0CA091}"/>
    <cellStyle name="Normal 4 2 2 2 2 4 2 2 2" xfId="19657" xr:uid="{4EAFBCB5-9E0A-4E27-87FE-F6B6E7A1E05A}"/>
    <cellStyle name="Normal 4 2 2 2 2 4 2 3" xfId="12110" xr:uid="{0C9A767A-4E2E-44B8-83BE-81C71939CEFE}"/>
    <cellStyle name="Normal 4 2 2 2 2 4 2 3 2" xfId="22490" xr:uid="{2A927B39-6FD2-4FF0-AB17-9AE29384958F}"/>
    <cellStyle name="Normal 4 2 2 2 2 4 2 4" xfId="27942" xr:uid="{7426BC20-4997-46FE-BA4F-2F944E01A8DB}"/>
    <cellStyle name="Normal 4 2 2 2 2 4 2 5" xfId="16824" xr:uid="{95E11B15-F74B-4978-B820-74FD92A3F434}"/>
    <cellStyle name="Normal 4 2 2 2 2 4 3" xfId="6339" xr:uid="{FF70B162-4850-4388-B5CA-EEFAEB34D3E2}"/>
    <cellStyle name="Normal 4 2 2 2 2 4 3 2" xfId="15908" xr:uid="{C215E602-59B2-4BC4-B2B0-158367296468}"/>
    <cellStyle name="Normal 4 2 2 2 2 4 4" xfId="8361" xr:uid="{A19C8D5D-4DAD-4D76-AEEE-A5DC9E9F75B7}"/>
    <cellStyle name="Normal 4 2 2 2 2 4 4 2" xfId="18741" xr:uid="{A805E533-3D68-46DF-A972-069B1DB12A96}"/>
    <cellStyle name="Normal 4 2 2 2 2 4 5" xfId="11194" xr:uid="{1E7601FC-DD29-49F5-AE25-E5EF8894E07D}"/>
    <cellStyle name="Normal 4 2 2 2 2 4 5 2" xfId="21574" xr:uid="{78D30B21-FCE6-4C62-B0A2-8757813E3BA7}"/>
    <cellStyle name="Normal 4 2 2 2 2 4 6" xfId="23534" xr:uid="{98E53F46-CB64-45E1-84CB-035C4715276C}"/>
    <cellStyle name="Normal 4 2 2 2 2 4 7" xfId="13832" xr:uid="{F6122276-2D32-4C10-8C43-5F49D34D894B}"/>
    <cellStyle name="Normal 4 2 2 2 2 5" xfId="3276" xr:uid="{00000000-0005-0000-0000-000061050000}"/>
    <cellStyle name="Normal 4 2 2 2 2 5 2" xfId="6334" xr:uid="{60F73424-790C-46E1-B5C6-885A1AF07FF6}"/>
    <cellStyle name="Normal 4 2 2 2 2 5 2 2" xfId="28000" xr:uid="{8BC18318-709F-4054-902A-E7AE5D25BFF9}"/>
    <cellStyle name="Normal 4 2 2 2 2 5 2 3" xfId="15903" xr:uid="{9C0574D4-FB05-4BD5-826A-8C05666DCD78}"/>
    <cellStyle name="Normal 4 2 2 2 2 5 3" xfId="8356" xr:uid="{CD849E83-F7D1-4A92-955F-9C1A6644143D}"/>
    <cellStyle name="Normal 4 2 2 2 2 5 3 2" xfId="18736" xr:uid="{4F487EA7-6651-4245-BF24-630B16ED073B}"/>
    <cellStyle name="Normal 4 2 2 2 2 5 4" xfId="11189" xr:uid="{D225D92F-E41F-42B4-B89D-25457A02BFCA}"/>
    <cellStyle name="Normal 4 2 2 2 2 5 4 2" xfId="21569" xr:uid="{12619C35-F315-4D9D-A84E-273D6CC5238A}"/>
    <cellStyle name="Normal 4 2 2 2 2 5 5" xfId="24252" xr:uid="{A296CF64-4476-444F-98F6-78180AB82126}"/>
    <cellStyle name="Normal 4 2 2 2 2 5 6" xfId="13827" xr:uid="{5FE98964-64C5-40FC-87C7-397116A3E87B}"/>
    <cellStyle name="Normal 4 2 2 2 2 6" xfId="2558" xr:uid="{00000000-0005-0000-0000-000062050000}"/>
    <cellStyle name="Normal 4 2 2 2 2 6 2" xfId="5828" xr:uid="{0DF684C7-764C-4AAC-8CD8-14201A6C6590}"/>
    <cellStyle name="Normal 4 2 2 2 2 6 2 2" xfId="27216" xr:uid="{0B025752-5132-41E9-99B4-38149AF0795A}"/>
    <cellStyle name="Normal 4 2 2 2 2 6 2 3" xfId="15230" xr:uid="{58068AC9-58D3-461F-BB08-9F9B2240891D}"/>
    <cellStyle name="Normal 4 2 2 2 2 6 3" xfId="7683" xr:uid="{230B2416-A2F5-44E7-8B0D-FE6882FF5675}"/>
    <cellStyle name="Normal 4 2 2 2 2 6 3 2" xfId="18063" xr:uid="{CC6576D4-B509-4518-9ED6-F821A660E7F9}"/>
    <cellStyle name="Normal 4 2 2 2 2 6 4" xfId="10516" xr:uid="{FDB8EBD0-01F4-4E5C-A1B8-6FB6E9030363}"/>
    <cellStyle name="Normal 4 2 2 2 2 6 4 2" xfId="20896" xr:uid="{7CF60288-1231-484C-BDA0-74CA89989A7F}"/>
    <cellStyle name="Normal 4 2 2 2 2 6 5" xfId="24947" xr:uid="{20493766-E88B-4D6A-BA0E-13FDFE62A073}"/>
    <cellStyle name="Normal 4 2 2 2 2 6 6" xfId="12946" xr:uid="{8A840297-6404-4D8D-BFD8-B0944E3D8CE5}"/>
    <cellStyle name="Normal 4 2 2 2 2 7" xfId="2252" xr:uid="{00000000-0005-0000-0000-000058050000}"/>
    <cellStyle name="Normal 4 2 2 2 2 7 2" xfId="7379" xr:uid="{6254E648-DD1A-4488-82E8-25A0BE964A06}"/>
    <cellStyle name="Normal 4 2 2 2 2 7 2 2" xfId="17759" xr:uid="{52AE3BC1-BB63-4E5C-BE16-6713D509A65E}"/>
    <cellStyle name="Normal 4 2 2 2 2 7 3" xfId="10212" xr:uid="{1E482F3D-96F8-440C-BE60-A80086D8B3A8}"/>
    <cellStyle name="Normal 4 2 2 2 2 7 3 2" xfId="20592" xr:uid="{6CC03342-5797-44F3-996E-B8275468CEDF}"/>
    <cellStyle name="Normal 4 2 2 2 2 7 4" xfId="22790" xr:uid="{9BCF720B-752D-48A4-9E53-8CFF0F96D762}"/>
    <cellStyle name="Normal 4 2 2 2 2 7 5" xfId="14926" xr:uid="{0FBE1125-EB6C-4287-97AB-777916CFB58B}"/>
    <cellStyle name="Normal 4 2 2 2 2 8" xfId="3803" xr:uid="{24DA41A7-685F-424A-BFC2-2BBAB9FDCAE4}"/>
    <cellStyle name="Normal 4 2 2 2 2 8 2" xfId="8639" xr:uid="{EE91C2E1-CEEC-4FA3-B153-68C755A4A508}"/>
    <cellStyle name="Normal 4 2 2 2 2 8 2 2" xfId="19019" xr:uid="{592F2261-B02C-4FA5-B080-1625E0E8FD5F}"/>
    <cellStyle name="Normal 4 2 2 2 2 8 3" xfId="11472" xr:uid="{3B65E4CB-832D-49D9-97A9-556C3AFB1965}"/>
    <cellStyle name="Normal 4 2 2 2 2 8 3 2" xfId="21852" xr:uid="{E01C12FF-0186-410A-A58F-A8D094EE9F31}"/>
    <cellStyle name="Normal 4 2 2 2 2 8 4" xfId="16186" xr:uid="{16C9592A-6A5B-4535-B26D-DF226ACE4CCA}"/>
    <cellStyle name="Normal 4 2 2 2 2 9" xfId="5220" xr:uid="{098FB361-0977-449C-A54A-751652BABDB3}"/>
    <cellStyle name="Normal 4 2 2 2 2 9 2" xfId="14518" xr:uid="{6C2C943B-1F73-4481-B253-8FC5292D5710}"/>
    <cellStyle name="Normal 4 2 2 2 3" xfId="917" xr:uid="{00000000-0005-0000-0000-000047050000}"/>
    <cellStyle name="Normal 4 2 2 2 3 10" xfId="9806" xr:uid="{47D7B61C-4B5F-48EF-AE2A-F6164E629AC3}"/>
    <cellStyle name="Normal 4 2 2 2 3 10 2" xfId="20186" xr:uid="{D188C3D8-E33C-44DA-A6D5-05210E795B88}"/>
    <cellStyle name="Normal 4 2 2 2 3 11" xfId="23765" xr:uid="{1FA630D4-DC6C-4FED-822C-365CE5A7D548}"/>
    <cellStyle name="Normal 4 2 2 2 3 12" xfId="12584" xr:uid="{56C1FD10-DAD2-4CAA-A17F-5A72D2C2C2C9}"/>
    <cellStyle name="Normal 4 2 2 2 3 2" xfId="2766" xr:uid="{00000000-0005-0000-0000-000064050000}"/>
    <cellStyle name="Normal 4 2 2 2 3 2 2" xfId="3283" xr:uid="{00000000-0005-0000-0000-000065050000}"/>
    <cellStyle name="Normal 4 2 2 2 3 2 2 2" xfId="6341" xr:uid="{23D571E8-0208-4D73-98AA-0AAC948AC8F0}"/>
    <cellStyle name="Normal 4 2 2 2 3 2 2 2 2" xfId="28086" xr:uid="{5BC5DC13-3946-4B4D-95D2-B4BCFDD9D2AE}"/>
    <cellStyle name="Normal 4 2 2 2 3 2 2 2 3" xfId="15910" xr:uid="{08EA4DAE-CBBF-42F3-991F-65568DD9D8C9}"/>
    <cellStyle name="Normal 4 2 2 2 3 2 2 3" xfId="8363" xr:uid="{5209D608-A312-4385-A725-D938A6D35EC6}"/>
    <cellStyle name="Normal 4 2 2 2 3 2 2 3 2" xfId="18743" xr:uid="{D9A02B23-C4B8-47F7-9E8B-68A9D5E2F43D}"/>
    <cellStyle name="Normal 4 2 2 2 3 2 2 4" xfId="11196" xr:uid="{9F13AB9E-7EC7-4554-AB2B-4E151B9AA314}"/>
    <cellStyle name="Normal 4 2 2 2 3 2 2 4 2" xfId="21576" xr:uid="{4EC84CC0-3C85-4F09-8318-6F62D9478C5A}"/>
    <cellStyle name="Normal 4 2 2 2 3 2 2 5" xfId="24054" xr:uid="{CB7E155F-202C-4244-8B23-502BD8CB1D41}"/>
    <cellStyle name="Normal 4 2 2 2 3 2 2 6" xfId="13834" xr:uid="{6E75D810-67ED-4B4C-8F20-A0E3D6FECAFB}"/>
    <cellStyle name="Normal 4 2 2 2 3 2 3" xfId="4324" xr:uid="{4FABEAB4-BFF2-4733-B2E3-5947C5455FC7}"/>
    <cellStyle name="Normal 4 2 2 2 3 2 3 2" xfId="9096" xr:uid="{640A9CF6-988B-43DD-9C1D-13B8166CF6A6}"/>
    <cellStyle name="Normal 4 2 2 2 3 2 3 2 2" xfId="29139" xr:uid="{ED13436E-3563-44D4-B170-08A5FAEABBCA}"/>
    <cellStyle name="Normal 4 2 2 2 3 2 3 2 3" xfId="19476" xr:uid="{DA1B4311-E792-4739-AAF3-B687F4D4F731}"/>
    <cellStyle name="Normal 4 2 2 2 3 2 3 3" xfId="11929" xr:uid="{B2075360-9661-4E49-A14A-B7FF820019B4}"/>
    <cellStyle name="Normal 4 2 2 2 3 2 3 3 2" xfId="22309" xr:uid="{3ED2E095-0567-4CF4-A874-D928FDC61044}"/>
    <cellStyle name="Normal 4 2 2 2 3 2 3 4" xfId="24002" xr:uid="{E80D8598-27AE-4BB1-93E8-53F0FDEABD7D}"/>
    <cellStyle name="Normal 4 2 2 2 3 2 3 5" xfId="16643" xr:uid="{77361467-D4BA-4CAE-AEE8-26900A67AE3F}"/>
    <cellStyle name="Normal 4 2 2 2 3 2 4" xfId="5984" xr:uid="{C72175AA-C9EA-4F44-8B5C-0438F0FD2F0B}"/>
    <cellStyle name="Normal 4 2 2 2 3 2 4 2" xfId="26192" xr:uid="{5C3FD90B-B17F-43D9-BD17-983240DFCE39}"/>
    <cellStyle name="Normal 4 2 2 2 3 2 4 3" xfId="15437" xr:uid="{27BBE414-D942-48C6-9663-F4403ACCD803}"/>
    <cellStyle name="Normal 4 2 2 2 3 2 5" xfId="7890" xr:uid="{41896ECE-885C-4CE2-8060-2565205E09B1}"/>
    <cellStyle name="Normal 4 2 2 2 3 2 5 2" xfId="18270" xr:uid="{65AEFC6B-78E4-4DB4-A21E-9056ED9F7F28}"/>
    <cellStyle name="Normal 4 2 2 2 3 2 6" xfId="10723" xr:uid="{FCBF7084-238B-4855-B8E2-AAD00D84AC09}"/>
    <cellStyle name="Normal 4 2 2 2 3 2 6 2" xfId="21103" xr:uid="{2774C62D-697B-41CD-9CAE-8906AD8BD80D}"/>
    <cellStyle name="Normal 4 2 2 2 3 2 7" xfId="24602" xr:uid="{23407B31-2950-4252-B410-1E954824E197}"/>
    <cellStyle name="Normal 4 2 2 2 3 2 8" xfId="13214" xr:uid="{8A13A376-05AC-4A95-9E3A-B70CB94A17E3}"/>
    <cellStyle name="Normal 4 2 2 2 3 3" xfId="3284" xr:uid="{00000000-0005-0000-0000-000066050000}"/>
    <cellStyle name="Normal 4 2 2 2 3 3 2" xfId="4506" xr:uid="{B51A62CE-E34A-4E74-9C18-46C2C94512CA}"/>
    <cellStyle name="Normal 4 2 2 2 3 3 2 2" xfId="9278" xr:uid="{2CCC404B-302C-4853-908C-10864B09B373}"/>
    <cellStyle name="Normal 4 2 2 2 3 3 2 2 2" xfId="29259" xr:uid="{A03F0689-EB93-4231-8FD5-B048413C71AC}"/>
    <cellStyle name="Normal 4 2 2 2 3 3 2 2 3" xfId="19658" xr:uid="{889C5688-D942-4CF4-92A9-4775679CC015}"/>
    <cellStyle name="Normal 4 2 2 2 3 3 2 3" xfId="12111" xr:uid="{9055429D-ECF7-46AB-9299-2C04CEFF549E}"/>
    <cellStyle name="Normal 4 2 2 2 3 3 2 3 2" xfId="22491" xr:uid="{B1D25EE4-F4B9-4EEE-BBE8-2F5C3345CEF8}"/>
    <cellStyle name="Normal 4 2 2 2 3 3 2 4" xfId="25060" xr:uid="{38AD75FE-55CD-4010-BCC9-A1FAA2F90A67}"/>
    <cellStyle name="Normal 4 2 2 2 3 3 2 5" xfId="16825" xr:uid="{2A67E511-EDDD-4A20-9C27-078451C900C7}"/>
    <cellStyle name="Normal 4 2 2 2 3 3 3" xfId="6342" xr:uid="{63CF34C2-9C02-4748-BD86-E2B2E19C348A}"/>
    <cellStyle name="Normal 4 2 2 2 3 3 3 2" xfId="26159" xr:uid="{8280DF36-EEE6-491A-9D09-664698192FC7}"/>
    <cellStyle name="Normal 4 2 2 2 3 3 3 3" xfId="15911" xr:uid="{34FDF884-0B17-49C1-BACF-F02E078DE7F8}"/>
    <cellStyle name="Normal 4 2 2 2 3 3 4" xfId="8364" xr:uid="{343CF02A-958B-4B44-8833-A4B600F0E7EC}"/>
    <cellStyle name="Normal 4 2 2 2 3 3 4 2" xfId="18744" xr:uid="{C508E7EE-F3B7-434D-BEF2-A9B5219E428B}"/>
    <cellStyle name="Normal 4 2 2 2 3 3 5" xfId="11197" xr:uid="{CD0BAF0A-1603-43A8-BCA6-7C56D9B4F913}"/>
    <cellStyle name="Normal 4 2 2 2 3 3 5 2" xfId="21577" xr:uid="{EF6C10FF-43B8-4280-B1FA-DF459CAE5F5E}"/>
    <cellStyle name="Normal 4 2 2 2 3 3 6" xfId="25018" xr:uid="{12EB2416-BD58-454B-9959-18E03C063F32}"/>
    <cellStyle name="Normal 4 2 2 2 3 3 7" xfId="13835" xr:uid="{CB5DEEED-B8EE-485A-9634-C2434881B8F5}"/>
    <cellStyle name="Normal 4 2 2 2 3 4" xfId="3282" xr:uid="{00000000-0005-0000-0000-000067050000}"/>
    <cellStyle name="Normal 4 2 2 2 3 4 2" xfId="6340" xr:uid="{84906B7B-D4F1-47A1-ABC3-A02A1312675E}"/>
    <cellStyle name="Normal 4 2 2 2 3 4 2 2" xfId="26647" xr:uid="{2C145300-C97C-4971-BF83-8398451F4330}"/>
    <cellStyle name="Normal 4 2 2 2 3 4 2 3" xfId="15909" xr:uid="{75841195-DF04-4BA5-82DE-9684B1D713F6}"/>
    <cellStyle name="Normal 4 2 2 2 3 4 3" xfId="8362" xr:uid="{AC708855-A337-4B62-A848-0B24072AFEEF}"/>
    <cellStyle name="Normal 4 2 2 2 3 4 3 2" xfId="18742" xr:uid="{0E1C300D-5ABE-4497-B2C7-47C2748CE773}"/>
    <cellStyle name="Normal 4 2 2 2 3 4 4" xfId="11195" xr:uid="{92CF7EB8-8E4F-4F3D-81F3-11FF89BB63E3}"/>
    <cellStyle name="Normal 4 2 2 2 3 4 4 2" xfId="21575" xr:uid="{19C844FD-E66B-4B11-A942-0C0DFBE1AA29}"/>
    <cellStyle name="Normal 4 2 2 2 3 4 5" xfId="24917" xr:uid="{11FE66E9-72D7-4C23-867F-9FD3DA77D68A}"/>
    <cellStyle name="Normal 4 2 2 2 3 4 6" xfId="13833" xr:uid="{ADE1AFF2-8C1A-4670-BFA5-266DCD9E2748}"/>
    <cellStyle name="Normal 4 2 2 2 3 5" xfId="2601" xr:uid="{00000000-0005-0000-0000-000068050000}"/>
    <cellStyle name="Normal 4 2 2 2 3 5 2" xfId="5866" xr:uid="{83688F7B-15CE-4845-A4A9-062CEA153E02}"/>
    <cellStyle name="Normal 4 2 2 2 3 5 2 2" xfId="28039" xr:uid="{66BDFECE-8E62-482C-B315-AAC3B030A9AD}"/>
    <cellStyle name="Normal 4 2 2 2 3 5 2 3" xfId="15273" xr:uid="{DA135101-8362-4D70-B2BA-A90EDCAD79F7}"/>
    <cellStyle name="Normal 4 2 2 2 3 5 3" xfId="7726" xr:uid="{722BF4E1-1CE2-4E31-B297-1429B8FCA87C}"/>
    <cellStyle name="Normal 4 2 2 2 3 5 3 2" xfId="18106" xr:uid="{B88ECCA1-EE4B-4376-B76B-EE8330706F0A}"/>
    <cellStyle name="Normal 4 2 2 2 3 5 4" xfId="10559" xr:uid="{88BE88D3-ECFE-4943-A802-391E49668A93}"/>
    <cellStyle name="Normal 4 2 2 2 3 5 4 2" xfId="20939" xr:uid="{16CB8B2A-B38A-40C8-86CD-E0877DEE8032}"/>
    <cellStyle name="Normal 4 2 2 2 3 5 5" xfId="25357" xr:uid="{0EE88708-E060-41B8-818F-1CF83BF59345}"/>
    <cellStyle name="Normal 4 2 2 2 3 5 6" xfId="12989" xr:uid="{4073137C-AB90-4AC6-B6E9-DEA045DBF4FF}"/>
    <cellStyle name="Normal 4 2 2 2 3 6" xfId="2350" xr:uid="{00000000-0005-0000-0000-000063050000}"/>
    <cellStyle name="Normal 4 2 2 2 3 6 2" xfId="7477" xr:uid="{225E50F3-147D-4227-B435-E86D71DD914B}"/>
    <cellStyle name="Normal 4 2 2 2 3 6 2 2" xfId="17857" xr:uid="{DD96CC2C-E349-4109-910F-25D613F735DA}"/>
    <cellStyle name="Normal 4 2 2 2 3 6 3" xfId="10310" xr:uid="{67DC567D-8371-4415-9382-97D6CD20ED76}"/>
    <cellStyle name="Normal 4 2 2 2 3 6 3 2" xfId="20690" xr:uid="{A9BB8DD5-D192-499E-AC36-22D30AAA30D7}"/>
    <cellStyle name="Normal 4 2 2 2 3 6 4" xfId="25412" xr:uid="{C30C510D-244E-47DB-8CD0-D58F70CF0CB9}"/>
    <cellStyle name="Normal 4 2 2 2 3 6 5" xfId="15024" xr:uid="{4657A565-7808-4B27-A1D8-8288D0C19352}"/>
    <cellStyle name="Normal 4 2 2 2 3 7" xfId="3880" xr:uid="{E15CBF60-A602-42B3-95FB-FF35C357C80E}"/>
    <cellStyle name="Normal 4 2 2 2 3 7 2" xfId="8712" xr:uid="{ECDC04D8-486B-4194-BB3F-DEAF1FC0A0BB}"/>
    <cellStyle name="Normal 4 2 2 2 3 7 2 2" xfId="19092" xr:uid="{3795D105-2DB6-4577-A405-88F1F3197116}"/>
    <cellStyle name="Normal 4 2 2 2 3 7 3" xfId="11545" xr:uid="{0789174A-1A15-4801-B531-51CDAB9C9C5E}"/>
    <cellStyle name="Normal 4 2 2 2 3 7 3 2" xfId="21925" xr:uid="{6233EBAD-153E-450C-85F9-6C2FB7690721}"/>
    <cellStyle name="Normal 4 2 2 2 3 7 4" xfId="16259" xr:uid="{E432F5C8-8152-420F-97B2-73F079D96A03}"/>
    <cellStyle name="Normal 4 2 2 2 3 8" xfId="5222" xr:uid="{86A7BF5F-C068-4C30-B73F-407DE4B95413}"/>
    <cellStyle name="Normal 4 2 2 2 3 8 2" xfId="14520" xr:uid="{9D8A3E58-18AD-4423-877D-AEAB447B1ABE}"/>
    <cellStyle name="Normal 4 2 2 2 3 9" xfId="6973" xr:uid="{728DC7B3-75EB-41E7-B869-E512F28904D9}"/>
    <cellStyle name="Normal 4 2 2 2 3 9 2" xfId="17353" xr:uid="{9727448C-8D0A-45F4-ABF5-A72216390A5E}"/>
    <cellStyle name="Normal 4 2 2 2 4" xfId="918" xr:uid="{00000000-0005-0000-0000-000048050000}"/>
    <cellStyle name="Normal 4 2 2 2 4 2" xfId="3285" xr:uid="{00000000-0005-0000-0000-00006A050000}"/>
    <cellStyle name="Normal 4 2 2 2 4 2 2" xfId="6343" xr:uid="{C4B46A48-1CA9-4BE2-8607-B3BB86308C02}"/>
    <cellStyle name="Normal 4 2 2 2 4 2 2 2" xfId="27137" xr:uid="{9F1F8244-E3A0-411C-A856-32B4C10DF939}"/>
    <cellStyle name="Normal 4 2 2 2 4 2 2 3" xfId="15912" xr:uid="{6A91B766-9518-4FD0-A550-63A3B3381BDF}"/>
    <cellStyle name="Normal 4 2 2 2 4 2 3" xfId="8365" xr:uid="{BFEB444A-B39A-427F-B850-AD955D810C96}"/>
    <cellStyle name="Normal 4 2 2 2 4 2 3 2" xfId="18745" xr:uid="{E249B219-2AFA-47BD-8707-2135478E115B}"/>
    <cellStyle name="Normal 4 2 2 2 4 2 4" xfId="11198" xr:uid="{290D993C-746C-436D-9BCC-EB5510327F57}"/>
    <cellStyle name="Normal 4 2 2 2 4 2 4 2" xfId="21578" xr:uid="{721941F7-07FA-487B-94A7-208AF6FD6CE7}"/>
    <cellStyle name="Normal 4 2 2 2 4 2 5" xfId="25409" xr:uid="{E82479EF-244A-4211-8851-32C1278A617F}"/>
    <cellStyle name="Normal 4 2 2 2 4 2 6" xfId="13836" xr:uid="{26738D8C-7092-4F23-9798-02C9AA1BC30E}"/>
    <cellStyle name="Normal 4 2 2 2 4 3" xfId="2763" xr:uid="{00000000-0005-0000-0000-00006B050000}"/>
    <cellStyle name="Normal 4 2 2 2 4 3 2" xfId="5981" xr:uid="{F98D6499-6964-458E-9AE0-1B03993E33FA}"/>
    <cellStyle name="Normal 4 2 2 2 4 3 2 2" xfId="28500" xr:uid="{04F6BEF0-094C-48B6-8107-1B362795A795}"/>
    <cellStyle name="Normal 4 2 2 2 4 3 2 3" xfId="15434" xr:uid="{D2312F29-7028-4CF6-8554-2D350BCC4FFB}"/>
    <cellStyle name="Normal 4 2 2 2 4 3 3" xfId="7887" xr:uid="{7CDFBBFC-194A-45A6-B073-04F587ED3E3F}"/>
    <cellStyle name="Normal 4 2 2 2 4 3 3 2" xfId="18267" xr:uid="{EC834A35-9453-4CAF-8950-F802DDB5DC6F}"/>
    <cellStyle name="Normal 4 2 2 2 4 3 4" xfId="10720" xr:uid="{FFBDCC92-C1E4-4C2B-AFAF-FBBADFEBAF62}"/>
    <cellStyle name="Normal 4 2 2 2 4 3 4 2" xfId="21100" xr:uid="{16B084A0-4AE6-498C-8517-15E85C982633}"/>
    <cellStyle name="Normal 4 2 2 2 4 3 5" xfId="24260" xr:uid="{D529CCF3-D1BC-4EC1-95A5-211BF8DDAEEA}"/>
    <cellStyle name="Normal 4 2 2 2 4 3 6" xfId="13211" xr:uid="{F91EB318-9735-4FC2-A7D6-63C57C1DAE43}"/>
    <cellStyle name="Normal 4 2 2 2 4 4" xfId="4180" xr:uid="{09F09E15-871D-4244-890C-93B16B2D3BE3}"/>
    <cellStyle name="Normal 4 2 2 2 4 4 2" xfId="8952" xr:uid="{3C265B06-A5BF-48AD-89A9-2D22F9A5D61E}"/>
    <cellStyle name="Normal 4 2 2 2 4 4 2 2" xfId="19332" xr:uid="{521178AC-315A-4187-A6DA-D40BCC284914}"/>
    <cellStyle name="Normal 4 2 2 2 4 4 3" xfId="11785" xr:uid="{D142966C-F984-4520-B50F-9E4FE6BA102C}"/>
    <cellStyle name="Normal 4 2 2 2 4 4 3 2" xfId="22165" xr:uid="{BDDD4821-8C01-4D78-BB38-35D03234A43C}"/>
    <cellStyle name="Normal 4 2 2 2 4 4 4" xfId="22775" xr:uid="{6B039AF2-98CF-4B6D-96D8-00C613B9D56F}"/>
    <cellStyle name="Normal 4 2 2 2 4 4 5" xfId="16499" xr:uid="{B917C92B-E32B-457D-9BDE-48FA35C389D2}"/>
    <cellStyle name="Normal 4 2 2 2 4 5" xfId="5223" xr:uid="{5C4D6AF4-82E1-41DD-BCC0-3E46B66D7E15}"/>
    <cellStyle name="Normal 4 2 2 2 4 5 2" xfId="14521" xr:uid="{B460FFE8-EBCA-443B-A0C9-5E288F9C981F}"/>
    <cellStyle name="Normal 4 2 2 2 4 6" xfId="6974" xr:uid="{C75A9B51-C5CA-4ADE-84AB-FF4ECCBA604E}"/>
    <cellStyle name="Normal 4 2 2 2 4 6 2" xfId="17354" xr:uid="{869329D5-6304-41A1-949E-A1C36BADE2D0}"/>
    <cellStyle name="Normal 4 2 2 2 4 7" xfId="9807" xr:uid="{A3D628FC-B9AB-4888-8202-144FB0F1C438}"/>
    <cellStyle name="Normal 4 2 2 2 4 7 2" xfId="20187" xr:uid="{3DB03CB8-537F-46DC-B9B9-47CADBD84AB8}"/>
    <cellStyle name="Normal 4 2 2 2 4 8" xfId="24897" xr:uid="{91E13E85-9BCB-4769-8D67-49E29F2EAF30}"/>
    <cellStyle name="Normal 4 2 2 2 4 9" xfId="12742" xr:uid="{9C685099-7178-41A6-87FD-6B656B7C8790}"/>
    <cellStyle name="Normal 4 2 2 2 5" xfId="3286" xr:uid="{00000000-0005-0000-0000-00006C050000}"/>
    <cellStyle name="Normal 4 2 2 2 5 2" xfId="4507" xr:uid="{C38558B0-20A2-4476-87DA-6BFF6065FB72}"/>
    <cellStyle name="Normal 4 2 2 2 5 2 2" xfId="9279" xr:uid="{E0806218-B591-4968-A464-B3CFC314A602}"/>
    <cellStyle name="Normal 4 2 2 2 5 2 2 2" xfId="29260" xr:uid="{CBE4C94A-BFEF-4921-B9D4-BDF3799D9EC4}"/>
    <cellStyle name="Normal 4 2 2 2 5 2 2 3" xfId="19659" xr:uid="{7F52E468-4C7D-4963-8EFE-B305532A9E98}"/>
    <cellStyle name="Normal 4 2 2 2 5 2 3" xfId="12112" xr:uid="{3FA5C244-90D7-448B-A003-E813D33AB845}"/>
    <cellStyle name="Normal 4 2 2 2 5 2 3 2" xfId="22492" xr:uid="{33C03823-B642-4C57-8C16-AAEC2EFF685B}"/>
    <cellStyle name="Normal 4 2 2 2 5 2 4" xfId="23423" xr:uid="{D869F22B-A0AF-40DB-AAF7-0AA930C414B2}"/>
    <cellStyle name="Normal 4 2 2 2 5 2 5" xfId="16826" xr:uid="{956D3CA5-05CC-4296-A22F-A38646B755B3}"/>
    <cellStyle name="Normal 4 2 2 2 5 3" xfId="6344" xr:uid="{EEC73034-AAE7-44A5-BFE4-E5EE8526D30F}"/>
    <cellStyle name="Normal 4 2 2 2 5 3 2" xfId="27664" xr:uid="{F78D3E12-E12D-48EB-9C6A-35C5A4F5082F}"/>
    <cellStyle name="Normal 4 2 2 2 5 3 3" xfId="15913" xr:uid="{D1C4BCCB-C9E7-43E1-B5D0-57A511DF6D74}"/>
    <cellStyle name="Normal 4 2 2 2 5 4" xfId="8366" xr:uid="{654E4D6B-CABE-4867-BC98-A2411752ACCC}"/>
    <cellStyle name="Normal 4 2 2 2 5 4 2" xfId="18746" xr:uid="{A97C0CFD-ACBD-4FA9-95F8-B58DB1F0A5EB}"/>
    <cellStyle name="Normal 4 2 2 2 5 5" xfId="11199" xr:uid="{0D07C26D-2E8B-4E1B-AB67-B08E32EB68DA}"/>
    <cellStyle name="Normal 4 2 2 2 5 5 2" xfId="21579" xr:uid="{DE9345F1-CDD7-4ABB-AC3F-44D7879809BD}"/>
    <cellStyle name="Normal 4 2 2 2 5 6" xfId="23626" xr:uid="{94716677-757A-4C82-AEF7-D595FF518AED}"/>
    <cellStyle name="Normal 4 2 2 2 5 7" xfId="13837" xr:uid="{F629A4FF-E862-472E-A6DE-BF2634491564}"/>
    <cellStyle name="Normal 4 2 2 2 6" xfId="2926" xr:uid="{00000000-0005-0000-0000-00006D050000}"/>
    <cellStyle name="Normal 4 2 2 2 6 2" xfId="6106" xr:uid="{EC6B6115-246A-4E2D-A4D0-BCBFD219C349}"/>
    <cellStyle name="Normal 4 2 2 2 6 2 2" xfId="27552" xr:uid="{E87F3D8D-DCB9-4655-8DE1-DCDB851F043B}"/>
    <cellStyle name="Normal 4 2 2 2 6 2 3" xfId="15584" xr:uid="{64957473-5187-4040-BCE6-86D8A7C2F96B}"/>
    <cellStyle name="Normal 4 2 2 2 6 3" xfId="8037" xr:uid="{4E390FF0-81EF-4B05-A5D5-D107E8BA8641}"/>
    <cellStyle name="Normal 4 2 2 2 6 3 2" xfId="18417" xr:uid="{4C9FF954-9B95-4E4F-94CC-9D81B58025F3}"/>
    <cellStyle name="Normal 4 2 2 2 6 4" xfId="10870" xr:uid="{C7D9EEDE-59CB-4892-A90E-D6CBAA776294}"/>
    <cellStyle name="Normal 4 2 2 2 6 4 2" xfId="21250" xr:uid="{013422BF-270B-44C7-AC44-3A278CD4DF6B}"/>
    <cellStyle name="Normal 4 2 2 2 6 5" xfId="22644" xr:uid="{E1543EFA-274E-4B41-AC5A-2033AED55C16}"/>
    <cellStyle name="Normal 4 2 2 2 6 6" xfId="13440" xr:uid="{1B856EAC-F127-4C13-9933-1ED8CDE6CD7F}"/>
    <cellStyle name="Normal 4 2 2 2 7" xfId="2498" xr:uid="{00000000-0005-0000-0000-00006E050000}"/>
    <cellStyle name="Normal 4 2 2 2 7 2" xfId="5781" xr:uid="{2155F36A-BC96-4357-8425-D920261F69FF}"/>
    <cellStyle name="Normal 4 2 2 2 7 2 2" xfId="26762" xr:uid="{ADAD11F8-F25F-4855-BAE8-EFC94FBD37D3}"/>
    <cellStyle name="Normal 4 2 2 2 7 2 3" xfId="15170" xr:uid="{E80883C3-46A1-47FD-B5AC-8A846D7591A9}"/>
    <cellStyle name="Normal 4 2 2 2 7 3" xfId="7623" xr:uid="{6DD1F1C5-4FF3-43BB-8726-56F22B3580A5}"/>
    <cellStyle name="Normal 4 2 2 2 7 3 2" xfId="18003" xr:uid="{543D6EC0-4DF1-47AB-A541-7269906FF7A8}"/>
    <cellStyle name="Normal 4 2 2 2 7 4" xfId="10456" xr:uid="{7B541D81-392E-494B-9E52-B84DFE8720F2}"/>
    <cellStyle name="Normal 4 2 2 2 7 4 2" xfId="20836" xr:uid="{9B9851DE-6809-4B6A-A05F-EFB36E3F281E}"/>
    <cellStyle name="Normal 4 2 2 2 7 5" xfId="25184" xr:uid="{1A35A034-AFBA-4F4A-875C-3A3926CBB46C}"/>
    <cellStyle name="Normal 4 2 2 2 7 6" xfId="12886" xr:uid="{973CBE25-492A-4DEE-9351-36187EA70F9D}"/>
    <cellStyle name="Normal 4 2 2 2 8" xfId="2192" xr:uid="{00000000-0005-0000-0000-000057050000}"/>
    <cellStyle name="Normal 4 2 2 2 8 2" xfId="7319" xr:uid="{202650CD-28B0-4E67-8827-41E01F03D3C2}"/>
    <cellStyle name="Normal 4 2 2 2 8 2 2" xfId="17699" xr:uid="{22E13DBB-C16D-40EB-A3AE-92B11712B437}"/>
    <cellStyle name="Normal 4 2 2 2 8 3" xfId="10152" xr:uid="{DDC1FFF8-DCB9-41A1-AD22-A544A04EC073}"/>
    <cellStyle name="Normal 4 2 2 2 8 3 2" xfId="20532" xr:uid="{282BB72D-2582-4555-8080-50D626A4473B}"/>
    <cellStyle name="Normal 4 2 2 2 8 4" xfId="22873" xr:uid="{18F331D2-7DF0-4D44-AC68-C52BAE4D538F}"/>
    <cellStyle name="Normal 4 2 2 2 8 5" xfId="14866" xr:uid="{C4251E7B-F494-4BCD-A000-9A36D0D12557}"/>
    <cellStyle name="Normal 4 2 2 2 9" xfId="3971" xr:uid="{E3924D78-0A6A-4160-954B-7BDD5285864D}"/>
    <cellStyle name="Normal 4 2 2 2 9 2" xfId="8795" xr:uid="{AB6CF9CE-B9D0-4210-B8E0-DC6533CA4258}"/>
    <cellStyle name="Normal 4 2 2 2 9 2 2" xfId="19175" xr:uid="{71695F3D-89F5-4DE4-B18F-DCFA154EECDC}"/>
    <cellStyle name="Normal 4 2 2 2 9 3" xfId="11628" xr:uid="{7AC8E88D-7772-433F-995A-E060E7D40B17}"/>
    <cellStyle name="Normal 4 2 2 2 9 3 2" xfId="22008" xr:uid="{881B4292-B64F-467F-B0F4-E3DBBC28FE57}"/>
    <cellStyle name="Normal 4 2 2 2 9 4" xfId="16342" xr:uid="{1D3749AB-17A1-4775-9954-ED2D5FA48BCC}"/>
    <cellStyle name="Normal 4 2 2 3" xfId="919" xr:uid="{00000000-0005-0000-0000-000049050000}"/>
    <cellStyle name="Normal 4 2 2 3 10" xfId="5224" xr:uid="{4C8EB03A-B9E6-4ADB-83F2-4632A0FD4A2B}"/>
    <cellStyle name="Normal 4 2 2 3 10 2" xfId="14522" xr:uid="{7B904648-2E13-475E-8929-1CAFDB91392D}"/>
    <cellStyle name="Normal 4 2 2 3 11" xfId="6975" xr:uid="{A6B2F5C6-3548-4D10-BB4C-0DD9C94E11B5}"/>
    <cellStyle name="Normal 4 2 2 3 11 2" xfId="17355" xr:uid="{81E6248D-E257-462A-8568-10D278AD3795}"/>
    <cellStyle name="Normal 4 2 2 3 12" xfId="9808" xr:uid="{27B0B000-06A1-4CF3-AE41-AC14DEA3D8C1}"/>
    <cellStyle name="Normal 4 2 2 3 12 2" xfId="20188" xr:uid="{F709525A-B072-44F6-B4E0-E5E26CF316E0}"/>
    <cellStyle name="Normal 4 2 2 3 13" xfId="23661" xr:uid="{5661E3C3-41EC-4747-A0C2-DAC047C18CE2}"/>
    <cellStyle name="Normal 4 2 2 3 14" xfId="12461" xr:uid="{45C8C42A-A7F7-4A77-9F12-E8B7335646F6}"/>
    <cellStyle name="Normal 4 2 2 3 2" xfId="920" xr:uid="{00000000-0005-0000-0000-00004A050000}"/>
    <cellStyle name="Normal 4 2 2 3 2 10" xfId="9809" xr:uid="{DE249236-C757-4834-993F-5C73C75AA67F}"/>
    <cellStyle name="Normal 4 2 2 3 2 10 2" xfId="20189" xr:uid="{F789E804-F60C-4EE6-897A-5E66BF106061}"/>
    <cellStyle name="Normal 4 2 2 3 2 11" xfId="25501" xr:uid="{CE144F7C-62F7-4442-9C6C-8946645A422A}"/>
    <cellStyle name="Normal 4 2 2 3 2 12" xfId="12585" xr:uid="{EDE6596E-3C0A-4452-99A5-DAF699009E35}"/>
    <cellStyle name="Normal 4 2 2 3 2 2" xfId="921" xr:uid="{00000000-0005-0000-0000-00004B050000}"/>
    <cellStyle name="Normal 4 2 2 3 2 2 2" xfId="3288" xr:uid="{00000000-0005-0000-0000-000072050000}"/>
    <cellStyle name="Normal 4 2 2 3 2 2 2 2" xfId="6346" xr:uid="{6A54CE14-D909-4302-97CD-DFEA3C63DEFE}"/>
    <cellStyle name="Normal 4 2 2 3 2 2 2 2 2" xfId="27288" xr:uid="{74314792-9A52-4FD3-83EA-A9758D019597}"/>
    <cellStyle name="Normal 4 2 2 3 2 2 2 2 3" xfId="26809" xr:uid="{B31CB6F5-F9A0-42C4-91F0-13935C43AE2C}"/>
    <cellStyle name="Normal 4 2 2 3 2 2 2 2 4" xfId="15915" xr:uid="{A27C0814-8A83-4DDB-8F7C-B1439C12E70C}"/>
    <cellStyle name="Normal 4 2 2 3 2 2 2 3" xfId="8368" xr:uid="{CF2509EC-CF3A-42B5-AB21-5E4FA426CA7D}"/>
    <cellStyle name="Normal 4 2 2 3 2 2 2 3 2" xfId="28898" xr:uid="{E9459B4A-E860-4D0C-B117-ECDB048044CA}"/>
    <cellStyle name="Normal 4 2 2 3 2 2 2 3 3" xfId="18748" xr:uid="{83C0937A-826D-42BF-9A56-14B96ACA789F}"/>
    <cellStyle name="Normal 4 2 2 3 2 2 2 4" xfId="11201" xr:uid="{B1333805-23F5-42D1-A06A-B10B1039CC81}"/>
    <cellStyle name="Normal 4 2 2 3 2 2 2 4 2" xfId="21581" xr:uid="{3B9F75CD-5554-435A-BE1A-EC7F02967A5D}"/>
    <cellStyle name="Normal 4 2 2 3 2 2 2 5" xfId="23527" xr:uid="{41D0B654-967F-4713-B25A-9593268AA2D9}"/>
    <cellStyle name="Normal 4 2 2 3 2 2 2 6" xfId="13839" xr:uid="{FC3937F6-94BF-45BD-BFF6-3D475EA41BE5}"/>
    <cellStyle name="Normal 4 2 2 3 2 2 3" xfId="4326" xr:uid="{B2787D4B-7961-437E-9E35-5D6DDF9D9A8E}"/>
    <cellStyle name="Normal 4 2 2 3 2 2 3 2" xfId="9098" xr:uid="{E9AC06A7-A309-4A91-99B9-7D5C2085F1AC}"/>
    <cellStyle name="Normal 4 2 2 3 2 2 3 2 2" xfId="29141" xr:uid="{75F295F7-4C31-466A-82B8-B55628C300EF}"/>
    <cellStyle name="Normal 4 2 2 3 2 2 3 2 3" xfId="19478" xr:uid="{E9EE146E-DB2D-4132-9FCC-ADA79ADCFB0B}"/>
    <cellStyle name="Normal 4 2 2 3 2 2 3 3" xfId="11931" xr:uid="{EA49450A-8459-4CB3-8CA4-26B90595B325}"/>
    <cellStyle name="Normal 4 2 2 3 2 2 3 3 2" xfId="22311" xr:uid="{86C4B435-7388-4D54-82D1-41ACDEF81221}"/>
    <cellStyle name="Normal 4 2 2 3 2 2 3 4" xfId="25508" xr:uid="{0D38197A-44CC-4C81-B138-82303A9591BC}"/>
    <cellStyle name="Normal 4 2 2 3 2 2 3 5" xfId="16645" xr:uid="{23980CF4-E09C-4D13-B87E-5CCFA853EF8E}"/>
    <cellStyle name="Normal 4 2 2 3 2 2 4" xfId="5226" xr:uid="{C90F8EC9-0711-4445-A27F-548BD7ABFFF8}"/>
    <cellStyle name="Normal 4 2 2 3 2 2 4 2" xfId="26825" xr:uid="{8A36930A-77D3-4494-8377-A6B36B48A0AA}"/>
    <cellStyle name="Normal 4 2 2 3 2 2 4 3" xfId="14524" xr:uid="{591D5692-58AF-4158-844E-AF60AA0FCE90}"/>
    <cellStyle name="Normal 4 2 2 3 2 2 5" xfId="6977" xr:uid="{E6250537-DD63-4B3A-BA35-405BF6064E52}"/>
    <cellStyle name="Normal 4 2 2 3 2 2 5 2" xfId="17357" xr:uid="{702F81DF-B704-48B8-85F6-1713D67E71D8}"/>
    <cellStyle name="Normal 4 2 2 3 2 2 6" xfId="9810" xr:uid="{C4E51B45-3297-4D8A-9EED-5C6B21E518ED}"/>
    <cellStyle name="Normal 4 2 2 3 2 2 6 2" xfId="20190" xr:uid="{1EFB45F9-AA05-429D-A87D-98B6282F9883}"/>
    <cellStyle name="Normal 4 2 2 3 2 2 7" xfId="24423" xr:uid="{CC96FF20-3507-443E-844E-77D6A8BEC4D1}"/>
    <cellStyle name="Normal 4 2 2 3 2 2 8" xfId="13216" xr:uid="{0E02A5E9-2AF7-4929-B622-2CFCBE6193BB}"/>
    <cellStyle name="Normal 4 2 2 3 2 3" xfId="3289" xr:uid="{00000000-0005-0000-0000-000073050000}"/>
    <cellStyle name="Normal 4 2 2 3 2 3 2" xfId="4508" xr:uid="{C36D94FA-6760-4288-AB2F-C8BAEE966C3F}"/>
    <cellStyle name="Normal 4 2 2 3 2 3 2 2" xfId="9280" xr:uid="{6303850A-18D2-40CD-83FF-372915C50C2A}"/>
    <cellStyle name="Normal 4 2 2 3 2 3 2 2 2" xfId="29261" xr:uid="{6EE79945-357E-4B97-8754-EA1A514ED2DD}"/>
    <cellStyle name="Normal 4 2 2 3 2 3 2 2 3" xfId="19660" xr:uid="{38C642DD-E7D8-458B-94A1-D590D07B8655}"/>
    <cellStyle name="Normal 4 2 2 3 2 3 2 3" xfId="12113" xr:uid="{B18BB930-11BE-45B0-A95D-58F13AC6782B}"/>
    <cellStyle name="Normal 4 2 2 3 2 3 2 3 2" xfId="22493" xr:uid="{5C6F0A01-4396-4DDA-817B-0CB09248E996}"/>
    <cellStyle name="Normal 4 2 2 3 2 3 2 4" xfId="24867" xr:uid="{729C037F-17CF-48D9-81BE-F87240CF6698}"/>
    <cellStyle name="Normal 4 2 2 3 2 3 2 5" xfId="16827" xr:uid="{EE1BA9C0-5CBB-4AB9-BBDE-109F29F2BBF9}"/>
    <cellStyle name="Normal 4 2 2 3 2 3 3" xfId="6347" xr:uid="{89E13BB4-452B-4B4E-B512-6F4C7AB53434}"/>
    <cellStyle name="Normal 4 2 2 3 2 3 3 2" xfId="28336" xr:uid="{41BDAC96-9A6F-49BB-8160-E581AB4DDD33}"/>
    <cellStyle name="Normal 4 2 2 3 2 3 3 3" xfId="15916" xr:uid="{61890395-B9E6-41F5-9477-2927DBD163D7}"/>
    <cellStyle name="Normal 4 2 2 3 2 3 4" xfId="8369" xr:uid="{7B3AB6B3-5718-43AF-973E-91A1BEB64A71}"/>
    <cellStyle name="Normal 4 2 2 3 2 3 4 2" xfId="18749" xr:uid="{46A5317C-FB63-4E74-8202-BFD9F96392BA}"/>
    <cellStyle name="Normal 4 2 2 3 2 3 5" xfId="11202" xr:uid="{062485BB-F023-41D3-95F6-7DFC4C3DDB9B}"/>
    <cellStyle name="Normal 4 2 2 3 2 3 5 2" xfId="21582" xr:uid="{50F5A99C-A45E-4535-B4A3-3AE894577F2B}"/>
    <cellStyle name="Normal 4 2 2 3 2 3 6" xfId="22705" xr:uid="{4B8116B2-847D-4D06-9AD9-012C0CA83F0C}"/>
    <cellStyle name="Normal 4 2 2 3 2 3 7" xfId="13840" xr:uid="{E5627E8D-234A-4478-BD39-83DA09E9BC12}"/>
    <cellStyle name="Normal 4 2 2 3 2 4" xfId="3287" xr:uid="{00000000-0005-0000-0000-000074050000}"/>
    <cellStyle name="Normal 4 2 2 3 2 4 2" xfId="6345" xr:uid="{D240B1F4-A6D0-448A-8BDF-63F85E91C8F8}"/>
    <cellStyle name="Normal 4 2 2 3 2 4 2 2" xfId="28474" xr:uid="{18314E4A-AE67-4B6F-B508-912FB11A91DB}"/>
    <cellStyle name="Normal 4 2 2 3 2 4 2 3" xfId="15914" xr:uid="{57CB71E1-FF78-4EF7-8785-8F6EDFBCB33B}"/>
    <cellStyle name="Normal 4 2 2 3 2 4 3" xfId="8367" xr:uid="{92240B2D-38C1-454D-B56E-7E3D0956F970}"/>
    <cellStyle name="Normal 4 2 2 3 2 4 3 2" xfId="18747" xr:uid="{55706EA9-509C-4177-8277-C7D144419419}"/>
    <cellStyle name="Normal 4 2 2 3 2 4 4" xfId="11200" xr:uid="{020EB1DA-255C-4C76-AB91-43E46051CB40}"/>
    <cellStyle name="Normal 4 2 2 3 2 4 4 2" xfId="21580" xr:uid="{211767A5-3246-4480-9B39-F538EC29A29B}"/>
    <cellStyle name="Normal 4 2 2 3 2 4 5" xfId="24204" xr:uid="{9082D8DB-4C96-4830-BD21-A262EBAE688D}"/>
    <cellStyle name="Normal 4 2 2 3 2 4 6" xfId="13838" xr:uid="{F70D6774-E243-4164-A7AF-951DE2E9E02A}"/>
    <cellStyle name="Normal 4 2 2 3 2 5" xfId="2535" xr:uid="{00000000-0005-0000-0000-000075050000}"/>
    <cellStyle name="Normal 4 2 2 3 2 5 2" xfId="5809" xr:uid="{FDCA5AD5-95DA-412D-8D47-258CC2B41DD1}"/>
    <cellStyle name="Normal 4 2 2 3 2 5 2 2" xfId="26978" xr:uid="{DD5C1E70-C5F2-4324-8FC2-7D920610937F}"/>
    <cellStyle name="Normal 4 2 2 3 2 5 2 3" xfId="15207" xr:uid="{80C0A50B-A75B-41D2-8A38-2CD2CE4DFE08}"/>
    <cellStyle name="Normal 4 2 2 3 2 5 3" xfId="7660" xr:uid="{4EEB0860-2372-458C-B5F9-A0CC253A1AE3}"/>
    <cellStyle name="Normal 4 2 2 3 2 5 3 2" xfId="18040" xr:uid="{EC5DD510-18CA-4DBC-A34C-F3120B2B44E6}"/>
    <cellStyle name="Normal 4 2 2 3 2 5 4" xfId="10493" xr:uid="{BA2AC357-34BA-4763-A738-292D2A44C02D}"/>
    <cellStyle name="Normal 4 2 2 3 2 5 4 2" xfId="20873" xr:uid="{97F0FD2C-82B5-497E-BD95-3C5AF1BAADE6}"/>
    <cellStyle name="Normal 4 2 2 3 2 5 5" xfId="23287" xr:uid="{AD5C5887-0803-4E20-9BB9-7BB57DB48E1C}"/>
    <cellStyle name="Normal 4 2 2 3 2 5 6" xfId="12923" xr:uid="{68E2A869-D5B2-42EE-8820-A9D0C6D71C9E}"/>
    <cellStyle name="Normal 4 2 2 3 2 6" xfId="2351" xr:uid="{00000000-0005-0000-0000-000070050000}"/>
    <cellStyle name="Normal 4 2 2 3 2 6 2" xfId="7478" xr:uid="{B3F065FD-3BF3-41C5-98FB-7285E0CEF677}"/>
    <cellStyle name="Normal 4 2 2 3 2 6 2 2" xfId="17858" xr:uid="{BDC82D49-BB9F-499F-BD8E-F48F4542180F}"/>
    <cellStyle name="Normal 4 2 2 3 2 6 3" xfId="10311" xr:uid="{7F6C7885-EA64-4EDE-A8FA-6AAF050F0977}"/>
    <cellStyle name="Normal 4 2 2 3 2 6 3 2" xfId="20691" xr:uid="{6FE03C0A-13E8-4886-927D-BBE3FE3D81F0}"/>
    <cellStyle name="Normal 4 2 2 3 2 6 4" xfId="24130" xr:uid="{E708F31D-9929-434E-A242-2DCD60721706}"/>
    <cellStyle name="Normal 4 2 2 3 2 6 5" xfId="15025" xr:uid="{DB145D00-6261-49DE-B2D9-6277AC08AB4C}"/>
    <cellStyle name="Normal 4 2 2 3 2 7" xfId="3892" xr:uid="{D96A2613-E50C-4D2C-900D-398FAFA7F405}"/>
    <cellStyle name="Normal 4 2 2 3 2 7 2" xfId="8724" xr:uid="{6B9C5CFA-735E-40A8-BC44-5B567045E3DA}"/>
    <cellStyle name="Normal 4 2 2 3 2 7 2 2" xfId="19104" xr:uid="{F878870E-6795-4137-B63C-DC6965F96EA3}"/>
    <cellStyle name="Normal 4 2 2 3 2 7 3" xfId="11557" xr:uid="{313CA58C-0C94-491D-8B0D-3F823C796A86}"/>
    <cellStyle name="Normal 4 2 2 3 2 7 3 2" xfId="21937" xr:uid="{7B76D477-D22B-41C2-AD72-52B2987A93E9}"/>
    <cellStyle name="Normal 4 2 2 3 2 7 4" xfId="16271" xr:uid="{2AF31336-C692-4258-A919-C034B70AC8E1}"/>
    <cellStyle name="Normal 4 2 2 3 2 8" xfId="5225" xr:uid="{11FEB477-B239-4E41-BF3C-424859C341A2}"/>
    <cellStyle name="Normal 4 2 2 3 2 8 2" xfId="14523" xr:uid="{1C01992E-5370-4D5F-9595-794570A6E419}"/>
    <cellStyle name="Normal 4 2 2 3 2 9" xfId="6976" xr:uid="{CD0EAC3F-8B8F-4C1C-9E73-3D82BD185AD1}"/>
    <cellStyle name="Normal 4 2 2 3 2 9 2" xfId="17356" xr:uid="{24878BB0-662F-4A83-B137-81A7CAFD42EF}"/>
    <cellStyle name="Normal 4 2 2 3 3" xfId="922" xr:uid="{00000000-0005-0000-0000-00004C050000}"/>
    <cellStyle name="Normal 4 2 2 3 3 10" xfId="24833" xr:uid="{4EECE424-3A63-471E-922A-1E15FA2706A9}"/>
    <cellStyle name="Normal 4 2 2 3 3 11" xfId="12743" xr:uid="{5741375C-0DE7-4CD2-9B1D-266696C61809}"/>
    <cellStyle name="Normal 4 2 2 3 3 2" xfId="2767" xr:uid="{00000000-0005-0000-0000-000077050000}"/>
    <cellStyle name="Normal 4 2 2 3 3 2 2" xfId="3291" xr:uid="{00000000-0005-0000-0000-000078050000}"/>
    <cellStyle name="Normal 4 2 2 3 3 2 2 2" xfId="6349" xr:uid="{434E8FF1-E3A1-4A7A-9D1D-E422117A86E0}"/>
    <cellStyle name="Normal 4 2 2 3 3 2 2 2 2" xfId="26280" xr:uid="{FB0C84E7-0B72-4918-9970-2FC3865AE175}"/>
    <cellStyle name="Normal 4 2 2 3 3 2 2 2 3" xfId="15918" xr:uid="{85CEAFD0-7320-4AB2-80CA-F5BBF7272431}"/>
    <cellStyle name="Normal 4 2 2 3 3 2 2 3" xfId="8371" xr:uid="{5658B379-62E3-4B78-A892-615E0DBF142B}"/>
    <cellStyle name="Normal 4 2 2 3 3 2 2 3 2" xfId="18751" xr:uid="{36ECC6A3-E66B-48C9-98EC-F0563C4FCFAC}"/>
    <cellStyle name="Normal 4 2 2 3 3 2 2 4" xfId="11204" xr:uid="{670C891C-FEE6-465B-9F49-17016E61A29A}"/>
    <cellStyle name="Normal 4 2 2 3 3 2 2 4 2" xfId="21584" xr:uid="{D8613B90-EF87-4E98-9B45-90E0CED13444}"/>
    <cellStyle name="Normal 4 2 2 3 3 2 2 5" xfId="24183" xr:uid="{B1BC3264-4C98-4DA8-852B-AF3043EB1577}"/>
    <cellStyle name="Normal 4 2 2 3 3 2 2 6" xfId="13842" xr:uid="{DB97B712-1A9D-4DC8-8486-4307375B2E4A}"/>
    <cellStyle name="Normal 4 2 2 3 3 2 3" xfId="4327" xr:uid="{C5AA2334-1273-4173-B3B8-B5CB37BE8962}"/>
    <cellStyle name="Normal 4 2 2 3 3 2 3 2" xfId="9099" xr:uid="{44C37417-6B57-4553-AC9B-D229E9B997B9}"/>
    <cellStyle name="Normal 4 2 2 3 3 2 3 2 2" xfId="29142" xr:uid="{D40A5EC6-241A-409E-91AE-4819692CFC03}"/>
    <cellStyle name="Normal 4 2 2 3 3 2 3 2 3" xfId="19479" xr:uid="{CEB719ED-63A8-4C8C-A753-FF73A8613B6A}"/>
    <cellStyle name="Normal 4 2 2 3 3 2 3 3" xfId="11932" xr:uid="{38255705-73A4-431D-9719-044B4F097BEE}"/>
    <cellStyle name="Normal 4 2 2 3 3 2 3 3 2" xfId="22312" xr:uid="{B81C1962-FF7F-4612-8257-B61BE007B819}"/>
    <cellStyle name="Normal 4 2 2 3 3 2 3 4" xfId="23172" xr:uid="{42F1F596-555E-403E-AB74-6EB1CAF57960}"/>
    <cellStyle name="Normal 4 2 2 3 3 2 3 5" xfId="16646" xr:uid="{86BE4334-F088-405C-A088-DDE12CDBF8A8}"/>
    <cellStyle name="Normal 4 2 2 3 3 2 4" xfId="5985" xr:uid="{6CD26D58-AE40-4F2C-9636-48FA196B1729}"/>
    <cellStyle name="Normal 4 2 2 3 3 2 4 2" xfId="26936" xr:uid="{EFA6AA2A-AF5C-45A6-A72E-1404566ABC42}"/>
    <cellStyle name="Normal 4 2 2 3 3 2 4 3" xfId="15438" xr:uid="{285B8E85-9421-4D07-9D13-478ADF68C046}"/>
    <cellStyle name="Normal 4 2 2 3 3 2 5" xfId="7891" xr:uid="{DB69350F-17D3-47EA-8934-579359DD09E7}"/>
    <cellStyle name="Normal 4 2 2 3 3 2 5 2" xfId="18271" xr:uid="{19F0100D-EDEA-431D-AC57-2928E2AF4EA9}"/>
    <cellStyle name="Normal 4 2 2 3 3 2 6" xfId="10724" xr:uid="{8D1D27BC-5F8E-4036-A1FD-5FB484E3065D}"/>
    <cellStyle name="Normal 4 2 2 3 3 2 6 2" xfId="21104" xr:uid="{8504755E-2C9A-444D-B39B-5EDE58B524F6}"/>
    <cellStyle name="Normal 4 2 2 3 3 2 7" xfId="23629" xr:uid="{6EDC3B47-764A-4865-B633-DFCF9A7B1D0B}"/>
    <cellStyle name="Normal 4 2 2 3 3 2 8" xfId="13217" xr:uid="{FE14FB89-FCA9-4C38-86FA-EE6B4E306967}"/>
    <cellStyle name="Normal 4 2 2 3 3 3" xfId="3292" xr:uid="{00000000-0005-0000-0000-000079050000}"/>
    <cellStyle name="Normal 4 2 2 3 3 3 2" xfId="4509" xr:uid="{BFC336D4-79D3-4CAA-B822-E16C2E6AE884}"/>
    <cellStyle name="Normal 4 2 2 3 3 3 2 2" xfId="9281" xr:uid="{69DB0E82-7231-4EF9-8E5F-CF704D83CF63}"/>
    <cellStyle name="Normal 4 2 2 3 3 3 2 2 2" xfId="29262" xr:uid="{0F0D3CEC-3DB5-4FAC-AC4A-01334006FD4B}"/>
    <cellStyle name="Normal 4 2 2 3 3 3 2 2 3" xfId="19661" xr:uid="{CFAF9355-601D-4DE1-89FD-013215428D57}"/>
    <cellStyle name="Normal 4 2 2 3 3 3 2 3" xfId="12114" xr:uid="{366E67AA-5270-44E8-84F4-C6842E565697}"/>
    <cellStyle name="Normal 4 2 2 3 3 3 2 3 2" xfId="22494" xr:uid="{0500BF19-E3B2-49DE-8FEF-1901F44CB56F}"/>
    <cellStyle name="Normal 4 2 2 3 3 3 2 4" xfId="25755" xr:uid="{6D702D5A-D6DB-4458-8921-97DB530C6936}"/>
    <cellStyle name="Normal 4 2 2 3 3 3 2 5" xfId="16828" xr:uid="{2923CDDE-CA22-4AEA-8B4A-88A1559BE632}"/>
    <cellStyle name="Normal 4 2 2 3 3 3 3" xfId="6350" xr:uid="{8F703B92-FDC1-4FDC-9B8E-05ACB1B45D6E}"/>
    <cellStyle name="Normal 4 2 2 3 3 3 3 2" xfId="25965" xr:uid="{3F45C47A-2625-4291-B192-E78EA09675B3}"/>
    <cellStyle name="Normal 4 2 2 3 3 3 3 3" xfId="15919" xr:uid="{A0BF842F-4A42-4357-9C5B-00165141087F}"/>
    <cellStyle name="Normal 4 2 2 3 3 3 4" xfId="8372" xr:uid="{B0888013-3562-4F65-95A4-9E67D43E46AC}"/>
    <cellStyle name="Normal 4 2 2 3 3 3 4 2" xfId="18752" xr:uid="{21D2A06D-0C57-4B89-8E20-DDF5DE4C50D7}"/>
    <cellStyle name="Normal 4 2 2 3 3 3 5" xfId="11205" xr:uid="{263D0205-7975-4EC4-A778-7A0F41CF251E}"/>
    <cellStyle name="Normal 4 2 2 3 3 3 5 2" xfId="21585" xr:uid="{C7BEB32D-BD0A-49D8-90C0-5C0856A866F3}"/>
    <cellStyle name="Normal 4 2 2 3 3 3 6" xfId="24965" xr:uid="{6E8C3C21-6818-4122-918C-BC5DFBBDDB90}"/>
    <cellStyle name="Normal 4 2 2 3 3 3 7" xfId="13843" xr:uid="{910A00BA-AC07-4195-839B-F5610560FFD8}"/>
    <cellStyle name="Normal 4 2 2 3 3 4" xfId="3290" xr:uid="{00000000-0005-0000-0000-00007A050000}"/>
    <cellStyle name="Normal 4 2 2 3 3 4 2" xfId="6348" xr:uid="{9D7252F3-DDE2-4834-AB9B-3929F2551B73}"/>
    <cellStyle name="Normal 4 2 2 3 3 4 2 2" xfId="28218" xr:uid="{F6B88384-9DF5-4FA3-A23A-94A0036F0EF3}"/>
    <cellStyle name="Normal 4 2 2 3 3 4 2 3" xfId="15917" xr:uid="{D2CFF331-E80F-464C-8BD8-60BF12FB9868}"/>
    <cellStyle name="Normal 4 2 2 3 3 4 3" xfId="8370" xr:uid="{AB962451-27B1-4F41-907F-B83B4F094BB9}"/>
    <cellStyle name="Normal 4 2 2 3 3 4 3 2" xfId="18750" xr:uid="{4E5B0C8C-151E-4AE7-979F-2824FF775781}"/>
    <cellStyle name="Normal 4 2 2 3 3 4 4" xfId="11203" xr:uid="{CCFEC741-96B6-4F2B-861C-63947B09A4A2}"/>
    <cellStyle name="Normal 4 2 2 3 3 4 4 2" xfId="21583" xr:uid="{8075C9AE-18BC-4386-A1D9-B2B11FD4B470}"/>
    <cellStyle name="Normal 4 2 2 3 3 4 5" xfId="23625" xr:uid="{820FAFF3-85BA-46F3-AAD0-40AD2B2749BE}"/>
    <cellStyle name="Normal 4 2 2 3 3 4 6" xfId="13841" xr:uid="{4DCF245E-C65B-4C56-9A5E-0585997F88EA}"/>
    <cellStyle name="Normal 4 2 2 3 3 5" xfId="2637" xr:uid="{00000000-0005-0000-0000-00007B050000}"/>
    <cellStyle name="Normal 4 2 2 3 3 5 2" xfId="5899" xr:uid="{17B37AA6-44D7-4370-98C4-D7ADFAD06DBC}"/>
    <cellStyle name="Normal 4 2 2 3 3 5 2 2" xfId="27039" xr:uid="{AB735D45-9A65-4A06-8525-2BE8A5B2CA4E}"/>
    <cellStyle name="Normal 4 2 2 3 3 5 2 3" xfId="15309" xr:uid="{03EF8E35-A3A1-40B1-A0AA-3274B08F9661}"/>
    <cellStyle name="Normal 4 2 2 3 3 5 3" xfId="7762" xr:uid="{730417C8-A719-4F27-B372-024378348F48}"/>
    <cellStyle name="Normal 4 2 2 3 3 5 3 2" xfId="18142" xr:uid="{9FF1DF2C-01F2-4D8B-9F5C-4E775CC9B449}"/>
    <cellStyle name="Normal 4 2 2 3 3 5 4" xfId="10595" xr:uid="{294E3DBE-82FE-404A-A616-C1D88ED52E16}"/>
    <cellStyle name="Normal 4 2 2 3 3 5 4 2" xfId="20975" xr:uid="{7A13C033-EFA9-4D00-9684-980FCECCD704}"/>
    <cellStyle name="Normal 4 2 2 3 3 5 5" xfId="23757" xr:uid="{432E6AD6-4EAB-492F-A35F-066FE9DD9890}"/>
    <cellStyle name="Normal 4 2 2 3 3 5 6" xfId="13026" xr:uid="{0E272F77-BD25-4C27-874E-AAC8C858BB75}"/>
    <cellStyle name="Normal 4 2 2 3 3 6" xfId="4181" xr:uid="{68A65460-D581-4268-8738-E9DAC0BA2ACE}"/>
    <cellStyle name="Normal 4 2 2 3 3 6 2" xfId="8953" xr:uid="{72870363-4ED9-436B-8DEE-F3E4DCA9B767}"/>
    <cellStyle name="Normal 4 2 2 3 3 6 2 2" xfId="19333" xr:uid="{F882F131-A388-4A1E-A9EB-7BDB8A9DEB8B}"/>
    <cellStyle name="Normal 4 2 2 3 3 6 3" xfId="11786" xr:uid="{3BE2E3DF-31AB-4D27-8776-8E7A73C85BFD}"/>
    <cellStyle name="Normal 4 2 2 3 3 6 3 2" xfId="22166" xr:uid="{3E8C096E-150E-4CA9-8FF5-55CFDBD96955}"/>
    <cellStyle name="Normal 4 2 2 3 3 6 4" xfId="25529" xr:uid="{6CC007BE-C920-424C-8722-5B87DEBD6519}"/>
    <cellStyle name="Normal 4 2 2 3 3 6 5" xfId="16500" xr:uid="{6B8E4524-C743-4582-8A35-0455456AEA2D}"/>
    <cellStyle name="Normal 4 2 2 3 3 7" xfId="5227" xr:uid="{654DADEF-5BEE-4A70-B479-EA4DF0B5269A}"/>
    <cellStyle name="Normal 4 2 2 3 3 7 2" xfId="14525" xr:uid="{214E56C4-AA70-4B46-8A87-F958FFAF30CE}"/>
    <cellStyle name="Normal 4 2 2 3 3 8" xfId="6978" xr:uid="{390F904A-24B0-4B71-B52A-F039CB888172}"/>
    <cellStyle name="Normal 4 2 2 3 3 8 2" xfId="17358" xr:uid="{FD5706EA-289E-4389-8085-F4B3DF5D361C}"/>
    <cellStyle name="Normal 4 2 2 3 3 9" xfId="9811" xr:uid="{9DAC1ADE-E604-40E8-B25C-8AE52CB94EF7}"/>
    <cellStyle name="Normal 4 2 2 3 3 9 2" xfId="20191" xr:uid="{EE60523C-88E7-4D9D-A06E-BF65E4676508}"/>
    <cellStyle name="Normal 4 2 2 3 4" xfId="923" xr:uid="{00000000-0005-0000-0000-00004D050000}"/>
    <cellStyle name="Normal 4 2 2 3 4 2" xfId="3293" xr:uid="{00000000-0005-0000-0000-00007D050000}"/>
    <cellStyle name="Normal 4 2 2 3 4 2 2" xfId="6351" xr:uid="{903EC303-10FC-411F-B382-8CA196B0FA9E}"/>
    <cellStyle name="Normal 4 2 2 3 4 2 2 2" xfId="26394" xr:uid="{2E55253E-8D44-49E1-A081-9E916C148A99}"/>
    <cellStyle name="Normal 4 2 2 3 4 2 2 3" xfId="15920" xr:uid="{A099347E-D2C8-429B-9BAA-3E2A90202DBF}"/>
    <cellStyle name="Normal 4 2 2 3 4 2 3" xfId="8373" xr:uid="{5D141035-696A-4E11-878E-EBD242DE40E9}"/>
    <cellStyle name="Normal 4 2 2 3 4 2 3 2" xfId="18753" xr:uid="{E53136B3-33EB-4D74-B5D8-661977FAD2C2}"/>
    <cellStyle name="Normal 4 2 2 3 4 2 4" xfId="11206" xr:uid="{60653EEB-44E4-4338-A45A-F98B38267337}"/>
    <cellStyle name="Normal 4 2 2 3 4 2 4 2" xfId="21586" xr:uid="{6E290F7F-7490-44E8-8D1D-849FA539D956}"/>
    <cellStyle name="Normal 4 2 2 3 4 2 5" xfId="25067" xr:uid="{4B20A928-3BF0-4131-9850-99DBE8EFBC68}"/>
    <cellStyle name="Normal 4 2 2 3 4 2 6" xfId="13844" xr:uid="{95F8A9EF-9FB0-41A9-B6CE-9892A4E3E2E1}"/>
    <cellStyle name="Normal 4 2 2 3 4 3" xfId="4325" xr:uid="{CFA2580C-8217-414C-9859-71B9E67B7CAC}"/>
    <cellStyle name="Normal 4 2 2 3 4 3 2" xfId="9097" xr:uid="{CC5DD4F7-4287-46E7-B743-0798B1E276C8}"/>
    <cellStyle name="Normal 4 2 2 3 4 3 2 2" xfId="29140" xr:uid="{A6F36CBA-F00B-4B19-A6C4-D9E5F3632040}"/>
    <cellStyle name="Normal 4 2 2 3 4 3 2 3" xfId="19477" xr:uid="{DA4AA475-C3E8-4EFE-A1B6-E2E5B8F0A4AD}"/>
    <cellStyle name="Normal 4 2 2 3 4 3 3" xfId="11930" xr:uid="{44D23ACD-5634-446E-BD46-8522CCB2B94C}"/>
    <cellStyle name="Normal 4 2 2 3 4 3 3 2" xfId="22310" xr:uid="{495D3382-AF99-4460-A947-CE81718D8307}"/>
    <cellStyle name="Normal 4 2 2 3 4 3 4" xfId="23364" xr:uid="{D1C35386-1376-4B27-B1B7-1514218E98E7}"/>
    <cellStyle name="Normal 4 2 2 3 4 3 5" xfId="16644" xr:uid="{46F62C47-74B7-4BFF-9FB8-0CA1E0F68596}"/>
    <cellStyle name="Normal 4 2 2 3 4 4" xfId="5228" xr:uid="{B06EC196-D623-41BB-9755-7F3CAFA7877F}"/>
    <cellStyle name="Normal 4 2 2 3 4 4 2" xfId="27061" xr:uid="{D2008287-8AB6-4294-98BF-F42428FDFB1F}"/>
    <cellStyle name="Normal 4 2 2 3 4 4 3" xfId="14526" xr:uid="{ED31B2A9-EB38-4D6F-B778-406C4AA72E44}"/>
    <cellStyle name="Normal 4 2 2 3 4 5" xfId="6979" xr:uid="{BCF7E8DF-2D67-4C25-AD26-C7642BF978DD}"/>
    <cellStyle name="Normal 4 2 2 3 4 5 2" xfId="17359" xr:uid="{23DFBA90-FA5C-47BC-8F39-12985AF4A672}"/>
    <cellStyle name="Normal 4 2 2 3 4 6" xfId="9812" xr:uid="{49073248-F7CD-4E09-AC9C-9F9DD844E98F}"/>
    <cellStyle name="Normal 4 2 2 3 4 6 2" xfId="20192" xr:uid="{7EF81C41-C72F-47F2-8707-1A56334CA33A}"/>
    <cellStyle name="Normal 4 2 2 3 4 7" xfId="24454" xr:uid="{DDEAE3DF-9B4E-4BFF-996F-73C4E7C1C643}"/>
    <cellStyle name="Normal 4 2 2 3 4 8" xfId="13215" xr:uid="{38D7521A-ACA3-4633-9CD1-86380A409521}"/>
    <cellStyle name="Normal 4 2 2 3 5" xfId="3294" xr:uid="{00000000-0005-0000-0000-00007E050000}"/>
    <cellStyle name="Normal 4 2 2 3 5 2" xfId="4510" xr:uid="{EDD4B0BD-21AD-4575-B0BB-6E5584BA8968}"/>
    <cellStyle name="Normal 4 2 2 3 5 2 2" xfId="9282" xr:uid="{0C10E1BC-B471-4F26-B951-4FBEE845F0BF}"/>
    <cellStyle name="Normal 4 2 2 3 5 2 2 2" xfId="29263" xr:uid="{6F325DE0-354A-4F89-BB12-BC82C49ED3C2}"/>
    <cellStyle name="Normal 4 2 2 3 5 2 2 3" xfId="19662" xr:uid="{E4450B45-E98A-494F-B564-0E51C692795D}"/>
    <cellStyle name="Normal 4 2 2 3 5 2 3" xfId="12115" xr:uid="{03F9FCD8-517E-4619-B5ED-92190ADB52B7}"/>
    <cellStyle name="Normal 4 2 2 3 5 2 3 2" xfId="22495" xr:uid="{E8762A68-8649-4416-B5BE-17AD1E4B5093}"/>
    <cellStyle name="Normal 4 2 2 3 5 2 4" xfId="23388" xr:uid="{426B393D-1C8B-46A7-948C-4EBB83DAF223}"/>
    <cellStyle name="Normal 4 2 2 3 5 2 5" xfId="16829" xr:uid="{D154F8CF-A302-4A23-9698-C405646370A4}"/>
    <cellStyle name="Normal 4 2 2 3 5 3" xfId="6352" xr:uid="{CA67D7C3-161B-41BD-8E71-FC9DC48DD57B}"/>
    <cellStyle name="Normal 4 2 2 3 5 3 2" xfId="27006" xr:uid="{AC6B385D-7441-4676-BB30-362DA48ABD73}"/>
    <cellStyle name="Normal 4 2 2 3 5 3 3" xfId="15921" xr:uid="{294CEA23-2C85-4770-89C3-EFD50B0A0C71}"/>
    <cellStyle name="Normal 4 2 2 3 5 4" xfId="8374" xr:uid="{429CF405-1390-403A-B8DD-D74AEEEE382B}"/>
    <cellStyle name="Normal 4 2 2 3 5 4 2" xfId="18754" xr:uid="{F0567FDE-6F5E-4EFC-B339-D3D8F41EAC59}"/>
    <cellStyle name="Normal 4 2 2 3 5 5" xfId="11207" xr:uid="{B4123C7D-1D5B-4683-9284-7DF1184A0883}"/>
    <cellStyle name="Normal 4 2 2 3 5 5 2" xfId="21587" xr:uid="{06EA28BA-E65A-4A86-9AA2-F77EB29C3F6B}"/>
    <cellStyle name="Normal 4 2 2 3 5 6" xfId="25322" xr:uid="{727BCEBE-3334-4D89-8771-987FA425547D}"/>
    <cellStyle name="Normal 4 2 2 3 5 7" xfId="13845" xr:uid="{DEFA00F6-18FB-427B-B130-728411644C83}"/>
    <cellStyle name="Normal 4 2 2 3 6" xfId="2927" xr:uid="{00000000-0005-0000-0000-00007F050000}"/>
    <cellStyle name="Normal 4 2 2 3 6 2" xfId="6107" xr:uid="{9F3C0357-5F61-4F3B-8096-0CF0F6AC8D66}"/>
    <cellStyle name="Normal 4 2 2 3 6 2 2" xfId="27470" xr:uid="{2E14018F-0E47-45B2-97A9-91B205A340B5}"/>
    <cellStyle name="Normal 4 2 2 3 6 2 3" xfId="15585" xr:uid="{64C90382-7B55-45A0-BEEB-8B0C1A2287BB}"/>
    <cellStyle name="Normal 4 2 2 3 6 3" xfId="8038" xr:uid="{723D2E27-132C-4556-87F6-C96E666DA9E2}"/>
    <cellStyle name="Normal 4 2 2 3 6 3 2" xfId="18418" xr:uid="{01B60CE9-C58F-40AD-B2ED-E2917838A755}"/>
    <cellStyle name="Normal 4 2 2 3 6 4" xfId="10871" xr:uid="{331A1D25-1E24-4484-BA91-7328824DCA98}"/>
    <cellStyle name="Normal 4 2 2 3 6 4 2" xfId="21251" xr:uid="{88F54577-95BD-42A6-85D4-E866A4006185}"/>
    <cellStyle name="Normal 4 2 2 3 6 5" xfId="25421" xr:uid="{8FF3C58E-8BD4-46B2-8C6F-993942D0C36F}"/>
    <cellStyle name="Normal 4 2 2 3 6 6" xfId="13441" xr:uid="{82146FBA-DF5A-403F-A8F8-AB19096A80A2}"/>
    <cellStyle name="Normal 4 2 2 3 7" xfId="2475" xr:uid="{00000000-0005-0000-0000-000080050000}"/>
    <cellStyle name="Normal 4 2 2 3 7 2" xfId="5763" xr:uid="{EC9D5935-AF72-4A26-A29D-51DAFC622B55}"/>
    <cellStyle name="Normal 4 2 2 3 7 2 2" xfId="27989" xr:uid="{E237374A-B761-4C1C-982F-F03C3356940D}"/>
    <cellStyle name="Normal 4 2 2 3 7 2 3" xfId="15147" xr:uid="{846F4005-524B-4E01-9B61-46CAB7B98D9C}"/>
    <cellStyle name="Normal 4 2 2 3 7 3" xfId="7600" xr:uid="{2DB1E442-9720-4757-BAC5-E023FA285D05}"/>
    <cellStyle name="Normal 4 2 2 3 7 3 2" xfId="17980" xr:uid="{F54C884B-2F83-4B33-B9F3-5FCE05C53621}"/>
    <cellStyle name="Normal 4 2 2 3 7 4" xfId="10433" xr:uid="{FEFE2369-68AF-434E-BCD2-AD61EC64D19A}"/>
    <cellStyle name="Normal 4 2 2 3 7 4 2" xfId="20813" xr:uid="{9C38CEA3-60C5-4E85-A799-A8CCAF3CBCF0}"/>
    <cellStyle name="Normal 4 2 2 3 7 5" xfId="23479" xr:uid="{667CD572-A39D-4242-BDBE-6BD6CBDADC26}"/>
    <cellStyle name="Normal 4 2 2 3 7 6" xfId="12863" xr:uid="{B3F4EDBB-7567-4018-802F-FF91A3DACCD9}"/>
    <cellStyle name="Normal 4 2 2 3 8" xfId="2229" xr:uid="{00000000-0005-0000-0000-00006F050000}"/>
    <cellStyle name="Normal 4 2 2 3 8 2" xfId="7356" xr:uid="{251AE1BE-6A83-459C-AEFA-B7D341745D18}"/>
    <cellStyle name="Normal 4 2 2 3 8 2 2" xfId="17736" xr:uid="{725D5F2A-A59D-4980-976E-3DAD4C780A9A}"/>
    <cellStyle name="Normal 4 2 2 3 8 3" xfId="10189" xr:uid="{CEA25CFD-DE8E-42A7-A923-AE34B8E6132F}"/>
    <cellStyle name="Normal 4 2 2 3 8 3 2" xfId="20569" xr:uid="{3701C557-99FE-4970-9E68-4ADB8F989C0B}"/>
    <cellStyle name="Normal 4 2 2 3 8 4" xfId="22664" xr:uid="{9BF09DFD-D193-4044-B1FF-E169C922CF43}"/>
    <cellStyle name="Normal 4 2 2 3 8 5" xfId="14903" xr:uid="{6ACCD0C8-4CE4-4F2E-8108-56149E92E85E}"/>
    <cellStyle name="Normal 4 2 2 3 9" xfId="3972" xr:uid="{0782F743-45C0-44C0-AEAC-8FCADDB238D7}"/>
    <cellStyle name="Normal 4 2 2 3 9 2" xfId="8796" xr:uid="{4AA8DE3C-01B3-4E95-9784-D962C9D85806}"/>
    <cellStyle name="Normal 4 2 2 3 9 2 2" xfId="19176" xr:uid="{F6E00A14-FBCC-4F12-9770-F7BEB8332FD4}"/>
    <cellStyle name="Normal 4 2 2 3 9 3" xfId="11629" xr:uid="{39C37010-AD2B-4D73-A546-B0C121666EB7}"/>
    <cellStyle name="Normal 4 2 2 3 9 3 2" xfId="22009" xr:uid="{59BB1F7F-F732-4642-B32D-D5C9FB5DAD06}"/>
    <cellStyle name="Normal 4 2 2 3 9 4" xfId="16343" xr:uid="{4EFDA8A4-00E8-4C1A-9A8D-8A09CE090A7D}"/>
    <cellStyle name="Normal 4 2 2 4" xfId="924" xr:uid="{00000000-0005-0000-0000-00004E050000}"/>
    <cellStyle name="Normal 4 2 2 4 10" xfId="6980" xr:uid="{43E72B32-F5E5-4D7A-8456-82088F87763A}"/>
    <cellStyle name="Normal 4 2 2 4 10 2" xfId="17360" xr:uid="{04BDADEE-CE3C-48F0-9BF5-EEC502683A20}"/>
    <cellStyle name="Normal 4 2 2 4 11" xfId="9813" xr:uid="{096BC897-755D-4269-9E65-AD651079D9D0}"/>
    <cellStyle name="Normal 4 2 2 4 11 2" xfId="20193" xr:uid="{A6A89815-2657-4104-BB75-987E6C39D265}"/>
    <cellStyle name="Normal 4 2 2 4 12" xfId="23878" xr:uid="{DB376193-8776-4576-A119-EDD2E75704CF}"/>
    <cellStyle name="Normal 4 2 2 4 13" xfId="12441" xr:uid="{73433729-7ABE-457A-8D58-3712B623EA70}"/>
    <cellStyle name="Normal 4 2 2 4 2" xfId="925" xr:uid="{00000000-0005-0000-0000-00004F050000}"/>
    <cellStyle name="Normal 4 2 2 4 2 10" xfId="9814" xr:uid="{74B6838E-3A0E-4581-8315-134652AC2605}"/>
    <cellStyle name="Normal 4 2 2 4 2 10 2" xfId="20194" xr:uid="{FA79C592-F3E4-45B7-8425-361543C0209D}"/>
    <cellStyle name="Normal 4 2 2 4 2 11" xfId="25135" xr:uid="{FE895F79-E79E-42EB-9468-F7EA69AAFCBD}"/>
    <cellStyle name="Normal 4 2 2 4 2 12" xfId="12586" xr:uid="{65891DFD-AC75-4EF2-BE1B-E12741DF5688}"/>
    <cellStyle name="Normal 4 2 2 4 2 2" xfId="926" xr:uid="{00000000-0005-0000-0000-000050050000}"/>
    <cellStyle name="Normal 4 2 2 4 2 2 2" xfId="3296" xr:uid="{00000000-0005-0000-0000-000084050000}"/>
    <cellStyle name="Normal 4 2 2 4 2 2 2 2" xfId="6354" xr:uid="{57213AAF-F5C4-44D0-A2B0-97F183471ECE}"/>
    <cellStyle name="Normal 4 2 2 4 2 2 2 2 2" xfId="27080" xr:uid="{FA7FA6CA-809C-434A-98F6-EFA80E8E9178}"/>
    <cellStyle name="Normal 4 2 2 4 2 2 2 2 3" xfId="27740" xr:uid="{F68157DE-0A3F-47CF-9F36-F86C136DC849}"/>
    <cellStyle name="Normal 4 2 2 4 2 2 2 2 4" xfId="15923" xr:uid="{B20FDE2B-52F5-42DE-AA97-018AFF58F137}"/>
    <cellStyle name="Normal 4 2 2 4 2 2 2 3" xfId="8376" xr:uid="{94A78240-CA92-4263-8B92-90DC69479D83}"/>
    <cellStyle name="Normal 4 2 2 4 2 2 2 3 2" xfId="28899" xr:uid="{1E60605B-AFC0-40FC-BDC4-0FBEA0E3394C}"/>
    <cellStyle name="Normal 4 2 2 4 2 2 2 3 3" xfId="18756" xr:uid="{07EB8F78-4D54-41C2-9ADD-00AC7DE8CF58}"/>
    <cellStyle name="Normal 4 2 2 4 2 2 2 4" xfId="11209" xr:uid="{7D57D94D-2B60-458D-BA6C-47C53AE0F291}"/>
    <cellStyle name="Normal 4 2 2 4 2 2 2 4 2" xfId="21589" xr:uid="{7271D98C-9040-49C3-9D7A-7C7D325CC6FB}"/>
    <cellStyle name="Normal 4 2 2 4 2 2 2 5" xfId="23384" xr:uid="{AA79B49B-DA04-48DE-850B-55B9AFF31B3F}"/>
    <cellStyle name="Normal 4 2 2 4 2 2 2 6" xfId="13847" xr:uid="{A33995DC-CE48-435F-9431-9C4EE806C447}"/>
    <cellStyle name="Normal 4 2 2 4 2 2 3" xfId="4328" xr:uid="{88AADD46-078C-4A1A-86CD-8C746649C1D3}"/>
    <cellStyle name="Normal 4 2 2 4 2 2 3 2" xfId="9100" xr:uid="{5AAA42F9-F8DA-4B91-9EB6-E9FE37649223}"/>
    <cellStyle name="Normal 4 2 2 4 2 2 3 2 2" xfId="29143" xr:uid="{B9E1C12C-87CA-4909-B0CC-617106AB27B7}"/>
    <cellStyle name="Normal 4 2 2 4 2 2 3 2 3" xfId="19480" xr:uid="{9F7414B7-8F52-4B89-BCA5-DE0EAD9F4546}"/>
    <cellStyle name="Normal 4 2 2 4 2 2 3 3" xfId="11933" xr:uid="{4502D610-E4EF-4C5E-9328-75FA8F718928}"/>
    <cellStyle name="Normal 4 2 2 4 2 2 3 3 2" xfId="22313" xr:uid="{11411F55-E273-4FE0-A186-04C1753E8C00}"/>
    <cellStyle name="Normal 4 2 2 4 2 2 3 4" xfId="25541" xr:uid="{954FFE69-45B1-4E9A-BDCD-E82D809935BA}"/>
    <cellStyle name="Normal 4 2 2 4 2 2 3 5" xfId="16647" xr:uid="{5B7A3110-2BE7-496F-AC9D-2E711862E030}"/>
    <cellStyle name="Normal 4 2 2 4 2 2 4" xfId="5231" xr:uid="{71A08C51-E181-4520-A87B-EB59AC28F586}"/>
    <cellStyle name="Normal 4 2 2 4 2 2 4 2" xfId="27675" xr:uid="{45FB5C57-856C-454C-9E6A-DB8981F59C9F}"/>
    <cellStyle name="Normal 4 2 2 4 2 2 4 3" xfId="14529" xr:uid="{9693F6C0-C7B6-4EB2-AC80-24099C13C0B3}"/>
    <cellStyle name="Normal 4 2 2 4 2 2 5" xfId="6982" xr:uid="{C34822D5-4980-4FB2-A8AB-9A66281BCD4A}"/>
    <cellStyle name="Normal 4 2 2 4 2 2 5 2" xfId="17362" xr:uid="{5B29B84B-2882-495A-A6A1-674BEE0C4A87}"/>
    <cellStyle name="Normal 4 2 2 4 2 2 6" xfId="9815" xr:uid="{B3D2A0E6-EF4F-442A-A3F6-CF3EBD577BB0}"/>
    <cellStyle name="Normal 4 2 2 4 2 2 6 2" xfId="20195" xr:uid="{8A7864B9-710E-45C3-B548-9810DBD6652D}"/>
    <cellStyle name="Normal 4 2 2 4 2 2 7" xfId="24869" xr:uid="{A3223941-99C9-4708-A4D9-962243FD31A6}"/>
    <cellStyle name="Normal 4 2 2 4 2 2 8" xfId="13219" xr:uid="{C4FAC374-CD0C-427D-9D1F-54A139A334CB}"/>
    <cellStyle name="Normal 4 2 2 4 2 3" xfId="3297" xr:uid="{00000000-0005-0000-0000-000085050000}"/>
    <cellStyle name="Normal 4 2 2 4 2 3 2" xfId="4511" xr:uid="{0818EA2E-927A-481A-859A-BCB273EFD974}"/>
    <cellStyle name="Normal 4 2 2 4 2 3 2 2" xfId="9283" xr:uid="{CCB918E8-A93E-4B16-84D4-AC3489B98F89}"/>
    <cellStyle name="Normal 4 2 2 4 2 3 2 2 2" xfId="29264" xr:uid="{EEDF7A42-8E48-4406-B6EE-1FF2A7C945F6}"/>
    <cellStyle name="Normal 4 2 2 4 2 3 2 2 3" xfId="19663" xr:uid="{AFB95E2C-728A-4693-BDBD-8364CF8A08B1}"/>
    <cellStyle name="Normal 4 2 2 4 2 3 2 3" xfId="12116" xr:uid="{93B9522D-5B6A-40E6-84CC-70C7765501C8}"/>
    <cellStyle name="Normal 4 2 2 4 2 3 2 3 2" xfId="22496" xr:uid="{67AD3FC9-E43D-458A-A5E2-6BC6C9BE5C24}"/>
    <cellStyle name="Normal 4 2 2 4 2 3 2 4" xfId="25272" xr:uid="{2DC845AD-6C37-486A-A7B8-01497128D10F}"/>
    <cellStyle name="Normal 4 2 2 4 2 3 2 5" xfId="16830" xr:uid="{0633965A-7B30-4EC2-8C0E-2C8A62B26074}"/>
    <cellStyle name="Normal 4 2 2 4 2 3 3" xfId="6355" xr:uid="{FDDB43A5-ABEA-49F9-8B54-B851083D45D7}"/>
    <cellStyle name="Normal 4 2 2 4 2 3 3 2" xfId="28219" xr:uid="{86F5E978-9FED-4FBE-BC62-5099C0089DEE}"/>
    <cellStyle name="Normal 4 2 2 4 2 3 3 3" xfId="15924" xr:uid="{55403D2F-1CF3-4059-A788-591AE8339692}"/>
    <cellStyle name="Normal 4 2 2 4 2 3 4" xfId="8377" xr:uid="{543F9E0E-EB2C-4DB4-8FC4-7742DCCA1393}"/>
    <cellStyle name="Normal 4 2 2 4 2 3 4 2" xfId="18757" xr:uid="{083473DA-79F7-4E5D-9210-F776595C2A0E}"/>
    <cellStyle name="Normal 4 2 2 4 2 3 5" xfId="11210" xr:uid="{A96EA365-06FB-400A-A0A0-F3301435CF8D}"/>
    <cellStyle name="Normal 4 2 2 4 2 3 5 2" xfId="21590" xr:uid="{2702454B-AC90-417A-B4E6-1021B0A56BC9}"/>
    <cellStyle name="Normal 4 2 2 4 2 3 6" xfId="23089" xr:uid="{DE759B16-35D1-44DC-BFF4-D8C2C2A31E68}"/>
    <cellStyle name="Normal 4 2 2 4 2 3 7" xfId="13848" xr:uid="{0ADE618F-B6AE-4C45-95BD-9B1583E34E61}"/>
    <cellStyle name="Normal 4 2 2 4 2 4" xfId="3295" xr:uid="{00000000-0005-0000-0000-000086050000}"/>
    <cellStyle name="Normal 4 2 2 4 2 4 2" xfId="6353" xr:uid="{AAF72A24-F1C6-480B-98DC-4A89960A15A5}"/>
    <cellStyle name="Normal 4 2 2 4 2 4 2 2" xfId="26249" xr:uid="{7442A6A0-3EDD-4480-B062-C50A51984114}"/>
    <cellStyle name="Normal 4 2 2 4 2 4 2 3" xfId="15922" xr:uid="{DA566C5C-2C16-4232-AE10-7BEF4D950917}"/>
    <cellStyle name="Normal 4 2 2 4 2 4 3" xfId="8375" xr:uid="{20768569-174D-40A4-9A7F-25676938BB96}"/>
    <cellStyle name="Normal 4 2 2 4 2 4 3 2" xfId="18755" xr:uid="{20CE6C7A-761A-46D0-96C2-AD0FF85A7D94}"/>
    <cellStyle name="Normal 4 2 2 4 2 4 4" xfId="11208" xr:uid="{DA374353-C8F8-4AE2-8C96-8538D52C51F7}"/>
    <cellStyle name="Normal 4 2 2 4 2 4 4 2" xfId="21588" xr:uid="{CFF0B452-282C-4DD8-9127-B61CE55EEAA7}"/>
    <cellStyle name="Normal 4 2 2 4 2 4 5" xfId="25395" xr:uid="{E892D505-0A99-41BD-8E5A-1F3F82763A3C}"/>
    <cellStyle name="Normal 4 2 2 4 2 4 6" xfId="13846" xr:uid="{06B5F8F0-3CB7-4B3F-9C0A-9D8FF13D20B1}"/>
    <cellStyle name="Normal 4 2 2 4 2 5" xfId="2618" xr:uid="{00000000-0005-0000-0000-000087050000}"/>
    <cellStyle name="Normal 4 2 2 4 2 5 2" xfId="5880" xr:uid="{171A5BF7-BC41-4681-85A6-995E693AE31B}"/>
    <cellStyle name="Normal 4 2 2 4 2 5 2 2" xfId="25852" xr:uid="{BE7B5EEC-EA53-42AF-B95F-D971A9CF9890}"/>
    <cellStyle name="Normal 4 2 2 4 2 5 2 3" xfId="15290" xr:uid="{85F14D3C-8ABE-4C7B-8EB9-96863347B539}"/>
    <cellStyle name="Normal 4 2 2 4 2 5 3" xfId="7743" xr:uid="{26A12828-DFE0-4715-9316-629A4B9DBE36}"/>
    <cellStyle name="Normal 4 2 2 4 2 5 3 2" xfId="18123" xr:uid="{AE099D59-17E4-4E4F-AA29-D90E573E0551}"/>
    <cellStyle name="Normal 4 2 2 4 2 5 4" xfId="10576" xr:uid="{3D7714DE-F127-4500-8005-EFFB419DAD0C}"/>
    <cellStyle name="Normal 4 2 2 4 2 5 4 2" xfId="20956" xr:uid="{38B96024-71F1-4D35-B8AD-4060713747C2}"/>
    <cellStyle name="Normal 4 2 2 4 2 5 5" xfId="25468" xr:uid="{39726886-B996-427D-9878-F32605EC1946}"/>
    <cellStyle name="Normal 4 2 2 4 2 5 6" xfId="13006" xr:uid="{F1E4B336-E499-4981-8108-CA3BBF41F09A}"/>
    <cellStyle name="Normal 4 2 2 4 2 6" xfId="2352" xr:uid="{00000000-0005-0000-0000-000082050000}"/>
    <cellStyle name="Normal 4 2 2 4 2 6 2" xfId="7479" xr:uid="{B1557CEC-49F6-4432-A9B6-3FA38E9ECDD5}"/>
    <cellStyle name="Normal 4 2 2 4 2 6 2 2" xfId="17859" xr:uid="{0E89E44A-523E-472B-943B-FA6A00816B8D}"/>
    <cellStyle name="Normal 4 2 2 4 2 6 3" xfId="10312" xr:uid="{8C71FD11-9122-4445-B3C1-70AB7805FDB4}"/>
    <cellStyle name="Normal 4 2 2 4 2 6 3 2" xfId="20692" xr:uid="{80D63F16-10E5-4DA3-A974-0043DAC15398}"/>
    <cellStyle name="Normal 4 2 2 4 2 6 4" xfId="24883" xr:uid="{3D4B304D-F455-457D-A90B-E2E5A08C7EA4}"/>
    <cellStyle name="Normal 4 2 2 4 2 6 5" xfId="15026" xr:uid="{B669BB6C-6997-4AD8-8732-EA1A33D9B286}"/>
    <cellStyle name="Normal 4 2 2 4 2 7" xfId="3893" xr:uid="{B1EFC525-476C-434F-9E37-E08229CCCE26}"/>
    <cellStyle name="Normal 4 2 2 4 2 7 2" xfId="8725" xr:uid="{FCE14AAF-D21D-4506-9395-355BAD6D8146}"/>
    <cellStyle name="Normal 4 2 2 4 2 7 2 2" xfId="19105" xr:uid="{F27D2E40-C611-4140-9B54-38E2E2EE971B}"/>
    <cellStyle name="Normal 4 2 2 4 2 7 3" xfId="11558" xr:uid="{AA35E4C3-6C6B-47D8-B322-4B463ED45D22}"/>
    <cellStyle name="Normal 4 2 2 4 2 7 3 2" xfId="21938" xr:uid="{23C4568E-9550-4B68-846A-7D11E933FE72}"/>
    <cellStyle name="Normal 4 2 2 4 2 7 4" xfId="16272" xr:uid="{6E29289B-C7EC-4ECC-B39D-909A5086C9CB}"/>
    <cellStyle name="Normal 4 2 2 4 2 8" xfId="5230" xr:uid="{50D16BA2-8008-491C-BC3B-413F344C97FB}"/>
    <cellStyle name="Normal 4 2 2 4 2 8 2" xfId="14528" xr:uid="{4C3EE0CF-CA2D-48BF-95C6-4BF5421807AC}"/>
    <cellStyle name="Normal 4 2 2 4 2 9" xfId="6981" xr:uid="{875A6027-B59C-4A05-9E65-B3598367CBD9}"/>
    <cellStyle name="Normal 4 2 2 4 2 9 2" xfId="17361" xr:uid="{31A635BB-04AE-4C97-823E-027693102A10}"/>
    <cellStyle name="Normal 4 2 2 4 3" xfId="927" xr:uid="{00000000-0005-0000-0000-000051050000}"/>
    <cellStyle name="Normal 4 2 2 4 3 2" xfId="3298" xr:uid="{00000000-0005-0000-0000-000089050000}"/>
    <cellStyle name="Normal 4 2 2 4 3 2 2" xfId="6356" xr:uid="{DB7ED969-706E-4EF0-8AEF-B44F27724A10}"/>
    <cellStyle name="Normal 4 2 2 4 3 2 2 2" xfId="23127" xr:uid="{9FE4B55D-C27F-4451-A7C1-C9A4141F9F8A}"/>
    <cellStyle name="Normal 4 2 2 4 3 2 2 3" xfId="27252" xr:uid="{CA430E71-5522-4843-98CF-6155ACFE8AD5}"/>
    <cellStyle name="Normal 4 2 2 4 3 2 2 4" xfId="15925" xr:uid="{C8B4B23E-964D-45F0-BD2E-16FB4962FA6A}"/>
    <cellStyle name="Normal 4 2 2 4 3 2 3" xfId="8378" xr:uid="{E71EE9B8-8A89-4351-94DC-B421A5A739E6}"/>
    <cellStyle name="Normal 4 2 2 4 3 2 3 2" xfId="28900" xr:uid="{8A9BB08A-E1CA-405D-AAF2-CCC73066E3DE}"/>
    <cellStyle name="Normal 4 2 2 4 3 2 3 3" xfId="18758" xr:uid="{39935B28-D386-4C98-8C09-EB303EB0DF92}"/>
    <cellStyle name="Normal 4 2 2 4 3 2 4" xfId="11211" xr:uid="{2C0893F6-16AC-4C83-9939-1FC44AAE1A9C}"/>
    <cellStyle name="Normal 4 2 2 4 3 2 4 2" xfId="21591" xr:uid="{A416532E-34D5-4011-986D-89B29049DD01}"/>
    <cellStyle name="Normal 4 2 2 4 3 2 5" xfId="23639" xr:uid="{ADB69F83-0DC2-4AB2-A25E-152CDECDF452}"/>
    <cellStyle name="Normal 4 2 2 4 3 2 6" xfId="13849" xr:uid="{A4050B32-F993-42F5-8D2A-3EA26B22D6A8}"/>
    <cellStyle name="Normal 4 2 2 4 3 3" xfId="2768" xr:uid="{00000000-0005-0000-0000-00008A050000}"/>
    <cellStyle name="Normal 4 2 2 4 3 3 2" xfId="5986" xr:uid="{D714554F-13C7-4848-82DA-F99578ED663A}"/>
    <cellStyle name="Normal 4 2 2 4 3 3 2 2" xfId="26168" xr:uid="{4A8A2886-3655-4331-8314-C7D89A290E72}"/>
    <cellStyle name="Normal 4 2 2 4 3 3 2 3" xfId="15439" xr:uid="{BC108CB3-8816-4F88-B024-2E3BE8906A44}"/>
    <cellStyle name="Normal 4 2 2 4 3 3 3" xfId="7892" xr:uid="{F9E1BE4C-D1B0-4252-8D15-CA52ECD0B49B}"/>
    <cellStyle name="Normal 4 2 2 4 3 3 3 2" xfId="18272" xr:uid="{9D3BCCF4-1B4A-4E65-BE42-0D0D7784F0B5}"/>
    <cellStyle name="Normal 4 2 2 4 3 3 4" xfId="10725" xr:uid="{F08D7AC6-7D0D-40B5-9DBE-C91C9CF97BB7}"/>
    <cellStyle name="Normal 4 2 2 4 3 3 4 2" xfId="21105" xr:uid="{8FB6AC6A-4B64-430D-A14E-25FF3B69A30F}"/>
    <cellStyle name="Normal 4 2 2 4 3 3 5" xfId="23730" xr:uid="{CF92C751-6CFD-4CA8-A398-128DAAC974AF}"/>
    <cellStyle name="Normal 4 2 2 4 3 3 6" xfId="13218" xr:uid="{E7F360B1-F7E5-46C2-A001-A68EAD7EDD58}"/>
    <cellStyle name="Normal 4 2 2 4 3 4" xfId="4182" xr:uid="{C41374AA-398E-49B6-93FD-E1A9331CDFBC}"/>
    <cellStyle name="Normal 4 2 2 4 3 4 2" xfId="8954" xr:uid="{2AE103A5-42BD-4788-B14D-BCB8209021C1}"/>
    <cellStyle name="Normal 4 2 2 4 3 4 2 2" xfId="29042" xr:uid="{1A00E0E5-F5CE-451B-9F9A-DA9C7B5273AD}"/>
    <cellStyle name="Normal 4 2 2 4 3 4 2 3" xfId="19334" xr:uid="{110560D6-4830-4636-B47C-84D0AA400F01}"/>
    <cellStyle name="Normal 4 2 2 4 3 4 3" xfId="11787" xr:uid="{4AB957CD-0568-492F-99FA-8AA901196C47}"/>
    <cellStyle name="Normal 4 2 2 4 3 4 3 2" xfId="22167" xr:uid="{959B2846-8940-444B-9242-3D2D882B8289}"/>
    <cellStyle name="Normal 4 2 2 4 3 4 4" xfId="23594" xr:uid="{85AB795E-D515-4FF1-B160-6B8D05B87815}"/>
    <cellStyle name="Normal 4 2 2 4 3 4 5" xfId="16501" xr:uid="{041B70B4-5B7D-41AE-8F55-49F80D50D331}"/>
    <cellStyle name="Normal 4 2 2 4 3 5" xfId="5232" xr:uid="{C79EFE5B-41C6-462D-B4AC-220D9794CBC6}"/>
    <cellStyle name="Normal 4 2 2 4 3 5 2" xfId="28285" xr:uid="{A131D15C-124D-4DEB-BDDF-DD0D370252B0}"/>
    <cellStyle name="Normal 4 2 2 4 3 5 3" xfId="14530" xr:uid="{239FF3B8-81F4-4B1E-8621-980706B91857}"/>
    <cellStyle name="Normal 4 2 2 4 3 6" xfId="6983" xr:uid="{13FAE052-AAAF-4089-9B8C-AC0A9A30A793}"/>
    <cellStyle name="Normal 4 2 2 4 3 6 2" xfId="17363" xr:uid="{798452EE-FFD2-46AE-A248-D50DB1B3F953}"/>
    <cellStyle name="Normal 4 2 2 4 3 7" xfId="9816" xr:uid="{F6094285-A40A-4F54-8464-644AB105B121}"/>
    <cellStyle name="Normal 4 2 2 4 3 7 2" xfId="20196" xr:uid="{E0FCD560-82AA-48F0-8626-A9CDB155C7F6}"/>
    <cellStyle name="Normal 4 2 2 4 3 8" xfId="23928" xr:uid="{B8BD615D-BCC6-44CB-97AB-FCFF8CC4069D}"/>
    <cellStyle name="Normal 4 2 2 4 3 9" xfId="12744" xr:uid="{EF6AB516-E6BA-436B-8008-52FF10DC7C72}"/>
    <cellStyle name="Normal 4 2 2 4 4" xfId="928" xr:uid="{00000000-0005-0000-0000-000052050000}"/>
    <cellStyle name="Normal 4 2 2 4 4 2" xfId="4512" xr:uid="{7F0BAE6F-8248-4C02-BF04-CC0E1E710B11}"/>
    <cellStyle name="Normal 4 2 2 4 4 2 2" xfId="9284" xr:uid="{C5A7C9DC-C510-4E40-89A9-1A786C2F8733}"/>
    <cellStyle name="Normal 4 2 2 4 4 2 2 2" xfId="29265" xr:uid="{9B6D7F25-F703-4899-B377-A6929FFA8706}"/>
    <cellStyle name="Normal 4 2 2 4 4 2 2 3" xfId="19664" xr:uid="{75DA1B32-F879-4F31-9D4A-AE0B31D392BA}"/>
    <cellStyle name="Normal 4 2 2 4 4 2 3" xfId="12117" xr:uid="{90B7D2CC-CB4E-4D61-8F2C-37CD29D6B66B}"/>
    <cellStyle name="Normal 4 2 2 4 4 2 3 2" xfId="22497" xr:uid="{12E16E5C-8897-4BE6-B2B0-329C403E707D}"/>
    <cellStyle name="Normal 4 2 2 4 4 2 4" xfId="25605" xr:uid="{95370623-BF1A-416E-987A-4E99F4F097B5}"/>
    <cellStyle name="Normal 4 2 2 4 4 2 5" xfId="16831" xr:uid="{5AF74597-6190-4DBE-B557-1DC9EE8ABB2C}"/>
    <cellStyle name="Normal 4 2 2 4 4 3" xfId="5233" xr:uid="{DC98DC4E-5DC0-4CF2-B1E2-0640CA7891F1}"/>
    <cellStyle name="Normal 4 2 2 4 4 3 2" xfId="25859" xr:uid="{39A713B4-432B-4920-8061-C58CD61DE077}"/>
    <cellStyle name="Normal 4 2 2 4 4 3 3" xfId="14531" xr:uid="{E125828D-806B-441F-8960-87D5B184F968}"/>
    <cellStyle name="Normal 4 2 2 4 4 4" xfId="6984" xr:uid="{B589063A-5A25-4BE9-873F-199C25D2C403}"/>
    <cellStyle name="Normal 4 2 2 4 4 4 2" xfId="17364" xr:uid="{5DA7FAB8-26C6-4D3C-AD00-27D33ACB7DE0}"/>
    <cellStyle name="Normal 4 2 2 4 4 5" xfId="9817" xr:uid="{5FDF8056-D649-42E6-86D3-515DFA2885AE}"/>
    <cellStyle name="Normal 4 2 2 4 4 5 2" xfId="20197" xr:uid="{9694BB31-BBB1-4DE5-AE33-972C3DB25A66}"/>
    <cellStyle name="Normal 4 2 2 4 4 6" xfId="22923" xr:uid="{38504A9F-730E-4AFE-84EC-6873EF8F377A}"/>
    <cellStyle name="Normal 4 2 2 4 4 7" xfId="13850" xr:uid="{48C4D6CF-5E56-4CE8-BED3-BA3B24319385}"/>
    <cellStyle name="Normal 4 2 2 4 5" xfId="2928" xr:uid="{00000000-0005-0000-0000-00008C050000}"/>
    <cellStyle name="Normal 4 2 2 4 5 2" xfId="6108" xr:uid="{94E986A0-9D03-4141-BAA9-6B86CD95BC63}"/>
    <cellStyle name="Normal 4 2 2 4 5 2 2" xfId="25713" xr:uid="{E5329199-FF78-4B4A-8B5D-D953DEA46CC1}"/>
    <cellStyle name="Normal 4 2 2 4 5 2 3" xfId="27966" xr:uid="{2BA4E496-5583-47CD-A334-E7ADA2E23914}"/>
    <cellStyle name="Normal 4 2 2 4 5 2 4" xfId="15586" xr:uid="{C60D9B1A-07BB-4E09-9939-2FD56421173C}"/>
    <cellStyle name="Normal 4 2 2 4 5 3" xfId="8039" xr:uid="{7DA0102F-5996-450F-A2F8-FD7CA9B9A43A}"/>
    <cellStyle name="Normal 4 2 2 4 5 3 2" xfId="28242" xr:uid="{4B0F276F-F12C-461C-96E8-541A24B9A97B}"/>
    <cellStyle name="Normal 4 2 2 4 5 3 3" xfId="18419" xr:uid="{66C3041F-BB06-46A9-8916-6826EF97BC08}"/>
    <cellStyle name="Normal 4 2 2 4 5 4" xfId="10872" xr:uid="{D17C5C4B-F940-4D53-86D1-51EE1CD3A322}"/>
    <cellStyle name="Normal 4 2 2 4 5 4 2" xfId="21252" xr:uid="{529D701B-8938-44F3-9B41-8B7D3475A218}"/>
    <cellStyle name="Normal 4 2 2 4 5 5" xfId="25271" xr:uid="{89D46EA6-8B48-4DE6-96C0-708E1778CD65}"/>
    <cellStyle name="Normal 4 2 2 4 5 6" xfId="13442" xr:uid="{0433115D-CD86-4F97-9A69-0CD7588BD6CA}"/>
    <cellStyle name="Normal 4 2 2 4 6" xfId="2455" xr:uid="{00000000-0005-0000-0000-00008D050000}"/>
    <cellStyle name="Normal 4 2 2 4 6 2" xfId="5747" xr:uid="{6B248BF3-FE3E-4975-ACF5-E79D0C31AE6B}"/>
    <cellStyle name="Normal 4 2 2 4 6 2 2" xfId="27109" xr:uid="{6D5AABAF-7EA6-482E-A3D3-B00D19E543D5}"/>
    <cellStyle name="Normal 4 2 2 4 6 2 3" xfId="15127" xr:uid="{472856FF-6085-4563-98BB-CE62A8294F52}"/>
    <cellStyle name="Normal 4 2 2 4 6 3" xfId="7580" xr:uid="{F76A5DB4-AE73-4355-9086-9B46F7852BB8}"/>
    <cellStyle name="Normal 4 2 2 4 6 3 2" xfId="17960" xr:uid="{735D299E-C6F1-4BB1-8DDD-5D65C0A2C320}"/>
    <cellStyle name="Normal 4 2 2 4 6 4" xfId="10413" xr:uid="{9021F540-409A-4C40-A5B4-87DF8A106FF3}"/>
    <cellStyle name="Normal 4 2 2 4 6 4 2" xfId="20793" xr:uid="{7220C185-106B-4FC8-9093-434972A947E8}"/>
    <cellStyle name="Normal 4 2 2 4 6 5" xfId="22677" xr:uid="{A71608BB-3685-495F-8A97-BC62EF5BA3EA}"/>
    <cellStyle name="Normal 4 2 2 4 6 6" xfId="12843" xr:uid="{0DD415B8-547E-4632-B007-51AFF8BE85A1}"/>
    <cellStyle name="Normal 4 2 2 4 7" xfId="2209" xr:uid="{00000000-0005-0000-0000-000081050000}"/>
    <cellStyle name="Normal 4 2 2 4 7 2" xfId="7336" xr:uid="{3BF7C5D6-6D70-4BAB-9DE4-9D0AB1537E19}"/>
    <cellStyle name="Normal 4 2 2 4 7 2 2" xfId="17716" xr:uid="{A5A87725-B542-456C-8C24-5938A5086B56}"/>
    <cellStyle name="Normal 4 2 2 4 7 3" xfId="10169" xr:uid="{4DC94CEA-72D3-4462-AEBD-33D0D4D37B08}"/>
    <cellStyle name="Normal 4 2 2 4 7 3 2" xfId="20549" xr:uid="{812DAA69-B456-4A1B-A0AE-237CBC55FE00}"/>
    <cellStyle name="Normal 4 2 2 4 7 4" xfId="25097" xr:uid="{59F58065-4199-4106-9A15-BD2C5391B7B0}"/>
    <cellStyle name="Normal 4 2 2 4 7 5" xfId="14883" xr:uid="{0112D7EC-2D98-4DEC-B91B-F1F848280BB9}"/>
    <cellStyle name="Normal 4 2 2 4 8" xfId="3973" xr:uid="{0ED48F26-5E12-4166-A72C-6C4C5EBBF6E1}"/>
    <cellStyle name="Normal 4 2 2 4 8 2" xfId="8797" xr:uid="{B54FB584-BA06-4EA1-8EA4-E90091879801}"/>
    <cellStyle name="Normal 4 2 2 4 8 2 2" xfId="19177" xr:uid="{43D71011-D7FA-43E6-AE67-38BB7485609A}"/>
    <cellStyle name="Normal 4 2 2 4 8 3" xfId="11630" xr:uid="{768F07F0-1087-4E61-808E-A14C0851C388}"/>
    <cellStyle name="Normal 4 2 2 4 8 3 2" xfId="22010" xr:uid="{46234296-031E-4FFD-AB74-AEB0A33D65BC}"/>
    <cellStyle name="Normal 4 2 2 4 8 4" xfId="16344" xr:uid="{EBCA9866-59FB-4AE0-99FD-11E1A4B490BA}"/>
    <cellStyle name="Normal 4 2 2 4 9" xfId="5229" xr:uid="{141EB3B9-3DBB-46EA-A0E2-EEA3709D310A}"/>
    <cellStyle name="Normal 4 2 2 4 9 2" xfId="14527" xr:uid="{5959E2D1-4D58-4EA5-A4A4-9B85D8ADCB59}"/>
    <cellStyle name="Normal 4 2 2 5" xfId="929" xr:uid="{00000000-0005-0000-0000-000053050000}"/>
    <cellStyle name="Normal 4 2 2 5 10" xfId="9818" xr:uid="{58171749-EBE0-41BC-A70E-179CEEF4D561}"/>
    <cellStyle name="Normal 4 2 2 5 10 2" xfId="20198" xr:uid="{F2D3F1B8-6D2E-44D4-A005-7B245604EB93}"/>
    <cellStyle name="Normal 4 2 2 5 11" xfId="23640" xr:uid="{4F6A9DC8-DC4E-49AC-9523-A707C70EEC77}"/>
    <cellStyle name="Normal 4 2 2 5 12" xfId="12587" xr:uid="{4A902344-3DCA-4B79-8C03-DAFE5EFE6440}"/>
    <cellStyle name="Normal 4 2 2 5 2" xfId="930" xr:uid="{00000000-0005-0000-0000-000054050000}"/>
    <cellStyle name="Normal 4 2 2 5 2 2" xfId="931" xr:uid="{00000000-0005-0000-0000-000055050000}"/>
    <cellStyle name="Normal 4 2 2 5 2 2 2" xfId="5236" xr:uid="{BB2A55E1-3D3F-4778-BABA-3D7670BAE9A7}"/>
    <cellStyle name="Normal 4 2 2 5 2 2 2 2" xfId="24781" xr:uid="{74E8F1D5-1987-43CF-86B6-92E1C1DC5CAE}"/>
    <cellStyle name="Normal 4 2 2 5 2 2 2 3" xfId="27416" xr:uid="{91A993C5-8F2D-4A39-B491-DF055DE86D3F}"/>
    <cellStyle name="Normal 4 2 2 5 2 2 2 4" xfId="14534" xr:uid="{A58CF70A-7684-468F-AF9E-72F91CDEE923}"/>
    <cellStyle name="Normal 4 2 2 5 2 2 3" xfId="6987" xr:uid="{B06B3D5D-2FFD-47A5-9374-E7A749D7EB10}"/>
    <cellStyle name="Normal 4 2 2 5 2 2 3 2" xfId="27618" xr:uid="{686F00C0-92AF-48EF-8F7F-341E1897A390}"/>
    <cellStyle name="Normal 4 2 2 5 2 2 3 3" xfId="27355" xr:uid="{702B176F-70B9-4C22-9475-A180B82C544E}"/>
    <cellStyle name="Normal 4 2 2 5 2 2 3 4" xfId="17367" xr:uid="{7DE463CC-A07F-486F-BB45-A1F85BEC3835}"/>
    <cellStyle name="Normal 4 2 2 5 2 2 4" xfId="9820" xr:uid="{D5FE8D46-57A1-4FC6-9783-A476A8A2C32E}"/>
    <cellStyle name="Normal 4 2 2 5 2 2 4 2" xfId="29414" xr:uid="{68BE820C-826A-4F57-ADEA-F7F33A39BF0A}"/>
    <cellStyle name="Normal 4 2 2 5 2 2 4 3" xfId="20200" xr:uid="{F308CD53-9FA7-4232-AE58-24B2EA28331A}"/>
    <cellStyle name="Normal 4 2 2 5 2 2 5" xfId="24680" xr:uid="{1AB2CD9D-E3DE-4EBE-B49B-256598088DFA}"/>
    <cellStyle name="Normal 4 2 2 5 2 2 6" xfId="13851" xr:uid="{D5346BBC-C88F-434A-BAD1-F6962974956D}"/>
    <cellStyle name="Normal 4 2 2 5 2 3" xfId="2769" xr:uid="{00000000-0005-0000-0000-000091050000}"/>
    <cellStyle name="Normal 4 2 2 5 2 3 2" xfId="5987" xr:uid="{4F79CE1D-FD04-4C1D-A924-F43EB3944698}"/>
    <cellStyle name="Normal 4 2 2 5 2 3 2 2" xfId="27661" xr:uid="{78AB8423-D389-4A4C-AA7F-9649141E7E78}"/>
    <cellStyle name="Normal 4 2 2 5 2 3 2 3" xfId="15440" xr:uid="{531E4F4E-25E5-4752-B345-7AB1E9CE93D1}"/>
    <cellStyle name="Normal 4 2 2 5 2 3 3" xfId="7893" xr:uid="{CF0B3C64-E9A4-45CB-A1FE-9AC51949BCF2}"/>
    <cellStyle name="Normal 4 2 2 5 2 3 3 2" xfId="18273" xr:uid="{2B965257-6DF8-4838-AC3B-96710552853B}"/>
    <cellStyle name="Normal 4 2 2 5 2 3 4" xfId="10726" xr:uid="{9D62CC09-3D0C-4422-B8FC-85CA6C106737}"/>
    <cellStyle name="Normal 4 2 2 5 2 3 4 2" xfId="21106" xr:uid="{BFCBB2F2-3BD5-4435-B291-1D9922CF1C77}"/>
    <cellStyle name="Normal 4 2 2 5 2 3 5" xfId="24431" xr:uid="{B81F789B-A9FC-42A8-8330-5722F5ED092D}"/>
    <cellStyle name="Normal 4 2 2 5 2 3 6" xfId="13220" xr:uid="{0AE12896-55C9-400E-B3AD-39B52619F1E1}"/>
    <cellStyle name="Normal 4 2 2 5 2 4" xfId="4183" xr:uid="{C65CDB0D-6C14-4C4C-87D1-96C498932E52}"/>
    <cellStyle name="Normal 4 2 2 5 2 4 2" xfId="8955" xr:uid="{AEBCDB12-132A-452C-88C9-3FC1C24CFE4E}"/>
    <cellStyle name="Normal 4 2 2 5 2 4 2 2" xfId="29043" xr:uid="{26AD6E36-E1A2-433D-A82E-BC36F2F67C15}"/>
    <cellStyle name="Normal 4 2 2 5 2 4 2 3" xfId="19335" xr:uid="{C7C432BD-09CF-4123-8F42-D072425FBBA1}"/>
    <cellStyle name="Normal 4 2 2 5 2 4 3" xfId="11788" xr:uid="{A55D2D27-6739-4D76-82E6-630FED310E41}"/>
    <cellStyle name="Normal 4 2 2 5 2 4 3 2" xfId="22168" xr:uid="{321A2C97-4639-4556-BBDC-487AF3689163}"/>
    <cellStyle name="Normal 4 2 2 5 2 4 4" xfId="25059" xr:uid="{1F29A50C-4EA9-4D04-AC66-CEF83CD20367}"/>
    <cellStyle name="Normal 4 2 2 5 2 4 5" xfId="16502" xr:uid="{440D7215-C38F-4516-A4CE-2A597E91CD6C}"/>
    <cellStyle name="Normal 4 2 2 5 2 5" xfId="5235" xr:uid="{5B25C12D-A192-48CA-AC6B-FE90824957C4}"/>
    <cellStyle name="Normal 4 2 2 5 2 5 2" xfId="26477" xr:uid="{783D4596-487B-4E3C-BB7C-A9BBBD3AC4AA}"/>
    <cellStyle name="Normal 4 2 2 5 2 5 3" xfId="14533" xr:uid="{3D001904-949B-4072-A028-E4CB6746FFCE}"/>
    <cellStyle name="Normal 4 2 2 5 2 6" xfId="6986" xr:uid="{45EC6BC5-5E6F-4537-B521-428A8AFBB9A5}"/>
    <cellStyle name="Normal 4 2 2 5 2 6 2" xfId="17366" xr:uid="{862A1209-6E22-4B39-845A-AFB905B8255E}"/>
    <cellStyle name="Normal 4 2 2 5 2 7" xfId="9819" xr:uid="{AAC5116F-CB34-4B2F-8E39-FFF7ED7A0A97}"/>
    <cellStyle name="Normal 4 2 2 5 2 7 2" xfId="20199" xr:uid="{7412C043-D4CC-480B-86F4-33890837420C}"/>
    <cellStyle name="Normal 4 2 2 5 2 8" xfId="24651" xr:uid="{88F5A006-EB78-4F59-BF5B-E07823D4D7C3}"/>
    <cellStyle name="Normal 4 2 2 5 2 9" xfId="12745" xr:uid="{431D2F21-2C4D-4F5F-BA8F-7DD2E2FAB5CD}"/>
    <cellStyle name="Normal 4 2 2 5 3" xfId="932" xr:uid="{00000000-0005-0000-0000-000056050000}"/>
    <cellStyle name="Normal 4 2 2 5 3 2" xfId="4513" xr:uid="{E049B8BE-D8B3-4C11-B71A-CECFADEA9B46}"/>
    <cellStyle name="Normal 4 2 2 5 3 2 2" xfId="9285" xr:uid="{59266FD9-2CBC-409D-BE2A-DADD88089D21}"/>
    <cellStyle name="Normal 4 2 2 5 3 2 2 2" xfId="29266" xr:uid="{8F65F3E8-198E-4DC9-B2F5-2F429F94C8C2}"/>
    <cellStyle name="Normal 4 2 2 5 3 2 2 3" xfId="19665" xr:uid="{171404A7-91D5-4668-BD99-3D813849E06B}"/>
    <cellStyle name="Normal 4 2 2 5 3 2 3" xfId="12118" xr:uid="{729A547F-B580-400E-A1FF-6F5B18CD426C}"/>
    <cellStyle name="Normal 4 2 2 5 3 2 3 2" xfId="22498" xr:uid="{0D8505EA-1315-4A5E-B875-2CCF2ABF7183}"/>
    <cellStyle name="Normal 4 2 2 5 3 2 4" xfId="23438" xr:uid="{05B6868B-10CB-4611-8174-C49205B1C086}"/>
    <cellStyle name="Normal 4 2 2 5 3 2 5" xfId="16832" xr:uid="{04DF7987-3D04-4196-95B7-14D3FE0348E2}"/>
    <cellStyle name="Normal 4 2 2 5 3 3" xfId="5237" xr:uid="{D0DC0D79-6B0D-42F4-8359-B63BD6B67808}"/>
    <cellStyle name="Normal 4 2 2 5 3 3 2" xfId="23030" xr:uid="{6C72D273-C781-4929-9BDC-EC14BA3726CA}"/>
    <cellStyle name="Normal 4 2 2 5 3 3 3" xfId="27283" xr:uid="{FEC6DF22-1838-4905-B289-846F6F736681}"/>
    <cellStyle name="Normal 4 2 2 5 3 3 4" xfId="14535" xr:uid="{9362DCF5-4498-4EE8-8D1C-A467273DD596}"/>
    <cellStyle name="Normal 4 2 2 5 3 4" xfId="6988" xr:uid="{901345E2-1587-469C-939D-B36370FF6A42}"/>
    <cellStyle name="Normal 4 2 2 5 3 4 2" xfId="25626" xr:uid="{3D7F0D0C-9321-4763-AD34-9EF0AE3FF06C}"/>
    <cellStyle name="Normal 4 2 2 5 3 4 3" xfId="28581" xr:uid="{63F75DC7-B827-4F4B-831E-0EB2CFD23B86}"/>
    <cellStyle name="Normal 4 2 2 5 3 4 4" xfId="17368" xr:uid="{8DCB8E37-B49A-46AC-82EB-538434DD6566}"/>
    <cellStyle name="Normal 4 2 2 5 3 5" xfId="9821" xr:uid="{22B8E61A-940A-44EF-A67B-1FEF8E888503}"/>
    <cellStyle name="Normal 4 2 2 5 3 5 2" xfId="29415" xr:uid="{8E69B30C-E9F1-4BF1-A24F-F3AC703D1500}"/>
    <cellStyle name="Normal 4 2 2 5 3 5 3" xfId="20201" xr:uid="{AC92B244-EF5E-4695-B110-FEA706E96ED0}"/>
    <cellStyle name="Normal 4 2 2 5 3 6" xfId="23037" xr:uid="{B1C54EFA-4EE1-4FC3-8C1B-3F4ED1734102}"/>
    <cellStyle name="Normal 4 2 2 5 3 7" xfId="13852" xr:uid="{BAFA886D-9DEC-4C30-B41C-4298CE465B14}"/>
    <cellStyle name="Normal 4 2 2 5 4" xfId="933" xr:uid="{00000000-0005-0000-0000-000057050000}"/>
    <cellStyle name="Normal 4 2 2 5 4 2" xfId="5238" xr:uid="{FBF7B6F4-DCA5-464C-A60C-8751E1E408E9}"/>
    <cellStyle name="Normal 4 2 2 5 4 2 2" xfId="24704" xr:uid="{C7485AA5-B669-4551-9315-FC080ED8CFEA}"/>
    <cellStyle name="Normal 4 2 2 5 4 2 3" xfId="26234" xr:uid="{6AD5F11A-EA59-4309-8090-DC567E72943C}"/>
    <cellStyle name="Normal 4 2 2 5 4 2 4" xfId="14536" xr:uid="{7ECE356E-313B-42CB-A1D3-FCC2375DFF9A}"/>
    <cellStyle name="Normal 4 2 2 5 4 3" xfId="6989" xr:uid="{E84AAD02-12D7-498D-988A-7DE82B4F9F15}"/>
    <cellStyle name="Normal 4 2 2 5 4 3 2" xfId="27046" xr:uid="{699BE569-BFB6-4A74-9F07-4D458083C0BC}"/>
    <cellStyle name="Normal 4 2 2 5 4 3 3" xfId="17369" xr:uid="{A1361F66-D4AA-4CF8-9DAD-7AD2D9E3D438}"/>
    <cellStyle name="Normal 4 2 2 5 4 4" xfId="9822" xr:uid="{BE39222B-A1CF-424C-B8B8-0E83D50105AB}"/>
    <cellStyle name="Normal 4 2 2 5 4 4 2" xfId="20202" xr:uid="{E020F430-1093-46F8-9E00-662975A4E683}"/>
    <cellStyle name="Normal 4 2 2 5 4 5" xfId="24316" xr:uid="{31FBF425-6E7C-4A0E-B0B8-02059FDD6E19}"/>
    <cellStyle name="Normal 4 2 2 5 4 6" xfId="13443" xr:uid="{1695C9F3-8203-4C46-A191-BA26B2A9EFE9}"/>
    <cellStyle name="Normal 4 2 2 5 5" xfId="2515" xr:uid="{00000000-0005-0000-0000-000094050000}"/>
    <cellStyle name="Normal 4 2 2 5 5 2" xfId="5793" xr:uid="{77BAEC64-5E37-4042-98C2-8298A57D0226}"/>
    <cellStyle name="Normal 4 2 2 5 5 2 2" xfId="27530" xr:uid="{AD85F3C9-B223-4255-90FB-AD6300F365A0}"/>
    <cellStyle name="Normal 4 2 2 5 5 2 3" xfId="15187" xr:uid="{3C121F72-D4F8-4D10-8449-508995BBCF3A}"/>
    <cellStyle name="Normal 4 2 2 5 5 3" xfId="7640" xr:uid="{F8DB22E3-7B6D-4144-802D-7AA035B0A0EE}"/>
    <cellStyle name="Normal 4 2 2 5 5 3 2" xfId="18020" xr:uid="{A4DF8C86-0048-4F64-8F80-FAD5B89C41FF}"/>
    <cellStyle name="Normal 4 2 2 5 5 4" xfId="10473" xr:uid="{8C3DC2F1-19B5-4410-B4B5-C002ABC268E2}"/>
    <cellStyle name="Normal 4 2 2 5 5 4 2" xfId="20853" xr:uid="{CF407E97-4759-4A15-ABD7-8BBA39E492D5}"/>
    <cellStyle name="Normal 4 2 2 5 5 5" xfId="24482" xr:uid="{8D7EE892-8887-495A-A9A0-AD53852F641B}"/>
    <cellStyle name="Normal 4 2 2 5 5 6" xfId="12903" xr:uid="{D6A48E63-4E4B-45EA-A18E-8440363B7741}"/>
    <cellStyle name="Normal 4 2 2 5 6" xfId="2353" xr:uid="{00000000-0005-0000-0000-00008E050000}"/>
    <cellStyle name="Normal 4 2 2 5 6 2" xfId="7480" xr:uid="{DB22DD5E-9B79-40A0-9C8D-3FA9C2E3A5B5}"/>
    <cellStyle name="Normal 4 2 2 5 6 2 2" xfId="28093" xr:uid="{71BE59F2-93C1-40BC-814A-90D10CD9E6F6}"/>
    <cellStyle name="Normal 4 2 2 5 6 2 3" xfId="17860" xr:uid="{F9370712-E4E1-4873-B0F5-71AD2E79E593}"/>
    <cellStyle name="Normal 4 2 2 5 6 3" xfId="10313" xr:uid="{EFD862F5-19BF-4263-BCA2-5A933F86B82B}"/>
    <cellStyle name="Normal 4 2 2 5 6 3 2" xfId="20693" xr:uid="{41724785-511B-42F5-800E-97FAF9D83914}"/>
    <cellStyle name="Normal 4 2 2 5 6 4" xfId="23718" xr:uid="{D1BE1319-0532-4686-98EF-6512B4ADDEDD}"/>
    <cellStyle name="Normal 4 2 2 5 6 5" xfId="15027" xr:uid="{7E22B584-62AC-47F9-A90D-CB5E498CB451}"/>
    <cellStyle name="Normal 4 2 2 5 7" xfId="3974" xr:uid="{C4ACFCEF-14B3-40AE-ABFF-B000279843F1}"/>
    <cellStyle name="Normal 4 2 2 5 7 2" xfId="8798" xr:uid="{C5D84EDB-E9B5-4072-9365-B9F8F88EE448}"/>
    <cellStyle name="Normal 4 2 2 5 7 2 2" xfId="19178" xr:uid="{9E213812-8C20-4C0B-BA78-7AFC9E58DEB3}"/>
    <cellStyle name="Normal 4 2 2 5 7 3" xfId="11631" xr:uid="{C23ADEDA-2837-47F1-9E98-FDE60199FEC2}"/>
    <cellStyle name="Normal 4 2 2 5 7 3 2" xfId="22011" xr:uid="{2254D8D2-FDA5-4C97-B63B-61350D6E97E8}"/>
    <cellStyle name="Normal 4 2 2 5 7 4" xfId="28328" xr:uid="{9E80C560-B7C3-4DF8-8EF7-1A19A15D5A9C}"/>
    <cellStyle name="Normal 4 2 2 5 7 5" xfId="16345" xr:uid="{4A3E1B43-F1F0-4F84-A199-892F3592355D}"/>
    <cellStyle name="Normal 4 2 2 5 8" xfId="5234" xr:uid="{99EDCC47-7759-4792-8EE3-30957819F237}"/>
    <cellStyle name="Normal 4 2 2 5 8 2" xfId="14532" xr:uid="{05C04DB2-3738-498B-8248-64DBEBF26A1B}"/>
    <cellStyle name="Normal 4 2 2 5 9" xfId="6985" xr:uid="{7234C7C5-2619-42B4-9EBE-929194430821}"/>
    <cellStyle name="Normal 4 2 2 5 9 2" xfId="17365" xr:uid="{5C19578B-13BB-4230-930C-8CB16E58F99E}"/>
    <cellStyle name="Normal 4 2 2 6" xfId="934" xr:uid="{00000000-0005-0000-0000-000058050000}"/>
    <cellStyle name="Normal 4 2 2 6 10" xfId="9823" xr:uid="{2561D18D-4E72-4AE6-AA97-22DF5CAF4D20}"/>
    <cellStyle name="Normal 4 2 2 6 10 2" xfId="20203" xr:uid="{DD89E622-D3D6-4B3E-B7AD-5A25DA26FF2A}"/>
    <cellStyle name="Normal 4 2 2 6 11" xfId="23591" xr:uid="{11A9B7DB-80B6-4EA4-A830-7E6CBC498292}"/>
    <cellStyle name="Normal 4 2 2 6 12" xfId="12588" xr:uid="{E2F84217-4F6D-4768-A087-B3CEB335A4E4}"/>
    <cellStyle name="Normal 4 2 2 6 2" xfId="935" xr:uid="{00000000-0005-0000-0000-000059050000}"/>
    <cellStyle name="Normal 4 2 2 6 2 2" xfId="936" xr:uid="{00000000-0005-0000-0000-00005A050000}"/>
    <cellStyle name="Normal 4 2 2 6 2 2 2" xfId="5241" xr:uid="{6F5B2623-C032-414D-8BC1-BDCFC1F6835C}"/>
    <cellStyle name="Normal 4 2 2 6 2 2 2 2" xfId="22744" xr:uid="{09CD513C-488E-4419-97B1-B67AF03D62BA}"/>
    <cellStyle name="Normal 4 2 2 6 2 2 2 3" xfId="27581" xr:uid="{DFB8FFD9-D5C8-4DA4-8614-F96625D45145}"/>
    <cellStyle name="Normal 4 2 2 6 2 2 2 4" xfId="14539" xr:uid="{A5EF2391-BEAF-477E-8940-36D03BE1E800}"/>
    <cellStyle name="Normal 4 2 2 6 2 2 3" xfId="6992" xr:uid="{95F4974A-894F-4860-8699-13AB1BEB70AB}"/>
    <cellStyle name="Normal 4 2 2 6 2 2 3 2" xfId="27619" xr:uid="{ED699511-B2B0-4ECF-BFA3-495CB59F5F4E}"/>
    <cellStyle name="Normal 4 2 2 6 2 2 3 3" xfId="26661" xr:uid="{EF9AA21E-2E22-4858-8F3D-7B1CA787E389}"/>
    <cellStyle name="Normal 4 2 2 6 2 2 3 4" xfId="17372" xr:uid="{5F93B48C-62FE-4CC8-ADE3-9E2B782D49B9}"/>
    <cellStyle name="Normal 4 2 2 6 2 2 4" xfId="9825" xr:uid="{1D8DD49B-3C79-41E4-9C8F-9484788576C5}"/>
    <cellStyle name="Normal 4 2 2 6 2 2 4 2" xfId="29416" xr:uid="{CCD0D234-5A2B-4730-A0F9-0150433F8D5E}"/>
    <cellStyle name="Normal 4 2 2 6 2 2 4 3" xfId="20205" xr:uid="{C31C3F99-CC06-43B0-A424-4AF2C4049761}"/>
    <cellStyle name="Normal 4 2 2 6 2 2 5" xfId="24362" xr:uid="{4C68074B-E687-4033-8FEB-9F77E550AE00}"/>
    <cellStyle name="Normal 4 2 2 6 2 2 6" xfId="13853" xr:uid="{DAA0A645-9EEE-48A8-AF04-A76D1DCAD4DD}"/>
    <cellStyle name="Normal 4 2 2 6 2 3" xfId="2770" xr:uid="{00000000-0005-0000-0000-000098050000}"/>
    <cellStyle name="Normal 4 2 2 6 2 3 2" xfId="5988" xr:uid="{77158A41-DC44-4BAC-82C0-46E3F59185DA}"/>
    <cellStyle name="Normal 4 2 2 6 2 3 2 2" xfId="26908" xr:uid="{B6EF9791-E7B2-44FD-ACE6-D90AB1367990}"/>
    <cellStyle name="Normal 4 2 2 6 2 3 2 3" xfId="15441" xr:uid="{3320EA68-7558-45B0-AFEC-B1ADC52F4049}"/>
    <cellStyle name="Normal 4 2 2 6 2 3 3" xfId="7894" xr:uid="{44AC1D0C-A867-43BA-A801-5D1DFE078152}"/>
    <cellStyle name="Normal 4 2 2 6 2 3 3 2" xfId="18274" xr:uid="{8879CEAB-EFBF-4490-9446-1A37C0675D06}"/>
    <cellStyle name="Normal 4 2 2 6 2 3 4" xfId="10727" xr:uid="{FC74A597-35EC-4AFA-97DC-58E59BEF5AB2}"/>
    <cellStyle name="Normal 4 2 2 6 2 3 4 2" xfId="21107" xr:uid="{6F74B78A-DFE0-4366-8219-445536C6F776}"/>
    <cellStyle name="Normal 4 2 2 6 2 3 5" xfId="25359" xr:uid="{5DD0AF5D-8B3F-444E-AA6A-9DCDDE37FF46}"/>
    <cellStyle name="Normal 4 2 2 6 2 3 6" xfId="13221" xr:uid="{9A48E49D-3543-4A53-84C3-D924CEF31E0D}"/>
    <cellStyle name="Normal 4 2 2 6 2 4" xfId="4184" xr:uid="{4A600C20-B7B2-4CC1-8893-32A614127785}"/>
    <cellStyle name="Normal 4 2 2 6 2 4 2" xfId="8956" xr:uid="{EA0D9F9D-E07C-4CB9-BE3E-87351E77F228}"/>
    <cellStyle name="Normal 4 2 2 6 2 4 2 2" xfId="29044" xr:uid="{2DBA315C-5C30-47D3-A2FB-DEF876A68A13}"/>
    <cellStyle name="Normal 4 2 2 6 2 4 2 3" xfId="19336" xr:uid="{975FDC66-83DC-45C1-BC2E-40F9A9AC5561}"/>
    <cellStyle name="Normal 4 2 2 6 2 4 3" xfId="11789" xr:uid="{CA5CD5B8-C598-4FC7-9B17-45027E2B06BD}"/>
    <cellStyle name="Normal 4 2 2 6 2 4 3 2" xfId="22169" xr:uid="{A0187298-99B6-4651-BD1A-6C1C79138CB1}"/>
    <cellStyle name="Normal 4 2 2 6 2 4 4" xfId="23965" xr:uid="{388895BE-FD39-4AF5-B105-8FDC92A42E0B}"/>
    <cellStyle name="Normal 4 2 2 6 2 4 5" xfId="16503" xr:uid="{C5169F37-8B69-4859-8714-687CB20A635B}"/>
    <cellStyle name="Normal 4 2 2 6 2 5" xfId="5240" xr:uid="{662E116E-9EC3-4A06-979B-4EFE42AE6890}"/>
    <cellStyle name="Normal 4 2 2 6 2 5 2" xfId="28373" xr:uid="{70454BAD-28A9-4101-AE6B-D9ED288DDA2B}"/>
    <cellStyle name="Normal 4 2 2 6 2 5 3" xfId="14538" xr:uid="{5187D604-5B23-4136-BC05-65A19767659B}"/>
    <cellStyle name="Normal 4 2 2 6 2 6" xfId="6991" xr:uid="{FF310834-285A-481B-9925-936D55C32865}"/>
    <cellStyle name="Normal 4 2 2 6 2 6 2" xfId="17371" xr:uid="{3DB2F12C-026A-4A45-B982-D32BF14048DC}"/>
    <cellStyle name="Normal 4 2 2 6 2 7" xfId="9824" xr:uid="{ECA44F94-06E9-4180-9BDD-88E77CCD4115}"/>
    <cellStyle name="Normal 4 2 2 6 2 7 2" xfId="20204" xr:uid="{E0440E39-4A6D-45F4-8B3C-3D4577E20CFE}"/>
    <cellStyle name="Normal 4 2 2 6 2 8" xfId="22933" xr:uid="{1FA73B3E-1D31-499C-8A57-0C8195DC023A}"/>
    <cellStyle name="Normal 4 2 2 6 2 9" xfId="12746" xr:uid="{F073804B-386A-4A13-9194-C1CB16759E4B}"/>
    <cellStyle name="Normal 4 2 2 6 3" xfId="937" xr:uid="{00000000-0005-0000-0000-00005B050000}"/>
    <cellStyle name="Normal 4 2 2 6 3 2" xfId="4514" xr:uid="{3C535D30-4F3D-46CB-AFA7-72D4C11D4890}"/>
    <cellStyle name="Normal 4 2 2 6 3 2 2" xfId="9286" xr:uid="{9A792B1F-E3F2-44F4-BC2C-B5A5BE9CC4A8}"/>
    <cellStyle name="Normal 4 2 2 6 3 2 2 2" xfId="29267" xr:uid="{8CF39A1A-A244-4345-BA53-8293D37B0FDB}"/>
    <cellStyle name="Normal 4 2 2 6 3 2 2 3" xfId="19666" xr:uid="{2A9B5CC3-3017-488E-97D0-098DAD78554D}"/>
    <cellStyle name="Normal 4 2 2 6 3 2 3" xfId="12119" xr:uid="{1A834563-6AB8-48AC-BECC-0CB2AF0093DD}"/>
    <cellStyle name="Normal 4 2 2 6 3 2 3 2" xfId="22499" xr:uid="{7C83541A-4FC0-4BB7-82C5-06FE99E97000}"/>
    <cellStyle name="Normal 4 2 2 6 3 2 4" xfId="24963" xr:uid="{F3290EC6-C128-4396-83B4-C190E6F07075}"/>
    <cellStyle name="Normal 4 2 2 6 3 2 5" xfId="16833" xr:uid="{2607B29E-3790-41F8-B887-50EC8B36D73A}"/>
    <cellStyle name="Normal 4 2 2 6 3 3" xfId="5242" xr:uid="{90D8FC7C-E81B-4DA4-BA7F-0935FFDDE95B}"/>
    <cellStyle name="Normal 4 2 2 6 3 3 2" xfId="26823" xr:uid="{4FF99E2A-6C61-4C03-ACCE-44D4D0A6E67D}"/>
    <cellStyle name="Normal 4 2 2 6 3 3 3" xfId="27487" xr:uid="{2C8E640E-2B5A-4837-A3E7-41231A33D013}"/>
    <cellStyle name="Normal 4 2 2 6 3 3 4" xfId="14540" xr:uid="{AE953FB9-649F-4C31-9347-AD2DA4997FA0}"/>
    <cellStyle name="Normal 4 2 2 6 3 4" xfId="6993" xr:uid="{3C5B5C16-8376-49F8-B0CB-5AB1F34D0DFB}"/>
    <cellStyle name="Normal 4 2 2 6 3 4 2" xfId="27286" xr:uid="{3980CFEC-2FE6-4C5C-BED4-9B7570AFD8E2}"/>
    <cellStyle name="Normal 4 2 2 6 3 4 3" xfId="27273" xr:uid="{862D206E-6C31-4D59-A121-52856B57CFD7}"/>
    <cellStyle name="Normal 4 2 2 6 3 4 4" xfId="17373" xr:uid="{550094BF-19E4-4FD0-8B2B-5979CB7F0FF3}"/>
    <cellStyle name="Normal 4 2 2 6 3 5" xfId="9826" xr:uid="{CEB9C7F4-F0A1-4722-B955-5F2C1D176CBB}"/>
    <cellStyle name="Normal 4 2 2 6 3 5 2" xfId="29417" xr:uid="{26618566-766D-4872-8583-5618A3E842C7}"/>
    <cellStyle name="Normal 4 2 2 6 3 5 3" xfId="20206" xr:uid="{B3B95895-399D-4E1D-BF34-EA2962EEC19E}"/>
    <cellStyle name="Normal 4 2 2 6 3 6" xfId="24231" xr:uid="{514BFD68-60B8-4E2A-BEBA-EB6872B3289A}"/>
    <cellStyle name="Normal 4 2 2 6 3 7" xfId="13854" xr:uid="{5C8A8026-B8CF-48C7-B291-F159243D9733}"/>
    <cellStyle name="Normal 4 2 2 6 4" xfId="938" xr:uid="{00000000-0005-0000-0000-00005C050000}"/>
    <cellStyle name="Normal 4 2 2 6 4 2" xfId="5243" xr:uid="{8B7500D1-1045-40FB-A876-21499B7F35D7}"/>
    <cellStyle name="Normal 4 2 2 6 4 2 2" xfId="23327" xr:uid="{9F3982A5-F9A4-42BF-94FD-1144EC865199}"/>
    <cellStyle name="Normal 4 2 2 6 4 2 3" xfId="26271" xr:uid="{0A351F3D-29E9-459A-BE2F-2BDA2C34C3E0}"/>
    <cellStyle name="Normal 4 2 2 6 4 2 4" xfId="14541" xr:uid="{E29ABD2C-8DF0-401D-B148-402D0B0DBC6B}"/>
    <cellStyle name="Normal 4 2 2 6 4 3" xfId="6994" xr:uid="{4F566D0D-B754-4C10-8F65-41EB9DAD07DA}"/>
    <cellStyle name="Normal 4 2 2 6 4 3 2" xfId="27220" xr:uid="{A972ADBB-CA94-4267-9428-02104DFCED14}"/>
    <cellStyle name="Normal 4 2 2 6 4 3 3" xfId="17374" xr:uid="{F7CBC127-F930-4B83-8A23-AF06F29B60B2}"/>
    <cellStyle name="Normal 4 2 2 6 4 4" xfId="9827" xr:uid="{EA920DFB-FD30-4FB8-BCE4-997A3CE84931}"/>
    <cellStyle name="Normal 4 2 2 6 4 4 2" xfId="20207" xr:uid="{FAE1C70A-5106-450B-8D57-D90B25E4D0FB}"/>
    <cellStyle name="Normal 4 2 2 6 4 5" xfId="23583" xr:uid="{ECD4C5CC-E49D-4568-8896-C362906263EC}"/>
    <cellStyle name="Normal 4 2 2 6 4 6" xfId="13444" xr:uid="{6CB2BAB9-19E6-4059-BDB0-2427D88FA990}"/>
    <cellStyle name="Normal 4 2 2 6 5" xfId="2578" xr:uid="{00000000-0005-0000-0000-00009B050000}"/>
    <cellStyle name="Normal 4 2 2 6 5 2" xfId="5843" xr:uid="{BB13DED3-5EA3-43B9-963D-8ACB59D162CF}"/>
    <cellStyle name="Normal 4 2 2 6 5 2 2" xfId="26840" xr:uid="{437FD476-A855-46B3-934E-248641D8A05B}"/>
    <cellStyle name="Normal 4 2 2 6 5 2 3" xfId="15250" xr:uid="{693E8A13-DBC6-4777-94D9-DF3033BB3255}"/>
    <cellStyle name="Normal 4 2 2 6 5 3" xfId="7703" xr:uid="{D062841D-12D1-4B74-8218-F4536D4677E6}"/>
    <cellStyle name="Normal 4 2 2 6 5 3 2" xfId="18083" xr:uid="{F8220E91-E151-48CE-B448-569CB90D494F}"/>
    <cellStyle name="Normal 4 2 2 6 5 4" xfId="10536" xr:uid="{DD7E7BC7-C813-4AA2-801A-51231DD1A7A6}"/>
    <cellStyle name="Normal 4 2 2 6 5 4 2" xfId="20916" xr:uid="{16A8D1CD-5EC0-4376-BDD5-9CC83AA89412}"/>
    <cellStyle name="Normal 4 2 2 6 5 5" xfId="24971" xr:uid="{6D93BF68-17F3-41CB-9DDA-E8C0E8DEE6BD}"/>
    <cellStyle name="Normal 4 2 2 6 5 6" xfId="12966" xr:uid="{1B54A201-D8DB-4CA1-9906-E4EF9C822C61}"/>
    <cellStyle name="Normal 4 2 2 6 6" xfId="2354" xr:uid="{00000000-0005-0000-0000-000095050000}"/>
    <cellStyle name="Normal 4 2 2 6 6 2" xfId="7481" xr:uid="{FAEF91AF-9211-4435-A837-B87E36160B8C}"/>
    <cellStyle name="Normal 4 2 2 6 6 2 2" xfId="26931" xr:uid="{5B19A4BC-3F78-4EE6-8F92-C8895AE3E6EA}"/>
    <cellStyle name="Normal 4 2 2 6 6 2 3" xfId="17861" xr:uid="{5525B37D-CB38-447D-85B6-6EE5E847F0DC}"/>
    <cellStyle name="Normal 4 2 2 6 6 3" xfId="10314" xr:uid="{DA2AEF52-F208-4F89-A091-302F21486427}"/>
    <cellStyle name="Normal 4 2 2 6 6 3 2" xfId="20694" xr:uid="{B4B6196F-62E2-4FDD-996A-245C9E1D4C98}"/>
    <cellStyle name="Normal 4 2 2 6 6 4" xfId="23032" xr:uid="{09ED6ABB-BDED-4F80-B8BB-8E7246681CA1}"/>
    <cellStyle name="Normal 4 2 2 6 6 5" xfId="15028" xr:uid="{C22F411D-7C67-4A71-B13B-8EE2229526A0}"/>
    <cellStyle name="Normal 4 2 2 6 7" xfId="3975" xr:uid="{3C44D71E-0ED7-4B64-B21F-FB171EDB30F8}"/>
    <cellStyle name="Normal 4 2 2 6 7 2" xfId="8799" xr:uid="{CDB8CAFA-399C-4118-97FE-5516055D49DA}"/>
    <cellStyle name="Normal 4 2 2 6 7 2 2" xfId="19179" xr:uid="{285168F4-5223-4535-A0CE-271C75819637}"/>
    <cellStyle name="Normal 4 2 2 6 7 3" xfId="11632" xr:uid="{A488E30D-91C2-44D5-AB3E-7785E8398C46}"/>
    <cellStyle name="Normal 4 2 2 6 7 3 2" xfId="22012" xr:uid="{F707871D-780D-4C95-B221-B241EF4E1839}"/>
    <cellStyle name="Normal 4 2 2 6 7 4" xfId="27576" xr:uid="{36575FDE-8F80-4BA2-AC5B-6CB7E45CBDEC}"/>
    <cellStyle name="Normal 4 2 2 6 7 5" xfId="16346" xr:uid="{AFC830DC-84AB-4ED2-BEE4-C2ADF3452D36}"/>
    <cellStyle name="Normal 4 2 2 6 8" xfId="5239" xr:uid="{5BDB20EC-E8E3-44DF-84B7-9AFAC17D679F}"/>
    <cellStyle name="Normal 4 2 2 6 8 2" xfId="14537" xr:uid="{7843AA79-BD79-4A07-84FF-0BAB2ADCF180}"/>
    <cellStyle name="Normal 4 2 2 6 9" xfId="6990" xr:uid="{7A743304-F793-4464-8858-A840A2C99EAD}"/>
    <cellStyle name="Normal 4 2 2 6 9 2" xfId="17370" xr:uid="{2C470E94-78DF-49F4-ADD7-DE0028853463}"/>
    <cellStyle name="Normal 4 2 2 7" xfId="939" xr:uid="{00000000-0005-0000-0000-00005D050000}"/>
    <cellStyle name="Normal 4 2 2 7 10" xfId="12589" xr:uid="{F487EBE3-2457-4BE7-A555-B738C8F4B1CC}"/>
    <cellStyle name="Normal 4 2 2 7 2" xfId="940" xr:uid="{00000000-0005-0000-0000-00005E050000}"/>
    <cellStyle name="Normal 4 2 2 7 2 2" xfId="2929" xr:uid="{00000000-0005-0000-0000-00009E050000}"/>
    <cellStyle name="Normal 4 2 2 7 2 2 2" xfId="6109" xr:uid="{57C0A4CB-A731-4894-954B-67C4835C67DD}"/>
    <cellStyle name="Normal 4 2 2 7 2 2 2 2" xfId="28551" xr:uid="{00EB9B60-60AE-47DF-87FC-A929CF3ECBC9}"/>
    <cellStyle name="Normal 4 2 2 7 2 2 2 3" xfId="28560" xr:uid="{0D04EC90-A42A-42BA-BEC8-C572A8A71233}"/>
    <cellStyle name="Normal 4 2 2 7 2 2 2 4" xfId="15587" xr:uid="{989D8687-E2BC-414E-B06B-B1EEA33901DE}"/>
    <cellStyle name="Normal 4 2 2 7 2 2 3" xfId="8040" xr:uid="{E11D03F5-4B64-441A-B3A8-AF846F4FD19D}"/>
    <cellStyle name="Normal 4 2 2 7 2 2 3 2" xfId="28546" xr:uid="{B1383DD4-151F-44B8-845C-866CCE70ABA6}"/>
    <cellStyle name="Normal 4 2 2 7 2 2 3 3" xfId="18420" xr:uid="{0D9E908E-557F-4CB0-8D4D-439C683CD112}"/>
    <cellStyle name="Normal 4 2 2 7 2 2 4" xfId="10873" xr:uid="{CD1F0151-0780-4C32-A907-04B6AC3F91C0}"/>
    <cellStyle name="Normal 4 2 2 7 2 2 4 2" xfId="21253" xr:uid="{E173457F-7059-4390-9D22-FBD5B29E91A9}"/>
    <cellStyle name="Normal 4 2 2 7 2 2 5" xfId="24335" xr:uid="{9B020136-7BA9-4ECA-901B-0B93B9691C85}"/>
    <cellStyle name="Normal 4 2 2 7 2 2 6" xfId="13445" xr:uid="{CB385DE0-E6B5-435B-8AB0-FC43CF144F09}"/>
    <cellStyle name="Normal 4 2 2 7 2 3" xfId="5245" xr:uid="{D04BEBCB-D9B3-46E7-9F67-2B62050C65D8}"/>
    <cellStyle name="Normal 4 2 2 7 2 3 2" xfId="22815" xr:uid="{6EC1EBB6-14EB-46B1-B179-3A987D46FA48}"/>
    <cellStyle name="Normal 4 2 2 7 2 3 3" xfId="27003" xr:uid="{BABBEF22-2173-49D7-B125-D2184A702964}"/>
    <cellStyle name="Normal 4 2 2 7 2 3 4" xfId="14543" xr:uid="{BD1DD18D-ADD1-4FCB-9B93-1322F539C844}"/>
    <cellStyle name="Normal 4 2 2 7 2 4" xfId="6996" xr:uid="{86F6412A-F37C-4495-A69A-3EA4E32F3A34}"/>
    <cellStyle name="Normal 4 2 2 7 2 4 2" xfId="26235" xr:uid="{FEE8BE2B-87B2-4DAA-9A76-C334EC6AE9DB}"/>
    <cellStyle name="Normal 4 2 2 7 2 4 3" xfId="28379" xr:uid="{EA9DC767-E875-4F33-9676-DFF1AE133D23}"/>
    <cellStyle name="Normal 4 2 2 7 2 4 4" xfId="17376" xr:uid="{DFCFE355-5189-466F-8882-4EDE43DCB1DD}"/>
    <cellStyle name="Normal 4 2 2 7 2 5" xfId="9829" xr:uid="{7F2563CD-AD6A-483B-8E73-61E5882B47DA}"/>
    <cellStyle name="Normal 4 2 2 7 2 5 2" xfId="29418" xr:uid="{441BBF49-982E-411F-A346-AEDD884F8C83}"/>
    <cellStyle name="Normal 4 2 2 7 2 5 3" xfId="20209" xr:uid="{7AB1868C-4F40-4E23-939E-075A2BBFBB20}"/>
    <cellStyle name="Normal 4 2 2 7 2 6" xfId="25432" xr:uid="{31D5A380-4290-46FB-957A-611FB36B4545}"/>
    <cellStyle name="Normal 4 2 2 7 2 7" xfId="12747" xr:uid="{22704B4E-8FE0-49EF-A78F-8EA5E20E7E73}"/>
    <cellStyle name="Normal 4 2 2 7 3" xfId="941" xr:uid="{00000000-0005-0000-0000-00005F050000}"/>
    <cellStyle name="Normal 4 2 2 7 3 2" xfId="5246" xr:uid="{B40BB902-CB0E-40C3-A0CD-B7F27874C6B2}"/>
    <cellStyle name="Normal 4 2 2 7 3 2 2" xfId="27669" xr:uid="{17E9F41F-C4CD-4EDE-ABF5-8174F052771D}"/>
    <cellStyle name="Normal 4 2 2 7 3 2 3" xfId="27517" xr:uid="{FD804A08-F8CC-4A4A-A913-C66336A6B8B3}"/>
    <cellStyle name="Normal 4 2 2 7 3 2 4" xfId="14544" xr:uid="{DBF67581-FF04-4376-8D32-9033CD4C85DC}"/>
    <cellStyle name="Normal 4 2 2 7 3 3" xfId="6997" xr:uid="{43D0183A-0402-46DC-A9A6-746377F5DC85}"/>
    <cellStyle name="Normal 4 2 2 7 3 3 2" xfId="27613" xr:uid="{877A84E7-BEAE-42D5-98EC-569717F4AA35}"/>
    <cellStyle name="Normal 4 2 2 7 3 3 3" xfId="27755" xr:uid="{1AA65364-8454-410A-83E3-AA9DDBDD96C7}"/>
    <cellStyle name="Normal 4 2 2 7 3 3 4" xfId="17377" xr:uid="{BBDB9507-B01F-4BEC-AB97-141A5F057185}"/>
    <cellStyle name="Normal 4 2 2 7 3 4" xfId="9830" xr:uid="{CB5FE095-E508-4487-95A1-4C0A4FB94C21}"/>
    <cellStyle name="Normal 4 2 2 7 3 4 2" xfId="29419" xr:uid="{F8ED6E61-114B-4280-81CA-949C17B9017D}"/>
    <cellStyle name="Normal 4 2 2 7 3 4 3" xfId="20210" xr:uid="{F73018EA-2BD9-4911-861A-F3E27C3C8E03}"/>
    <cellStyle name="Normal 4 2 2 7 3 5" xfId="22781" xr:uid="{3C1090F0-CECB-4396-8D62-6EE60CEF2CBA}"/>
    <cellStyle name="Normal 4 2 2 7 3 6" xfId="13222" xr:uid="{F238A0EC-F728-491D-AB52-3CBDDEEC0F2B}"/>
    <cellStyle name="Normal 4 2 2 7 4" xfId="2355" xr:uid="{00000000-0005-0000-0000-00009C050000}"/>
    <cellStyle name="Normal 4 2 2 7 4 2" xfId="7482" xr:uid="{AF381B43-6F28-42FB-ADF6-39881F3664B6}"/>
    <cellStyle name="Normal 4 2 2 7 4 2 2" xfId="27341" xr:uid="{4C124964-6D75-43BD-87A3-DB5968AB63FC}"/>
    <cellStyle name="Normal 4 2 2 7 4 2 3" xfId="17862" xr:uid="{1AA920BF-D970-4DB5-96D4-82BE17E020E1}"/>
    <cellStyle name="Normal 4 2 2 7 4 3" xfId="10315" xr:uid="{17223411-B143-474A-9153-83094A1A8D56}"/>
    <cellStyle name="Normal 4 2 2 7 4 3 2" xfId="20695" xr:uid="{578AB773-C1CD-4F3D-AAA2-422DB0737571}"/>
    <cellStyle name="Normal 4 2 2 7 4 4" xfId="24351" xr:uid="{3E4651B1-E0F7-4322-977E-C1E96A9EB270}"/>
    <cellStyle name="Normal 4 2 2 7 4 5" xfId="15029" xr:uid="{C73873C5-A60C-4636-A163-84B1757B618D}"/>
    <cellStyle name="Normal 4 2 2 7 5" xfId="3976" xr:uid="{934EA604-89F8-4E07-B3A6-51317F9C39B3}"/>
    <cellStyle name="Normal 4 2 2 7 5 2" xfId="8800" xr:uid="{E97C1750-D686-46D2-90C1-4907475BF21F}"/>
    <cellStyle name="Normal 4 2 2 7 5 2 2" xfId="28986" xr:uid="{16F49C96-6BD1-419D-918F-631C11AFE1DC}"/>
    <cellStyle name="Normal 4 2 2 7 5 2 3" xfId="19180" xr:uid="{911759E1-9787-40A1-8AE4-7B1622E8E587}"/>
    <cellStyle name="Normal 4 2 2 7 5 3" xfId="11633" xr:uid="{3CEC2403-4157-40CA-9E59-0F5F1916D13A}"/>
    <cellStyle name="Normal 4 2 2 7 5 3 2" xfId="22013" xr:uid="{A5C5B410-8379-4663-B995-C71596118E97}"/>
    <cellStyle name="Normal 4 2 2 7 5 4" xfId="22972" xr:uid="{4BDC54B1-DED7-41CA-BED8-E15591FD4457}"/>
    <cellStyle name="Normal 4 2 2 7 5 5" xfId="16347" xr:uid="{2A1BC78A-509C-4FA4-9AE8-1B2CDACF40D9}"/>
    <cellStyle name="Normal 4 2 2 7 6" xfId="5244" xr:uid="{258B6F67-E5EF-4F01-8939-97492B16C45F}"/>
    <cellStyle name="Normal 4 2 2 7 6 2" xfId="27172" xr:uid="{4124BC3B-E978-4BFE-B8F2-6D9FFD167813}"/>
    <cellStyle name="Normal 4 2 2 7 6 3" xfId="28734" xr:uid="{58230EF1-BA5D-4231-AA59-4E83E22C59CC}"/>
    <cellStyle name="Normal 4 2 2 7 6 4" xfId="14542" xr:uid="{F4F19B9C-E86A-4A6A-B6B4-A7727EA94E00}"/>
    <cellStyle name="Normal 4 2 2 7 7" xfId="6995" xr:uid="{AA130C79-5346-4DC8-A7EA-6C1A6065897D}"/>
    <cellStyle name="Normal 4 2 2 7 7 2" xfId="26940" xr:uid="{612954AE-D8B5-49B2-89B9-2B002DFA3236}"/>
    <cellStyle name="Normal 4 2 2 7 7 3" xfId="17375" xr:uid="{A97E16E6-D345-4653-842F-738BB3BAE9E2}"/>
    <cellStyle name="Normal 4 2 2 7 8" xfId="9828" xr:uid="{184DB9DC-A051-4499-9310-FBC8AE4FAFAB}"/>
    <cellStyle name="Normal 4 2 2 7 8 2" xfId="20208" xr:uid="{0D6BC51B-4DDB-4E0B-AD2F-F96D6CB6D943}"/>
    <cellStyle name="Normal 4 2 2 7 9" xfId="23192" xr:uid="{188E0066-9312-4677-B353-400A1C65B06B}"/>
    <cellStyle name="Normal 4 2 2 8" xfId="942" xr:uid="{00000000-0005-0000-0000-000060050000}"/>
    <cellStyle name="Normal 4 2 2 8 10" xfId="12590" xr:uid="{B079923D-5E20-4831-A1EE-294B4200D102}"/>
    <cellStyle name="Normal 4 2 2 8 2" xfId="943" xr:uid="{00000000-0005-0000-0000-000061050000}"/>
    <cellStyle name="Normal 4 2 2 8 2 2" xfId="2930" xr:uid="{00000000-0005-0000-0000-0000A2050000}"/>
    <cellStyle name="Normal 4 2 2 8 2 2 2" xfId="6110" xr:uid="{09581792-6878-4251-A402-1BF73B90A971}"/>
    <cellStyle name="Normal 4 2 2 8 2 2 2 2" xfId="27835" xr:uid="{FE74F500-C292-4503-BFFC-57F6AAF580A9}"/>
    <cellStyle name="Normal 4 2 2 8 2 2 2 3" xfId="25970" xr:uid="{1EC5700D-4A61-4448-AD6F-E00583B5722B}"/>
    <cellStyle name="Normal 4 2 2 8 2 2 2 4" xfId="15588" xr:uid="{69769A35-F4BD-42E6-B479-E5B6925471AA}"/>
    <cellStyle name="Normal 4 2 2 8 2 2 3" xfId="8041" xr:uid="{64C8C9E2-9C80-4C86-96BF-735E47896E8C}"/>
    <cellStyle name="Normal 4 2 2 8 2 2 3 2" xfId="26182" xr:uid="{C1C144FB-D2B9-41FE-823D-8E407FAFD562}"/>
    <cellStyle name="Normal 4 2 2 8 2 2 3 3" xfId="18421" xr:uid="{AB733DD3-59EB-44FD-88FE-C553D0930AAA}"/>
    <cellStyle name="Normal 4 2 2 8 2 2 4" xfId="10874" xr:uid="{2EAAE8FA-6A0E-43DF-9D0F-6BE18F13AB63}"/>
    <cellStyle name="Normal 4 2 2 8 2 2 4 2" xfId="21254" xr:uid="{18E1EACE-9DC3-4EB3-AFCB-C3BB85F96F7E}"/>
    <cellStyle name="Normal 4 2 2 8 2 2 5" xfId="22785" xr:uid="{B6D41360-5303-4439-9539-3A457D6A800A}"/>
    <cellStyle name="Normal 4 2 2 8 2 2 6" xfId="13446" xr:uid="{D0DBE192-C6E1-426F-AF69-9E13AE9C728B}"/>
    <cellStyle name="Normal 4 2 2 8 2 3" xfId="5248" xr:uid="{289C0D3D-8600-4311-B6E6-04C89FA3FACF}"/>
    <cellStyle name="Normal 4 2 2 8 2 3 2" xfId="24678" xr:uid="{30638458-4653-4069-B1A0-FAB5B964E877}"/>
    <cellStyle name="Normal 4 2 2 8 2 3 3" xfId="28554" xr:uid="{52728E3E-1CE5-4205-BB37-C736E33D8CFB}"/>
    <cellStyle name="Normal 4 2 2 8 2 3 4" xfId="14546" xr:uid="{5F5559E7-9E8E-4F3C-921F-83265B2F862F}"/>
    <cellStyle name="Normal 4 2 2 8 2 4" xfId="6999" xr:uid="{98938B21-9FC9-4129-B01A-6E0E21BDE738}"/>
    <cellStyle name="Normal 4 2 2 8 2 4 2" xfId="26485" xr:uid="{DC37F2DE-BCCF-4A97-9840-6F251271A387}"/>
    <cellStyle name="Normal 4 2 2 8 2 4 3" xfId="25854" xr:uid="{77C348A3-9279-4F9E-979F-2E574ED2C001}"/>
    <cellStyle name="Normal 4 2 2 8 2 4 4" xfId="17379" xr:uid="{E33761A8-9F00-4268-951C-63294C6FA910}"/>
    <cellStyle name="Normal 4 2 2 8 2 5" xfId="9832" xr:uid="{A5738BC8-A75D-4FBB-887B-14D7995DCF5F}"/>
    <cellStyle name="Normal 4 2 2 8 2 5 2" xfId="29420" xr:uid="{F5410C9A-1AA5-45A9-AF2D-08D2E333369C}"/>
    <cellStyle name="Normal 4 2 2 8 2 5 3" xfId="20212" xr:uid="{E4AA0D4E-B5A6-4F5A-8840-62CE0C869968}"/>
    <cellStyle name="Normal 4 2 2 8 2 6" xfId="23798" xr:uid="{00FC52DA-01F4-4867-AD5C-93D2839C800E}"/>
    <cellStyle name="Normal 4 2 2 8 2 7" xfId="12748" xr:uid="{94FB40D9-BF27-4CB1-A214-31A4E496E876}"/>
    <cellStyle name="Normal 4 2 2 8 3" xfId="944" xr:uid="{00000000-0005-0000-0000-000062050000}"/>
    <cellStyle name="Normal 4 2 2 8 3 2" xfId="5249" xr:uid="{4D9BC826-49DF-4AF2-88B9-97A48C6BF2E8}"/>
    <cellStyle name="Normal 4 2 2 8 3 2 2" xfId="28392" xr:uid="{3AC4B514-BA35-4187-9298-F5195983ED60}"/>
    <cellStyle name="Normal 4 2 2 8 3 2 3" xfId="27147" xr:uid="{DADAAF39-1753-4664-BB00-A256FBA3CE3B}"/>
    <cellStyle name="Normal 4 2 2 8 3 2 4" xfId="14547" xr:uid="{BFEDBC4C-51DC-489D-AFEF-2749A13AABAB}"/>
    <cellStyle name="Normal 4 2 2 8 3 3" xfId="7000" xr:uid="{7F52BAFA-DE2F-4D6A-BEE8-CD7532851F97}"/>
    <cellStyle name="Normal 4 2 2 8 3 3 2" xfId="26438" xr:uid="{0FDE18EF-223E-4F9E-BB32-181FFF94D91A}"/>
    <cellStyle name="Normal 4 2 2 8 3 3 3" xfId="26749" xr:uid="{B6B9B256-7109-4468-8C1C-C130722DBA2B}"/>
    <cellStyle name="Normal 4 2 2 8 3 3 4" xfId="17380" xr:uid="{2B25E608-5F2C-423F-8C80-1375E2FAA2E4}"/>
    <cellStyle name="Normal 4 2 2 8 3 4" xfId="9833" xr:uid="{08A94F09-7809-4B28-882D-1B0F769EEEBD}"/>
    <cellStyle name="Normal 4 2 2 8 3 4 2" xfId="29421" xr:uid="{F109C8A4-44EC-41D2-92AB-8AC5B9E76DF1}"/>
    <cellStyle name="Normal 4 2 2 8 3 4 3" xfId="20213" xr:uid="{C5866C1F-E534-4979-B683-7A6B8D29D865}"/>
    <cellStyle name="Normal 4 2 2 8 3 5" xfId="22905" xr:uid="{A1855F6E-7621-41E9-B405-D45D8B422CE2}"/>
    <cellStyle name="Normal 4 2 2 8 3 6" xfId="13223" xr:uid="{261B8577-FDAC-4371-A1E3-01F7881F1F22}"/>
    <cellStyle name="Normal 4 2 2 8 4" xfId="2356" xr:uid="{00000000-0005-0000-0000-0000A0050000}"/>
    <cellStyle name="Normal 4 2 2 8 4 2" xfId="7483" xr:uid="{78E28C14-4BF2-45E6-90B6-51A0B78E35A8}"/>
    <cellStyle name="Normal 4 2 2 8 4 2 2" xfId="27648" xr:uid="{5D9CE891-17CD-4AA8-87DC-A95426A137B3}"/>
    <cellStyle name="Normal 4 2 2 8 4 2 3" xfId="17863" xr:uid="{5EA0968A-AC38-4283-8C58-897FF3CD151A}"/>
    <cellStyle name="Normal 4 2 2 8 4 3" xfId="10316" xr:uid="{B156299D-1585-4445-91F5-30774E13C2E2}"/>
    <cellStyle name="Normal 4 2 2 8 4 3 2" xfId="20696" xr:uid="{F3E85103-AE30-4527-A3BE-52C908370154}"/>
    <cellStyle name="Normal 4 2 2 8 4 4" xfId="25494" xr:uid="{1CC4CB99-89F5-432B-B534-392FA34B5B4B}"/>
    <cellStyle name="Normal 4 2 2 8 4 5" xfId="15030" xr:uid="{8CB859D4-7AE7-42E7-8605-196CC4590EC4}"/>
    <cellStyle name="Normal 4 2 2 8 5" xfId="3977" xr:uid="{1CC1E78C-F7DE-4130-A584-0982B132CF8E}"/>
    <cellStyle name="Normal 4 2 2 8 5 2" xfId="8801" xr:uid="{BA955A1A-5670-4FC0-99AD-5A2856B5D440}"/>
    <cellStyle name="Normal 4 2 2 8 5 2 2" xfId="28987" xr:uid="{34079C3E-CB67-4FC5-806A-7653903E694E}"/>
    <cellStyle name="Normal 4 2 2 8 5 2 3" xfId="19181" xr:uid="{44DB25A4-5BF0-40DB-8D02-41DD4CB5D720}"/>
    <cellStyle name="Normal 4 2 2 8 5 3" xfId="11634" xr:uid="{7E0DE244-4DBA-4549-ACCF-6E1DACEE34DD}"/>
    <cellStyle name="Normal 4 2 2 8 5 3 2" xfId="22014" xr:uid="{FF8FDA02-F622-47D5-89FC-F44A0ED0CF69}"/>
    <cellStyle name="Normal 4 2 2 8 5 4" xfId="23983" xr:uid="{37E8991E-E7DC-475D-A227-1F381F3327D3}"/>
    <cellStyle name="Normal 4 2 2 8 5 5" xfId="16348" xr:uid="{2226C1CB-C3F7-4DA7-A464-EC9956605E01}"/>
    <cellStyle name="Normal 4 2 2 8 6" xfId="5247" xr:uid="{872CE609-91EB-4200-84DC-9E4CAEF16719}"/>
    <cellStyle name="Normal 4 2 2 8 6 2" xfId="26521" xr:uid="{E356F0AA-9DB5-42C0-A8A8-D027EA83DE7F}"/>
    <cellStyle name="Normal 4 2 2 8 6 3" xfId="27056" xr:uid="{A4791983-7DC8-4FC4-9115-A49572A6DAB9}"/>
    <cellStyle name="Normal 4 2 2 8 6 4" xfId="14545" xr:uid="{660A899C-A2B3-44D5-A0AE-70E3028FA2FC}"/>
    <cellStyle name="Normal 4 2 2 8 7" xfId="6998" xr:uid="{F5CE00E5-403B-4776-BAF1-667226287A9D}"/>
    <cellStyle name="Normal 4 2 2 8 7 2" xfId="28724" xr:uid="{75DAF2BA-C780-463B-B47B-59D04D56A534}"/>
    <cellStyle name="Normal 4 2 2 8 7 3" xfId="17378" xr:uid="{7BBB0A78-A78B-4E47-A061-57FD249F2CAB}"/>
    <cellStyle name="Normal 4 2 2 8 8" xfId="9831" xr:uid="{3FCAB39E-5391-4F05-990F-45A67FFFFF88}"/>
    <cellStyle name="Normal 4 2 2 8 8 2" xfId="20211" xr:uid="{605D1BF4-2DAB-48AE-AA26-C94C99E2D0C0}"/>
    <cellStyle name="Normal 4 2 2 8 9" xfId="23105" xr:uid="{FA722071-1ED3-40CD-A15E-0F1B6755E765}"/>
    <cellStyle name="Normal 4 2 2 9" xfId="945" xr:uid="{00000000-0005-0000-0000-000063050000}"/>
    <cellStyle name="Normal 4 2 2 9 10" xfId="12583" xr:uid="{DE514E55-F128-4711-B21D-61AFB7B8B980}"/>
    <cellStyle name="Normal 4 2 2 9 2" xfId="3299" xr:uid="{00000000-0005-0000-0000-0000A5050000}"/>
    <cellStyle name="Normal 4 2 2 9 2 2" xfId="6357" xr:uid="{6E4E1E2D-8A1F-4B24-9424-9540C19E367E}"/>
    <cellStyle name="Normal 4 2 2 9 2 2 2" xfId="24063" xr:uid="{45CEF859-7BCD-43A7-9DF0-135D1D6D9722}"/>
    <cellStyle name="Normal 4 2 2 9 2 2 3" xfId="26598" xr:uid="{9106F3BF-F128-4A95-B1CD-60CF1E93C852}"/>
    <cellStyle name="Normal 4 2 2 9 2 2 4" xfId="15926" xr:uid="{594B141C-1131-44FA-9644-D29B5916A6AA}"/>
    <cellStyle name="Normal 4 2 2 9 2 3" xfId="8379" xr:uid="{680DAFC1-10CF-4115-A50B-E062B27340DB}"/>
    <cellStyle name="Normal 4 2 2 9 2 3 2" xfId="27082" xr:uid="{F65F60EC-4525-406B-B346-1CC28797EB54}"/>
    <cellStyle name="Normal 4 2 2 9 2 3 3" xfId="28901" xr:uid="{A099C605-7E55-41EE-943A-37B7A9E230B0}"/>
    <cellStyle name="Normal 4 2 2 9 2 3 4" xfId="18759" xr:uid="{BE8CF6AF-34B7-4897-A3C5-ABCA19E9F174}"/>
    <cellStyle name="Normal 4 2 2 9 2 4" xfId="11212" xr:uid="{4A039120-EAC4-4732-B509-DF19BC2B8961}"/>
    <cellStyle name="Normal 4 2 2 9 2 4 2" xfId="29481" xr:uid="{3EECB917-46C5-426D-B71C-9CAD5E36E357}"/>
    <cellStyle name="Normal 4 2 2 9 2 4 3" xfId="21592" xr:uid="{043FC9C7-426D-49F9-9931-347D933E02D0}"/>
    <cellStyle name="Normal 4 2 2 9 2 5" xfId="23212" xr:uid="{935A0560-C5B2-4465-8504-275C632C1F9F}"/>
    <cellStyle name="Normal 4 2 2 9 2 6" xfId="13855" xr:uid="{F186F80C-532F-4235-A090-3A81DB8588C4}"/>
    <cellStyle name="Normal 4 2 2 9 3" xfId="2762" xr:uid="{00000000-0005-0000-0000-0000A6050000}"/>
    <cellStyle name="Normal 4 2 2 9 3 2" xfId="5980" xr:uid="{2AF29E17-0413-428C-BBF0-234F517D09CF}"/>
    <cellStyle name="Normal 4 2 2 9 3 2 2" xfId="26729" xr:uid="{CBD8DB94-08B9-4486-9B8A-70ABEDF9C196}"/>
    <cellStyle name="Normal 4 2 2 9 3 2 3" xfId="15433" xr:uid="{58F35442-55F3-4803-AFFB-C5B9DA17A21B}"/>
    <cellStyle name="Normal 4 2 2 9 3 3" xfId="7886" xr:uid="{AD2FD54C-B7B0-483B-84C4-9315D79E4958}"/>
    <cellStyle name="Normal 4 2 2 9 3 3 2" xfId="18266" xr:uid="{8E6CD3BB-045E-4361-A340-E92C1684F0E3}"/>
    <cellStyle name="Normal 4 2 2 9 3 4" xfId="10719" xr:uid="{22042846-8DA7-4EFF-AF99-F515EC8385E3}"/>
    <cellStyle name="Normal 4 2 2 9 3 4 2" xfId="21099" xr:uid="{B4348F17-6C32-4A25-BAB2-9572A3923888}"/>
    <cellStyle name="Normal 4 2 2 9 3 5" xfId="24452" xr:uid="{5593175C-5566-4DF7-A66F-443ED8A91F7A}"/>
    <cellStyle name="Normal 4 2 2 9 3 6" xfId="13210" xr:uid="{D542F37B-7C2B-405F-B27E-0A0D239496E8}"/>
    <cellStyle name="Normal 4 2 2 9 4" xfId="2349" xr:uid="{00000000-0005-0000-0000-0000A4050000}"/>
    <cellStyle name="Normal 4 2 2 9 4 2" xfId="7476" xr:uid="{8319465A-71C1-44B2-86C2-66BC9E2147B4}"/>
    <cellStyle name="Normal 4 2 2 9 4 2 2" xfId="28679" xr:uid="{FC39BD23-F123-4A99-81DC-DB5D583C8804}"/>
    <cellStyle name="Normal 4 2 2 9 4 2 3" xfId="17856" xr:uid="{DD2E3797-C5E2-486C-9C3E-C72BADED4EAE}"/>
    <cellStyle name="Normal 4 2 2 9 4 3" xfId="10309" xr:uid="{2202193C-5B0D-41BD-BF6A-D20065EA68DF}"/>
    <cellStyle name="Normal 4 2 2 9 4 3 2" xfId="20689" xr:uid="{E46D9796-DE38-44E1-B95E-34EA2AC7FE65}"/>
    <cellStyle name="Normal 4 2 2 9 4 4" xfId="23962" xr:uid="{E211FAC1-22F6-4376-BF8E-9B6235C4893B}"/>
    <cellStyle name="Normal 4 2 2 9 4 5" xfId="15023" xr:uid="{84A360AA-ACC9-47BE-A916-17EADE44D08D}"/>
    <cellStyle name="Normal 4 2 2 9 5" xfId="3858" xr:uid="{0DFD9279-66F4-49BF-8ABE-BC45BE9D3279}"/>
    <cellStyle name="Normal 4 2 2 9 5 2" xfId="8690" xr:uid="{22B78481-BFA1-4D5C-BE0A-88DA74F04189}"/>
    <cellStyle name="Normal 4 2 2 9 5 2 2" xfId="19070" xr:uid="{D855CF00-E479-4DC7-A6F1-A54F0034438A}"/>
    <cellStyle name="Normal 4 2 2 9 5 3" xfId="11523" xr:uid="{84137D52-6A9A-45E9-822B-5688EA979476}"/>
    <cellStyle name="Normal 4 2 2 9 5 3 2" xfId="21903" xr:uid="{57BCF616-2B4E-42BA-BADD-ED4A680DF9F5}"/>
    <cellStyle name="Normal 4 2 2 9 5 4" xfId="26843" xr:uid="{3833537E-321F-4F08-8CD8-D4323549DA52}"/>
    <cellStyle name="Normal 4 2 2 9 5 5" xfId="16237" xr:uid="{7AD6093B-7B22-41CD-B28E-14C576F4FB21}"/>
    <cellStyle name="Normal 4 2 2 9 6" xfId="5250" xr:uid="{5F5B01DA-BF19-4D3F-9F37-461CE1DBE838}"/>
    <cellStyle name="Normal 4 2 2 9 6 2" xfId="14548" xr:uid="{CD01CB4D-BD54-4DA9-A0D7-6B36D8D57A7B}"/>
    <cellStyle name="Normal 4 2 2 9 7" xfId="7001" xr:uid="{0CE4F7C6-4118-43BE-A668-888ED1884BDB}"/>
    <cellStyle name="Normal 4 2 2 9 7 2" xfId="17381" xr:uid="{75471894-3CE6-4529-BE28-CAA3D6503453}"/>
    <cellStyle name="Normal 4 2 2 9 8" xfId="9834" xr:uid="{E0C65649-4008-44CA-BB86-D5E7ACF05731}"/>
    <cellStyle name="Normal 4 2 2 9 8 2" xfId="20214" xr:uid="{C03B357F-14E5-4DE0-BF16-B52EACF1B891}"/>
    <cellStyle name="Normal 4 2 2 9 9" xfId="24588" xr:uid="{B8116788-610A-4EF1-98E6-02B0A43EF3E3}"/>
    <cellStyle name="Normal 4 2 20" xfId="24905" xr:uid="{7CC5CC8E-A63E-44A8-9265-588E7557C3B6}"/>
    <cellStyle name="Normal 4 2 21" xfId="12390" xr:uid="{DF718B35-7351-4E69-B0D4-B23D8E6301EC}"/>
    <cellStyle name="Normal 4 2 3" xfId="946" xr:uid="{00000000-0005-0000-0000-000064050000}"/>
    <cellStyle name="Normal 4 2 3 10" xfId="5251" xr:uid="{2BD7E16D-467E-4203-BADC-0CC44CE1E35D}"/>
    <cellStyle name="Normal 4 2 3 10 2" xfId="14549" xr:uid="{7E3E2729-B3B9-497B-9C2D-2A6EA9BCF7EF}"/>
    <cellStyle name="Normal 4 2 3 11" xfId="7002" xr:uid="{0F8E82CF-DA38-44A7-9BAB-8EAF0FCC0A4D}"/>
    <cellStyle name="Normal 4 2 3 11 2" xfId="17382" xr:uid="{DE1D59A2-929D-42C0-BC66-443196226E3C}"/>
    <cellStyle name="Normal 4 2 3 12" xfId="9835" xr:uid="{9EED1AAC-1B2A-4562-ACE5-EE2F4E445031}"/>
    <cellStyle name="Normal 4 2 3 12 2" xfId="20215" xr:uid="{5B5515BB-C269-49F4-B6E4-B5A0733E303D}"/>
    <cellStyle name="Normal 4 2 3 13" xfId="24783" xr:uid="{A50685D2-0C11-46DF-A4A3-25F902E1626C}"/>
    <cellStyle name="Normal 4 2 3 14" xfId="12410" xr:uid="{B9A8D04E-3872-4C08-963B-4B8410F1CD3C}"/>
    <cellStyle name="Normal 4 2 3 2" xfId="947" xr:uid="{00000000-0005-0000-0000-000065050000}"/>
    <cellStyle name="Normal 4 2 3 2 10" xfId="7003" xr:uid="{F478E16C-4463-449F-9221-67C12BABAE90}"/>
    <cellStyle name="Normal 4 2 3 2 10 2" xfId="17383" xr:uid="{C78D9F6F-5C52-48CF-B7AA-8014ADBBEB0A}"/>
    <cellStyle name="Normal 4 2 3 2 11" xfId="9836" xr:uid="{E70F5F20-0996-46D8-B0A2-42AC2D61A96F}"/>
    <cellStyle name="Normal 4 2 3 2 11 2" xfId="20216" xr:uid="{2C568235-566C-418C-BCE9-C55DC896AC01}"/>
    <cellStyle name="Normal 4 2 3 2 12" xfId="25210" xr:uid="{50186835-642E-4C8F-BE3D-DA803AC18C20}"/>
    <cellStyle name="Normal 4 2 3 2 13" xfId="12470" xr:uid="{2BC600A7-7EE7-4979-8C49-A434A72939B8}"/>
    <cellStyle name="Normal 4 2 3 2 2" xfId="948" xr:uid="{00000000-0005-0000-0000-000066050000}"/>
    <cellStyle name="Normal 4 2 3 2 2 10" xfId="9837" xr:uid="{01B031BC-6941-4B26-920C-332DEB14A125}"/>
    <cellStyle name="Normal 4 2 3 2 2 10 2" xfId="20217" xr:uid="{2C21B5A5-C225-4DEB-AA3B-DADBCFFE6C9F}"/>
    <cellStyle name="Normal 4 2 3 2 2 11" xfId="23490" xr:uid="{29759637-3DD4-4B69-9EB4-0B6F77170251}"/>
    <cellStyle name="Normal 4 2 3 2 2 12" xfId="12592" xr:uid="{882EF21D-6320-4356-B7D3-F83F9DD7C4F1}"/>
    <cellStyle name="Normal 4 2 3 2 2 2" xfId="2773" xr:uid="{00000000-0005-0000-0000-0000AA050000}"/>
    <cellStyle name="Normal 4 2 3 2 2 2 2" xfId="3301" xr:uid="{00000000-0005-0000-0000-0000AB050000}"/>
    <cellStyle name="Normal 4 2 3 2 2 2 2 2" xfId="6359" xr:uid="{89C8923C-17D9-4D31-A862-C14CE5CDE0D1}"/>
    <cellStyle name="Normal 4 2 3 2 2 2 2 2 2" xfId="27087" xr:uid="{9413C2A7-B792-46C6-B470-36EAB6526A64}"/>
    <cellStyle name="Normal 4 2 3 2 2 2 2 2 3" xfId="27368" xr:uid="{8D83968A-3E50-434B-8AD6-D9FDCBC984C3}"/>
    <cellStyle name="Normal 4 2 3 2 2 2 2 2 4" xfId="15928" xr:uid="{C58D3C4E-58B5-4615-BF7F-AB772A204B50}"/>
    <cellStyle name="Normal 4 2 3 2 2 2 2 3" xfId="8381" xr:uid="{E7C5AB54-797F-4A79-9674-94828B119DB3}"/>
    <cellStyle name="Normal 4 2 3 2 2 2 2 3 2" xfId="28902" xr:uid="{6831838B-07E0-47FC-8E04-3542DE05B01C}"/>
    <cellStyle name="Normal 4 2 3 2 2 2 2 3 3" xfId="18761" xr:uid="{CF0DDA58-F101-49AE-B8A9-46CB315448F3}"/>
    <cellStyle name="Normal 4 2 3 2 2 2 2 4" xfId="11214" xr:uid="{68A94025-047D-46F7-A5BA-D75DB98B96E7}"/>
    <cellStyle name="Normal 4 2 3 2 2 2 2 4 2" xfId="21594" xr:uid="{2C15B6F5-4265-4456-9222-C45B17C039E0}"/>
    <cellStyle name="Normal 4 2 3 2 2 2 2 5" xfId="24684" xr:uid="{C5E5FD7D-6ABB-4102-91D2-EC65BB6FFFD7}"/>
    <cellStyle name="Normal 4 2 3 2 2 2 2 6" xfId="13857" xr:uid="{5C226E65-CF46-4114-8E35-A29BF53894EB}"/>
    <cellStyle name="Normal 4 2 3 2 2 2 3" xfId="4329" xr:uid="{27964B00-F2D5-4596-8451-9BDBD56C8BA5}"/>
    <cellStyle name="Normal 4 2 3 2 2 2 3 2" xfId="9101" xr:uid="{331C5B4E-823D-40A5-9607-5D646183B846}"/>
    <cellStyle name="Normal 4 2 3 2 2 2 3 2 2" xfId="29144" xr:uid="{8B4C61EA-15E4-415C-B554-8D03E2FA2398}"/>
    <cellStyle name="Normal 4 2 3 2 2 2 3 2 3" xfId="19481" xr:uid="{A90DAA79-9986-42C1-AF04-803FAF98A659}"/>
    <cellStyle name="Normal 4 2 3 2 2 2 3 3" xfId="11934" xr:uid="{6AB7CE6B-BE9F-4E5F-9313-B4981AD8D99C}"/>
    <cellStyle name="Normal 4 2 3 2 2 2 3 3 2" xfId="22314" xr:uid="{2D89B00A-FC2B-4D78-9F4A-7403D079C90C}"/>
    <cellStyle name="Normal 4 2 3 2 2 2 3 4" xfId="24018" xr:uid="{0E925F37-F8D0-4034-9A48-975C7D9B5AC4}"/>
    <cellStyle name="Normal 4 2 3 2 2 2 3 5" xfId="16648" xr:uid="{6741DDB6-C341-459C-97DE-702DF4E29657}"/>
    <cellStyle name="Normal 4 2 3 2 2 2 4" xfId="5991" xr:uid="{2C18F543-E27B-44AB-AA06-5A23FBB080E9}"/>
    <cellStyle name="Normal 4 2 3 2 2 2 4 2" xfId="26945" xr:uid="{C72013DD-CCEE-42D1-B77D-D0BB95452F1E}"/>
    <cellStyle name="Normal 4 2 3 2 2 2 4 3" xfId="15444" xr:uid="{0172374D-8479-418D-A352-D52BDF8306D6}"/>
    <cellStyle name="Normal 4 2 3 2 2 2 5" xfId="7897" xr:uid="{BD4BBE6C-17C2-4BAD-9B37-8819241E2577}"/>
    <cellStyle name="Normal 4 2 3 2 2 2 5 2" xfId="18277" xr:uid="{C8293643-2729-45A0-BD7A-83B397918AA0}"/>
    <cellStyle name="Normal 4 2 3 2 2 2 6" xfId="10730" xr:uid="{D6A86BD5-84AE-4B43-BFB3-076C681E8B27}"/>
    <cellStyle name="Normal 4 2 3 2 2 2 6 2" xfId="21110" xr:uid="{75728E5D-5DA3-4043-B9D4-F03ABC5DC432}"/>
    <cellStyle name="Normal 4 2 3 2 2 2 7" xfId="25032" xr:uid="{4321F765-EAF6-481E-A724-328A23CA2969}"/>
    <cellStyle name="Normal 4 2 3 2 2 2 8" xfId="13226" xr:uid="{7904ED2D-EE61-4575-9F4B-C331B77A69FA}"/>
    <cellStyle name="Normal 4 2 3 2 2 3" xfId="3302" xr:uid="{00000000-0005-0000-0000-0000AC050000}"/>
    <cellStyle name="Normal 4 2 3 2 2 3 2" xfId="4515" xr:uid="{6D50011B-C532-44D6-B43D-E87F903FA790}"/>
    <cellStyle name="Normal 4 2 3 2 2 3 2 2" xfId="9287" xr:uid="{8D03004E-54FE-42EA-BBF9-DAC429B21F80}"/>
    <cellStyle name="Normal 4 2 3 2 2 3 2 2 2" xfId="29268" xr:uid="{C3570ED0-8F16-4676-A172-7EB71B59F115}"/>
    <cellStyle name="Normal 4 2 3 2 2 3 2 2 3" xfId="19667" xr:uid="{C83973C4-CA0B-4189-BF9C-4B2DF2D97896}"/>
    <cellStyle name="Normal 4 2 3 2 2 3 2 3" xfId="12120" xr:uid="{B45241BD-47E5-41DD-8F19-D2A2C33AA965}"/>
    <cellStyle name="Normal 4 2 3 2 2 3 2 3 2" xfId="22500" xr:uid="{00B22D51-F239-41D7-93A6-EDFBDBCA48CE}"/>
    <cellStyle name="Normal 4 2 3 2 2 3 2 4" xfId="27016" xr:uid="{ACAC9304-7BC3-4B7A-B5D3-8DDDC874B00D}"/>
    <cellStyle name="Normal 4 2 3 2 2 3 2 5" xfId="16834" xr:uid="{0A25D8D4-2ACB-40B7-9679-7ADBBFEE6610}"/>
    <cellStyle name="Normal 4 2 3 2 2 3 3" xfId="6360" xr:uid="{31E8356A-95F4-4A6F-8EA7-687AD58AFD19}"/>
    <cellStyle name="Normal 4 2 3 2 2 3 3 2" xfId="28321" xr:uid="{636BBC61-C6A5-426B-9BD5-D5F6145FE51D}"/>
    <cellStyle name="Normal 4 2 3 2 2 3 3 3" xfId="15929" xr:uid="{C1A5858E-96D1-4ADF-AFED-1104CA10BD0D}"/>
    <cellStyle name="Normal 4 2 3 2 2 3 4" xfId="8382" xr:uid="{F588F986-11CF-4770-8E5C-3AAFFD6146FC}"/>
    <cellStyle name="Normal 4 2 3 2 2 3 4 2" xfId="18762" xr:uid="{877D9809-B8DD-4D96-BDBB-73B4F76E6343}"/>
    <cellStyle name="Normal 4 2 3 2 2 3 5" xfId="11215" xr:uid="{6C284A0A-0DC0-41B9-AFD7-BB3873B1608C}"/>
    <cellStyle name="Normal 4 2 3 2 2 3 5 2" xfId="21595" xr:uid="{1EB8083D-F766-404A-9589-599184D0F8A6}"/>
    <cellStyle name="Normal 4 2 3 2 2 3 6" xfId="22989" xr:uid="{ABF29836-2AA1-48B7-A366-FE398257733C}"/>
    <cellStyle name="Normal 4 2 3 2 2 3 7" xfId="13858" xr:uid="{37BD2BD6-6E1C-4EA9-821F-99B055D3BA2A}"/>
    <cellStyle name="Normal 4 2 3 2 2 4" xfId="3300" xr:uid="{00000000-0005-0000-0000-0000AD050000}"/>
    <cellStyle name="Normal 4 2 3 2 2 4 2" xfId="6358" xr:uid="{C1E464F8-AD39-4D30-9CFC-7E54408ACAD2}"/>
    <cellStyle name="Normal 4 2 3 2 2 4 2 2" xfId="28148" xr:uid="{895B60BC-4B23-490E-8F89-B62CD9351C4B}"/>
    <cellStyle name="Normal 4 2 3 2 2 4 2 3" xfId="15927" xr:uid="{C3F78B7A-B76F-42F1-A0C8-740D407FEDCB}"/>
    <cellStyle name="Normal 4 2 3 2 2 4 3" xfId="8380" xr:uid="{6FA2E360-57D4-424A-A42E-97DB80382D28}"/>
    <cellStyle name="Normal 4 2 3 2 2 4 3 2" xfId="18760" xr:uid="{8E534455-B4D4-4109-80B2-D739C51C212E}"/>
    <cellStyle name="Normal 4 2 3 2 2 4 4" xfId="11213" xr:uid="{30F27D84-F851-40B0-9D8D-BA613509A3E2}"/>
    <cellStyle name="Normal 4 2 3 2 2 4 4 2" xfId="21593" xr:uid="{6FD68503-E85E-4487-AB1B-B7DF3D8B2CA8}"/>
    <cellStyle name="Normal 4 2 3 2 2 4 5" xfId="24494" xr:uid="{9398B8F6-1C04-4B30-BFD4-86091FC23EB6}"/>
    <cellStyle name="Normal 4 2 3 2 2 4 6" xfId="13856" xr:uid="{AFA105AB-BB52-4C3D-BD2F-99B293002E2D}"/>
    <cellStyle name="Normal 4 2 3 2 2 5" xfId="2646" xr:uid="{00000000-0005-0000-0000-0000AE050000}"/>
    <cellStyle name="Normal 4 2 3 2 2 5 2" xfId="5908" xr:uid="{A3FC01D2-D45A-456E-9AC5-41FF7184AB71}"/>
    <cellStyle name="Normal 4 2 3 2 2 5 2 2" xfId="28291" xr:uid="{168AFBF8-E05A-463D-9143-C9F6C7EEC90D}"/>
    <cellStyle name="Normal 4 2 3 2 2 5 2 3" xfId="15318" xr:uid="{7017F6D0-2B0F-410C-AF05-2E7D82D05083}"/>
    <cellStyle name="Normal 4 2 3 2 2 5 3" xfId="7771" xr:uid="{EC396275-686B-4429-B869-F947FD668551}"/>
    <cellStyle name="Normal 4 2 3 2 2 5 3 2" xfId="18151" xr:uid="{5805ACAA-2B3B-4747-8109-FA18F1B78B4F}"/>
    <cellStyle name="Normal 4 2 3 2 2 5 4" xfId="10604" xr:uid="{5520C602-4FB1-4F6C-980B-28E47F4C9F0D}"/>
    <cellStyle name="Normal 4 2 3 2 2 5 4 2" xfId="20984" xr:uid="{64D02580-9128-44F4-8D2A-A1D7F5788E88}"/>
    <cellStyle name="Normal 4 2 3 2 2 5 5" xfId="24694" xr:uid="{E8B465D9-82D9-4919-811F-327B99579B46}"/>
    <cellStyle name="Normal 4 2 3 2 2 5 6" xfId="13035" xr:uid="{AA6CA743-EE39-466F-B850-6BC8A8B217C6}"/>
    <cellStyle name="Normal 4 2 3 2 2 6" xfId="2358" xr:uid="{00000000-0005-0000-0000-0000A9050000}"/>
    <cellStyle name="Normal 4 2 3 2 2 6 2" xfId="7485" xr:uid="{140F805A-541E-43C4-951D-18A360B72EC2}"/>
    <cellStyle name="Normal 4 2 3 2 2 6 2 2" xfId="17865" xr:uid="{6B0A4DE7-4013-4690-A577-A913A2F03A51}"/>
    <cellStyle name="Normal 4 2 3 2 2 6 3" xfId="10318" xr:uid="{1A9B45D9-F693-4EDD-A7FC-60EABD2FDB3F}"/>
    <cellStyle name="Normal 4 2 3 2 2 6 3 2" xfId="20698" xr:uid="{B208B857-17A3-4C04-A607-D312BE9DF30A}"/>
    <cellStyle name="Normal 4 2 3 2 2 6 4" xfId="24044" xr:uid="{24AB5370-DA9D-4625-959B-D5A0319939BC}"/>
    <cellStyle name="Normal 4 2 3 2 2 6 5" xfId="15032" xr:uid="{E66AFB57-8F73-4358-A693-4779C3AE1A89}"/>
    <cellStyle name="Normal 4 2 3 2 2 7" xfId="3895" xr:uid="{201BE687-BFB5-471C-A6BF-20D48642CE65}"/>
    <cellStyle name="Normal 4 2 3 2 2 7 2" xfId="8727" xr:uid="{6B7A5A98-A6EE-4599-91CD-E248789F73D3}"/>
    <cellStyle name="Normal 4 2 3 2 2 7 2 2" xfId="19107" xr:uid="{28446D4C-D83B-4EF5-99AE-7D201A018481}"/>
    <cellStyle name="Normal 4 2 3 2 2 7 3" xfId="11560" xr:uid="{5E360618-2024-470E-8639-5E6E01524EF8}"/>
    <cellStyle name="Normal 4 2 3 2 2 7 3 2" xfId="21940" xr:uid="{38436333-B084-437E-89B5-61DA0343ED2B}"/>
    <cellStyle name="Normal 4 2 3 2 2 7 4" xfId="16274" xr:uid="{E4A4DB8E-6B8E-494C-B7EE-57E61DD45AFC}"/>
    <cellStyle name="Normal 4 2 3 2 2 8" xfId="5253" xr:uid="{A0D37A58-A5CE-4436-A5BA-AA581978EEF0}"/>
    <cellStyle name="Normal 4 2 3 2 2 8 2" xfId="14551" xr:uid="{E92DD833-C60D-4522-B768-1B23C313C5C1}"/>
    <cellStyle name="Normal 4 2 3 2 2 9" xfId="7004" xr:uid="{A1A12B1C-79E2-4292-A8DF-9E447994414D}"/>
    <cellStyle name="Normal 4 2 3 2 2 9 2" xfId="17384" xr:uid="{08055018-930A-4323-A1B6-7CA228461C3D}"/>
    <cellStyle name="Normal 4 2 3 2 3" xfId="949" xr:uid="{00000000-0005-0000-0000-000067050000}"/>
    <cellStyle name="Normal 4 2 3 2 3 2" xfId="3303" xr:uid="{00000000-0005-0000-0000-0000B0050000}"/>
    <cellStyle name="Normal 4 2 3 2 3 2 2" xfId="6361" xr:uid="{1DC87285-0E28-413E-8C88-23F2F54535AE}"/>
    <cellStyle name="Normal 4 2 3 2 3 2 2 2" xfId="28334" xr:uid="{F131C03A-78F1-4AA3-803E-095AC8C2BCE5}"/>
    <cellStyle name="Normal 4 2 3 2 3 2 2 3" xfId="28340" xr:uid="{F15967C9-914A-40B1-AE8D-3A04A5D89435}"/>
    <cellStyle name="Normal 4 2 3 2 3 2 2 4" xfId="15930" xr:uid="{A0E735FF-EF44-431E-8F4A-5BEA4BBE314F}"/>
    <cellStyle name="Normal 4 2 3 2 3 2 3" xfId="8383" xr:uid="{0D16436B-43B1-4701-AE20-562C8D2723FA}"/>
    <cellStyle name="Normal 4 2 3 2 3 2 3 2" xfId="28903" xr:uid="{DC4F5CF2-0BCB-475F-8754-C18E7002E24E}"/>
    <cellStyle name="Normal 4 2 3 2 3 2 3 3" xfId="18763" xr:uid="{EB8A1894-2ECB-4438-B172-0D5CC3623BCE}"/>
    <cellStyle name="Normal 4 2 3 2 3 2 4" xfId="11216" xr:uid="{8AA50733-FEA7-44DA-A0D2-249F1802EE85}"/>
    <cellStyle name="Normal 4 2 3 2 3 2 4 2" xfId="21596" xr:uid="{AD49165A-94CF-4684-A9E8-62561DFC9419}"/>
    <cellStyle name="Normal 4 2 3 2 3 2 5" xfId="22870" xr:uid="{002A3DE3-8149-4791-9736-8E2B5599730A}"/>
    <cellStyle name="Normal 4 2 3 2 3 2 6" xfId="13859" xr:uid="{58D514D3-D6F4-41FF-B495-C30AA68E8D35}"/>
    <cellStyle name="Normal 4 2 3 2 3 3" xfId="2772" xr:uid="{00000000-0005-0000-0000-0000B1050000}"/>
    <cellStyle name="Normal 4 2 3 2 3 3 2" xfId="5990" xr:uid="{8EDC80F3-BB18-4116-839C-24DC107942DB}"/>
    <cellStyle name="Normal 4 2 3 2 3 3 2 2" xfId="26261" xr:uid="{867E8E3F-0666-4250-8DB7-7B567C4BCF8A}"/>
    <cellStyle name="Normal 4 2 3 2 3 3 2 3" xfId="15443" xr:uid="{51B34A18-73E8-4CC0-8B49-CCB35097E2D7}"/>
    <cellStyle name="Normal 4 2 3 2 3 3 3" xfId="7896" xr:uid="{56C41649-7049-4178-8B09-EA4F8628B3FF}"/>
    <cellStyle name="Normal 4 2 3 2 3 3 3 2" xfId="18276" xr:uid="{73B3F451-57B1-4100-BC37-6E7BF8770B14}"/>
    <cellStyle name="Normal 4 2 3 2 3 3 4" xfId="10729" xr:uid="{9E0578E9-AC8C-442E-8BBD-318D8230F97F}"/>
    <cellStyle name="Normal 4 2 3 2 3 3 4 2" xfId="21109" xr:uid="{A455727F-EC3B-477D-AA65-D9F9B6D3A6D7}"/>
    <cellStyle name="Normal 4 2 3 2 3 3 5" xfId="23976" xr:uid="{71D7DFB1-FD17-45FC-9DAF-7EEBC8A1FDF0}"/>
    <cellStyle name="Normal 4 2 3 2 3 3 6" xfId="13225" xr:uid="{0125291F-2C52-47D9-B6FF-93F5D4843EBA}"/>
    <cellStyle name="Normal 4 2 3 2 3 4" xfId="4186" xr:uid="{1DEFBAE0-A0A3-432C-A9F0-42580848E4E3}"/>
    <cellStyle name="Normal 4 2 3 2 3 4 2" xfId="8958" xr:uid="{2CE25E94-B24F-47E3-B36F-915FC78AF815}"/>
    <cellStyle name="Normal 4 2 3 2 3 4 2 2" xfId="29046" xr:uid="{56B3A386-38B6-4496-A9F5-076351356B47}"/>
    <cellStyle name="Normal 4 2 3 2 3 4 2 3" xfId="19338" xr:uid="{52C3D09E-D789-46D0-AF42-8DADEA265E27}"/>
    <cellStyle name="Normal 4 2 3 2 3 4 3" xfId="11791" xr:uid="{E4AA35A6-6AA7-4362-9E90-6C2936F3F133}"/>
    <cellStyle name="Normal 4 2 3 2 3 4 3 2" xfId="22171" xr:uid="{EF60385F-7448-4608-871D-B3FFAF694B51}"/>
    <cellStyle name="Normal 4 2 3 2 3 4 4" xfId="24949" xr:uid="{A4C522DF-B142-4EDE-8BF4-D44C81DAD4B8}"/>
    <cellStyle name="Normal 4 2 3 2 3 4 5" xfId="16505" xr:uid="{66085C31-CC84-4EB7-AB8A-120650E692A0}"/>
    <cellStyle name="Normal 4 2 3 2 3 5" xfId="5254" xr:uid="{9CEF59E5-F63B-43F6-8764-B25EF6C72324}"/>
    <cellStyle name="Normal 4 2 3 2 3 5 2" xfId="26862" xr:uid="{D0D7369A-B1F8-49C2-BF13-4CE12D00315A}"/>
    <cellStyle name="Normal 4 2 3 2 3 5 3" xfId="14552" xr:uid="{407CB54E-EC64-446F-8A2E-79F52CB746A4}"/>
    <cellStyle name="Normal 4 2 3 2 3 6" xfId="7005" xr:uid="{D036AE8A-60CC-4471-B10D-D2D5F097C2E2}"/>
    <cellStyle name="Normal 4 2 3 2 3 6 2" xfId="17385" xr:uid="{312546B7-C2EE-4F4D-9E26-9827A40EDFC1}"/>
    <cellStyle name="Normal 4 2 3 2 3 7" xfId="9838" xr:uid="{9E5AA68B-6EF3-4A19-B637-4A7F39B6DD8A}"/>
    <cellStyle name="Normal 4 2 3 2 3 7 2" xfId="20218" xr:uid="{BF15622C-D1C2-4A1D-913D-74CA0331F1F5}"/>
    <cellStyle name="Normal 4 2 3 2 3 8" xfId="25281" xr:uid="{D1F3FED7-DA20-4543-9147-972C7FD1A832}"/>
    <cellStyle name="Normal 4 2 3 2 3 9" xfId="12750" xr:uid="{A7A86424-DB42-45CE-9B3C-4830D0D72C9E}"/>
    <cellStyle name="Normal 4 2 3 2 4" xfId="3304" xr:uid="{00000000-0005-0000-0000-0000B2050000}"/>
    <cellStyle name="Normal 4 2 3 2 4 2" xfId="4516" xr:uid="{CC245521-A2AC-4403-9DBB-2B958F5DD097}"/>
    <cellStyle name="Normal 4 2 3 2 4 2 2" xfId="9288" xr:uid="{08FDC34A-6A5C-4A47-8F82-5B4324C8952A}"/>
    <cellStyle name="Normal 4 2 3 2 4 2 2 2" xfId="29269" xr:uid="{F55B0AE7-0F44-4986-B904-EB5A6313EDFA}"/>
    <cellStyle name="Normal 4 2 3 2 4 2 2 3" xfId="19668" xr:uid="{D7C76DF2-C637-432C-A52F-A79C20205DCE}"/>
    <cellStyle name="Normal 4 2 3 2 4 2 3" xfId="12121" xr:uid="{C904939E-AA7A-4366-B7AE-0EC5A39F67DE}"/>
    <cellStyle name="Normal 4 2 3 2 4 2 3 2" xfId="22501" xr:uid="{E01C7A6A-D51A-41E0-9D6A-16388F585402}"/>
    <cellStyle name="Normal 4 2 3 2 4 2 4" xfId="23346" xr:uid="{8BD4559B-4551-4936-92B9-C1B49A254CE3}"/>
    <cellStyle name="Normal 4 2 3 2 4 2 5" xfId="16835" xr:uid="{A66A5541-0154-492A-A1DF-3DEB613431E2}"/>
    <cellStyle name="Normal 4 2 3 2 4 3" xfId="6362" xr:uid="{EFA12493-F5FD-40B4-922B-403F198A4304}"/>
    <cellStyle name="Normal 4 2 3 2 4 3 2" xfId="26371" xr:uid="{6821BBD7-193D-49E1-A55A-C90B2C39E0B1}"/>
    <cellStyle name="Normal 4 2 3 2 4 3 3" xfId="15931" xr:uid="{1225C357-DC62-4259-90D6-E17258668A84}"/>
    <cellStyle name="Normal 4 2 3 2 4 4" xfId="8384" xr:uid="{C8CC2FE3-0278-4EBA-A280-6ECBA6B8B0A2}"/>
    <cellStyle name="Normal 4 2 3 2 4 4 2" xfId="18764" xr:uid="{B3567CBE-B310-4F26-A778-B9771B386D27}"/>
    <cellStyle name="Normal 4 2 3 2 4 5" xfId="11217" xr:uid="{1BB41705-20E0-409C-BD64-ABB46268D385}"/>
    <cellStyle name="Normal 4 2 3 2 4 5 2" xfId="21597" xr:uid="{BDFBD6A6-3646-4816-935F-631C49FCFD95}"/>
    <cellStyle name="Normal 4 2 3 2 4 6" xfId="24826" xr:uid="{AE3AA3E4-9541-4B09-9F86-C5D934D3E664}"/>
    <cellStyle name="Normal 4 2 3 2 4 7" xfId="13860" xr:uid="{72206FC7-0B96-4509-889B-0E5EF82238B5}"/>
    <cellStyle name="Normal 4 2 3 2 5" xfId="2932" xr:uid="{00000000-0005-0000-0000-0000B3050000}"/>
    <cellStyle name="Normal 4 2 3 2 5 2" xfId="6112" xr:uid="{EF13CB29-EC77-4A1D-88AE-CAE52F2FC3B3}"/>
    <cellStyle name="Normal 4 2 3 2 5 2 2" xfId="28661" xr:uid="{7FDDA227-0F7C-4717-8083-31E3C4B59D6B}"/>
    <cellStyle name="Normal 4 2 3 2 5 2 3" xfId="27366" xr:uid="{F83B9E79-4EF2-4F17-8A88-6CB3A0D6F5C5}"/>
    <cellStyle name="Normal 4 2 3 2 5 2 4" xfId="15590" xr:uid="{53CFB214-7340-4827-9A6F-BDE0BF13CBB9}"/>
    <cellStyle name="Normal 4 2 3 2 5 3" xfId="8043" xr:uid="{347405AE-F7E2-4DD0-BA1B-F9A73032B4C7}"/>
    <cellStyle name="Normal 4 2 3 2 5 3 2" xfId="28306" xr:uid="{75F39DE5-DF17-4FE6-AF6E-915A60CB5CC9}"/>
    <cellStyle name="Normal 4 2 3 2 5 3 3" xfId="18423" xr:uid="{1FFD5126-76AE-472E-A6C8-2CD846D10A2E}"/>
    <cellStyle name="Normal 4 2 3 2 5 4" xfId="10876" xr:uid="{A21240A8-3425-459D-AF7A-C9D596F96081}"/>
    <cellStyle name="Normal 4 2 3 2 5 4 2" xfId="21256" xr:uid="{0B0B6316-5ECB-4927-A0F0-F4C72259B9D7}"/>
    <cellStyle name="Normal 4 2 3 2 5 5" xfId="24258" xr:uid="{B62637BC-DF2E-4927-89BE-19F4E21E80B3}"/>
    <cellStyle name="Normal 4 2 3 2 5 6" xfId="13448" xr:uid="{00C74991-E7D3-4282-85AC-90BD2FEBBDC3}"/>
    <cellStyle name="Normal 4 2 3 2 6" xfId="2544" xr:uid="{00000000-0005-0000-0000-0000B4050000}"/>
    <cellStyle name="Normal 4 2 3 2 6 2" xfId="5816" xr:uid="{293E0C98-CA98-4DC3-95C7-2B18B15748A0}"/>
    <cellStyle name="Normal 4 2 3 2 6 2 2" xfId="26774" xr:uid="{9A034F82-9F94-4ECB-859C-CEA7A0663522}"/>
    <cellStyle name="Normal 4 2 3 2 6 2 3" xfId="15216" xr:uid="{8760C568-CBB1-4F6B-93C2-E327735E125D}"/>
    <cellStyle name="Normal 4 2 3 2 6 3" xfId="7669" xr:uid="{ECD6D6BF-7F36-4DC7-9056-51D43448CFF4}"/>
    <cellStyle name="Normal 4 2 3 2 6 3 2" xfId="18049" xr:uid="{EDC4F534-B97F-4705-BBC8-F6DFD30BAFE9}"/>
    <cellStyle name="Normal 4 2 3 2 6 4" xfId="10502" xr:uid="{B8CB40EC-3BE5-425D-B580-8F666E98AC96}"/>
    <cellStyle name="Normal 4 2 3 2 6 4 2" xfId="20882" xr:uid="{FE33DD13-8CD9-453C-9183-1343E8CB61AB}"/>
    <cellStyle name="Normal 4 2 3 2 6 5" xfId="22678" xr:uid="{EB2771FF-83DB-4BE8-A70D-8195FE8EBA09}"/>
    <cellStyle name="Normal 4 2 3 2 6 6" xfId="12932" xr:uid="{D8998256-A5DA-4B45-ADDC-1254E901F31A}"/>
    <cellStyle name="Normal 4 2 3 2 7" xfId="2238" xr:uid="{00000000-0005-0000-0000-0000A8050000}"/>
    <cellStyle name="Normal 4 2 3 2 7 2" xfId="7365" xr:uid="{8972484A-F219-462A-B65C-E92E4BCE5B24}"/>
    <cellStyle name="Normal 4 2 3 2 7 2 2" xfId="17745" xr:uid="{5400C91C-C59A-4A59-BFAE-AD35B9953A4B}"/>
    <cellStyle name="Normal 4 2 3 2 7 3" xfId="10198" xr:uid="{1834C5A4-DF54-4ACD-B293-AA63E8F7B8A8}"/>
    <cellStyle name="Normal 4 2 3 2 7 3 2" xfId="20578" xr:uid="{4EFD0C23-D13F-4498-9E25-5DFA90E608A0}"/>
    <cellStyle name="Normal 4 2 3 2 7 4" xfId="25079" xr:uid="{2AC24674-5A1C-4C89-9E80-72D1B23C7B66}"/>
    <cellStyle name="Normal 4 2 3 2 7 5" xfId="14912" xr:uid="{D54D9855-96DB-4DFE-9369-CBFBE4A30470}"/>
    <cellStyle name="Normal 4 2 3 2 8" xfId="3979" xr:uid="{46C4FFC8-6B57-4E1D-9AB5-47E04C856F6C}"/>
    <cellStyle name="Normal 4 2 3 2 8 2" xfId="8803" xr:uid="{4249F5BD-5F3F-4FD7-9E7A-C74EFE76F35D}"/>
    <cellStyle name="Normal 4 2 3 2 8 2 2" xfId="19183" xr:uid="{BAF09C08-6348-4832-B716-BB9E0DEEF79D}"/>
    <cellStyle name="Normal 4 2 3 2 8 3" xfId="11636" xr:uid="{CF34461F-5565-4C10-9587-05B8EA19FE1E}"/>
    <cellStyle name="Normal 4 2 3 2 8 3 2" xfId="22016" xr:uid="{20FCD6BC-C0B5-4954-B835-407699632997}"/>
    <cellStyle name="Normal 4 2 3 2 8 4" xfId="16350" xr:uid="{16C5E8BC-4143-47D9-9547-8053EA412692}"/>
    <cellStyle name="Normal 4 2 3 2 9" xfId="5252" xr:uid="{C4DC83C7-5871-4468-8486-F18B902F0D8C}"/>
    <cellStyle name="Normal 4 2 3 2 9 2" xfId="14550" xr:uid="{06E05F03-E05C-4EE0-B763-08078DB2805A}"/>
    <cellStyle name="Normal 4 2 3 3" xfId="950" xr:uid="{00000000-0005-0000-0000-000068050000}"/>
    <cellStyle name="Normal 4 2 3 3 10" xfId="9839" xr:uid="{25EC58C3-493E-406E-9427-BDB78C0B423E}"/>
    <cellStyle name="Normal 4 2 3 3 10 2" xfId="20219" xr:uid="{58AA0474-729E-4792-A811-73D61CB923D0}"/>
    <cellStyle name="Normal 4 2 3 3 11" xfId="24420" xr:uid="{E5DA6052-0696-452F-B06B-5C15C8DF8469}"/>
    <cellStyle name="Normal 4 2 3 3 12" xfId="12591" xr:uid="{3473E772-2AF7-46BA-A18B-3FBEDCDF24EE}"/>
    <cellStyle name="Normal 4 2 3 3 2" xfId="2774" xr:uid="{00000000-0005-0000-0000-0000B6050000}"/>
    <cellStyle name="Normal 4 2 3 3 2 2" xfId="3306" xr:uid="{00000000-0005-0000-0000-0000B7050000}"/>
    <cellStyle name="Normal 4 2 3 3 2 2 2" xfId="6364" xr:uid="{1CD81F59-7311-4C80-8F59-FA3959D45C6D}"/>
    <cellStyle name="Normal 4 2 3 3 2 2 2 2" xfId="26838" xr:uid="{729D81C3-FBFE-4689-A24D-F8590F273366}"/>
    <cellStyle name="Normal 4 2 3 3 2 2 2 3" xfId="26512" xr:uid="{A3A5386B-1A73-44F3-83F4-93626DC275F4}"/>
    <cellStyle name="Normal 4 2 3 3 2 2 2 4" xfId="15933" xr:uid="{00B7F0D6-92A1-4ED3-92F7-88BA358D614F}"/>
    <cellStyle name="Normal 4 2 3 3 2 2 3" xfId="8386" xr:uid="{748B9053-2A21-47A1-984C-38961D1872F4}"/>
    <cellStyle name="Normal 4 2 3 3 2 2 3 2" xfId="28904" xr:uid="{5852EDAE-9229-44E9-9A01-E6402EBC8D99}"/>
    <cellStyle name="Normal 4 2 3 3 2 2 3 3" xfId="18766" xr:uid="{27E3F9E4-1B75-4C4B-AA8D-3A9730581E47}"/>
    <cellStyle name="Normal 4 2 3 3 2 2 4" xfId="11219" xr:uid="{EA7DAFF5-A74A-426B-8108-9FB71F75132A}"/>
    <cellStyle name="Normal 4 2 3 3 2 2 4 2" xfId="21599" xr:uid="{7EDEEF2A-3542-4197-8FD6-9FA4B3BC94A7}"/>
    <cellStyle name="Normal 4 2 3 3 2 2 5" xfId="24426" xr:uid="{621059D3-C646-4807-9D3C-53A7E5B31D1B}"/>
    <cellStyle name="Normal 4 2 3 3 2 2 6" xfId="13862" xr:uid="{CEAF4B72-FBA7-454E-8D40-FD66885426E4}"/>
    <cellStyle name="Normal 4 2 3 3 2 3" xfId="4330" xr:uid="{05CAFDE6-C50A-4589-AD93-6071FC671BE7}"/>
    <cellStyle name="Normal 4 2 3 3 2 3 2" xfId="9102" xr:uid="{53504C1E-5403-49B7-885A-7F774A86E723}"/>
    <cellStyle name="Normal 4 2 3 3 2 3 2 2" xfId="29145" xr:uid="{221F318D-85CC-436E-B3FC-9C23CB56A426}"/>
    <cellStyle name="Normal 4 2 3 3 2 3 2 3" xfId="19482" xr:uid="{7AA7ABA4-CF2E-4DC2-9BFB-C7D2BBBE2E34}"/>
    <cellStyle name="Normal 4 2 3 3 2 3 3" xfId="11935" xr:uid="{855938AF-DA06-4CBF-8344-B869F971499C}"/>
    <cellStyle name="Normal 4 2 3 3 2 3 3 2" xfId="22315" xr:uid="{DCE2DCA2-3880-4FDD-A21B-992878DB8C8C}"/>
    <cellStyle name="Normal 4 2 3 3 2 3 4" xfId="24631" xr:uid="{31BFE68F-5225-47AC-B413-6F9B1FA70CB6}"/>
    <cellStyle name="Normal 4 2 3 3 2 3 5" xfId="16649" xr:uid="{C8E3014B-3479-4810-A4B6-11EFC4FC6373}"/>
    <cellStyle name="Normal 4 2 3 3 2 4" xfId="5992" xr:uid="{4A083A20-F2B9-4B42-9C6C-2B5F9C35C786}"/>
    <cellStyle name="Normal 4 2 3 3 2 4 2" xfId="28530" xr:uid="{6509E96D-230F-4003-8AFF-B9FDDB608DA4}"/>
    <cellStyle name="Normal 4 2 3 3 2 4 3" xfId="15445" xr:uid="{6C00E0FF-7983-403D-ADDB-8492E9A85854}"/>
    <cellStyle name="Normal 4 2 3 3 2 5" xfId="7898" xr:uid="{FA3EA1E6-DF14-446C-8C6A-7F6484382840}"/>
    <cellStyle name="Normal 4 2 3 3 2 5 2" xfId="18278" xr:uid="{C88802F8-DB09-441A-8344-7FFE42018A16}"/>
    <cellStyle name="Normal 4 2 3 3 2 6" xfId="10731" xr:uid="{D226724E-27D9-46CA-8390-7EF0A1056DF1}"/>
    <cellStyle name="Normal 4 2 3 3 2 6 2" xfId="21111" xr:uid="{D4B45722-41BB-4EB2-87B5-9BF3F3D98ADA}"/>
    <cellStyle name="Normal 4 2 3 3 2 7" xfId="23778" xr:uid="{72E4F31F-6C76-4827-B67C-DE9FFF561400}"/>
    <cellStyle name="Normal 4 2 3 3 2 8" xfId="13227" xr:uid="{10621F8B-1202-4589-B35D-FC72626CA259}"/>
    <cellStyle name="Normal 4 2 3 3 3" xfId="3307" xr:uid="{00000000-0005-0000-0000-0000B8050000}"/>
    <cellStyle name="Normal 4 2 3 3 3 2" xfId="4517" xr:uid="{6A4DCA90-A371-4656-9F2C-A2BDC2A6E07E}"/>
    <cellStyle name="Normal 4 2 3 3 3 2 2" xfId="9289" xr:uid="{6696BC9B-BBBD-4529-A2F4-FA8F579DD210}"/>
    <cellStyle name="Normal 4 2 3 3 3 2 2 2" xfId="29270" xr:uid="{E1FBAC63-15C8-410D-A466-36AF06B1ABAB}"/>
    <cellStyle name="Normal 4 2 3 3 3 2 2 3" xfId="19669" xr:uid="{5ED27F23-74DC-4247-875C-17F5FF39ACD8}"/>
    <cellStyle name="Normal 4 2 3 3 3 2 3" xfId="12122" xr:uid="{70A5F0E8-F95E-43FC-A12A-136F0DCD80A2}"/>
    <cellStyle name="Normal 4 2 3 3 3 2 3 2" xfId="22502" xr:uid="{5C352434-C6EA-430B-BB36-DE50FA1E7877}"/>
    <cellStyle name="Normal 4 2 3 3 3 2 4" xfId="25766" xr:uid="{5D5807B8-C6E2-4DDA-8FB4-D0E1EAD322A2}"/>
    <cellStyle name="Normal 4 2 3 3 3 2 5" xfId="16836" xr:uid="{E457555B-79B1-4831-A149-E9AD6EBAD87E}"/>
    <cellStyle name="Normal 4 2 3 3 3 3" xfId="6365" xr:uid="{D742FCCB-FC4F-41F2-BB18-70C256890AC6}"/>
    <cellStyle name="Normal 4 2 3 3 3 3 2" xfId="28739" xr:uid="{FB0F97AE-4E29-46C0-9017-9E207224AAF9}"/>
    <cellStyle name="Normal 4 2 3 3 3 3 3" xfId="15934" xr:uid="{B8B4A67E-5B91-47B3-8FEB-6941B5C87163}"/>
    <cellStyle name="Normal 4 2 3 3 3 4" xfId="8387" xr:uid="{6160E50C-8FB4-4FCC-BCCC-76AAA6C492E0}"/>
    <cellStyle name="Normal 4 2 3 3 3 4 2" xfId="18767" xr:uid="{13F72318-6A94-4295-83EA-AD682ED409AB}"/>
    <cellStyle name="Normal 4 2 3 3 3 5" xfId="11220" xr:uid="{A367C1C9-3790-43E4-8419-1CC1DE1B226C}"/>
    <cellStyle name="Normal 4 2 3 3 3 5 2" xfId="21600" xr:uid="{EAA6C400-7A9E-40E3-A705-620CD434DCBF}"/>
    <cellStyle name="Normal 4 2 3 3 3 6" xfId="22746" xr:uid="{E1F60546-EC14-433B-9FDD-85E285577137}"/>
    <cellStyle name="Normal 4 2 3 3 3 7" xfId="13863" xr:uid="{D936FFB1-B32F-4448-955D-C731B03C3AE5}"/>
    <cellStyle name="Normal 4 2 3 3 4" xfId="3305" xr:uid="{00000000-0005-0000-0000-0000B9050000}"/>
    <cellStyle name="Normal 4 2 3 3 4 2" xfId="6363" xr:uid="{30C827C5-2CB7-4BC0-BFD5-76805C33FFE3}"/>
    <cellStyle name="Normal 4 2 3 3 4 2 2" xfId="26649" xr:uid="{02E9A7EC-19AB-41B7-81E7-5CC820E9A12C}"/>
    <cellStyle name="Normal 4 2 3 3 4 2 3" xfId="15932" xr:uid="{3F283C22-AD3C-4861-B3F9-958A11C50E18}"/>
    <cellStyle name="Normal 4 2 3 3 4 3" xfId="8385" xr:uid="{BA647B05-0B4A-478B-A3C2-83934F5B1711}"/>
    <cellStyle name="Normal 4 2 3 3 4 3 2" xfId="18765" xr:uid="{2DA0F929-F647-4B86-BDA4-3941F920FF48}"/>
    <cellStyle name="Normal 4 2 3 3 4 4" xfId="11218" xr:uid="{314E0CC9-533F-4CE4-90BB-D31C8E9329D9}"/>
    <cellStyle name="Normal 4 2 3 3 4 4 2" xfId="21598" xr:uid="{1EA1C35A-8471-4577-B748-62F55A1B3D00}"/>
    <cellStyle name="Normal 4 2 3 3 4 5" xfId="25458" xr:uid="{73B82462-F451-4208-880C-A1F4B204F064}"/>
    <cellStyle name="Normal 4 2 3 3 4 6" xfId="13861" xr:uid="{E7BD0201-9B39-48E2-9735-4501A70B220C}"/>
    <cellStyle name="Normal 4 2 3 3 5" xfId="2587" xr:uid="{00000000-0005-0000-0000-0000BA050000}"/>
    <cellStyle name="Normal 4 2 3 3 5 2" xfId="5852" xr:uid="{8600F437-F318-40A9-853F-30090BC6E1B0}"/>
    <cellStyle name="Normal 4 2 3 3 5 2 2" xfId="28345" xr:uid="{02921BA6-4E50-482B-9BD4-81F5B53598B8}"/>
    <cellStyle name="Normal 4 2 3 3 5 2 3" xfId="15259" xr:uid="{18221306-AFAC-4DA7-B87A-9C58515CB900}"/>
    <cellStyle name="Normal 4 2 3 3 5 3" xfId="7712" xr:uid="{5F2B10FC-B0EA-42A9-9A6A-313FFA47B160}"/>
    <cellStyle name="Normal 4 2 3 3 5 3 2" xfId="18092" xr:uid="{88A28A0F-5B43-43B2-8BDD-3EE9879C34E4}"/>
    <cellStyle name="Normal 4 2 3 3 5 4" xfId="10545" xr:uid="{A1424A49-014E-4746-A827-C11BAA5DE421}"/>
    <cellStyle name="Normal 4 2 3 3 5 4 2" xfId="20925" xr:uid="{C4B02CBA-BBA7-446F-9367-3CABF4C2E6A1}"/>
    <cellStyle name="Normal 4 2 3 3 5 5" xfId="25528" xr:uid="{283AA715-620D-45CA-8179-4D82E62BE102}"/>
    <cellStyle name="Normal 4 2 3 3 5 6" xfId="12975" xr:uid="{BA51BFBE-5042-4DFB-8D87-728311F73588}"/>
    <cellStyle name="Normal 4 2 3 3 6" xfId="2357" xr:uid="{00000000-0005-0000-0000-0000B5050000}"/>
    <cellStyle name="Normal 4 2 3 3 6 2" xfId="7484" xr:uid="{CFCE80E9-BE88-44D5-94F3-67D08275F55A}"/>
    <cellStyle name="Normal 4 2 3 3 6 2 2" xfId="17864" xr:uid="{8B93EE89-852A-4CEA-A44F-44CE7F43AFFC}"/>
    <cellStyle name="Normal 4 2 3 3 6 3" xfId="10317" xr:uid="{42D561D3-C464-42ED-B3E6-9BD5E46FBCE1}"/>
    <cellStyle name="Normal 4 2 3 3 6 3 2" xfId="20697" xr:uid="{2F9CC1EE-1342-43F7-A6F0-B696DB089CA9}"/>
    <cellStyle name="Normal 4 2 3 3 6 4" xfId="23179" xr:uid="{CF85037C-BA88-49FF-94D5-224F9ACE17E7}"/>
    <cellStyle name="Normal 4 2 3 3 6 5" xfId="15031" xr:uid="{524619C0-8F27-4B96-ADCA-377414F4603C}"/>
    <cellStyle name="Normal 4 2 3 3 7" xfId="3894" xr:uid="{9FA658B2-0CD2-44BB-93CB-908D10C28D28}"/>
    <cellStyle name="Normal 4 2 3 3 7 2" xfId="8726" xr:uid="{0027EAC9-44D8-40A9-B4C2-10D13AE413C5}"/>
    <cellStyle name="Normal 4 2 3 3 7 2 2" xfId="19106" xr:uid="{B2C7124D-EEFF-4D90-9921-5B7E5FF6CB40}"/>
    <cellStyle name="Normal 4 2 3 3 7 3" xfId="11559" xr:uid="{85C81E62-23DD-4DBB-90AF-911629682FB0}"/>
    <cellStyle name="Normal 4 2 3 3 7 3 2" xfId="21939" xr:uid="{747F3EE8-D18B-4691-AF48-12BF0211BB3A}"/>
    <cellStyle name="Normal 4 2 3 3 7 4" xfId="16273" xr:uid="{B4975713-7DDF-4D95-A163-79EEBF40DD73}"/>
    <cellStyle name="Normal 4 2 3 3 8" xfId="5255" xr:uid="{C825A153-7A6F-448C-BD12-5CD9A2172765}"/>
    <cellStyle name="Normal 4 2 3 3 8 2" xfId="14553" xr:uid="{6FF81324-D179-4090-971F-FA778C240155}"/>
    <cellStyle name="Normal 4 2 3 3 9" xfId="7006" xr:uid="{0F80BCE5-D41C-4C50-9E02-DC90E42D3A42}"/>
    <cellStyle name="Normal 4 2 3 3 9 2" xfId="17386" xr:uid="{9DB66723-671B-4FA2-82E4-F01D3F77FABC}"/>
    <cellStyle name="Normal 4 2 3 4" xfId="951" xr:uid="{00000000-0005-0000-0000-000069050000}"/>
    <cellStyle name="Normal 4 2 3 4 2" xfId="3308" xr:uid="{00000000-0005-0000-0000-0000BC050000}"/>
    <cellStyle name="Normal 4 2 3 4 2 2" xfId="6366" xr:uid="{15885116-FA71-4A90-A75B-3F076EA644CD}"/>
    <cellStyle name="Normal 4 2 3 4 2 2 2" xfId="23393" xr:uid="{66009578-905B-4570-A71A-3FD44C5C0E5C}"/>
    <cellStyle name="Normal 4 2 3 4 2 2 3" xfId="26051" xr:uid="{F3B831F5-176A-4CB0-B3CF-DF8EA10CC7D8}"/>
    <cellStyle name="Normal 4 2 3 4 2 2 4" xfId="15935" xr:uid="{2F9AD8D0-D03E-4CD9-9C68-0AC8D31E95B6}"/>
    <cellStyle name="Normal 4 2 3 4 2 3" xfId="8388" xr:uid="{7764CF8C-0268-4BB4-972C-E444BCA261A8}"/>
    <cellStyle name="Normal 4 2 3 4 2 3 2" xfId="28905" xr:uid="{D36AFA7C-32FB-4232-A06E-892CD04B86A6}"/>
    <cellStyle name="Normal 4 2 3 4 2 3 3" xfId="18768" xr:uid="{8D9D8AA9-35A1-4D8D-88E4-9F8EEDB17C57}"/>
    <cellStyle name="Normal 4 2 3 4 2 4" xfId="11221" xr:uid="{9EFA8B02-449A-49EC-A945-AD1EE6AB5C80}"/>
    <cellStyle name="Normal 4 2 3 4 2 4 2" xfId="21601" xr:uid="{EB21F535-F292-4B26-A798-028930C99D81}"/>
    <cellStyle name="Normal 4 2 3 4 2 5" xfId="23072" xr:uid="{F8FFBBA4-8152-47B0-9D71-FEA29ABDAEAE}"/>
    <cellStyle name="Normal 4 2 3 4 2 6" xfId="13864" xr:uid="{21A75129-1CE7-427E-8DF6-1A9767C2842D}"/>
    <cellStyle name="Normal 4 2 3 4 3" xfId="2771" xr:uid="{00000000-0005-0000-0000-0000BD050000}"/>
    <cellStyle name="Normal 4 2 3 4 3 2" xfId="5989" xr:uid="{E2680F38-B585-4DC0-B2C6-9A27103D3997}"/>
    <cellStyle name="Normal 4 2 3 4 3 2 2" xfId="26824" xr:uid="{18882200-BFC7-42E2-88CF-85BD31EEE036}"/>
    <cellStyle name="Normal 4 2 3 4 3 2 3" xfId="15442" xr:uid="{38C3E382-4FB3-4F4C-B2DB-ED232731AE46}"/>
    <cellStyle name="Normal 4 2 3 4 3 3" xfId="7895" xr:uid="{41E82A28-46F4-449C-BD43-86E81CD4F6E1}"/>
    <cellStyle name="Normal 4 2 3 4 3 3 2" xfId="18275" xr:uid="{781466C1-8E2B-4D70-A405-474B6799E0AE}"/>
    <cellStyle name="Normal 4 2 3 4 3 4" xfId="10728" xr:uid="{FF171E7E-21DD-4186-BFA0-C0FDC4F1D159}"/>
    <cellStyle name="Normal 4 2 3 4 3 4 2" xfId="21108" xr:uid="{A88CFF59-1E1E-4C8D-9D05-B6D999DB226E}"/>
    <cellStyle name="Normal 4 2 3 4 3 5" xfId="22892" xr:uid="{74F1C319-2A39-4A13-BD63-641BD69B3F50}"/>
    <cellStyle name="Normal 4 2 3 4 3 6" xfId="13224" xr:uid="{35154037-21B1-4EFD-9FE0-89D44781CB67}"/>
    <cellStyle name="Normal 4 2 3 4 4" xfId="4185" xr:uid="{677A8D55-C78B-4372-9CCE-17A940B9914E}"/>
    <cellStyle name="Normal 4 2 3 4 4 2" xfId="8957" xr:uid="{7E885884-59BB-4B78-B243-9D257FF8CC04}"/>
    <cellStyle name="Normal 4 2 3 4 4 2 2" xfId="29045" xr:uid="{61A6C1D5-8F16-4CC6-9D49-5014EC7A95B3}"/>
    <cellStyle name="Normal 4 2 3 4 4 2 3" xfId="19337" xr:uid="{406E4F20-38A8-478E-82AB-991C1FDD3868}"/>
    <cellStyle name="Normal 4 2 3 4 4 3" xfId="11790" xr:uid="{DA45C73A-14CB-473A-9D6C-EBAFC3F9EDD8}"/>
    <cellStyle name="Normal 4 2 3 4 4 3 2" xfId="22170" xr:uid="{0D04C51E-441E-4B20-B961-65F8017070B8}"/>
    <cellStyle name="Normal 4 2 3 4 4 4" xfId="24708" xr:uid="{2261FEC8-4A5A-4445-9FE4-C5A480F122B5}"/>
    <cellStyle name="Normal 4 2 3 4 4 5" xfId="16504" xr:uid="{214CB978-CEDA-4045-A914-8AAF6B152B01}"/>
    <cellStyle name="Normal 4 2 3 4 5" xfId="5256" xr:uid="{6B7659AE-173E-427E-80E3-F83930005EB9}"/>
    <cellStyle name="Normal 4 2 3 4 5 2" xfId="26197" xr:uid="{C4CD90A9-9AC9-4AAA-9DD5-66469D0F5C02}"/>
    <cellStyle name="Normal 4 2 3 4 5 3" xfId="14554" xr:uid="{CA229418-26F0-4924-99F4-B7745655967E}"/>
    <cellStyle name="Normal 4 2 3 4 6" xfId="7007" xr:uid="{4A190C7E-CA6F-4FDD-9C9D-9E6AF75E39F4}"/>
    <cellStyle name="Normal 4 2 3 4 6 2" xfId="17387" xr:uid="{8BCECC1B-C486-4F49-AAEA-FE27C8A84A4A}"/>
    <cellStyle name="Normal 4 2 3 4 7" xfId="9840" xr:uid="{6B4666AB-6BD3-45FE-988D-A4432552852B}"/>
    <cellStyle name="Normal 4 2 3 4 7 2" xfId="20220" xr:uid="{2AB87C0F-0D72-46BE-B503-049391DECB0B}"/>
    <cellStyle name="Normal 4 2 3 4 8" xfId="24045" xr:uid="{8496056C-5F7A-4783-BE4F-4D1CDE1E88A8}"/>
    <cellStyle name="Normal 4 2 3 4 9" xfId="12749" xr:uid="{D879B53D-03A7-421F-926A-7C7F27CFB1EB}"/>
    <cellStyle name="Normal 4 2 3 5" xfId="952" xr:uid="{00000000-0005-0000-0000-00006A050000}"/>
    <cellStyle name="Normal 4 2 3 5 2" xfId="4518" xr:uid="{4656EF47-2BD5-4483-8BFA-04B1850E55AE}"/>
    <cellStyle name="Normal 4 2 3 5 2 2" xfId="9290" xr:uid="{2B386E9D-B1B9-4E1D-BA7C-01B1EDFB051A}"/>
    <cellStyle name="Normal 4 2 3 5 2 2 2" xfId="29271" xr:uid="{A7637314-6F51-4FED-819F-042454F4C41F}"/>
    <cellStyle name="Normal 4 2 3 5 2 2 3" xfId="19670" xr:uid="{51701C86-A7D7-4F9C-9536-1B7BA0A22FD5}"/>
    <cellStyle name="Normal 4 2 3 5 2 3" xfId="12123" xr:uid="{573B4A00-59BC-47E7-B6BB-4C2F67C2A1F4}"/>
    <cellStyle name="Normal 4 2 3 5 2 3 2" xfId="22503" xr:uid="{30C8EF28-C1F2-4282-981B-CD5A597746E1}"/>
    <cellStyle name="Normal 4 2 3 5 2 4" xfId="24715" xr:uid="{2A754CB1-007A-4F5B-91B5-EED4802A381E}"/>
    <cellStyle name="Normal 4 2 3 5 2 5" xfId="16837" xr:uid="{4FF1ABBF-2E9E-42E5-8193-FC78B514B1B4}"/>
    <cellStyle name="Normal 4 2 3 5 3" xfId="5257" xr:uid="{0F54D9FF-DC19-49A4-8495-82236AB0606A}"/>
    <cellStyle name="Normal 4 2 3 5 3 2" xfId="27585" xr:uid="{525EDE61-2BC9-4F10-B427-4CE0CD04B50F}"/>
    <cellStyle name="Normal 4 2 3 5 3 3" xfId="14555" xr:uid="{35796630-1041-4014-9D5A-87EB276C3477}"/>
    <cellStyle name="Normal 4 2 3 5 4" xfId="7008" xr:uid="{8CF81234-63BF-40BF-9EA6-1CDFD899DB31}"/>
    <cellStyle name="Normal 4 2 3 5 4 2" xfId="17388" xr:uid="{BA189343-9CA4-4276-9188-1B3B861D1F3B}"/>
    <cellStyle name="Normal 4 2 3 5 5" xfId="9841" xr:uid="{1D591E55-031E-4F44-B24C-F11C9D68E9B2}"/>
    <cellStyle name="Normal 4 2 3 5 5 2" xfId="20221" xr:uid="{8E5CDEBF-5808-4D1C-90FB-14AA86F96FA6}"/>
    <cellStyle name="Normal 4 2 3 5 6" xfId="23040" xr:uid="{E2B3C8B6-91D6-4008-8B66-921D62637234}"/>
    <cellStyle name="Normal 4 2 3 5 7" xfId="13865" xr:uid="{14965001-C387-42B6-836B-8AFE06586FE5}"/>
    <cellStyle name="Normal 4 2 3 6" xfId="2931" xr:uid="{00000000-0005-0000-0000-0000BF050000}"/>
    <cellStyle name="Normal 4 2 3 6 2" xfId="6111" xr:uid="{446165BE-328B-44C8-BC15-FB79F76ED3D9}"/>
    <cellStyle name="Normal 4 2 3 6 2 2" xfId="25665" xr:uid="{83A359C9-2336-419C-AED0-B1E6C7ADE2E8}"/>
    <cellStyle name="Normal 4 2 3 6 2 3" xfId="28261" xr:uid="{B0AD0ECD-F641-4279-B08F-41B1D1038CE9}"/>
    <cellStyle name="Normal 4 2 3 6 2 4" xfId="15589" xr:uid="{0E0ED630-CABF-4DD8-ABA9-CEF30DFEA6BF}"/>
    <cellStyle name="Normal 4 2 3 6 3" xfId="8042" xr:uid="{FDEF862E-B81A-41E9-8BE9-99343B878974}"/>
    <cellStyle name="Normal 4 2 3 6 3 2" xfId="26107" xr:uid="{C978C064-4C7E-4CED-9004-622384883182}"/>
    <cellStyle name="Normal 4 2 3 6 3 3" xfId="18422" xr:uid="{D90FBCF7-0408-4492-8E8B-05AC1B94A270}"/>
    <cellStyle name="Normal 4 2 3 6 4" xfId="10875" xr:uid="{6BC091B2-B780-4BC4-A5AF-BA3A2D12F4F8}"/>
    <cellStyle name="Normal 4 2 3 6 4 2" xfId="21255" xr:uid="{05D21080-D7B8-4B54-9613-D0E1C1F22DD4}"/>
    <cellStyle name="Normal 4 2 3 6 5" xfId="24677" xr:uid="{38FC6B86-80D9-4670-960F-8730C0CFC4C4}"/>
    <cellStyle name="Normal 4 2 3 6 6" xfId="13447" xr:uid="{16A609A2-FE49-43CB-BB3E-F2262B30A475}"/>
    <cellStyle name="Normal 4 2 3 7" xfId="2484" xr:uid="{00000000-0005-0000-0000-0000C0050000}"/>
    <cellStyle name="Normal 4 2 3 7 2" xfId="5770" xr:uid="{F4A12FC9-BED2-42A5-BCFE-7B22AB063CA7}"/>
    <cellStyle name="Normal 4 2 3 7 2 2" xfId="28123" xr:uid="{2E024300-D0E0-41D1-91A3-3749EA92F464}"/>
    <cellStyle name="Normal 4 2 3 7 2 3" xfId="15156" xr:uid="{5FDF95AF-F9CB-4C85-8ED8-1E7BFACCB765}"/>
    <cellStyle name="Normal 4 2 3 7 3" xfId="7609" xr:uid="{F335C29A-EA68-4417-BE03-E7024A1ADE71}"/>
    <cellStyle name="Normal 4 2 3 7 3 2" xfId="17989" xr:uid="{CDE19C8D-7B38-483D-B4BF-2E34F83D91F9}"/>
    <cellStyle name="Normal 4 2 3 7 4" xfId="10442" xr:uid="{C0DFBBA3-8AC1-44DE-941A-9074A9D381B9}"/>
    <cellStyle name="Normal 4 2 3 7 4 2" xfId="20822" xr:uid="{08D247D1-525B-4DBB-9278-847036D3334D}"/>
    <cellStyle name="Normal 4 2 3 7 5" xfId="22676" xr:uid="{E59BC248-21DD-4CA6-8C42-120C4A42E3D2}"/>
    <cellStyle name="Normal 4 2 3 7 6" xfId="12872" xr:uid="{0914C74F-D3F8-4A3C-8F28-E02E0FA47CA2}"/>
    <cellStyle name="Normal 4 2 3 8" xfId="2178" xr:uid="{00000000-0005-0000-0000-0000A7050000}"/>
    <cellStyle name="Normal 4 2 3 8 2" xfId="7305" xr:uid="{EF585BE3-52CF-4A9C-B6EB-C56CD98A4930}"/>
    <cellStyle name="Normal 4 2 3 8 2 2" xfId="17685" xr:uid="{05F10ABB-C7A8-4DAF-B37D-4495F74C9B2E}"/>
    <cellStyle name="Normal 4 2 3 8 3" xfId="10138" xr:uid="{17119CE7-9826-4EB9-A82D-A92672FF273E}"/>
    <cellStyle name="Normal 4 2 3 8 3 2" xfId="20518" xr:uid="{90BBE726-0B56-42FB-963E-A2DB570C4DAC}"/>
    <cellStyle name="Normal 4 2 3 8 4" xfId="24122" xr:uid="{6A19462F-AFFE-4E51-9668-9EDB2B36017B}"/>
    <cellStyle name="Normal 4 2 3 8 5" xfId="14852" xr:uid="{EED6880F-F7E4-4B99-8530-CBEB91354EB0}"/>
    <cellStyle name="Normal 4 2 3 9" xfId="3978" xr:uid="{7818914E-813A-42B3-A95F-7A98C3EB8C89}"/>
    <cellStyle name="Normal 4 2 3 9 2" xfId="8802" xr:uid="{5B3B7504-11EE-438E-99B2-7CC4C7B6A29C}"/>
    <cellStyle name="Normal 4 2 3 9 2 2" xfId="19182" xr:uid="{EB5EC1D6-71C1-4505-B131-A9764C468763}"/>
    <cellStyle name="Normal 4 2 3 9 3" xfId="11635" xr:uid="{0231D9F0-98E3-48FE-A32C-E5F266DB8F08}"/>
    <cellStyle name="Normal 4 2 3 9 3 2" xfId="22015" xr:uid="{02F3A305-D4E3-402F-A954-D00A09EA835A}"/>
    <cellStyle name="Normal 4 2 3 9 4" xfId="16349" xr:uid="{15FFFFCF-8FC4-4468-AC0B-775E7AB98BF2}"/>
    <cellStyle name="Normal 4 2 4" xfId="953" xr:uid="{00000000-0005-0000-0000-00006B050000}"/>
    <cellStyle name="Normal 4 2 4 10" xfId="5258" xr:uid="{92557A2A-6922-415A-915C-DC7EBA6DC24E}"/>
    <cellStyle name="Normal 4 2 4 10 2" xfId="14556" xr:uid="{4DA1E953-C235-4F77-811B-235A94CD7C1C}"/>
    <cellStyle name="Normal 4 2 4 11" xfId="7009" xr:uid="{E287E4C4-88A8-4146-9B3E-DEAB030FA39B}"/>
    <cellStyle name="Normal 4 2 4 11 2" xfId="17389" xr:uid="{5D3E21C3-6CB3-4E3A-9BDF-15A54915CED8}"/>
    <cellStyle name="Normal 4 2 4 12" xfId="9842" xr:uid="{53F88A13-5143-45C1-8FE3-AA389BB93023}"/>
    <cellStyle name="Normal 4 2 4 12 2" xfId="20222" xr:uid="{DFEBD4B4-3DC5-4B4C-AC56-D72D0D9DC9F6}"/>
    <cellStyle name="Normal 4 2 4 13" xfId="25127" xr:uid="{914E5B49-75AF-4E14-8809-E53FB4E312D0}"/>
    <cellStyle name="Normal 4 2 4 14" xfId="12416" xr:uid="{4EC55601-18DD-4A6B-ABFF-18BC1EB06292}"/>
    <cellStyle name="Normal 4 2 4 2" xfId="954" xr:uid="{00000000-0005-0000-0000-00006C050000}"/>
    <cellStyle name="Normal 4 2 4 2 10" xfId="7010" xr:uid="{1B33CC15-95FC-4B88-B900-A5A070CDF8CE}"/>
    <cellStyle name="Normal 4 2 4 2 10 2" xfId="17390" xr:uid="{D9C72AD7-7534-4359-8C9D-EC3093305EF7}"/>
    <cellStyle name="Normal 4 2 4 2 11" xfId="9843" xr:uid="{327F9A4D-7C9F-4596-A209-3C53C77B10F7}"/>
    <cellStyle name="Normal 4 2 4 2 11 2" xfId="20223" xr:uid="{ED97466E-5897-48B5-A257-A8C01C9B7D3D}"/>
    <cellStyle name="Normal 4 2 4 2 12" xfId="25405" xr:uid="{7BE420BF-B3C3-49CC-8877-309657D14EC0}"/>
    <cellStyle name="Normal 4 2 4 2 13" xfId="12476" xr:uid="{9AAAE6D2-BDFE-4D25-A37D-C614586DC883}"/>
    <cellStyle name="Normal 4 2 4 2 2" xfId="955" xr:uid="{00000000-0005-0000-0000-00006D050000}"/>
    <cellStyle name="Normal 4 2 4 2 2 10" xfId="13041" xr:uid="{0518ADBA-EAE1-44C9-BD9C-5C095DBC040B}"/>
    <cellStyle name="Normal 4 2 4 2 2 2" xfId="2777" xr:uid="{00000000-0005-0000-0000-0000C4050000}"/>
    <cellStyle name="Normal 4 2 4 2 2 2 2" xfId="3311" xr:uid="{00000000-0005-0000-0000-0000C5050000}"/>
    <cellStyle name="Normal 4 2 4 2 2 2 2 2" xfId="6369" xr:uid="{F7F46212-965D-443A-BC2B-8EF3D4E7B6E4}"/>
    <cellStyle name="Normal 4 2 4 2 2 2 2 2 2" xfId="28489" xr:uid="{F27A126C-BAC6-4865-B2A7-C59E5C630FC1}"/>
    <cellStyle name="Normal 4 2 4 2 2 2 2 2 3" xfId="15938" xr:uid="{CF796483-6C59-458A-B0D3-CF3607D2D278}"/>
    <cellStyle name="Normal 4 2 4 2 2 2 2 3" xfId="8391" xr:uid="{02B35389-3627-4F92-8F2E-F4E26D2545B4}"/>
    <cellStyle name="Normal 4 2 4 2 2 2 2 3 2" xfId="18771" xr:uid="{72A46A02-D935-4C9F-A630-70B89D1277EA}"/>
    <cellStyle name="Normal 4 2 4 2 2 2 2 4" xfId="11224" xr:uid="{D6261DBD-B929-4065-B8D2-98236B18BA5D}"/>
    <cellStyle name="Normal 4 2 4 2 2 2 2 4 2" xfId="21604" xr:uid="{E0D20DC9-2DD0-47EB-8B99-FA7962417642}"/>
    <cellStyle name="Normal 4 2 4 2 2 2 2 5" xfId="25287" xr:uid="{79B17386-25AF-4533-BB2D-E27F54B6F6C9}"/>
    <cellStyle name="Normal 4 2 4 2 2 2 2 6" xfId="13868" xr:uid="{F35C7E5F-69FA-446D-9166-6E3F72F158FB}"/>
    <cellStyle name="Normal 4 2 4 2 2 2 3" xfId="4332" xr:uid="{962AEA59-F20B-410D-B9C7-AE0EB4985D35}"/>
    <cellStyle name="Normal 4 2 4 2 2 2 3 2" xfId="9104" xr:uid="{D6825B2B-352F-463F-BF6B-9A946D68C952}"/>
    <cellStyle name="Normal 4 2 4 2 2 2 3 2 2" xfId="29147" xr:uid="{748526D6-91CD-4708-BEEB-DF016A2128D5}"/>
    <cellStyle name="Normal 4 2 4 2 2 2 3 2 3" xfId="19484" xr:uid="{32966831-1FDA-4A3F-A819-3B84E1552744}"/>
    <cellStyle name="Normal 4 2 4 2 2 2 3 3" xfId="11937" xr:uid="{4E76D198-2015-488C-8EDD-AECFC07D6198}"/>
    <cellStyle name="Normal 4 2 4 2 2 2 3 3 2" xfId="22317" xr:uid="{C7D158B7-F744-434B-A515-35CADF5090FC}"/>
    <cellStyle name="Normal 4 2 4 2 2 2 3 4" xfId="23288" xr:uid="{24CDC4A8-6E19-4F8C-B89D-82F45A458965}"/>
    <cellStyle name="Normal 4 2 4 2 2 2 3 5" xfId="16651" xr:uid="{746A0C6C-721F-41CB-B94D-A0F160F2C2B5}"/>
    <cellStyle name="Normal 4 2 4 2 2 2 4" xfId="5995" xr:uid="{0C60D263-E577-4612-B43C-D2384F51FA2A}"/>
    <cellStyle name="Normal 4 2 4 2 2 2 4 2" xfId="27101" xr:uid="{D3ED555A-8C77-4222-A8A7-6D61AB6ADC8B}"/>
    <cellStyle name="Normal 4 2 4 2 2 2 4 3" xfId="15448" xr:uid="{C1BE2F4E-2212-42A8-BC0B-9788EA180924}"/>
    <cellStyle name="Normal 4 2 4 2 2 2 5" xfId="7901" xr:uid="{BAECB433-03CF-4A94-8327-A5F1E50AC443}"/>
    <cellStyle name="Normal 4 2 4 2 2 2 5 2" xfId="18281" xr:uid="{AF4AACD1-6E5C-4C26-9158-465C893271F8}"/>
    <cellStyle name="Normal 4 2 4 2 2 2 6" xfId="10734" xr:uid="{7579DA1D-51EB-403F-8267-0189AEB5DC1D}"/>
    <cellStyle name="Normal 4 2 4 2 2 2 6 2" xfId="21114" xr:uid="{0E774EBC-C085-4829-821B-A528B72D724D}"/>
    <cellStyle name="Normal 4 2 4 2 2 2 7" xfId="24084" xr:uid="{73281CDE-EC60-44AC-A9D4-25E152DFDF7D}"/>
    <cellStyle name="Normal 4 2 4 2 2 2 8" xfId="13230" xr:uid="{65423134-FD4E-4F49-A63E-35B75C1BC091}"/>
    <cellStyle name="Normal 4 2 4 2 2 3" xfId="3312" xr:uid="{00000000-0005-0000-0000-0000C6050000}"/>
    <cellStyle name="Normal 4 2 4 2 2 3 2" xfId="4519" xr:uid="{8785A69D-3EE6-4D8B-93FB-1937C1B62C27}"/>
    <cellStyle name="Normal 4 2 4 2 2 3 2 2" xfId="9291" xr:uid="{0CE73404-82F4-45BB-A3C1-EE240E66AF64}"/>
    <cellStyle name="Normal 4 2 4 2 2 3 2 2 2" xfId="19671" xr:uid="{2D31876F-5C19-471D-9CB3-84A3016DE877}"/>
    <cellStyle name="Normal 4 2 4 2 2 3 2 3" xfId="12124" xr:uid="{EF807780-426F-4880-BB7D-7F818E4480F2}"/>
    <cellStyle name="Normal 4 2 4 2 2 3 2 3 2" xfId="22504" xr:uid="{64838BF5-17B6-4C61-A36B-832640FF7334}"/>
    <cellStyle name="Normal 4 2 4 2 2 3 2 4" xfId="26546" xr:uid="{2F8CD3E1-4934-4E26-9941-D6217A646EDC}"/>
    <cellStyle name="Normal 4 2 4 2 2 3 2 5" xfId="16838" xr:uid="{4B27BEDA-DFE1-4D06-81F0-214FA72DD545}"/>
    <cellStyle name="Normal 4 2 4 2 2 3 3" xfId="6370" xr:uid="{DE2B9C1A-7D2C-4E97-A9E9-FA07BA1D056A}"/>
    <cellStyle name="Normal 4 2 4 2 2 3 3 2" xfId="15939" xr:uid="{037C1F9C-AFAD-4BFD-8509-067930C5B2E5}"/>
    <cellStyle name="Normal 4 2 4 2 2 3 4" xfId="8392" xr:uid="{93F7310A-E24F-470B-865E-8F0FA2BDF80A}"/>
    <cellStyle name="Normal 4 2 4 2 2 3 4 2" xfId="18772" xr:uid="{0FE431C9-DEA2-4068-B33E-F71B35EA269A}"/>
    <cellStyle name="Normal 4 2 4 2 2 3 5" xfId="11225" xr:uid="{FA16BA0A-8D55-44C9-AD70-122FC48F14CE}"/>
    <cellStyle name="Normal 4 2 4 2 2 3 5 2" xfId="21605" xr:uid="{B37FAB07-9E6E-42DD-B067-BBB4D564F671}"/>
    <cellStyle name="Normal 4 2 4 2 2 3 6" xfId="23424" xr:uid="{D1976568-D927-41C7-9358-2AD2A9196E78}"/>
    <cellStyle name="Normal 4 2 4 2 2 3 7" xfId="13869" xr:uid="{4370A27A-01EB-48DE-B0CC-5E8DBC2BEFDC}"/>
    <cellStyle name="Normal 4 2 4 2 2 4" xfId="3310" xr:uid="{00000000-0005-0000-0000-0000C7050000}"/>
    <cellStyle name="Normal 4 2 4 2 2 4 2" xfId="6368" xr:uid="{7A44404F-AA80-4570-8CDB-9231464368EF}"/>
    <cellStyle name="Normal 4 2 4 2 2 4 2 2" xfId="26932" xr:uid="{B273AB90-00EF-4FBF-BE01-C8EBF67866F2}"/>
    <cellStyle name="Normal 4 2 4 2 2 4 2 3" xfId="15937" xr:uid="{28CB331E-9E5B-4D0F-988F-3C4F109C63F6}"/>
    <cellStyle name="Normal 4 2 4 2 2 4 3" xfId="8390" xr:uid="{0172FC6E-FC4E-4F13-96F8-1607BE35AEEB}"/>
    <cellStyle name="Normal 4 2 4 2 2 4 3 2" xfId="18770" xr:uid="{76737887-7890-46BC-B264-607C3D6E499B}"/>
    <cellStyle name="Normal 4 2 4 2 2 4 4" xfId="11223" xr:uid="{2D578303-F774-4DB9-A7CD-9CDC432616E6}"/>
    <cellStyle name="Normal 4 2 4 2 2 4 4 2" xfId="21603" xr:uid="{47EFD2C0-9AE5-4458-A1E1-8046DAB75A2C}"/>
    <cellStyle name="Normal 4 2 4 2 2 4 5" xfId="24015" xr:uid="{F2A8BBA6-C5D5-49B6-B0DC-99C672104553}"/>
    <cellStyle name="Normal 4 2 4 2 2 4 6" xfId="13867" xr:uid="{F836A739-A2AB-4BB8-AAF8-5D4AF36B6200}"/>
    <cellStyle name="Normal 4 2 4 2 2 5" xfId="4242" xr:uid="{080A2A35-79CB-43D1-BE90-8CDF17E2F6E3}"/>
    <cellStyle name="Normal 4 2 4 2 2 5 2" xfId="9014" xr:uid="{DAAFFD7E-0CCD-49A9-942D-210CFCF066B2}"/>
    <cellStyle name="Normal 4 2 4 2 2 5 2 2" xfId="29085" xr:uid="{042BA6CC-D052-4310-B171-689D1E606A0D}"/>
    <cellStyle name="Normal 4 2 4 2 2 5 2 3" xfId="19394" xr:uid="{4822A939-ABCE-45AB-A315-428FFFB8BB69}"/>
    <cellStyle name="Normal 4 2 4 2 2 5 3" xfId="11847" xr:uid="{683F1369-E79F-46C0-AD14-15C0B0BC8D4C}"/>
    <cellStyle name="Normal 4 2 4 2 2 5 3 2" xfId="22227" xr:uid="{E5817707-8332-443A-9A27-C6DE16A5E818}"/>
    <cellStyle name="Normal 4 2 4 2 2 5 4" xfId="23877" xr:uid="{1E86306A-C4AE-4B58-9D5C-ECBA812BB9EE}"/>
    <cellStyle name="Normal 4 2 4 2 2 5 5" xfId="16561" xr:uid="{6867C43A-9BE3-4D83-AF41-2B08BA695F8D}"/>
    <cellStyle name="Normal 4 2 4 2 2 6" xfId="5260" xr:uid="{926A9510-1618-4DE8-AE32-0C9D5C1DC7BA}"/>
    <cellStyle name="Normal 4 2 4 2 2 6 2" xfId="28023" xr:uid="{C920E4B9-51D9-4B10-BFEB-0E9B2B6DD5B0}"/>
    <cellStyle name="Normal 4 2 4 2 2 6 3" xfId="14558" xr:uid="{E0B42F2F-9A83-450B-BFD0-BE9F73EBE884}"/>
    <cellStyle name="Normal 4 2 4 2 2 7" xfId="7011" xr:uid="{9C06AE77-04AE-4BE3-B528-0CD51FE2D7DA}"/>
    <cellStyle name="Normal 4 2 4 2 2 7 2" xfId="17391" xr:uid="{0D9F1507-2644-4F0F-AF87-7E6471B57AD0}"/>
    <cellStyle name="Normal 4 2 4 2 2 8" xfId="9844" xr:uid="{3BB55576-924D-46BE-B9A0-A56BE8FCAD76}"/>
    <cellStyle name="Normal 4 2 4 2 2 8 2" xfId="20224" xr:uid="{ACE81BFD-BC41-493A-B7C4-C130180CB59F}"/>
    <cellStyle name="Normal 4 2 4 2 2 9" xfId="23719" xr:uid="{D3D4FF7D-323D-45D6-90EF-54DD0DC62D32}"/>
    <cellStyle name="Normal 4 2 4 2 3" xfId="2776" xr:uid="{00000000-0005-0000-0000-0000C8050000}"/>
    <cellStyle name="Normal 4 2 4 2 3 2" xfId="3313" xr:uid="{00000000-0005-0000-0000-0000C9050000}"/>
    <cellStyle name="Normal 4 2 4 2 3 2 2" xfId="6371" xr:uid="{3034CCE6-2921-4E19-B6FD-B1D298CB8E59}"/>
    <cellStyle name="Normal 4 2 4 2 3 2 2 2" xfId="27620" xr:uid="{225BA693-0DA8-4F0B-A53B-B11194CFE94D}"/>
    <cellStyle name="Normal 4 2 4 2 3 2 2 3" xfId="15940" xr:uid="{FF16E160-FC3D-464B-B18D-4D3E46F71D68}"/>
    <cellStyle name="Normal 4 2 4 2 3 2 3" xfId="8393" xr:uid="{8FB1FC54-74E8-4DA3-8655-887DA7849E99}"/>
    <cellStyle name="Normal 4 2 4 2 3 2 3 2" xfId="18773" xr:uid="{550E4618-083D-477F-86F6-4039DA182DE9}"/>
    <cellStyle name="Normal 4 2 4 2 3 2 4" xfId="11226" xr:uid="{2FF5B702-1560-46AD-BB2C-45570E0258DF}"/>
    <cellStyle name="Normal 4 2 4 2 3 2 4 2" xfId="21606" xr:uid="{AC194AAA-EE0A-4439-93ED-269F8CCCABC7}"/>
    <cellStyle name="Normal 4 2 4 2 3 2 5" xfId="22673" xr:uid="{6623DC24-859C-4C35-A09A-414CDFD69DB4}"/>
    <cellStyle name="Normal 4 2 4 2 3 2 6" xfId="13870" xr:uid="{BDE09925-C603-461C-94CB-8A7B94EF6F41}"/>
    <cellStyle name="Normal 4 2 4 2 3 3" xfId="4331" xr:uid="{812642AA-2F67-4D04-9730-19298251B28E}"/>
    <cellStyle name="Normal 4 2 4 2 3 3 2" xfId="9103" xr:uid="{30592C62-F469-4BB5-A47B-645FDFC4B6BF}"/>
    <cellStyle name="Normal 4 2 4 2 3 3 2 2" xfId="29146" xr:uid="{A43D4E21-EA3A-4B0C-8483-C847C1CCF7CF}"/>
    <cellStyle name="Normal 4 2 4 2 3 3 2 3" xfId="19483" xr:uid="{FFE8A291-82FB-4590-9360-9D10B30EBE60}"/>
    <cellStyle name="Normal 4 2 4 2 3 3 3" xfId="11936" xr:uid="{11B5E0CA-C911-41C9-8225-BB28855B304D}"/>
    <cellStyle name="Normal 4 2 4 2 3 3 3 2" xfId="22316" xr:uid="{D0D9BE2E-E845-408F-A1FE-0975102FD49A}"/>
    <cellStyle name="Normal 4 2 4 2 3 3 4" xfId="22891" xr:uid="{92ABD060-088C-4B16-86E2-C32F8F1874F1}"/>
    <cellStyle name="Normal 4 2 4 2 3 3 5" xfId="16650" xr:uid="{32EDD925-5E33-4629-B8F7-906615A7D0D9}"/>
    <cellStyle name="Normal 4 2 4 2 3 4" xfId="5994" xr:uid="{7E0FEAE9-697D-4CAB-8C77-FE5F637AB917}"/>
    <cellStyle name="Normal 4 2 4 2 3 4 2" xfId="26418" xr:uid="{6AF32965-CB40-4E1B-A384-F6859406EF9D}"/>
    <cellStyle name="Normal 4 2 4 2 3 4 3" xfId="15447" xr:uid="{E4AB833E-CC38-4790-9DF9-373431051397}"/>
    <cellStyle name="Normal 4 2 4 2 3 5" xfId="7900" xr:uid="{CEA57206-BF81-4A5C-B62A-E54E6CF77200}"/>
    <cellStyle name="Normal 4 2 4 2 3 5 2" xfId="18280" xr:uid="{2486CE3D-79C5-4516-99C1-FD27BC917075}"/>
    <cellStyle name="Normal 4 2 4 2 3 6" xfId="10733" xr:uid="{50EE12FB-49FF-476E-BE79-8D8770D0E190}"/>
    <cellStyle name="Normal 4 2 4 2 3 6 2" xfId="21113" xr:uid="{AF64C935-7421-4998-8763-FC34486390AD}"/>
    <cellStyle name="Normal 4 2 4 2 3 7" xfId="22649" xr:uid="{ED92971D-D461-49A0-A131-B7FD85763F17}"/>
    <cellStyle name="Normal 4 2 4 2 3 8" xfId="13229" xr:uid="{A611D601-F0E9-425F-AB32-0EA5A12CFE9A}"/>
    <cellStyle name="Normal 4 2 4 2 4" xfId="3314" xr:uid="{00000000-0005-0000-0000-0000CA050000}"/>
    <cellStyle name="Normal 4 2 4 2 4 2" xfId="4520" xr:uid="{EBF02899-363D-4B62-A808-B3044BC09E29}"/>
    <cellStyle name="Normal 4 2 4 2 4 2 2" xfId="9292" xr:uid="{7ACC878A-16A9-4172-977D-81BF61D19206}"/>
    <cellStyle name="Normal 4 2 4 2 4 2 2 2" xfId="19672" xr:uid="{D1872F77-AB94-42A4-84AE-EDBC51F3A6E0}"/>
    <cellStyle name="Normal 4 2 4 2 4 2 3" xfId="12125" xr:uid="{569EAB24-B76E-46E9-B726-5291FDA0C70C}"/>
    <cellStyle name="Normal 4 2 4 2 4 2 3 2" xfId="22505" xr:uid="{061AF932-B759-4066-8606-FAF0806E618A}"/>
    <cellStyle name="Normal 4 2 4 2 4 2 4" xfId="28075" xr:uid="{EA672EFD-D258-430E-937C-4BC693A8DE0C}"/>
    <cellStyle name="Normal 4 2 4 2 4 2 5" xfId="16839" xr:uid="{0631AB2A-381A-4A8C-9275-1424D19CBF58}"/>
    <cellStyle name="Normal 4 2 4 2 4 3" xfId="6372" xr:uid="{2ACB0DEE-7F68-473F-B9E7-87CE39C00104}"/>
    <cellStyle name="Normal 4 2 4 2 4 3 2" xfId="15941" xr:uid="{E99ED3F9-6E3E-4662-B33C-DAA5B06A64E4}"/>
    <cellStyle name="Normal 4 2 4 2 4 4" xfId="8394" xr:uid="{3B6FE961-AF3D-46E2-A45B-901CD3B1A982}"/>
    <cellStyle name="Normal 4 2 4 2 4 4 2" xfId="18774" xr:uid="{C2741261-5B1E-4A3E-9111-6B97C33F7416}"/>
    <cellStyle name="Normal 4 2 4 2 4 5" xfId="11227" xr:uid="{6BC4CB2D-BD78-4E8F-8FDD-8EE21A39A908}"/>
    <cellStyle name="Normal 4 2 4 2 4 5 2" xfId="21607" xr:uid="{0024434E-5028-4B47-ACCB-860E25A35D66}"/>
    <cellStyle name="Normal 4 2 4 2 4 6" xfId="23780" xr:uid="{5546BA34-C2F9-4A3D-911A-801708B8FC18}"/>
    <cellStyle name="Normal 4 2 4 2 4 7" xfId="13871" xr:uid="{9843B0F1-36BB-4B59-AD97-144F1B1C1F0E}"/>
    <cellStyle name="Normal 4 2 4 2 5" xfId="3309" xr:uid="{00000000-0005-0000-0000-0000CB050000}"/>
    <cellStyle name="Normal 4 2 4 2 5 2" xfId="6367" xr:uid="{2902E2AC-1B99-4252-B238-5086F32D4E9D}"/>
    <cellStyle name="Normal 4 2 4 2 5 2 2" xfId="28618" xr:uid="{362A7BD1-C6C4-4B09-9554-DD0D52E657B6}"/>
    <cellStyle name="Normal 4 2 4 2 5 2 3" xfId="15936" xr:uid="{CF7AAE41-0500-49DB-8EF9-B8C509FE47E8}"/>
    <cellStyle name="Normal 4 2 4 2 5 3" xfId="8389" xr:uid="{E296C98D-5351-40B8-834F-F7AE11C3AFCC}"/>
    <cellStyle name="Normal 4 2 4 2 5 3 2" xfId="18769" xr:uid="{BDF2FD51-EECC-41A5-B8D8-A06F223DB737}"/>
    <cellStyle name="Normal 4 2 4 2 5 4" xfId="11222" xr:uid="{32C67B06-4400-4139-937F-33EA1CEA39C1}"/>
    <cellStyle name="Normal 4 2 4 2 5 4 2" xfId="21602" xr:uid="{581DDE93-88FD-41F2-9948-C412E49B9C8A}"/>
    <cellStyle name="Normal 4 2 4 2 5 5" xfId="25567" xr:uid="{FF97EFD9-CC4F-472D-98A1-329FB1323446}"/>
    <cellStyle name="Normal 4 2 4 2 5 6" xfId="13866" xr:uid="{D43EB5C4-067F-45E0-A802-03405DAC100D}"/>
    <cellStyle name="Normal 4 2 4 2 6" xfId="2550" xr:uid="{00000000-0005-0000-0000-0000CC050000}"/>
    <cellStyle name="Normal 4 2 4 2 6 2" xfId="5822" xr:uid="{425935FD-0E62-4907-911C-E41F2F006040}"/>
    <cellStyle name="Normal 4 2 4 2 6 2 2" xfId="28037" xr:uid="{A5513BCD-E24A-4DB2-AE03-44F9719771AE}"/>
    <cellStyle name="Normal 4 2 4 2 6 2 3" xfId="15222" xr:uid="{07F338FD-F839-4E3C-99C4-6AB2B21E5AED}"/>
    <cellStyle name="Normal 4 2 4 2 6 3" xfId="7675" xr:uid="{B06AE91E-263D-4B4E-AF68-43E9E5BF1265}"/>
    <cellStyle name="Normal 4 2 4 2 6 3 2" xfId="18055" xr:uid="{2EE5CE7C-94FE-46D3-A05B-B306C33CF854}"/>
    <cellStyle name="Normal 4 2 4 2 6 4" xfId="10508" xr:uid="{16FC5834-2F35-4B6E-9609-B79E58FA3039}"/>
    <cellStyle name="Normal 4 2 4 2 6 4 2" xfId="20888" xr:uid="{2F41DFA0-7255-4962-9DC0-3E2586712447}"/>
    <cellStyle name="Normal 4 2 4 2 6 5" xfId="22851" xr:uid="{D2F25CE2-2851-4F73-8812-EB629C46D578}"/>
    <cellStyle name="Normal 4 2 4 2 6 6" xfId="12938" xr:uid="{80EFA000-D408-4BDD-83A4-401B63CA3E02}"/>
    <cellStyle name="Normal 4 2 4 2 7" xfId="2244" xr:uid="{00000000-0005-0000-0000-0000C2050000}"/>
    <cellStyle name="Normal 4 2 4 2 7 2" xfId="7371" xr:uid="{F7F1B275-66AB-4022-8265-651F51F5C17B}"/>
    <cellStyle name="Normal 4 2 4 2 7 2 2" xfId="17751" xr:uid="{7074B6A5-E76B-41F1-A4ED-D6E1DA724EE7}"/>
    <cellStyle name="Normal 4 2 4 2 7 3" xfId="10204" xr:uid="{AA56B796-9B68-4D2F-A740-E2B35951BE7A}"/>
    <cellStyle name="Normal 4 2 4 2 7 3 2" xfId="20584" xr:uid="{45CB5D69-4C00-4515-AA34-2C35CD5498F3}"/>
    <cellStyle name="Normal 4 2 4 2 7 4" xfId="25382" xr:uid="{5C36B8E6-AD19-4220-8F11-1089BFCC3729}"/>
    <cellStyle name="Normal 4 2 4 2 7 5" xfId="14918" xr:uid="{89F83DB4-8451-40E4-880F-82AA340D582C}"/>
    <cellStyle name="Normal 4 2 4 2 8" xfId="3797" xr:uid="{92B94B7A-8A75-4181-A5F0-12A617A71729}"/>
    <cellStyle name="Normal 4 2 4 2 8 2" xfId="8633" xr:uid="{3295DEAA-3E4C-40F1-94A6-40A5E974671F}"/>
    <cellStyle name="Normal 4 2 4 2 8 2 2" xfId="19013" xr:uid="{A4A7CBC2-6FB2-4F80-8CCB-A189AA545466}"/>
    <cellStyle name="Normal 4 2 4 2 8 3" xfId="11466" xr:uid="{092FD2DF-FDAA-4AFC-ADD4-54A07F16BDDE}"/>
    <cellStyle name="Normal 4 2 4 2 8 3 2" xfId="21846" xr:uid="{CF964CEC-DF7C-4824-9B75-8E453D2C7A6C}"/>
    <cellStyle name="Normal 4 2 4 2 8 4" xfId="16180" xr:uid="{708598F8-338C-40AB-9EBB-E35B994521DF}"/>
    <cellStyle name="Normal 4 2 4 2 9" xfId="5259" xr:uid="{19C31006-CBFA-424E-879C-38FA46CC37EE}"/>
    <cellStyle name="Normal 4 2 4 2 9 2" xfId="14557" xr:uid="{198AD25B-9C39-4DCE-B323-71648C5F7486}"/>
    <cellStyle name="Normal 4 2 4 3" xfId="956" xr:uid="{00000000-0005-0000-0000-00006E050000}"/>
    <cellStyle name="Normal 4 2 4 3 10" xfId="9845" xr:uid="{7980634C-EEAA-4B39-8FFA-914BAAF0CC29}"/>
    <cellStyle name="Normal 4 2 4 3 10 2" xfId="20225" xr:uid="{6B728514-C6A1-40AB-99FD-B709BFEBC66E}"/>
    <cellStyle name="Normal 4 2 4 3 11" xfId="23247" xr:uid="{2890303F-A444-48F4-997B-2BDA5BBD2609}"/>
    <cellStyle name="Normal 4 2 4 3 12" xfId="12593" xr:uid="{EB4DE55D-FA03-4AD2-9DA8-31FB62808FAF}"/>
    <cellStyle name="Normal 4 2 4 3 2" xfId="2778" xr:uid="{00000000-0005-0000-0000-0000CE050000}"/>
    <cellStyle name="Normal 4 2 4 3 2 2" xfId="3316" xr:uid="{00000000-0005-0000-0000-0000CF050000}"/>
    <cellStyle name="Normal 4 2 4 3 2 2 2" xfId="6374" xr:uid="{E50A07B0-BEE2-489E-9328-83695D23809A}"/>
    <cellStyle name="Normal 4 2 4 3 2 2 2 2" xfId="25842" xr:uid="{472F1B4B-D996-42A5-AE97-D0B5975D1982}"/>
    <cellStyle name="Normal 4 2 4 3 2 2 2 3" xfId="15943" xr:uid="{F4A97B65-CBBB-4D81-840C-1203349D4D8C}"/>
    <cellStyle name="Normal 4 2 4 3 2 2 3" xfId="8396" xr:uid="{61B68C81-9A57-46C7-AC09-69E53D88C48D}"/>
    <cellStyle name="Normal 4 2 4 3 2 2 3 2" xfId="18776" xr:uid="{68B13D81-919E-4D55-800C-81439CD569C6}"/>
    <cellStyle name="Normal 4 2 4 3 2 2 4" xfId="11229" xr:uid="{0BD21476-923E-4824-AE68-1108E11C47D3}"/>
    <cellStyle name="Normal 4 2 4 3 2 2 4 2" xfId="21609" xr:uid="{4BD11946-4B3B-4DC7-9A8B-1A09CDDBFB32}"/>
    <cellStyle name="Normal 4 2 4 3 2 2 5" xfId="22995" xr:uid="{20FBB001-AEB4-4236-8AE0-B9172F175F21}"/>
    <cellStyle name="Normal 4 2 4 3 2 2 6" xfId="13873" xr:uid="{BEA246CD-FA76-4EEA-BA5E-0099DC825D91}"/>
    <cellStyle name="Normal 4 2 4 3 2 3" xfId="4333" xr:uid="{70FD9E69-BE70-4E32-ADCD-F26EF1031737}"/>
    <cellStyle name="Normal 4 2 4 3 2 3 2" xfId="9105" xr:uid="{100E7661-CCFA-499C-BB8E-570D9B3A707D}"/>
    <cellStyle name="Normal 4 2 4 3 2 3 2 2" xfId="29148" xr:uid="{29E033BA-1F02-4D6D-814F-B5190BB6A064}"/>
    <cellStyle name="Normal 4 2 4 3 2 3 2 3" xfId="19485" xr:uid="{A6C3521C-E9B0-4EFC-A02D-68BCB64C3270}"/>
    <cellStyle name="Normal 4 2 4 3 2 3 3" xfId="11938" xr:uid="{7D859E24-DC83-412D-A9F2-3B346F54493F}"/>
    <cellStyle name="Normal 4 2 4 3 2 3 3 2" xfId="22318" xr:uid="{51A16266-628D-4559-8096-4A7C5716C82E}"/>
    <cellStyle name="Normal 4 2 4 3 2 3 4" xfId="25252" xr:uid="{8DA9FE6F-EC62-464D-9C2A-257FAB75C469}"/>
    <cellStyle name="Normal 4 2 4 3 2 3 5" xfId="16652" xr:uid="{3CF6BB31-513A-4429-A908-3D4465B49ACF}"/>
    <cellStyle name="Normal 4 2 4 3 2 4" xfId="5996" xr:uid="{C585EE5C-0C7E-4E8A-9EBC-9D4EF2C48856}"/>
    <cellStyle name="Normal 4 2 4 3 2 4 2" xfId="26670" xr:uid="{47545DB1-A879-44A8-A9D7-C66E01693FF4}"/>
    <cellStyle name="Normal 4 2 4 3 2 4 3" xfId="15449" xr:uid="{8FA7142E-13FD-4095-B363-FEBBA079393F}"/>
    <cellStyle name="Normal 4 2 4 3 2 5" xfId="7902" xr:uid="{E59910C0-C8CE-45D7-8BB1-921365E4C248}"/>
    <cellStyle name="Normal 4 2 4 3 2 5 2" xfId="18282" xr:uid="{61889791-4194-436A-AFA4-EA738B9CB93A}"/>
    <cellStyle name="Normal 4 2 4 3 2 6" xfId="10735" xr:uid="{FFB2F7C2-6EE7-42F3-9FF2-8DC2D385AAA6}"/>
    <cellStyle name="Normal 4 2 4 3 2 6 2" xfId="21115" xr:uid="{8A2E294C-E80C-446E-89C6-617A1C88DD9E}"/>
    <cellStyle name="Normal 4 2 4 3 2 7" xfId="25368" xr:uid="{3C979E4B-0444-4BCB-8C20-F21BF7A98A39}"/>
    <cellStyle name="Normal 4 2 4 3 2 8" xfId="13231" xr:uid="{6955B6A0-96C5-49EC-AECE-9F1DC348D231}"/>
    <cellStyle name="Normal 4 2 4 3 3" xfId="3317" xr:uid="{00000000-0005-0000-0000-0000D0050000}"/>
    <cellStyle name="Normal 4 2 4 3 3 2" xfId="4521" xr:uid="{452F2669-B5DC-43ED-B942-D6EBDB042C62}"/>
    <cellStyle name="Normal 4 2 4 3 3 2 2" xfId="9293" xr:uid="{3FBD5F5F-665F-452F-93EF-157A2DBBF1A6}"/>
    <cellStyle name="Normal 4 2 4 3 3 2 2 2" xfId="29272" xr:uid="{7E93B808-D226-4A8E-B51A-B82780826BD8}"/>
    <cellStyle name="Normal 4 2 4 3 3 2 2 3" xfId="19673" xr:uid="{E694131A-4781-43A4-A698-72ABD9B8FA16}"/>
    <cellStyle name="Normal 4 2 4 3 3 2 3" xfId="12126" xr:uid="{D1BCF4B3-80F5-4106-9F87-F4DC69AC2871}"/>
    <cellStyle name="Normal 4 2 4 3 3 2 3 2" xfId="22506" xr:uid="{E7DB2DAD-96C3-4485-AD62-16D728226575}"/>
    <cellStyle name="Normal 4 2 4 3 3 2 4" xfId="24879" xr:uid="{875B205B-2264-4E6B-8CD0-E13992B167CA}"/>
    <cellStyle name="Normal 4 2 4 3 3 2 5" xfId="16840" xr:uid="{24E0BF4E-6AED-40AF-A46E-61B426B2C917}"/>
    <cellStyle name="Normal 4 2 4 3 3 3" xfId="6375" xr:uid="{ECA3A690-95F0-4B75-B420-41EDABD93669}"/>
    <cellStyle name="Normal 4 2 4 3 3 3 2" xfId="26693" xr:uid="{B3F5872F-FD91-4319-B1D5-D871FE0E9206}"/>
    <cellStyle name="Normal 4 2 4 3 3 3 3" xfId="15944" xr:uid="{47A21E3D-874D-401A-9839-50F84F8E920E}"/>
    <cellStyle name="Normal 4 2 4 3 3 4" xfId="8397" xr:uid="{F19C02D7-8DC5-4E0D-BA09-0471247CCC2C}"/>
    <cellStyle name="Normal 4 2 4 3 3 4 2" xfId="18777" xr:uid="{543CCA03-FCB4-473C-AA4F-B71195258A1A}"/>
    <cellStyle name="Normal 4 2 4 3 3 5" xfId="11230" xr:uid="{48AC09F0-BAB9-4B80-A3CE-E17B4D1C7BA0}"/>
    <cellStyle name="Normal 4 2 4 3 3 5 2" xfId="21610" xr:uid="{8E76B7AC-06C0-4221-981D-E581F58FC62F}"/>
    <cellStyle name="Normal 4 2 4 3 3 6" xfId="23896" xr:uid="{7BF36CE9-B073-43AB-9892-A0943BCB676A}"/>
    <cellStyle name="Normal 4 2 4 3 3 7" xfId="13874" xr:uid="{8029D831-5042-4AD6-A5E1-0CED18B1F5B1}"/>
    <cellStyle name="Normal 4 2 4 3 4" xfId="3315" xr:uid="{00000000-0005-0000-0000-0000D1050000}"/>
    <cellStyle name="Normal 4 2 4 3 4 2" xfId="6373" xr:uid="{9DFC3F29-3736-430A-B542-2324A0EA1F82}"/>
    <cellStyle name="Normal 4 2 4 3 4 2 2" xfId="27826" xr:uid="{0A4B0E17-AEFA-4D43-9BC3-A991821EE378}"/>
    <cellStyle name="Normal 4 2 4 3 4 2 3" xfId="15942" xr:uid="{EAF7A55A-280E-4753-905E-BC552F1928D2}"/>
    <cellStyle name="Normal 4 2 4 3 4 3" xfId="8395" xr:uid="{E86F7CF2-CD6F-4DB7-9ABB-E9E1EEFC979F}"/>
    <cellStyle name="Normal 4 2 4 3 4 3 2" xfId="18775" xr:uid="{7A4A18A8-B832-4AEB-8D35-C27912FCFA5B}"/>
    <cellStyle name="Normal 4 2 4 3 4 4" xfId="11228" xr:uid="{3A26AD30-EC9F-463E-A463-C23AF88236A3}"/>
    <cellStyle name="Normal 4 2 4 3 4 4 2" xfId="21608" xr:uid="{4BEE525C-BAEF-4447-8C43-4AD1DBBC7ABF}"/>
    <cellStyle name="Normal 4 2 4 3 4 5" xfId="23204" xr:uid="{387481E8-0217-4D9E-ACC1-0A0134F28288}"/>
    <cellStyle name="Normal 4 2 4 3 4 6" xfId="13872" xr:uid="{B3D46E0D-F9A7-4D5A-8CE8-D2AAB8E1B247}"/>
    <cellStyle name="Normal 4 2 4 3 5" xfId="2593" xr:uid="{00000000-0005-0000-0000-0000D2050000}"/>
    <cellStyle name="Normal 4 2 4 3 5 2" xfId="5858" xr:uid="{6540DA4C-6EF8-475E-B40F-063D43474F28}"/>
    <cellStyle name="Normal 4 2 4 3 5 2 2" xfId="25909" xr:uid="{BE00B786-DECC-4F16-B902-A37A54F38A67}"/>
    <cellStyle name="Normal 4 2 4 3 5 2 3" xfId="15265" xr:uid="{02D90CFF-227E-4DA4-89FB-D4473886255B}"/>
    <cellStyle name="Normal 4 2 4 3 5 3" xfId="7718" xr:uid="{73D32EFB-44BA-467F-89E4-C29677B39BEE}"/>
    <cellStyle name="Normal 4 2 4 3 5 3 2" xfId="18098" xr:uid="{2D339902-8E18-40CA-AB08-92129A3BFFB9}"/>
    <cellStyle name="Normal 4 2 4 3 5 4" xfId="10551" xr:uid="{69470CF8-E37E-47CF-B505-27957D5B8C8C}"/>
    <cellStyle name="Normal 4 2 4 3 5 4 2" xfId="20931" xr:uid="{4AA63951-640B-4C91-AC44-4D9057252DB3}"/>
    <cellStyle name="Normal 4 2 4 3 5 5" xfId="24572" xr:uid="{5574917E-5A39-4BAB-89DC-E95C233A8071}"/>
    <cellStyle name="Normal 4 2 4 3 5 6" xfId="12981" xr:uid="{A5A747CE-AD30-4B2E-AC5B-55284CF6B1FF}"/>
    <cellStyle name="Normal 4 2 4 3 6" xfId="2359" xr:uid="{00000000-0005-0000-0000-0000CD050000}"/>
    <cellStyle name="Normal 4 2 4 3 6 2" xfId="7486" xr:uid="{258536EB-589C-4882-95FC-7FE7C3FB078A}"/>
    <cellStyle name="Normal 4 2 4 3 6 2 2" xfId="17866" xr:uid="{78D6E1BC-F4AD-471C-869D-9B211C8274AD}"/>
    <cellStyle name="Normal 4 2 4 3 6 3" xfId="10319" xr:uid="{1795E98D-1858-4E51-8516-5CA312E08E91}"/>
    <cellStyle name="Normal 4 2 4 3 6 3 2" xfId="20699" xr:uid="{BFFF2118-A297-4E22-8250-8D3F309BBCDC}"/>
    <cellStyle name="Normal 4 2 4 3 6 4" xfId="24042" xr:uid="{4B2ECA22-7162-4B4E-9675-47FF2997767C}"/>
    <cellStyle name="Normal 4 2 4 3 6 5" xfId="15033" xr:uid="{2E5F23A7-93B1-46BB-B5A6-52CF70AFEEC1}"/>
    <cellStyle name="Normal 4 2 4 3 7" xfId="3896" xr:uid="{407F759E-344C-46F4-B726-31C28228A117}"/>
    <cellStyle name="Normal 4 2 4 3 7 2" xfId="8728" xr:uid="{29F472D2-E110-4D88-9F61-E13E5FA9C81B}"/>
    <cellStyle name="Normal 4 2 4 3 7 2 2" xfId="19108" xr:uid="{2284EC89-07AC-411D-82FE-34F09DF7D6CB}"/>
    <cellStyle name="Normal 4 2 4 3 7 3" xfId="11561" xr:uid="{CD4DEB1D-45A5-48C7-9769-59B46F61D03D}"/>
    <cellStyle name="Normal 4 2 4 3 7 3 2" xfId="21941" xr:uid="{770ADE17-99E5-4AFE-B579-1A98EE501125}"/>
    <cellStyle name="Normal 4 2 4 3 7 4" xfId="16275" xr:uid="{6FB5E671-849F-4DE7-8BF9-30A2B731599F}"/>
    <cellStyle name="Normal 4 2 4 3 8" xfId="5261" xr:uid="{5AB2208D-2ECB-46B1-A1AD-1C10EFA86D2C}"/>
    <cellStyle name="Normal 4 2 4 3 8 2" xfId="14559" xr:uid="{4386F813-09E8-4B41-BDF4-20EFB92A3414}"/>
    <cellStyle name="Normal 4 2 4 3 9" xfId="7012" xr:uid="{789A5CDE-7332-4F6B-BBF3-E319B9A8D71B}"/>
    <cellStyle name="Normal 4 2 4 3 9 2" xfId="17392" xr:uid="{0280FBB0-A649-4BD5-9490-08CDC4E0C773}"/>
    <cellStyle name="Normal 4 2 4 4" xfId="957" xr:uid="{00000000-0005-0000-0000-00006F050000}"/>
    <cellStyle name="Normal 4 2 4 4 2" xfId="3318" xr:uid="{00000000-0005-0000-0000-0000D4050000}"/>
    <cellStyle name="Normal 4 2 4 4 2 2" xfId="6376" xr:uid="{8F0A29D2-D7B3-4E56-8B87-AD49C0CD0FE5}"/>
    <cellStyle name="Normal 4 2 4 4 2 2 2" xfId="28145" xr:uid="{15F7E190-0EFB-4B46-AA08-B9FC031F951D}"/>
    <cellStyle name="Normal 4 2 4 4 2 2 3" xfId="15945" xr:uid="{487857BB-B8D6-44AB-AAD0-1E227A507C31}"/>
    <cellStyle name="Normal 4 2 4 4 2 3" xfId="8398" xr:uid="{3C143CBE-B596-4111-8A73-325C4AE99A01}"/>
    <cellStyle name="Normal 4 2 4 4 2 3 2" xfId="18778" xr:uid="{E3F37898-0DDA-4A76-BB45-32C1418C3704}"/>
    <cellStyle name="Normal 4 2 4 4 2 4" xfId="11231" xr:uid="{E3F73AD3-0682-43FA-B6BE-B1AC0C81098B}"/>
    <cellStyle name="Normal 4 2 4 4 2 4 2" xfId="21611" xr:uid="{A4317B59-8ACE-4D43-99A5-700EF431C073}"/>
    <cellStyle name="Normal 4 2 4 4 2 5" xfId="23511" xr:uid="{5D01FDC3-A29C-4A13-BF5E-B5E597BBEDD5}"/>
    <cellStyle name="Normal 4 2 4 4 2 6" xfId="13875" xr:uid="{EF4703E9-A033-4E67-A333-D632E5176286}"/>
    <cellStyle name="Normal 4 2 4 4 3" xfId="2775" xr:uid="{00000000-0005-0000-0000-0000D5050000}"/>
    <cellStyle name="Normal 4 2 4 4 3 2" xfId="5993" xr:uid="{E39637DE-8B66-4185-BED9-6C2E3B488169}"/>
    <cellStyle name="Normal 4 2 4 4 3 2 2" xfId="26672" xr:uid="{4E299BC9-8DB1-4608-9829-A2D535EA19CC}"/>
    <cellStyle name="Normal 4 2 4 4 3 2 3" xfId="15446" xr:uid="{A86BE9B4-5BF6-4AC2-845B-0F93735DE431}"/>
    <cellStyle name="Normal 4 2 4 4 3 3" xfId="7899" xr:uid="{49FB707D-5367-445B-843A-C1E85E660FEB}"/>
    <cellStyle name="Normal 4 2 4 4 3 3 2" xfId="18279" xr:uid="{CB8FFE37-A4C6-48A6-96A9-2AF7AF0CA451}"/>
    <cellStyle name="Normal 4 2 4 4 3 4" xfId="10732" xr:uid="{3CC66CFE-E550-4D08-A1AB-2B1B4982A0A6}"/>
    <cellStyle name="Normal 4 2 4 4 3 4 2" xfId="21112" xr:uid="{7E5A6ECD-BFCC-41EB-82DF-4C12E332DF0E}"/>
    <cellStyle name="Normal 4 2 4 4 3 5" xfId="23582" xr:uid="{D9A6BF4D-F8C7-42C0-8A5E-D7AA8EA7777E}"/>
    <cellStyle name="Normal 4 2 4 4 3 6" xfId="13228" xr:uid="{A90A061A-B369-4680-847B-0A783306D795}"/>
    <cellStyle name="Normal 4 2 4 4 4" xfId="4187" xr:uid="{37541807-A374-4414-A8FC-CA3014A4BA8C}"/>
    <cellStyle name="Normal 4 2 4 4 4 2" xfId="8959" xr:uid="{E638087D-DBF0-408F-9269-238EAE4FDAD1}"/>
    <cellStyle name="Normal 4 2 4 4 4 2 2" xfId="19339" xr:uid="{82C4527E-C1FD-4226-B7E8-DBAACF9A92D8}"/>
    <cellStyle name="Normal 4 2 4 4 4 3" xfId="11792" xr:uid="{C2E290E2-01AD-4948-8E08-B7B63F83A8DE}"/>
    <cellStyle name="Normal 4 2 4 4 4 3 2" xfId="22172" xr:uid="{C48759BE-054B-4476-9F46-1DE0B3D590AF}"/>
    <cellStyle name="Normal 4 2 4 4 4 4" xfId="23088" xr:uid="{49F7775F-FA77-45F2-A31A-5733512B8D0F}"/>
    <cellStyle name="Normal 4 2 4 4 4 5" xfId="16506" xr:uid="{602C9A63-5940-4C18-8981-5534B09B89AD}"/>
    <cellStyle name="Normal 4 2 4 4 5" xfId="5262" xr:uid="{1319BDE0-2551-4B68-9802-4AF23C378265}"/>
    <cellStyle name="Normal 4 2 4 4 5 2" xfId="14560" xr:uid="{506F6334-74C2-4EB3-B6D2-460CE5A593E1}"/>
    <cellStyle name="Normal 4 2 4 4 6" xfId="7013" xr:uid="{1FD27AA7-1AC6-427C-87A2-0A63C3C06FDA}"/>
    <cellStyle name="Normal 4 2 4 4 6 2" xfId="17393" xr:uid="{B84107C5-AF48-4DF1-B84D-7E20783158E9}"/>
    <cellStyle name="Normal 4 2 4 4 7" xfId="9846" xr:uid="{F632BA21-DE08-4DDC-BDE3-5FFF9D26B162}"/>
    <cellStyle name="Normal 4 2 4 4 7 2" xfId="20226" xr:uid="{BDE3FB14-5D7D-4075-8FDC-057441F77C7D}"/>
    <cellStyle name="Normal 4 2 4 4 8" xfId="23799" xr:uid="{4AD55E4F-86CD-4A1A-86B9-10820CEB76B6}"/>
    <cellStyle name="Normal 4 2 4 4 9" xfId="12751" xr:uid="{DC1691DB-C08E-4886-BA52-B7506B2A424A}"/>
    <cellStyle name="Normal 4 2 4 5" xfId="3319" xr:uid="{00000000-0005-0000-0000-0000D6050000}"/>
    <cellStyle name="Normal 4 2 4 5 2" xfId="4522" xr:uid="{0E8E5B39-AFE5-4CA4-91C7-A3464D3F00BB}"/>
    <cellStyle name="Normal 4 2 4 5 2 2" xfId="9294" xr:uid="{D591BF78-F04D-47D5-928F-52D8E541F8AB}"/>
    <cellStyle name="Normal 4 2 4 5 2 2 2" xfId="29273" xr:uid="{E258C256-3FE8-4006-AD74-D535CAB304C6}"/>
    <cellStyle name="Normal 4 2 4 5 2 2 3" xfId="19674" xr:uid="{F7F64A4D-2122-45F6-82E2-5BE09EFD026C}"/>
    <cellStyle name="Normal 4 2 4 5 2 3" xfId="12127" xr:uid="{5847B0E9-E996-4C29-941D-70FE8A368C53}"/>
    <cellStyle name="Normal 4 2 4 5 2 3 2" xfId="22507" xr:uid="{B14B6018-F271-4684-8764-3ACE4519415E}"/>
    <cellStyle name="Normal 4 2 4 5 2 4" xfId="23307" xr:uid="{CCA219FC-92C2-4C0C-BF3E-6F6BEBE0DE9F}"/>
    <cellStyle name="Normal 4 2 4 5 2 5" xfId="16841" xr:uid="{CF25A3E3-5418-4DC1-9C6E-A406DC03D001}"/>
    <cellStyle name="Normal 4 2 4 5 3" xfId="6377" xr:uid="{256B6FAA-C2C9-4ACE-B9C7-6FC9B51CDB96}"/>
    <cellStyle name="Normal 4 2 4 5 3 2" xfId="27142" xr:uid="{70BFEA5C-4E6C-4F46-95C9-B5C80A30C9F4}"/>
    <cellStyle name="Normal 4 2 4 5 3 3" xfId="15946" xr:uid="{743BA6B8-A56E-4CBB-9753-736E70BD010B}"/>
    <cellStyle name="Normal 4 2 4 5 4" xfId="8399" xr:uid="{3570482D-F52B-470B-89CD-2CD3F4ABBB04}"/>
    <cellStyle name="Normal 4 2 4 5 4 2" xfId="18779" xr:uid="{2BC47C64-585F-462F-AF3E-C7AF3A226651}"/>
    <cellStyle name="Normal 4 2 4 5 5" xfId="11232" xr:uid="{1C6947AC-084A-43D7-9915-2206CA974BD9}"/>
    <cellStyle name="Normal 4 2 4 5 5 2" xfId="21612" xr:uid="{559AE209-05D8-4985-B557-0D438344104A}"/>
    <cellStyle name="Normal 4 2 4 5 6" xfId="23981" xr:uid="{664207EE-4914-4965-9834-53028B4545F1}"/>
    <cellStyle name="Normal 4 2 4 5 7" xfId="13876" xr:uid="{0277DFB1-73A2-4180-A054-EB5BD2A38890}"/>
    <cellStyle name="Normal 4 2 4 6" xfId="2933" xr:uid="{00000000-0005-0000-0000-0000D7050000}"/>
    <cellStyle name="Normal 4 2 4 6 2" xfId="6113" xr:uid="{C3DED480-E875-415D-B2C5-2357CB13D6CB}"/>
    <cellStyle name="Normal 4 2 4 6 2 2" xfId="28597" xr:uid="{E6CCCEB0-5E6C-474F-83E3-B0858B991066}"/>
    <cellStyle name="Normal 4 2 4 6 2 3" xfId="15591" xr:uid="{4E4B3070-74E1-4F0F-AA9D-7F9455C98DCE}"/>
    <cellStyle name="Normal 4 2 4 6 3" xfId="8044" xr:uid="{CF045047-FE2E-438C-A3AF-36CFCCD81394}"/>
    <cellStyle name="Normal 4 2 4 6 3 2" xfId="18424" xr:uid="{6974ED14-239E-4C96-B588-6D4C3D4FAC53}"/>
    <cellStyle name="Normal 4 2 4 6 4" xfId="10877" xr:uid="{271A16A4-2E4D-4EDB-B60B-F37169EF597F}"/>
    <cellStyle name="Normal 4 2 4 6 4 2" xfId="21257" xr:uid="{E48D12CF-779A-4ED9-8B8B-FF952051B37A}"/>
    <cellStyle name="Normal 4 2 4 6 5" xfId="24062" xr:uid="{B8F51B56-D343-4566-AA4C-10BF28E83B0A}"/>
    <cellStyle name="Normal 4 2 4 6 6" xfId="13449" xr:uid="{77F5DE15-377E-43E2-AD6E-5E17F1ADD0A4}"/>
    <cellStyle name="Normal 4 2 4 7" xfId="2490" xr:uid="{00000000-0005-0000-0000-0000D8050000}"/>
    <cellStyle name="Normal 4 2 4 7 2" xfId="5775" xr:uid="{F018ECED-5A6F-4447-9A54-9EE76DDBE63F}"/>
    <cellStyle name="Normal 4 2 4 7 2 2" xfId="26494" xr:uid="{20CD0C60-F007-4614-9B70-9A17FB6DFF1D}"/>
    <cellStyle name="Normal 4 2 4 7 2 3" xfId="15162" xr:uid="{E1E7917D-0F93-4527-AE06-FB2AF4482F01}"/>
    <cellStyle name="Normal 4 2 4 7 3" xfId="7615" xr:uid="{6514BE92-1F04-4928-8709-D85A419C7015}"/>
    <cellStyle name="Normal 4 2 4 7 3 2" xfId="17995" xr:uid="{9CEE5451-D453-4DDB-9594-21DEED4014B7}"/>
    <cellStyle name="Normal 4 2 4 7 4" xfId="10448" xr:uid="{38B26B3D-726D-459F-AF2C-ECD1E29A4E39}"/>
    <cellStyle name="Normal 4 2 4 7 4 2" xfId="20828" xr:uid="{1E7E024D-C69D-493A-99B3-BA694475E263}"/>
    <cellStyle name="Normal 4 2 4 7 5" xfId="23758" xr:uid="{3E8674F5-2E40-4193-BA4B-289E887374FE}"/>
    <cellStyle name="Normal 4 2 4 7 6" xfId="12878" xr:uid="{36D69116-BF77-4B1C-AEC5-5834A30DC7E7}"/>
    <cellStyle name="Normal 4 2 4 8" xfId="2184" xr:uid="{00000000-0005-0000-0000-0000C1050000}"/>
    <cellStyle name="Normal 4 2 4 8 2" xfId="7311" xr:uid="{F12A16AD-7B72-415C-9FDB-084D86B3C010}"/>
    <cellStyle name="Normal 4 2 4 8 2 2" xfId="17691" xr:uid="{5429233F-C9A4-4E27-A5B1-9C96FFE0F1DC}"/>
    <cellStyle name="Normal 4 2 4 8 3" xfId="10144" xr:uid="{81ABF9DE-FCB1-4960-BBE8-9EDEB58738B3}"/>
    <cellStyle name="Normal 4 2 4 8 3 2" xfId="20524" xr:uid="{CEF406A1-D7FF-40FB-86B1-E3777551BBAD}"/>
    <cellStyle name="Normal 4 2 4 8 4" xfId="23696" xr:uid="{991D425F-ED78-4AF1-A784-690BB22855BD}"/>
    <cellStyle name="Normal 4 2 4 8 5" xfId="14858" xr:uid="{F13E48C5-0826-4DBF-9B5F-E3424307332A}"/>
    <cellStyle name="Normal 4 2 4 9" xfId="3980" xr:uid="{45AF6E9E-6287-4168-9448-70EA475F6D56}"/>
    <cellStyle name="Normal 4 2 4 9 2" xfId="8804" xr:uid="{96A98EB3-8991-4181-A17C-6603F625A4A6}"/>
    <cellStyle name="Normal 4 2 4 9 2 2" xfId="19184" xr:uid="{8BBAFF3B-41EF-46F1-A4FD-B9358D20F12A}"/>
    <cellStyle name="Normal 4 2 4 9 3" xfId="11637" xr:uid="{23034033-ACF7-4415-A7E9-1BCB1E9700BD}"/>
    <cellStyle name="Normal 4 2 4 9 3 2" xfId="22017" xr:uid="{B28099F8-D03B-4A07-9886-76653D588664}"/>
    <cellStyle name="Normal 4 2 4 9 4" xfId="16351" xr:uid="{A710A958-0260-4144-B2F9-F9DE1EBA01CF}"/>
    <cellStyle name="Normal 4 2 5" xfId="958" xr:uid="{00000000-0005-0000-0000-000070050000}"/>
    <cellStyle name="Normal 4 2 5 10" xfId="5263" xr:uid="{0CBE73A5-7193-4D2C-A908-00C86B036AD4}"/>
    <cellStyle name="Normal 4 2 5 10 2" xfId="14561" xr:uid="{A731E1B3-3F9F-4889-B99A-0145435E747A}"/>
    <cellStyle name="Normal 4 2 5 11" xfId="7014" xr:uid="{3967B753-E8EF-48AC-83DE-54B8730320A3}"/>
    <cellStyle name="Normal 4 2 5 11 2" xfId="17394" xr:uid="{490C3C79-1905-444B-A011-4DBCF704CF26}"/>
    <cellStyle name="Normal 4 2 5 12" xfId="9847" xr:uid="{33654FB9-4B74-41A2-813A-B8AE1BDE3AB7}"/>
    <cellStyle name="Normal 4 2 5 12 2" xfId="20227" xr:uid="{5AF73625-CF6A-48A5-916A-015C667A23E4}"/>
    <cellStyle name="Normal 4 2 5 13" xfId="25430" xr:uid="{8BAE80AC-F656-4AEE-B7FB-D550FE15D202}"/>
    <cellStyle name="Normal 4 2 5 14" xfId="12450" xr:uid="{146E16A4-1DDA-401D-A374-6B4A02EC93AD}"/>
    <cellStyle name="Normal 4 2 5 2" xfId="959" xr:uid="{00000000-0005-0000-0000-000071050000}"/>
    <cellStyle name="Normal 4 2 5 2 10" xfId="9848" xr:uid="{B26CF3D7-1113-434C-8C60-5E5772F9ADCC}"/>
    <cellStyle name="Normal 4 2 5 2 10 2" xfId="20228" xr:uid="{15613978-8531-43E1-8060-4069E3668F7C}"/>
    <cellStyle name="Normal 4 2 5 2 11" xfId="23551" xr:uid="{E140D3AB-46F1-4E88-94C1-1F97E001E18E}"/>
    <cellStyle name="Normal 4 2 5 2 12" xfId="12594" xr:uid="{3E88260C-B2CB-41BC-91B2-A4DF1C1B4BA0}"/>
    <cellStyle name="Normal 4 2 5 2 2" xfId="960" xr:uid="{00000000-0005-0000-0000-000072050000}"/>
    <cellStyle name="Normal 4 2 5 2 2 2" xfId="3321" xr:uid="{00000000-0005-0000-0000-0000DC050000}"/>
    <cellStyle name="Normal 4 2 5 2 2 2 2" xfId="6379" xr:uid="{B770ADED-9101-408A-83A1-B924951FF274}"/>
    <cellStyle name="Normal 4 2 5 2 2 2 2 2" xfId="28266" xr:uid="{C74EC279-60EC-4E28-A305-0DCD07AF538C}"/>
    <cellStyle name="Normal 4 2 5 2 2 2 2 3" xfId="26684" xr:uid="{C3478ABA-1720-4FAC-8FED-923AEB8466D0}"/>
    <cellStyle name="Normal 4 2 5 2 2 2 2 4" xfId="15948" xr:uid="{7C2475F4-8D89-4CA3-8E9E-C24BB1B3C501}"/>
    <cellStyle name="Normal 4 2 5 2 2 2 3" xfId="8401" xr:uid="{C22CFE14-56FC-4F3C-AF93-DD42ECF197AC}"/>
    <cellStyle name="Normal 4 2 5 2 2 2 3 2" xfId="28906" xr:uid="{57FFE5EE-767B-4502-97BB-CDFC96E7FA7D}"/>
    <cellStyle name="Normal 4 2 5 2 2 2 3 3" xfId="18781" xr:uid="{EC3C5B6E-4CC2-4105-9791-A067BF9E0F15}"/>
    <cellStyle name="Normal 4 2 5 2 2 2 4" xfId="11234" xr:uid="{E2E5DE9D-117A-48A6-81CD-2FA1A7C81124}"/>
    <cellStyle name="Normal 4 2 5 2 2 2 4 2" xfId="21614" xr:uid="{2AA75FDA-06FB-4904-BDD8-843D86CA359A}"/>
    <cellStyle name="Normal 4 2 5 2 2 2 5" xfId="22738" xr:uid="{BE7C205A-0BA3-4733-A7F0-821BF620A085}"/>
    <cellStyle name="Normal 4 2 5 2 2 2 6" xfId="13878" xr:uid="{D2F893E2-3F1E-4A3F-9EB0-404D65F01C6D}"/>
    <cellStyle name="Normal 4 2 5 2 2 3" xfId="4335" xr:uid="{5BE6B68A-7B10-4B7E-854E-6FFB4FFE172B}"/>
    <cellStyle name="Normal 4 2 5 2 2 3 2" xfId="9107" xr:uid="{1302051A-ABE6-4175-AA37-19EB6E160850}"/>
    <cellStyle name="Normal 4 2 5 2 2 3 2 2" xfId="29150" xr:uid="{99041798-5A95-422D-AE30-E4AE237CFDBC}"/>
    <cellStyle name="Normal 4 2 5 2 2 3 2 3" xfId="19487" xr:uid="{3C106315-F70B-4A49-A801-9FBE3D5B27D2}"/>
    <cellStyle name="Normal 4 2 5 2 2 3 3" xfId="11940" xr:uid="{86EFA8A8-BEE4-47A3-AF34-8FFF9C28A589}"/>
    <cellStyle name="Normal 4 2 5 2 2 3 3 2" xfId="22320" xr:uid="{EF63205B-BB47-4CBB-BE9E-5BC10AEF294F}"/>
    <cellStyle name="Normal 4 2 5 2 2 3 4" xfId="25217" xr:uid="{19DF6725-F748-4B6D-90AD-46D9D3FFDDBE}"/>
    <cellStyle name="Normal 4 2 5 2 2 3 5" xfId="16654" xr:uid="{92D965AF-E9A9-4832-A5CA-A4A2669210C2}"/>
    <cellStyle name="Normal 4 2 5 2 2 4" xfId="5265" xr:uid="{2276ACD1-E7D6-4418-A080-980DEAE92B44}"/>
    <cellStyle name="Normal 4 2 5 2 2 4 2" xfId="25997" xr:uid="{CE44DA71-1C40-4684-8046-9C67712C9040}"/>
    <cellStyle name="Normal 4 2 5 2 2 4 3" xfId="14563" xr:uid="{EC1BC237-9119-4647-97ED-878B17EF3299}"/>
    <cellStyle name="Normal 4 2 5 2 2 5" xfId="7016" xr:uid="{19BD68A2-67CA-4449-AA4B-DDBA978C8675}"/>
    <cellStyle name="Normal 4 2 5 2 2 5 2" xfId="17396" xr:uid="{F9B737A5-8B7A-461F-8D10-F24CC8DCE17C}"/>
    <cellStyle name="Normal 4 2 5 2 2 6" xfId="9849" xr:uid="{1CBAEAD7-2B41-4B13-B4C6-ACEE43A54F72}"/>
    <cellStyle name="Normal 4 2 5 2 2 6 2" xfId="20229" xr:uid="{173F5588-FDB3-4B71-B930-4E0584D44597}"/>
    <cellStyle name="Normal 4 2 5 2 2 7" xfId="25503" xr:uid="{D33929E5-E0B8-4C10-91F3-31EBD339EBD4}"/>
    <cellStyle name="Normal 4 2 5 2 2 8" xfId="13233" xr:uid="{4F9CECE8-EB50-49F4-9389-259541B4B9EF}"/>
    <cellStyle name="Normal 4 2 5 2 3" xfId="3322" xr:uid="{00000000-0005-0000-0000-0000DD050000}"/>
    <cellStyle name="Normal 4 2 5 2 3 2" xfId="4523" xr:uid="{347C5674-4DFD-40C4-B12F-56BE80C5BE4E}"/>
    <cellStyle name="Normal 4 2 5 2 3 2 2" xfId="9295" xr:uid="{3F581F5C-90FA-474F-BF10-5137BEAE4725}"/>
    <cellStyle name="Normal 4 2 5 2 3 2 2 2" xfId="29274" xr:uid="{0CBB4331-0319-490B-B15B-9200E81CA6A4}"/>
    <cellStyle name="Normal 4 2 5 2 3 2 2 3" xfId="19675" xr:uid="{838DF7E9-BA6F-4FBF-B781-FB2858570C60}"/>
    <cellStyle name="Normal 4 2 5 2 3 2 3" xfId="12128" xr:uid="{7FABD496-6C93-4FDA-A3DD-F96ABDEEAAC0}"/>
    <cellStyle name="Normal 4 2 5 2 3 2 3 2" xfId="22508" xr:uid="{35BD0BB6-0B4C-4E1B-A833-D8A806597684}"/>
    <cellStyle name="Normal 4 2 5 2 3 2 4" xfId="25655" xr:uid="{F9AED57B-FB20-4B83-AFC5-9B9BF17A3DBE}"/>
    <cellStyle name="Normal 4 2 5 2 3 2 5" xfId="16842" xr:uid="{2D5ADDA7-B3A4-4C7D-939C-F6084C4E276A}"/>
    <cellStyle name="Normal 4 2 5 2 3 3" xfId="6380" xr:uid="{CD6C82C8-A74A-433D-B39F-B9C161BA02EE}"/>
    <cellStyle name="Normal 4 2 5 2 3 3 2" xfId="28290" xr:uid="{B9A18EF6-7C90-4427-ADEF-358CCBDACFD6}"/>
    <cellStyle name="Normal 4 2 5 2 3 3 3" xfId="15949" xr:uid="{BE577C5B-C10E-446F-8688-350CADE73FEF}"/>
    <cellStyle name="Normal 4 2 5 2 3 4" xfId="8402" xr:uid="{9718EDC0-0073-4EC3-B6B9-540CB1B96F41}"/>
    <cellStyle name="Normal 4 2 5 2 3 4 2" xfId="18782" xr:uid="{ACEE0FCB-F137-469D-8B77-9CB741FA1AC7}"/>
    <cellStyle name="Normal 4 2 5 2 3 5" xfId="11235" xr:uid="{5AE48A34-F6DB-4551-BA3E-857436778BD5}"/>
    <cellStyle name="Normal 4 2 5 2 3 5 2" xfId="21615" xr:uid="{A40392E5-DC6A-4C8D-8E01-AF1046A67A4D}"/>
    <cellStyle name="Normal 4 2 5 2 3 6" xfId="22757" xr:uid="{C5EB7D95-B669-4759-BF56-E246B3848CF9}"/>
    <cellStyle name="Normal 4 2 5 2 3 7" xfId="13879" xr:uid="{6DBC202F-6DB1-4F1E-A066-512B436B0C98}"/>
    <cellStyle name="Normal 4 2 5 2 4" xfId="3320" xr:uid="{00000000-0005-0000-0000-0000DE050000}"/>
    <cellStyle name="Normal 4 2 5 2 4 2" xfId="6378" xr:uid="{432CD6A6-AFDF-41D6-BFC3-3790A92C6F84}"/>
    <cellStyle name="Normal 4 2 5 2 4 2 2" xfId="26376" xr:uid="{82ABE11C-256E-4056-918B-A35B699AB672}"/>
    <cellStyle name="Normal 4 2 5 2 4 2 3" xfId="15947" xr:uid="{C37600C8-3ED2-440B-8690-8C3B3063BCDD}"/>
    <cellStyle name="Normal 4 2 5 2 4 3" xfId="8400" xr:uid="{E8E189F8-8F4B-4890-9701-B5D1C06B73F2}"/>
    <cellStyle name="Normal 4 2 5 2 4 3 2" xfId="18780" xr:uid="{5CAD051B-AFF1-400C-8267-4F53AB69DDA2}"/>
    <cellStyle name="Normal 4 2 5 2 4 4" xfId="11233" xr:uid="{FBA4F533-2B3C-4CCD-973C-9CAB932C23CE}"/>
    <cellStyle name="Normal 4 2 5 2 4 4 2" xfId="21613" xr:uid="{D2FC6275-5A85-4ECA-933B-0219857FE0FB}"/>
    <cellStyle name="Normal 4 2 5 2 4 5" xfId="24155" xr:uid="{D8002FA3-967C-4F90-ACC8-5D137DBF6F85}"/>
    <cellStyle name="Normal 4 2 5 2 4 6" xfId="13877" xr:uid="{D694F6F7-2BF7-4D7B-96A4-EED1281B6703}"/>
    <cellStyle name="Normal 4 2 5 2 5" xfId="2524" xr:uid="{00000000-0005-0000-0000-0000DF050000}"/>
    <cellStyle name="Normal 4 2 5 2 5 2" xfId="5801" xr:uid="{11D778BA-8E15-4019-B38A-8E52B38AEBF0}"/>
    <cellStyle name="Normal 4 2 5 2 5 2 2" xfId="25982" xr:uid="{6A9AA136-2BD0-4FBF-9ABB-282C03ECF6E4}"/>
    <cellStyle name="Normal 4 2 5 2 5 2 3" xfId="15196" xr:uid="{16AA72AB-A281-4DDC-AB5D-460210E2E450}"/>
    <cellStyle name="Normal 4 2 5 2 5 3" xfId="7649" xr:uid="{4A162BEF-2978-4CE7-BE45-90F48C2F33A4}"/>
    <cellStyle name="Normal 4 2 5 2 5 3 2" xfId="18029" xr:uid="{A9BED9A7-98A0-45A8-9F06-91AB686E446A}"/>
    <cellStyle name="Normal 4 2 5 2 5 4" xfId="10482" xr:uid="{FAACC862-64F7-4F79-A96E-E160C786ABCD}"/>
    <cellStyle name="Normal 4 2 5 2 5 4 2" xfId="20862" xr:uid="{F9F4DD29-D3C2-476C-AD88-BB91E3826189}"/>
    <cellStyle name="Normal 4 2 5 2 5 5" xfId="23975" xr:uid="{38614436-59D6-4DEC-8B43-2E00B0443410}"/>
    <cellStyle name="Normal 4 2 5 2 5 6" xfId="12912" xr:uid="{65572533-9279-4D9C-B564-FD495FB82F6F}"/>
    <cellStyle name="Normal 4 2 5 2 6" xfId="2360" xr:uid="{00000000-0005-0000-0000-0000DA050000}"/>
    <cellStyle name="Normal 4 2 5 2 6 2" xfId="7487" xr:uid="{6258D792-03F6-4DD9-BEBA-5118EF4C3843}"/>
    <cellStyle name="Normal 4 2 5 2 6 2 2" xfId="17867" xr:uid="{4E480B7B-420E-401D-A276-81C4402CB61A}"/>
    <cellStyle name="Normal 4 2 5 2 6 3" xfId="10320" xr:uid="{166DEC97-5528-433D-9E11-55CBE0AF026F}"/>
    <cellStyle name="Normal 4 2 5 2 6 3 2" xfId="20700" xr:uid="{A2F4F4BD-0514-452A-9200-A93BC546385A}"/>
    <cellStyle name="Normal 4 2 5 2 6 4" xfId="23308" xr:uid="{39990AC5-8C6B-4B0D-8798-96B022C2360D}"/>
    <cellStyle name="Normal 4 2 5 2 6 5" xfId="15034" xr:uid="{B2BFCC8C-E173-4385-9802-1DD47ED3D577}"/>
    <cellStyle name="Normal 4 2 5 2 7" xfId="3897" xr:uid="{CB65113C-B265-478E-9D02-6C0656EEE1BA}"/>
    <cellStyle name="Normal 4 2 5 2 7 2" xfId="8729" xr:uid="{F611B9F0-8701-45BA-A1D0-35AEA580EF9B}"/>
    <cellStyle name="Normal 4 2 5 2 7 2 2" xfId="19109" xr:uid="{8C51E9BE-0237-4151-B049-E10F9C4E50BC}"/>
    <cellStyle name="Normal 4 2 5 2 7 3" xfId="11562" xr:uid="{A087CB4F-BC5D-45D1-9053-01A720DEFB4C}"/>
    <cellStyle name="Normal 4 2 5 2 7 3 2" xfId="21942" xr:uid="{C1497DF3-61B4-49B1-BBCD-BCAC48179AF9}"/>
    <cellStyle name="Normal 4 2 5 2 7 4" xfId="16276" xr:uid="{CEADDF0D-E011-4200-AC7B-8AC418DCC36E}"/>
    <cellStyle name="Normal 4 2 5 2 8" xfId="5264" xr:uid="{20239CCB-D576-44EC-92EA-AE90C1783381}"/>
    <cellStyle name="Normal 4 2 5 2 8 2" xfId="14562" xr:uid="{EB0580DD-36D2-4FF5-95A1-7A591DC27CD8}"/>
    <cellStyle name="Normal 4 2 5 2 9" xfId="7015" xr:uid="{795DA4D6-C3B5-4D29-AFD2-CAB6BA65E474}"/>
    <cellStyle name="Normal 4 2 5 2 9 2" xfId="17395" xr:uid="{BC3F3C25-047F-4FC7-92EC-024B562BEF50}"/>
    <cellStyle name="Normal 4 2 5 3" xfId="961" xr:uid="{00000000-0005-0000-0000-000073050000}"/>
    <cellStyle name="Normal 4 2 5 3 10" xfId="23369" xr:uid="{79750114-A351-4CCB-867C-76DE717FA61F}"/>
    <cellStyle name="Normal 4 2 5 3 11" xfId="12752" xr:uid="{68D682AD-CD8A-4A06-B9ED-79FA4A5D9671}"/>
    <cellStyle name="Normal 4 2 5 3 2" xfId="2779" xr:uid="{00000000-0005-0000-0000-0000E1050000}"/>
    <cellStyle name="Normal 4 2 5 3 2 2" xfId="3324" xr:uid="{00000000-0005-0000-0000-0000E2050000}"/>
    <cellStyle name="Normal 4 2 5 3 2 2 2" xfId="6382" xr:uid="{C605AE42-8AF8-4194-BC12-7E70C5668458}"/>
    <cellStyle name="Normal 4 2 5 3 2 2 2 2" xfId="25935" xr:uid="{881930D7-1D5F-4EE7-99A4-6ED322AE55F4}"/>
    <cellStyle name="Normal 4 2 5 3 2 2 2 3" xfId="15951" xr:uid="{9C3F95C9-7282-4699-ABF6-D9D420A73124}"/>
    <cellStyle name="Normal 4 2 5 3 2 2 3" xfId="8404" xr:uid="{63265D94-9F3F-4751-862E-84A7C7425231}"/>
    <cellStyle name="Normal 4 2 5 3 2 2 3 2" xfId="18784" xr:uid="{87EB6427-0939-4666-98F2-B807DC62D3A7}"/>
    <cellStyle name="Normal 4 2 5 3 2 2 4" xfId="11237" xr:uid="{6D46F3E2-61ED-49DD-A7B0-4D3D5DE01971}"/>
    <cellStyle name="Normal 4 2 5 3 2 2 4 2" xfId="21617" xr:uid="{D9A396D4-C104-4104-8079-35ECEFA27857}"/>
    <cellStyle name="Normal 4 2 5 3 2 2 5" xfId="22733" xr:uid="{79BD1422-BA6E-495E-B773-5F7BDF605971}"/>
    <cellStyle name="Normal 4 2 5 3 2 2 6" xfId="13881" xr:uid="{ED7E36B9-4F50-4BEF-8561-30C24B6E9567}"/>
    <cellStyle name="Normal 4 2 5 3 2 3" xfId="4336" xr:uid="{39B36460-E5E2-499F-B81B-388D9582238E}"/>
    <cellStyle name="Normal 4 2 5 3 2 3 2" xfId="9108" xr:uid="{B92390C0-83F6-4DAD-BC04-EB8BF96EDE31}"/>
    <cellStyle name="Normal 4 2 5 3 2 3 2 2" xfId="29151" xr:uid="{070640E3-9208-4E43-A10C-1694F45BCA18}"/>
    <cellStyle name="Normal 4 2 5 3 2 3 2 3" xfId="19488" xr:uid="{7F818460-2C5F-4647-B0B0-F6EF4BED27A8}"/>
    <cellStyle name="Normal 4 2 5 3 2 3 3" xfId="11941" xr:uid="{945CD2CC-9CFA-4EC6-9F24-795824B1CA01}"/>
    <cellStyle name="Normal 4 2 5 3 2 3 3 2" xfId="22321" xr:uid="{22E56662-CC04-4231-9943-6BCB77BBCA11}"/>
    <cellStyle name="Normal 4 2 5 3 2 3 4" xfId="22643" xr:uid="{A0C14500-DB99-4ED6-9B7F-46A1EE961179}"/>
    <cellStyle name="Normal 4 2 5 3 2 3 5" xfId="16655" xr:uid="{10B3DEC3-B4E7-4C9B-AB4B-DB531B6D72E3}"/>
    <cellStyle name="Normal 4 2 5 3 2 4" xfId="5997" xr:uid="{1A0F0C4D-3DB7-4C15-A38C-F56B40761BAE}"/>
    <cellStyle name="Normal 4 2 5 3 2 4 2" xfId="26489" xr:uid="{29AFC224-D2C8-4CEC-9F58-60B5AC8080FC}"/>
    <cellStyle name="Normal 4 2 5 3 2 4 3" xfId="15450" xr:uid="{2DFD23E7-52D0-45DD-9860-4A74BC84B353}"/>
    <cellStyle name="Normal 4 2 5 3 2 5" xfId="7903" xr:uid="{E883D2D4-FF50-40C7-9722-8245DECE913C}"/>
    <cellStyle name="Normal 4 2 5 3 2 5 2" xfId="18283" xr:uid="{6B2F9257-DA6A-49DC-9D36-382C53D5F344}"/>
    <cellStyle name="Normal 4 2 5 3 2 6" xfId="10736" xr:uid="{A815C69A-3F68-4268-BC28-4657AC26A748}"/>
    <cellStyle name="Normal 4 2 5 3 2 6 2" xfId="21116" xr:uid="{EAC72D7D-689A-4F1C-B1FF-EC52E59BBEC3}"/>
    <cellStyle name="Normal 4 2 5 3 2 7" xfId="23623" xr:uid="{62CEBA34-760D-405C-B215-4548645090E9}"/>
    <cellStyle name="Normal 4 2 5 3 2 8" xfId="13234" xr:uid="{B446E305-1C65-492A-AE55-2E81932ACC2B}"/>
    <cellStyle name="Normal 4 2 5 3 3" xfId="3325" xr:uid="{00000000-0005-0000-0000-0000E3050000}"/>
    <cellStyle name="Normal 4 2 5 3 3 2" xfId="4524" xr:uid="{E5453EDB-7847-48AE-AA88-4DA4D08CB3CA}"/>
    <cellStyle name="Normal 4 2 5 3 3 2 2" xfId="9296" xr:uid="{594792DB-F602-4F9B-9710-0E8420CA1289}"/>
    <cellStyle name="Normal 4 2 5 3 3 2 2 2" xfId="29275" xr:uid="{5FD6E443-B487-4105-A522-1BD6A7BDFD1D}"/>
    <cellStyle name="Normal 4 2 5 3 3 2 2 3" xfId="19676" xr:uid="{00548E8E-C009-4C8F-B5E6-2C47547A9FC3}"/>
    <cellStyle name="Normal 4 2 5 3 3 2 3" xfId="12129" xr:uid="{55C2624A-BC5F-448E-89A1-BB428B91C339}"/>
    <cellStyle name="Normal 4 2 5 3 3 2 3 2" xfId="22509" xr:uid="{EF73F6D8-9102-4476-B85B-C502DAF53583}"/>
    <cellStyle name="Normal 4 2 5 3 3 2 4" xfId="23690" xr:uid="{AFEAA7CE-90A4-465C-836A-F5D5C5D436D2}"/>
    <cellStyle name="Normal 4 2 5 3 3 2 5" xfId="16843" xr:uid="{FA2F7731-E4AF-4871-9E36-71D90F3B9AF3}"/>
    <cellStyle name="Normal 4 2 5 3 3 3" xfId="6383" xr:uid="{B816879C-A5F2-4FEF-81E0-B90C1C1B71B1}"/>
    <cellStyle name="Normal 4 2 5 3 3 3 2" xfId="26304" xr:uid="{FF48CE8C-519D-4A38-88D4-DA1956A00C79}"/>
    <cellStyle name="Normal 4 2 5 3 3 3 3" xfId="15952" xr:uid="{5907614C-2626-4B8F-BDEA-CFD0E8F86ED4}"/>
    <cellStyle name="Normal 4 2 5 3 3 4" xfId="8405" xr:uid="{EA9A7BC6-C0E7-45EB-A8CF-4EBA6BADE169}"/>
    <cellStyle name="Normal 4 2 5 3 3 4 2" xfId="18785" xr:uid="{19191B56-EA36-4B20-AEED-830A10CAAD27}"/>
    <cellStyle name="Normal 4 2 5 3 3 5" xfId="11238" xr:uid="{C636646A-A91B-4460-BE67-329647A062AB}"/>
    <cellStyle name="Normal 4 2 5 3 3 5 2" xfId="21618" xr:uid="{6DA88660-B64C-4244-939E-63DEB00E3242}"/>
    <cellStyle name="Normal 4 2 5 3 3 6" xfId="22697" xr:uid="{AC4C5E30-F5D9-4B86-8D24-26742E4CF504}"/>
    <cellStyle name="Normal 4 2 5 3 3 7" xfId="13882" xr:uid="{C8DF9A62-7C81-4C4A-9EA7-7888785F30B1}"/>
    <cellStyle name="Normal 4 2 5 3 4" xfId="3323" xr:uid="{00000000-0005-0000-0000-0000E4050000}"/>
    <cellStyle name="Normal 4 2 5 3 4 2" xfId="6381" xr:uid="{387E779B-00CE-4EC3-892B-B2B90CA3EFE7}"/>
    <cellStyle name="Normal 4 2 5 3 4 2 2" xfId="26888" xr:uid="{A286A1A6-8CF2-4D80-8B25-D8F8DE6624FF}"/>
    <cellStyle name="Normal 4 2 5 3 4 2 3" xfId="15950" xr:uid="{37752C60-178A-4A20-9C24-8CC6E9C19ACC}"/>
    <cellStyle name="Normal 4 2 5 3 4 3" xfId="8403" xr:uid="{54A2113F-AA51-4487-952D-0029B2365B37}"/>
    <cellStyle name="Normal 4 2 5 3 4 3 2" xfId="18783" xr:uid="{3A1B1FB0-E466-42DE-9132-0C42DBD5D2D6}"/>
    <cellStyle name="Normal 4 2 5 3 4 4" xfId="11236" xr:uid="{0B0ACCC4-DB40-4733-81F6-2F736105CA80}"/>
    <cellStyle name="Normal 4 2 5 3 4 4 2" xfId="21616" xr:uid="{74A7B9B8-7A1A-454F-A977-76690D774C54}"/>
    <cellStyle name="Normal 4 2 5 3 4 5" xfId="24186" xr:uid="{A47BE7BA-D7F5-402A-AC36-51DDB649C961}"/>
    <cellStyle name="Normal 4 2 5 3 4 6" xfId="13880" xr:uid="{48A85F04-0BE0-47B5-B892-DE3379BFCC42}"/>
    <cellStyle name="Normal 4 2 5 3 5" xfId="2627" xr:uid="{00000000-0005-0000-0000-0000E5050000}"/>
    <cellStyle name="Normal 4 2 5 3 5 2" xfId="5889" xr:uid="{F9EB9A5C-A7DA-4DF2-8279-9B34F07990F0}"/>
    <cellStyle name="Normal 4 2 5 3 5 2 2" xfId="26989" xr:uid="{0D84CEF1-9AE5-410B-8E6D-1BA242AC0101}"/>
    <cellStyle name="Normal 4 2 5 3 5 2 3" xfId="15299" xr:uid="{0A4BA692-CC5E-4132-9D94-17C7477AC0CB}"/>
    <cellStyle name="Normal 4 2 5 3 5 3" xfId="7752" xr:uid="{25712DD4-1059-4CA5-9A3C-EFA115EC4468}"/>
    <cellStyle name="Normal 4 2 5 3 5 3 2" xfId="18132" xr:uid="{2E6B801A-C33C-4D75-9C90-F828E5EC0C3B}"/>
    <cellStyle name="Normal 4 2 5 3 5 4" xfId="10585" xr:uid="{B468A150-16E3-4D01-BBAB-E817329AD542}"/>
    <cellStyle name="Normal 4 2 5 3 5 4 2" xfId="20965" xr:uid="{BFCE8A20-96C1-4BCF-A6A5-A248B059E7A5}"/>
    <cellStyle name="Normal 4 2 5 3 5 5" xfId="22843" xr:uid="{ABB10640-FEDD-4C24-868F-7A8EA3B27B59}"/>
    <cellStyle name="Normal 4 2 5 3 5 6" xfId="13015" xr:uid="{220D344D-761E-4309-BD03-807ABD6DDB3A}"/>
    <cellStyle name="Normal 4 2 5 3 6" xfId="4188" xr:uid="{BC304B4B-82E9-4E7C-B296-6D65F062491B}"/>
    <cellStyle name="Normal 4 2 5 3 6 2" xfId="8960" xr:uid="{6903D274-2589-436F-A52D-2707B23AF46A}"/>
    <cellStyle name="Normal 4 2 5 3 6 2 2" xfId="19340" xr:uid="{D9D5D96A-E195-4626-94D0-384CD033A3BF}"/>
    <cellStyle name="Normal 4 2 5 3 6 3" xfId="11793" xr:uid="{C1F6140E-B44B-4175-86C0-F6252E1D6231}"/>
    <cellStyle name="Normal 4 2 5 3 6 3 2" xfId="22173" xr:uid="{34510711-65CB-48FB-8757-F6F2AA6CFE45}"/>
    <cellStyle name="Normal 4 2 5 3 6 4" xfId="24607" xr:uid="{F66BF6C3-8931-40E4-85D4-741BA5B42733}"/>
    <cellStyle name="Normal 4 2 5 3 6 5" xfId="16507" xr:uid="{8C4F2945-644E-48C4-A252-2306264F717A}"/>
    <cellStyle name="Normal 4 2 5 3 7" xfId="5266" xr:uid="{C09DB10E-1F2D-449E-B56E-05130914761F}"/>
    <cellStyle name="Normal 4 2 5 3 7 2" xfId="14564" xr:uid="{F33A083D-51F9-40EF-9E9E-66C1606CF4B3}"/>
    <cellStyle name="Normal 4 2 5 3 8" xfId="7017" xr:uid="{53721B6D-FBE2-43DF-BCCD-E6655CA3DD99}"/>
    <cellStyle name="Normal 4 2 5 3 8 2" xfId="17397" xr:uid="{072A331F-596B-4952-8436-15C6FFD85F80}"/>
    <cellStyle name="Normal 4 2 5 3 9" xfId="9850" xr:uid="{A24F73A7-1478-4E03-B26A-41F723577305}"/>
    <cellStyle name="Normal 4 2 5 3 9 2" xfId="20230" xr:uid="{66E85D27-4E42-4EE3-87C0-78058182270B}"/>
    <cellStyle name="Normal 4 2 5 4" xfId="962" xr:uid="{00000000-0005-0000-0000-000074050000}"/>
    <cellStyle name="Normal 4 2 5 4 2" xfId="3326" xr:uid="{00000000-0005-0000-0000-0000E7050000}"/>
    <cellStyle name="Normal 4 2 5 4 2 2" xfId="6384" xr:uid="{2D8A9C61-8F07-4BE3-B6CB-92BA97D88958}"/>
    <cellStyle name="Normal 4 2 5 4 2 2 2" xfId="26262" xr:uid="{FFE65A06-3AB4-4919-A981-6F99564EA57D}"/>
    <cellStyle name="Normal 4 2 5 4 2 2 3" xfId="15953" xr:uid="{BB3D1C01-5747-4DAE-B9BD-95C9518332E1}"/>
    <cellStyle name="Normal 4 2 5 4 2 3" xfId="8406" xr:uid="{C8EA9E31-80AB-44C4-A0ED-22532E9C6E9A}"/>
    <cellStyle name="Normal 4 2 5 4 2 3 2" xfId="18786" xr:uid="{6C8F56C3-F9D8-4581-A2A6-9B795558E906}"/>
    <cellStyle name="Normal 4 2 5 4 2 4" xfId="11239" xr:uid="{6658D817-0906-49C9-A476-79B6586D018E}"/>
    <cellStyle name="Normal 4 2 5 4 2 4 2" xfId="21619" xr:uid="{40772340-F376-4654-B687-93962604834C}"/>
    <cellStyle name="Normal 4 2 5 4 2 5" xfId="23350" xr:uid="{A7470EB6-7774-4F99-ADA4-26A6B94C1DE6}"/>
    <cellStyle name="Normal 4 2 5 4 2 6" xfId="13883" xr:uid="{2F51F388-9219-431B-84AF-102469B74FD8}"/>
    <cellStyle name="Normal 4 2 5 4 3" xfId="4334" xr:uid="{F79196D7-441F-4273-8A49-2B180DFCA0FD}"/>
    <cellStyle name="Normal 4 2 5 4 3 2" xfId="9106" xr:uid="{CEE77492-61F9-4417-BAFD-C519B7073992}"/>
    <cellStyle name="Normal 4 2 5 4 3 2 2" xfId="29149" xr:uid="{5DF036F2-C522-4BE5-89DB-31C26EA17703}"/>
    <cellStyle name="Normal 4 2 5 4 3 2 3" xfId="19486" xr:uid="{C968488D-217B-48EF-8AB1-EE20461C5AB5}"/>
    <cellStyle name="Normal 4 2 5 4 3 3" xfId="11939" xr:uid="{DC646F8A-CF8E-4E4C-AABB-920E1ABA1CAC}"/>
    <cellStyle name="Normal 4 2 5 4 3 3 2" xfId="22319" xr:uid="{90E7123E-3C95-4430-B5F5-CAEF48BF0651}"/>
    <cellStyle name="Normal 4 2 5 4 3 4" xfId="24549" xr:uid="{B08EFD12-EDA2-48E2-8B12-53A8A0C19493}"/>
    <cellStyle name="Normal 4 2 5 4 3 5" xfId="16653" xr:uid="{FC7ABEB3-79E1-40C6-809F-C09973868853}"/>
    <cellStyle name="Normal 4 2 5 4 4" xfId="5267" xr:uid="{90636868-3CBD-43CF-9E0C-16942A9F471A}"/>
    <cellStyle name="Normal 4 2 5 4 4 2" xfId="27536" xr:uid="{9BB7A04A-111A-48BD-950A-D4021D2D8F4B}"/>
    <cellStyle name="Normal 4 2 5 4 4 3" xfId="14565" xr:uid="{F358DA77-44A8-4EA2-97FD-95B69369D8E1}"/>
    <cellStyle name="Normal 4 2 5 4 5" xfId="7018" xr:uid="{180F0E22-7AF7-42B8-9CAF-B98E3A758FB0}"/>
    <cellStyle name="Normal 4 2 5 4 5 2" xfId="17398" xr:uid="{E5377EE4-82A2-4E2C-B29F-B7FAA78461F2}"/>
    <cellStyle name="Normal 4 2 5 4 6" xfId="9851" xr:uid="{EE520D22-54F9-4A56-882D-EDD964009DA5}"/>
    <cellStyle name="Normal 4 2 5 4 6 2" xfId="20231" xr:uid="{3E91A0AC-E69E-438A-BEC3-6BC5C92BA4B4}"/>
    <cellStyle name="Normal 4 2 5 4 7" xfId="23687" xr:uid="{F8AB6D34-FDEA-4429-8542-10CAF464858D}"/>
    <cellStyle name="Normal 4 2 5 4 8" xfId="13232" xr:uid="{52DFCB45-735F-4B62-8392-014FB9CBE2FC}"/>
    <cellStyle name="Normal 4 2 5 5" xfId="3327" xr:uid="{00000000-0005-0000-0000-0000E8050000}"/>
    <cellStyle name="Normal 4 2 5 5 2" xfId="4525" xr:uid="{6D8784FB-DF71-4A83-8BDB-B3BDE7149BF9}"/>
    <cellStyle name="Normal 4 2 5 5 2 2" xfId="9297" xr:uid="{939521D8-ADC4-43CB-94FA-F0819C3406E9}"/>
    <cellStyle name="Normal 4 2 5 5 2 2 2" xfId="29276" xr:uid="{19DF4257-E43C-469F-9C16-B24162758384}"/>
    <cellStyle name="Normal 4 2 5 5 2 2 3" xfId="19677" xr:uid="{A5E31672-4691-46A0-B679-F339810D17C6}"/>
    <cellStyle name="Normal 4 2 5 5 2 3" xfId="12130" xr:uid="{99A63C92-0408-437E-9FB4-E8FC1C9FCFAA}"/>
    <cellStyle name="Normal 4 2 5 5 2 3 2" xfId="22510" xr:uid="{67C58881-5862-41EE-9DD7-947707FCFD34}"/>
    <cellStyle name="Normal 4 2 5 5 2 4" xfId="22986" xr:uid="{A8AA8306-3676-4E55-A536-A97B78DC1C8C}"/>
    <cellStyle name="Normal 4 2 5 5 2 5" xfId="16844" xr:uid="{F53A3395-D366-43D3-947A-A5C3B26D2711}"/>
    <cellStyle name="Normal 4 2 5 5 3" xfId="6385" xr:uid="{7B8F94D8-8887-4BA3-866C-407C1FBD36D0}"/>
    <cellStyle name="Normal 4 2 5 5 3 2" xfId="27817" xr:uid="{87681F70-42A7-43F7-8321-22E7CEF77D0C}"/>
    <cellStyle name="Normal 4 2 5 5 3 3" xfId="15954" xr:uid="{5AA64C3B-0F1C-42DE-B554-03458BE76FAC}"/>
    <cellStyle name="Normal 4 2 5 5 4" xfId="8407" xr:uid="{D8F9B07C-BF9A-4884-A50C-878839D29542}"/>
    <cellStyle name="Normal 4 2 5 5 4 2" xfId="18787" xr:uid="{7EE55C6F-078D-4EB4-97C4-E0C515C05408}"/>
    <cellStyle name="Normal 4 2 5 5 5" xfId="11240" xr:uid="{BEBAF8B2-74C4-45AF-8296-FB1ACA4054FD}"/>
    <cellStyle name="Normal 4 2 5 5 5 2" xfId="21620" xr:uid="{E8BDEB03-F972-4EEF-AED1-3CE2087889AB}"/>
    <cellStyle name="Normal 4 2 5 5 6" xfId="25326" xr:uid="{CD8F67A7-A3F0-427E-B834-3775BDAD38C0}"/>
    <cellStyle name="Normal 4 2 5 5 7" xfId="13884" xr:uid="{85D00D68-9ECF-44FF-A6D4-9D8CC9870C10}"/>
    <cellStyle name="Normal 4 2 5 6" xfId="2934" xr:uid="{00000000-0005-0000-0000-0000E9050000}"/>
    <cellStyle name="Normal 4 2 5 6 2" xfId="6114" xr:uid="{BE900F96-FEA2-4E30-92A8-CAE0953D3425}"/>
    <cellStyle name="Normal 4 2 5 6 2 2" xfId="27271" xr:uid="{14F8E04A-0425-4615-95E5-8CD6F3472A76}"/>
    <cellStyle name="Normal 4 2 5 6 2 3" xfId="15592" xr:uid="{02E86C8F-E312-4B22-A092-CD1A084F2D56}"/>
    <cellStyle name="Normal 4 2 5 6 3" xfId="8045" xr:uid="{FDB47C98-6356-471F-B78F-D9589B434C33}"/>
    <cellStyle name="Normal 4 2 5 6 3 2" xfId="18425" xr:uid="{ACB89726-CBF0-487C-A098-8B8203A24883}"/>
    <cellStyle name="Normal 4 2 5 6 4" xfId="10878" xr:uid="{D467590A-68A2-4185-81DF-CE6DFE8C83CB}"/>
    <cellStyle name="Normal 4 2 5 6 4 2" xfId="21258" xr:uid="{C6486E78-3A73-4F03-8C3B-96DFCE1ED896}"/>
    <cellStyle name="Normal 4 2 5 6 5" xfId="23649" xr:uid="{8E98ABBA-56EF-4EB2-8C80-C71F3B7F9032}"/>
    <cellStyle name="Normal 4 2 5 6 6" xfId="13450" xr:uid="{A84DE8E5-B24F-4345-923E-B3A2D97ACC76}"/>
    <cellStyle name="Normal 4 2 5 7" xfId="2464" xr:uid="{00000000-0005-0000-0000-0000EA050000}"/>
    <cellStyle name="Normal 4 2 5 7 2" xfId="5755" xr:uid="{B3C0D14B-390F-41E4-BDFD-0922C0DFF1F0}"/>
    <cellStyle name="Normal 4 2 5 7 2 2" xfId="27790" xr:uid="{B73C931D-43BD-471E-82AB-D8E8B2765E0C}"/>
    <cellStyle name="Normal 4 2 5 7 2 3" xfId="15136" xr:uid="{434BEB20-E85A-4B68-8FD8-E53101751DE4}"/>
    <cellStyle name="Normal 4 2 5 7 3" xfId="7589" xr:uid="{98097413-696C-4D6B-B43B-A312583BFC60}"/>
    <cellStyle name="Normal 4 2 5 7 3 2" xfId="17969" xr:uid="{91808D4E-F3DA-4DE1-806C-2787AF64E39E}"/>
    <cellStyle name="Normal 4 2 5 7 4" xfId="10422" xr:uid="{C7695EA6-FCC5-46B3-8581-BABB751203C3}"/>
    <cellStyle name="Normal 4 2 5 7 4 2" xfId="20802" xr:uid="{C91687E2-92DF-49FB-83E1-C765A8EEDC20}"/>
    <cellStyle name="Normal 4 2 5 7 5" xfId="23071" xr:uid="{47CF11B8-F3BB-4AAE-920F-7AD967892354}"/>
    <cellStyle name="Normal 4 2 5 7 6" xfId="12852" xr:uid="{A38FCE37-52D1-467C-BFAB-9EB57318F51A}"/>
    <cellStyle name="Normal 4 2 5 8" xfId="2218" xr:uid="{00000000-0005-0000-0000-0000D9050000}"/>
    <cellStyle name="Normal 4 2 5 8 2" xfId="7345" xr:uid="{4572ABC9-1896-420C-86A5-CA9F76DFAD18}"/>
    <cellStyle name="Normal 4 2 5 8 2 2" xfId="17725" xr:uid="{38E23D4E-CAE6-422B-9F2C-0834EA8B1317}"/>
    <cellStyle name="Normal 4 2 5 8 3" xfId="10178" xr:uid="{3DE857B0-E18A-4932-8D4C-3AFD4D4E0790}"/>
    <cellStyle name="Normal 4 2 5 8 3 2" xfId="20558" xr:uid="{D5152B89-6BA3-4F88-8144-44DA55D45D7C}"/>
    <cellStyle name="Normal 4 2 5 8 4" xfId="22679" xr:uid="{BF7C7BED-1E09-48AF-BDAE-3B31DE56324F}"/>
    <cellStyle name="Normal 4 2 5 8 5" xfId="14892" xr:uid="{D71B3A97-AF0F-4824-915F-65B51B64D8FB}"/>
    <cellStyle name="Normal 4 2 5 9" xfId="3981" xr:uid="{02D1CB85-E6A3-4145-AB9C-27FB597ED793}"/>
    <cellStyle name="Normal 4 2 5 9 2" xfId="8805" xr:uid="{D0323B9F-1984-415E-B9FC-A3EA0A4AA7C1}"/>
    <cellStyle name="Normal 4 2 5 9 2 2" xfId="19185" xr:uid="{7F24D07F-AB6C-4885-B430-C8903F1F7EDB}"/>
    <cellStyle name="Normal 4 2 5 9 3" xfId="11638" xr:uid="{5809E595-3478-4878-8122-F05D934B4A9B}"/>
    <cellStyle name="Normal 4 2 5 9 3 2" xfId="22018" xr:uid="{B97DDBE7-F401-4CF7-89ED-4BA7425BFDC2}"/>
    <cellStyle name="Normal 4 2 5 9 4" xfId="16352" xr:uid="{06C86599-A475-46F6-813F-4124D8A04094}"/>
    <cellStyle name="Normal 4 2 6" xfId="963" xr:uid="{00000000-0005-0000-0000-000075050000}"/>
    <cellStyle name="Normal 4 2 6 10" xfId="7019" xr:uid="{DEFFBE65-696A-4203-9BDA-4690425232DD}"/>
    <cellStyle name="Normal 4 2 6 10 2" xfId="17399" xr:uid="{0291D174-1953-4046-9ED3-0F6455134A09}"/>
    <cellStyle name="Normal 4 2 6 11" xfId="9852" xr:uid="{2DFF8B14-F295-4A73-9C97-CE02457F3E60}"/>
    <cellStyle name="Normal 4 2 6 11 2" xfId="20232" xr:uid="{DF6BB936-6B5B-4984-BAD0-AF167AF2B481}"/>
    <cellStyle name="Normal 4 2 6 12" xfId="23291" xr:uid="{0A0B5212-006E-47FF-824A-9A325E4E6528}"/>
    <cellStyle name="Normal 4 2 6 13" xfId="12433" xr:uid="{DCA0F383-9FD0-412D-95B2-3029A322B4DD}"/>
    <cellStyle name="Normal 4 2 6 2" xfId="964" xr:uid="{00000000-0005-0000-0000-000076050000}"/>
    <cellStyle name="Normal 4 2 6 2 10" xfId="9853" xr:uid="{AAF76A15-98AD-4B4E-B884-BCF135D9E71E}"/>
    <cellStyle name="Normal 4 2 6 2 10 2" xfId="20233" xr:uid="{D322F266-7F4C-4A30-80C0-03EC2326BB7A}"/>
    <cellStyle name="Normal 4 2 6 2 11" xfId="25490" xr:uid="{93B5B837-D4AE-458F-909D-9852DE494C60}"/>
    <cellStyle name="Normal 4 2 6 2 12" xfId="12595" xr:uid="{70D1879F-DFEE-439A-8114-F9F951CC7F53}"/>
    <cellStyle name="Normal 4 2 6 2 2" xfId="965" xr:uid="{00000000-0005-0000-0000-000077050000}"/>
    <cellStyle name="Normal 4 2 6 2 2 2" xfId="3329" xr:uid="{00000000-0005-0000-0000-0000EE050000}"/>
    <cellStyle name="Normal 4 2 6 2 2 2 2" xfId="6387" xr:uid="{BAC233AC-A810-4E84-B638-9230A1EF5733}"/>
    <cellStyle name="Normal 4 2 6 2 2 2 2 2" xfId="27437" xr:uid="{01FEDD6C-50A2-42AD-BAEA-5B3F2BA9B97A}"/>
    <cellStyle name="Normal 4 2 6 2 2 2 2 3" xfId="25892" xr:uid="{D370D220-E45B-4428-804E-88C734B5BA41}"/>
    <cellStyle name="Normal 4 2 6 2 2 2 2 4" xfId="15956" xr:uid="{B86B1128-6148-4733-AA93-440790B6DAC6}"/>
    <cellStyle name="Normal 4 2 6 2 2 2 3" xfId="8409" xr:uid="{13F54889-9A2A-4EAE-9E4D-B98CA4578160}"/>
    <cellStyle name="Normal 4 2 6 2 2 2 3 2" xfId="28907" xr:uid="{23A09F88-3BC4-4005-89B4-928F9EB03608}"/>
    <cellStyle name="Normal 4 2 6 2 2 2 3 3" xfId="18789" xr:uid="{FBBABA64-E424-4A9F-AA21-7B14DA85B7DB}"/>
    <cellStyle name="Normal 4 2 6 2 2 2 4" xfId="11242" xr:uid="{7408C84E-0E61-492E-ACF8-C9C3926B6747}"/>
    <cellStyle name="Normal 4 2 6 2 2 2 4 2" xfId="21622" xr:uid="{E053CD8D-E533-488E-B006-84049A8B0B14}"/>
    <cellStyle name="Normal 4 2 6 2 2 2 5" xfId="23776" xr:uid="{F2768962-D32F-4F2C-B61F-D72571688E4C}"/>
    <cellStyle name="Normal 4 2 6 2 2 2 6" xfId="13886" xr:uid="{0B2A3A0F-5995-44D1-B366-34381A1C7D8E}"/>
    <cellStyle name="Normal 4 2 6 2 2 3" xfId="4337" xr:uid="{857F86B8-95F4-4D78-8DC8-9C82D2E1F62A}"/>
    <cellStyle name="Normal 4 2 6 2 2 3 2" xfId="9109" xr:uid="{1F71B0AA-B07E-4E1B-B426-81E8CE243CCB}"/>
    <cellStyle name="Normal 4 2 6 2 2 3 2 2" xfId="29152" xr:uid="{1E8BF86F-831C-480C-922A-037576019845}"/>
    <cellStyle name="Normal 4 2 6 2 2 3 2 3" xfId="19489" xr:uid="{7D3B6463-E4B3-4766-BC1A-4E297A722C8A}"/>
    <cellStyle name="Normal 4 2 6 2 2 3 3" xfId="11942" xr:uid="{BE966F00-1B64-4BBB-9425-77D4C0A09E5B}"/>
    <cellStyle name="Normal 4 2 6 2 2 3 3 2" xfId="22322" xr:uid="{0FFB036E-9636-4239-8BEA-C670967D3303}"/>
    <cellStyle name="Normal 4 2 6 2 2 3 4" xfId="25209" xr:uid="{E1531264-CDA4-4A91-86DD-32418CD92D27}"/>
    <cellStyle name="Normal 4 2 6 2 2 3 5" xfId="16656" xr:uid="{26BB06FE-C18D-48A2-88D1-79ACDB3FEBE0}"/>
    <cellStyle name="Normal 4 2 6 2 2 4" xfId="5270" xr:uid="{845432CD-F2D3-4D76-907D-D59FA9CD2874}"/>
    <cellStyle name="Normal 4 2 6 2 2 4 2" xfId="27715" xr:uid="{A445EB11-AC63-43BA-9DB2-5C1783F44351}"/>
    <cellStyle name="Normal 4 2 6 2 2 4 3" xfId="14568" xr:uid="{A512F79D-014F-4042-B953-7D07D24825A3}"/>
    <cellStyle name="Normal 4 2 6 2 2 5" xfId="7021" xr:uid="{D760C8EB-0D87-4AC0-8888-2BA1C8E6609F}"/>
    <cellStyle name="Normal 4 2 6 2 2 5 2" xfId="17401" xr:uid="{9F4F324B-1C74-4189-84AD-6C60919BC47C}"/>
    <cellStyle name="Normal 4 2 6 2 2 6" xfId="9854" xr:uid="{1C183A3C-01F1-47A9-99F4-EA098027F5B3}"/>
    <cellStyle name="Normal 4 2 6 2 2 6 2" xfId="20234" xr:uid="{BAF14791-1445-4BFD-BB71-EA245F0BD374}"/>
    <cellStyle name="Normal 4 2 6 2 2 7" xfId="24662" xr:uid="{715982D8-8CCD-4DB3-A321-1023E28E91DD}"/>
    <cellStyle name="Normal 4 2 6 2 2 8" xfId="13236" xr:uid="{AE4511A6-6A37-451D-9339-1781BCD0E6C2}"/>
    <cellStyle name="Normal 4 2 6 2 3" xfId="3330" xr:uid="{00000000-0005-0000-0000-0000EF050000}"/>
    <cellStyle name="Normal 4 2 6 2 3 2" xfId="4526" xr:uid="{3B4A1E04-19F3-4BAC-8FB4-223D8C385833}"/>
    <cellStyle name="Normal 4 2 6 2 3 2 2" xfId="9298" xr:uid="{2643789D-BFF3-4FDE-89AE-576DAE0B7112}"/>
    <cellStyle name="Normal 4 2 6 2 3 2 2 2" xfId="29277" xr:uid="{ADC3726D-943B-4422-AA3B-312D33597F2D}"/>
    <cellStyle name="Normal 4 2 6 2 3 2 2 3" xfId="19678" xr:uid="{7F045121-FE28-46D2-8BD9-F2FD593D591E}"/>
    <cellStyle name="Normal 4 2 6 2 3 2 3" xfId="12131" xr:uid="{0E3A85B9-3D67-49A3-AC4A-3F0B11D3BE28}"/>
    <cellStyle name="Normal 4 2 6 2 3 2 3 2" xfId="22511" xr:uid="{A532BA39-5A27-49FF-B9D0-60AB1D2FC30C}"/>
    <cellStyle name="Normal 4 2 6 2 3 2 4" xfId="25730" xr:uid="{D479B867-F913-46C3-8BC5-AD701191ADBD}"/>
    <cellStyle name="Normal 4 2 6 2 3 2 5" xfId="16845" xr:uid="{5D574386-622A-4518-AF71-2749C6E6758C}"/>
    <cellStyle name="Normal 4 2 6 2 3 3" xfId="6388" xr:uid="{E3EC29E1-6B29-4691-AB1C-9E9E1E6D1FED}"/>
    <cellStyle name="Normal 4 2 6 2 3 3 2" xfId="26452" xr:uid="{EDC3EDAC-2582-499B-83E7-7013BC20D12A}"/>
    <cellStyle name="Normal 4 2 6 2 3 3 3" xfId="15957" xr:uid="{70662303-3DE4-41B2-BA67-8D3E9A6F8572}"/>
    <cellStyle name="Normal 4 2 6 2 3 4" xfId="8410" xr:uid="{BA7460BF-5E29-4C76-B10D-498E7A56FBC8}"/>
    <cellStyle name="Normal 4 2 6 2 3 4 2" xfId="18790" xr:uid="{AA8F3C40-3D91-473A-941F-906738993696}"/>
    <cellStyle name="Normal 4 2 6 2 3 5" xfId="11243" xr:uid="{895AA936-CA0C-4AD0-9B67-A23D4BBA7485}"/>
    <cellStyle name="Normal 4 2 6 2 3 5 2" xfId="21623" xr:uid="{B0D3F07F-5DD6-4BB5-8FA2-B4B5E91E4DE2}"/>
    <cellStyle name="Normal 4 2 6 2 3 6" xfId="23643" xr:uid="{FAEA117C-7D53-4795-9506-15D60D08DB14}"/>
    <cellStyle name="Normal 4 2 6 2 3 7" xfId="13887" xr:uid="{07894BF5-186F-46A5-90C3-C0E35D34DD71}"/>
    <cellStyle name="Normal 4 2 6 2 4" xfId="3328" xr:uid="{00000000-0005-0000-0000-0000F0050000}"/>
    <cellStyle name="Normal 4 2 6 2 4 2" xfId="6386" xr:uid="{1EFB95CC-F524-4CCE-B4C8-B3532779C91A}"/>
    <cellStyle name="Normal 4 2 6 2 4 2 2" xfId="27677" xr:uid="{5221F9D5-5C43-4BD8-A639-B8EAD77C4AA0}"/>
    <cellStyle name="Normal 4 2 6 2 4 2 3" xfId="15955" xr:uid="{4AA7393A-9535-46B1-AE7B-422F403D5E63}"/>
    <cellStyle name="Normal 4 2 6 2 4 3" xfId="8408" xr:uid="{BD057D78-443F-4F6A-BD3C-B805CE90C35E}"/>
    <cellStyle name="Normal 4 2 6 2 4 3 2" xfId="18788" xr:uid="{D7A8E92A-98A9-40BB-94F4-2F8B9EA5559F}"/>
    <cellStyle name="Normal 4 2 6 2 4 4" xfId="11241" xr:uid="{B77882D4-2BB8-4E51-817A-F4DFBF0C2F01}"/>
    <cellStyle name="Normal 4 2 6 2 4 4 2" xfId="21621" xr:uid="{19B015B6-C3D9-4F13-A81C-788AA33944AD}"/>
    <cellStyle name="Normal 4 2 6 2 4 5" xfId="24570" xr:uid="{9069EFC3-BB10-45D2-ACFB-9403E33DCD81}"/>
    <cellStyle name="Normal 4 2 6 2 4 6" xfId="13885" xr:uid="{4372CB72-119F-489D-BBEB-1AD6D0581791}"/>
    <cellStyle name="Normal 4 2 6 2 5" xfId="2610" xr:uid="{00000000-0005-0000-0000-0000F1050000}"/>
    <cellStyle name="Normal 4 2 6 2 5 2" xfId="5874" xr:uid="{07DD4D81-18F0-424D-AB3F-DCC8D97687DA}"/>
    <cellStyle name="Normal 4 2 6 2 5 2 2" xfId="28154" xr:uid="{0A8188F9-9BE0-4643-A3E1-78D3C7C185FA}"/>
    <cellStyle name="Normal 4 2 6 2 5 2 3" xfId="15282" xr:uid="{7DA7F9BC-5C98-4BE4-9B9A-C10CE37169CE}"/>
    <cellStyle name="Normal 4 2 6 2 5 3" xfId="7735" xr:uid="{FED3B4A8-396E-42D7-B50F-9D3B0DBCA14D}"/>
    <cellStyle name="Normal 4 2 6 2 5 3 2" xfId="18115" xr:uid="{3D2EC2C8-79D0-47C5-80A4-2811D2A4C0F5}"/>
    <cellStyle name="Normal 4 2 6 2 5 4" xfId="10568" xr:uid="{B4611E73-2207-41F3-8632-1E9574B02295}"/>
    <cellStyle name="Normal 4 2 6 2 5 4 2" xfId="20948" xr:uid="{C2CB5B8B-BB12-453B-9554-7525A2BD3805}"/>
    <cellStyle name="Normal 4 2 6 2 5 5" xfId="23500" xr:uid="{01E9226A-9A95-4F7B-B42B-1AACED1D9B86}"/>
    <cellStyle name="Normal 4 2 6 2 5 6" xfId="12998" xr:uid="{9A39D173-392B-4426-AD21-69500934C59C}"/>
    <cellStyle name="Normal 4 2 6 2 6" xfId="2361" xr:uid="{00000000-0005-0000-0000-0000EC050000}"/>
    <cellStyle name="Normal 4 2 6 2 6 2" xfId="7488" xr:uid="{36A58D09-B824-4A83-8738-F5426A950A4E}"/>
    <cellStyle name="Normal 4 2 6 2 6 2 2" xfId="17868" xr:uid="{B28F8718-5697-444D-AE82-7AF47CC92C2B}"/>
    <cellStyle name="Normal 4 2 6 2 6 3" xfId="10321" xr:uid="{3ED99E39-33F5-4F31-98CE-B9FEE95B9407}"/>
    <cellStyle name="Normal 4 2 6 2 6 3 2" xfId="20701" xr:uid="{37D94780-3B16-4555-9083-35032C5908D6}"/>
    <cellStyle name="Normal 4 2 6 2 6 4" xfId="23376" xr:uid="{1A3EA359-9DE4-4D7E-8066-FF4884B37497}"/>
    <cellStyle name="Normal 4 2 6 2 6 5" xfId="15035" xr:uid="{7F5C3E7B-8BFC-4881-9F5E-4D195B13A68F}"/>
    <cellStyle name="Normal 4 2 6 2 7" xfId="3898" xr:uid="{AA3D5DF3-B1EE-4297-AA11-BA003746AEB6}"/>
    <cellStyle name="Normal 4 2 6 2 7 2" xfId="8730" xr:uid="{53ADFC7F-9696-475D-9D78-12468888E6C4}"/>
    <cellStyle name="Normal 4 2 6 2 7 2 2" xfId="19110" xr:uid="{54C6A38B-1B82-465D-A279-513907E7CFA6}"/>
    <cellStyle name="Normal 4 2 6 2 7 3" xfId="11563" xr:uid="{6B266857-CB04-46C9-B790-0A3E49B6057C}"/>
    <cellStyle name="Normal 4 2 6 2 7 3 2" xfId="21943" xr:uid="{972EF6E0-3C28-452F-8AE8-878C81AA9467}"/>
    <cellStyle name="Normal 4 2 6 2 7 4" xfId="16277" xr:uid="{0F76F6A9-D3F2-42FB-8BF3-311F1A13DB19}"/>
    <cellStyle name="Normal 4 2 6 2 8" xfId="5269" xr:uid="{319875FB-8008-49E7-9C02-EED376AEFF7C}"/>
    <cellStyle name="Normal 4 2 6 2 8 2" xfId="14567" xr:uid="{DDF5DFE2-BAD9-4697-BDB6-C9BA65F2F991}"/>
    <cellStyle name="Normal 4 2 6 2 9" xfId="7020" xr:uid="{0F7B2D12-A05C-4F27-BE47-222BC3C4A06A}"/>
    <cellStyle name="Normal 4 2 6 2 9 2" xfId="17400" xr:uid="{CDA9802D-6A62-4039-96EA-9AB473645173}"/>
    <cellStyle name="Normal 4 2 6 3" xfId="966" xr:uid="{00000000-0005-0000-0000-000078050000}"/>
    <cellStyle name="Normal 4 2 6 3 2" xfId="3331" xr:uid="{00000000-0005-0000-0000-0000F3050000}"/>
    <cellStyle name="Normal 4 2 6 3 2 2" xfId="6389" xr:uid="{FE92993F-BAF8-4C5B-9F7C-AE05EE62D22B}"/>
    <cellStyle name="Normal 4 2 6 3 2 2 2" xfId="25677" xr:uid="{C0EE5ABE-996E-4F6B-B7AD-58B41061E466}"/>
    <cellStyle name="Normal 4 2 6 3 2 2 3" xfId="27988" xr:uid="{2F42EDBE-BC3F-4C91-BAAE-6B0948836DED}"/>
    <cellStyle name="Normal 4 2 6 3 2 2 4" xfId="15958" xr:uid="{7426F8A1-AE9F-41EA-8EA0-D58B5D52ACF8}"/>
    <cellStyle name="Normal 4 2 6 3 2 3" xfId="8411" xr:uid="{C474FC15-91E5-4D33-B0F6-A82653846DB4}"/>
    <cellStyle name="Normal 4 2 6 3 2 3 2" xfId="28908" xr:uid="{CF51905B-2ADD-40D8-A7FB-31E292C6AF88}"/>
    <cellStyle name="Normal 4 2 6 3 2 3 3" xfId="18791" xr:uid="{343A9DA3-0E4B-4C2D-9F23-ED2461D33386}"/>
    <cellStyle name="Normal 4 2 6 3 2 4" xfId="11244" xr:uid="{90FC2832-9F79-4557-BE5E-1089DDFF8350}"/>
    <cellStyle name="Normal 4 2 6 3 2 4 2" xfId="21624" xr:uid="{8DA32EF5-1CEB-4CC4-BC92-F33A8B50D9F0}"/>
    <cellStyle name="Normal 4 2 6 3 2 5" xfId="24311" xr:uid="{B6AAD285-E742-4B62-B4ED-57D839C9066F}"/>
    <cellStyle name="Normal 4 2 6 3 2 6" xfId="13888" xr:uid="{1B2BD6CC-67ED-4A93-99E0-2748B9D2A540}"/>
    <cellStyle name="Normal 4 2 6 3 3" xfId="2780" xr:uid="{00000000-0005-0000-0000-0000F4050000}"/>
    <cellStyle name="Normal 4 2 6 3 3 2" xfId="5998" xr:uid="{1684FD6E-1C2D-4B92-B5D1-821C8B9D5A9C}"/>
    <cellStyle name="Normal 4 2 6 3 3 2 2" xfId="28343" xr:uid="{7C3DF070-E185-4A69-87FA-43E27DBE019C}"/>
    <cellStyle name="Normal 4 2 6 3 3 2 3" xfId="15451" xr:uid="{77B3597A-511B-4796-85FD-53FDBEE36A9B}"/>
    <cellStyle name="Normal 4 2 6 3 3 3" xfId="7904" xr:uid="{9A99C179-EF21-47B5-92A9-F85335778B74}"/>
    <cellStyle name="Normal 4 2 6 3 3 3 2" xfId="18284" xr:uid="{82730A57-B685-428B-A2BD-50CA72A6FBD0}"/>
    <cellStyle name="Normal 4 2 6 3 3 4" xfId="10737" xr:uid="{9F70DF0B-080C-4430-B3C0-91DD352022C6}"/>
    <cellStyle name="Normal 4 2 6 3 3 4 2" xfId="21117" xr:uid="{2466BF61-16A6-4DF7-A8C3-712F105B9071}"/>
    <cellStyle name="Normal 4 2 6 3 3 5" xfId="23880" xr:uid="{8596DDE8-CBB3-4C0D-A541-2F54AE8282B1}"/>
    <cellStyle name="Normal 4 2 6 3 3 6" xfId="13235" xr:uid="{21DE1455-38A9-4019-B32C-08D8109886B2}"/>
    <cellStyle name="Normal 4 2 6 3 4" xfId="4189" xr:uid="{40606041-DA8B-4377-AA3C-F2C00702F787}"/>
    <cellStyle name="Normal 4 2 6 3 4 2" xfId="8961" xr:uid="{C66EE141-AE82-434F-B65F-361BAD69F1E6}"/>
    <cellStyle name="Normal 4 2 6 3 4 2 2" xfId="29047" xr:uid="{9382D94B-DCB1-4011-9176-F3AC01C961F4}"/>
    <cellStyle name="Normal 4 2 6 3 4 2 3" xfId="19341" xr:uid="{23366CE6-989D-4451-AD99-E1CAB3D4CF0C}"/>
    <cellStyle name="Normal 4 2 6 3 4 3" xfId="11794" xr:uid="{6C6B874E-6267-4F5F-86D1-6C14266CB4C3}"/>
    <cellStyle name="Normal 4 2 6 3 4 3 2" xfId="22174" xr:uid="{C33C7272-BA02-473F-9F73-3E5525316369}"/>
    <cellStyle name="Normal 4 2 6 3 4 4" xfId="24916" xr:uid="{D1A430FD-F708-4F93-8B88-EB63EA560D80}"/>
    <cellStyle name="Normal 4 2 6 3 4 5" xfId="16508" xr:uid="{8609A487-7754-4F40-89C8-88528592A204}"/>
    <cellStyle name="Normal 4 2 6 3 5" xfId="5271" xr:uid="{584CF36E-63D8-4E1F-B462-50FA7D66AD92}"/>
    <cellStyle name="Normal 4 2 6 3 5 2" xfId="25936" xr:uid="{26C2E12F-6534-4FBA-A1C8-87642CD37059}"/>
    <cellStyle name="Normal 4 2 6 3 5 3" xfId="14569" xr:uid="{3B8A09C0-1692-46C5-96B7-FE928EDDD8A3}"/>
    <cellStyle name="Normal 4 2 6 3 6" xfId="7022" xr:uid="{B44D897B-9503-442F-886D-E558BAF987A4}"/>
    <cellStyle name="Normal 4 2 6 3 6 2" xfId="17402" xr:uid="{03DB9A1F-E3DC-424B-8835-C0B872E74A93}"/>
    <cellStyle name="Normal 4 2 6 3 7" xfId="9855" xr:uid="{A24C2DCE-6D31-4069-BE85-1EABC0836247}"/>
    <cellStyle name="Normal 4 2 6 3 7 2" xfId="20235" xr:uid="{16F25DB6-6C13-48F7-8EEF-F305CFA7EA75}"/>
    <cellStyle name="Normal 4 2 6 3 8" xfId="23278" xr:uid="{53F1ADCD-A2B6-443C-90D0-30C7F86D4AF5}"/>
    <cellStyle name="Normal 4 2 6 3 9" xfId="12753" xr:uid="{004352A9-0DBB-4201-B860-3A2496E83A61}"/>
    <cellStyle name="Normal 4 2 6 4" xfId="967" xr:uid="{00000000-0005-0000-0000-000079050000}"/>
    <cellStyle name="Normal 4 2 6 4 2" xfId="4527" xr:uid="{DED110EA-4FF8-44EC-81CD-282E94001006}"/>
    <cellStyle name="Normal 4 2 6 4 2 2" xfId="9299" xr:uid="{0DA1CCB9-C711-4155-A334-3C6A56E58164}"/>
    <cellStyle name="Normal 4 2 6 4 2 2 2" xfId="29278" xr:uid="{B90B2C4E-6921-4B87-9274-42B9C74AD2DF}"/>
    <cellStyle name="Normal 4 2 6 4 2 2 3" xfId="19679" xr:uid="{5D0EEA66-234D-4E46-AE98-B416CEAB992B}"/>
    <cellStyle name="Normal 4 2 6 4 2 3" xfId="12132" xr:uid="{24F307D8-4CC8-4225-993F-EB795795E782}"/>
    <cellStyle name="Normal 4 2 6 4 2 3 2" xfId="22512" xr:uid="{BFF4A2C3-5869-44F5-8885-D70070B4C538}"/>
    <cellStyle name="Normal 4 2 6 4 2 4" xfId="25433" xr:uid="{A49B63E4-FA31-42C2-BDFB-FC8FAB4DB1DA}"/>
    <cellStyle name="Normal 4 2 6 4 2 5" xfId="16846" xr:uid="{151BECC0-F259-4535-9B23-B11A73E29759}"/>
    <cellStyle name="Normal 4 2 6 4 3" xfId="5272" xr:uid="{030FAB88-72EC-442A-B69B-959D39BD510A}"/>
    <cellStyle name="Normal 4 2 6 4 3 2" xfId="28016" xr:uid="{940E6B7D-174B-42BA-9111-E86BD89D0A21}"/>
    <cellStyle name="Normal 4 2 6 4 3 3" xfId="14570" xr:uid="{7709087C-7763-4E58-9AF2-9BFC0C3F1F94}"/>
    <cellStyle name="Normal 4 2 6 4 4" xfId="7023" xr:uid="{6C011319-2626-4F1A-923C-913F15298D48}"/>
    <cellStyle name="Normal 4 2 6 4 4 2" xfId="17403" xr:uid="{9A48E7CE-7C90-447D-874F-D9D1D8BC9CEC}"/>
    <cellStyle name="Normal 4 2 6 4 5" xfId="9856" xr:uid="{4AC0B897-9F0B-4935-9EE5-C071DBF6BAB3}"/>
    <cellStyle name="Normal 4 2 6 4 5 2" xfId="20236" xr:uid="{E84A4B4A-75CD-4A59-B7DF-5D11CA0F2256}"/>
    <cellStyle name="Normal 4 2 6 4 6" xfId="23676" xr:uid="{E2572290-DD8A-4041-88A8-76E5A43C2C3E}"/>
    <cellStyle name="Normal 4 2 6 4 7" xfId="13889" xr:uid="{FDD0F8A3-0BCC-477E-BBAD-878A7FAEB041}"/>
    <cellStyle name="Normal 4 2 6 5" xfId="2935" xr:uid="{00000000-0005-0000-0000-0000F6050000}"/>
    <cellStyle name="Normal 4 2 6 5 2" xfId="6115" xr:uid="{49FD57F7-0D14-41A4-BB9A-FD686BE73B14}"/>
    <cellStyle name="Normal 4 2 6 5 2 2" xfId="25666" xr:uid="{9617A641-5376-4873-B334-0A18ACE25AF7}"/>
    <cellStyle name="Normal 4 2 6 5 2 3" xfId="26829" xr:uid="{486B707A-D64E-4F41-991E-646BFC4E3308}"/>
    <cellStyle name="Normal 4 2 6 5 2 4" xfId="15593" xr:uid="{7BC0E760-E082-469C-B346-2F2688DE3869}"/>
    <cellStyle name="Normal 4 2 6 5 3" xfId="8046" xr:uid="{04086D41-E9AD-40AE-BF3A-BADDAEFD08AE}"/>
    <cellStyle name="Normal 4 2 6 5 3 2" xfId="28753" xr:uid="{070C6FAE-E5E7-403F-BD1E-5634967E85B2}"/>
    <cellStyle name="Normal 4 2 6 5 3 3" xfId="18426" xr:uid="{0FD652B7-BF6E-46EC-AE54-2D00C96B8C57}"/>
    <cellStyle name="Normal 4 2 6 5 4" xfId="10879" xr:uid="{833C2923-73FE-445C-A9CB-EDDC2620A496}"/>
    <cellStyle name="Normal 4 2 6 5 4 2" xfId="21259" xr:uid="{3822B3BA-483E-493F-9034-8BC640CD0A99}"/>
    <cellStyle name="Normal 4 2 6 5 5" xfId="23175" xr:uid="{6E0C4EA4-0CE7-4116-B59E-5195228600A9}"/>
    <cellStyle name="Normal 4 2 6 5 6" xfId="13451" xr:uid="{99AC9C3F-479A-4003-A88D-B5EC02EAB443}"/>
    <cellStyle name="Normal 4 2 6 6" xfId="2447" xr:uid="{00000000-0005-0000-0000-0000F7050000}"/>
    <cellStyle name="Normal 4 2 6 6 2" xfId="5741" xr:uid="{E78AD926-4D52-4521-A7B9-95BD7DBAD383}"/>
    <cellStyle name="Normal 4 2 6 6 2 2" xfId="27910" xr:uid="{A90D7833-AFF6-4E69-9896-A39DF4AE1AE7}"/>
    <cellStyle name="Normal 4 2 6 6 2 3" xfId="15119" xr:uid="{2616915A-7E35-44F3-9F82-326B14B23196}"/>
    <cellStyle name="Normal 4 2 6 6 3" xfId="7572" xr:uid="{E02D6971-BBD4-4B48-851B-BCCDE6302B70}"/>
    <cellStyle name="Normal 4 2 6 6 3 2" xfId="17952" xr:uid="{1C7BCFD2-81D3-417A-A632-8DD7D1A65E82}"/>
    <cellStyle name="Normal 4 2 6 6 4" xfId="10405" xr:uid="{ECFF3D03-DFA7-4425-A720-F403C59C6701}"/>
    <cellStyle name="Normal 4 2 6 6 4 2" xfId="20785" xr:uid="{99A73FA3-7F73-437D-8071-4F5B3A3C8AF7}"/>
    <cellStyle name="Normal 4 2 6 6 5" xfId="23436" xr:uid="{37C8720F-BA41-4E79-99AA-D6470235F8D2}"/>
    <cellStyle name="Normal 4 2 6 6 6" xfId="12835" xr:uid="{570C49A3-FAF4-495A-8892-2CC6AD9653A7}"/>
    <cellStyle name="Normal 4 2 6 7" xfId="2201" xr:uid="{00000000-0005-0000-0000-0000EB050000}"/>
    <cellStyle name="Normal 4 2 6 7 2" xfId="7328" xr:uid="{EBE469A9-310C-4141-944D-1CC1B26602A5}"/>
    <cellStyle name="Normal 4 2 6 7 2 2" xfId="17708" xr:uid="{1B9B7FBB-2472-47EE-AF99-0BCDBA0F2444}"/>
    <cellStyle name="Normal 4 2 6 7 3" xfId="10161" xr:uid="{0FF57B05-FD99-4351-97BE-855AEFD9ED1D}"/>
    <cellStyle name="Normal 4 2 6 7 3 2" xfId="20541" xr:uid="{4BB541D0-49FA-4AB4-92D3-9EE0782C903D}"/>
    <cellStyle name="Normal 4 2 6 7 4" xfId="25073" xr:uid="{C021C09F-3E96-449F-BFCD-20D6CB46C1A5}"/>
    <cellStyle name="Normal 4 2 6 7 5" xfId="14875" xr:uid="{91C5B66E-C397-486B-A351-7B86C9C2CEA2}"/>
    <cellStyle name="Normal 4 2 6 8" xfId="3982" xr:uid="{39E719C9-56D6-454A-BB9F-E7BC7A19B069}"/>
    <cellStyle name="Normal 4 2 6 8 2" xfId="8806" xr:uid="{18AFC519-0509-452D-8D8A-E81B6F817390}"/>
    <cellStyle name="Normal 4 2 6 8 2 2" xfId="19186" xr:uid="{81B46A5A-09ED-45DA-A568-F500B1B04E8D}"/>
    <cellStyle name="Normal 4 2 6 8 3" xfId="11639" xr:uid="{5810BEEF-9E1E-42DF-91A4-FCAFB5433636}"/>
    <cellStyle name="Normal 4 2 6 8 3 2" xfId="22019" xr:uid="{F7A5AD6D-91FB-4763-B22A-F3CC08EE0549}"/>
    <cellStyle name="Normal 4 2 6 8 4" xfId="16353" xr:uid="{59D4C8B2-18FC-4EB9-943C-77A8A3AF0FF2}"/>
    <cellStyle name="Normal 4 2 6 9" xfId="5268" xr:uid="{2CC65B87-FEB3-4BEB-BE29-375ED386E1E2}"/>
    <cellStyle name="Normal 4 2 6 9 2" xfId="14566" xr:uid="{65D57A87-172B-4717-93B8-77D04244D815}"/>
    <cellStyle name="Normal 4 2 7" xfId="968" xr:uid="{00000000-0005-0000-0000-00007A050000}"/>
    <cellStyle name="Normal 4 2 7 10" xfId="7024" xr:uid="{C75AEBD9-7B22-4650-B68F-FC6B3EC006A0}"/>
    <cellStyle name="Normal 4 2 7 10 2" xfId="17404" xr:uid="{87CEF99F-4E84-4987-AC5A-6617EE727F05}"/>
    <cellStyle name="Normal 4 2 7 11" xfId="9857" xr:uid="{DD7630E6-64D9-45F8-BAA3-1C33580C3CC4}"/>
    <cellStyle name="Normal 4 2 7 11 2" xfId="20237" xr:uid="{2914F869-D008-4CB9-978A-74E781FD64FE}"/>
    <cellStyle name="Normal 4 2 7 12" xfId="23946" xr:uid="{EA3501E9-9971-4DAE-8CC0-9B7F32512BE8}"/>
    <cellStyle name="Normal 4 2 7 13" xfId="12495" xr:uid="{272FD9C3-2939-41EC-936A-6EFD742FF676}"/>
    <cellStyle name="Normal 4 2 7 2" xfId="969" xr:uid="{00000000-0005-0000-0000-00007B050000}"/>
    <cellStyle name="Normal 4 2 7 2 10" xfId="9858" xr:uid="{9B1E82FD-5E66-4F20-A2F0-EA31C6173BC7}"/>
    <cellStyle name="Normal 4 2 7 2 10 2" xfId="20238" xr:uid="{CDA7754F-4E62-4B5E-ACDC-34F9341A588E}"/>
    <cellStyle name="Normal 4 2 7 2 11" xfId="23335" xr:uid="{C8EDA597-C8F0-40E0-A26F-E41264E8DF50}"/>
    <cellStyle name="Normal 4 2 7 2 12" xfId="12596" xr:uid="{4FC3BA18-ABA9-4F00-9F2B-682E5BCFE915}"/>
    <cellStyle name="Normal 4 2 7 2 2" xfId="970" xr:uid="{00000000-0005-0000-0000-00007C050000}"/>
    <cellStyle name="Normal 4 2 7 2 2 2" xfId="3333" xr:uid="{00000000-0005-0000-0000-0000FB050000}"/>
    <cellStyle name="Normal 4 2 7 2 2 2 2" xfId="6391" xr:uid="{A104640B-11BD-4307-BACA-F462E8B05409}"/>
    <cellStyle name="Normal 4 2 7 2 2 2 2 2" xfId="27728" xr:uid="{538036BB-6F49-4B5A-84C5-6ECF941CE508}"/>
    <cellStyle name="Normal 4 2 7 2 2 2 2 3" xfId="28151" xr:uid="{CEC9637F-0D22-4ED5-AFD2-B7FD4F6F8D4F}"/>
    <cellStyle name="Normal 4 2 7 2 2 2 2 4" xfId="15960" xr:uid="{A2981CF7-3FE6-48D9-ACFC-DC1AF20C26CD}"/>
    <cellStyle name="Normal 4 2 7 2 2 2 3" xfId="8413" xr:uid="{76B45A79-A86F-4FDF-88DF-BD113CF49B1F}"/>
    <cellStyle name="Normal 4 2 7 2 2 2 3 2" xfId="28909" xr:uid="{6A21A0C9-778A-41D3-A142-0869BA7FE5AB}"/>
    <cellStyle name="Normal 4 2 7 2 2 2 3 3" xfId="18793" xr:uid="{8D161002-90FE-4100-A6C9-D02BC4700E68}"/>
    <cellStyle name="Normal 4 2 7 2 2 2 4" xfId="11246" xr:uid="{88C8BC9F-1286-4DEA-895C-BDF3D493CA6A}"/>
    <cellStyle name="Normal 4 2 7 2 2 2 4 2" xfId="21626" xr:uid="{9B01512E-6756-409F-80A5-11331296626B}"/>
    <cellStyle name="Normal 4 2 7 2 2 2 5" xfId="23509" xr:uid="{515FCD7A-96F3-4928-AF9E-7936EDFDB442}"/>
    <cellStyle name="Normal 4 2 7 2 2 2 6" xfId="13891" xr:uid="{5C584651-4D2E-4164-840F-CBB3F2363E79}"/>
    <cellStyle name="Normal 4 2 7 2 2 3" xfId="4338" xr:uid="{A2F0346D-0964-4489-AF9A-98C76D704BA2}"/>
    <cellStyle name="Normal 4 2 7 2 2 3 2" xfId="9110" xr:uid="{0CBE516C-84E1-4BA7-82F7-74CD1B506B4D}"/>
    <cellStyle name="Normal 4 2 7 2 2 3 2 2" xfId="29153" xr:uid="{FCA1CA00-3E69-4FEC-B15C-28A1C0FBA569}"/>
    <cellStyle name="Normal 4 2 7 2 2 3 2 3" xfId="19490" xr:uid="{F3510842-5E75-4AA4-ACED-6DCBEF17394C}"/>
    <cellStyle name="Normal 4 2 7 2 2 3 3" xfId="11943" xr:uid="{CBC68661-EB31-45DB-AA6D-FDF871813ED8}"/>
    <cellStyle name="Normal 4 2 7 2 2 3 3 2" xfId="22323" xr:uid="{EC4EDDC2-1E88-46F3-B002-8553D44B8F4D}"/>
    <cellStyle name="Normal 4 2 7 2 2 3 4" xfId="24292" xr:uid="{E6583185-FB7E-4BF1-A4F8-BE5929EDEE2F}"/>
    <cellStyle name="Normal 4 2 7 2 2 3 5" xfId="16657" xr:uid="{6380045C-725D-495C-8C15-E83B6E688C2F}"/>
    <cellStyle name="Normal 4 2 7 2 2 4" xfId="5275" xr:uid="{CF2F36A8-4210-46F0-AEF4-C136B3BC60D2}"/>
    <cellStyle name="Normal 4 2 7 2 2 4 2" xfId="26859" xr:uid="{44C835BE-4E5C-4EFB-B161-4A7B3A6435B3}"/>
    <cellStyle name="Normal 4 2 7 2 2 4 3" xfId="14573" xr:uid="{2B704AB7-BF60-4CD9-80D1-B23DB9D717E9}"/>
    <cellStyle name="Normal 4 2 7 2 2 5" xfId="7026" xr:uid="{67B594AD-469D-4118-80E6-64E604FD07BB}"/>
    <cellStyle name="Normal 4 2 7 2 2 5 2" xfId="17406" xr:uid="{F2DD9EA1-BE8D-4470-B982-6C580029D30A}"/>
    <cellStyle name="Normal 4 2 7 2 2 6" xfId="9859" xr:uid="{6A5DB13C-3DFB-4216-A525-675D4274090C}"/>
    <cellStyle name="Normal 4 2 7 2 2 6 2" xfId="20239" xr:uid="{237421BF-F932-4FFF-AB38-6B092A3E3278}"/>
    <cellStyle name="Normal 4 2 7 2 2 7" xfId="23368" xr:uid="{5144D789-F1E1-4F92-B0B6-1A55B20AE894}"/>
    <cellStyle name="Normal 4 2 7 2 2 8" xfId="13238" xr:uid="{814A08A0-E839-4E7D-857B-9695706BF099}"/>
    <cellStyle name="Normal 4 2 7 2 3" xfId="3334" xr:uid="{00000000-0005-0000-0000-0000FC050000}"/>
    <cellStyle name="Normal 4 2 7 2 3 2" xfId="4528" xr:uid="{113E0108-CA11-426D-A7AE-4C0788D53CB6}"/>
    <cellStyle name="Normal 4 2 7 2 3 2 2" xfId="9300" xr:uid="{0BFB295B-C3F7-4F36-86D6-CBDBA07D92B4}"/>
    <cellStyle name="Normal 4 2 7 2 3 2 2 2" xfId="29279" xr:uid="{39582063-3B8C-4E67-9507-ADA9A0C73728}"/>
    <cellStyle name="Normal 4 2 7 2 3 2 2 3" xfId="19680" xr:uid="{ADBD3F24-B1B1-4250-89F9-F5C959B05EFB}"/>
    <cellStyle name="Normal 4 2 7 2 3 2 3" xfId="12133" xr:uid="{1222DCB9-48E2-4AA9-842E-5EF1B5E119F0}"/>
    <cellStyle name="Normal 4 2 7 2 3 2 3 2" xfId="22513" xr:uid="{FE61A86C-E855-49B0-8C22-5164BF01611A}"/>
    <cellStyle name="Normal 4 2 7 2 3 2 4" xfId="24370" xr:uid="{34139AB0-1605-4A00-8935-FE283338C7CC}"/>
    <cellStyle name="Normal 4 2 7 2 3 2 5" xfId="16847" xr:uid="{7892A2B9-A497-431C-A7D0-1FF51ECDCB89}"/>
    <cellStyle name="Normal 4 2 7 2 3 3" xfId="6392" xr:uid="{24005D36-6C58-4A2A-AC91-27423652490B}"/>
    <cellStyle name="Normal 4 2 7 2 3 3 2" xfId="26922" xr:uid="{9FE2913F-4DF2-45FF-AA04-A1B4D2E9EA23}"/>
    <cellStyle name="Normal 4 2 7 2 3 3 3" xfId="15961" xr:uid="{0E2461BA-E4A1-420E-9D22-2B797902385B}"/>
    <cellStyle name="Normal 4 2 7 2 3 4" xfId="8414" xr:uid="{EF939839-3CEB-4523-8745-D961CA6A0D8D}"/>
    <cellStyle name="Normal 4 2 7 2 3 4 2" xfId="18794" xr:uid="{A96BBD39-090B-488A-894B-9326A5CCA39E}"/>
    <cellStyle name="Normal 4 2 7 2 3 5" xfId="11247" xr:uid="{C9992B36-10B0-4ED1-8DDD-7BF4ED461CBC}"/>
    <cellStyle name="Normal 4 2 7 2 3 5 2" xfId="21627" xr:uid="{394874BC-F433-4BF5-BD59-6F5C02316855}"/>
    <cellStyle name="Normal 4 2 7 2 3 6" xfId="24972" xr:uid="{C1B4319E-1D3B-4F63-AE06-22BBEEEA9372}"/>
    <cellStyle name="Normal 4 2 7 2 3 7" xfId="13892" xr:uid="{92B057E0-91C3-4B1B-B171-94837575EFAD}"/>
    <cellStyle name="Normal 4 2 7 2 4" xfId="3332" xr:uid="{00000000-0005-0000-0000-0000FD050000}"/>
    <cellStyle name="Normal 4 2 7 2 4 2" xfId="6390" xr:uid="{111BF01C-1114-4917-AD87-FB5B2FE55A85}"/>
    <cellStyle name="Normal 4 2 7 2 4 2 2" xfId="28654" xr:uid="{B7FA4BFC-8DF5-4D39-98F2-1F99C9FA3540}"/>
    <cellStyle name="Normal 4 2 7 2 4 2 3" xfId="15959" xr:uid="{E123A4F9-E181-44DD-B24C-B0952899D43E}"/>
    <cellStyle name="Normal 4 2 7 2 4 3" xfId="8412" xr:uid="{B30E7EE4-CD91-4910-83EA-305F60F8FAFD}"/>
    <cellStyle name="Normal 4 2 7 2 4 3 2" xfId="18792" xr:uid="{D21EB055-EE75-4725-A2C2-169E92B31C0B}"/>
    <cellStyle name="Normal 4 2 7 2 4 4" xfId="11245" xr:uid="{F76FAE72-67FD-4B53-B162-C0300C65DF8F}"/>
    <cellStyle name="Normal 4 2 7 2 4 4 2" xfId="21625" xr:uid="{C3CEF82F-8E1C-483A-B617-9BBE836DCB9A}"/>
    <cellStyle name="Normal 4 2 7 2 4 5" xfId="22915" xr:uid="{A524EB65-2F3D-4896-91AB-2D00C4E7B88E}"/>
    <cellStyle name="Normal 4 2 7 2 4 6" xfId="13890" xr:uid="{FA41583B-3916-4931-BB11-0693536E74F3}"/>
    <cellStyle name="Normal 4 2 7 2 5" xfId="2658" xr:uid="{00000000-0005-0000-0000-0000FE050000}"/>
    <cellStyle name="Normal 4 2 7 2 5 2" xfId="5918" xr:uid="{0B8E98C4-A267-4536-882E-A4447A842A72}"/>
    <cellStyle name="Normal 4 2 7 2 5 2 2" xfId="28524" xr:uid="{B360D795-95FD-463C-9900-756996F4A2B5}"/>
    <cellStyle name="Normal 4 2 7 2 5 2 3" xfId="15330" xr:uid="{74AE6123-61E8-4FD5-ADF8-771B47BB86F2}"/>
    <cellStyle name="Normal 4 2 7 2 5 3" xfId="7783" xr:uid="{34AB58B6-C80F-4279-9365-4E2AAAFAD3DC}"/>
    <cellStyle name="Normal 4 2 7 2 5 3 2" xfId="18163" xr:uid="{1E982559-A11B-4DF8-899E-505850C975CD}"/>
    <cellStyle name="Normal 4 2 7 2 5 4" xfId="10616" xr:uid="{D7B3D5ED-EF51-4FF0-A314-EE0A11BF7CCE}"/>
    <cellStyle name="Normal 4 2 7 2 5 4 2" xfId="20996" xr:uid="{DB13A2EA-6374-421D-984E-7992E4D06FE6}"/>
    <cellStyle name="Normal 4 2 7 2 5 5" xfId="23326" xr:uid="{7140C098-BC0D-4672-B2B9-EE4625B52432}"/>
    <cellStyle name="Normal 4 2 7 2 5 6" xfId="13060" xr:uid="{5131B977-8762-4AD2-B136-13B11C91F4DB}"/>
    <cellStyle name="Normal 4 2 7 2 6" xfId="2362" xr:uid="{00000000-0005-0000-0000-0000F9050000}"/>
    <cellStyle name="Normal 4 2 7 2 6 2" xfId="7489" xr:uid="{6D14173A-43EB-49FA-8F83-F337B32B1E9C}"/>
    <cellStyle name="Normal 4 2 7 2 6 2 2" xfId="17869" xr:uid="{E4CB5BC6-FF96-4E57-95EA-5649002034A5}"/>
    <cellStyle name="Normal 4 2 7 2 6 3" xfId="10322" xr:uid="{072E85DB-784C-42A4-B9B3-6D28478D462C}"/>
    <cellStyle name="Normal 4 2 7 2 6 3 2" xfId="20702" xr:uid="{97AF1658-E4E3-4AB0-B9D6-BF6C3B1E1215}"/>
    <cellStyle name="Normal 4 2 7 2 6 4" xfId="23979" xr:uid="{7E8A1A54-5878-43CD-AFD2-E284B8365121}"/>
    <cellStyle name="Normal 4 2 7 2 6 5" xfId="15036" xr:uid="{880158E5-203E-48BE-BEEE-0FCB4F074F6F}"/>
    <cellStyle name="Normal 4 2 7 2 7" xfId="3899" xr:uid="{95B3FED8-33A7-4EE0-B147-F06D67130D62}"/>
    <cellStyle name="Normal 4 2 7 2 7 2" xfId="8731" xr:uid="{9F10AB3E-B78D-4030-986E-CBE8C079A842}"/>
    <cellStyle name="Normal 4 2 7 2 7 2 2" xfId="19111" xr:uid="{F1A858DD-C3DB-4077-B8BF-B36DF118D961}"/>
    <cellStyle name="Normal 4 2 7 2 7 3" xfId="11564" xr:uid="{EB48044C-321E-41BB-B7B5-229AF60CC36C}"/>
    <cellStyle name="Normal 4 2 7 2 7 3 2" xfId="21944" xr:uid="{358D9FE7-445A-4896-A7EE-AA20328B1EEE}"/>
    <cellStyle name="Normal 4 2 7 2 7 4" xfId="16278" xr:uid="{13C88D2F-287E-4A14-B313-C8CA6C86FF4D}"/>
    <cellStyle name="Normal 4 2 7 2 8" xfId="5274" xr:uid="{237905E0-C648-4B61-B7E0-EC5463F82D93}"/>
    <cellStyle name="Normal 4 2 7 2 8 2" xfId="14572" xr:uid="{05B823AA-78FD-4DE9-BEEE-402DE116742F}"/>
    <cellStyle name="Normal 4 2 7 2 9" xfId="7025" xr:uid="{48F952B1-AD2A-4E5D-8EA9-E2F952458A23}"/>
    <cellStyle name="Normal 4 2 7 2 9 2" xfId="17405" xr:uid="{094EAE94-18DC-4BC2-864D-753A9ACBD085}"/>
    <cellStyle name="Normal 4 2 7 3" xfId="971" xr:uid="{00000000-0005-0000-0000-00007D050000}"/>
    <cellStyle name="Normal 4 2 7 3 2" xfId="3335" xr:uid="{00000000-0005-0000-0000-000000060000}"/>
    <cellStyle name="Normal 4 2 7 3 2 2" xfId="6393" xr:uid="{6894B5CC-A9EF-4A60-BDE9-95263FC21D97}"/>
    <cellStyle name="Normal 4 2 7 3 2 2 2" xfId="24619" xr:uid="{5E855E91-9205-4EEA-A6EF-2EDDC6D19AEC}"/>
    <cellStyle name="Normal 4 2 7 3 2 2 3" xfId="28411" xr:uid="{20943430-55D3-462E-BC2F-75B8BB4DA39D}"/>
    <cellStyle name="Normal 4 2 7 3 2 2 4" xfId="15962" xr:uid="{A624F227-6BF0-4751-A735-E610CB4161D9}"/>
    <cellStyle name="Normal 4 2 7 3 2 3" xfId="8415" xr:uid="{F49FB817-3E57-46EA-82E0-F65264ECE60D}"/>
    <cellStyle name="Normal 4 2 7 3 2 3 2" xfId="28910" xr:uid="{C67EA1F7-CEAB-40B8-B20E-1D6E5080FF91}"/>
    <cellStyle name="Normal 4 2 7 3 2 3 3" xfId="18795" xr:uid="{4373D8BB-E58E-429B-A6EE-2F8F0C677499}"/>
    <cellStyle name="Normal 4 2 7 3 2 4" xfId="11248" xr:uid="{94D54862-EBCD-4AB4-994D-2B7E41C49496}"/>
    <cellStyle name="Normal 4 2 7 3 2 4 2" xfId="21628" xr:uid="{83B10924-4B83-4D1E-A513-05EBC9E74FBE}"/>
    <cellStyle name="Normal 4 2 7 3 2 5" xfId="23540" xr:uid="{35D40B51-041E-45E9-826C-55A1A9E1D1AD}"/>
    <cellStyle name="Normal 4 2 7 3 2 6" xfId="13893" xr:uid="{59EEE289-60C0-4CE9-AD10-F17BDF93D2B8}"/>
    <cellStyle name="Normal 4 2 7 3 3" xfId="2781" xr:uid="{00000000-0005-0000-0000-000001060000}"/>
    <cellStyle name="Normal 4 2 7 3 3 2" xfId="5999" xr:uid="{862657B4-C8A8-4485-AD9D-2E02B17136BA}"/>
    <cellStyle name="Normal 4 2 7 3 3 2 2" xfId="26447" xr:uid="{2BD4EA99-7000-4956-8F32-99348924CBDE}"/>
    <cellStyle name="Normal 4 2 7 3 3 2 3" xfId="15452" xr:uid="{7EB9AA54-6740-4350-8021-517A5B053727}"/>
    <cellStyle name="Normal 4 2 7 3 3 3" xfId="7905" xr:uid="{561FFBA7-0444-4BE1-A885-359AA0311B2A}"/>
    <cellStyle name="Normal 4 2 7 3 3 3 2" xfId="18285" xr:uid="{FC06019D-4AA8-44CB-AE39-E5C0BEA226EB}"/>
    <cellStyle name="Normal 4 2 7 3 3 4" xfId="10738" xr:uid="{4AECFF8A-6016-43FA-BDF8-CE807158EFA1}"/>
    <cellStyle name="Normal 4 2 7 3 3 4 2" xfId="21118" xr:uid="{1270DBE3-E6EE-4E4C-AF01-1B829F41CC24}"/>
    <cellStyle name="Normal 4 2 7 3 3 5" xfId="23866" xr:uid="{5F4B6C36-E53B-4916-B805-5DDA1C345929}"/>
    <cellStyle name="Normal 4 2 7 3 3 6" xfId="13237" xr:uid="{AF5EC30D-9029-4B11-A9CD-FBECBFF08BFB}"/>
    <cellStyle name="Normal 4 2 7 3 4" xfId="4190" xr:uid="{EE098A8E-BB8D-44E9-98A5-A8DCD7678D57}"/>
    <cellStyle name="Normal 4 2 7 3 4 2" xfId="8962" xr:uid="{6D043502-6E4C-4B0F-87E4-A2DD1FC9E754}"/>
    <cellStyle name="Normal 4 2 7 3 4 2 2" xfId="29048" xr:uid="{1F7E944F-324A-4193-8BB1-22B01FABCC39}"/>
    <cellStyle name="Normal 4 2 7 3 4 2 3" xfId="19342" xr:uid="{C05A1BEC-8249-4BD2-BCD5-417BABEB63CD}"/>
    <cellStyle name="Normal 4 2 7 3 4 3" xfId="11795" xr:uid="{89D4EB9E-A9AC-4A1D-8027-0C3EC3B29DE1}"/>
    <cellStyle name="Normal 4 2 7 3 4 3 2" xfId="22175" xr:uid="{BDF2FB53-3E3B-4EA3-BE85-D79FD0004FA2}"/>
    <cellStyle name="Normal 4 2 7 3 4 4" xfId="24010" xr:uid="{DCAF9AA8-B18D-4E10-9745-AAFD5B1F7DE0}"/>
    <cellStyle name="Normal 4 2 7 3 4 5" xfId="16509" xr:uid="{A3F04144-E344-4A3A-BB98-1F3C830D127F}"/>
    <cellStyle name="Normal 4 2 7 3 5" xfId="5276" xr:uid="{A8E8EAA8-488D-4AC8-B651-AA208792813B}"/>
    <cellStyle name="Normal 4 2 7 3 5 2" xfId="27539" xr:uid="{C9D662AF-980D-43AF-BA91-F77D209B3D77}"/>
    <cellStyle name="Normal 4 2 7 3 5 3" xfId="14574" xr:uid="{9E0F34C7-04E4-4686-9E4C-C7AABA552520}"/>
    <cellStyle name="Normal 4 2 7 3 6" xfId="7027" xr:uid="{7101569A-1C52-4460-BE75-A60726303EEF}"/>
    <cellStyle name="Normal 4 2 7 3 6 2" xfId="17407" xr:uid="{73635458-58A4-4D2A-ADCA-702B8E38EC46}"/>
    <cellStyle name="Normal 4 2 7 3 7" xfId="9860" xr:uid="{5A92F21F-822C-4C88-8BEA-8D714C64FC1F}"/>
    <cellStyle name="Normal 4 2 7 3 7 2" xfId="20240" xr:uid="{C911BBDC-5203-4D2A-8C89-901D5AF5BED9}"/>
    <cellStyle name="Normal 4 2 7 3 8" xfId="25456" xr:uid="{90304659-5AF2-40EA-8466-8A49D787F88E}"/>
    <cellStyle name="Normal 4 2 7 3 9" xfId="12754" xr:uid="{67BD0219-01D4-4407-BD68-97C2F796C297}"/>
    <cellStyle name="Normal 4 2 7 4" xfId="972" xr:uid="{00000000-0005-0000-0000-00007E050000}"/>
    <cellStyle name="Normal 4 2 7 4 2" xfId="4529" xr:uid="{1E03E791-A4F0-4FB5-93A5-7A859C73DCFD}"/>
    <cellStyle name="Normal 4 2 7 4 2 2" xfId="9301" xr:uid="{43907C58-C7A7-48A0-B170-8259FB5E8ACB}"/>
    <cellStyle name="Normal 4 2 7 4 2 2 2" xfId="29280" xr:uid="{139B9E3C-FA64-4957-A942-870D28718899}"/>
    <cellStyle name="Normal 4 2 7 4 2 2 3" xfId="19681" xr:uid="{7FF9FCA9-5DAF-4A37-8A8B-FE7CAD87B57C}"/>
    <cellStyle name="Normal 4 2 7 4 2 3" xfId="12134" xr:uid="{2300D057-5705-4915-9AB1-A036255FD8A3}"/>
    <cellStyle name="Normal 4 2 7 4 2 3 2" xfId="22514" xr:uid="{EF00A232-1983-45C7-99C1-25BCFF2E7EE2}"/>
    <cellStyle name="Normal 4 2 7 4 2 4" xfId="23565" xr:uid="{BD0EB80D-CB65-46D1-B51A-AA6D713E4E69}"/>
    <cellStyle name="Normal 4 2 7 4 2 5" xfId="16848" xr:uid="{82CA5815-F667-49B8-B966-4215EB8CC32D}"/>
    <cellStyle name="Normal 4 2 7 4 3" xfId="5277" xr:uid="{22659D20-DD1F-4B09-B732-A690D86AD939}"/>
    <cellStyle name="Normal 4 2 7 4 3 2" xfId="27683" xr:uid="{7C8346FC-C56E-452B-845C-60471E2ECAC1}"/>
    <cellStyle name="Normal 4 2 7 4 3 3" xfId="14575" xr:uid="{1AC289DB-6F21-4F7A-BC7E-6DBEDD1998F8}"/>
    <cellStyle name="Normal 4 2 7 4 4" xfId="7028" xr:uid="{8416F650-4C2F-4026-8F20-CE8F217DFC58}"/>
    <cellStyle name="Normal 4 2 7 4 4 2" xfId="17408" xr:uid="{D9805223-DFCB-457D-A67F-E58230512B5E}"/>
    <cellStyle name="Normal 4 2 7 4 5" xfId="9861" xr:uid="{A724B2CB-7BED-4B8C-96C2-AD817E70DCBE}"/>
    <cellStyle name="Normal 4 2 7 4 5 2" xfId="20241" xr:uid="{50162262-81D2-40EF-A075-39283F170340}"/>
    <cellStyle name="Normal 4 2 7 4 6" xfId="23903" xr:uid="{21A97C26-5C37-4054-ACD8-665D44C1149B}"/>
    <cellStyle name="Normal 4 2 7 4 7" xfId="13894" xr:uid="{918B7820-9462-45BD-B17C-037886FBE9D2}"/>
    <cellStyle name="Normal 4 2 7 5" xfId="2936" xr:uid="{00000000-0005-0000-0000-000003060000}"/>
    <cellStyle name="Normal 4 2 7 5 2" xfId="6116" xr:uid="{4E59170C-A0D3-49D8-957B-76561BEAE973}"/>
    <cellStyle name="Normal 4 2 7 5 2 2" xfId="24513" xr:uid="{A45598E6-5926-4D21-8EB2-CE84B2657D3F}"/>
    <cellStyle name="Normal 4 2 7 5 2 3" xfId="26198" xr:uid="{AA8D113C-C45A-433D-8B8F-D20F15EF0C47}"/>
    <cellStyle name="Normal 4 2 7 5 2 4" xfId="15594" xr:uid="{6E5B6E54-4529-4FE5-8D08-C2D7262A1083}"/>
    <cellStyle name="Normal 4 2 7 5 3" xfId="8047" xr:uid="{E61B217A-FAFA-46D5-9601-820A7AB65639}"/>
    <cellStyle name="Normal 4 2 7 5 3 2" xfId="28754" xr:uid="{B33DB8FE-1A40-41F1-A5BA-6DB9326581DF}"/>
    <cellStyle name="Normal 4 2 7 5 3 3" xfId="18427" xr:uid="{9A1B3D19-05F5-4054-966C-18D7751C3232}"/>
    <cellStyle name="Normal 4 2 7 5 4" xfId="10880" xr:uid="{1A42C680-86E1-47A7-9141-E27611283B61}"/>
    <cellStyle name="Normal 4 2 7 5 4 2" xfId="21260" xr:uid="{08B6FE4A-85C6-47F0-A09E-72D4D427BDD0}"/>
    <cellStyle name="Normal 4 2 7 5 5" xfId="25297" xr:uid="{E8A4723B-7430-4152-866A-C03EA5D7A761}"/>
    <cellStyle name="Normal 4 2 7 5 6" xfId="13452" xr:uid="{3289B5C0-3A6A-4D8E-AB22-8FE956432551}"/>
    <cellStyle name="Normal 4 2 7 6" xfId="2507" xr:uid="{00000000-0005-0000-0000-000004060000}"/>
    <cellStyle name="Normal 4 2 7 6 2" xfId="5787" xr:uid="{D52005AF-2FD7-4964-8C65-E3FED5FFCA25}"/>
    <cellStyle name="Normal 4 2 7 6 2 2" xfId="27325" xr:uid="{C5AD142D-D34C-4179-BC57-4615AA9022B0}"/>
    <cellStyle name="Normal 4 2 7 6 2 3" xfId="15179" xr:uid="{E37280FA-A970-48C9-A71C-BBA6CABAD5CF}"/>
    <cellStyle name="Normal 4 2 7 6 3" xfId="7632" xr:uid="{34061503-8091-4780-87EA-093AEE054C3C}"/>
    <cellStyle name="Normal 4 2 7 6 3 2" xfId="18012" xr:uid="{D7A4ED82-176C-46F8-90D3-7040E1566BCA}"/>
    <cellStyle name="Normal 4 2 7 6 4" xfId="10465" xr:uid="{AD8D5477-D29B-41A9-AD12-DB26F66C767E}"/>
    <cellStyle name="Normal 4 2 7 6 4 2" xfId="20845" xr:uid="{DAEE3A37-A98F-44D5-93C3-F127EEC8E705}"/>
    <cellStyle name="Normal 4 2 7 6 5" xfId="25132" xr:uid="{8DAD8510-DDBC-49B2-8DEF-0977FB2DAA8B}"/>
    <cellStyle name="Normal 4 2 7 6 6" xfId="12895" xr:uid="{7276ED74-3708-442E-BAE4-517CF65E217E}"/>
    <cellStyle name="Normal 4 2 7 7" xfId="2263" xr:uid="{00000000-0005-0000-0000-0000F8050000}"/>
    <cellStyle name="Normal 4 2 7 7 2" xfId="7390" xr:uid="{EFF16FA0-9C71-493F-95AA-E397F7814545}"/>
    <cellStyle name="Normal 4 2 7 7 2 2" xfId="17770" xr:uid="{CD268DC7-A4E1-4080-A456-3EAB59D7C165}"/>
    <cellStyle name="Normal 4 2 7 7 3" xfId="10223" xr:uid="{F4D6F143-BEE0-443A-8E81-CB84D87B5788}"/>
    <cellStyle name="Normal 4 2 7 7 3 2" xfId="20603" xr:uid="{C788F3F1-2412-475C-9F43-691E266D0447}"/>
    <cellStyle name="Normal 4 2 7 7 4" xfId="23221" xr:uid="{38E5DFB3-6F3A-406F-920D-BC317E0B4430}"/>
    <cellStyle name="Normal 4 2 7 7 5" xfId="14937" xr:uid="{FB8C50A0-7E4D-42A5-B082-0D28309EE4E5}"/>
    <cellStyle name="Normal 4 2 7 8" xfId="3983" xr:uid="{894844A2-3842-4181-B8E7-16CD020B5E9F}"/>
    <cellStyle name="Normal 4 2 7 8 2" xfId="8807" xr:uid="{D83763B7-C4DB-4AAE-B760-BDE32A09BEA3}"/>
    <cellStyle name="Normal 4 2 7 8 2 2" xfId="19187" xr:uid="{BAF878A4-C149-4CDE-B6BF-0ABAEFBF5B28}"/>
    <cellStyle name="Normal 4 2 7 8 3" xfId="11640" xr:uid="{CA2EB3B0-0D40-415C-BB8F-BDE2BA540984}"/>
    <cellStyle name="Normal 4 2 7 8 3 2" xfId="22020" xr:uid="{C0E05051-576E-4D76-B98B-56BAF7B24591}"/>
    <cellStyle name="Normal 4 2 7 8 4" xfId="16354" xr:uid="{2B28B409-2F3B-4695-8596-639C2FE9F156}"/>
    <cellStyle name="Normal 4 2 7 9" xfId="5273" xr:uid="{41A31826-BDF1-4198-B72A-456F75655F7C}"/>
    <cellStyle name="Normal 4 2 7 9 2" xfId="14571" xr:uid="{DD627F48-FB14-4FDE-8D46-EF8C6AFB9050}"/>
    <cellStyle name="Normal 4 2 8" xfId="973" xr:uid="{00000000-0005-0000-0000-00007F050000}"/>
    <cellStyle name="Normal 4 2 8 10" xfId="9862" xr:uid="{75B5D47C-3C06-4BA9-BAB7-CF12BC487F82}"/>
    <cellStyle name="Normal 4 2 8 10 2" xfId="20242" xr:uid="{F2035F97-69F5-40A0-A689-99D44FA158A6}"/>
    <cellStyle name="Normal 4 2 8 11" xfId="23627" xr:uid="{C9769FB7-88D1-4C49-90B2-0DEDE9CEE586}"/>
    <cellStyle name="Normal 4 2 8 12" xfId="12597" xr:uid="{94C67E68-5FB3-4D88-B6D6-262D1A8D722D}"/>
    <cellStyle name="Normal 4 2 8 2" xfId="974" xr:uid="{00000000-0005-0000-0000-000080050000}"/>
    <cellStyle name="Normal 4 2 8 2 2" xfId="975" xr:uid="{00000000-0005-0000-0000-000081050000}"/>
    <cellStyle name="Normal 4 2 8 2 2 2" xfId="5280" xr:uid="{002BCBA6-CD3C-4A9A-96DB-18E92E45D4D5}"/>
    <cellStyle name="Normal 4 2 8 2 2 2 2" xfId="24270" xr:uid="{14820CE3-F87E-466C-80FF-9BE9231B28D8}"/>
    <cellStyle name="Normal 4 2 8 2 2 2 3" xfId="27690" xr:uid="{46442BAB-1B2C-4337-B4B3-1CF398D708A1}"/>
    <cellStyle name="Normal 4 2 8 2 2 2 4" xfId="14578" xr:uid="{4A11DA3F-6388-4B19-8DBF-84C8A00B7040}"/>
    <cellStyle name="Normal 4 2 8 2 2 3" xfId="7031" xr:uid="{2345E928-B604-4966-8111-D0A1B7B10269}"/>
    <cellStyle name="Normal 4 2 8 2 2 3 2" xfId="27629" xr:uid="{86E3D177-B74D-4433-97E5-99913C69C2F3}"/>
    <cellStyle name="Normal 4 2 8 2 2 3 3" xfId="27357" xr:uid="{E36BBA77-4B6C-459C-A521-6C8AD49668ED}"/>
    <cellStyle name="Normal 4 2 8 2 2 3 4" xfId="17411" xr:uid="{8ACBB9DF-75CC-499A-8D42-666817D0A63E}"/>
    <cellStyle name="Normal 4 2 8 2 2 4" xfId="9864" xr:uid="{0222AE8A-FA30-4B54-998A-218DFD9AECF0}"/>
    <cellStyle name="Normal 4 2 8 2 2 4 2" xfId="29422" xr:uid="{56BAF5F6-A05D-4E15-97F0-42BAF4887226}"/>
    <cellStyle name="Normal 4 2 8 2 2 4 3" xfId="20244" xr:uid="{529E0624-A9C6-42C3-B82F-FF024053C18A}"/>
    <cellStyle name="Normal 4 2 8 2 2 5" xfId="23861" xr:uid="{D643BF77-5398-43B8-AF2A-B97DC68FCA4F}"/>
    <cellStyle name="Normal 4 2 8 2 2 6" xfId="13895" xr:uid="{B116A3FE-836C-4744-AB75-B8244732AB29}"/>
    <cellStyle name="Normal 4 2 8 2 3" xfId="2782" xr:uid="{00000000-0005-0000-0000-000008060000}"/>
    <cellStyle name="Normal 4 2 8 2 3 2" xfId="6000" xr:uid="{E8246B52-2A51-4F88-AC27-87867C91476B}"/>
    <cellStyle name="Normal 4 2 8 2 3 2 2" xfId="26822" xr:uid="{B399A5AE-E54C-4055-8B1F-27845F8D9C65}"/>
    <cellStyle name="Normal 4 2 8 2 3 2 3" xfId="15453" xr:uid="{3E018943-2CD0-4769-A24D-63BF4DC0DECE}"/>
    <cellStyle name="Normal 4 2 8 2 3 3" xfId="7906" xr:uid="{81F47BCD-69A1-4897-9B7D-7E3451F84B91}"/>
    <cellStyle name="Normal 4 2 8 2 3 3 2" xfId="18286" xr:uid="{C12A5E93-74C0-46E0-BDE6-78BC8F2E9ABB}"/>
    <cellStyle name="Normal 4 2 8 2 3 4" xfId="10739" xr:uid="{E9675B84-B9EA-4486-B079-CD600A3057C6}"/>
    <cellStyle name="Normal 4 2 8 2 3 4 2" xfId="21119" xr:uid="{9E097176-4296-4319-9D0D-F40CDD27D0EE}"/>
    <cellStyle name="Normal 4 2 8 2 3 5" xfId="24391" xr:uid="{8BFC6150-DDD5-4709-BCCF-CA80D506DB04}"/>
    <cellStyle name="Normal 4 2 8 2 3 6" xfId="13239" xr:uid="{8F32D7EC-28A5-4F4A-8E4B-1800717ACCE7}"/>
    <cellStyle name="Normal 4 2 8 2 4" xfId="4191" xr:uid="{2A119F8A-9286-4A7E-B655-6A76E0F727CE}"/>
    <cellStyle name="Normal 4 2 8 2 4 2" xfId="8963" xr:uid="{4EE76E04-26A7-4DB0-A2F6-E193951983E8}"/>
    <cellStyle name="Normal 4 2 8 2 4 2 2" xfId="29049" xr:uid="{1B4FE232-DAB5-41C4-AF05-BFC09F349536}"/>
    <cellStyle name="Normal 4 2 8 2 4 2 3" xfId="19343" xr:uid="{EC4FD09F-8278-4AE5-BB20-B5D05061C366}"/>
    <cellStyle name="Normal 4 2 8 2 4 3" xfId="11796" xr:uid="{88CB058E-A897-43F8-9BE8-9308FB6D48A2}"/>
    <cellStyle name="Normal 4 2 8 2 4 3 2" xfId="22176" xr:uid="{E422BD9F-6B07-4EDE-AECE-D4090BCAF21F}"/>
    <cellStyle name="Normal 4 2 8 2 4 4" xfId="24873" xr:uid="{D2DFC07E-BC0F-4B14-B90C-7760A4F759F0}"/>
    <cellStyle name="Normal 4 2 8 2 4 5" xfId="16510" xr:uid="{C2F4B2D6-95B7-4E77-90D0-FB34BE448CB5}"/>
    <cellStyle name="Normal 4 2 8 2 5" xfId="5279" xr:uid="{A0B63C32-334A-400F-8AE8-957C2A98584E}"/>
    <cellStyle name="Normal 4 2 8 2 5 2" xfId="28503" xr:uid="{05DF3D99-40EB-4D60-9B0F-0C7BFA56CE37}"/>
    <cellStyle name="Normal 4 2 8 2 5 3" xfId="14577" xr:uid="{F60E8D24-EF7F-4A09-A8FF-33FD0DA3A323}"/>
    <cellStyle name="Normal 4 2 8 2 6" xfId="7030" xr:uid="{3FC9E43D-66F9-4D0D-B694-16FD46AA2275}"/>
    <cellStyle name="Normal 4 2 8 2 6 2" xfId="17410" xr:uid="{2F4FB22F-28D8-4590-B5D7-FC6875ECAB61}"/>
    <cellStyle name="Normal 4 2 8 2 7" xfId="9863" xr:uid="{108CC694-574B-46C5-8649-D126581961E9}"/>
    <cellStyle name="Normal 4 2 8 2 7 2" xfId="20243" xr:uid="{CA6E0A24-F8E0-45E8-A475-93964168AAEF}"/>
    <cellStyle name="Normal 4 2 8 2 8" xfId="23429" xr:uid="{C489105B-F240-4C4D-A27A-4B04AF9510C6}"/>
    <cellStyle name="Normal 4 2 8 2 9" xfId="12755" xr:uid="{685156F6-C842-4C4E-AE35-CF03A474A500}"/>
    <cellStyle name="Normal 4 2 8 3" xfId="976" xr:uid="{00000000-0005-0000-0000-000082050000}"/>
    <cellStyle name="Normal 4 2 8 3 2" xfId="4530" xr:uid="{C776B60D-BF65-45A6-9F7F-097D3AA61C69}"/>
    <cellStyle name="Normal 4 2 8 3 2 2" xfId="9302" xr:uid="{626F593F-0981-431F-8F98-91D2430A6026}"/>
    <cellStyle name="Normal 4 2 8 3 2 2 2" xfId="29281" xr:uid="{8C33BE09-90BA-4A9D-B79D-F483669A1BC0}"/>
    <cellStyle name="Normal 4 2 8 3 2 2 3" xfId="19682" xr:uid="{AEC3E18F-3EAA-4A99-B9C5-F5C568C4CFF8}"/>
    <cellStyle name="Normal 4 2 8 3 2 3" xfId="12135" xr:uid="{6227930D-EBD1-4EDE-BD4B-0FA572848A41}"/>
    <cellStyle name="Normal 4 2 8 3 2 3 2" xfId="22515" xr:uid="{ADB20690-2F4B-426C-B993-8AAC8EABC124}"/>
    <cellStyle name="Normal 4 2 8 3 2 4" xfId="25630" xr:uid="{73FF503C-0874-4AB0-9772-E3019965A795}"/>
    <cellStyle name="Normal 4 2 8 3 2 5" xfId="16849" xr:uid="{5047CEF5-2DB8-43FD-9B18-DADA40C9C559}"/>
    <cellStyle name="Normal 4 2 8 3 3" xfId="5281" xr:uid="{EA308A1F-9E21-466B-9181-BBA1F7A7BEF0}"/>
    <cellStyle name="Normal 4 2 8 3 3 2" xfId="26831" xr:uid="{73526452-4BA8-4E4D-B954-246CF43DC764}"/>
    <cellStyle name="Normal 4 2 8 3 3 3" xfId="26084" xr:uid="{DE5FB2D0-3406-4A9B-86E1-7733C577CEAC}"/>
    <cellStyle name="Normal 4 2 8 3 3 4" xfId="14579" xr:uid="{4E1C39A6-4501-45F4-BF32-26DDC8688B75}"/>
    <cellStyle name="Normal 4 2 8 3 4" xfId="7032" xr:uid="{B01B7BF7-1BDB-47D2-BA16-EA3A3599A1B1}"/>
    <cellStyle name="Normal 4 2 8 3 4 2" xfId="27592" xr:uid="{27D5A90D-3C2E-465B-A7B7-E69A4DDE8F5A}"/>
    <cellStyle name="Normal 4 2 8 3 4 3" xfId="25880" xr:uid="{BD3B06D1-5D7C-4E88-BE62-74FC4F57D391}"/>
    <cellStyle name="Normal 4 2 8 3 4 4" xfId="17412" xr:uid="{067B1167-04F2-4B58-A44C-19BE32FA69A8}"/>
    <cellStyle name="Normal 4 2 8 3 5" xfId="9865" xr:uid="{584A9564-4815-4898-BF0C-36D2ED106056}"/>
    <cellStyle name="Normal 4 2 8 3 5 2" xfId="29423" xr:uid="{7C3D385E-C8A0-4F65-B338-1A2D9FF74FA3}"/>
    <cellStyle name="Normal 4 2 8 3 5 3" xfId="20245" xr:uid="{416B0672-457C-4CA1-AEEC-CD1B3247D0E3}"/>
    <cellStyle name="Normal 4 2 8 3 6" xfId="23273" xr:uid="{187F3FCC-75E3-4883-98CD-D692FA43E764}"/>
    <cellStyle name="Normal 4 2 8 3 7" xfId="13896" xr:uid="{5A4033B9-864B-4331-8EFB-88FA31432662}"/>
    <cellStyle name="Normal 4 2 8 4" xfId="977" xr:uid="{00000000-0005-0000-0000-000083050000}"/>
    <cellStyle name="Normal 4 2 8 4 2" xfId="5282" xr:uid="{7E5248ED-DB83-44BA-8982-5B910168DAEA}"/>
    <cellStyle name="Normal 4 2 8 4 2 2" xfId="24817" xr:uid="{7C816423-915D-482F-A730-34901DA47CB3}"/>
    <cellStyle name="Normal 4 2 8 4 2 3" xfId="27699" xr:uid="{C548D3E3-BE2C-4ADB-B55F-8F36A895B4C9}"/>
    <cellStyle name="Normal 4 2 8 4 2 4" xfId="14580" xr:uid="{8F6EFBFC-0F84-45AC-A641-ED0E255EE901}"/>
    <cellStyle name="Normal 4 2 8 4 3" xfId="7033" xr:uid="{8F6F6C15-2E1B-4DFB-B6D7-5649EF620FE1}"/>
    <cellStyle name="Normal 4 2 8 4 3 2" xfId="27527" xr:uid="{671E24FF-B631-4BD0-BC0B-D23BC6C0B1D0}"/>
    <cellStyle name="Normal 4 2 8 4 3 3" xfId="17413" xr:uid="{9239E6D0-09E5-4713-98D9-D26FF7E42A05}"/>
    <cellStyle name="Normal 4 2 8 4 4" xfId="9866" xr:uid="{E5832AE4-B69A-4E63-A369-26E8F0D5640B}"/>
    <cellStyle name="Normal 4 2 8 4 4 2" xfId="20246" xr:uid="{832710B5-4915-4486-BF68-871BDDD9F1C0}"/>
    <cellStyle name="Normal 4 2 8 4 5" xfId="25091" xr:uid="{A242D922-0156-4748-8368-BC0D5D54FB29}"/>
    <cellStyle name="Normal 4 2 8 4 6" xfId="13453" xr:uid="{18CC260C-6143-4E38-815E-E806F6423DC4}"/>
    <cellStyle name="Normal 4 2 8 5" xfId="2567" xr:uid="{00000000-0005-0000-0000-00000B060000}"/>
    <cellStyle name="Normal 4 2 8 5 2" xfId="5836" xr:uid="{2B602938-BE88-46F4-AEED-0480511D709B}"/>
    <cellStyle name="Normal 4 2 8 5 2 2" xfId="28065" xr:uid="{0AE654D7-F739-4ED1-BFDA-1BC756BA7DF0}"/>
    <cellStyle name="Normal 4 2 8 5 2 3" xfId="15239" xr:uid="{16EA463A-6ED1-4BD1-85B3-08A833DFF1D2}"/>
    <cellStyle name="Normal 4 2 8 5 3" xfId="7692" xr:uid="{F235D23B-8571-4175-AA1A-18813D62F247}"/>
    <cellStyle name="Normal 4 2 8 5 3 2" xfId="18072" xr:uid="{87371162-240D-41A4-89A2-EA13734C2C8A}"/>
    <cellStyle name="Normal 4 2 8 5 4" xfId="10525" xr:uid="{64C7662A-6B89-4E97-AE09-A82A5BE3A734}"/>
    <cellStyle name="Normal 4 2 8 5 4 2" xfId="20905" xr:uid="{1D8E848B-D2CB-469F-AD14-D24CDAAEBACF}"/>
    <cellStyle name="Normal 4 2 8 5 5" xfId="24226" xr:uid="{D93D1C32-E8A1-48DF-81B0-2813A9FDDF3C}"/>
    <cellStyle name="Normal 4 2 8 5 6" xfId="12955" xr:uid="{A1298907-49AF-4C2B-A33A-1F1253F4A8E9}"/>
    <cellStyle name="Normal 4 2 8 6" xfId="2363" xr:uid="{00000000-0005-0000-0000-000005060000}"/>
    <cellStyle name="Normal 4 2 8 6 2" xfId="7490" xr:uid="{623DA9FF-7B9B-411D-B8E0-140CD750E036}"/>
    <cellStyle name="Normal 4 2 8 6 2 2" xfId="28072" xr:uid="{7DB86C15-161B-4423-B90D-A5EA2145346E}"/>
    <cellStyle name="Normal 4 2 8 6 2 3" xfId="17870" xr:uid="{F4A2072C-9F0D-4DAF-8BA8-0DF0D6F03F70}"/>
    <cellStyle name="Normal 4 2 8 6 3" xfId="10323" xr:uid="{9F013E8F-994F-4C24-87B6-D31789EAB697}"/>
    <cellStyle name="Normal 4 2 8 6 3 2" xfId="20703" xr:uid="{4BAE5CB0-31DA-46A6-A93C-B4220F77CAB5}"/>
    <cellStyle name="Normal 4 2 8 6 4" xfId="23042" xr:uid="{727CA44D-E866-4381-906F-15827DBC514F}"/>
    <cellStyle name="Normal 4 2 8 6 5" xfId="15037" xr:uid="{DC13B300-0AAB-4FEA-924B-B41E1F402523}"/>
    <cellStyle name="Normal 4 2 8 7" xfId="3984" xr:uid="{0D503DE1-E6FB-41B9-872C-260C16FD35DF}"/>
    <cellStyle name="Normal 4 2 8 7 2" xfId="8808" xr:uid="{2238076B-17C5-4BB0-8771-7246541852C0}"/>
    <cellStyle name="Normal 4 2 8 7 2 2" xfId="19188" xr:uid="{D50F9003-10E7-4758-88F1-5489C3DD8E39}"/>
    <cellStyle name="Normal 4 2 8 7 3" xfId="11641" xr:uid="{5609E8A0-B570-4536-9E8D-EF43746CF1A3}"/>
    <cellStyle name="Normal 4 2 8 7 3 2" xfId="22021" xr:uid="{3E45361C-DB83-47CD-ACDE-DB7B2162FCDE}"/>
    <cellStyle name="Normal 4 2 8 7 4" xfId="26981" xr:uid="{A0368A9F-F8DF-48B0-8AF2-25EE521D4116}"/>
    <cellStyle name="Normal 4 2 8 7 5" xfId="16355" xr:uid="{83063297-299C-4D8E-A1EC-68A069649514}"/>
    <cellStyle name="Normal 4 2 8 8" xfId="5278" xr:uid="{F36601DD-9793-4E6C-A6F7-1BEE8586145E}"/>
    <cellStyle name="Normal 4 2 8 8 2" xfId="14576" xr:uid="{0F9B40D2-AF9E-4369-B145-F10988D4531B}"/>
    <cellStyle name="Normal 4 2 8 9" xfId="7029" xr:uid="{1EFC0CD8-F643-412B-958A-E519945578B1}"/>
    <cellStyle name="Normal 4 2 8 9 2" xfId="17409" xr:uid="{C449D1EC-A7C5-48A1-BDFF-346BD6863E2E}"/>
    <cellStyle name="Normal 4 2 9" xfId="978" xr:uid="{00000000-0005-0000-0000-000084050000}"/>
    <cellStyle name="Normal 4 2 9 10" xfId="24697" xr:uid="{1BC18EEE-28F1-4D7D-BBBE-1BB67F6215FF}"/>
    <cellStyle name="Normal 4 2 9 11" xfId="12598" xr:uid="{736C4B30-A948-4E20-A4A9-4004E479C4BA}"/>
    <cellStyle name="Normal 4 2 9 2" xfId="979" xr:uid="{00000000-0005-0000-0000-000085050000}"/>
    <cellStyle name="Normal 4 2 9 2 2" xfId="3336" xr:uid="{00000000-0005-0000-0000-00000E060000}"/>
    <cellStyle name="Normal 4 2 9 2 2 2" xfId="6394" xr:uid="{85737081-3632-4418-8D8B-482B84C5F817}"/>
    <cellStyle name="Normal 4 2 9 2 2 2 2" xfId="27958" xr:uid="{B1F2C022-8335-4926-9921-99B718CBC7A8}"/>
    <cellStyle name="Normal 4 2 9 2 2 2 3" xfId="26515" xr:uid="{17C870E6-F094-46EF-AF70-8A284D8C113A}"/>
    <cellStyle name="Normal 4 2 9 2 2 2 4" xfId="15963" xr:uid="{B2B4E031-D27B-4E61-900F-7265CAED60DE}"/>
    <cellStyle name="Normal 4 2 9 2 2 3" xfId="8416" xr:uid="{4FDCBAA5-9629-4E67-9817-0322E2190FE2}"/>
    <cellStyle name="Normal 4 2 9 2 2 3 2" xfId="28911" xr:uid="{7DB9E4D2-0ADB-4E13-8EFD-5A7E368FC6F0}"/>
    <cellStyle name="Normal 4 2 9 2 2 3 3" xfId="18796" xr:uid="{B3E3D26E-4A4A-4ABA-BA70-31CFAB7E1A7F}"/>
    <cellStyle name="Normal 4 2 9 2 2 4" xfId="11249" xr:uid="{DFFCE619-3FE1-4D27-A046-5ECDC4FED236}"/>
    <cellStyle name="Normal 4 2 9 2 2 4 2" xfId="21629" xr:uid="{71893766-D46A-4B71-92F4-42CDAFC58422}"/>
    <cellStyle name="Normal 4 2 9 2 2 5" xfId="25245" xr:uid="{9ABB1AF1-AFA9-4E59-BCBA-2CC8F3B327FF}"/>
    <cellStyle name="Normal 4 2 9 2 2 6" xfId="13897" xr:uid="{AE5C2F51-3957-42C2-B249-4FDF23092ACD}"/>
    <cellStyle name="Normal 4 2 9 2 3" xfId="4192" xr:uid="{4F4C7D3C-EC36-41C6-8F6F-636865ADBAC5}"/>
    <cellStyle name="Normal 4 2 9 2 3 2" xfId="8964" xr:uid="{B5A22BA2-6878-4F6D-96CF-A3E0B0C9D051}"/>
    <cellStyle name="Normal 4 2 9 2 3 2 2" xfId="29050" xr:uid="{31E5468C-2CC0-4D6B-9530-B5CE5EEEB8D2}"/>
    <cellStyle name="Normal 4 2 9 2 3 2 3" xfId="19344" xr:uid="{E38136C2-795B-4D28-BB2A-83F81243C71D}"/>
    <cellStyle name="Normal 4 2 9 2 3 3" xfId="11797" xr:uid="{5DA08E2F-2DFD-4E9E-B540-595FA3528708}"/>
    <cellStyle name="Normal 4 2 9 2 3 3 2" xfId="22177" xr:uid="{9A29D151-0C95-46D7-AE97-35CB67D05839}"/>
    <cellStyle name="Normal 4 2 9 2 3 4" xfId="23241" xr:uid="{D0592480-FAD9-4F74-BD50-575F47EA9966}"/>
    <cellStyle name="Normal 4 2 9 2 3 5" xfId="16511" xr:uid="{8C702828-AFCB-4120-863A-A536385D3145}"/>
    <cellStyle name="Normal 4 2 9 2 4" xfId="5284" xr:uid="{53B389DF-D682-4A0E-8BEB-331AAF4C3CEE}"/>
    <cellStyle name="Normal 4 2 9 2 4 2" xfId="26653" xr:uid="{185D022D-E2CF-4615-BB19-920BD47AA99E}"/>
    <cellStyle name="Normal 4 2 9 2 4 3" xfId="28629" xr:uid="{6A98504E-B232-4026-B271-C589E09AD7D7}"/>
    <cellStyle name="Normal 4 2 9 2 4 4" xfId="14582" xr:uid="{455BA2F0-BC97-4A95-832E-27DBD9094669}"/>
    <cellStyle name="Normal 4 2 9 2 5" xfId="7035" xr:uid="{A5B16A84-63C1-4BD0-B771-236B34CFA1D7}"/>
    <cellStyle name="Normal 4 2 9 2 5 2" xfId="27138" xr:uid="{43FC2B26-B15F-4196-9AAE-72144CDB43D5}"/>
    <cellStyle name="Normal 4 2 9 2 5 3" xfId="17415" xr:uid="{D4574702-FFA2-4546-8A44-76862B42F0C4}"/>
    <cellStyle name="Normal 4 2 9 2 6" xfId="9868" xr:uid="{0ED17B6E-F62B-447B-A94A-5AAAE28E3315}"/>
    <cellStyle name="Normal 4 2 9 2 6 2" xfId="20248" xr:uid="{52007826-FC97-4682-B597-7143189CCC7D}"/>
    <cellStyle name="Normal 4 2 9 2 7" xfId="24989" xr:uid="{99193BA7-1C8B-4A46-A25D-4485E2BE0A4C}"/>
    <cellStyle name="Normal 4 2 9 2 8" xfId="12756" xr:uid="{59F4C902-4A6A-41B3-B2B7-E74F5E7CB393}"/>
    <cellStyle name="Normal 4 2 9 3" xfId="980" xr:uid="{00000000-0005-0000-0000-000086050000}"/>
    <cellStyle name="Normal 4 2 9 3 2" xfId="5285" xr:uid="{5A311702-84C2-47AB-A3FB-F5C8D392B100}"/>
    <cellStyle name="Normal 4 2 9 3 2 2" xfId="23740" xr:uid="{01A71D77-0373-4EB3-B9DF-80215CF7D626}"/>
    <cellStyle name="Normal 4 2 9 3 2 3" xfId="27710" xr:uid="{C37C1A31-55F7-48E1-A38A-D34EC57AB787}"/>
    <cellStyle name="Normal 4 2 9 3 2 4" xfId="14583" xr:uid="{761168BF-2B18-4C42-AC39-95747D971D35}"/>
    <cellStyle name="Normal 4 2 9 3 3" xfId="7036" xr:uid="{366C57EB-7033-4AA0-991A-DF21D35E5D57}"/>
    <cellStyle name="Normal 4 2 9 3 3 2" xfId="27630" xr:uid="{E6647535-F096-4F67-B5CE-22F93FC73584}"/>
    <cellStyle name="Normal 4 2 9 3 3 3" xfId="27204" xr:uid="{7136C924-2548-445A-8895-85C21611BDF4}"/>
    <cellStyle name="Normal 4 2 9 3 3 4" xfId="17416" xr:uid="{85577A67-3650-4B79-B56D-89F335AEBC42}"/>
    <cellStyle name="Normal 4 2 9 3 4" xfId="9869" xr:uid="{6C5704B4-FC3A-4877-AF08-7878EA373C0B}"/>
    <cellStyle name="Normal 4 2 9 3 4 2" xfId="26694" xr:uid="{B68923CF-F64F-4FE9-B16C-E0A3A0DF64EE}"/>
    <cellStyle name="Normal 4 2 9 3 4 3" xfId="29424" xr:uid="{84E1DE07-325C-41D1-AD82-DF07BFEEF52C}"/>
    <cellStyle name="Normal 4 2 9 3 4 4" xfId="20249" xr:uid="{224D8381-8C81-4F39-97B6-C28351A151A5}"/>
    <cellStyle name="Normal 4 2 9 3 5" xfId="22717" xr:uid="{3B7EF572-2B4D-4A32-8E47-ED37BAFAD9A2}"/>
    <cellStyle name="Normal 4 2 9 3 6" xfId="27773" xr:uid="{60B996DF-D627-4A20-A0F3-FD18C1023D7E}"/>
    <cellStyle name="Normal 4 2 9 3 7" xfId="13454" xr:uid="{ED6C3D71-3215-4FD4-A087-AEEF8B0E7655}"/>
    <cellStyle name="Normal 4 2 9 4" xfId="2783" xr:uid="{00000000-0005-0000-0000-000010060000}"/>
    <cellStyle name="Normal 4 2 9 4 2" xfId="6001" xr:uid="{5B23AC81-87E8-4D19-BBCC-C615337C2E49}"/>
    <cellStyle name="Normal 4 2 9 4 2 2" xfId="28612" xr:uid="{116A0CEA-2948-497B-9BD2-94F0B4CC7B1A}"/>
    <cellStyle name="Normal 4 2 9 4 2 3" xfId="15454" xr:uid="{B9396408-B53A-4678-841B-2A3CDC5033FF}"/>
    <cellStyle name="Normal 4 2 9 4 3" xfId="7907" xr:uid="{186C58AA-4B64-44FC-B2B5-3F1E3A4256B5}"/>
    <cellStyle name="Normal 4 2 9 4 3 2" xfId="18287" xr:uid="{C72F8021-8254-4869-82B8-2E95D17084B8}"/>
    <cellStyle name="Normal 4 2 9 4 4" xfId="10740" xr:uid="{C61E9972-1B7D-4D24-A78C-8DD052BDE4AE}"/>
    <cellStyle name="Normal 4 2 9 4 4 2" xfId="21120" xr:uid="{CB788F74-DDC2-42F0-AE44-6FCC5E8FD954}"/>
    <cellStyle name="Normal 4 2 9 4 5" xfId="24980" xr:uid="{B2004425-31FC-4288-8FF7-D5697CA49C00}"/>
    <cellStyle name="Normal 4 2 9 4 6" xfId="13240" xr:uid="{FB3EA9A0-28F6-49CF-A929-F194F94A4FAE}"/>
    <cellStyle name="Normal 4 2 9 5" xfId="2364" xr:uid="{00000000-0005-0000-0000-00000C060000}"/>
    <cellStyle name="Normal 4 2 9 5 2" xfId="7491" xr:uid="{AB29F732-18B8-4461-941D-8D1A560AB5C2}"/>
    <cellStyle name="Normal 4 2 9 5 2 2" xfId="27472" xr:uid="{FA8BAB30-618F-4D5E-B9DC-4BB9E35ADD12}"/>
    <cellStyle name="Normal 4 2 9 5 2 3" xfId="17871" xr:uid="{6B849158-6D64-4B4A-8AAD-2EDA30776E4F}"/>
    <cellStyle name="Normal 4 2 9 5 3" xfId="10324" xr:uid="{6552F46C-CBC0-4F33-BAE8-8F78EF5A1D08}"/>
    <cellStyle name="Normal 4 2 9 5 3 2" xfId="20704" xr:uid="{3DFE3164-85F3-428E-BC47-E7535BD0CB2F}"/>
    <cellStyle name="Normal 4 2 9 5 4" xfId="23612" xr:uid="{0C4CE829-02ED-4680-A5EC-B27FE438262D}"/>
    <cellStyle name="Normal 4 2 9 5 5" xfId="15038" xr:uid="{1C424D77-7E30-41D7-A2B0-AC375F658583}"/>
    <cellStyle name="Normal 4 2 9 6" xfId="3985" xr:uid="{2081E4A0-2A0D-472E-894C-28A332A6A6F5}"/>
    <cellStyle name="Normal 4 2 9 6 2" xfId="8809" xr:uid="{D95BEDCE-3DB6-4310-A41A-A464FB9268D6}"/>
    <cellStyle name="Normal 4 2 9 6 2 2" xfId="28988" xr:uid="{A653E288-0828-461A-AF3A-EA6DD7D1ACC1}"/>
    <cellStyle name="Normal 4 2 9 6 2 3" xfId="19189" xr:uid="{578F7CDB-B29D-4105-A45B-84C2314EF4AD}"/>
    <cellStyle name="Normal 4 2 9 6 3" xfId="11642" xr:uid="{9CA866A3-CB78-493C-B8EB-D6F3F63E18D8}"/>
    <cellStyle name="Normal 4 2 9 6 3 2" xfId="22022" xr:uid="{30F1378C-3BD4-4503-9B02-20514C361F13}"/>
    <cellStyle name="Normal 4 2 9 6 4" xfId="28484" xr:uid="{4C17BFAD-749F-47FD-8705-EC1CD83CB710}"/>
    <cellStyle name="Normal 4 2 9 6 5" xfId="16356" xr:uid="{AA4F05ED-B016-419B-A844-584D08DC2CBE}"/>
    <cellStyle name="Normal 4 2 9 7" xfId="5283" xr:uid="{85EDD228-FBD8-4AA1-B472-1931854E7F68}"/>
    <cellStyle name="Normal 4 2 9 7 2" xfId="26610" xr:uid="{C4DC5367-9F95-43B1-8EE7-48ECB31B25EF}"/>
    <cellStyle name="Normal 4 2 9 7 3" xfId="14581" xr:uid="{1E121E5D-ABF5-4EF0-B016-F171581C28C4}"/>
    <cellStyle name="Normal 4 2 9 8" xfId="7034" xr:uid="{2234AECC-897F-4F0C-8FF2-2937045B6D58}"/>
    <cellStyle name="Normal 4 2 9 8 2" xfId="17414" xr:uid="{5420E77A-C3D8-47C1-95B2-6DF6C0CC7DAE}"/>
    <cellStyle name="Normal 4 2 9 9" xfId="9867" xr:uid="{AC175359-7CA8-4095-8AEA-4603FC6D285E}"/>
    <cellStyle name="Normal 4 2 9 9 2" xfId="20247" xr:uid="{445870CE-DF3A-4EA0-A8E1-BF46B37E8949}"/>
    <cellStyle name="Normal 4 20" xfId="6943" xr:uid="{E5601753-EC59-4977-8FB5-EEB0F80A55B2}"/>
    <cellStyle name="Normal 4 20 2" xfId="25792" xr:uid="{733D533C-A0A8-4A04-88DC-892CA7B11E9A}"/>
    <cellStyle name="Normal 4 20 3" xfId="24029" xr:uid="{22F76A3A-8637-4E9C-B992-261509B13550}"/>
    <cellStyle name="Normal 4 20 4" xfId="17323" xr:uid="{5CEF4AA7-294C-443E-87C5-D24C01734031}"/>
    <cellStyle name="Normal 4 21" xfId="9776" xr:uid="{66584F7F-5120-4B7C-BA26-A2A9646FAF34}"/>
    <cellStyle name="Normal 4 21 2" xfId="23750" xr:uid="{96F41DEB-7FBA-4E04-8E58-35A3FFA8C282}"/>
    <cellStyle name="Normal 4 21 3" xfId="20156" xr:uid="{89F4FCE5-136C-4E64-82F3-9A9D86157179}"/>
    <cellStyle name="Normal 4 22" xfId="23826" xr:uid="{89B62F44-3C78-4195-9036-0186F7E268B9}"/>
    <cellStyle name="Normal 4 23" xfId="25782" xr:uid="{6F6096DE-56CA-421D-A3CC-34838D6F30D6}"/>
    <cellStyle name="Normal 4 24" xfId="23759" xr:uid="{443C657F-6607-423A-BC22-E4DD780257E1}"/>
    <cellStyle name="Normal 4 25" xfId="12389" xr:uid="{880E111A-3019-4B5F-9A20-969303458D7D}"/>
    <cellStyle name="Normal 4 3" xfId="981" xr:uid="{00000000-0005-0000-0000-000087050000}"/>
    <cellStyle name="Normal 4 3 2" xfId="982" xr:uid="{00000000-0005-0000-0000-000088050000}"/>
    <cellStyle name="Normal 4 4" xfId="983" xr:uid="{00000000-0005-0000-0000-000089050000}"/>
    <cellStyle name="Normal 4 4 10" xfId="984" xr:uid="{00000000-0005-0000-0000-00008A050000}"/>
    <cellStyle name="Normal 4 4 10 2" xfId="3337" xr:uid="{00000000-0005-0000-0000-000015060000}"/>
    <cellStyle name="Normal 4 4 10 2 2" xfId="6395" xr:uid="{2B3C16A7-0299-4D00-884B-418C5FB40CB9}"/>
    <cellStyle name="Normal 4 4 10 2 2 2" xfId="27438" xr:uid="{B25B4AEB-DE57-41AC-928A-065CFEEE6CAA}"/>
    <cellStyle name="Normal 4 4 10 2 2 3" xfId="15964" xr:uid="{7879A539-78A4-448A-A87F-E92FBAEF97DC}"/>
    <cellStyle name="Normal 4 4 10 2 3" xfId="8417" xr:uid="{583422FB-6557-44D6-AB50-5D8EE6570BE5}"/>
    <cellStyle name="Normal 4 4 10 2 3 2" xfId="18797" xr:uid="{749FCA83-AC03-4587-814B-41BBBD87E1DA}"/>
    <cellStyle name="Normal 4 4 10 2 4" xfId="11250" xr:uid="{ED6D8674-A3A4-45F5-A466-51DA9A2688F7}"/>
    <cellStyle name="Normal 4 4 10 2 4 2" xfId="21630" xr:uid="{F3A80C5E-84E7-435B-9BE0-0FCC838237D5}"/>
    <cellStyle name="Normal 4 4 10 2 5" xfId="23135" xr:uid="{4773E5C8-78B3-4A69-B50A-E73FFA2FBCCF}"/>
    <cellStyle name="Normal 4 4 10 2 6" xfId="13898" xr:uid="{DC64F37C-163F-4469-88FD-03E34F86253B}"/>
    <cellStyle name="Normal 4 4 10 3" xfId="4193" xr:uid="{BA9BCFEA-7265-4417-99C4-FCCF7A9A6298}"/>
    <cellStyle name="Normal 4 4 10 3 2" xfId="8965" xr:uid="{FCE9226C-6C34-4450-AE7E-4069F92C8732}"/>
    <cellStyle name="Normal 4 4 10 3 2 2" xfId="29051" xr:uid="{04607B34-5BE2-473C-94A5-198042603CA1}"/>
    <cellStyle name="Normal 4 4 10 3 2 3" xfId="19345" xr:uid="{C227E74E-86D9-442A-A358-7EDCD5C42F03}"/>
    <cellStyle name="Normal 4 4 10 3 3" xfId="11798" xr:uid="{4D658857-33C5-4111-A534-AC3F607D2353}"/>
    <cellStyle name="Normal 4 4 10 3 3 2" xfId="22178" xr:uid="{B810C485-A883-462F-983E-B8A6B7F20A14}"/>
    <cellStyle name="Normal 4 4 10 3 4" xfId="24274" xr:uid="{48B0F57A-7D64-4953-B01F-A611DA132406}"/>
    <cellStyle name="Normal 4 4 10 3 5" xfId="16512" xr:uid="{12443884-7777-4CDA-8CA1-6F5A9B0565BD}"/>
    <cellStyle name="Normal 4 4 10 4" xfId="5287" xr:uid="{8C67447C-FE59-4471-B4BA-EDFAF1272678}"/>
    <cellStyle name="Normal 4 4 10 4 2" xfId="23733" xr:uid="{BF527957-304C-458A-90FD-A22AE275089D}"/>
    <cellStyle name="Normal 4 4 10 4 3" xfId="27391" xr:uid="{55AD940C-30E6-4902-A365-A64DF68773C4}"/>
    <cellStyle name="Normal 4 4 10 4 4" xfId="14585" xr:uid="{66285ADD-B94E-44A6-9734-A772E61513B9}"/>
    <cellStyle name="Normal 4 4 10 5" xfId="7038" xr:uid="{4E23692F-4825-41D4-987B-33F6C6BA84E7}"/>
    <cellStyle name="Normal 4 4 10 5 2" xfId="27503" xr:uid="{66B24CEC-5671-4237-8B96-DA92835B61DB}"/>
    <cellStyle name="Normal 4 4 10 5 3" xfId="17418" xr:uid="{7E1F0AF1-E2B3-4486-B108-6C288AC71D52}"/>
    <cellStyle name="Normal 4 4 10 6" xfId="9871" xr:uid="{4AAC2B23-A6C8-4572-A41A-52CE581C565E}"/>
    <cellStyle name="Normal 4 4 10 6 2" xfId="20251" xr:uid="{1B20F519-9A0D-4D39-90C2-F1CA31D4020E}"/>
    <cellStyle name="Normal 4 4 10 7" xfId="24731" xr:uid="{1F622891-86BB-47F3-BF5E-F05E5D38CFB9}"/>
    <cellStyle name="Normal 4 4 10 8" xfId="12757" xr:uid="{5706E484-CBB5-4107-881D-3B86DB21800A}"/>
    <cellStyle name="Normal 4 4 11" xfId="985" xr:uid="{00000000-0005-0000-0000-00008B050000}"/>
    <cellStyle name="Normal 4 4 11 2" xfId="5288" xr:uid="{2D01C6A3-5E13-49D3-A264-A301C24C97E9}"/>
    <cellStyle name="Normal 4 4 11 2 2" xfId="24020" xr:uid="{B7878FE6-C1FB-463C-8E21-644148B194B4}"/>
    <cellStyle name="Normal 4 4 11 2 3" xfId="26194" xr:uid="{C93C88BF-660A-4278-B197-F382EEC7D5F7}"/>
    <cellStyle name="Normal 4 4 11 2 4" xfId="14586" xr:uid="{9C93F634-F45F-427F-BBDD-237ABA4E4D74}"/>
    <cellStyle name="Normal 4 4 11 3" xfId="7039" xr:uid="{BA85FB4F-4182-4FEA-9F2D-3C1253BFF8AC}"/>
    <cellStyle name="Normal 4 4 11 3 2" xfId="28736" xr:uid="{B917CE2C-9F5A-4BE6-88C0-05B474DDDE7F}"/>
    <cellStyle name="Normal 4 4 11 3 3" xfId="17419" xr:uid="{593FFA6A-25F3-488F-B567-620550E0658E}"/>
    <cellStyle name="Normal 4 4 11 4" xfId="9872" xr:uid="{E736C63F-2AC8-40E9-B856-007691D1358D}"/>
    <cellStyle name="Normal 4 4 11 4 2" xfId="20252" xr:uid="{3DE2923C-A1D4-4A30-817B-099939583E53}"/>
    <cellStyle name="Normal 4 4 11 5" xfId="23382" xr:uid="{8753CE19-BDC1-496D-9B10-84F52A2C2977}"/>
    <cellStyle name="Normal 4 4 11 6" xfId="13455" xr:uid="{1A418053-A1DE-4ACB-B87E-72BACB563292}"/>
    <cellStyle name="Normal 4 4 12" xfId="2438" xr:uid="{00000000-0005-0000-0000-000017060000}"/>
    <cellStyle name="Normal 4 4 12 2" xfId="5733" xr:uid="{E71BE5E9-4E25-48CB-9343-145BEA0EBCC5}"/>
    <cellStyle name="Normal 4 4 12 2 2" xfId="26576" xr:uid="{21AE1773-78AE-4197-A9B0-3BBFB9C9E91E}"/>
    <cellStyle name="Normal 4 4 12 2 3" xfId="15110" xr:uid="{FC799BCE-0E7F-4FBA-92BD-CF35EA6E6931}"/>
    <cellStyle name="Normal 4 4 12 3" xfId="7563" xr:uid="{E0AD47AD-FCB9-46D2-A82B-78269D50B0CC}"/>
    <cellStyle name="Normal 4 4 12 3 2" xfId="17943" xr:uid="{F1BCDD12-3285-44A3-83BB-45A3826FA9EF}"/>
    <cellStyle name="Normal 4 4 12 4" xfId="10396" xr:uid="{0F79B491-781B-4AA5-BCCF-0ECA010CA42D}"/>
    <cellStyle name="Normal 4 4 12 4 2" xfId="20776" xr:uid="{D67BBA4C-FCB8-489E-AB99-439196C30658}"/>
    <cellStyle name="Normal 4 4 12 5" xfId="23460" xr:uid="{EA478E3F-F02C-4621-92A9-EB4311A7D3A0}"/>
    <cellStyle name="Normal 4 4 12 6" xfId="12825" xr:uid="{CB655288-B256-4B54-8734-27010C1AAA7E}"/>
    <cellStyle name="Normal 4 4 13" xfId="2168" xr:uid="{00000000-0005-0000-0000-000013060000}"/>
    <cellStyle name="Normal 4 4 13 2" xfId="7295" xr:uid="{57CB4F8B-BA01-4C5B-AB7D-D92DB9F23A1A}"/>
    <cellStyle name="Normal 4 4 13 2 2" xfId="27891" xr:uid="{268AFB25-8671-4D25-B439-C5B125B633C7}"/>
    <cellStyle name="Normal 4 4 13 2 3" xfId="17675" xr:uid="{FF2C2023-6DE8-4DD5-9ABF-6A5128AAD6C7}"/>
    <cellStyle name="Normal 4 4 13 3" xfId="10128" xr:uid="{5E6F0728-FF33-458B-A04C-3ABC0E193730}"/>
    <cellStyle name="Normal 4 4 13 3 2" xfId="20508" xr:uid="{F9EC4638-AF3D-4BC2-9A3D-B74529B7EE0F}"/>
    <cellStyle name="Normal 4 4 13 4" xfId="23827" xr:uid="{52337421-501D-41E5-AECA-1496CD97E96F}"/>
    <cellStyle name="Normal 4 4 13 5" xfId="14842" xr:uid="{7FE6E188-AC7A-4DD5-AC00-61B0300A9B35}"/>
    <cellStyle name="Normal 4 4 14" xfId="3986" xr:uid="{32463145-0242-4FD3-A3C7-1AE8BB5420B2}"/>
    <cellStyle name="Normal 4 4 14 2" xfId="8810" xr:uid="{96E81A39-F7BE-4A1A-A2D4-A37A066F9669}"/>
    <cellStyle name="Normal 4 4 14 2 2" xfId="19190" xr:uid="{36253008-536F-4BEE-84DC-4A737DA8E433}"/>
    <cellStyle name="Normal 4 4 14 3" xfId="11643" xr:uid="{2F1DDD0D-D96B-415F-809D-56D584388FF7}"/>
    <cellStyle name="Normal 4 4 14 3 2" xfId="22023" xr:uid="{383070A4-5390-471A-AD4E-826DCA4547CE}"/>
    <cellStyle name="Normal 4 4 14 4" xfId="27556" xr:uid="{744D9950-0345-4247-B848-A80C1FEA7202}"/>
    <cellStyle name="Normal 4 4 14 5" xfId="16357" xr:uid="{E8A4D107-3532-44AA-8749-422BA1D4FE1D}"/>
    <cellStyle name="Normal 4 4 15" xfId="5286" xr:uid="{C2382099-3E92-49C9-AA4B-4EABED7BD494}"/>
    <cellStyle name="Normal 4 4 15 2" xfId="14584" xr:uid="{959891F0-419E-410A-AEA5-D53342EE6FB7}"/>
    <cellStyle name="Normal 4 4 16" xfId="7037" xr:uid="{8C2EBE04-C40B-4FA8-9156-B892929DEFBD}"/>
    <cellStyle name="Normal 4 4 16 2" xfId="17417" xr:uid="{56D911EF-30F2-45D0-8E50-FFA41229358F}"/>
    <cellStyle name="Normal 4 4 17" xfId="9870" xr:uid="{995A7B1C-9591-4AA1-82E2-F53A667DBFCB}"/>
    <cellStyle name="Normal 4 4 17 2" xfId="20250" xr:uid="{01A18C04-7DF0-48CC-AA97-6996ACE26D4A}"/>
    <cellStyle name="Normal 4 4 18" xfId="24748" xr:uid="{703F48F3-BBAE-4AE8-B24A-6032927DEB6F}"/>
    <cellStyle name="Normal 4 4 19" xfId="12400" xr:uid="{A9899CC4-8D74-42E8-BCF8-C9D3A48E992D}"/>
    <cellStyle name="Normal 4 4 2" xfId="986" xr:uid="{00000000-0005-0000-0000-00008C050000}"/>
    <cellStyle name="Normal 4 4 2 10" xfId="5289" xr:uid="{C9173801-F243-4242-8E05-DC6C5B03108B}"/>
    <cellStyle name="Normal 4 4 2 10 2" xfId="14587" xr:uid="{F26842E6-D563-4B7F-8110-180DFE5C4E58}"/>
    <cellStyle name="Normal 4 4 2 11" xfId="7040" xr:uid="{C1444B38-653A-47C1-BC0B-D3D8BF26F179}"/>
    <cellStyle name="Normal 4 4 2 11 2" xfId="17420" xr:uid="{314483FD-0D38-4D7A-8265-1ED74DFD92C4}"/>
    <cellStyle name="Normal 4 4 2 12" xfId="9873" xr:uid="{A3AC162A-2DE9-4F7B-AD6A-DE6A3844C058}"/>
    <cellStyle name="Normal 4 4 2 12 2" xfId="20253" xr:uid="{59975E48-62EE-45A4-B296-82A3B2ACB754}"/>
    <cellStyle name="Normal 4 4 2 13" xfId="25535" xr:uid="{9F4800AD-9630-4E1B-AD92-F43594679442}"/>
    <cellStyle name="Normal 4 4 2 14" xfId="12423" xr:uid="{D74C7FFF-C9EB-42C1-9F53-D6CE6B1B9E77}"/>
    <cellStyle name="Normal 4 4 2 2" xfId="987" xr:uid="{00000000-0005-0000-0000-00008D050000}"/>
    <cellStyle name="Normal 4 4 2 2 10" xfId="7041" xr:uid="{0C75F5A4-51F1-48A4-A6E7-A128AD4FCE49}"/>
    <cellStyle name="Normal 4 4 2 2 10 2" xfId="17421" xr:uid="{135BC228-1136-41D3-8267-62DFD5C8E68A}"/>
    <cellStyle name="Normal 4 4 2 2 11" xfId="9874" xr:uid="{604D1C80-960E-4BFA-9D20-5FC2026C65D6}"/>
    <cellStyle name="Normal 4 4 2 2 11 2" xfId="20254" xr:uid="{E35A96B7-C2BD-43FB-BDC2-1739CB2156B3}"/>
    <cellStyle name="Normal 4 4 2 2 12" xfId="24313" xr:uid="{4A384093-1FFD-408D-922E-635A1B405B55}"/>
    <cellStyle name="Normal 4 4 2 2 13" xfId="12483" xr:uid="{175A71FC-C908-4D69-AB58-4779FA75F504}"/>
    <cellStyle name="Normal 4 4 2 2 2" xfId="988" xr:uid="{00000000-0005-0000-0000-00008E050000}"/>
    <cellStyle name="Normal 4 4 2 2 2 10" xfId="13048" xr:uid="{A6E6A654-C557-4408-A191-9785EF23F9C9}"/>
    <cellStyle name="Normal 4 4 2 2 2 2" xfId="2787" xr:uid="{00000000-0005-0000-0000-00001B060000}"/>
    <cellStyle name="Normal 4 4 2 2 2 2 2" xfId="3340" xr:uid="{00000000-0005-0000-0000-00001C060000}"/>
    <cellStyle name="Normal 4 4 2 2 2 2 2 2" xfId="6398" xr:uid="{511D1F66-3411-48B0-8203-F4A9DA2F0FDA}"/>
    <cellStyle name="Normal 4 4 2 2 2 2 2 2 2" xfId="26975" xr:uid="{CF2747F8-798C-4EE4-A498-23C0D530D462}"/>
    <cellStyle name="Normal 4 4 2 2 2 2 2 2 3" xfId="15967" xr:uid="{2496F23A-2799-4B71-A3D3-B015345047AD}"/>
    <cellStyle name="Normal 4 4 2 2 2 2 2 3" xfId="8420" xr:uid="{970E17C2-EE93-4EEC-BB27-5FEFC93133D0}"/>
    <cellStyle name="Normal 4 4 2 2 2 2 2 3 2" xfId="18800" xr:uid="{E6AD4DF1-08AE-468A-9A9E-EB0A51DD43C1}"/>
    <cellStyle name="Normal 4 4 2 2 2 2 2 4" xfId="11253" xr:uid="{DA6302FF-5F54-4CB8-8D31-2B5660D0A0D0}"/>
    <cellStyle name="Normal 4 4 2 2 2 2 2 4 2" xfId="21633" xr:uid="{3B1D8A81-8262-4551-AF7F-A106365422DE}"/>
    <cellStyle name="Normal 4 4 2 2 2 2 2 5" xfId="24646" xr:uid="{4EE14F1F-6E23-4F8C-A333-BDD37E0A2B32}"/>
    <cellStyle name="Normal 4 4 2 2 2 2 2 6" xfId="13901" xr:uid="{380085B0-B0B8-4C53-8E8D-9D2D868E11CD}"/>
    <cellStyle name="Normal 4 4 2 2 2 2 3" xfId="4340" xr:uid="{AEAE18D6-B6A2-4423-B376-EE2258BAE3B4}"/>
    <cellStyle name="Normal 4 4 2 2 2 2 3 2" xfId="9112" xr:uid="{F7CAB04E-5C88-4621-AFBE-A71D17F42617}"/>
    <cellStyle name="Normal 4 4 2 2 2 2 3 2 2" xfId="29155" xr:uid="{6A8DDABF-4C37-439B-8667-261F05E25C34}"/>
    <cellStyle name="Normal 4 4 2 2 2 2 3 2 3" xfId="19492" xr:uid="{A792F0D7-A64E-4E0E-B7F9-423078DB920D}"/>
    <cellStyle name="Normal 4 4 2 2 2 2 3 3" xfId="11945" xr:uid="{CE8EBFB3-29D4-4601-A9E4-2D7CF75189D9}"/>
    <cellStyle name="Normal 4 4 2 2 2 2 3 3 2" xfId="22325" xr:uid="{84601BE3-0C8C-4632-A8BF-59F4D773A787}"/>
    <cellStyle name="Normal 4 4 2 2 2 2 3 4" xfId="22997" xr:uid="{99EE9227-CAEB-4D8C-80C0-AE85048853AE}"/>
    <cellStyle name="Normal 4 4 2 2 2 2 3 5" xfId="16659" xr:uid="{DBE0CC71-F13E-4119-9FD5-C290E64E1003}"/>
    <cellStyle name="Normal 4 4 2 2 2 2 4" xfId="6005" xr:uid="{E29511A5-072F-46C5-9071-ECE49B5D10BB}"/>
    <cellStyle name="Normal 4 4 2 2 2 2 4 2" xfId="25960" xr:uid="{21EA62E7-FDEC-4B32-A0A4-DC9A3B600A76}"/>
    <cellStyle name="Normal 4 4 2 2 2 2 4 3" xfId="15458" xr:uid="{D612C83B-A711-4645-8E86-03E48856C23E}"/>
    <cellStyle name="Normal 4 4 2 2 2 2 5" xfId="7911" xr:uid="{5E99DD95-E668-4AC6-A724-57D53EA08726}"/>
    <cellStyle name="Normal 4 4 2 2 2 2 5 2" xfId="18291" xr:uid="{3BD3DDD6-EF27-4A7D-BAA0-A7558C56A056}"/>
    <cellStyle name="Normal 4 4 2 2 2 2 6" xfId="10744" xr:uid="{1D69AD4B-070D-42F5-9F2C-846D09B973BA}"/>
    <cellStyle name="Normal 4 4 2 2 2 2 6 2" xfId="21124" xr:uid="{A8EC71FD-2B66-42EE-A265-6214D0EAC78E}"/>
    <cellStyle name="Normal 4 4 2 2 2 2 7" xfId="25549" xr:uid="{2EB83C0E-B6E5-49D5-90F4-89EB3B468253}"/>
    <cellStyle name="Normal 4 4 2 2 2 2 8" xfId="13244" xr:uid="{97FE9524-DB6E-4184-B9C3-5EBAD2CD12E5}"/>
    <cellStyle name="Normal 4 4 2 2 2 3" xfId="3341" xr:uid="{00000000-0005-0000-0000-00001D060000}"/>
    <cellStyle name="Normal 4 4 2 2 2 3 2" xfId="4531" xr:uid="{D57982D1-20D9-4173-95B8-81B03C06454C}"/>
    <cellStyle name="Normal 4 4 2 2 2 3 2 2" xfId="9303" xr:uid="{1906EB99-6934-4261-AEAC-9930B70BD463}"/>
    <cellStyle name="Normal 4 4 2 2 2 3 2 2 2" xfId="19683" xr:uid="{1CADBF01-9C05-4A55-B9F4-3B06C0E8A9DB}"/>
    <cellStyle name="Normal 4 4 2 2 2 3 2 3" xfId="12136" xr:uid="{B1998454-18F7-4601-BEA8-E7004959746B}"/>
    <cellStyle name="Normal 4 4 2 2 2 3 2 3 2" xfId="22516" xr:uid="{5F06841B-3EAD-4DB7-A203-7E3CF23CB48B}"/>
    <cellStyle name="Normal 4 4 2 2 2 3 2 4" xfId="27163" xr:uid="{0D40DEB6-A1C5-4870-864E-B777A435FACC}"/>
    <cellStyle name="Normal 4 4 2 2 2 3 2 5" xfId="16850" xr:uid="{9305266D-298E-4E88-83D3-F06AB75B37F3}"/>
    <cellStyle name="Normal 4 4 2 2 2 3 3" xfId="6399" xr:uid="{F0F6FE15-531E-46FD-B7EC-7220C77B92AD}"/>
    <cellStyle name="Normal 4 4 2 2 2 3 3 2" xfId="15968" xr:uid="{393AECD1-A0B3-4EBC-99E7-9080A686AED5}"/>
    <cellStyle name="Normal 4 4 2 2 2 3 4" xfId="8421" xr:uid="{504702F1-FB65-4350-9EA7-4CC0BB8656F8}"/>
    <cellStyle name="Normal 4 4 2 2 2 3 4 2" xfId="18801" xr:uid="{9F5804A4-D7E8-4AC6-8592-695651461A87}"/>
    <cellStyle name="Normal 4 4 2 2 2 3 5" xfId="11254" xr:uid="{DAA82E6E-C4E8-4C7E-84D1-1D2ABE0E9881}"/>
    <cellStyle name="Normal 4 4 2 2 2 3 5 2" xfId="21634" xr:uid="{CCEC414D-7C2C-494A-BF66-DD3C43D3A7A0}"/>
    <cellStyle name="Normal 4 4 2 2 2 3 6" xfId="24483" xr:uid="{8E9E08F5-837D-4108-9E5C-415FBCA96176}"/>
    <cellStyle name="Normal 4 4 2 2 2 3 7" xfId="13902" xr:uid="{C469E6A9-5373-4DAB-812F-E339E68D49A2}"/>
    <cellStyle name="Normal 4 4 2 2 2 4" xfId="3339" xr:uid="{00000000-0005-0000-0000-00001E060000}"/>
    <cellStyle name="Normal 4 4 2 2 2 4 2" xfId="6397" xr:uid="{F81A55A4-5FE1-4013-B08F-3EABC539D636}"/>
    <cellStyle name="Normal 4 4 2 2 2 4 2 2" xfId="28322" xr:uid="{569CA92F-9FC0-4280-9EA4-DC0F7D5BD3B3}"/>
    <cellStyle name="Normal 4 4 2 2 2 4 2 3" xfId="15966" xr:uid="{26A3D037-3327-422B-B13C-C701142E81BC}"/>
    <cellStyle name="Normal 4 4 2 2 2 4 3" xfId="8419" xr:uid="{BF5ED76A-EB79-4BF6-8079-CCFD13518FC9}"/>
    <cellStyle name="Normal 4 4 2 2 2 4 3 2" xfId="18799" xr:uid="{A8F6A1F1-2A47-4B4E-A529-28F5E372A247}"/>
    <cellStyle name="Normal 4 4 2 2 2 4 4" xfId="11252" xr:uid="{A27CFCA9-37A9-487C-8559-55C0F7A213CE}"/>
    <cellStyle name="Normal 4 4 2 2 2 4 4 2" xfId="21632" xr:uid="{02BF1CB0-7FEF-4913-8B53-0ACB069F257B}"/>
    <cellStyle name="Normal 4 4 2 2 2 4 5" xfId="23066" xr:uid="{727C9D6C-675F-405D-9B22-9C4EDD2BF3FD}"/>
    <cellStyle name="Normal 4 4 2 2 2 4 6" xfId="13900" xr:uid="{8552BB07-E4B1-47A4-A0DF-E45B39E14019}"/>
    <cellStyle name="Normal 4 4 2 2 2 5" xfId="4247" xr:uid="{1B5DDFF2-700E-49C0-B6C4-9115F3C3A1FC}"/>
    <cellStyle name="Normal 4 4 2 2 2 5 2" xfId="9019" xr:uid="{E9AF53E9-8F82-4245-B39F-F5E954B3F427}"/>
    <cellStyle name="Normal 4 4 2 2 2 5 2 2" xfId="29090" xr:uid="{EFF38729-D6BC-4932-AC44-EA578773EBC7}"/>
    <cellStyle name="Normal 4 4 2 2 2 5 2 3" xfId="19399" xr:uid="{53BA4873-F7AA-46D5-984C-7D06F76CE2C6}"/>
    <cellStyle name="Normal 4 4 2 2 2 5 3" xfId="11852" xr:uid="{9484FA93-8A4D-4135-8E3C-B9DA048FEECE}"/>
    <cellStyle name="Normal 4 4 2 2 2 5 3 2" xfId="22232" xr:uid="{E714DF82-67F8-4F82-92EA-6A400075F110}"/>
    <cellStyle name="Normal 4 4 2 2 2 5 4" xfId="24203" xr:uid="{4E8C4B6F-C3D7-4D57-9485-08951DB99FBF}"/>
    <cellStyle name="Normal 4 4 2 2 2 5 5" xfId="16566" xr:uid="{1DABC36D-944F-42FD-8DE0-AA39F762EE91}"/>
    <cellStyle name="Normal 4 4 2 2 2 6" xfId="5291" xr:uid="{4E40497E-6E2A-434D-87A7-EA8E5896162A}"/>
    <cellStyle name="Normal 4 4 2 2 2 6 2" xfId="27335" xr:uid="{72415122-6861-485B-B3F3-915932AD873D}"/>
    <cellStyle name="Normal 4 4 2 2 2 6 3" xfId="14589" xr:uid="{341FD1A3-1C03-474C-B496-7F4B76F75C23}"/>
    <cellStyle name="Normal 4 4 2 2 2 7" xfId="7042" xr:uid="{A3223282-F4FF-4C25-B57C-E63E4EE3075F}"/>
    <cellStyle name="Normal 4 4 2 2 2 7 2" xfId="17422" xr:uid="{CA7AAA4B-5AC8-4800-8104-9B57188E912F}"/>
    <cellStyle name="Normal 4 4 2 2 2 8" xfId="9875" xr:uid="{AA367147-979C-4209-BE07-E247F79F9987}"/>
    <cellStyle name="Normal 4 4 2 2 2 8 2" xfId="20255" xr:uid="{E25F9F74-8F47-47F4-859D-31C44F7078A0}"/>
    <cellStyle name="Normal 4 4 2 2 2 9" xfId="24172" xr:uid="{340DEFD4-3A60-455F-B7D1-FCE635C519F5}"/>
    <cellStyle name="Normal 4 4 2 2 3" xfId="2786" xr:uid="{00000000-0005-0000-0000-00001F060000}"/>
    <cellStyle name="Normal 4 4 2 2 3 2" xfId="3342" xr:uid="{00000000-0005-0000-0000-000020060000}"/>
    <cellStyle name="Normal 4 4 2 2 3 2 2" xfId="6400" xr:uid="{69768A5D-02B3-4CE8-980B-44CE4EE92A71}"/>
    <cellStyle name="Normal 4 4 2 2 3 2 2 2" xfId="28722" xr:uid="{D78FEAF6-37AF-4F64-9E40-DDF82F1432CF}"/>
    <cellStyle name="Normal 4 4 2 2 3 2 2 3" xfId="15969" xr:uid="{200B21F8-E051-4512-9808-A4DB8CC59D82}"/>
    <cellStyle name="Normal 4 4 2 2 3 2 3" xfId="8422" xr:uid="{3466F2CD-DCA8-4546-8C86-8F3CD1535758}"/>
    <cellStyle name="Normal 4 4 2 2 3 2 3 2" xfId="18802" xr:uid="{602CFB8F-DA78-4834-BA32-7C58AC4CE0DE}"/>
    <cellStyle name="Normal 4 4 2 2 3 2 4" xfId="11255" xr:uid="{6A126DB7-D971-4949-B4D3-9A5DE6CF484A}"/>
    <cellStyle name="Normal 4 4 2 2 3 2 4 2" xfId="21635" xr:uid="{5D54963C-899E-4456-97FC-F90A8C8DDD6B}"/>
    <cellStyle name="Normal 4 4 2 2 3 2 5" xfId="24234" xr:uid="{6CC866C5-BA2D-4DAA-AD10-0FFB2AAC7F19}"/>
    <cellStyle name="Normal 4 4 2 2 3 2 6" xfId="13903" xr:uid="{A7148D7B-9C79-4FA5-BC09-D7F830210FCF}"/>
    <cellStyle name="Normal 4 4 2 2 3 3" xfId="4339" xr:uid="{6A44BF57-F8D2-4E33-BB4C-9D0E9446C87B}"/>
    <cellStyle name="Normal 4 4 2 2 3 3 2" xfId="9111" xr:uid="{79B1799D-E6E3-4844-817D-B3AC2660A494}"/>
    <cellStyle name="Normal 4 4 2 2 3 3 2 2" xfId="29154" xr:uid="{2B362ED0-5344-4B36-A5F2-DC29B4E651E2}"/>
    <cellStyle name="Normal 4 4 2 2 3 3 2 3" xfId="19491" xr:uid="{8910AE9E-9AEE-4D3D-AAB5-C1CF1E1231AC}"/>
    <cellStyle name="Normal 4 4 2 2 3 3 3" xfId="11944" xr:uid="{B582E6F3-2430-4631-8D32-76DEBB197905}"/>
    <cellStyle name="Normal 4 4 2 2 3 3 3 2" xfId="22324" xr:uid="{D543972F-32F3-49D1-A40E-9621FB165C4F}"/>
    <cellStyle name="Normal 4 4 2 2 3 3 4" xfId="24909" xr:uid="{C974BD5E-5D88-4BDE-B086-E99DF87B1C01}"/>
    <cellStyle name="Normal 4 4 2 2 3 3 5" xfId="16658" xr:uid="{F417541B-77ED-42A0-A242-4B91FFDC9C95}"/>
    <cellStyle name="Normal 4 4 2 2 3 4" xfId="6004" xr:uid="{96248991-7D51-4E9B-97A5-A5A3DE115131}"/>
    <cellStyle name="Normal 4 4 2 2 3 4 2" xfId="26937" xr:uid="{5DDB1C1B-3D0C-4DBD-8063-DDE3D7FB13FF}"/>
    <cellStyle name="Normal 4 4 2 2 3 4 3" xfId="15457" xr:uid="{FB994E50-F762-4F05-815A-55EF3687280F}"/>
    <cellStyle name="Normal 4 4 2 2 3 5" xfId="7910" xr:uid="{9EB05466-062C-4469-9947-9025F4C8A514}"/>
    <cellStyle name="Normal 4 4 2 2 3 5 2" xfId="18290" xr:uid="{8C3FAA84-6586-49A1-BE99-2CBB983CBD69}"/>
    <cellStyle name="Normal 4 4 2 2 3 6" xfId="10743" xr:uid="{47C44A2D-A4D2-4DED-A7A4-C203843BB499}"/>
    <cellStyle name="Normal 4 4 2 2 3 6 2" xfId="21123" xr:uid="{DFBB5A1F-C978-4328-A712-F706247A5CEF}"/>
    <cellStyle name="Normal 4 4 2 2 3 7" xfId="23720" xr:uid="{53983EAF-405A-4A68-B671-E39B9079E1D0}"/>
    <cellStyle name="Normal 4 4 2 2 3 8" xfId="13243" xr:uid="{7D6F806D-EC38-440D-B3AD-83353E843758}"/>
    <cellStyle name="Normal 4 4 2 2 4" xfId="3343" xr:uid="{00000000-0005-0000-0000-000021060000}"/>
    <cellStyle name="Normal 4 4 2 2 4 2" xfId="4532" xr:uid="{B295BD5D-4A86-43B3-8633-BD21E21795ED}"/>
    <cellStyle name="Normal 4 4 2 2 4 2 2" xfId="9304" xr:uid="{4AA3D06E-817C-4FE4-A047-54D579A4D61A}"/>
    <cellStyle name="Normal 4 4 2 2 4 2 2 2" xfId="19684" xr:uid="{4BF8F51E-12F7-4D38-BE3F-526DF59CA949}"/>
    <cellStyle name="Normal 4 4 2 2 4 2 3" xfId="12137" xr:uid="{42F26D03-D924-4299-9354-48DF765EA6E1}"/>
    <cellStyle name="Normal 4 4 2 2 4 2 3 2" xfId="22517" xr:uid="{C2826C7B-C340-49D4-AEB9-19C403F9D96B}"/>
    <cellStyle name="Normal 4 4 2 2 4 2 4" xfId="25861" xr:uid="{EDF842B6-3937-4137-8EAE-444882F0819C}"/>
    <cellStyle name="Normal 4 4 2 2 4 2 5" xfId="16851" xr:uid="{7F9F8C60-6B4E-4F6F-A10A-3CE6DA5F2761}"/>
    <cellStyle name="Normal 4 4 2 2 4 3" xfId="6401" xr:uid="{3940C7DE-70FB-49CF-BD1E-CC4625C42B7A}"/>
    <cellStyle name="Normal 4 4 2 2 4 3 2" xfId="15970" xr:uid="{2D54A11E-FF4C-47AC-AE13-47EB5DD75731}"/>
    <cellStyle name="Normal 4 4 2 2 4 4" xfId="8423" xr:uid="{3F679B0C-F09E-4C98-B721-4D0AB18F3AE6}"/>
    <cellStyle name="Normal 4 4 2 2 4 4 2" xfId="18803" xr:uid="{3343F9AC-DB0D-480C-A640-F8DE770B3567}"/>
    <cellStyle name="Normal 4 4 2 2 4 5" xfId="11256" xr:uid="{2302EC03-7E78-4B3A-84BC-D18671DC7463}"/>
    <cellStyle name="Normal 4 4 2 2 4 5 2" xfId="21636" xr:uid="{4E879307-37C7-4D37-AA7E-98FC66DD073C}"/>
    <cellStyle name="Normal 4 4 2 2 4 6" xfId="25391" xr:uid="{2B1BE565-3070-4CBD-A8A7-826B87398CCA}"/>
    <cellStyle name="Normal 4 4 2 2 4 7" xfId="13904" xr:uid="{A9A64EC3-4267-44C0-8F66-ADF1DBE3DA21}"/>
    <cellStyle name="Normal 4 4 2 2 5" xfId="3338" xr:uid="{00000000-0005-0000-0000-000022060000}"/>
    <cellStyle name="Normal 4 4 2 2 5 2" xfId="6396" xr:uid="{5062E618-E82E-42FB-A778-7EC3F6941EE7}"/>
    <cellStyle name="Normal 4 4 2 2 5 2 2" xfId="26529" xr:uid="{BF4A22E8-47BF-4AE4-8B06-189C61C88340}"/>
    <cellStyle name="Normal 4 4 2 2 5 2 3" xfId="15965" xr:uid="{34CFE1EC-966C-4649-BDA4-5B79ED1C886F}"/>
    <cellStyle name="Normal 4 4 2 2 5 3" xfId="8418" xr:uid="{0B715A8F-AAB0-4DFA-BAE7-20B7354D978C}"/>
    <cellStyle name="Normal 4 4 2 2 5 3 2" xfId="18798" xr:uid="{41F0A7D8-AB8E-4B60-982D-97BA8ADCC0F1}"/>
    <cellStyle name="Normal 4 4 2 2 5 4" xfId="11251" xr:uid="{85457368-CE3B-45FB-BA69-8CC85A11D34F}"/>
    <cellStyle name="Normal 4 4 2 2 5 4 2" xfId="21631" xr:uid="{193BE4AF-9649-42CB-89A7-80CFD85DE0CE}"/>
    <cellStyle name="Normal 4 4 2 2 5 5" xfId="24585" xr:uid="{9CB8F697-BCC2-40ED-847C-A67F724127DE}"/>
    <cellStyle name="Normal 4 4 2 2 5 6" xfId="13899" xr:uid="{8DD6C700-A359-472F-A44D-9D09EC1DD08E}"/>
    <cellStyle name="Normal 4 4 2 2 6" xfId="2557" xr:uid="{00000000-0005-0000-0000-000023060000}"/>
    <cellStyle name="Normal 4 4 2 2 6 2" xfId="5827" xr:uid="{DC4B1AE2-E38E-4F7D-B7F9-68E626E6D6E0}"/>
    <cellStyle name="Normal 4 4 2 2 6 2 2" xfId="28406" xr:uid="{0294B801-8558-4D60-BB1D-C74AED4ACEAA}"/>
    <cellStyle name="Normal 4 4 2 2 6 2 3" xfId="15229" xr:uid="{FCF708E1-6C2E-4FB3-B0DE-25CA0F80D6F0}"/>
    <cellStyle name="Normal 4 4 2 2 6 3" xfId="7682" xr:uid="{5ECF2951-199F-4EA0-BB10-67F9E1354813}"/>
    <cellStyle name="Normal 4 4 2 2 6 3 2" xfId="18062" xr:uid="{95620D9C-ED80-4DB4-8DD5-77F617E8DEC6}"/>
    <cellStyle name="Normal 4 4 2 2 6 4" xfId="10515" xr:uid="{2CB7DFE3-E213-4A1A-BE1A-20DE844B62D1}"/>
    <cellStyle name="Normal 4 4 2 2 6 4 2" xfId="20895" xr:uid="{C939A820-A911-45B8-861D-39CA8982E263}"/>
    <cellStyle name="Normal 4 4 2 2 6 5" xfId="25092" xr:uid="{50630A23-1783-4E8E-8EBD-8E95B5AE0135}"/>
    <cellStyle name="Normal 4 4 2 2 6 6" xfId="12945" xr:uid="{DC969C50-06CB-42DE-AAA8-B174C5A7B8E8}"/>
    <cellStyle name="Normal 4 4 2 2 7" xfId="2251" xr:uid="{00000000-0005-0000-0000-000019060000}"/>
    <cellStyle name="Normal 4 4 2 2 7 2" xfId="7378" xr:uid="{49CA78DA-20A4-4038-8506-5DDD29FC25DE}"/>
    <cellStyle name="Normal 4 4 2 2 7 2 2" xfId="17758" xr:uid="{1B2A0586-7E36-4B38-834F-A9A444B3A174}"/>
    <cellStyle name="Normal 4 4 2 2 7 3" xfId="10211" xr:uid="{572E385B-266A-46A8-9ED4-56DED6012742}"/>
    <cellStyle name="Normal 4 4 2 2 7 3 2" xfId="20591" xr:uid="{C8CD3E5D-43F1-48B5-ACE9-D6CD559183A0}"/>
    <cellStyle name="Normal 4 4 2 2 7 4" xfId="25250" xr:uid="{83230BF6-A134-4CA9-9917-EEAFA2C3B914}"/>
    <cellStyle name="Normal 4 4 2 2 7 5" xfId="14925" xr:uid="{D659C309-94E5-4BC5-B696-F22FD405B31F}"/>
    <cellStyle name="Normal 4 4 2 2 8" xfId="3802" xr:uid="{DDC15438-3D68-4FAD-9D9B-C7E2E167FEA4}"/>
    <cellStyle name="Normal 4 4 2 2 8 2" xfId="8638" xr:uid="{4C619C33-DE7C-49B8-B166-2CA910B63CFD}"/>
    <cellStyle name="Normal 4 4 2 2 8 2 2" xfId="19018" xr:uid="{44B94BF2-0CAD-4A78-B3B9-ECF987ADDE5A}"/>
    <cellStyle name="Normal 4 4 2 2 8 3" xfId="11471" xr:uid="{7B76BDC5-3EC5-42AF-8E55-BFF102FBEAC6}"/>
    <cellStyle name="Normal 4 4 2 2 8 3 2" xfId="21851" xr:uid="{34AC7D1B-4264-4C58-B0E6-F3D739E9EB6C}"/>
    <cellStyle name="Normal 4 4 2 2 8 4" xfId="16185" xr:uid="{545ED7F2-872A-448F-928C-E98B0C60218F}"/>
    <cellStyle name="Normal 4 4 2 2 9" xfId="5290" xr:uid="{4258AE63-37FA-4E3B-88C7-E1ACC51B3145}"/>
    <cellStyle name="Normal 4 4 2 2 9 2" xfId="14588" xr:uid="{28244A37-8FC1-4209-BC34-54CFE44D5963}"/>
    <cellStyle name="Normal 4 4 2 3" xfId="989" xr:uid="{00000000-0005-0000-0000-00008F050000}"/>
    <cellStyle name="Normal 4 4 2 3 10" xfId="9876" xr:uid="{B1AD3C3B-E4EF-4540-8370-CA00C891082A}"/>
    <cellStyle name="Normal 4 4 2 3 10 2" xfId="20256" xr:uid="{4960A5F0-C12E-4B12-AC3D-EEDB6B8C464C}"/>
    <cellStyle name="Normal 4 4 2 3 11" xfId="25424" xr:uid="{0AB0255F-72B3-4885-B9E1-813751B34C02}"/>
    <cellStyle name="Normal 4 4 2 3 12" xfId="12600" xr:uid="{CA292A13-D5E7-41FE-9B23-465F582E343E}"/>
    <cellStyle name="Normal 4 4 2 3 2" xfId="2788" xr:uid="{00000000-0005-0000-0000-000025060000}"/>
    <cellStyle name="Normal 4 4 2 3 2 2" xfId="3345" xr:uid="{00000000-0005-0000-0000-000026060000}"/>
    <cellStyle name="Normal 4 4 2 3 2 2 2" xfId="6403" xr:uid="{343E5849-A095-4356-A6E4-AA28C144EC79}"/>
    <cellStyle name="Normal 4 4 2 3 2 2 2 2" xfId="28617" xr:uid="{9F7BCF5F-F784-4400-B20C-6A8977FADB81}"/>
    <cellStyle name="Normal 4 4 2 3 2 2 2 3" xfId="15972" xr:uid="{591177A3-FFCB-4982-BC14-F6A0916A77D9}"/>
    <cellStyle name="Normal 4 4 2 3 2 2 3" xfId="8425" xr:uid="{C2FF869B-A854-4C88-816D-6510E892D87D}"/>
    <cellStyle name="Normal 4 4 2 3 2 2 3 2" xfId="18805" xr:uid="{7FFBDEA1-A1E4-4C6D-AE1C-A491E9D3ABD1}"/>
    <cellStyle name="Normal 4 4 2 3 2 2 4" xfId="11258" xr:uid="{CD8E96AA-81A3-461E-A843-965AE1CC3170}"/>
    <cellStyle name="Normal 4 4 2 3 2 2 4 2" xfId="21638" xr:uid="{77235E0C-8C7F-4FA5-9A70-8801406D4A23}"/>
    <cellStyle name="Normal 4 4 2 3 2 2 5" xfId="25543" xr:uid="{7E2DF8E2-5082-41B1-A468-00E7FFC3BF73}"/>
    <cellStyle name="Normal 4 4 2 3 2 2 6" xfId="13906" xr:uid="{B88B7EB3-9F60-4C35-8B12-3E2052EF28BE}"/>
    <cellStyle name="Normal 4 4 2 3 2 3" xfId="4341" xr:uid="{74B3D252-263A-4214-BAD9-6E1714328469}"/>
    <cellStyle name="Normal 4 4 2 3 2 3 2" xfId="9113" xr:uid="{DB4B5A45-226D-48AB-B1C4-D080C1D639FB}"/>
    <cellStyle name="Normal 4 4 2 3 2 3 2 2" xfId="29156" xr:uid="{77C2008E-03E2-4F0C-8CD8-F2962237139D}"/>
    <cellStyle name="Normal 4 4 2 3 2 3 2 3" xfId="19493" xr:uid="{F109FBB9-64BD-468A-9BC6-6BCA65B9F0D5}"/>
    <cellStyle name="Normal 4 4 2 3 2 3 3" xfId="11946" xr:uid="{44FA4A1B-9B44-4CF4-832E-40967D5F0FCA}"/>
    <cellStyle name="Normal 4 4 2 3 2 3 3 2" xfId="22326" xr:uid="{FA817901-995B-4402-B4DD-318F52720169}"/>
    <cellStyle name="Normal 4 4 2 3 2 3 4" xfId="24399" xr:uid="{64414920-5AB8-4F86-809F-DC5AA7D433CB}"/>
    <cellStyle name="Normal 4 4 2 3 2 3 5" xfId="16660" xr:uid="{8F21A49A-4D31-4E84-B3AA-8FFCA76483E1}"/>
    <cellStyle name="Normal 4 4 2 3 2 4" xfId="6006" xr:uid="{9ED9DD77-8200-4D6A-8D46-C6657E276F95}"/>
    <cellStyle name="Normal 4 4 2 3 2 4 2" xfId="27779" xr:uid="{AE5FCA32-9F15-45B6-9EEB-C0AFB6BF84CE}"/>
    <cellStyle name="Normal 4 4 2 3 2 4 3" xfId="15459" xr:uid="{0F694240-3902-4780-8B9A-3D5321D5FECC}"/>
    <cellStyle name="Normal 4 4 2 3 2 5" xfId="7912" xr:uid="{E3EE78A6-E101-42FF-AEEA-BFEBB2AF86C3}"/>
    <cellStyle name="Normal 4 4 2 3 2 5 2" xfId="18292" xr:uid="{C1E16FBA-FE8E-4A54-B65B-A50FA1CAC283}"/>
    <cellStyle name="Normal 4 4 2 3 2 6" xfId="10745" xr:uid="{0FFF8D92-EAD0-434C-BD7F-BD069BCCF53A}"/>
    <cellStyle name="Normal 4 4 2 3 2 6 2" xfId="21125" xr:uid="{5EB6700C-27A8-4AD6-876E-4973B72CA798}"/>
    <cellStyle name="Normal 4 4 2 3 2 7" xfId="24692" xr:uid="{D52FFB66-82B9-4586-B744-665C9F32E133}"/>
    <cellStyle name="Normal 4 4 2 3 2 8" xfId="13245" xr:uid="{A24D2BD8-95B1-4F46-A668-2EE59A1BDC03}"/>
    <cellStyle name="Normal 4 4 2 3 3" xfId="3346" xr:uid="{00000000-0005-0000-0000-000027060000}"/>
    <cellStyle name="Normal 4 4 2 3 3 2" xfId="4533" xr:uid="{B667C967-0561-4C42-8BC5-90F59086EA4F}"/>
    <cellStyle name="Normal 4 4 2 3 3 2 2" xfId="9305" xr:uid="{5D054F46-D740-4D54-A354-11CE584B8EC4}"/>
    <cellStyle name="Normal 4 4 2 3 3 2 2 2" xfId="29282" xr:uid="{4D6ACDE4-B724-4058-B0EB-6FD435DC408F}"/>
    <cellStyle name="Normal 4 4 2 3 3 2 2 3" xfId="19685" xr:uid="{AD9CB9B7-9155-4620-BD89-267FF7E163A2}"/>
    <cellStyle name="Normal 4 4 2 3 3 2 3" xfId="12138" xr:uid="{B1CEB952-4071-4AA7-B3E2-61A45C9196DF}"/>
    <cellStyle name="Normal 4 4 2 3 3 2 3 2" xfId="22518" xr:uid="{CA3F5B6B-0FB8-40ED-95B1-0404A707E6EF}"/>
    <cellStyle name="Normal 4 4 2 3 3 2 4" xfId="25828" xr:uid="{B557E776-EDB1-4F38-8179-39D0DD17A096}"/>
    <cellStyle name="Normal 4 4 2 3 3 2 5" xfId="16852" xr:uid="{0AC8B89C-7AF6-4A8E-88EC-20BF3A4E2B09}"/>
    <cellStyle name="Normal 4 4 2 3 3 3" xfId="6404" xr:uid="{3E03D1E4-46FB-4EA6-A55D-6CE5D746A0FA}"/>
    <cellStyle name="Normal 4 4 2 3 3 3 2" xfId="27086" xr:uid="{AF6B99DB-4970-44F9-83F8-550353C549F2}"/>
    <cellStyle name="Normal 4 4 2 3 3 3 3" xfId="15973" xr:uid="{05546C51-7A74-4DC9-A123-D32CCF69BB41}"/>
    <cellStyle name="Normal 4 4 2 3 3 4" xfId="8426" xr:uid="{47DC54E8-D290-438B-A9F6-0A176AE63C6C}"/>
    <cellStyle name="Normal 4 4 2 3 3 4 2" xfId="18806" xr:uid="{E1755450-EC70-4494-BA45-A16E3958D2BB}"/>
    <cellStyle name="Normal 4 4 2 3 3 5" xfId="11259" xr:uid="{A6D1E6E4-5971-4942-887A-43650AFFEA0C}"/>
    <cellStyle name="Normal 4 4 2 3 3 5 2" xfId="21639" xr:uid="{B6280641-65D5-4190-AE7B-601DF9196AC1}"/>
    <cellStyle name="Normal 4 4 2 3 3 6" xfId="25562" xr:uid="{A8C4EC16-EA7A-4861-A0BB-F346D7F4F3D0}"/>
    <cellStyle name="Normal 4 4 2 3 3 7" xfId="13907" xr:uid="{02D88B39-740F-4D60-9A15-9A15A8A2BCB9}"/>
    <cellStyle name="Normal 4 4 2 3 4" xfId="3344" xr:uid="{00000000-0005-0000-0000-000028060000}"/>
    <cellStyle name="Normal 4 4 2 3 4 2" xfId="6402" xr:uid="{7CF52855-B221-49CE-A471-59823C1C5EC2}"/>
    <cellStyle name="Normal 4 4 2 3 4 2 2" xfId="27392" xr:uid="{196D2709-DB11-4493-87A8-571EF4FEB300}"/>
    <cellStyle name="Normal 4 4 2 3 4 2 3" xfId="15971" xr:uid="{78E67D20-8500-42B0-8342-77833EBFD547}"/>
    <cellStyle name="Normal 4 4 2 3 4 3" xfId="8424" xr:uid="{D392A788-D3F4-495C-92BB-C7DF535D7F6E}"/>
    <cellStyle name="Normal 4 4 2 3 4 3 2" xfId="18804" xr:uid="{C7850F2B-0321-44D0-A29E-DC57D5733915}"/>
    <cellStyle name="Normal 4 4 2 3 4 4" xfId="11257" xr:uid="{9F189DF0-C5E1-44CC-AC28-952D571D9414}"/>
    <cellStyle name="Normal 4 4 2 3 4 4 2" xfId="21637" xr:uid="{A6696CC3-A819-425E-8415-27596BCDCEF6}"/>
    <cellStyle name="Normal 4 4 2 3 4 5" xfId="25496" xr:uid="{F3F66694-76D2-4DD2-A42D-A490901CEB69}"/>
    <cellStyle name="Normal 4 4 2 3 4 6" xfId="13905" xr:uid="{BA747545-B287-4E7B-A45F-5E00E23DCEAE}"/>
    <cellStyle name="Normal 4 4 2 3 5" xfId="2600" xr:uid="{00000000-0005-0000-0000-000029060000}"/>
    <cellStyle name="Normal 4 4 2 3 5 2" xfId="5865" xr:uid="{139BE8FC-28F1-4734-8901-3B834D3D2588}"/>
    <cellStyle name="Normal 4 4 2 3 5 2 2" xfId="26184" xr:uid="{4DB9D009-C49D-4C9D-8B31-40E993ACDE8F}"/>
    <cellStyle name="Normal 4 4 2 3 5 2 3" xfId="15272" xr:uid="{14A9D6DC-889E-4B88-A44F-DB60655AF6C1}"/>
    <cellStyle name="Normal 4 4 2 3 5 3" xfId="7725" xr:uid="{E5424755-DE56-4D99-BDD0-F7BA8BA601D0}"/>
    <cellStyle name="Normal 4 4 2 3 5 3 2" xfId="18105" xr:uid="{44B2E874-9A5E-4728-B49D-E29AB0D6C375}"/>
    <cellStyle name="Normal 4 4 2 3 5 4" xfId="10558" xr:uid="{1872EAE9-2A01-45E2-840D-0999BEEF9D85}"/>
    <cellStyle name="Normal 4 4 2 3 5 4 2" xfId="20938" xr:uid="{BB83D161-21E9-4D6B-9DDF-6055BE109484}"/>
    <cellStyle name="Normal 4 4 2 3 5 5" xfId="23361" xr:uid="{37031A89-35BD-4127-BFD7-60F5F3E9C2EE}"/>
    <cellStyle name="Normal 4 4 2 3 5 6" xfId="12988" xr:uid="{412C8670-516E-44AC-ABE8-D75E24AA086C}"/>
    <cellStyle name="Normal 4 4 2 3 6" xfId="2366" xr:uid="{00000000-0005-0000-0000-000024060000}"/>
    <cellStyle name="Normal 4 4 2 3 6 2" xfId="7493" xr:uid="{030E696C-1599-4734-A257-268A964EDB54}"/>
    <cellStyle name="Normal 4 4 2 3 6 2 2" xfId="17873" xr:uid="{15D93248-80F7-4215-82CC-88F904825CB5}"/>
    <cellStyle name="Normal 4 4 2 3 6 3" xfId="10326" xr:uid="{20779726-FE34-46AE-8D69-243702F2566F}"/>
    <cellStyle name="Normal 4 4 2 3 6 3 2" xfId="20706" xr:uid="{0C161F4E-0E79-4057-B1D8-D0034A4E854D}"/>
    <cellStyle name="Normal 4 4 2 3 6 4" xfId="22909" xr:uid="{794A6DF2-1520-439A-BD2D-2EBAECF1CA97}"/>
    <cellStyle name="Normal 4 4 2 3 6 5" xfId="15040" xr:uid="{CA3A1C99-7CFD-4A4C-82D1-2277B4C1D22D}"/>
    <cellStyle name="Normal 4 4 2 3 7" xfId="3901" xr:uid="{A0A63680-17CA-489F-95A6-D6826EDC068D}"/>
    <cellStyle name="Normal 4 4 2 3 7 2" xfId="8733" xr:uid="{07A899F3-7EEC-467F-AEF0-B12738453FE0}"/>
    <cellStyle name="Normal 4 4 2 3 7 2 2" xfId="19113" xr:uid="{250E8EC4-8884-454C-9B4B-249992F96958}"/>
    <cellStyle name="Normal 4 4 2 3 7 3" xfId="11566" xr:uid="{9A952F7A-904B-45D3-880B-F6D974671C03}"/>
    <cellStyle name="Normal 4 4 2 3 7 3 2" xfId="21946" xr:uid="{B6ED0CF5-C516-4F13-A8BB-97E471131A4F}"/>
    <cellStyle name="Normal 4 4 2 3 7 4" xfId="16280" xr:uid="{7FA5334C-9CED-4ACE-9A17-0DE4230501E4}"/>
    <cellStyle name="Normal 4 4 2 3 8" xfId="5292" xr:uid="{8FC8B013-9E56-4911-9A8B-CAF8045B656D}"/>
    <cellStyle name="Normal 4 4 2 3 8 2" xfId="14590" xr:uid="{BC50FF17-FFFF-4D6D-B145-ACDCA896327D}"/>
    <cellStyle name="Normal 4 4 2 3 9" xfId="7043" xr:uid="{EE83E8F2-A16A-4CD0-BC5F-8F969FE98924}"/>
    <cellStyle name="Normal 4 4 2 3 9 2" xfId="17423" xr:uid="{51AFD0D0-CB0B-4931-8E43-E335997652BE}"/>
    <cellStyle name="Normal 4 4 2 4" xfId="990" xr:uid="{00000000-0005-0000-0000-000090050000}"/>
    <cellStyle name="Normal 4 4 2 4 2" xfId="3347" xr:uid="{00000000-0005-0000-0000-00002B060000}"/>
    <cellStyle name="Normal 4 4 2 4 2 2" xfId="6405" xr:uid="{20B61733-C29A-4013-826A-91229857E97E}"/>
    <cellStyle name="Normal 4 4 2 4 2 2 2" xfId="27177" xr:uid="{AE11D454-1CD7-41CE-B9C4-CA1ECC737D00}"/>
    <cellStyle name="Normal 4 4 2 4 2 2 3" xfId="15974" xr:uid="{297D34D7-ACE3-4DC9-866A-BB601572E752}"/>
    <cellStyle name="Normal 4 4 2 4 2 3" xfId="8427" xr:uid="{6A70F0BF-D7D0-4B85-B0C1-79744443D8AD}"/>
    <cellStyle name="Normal 4 4 2 4 2 3 2" xfId="18807" xr:uid="{267F612C-EEAF-43EE-B20C-E6ECA5E6DB21}"/>
    <cellStyle name="Normal 4 4 2 4 2 4" xfId="11260" xr:uid="{C6886769-9BD0-4F8E-A386-8BBF708CF0BA}"/>
    <cellStyle name="Normal 4 4 2 4 2 4 2" xfId="21640" xr:uid="{C9F7911D-DEE3-403B-83CD-E2A6C409A7AC}"/>
    <cellStyle name="Normal 4 4 2 4 2 5" xfId="23986" xr:uid="{B23B2DF9-82EF-45C7-9FBB-906912C74F17}"/>
    <cellStyle name="Normal 4 4 2 4 2 6" xfId="13908" xr:uid="{2F1045BB-53EA-4FB1-890A-6A2795B420BD}"/>
    <cellStyle name="Normal 4 4 2 4 3" xfId="2785" xr:uid="{00000000-0005-0000-0000-00002C060000}"/>
    <cellStyle name="Normal 4 4 2 4 3 2" xfId="6003" xr:uid="{95EA8E11-5537-4A68-AF65-8399F5C49F15}"/>
    <cellStyle name="Normal 4 4 2 4 3 2 2" xfId="28142" xr:uid="{68EEADF2-2AD1-47CD-95C5-623C2B15C40B}"/>
    <cellStyle name="Normal 4 4 2 4 3 2 3" xfId="15456" xr:uid="{81AC6881-060D-49E2-85F5-2E625E9E456B}"/>
    <cellStyle name="Normal 4 4 2 4 3 3" xfId="7909" xr:uid="{E3C17826-5BD3-463F-BCD5-BEEF9F957C4C}"/>
    <cellStyle name="Normal 4 4 2 4 3 3 2" xfId="18289" xr:uid="{4A831123-808B-4BCA-BC87-E889B02E29A8}"/>
    <cellStyle name="Normal 4 4 2 4 3 4" xfId="10742" xr:uid="{C684B92C-9FED-4F5B-B80A-33BD8DA70E4D}"/>
    <cellStyle name="Normal 4 4 2 4 3 4 2" xfId="21122" xr:uid="{0740E351-8637-4EB1-A9B8-E45D0364FF18}"/>
    <cellStyle name="Normal 4 4 2 4 3 5" xfId="22648" xr:uid="{771BE6F7-1616-4895-81F6-29430F4DFF5C}"/>
    <cellStyle name="Normal 4 4 2 4 3 6" xfId="13242" xr:uid="{75F1AEE9-9B4E-4585-8635-8BF605B8F223}"/>
    <cellStyle name="Normal 4 4 2 4 4" xfId="4194" xr:uid="{96BB92AC-F20C-4C4D-AE25-AF828871AFE4}"/>
    <cellStyle name="Normal 4 4 2 4 4 2" xfId="8966" xr:uid="{213E87B1-4640-4830-B3FE-2730CE3A4E12}"/>
    <cellStyle name="Normal 4 4 2 4 4 2 2" xfId="19346" xr:uid="{4732E8CE-8314-4A71-965F-4492544F64DC}"/>
    <cellStyle name="Normal 4 4 2 4 4 3" xfId="11799" xr:uid="{1E649367-FA4B-4B30-B77B-B6496126789A}"/>
    <cellStyle name="Normal 4 4 2 4 4 3 2" xfId="22179" xr:uid="{54000B27-16F5-4737-97AC-5EF6B85A6040}"/>
    <cellStyle name="Normal 4 4 2 4 4 4" xfId="23153" xr:uid="{8F9319D7-B853-4F09-B86A-AB41BD9E4F06}"/>
    <cellStyle name="Normal 4 4 2 4 4 5" xfId="16513" xr:uid="{59A15F81-D3BA-4822-93BE-A4760071BFE6}"/>
    <cellStyle name="Normal 4 4 2 4 5" xfId="5293" xr:uid="{533E2B35-FCAF-412B-9DCA-D713E1E837DA}"/>
    <cellStyle name="Normal 4 4 2 4 5 2" xfId="14591" xr:uid="{E45A6DA9-F6DD-4BE1-88EF-D73B6CBFE0B3}"/>
    <cellStyle name="Normal 4 4 2 4 6" xfId="7044" xr:uid="{7D54AB82-DC51-48D5-8538-93D0951DDF25}"/>
    <cellStyle name="Normal 4 4 2 4 6 2" xfId="17424" xr:uid="{0C0B500B-9BD5-484C-824A-61E62BE1B3F2}"/>
    <cellStyle name="Normal 4 4 2 4 7" xfId="9877" xr:uid="{35D85105-00A8-431A-98BC-D4A460429DBC}"/>
    <cellStyle name="Normal 4 4 2 4 7 2" xfId="20257" xr:uid="{A72441B9-8FDE-4736-968C-4714EBB2DBAE}"/>
    <cellStyle name="Normal 4 4 2 4 8" xfId="23945" xr:uid="{519AB3C6-84B3-4A4B-9948-7581BC858FCF}"/>
    <cellStyle name="Normal 4 4 2 4 9" xfId="12758" xr:uid="{1396107D-6352-405C-BCA7-4BC444A9CA14}"/>
    <cellStyle name="Normal 4 4 2 5" xfId="3348" xr:uid="{00000000-0005-0000-0000-00002D060000}"/>
    <cellStyle name="Normal 4 4 2 5 2" xfId="4534" xr:uid="{5E60AF2D-179F-4D24-AD54-5B7AA556A5DD}"/>
    <cellStyle name="Normal 4 4 2 5 2 2" xfId="9306" xr:uid="{35E01CA6-96A3-4431-B026-E09FEF25DB54}"/>
    <cellStyle name="Normal 4 4 2 5 2 2 2" xfId="29283" xr:uid="{C68B05B6-DAA6-4829-9645-882AF5471896}"/>
    <cellStyle name="Normal 4 4 2 5 2 2 3" xfId="19686" xr:uid="{BCAC5E27-933A-43D6-8166-3CDC64456C93}"/>
    <cellStyle name="Normal 4 4 2 5 2 3" xfId="12139" xr:uid="{0D0CE1D9-91A3-4A1B-9092-D86677B77CD0}"/>
    <cellStyle name="Normal 4 4 2 5 2 3 2" xfId="22519" xr:uid="{F63EBC74-937D-4CFC-9C04-84CE1B457986}"/>
    <cellStyle name="Normal 4 4 2 5 2 4" xfId="24129" xr:uid="{3F722632-BEB6-4346-8723-E53DF6D918A5}"/>
    <cellStyle name="Normal 4 4 2 5 2 5" xfId="16853" xr:uid="{36E94304-D19A-4F07-9B37-DC544DDD0F39}"/>
    <cellStyle name="Normal 4 4 2 5 3" xfId="6406" xr:uid="{F785735A-DF6A-4C2D-8853-2D9398843D1C}"/>
    <cellStyle name="Normal 4 4 2 5 3 2" xfId="28161" xr:uid="{4B461DD2-E85E-4D0F-A84C-F33FEE6549B2}"/>
    <cellStyle name="Normal 4 4 2 5 3 3" xfId="15975" xr:uid="{C15983D7-7394-45E1-8C77-4667DF42AD09}"/>
    <cellStyle name="Normal 4 4 2 5 4" xfId="8428" xr:uid="{5C2664CF-91DD-4A80-AE8E-2B2FB102247E}"/>
    <cellStyle name="Normal 4 4 2 5 4 2" xfId="18808" xr:uid="{312626E5-694C-4D09-8BFA-5A6B78A28534}"/>
    <cellStyle name="Normal 4 4 2 5 5" xfId="11261" xr:uid="{AE33355B-2358-4410-84AB-CD4C0EDC0107}"/>
    <cellStyle name="Normal 4 4 2 5 5 2" xfId="21641" xr:uid="{3F5C8609-160F-4530-A90A-D78FEBD4EE7D}"/>
    <cellStyle name="Normal 4 4 2 5 6" xfId="25518" xr:uid="{A9CA32F4-4CF4-4CCD-A676-7EC5AC72E217}"/>
    <cellStyle name="Normal 4 4 2 5 7" xfId="13909" xr:uid="{FF8E5222-B025-4A0F-B407-00746D92BB11}"/>
    <cellStyle name="Normal 4 4 2 6" xfId="2937" xr:uid="{00000000-0005-0000-0000-00002E060000}"/>
    <cellStyle name="Normal 4 4 2 6 2" xfId="6117" xr:uid="{5B3B8C6D-A847-46E6-9FFA-E283D1827F41}"/>
    <cellStyle name="Normal 4 4 2 6 2 2" xfId="27502" xr:uid="{256FD398-1765-4561-B83B-60BA0532852E}"/>
    <cellStyle name="Normal 4 4 2 6 2 3" xfId="15595" xr:uid="{628FFAED-D951-44EC-8EDC-07AD4BDDC531}"/>
    <cellStyle name="Normal 4 4 2 6 3" xfId="8048" xr:uid="{3159FA81-94C4-4D3A-8F13-76BF2389BBB9}"/>
    <cellStyle name="Normal 4 4 2 6 3 2" xfId="18428" xr:uid="{360F8008-33CF-4D76-82CB-D0439AE14674}"/>
    <cellStyle name="Normal 4 4 2 6 4" xfId="10881" xr:uid="{1A7917F8-51D4-4B2F-849F-B7F8A81829AD}"/>
    <cellStyle name="Normal 4 4 2 6 4 2" xfId="21261" xr:uid="{EA4F534D-6D68-42D7-98EB-6CBB0775F31C}"/>
    <cellStyle name="Normal 4 4 2 6 5" xfId="22759" xr:uid="{BE31A1BC-E09B-45D6-A853-5E4B01C10954}"/>
    <cellStyle name="Normal 4 4 2 6 6" xfId="13456" xr:uid="{AC3B5C53-4470-46C2-BD54-B93BA475B524}"/>
    <cellStyle name="Normal 4 4 2 7" xfId="2497" xr:uid="{00000000-0005-0000-0000-00002F060000}"/>
    <cellStyle name="Normal 4 4 2 7 2" xfId="5780" xr:uid="{6C89BBB6-B358-40CC-A506-DF06AF094E74}"/>
    <cellStyle name="Normal 4 4 2 7 2 2" xfId="27187" xr:uid="{AF97877D-DC51-4FD6-8AB3-CF38E2140017}"/>
    <cellStyle name="Normal 4 4 2 7 2 3" xfId="15169" xr:uid="{57C8706A-73C8-4E4E-B7B5-23D436CB38CA}"/>
    <cellStyle name="Normal 4 4 2 7 3" xfId="7622" xr:uid="{4963D2F7-C942-410B-A0FB-94E0DC35EA63}"/>
    <cellStyle name="Normal 4 4 2 7 3 2" xfId="18002" xr:uid="{EB8D888C-28AD-4A32-A8EE-59687F8BC34F}"/>
    <cellStyle name="Normal 4 4 2 7 4" xfId="10455" xr:uid="{42BE68C6-AD2C-4A30-85AC-FF0D67F7855A}"/>
    <cellStyle name="Normal 4 4 2 7 4 2" xfId="20835" xr:uid="{CB5FC10B-AC48-4DA8-A409-C02114CDE171}"/>
    <cellStyle name="Normal 4 4 2 7 5" xfId="22931" xr:uid="{FA34AF95-0BFC-4073-918E-2CF4FC4D06D4}"/>
    <cellStyle name="Normal 4 4 2 7 6" xfId="12885" xr:uid="{3372F42B-11D6-48F8-94B4-E68C129381B2}"/>
    <cellStyle name="Normal 4 4 2 8" xfId="2191" xr:uid="{00000000-0005-0000-0000-000018060000}"/>
    <cellStyle name="Normal 4 4 2 8 2" xfId="7318" xr:uid="{F821927E-FF2E-47FC-B390-71685C7CCE2B}"/>
    <cellStyle name="Normal 4 4 2 8 2 2" xfId="17698" xr:uid="{38FF1FEC-56E1-4843-B852-D3A78EC33CC7}"/>
    <cellStyle name="Normal 4 4 2 8 3" xfId="10151" xr:uid="{71790410-07D4-467B-A565-A2406DC2C56F}"/>
    <cellStyle name="Normal 4 4 2 8 3 2" xfId="20531" xr:uid="{409FBD40-5A2B-4A72-809F-EE173AC1241F}"/>
    <cellStyle name="Normal 4 4 2 8 4" xfId="23160" xr:uid="{06BF8221-A1D6-47ED-82A6-7E370277956D}"/>
    <cellStyle name="Normal 4 4 2 8 5" xfId="14865" xr:uid="{881F6974-E9F0-46E4-8294-8C2A320F09FA}"/>
    <cellStyle name="Normal 4 4 2 9" xfId="3987" xr:uid="{B16C01AD-B9E5-44C6-ADA8-D9B3921D7DFB}"/>
    <cellStyle name="Normal 4 4 2 9 2" xfId="8811" xr:uid="{281D8EDE-F9A6-43C1-9742-21DE38177E57}"/>
    <cellStyle name="Normal 4 4 2 9 2 2" xfId="19191" xr:uid="{9AEBB8E4-FDE3-413D-AA75-01417202CE90}"/>
    <cellStyle name="Normal 4 4 2 9 3" xfId="11644" xr:uid="{3267E1C4-3272-441D-8A24-461403A7F96B}"/>
    <cellStyle name="Normal 4 4 2 9 3 2" xfId="22024" xr:uid="{DDD9BDDF-AFFC-4EB4-9874-C133700B6679}"/>
    <cellStyle name="Normal 4 4 2 9 4" xfId="16358" xr:uid="{C9A5B588-EB5B-4732-9027-4843E7F14F44}"/>
    <cellStyle name="Normal 4 4 3" xfId="991" xr:uid="{00000000-0005-0000-0000-000091050000}"/>
    <cellStyle name="Normal 4 4 3 10" xfId="5294" xr:uid="{88B6DE60-D7A5-41FD-996D-110C6073BC2F}"/>
    <cellStyle name="Normal 4 4 3 10 2" xfId="14592" xr:uid="{CEA30152-4AF3-4C5C-BEAC-D06BFA565B8E}"/>
    <cellStyle name="Normal 4 4 3 11" xfId="7045" xr:uid="{2DC32E99-2A6D-4B7A-91E3-D2377718AACA}"/>
    <cellStyle name="Normal 4 4 3 11 2" xfId="17425" xr:uid="{8134CA82-294A-4E34-AA54-41DC39FEAD23}"/>
    <cellStyle name="Normal 4 4 3 12" xfId="9878" xr:uid="{A898B6A6-D9A0-49CF-843D-5A41ACD04B3E}"/>
    <cellStyle name="Normal 4 4 3 12 2" xfId="20258" xr:uid="{67DD2765-FEF1-4A0A-A1BE-F5BF3D9D41ED}"/>
    <cellStyle name="Normal 4 4 3 13" xfId="24670" xr:uid="{8E62B68A-D58A-4532-91A2-F2AF68881A4F}"/>
    <cellStyle name="Normal 4 4 3 14" xfId="12460" xr:uid="{6D09E4C8-F1C9-40F3-A072-8BF6DC8D0B70}"/>
    <cellStyle name="Normal 4 4 3 2" xfId="992" xr:uid="{00000000-0005-0000-0000-000092050000}"/>
    <cellStyle name="Normal 4 4 3 2 10" xfId="9879" xr:uid="{F255A013-70AB-4A59-8633-B48A70F454FC}"/>
    <cellStyle name="Normal 4 4 3 2 10 2" xfId="20259" xr:uid="{D28DD238-54D2-4B69-A7C1-6CE81E63D2FA}"/>
    <cellStyle name="Normal 4 4 3 2 11" xfId="24674" xr:uid="{366AD8EB-E5A1-4DD2-B560-9D07126072B4}"/>
    <cellStyle name="Normal 4 4 3 2 12" xfId="12601" xr:uid="{1D5673CB-386D-40C7-88B0-0DB1519D39A4}"/>
    <cellStyle name="Normal 4 4 3 2 2" xfId="993" xr:uid="{00000000-0005-0000-0000-000093050000}"/>
    <cellStyle name="Normal 4 4 3 2 2 2" xfId="3350" xr:uid="{00000000-0005-0000-0000-000033060000}"/>
    <cellStyle name="Normal 4 4 3 2 2 2 2" xfId="6408" xr:uid="{00633550-0CEB-489C-BF76-9FA9D44E0746}"/>
    <cellStyle name="Normal 4 4 3 2 2 2 2 2" xfId="28047" xr:uid="{107BB400-7316-403D-A324-78BEE252AE6E}"/>
    <cellStyle name="Normal 4 4 3 2 2 2 2 3" xfId="28056" xr:uid="{D4671570-37DF-4E1F-9685-441CF788607D}"/>
    <cellStyle name="Normal 4 4 3 2 2 2 2 4" xfId="15977" xr:uid="{569A8433-37B8-4B2D-BED4-516E8C1CFB99}"/>
    <cellStyle name="Normal 4 4 3 2 2 2 3" xfId="8430" xr:uid="{43432A74-8AD5-42AF-A9F2-FCAC50F97D32}"/>
    <cellStyle name="Normal 4 4 3 2 2 2 3 2" xfId="28912" xr:uid="{6D738C94-1394-421B-8925-58847C9B12F2}"/>
    <cellStyle name="Normal 4 4 3 2 2 2 3 3" xfId="18810" xr:uid="{C04674E1-32BF-4D6F-B1B9-B9F6653E7F7B}"/>
    <cellStyle name="Normal 4 4 3 2 2 2 4" xfId="11263" xr:uid="{3EDAD551-5A33-47A0-9975-2DE6BABECBDF}"/>
    <cellStyle name="Normal 4 4 3 2 2 2 4 2" xfId="21643" xr:uid="{EBB800D0-4C8B-483A-A777-005DB570AC02}"/>
    <cellStyle name="Normal 4 4 3 2 2 2 5" xfId="25193" xr:uid="{AC222BDA-295B-4B7F-9BF5-C5D478EC2486}"/>
    <cellStyle name="Normal 4 4 3 2 2 2 6" xfId="13911" xr:uid="{27E63BC5-56C9-489C-A731-AF3D82D6E2CC}"/>
    <cellStyle name="Normal 4 4 3 2 2 3" xfId="4343" xr:uid="{0C5886EB-F9A9-433B-B04A-12B1F791A654}"/>
    <cellStyle name="Normal 4 4 3 2 2 3 2" xfId="9115" xr:uid="{48B52A04-3533-40E8-BBC6-9F81FA09C7E8}"/>
    <cellStyle name="Normal 4 4 3 2 2 3 2 2" xfId="29158" xr:uid="{CC7B71A2-16DA-44FB-ABEF-A9D0EFEE69CE}"/>
    <cellStyle name="Normal 4 4 3 2 2 3 2 3" xfId="19495" xr:uid="{5F1BACCC-80CB-498D-9DAC-6A7E5380D294}"/>
    <cellStyle name="Normal 4 4 3 2 2 3 3" xfId="11948" xr:uid="{25FC1F0C-D661-4395-8501-84C4EA98AB69}"/>
    <cellStyle name="Normal 4 4 3 2 2 3 3 2" xfId="22328" xr:uid="{206E4AEB-9D88-4016-85D2-A25E338C833B}"/>
    <cellStyle name="Normal 4 4 3 2 2 3 4" xfId="23497" xr:uid="{AA8374BD-F104-48E4-8843-A94EBE10930E}"/>
    <cellStyle name="Normal 4 4 3 2 2 3 5" xfId="16662" xr:uid="{072914E5-77BE-4B58-9C08-4E51D0FBFA68}"/>
    <cellStyle name="Normal 4 4 3 2 2 4" xfId="5296" xr:uid="{26717934-BE0B-4FD6-B482-94A25175970F}"/>
    <cellStyle name="Normal 4 4 3 2 2 4 2" xfId="27803" xr:uid="{E471440A-0506-45A8-8DCF-223AF063FB8B}"/>
    <cellStyle name="Normal 4 4 3 2 2 4 3" xfId="14594" xr:uid="{58AA8BF7-CC5F-4C5B-9F16-DC942AD323E2}"/>
    <cellStyle name="Normal 4 4 3 2 2 5" xfId="7047" xr:uid="{8C01A2C2-DACA-42D4-ADB1-02790D8E85E5}"/>
    <cellStyle name="Normal 4 4 3 2 2 5 2" xfId="17427" xr:uid="{5B993106-9B55-4855-9C3B-A88708F6DFCF}"/>
    <cellStyle name="Normal 4 4 3 2 2 6" xfId="9880" xr:uid="{9BCF11DB-9CF6-4244-8DF9-783DEDCCADDA}"/>
    <cellStyle name="Normal 4 4 3 2 2 6 2" xfId="20260" xr:uid="{56E7D71D-6185-4232-B67F-A7EC19DCE073}"/>
    <cellStyle name="Normal 4 4 3 2 2 7" xfId="24305" xr:uid="{7A7012E4-D9D2-45AE-B5A2-4FCEDA725ACA}"/>
    <cellStyle name="Normal 4 4 3 2 2 8" xfId="13247" xr:uid="{64D362F5-1611-4AC2-AE01-8C579BB6751B}"/>
    <cellStyle name="Normal 4 4 3 2 3" xfId="3351" xr:uid="{00000000-0005-0000-0000-000034060000}"/>
    <cellStyle name="Normal 4 4 3 2 3 2" xfId="4535" xr:uid="{2A0F3A8C-4A5A-47EC-ACD2-D50F6D6C82F7}"/>
    <cellStyle name="Normal 4 4 3 2 3 2 2" xfId="9307" xr:uid="{386CECEE-1C2B-4675-9F80-8A8AAECC8B6F}"/>
    <cellStyle name="Normal 4 4 3 2 3 2 2 2" xfId="29284" xr:uid="{62E6EE81-F264-4690-B08D-D11F23B9190D}"/>
    <cellStyle name="Normal 4 4 3 2 3 2 2 3" xfId="19687" xr:uid="{EFA10093-6DA2-4B7C-80EA-DD8CD4FA7702}"/>
    <cellStyle name="Normal 4 4 3 2 3 2 3" xfId="12140" xr:uid="{F280EA41-8078-48B8-A463-73C033571C38}"/>
    <cellStyle name="Normal 4 4 3 2 3 2 3 2" xfId="22520" xr:uid="{3D09AA19-0E66-4EB2-A359-633324598582}"/>
    <cellStyle name="Normal 4 4 3 2 3 2 4" xfId="24813" xr:uid="{952D9C29-925D-4A29-8664-70B026A402B6}"/>
    <cellStyle name="Normal 4 4 3 2 3 2 5" xfId="16854" xr:uid="{C02EC18D-4EC3-4EB0-B8D4-17E8B5FDB6EA}"/>
    <cellStyle name="Normal 4 4 3 2 3 3" xfId="6409" xr:uid="{91A91A5F-D051-4EBF-9066-F692AF96864B}"/>
    <cellStyle name="Normal 4 4 3 2 3 3 2" xfId="27554" xr:uid="{C9E2869B-EC75-4687-95C0-6BE5BB5077ED}"/>
    <cellStyle name="Normal 4 4 3 2 3 3 3" xfId="15978" xr:uid="{D4A3621A-2D8E-4B11-9F92-F68142AEBBDA}"/>
    <cellStyle name="Normal 4 4 3 2 3 4" xfId="8431" xr:uid="{A0F448F4-0E27-4CD4-BA2E-E84BC0C84681}"/>
    <cellStyle name="Normal 4 4 3 2 3 4 2" xfId="18811" xr:uid="{4B0F16B0-9C06-4C83-AD89-0D17C2242C3F}"/>
    <cellStyle name="Normal 4 4 3 2 3 5" xfId="11264" xr:uid="{7DF33F54-5FDB-44FE-9057-7B6E59DA09A5}"/>
    <cellStyle name="Normal 4 4 3 2 3 5 2" xfId="21644" xr:uid="{3754B178-E58F-47DB-A78C-F96880072886}"/>
    <cellStyle name="Normal 4 4 3 2 3 6" xfId="23031" xr:uid="{CA007D25-6172-437D-A65E-BFAE886AC180}"/>
    <cellStyle name="Normal 4 4 3 2 3 7" xfId="13912" xr:uid="{BB4D16E7-B394-45F0-AFD2-45F403903763}"/>
    <cellStyle name="Normal 4 4 3 2 4" xfId="3349" xr:uid="{00000000-0005-0000-0000-000035060000}"/>
    <cellStyle name="Normal 4 4 3 2 4 2" xfId="6407" xr:uid="{E1D61AF0-110C-4A7F-A9D6-B3B628E21F99}"/>
    <cellStyle name="Normal 4 4 3 2 4 2 2" xfId="28569" xr:uid="{E915782A-F4DA-4A59-9F00-74A4A8A56104}"/>
    <cellStyle name="Normal 4 4 3 2 4 2 3" xfId="15976" xr:uid="{7C31119E-A159-4E6B-8ADB-126245A31818}"/>
    <cellStyle name="Normal 4 4 3 2 4 3" xfId="8429" xr:uid="{8EE90E21-299B-47B2-A2F4-C7BFE3DD8AAD}"/>
    <cellStyle name="Normal 4 4 3 2 4 3 2" xfId="18809" xr:uid="{7AA1D0A5-007E-4050-9A9B-72623895D301}"/>
    <cellStyle name="Normal 4 4 3 2 4 4" xfId="11262" xr:uid="{94D5D4E3-3608-46BD-B574-85ECE77FAC8E}"/>
    <cellStyle name="Normal 4 4 3 2 4 4 2" xfId="21642" xr:uid="{3EDEE02D-59D4-47A9-9F5E-D57F2BAEF8D7}"/>
    <cellStyle name="Normal 4 4 3 2 4 5" xfId="24727" xr:uid="{D696B5D4-4C25-48F6-A7D7-B57F18260A53}"/>
    <cellStyle name="Normal 4 4 3 2 4 6" xfId="13910" xr:uid="{B03E9160-65CA-4ED8-8AEF-3BE7EC556657}"/>
    <cellStyle name="Normal 4 4 3 2 5" xfId="2534" xr:uid="{00000000-0005-0000-0000-000036060000}"/>
    <cellStyle name="Normal 4 4 3 2 5 2" xfId="5808" xr:uid="{D4BF47C8-FF73-444E-81E2-7F182E7B0AC6}"/>
    <cellStyle name="Normal 4 4 3 2 5 2 2" xfId="26997" xr:uid="{F6291A55-DD33-42BA-BA02-ED344CCDFB28}"/>
    <cellStyle name="Normal 4 4 3 2 5 2 3" xfId="15206" xr:uid="{79871B39-F309-4A30-AD38-F63F5787752B}"/>
    <cellStyle name="Normal 4 4 3 2 5 3" xfId="7659" xr:uid="{58CC0819-D813-425A-973A-3EEEAF1A1778}"/>
    <cellStyle name="Normal 4 4 3 2 5 3 2" xfId="18039" xr:uid="{6EA1ED6B-715D-48FC-A3CB-64B3312C0AA3}"/>
    <cellStyle name="Normal 4 4 3 2 5 4" xfId="10492" xr:uid="{81719869-DC8F-4F37-ABC0-DE4BF813ED34}"/>
    <cellStyle name="Normal 4 4 3 2 5 4 2" xfId="20872" xr:uid="{B8068C4B-6753-42D6-B3E8-27426EE0C0F6}"/>
    <cellStyle name="Normal 4 4 3 2 5 5" xfId="24541" xr:uid="{A318FF14-026E-45A3-A70F-1A2111E853AF}"/>
    <cellStyle name="Normal 4 4 3 2 5 6" xfId="12922" xr:uid="{09E791B4-3C1F-4420-BF75-EC5501BDD391}"/>
    <cellStyle name="Normal 4 4 3 2 6" xfId="2367" xr:uid="{00000000-0005-0000-0000-000031060000}"/>
    <cellStyle name="Normal 4 4 3 2 6 2" xfId="7494" xr:uid="{192012FC-A505-4340-98FE-A3126E95501E}"/>
    <cellStyle name="Normal 4 4 3 2 6 2 2" xfId="17874" xr:uid="{03111FB6-39A8-451B-96F2-72E8DD23A6B9}"/>
    <cellStyle name="Normal 4 4 3 2 6 3" xfId="10327" xr:uid="{904AECDB-464E-4755-BE19-8F70B5547D5C}"/>
    <cellStyle name="Normal 4 4 3 2 6 3 2" xfId="20707" xr:uid="{CFB0C1BB-A858-4141-8C35-EE59CCB35971}"/>
    <cellStyle name="Normal 4 4 3 2 6 4" xfId="25587" xr:uid="{432B12DE-9603-4960-A1BB-3A86AE412E29}"/>
    <cellStyle name="Normal 4 4 3 2 6 5" xfId="15041" xr:uid="{B0DAF18C-3B61-444C-889B-8081FD024C30}"/>
    <cellStyle name="Normal 4 4 3 2 7" xfId="3902" xr:uid="{6225CC75-CA53-4133-8BE5-2959BE0A2A54}"/>
    <cellStyle name="Normal 4 4 3 2 7 2" xfId="8734" xr:uid="{650C195F-1910-4E5D-9E1B-E17080A82A8C}"/>
    <cellStyle name="Normal 4 4 3 2 7 2 2" xfId="19114" xr:uid="{39532BFA-4E0E-4D98-8650-C1361F182236}"/>
    <cellStyle name="Normal 4 4 3 2 7 3" xfId="11567" xr:uid="{FE4574BF-3DA2-426C-8908-083B65F401C2}"/>
    <cellStyle name="Normal 4 4 3 2 7 3 2" xfId="21947" xr:uid="{3CE25913-3A01-4CB2-95CD-67E3AF59AB1A}"/>
    <cellStyle name="Normal 4 4 3 2 7 4" xfId="16281" xr:uid="{8394EDD0-2244-44D5-BD54-BA89D120D19C}"/>
    <cellStyle name="Normal 4 4 3 2 8" xfId="5295" xr:uid="{CC0C7A1D-A8E1-4FAD-A9D6-DBDD1C0D7E69}"/>
    <cellStyle name="Normal 4 4 3 2 8 2" xfId="14593" xr:uid="{A9B60DA8-CCEB-4E20-8F16-DFEB8FE5C967}"/>
    <cellStyle name="Normal 4 4 3 2 9" xfId="7046" xr:uid="{4B57BBD0-EBA8-4E97-B741-1C10AE2A913B}"/>
    <cellStyle name="Normal 4 4 3 2 9 2" xfId="17426" xr:uid="{6A3E1E8E-7DFE-4F85-8B1D-A88865591F12}"/>
    <cellStyle name="Normal 4 4 3 3" xfId="994" xr:uid="{00000000-0005-0000-0000-000094050000}"/>
    <cellStyle name="Normal 4 4 3 3 10" xfId="22808" xr:uid="{987EE5FF-8B79-4E53-A401-27689ED6ACC7}"/>
    <cellStyle name="Normal 4 4 3 3 11" xfId="12759" xr:uid="{5F98A08F-7AEE-4A90-BF5A-5E6C2B3C6D77}"/>
    <cellStyle name="Normal 4 4 3 3 2" xfId="2789" xr:uid="{00000000-0005-0000-0000-000038060000}"/>
    <cellStyle name="Normal 4 4 3 3 2 2" xfId="3353" xr:uid="{00000000-0005-0000-0000-000039060000}"/>
    <cellStyle name="Normal 4 4 3 3 2 2 2" xfId="6411" xr:uid="{F0D7B8CE-5989-4B44-A11D-6BE5EE023DAE}"/>
    <cellStyle name="Normal 4 4 3 3 2 2 2 2" xfId="26311" xr:uid="{20ECE3AB-95E1-4C72-8547-E6DAA8F39BBE}"/>
    <cellStyle name="Normal 4 4 3 3 2 2 2 3" xfId="15980" xr:uid="{8E92EA97-8D72-4EEE-A896-10989C13FA8E}"/>
    <cellStyle name="Normal 4 4 3 3 2 2 3" xfId="8433" xr:uid="{D7890BE3-5F25-4868-9459-F482288A4646}"/>
    <cellStyle name="Normal 4 4 3 3 2 2 3 2" xfId="18813" xr:uid="{266E21A7-4E13-495B-9688-0FE00F07C4C2}"/>
    <cellStyle name="Normal 4 4 3 3 2 2 4" xfId="11266" xr:uid="{6B8BCF1B-AAD3-4E3A-B2FC-149DEA071F0B}"/>
    <cellStyle name="Normal 4 4 3 3 2 2 4 2" xfId="21646" xr:uid="{CA266A13-83DD-4E1A-8451-05463928871A}"/>
    <cellStyle name="Normal 4 4 3 3 2 2 5" xfId="24323" xr:uid="{5C4AF685-1C8F-44AD-A0D2-86B37A4B3AE6}"/>
    <cellStyle name="Normal 4 4 3 3 2 2 6" xfId="13914" xr:uid="{CAC97086-7938-48DA-894B-B82DA6F61B8B}"/>
    <cellStyle name="Normal 4 4 3 3 2 3" xfId="4344" xr:uid="{9B92228C-3E74-489C-8801-556384B30F1A}"/>
    <cellStyle name="Normal 4 4 3 3 2 3 2" xfId="9116" xr:uid="{DDADC91D-FC06-4187-AE2E-AF80FDA92CF5}"/>
    <cellStyle name="Normal 4 4 3 3 2 3 2 2" xfId="29159" xr:uid="{89767C29-DD53-4656-9EB4-8C1FAE3C4C6D}"/>
    <cellStyle name="Normal 4 4 3 3 2 3 2 3" xfId="19496" xr:uid="{14738460-639F-4038-8F22-F3168F19F5A3}"/>
    <cellStyle name="Normal 4 4 3 3 2 3 3" xfId="11949" xr:uid="{C13D50FA-4882-4268-B2A3-32EA8066D09C}"/>
    <cellStyle name="Normal 4 4 3 3 2 3 3 2" xfId="22329" xr:uid="{276D7538-C8F0-4F78-ACF2-D991DFD3DB63}"/>
    <cellStyle name="Normal 4 4 3 3 2 3 4" xfId="25488" xr:uid="{87FF3322-4FC3-4053-A1F2-F8EFC4AAE8BF}"/>
    <cellStyle name="Normal 4 4 3 3 2 3 5" xfId="16663" xr:uid="{64F5A6FE-B27C-419C-8DAC-DD7DEEE8DD7E}"/>
    <cellStyle name="Normal 4 4 3 3 2 4" xfId="6007" xr:uid="{DC03F221-C779-438F-B08A-301AB2C51A32}"/>
    <cellStyle name="Normal 4 4 3 3 2 4 2" xfId="26753" xr:uid="{7E56A677-DD69-4423-A87C-C38E81CDF76C}"/>
    <cellStyle name="Normal 4 4 3 3 2 4 3" xfId="15460" xr:uid="{8CE8E04D-DABA-4F74-A4D7-17932519216B}"/>
    <cellStyle name="Normal 4 4 3 3 2 5" xfId="7913" xr:uid="{135AA85E-B505-4979-8CFE-8F669DFB904C}"/>
    <cellStyle name="Normal 4 4 3 3 2 5 2" xfId="18293" xr:uid="{9C6875CF-756F-4369-917A-1465F7590E8E}"/>
    <cellStyle name="Normal 4 4 3 3 2 6" xfId="10746" xr:uid="{81E31FC3-9B90-4324-A081-8B029DE02FBB}"/>
    <cellStyle name="Normal 4 4 3 3 2 6 2" xfId="21126" xr:uid="{BB59E8E2-2876-44B8-9E50-3A0D9FDF678F}"/>
    <cellStyle name="Normal 4 4 3 3 2 7" xfId="24539" xr:uid="{D0303B1B-2F01-471D-8F33-C7270CAF9253}"/>
    <cellStyle name="Normal 4 4 3 3 2 8" xfId="13248" xr:uid="{173229FF-8CBC-415F-9F70-A0EEEACE8ADD}"/>
    <cellStyle name="Normal 4 4 3 3 3" xfId="3354" xr:uid="{00000000-0005-0000-0000-00003A060000}"/>
    <cellStyle name="Normal 4 4 3 3 3 2" xfId="4536" xr:uid="{2AF32572-1D55-4043-826F-337A7D3BA8CE}"/>
    <cellStyle name="Normal 4 4 3 3 3 2 2" xfId="9308" xr:uid="{45D872CE-A08D-46C5-A3DD-CDA2BF6CAC57}"/>
    <cellStyle name="Normal 4 4 3 3 3 2 2 2" xfId="29285" xr:uid="{CE6FA758-4B8B-4C6D-806B-8AE678C81868}"/>
    <cellStyle name="Normal 4 4 3 3 3 2 2 3" xfId="19688" xr:uid="{44E12208-224C-4FDB-A214-4B6F69A1F655}"/>
    <cellStyle name="Normal 4 4 3 3 3 2 3" xfId="12141" xr:uid="{52809B32-C92D-4190-AB94-36EA9F3C327D}"/>
    <cellStyle name="Normal 4 4 3 3 3 2 3 2" xfId="22521" xr:uid="{45274F09-A6A6-4C4A-90F6-70E767FA7A66}"/>
    <cellStyle name="Normal 4 4 3 3 3 2 4" xfId="24208" xr:uid="{756062A5-B80E-49F4-AFE4-CD7C99C58703}"/>
    <cellStyle name="Normal 4 4 3 3 3 2 5" xfId="16855" xr:uid="{91FE53EC-E4A0-4C39-AE05-CD1981029634}"/>
    <cellStyle name="Normal 4 4 3 3 3 3" xfId="6412" xr:uid="{EA003898-62FC-4629-B6C3-D855DEF0542D}"/>
    <cellStyle name="Normal 4 4 3 3 3 3 2" xfId="27035" xr:uid="{EB7ADEE8-6F10-447A-9F5D-DBF7D9E7F011}"/>
    <cellStyle name="Normal 4 4 3 3 3 3 3" xfId="15981" xr:uid="{4F70E156-9B38-42D4-8E18-B4690DD41064}"/>
    <cellStyle name="Normal 4 4 3 3 3 4" xfId="8434" xr:uid="{28892803-79E2-452F-90CA-6BC77CF0B8F1}"/>
    <cellStyle name="Normal 4 4 3 3 3 4 2" xfId="18814" xr:uid="{F25BF1F6-DAE9-4182-B9D8-83B852976089}"/>
    <cellStyle name="Normal 4 4 3 3 3 5" xfId="11267" xr:uid="{A07FF229-102F-4CE4-B5BB-201F868E9851}"/>
    <cellStyle name="Normal 4 4 3 3 3 5 2" xfId="21647" xr:uid="{9572FE2A-D274-485D-A855-286B92CDED99}"/>
    <cellStyle name="Normal 4 4 3 3 3 6" xfId="24689" xr:uid="{6416F198-8AD4-4B3A-9F17-CEEADF7E3048}"/>
    <cellStyle name="Normal 4 4 3 3 3 7" xfId="13915" xr:uid="{7B4F3DE0-9FDC-4221-AD6B-EE360D26973C}"/>
    <cellStyle name="Normal 4 4 3 3 4" xfId="3352" xr:uid="{00000000-0005-0000-0000-00003B060000}"/>
    <cellStyle name="Normal 4 4 3 3 4 2" xfId="6410" xr:uid="{6A58AA44-063B-43CE-B4FE-985CDAE9F865}"/>
    <cellStyle name="Normal 4 4 3 3 4 2 2" xfId="27093" xr:uid="{01FB4A3D-7480-408E-ABA8-EF7662A5402B}"/>
    <cellStyle name="Normal 4 4 3 3 4 2 3" xfId="15979" xr:uid="{A73A6EF9-151F-4F93-AD08-B5DD39728763}"/>
    <cellStyle name="Normal 4 4 3 3 4 3" xfId="8432" xr:uid="{CF293C32-F919-4C58-AC3E-3E5AB26D8B3C}"/>
    <cellStyle name="Normal 4 4 3 3 4 3 2" xfId="18812" xr:uid="{477A468F-C2D5-4456-890A-FF41B7654703}"/>
    <cellStyle name="Normal 4 4 3 3 4 4" xfId="11265" xr:uid="{A039E16B-631D-427E-895C-CBABD9D4E697}"/>
    <cellStyle name="Normal 4 4 3 3 4 4 2" xfId="21645" xr:uid="{47BDA3F0-6F5E-462A-BC6D-126B47833054}"/>
    <cellStyle name="Normal 4 4 3 3 4 5" xfId="24364" xr:uid="{9538830B-933E-45F1-BC65-9663407F486D}"/>
    <cellStyle name="Normal 4 4 3 3 4 6" xfId="13913" xr:uid="{93F374F6-97EE-4EBD-99B3-147461753B05}"/>
    <cellStyle name="Normal 4 4 3 3 5" xfId="2636" xr:uid="{00000000-0005-0000-0000-00003C060000}"/>
    <cellStyle name="Normal 4 4 3 3 5 2" xfId="5898" xr:uid="{63CA9AAF-F898-4537-8DBE-380FD52EA124}"/>
    <cellStyle name="Normal 4 4 3 3 5 2 2" xfId="25898" xr:uid="{5187551B-F931-4F3F-9206-E053730CE909}"/>
    <cellStyle name="Normal 4 4 3 3 5 2 3" xfId="15308" xr:uid="{961BEBA4-5A1C-4407-BA52-D43019A5E04F}"/>
    <cellStyle name="Normal 4 4 3 3 5 3" xfId="7761" xr:uid="{C6EFDBEE-700F-410E-BB09-BCD1CE215D15}"/>
    <cellStyle name="Normal 4 4 3 3 5 3 2" xfId="18141" xr:uid="{552287C7-C581-4E88-BBC5-A50C28782E2B}"/>
    <cellStyle name="Normal 4 4 3 3 5 4" xfId="10594" xr:uid="{DAA8BED5-C170-49E3-AC82-37DBA6B62B26}"/>
    <cellStyle name="Normal 4 4 3 3 5 4 2" xfId="20974" xr:uid="{7E5C18AC-3CCD-4195-B99A-712E5F5B6083}"/>
    <cellStyle name="Normal 4 4 3 3 5 5" xfId="22811" xr:uid="{7D0DEE30-7119-4E67-838F-7CD9460FC46C}"/>
    <cellStyle name="Normal 4 4 3 3 5 6" xfId="13025" xr:uid="{24990CB0-AC00-47D7-8D6B-73BD6DB6B8DC}"/>
    <cellStyle name="Normal 4 4 3 3 6" xfId="4195" xr:uid="{F8050C67-3479-48F0-B876-AD9FA46BA241}"/>
    <cellStyle name="Normal 4 4 3 3 6 2" xfId="8967" xr:uid="{93D58050-9847-47E1-A557-62177E9B5932}"/>
    <cellStyle name="Normal 4 4 3 3 6 2 2" xfId="19347" xr:uid="{98EFF169-CDEC-4076-B940-C5FA2B85906C}"/>
    <cellStyle name="Normal 4 4 3 3 6 3" xfId="11800" xr:uid="{F09FD3D1-DFD5-4556-90D5-D910BA727AD6}"/>
    <cellStyle name="Normal 4 4 3 3 6 3 2" xfId="22180" xr:uid="{E36F1620-3757-4F53-B69F-A9FF7618A73E}"/>
    <cellStyle name="Normal 4 4 3 3 6 4" xfId="24371" xr:uid="{8EE0D10C-BDC4-4D48-970D-E5DE062DDB5A}"/>
    <cellStyle name="Normal 4 4 3 3 6 5" xfId="16514" xr:uid="{72836CC3-ABF1-40C5-A4D5-2351DEC11668}"/>
    <cellStyle name="Normal 4 4 3 3 7" xfId="5297" xr:uid="{5803F386-E0DE-4418-9726-4CE82A63EF34}"/>
    <cellStyle name="Normal 4 4 3 3 7 2" xfId="14595" xr:uid="{74767BF4-0B8F-4645-BCD0-84EFEFF6D25E}"/>
    <cellStyle name="Normal 4 4 3 3 8" xfId="7048" xr:uid="{013B7FAA-C254-48DA-BE9F-BA80F3E2D199}"/>
    <cellStyle name="Normal 4 4 3 3 8 2" xfId="17428" xr:uid="{CC2020D9-9169-4658-A4C8-416E8A9C78A1}"/>
    <cellStyle name="Normal 4 4 3 3 9" xfId="9881" xr:uid="{EAFE72B4-CD0F-40A2-97A0-4393DEC9A480}"/>
    <cellStyle name="Normal 4 4 3 3 9 2" xfId="20261" xr:uid="{7041593E-E7E2-47B3-9CA6-05347C57A4CB}"/>
    <cellStyle name="Normal 4 4 3 4" xfId="995" xr:uid="{00000000-0005-0000-0000-000095050000}"/>
    <cellStyle name="Normal 4 4 3 4 2" xfId="3355" xr:uid="{00000000-0005-0000-0000-00003E060000}"/>
    <cellStyle name="Normal 4 4 3 4 2 2" xfId="6413" xr:uid="{7251E840-34B1-4638-AC6A-DA67EA434AB4}"/>
    <cellStyle name="Normal 4 4 3 4 2 2 2" xfId="26060" xr:uid="{627FC662-B7FB-4583-9C2B-9F337F31DCAE}"/>
    <cellStyle name="Normal 4 4 3 4 2 2 3" xfId="15982" xr:uid="{AE59D1FA-1A30-4209-96F1-FC197317C669}"/>
    <cellStyle name="Normal 4 4 3 4 2 3" xfId="8435" xr:uid="{5FF22C8E-A8CA-4C6B-B4FA-1490ED4E47C3}"/>
    <cellStyle name="Normal 4 4 3 4 2 3 2" xfId="18815" xr:uid="{0686A48E-2A88-4628-8EFC-A49CE885F430}"/>
    <cellStyle name="Normal 4 4 3 4 2 4" xfId="11268" xr:uid="{167CC1D2-CD4C-4712-A33D-4E588DE42570}"/>
    <cellStyle name="Normal 4 4 3 4 2 4 2" xfId="21648" xr:uid="{0F4F9595-CB11-459A-9B40-40764B12B937}"/>
    <cellStyle name="Normal 4 4 3 4 2 5" xfId="23485" xr:uid="{B004CFA2-89DD-4179-9F8C-5BDF9FA7BDC5}"/>
    <cellStyle name="Normal 4 4 3 4 2 6" xfId="13916" xr:uid="{944A871A-516B-42FA-94EF-A5BB54FDED7E}"/>
    <cellStyle name="Normal 4 4 3 4 3" xfId="4342" xr:uid="{7D4F83D3-ACB9-40A9-BBF0-BFDC42BC3647}"/>
    <cellStyle name="Normal 4 4 3 4 3 2" xfId="9114" xr:uid="{8B672895-02F4-46D7-BB07-6191B75ECEC7}"/>
    <cellStyle name="Normal 4 4 3 4 3 2 2" xfId="29157" xr:uid="{A8188E99-EE5E-42EB-9D07-DBEA1FB140BD}"/>
    <cellStyle name="Normal 4 4 3 4 3 2 3" xfId="19494" xr:uid="{9E0D9D45-A637-47A1-9D94-DEA945466858}"/>
    <cellStyle name="Normal 4 4 3 4 3 3" xfId="11947" xr:uid="{C37B62D0-5209-4909-91FD-D300A2FB3891}"/>
    <cellStyle name="Normal 4 4 3 4 3 3 2" xfId="22327" xr:uid="{B968BC1A-6B8E-47ED-8584-A864CEFD6B6E}"/>
    <cellStyle name="Normal 4 4 3 4 3 4" xfId="23224" xr:uid="{E16F06DC-0EB0-4FC7-9607-F13D9592841D}"/>
    <cellStyle name="Normal 4 4 3 4 3 5" xfId="16661" xr:uid="{44126946-98A6-4740-950A-C7DA3BB4B45B}"/>
    <cellStyle name="Normal 4 4 3 4 4" xfId="5298" xr:uid="{B0EF2E6D-81B5-48F8-B5FD-D81DFC1CB626}"/>
    <cellStyle name="Normal 4 4 3 4 4 2" xfId="28043" xr:uid="{6482ACAE-82B8-439A-9FFC-FDEEFD39B253}"/>
    <cellStyle name="Normal 4 4 3 4 4 3" xfId="14596" xr:uid="{05C94D4E-4FFF-4497-9FCE-11AB953A9D8B}"/>
    <cellStyle name="Normal 4 4 3 4 5" xfId="7049" xr:uid="{169A6ED1-AF28-4045-B936-96D7BAF9625C}"/>
    <cellStyle name="Normal 4 4 3 4 5 2" xfId="17429" xr:uid="{55477A33-839D-48A0-B2A9-85A0FB0C2238}"/>
    <cellStyle name="Normal 4 4 3 4 6" xfId="9882" xr:uid="{196C6DFC-AC44-49BA-89EA-E03915D11B78}"/>
    <cellStyle name="Normal 4 4 3 4 6 2" xfId="20262" xr:uid="{5DFA6B1E-FEC9-426B-83FA-6CDD2B651B13}"/>
    <cellStyle name="Normal 4 4 3 4 7" xfId="24157" xr:uid="{679951C8-21CD-4A49-8DEB-8C20A8418E6C}"/>
    <cellStyle name="Normal 4 4 3 4 8" xfId="13246" xr:uid="{BFC39E2A-444A-4AC8-87C8-4CEB439C1644}"/>
    <cellStyle name="Normal 4 4 3 5" xfId="3356" xr:uid="{00000000-0005-0000-0000-00003F060000}"/>
    <cellStyle name="Normal 4 4 3 5 2" xfId="4537" xr:uid="{8A1DAF0E-EF1C-4E08-A67F-6C06BB375A4D}"/>
    <cellStyle name="Normal 4 4 3 5 2 2" xfId="9309" xr:uid="{CAD5FF71-949E-40AB-9FA0-088DF4BD839F}"/>
    <cellStyle name="Normal 4 4 3 5 2 2 2" xfId="29286" xr:uid="{04BB506C-2A71-4BFD-9845-6C9AA9AF36AB}"/>
    <cellStyle name="Normal 4 4 3 5 2 2 3" xfId="19689" xr:uid="{1F201D51-087C-4219-9FA9-38A39C07136D}"/>
    <cellStyle name="Normal 4 4 3 5 2 3" xfId="12142" xr:uid="{99908F6F-0D6F-4271-9A75-E206ECA258FF}"/>
    <cellStyle name="Normal 4 4 3 5 2 3 2" xfId="22522" xr:uid="{CB2EB327-0AD0-446F-9664-EBA463D847E2}"/>
    <cellStyle name="Normal 4 4 3 5 2 4" xfId="25266" xr:uid="{59F5CA62-8120-4F2C-82A0-5045539D4C2C}"/>
    <cellStyle name="Normal 4 4 3 5 2 5" xfId="16856" xr:uid="{A7B407D5-A51A-41A0-9711-DBE7947E463E}"/>
    <cellStyle name="Normal 4 4 3 5 3" xfId="6414" xr:uid="{CB4A76D2-9AF0-432D-8C48-8A7BB9C8B18C}"/>
    <cellStyle name="Normal 4 4 3 5 3 2" xfId="27157" xr:uid="{0269E9CC-6336-44C0-9176-1025DBB3DCDF}"/>
    <cellStyle name="Normal 4 4 3 5 3 3" xfId="15983" xr:uid="{93FFE143-70C4-48D4-B0A9-0885E9789A11}"/>
    <cellStyle name="Normal 4 4 3 5 4" xfId="8436" xr:uid="{C59EB907-09EE-4AF8-9019-C46D350EC7AB}"/>
    <cellStyle name="Normal 4 4 3 5 4 2" xfId="18816" xr:uid="{6EC7306D-7F0A-4B8B-A8F4-A2A7C560959F}"/>
    <cellStyle name="Normal 4 4 3 5 5" xfId="11269" xr:uid="{BD58CF5E-C3B1-4856-902E-79D56DF7931B}"/>
    <cellStyle name="Normal 4 4 3 5 5 2" xfId="21649" xr:uid="{CE9BBF40-A647-4A2F-8447-89D4B662BB27}"/>
    <cellStyle name="Normal 4 4 3 5 6" xfId="23883" xr:uid="{A113E34D-D55D-4C94-B3BC-F05EF30CC8D4}"/>
    <cellStyle name="Normal 4 4 3 5 7" xfId="13917" xr:uid="{22523A95-0F8B-4172-A2CD-B835B020C780}"/>
    <cellStyle name="Normal 4 4 3 6" xfId="2938" xr:uid="{00000000-0005-0000-0000-000040060000}"/>
    <cellStyle name="Normal 4 4 3 6 2" xfId="6118" xr:uid="{DAC4F8C5-D0B8-4672-83B5-E618AEE1E164}"/>
    <cellStyle name="Normal 4 4 3 6 2 2" xfId="26027" xr:uid="{43F22F43-3278-459A-86F1-BF6E3EF45ED3}"/>
    <cellStyle name="Normal 4 4 3 6 2 3" xfId="15596" xr:uid="{4A0DFF66-2F17-4F1E-85EE-1F4F98DB0015}"/>
    <cellStyle name="Normal 4 4 3 6 3" xfId="8049" xr:uid="{94716FC5-8F13-4058-8889-0545E749DA1E}"/>
    <cellStyle name="Normal 4 4 3 6 3 2" xfId="18429" xr:uid="{F8B88A64-3EF7-435B-A3AD-B277C67767EB}"/>
    <cellStyle name="Normal 4 4 3 6 4" xfId="10882" xr:uid="{C89B3736-DD14-48BD-9BEE-2E04D4FFF3F3}"/>
    <cellStyle name="Normal 4 4 3 6 4 2" xfId="21262" xr:uid="{DB4FBF38-5967-4781-80B6-28D8D153C6A8}"/>
    <cellStyle name="Normal 4 4 3 6 5" xfId="25211" xr:uid="{8363F849-2C9F-40E3-ADF2-CEAC733F65BD}"/>
    <cellStyle name="Normal 4 4 3 6 6" xfId="13457" xr:uid="{B2CBB650-F62F-4F3D-9ED1-D997039E7260}"/>
    <cellStyle name="Normal 4 4 3 7" xfId="2474" xr:uid="{00000000-0005-0000-0000-000041060000}"/>
    <cellStyle name="Normal 4 4 3 7 2" xfId="5762" xr:uid="{04F4AD66-B574-4C00-A1F1-8D40955AE931}"/>
    <cellStyle name="Normal 4 4 3 7 2 2" xfId="27725" xr:uid="{05E38D40-B47F-4473-95C7-E575DD5E21BF}"/>
    <cellStyle name="Normal 4 4 3 7 2 3" xfId="15146" xr:uid="{E55ACBE3-7A92-459B-BB2E-4901B83E95AC}"/>
    <cellStyle name="Normal 4 4 3 7 3" xfId="7599" xr:uid="{C573B88B-0CEC-432B-9DC8-08DC4E6E5C0A}"/>
    <cellStyle name="Normal 4 4 3 7 3 2" xfId="17979" xr:uid="{2302D6E8-5E33-4D96-A441-5E5C58D74428}"/>
    <cellStyle name="Normal 4 4 3 7 4" xfId="10432" xr:uid="{221AB999-3A8B-4ACE-BD55-0D81C441226A}"/>
    <cellStyle name="Normal 4 4 3 7 4 2" xfId="20812" xr:uid="{5D18B6B0-C345-43D1-ACE3-D4A698FC58C5}"/>
    <cellStyle name="Normal 4 4 3 7 5" xfId="25516" xr:uid="{5D7CF3EF-018B-418A-9426-0D93F1C34BEF}"/>
    <cellStyle name="Normal 4 4 3 7 6" xfId="12862" xr:uid="{95CACAF6-1DCB-4CE2-8C6F-C5861D75F36F}"/>
    <cellStyle name="Normal 4 4 3 8" xfId="2228" xr:uid="{00000000-0005-0000-0000-000030060000}"/>
    <cellStyle name="Normal 4 4 3 8 2" xfId="7355" xr:uid="{6A905C87-9A3B-4A07-AB8A-4890593BF642}"/>
    <cellStyle name="Normal 4 4 3 8 2 2" xfId="17735" xr:uid="{543C0C35-BFED-4A8C-A94F-D63E5B9AE1FA}"/>
    <cellStyle name="Normal 4 4 3 8 3" xfId="10188" xr:uid="{7C8E4474-2D02-499F-823F-221C6F1866F6}"/>
    <cellStyle name="Normal 4 4 3 8 3 2" xfId="20568" xr:uid="{4F0ADA6F-04D7-4078-B371-BEF3B5039476}"/>
    <cellStyle name="Normal 4 4 3 8 4" xfId="25376" xr:uid="{5C1437F5-D43E-4C9A-B2CD-ED81A8DDE73B}"/>
    <cellStyle name="Normal 4 4 3 8 5" xfId="14902" xr:uid="{78FD2DB4-8E45-4A7F-8A47-5460CDF24FEC}"/>
    <cellStyle name="Normal 4 4 3 9" xfId="3988" xr:uid="{E3EF4A25-2BD2-4977-A5C2-BF07C1113585}"/>
    <cellStyle name="Normal 4 4 3 9 2" xfId="8812" xr:uid="{E3390F32-FEB1-4383-9E9C-3691EC5FFFA9}"/>
    <cellStyle name="Normal 4 4 3 9 2 2" xfId="19192" xr:uid="{9CAA230E-3855-44C1-A67D-E17285B6D908}"/>
    <cellStyle name="Normal 4 4 3 9 3" xfId="11645" xr:uid="{3F163151-6B58-42FF-9191-F2DC3A72ECB1}"/>
    <cellStyle name="Normal 4 4 3 9 3 2" xfId="22025" xr:uid="{800E4C39-AC10-43D6-B521-0C64FFA290AB}"/>
    <cellStyle name="Normal 4 4 3 9 4" xfId="16359" xr:uid="{DCC940C9-7269-4FEE-9495-8A70DA8BD9C5}"/>
    <cellStyle name="Normal 4 4 4" xfId="996" xr:uid="{00000000-0005-0000-0000-000096050000}"/>
    <cellStyle name="Normal 4 4 4 10" xfId="7050" xr:uid="{C7EDBE78-CBBC-4E77-85E1-B0EA1E404434}"/>
    <cellStyle name="Normal 4 4 4 10 2" xfId="17430" xr:uid="{C4658174-9C40-49D0-932A-153629210D9C}"/>
    <cellStyle name="Normal 4 4 4 11" xfId="9883" xr:uid="{0D7AAE92-58E4-4069-BAAD-BB4CDE465704}"/>
    <cellStyle name="Normal 4 4 4 11 2" xfId="20263" xr:uid="{FE144F4F-1237-49AD-979F-2F30ED9D0743}"/>
    <cellStyle name="Normal 4 4 4 12" xfId="24624" xr:uid="{D6B99D32-8AA4-4D90-8DBD-F965311751D9}"/>
    <cellStyle name="Normal 4 4 4 13" xfId="12440" xr:uid="{FDD600BA-CCB6-4777-8D78-6A0CFC90510C}"/>
    <cellStyle name="Normal 4 4 4 2" xfId="997" xr:uid="{00000000-0005-0000-0000-000097050000}"/>
    <cellStyle name="Normal 4 4 4 2 10" xfId="9884" xr:uid="{C2544300-9B7C-4D63-A209-433FAFF2B1BB}"/>
    <cellStyle name="Normal 4 4 4 2 10 2" xfId="20264" xr:uid="{454D89D9-088E-4D7B-A9A4-004194F8E69A}"/>
    <cellStyle name="Normal 4 4 4 2 11" xfId="25244" xr:uid="{755DBE33-9620-456B-8558-6BA420681A39}"/>
    <cellStyle name="Normal 4 4 4 2 12" xfId="12602" xr:uid="{317D7DEB-5229-49CD-A413-E09E43704806}"/>
    <cellStyle name="Normal 4 4 4 2 2" xfId="998" xr:uid="{00000000-0005-0000-0000-000098050000}"/>
    <cellStyle name="Normal 4 4 4 2 2 2" xfId="3358" xr:uid="{00000000-0005-0000-0000-000045060000}"/>
    <cellStyle name="Normal 4 4 4 2 2 2 2" xfId="6416" xr:uid="{03875090-6E5F-44DD-833A-6C80608078B2}"/>
    <cellStyle name="Normal 4 4 4 2 2 2 2 2" xfId="27415" xr:uid="{2A107DA5-8E44-4520-B9A3-0C79CB3B4BE1}"/>
    <cellStyle name="Normal 4 4 4 2 2 2 2 3" xfId="28108" xr:uid="{766FF5AA-D9D0-4267-A2D6-2B413820192A}"/>
    <cellStyle name="Normal 4 4 4 2 2 2 2 4" xfId="15985" xr:uid="{3EDEC9DC-1BAD-43F4-95DB-A66C7D3F005A}"/>
    <cellStyle name="Normal 4 4 4 2 2 2 3" xfId="8438" xr:uid="{81DEBED4-72AF-42F8-A26D-222CBED8B206}"/>
    <cellStyle name="Normal 4 4 4 2 2 2 3 2" xfId="28913" xr:uid="{59046FA9-E20D-42FC-8A8F-E4227D0ADEC5}"/>
    <cellStyle name="Normal 4 4 4 2 2 2 3 3" xfId="18818" xr:uid="{327CDD8B-9457-4377-A186-8ED1745D4513}"/>
    <cellStyle name="Normal 4 4 4 2 2 2 4" xfId="11271" xr:uid="{51CFC370-F3A0-464B-98B4-EBB03C9F9D6C}"/>
    <cellStyle name="Normal 4 4 4 2 2 2 4 2" xfId="21651" xr:uid="{FCEE6F84-EA65-4CF2-B6F6-CDBB8409B79D}"/>
    <cellStyle name="Normal 4 4 4 2 2 2 5" xfId="23970" xr:uid="{6579C9DC-357E-4683-808E-C8719EB303A7}"/>
    <cellStyle name="Normal 4 4 4 2 2 2 6" xfId="13919" xr:uid="{04038268-992C-4F4A-A232-EF235BA526B4}"/>
    <cellStyle name="Normal 4 4 4 2 2 3" xfId="4345" xr:uid="{0B3F94E3-2FFB-4B2E-B348-19C8D38C1109}"/>
    <cellStyle name="Normal 4 4 4 2 2 3 2" xfId="9117" xr:uid="{C51B5BA3-1795-46B3-93DC-6466DFA19D6F}"/>
    <cellStyle name="Normal 4 4 4 2 2 3 2 2" xfId="29160" xr:uid="{0BA37C82-7F31-4B7E-95E8-2EEA5A3621B4}"/>
    <cellStyle name="Normal 4 4 4 2 2 3 2 3" xfId="19497" xr:uid="{2B7C2475-5837-421D-B8D8-C0AD4F400F54}"/>
    <cellStyle name="Normal 4 4 4 2 2 3 3" xfId="11950" xr:uid="{5EF607E3-F114-438E-A977-013EA6F4F8B6}"/>
    <cellStyle name="Normal 4 4 4 2 2 3 3 2" xfId="22330" xr:uid="{DE1E38F4-A7EB-4AAD-AA00-235D4C03562C}"/>
    <cellStyle name="Normal 4 4 4 2 2 3 4" xfId="23005" xr:uid="{3EB73B3C-11A5-4348-8660-1BFC5438E94E}"/>
    <cellStyle name="Normal 4 4 4 2 2 3 5" xfId="16664" xr:uid="{3AB601D0-759A-4D76-A956-E79F8EEBE6AD}"/>
    <cellStyle name="Normal 4 4 4 2 2 4" xfId="5301" xr:uid="{B6F40529-B4B1-4694-A218-89E1C16032D1}"/>
    <cellStyle name="Normal 4 4 4 2 2 4 2" xfId="26237" xr:uid="{28A02B0F-598D-41B6-8F44-B963E986971B}"/>
    <cellStyle name="Normal 4 4 4 2 2 4 3" xfId="14599" xr:uid="{003158B8-DD79-470F-9493-4A5824D92015}"/>
    <cellStyle name="Normal 4 4 4 2 2 5" xfId="7052" xr:uid="{813813DB-D9EA-4254-98F7-FF76AA85D24F}"/>
    <cellStyle name="Normal 4 4 4 2 2 5 2" xfId="17432" xr:uid="{4E2E89F7-34E3-43A6-A6DB-9EC0660C511E}"/>
    <cellStyle name="Normal 4 4 4 2 2 6" xfId="9885" xr:uid="{D37245F8-80AD-4059-8292-4C422DCA8EF6}"/>
    <cellStyle name="Normal 4 4 4 2 2 6 2" xfId="20265" xr:uid="{DF08AAFB-E7E5-497E-9BC1-7D22BF52ED72}"/>
    <cellStyle name="Normal 4 4 4 2 2 7" xfId="22692" xr:uid="{698C1711-3145-47CF-B9B8-41766CD035E6}"/>
    <cellStyle name="Normal 4 4 4 2 2 8" xfId="13250" xr:uid="{F7631C25-4395-4C75-9604-187F6D7A00F4}"/>
    <cellStyle name="Normal 4 4 4 2 3" xfId="3359" xr:uid="{00000000-0005-0000-0000-000046060000}"/>
    <cellStyle name="Normal 4 4 4 2 3 2" xfId="4538" xr:uid="{6C592024-E6C0-4BA9-A6C4-3A387FCA3D0F}"/>
    <cellStyle name="Normal 4 4 4 2 3 2 2" xfId="9310" xr:uid="{C6C96E63-FAE4-4FA8-8BCE-9E3954748629}"/>
    <cellStyle name="Normal 4 4 4 2 3 2 2 2" xfId="29287" xr:uid="{722FD663-4CC9-481F-9761-D61B64D26F4F}"/>
    <cellStyle name="Normal 4 4 4 2 3 2 2 3" xfId="19690" xr:uid="{A797533B-0B78-43A6-BB75-FE0103340D18}"/>
    <cellStyle name="Normal 4 4 4 2 3 2 3" xfId="12143" xr:uid="{83EF80AA-773B-4C80-AD96-03CE0E217BA2}"/>
    <cellStyle name="Normal 4 4 4 2 3 2 3 2" xfId="22523" xr:uid="{843DC306-8A7A-44D2-B7D0-6F75C703E697}"/>
    <cellStyle name="Normal 4 4 4 2 3 2 4" xfId="25029" xr:uid="{E337B512-1A3F-4BE0-A402-BE5A32D9B531}"/>
    <cellStyle name="Normal 4 4 4 2 3 2 5" xfId="16857" xr:uid="{F0C4DF11-AE9A-4EA8-AA94-AE2F06721B06}"/>
    <cellStyle name="Normal 4 4 4 2 3 3" xfId="6417" xr:uid="{6AA0058B-163A-43B1-BF97-8F9AB6566545}"/>
    <cellStyle name="Normal 4 4 4 2 3 3 2" xfId="28460" xr:uid="{8BCAE36E-3244-4F56-A696-61B2998E5499}"/>
    <cellStyle name="Normal 4 4 4 2 3 3 3" xfId="15986" xr:uid="{6AC2A3E9-7F45-4EF9-8304-D1EB3F06F742}"/>
    <cellStyle name="Normal 4 4 4 2 3 4" xfId="8439" xr:uid="{05322411-0D9D-457F-8699-F75A702D7B11}"/>
    <cellStyle name="Normal 4 4 4 2 3 4 2" xfId="18819" xr:uid="{297C8E3D-ADA5-4FF7-BE81-5DCE5B75A70E}"/>
    <cellStyle name="Normal 4 4 4 2 3 5" xfId="11272" xr:uid="{9446F13C-0682-450A-8B07-2F76361B7A4E}"/>
    <cellStyle name="Normal 4 4 4 2 3 5 2" xfId="21652" xr:uid="{B7020106-92DF-4608-AEC6-11E2C53A6FD3}"/>
    <cellStyle name="Normal 4 4 4 2 3 6" xfId="23114" xr:uid="{F6400042-C5B9-4CD0-BBAD-F179BC62A198}"/>
    <cellStyle name="Normal 4 4 4 2 3 7" xfId="13920" xr:uid="{7A6FAA70-C76F-4F6E-848A-AA747600E6E3}"/>
    <cellStyle name="Normal 4 4 4 2 4" xfId="3357" xr:uid="{00000000-0005-0000-0000-000047060000}"/>
    <cellStyle name="Normal 4 4 4 2 4 2" xfId="6415" xr:uid="{23355853-80A7-4A78-A41B-E45AA896A13D}"/>
    <cellStyle name="Normal 4 4 4 2 4 2 2" xfId="28113" xr:uid="{F127CEAD-9991-4F39-B678-176E526676D4}"/>
    <cellStyle name="Normal 4 4 4 2 4 2 3" xfId="15984" xr:uid="{FAF76BCB-D658-4156-9F72-9A8697882695}"/>
    <cellStyle name="Normal 4 4 4 2 4 3" xfId="8437" xr:uid="{7B236C5C-734C-4965-B2CE-BDBF780D9809}"/>
    <cellStyle name="Normal 4 4 4 2 4 3 2" xfId="18817" xr:uid="{D95EB734-FD68-4B4B-B266-2EC15198E1D9}"/>
    <cellStyle name="Normal 4 4 4 2 4 4" xfId="11270" xr:uid="{30724C10-8100-409A-B817-4823F50D671E}"/>
    <cellStyle name="Normal 4 4 4 2 4 4 2" xfId="21650" xr:uid="{B65EB3B9-7E98-40E8-BC01-369943033362}"/>
    <cellStyle name="Normal 4 4 4 2 4 5" xfId="23004" xr:uid="{FEA1E906-64FF-477F-9484-405B5D1B794A}"/>
    <cellStyle name="Normal 4 4 4 2 4 6" xfId="13918" xr:uid="{9482425E-F774-44A7-B2ED-6B6EE1893FB1}"/>
    <cellStyle name="Normal 4 4 4 2 5" xfId="2617" xr:uid="{00000000-0005-0000-0000-000048060000}"/>
    <cellStyle name="Normal 4 4 4 2 5 2" xfId="5879" xr:uid="{33825492-25B5-435A-917F-DF36DD52F69F}"/>
    <cellStyle name="Normal 4 4 4 2 5 2 2" xfId="28647" xr:uid="{12A95FD4-41F3-4CB7-932A-F8854F50C05D}"/>
    <cellStyle name="Normal 4 4 4 2 5 2 3" xfId="15289" xr:uid="{AFC81E78-B694-4FF6-B936-15FE27118288}"/>
    <cellStyle name="Normal 4 4 4 2 5 3" xfId="7742" xr:uid="{35232396-C4CC-4A08-9C67-964A44A0B0F5}"/>
    <cellStyle name="Normal 4 4 4 2 5 3 2" xfId="18122" xr:uid="{B6CE81D5-60BE-4F7A-9E73-E26308BEA637}"/>
    <cellStyle name="Normal 4 4 4 2 5 4" xfId="10575" xr:uid="{1B794C2B-1150-434B-85D5-01106D15398A}"/>
    <cellStyle name="Normal 4 4 4 2 5 4 2" xfId="20955" xr:uid="{A478C077-071A-46C1-9A5D-904B27385D3D}"/>
    <cellStyle name="Normal 4 4 4 2 5 5" xfId="23193" xr:uid="{8BEBB367-103D-4B1A-8995-B086E2583F9D}"/>
    <cellStyle name="Normal 4 4 4 2 5 6" xfId="13005" xr:uid="{A60375D1-5A3A-4503-B222-2600E2ADFD57}"/>
    <cellStyle name="Normal 4 4 4 2 6" xfId="2368" xr:uid="{00000000-0005-0000-0000-000043060000}"/>
    <cellStyle name="Normal 4 4 4 2 6 2" xfId="7495" xr:uid="{8808D859-AFD6-4F47-BF56-55B490B67563}"/>
    <cellStyle name="Normal 4 4 4 2 6 2 2" xfId="17875" xr:uid="{EFD93F5E-27EE-4326-B314-D61FA627E15F}"/>
    <cellStyle name="Normal 4 4 4 2 6 3" xfId="10328" xr:uid="{59ADA348-4017-4F47-AF30-6D76FA1F83F0}"/>
    <cellStyle name="Normal 4 4 4 2 6 3 2" xfId="20708" xr:uid="{F5854A93-6CCD-4D0A-9D7E-F813AC8B912E}"/>
    <cellStyle name="Normal 4 4 4 2 6 4" xfId="24317" xr:uid="{2C2BA283-8368-40A7-A7D6-1DF17894BA38}"/>
    <cellStyle name="Normal 4 4 4 2 6 5" xfId="15042" xr:uid="{FF33693C-B094-4380-95E9-3BEBAB21CEB7}"/>
    <cellStyle name="Normal 4 4 4 2 7" xfId="3903" xr:uid="{3CF4A500-B3E0-4AE2-981C-1CFFF06BCB70}"/>
    <cellStyle name="Normal 4 4 4 2 7 2" xfId="8735" xr:uid="{84D55116-D32B-4F3F-A3B2-025EAF3A323B}"/>
    <cellStyle name="Normal 4 4 4 2 7 2 2" xfId="19115" xr:uid="{CF8D7CE0-0912-4DBC-8FF5-7FFB36BF357D}"/>
    <cellStyle name="Normal 4 4 4 2 7 3" xfId="11568" xr:uid="{8AACB377-32CA-47EB-BE8A-762FBFB8EA64}"/>
    <cellStyle name="Normal 4 4 4 2 7 3 2" xfId="21948" xr:uid="{9075AC60-42C0-4533-B8A0-D752A7D07D1D}"/>
    <cellStyle name="Normal 4 4 4 2 7 4" xfId="16282" xr:uid="{95389B44-4309-4BC8-8D3C-A340EBF746B7}"/>
    <cellStyle name="Normal 4 4 4 2 8" xfId="5300" xr:uid="{1341A64F-6777-4FF1-9766-E908731CD750}"/>
    <cellStyle name="Normal 4 4 4 2 8 2" xfId="14598" xr:uid="{3D161FB4-19CB-4C08-B57D-D32DCEE28B32}"/>
    <cellStyle name="Normal 4 4 4 2 9" xfId="7051" xr:uid="{0093FB22-402C-4E22-BBED-493F2DDF5C82}"/>
    <cellStyle name="Normal 4 4 4 2 9 2" xfId="17431" xr:uid="{A0BC1E9E-0F8E-459B-AA01-3A63550230D3}"/>
    <cellStyle name="Normal 4 4 4 3" xfId="999" xr:uid="{00000000-0005-0000-0000-000099050000}"/>
    <cellStyle name="Normal 4 4 4 3 2" xfId="3360" xr:uid="{00000000-0005-0000-0000-00004A060000}"/>
    <cellStyle name="Normal 4 4 4 3 2 2" xfId="6418" xr:uid="{EF36B197-7777-4FDF-AEA2-8F5B89E9B752}"/>
    <cellStyle name="Normal 4 4 4 3 2 2 2" xfId="24358" xr:uid="{3070BF9F-455E-4C20-BB12-28F81AE11C96}"/>
    <cellStyle name="Normal 4 4 4 3 2 2 3" xfId="27506" xr:uid="{FDAED2D3-C308-4D07-8CB8-832ABFE1FFAA}"/>
    <cellStyle name="Normal 4 4 4 3 2 2 4" xfId="15987" xr:uid="{18C9191D-C427-4466-9D49-FA8BB378B91F}"/>
    <cellStyle name="Normal 4 4 4 3 2 3" xfId="8440" xr:uid="{9A5E3006-8ED1-4BA3-B888-ACF2AFE02C90}"/>
    <cellStyle name="Normal 4 4 4 3 2 3 2" xfId="28914" xr:uid="{D289254B-F133-4E78-81C9-4FE6B12FEEAD}"/>
    <cellStyle name="Normal 4 4 4 3 2 3 3" xfId="18820" xr:uid="{6E427F0D-995F-4EFD-AA7C-868FC2D13D79}"/>
    <cellStyle name="Normal 4 4 4 3 2 4" xfId="11273" xr:uid="{C959BA1D-45C3-4CBE-95EC-63870B9EAEE3}"/>
    <cellStyle name="Normal 4 4 4 3 2 4 2" xfId="21653" xr:uid="{68C168EE-973D-4DD6-B0ED-252385BB05DE}"/>
    <cellStyle name="Normal 4 4 4 3 2 5" xfId="24085" xr:uid="{648B5734-43DF-47B8-94AB-7B939DF0D284}"/>
    <cellStyle name="Normal 4 4 4 3 2 6" xfId="13921" xr:uid="{BCFA1EE3-744B-495B-892C-6BC66199C631}"/>
    <cellStyle name="Normal 4 4 4 3 3" xfId="2790" xr:uid="{00000000-0005-0000-0000-00004B060000}"/>
    <cellStyle name="Normal 4 4 4 3 3 2" xfId="6008" xr:uid="{95E61078-FB29-4C07-B9E5-FDA436C0E0C6}"/>
    <cellStyle name="Normal 4 4 4 3 3 2 2" xfId="26585" xr:uid="{2C82A59E-33E1-4421-A1FC-2EBE935B4ED8}"/>
    <cellStyle name="Normal 4 4 4 3 3 2 3" xfId="15461" xr:uid="{238BF7DF-13F3-46F9-9D9F-73CA532FC1DA}"/>
    <cellStyle name="Normal 4 4 4 3 3 3" xfId="7914" xr:uid="{0A713D77-728E-4A0A-B24A-81E84B27D68C}"/>
    <cellStyle name="Normal 4 4 4 3 3 3 2" xfId="18294" xr:uid="{6F660398-876E-4C90-A8BF-E7FF7BB518D4}"/>
    <cellStyle name="Normal 4 4 4 3 3 4" xfId="10747" xr:uid="{9590D4EC-AB45-469F-9D72-29B273297575}"/>
    <cellStyle name="Normal 4 4 4 3 3 4 2" xfId="21127" xr:uid="{D48D81C7-E343-4E2E-9532-C38DE0581C14}"/>
    <cellStyle name="Normal 4 4 4 3 3 5" xfId="24409" xr:uid="{C51E5AEC-B189-445D-A2C7-0E691DE2A0E4}"/>
    <cellStyle name="Normal 4 4 4 3 3 6" xfId="13249" xr:uid="{334BB120-5E5A-4C8B-AE73-AAF022AD44AE}"/>
    <cellStyle name="Normal 4 4 4 3 4" xfId="4196" xr:uid="{F1121B20-CEB1-41F1-BA26-3F0D5DDF91BF}"/>
    <cellStyle name="Normal 4 4 4 3 4 2" xfId="8968" xr:uid="{33353A15-1115-4ECC-9A78-82C9DEA231AE}"/>
    <cellStyle name="Normal 4 4 4 3 4 2 2" xfId="29052" xr:uid="{58F58315-0D2F-4E36-8DE9-E69163B7E633}"/>
    <cellStyle name="Normal 4 4 4 3 4 2 3" xfId="19348" xr:uid="{08C5529B-46A8-4265-AF4B-73ACC32FFD23}"/>
    <cellStyle name="Normal 4 4 4 3 4 3" xfId="11801" xr:uid="{2D458C5F-5EEE-419C-9490-F08D1F28FF2E}"/>
    <cellStyle name="Normal 4 4 4 3 4 3 2" xfId="22181" xr:uid="{13DA5644-7E85-4460-BE72-9AF8C8A93061}"/>
    <cellStyle name="Normal 4 4 4 3 4 4" xfId="22719" xr:uid="{1E103680-36F1-4460-8DE2-BCEAE104A888}"/>
    <cellStyle name="Normal 4 4 4 3 4 5" xfId="16515" xr:uid="{B32F69D1-5E44-4D9A-A7DA-11119775A014}"/>
    <cellStyle name="Normal 4 4 4 3 5" xfId="5302" xr:uid="{26D8D285-4BD4-42C3-814B-D5E76D472217}"/>
    <cellStyle name="Normal 4 4 4 3 5 2" xfId="28583" xr:uid="{FD7291A3-5A85-446F-AAA8-EADA62D85BD7}"/>
    <cellStyle name="Normal 4 4 4 3 5 3" xfId="14600" xr:uid="{8BCF75F2-EFBF-464C-820C-50E2DDF40C47}"/>
    <cellStyle name="Normal 4 4 4 3 6" xfId="7053" xr:uid="{F9A011E1-01BB-41C3-93B9-100A91510B54}"/>
    <cellStyle name="Normal 4 4 4 3 6 2" xfId="17433" xr:uid="{1A2FCC99-9A97-403C-971D-8D906980A398}"/>
    <cellStyle name="Normal 4 4 4 3 7" xfId="9886" xr:uid="{33CBCAA6-CE80-4B7E-A27B-E5A0EF03059A}"/>
    <cellStyle name="Normal 4 4 4 3 7 2" xfId="20266" xr:uid="{B739B518-4225-4A2D-A54D-1F1F17AB9887}"/>
    <cellStyle name="Normal 4 4 4 3 8" xfId="24764" xr:uid="{CE7969E2-243A-4991-BF98-03934FF15AF2}"/>
    <cellStyle name="Normal 4 4 4 3 9" xfId="12760" xr:uid="{9BB78BC4-A0D4-45A9-B779-47B542FC8BDE}"/>
    <cellStyle name="Normal 4 4 4 4" xfId="1000" xr:uid="{00000000-0005-0000-0000-00009A050000}"/>
    <cellStyle name="Normal 4 4 4 4 2" xfId="4539" xr:uid="{40DC97A7-EFEC-4AFF-8A63-2DE337282EEB}"/>
    <cellStyle name="Normal 4 4 4 4 2 2" xfId="9311" xr:uid="{0494D8E1-F902-4156-BE81-8D8B6E4D57C7}"/>
    <cellStyle name="Normal 4 4 4 4 2 2 2" xfId="29288" xr:uid="{4E8DAD54-7AA9-4797-9C24-9A650D8CB110}"/>
    <cellStyle name="Normal 4 4 4 4 2 2 3" xfId="19691" xr:uid="{D2B72895-373F-472F-AA24-DFC2EFC23C45}"/>
    <cellStyle name="Normal 4 4 4 4 2 3" xfId="12144" xr:uid="{4FC85916-88D8-4513-8180-248E7D47A6A5}"/>
    <cellStyle name="Normal 4 4 4 4 2 3 2" xfId="22524" xr:uid="{F04625F9-D5CC-4A3C-88D0-AA3C4FB2FA89}"/>
    <cellStyle name="Normal 4 4 4 4 2 4" xfId="25002" xr:uid="{13C1ABF9-9831-400B-8E57-98B05C393A51}"/>
    <cellStyle name="Normal 4 4 4 4 2 5" xfId="16858" xr:uid="{93A21151-956D-4EAD-A21D-18CBE156C7FD}"/>
    <cellStyle name="Normal 4 4 4 4 3" xfId="5303" xr:uid="{B1C309C8-6158-462A-BC6A-39E1933C118C}"/>
    <cellStyle name="Normal 4 4 4 4 3 2" xfId="27253" xr:uid="{6833989B-6348-47FF-818F-5372255DABFF}"/>
    <cellStyle name="Normal 4 4 4 4 3 3" xfId="14601" xr:uid="{6A2FA2C5-145A-4A4D-A081-0C65923EA226}"/>
    <cellStyle name="Normal 4 4 4 4 4" xfId="7054" xr:uid="{5E8FAC5F-71C8-4B72-BBAF-40664B6F0139}"/>
    <cellStyle name="Normal 4 4 4 4 4 2" xfId="17434" xr:uid="{5956EB13-1F99-4810-AA12-F694AFF457BC}"/>
    <cellStyle name="Normal 4 4 4 4 5" xfId="9887" xr:uid="{5FEA5465-80B1-4F65-81A4-A0D8F4AE1FFD}"/>
    <cellStyle name="Normal 4 4 4 4 5 2" xfId="20267" xr:uid="{77EEE273-1844-4963-886E-62ADB1BE98B3}"/>
    <cellStyle name="Normal 4 4 4 4 6" xfId="24314" xr:uid="{EF200C13-1907-4CFE-876F-33E195346D9F}"/>
    <cellStyle name="Normal 4 4 4 4 7" xfId="13922" xr:uid="{5D0D793A-53DE-4DF1-8764-15253F1951D4}"/>
    <cellStyle name="Normal 4 4 4 5" xfId="2939" xr:uid="{00000000-0005-0000-0000-00004D060000}"/>
    <cellStyle name="Normal 4 4 4 5 2" xfId="6119" xr:uid="{F66C619A-2CAC-410A-9256-818C85270A5E}"/>
    <cellStyle name="Normal 4 4 4 5 2 2" xfId="23908" xr:uid="{ECE91F37-C94C-4C62-B4F6-71DC1DC279E9}"/>
    <cellStyle name="Normal 4 4 4 5 2 3" xfId="26448" xr:uid="{CDB1F90C-B5A8-448C-B98A-27F3C5A43FF9}"/>
    <cellStyle name="Normal 4 4 4 5 2 4" xfId="15597" xr:uid="{1403C9B5-01B1-4946-86B2-6DED425ABC8F}"/>
    <cellStyle name="Normal 4 4 4 5 3" xfId="8050" xr:uid="{970FAA52-611A-4954-853F-D0ED3EE406BD}"/>
    <cellStyle name="Normal 4 4 4 5 3 2" xfId="28755" xr:uid="{1A902706-A498-4277-9E62-C751294506B3}"/>
    <cellStyle name="Normal 4 4 4 5 3 3" xfId="18430" xr:uid="{789A6F01-BDCB-49E4-8410-AA4F139DDE1E}"/>
    <cellStyle name="Normal 4 4 4 5 4" xfId="10883" xr:uid="{7B73EF1F-0DF8-4C67-9A50-E91B64C2867C}"/>
    <cellStyle name="Normal 4 4 4 5 4 2" xfId="21263" xr:uid="{FD611D95-78A3-4EE2-9927-46CEFD0025A1}"/>
    <cellStyle name="Normal 4 4 4 5 5" xfId="23994" xr:uid="{1BB774CB-2475-4D4E-ACDF-D608B77C3D12}"/>
    <cellStyle name="Normal 4 4 4 5 6" xfId="13458" xr:uid="{881F866B-C540-4C52-B006-F4F95350F7A5}"/>
    <cellStyle name="Normal 4 4 4 6" xfId="2454" xr:uid="{00000000-0005-0000-0000-00004E060000}"/>
    <cellStyle name="Normal 4 4 4 6 2" xfId="5746" xr:uid="{53A72FD4-2156-487B-9E14-8A5AE2F690C6}"/>
    <cellStyle name="Normal 4 4 4 6 2 2" xfId="26508" xr:uid="{3D30474E-7C03-4D01-95CC-84AE7DAC330D}"/>
    <cellStyle name="Normal 4 4 4 6 2 3" xfId="15126" xr:uid="{9ED9DA40-6B69-4083-AC75-8061A2FA2246}"/>
    <cellStyle name="Normal 4 4 4 6 3" xfId="7579" xr:uid="{CD32499E-F957-46D1-A227-04F7752BF8EB}"/>
    <cellStyle name="Normal 4 4 4 6 3 2" xfId="17959" xr:uid="{5A14481B-CFDC-460B-9FD8-9E0E00EBE5FB}"/>
    <cellStyle name="Normal 4 4 4 6 4" xfId="10412" xr:uid="{42512874-7CC1-4149-908D-506BCD2C29DA}"/>
    <cellStyle name="Normal 4 4 4 6 4 2" xfId="20792" xr:uid="{47521CC3-FF20-4DED-BD47-0781D0D359F5}"/>
    <cellStyle name="Normal 4 4 4 6 5" xfId="25520" xr:uid="{28EFAA7B-5092-4738-B6D0-1E6C65227573}"/>
    <cellStyle name="Normal 4 4 4 6 6" xfId="12842" xr:uid="{4461657B-C7B1-4A5E-88F2-8DD171F38710}"/>
    <cellStyle name="Normal 4 4 4 7" xfId="2208" xr:uid="{00000000-0005-0000-0000-000042060000}"/>
    <cellStyle name="Normal 4 4 4 7 2" xfId="7335" xr:uid="{B38A0759-A4BD-40D7-8CB4-2F5033E2E40F}"/>
    <cellStyle name="Normal 4 4 4 7 2 2" xfId="17715" xr:uid="{ECA286C6-441E-452C-9375-FA7C7E525C61}"/>
    <cellStyle name="Normal 4 4 4 7 3" xfId="10168" xr:uid="{6D7A39DA-7FE7-417A-870F-9781090D11A3}"/>
    <cellStyle name="Normal 4 4 4 7 3 2" xfId="20548" xr:uid="{A4BECFF5-4159-4887-B7F0-434CBC23D0FE}"/>
    <cellStyle name="Normal 4 4 4 7 4" xfId="23398" xr:uid="{485C1E1D-C2FB-48B6-8826-2BB7DFBE3364}"/>
    <cellStyle name="Normal 4 4 4 7 5" xfId="14882" xr:uid="{A6DFB3F5-1D5A-4872-A120-85A7BD096F16}"/>
    <cellStyle name="Normal 4 4 4 8" xfId="3989" xr:uid="{8CD16E0F-DA36-42CE-A34D-ED6AF1FE0895}"/>
    <cellStyle name="Normal 4 4 4 8 2" xfId="8813" xr:uid="{32E12176-7258-4154-A73E-B50821AC7B1A}"/>
    <cellStyle name="Normal 4 4 4 8 2 2" xfId="19193" xr:uid="{58F8214F-97C5-436E-B51A-96BADBE2730D}"/>
    <cellStyle name="Normal 4 4 4 8 3" xfId="11646" xr:uid="{7DEE0DDE-B74F-49B8-BFC0-32E5073415E7}"/>
    <cellStyle name="Normal 4 4 4 8 3 2" xfId="22026" xr:uid="{B885DA79-08FA-4705-AD66-CCDCBB227D49}"/>
    <cellStyle name="Normal 4 4 4 8 4" xfId="16360" xr:uid="{ABFCD0AC-F0DA-4C64-A82C-4EF2D27FFBBE}"/>
    <cellStyle name="Normal 4 4 4 9" xfId="5299" xr:uid="{EF5C3EB4-638F-445E-A79E-41DEB3B50A4C}"/>
    <cellStyle name="Normal 4 4 4 9 2" xfId="14597" xr:uid="{7D3033D7-2B29-4887-9509-AC9C23F1FE5B}"/>
    <cellStyle name="Normal 4 4 5" xfId="1001" xr:uid="{00000000-0005-0000-0000-00009B050000}"/>
    <cellStyle name="Normal 4 4 5 10" xfId="9888" xr:uid="{16F5F45C-D235-49B7-94DE-A3E2C2D06838}"/>
    <cellStyle name="Normal 4 4 5 10 2" xfId="20268" xr:uid="{242E4335-78F5-4F5F-9ABA-CC9C49C6DC96}"/>
    <cellStyle name="Normal 4 4 5 11" xfId="24926" xr:uid="{7998F79C-D3E2-49A1-A95A-98AC8C432774}"/>
    <cellStyle name="Normal 4 4 5 12" xfId="12603" xr:uid="{68B74E87-9871-4A40-87AE-ACC328289E58}"/>
    <cellStyle name="Normal 4 4 5 2" xfId="1002" xr:uid="{00000000-0005-0000-0000-00009C050000}"/>
    <cellStyle name="Normal 4 4 5 2 2" xfId="1003" xr:uid="{00000000-0005-0000-0000-00009D050000}"/>
    <cellStyle name="Normal 4 4 5 2 2 2" xfId="5306" xr:uid="{DD7857A8-D175-4583-AE4A-26DD2B7F5062}"/>
    <cellStyle name="Normal 4 4 5 2 2 2 2" xfId="25702" xr:uid="{88AC2463-1BB3-42E3-9D48-8398256D4AF6}"/>
    <cellStyle name="Normal 4 4 5 2 2 2 3" xfId="26828" xr:uid="{46B3AC03-328A-4440-A341-F5CB77FE611F}"/>
    <cellStyle name="Normal 4 4 5 2 2 2 4" xfId="14604" xr:uid="{E3723172-F2EA-4EFD-BC2F-2C970FA713A4}"/>
    <cellStyle name="Normal 4 4 5 2 2 3" xfId="7057" xr:uid="{DDA45C04-3CFE-4ABA-84CD-152D16D7CC78}"/>
    <cellStyle name="Normal 4 4 5 2 2 3 2" xfId="27634" xr:uid="{BDBB6237-0921-42FE-8629-80819553752C}"/>
    <cellStyle name="Normal 4 4 5 2 2 3 3" xfId="28073" xr:uid="{7C5B4288-D4C8-47CC-B70F-A18C7C11D12F}"/>
    <cellStyle name="Normal 4 4 5 2 2 3 4" xfId="17437" xr:uid="{0AF1FA6A-7CE4-4E51-9CB2-924344A4D2C5}"/>
    <cellStyle name="Normal 4 4 5 2 2 4" xfId="9890" xr:uid="{9093B250-F6EE-4859-9F00-A4653F8B99CD}"/>
    <cellStyle name="Normal 4 4 5 2 2 4 2" xfId="29425" xr:uid="{0CD80B09-EF99-4B7F-AB69-5810AA88D4E4}"/>
    <cellStyle name="Normal 4 4 5 2 2 4 3" xfId="20270" xr:uid="{75EACD12-2681-422C-AC08-3CB872F5B78D}"/>
    <cellStyle name="Normal 4 4 5 2 2 5" xfId="25255" xr:uid="{147C0FE4-3A21-4E94-9914-1B4814A4D8B1}"/>
    <cellStyle name="Normal 4 4 5 2 2 6" xfId="13923" xr:uid="{07E36866-7C18-4DD0-B284-0EF3D8727234}"/>
    <cellStyle name="Normal 4 4 5 2 3" xfId="2791" xr:uid="{00000000-0005-0000-0000-000052060000}"/>
    <cellStyle name="Normal 4 4 5 2 3 2" xfId="6009" xr:uid="{CE7AFD0E-8092-4DA3-80F8-8FA81744DA66}"/>
    <cellStyle name="Normal 4 4 5 2 3 2 2" xfId="27205" xr:uid="{B2E27831-7E3C-49D0-9011-0B7B44A0E7CE}"/>
    <cellStyle name="Normal 4 4 5 2 3 2 3" xfId="15462" xr:uid="{917B7BE5-EDBF-473D-AFC2-BA32433A78DD}"/>
    <cellStyle name="Normal 4 4 5 2 3 3" xfId="7915" xr:uid="{EA3B60D5-C874-427B-8716-9D53F5F4FB6E}"/>
    <cellStyle name="Normal 4 4 5 2 3 3 2" xfId="18295" xr:uid="{B17C187E-B186-4CB5-83C8-40E34B0FA39F}"/>
    <cellStyle name="Normal 4 4 5 2 3 4" xfId="10748" xr:uid="{BDE02073-8405-44C1-BC1B-B051ADC26AA9}"/>
    <cellStyle name="Normal 4 4 5 2 3 4 2" xfId="21128" xr:uid="{F99F29C8-8C7E-4F3E-86C8-704FA96D7231}"/>
    <cellStyle name="Normal 4 4 5 2 3 5" xfId="25480" xr:uid="{A91A1B21-AD46-4711-9B50-CA06B4675BB3}"/>
    <cellStyle name="Normal 4 4 5 2 3 6" xfId="13251" xr:uid="{969C48FF-68B7-4182-A723-66124E589D51}"/>
    <cellStyle name="Normal 4 4 5 2 4" xfId="4197" xr:uid="{99BFB79F-B4CF-4F3B-AAE0-35DF005617EE}"/>
    <cellStyle name="Normal 4 4 5 2 4 2" xfId="8969" xr:uid="{57CE870F-D132-458D-A873-BDB54D8DF4DB}"/>
    <cellStyle name="Normal 4 4 5 2 4 2 2" xfId="29053" xr:uid="{4CF38B8C-6BC1-4C32-B00A-D2DFCB03C3D3}"/>
    <cellStyle name="Normal 4 4 5 2 4 2 3" xfId="19349" xr:uid="{EFDE5DC0-FBAC-409F-A800-8830F172B514}"/>
    <cellStyle name="Normal 4 4 5 2 4 3" xfId="11802" xr:uid="{99DF6630-E4B6-4123-81D2-8F0F5B6EB153}"/>
    <cellStyle name="Normal 4 4 5 2 4 3 2" xfId="22182" xr:uid="{13945A86-9CA3-42D3-9554-8748E71DA122}"/>
    <cellStyle name="Normal 4 4 5 2 4 4" xfId="24717" xr:uid="{45D4E709-B390-40F3-A9F2-4EFA576767BD}"/>
    <cellStyle name="Normal 4 4 5 2 4 5" xfId="16516" xr:uid="{EE3A76F2-C586-4F5F-86EC-2C80C357EE49}"/>
    <cellStyle name="Normal 4 4 5 2 5" xfId="5305" xr:uid="{7D73C64A-02AC-4435-9EEB-01CCDC2B77C3}"/>
    <cellStyle name="Normal 4 4 5 2 5 2" xfId="27879" xr:uid="{AE1F5D17-E54A-4D73-A1CA-3D24092FF178}"/>
    <cellStyle name="Normal 4 4 5 2 5 3" xfId="14603" xr:uid="{3FBA9A7A-34D1-4BE1-AC5D-2344FF63AEBC}"/>
    <cellStyle name="Normal 4 4 5 2 6" xfId="7056" xr:uid="{A37449EC-D562-42CE-A322-BD1E226405CD}"/>
    <cellStyle name="Normal 4 4 5 2 6 2" xfId="17436" xr:uid="{4E6D09B3-DEBE-405E-8E6E-A21E5E93C3EC}"/>
    <cellStyle name="Normal 4 4 5 2 7" xfId="9889" xr:uid="{2829D9F3-BBFF-4808-8252-16EA7EF502D5}"/>
    <cellStyle name="Normal 4 4 5 2 7 2" xfId="20269" xr:uid="{E754C17D-384F-4DDB-B7AC-967A21976FDC}"/>
    <cellStyle name="Normal 4 4 5 2 8" xfId="23290" xr:uid="{40574334-C0E6-4AC8-9B36-A66A8ED60D16}"/>
    <cellStyle name="Normal 4 4 5 2 9" xfId="12761" xr:uid="{F71B41F8-EF3C-4354-A8B2-90D485F75089}"/>
    <cellStyle name="Normal 4 4 5 3" xfId="1004" xr:uid="{00000000-0005-0000-0000-00009E050000}"/>
    <cellStyle name="Normal 4 4 5 3 2" xfId="4540" xr:uid="{2D7A0363-1FAA-4900-BE5D-48C700B5EE01}"/>
    <cellStyle name="Normal 4 4 5 3 2 2" xfId="9312" xr:uid="{69106FA5-8C7B-440D-83A5-AAE9C0C78835}"/>
    <cellStyle name="Normal 4 4 5 3 2 2 2" xfId="29289" xr:uid="{15B04334-15F1-43F6-9C0D-10DCC12795BB}"/>
    <cellStyle name="Normal 4 4 5 3 2 2 3" xfId="19692" xr:uid="{1DF4B71A-C5D4-44B2-A4DB-7A8A1E776D25}"/>
    <cellStyle name="Normal 4 4 5 3 2 3" xfId="12145" xr:uid="{6335F738-FD50-42ED-A853-A2D84AF1A9D0}"/>
    <cellStyle name="Normal 4 4 5 3 2 3 2" xfId="22525" xr:uid="{920126DA-F2B6-43E5-AA97-3404A9EE20D1}"/>
    <cellStyle name="Normal 4 4 5 3 2 4" xfId="24984" xr:uid="{25B352C5-A39F-4314-AEA7-AC6027891DE1}"/>
    <cellStyle name="Normal 4 4 5 3 2 5" xfId="16859" xr:uid="{20753686-122A-46A3-9245-4C0AEAE8699F}"/>
    <cellStyle name="Normal 4 4 5 3 3" xfId="5307" xr:uid="{6D6DA234-9AC1-4169-8BDF-3211187845B4}"/>
    <cellStyle name="Normal 4 4 5 3 3 2" xfId="23674" xr:uid="{3569FF17-3CBD-44DF-9D8F-B5F201627365}"/>
    <cellStyle name="Normal 4 4 5 3 3 3" xfId="26268" xr:uid="{F35D419D-FB03-41DC-B447-33C7AA09F0CF}"/>
    <cellStyle name="Normal 4 4 5 3 3 4" xfId="14605" xr:uid="{A6B424B6-5E71-4A74-8405-8FB97525D24A}"/>
    <cellStyle name="Normal 4 4 5 3 4" xfId="7058" xr:uid="{6CAF7BEF-5982-4DCA-96C9-6B7C80EE4025}"/>
    <cellStyle name="Normal 4 4 5 3 4 2" xfId="25765" xr:uid="{B1B1A273-EC73-4488-B4F3-7D71FDBDDA94}"/>
    <cellStyle name="Normal 4 4 5 3 4 3" xfId="25993" xr:uid="{DB5899AB-E747-43BC-86FA-CBA26A860066}"/>
    <cellStyle name="Normal 4 4 5 3 4 4" xfId="17438" xr:uid="{D80B1D8F-93B5-4435-A434-75FD9D8D7E10}"/>
    <cellStyle name="Normal 4 4 5 3 5" xfId="9891" xr:uid="{90F7CBB5-02A5-4AA1-9BD0-5D8D35B415DC}"/>
    <cellStyle name="Normal 4 4 5 3 5 2" xfId="29426" xr:uid="{A13EEE21-7B0A-4EBD-BEF3-901417E03F3C}"/>
    <cellStyle name="Normal 4 4 5 3 5 3" xfId="20271" xr:uid="{4744E9E6-E976-4329-8229-18CDCC09EAE7}"/>
    <cellStyle name="Normal 4 4 5 3 6" xfId="23930" xr:uid="{D9386DB6-E07F-4DAA-BB80-F66DBF8F3526}"/>
    <cellStyle name="Normal 4 4 5 3 7" xfId="13924" xr:uid="{81C0A880-F72A-4860-BFD6-60ADA17F271B}"/>
    <cellStyle name="Normal 4 4 5 4" xfId="1005" xr:uid="{00000000-0005-0000-0000-00009F050000}"/>
    <cellStyle name="Normal 4 4 5 4 2" xfId="5308" xr:uid="{1A94B53A-833C-4E69-A12A-43F499437481}"/>
    <cellStyle name="Normal 4 4 5 4 2 2" xfId="24575" xr:uid="{618F0D91-24AC-4526-BAC7-F4CC59904697}"/>
    <cellStyle name="Normal 4 4 5 4 2 3" xfId="27691" xr:uid="{70AF2120-D6E0-4679-9E84-A4C1AB1E9147}"/>
    <cellStyle name="Normal 4 4 5 4 2 4" xfId="14606" xr:uid="{6314B871-73F4-42DA-A1BC-B3A211D85F56}"/>
    <cellStyle name="Normal 4 4 5 4 3" xfId="7059" xr:uid="{CF3ABF44-08C1-4B2D-A3B1-88F8A135FCCE}"/>
    <cellStyle name="Normal 4 4 5 4 3 2" xfId="27553" xr:uid="{B23825C7-EE6F-4DE2-AD28-C25CC21EC7C5}"/>
    <cellStyle name="Normal 4 4 5 4 3 3" xfId="17439" xr:uid="{77EA27B9-2A9A-42DE-84EA-741571ED6716}"/>
    <cellStyle name="Normal 4 4 5 4 4" xfId="9892" xr:uid="{7B072EF8-4827-48EF-83D2-52241F50C049}"/>
    <cellStyle name="Normal 4 4 5 4 4 2" xfId="20272" xr:uid="{AD18713A-C709-4872-8060-8246F3E29064}"/>
    <cellStyle name="Normal 4 4 5 4 5" xfId="24279" xr:uid="{327A1E05-9C0B-4A61-86C2-084FE4379863}"/>
    <cellStyle name="Normal 4 4 5 4 6" xfId="13459" xr:uid="{B15A62B1-3EB5-424F-B0C7-E50C2844AA1D}"/>
    <cellStyle name="Normal 4 4 5 5" xfId="2514" xr:uid="{00000000-0005-0000-0000-000055060000}"/>
    <cellStyle name="Normal 4 4 5 5 2" xfId="5792" xr:uid="{F80C5709-8B51-4782-B09A-FB5D51A47210}"/>
    <cellStyle name="Normal 4 4 5 5 2 2" xfId="27017" xr:uid="{69850DA3-4F07-41FF-BC4C-037DD4D2032A}"/>
    <cellStyle name="Normal 4 4 5 5 2 3" xfId="15186" xr:uid="{3432E184-3EE8-4D4D-B7FD-E2B3E982D7A6}"/>
    <cellStyle name="Normal 4 4 5 5 3" xfId="7639" xr:uid="{72294D53-15B9-4DB9-869B-B4E5E3E0BBDF}"/>
    <cellStyle name="Normal 4 4 5 5 3 2" xfId="18019" xr:uid="{1D6459BF-4D37-4C41-9386-007357DBB069}"/>
    <cellStyle name="Normal 4 4 5 5 4" xfId="10472" xr:uid="{738BFEA3-4A2F-4AD0-A8A8-77E35D96E6A3}"/>
    <cellStyle name="Normal 4 4 5 5 4 2" xfId="20852" xr:uid="{494CAAD0-7B56-40EA-B286-5B3AD9EB8690}"/>
    <cellStyle name="Normal 4 4 5 5 5" xfId="24990" xr:uid="{450CD28E-C26E-4BD5-BF97-A427713A773B}"/>
    <cellStyle name="Normal 4 4 5 5 6" xfId="12902" xr:uid="{093D30A8-1BD4-4321-86F0-A5736D3758E3}"/>
    <cellStyle name="Normal 4 4 5 6" xfId="2369" xr:uid="{00000000-0005-0000-0000-00004F060000}"/>
    <cellStyle name="Normal 4 4 5 6 2" xfId="7496" xr:uid="{1B2A7748-D5AE-4E38-BA4C-B2142EE8EF97}"/>
    <cellStyle name="Normal 4 4 5 6 2 2" xfId="27446" xr:uid="{95D02F40-3045-4BEB-9878-F592FA3D8C0C}"/>
    <cellStyle name="Normal 4 4 5 6 2 3" xfId="17876" xr:uid="{72C9FAD3-8A41-4E9F-9C10-9E6828419C2E}"/>
    <cellStyle name="Normal 4 4 5 6 3" xfId="10329" xr:uid="{6F456B92-D2E2-4A6E-BC4B-9372510FD23A}"/>
    <cellStyle name="Normal 4 4 5 6 3 2" xfId="20709" xr:uid="{BEA9430B-5C14-423D-9E97-5D4250C7D95B}"/>
    <cellStyle name="Normal 4 4 5 6 4" xfId="23405" xr:uid="{11D633F0-12A4-4406-8811-53A07D6613B5}"/>
    <cellStyle name="Normal 4 4 5 6 5" xfId="15043" xr:uid="{2C1BBA1E-9DE6-4D11-8D66-8817576A6094}"/>
    <cellStyle name="Normal 4 4 5 7" xfId="3990" xr:uid="{92C63C86-5719-4B31-8589-9D4F4AE9CB95}"/>
    <cellStyle name="Normal 4 4 5 7 2" xfId="8814" xr:uid="{4D9654E6-0611-4A90-AF2E-F648D5625232}"/>
    <cellStyle name="Normal 4 4 5 7 2 2" xfId="19194" xr:uid="{885627D0-3413-4158-A579-0620AA2FF892}"/>
    <cellStyle name="Normal 4 4 5 7 3" xfId="11647" xr:uid="{7067B2DE-2E51-4E9A-A591-30FE48DD678A}"/>
    <cellStyle name="Normal 4 4 5 7 3 2" xfId="22027" xr:uid="{2A7D3620-EDC9-40A5-A8CC-47345B35D85E}"/>
    <cellStyle name="Normal 4 4 5 7 4" xfId="26712" xr:uid="{7FB71A15-6EFB-4AB0-9453-48985C07BB1C}"/>
    <cellStyle name="Normal 4 4 5 7 5" xfId="16361" xr:uid="{BA6F796B-4CF2-496D-A533-DB865784B7FC}"/>
    <cellStyle name="Normal 4 4 5 8" xfId="5304" xr:uid="{E625F85E-866A-4601-961F-6B98C2F8AF7B}"/>
    <cellStyle name="Normal 4 4 5 8 2" xfId="14602" xr:uid="{3CFA5BC5-4474-4165-9DEC-33A0B0D55546}"/>
    <cellStyle name="Normal 4 4 5 9" xfId="7055" xr:uid="{2C3307C6-E532-4616-A2FD-70F09548DA82}"/>
    <cellStyle name="Normal 4 4 5 9 2" xfId="17435" xr:uid="{01BB8787-6EC3-4FD1-B4F1-B2B35749404D}"/>
    <cellStyle name="Normal 4 4 6" xfId="1006" xr:uid="{00000000-0005-0000-0000-0000A0050000}"/>
    <cellStyle name="Normal 4 4 6 10" xfId="9893" xr:uid="{35555099-0C7E-4389-9542-D186D69336E0}"/>
    <cellStyle name="Normal 4 4 6 10 2" xfId="20273" xr:uid="{C3E67B0F-09F5-4C1A-AAB9-BD205F3D9E5C}"/>
    <cellStyle name="Normal 4 4 6 11" xfId="23266" xr:uid="{AAB2BD3A-19FC-4CB0-A99E-03992EEB4657}"/>
    <cellStyle name="Normal 4 4 6 12" xfId="12604" xr:uid="{8B9181DF-4CC3-4F89-A955-CCC1362EE781}"/>
    <cellStyle name="Normal 4 4 6 2" xfId="1007" xr:uid="{00000000-0005-0000-0000-0000A1050000}"/>
    <cellStyle name="Normal 4 4 6 2 2" xfId="1008" xr:uid="{00000000-0005-0000-0000-0000A2050000}"/>
    <cellStyle name="Normal 4 4 6 2 2 2" xfId="5311" xr:uid="{CC89DBF1-7B99-47E4-A6D3-D0436405CC9E}"/>
    <cellStyle name="Normal 4 4 6 2 2 2 2" xfId="24014" xr:uid="{4981416F-3B0F-4676-98D5-6AFDE258BE89}"/>
    <cellStyle name="Normal 4 4 6 2 2 2 3" xfId="26995" xr:uid="{6787D601-1E6A-4740-A280-6A4BCA91A4E4}"/>
    <cellStyle name="Normal 4 4 6 2 2 2 4" xfId="14609" xr:uid="{C680909C-CE46-44F4-B9BE-4E0D04AC9358}"/>
    <cellStyle name="Normal 4 4 6 2 2 3" xfId="7062" xr:uid="{6802134B-1227-4770-B612-678DFA6DE62E}"/>
    <cellStyle name="Normal 4 4 6 2 2 3 2" xfId="27635" xr:uid="{452B0C8E-FD97-40F5-949D-9C4223A37416}"/>
    <cellStyle name="Normal 4 4 6 2 2 3 3" xfId="28059" xr:uid="{3A65D403-450F-4C58-9F99-EF443F7430BE}"/>
    <cellStyle name="Normal 4 4 6 2 2 3 4" xfId="17442" xr:uid="{7FE0B6DB-CF8D-4329-84E7-B421CA66D0A4}"/>
    <cellStyle name="Normal 4 4 6 2 2 4" xfId="9895" xr:uid="{D0D5F939-C22F-4987-9177-2ECB13D3B7BE}"/>
    <cellStyle name="Normal 4 4 6 2 2 4 2" xfId="29427" xr:uid="{3D98BFD9-4436-4701-9F1E-7F14F57B77D6}"/>
    <cellStyle name="Normal 4 4 6 2 2 4 3" xfId="20275" xr:uid="{0DBADDED-EF2D-4E49-A7F6-A9EE0B3F71CB}"/>
    <cellStyle name="Normal 4 4 6 2 2 5" xfId="22646" xr:uid="{A76277E6-4622-4903-9488-C6D42433084B}"/>
    <cellStyle name="Normal 4 4 6 2 2 6" xfId="13925" xr:uid="{D962E703-7C84-4C0F-814A-6CAAAFFD29CA}"/>
    <cellStyle name="Normal 4 4 6 2 3" xfId="2792" xr:uid="{00000000-0005-0000-0000-000059060000}"/>
    <cellStyle name="Normal 4 4 6 2 3 2" xfId="6010" xr:uid="{C443970B-A747-4D81-A575-7502948273F5}"/>
    <cellStyle name="Normal 4 4 6 2 3 2 2" xfId="25957" xr:uid="{01686228-2362-4359-835D-10546A7AF693}"/>
    <cellStyle name="Normal 4 4 6 2 3 2 3" xfId="15463" xr:uid="{56AD114F-DA40-4DC5-BED5-C53EF6E1637B}"/>
    <cellStyle name="Normal 4 4 6 2 3 3" xfId="7916" xr:uid="{7E2FB29E-0BCE-4104-9705-6995F0DA5E69}"/>
    <cellStyle name="Normal 4 4 6 2 3 3 2" xfId="18296" xr:uid="{FAB75683-A1EF-4360-A3C8-8AC87B0431EC}"/>
    <cellStyle name="Normal 4 4 6 2 3 4" xfId="10749" xr:uid="{AC379FB3-3C42-4EA2-BC48-F9148BE23525}"/>
    <cellStyle name="Normal 4 4 6 2 3 4 2" xfId="21129" xr:uid="{3DADD595-B2C9-47C0-AAE2-C06619F92E25}"/>
    <cellStyle name="Normal 4 4 6 2 3 5" xfId="24411" xr:uid="{CDFAD032-DD11-4D52-A6EA-6A35F325D757}"/>
    <cellStyle name="Normal 4 4 6 2 3 6" xfId="13252" xr:uid="{85729ECE-FBE1-4E8F-BAEA-0608FD66CF89}"/>
    <cellStyle name="Normal 4 4 6 2 4" xfId="4198" xr:uid="{646CEC22-B35F-4C0C-AB59-0ADF5B13983F}"/>
    <cellStyle name="Normal 4 4 6 2 4 2" xfId="8970" xr:uid="{E45D12FD-2375-4FD4-AD60-4FE0F86E3711}"/>
    <cellStyle name="Normal 4 4 6 2 4 2 2" xfId="29054" xr:uid="{30B324A7-76C8-4725-B750-82261BBE0ECD}"/>
    <cellStyle name="Normal 4 4 6 2 4 2 3" xfId="19350" xr:uid="{7B0FFB52-B8BA-4312-9EF9-9DAE51FF20A3}"/>
    <cellStyle name="Normal 4 4 6 2 4 3" xfId="11803" xr:uid="{CC1DA033-C7BC-4022-8EC8-0442E52FDA7A}"/>
    <cellStyle name="Normal 4 4 6 2 4 3 2" xfId="22183" xr:uid="{591BAC96-DDBB-4DE0-ABBC-F4C65C4B784F}"/>
    <cellStyle name="Normal 4 4 6 2 4 4" xfId="25469" xr:uid="{345F13CE-9109-4FE5-A949-79D8FFAFEFA8}"/>
    <cellStyle name="Normal 4 4 6 2 4 5" xfId="16517" xr:uid="{7E7F382C-434C-4C82-BE24-1FEECE24B23B}"/>
    <cellStyle name="Normal 4 4 6 2 5" xfId="5310" xr:uid="{79B0C609-91A7-40C0-B374-54F3DDA349FE}"/>
    <cellStyle name="Normal 4 4 6 2 5 2" xfId="26092" xr:uid="{2AEA128B-7177-49EB-8260-F921A8843A1F}"/>
    <cellStyle name="Normal 4 4 6 2 5 3" xfId="14608" xr:uid="{9BF47ECC-E9A5-49D7-8A62-C169172AB25B}"/>
    <cellStyle name="Normal 4 4 6 2 6" xfId="7061" xr:uid="{C3870E88-5149-438E-A19B-CF7A0DC0D070}"/>
    <cellStyle name="Normal 4 4 6 2 6 2" xfId="17441" xr:uid="{2159F246-F892-4A47-B5E6-E0E75B41B2A1}"/>
    <cellStyle name="Normal 4 4 6 2 7" xfId="9894" xr:uid="{49B4CE77-7665-4889-952C-765A49007B1A}"/>
    <cellStyle name="Normal 4 4 6 2 7 2" xfId="20274" xr:uid="{13BB59B0-1857-4E6F-BBB0-C7F1C527C78F}"/>
    <cellStyle name="Normal 4 4 6 2 8" xfId="25233" xr:uid="{F1005FFB-B226-411F-B940-BFB3F0CCF542}"/>
    <cellStyle name="Normal 4 4 6 2 9" xfId="12762" xr:uid="{9AB8D51E-00E0-478D-8115-8C4CFF4742AB}"/>
    <cellStyle name="Normal 4 4 6 3" xfId="1009" xr:uid="{00000000-0005-0000-0000-0000A3050000}"/>
    <cellStyle name="Normal 4 4 6 3 2" xfId="4541" xr:uid="{F1C860A2-948E-4C8C-92FB-4E5A99E46265}"/>
    <cellStyle name="Normal 4 4 6 3 2 2" xfId="9313" xr:uid="{710CFDEA-5D1D-4AA3-86BE-27763845AD26}"/>
    <cellStyle name="Normal 4 4 6 3 2 2 2" xfId="29290" xr:uid="{B5986039-0188-4DA3-94FB-1D99E742FC47}"/>
    <cellStyle name="Normal 4 4 6 3 2 2 3" xfId="19693" xr:uid="{0041879B-E15D-458E-9049-B254F3A37F89}"/>
    <cellStyle name="Normal 4 4 6 3 2 3" xfId="12146" xr:uid="{F0C81F10-17F5-46F7-B082-F3354F0CE65A}"/>
    <cellStyle name="Normal 4 4 6 3 2 3 2" xfId="22526" xr:uid="{FA7D7A90-DBCA-47FF-8CE2-701D6D3282C7}"/>
    <cellStyle name="Normal 4 4 6 3 2 4" xfId="25046" xr:uid="{2F00B6D6-3BD1-4025-BBE7-0999D224CE59}"/>
    <cellStyle name="Normal 4 4 6 3 2 5" xfId="16860" xr:uid="{95614682-4BF5-4C60-B7C7-9BD9AFBE3940}"/>
    <cellStyle name="Normal 4 4 6 3 3" xfId="5312" xr:uid="{C1E7CBFA-8D70-4DC0-9D67-7F1F15B7EBBA}"/>
    <cellStyle name="Normal 4 4 6 3 3 2" xfId="26837" xr:uid="{DEE64D7E-518B-4722-AF17-48D7B372691E}"/>
    <cellStyle name="Normal 4 4 6 3 3 3" xfId="26907" xr:uid="{B9C458B0-18C1-40D6-A0D3-65E43FA1236D}"/>
    <cellStyle name="Normal 4 4 6 3 3 4" xfId="14610" xr:uid="{A19EAD2A-7C80-4745-A34B-DB943E34D81B}"/>
    <cellStyle name="Normal 4 4 6 3 4" xfId="7063" xr:uid="{9AAD0156-9948-48E8-8EBC-1802E7D52EA5}"/>
    <cellStyle name="Normal 4 4 6 3 4 2" xfId="26179" xr:uid="{07B6D851-61F4-49E1-A0A1-D44912F3FF27}"/>
    <cellStyle name="Normal 4 4 6 3 4 3" xfId="27745" xr:uid="{A8891A62-F547-471A-90C5-552DA273F4A0}"/>
    <cellStyle name="Normal 4 4 6 3 4 4" xfId="17443" xr:uid="{B2191D05-8BD2-464E-9B04-21000AF0E0B3}"/>
    <cellStyle name="Normal 4 4 6 3 5" xfId="9896" xr:uid="{4C5C3BCA-64B0-4E94-ADAD-8D656F34962F}"/>
    <cellStyle name="Normal 4 4 6 3 5 2" xfId="29428" xr:uid="{5215AEDB-4EFF-4165-BC2C-62F8FAF9450C}"/>
    <cellStyle name="Normal 4 4 6 3 5 3" xfId="20276" xr:uid="{D279E8D5-0B8B-4DFB-9E28-C211E6E64EED}"/>
    <cellStyle name="Normal 4 4 6 3 6" xfId="24532" xr:uid="{D525E559-2B44-4F09-88B3-C1CF880AB01D}"/>
    <cellStyle name="Normal 4 4 6 3 7" xfId="13926" xr:uid="{D84723B2-AC0D-40AD-9362-9B3C65B0D428}"/>
    <cellStyle name="Normal 4 4 6 4" xfId="1010" xr:uid="{00000000-0005-0000-0000-0000A4050000}"/>
    <cellStyle name="Normal 4 4 6 4 2" xfId="5313" xr:uid="{5DC5CC19-61D9-442D-A07F-3AA03D0924D0}"/>
    <cellStyle name="Normal 4 4 6 4 2 2" xfId="25105" xr:uid="{0C0ABCA3-1415-4A92-857C-A488E2E6DDE0}"/>
    <cellStyle name="Normal 4 4 6 4 2 3" xfId="27001" xr:uid="{E8084F88-466A-4474-AF0E-713070897DEF}"/>
    <cellStyle name="Normal 4 4 6 4 2 4" xfId="14611" xr:uid="{CC533787-6370-4D1A-A406-1786BC8C983D}"/>
    <cellStyle name="Normal 4 4 6 4 3" xfId="7064" xr:uid="{B0C4E085-8262-47C3-9C4F-0FB68070A9CB}"/>
    <cellStyle name="Normal 4 4 6 4 3 2" xfId="25966" xr:uid="{716B544F-6F88-45BB-A69E-A30796EF980C}"/>
    <cellStyle name="Normal 4 4 6 4 3 3" xfId="17444" xr:uid="{0DE44047-A4A2-4246-9D93-7AA3EACFCA4B}"/>
    <cellStyle name="Normal 4 4 6 4 4" xfId="9897" xr:uid="{9EADD135-B447-41E6-9C3C-489290942EF0}"/>
    <cellStyle name="Normal 4 4 6 4 4 2" xfId="20277" xr:uid="{B50305F7-FC13-4F97-AF92-A5492AC0B98D}"/>
    <cellStyle name="Normal 4 4 6 4 5" xfId="24888" xr:uid="{2F8162DB-F64E-4E58-B0F7-C1E051A56005}"/>
    <cellStyle name="Normal 4 4 6 4 6" xfId="13460" xr:uid="{D69AA7B0-0E86-4954-9614-CC301B9E59D0}"/>
    <cellStyle name="Normal 4 4 6 5" xfId="2577" xr:uid="{00000000-0005-0000-0000-00005C060000}"/>
    <cellStyle name="Normal 4 4 6 5 2" xfId="5842" xr:uid="{B8590707-D82D-4B10-8E5C-B46DD1964897}"/>
    <cellStyle name="Normal 4 4 6 5 2 2" xfId="27799" xr:uid="{77ABFE73-E8DE-4CB5-AA43-A2F9060D82E2}"/>
    <cellStyle name="Normal 4 4 6 5 2 3" xfId="15249" xr:uid="{DE20AE6C-F563-4E2C-B6E3-77AC87B7B438}"/>
    <cellStyle name="Normal 4 4 6 5 3" xfId="7702" xr:uid="{E593B547-1A44-4379-8A8B-07DADAE6175D}"/>
    <cellStyle name="Normal 4 4 6 5 3 2" xfId="18082" xr:uid="{F72F5707-7FF8-474F-9824-301D2DAF5EFC}"/>
    <cellStyle name="Normal 4 4 6 5 4" xfId="10535" xr:uid="{2A2CD21C-4AAF-43FD-91A1-927F51089E4C}"/>
    <cellStyle name="Normal 4 4 6 5 4 2" xfId="20915" xr:uid="{FCBC5583-2A22-440C-92F6-A2AFFC55E65D}"/>
    <cellStyle name="Normal 4 4 6 5 5" xfId="24876" xr:uid="{F01D5C4E-835B-4BCD-8ABA-87C976F1E2F5}"/>
    <cellStyle name="Normal 4 4 6 5 6" xfId="12965" xr:uid="{1B78FA1C-312A-42E1-90AD-123870043F67}"/>
    <cellStyle name="Normal 4 4 6 6" xfId="2370" xr:uid="{00000000-0005-0000-0000-000056060000}"/>
    <cellStyle name="Normal 4 4 6 6 2" xfId="7497" xr:uid="{37A6F410-3569-447C-A96D-17475FEF90C0}"/>
    <cellStyle name="Normal 4 4 6 6 2 2" xfId="27451" xr:uid="{C6B8C9AD-BD55-4D6F-BF23-AA4CA629BE17}"/>
    <cellStyle name="Normal 4 4 6 6 2 3" xfId="17877" xr:uid="{2A06F1A9-730A-409C-A166-75FA16781950}"/>
    <cellStyle name="Normal 4 4 6 6 3" xfId="10330" xr:uid="{942397F1-2C1B-4A41-8537-8F1A3A2F0831}"/>
    <cellStyle name="Normal 4 4 6 6 3 2" xfId="20710" xr:uid="{CD637D26-308C-42D9-9836-B3344CB75646}"/>
    <cellStyle name="Normal 4 4 6 6 4" xfId="22750" xr:uid="{45F0A560-B8AB-463B-8B75-827E68D9B470}"/>
    <cellStyle name="Normal 4 4 6 6 5" xfId="15044" xr:uid="{5C3A247B-D151-4634-9793-1C79E2FBFBF5}"/>
    <cellStyle name="Normal 4 4 6 7" xfId="3991" xr:uid="{155B17C1-6D90-4B09-AE72-8D357FDA0CA5}"/>
    <cellStyle name="Normal 4 4 6 7 2" xfId="8815" xr:uid="{D24AE6AB-7CC9-4D83-B241-7D8BDE7FF89D}"/>
    <cellStyle name="Normal 4 4 6 7 2 2" xfId="19195" xr:uid="{8B849538-5B45-466E-A744-95B84BC0C9F9}"/>
    <cellStyle name="Normal 4 4 6 7 3" xfId="11648" xr:uid="{658C68E2-27BB-4FE4-A452-C4CB55953D8A}"/>
    <cellStyle name="Normal 4 4 6 7 3 2" xfId="22028" xr:uid="{647DB8CC-3066-4CC1-87C1-11FA878B1EBB}"/>
    <cellStyle name="Normal 4 4 6 7 4" xfId="27674" xr:uid="{D080A117-65F4-4666-A844-D5784050E378}"/>
    <cellStyle name="Normal 4 4 6 7 5" xfId="16362" xr:uid="{4E16D46C-A24B-49D9-98AE-E8AF2958529B}"/>
    <cellStyle name="Normal 4 4 6 8" xfId="5309" xr:uid="{AD9C102B-E7E3-42B7-B1B6-C3A62299AFFD}"/>
    <cellStyle name="Normal 4 4 6 8 2" xfId="14607" xr:uid="{1685A019-ADCE-4DCC-AC3E-5AE359E98039}"/>
    <cellStyle name="Normal 4 4 6 9" xfId="7060" xr:uid="{0BF99C63-D936-4520-8302-D6886B2EE38C}"/>
    <cellStyle name="Normal 4 4 6 9 2" xfId="17440" xr:uid="{094F1905-0AC2-4F65-AA57-2BEDE667EA1A}"/>
    <cellStyle name="Normal 4 4 7" xfId="1011" xr:uid="{00000000-0005-0000-0000-0000A5050000}"/>
    <cellStyle name="Normal 4 4 7 10" xfId="12605" xr:uid="{BE2E1CCC-8E0B-42B4-80F4-C097E12EA611}"/>
    <cellStyle name="Normal 4 4 7 2" xfId="1012" xr:uid="{00000000-0005-0000-0000-0000A6050000}"/>
    <cellStyle name="Normal 4 4 7 2 2" xfId="2940" xr:uid="{00000000-0005-0000-0000-00005F060000}"/>
    <cellStyle name="Normal 4 4 7 2 2 2" xfId="6120" xr:uid="{739E3C6C-3BC4-4710-BE80-BABD08607F1C}"/>
    <cellStyle name="Normal 4 4 7 2 2 2 2" xfId="28204" xr:uid="{B9B6BB46-17CB-463D-B5E2-D358C4D8E0A3}"/>
    <cellStyle name="Normal 4 4 7 2 2 2 3" xfId="28124" xr:uid="{84041D0C-67BA-42DE-AF1B-CF88387940E8}"/>
    <cellStyle name="Normal 4 4 7 2 2 2 4" xfId="15598" xr:uid="{5BD3ED8F-A6EE-445C-8983-1EA763AEE431}"/>
    <cellStyle name="Normal 4 4 7 2 2 3" xfId="8051" xr:uid="{9BC7E3A2-97B1-4155-BED8-0450534958EB}"/>
    <cellStyle name="Normal 4 4 7 2 2 3 2" xfId="28756" xr:uid="{59F44E47-61D4-487A-B6B0-8DD0578FF29E}"/>
    <cellStyle name="Normal 4 4 7 2 2 3 3" xfId="18431" xr:uid="{A277618E-25E9-45FE-B30E-D361972BFF66}"/>
    <cellStyle name="Normal 4 4 7 2 2 4" xfId="10884" xr:uid="{7BC19122-8DB7-40C1-9B1B-DA4109E1F3B3}"/>
    <cellStyle name="Normal 4 4 7 2 2 4 2" xfId="21264" xr:uid="{2DA393C0-188B-4C45-BC22-0CF9B66ABCE0}"/>
    <cellStyle name="Normal 4 4 7 2 2 5" xfId="25362" xr:uid="{26658244-70BC-43F2-AC33-AC46E39822A2}"/>
    <cellStyle name="Normal 4 4 7 2 2 6" xfId="13461" xr:uid="{53200119-9172-4A95-8A94-C69F418E49D2}"/>
    <cellStyle name="Normal 4 4 7 2 3" xfId="5315" xr:uid="{8855BF12-6019-4F08-8D31-48B5D2CBE86F}"/>
    <cellStyle name="Normal 4 4 7 2 3 2" xfId="25321" xr:uid="{B3546D37-3921-4781-816B-A0D72D6CECCA}"/>
    <cellStyle name="Normal 4 4 7 2 3 3" xfId="27943" xr:uid="{3B488F3E-307F-4D08-91EA-1DA9B36B8E7F}"/>
    <cellStyle name="Normal 4 4 7 2 3 4" xfId="14613" xr:uid="{0873A52E-2D45-4329-A475-6AE635A0044F}"/>
    <cellStyle name="Normal 4 4 7 2 4" xfId="7066" xr:uid="{E0A5C9CA-0461-4194-9D7C-EA7E8E4CB9FD}"/>
    <cellStyle name="Normal 4 4 7 2 4 2" xfId="26122" xr:uid="{C916E597-A8CD-486E-A7F8-EC17BC61C6DA}"/>
    <cellStyle name="Normal 4 4 7 2 4 3" xfId="26844" xr:uid="{93C317D0-1586-4181-9382-AD6CD41ECCB9}"/>
    <cellStyle name="Normal 4 4 7 2 4 4" xfId="17446" xr:uid="{BC5163DF-52C1-44F3-8E66-96FC4FA18BF1}"/>
    <cellStyle name="Normal 4 4 7 2 5" xfId="9899" xr:uid="{86153E0A-46F0-4490-8FB0-9658F09105C3}"/>
    <cellStyle name="Normal 4 4 7 2 5 2" xfId="29429" xr:uid="{77998EB9-9E9D-4C01-BF5B-DBAB23E07B61}"/>
    <cellStyle name="Normal 4 4 7 2 5 3" xfId="20279" xr:uid="{CA409681-E26E-4AA3-B857-CF5E3EAE2290}"/>
    <cellStyle name="Normal 4 4 7 2 6" xfId="25110" xr:uid="{105F8BDA-A8FB-41D5-93EA-6C694D3D11B6}"/>
    <cellStyle name="Normal 4 4 7 2 7" xfId="12763" xr:uid="{7E61096A-02F1-4E78-B943-FCD9B78AC160}"/>
    <cellStyle name="Normal 4 4 7 3" xfId="1013" xr:uid="{00000000-0005-0000-0000-0000A7050000}"/>
    <cellStyle name="Normal 4 4 7 3 2" xfId="5316" xr:uid="{01131E2F-8EF3-4945-8C23-69F1216AC88A}"/>
    <cellStyle name="Normal 4 4 7 3 2 2" xfId="28235" xr:uid="{C434865C-34D3-49FF-8293-9B8656923D8B}"/>
    <cellStyle name="Normal 4 4 7 3 2 3" xfId="27827" xr:uid="{CF036B8A-CD5E-4D53-849A-F97D686F47AA}"/>
    <cellStyle name="Normal 4 4 7 3 2 4" xfId="14614" xr:uid="{5189D6BB-F4D5-4B79-8B8C-C6C836B28BAC}"/>
    <cellStyle name="Normal 4 4 7 3 3" xfId="7067" xr:uid="{7555240E-38B2-43C1-9E90-FD713A904B1F}"/>
    <cellStyle name="Normal 4 4 7 3 3 2" xfId="27894" xr:uid="{EE69ED68-CFCA-4C30-A445-607FAA96086A}"/>
    <cellStyle name="Normal 4 4 7 3 3 3" xfId="26674" xr:uid="{835D1CD2-07EB-4A25-A908-EC8BCEB97763}"/>
    <cellStyle name="Normal 4 4 7 3 3 4" xfId="17447" xr:uid="{ADA868AD-870A-4CA5-8622-ED0B2CCA1006}"/>
    <cellStyle name="Normal 4 4 7 3 4" xfId="9900" xr:uid="{2BFE620A-152E-4F86-8D83-6C4282D8C08B}"/>
    <cellStyle name="Normal 4 4 7 3 4 2" xfId="29430" xr:uid="{62280D68-F16B-4781-8756-B87E8D307E56}"/>
    <cellStyle name="Normal 4 4 7 3 4 3" xfId="20280" xr:uid="{9F6C3DB9-7907-46E1-99DD-A78579C02DD3}"/>
    <cellStyle name="Normal 4 4 7 3 5" xfId="23595" xr:uid="{34E6FD28-94AE-4D10-B5DA-2494E0F80D72}"/>
    <cellStyle name="Normal 4 4 7 3 6" xfId="13253" xr:uid="{8236CB6B-110F-479A-B16F-F1CCAA18212C}"/>
    <cellStyle name="Normal 4 4 7 4" xfId="2371" xr:uid="{00000000-0005-0000-0000-00005D060000}"/>
    <cellStyle name="Normal 4 4 7 4 2" xfId="7498" xr:uid="{C5E5C587-D37B-4EEC-AC44-02E0A02ADAC0}"/>
    <cellStyle name="Normal 4 4 7 4 2 2" xfId="28131" xr:uid="{7CC963D8-A7C0-4AE3-803B-CD3A4A515ACE}"/>
    <cellStyle name="Normal 4 4 7 4 2 3" xfId="17878" xr:uid="{1F68883E-EA4B-400F-9D3E-A0D99942D46A}"/>
    <cellStyle name="Normal 4 4 7 4 3" xfId="10331" xr:uid="{DBF57A1A-56F9-40E0-BDE1-F8652914CED0}"/>
    <cellStyle name="Normal 4 4 7 4 3 2" xfId="20711" xr:uid="{BAEAEC53-A598-4BCE-8947-DB2053EB9A3E}"/>
    <cellStyle name="Normal 4 4 7 4 4" xfId="24325" xr:uid="{B528F158-5BA1-4DE3-A2B8-28688EBCF78E}"/>
    <cellStyle name="Normal 4 4 7 4 5" xfId="15045" xr:uid="{E8FCA9D8-19D6-46FF-989C-F65C6B962B8D}"/>
    <cellStyle name="Normal 4 4 7 5" xfId="3992" xr:uid="{0F79F3EA-E187-4CE0-A8FD-B5B5C55A2C34}"/>
    <cellStyle name="Normal 4 4 7 5 2" xfId="8816" xr:uid="{B9B292B2-B717-4937-A76C-E0D161E48CA1}"/>
    <cellStyle name="Normal 4 4 7 5 2 2" xfId="28989" xr:uid="{162BEE58-A72A-4235-BB90-FDC3F3FCF0D0}"/>
    <cellStyle name="Normal 4 4 7 5 2 3" xfId="19196" xr:uid="{FD39C0AC-80DB-418A-BA40-70EE4F06A60C}"/>
    <cellStyle name="Normal 4 4 7 5 3" xfId="11649" xr:uid="{86EAD745-13DD-4ED2-8C0C-CCE3B7140DC1}"/>
    <cellStyle name="Normal 4 4 7 5 3 2" xfId="22029" xr:uid="{7208CB3C-6719-4C7D-94A0-1D0A5F794197}"/>
    <cellStyle name="Normal 4 4 7 5 4" xfId="22769" xr:uid="{171DFFCF-8897-4D15-BC6C-6BC6A6368CD8}"/>
    <cellStyle name="Normal 4 4 7 5 5" xfId="16363" xr:uid="{56DA68A7-DB3A-4581-BBE8-11EC60C96E9A}"/>
    <cellStyle name="Normal 4 4 7 6" xfId="5314" xr:uid="{A85E22A9-BA61-4E82-9819-FD9350344DC6}"/>
    <cellStyle name="Normal 4 4 7 6 2" xfId="25839" xr:uid="{47E2AEBB-D426-4ED2-BC33-5DF917777329}"/>
    <cellStyle name="Normal 4 4 7 6 3" xfId="26007" xr:uid="{95FB43E7-92C9-47E0-9490-7A66BA3AA9FB}"/>
    <cellStyle name="Normal 4 4 7 6 4" xfId="14612" xr:uid="{3238C1FE-2161-4FA8-A595-B1270CEB73FD}"/>
    <cellStyle name="Normal 4 4 7 7" xfId="7065" xr:uid="{CFF826D0-17A6-4F60-BFC2-4F8BAF7E4B07}"/>
    <cellStyle name="Normal 4 4 7 7 2" xfId="26196" xr:uid="{8E57E475-14CC-45D6-A680-229D5E5F470A}"/>
    <cellStyle name="Normal 4 4 7 7 3" xfId="17445" xr:uid="{42815ED4-7DE4-4A73-B27A-3D4ED683CB7C}"/>
    <cellStyle name="Normal 4 4 7 8" xfId="9898" xr:uid="{F2E3B44A-489C-493E-B3A9-1B228B724265}"/>
    <cellStyle name="Normal 4 4 7 8 2" xfId="20278" xr:uid="{6A72BC74-B1A4-4BDE-B09C-56BC6A952D22}"/>
    <cellStyle name="Normal 4 4 7 9" xfId="24138" xr:uid="{1E88A1D6-AE38-454E-B846-A2C177D96F6C}"/>
    <cellStyle name="Normal 4 4 8" xfId="1014" xr:uid="{00000000-0005-0000-0000-0000A8050000}"/>
    <cellStyle name="Normal 4 4 8 10" xfId="12606" xr:uid="{CA4D673E-C050-4B79-9C4C-56FA448EBC15}"/>
    <cellStyle name="Normal 4 4 8 2" xfId="1015" xr:uid="{00000000-0005-0000-0000-0000A9050000}"/>
    <cellStyle name="Normal 4 4 8 2 2" xfId="2941" xr:uid="{00000000-0005-0000-0000-000063060000}"/>
    <cellStyle name="Normal 4 4 8 2 2 2" xfId="6121" xr:uid="{3B030003-B56E-42A1-BF46-6D8C66FAE20A}"/>
    <cellStyle name="Normal 4 4 8 2 2 2 2" xfId="26503" xr:uid="{55689746-DEF0-4320-848A-9B0759700AEB}"/>
    <cellStyle name="Normal 4 4 8 2 2 2 3" xfId="28055" xr:uid="{C71B9B98-3B4D-4E5F-BB4C-B1108EB56177}"/>
    <cellStyle name="Normal 4 4 8 2 2 2 4" xfId="15599" xr:uid="{8B45946F-F579-493E-A777-F797ED3B3ED7}"/>
    <cellStyle name="Normal 4 4 8 2 2 3" xfId="8052" xr:uid="{A1D8FC59-41AB-4B04-835B-88003565BB56}"/>
    <cellStyle name="Normal 4 4 8 2 2 3 2" xfId="28757" xr:uid="{7A1FB7CD-6657-4363-B93E-C081C6C4C0CB}"/>
    <cellStyle name="Normal 4 4 8 2 2 3 3" xfId="18432" xr:uid="{72AF5404-8023-4DB0-9944-A6DD6DCFB028}"/>
    <cellStyle name="Normal 4 4 8 2 2 4" xfId="10885" xr:uid="{4B8C7705-E943-41CC-AD24-E8C077E49547}"/>
    <cellStyle name="Normal 4 4 8 2 2 4 2" xfId="21265" xr:uid="{7815DE7E-E3DB-4C8C-9ABD-97F8BC87D048}"/>
    <cellStyle name="Normal 4 4 8 2 2 5" xfId="24556" xr:uid="{7B00F632-A9E3-4CE5-A0A3-A286B6264ADD}"/>
    <cellStyle name="Normal 4 4 8 2 2 6" xfId="13462" xr:uid="{D6D86F86-10C3-4068-A8C3-4DF59F5B0A4B}"/>
    <cellStyle name="Normal 4 4 8 2 3" xfId="5318" xr:uid="{9246B56E-1A83-4A34-AEE9-9F32336FBABB}"/>
    <cellStyle name="Normal 4 4 8 2 3 2" xfId="24455" xr:uid="{F6CF408D-21E3-45A3-9562-314F90F14C3B}"/>
    <cellStyle name="Normal 4 4 8 2 3 3" xfId="26426" xr:uid="{FCE6C010-CFD8-4054-95A6-8CA459188694}"/>
    <cellStyle name="Normal 4 4 8 2 3 4" xfId="14616" xr:uid="{DBB95E87-488E-4B51-875B-6DDB208D5741}"/>
    <cellStyle name="Normal 4 4 8 2 4" xfId="7069" xr:uid="{784F18AB-9B24-435D-A6C4-E92B56265C4A}"/>
    <cellStyle name="Normal 4 4 8 2 4 2" xfId="27921" xr:uid="{B516F256-A46D-4533-B3BE-949792F2EE22}"/>
    <cellStyle name="Normal 4 4 8 2 4 3" xfId="26300" xr:uid="{1B4D7294-8EFD-48E3-AFD0-F972FDD89B90}"/>
    <cellStyle name="Normal 4 4 8 2 4 4" xfId="17449" xr:uid="{2E4C7ADD-D813-48C2-9E9A-50A1584D5C47}"/>
    <cellStyle name="Normal 4 4 8 2 5" xfId="9902" xr:uid="{1334673B-C8EC-4F39-8F95-079A2CD23FC4}"/>
    <cellStyle name="Normal 4 4 8 2 5 2" xfId="29431" xr:uid="{687C5457-0533-4C0A-A75C-1E00870144C9}"/>
    <cellStyle name="Normal 4 4 8 2 5 3" xfId="20282" xr:uid="{3C14766A-0A36-4E73-9351-D85562379DCA}"/>
    <cellStyle name="Normal 4 4 8 2 6" xfId="25497" xr:uid="{50DCEEB4-C889-4D27-97DC-BC2667E44D01}"/>
    <cellStyle name="Normal 4 4 8 2 7" xfId="12764" xr:uid="{31369979-5E9F-49CA-B930-C7881B0CFDC4}"/>
    <cellStyle name="Normal 4 4 8 3" xfId="1016" xr:uid="{00000000-0005-0000-0000-0000AA050000}"/>
    <cellStyle name="Normal 4 4 8 3 2" xfId="5319" xr:uid="{E2E86F4F-68D8-4D3C-887D-E8698892714F}"/>
    <cellStyle name="Normal 4 4 8 3 2 2" xfId="28058" xr:uid="{9598AFDD-A9A2-49DD-82A6-683E26459F21}"/>
    <cellStyle name="Normal 4 4 8 3 2 3" xfId="26993" xr:uid="{05E819AC-9A8C-4470-AB06-D02124642DB4}"/>
    <cellStyle name="Normal 4 4 8 3 2 4" xfId="14617" xr:uid="{9DB887E8-6FE6-41E0-9104-704BE88CFAE2}"/>
    <cellStyle name="Normal 4 4 8 3 3" xfId="7070" xr:uid="{6136E152-FF19-4728-A14E-BEDDD685E76B}"/>
    <cellStyle name="Normal 4 4 8 3 3 2" xfId="26274" xr:uid="{85F66EFF-3E16-49ED-A55B-EDFE591B5F31}"/>
    <cellStyle name="Normal 4 4 8 3 3 3" xfId="28442" xr:uid="{ADA1B494-E9DC-4EC2-A61F-A4947ABF1DB0}"/>
    <cellStyle name="Normal 4 4 8 3 3 4" xfId="17450" xr:uid="{967985C4-1652-48A3-99A2-9A65A7D80E71}"/>
    <cellStyle name="Normal 4 4 8 3 4" xfId="9903" xr:uid="{7702B13A-43EF-4E0A-AA07-6FA1DC99BEF8}"/>
    <cellStyle name="Normal 4 4 8 3 4 2" xfId="29432" xr:uid="{2EC8BCFC-BBFD-4382-9809-576090B6E08E}"/>
    <cellStyle name="Normal 4 4 8 3 4 3" xfId="20283" xr:uid="{618991E1-9A96-434F-B9A4-EAED83440C2D}"/>
    <cellStyle name="Normal 4 4 8 3 5" xfId="23293" xr:uid="{18A56854-BEAD-407D-A018-555695D98BFA}"/>
    <cellStyle name="Normal 4 4 8 3 6" xfId="13254" xr:uid="{AF5ACC42-87E4-4CDD-8C76-C26E024EB400}"/>
    <cellStyle name="Normal 4 4 8 4" xfId="2372" xr:uid="{00000000-0005-0000-0000-000061060000}"/>
    <cellStyle name="Normal 4 4 8 4 2" xfId="7499" xr:uid="{FA712A1A-C78D-4566-8A6C-60C002B93D64}"/>
    <cellStyle name="Normal 4 4 8 4 2 2" xfId="27833" xr:uid="{381D6260-34DA-47E2-8058-A41C2BE171A8}"/>
    <cellStyle name="Normal 4 4 8 4 2 3" xfId="17879" xr:uid="{6FE155C9-8C14-4E52-88A7-A2CB0868796E}"/>
    <cellStyle name="Normal 4 4 8 4 3" xfId="10332" xr:uid="{39EB91E6-4ACE-4B49-876D-EAFF865DC635}"/>
    <cellStyle name="Normal 4 4 8 4 3 2" xfId="20712" xr:uid="{FD6F8C03-761E-4C03-8A95-BAE1ADB9BA73}"/>
    <cellStyle name="Normal 4 4 8 4 4" xfId="23868" xr:uid="{F9E5135A-FDC8-4959-8530-BF40C1FAE2F9}"/>
    <cellStyle name="Normal 4 4 8 4 5" xfId="15046" xr:uid="{0A2370EB-20FB-49F5-A552-E0C973F95EA0}"/>
    <cellStyle name="Normal 4 4 8 5" xfId="3993" xr:uid="{66074DC8-455C-4006-ADF6-E0B8C85BED19}"/>
    <cellStyle name="Normal 4 4 8 5 2" xfId="8817" xr:uid="{74F21ABD-C3E3-4736-AAFA-FE36F5BBB9F6}"/>
    <cellStyle name="Normal 4 4 8 5 2 2" xfId="28990" xr:uid="{41717647-6C0F-4488-B084-66A8DF15AC31}"/>
    <cellStyle name="Normal 4 4 8 5 2 3" xfId="19197" xr:uid="{B5BE8052-07B6-43B5-8A4F-7471A7DD6759}"/>
    <cellStyle name="Normal 4 4 8 5 3" xfId="11650" xr:uid="{6BD3B780-1A9D-4CB2-910D-9901479E1CAD}"/>
    <cellStyle name="Normal 4 4 8 5 3 2" xfId="22030" xr:uid="{217EDAC7-5B6E-4A9D-AD15-CC9E63973CD4}"/>
    <cellStyle name="Normal 4 4 8 5 4" xfId="24345" xr:uid="{D28B7987-F71C-4787-A5FC-9EF235555BB9}"/>
    <cellStyle name="Normal 4 4 8 5 5" xfId="16364" xr:uid="{5710F248-B8F6-45C7-9645-D9C127473090}"/>
    <cellStyle name="Normal 4 4 8 6" xfId="5317" xr:uid="{F8D64C33-7F81-41CA-9A7B-BFD5509966D8}"/>
    <cellStyle name="Normal 4 4 8 6 2" xfId="27535" xr:uid="{7187DCBB-45D7-4B5E-A8C5-82C22FFC67E2}"/>
    <cellStyle name="Normal 4 4 8 6 3" xfId="28007" xr:uid="{786F944A-3147-4519-BA27-59A4A7F1B2D6}"/>
    <cellStyle name="Normal 4 4 8 6 4" xfId="14615" xr:uid="{560EE69E-BF5B-4779-B1F0-231547ED5E82}"/>
    <cellStyle name="Normal 4 4 8 7" xfId="7068" xr:uid="{F399FB8A-5BC4-4EB4-B81B-88874D581273}"/>
    <cellStyle name="Normal 4 4 8 7 2" xfId="28316" xr:uid="{91F53F6E-A880-4A63-B005-FD4580B83008}"/>
    <cellStyle name="Normal 4 4 8 7 3" xfId="17448" xr:uid="{CDA6D52B-FFC4-49E4-9A1B-BDB693C3B365}"/>
    <cellStyle name="Normal 4 4 8 8" xfId="9901" xr:uid="{B9C897C8-DF7B-4B98-90AB-F54105A6587F}"/>
    <cellStyle name="Normal 4 4 8 8 2" xfId="20281" xr:uid="{997751F3-F99B-4C88-9BF7-923088706D95}"/>
    <cellStyle name="Normal 4 4 8 9" xfId="24160" xr:uid="{E53EE9DC-B68A-46D1-9E6E-02406200460A}"/>
    <cellStyle name="Normal 4 4 9" xfId="1017" xr:uid="{00000000-0005-0000-0000-0000AB050000}"/>
    <cellStyle name="Normal 4 4 9 10" xfId="12599" xr:uid="{5A0CACBA-0ADF-4C2D-AF49-84D4C895EBAD}"/>
    <cellStyle name="Normal 4 4 9 2" xfId="3361" xr:uid="{00000000-0005-0000-0000-000066060000}"/>
    <cellStyle name="Normal 4 4 9 2 2" xfId="6419" xr:uid="{E4AF7A96-E96D-4A82-ACA7-4C11F0D7C92B}"/>
    <cellStyle name="Normal 4 4 9 2 2 2" xfId="25584" xr:uid="{95E6D108-01E8-4E01-ADAC-DEB0E72B18B2}"/>
    <cellStyle name="Normal 4 4 9 2 2 3" xfId="27010" xr:uid="{BE56A05B-1114-426E-BCA5-3A954C7CD794}"/>
    <cellStyle name="Normal 4 4 9 2 2 4" xfId="15988" xr:uid="{85AE6A65-C461-434B-A61D-C2E0706D0C74}"/>
    <cellStyle name="Normal 4 4 9 2 3" xfId="8441" xr:uid="{577A0B1F-AC1F-4BC0-AB30-531865130E5F}"/>
    <cellStyle name="Normal 4 4 9 2 3 2" xfId="26792" xr:uid="{8D1DA3C0-8FB4-4B9B-A557-EA97B493353B}"/>
    <cellStyle name="Normal 4 4 9 2 3 3" xfId="28915" xr:uid="{4BFC9D8D-BAFA-4124-83BC-9E3B7B622031}"/>
    <cellStyle name="Normal 4 4 9 2 3 4" xfId="18821" xr:uid="{2E647F9E-E2C3-42BC-8F48-0C1C797DE2CC}"/>
    <cellStyle name="Normal 4 4 9 2 4" xfId="11274" xr:uid="{352B4982-1DFF-4298-B613-2AD3941627D6}"/>
    <cellStyle name="Normal 4 4 9 2 4 2" xfId="29482" xr:uid="{A1180E81-8564-4CE8-922C-FF3837930D29}"/>
    <cellStyle name="Normal 4 4 9 2 4 3" xfId="21654" xr:uid="{8A7C8604-394A-444B-BD57-6AD3BB43B5C6}"/>
    <cellStyle name="Normal 4 4 9 2 5" xfId="25249" xr:uid="{16250F2A-05B5-4982-B1E5-77966F846550}"/>
    <cellStyle name="Normal 4 4 9 2 6" xfId="13927" xr:uid="{C57D806F-2A8C-42A5-A13D-1FF5221E0EF1}"/>
    <cellStyle name="Normal 4 4 9 3" xfId="2784" xr:uid="{00000000-0005-0000-0000-000067060000}"/>
    <cellStyle name="Normal 4 4 9 3 2" xfId="6002" xr:uid="{35824E72-C820-4089-9B84-2E0915F4580B}"/>
    <cellStyle name="Normal 4 4 9 3 2 2" xfId="26642" xr:uid="{EF8A40E1-2C34-47A0-8B16-1952077E715F}"/>
    <cellStyle name="Normal 4 4 9 3 2 3" xfId="15455" xr:uid="{B433D18A-56D1-4E0A-AE47-E06C0B81FEEA}"/>
    <cellStyle name="Normal 4 4 9 3 3" xfId="7908" xr:uid="{7769BCCC-8662-45CB-BABF-FE672D2DC0D0}"/>
    <cellStyle name="Normal 4 4 9 3 3 2" xfId="18288" xr:uid="{82CA3D6F-48E9-48C4-B373-F0BC9EF0F919}"/>
    <cellStyle name="Normal 4 4 9 3 4" xfId="10741" xr:uid="{B625FE9A-9DCE-4A4C-863D-8C0F57055D89}"/>
    <cellStyle name="Normal 4 4 9 3 4 2" xfId="21121" xr:uid="{89EE809F-2E16-478F-9505-8E62211C6B74}"/>
    <cellStyle name="Normal 4 4 9 3 5" xfId="24634" xr:uid="{0C71D55D-EBFC-4EE4-B11A-2D9A40CF1681}"/>
    <cellStyle name="Normal 4 4 9 3 6" xfId="13241" xr:uid="{16EADAB8-665E-4FE6-8429-1BFA7B82A5E8}"/>
    <cellStyle name="Normal 4 4 9 4" xfId="2365" xr:uid="{00000000-0005-0000-0000-000065060000}"/>
    <cellStyle name="Normal 4 4 9 4 2" xfId="7492" xr:uid="{0D5B0C44-6BCA-4539-8F51-2C183B8CA95A}"/>
    <cellStyle name="Normal 4 4 9 4 2 2" xfId="27847" xr:uid="{FCE6E47D-11D2-41A0-8218-BEF34BE38AF3}"/>
    <cellStyle name="Normal 4 4 9 4 2 3" xfId="17872" xr:uid="{42B9D3BE-8C30-41DF-96F3-DD334FC868D9}"/>
    <cellStyle name="Normal 4 4 9 4 3" xfId="10325" xr:uid="{7B8E750E-5139-4B20-AA09-F525B515AB18}"/>
    <cellStyle name="Normal 4 4 9 4 3 2" xfId="20705" xr:uid="{4294726E-CB1F-4246-B787-ACAC8C42AF9A}"/>
    <cellStyle name="Normal 4 4 9 4 4" xfId="25582" xr:uid="{30138CC3-E5CB-44A7-B41E-0E5758EEF6B1}"/>
    <cellStyle name="Normal 4 4 9 4 5" xfId="15039" xr:uid="{F338BB69-EDFA-45F5-A04C-D0226545A720}"/>
    <cellStyle name="Normal 4 4 9 5" xfId="3900" xr:uid="{44024C00-D3FE-47D0-B57A-39580CDEC769}"/>
    <cellStyle name="Normal 4 4 9 5 2" xfId="8732" xr:uid="{C9717C74-7ED6-40DF-A525-D9A0632BEECA}"/>
    <cellStyle name="Normal 4 4 9 5 2 2" xfId="19112" xr:uid="{1D841BDB-54D9-4A29-ABBC-AC0A4EDD03CB}"/>
    <cellStyle name="Normal 4 4 9 5 3" xfId="11565" xr:uid="{DE1FCD04-E87D-4AF7-8575-2D2CA3BE974D}"/>
    <cellStyle name="Normal 4 4 9 5 3 2" xfId="21945" xr:uid="{D19CA735-0498-486F-94B6-3344196D843B}"/>
    <cellStyle name="Normal 4 4 9 5 4" xfId="26267" xr:uid="{E400FC7F-A257-4C8F-BEAE-B5BFE3B7941D}"/>
    <cellStyle name="Normal 4 4 9 5 5" xfId="16279" xr:uid="{2C589C1A-4480-4627-B1F6-BC45103A33AC}"/>
    <cellStyle name="Normal 4 4 9 6" xfId="5320" xr:uid="{1569C5B3-5BBD-41FF-A302-F6D3990CFE26}"/>
    <cellStyle name="Normal 4 4 9 6 2" xfId="14618" xr:uid="{90A61658-C676-41E9-AE1D-F2159225B933}"/>
    <cellStyle name="Normal 4 4 9 7" xfId="7071" xr:uid="{3B9657B6-2776-4C06-B00B-D5BF82FB8EBB}"/>
    <cellStyle name="Normal 4 4 9 7 2" xfId="17451" xr:uid="{1EB034C5-53AA-46EE-94D3-339F728C90A8}"/>
    <cellStyle name="Normal 4 4 9 8" xfId="9904" xr:uid="{0324C80B-CF82-4EAF-971C-9218D29CB131}"/>
    <cellStyle name="Normal 4 4 9 8 2" xfId="20284" xr:uid="{28350CE1-D0C6-48D3-B3A0-BCCB4DF62AA3}"/>
    <cellStyle name="Normal 4 4 9 9" xfId="23444" xr:uid="{52970C66-47E4-431A-A6CC-18EE61A73DF0}"/>
    <cellStyle name="Normal 4 5" xfId="1018" xr:uid="{00000000-0005-0000-0000-0000AC050000}"/>
    <cellStyle name="Normal 4 5 10" xfId="5321" xr:uid="{AA327A81-5DC8-4692-9340-18993223415C}"/>
    <cellStyle name="Normal 4 5 10 2" xfId="14619" xr:uid="{7AB21E60-FA17-4254-B2B7-89D2BF5D690D}"/>
    <cellStyle name="Normal 4 5 11" xfId="7072" xr:uid="{C32C56F1-0EAB-44E2-9660-3E5C3F7ADDD7}"/>
    <cellStyle name="Normal 4 5 11 2" xfId="17452" xr:uid="{6D3AC4D4-2603-4D59-9880-7C347BAB594F}"/>
    <cellStyle name="Normal 4 5 12" xfId="9905" xr:uid="{8A633793-0BE1-48E7-9C01-528C21AF03E3}"/>
    <cellStyle name="Normal 4 5 12 2" xfId="20285" xr:uid="{48BB7326-53B9-4CF0-990F-441553D826C0}"/>
    <cellStyle name="Normal 4 5 13" xfId="25555" xr:uid="{2F7C80D2-515F-4B37-B3C2-0F41716B2516}"/>
    <cellStyle name="Normal 4 5 14" xfId="12409" xr:uid="{B417FB53-83C9-4E23-AAD7-B3EAE28C9430}"/>
    <cellStyle name="Normal 4 5 15" xfId="29574" xr:uid="{342C3EE9-6C31-424A-9F89-DC76ECE22115}"/>
    <cellStyle name="Normal 4 5 2" xfId="1019" xr:uid="{00000000-0005-0000-0000-0000AD050000}"/>
    <cellStyle name="Normal 4 5 2 10" xfId="7073" xr:uid="{F155FB5D-A444-46A9-93BA-D8A9F0A5D191}"/>
    <cellStyle name="Normal 4 5 2 10 2" xfId="17453" xr:uid="{0F2B164B-DE3C-46D9-B07B-7FCBDE3FF356}"/>
    <cellStyle name="Normal 4 5 2 11" xfId="9906" xr:uid="{0D429FD2-0B1E-4471-B9F3-559075B323D7}"/>
    <cellStyle name="Normal 4 5 2 11 2" xfId="20286" xr:uid="{77EB6FD4-BFDD-4C63-A826-EAF2B1D2DB15}"/>
    <cellStyle name="Normal 4 5 2 12" xfId="22647" xr:uid="{37A174BD-5DC6-4FD8-94FD-A049106B499C}"/>
    <cellStyle name="Normal 4 5 2 13" xfId="12469" xr:uid="{C96A457C-163F-4A39-B685-9058D2B1740E}"/>
    <cellStyle name="Normal 4 5 2 2" xfId="1020" xr:uid="{00000000-0005-0000-0000-0000AE050000}"/>
    <cellStyle name="Normal 4 5 2 2 10" xfId="9907" xr:uid="{FFBED01D-56C2-4DB9-A0A4-A4A176A4EB92}"/>
    <cellStyle name="Normal 4 5 2 2 10 2" xfId="20287" xr:uid="{18E5ED31-4796-427B-9D96-7A548B10B54A}"/>
    <cellStyle name="Normal 4 5 2 2 11" xfId="25565" xr:uid="{81FE1A69-411D-4DDA-AF27-D125FA94B8BA}"/>
    <cellStyle name="Normal 4 5 2 2 12" xfId="12608" xr:uid="{E5BE488E-DB85-46C7-B4FB-96ECB8A84659}"/>
    <cellStyle name="Normal 4 5 2 2 2" xfId="2795" xr:uid="{00000000-0005-0000-0000-00006B060000}"/>
    <cellStyle name="Normal 4 5 2 2 2 2" xfId="3363" xr:uid="{00000000-0005-0000-0000-00006C060000}"/>
    <cellStyle name="Normal 4 5 2 2 2 2 2" xfId="6421" xr:uid="{CB9A58F2-7890-4B6A-B0C4-08609EA3C9E0}"/>
    <cellStyle name="Normal 4 5 2 2 2 2 2 2" xfId="27473" xr:uid="{6A596950-F3A1-4201-8AF3-BD26A11E2E56}"/>
    <cellStyle name="Normal 4 5 2 2 2 2 2 3" xfId="27698" xr:uid="{659DC479-2BD7-4C6B-A33F-4D56A628B69D}"/>
    <cellStyle name="Normal 4 5 2 2 2 2 2 4" xfId="15990" xr:uid="{AF62BC5F-90DA-48E2-9A61-D3AB3816239E}"/>
    <cellStyle name="Normal 4 5 2 2 2 2 3" xfId="8443" xr:uid="{E90C640C-377B-4859-B0B4-A0564CE7D292}"/>
    <cellStyle name="Normal 4 5 2 2 2 2 3 2" xfId="28916" xr:uid="{54DEA4A0-01F6-40FB-A2AC-E0F618CA4A75}"/>
    <cellStyle name="Normal 4 5 2 2 2 2 3 3" xfId="18823" xr:uid="{1B15CFE1-10C9-40DA-B3F8-660B318D9E18}"/>
    <cellStyle name="Normal 4 5 2 2 2 2 4" xfId="11276" xr:uid="{CBF7840A-2BA2-490C-B408-4DFF8EA1F616}"/>
    <cellStyle name="Normal 4 5 2 2 2 2 4 2" xfId="21656" xr:uid="{45A1692A-DBBE-4571-949E-33F95E2F398C}"/>
    <cellStyle name="Normal 4 5 2 2 2 2 5" xfId="24920" xr:uid="{93AE2126-44B0-49B6-B346-061AC55C26EC}"/>
    <cellStyle name="Normal 4 5 2 2 2 2 6" xfId="13929" xr:uid="{01FF4D2D-6593-4498-AE66-ED53884D3B92}"/>
    <cellStyle name="Normal 4 5 2 2 2 3" xfId="4346" xr:uid="{F0DDF63A-1063-4A2C-834C-B0B9CC1595CB}"/>
    <cellStyle name="Normal 4 5 2 2 2 3 2" xfId="9118" xr:uid="{BE46173D-FC4C-4278-8555-0A3E13585A74}"/>
    <cellStyle name="Normal 4 5 2 2 2 3 2 2" xfId="29161" xr:uid="{EC26D65F-F883-4724-B3CF-72B900784BA4}"/>
    <cellStyle name="Normal 4 5 2 2 2 3 2 3" xfId="19498" xr:uid="{1037B84C-96B6-4E71-AE42-DB51C5047C4E}"/>
    <cellStyle name="Normal 4 5 2 2 2 3 3" xfId="11951" xr:uid="{BF4F16E1-1A00-4456-8E40-339F03E81D01}"/>
    <cellStyle name="Normal 4 5 2 2 2 3 3 2" xfId="22331" xr:uid="{CAEE0D91-E467-4130-A58D-FF5E780ED312}"/>
    <cellStyle name="Normal 4 5 2 2 2 3 4" xfId="24863" xr:uid="{7EAC0034-6BE9-4D0F-B584-A2C11E70DF05}"/>
    <cellStyle name="Normal 4 5 2 2 2 3 5" xfId="16665" xr:uid="{1A28BFBF-7731-4AB4-9B8B-9B1F1C447379}"/>
    <cellStyle name="Normal 4 5 2 2 2 4" xfId="6013" xr:uid="{8B49FA82-7B6D-4BE6-9B2F-5FB1467284B1}"/>
    <cellStyle name="Normal 4 5 2 2 2 4 2" xfId="26080" xr:uid="{D88B92DB-CA08-4AB4-83F0-0D8CC800957B}"/>
    <cellStyle name="Normal 4 5 2 2 2 4 3" xfId="15466" xr:uid="{03A527EE-D9C7-4438-83E1-C40E04B31A48}"/>
    <cellStyle name="Normal 4 5 2 2 2 5" xfId="7919" xr:uid="{46148B9B-5C5A-4E98-A683-7FF0356F6619}"/>
    <cellStyle name="Normal 4 5 2 2 2 5 2" xfId="18299" xr:uid="{FF1EB973-064D-4FD9-A7AF-A7BBDF5F6F43}"/>
    <cellStyle name="Normal 4 5 2 2 2 6" xfId="10752" xr:uid="{2FEAE426-4839-4F92-B94B-9B739D1958A8}"/>
    <cellStyle name="Normal 4 5 2 2 2 6 2" xfId="21132" xr:uid="{12431F26-C05B-4F11-95C5-F538C981F164}"/>
    <cellStyle name="Normal 4 5 2 2 2 7" xfId="24937" xr:uid="{386C30BC-3402-47D3-9CFA-77B7D0AC2B8C}"/>
    <cellStyle name="Normal 4 5 2 2 2 8" xfId="13257" xr:uid="{8151A255-92E0-4CAC-9A64-15EE978BF4BE}"/>
    <cellStyle name="Normal 4 5 2 2 3" xfId="3364" xr:uid="{00000000-0005-0000-0000-00006D060000}"/>
    <cellStyle name="Normal 4 5 2 2 3 2" xfId="4542" xr:uid="{5C992072-2692-40FE-BBF8-3D18743AFE66}"/>
    <cellStyle name="Normal 4 5 2 2 3 2 2" xfId="9314" xr:uid="{880D3A2B-4B2B-4A13-88D5-2BA0CFB149A3}"/>
    <cellStyle name="Normal 4 5 2 2 3 2 2 2" xfId="29291" xr:uid="{1B627872-8AE1-46BF-A8CA-B163849C6562}"/>
    <cellStyle name="Normal 4 5 2 2 3 2 2 3" xfId="19694" xr:uid="{81E00CB2-4CE0-4B43-9C1C-FFDF9B48CF3D}"/>
    <cellStyle name="Normal 4 5 2 2 3 2 3" xfId="12147" xr:uid="{4B085F41-08B4-4921-9306-0A37EB0AF2C5}"/>
    <cellStyle name="Normal 4 5 2 2 3 2 3 2" xfId="22527" xr:uid="{EB117C4D-BCAC-4C76-B3F6-79B66B8993B4}"/>
    <cellStyle name="Normal 4 5 2 2 3 2 4" xfId="26029" xr:uid="{B3F1682C-B58B-4F7B-9F3D-74263D292ABA}"/>
    <cellStyle name="Normal 4 5 2 2 3 2 5" xfId="16861" xr:uid="{D6B3FA64-94BE-402C-BB86-C7993554070A}"/>
    <cellStyle name="Normal 4 5 2 2 3 3" xfId="6422" xr:uid="{5D6D05FC-D0CA-4C56-BAD2-CA5C978CA780}"/>
    <cellStyle name="Normal 4 5 2 2 3 3 2" xfId="26715" xr:uid="{E2CA73D3-3870-41C5-A03B-CC41F8E2DA6E}"/>
    <cellStyle name="Normal 4 5 2 2 3 3 3" xfId="15991" xr:uid="{29D8A29D-7E64-4EA9-9528-D0F4D5EAA5CB}"/>
    <cellStyle name="Normal 4 5 2 2 3 4" xfId="8444" xr:uid="{F0E8D58E-5344-4E20-9372-6C93F92B2146}"/>
    <cellStyle name="Normal 4 5 2 2 3 4 2" xfId="18824" xr:uid="{27A8C04E-8DC4-4EE2-BB1E-2AEF5B1E16C1}"/>
    <cellStyle name="Normal 4 5 2 2 3 5" xfId="11277" xr:uid="{B7FFCAE5-5548-4065-97EF-997CE04E62F1}"/>
    <cellStyle name="Normal 4 5 2 2 3 5 2" xfId="21657" xr:uid="{1E8AE756-E401-42AB-B3D3-BC8125FA3A3E}"/>
    <cellStyle name="Normal 4 5 2 2 3 6" xfId="23298" xr:uid="{550288F8-7D60-4E23-9FEF-C72139F89487}"/>
    <cellStyle name="Normal 4 5 2 2 3 7" xfId="13930" xr:uid="{36AF86DA-92CA-4F5F-A5AA-A6C7EF40C8D0}"/>
    <cellStyle name="Normal 4 5 2 2 4" xfId="3362" xr:uid="{00000000-0005-0000-0000-00006E060000}"/>
    <cellStyle name="Normal 4 5 2 2 4 2" xfId="6420" xr:uid="{CD83A63A-1FFB-48A3-A5DE-2D94ACA440B6}"/>
    <cellStyle name="Normal 4 5 2 2 4 2 2" xfId="27854" xr:uid="{54548210-F9F5-4602-BD11-4984616A93E4}"/>
    <cellStyle name="Normal 4 5 2 2 4 2 3" xfId="15989" xr:uid="{8110A5F6-916F-4FD4-A60D-45568431B32A}"/>
    <cellStyle name="Normal 4 5 2 2 4 3" xfId="8442" xr:uid="{E0961122-8F68-4881-9183-7F705686D820}"/>
    <cellStyle name="Normal 4 5 2 2 4 3 2" xfId="18822" xr:uid="{FC938CFF-74C2-4051-98BE-3EEA45A5EC24}"/>
    <cellStyle name="Normal 4 5 2 2 4 4" xfId="11275" xr:uid="{111655AF-AE58-47F3-A4AD-AB796075E294}"/>
    <cellStyle name="Normal 4 5 2 2 4 4 2" xfId="21655" xr:uid="{BB70FE4F-2CB6-4C7C-AE5B-41648F4D565B}"/>
    <cellStyle name="Normal 4 5 2 2 4 5" xfId="25037" xr:uid="{A4ACC562-9D88-4446-97DF-68459C044C90}"/>
    <cellStyle name="Normal 4 5 2 2 4 6" xfId="13928" xr:uid="{15B98E35-58CB-46EB-9E15-D874394D2F3D}"/>
    <cellStyle name="Normal 4 5 2 2 5" xfId="2645" xr:uid="{00000000-0005-0000-0000-00006F060000}"/>
    <cellStyle name="Normal 4 5 2 2 5 2" xfId="5907" xr:uid="{1CBBE5B8-2179-443A-818B-CA9B82EF9375}"/>
    <cellStyle name="Normal 4 5 2 2 5 2 2" xfId="25869" xr:uid="{B87E1C25-8F25-44D1-9378-D84667DAE326}"/>
    <cellStyle name="Normal 4 5 2 2 5 2 3" xfId="15317" xr:uid="{345AB8E1-DE30-4CF1-B317-80BFA59C3620}"/>
    <cellStyle name="Normal 4 5 2 2 5 3" xfId="7770" xr:uid="{676A888C-7747-4326-BE4B-B6CA19088927}"/>
    <cellStyle name="Normal 4 5 2 2 5 3 2" xfId="18150" xr:uid="{F4A771CB-8EA8-4731-A993-49F9908CE8AF}"/>
    <cellStyle name="Normal 4 5 2 2 5 4" xfId="10603" xr:uid="{BEEF8A5C-90B7-4714-8664-ACF95091B647}"/>
    <cellStyle name="Normal 4 5 2 2 5 4 2" xfId="20983" xr:uid="{D7DDBACC-EB41-40DA-813D-BC1CB3771D23}"/>
    <cellStyle name="Normal 4 5 2 2 5 5" xfId="23116" xr:uid="{8B80382E-C38A-47FA-A5AF-6A30D1D83791}"/>
    <cellStyle name="Normal 4 5 2 2 5 6" xfId="13034" xr:uid="{61309A57-C24C-4900-8B50-03040D9E9E3A}"/>
    <cellStyle name="Normal 4 5 2 2 6" xfId="2374" xr:uid="{00000000-0005-0000-0000-00006A060000}"/>
    <cellStyle name="Normal 4 5 2 2 6 2" xfId="7501" xr:uid="{F5DDBCD1-A370-4BE4-ADF7-46BD5E7DD97F}"/>
    <cellStyle name="Normal 4 5 2 2 6 2 2" xfId="17881" xr:uid="{F453CDBF-C831-42A3-BFC3-C961D652161E}"/>
    <cellStyle name="Normal 4 5 2 2 6 3" xfId="10334" xr:uid="{860BBF6A-8155-4DE9-949D-80FEB27F3863}"/>
    <cellStyle name="Normal 4 5 2 2 6 3 2" xfId="20714" xr:uid="{8AE5DF16-29D6-4421-9F51-9317E93651F0}"/>
    <cellStyle name="Normal 4 5 2 2 6 4" xfId="23378" xr:uid="{DF3EB088-984B-417A-BB85-B384657AE050}"/>
    <cellStyle name="Normal 4 5 2 2 6 5" xfId="15048" xr:uid="{293FAE86-6E93-4DFD-A93B-E82E1E6422AC}"/>
    <cellStyle name="Normal 4 5 2 2 7" xfId="3925" xr:uid="{7E2B3D55-D6D0-4C09-B428-C3AD35411B83}"/>
    <cellStyle name="Normal 4 5 2 2 7 2" xfId="8757" xr:uid="{A650A9D6-C2AB-487C-ADB2-2CE5DE7F65AC}"/>
    <cellStyle name="Normal 4 5 2 2 7 2 2" xfId="19137" xr:uid="{3F3709B6-1FFE-4BDD-9910-F531057AF7F1}"/>
    <cellStyle name="Normal 4 5 2 2 7 3" xfId="11590" xr:uid="{470C3297-9168-421A-A970-7E70E99F9138}"/>
    <cellStyle name="Normal 4 5 2 2 7 3 2" xfId="21970" xr:uid="{AA8A2487-E093-4AFD-A277-EE1F5C962F5E}"/>
    <cellStyle name="Normal 4 5 2 2 7 4" xfId="16304" xr:uid="{2C93F13E-B605-4915-8773-D57DC68E5694}"/>
    <cellStyle name="Normal 4 5 2 2 8" xfId="5323" xr:uid="{CAF91BE3-2382-40FE-9F2E-80D1F470AEA1}"/>
    <cellStyle name="Normal 4 5 2 2 8 2" xfId="14621" xr:uid="{E082096E-F5A6-479A-8B05-758495EE71E3}"/>
    <cellStyle name="Normal 4 5 2 2 9" xfId="7074" xr:uid="{DF087704-CA16-4900-BF9B-2E6F667E0BEA}"/>
    <cellStyle name="Normal 4 5 2 2 9 2" xfId="17454" xr:uid="{B2E5202B-3541-4813-ADD1-48D3D22AFC0D}"/>
    <cellStyle name="Normal 4 5 2 3" xfId="1021" xr:uid="{00000000-0005-0000-0000-0000AF050000}"/>
    <cellStyle name="Normal 4 5 2 3 2" xfId="3365" xr:uid="{00000000-0005-0000-0000-000071060000}"/>
    <cellStyle name="Normal 4 5 2 3 2 2" xfId="6423" xr:uid="{459C8634-173F-4FA7-8F98-1D1FB39BDB13}"/>
    <cellStyle name="Normal 4 5 2 3 2 2 2" xfId="26713" xr:uid="{014981DB-CA37-4B50-9DC7-B2236888C132}"/>
    <cellStyle name="Normal 4 5 2 3 2 2 3" xfId="28206" xr:uid="{2287D21F-F269-4EDE-A5E9-9239AC3D462F}"/>
    <cellStyle name="Normal 4 5 2 3 2 2 4" xfId="15992" xr:uid="{13033BDD-4417-4546-8CFD-8638009AD7C8}"/>
    <cellStyle name="Normal 4 5 2 3 2 3" xfId="8445" xr:uid="{40D61485-F520-49B1-9C29-E069B765A44C}"/>
    <cellStyle name="Normal 4 5 2 3 2 3 2" xfId="28917" xr:uid="{E6E461C7-6D28-4E72-8949-A7E04526583A}"/>
    <cellStyle name="Normal 4 5 2 3 2 3 3" xfId="18825" xr:uid="{A3C05C27-2EDC-4FC4-8A78-2D6E14971659}"/>
    <cellStyle name="Normal 4 5 2 3 2 4" xfId="11278" xr:uid="{EA636CB6-32B7-450C-9E87-0CCC537034BA}"/>
    <cellStyle name="Normal 4 5 2 3 2 4 2" xfId="21658" xr:uid="{8341F538-F959-47F1-81DD-444AAB02536D}"/>
    <cellStyle name="Normal 4 5 2 3 2 5" xfId="23924" xr:uid="{CE4AC6F4-76E0-4F1C-B9A5-5E31E24684C3}"/>
    <cellStyle name="Normal 4 5 2 3 2 6" xfId="13931" xr:uid="{76ADFE17-F2FC-413F-8265-DF1E47501A2D}"/>
    <cellStyle name="Normal 4 5 2 3 3" xfId="2794" xr:uid="{00000000-0005-0000-0000-000072060000}"/>
    <cellStyle name="Normal 4 5 2 3 3 2" xfId="6012" xr:uid="{400D8516-E8C7-4321-B8DB-54514AC3D66C}"/>
    <cellStyle name="Normal 4 5 2 3 3 2 2" xfId="26349" xr:uid="{057C0257-4C3C-4E3B-801C-62361A39334D}"/>
    <cellStyle name="Normal 4 5 2 3 3 2 3" xfId="15465" xr:uid="{E8F3B38E-D972-406C-B8EB-8AF202F55272}"/>
    <cellStyle name="Normal 4 5 2 3 3 3" xfId="7918" xr:uid="{3A3DA035-EEE4-4D6C-8388-45D36777A705}"/>
    <cellStyle name="Normal 4 5 2 3 3 3 2" xfId="18298" xr:uid="{D53A0738-1DC9-45B6-BC04-1A735BF5253C}"/>
    <cellStyle name="Normal 4 5 2 3 3 4" xfId="10751" xr:uid="{3B260D01-0AEC-4BEC-AD71-C0FC7295E086}"/>
    <cellStyle name="Normal 4 5 2 3 3 4 2" xfId="21131" xr:uid="{84D30868-90AE-401A-8540-72E9ED39E07F}"/>
    <cellStyle name="Normal 4 5 2 3 3 5" xfId="24763" xr:uid="{6DD962BE-D982-4AA3-8D54-B11338C5AA27}"/>
    <cellStyle name="Normal 4 5 2 3 3 6" xfId="13256" xr:uid="{3CE8EF1E-53AE-466E-9903-35699626116A}"/>
    <cellStyle name="Normal 4 5 2 3 4" xfId="4200" xr:uid="{1BBE04BA-B312-41DF-8E4F-91CE866111F9}"/>
    <cellStyle name="Normal 4 5 2 3 4 2" xfId="8972" xr:uid="{8C0CCA2C-B560-4ABF-A070-379E56CB628F}"/>
    <cellStyle name="Normal 4 5 2 3 4 2 2" xfId="29056" xr:uid="{CBBEF2D0-1ACB-4FAA-9118-0988D24ACFA7}"/>
    <cellStyle name="Normal 4 5 2 3 4 2 3" xfId="19352" xr:uid="{F6C7C216-708E-4EFA-9CFD-5BF38621E0DB}"/>
    <cellStyle name="Normal 4 5 2 3 4 3" xfId="11805" xr:uid="{64CE70D4-A754-41B3-A960-A290C3878BF3}"/>
    <cellStyle name="Normal 4 5 2 3 4 3 2" xfId="22185" xr:uid="{4942E4E4-488E-4036-A981-3401653602CF}"/>
    <cellStyle name="Normal 4 5 2 3 4 4" xfId="23123" xr:uid="{9037FD61-653D-4558-825E-7AB8F20BDFF9}"/>
    <cellStyle name="Normal 4 5 2 3 4 5" xfId="16519" xr:uid="{B950B559-2C43-4BBF-BAF9-19C3D9A4D097}"/>
    <cellStyle name="Normal 4 5 2 3 5" xfId="5324" xr:uid="{E8C9F035-67B4-4D4E-BEFC-1A01562ADC02}"/>
    <cellStyle name="Normal 4 5 2 3 5 2" xfId="28103" xr:uid="{2B506E37-FFA8-4E02-BAA6-F1B68752E6DD}"/>
    <cellStyle name="Normal 4 5 2 3 5 3" xfId="14622" xr:uid="{B7FEE906-8681-416A-A08E-03393217D948}"/>
    <cellStyle name="Normal 4 5 2 3 6" xfId="7075" xr:uid="{FF80577F-0C14-415F-B02B-440809EF298E}"/>
    <cellStyle name="Normal 4 5 2 3 6 2" xfId="17455" xr:uid="{DCFAB2C2-192E-470A-BDA5-A15F0C6A1833}"/>
    <cellStyle name="Normal 4 5 2 3 7" xfId="9908" xr:uid="{35230ABF-FEB9-4A17-9B50-76B113473D69}"/>
    <cellStyle name="Normal 4 5 2 3 7 2" xfId="20288" xr:uid="{6DF26397-F749-4566-8724-3EAC1C0B5F21}"/>
    <cellStyle name="Normal 4 5 2 3 8" xfId="24273" xr:uid="{DEF51CA1-A777-4F59-AEA8-7F597CE65896}"/>
    <cellStyle name="Normal 4 5 2 3 9" xfId="12766" xr:uid="{F4CD9708-8509-49EF-9028-1858B70BD86E}"/>
    <cellStyle name="Normal 4 5 2 4" xfId="3366" xr:uid="{00000000-0005-0000-0000-000073060000}"/>
    <cellStyle name="Normal 4 5 2 4 2" xfId="4543" xr:uid="{D2E0A647-8B6B-484D-8EE5-B1FB6E1E52A5}"/>
    <cellStyle name="Normal 4 5 2 4 2 2" xfId="9315" xr:uid="{75B32AE0-920B-4E50-9E4B-443BB07783DE}"/>
    <cellStyle name="Normal 4 5 2 4 2 2 2" xfId="29292" xr:uid="{D8687BEB-7788-403F-A995-83E18A9367FE}"/>
    <cellStyle name="Normal 4 5 2 4 2 2 3" xfId="19695" xr:uid="{59100568-AC60-4A4C-A9CC-44EF4D006FA5}"/>
    <cellStyle name="Normal 4 5 2 4 2 3" xfId="12148" xr:uid="{894BA2BA-90E1-4317-A624-28764CE900B2}"/>
    <cellStyle name="Normal 4 5 2 4 2 3 2" xfId="22528" xr:uid="{82A5730E-C394-4437-BA7F-722AC2D07145}"/>
    <cellStyle name="Normal 4 5 2 4 2 4" xfId="25020" xr:uid="{D713E987-184A-413A-B836-C3B46E2666CF}"/>
    <cellStyle name="Normal 4 5 2 4 2 5" xfId="16862" xr:uid="{D933F60A-5A4E-4698-91E8-20233232B81F}"/>
    <cellStyle name="Normal 4 5 2 4 3" xfId="6424" xr:uid="{983D88EE-DF78-4F1B-83D8-DC36886EF344}"/>
    <cellStyle name="Normal 4 5 2 4 3 2" xfId="27520" xr:uid="{A6954AA8-0820-4173-BE56-4C426E4ECE2F}"/>
    <cellStyle name="Normal 4 5 2 4 3 3" xfId="15993" xr:uid="{F5992DB5-F890-4C29-B7BE-91756223422F}"/>
    <cellStyle name="Normal 4 5 2 4 4" xfId="8446" xr:uid="{50121966-DFAF-4303-B730-9406E0ED63E3}"/>
    <cellStyle name="Normal 4 5 2 4 4 2" xfId="18826" xr:uid="{4C0F9CDA-5884-4E28-B870-8DAC82B50996}"/>
    <cellStyle name="Normal 4 5 2 4 5" xfId="11279" xr:uid="{F532776D-2596-4BF2-A6EE-39E9B3A2C549}"/>
    <cellStyle name="Normal 4 5 2 4 5 2" xfId="21659" xr:uid="{D3AB1E21-DB7C-40F0-B25E-2B913D76A52B}"/>
    <cellStyle name="Normal 4 5 2 4 6" xfId="25025" xr:uid="{944C4AA1-0864-47DF-BF38-2010D49F015F}"/>
    <cellStyle name="Normal 4 5 2 4 7" xfId="13932" xr:uid="{89F49A4B-4346-4D42-8E10-799312E09AEF}"/>
    <cellStyle name="Normal 4 5 2 5" xfId="2943" xr:uid="{00000000-0005-0000-0000-000074060000}"/>
    <cellStyle name="Normal 4 5 2 5 2" xfId="6123" xr:uid="{2744C5C0-75C5-4713-BC0A-F01BAADDBA57}"/>
    <cellStyle name="Normal 4 5 2 5 2 2" xfId="27369" xr:uid="{FC4C0F38-2B2C-4837-A1DA-BEF2D68B0720}"/>
    <cellStyle name="Normal 4 5 2 5 2 3" xfId="28358" xr:uid="{40DFC500-5AA3-4A15-9614-05182B12FC67}"/>
    <cellStyle name="Normal 4 5 2 5 2 4" xfId="15601" xr:uid="{77C204C5-CCBA-4322-A4BF-6B2C917B659C}"/>
    <cellStyle name="Normal 4 5 2 5 3" xfId="8054" xr:uid="{A2BE1429-F9BC-4D60-A195-C274BBBBACE0}"/>
    <cellStyle name="Normal 4 5 2 5 3 2" xfId="27518" xr:uid="{EEB7D116-4090-4B01-A5A0-E3B19006C968}"/>
    <cellStyle name="Normal 4 5 2 5 3 3" xfId="18434" xr:uid="{5C80B42C-1955-4E42-8F61-F75CCEAFD189}"/>
    <cellStyle name="Normal 4 5 2 5 4" xfId="10887" xr:uid="{8C22F40A-C5D8-44A4-AED1-028559AEB72C}"/>
    <cellStyle name="Normal 4 5 2 5 4 2" xfId="21267" xr:uid="{90631456-16A4-48B0-A410-5FCA7318B9C2}"/>
    <cellStyle name="Normal 4 5 2 5 5" xfId="23794" xr:uid="{62B9C0EA-202A-4492-81AA-215BEC066F55}"/>
    <cellStyle name="Normal 4 5 2 5 6" xfId="13464" xr:uid="{7C28B4C5-3FCA-4F98-B5BB-5B6EEB327288}"/>
    <cellStyle name="Normal 4 5 2 6" xfId="2543" xr:uid="{00000000-0005-0000-0000-000075060000}"/>
    <cellStyle name="Normal 4 5 2 6 2" xfId="5815" xr:uid="{5986A24A-3267-44F7-BDFA-37391523A0FF}"/>
    <cellStyle name="Normal 4 5 2 6 2 2" xfId="27974" xr:uid="{3A4835A5-C5F7-468B-A642-C7D071561171}"/>
    <cellStyle name="Normal 4 5 2 6 2 3" xfId="15215" xr:uid="{7C4775D2-24AD-4EAA-85A9-BD50BD163413}"/>
    <cellStyle name="Normal 4 5 2 6 3" xfId="7668" xr:uid="{436CBBD9-8020-4EEC-B6DD-0911D57FF9E3}"/>
    <cellStyle name="Normal 4 5 2 6 3 2" xfId="18048" xr:uid="{FF9CBDD4-2A00-48C9-8FAE-F1013466C211}"/>
    <cellStyle name="Normal 4 5 2 6 4" xfId="10501" xr:uid="{FF77A2ED-2A16-46EF-B1A4-178BBD7F2FDB}"/>
    <cellStyle name="Normal 4 5 2 6 4 2" xfId="20881" xr:uid="{D4971610-CD2E-4D89-9CD5-F79318FEB2CE}"/>
    <cellStyle name="Normal 4 5 2 6 5" xfId="23152" xr:uid="{310123C0-F71E-414D-B200-08ED6D598F4B}"/>
    <cellStyle name="Normal 4 5 2 6 6" xfId="12931" xr:uid="{C0662821-CD8B-45D1-A046-854C09043DA1}"/>
    <cellStyle name="Normal 4 5 2 7" xfId="2237" xr:uid="{00000000-0005-0000-0000-000069060000}"/>
    <cellStyle name="Normal 4 5 2 7 2" xfId="7364" xr:uid="{28FE7E03-AD46-4741-A7FC-A676B678967A}"/>
    <cellStyle name="Normal 4 5 2 7 2 2" xfId="17744" xr:uid="{139A849F-7CFF-45E6-9FFD-CE714C088692}"/>
    <cellStyle name="Normal 4 5 2 7 3" xfId="10197" xr:uid="{2173FA89-6B46-4218-B70F-152B78916DF5}"/>
    <cellStyle name="Normal 4 5 2 7 3 2" xfId="20577" xr:uid="{75A2AA50-3592-490A-AF97-366D825E3B28}"/>
    <cellStyle name="Normal 4 5 2 7 4" xfId="23207" xr:uid="{D29F9E26-F9BE-4CD8-BE8C-62F0E5D26E59}"/>
    <cellStyle name="Normal 4 5 2 7 5" xfId="14911" xr:uid="{B891686C-B505-442D-BAC8-21228870E711}"/>
    <cellStyle name="Normal 4 5 2 8" xfId="3995" xr:uid="{E629CDDD-B813-4D71-807C-07FDC78629DF}"/>
    <cellStyle name="Normal 4 5 2 8 2" xfId="8819" xr:uid="{5D54BAB1-67C3-4710-AA67-8A6221137546}"/>
    <cellStyle name="Normal 4 5 2 8 2 2" xfId="19199" xr:uid="{1A57B2EE-5F55-4B87-9DE1-E0E3E445277B}"/>
    <cellStyle name="Normal 4 5 2 8 3" xfId="11652" xr:uid="{05572E02-0B75-4D1E-8E13-82C2E4DC02ED}"/>
    <cellStyle name="Normal 4 5 2 8 3 2" xfId="22032" xr:uid="{C058CAE0-4D4F-4D35-B4C2-74E1FD69A372}"/>
    <cellStyle name="Normal 4 5 2 8 4" xfId="16366" xr:uid="{192B4CD1-614C-44AD-95D8-C6E8AAF67198}"/>
    <cellStyle name="Normal 4 5 2 9" xfId="5322" xr:uid="{93AF8565-2114-4AB8-9876-2498C27D9664}"/>
    <cellStyle name="Normal 4 5 2 9 2" xfId="14620" xr:uid="{D40FF11D-13DB-426F-8633-5700B906C03C}"/>
    <cellStyle name="Normal 4 5 3" xfId="1022" xr:uid="{00000000-0005-0000-0000-0000B0050000}"/>
    <cellStyle name="Normal 4 5 3 10" xfId="9909" xr:uid="{C2AB3C88-B4D7-40DD-9379-8DA92DC41E3F}"/>
    <cellStyle name="Normal 4 5 3 10 2" xfId="20289" xr:uid="{D6FEA916-69B3-43D5-BD39-069339D93CF8}"/>
    <cellStyle name="Normal 4 5 3 11" xfId="23559" xr:uid="{14E72F27-0EBF-4CC1-A22C-453E4D7BA1BE}"/>
    <cellStyle name="Normal 4 5 3 12" xfId="12607" xr:uid="{C04F5E53-07FE-4D1D-BA93-92A7622E5671}"/>
    <cellStyle name="Normal 4 5 3 2" xfId="2796" xr:uid="{00000000-0005-0000-0000-000077060000}"/>
    <cellStyle name="Normal 4 5 3 2 2" xfId="3368" xr:uid="{00000000-0005-0000-0000-000078060000}"/>
    <cellStyle name="Normal 4 5 3 2 2 2" xfId="6426" xr:uid="{CDDD6384-D4EA-4EA1-8AF3-B22C1319784C}"/>
    <cellStyle name="Normal 4 5 3 2 2 2 2" xfId="27036" xr:uid="{47718808-69D2-44BB-B6B5-62AF05398240}"/>
    <cellStyle name="Normal 4 5 3 2 2 2 3" xfId="26023" xr:uid="{E50F255F-8400-46BD-A4E4-C149E4D49D5B}"/>
    <cellStyle name="Normal 4 5 3 2 2 2 4" xfId="15995" xr:uid="{6D2B7213-828E-4619-B9F3-D70C355E9B51}"/>
    <cellStyle name="Normal 4 5 3 2 2 3" xfId="8448" xr:uid="{3350974A-82A5-42D5-8A32-C89687AA424F}"/>
    <cellStyle name="Normal 4 5 3 2 2 3 2" xfId="28918" xr:uid="{329F68BD-C226-49FF-8344-A0B9B3AA855A}"/>
    <cellStyle name="Normal 4 5 3 2 2 3 3" xfId="18828" xr:uid="{1CB9FBE1-4FEF-432E-9AD9-962B501B277D}"/>
    <cellStyle name="Normal 4 5 3 2 2 4" xfId="11281" xr:uid="{B7203EA3-5441-4CE2-83E4-AEDA06983B0C}"/>
    <cellStyle name="Normal 4 5 3 2 2 4 2" xfId="21661" xr:uid="{3EF7E2BC-84C1-45B1-AF06-39A02C2A1AFA}"/>
    <cellStyle name="Normal 4 5 3 2 2 5" xfId="23371" xr:uid="{E9F2DCF3-D677-45D0-9FB0-2130CF05C61F}"/>
    <cellStyle name="Normal 4 5 3 2 2 6" xfId="13934" xr:uid="{C6C8432E-61CB-400A-B4F9-A8ABB02ABA66}"/>
    <cellStyle name="Normal 4 5 3 2 3" xfId="4347" xr:uid="{A37089E4-C760-4D54-9BCC-60B110A38149}"/>
    <cellStyle name="Normal 4 5 3 2 3 2" xfId="9119" xr:uid="{9BC4DA4B-FC10-4819-8AA3-C70EE0DB1A02}"/>
    <cellStyle name="Normal 4 5 3 2 3 2 2" xfId="29162" xr:uid="{A2279844-75AF-4F2D-B8A7-437A9CF27E6B}"/>
    <cellStyle name="Normal 4 5 3 2 3 2 3" xfId="19499" xr:uid="{BA1D082C-F915-4E86-ACB0-4D7152133CDC}"/>
    <cellStyle name="Normal 4 5 3 2 3 3" xfId="11952" xr:uid="{AC170593-1E44-4D79-9C04-59B3C7464D98}"/>
    <cellStyle name="Normal 4 5 3 2 3 3 2" xfId="22332" xr:uid="{8B2FA5CB-B576-4D9B-8B95-FB3C1B17E2D8}"/>
    <cellStyle name="Normal 4 5 3 2 3 4" xfId="24945" xr:uid="{EE8082B8-E8C8-4F16-A431-3BF33F466BA4}"/>
    <cellStyle name="Normal 4 5 3 2 3 5" xfId="16666" xr:uid="{E0D545DC-D036-42AF-82A6-A474358E058F}"/>
    <cellStyle name="Normal 4 5 3 2 4" xfId="6014" xr:uid="{46DC8AD1-A778-4A9B-B266-465C1F6E965B}"/>
    <cellStyle name="Normal 4 5 3 2 4 2" xfId="28208" xr:uid="{C5352B8D-2D4C-4A94-995D-3C2B527636C9}"/>
    <cellStyle name="Normal 4 5 3 2 4 3" xfId="15467" xr:uid="{6242F917-36F3-4071-86C8-B3B61B2199C9}"/>
    <cellStyle name="Normal 4 5 3 2 5" xfId="7920" xr:uid="{ADD9E9B6-DF64-4CEE-960E-3D57D32A6A47}"/>
    <cellStyle name="Normal 4 5 3 2 5 2" xfId="18300" xr:uid="{A6182F69-0633-467E-9C16-FCC5887F5846}"/>
    <cellStyle name="Normal 4 5 3 2 6" xfId="10753" xr:uid="{9B3B9507-35B2-4C6F-A081-90707E0F1F50}"/>
    <cellStyle name="Normal 4 5 3 2 6 2" xfId="21133" xr:uid="{3EDE4003-8002-4D57-ADFD-C8FC42B87326}"/>
    <cellStyle name="Normal 4 5 3 2 7" xfId="23118" xr:uid="{9214831E-63EB-4F9B-8C37-001619DFF200}"/>
    <cellStyle name="Normal 4 5 3 2 8" xfId="13258" xr:uid="{FDD54B08-2957-4F4A-9D51-84AA185B23C0}"/>
    <cellStyle name="Normal 4 5 3 3" xfId="3369" xr:uid="{00000000-0005-0000-0000-000079060000}"/>
    <cellStyle name="Normal 4 5 3 3 2" xfId="4544" xr:uid="{A4BB8FCD-A516-4B8F-9FD5-C02633F3C41E}"/>
    <cellStyle name="Normal 4 5 3 3 2 2" xfId="9316" xr:uid="{65762DF2-16C9-4A1A-AE53-3A9D22630157}"/>
    <cellStyle name="Normal 4 5 3 3 2 2 2" xfId="29293" xr:uid="{80807EDB-C4A0-4C78-9063-146F367F8D4C}"/>
    <cellStyle name="Normal 4 5 3 3 2 2 3" xfId="19696" xr:uid="{02ADD01E-9B8A-4F56-9A26-642AAA4D2B33}"/>
    <cellStyle name="Normal 4 5 3 3 2 3" xfId="12149" xr:uid="{C80691F1-2334-4321-8D18-251F439DD494}"/>
    <cellStyle name="Normal 4 5 3 3 2 3 2" xfId="22529" xr:uid="{2F889955-AA65-4881-BBFD-860DE60993DC}"/>
    <cellStyle name="Normal 4 5 3 3 2 4" xfId="23489" xr:uid="{3C8BB0E9-8267-4FDE-906A-29C20B22F8D2}"/>
    <cellStyle name="Normal 4 5 3 3 2 5" xfId="16863" xr:uid="{8DD6D398-9E33-42CC-A6CE-6741A5213352}"/>
    <cellStyle name="Normal 4 5 3 3 3" xfId="6427" xr:uid="{04605D07-819B-4931-A888-86D2BBB822DE}"/>
    <cellStyle name="Normal 4 5 3 3 3 2" xfId="27372" xr:uid="{51F70EB8-F14F-429C-BA73-AB6E1AC9A64E}"/>
    <cellStyle name="Normal 4 5 3 3 3 3" xfId="15996" xr:uid="{39445E8F-35DC-4CA0-B413-8EA55E918A8D}"/>
    <cellStyle name="Normal 4 5 3 3 4" xfId="8449" xr:uid="{51FAD66A-6840-4746-9F75-BC02A246452D}"/>
    <cellStyle name="Normal 4 5 3 3 4 2" xfId="18829" xr:uid="{B7429266-C428-4494-A399-EE860F13549F}"/>
    <cellStyle name="Normal 4 5 3 3 5" xfId="11282" xr:uid="{D2ED3D46-00C4-4A38-A158-B65142EC9065}"/>
    <cellStyle name="Normal 4 5 3 3 5 2" xfId="21662" xr:uid="{530C4BBB-824C-49F0-A9DC-DB10B354F7CC}"/>
    <cellStyle name="Normal 4 5 3 3 6" xfId="22883" xr:uid="{1C341B25-BD3F-41B0-B7EE-8DFA4F6E1CEA}"/>
    <cellStyle name="Normal 4 5 3 3 7" xfId="13935" xr:uid="{7CF23737-597D-4A42-A2B8-BAAB5597C0DC}"/>
    <cellStyle name="Normal 4 5 3 4" xfId="3367" xr:uid="{00000000-0005-0000-0000-00007A060000}"/>
    <cellStyle name="Normal 4 5 3 4 2" xfId="6425" xr:uid="{3B5BE5A0-FE42-4104-8BA0-6887C298DC19}"/>
    <cellStyle name="Normal 4 5 3 4 2 2" xfId="26748" xr:uid="{143F4099-0362-4499-81BD-AC03DC35B8F0}"/>
    <cellStyle name="Normal 4 5 3 4 2 3" xfId="15994" xr:uid="{4FE40EE6-7168-4E83-98D2-0664591EE9DF}"/>
    <cellStyle name="Normal 4 5 3 4 3" xfId="8447" xr:uid="{CC9B6CF3-EC75-481E-944B-E23CF2B12C38}"/>
    <cellStyle name="Normal 4 5 3 4 3 2" xfId="18827" xr:uid="{F0DB8B7F-4AED-4334-BD3E-0BBC9D40E83B}"/>
    <cellStyle name="Normal 4 5 3 4 4" xfId="11280" xr:uid="{B21DA2A6-4EDC-4D97-A93A-56CB47644E05}"/>
    <cellStyle name="Normal 4 5 3 4 4 2" xfId="21660" xr:uid="{F6E1F950-E577-4949-B354-057561187360}"/>
    <cellStyle name="Normal 4 5 3 4 5" xfId="24618" xr:uid="{E53C5F61-2C38-4EB3-B244-E079DB1AA7D5}"/>
    <cellStyle name="Normal 4 5 3 4 6" xfId="13933" xr:uid="{8266669C-C74A-4B7F-A416-9556F42899E8}"/>
    <cellStyle name="Normal 4 5 3 5" xfId="2586" xr:uid="{00000000-0005-0000-0000-00007B060000}"/>
    <cellStyle name="Normal 4 5 3 5 2" xfId="5851" xr:uid="{8CA30565-C8A5-499F-81EB-C994E3E26CEE}"/>
    <cellStyle name="Normal 4 5 3 5 2 2" xfId="27404" xr:uid="{8A1E56C1-E235-45ED-B0BD-EC133C950A3B}"/>
    <cellStyle name="Normal 4 5 3 5 2 3" xfId="15258" xr:uid="{37F6C1BB-08F0-44A1-9E20-6BC7914D6BE8}"/>
    <cellStyle name="Normal 4 5 3 5 3" xfId="7711" xr:uid="{50692379-D91D-4C07-9DE9-BE085C0335BE}"/>
    <cellStyle name="Normal 4 5 3 5 3 2" xfId="18091" xr:uid="{C877F4E8-7A38-4352-8699-FCC053A57F58}"/>
    <cellStyle name="Normal 4 5 3 5 4" xfId="10544" xr:uid="{15446674-6301-48C8-9CB0-2EA325897001}"/>
    <cellStyle name="Normal 4 5 3 5 4 2" xfId="20924" xr:uid="{37BDA2F8-A64F-4002-A7DD-8B4F2804EB6B}"/>
    <cellStyle name="Normal 4 5 3 5 5" xfId="22974" xr:uid="{E6CC10CC-52FD-46AC-8D1F-4DD7F00D1514}"/>
    <cellStyle name="Normal 4 5 3 5 6" xfId="12974" xr:uid="{3B6D2ED0-900B-4492-8078-22C0B1BCF264}"/>
    <cellStyle name="Normal 4 5 3 6" xfId="2373" xr:uid="{00000000-0005-0000-0000-000076060000}"/>
    <cellStyle name="Normal 4 5 3 6 2" xfId="7500" xr:uid="{58506A69-CFA6-43BA-B90F-1F6DE4551B15}"/>
    <cellStyle name="Normal 4 5 3 6 2 2" xfId="17880" xr:uid="{67F92608-0627-42DC-A26E-011E7DB9BA0B}"/>
    <cellStyle name="Normal 4 5 3 6 3" xfId="10333" xr:uid="{5F4B949F-1C47-433B-8FCF-AC8CD7996BB9}"/>
    <cellStyle name="Normal 4 5 3 6 3 2" xfId="20713" xr:uid="{906D78E2-EAE7-4162-BFD2-15DE8D0F865C}"/>
    <cellStyle name="Normal 4 5 3 6 4" xfId="24346" xr:uid="{E56095CB-0FD6-47CE-9FFB-5D7B2BCE14C0}"/>
    <cellStyle name="Normal 4 5 3 6 5" xfId="15047" xr:uid="{F79FCD76-54CF-4281-83CD-A03A535328F4}"/>
    <cellStyle name="Normal 4 5 3 7" xfId="3916" xr:uid="{06D6F7B0-88A1-4FDA-8A5F-40FAE895E25D}"/>
    <cellStyle name="Normal 4 5 3 7 2" xfId="8748" xr:uid="{8C74A894-709E-4754-BFB5-5F7D9FF716F4}"/>
    <cellStyle name="Normal 4 5 3 7 2 2" xfId="19128" xr:uid="{0DDC1B0B-9292-4631-82B1-91D20E242ECA}"/>
    <cellStyle name="Normal 4 5 3 7 3" xfId="11581" xr:uid="{D276F419-BF9B-4084-A51A-24B3258A579C}"/>
    <cellStyle name="Normal 4 5 3 7 3 2" xfId="21961" xr:uid="{9843EC8B-BA8B-4292-9ECD-ED7BD7DC45BE}"/>
    <cellStyle name="Normal 4 5 3 7 4" xfId="16295" xr:uid="{777C31E9-A830-4EF1-AD59-0E59428A5CB7}"/>
    <cellStyle name="Normal 4 5 3 8" xfId="5325" xr:uid="{93F95F2E-482A-4836-8938-B5C31F660364}"/>
    <cellStyle name="Normal 4 5 3 8 2" xfId="14623" xr:uid="{DB3D4FCF-F1EF-42C4-A98E-86FEC5CF11D4}"/>
    <cellStyle name="Normal 4 5 3 9" xfId="7076" xr:uid="{B5063EEE-FC94-4CBE-A8AD-3A41213A7627}"/>
    <cellStyle name="Normal 4 5 3 9 2" xfId="17456" xr:uid="{0AD4AEF5-C9EE-4A09-B9B4-83B4A0D2A573}"/>
    <cellStyle name="Normal 4 5 4" xfId="1023" xr:uid="{00000000-0005-0000-0000-0000B1050000}"/>
    <cellStyle name="Normal 4 5 4 2" xfId="3370" xr:uid="{00000000-0005-0000-0000-00007D060000}"/>
    <cellStyle name="Normal 4 5 4 2 2" xfId="6428" xr:uid="{F531157A-8A64-42AD-AB38-367C0467017D}"/>
    <cellStyle name="Normal 4 5 4 2 2 2" xfId="24466" xr:uid="{B3D47B1A-51C4-46BC-B691-5C33A014E6D4}"/>
    <cellStyle name="Normal 4 5 4 2 2 3" xfId="26584" xr:uid="{C253BFE2-5027-412F-B218-E93582380519}"/>
    <cellStyle name="Normal 4 5 4 2 2 4" xfId="15997" xr:uid="{967B74A0-774A-48C8-A3C3-EE0F4881CD60}"/>
    <cellStyle name="Normal 4 5 4 2 3" xfId="8450" xr:uid="{4608D409-D28F-4C57-A452-F3B6B05C59D0}"/>
    <cellStyle name="Normal 4 5 4 2 3 2" xfId="28919" xr:uid="{5E4706F0-DD60-4F70-8867-F1F0D1436203}"/>
    <cellStyle name="Normal 4 5 4 2 3 3" xfId="18830" xr:uid="{05511378-9591-44A6-99D5-436A7B51C350}"/>
    <cellStyle name="Normal 4 5 4 2 4" xfId="11283" xr:uid="{1C2F02AD-0D79-453B-8623-F1824FCA615E}"/>
    <cellStyle name="Normal 4 5 4 2 4 2" xfId="21663" xr:uid="{FDC49964-05F1-46FF-8D38-5C337274A0A5}"/>
    <cellStyle name="Normal 4 5 4 2 5" xfId="24104" xr:uid="{328E76FF-8BA1-46E4-86D9-CE673D7A12B9}"/>
    <cellStyle name="Normal 4 5 4 2 6" xfId="13936" xr:uid="{EEB5AF47-5AB2-43F8-85D6-716D9CBCCEE8}"/>
    <cellStyle name="Normal 4 5 4 3" xfId="2793" xr:uid="{00000000-0005-0000-0000-00007E060000}"/>
    <cellStyle name="Normal 4 5 4 3 2" xfId="6011" xr:uid="{F6AD08A0-96EC-440C-9AB6-9D9E39FE0DC4}"/>
    <cellStyle name="Normal 4 5 4 3 2 2" xfId="27432" xr:uid="{650275E6-7018-49FE-A978-E0C83CCC0AD9}"/>
    <cellStyle name="Normal 4 5 4 3 2 3" xfId="15464" xr:uid="{33431AFC-DDFD-48AE-B90D-5EC13EECDEF7}"/>
    <cellStyle name="Normal 4 5 4 3 3" xfId="7917" xr:uid="{F4B719A7-0708-449D-A5BB-ED35762B8AD3}"/>
    <cellStyle name="Normal 4 5 4 3 3 2" xfId="18297" xr:uid="{995D6AC7-C01E-4BAC-9742-19DE13A75250}"/>
    <cellStyle name="Normal 4 5 4 3 4" xfId="10750" xr:uid="{4EEA8DBB-3E22-49B4-86BF-6A81EFACD9FB}"/>
    <cellStyle name="Normal 4 5 4 3 4 2" xfId="21130" xr:uid="{2E25CABE-E320-4D74-8C85-82664600F774}"/>
    <cellStyle name="Normal 4 5 4 3 5" xfId="23095" xr:uid="{AA11B069-EA2A-4668-A7B6-F5ECF714A43F}"/>
    <cellStyle name="Normal 4 5 4 3 6" xfId="13255" xr:uid="{9750CDEC-06B1-4C19-9948-01DBBBDED92F}"/>
    <cellStyle name="Normal 4 5 4 4" xfId="4199" xr:uid="{1645401E-F3F5-499C-937A-D575F5ECD0AA}"/>
    <cellStyle name="Normal 4 5 4 4 2" xfId="8971" xr:uid="{0E6992F0-99C0-4977-AD8D-3395200AD305}"/>
    <cellStyle name="Normal 4 5 4 4 2 2" xfId="29055" xr:uid="{97B7D4EB-0199-4532-9965-1BB565797835}"/>
    <cellStyle name="Normal 4 5 4 4 2 3" xfId="19351" xr:uid="{A42B2B0B-22BB-46E0-BD4E-28ECEBB7D5B3}"/>
    <cellStyle name="Normal 4 5 4 4 3" xfId="11804" xr:uid="{7C2F02D2-678D-4BEF-BBFA-BBF4BDF3F8BA}"/>
    <cellStyle name="Normal 4 5 4 4 3 2" xfId="22184" xr:uid="{33BA402A-475D-403F-8FAC-1503C6D735EC}"/>
    <cellStyle name="Normal 4 5 4 4 4" xfId="23080" xr:uid="{4E375AF9-F0C9-4BC5-82B5-4EC7130621D2}"/>
    <cellStyle name="Normal 4 5 4 4 5" xfId="16518" xr:uid="{63A5E80F-9A87-45C6-BD04-1DA7C178BD4B}"/>
    <cellStyle name="Normal 4 5 4 5" xfId="5326" xr:uid="{597FCC5F-6ACB-4CBA-B673-3ED675AD1915}"/>
    <cellStyle name="Normal 4 5 4 5 2" xfId="28222" xr:uid="{B33BE7A2-09B2-450E-B19D-FECEAC5557B9}"/>
    <cellStyle name="Normal 4 5 4 5 3" xfId="14624" xr:uid="{2B05A4D0-AA97-4EC9-8F7A-17C3998C94FB}"/>
    <cellStyle name="Normal 4 5 4 6" xfId="7077" xr:uid="{757A1225-C23F-47F8-95B9-F8311BE49047}"/>
    <cellStyle name="Normal 4 5 4 6 2" xfId="17457" xr:uid="{98F37E42-1A29-470C-9116-A5404DBF1E4C}"/>
    <cellStyle name="Normal 4 5 4 7" xfId="9910" xr:uid="{FC781E71-4D27-4251-B981-1041BA33DD64}"/>
    <cellStyle name="Normal 4 5 4 7 2" xfId="20290" xr:uid="{605493C5-F06D-43D7-8AE5-FE21B2FA985D}"/>
    <cellStyle name="Normal 4 5 4 8" xfId="23843" xr:uid="{DEE4D0D6-DDAA-47DD-B407-4B63FA530AB1}"/>
    <cellStyle name="Normal 4 5 4 9" xfId="12765" xr:uid="{0F3A30A5-CAF6-4F9B-BDFF-2A7831AAE39D}"/>
    <cellStyle name="Normal 4 5 5" xfId="1024" xr:uid="{00000000-0005-0000-0000-0000B2050000}"/>
    <cellStyle name="Normal 4 5 5 2" xfId="4545" xr:uid="{E7906615-1A5F-4F5F-934B-349A841D2AFE}"/>
    <cellStyle name="Normal 4 5 5 2 2" xfId="9317" xr:uid="{A3029EBE-55A0-4222-869C-1FC4A98761CB}"/>
    <cellStyle name="Normal 4 5 5 2 2 2" xfId="29294" xr:uid="{345A85FA-BE7E-4055-960B-132753D3A999}"/>
    <cellStyle name="Normal 4 5 5 2 2 3" xfId="19697" xr:uid="{524577B2-A602-4A7B-8F62-D52F9266DADC}"/>
    <cellStyle name="Normal 4 5 5 2 3" xfId="12150" xr:uid="{56628441-C5E7-49A3-BFB0-AA576BF9735A}"/>
    <cellStyle name="Normal 4 5 5 2 3 2" xfId="22530" xr:uid="{246B1EAC-4FBF-4A92-8E7F-F20C5FE7E3BB}"/>
    <cellStyle name="Normal 4 5 5 2 4" xfId="24609" xr:uid="{80C73287-3944-4B55-A42C-6138875D6D1F}"/>
    <cellStyle name="Normal 4 5 5 2 5" xfId="16864" xr:uid="{D9BEFC78-FD4F-4A56-9F30-3A5454786AF5}"/>
    <cellStyle name="Normal 4 5 5 3" xfId="5327" xr:uid="{D6D78FE2-1BB5-404C-857A-CF014809247C}"/>
    <cellStyle name="Normal 4 5 5 3 2" xfId="26728" xr:uid="{121DF6EC-14E1-4BFB-8DA2-1285D002466D}"/>
    <cellStyle name="Normal 4 5 5 3 3" xfId="14625" xr:uid="{E140B0F9-CD58-450C-9751-70C636B0EFDC}"/>
    <cellStyle name="Normal 4 5 5 4" xfId="7078" xr:uid="{AE803436-D80B-4D57-B979-6621B8C71ED8}"/>
    <cellStyle name="Normal 4 5 5 4 2" xfId="17458" xr:uid="{FE8FCFAD-D612-458F-8111-9B172F8CDC8B}"/>
    <cellStyle name="Normal 4 5 5 5" xfId="9911" xr:uid="{09018AD2-7195-4BCD-A200-DB43248BB54A}"/>
    <cellStyle name="Normal 4 5 5 5 2" xfId="20291" xr:uid="{DEBBE446-73DC-42F4-A2CE-F06CE3F5CC13}"/>
    <cellStyle name="Normal 4 5 5 6" xfId="24110" xr:uid="{8295CE0F-969D-4DEC-B1FD-A2B0851FBB93}"/>
    <cellStyle name="Normal 4 5 5 7" xfId="13937" xr:uid="{ED9C66A4-C167-408D-A40E-CCD3909AAB32}"/>
    <cellStyle name="Normal 4 5 6" xfId="2942" xr:uid="{00000000-0005-0000-0000-000080060000}"/>
    <cellStyle name="Normal 4 5 6 2" xfId="6122" xr:uid="{8289F053-B125-4065-9B80-4CE1903DC934}"/>
    <cellStyle name="Normal 4 5 6 2 2" xfId="25633" xr:uid="{FB938224-4086-43FB-B5EE-CF78584A9791}"/>
    <cellStyle name="Normal 4 5 6 2 3" xfId="27491" xr:uid="{7D4C0B84-FFDD-489C-A5A5-322D84EA64AB}"/>
    <cellStyle name="Normal 4 5 6 2 4" xfId="15600" xr:uid="{F2DE9FFD-A9D0-4777-AABA-3933C92E408A}"/>
    <cellStyle name="Normal 4 5 6 3" xfId="8053" xr:uid="{97E97715-25E4-45DD-BBB9-7EE1D8D26A29}"/>
    <cellStyle name="Normal 4 5 6 3 2" xfId="28758" xr:uid="{481442CD-098A-4693-AEE9-B34E445C8564}"/>
    <cellStyle name="Normal 4 5 6 3 3" xfId="18433" xr:uid="{A4D5C3BA-C727-49AE-B674-1569EE4AEC46}"/>
    <cellStyle name="Normal 4 5 6 4" xfId="10886" xr:uid="{7FB32AF5-F084-47F5-9D59-1E96D73637F7}"/>
    <cellStyle name="Normal 4 5 6 4 2" xfId="21266" xr:uid="{0E26F104-831C-4146-BBFD-9B01FAAEB27F}"/>
    <cellStyle name="Normal 4 5 6 5" xfId="25564" xr:uid="{C740A216-2D57-4DC2-9D60-F28DEF7CFA53}"/>
    <cellStyle name="Normal 4 5 6 6" xfId="13463" xr:uid="{BEA4189C-BDE5-406D-8106-BAA681283927}"/>
    <cellStyle name="Normal 4 5 7" xfId="2483" xr:uid="{00000000-0005-0000-0000-000081060000}"/>
    <cellStyle name="Normal 4 5 7 2" xfId="5769" xr:uid="{D53AFC23-5220-4212-9169-92706A1A5E76}"/>
    <cellStyle name="Normal 4 5 7 2 2" xfId="28516" xr:uid="{FC06777D-9BE7-45DB-9AFF-1E1E2878CFF4}"/>
    <cellStyle name="Normal 4 5 7 2 3" xfId="15155" xr:uid="{1CF306E4-6761-4571-8151-7925ECDA9294}"/>
    <cellStyle name="Normal 4 5 7 3" xfId="7608" xr:uid="{40B0CBA3-1331-441F-A438-DCCE573111BC}"/>
    <cellStyle name="Normal 4 5 7 3 2" xfId="17988" xr:uid="{93D1D9F1-970E-4FB5-9F4E-9FCC5E03E973}"/>
    <cellStyle name="Normal 4 5 7 4" xfId="10441" xr:uid="{50C57C61-110F-482B-B2D6-9E74AAF3C889}"/>
    <cellStyle name="Normal 4 5 7 4 2" xfId="20821" xr:uid="{088DCA51-F8F7-45F3-8ADE-3690CA5A4DA9}"/>
    <cellStyle name="Normal 4 5 7 5" xfId="25072" xr:uid="{93913901-167A-4853-89BE-CD5C9E2D55BE}"/>
    <cellStyle name="Normal 4 5 7 6" xfId="12871" xr:uid="{D3A27890-A68A-480F-947A-55E902196E2B}"/>
    <cellStyle name="Normal 4 5 8" xfId="2177" xr:uid="{00000000-0005-0000-0000-000068060000}"/>
    <cellStyle name="Normal 4 5 8 2" xfId="7304" xr:uid="{291A5AB1-AC31-49A1-8203-9F51529AD636}"/>
    <cellStyle name="Normal 4 5 8 2 2" xfId="17684" xr:uid="{DE9FB33E-AB3A-47D6-90CB-2CBA608AEA40}"/>
    <cellStyle name="Normal 4 5 8 3" xfId="10137" xr:uid="{EC6E9979-1D68-42ED-BF78-07F100900E03}"/>
    <cellStyle name="Normal 4 5 8 3 2" xfId="20517" xr:uid="{DAF369CA-2D58-4AFD-A919-9EAD2C3CF720}"/>
    <cellStyle name="Normal 4 5 8 4" xfId="22894" xr:uid="{40973BC3-78C2-47D6-ABCC-E65DCBF39FB6}"/>
    <cellStyle name="Normal 4 5 8 5" xfId="14851" xr:uid="{ACAF7595-D900-400F-96B1-516EB766474D}"/>
    <cellStyle name="Normal 4 5 9" xfId="3994" xr:uid="{91D3A399-68E9-469C-8A0A-350305A8561B}"/>
    <cellStyle name="Normal 4 5 9 2" xfId="8818" xr:uid="{EF6897BD-557A-4A45-9F60-B014DCE4A927}"/>
    <cellStyle name="Normal 4 5 9 2 2" xfId="19198" xr:uid="{ACF224B1-ACA4-4ACA-8CC8-004E5D016286}"/>
    <cellStyle name="Normal 4 5 9 3" xfId="11651" xr:uid="{345967C5-DAE6-4233-A16F-747397CE158E}"/>
    <cellStyle name="Normal 4 5 9 3 2" xfId="22031" xr:uid="{97B64D74-B138-4706-A078-CCFD9F606C89}"/>
    <cellStyle name="Normal 4 5 9 4" xfId="16365" xr:uid="{E3E0A48C-0EE3-4A4F-984F-7C509E41F676}"/>
    <cellStyle name="Normal 4 6" xfId="1025" xr:uid="{00000000-0005-0000-0000-0000B3050000}"/>
    <cellStyle name="Normal 4 6 10" xfId="5328" xr:uid="{0C28CB16-68EA-42ED-BB70-906C37DC531A}"/>
    <cellStyle name="Normal 4 6 10 2" xfId="14626" xr:uid="{FF9121A2-83A1-4951-B51F-0ABD25335A2E}"/>
    <cellStyle name="Normal 4 6 11" xfId="7079" xr:uid="{33A56829-01D2-4684-9E7C-A90C663291F2}"/>
    <cellStyle name="Normal 4 6 11 2" xfId="17459" xr:uid="{722E9304-BBD0-4679-B3C2-65715E6CC4A7}"/>
    <cellStyle name="Normal 4 6 12" xfId="9912" xr:uid="{CD9E0B6E-51AE-4A65-BC1B-658D1E621266}"/>
    <cellStyle name="Normal 4 6 12 2" xfId="20292" xr:uid="{814F4D16-02C4-451E-9192-8C98D690B1DD}"/>
    <cellStyle name="Normal 4 6 13" xfId="23302" xr:uid="{62C3DB15-E4ED-45C7-9B52-8901B051FE55}"/>
    <cellStyle name="Normal 4 6 14" xfId="12415" xr:uid="{C633D6F3-9737-4C2E-B84E-2AC91B2C0E85}"/>
    <cellStyle name="Normal 4 6 2" xfId="1026" xr:uid="{00000000-0005-0000-0000-0000B4050000}"/>
    <cellStyle name="Normal 4 6 2 10" xfId="7080" xr:uid="{7A1A84C5-39EF-4122-B38A-C515D21A5FE6}"/>
    <cellStyle name="Normal 4 6 2 10 2" xfId="17460" xr:uid="{F468F3F2-39EF-423B-BEFD-55041D6A2BB3}"/>
    <cellStyle name="Normal 4 6 2 11" xfId="9913" xr:uid="{FCE9CA63-E303-4279-BCEB-BB1AFC702794}"/>
    <cellStyle name="Normal 4 6 2 11 2" xfId="20293" xr:uid="{C70D2436-8A40-40FD-96E2-2F6B5E428B92}"/>
    <cellStyle name="Normal 4 6 2 12" xfId="22694" xr:uid="{669146A1-A520-4013-8D63-08A79CDED512}"/>
    <cellStyle name="Normal 4 6 2 13" xfId="12475" xr:uid="{90241AAD-0CD6-41BC-A879-79AAE70544AC}"/>
    <cellStyle name="Normal 4 6 2 2" xfId="1027" xr:uid="{00000000-0005-0000-0000-0000B5050000}"/>
    <cellStyle name="Normal 4 6 2 2 10" xfId="13040" xr:uid="{6FA01EE3-F9F0-4984-AD38-5C094CD9AE5A}"/>
    <cellStyle name="Normal 4 6 2 2 2" xfId="2799" xr:uid="{00000000-0005-0000-0000-000085060000}"/>
    <cellStyle name="Normal 4 6 2 2 2 2" xfId="3373" xr:uid="{00000000-0005-0000-0000-000086060000}"/>
    <cellStyle name="Normal 4 6 2 2 2 2 2" xfId="6431" xr:uid="{46C1C465-1ECA-4F70-97B0-A5127B806E50}"/>
    <cellStyle name="Normal 4 6 2 2 2 2 2 2" xfId="25946" xr:uid="{EB53E93D-A7E3-4A0B-94AE-601D33B70F7C}"/>
    <cellStyle name="Normal 4 6 2 2 2 2 2 3" xfId="16000" xr:uid="{A9A08517-D890-449F-9AE8-DB3AC7156A4B}"/>
    <cellStyle name="Normal 4 6 2 2 2 2 3" xfId="8453" xr:uid="{FFD41181-32F6-4DB2-BDBA-22F84A18C731}"/>
    <cellStyle name="Normal 4 6 2 2 2 2 3 2" xfId="18833" xr:uid="{D5EEAA85-B873-42BB-A1D6-C3D692D98009}"/>
    <cellStyle name="Normal 4 6 2 2 2 2 4" xfId="11286" xr:uid="{AC591E7F-A936-47AE-8D97-8E58F0CC77C1}"/>
    <cellStyle name="Normal 4 6 2 2 2 2 4 2" xfId="21666" xr:uid="{ED92329A-0CDA-40FA-B99A-6DAE0049D0EE}"/>
    <cellStyle name="Normal 4 6 2 2 2 2 5" xfId="22711" xr:uid="{29DD1439-4647-45C0-A5BB-D8A53D8EA0C6}"/>
    <cellStyle name="Normal 4 6 2 2 2 2 6" xfId="13940" xr:uid="{117987FD-D06D-4E3F-B84D-C32959E27025}"/>
    <cellStyle name="Normal 4 6 2 2 2 3" xfId="4349" xr:uid="{D5DEB954-C0A1-4A31-8478-A8A05F96D4B8}"/>
    <cellStyle name="Normal 4 6 2 2 2 3 2" xfId="9121" xr:uid="{8EF489EF-50C0-43F1-B259-76B2B1811B71}"/>
    <cellStyle name="Normal 4 6 2 2 2 3 2 2" xfId="29164" xr:uid="{F317FB8D-F678-4CC8-9ACD-97F03CF0E5CB}"/>
    <cellStyle name="Normal 4 6 2 2 2 3 2 3" xfId="19501" xr:uid="{4C00B135-26C6-451D-9974-2C80BE207696}"/>
    <cellStyle name="Normal 4 6 2 2 2 3 3" xfId="11954" xr:uid="{14C4C8B8-24FD-4825-A155-75173C10E544}"/>
    <cellStyle name="Normal 4 6 2 2 2 3 3 2" xfId="22334" xr:uid="{329F8AF8-FF7C-4181-B235-DEEA3343C9B7}"/>
    <cellStyle name="Normal 4 6 2 2 2 3 4" xfId="25431" xr:uid="{B521D83F-449A-48BF-917B-E534CA576C87}"/>
    <cellStyle name="Normal 4 6 2 2 2 3 5" xfId="16668" xr:uid="{8102EE3F-FEE4-437B-8EB4-A477D4941138}"/>
    <cellStyle name="Normal 4 6 2 2 2 4" xfId="6017" xr:uid="{C783EF5B-C02D-4E1D-80B9-0CF81A0D89A1}"/>
    <cellStyle name="Normal 4 6 2 2 2 4 2" xfId="26086" xr:uid="{5846167A-769B-4FE7-BD08-54AB5BACF3C7}"/>
    <cellStyle name="Normal 4 6 2 2 2 4 3" xfId="15470" xr:uid="{41262F22-8D53-4A0B-AD9F-5619F796BB3D}"/>
    <cellStyle name="Normal 4 6 2 2 2 5" xfId="7923" xr:uid="{3C2C3F16-B06A-4716-A24E-76E03C1BD422}"/>
    <cellStyle name="Normal 4 6 2 2 2 5 2" xfId="18303" xr:uid="{DD8FE170-101B-42FD-A7F3-255F21271763}"/>
    <cellStyle name="Normal 4 6 2 2 2 6" xfId="10756" xr:uid="{735402AE-AA86-4645-BC87-5D037ED6794D}"/>
    <cellStyle name="Normal 4 6 2 2 2 6 2" xfId="21136" xr:uid="{0BAB771B-960F-4482-9C45-054D3D05C2CD}"/>
    <cellStyle name="Normal 4 6 2 2 2 7" xfId="24347" xr:uid="{4C301CF6-6B74-4665-92EC-864110B94E09}"/>
    <cellStyle name="Normal 4 6 2 2 2 8" xfId="13261" xr:uid="{7B9A48AF-8C5B-463E-91AD-FBC68180DEDF}"/>
    <cellStyle name="Normal 4 6 2 2 3" xfId="3374" xr:uid="{00000000-0005-0000-0000-000087060000}"/>
    <cellStyle name="Normal 4 6 2 2 3 2" xfId="4546" xr:uid="{BFCF5E32-216A-483A-AD55-2722FAC4318F}"/>
    <cellStyle name="Normal 4 6 2 2 3 2 2" xfId="9318" xr:uid="{BA7CAE72-2177-49EC-A9B2-BC87F4E70D4E}"/>
    <cellStyle name="Normal 4 6 2 2 3 2 2 2" xfId="19698" xr:uid="{7228007E-DC5B-44AE-AAE9-11E8B76A8BFF}"/>
    <cellStyle name="Normal 4 6 2 2 3 2 3" xfId="12151" xr:uid="{29DCCD41-7DE6-4377-9C16-0307B6B7E77A}"/>
    <cellStyle name="Normal 4 6 2 2 3 2 3 2" xfId="22531" xr:uid="{23C9BCEB-E65C-45F0-9F26-55E7B1D335CD}"/>
    <cellStyle name="Normal 4 6 2 2 3 2 4" xfId="27464" xr:uid="{021EF560-5E99-4968-9F1D-7509E16725F3}"/>
    <cellStyle name="Normal 4 6 2 2 3 2 5" xfId="16865" xr:uid="{D55ADE14-B7B1-4D41-9029-FDFC077556B0}"/>
    <cellStyle name="Normal 4 6 2 2 3 3" xfId="6432" xr:uid="{DD6B51D7-D03E-466E-BCF0-7778F96B21F9}"/>
    <cellStyle name="Normal 4 6 2 2 3 3 2" xfId="16001" xr:uid="{247704BE-F97F-4C13-8470-47A729758F75}"/>
    <cellStyle name="Normal 4 6 2 2 3 4" xfId="8454" xr:uid="{861ACCDF-A24B-4060-A0E3-8CD3E8CA9A52}"/>
    <cellStyle name="Normal 4 6 2 2 3 4 2" xfId="18834" xr:uid="{DD830CC8-3449-4E92-A65F-AD122329EA83}"/>
    <cellStyle name="Normal 4 6 2 2 3 5" xfId="11287" xr:uid="{2048C4C1-A745-48D0-8F53-7ECC9DC9EE58}"/>
    <cellStyle name="Normal 4 6 2 2 3 5 2" xfId="21667" xr:uid="{D983ABD9-A86E-40CF-9A2C-17BA76DB65F3}"/>
    <cellStyle name="Normal 4 6 2 2 3 6" xfId="23571" xr:uid="{2814C6B9-AF17-482E-BCAD-B9F62AA51F35}"/>
    <cellStyle name="Normal 4 6 2 2 3 7" xfId="13941" xr:uid="{F5739022-5223-406A-BA03-1C91FECBADEF}"/>
    <cellStyle name="Normal 4 6 2 2 4" xfId="3372" xr:uid="{00000000-0005-0000-0000-000088060000}"/>
    <cellStyle name="Normal 4 6 2 2 4 2" xfId="6430" xr:uid="{238C84E5-6F33-43AE-8C8A-00735DF97ECB}"/>
    <cellStyle name="Normal 4 6 2 2 4 2 2" xfId="27685" xr:uid="{217227E8-B500-43BA-A371-EF25835FC96C}"/>
    <cellStyle name="Normal 4 6 2 2 4 2 3" xfId="15999" xr:uid="{A5A40F7E-9E60-4856-B011-E6B594DEDD77}"/>
    <cellStyle name="Normal 4 6 2 2 4 3" xfId="8452" xr:uid="{7702EDA0-DDD6-4B61-A178-22E38269048C}"/>
    <cellStyle name="Normal 4 6 2 2 4 3 2" xfId="18832" xr:uid="{C549DCEC-4430-47E0-B2EC-44589FA07C0C}"/>
    <cellStyle name="Normal 4 6 2 2 4 4" xfId="11285" xr:uid="{AAC401BE-E29B-468C-9674-D73F6EEF4246}"/>
    <cellStyle name="Normal 4 6 2 2 4 4 2" xfId="21665" xr:uid="{01E2D04D-4996-4EBB-AF62-62703EAEF02D}"/>
    <cellStyle name="Normal 4 6 2 2 4 5" xfId="25574" xr:uid="{E1C4CBC8-9ED7-4382-BF6B-7BBCE7379DC1}"/>
    <cellStyle name="Normal 4 6 2 2 4 6" xfId="13939" xr:uid="{AB21AA70-4C29-4E40-82A6-27E05CEFD33C}"/>
    <cellStyle name="Normal 4 6 2 2 5" xfId="4241" xr:uid="{7BBC9497-82B0-4ADB-A7A3-2F1533CE31CC}"/>
    <cellStyle name="Normal 4 6 2 2 5 2" xfId="9013" xr:uid="{B9ED2CFE-69D1-4188-ADEF-5D6363C8360F}"/>
    <cellStyle name="Normal 4 6 2 2 5 2 2" xfId="29084" xr:uid="{7CE498E7-E51D-4A07-B524-3164CAB63061}"/>
    <cellStyle name="Normal 4 6 2 2 5 2 3" xfId="19393" xr:uid="{043CDCFB-1C20-4D1F-91C0-F42D8CEADAE4}"/>
    <cellStyle name="Normal 4 6 2 2 5 3" xfId="11846" xr:uid="{B5DE2472-92FD-4AD6-B80E-8F7054A7112C}"/>
    <cellStyle name="Normal 4 6 2 2 5 3 2" xfId="22226" xr:uid="{2C3B597A-756B-4D67-9D62-0C244C280664}"/>
    <cellStyle name="Normal 4 6 2 2 5 4" xfId="22888" xr:uid="{C6014893-A7C7-4A82-9CA3-CA61DA4F29D4}"/>
    <cellStyle name="Normal 4 6 2 2 5 5" xfId="16560" xr:uid="{4BB7572C-CABF-4AB6-A614-BBE127A3BA44}"/>
    <cellStyle name="Normal 4 6 2 2 6" xfId="5330" xr:uid="{0BC6F27B-5223-4C6B-A1BD-C0DAAC3F5FFA}"/>
    <cellStyle name="Normal 4 6 2 2 6 2" xfId="26511" xr:uid="{B9489960-85F9-4505-A5C2-1F8532D4F4DF}"/>
    <cellStyle name="Normal 4 6 2 2 6 3" xfId="14628" xr:uid="{CF5B7C4E-A7A0-4306-97EE-8FEBF7CAB449}"/>
    <cellStyle name="Normal 4 6 2 2 7" xfId="7081" xr:uid="{DC6C013B-8A94-4095-AF5D-268893FFE2A2}"/>
    <cellStyle name="Normal 4 6 2 2 7 2" xfId="17461" xr:uid="{3E27D583-53B5-49F9-8AA4-8796FABFE141}"/>
    <cellStyle name="Normal 4 6 2 2 8" xfId="9914" xr:uid="{CBB50BD5-681D-443C-9868-4193C8A822BE}"/>
    <cellStyle name="Normal 4 6 2 2 8 2" xfId="20294" xr:uid="{47608F98-F220-4E32-A389-7F1FF8F58975}"/>
    <cellStyle name="Normal 4 6 2 2 9" xfId="25554" xr:uid="{F51A6025-3625-4273-96DD-FA29E6925DE5}"/>
    <cellStyle name="Normal 4 6 2 3" xfId="2798" xr:uid="{00000000-0005-0000-0000-000089060000}"/>
    <cellStyle name="Normal 4 6 2 3 2" xfId="3375" xr:uid="{00000000-0005-0000-0000-00008A060000}"/>
    <cellStyle name="Normal 4 6 2 3 2 2" xfId="6433" xr:uid="{880CAF5C-4AC2-4228-BFF6-717331E14064}"/>
    <cellStyle name="Normal 4 6 2 3 2 2 2" xfId="27459" xr:uid="{C2291383-4F7F-471B-B6F6-643F1244FFA0}"/>
    <cellStyle name="Normal 4 6 2 3 2 2 3" xfId="16002" xr:uid="{8D5A8F50-BECA-49B4-9B6F-7F3E5334F744}"/>
    <cellStyle name="Normal 4 6 2 3 2 3" xfId="8455" xr:uid="{9FD6D99F-F8BC-4485-89F9-262AD42F3226}"/>
    <cellStyle name="Normal 4 6 2 3 2 3 2" xfId="18835" xr:uid="{03B18222-BF3C-42FE-A591-71C34DA0E657}"/>
    <cellStyle name="Normal 4 6 2 3 2 4" xfId="11288" xr:uid="{4D8CE8A3-16C8-4C1F-ADA3-A839C5636C16}"/>
    <cellStyle name="Normal 4 6 2 3 2 4 2" xfId="21668" xr:uid="{3EB5A2D3-8416-40DA-85A2-7E435DA59E15}"/>
    <cellStyle name="Normal 4 6 2 3 2 5" xfId="23457" xr:uid="{A9AE0ADF-588F-433F-BC38-596516722669}"/>
    <cellStyle name="Normal 4 6 2 3 2 6" xfId="13942" xr:uid="{EA1AC588-B608-4722-8945-FC4F3505763E}"/>
    <cellStyle name="Normal 4 6 2 3 3" xfId="4348" xr:uid="{33991BCD-F775-4318-80DB-758A0F992761}"/>
    <cellStyle name="Normal 4 6 2 3 3 2" xfId="9120" xr:uid="{B420165E-4375-445C-A6FA-7FDFBC7CFB61}"/>
    <cellStyle name="Normal 4 6 2 3 3 2 2" xfId="29163" xr:uid="{7C4D684C-7F2D-4649-ABF0-FCD9C55140AA}"/>
    <cellStyle name="Normal 4 6 2 3 3 2 3" xfId="19500" xr:uid="{9E68BC75-A358-42E8-ACFB-EDBA14863A2E}"/>
    <cellStyle name="Normal 4 6 2 3 3 3" xfId="11953" xr:uid="{261320A2-93F7-4A07-9958-424AAD113807}"/>
    <cellStyle name="Normal 4 6 2 3 3 3 2" xfId="22333" xr:uid="{949CAFC4-8871-4ACE-BEDE-5CF90CEFC2B9}"/>
    <cellStyle name="Normal 4 6 2 3 3 4" xfId="23790" xr:uid="{74D6E03D-3524-44D2-95CC-50F897D80617}"/>
    <cellStyle name="Normal 4 6 2 3 3 5" xfId="16667" xr:uid="{2236F4F1-DC6E-4ADC-B66E-8AD3A6423D89}"/>
    <cellStyle name="Normal 4 6 2 3 4" xfId="6016" xr:uid="{549DDB82-193B-40EB-BA86-5591FDFDE21C}"/>
    <cellStyle name="Normal 4 6 2 3 4 2" xfId="28741" xr:uid="{66E455AA-C372-40FF-BCAA-19EB6694B7F7}"/>
    <cellStyle name="Normal 4 6 2 3 4 3" xfId="15469" xr:uid="{05D3D57B-DDB3-41F1-82B1-B823E9146CA9}"/>
    <cellStyle name="Normal 4 6 2 3 5" xfId="7922" xr:uid="{578D98C4-7BBC-4E51-A64A-87B87A34B3A3}"/>
    <cellStyle name="Normal 4 6 2 3 5 2" xfId="18302" xr:uid="{887E17B5-1162-4D84-910B-C7259F3F7D5C}"/>
    <cellStyle name="Normal 4 6 2 3 6" xfId="10755" xr:uid="{EC7B1093-E08D-43FB-A576-FB7BF1F8C0E9}"/>
    <cellStyle name="Normal 4 6 2 3 6 2" xfId="21135" xr:uid="{002DD402-31AF-43C4-A8FD-480AABED7F2F}"/>
    <cellStyle name="Normal 4 6 2 3 7" xfId="24847" xr:uid="{5FA861CB-960F-4F70-8496-8715392A77B1}"/>
    <cellStyle name="Normal 4 6 2 3 8" xfId="13260" xr:uid="{5F45DE9B-7C40-47FD-A7B2-AA4DF5042440}"/>
    <cellStyle name="Normal 4 6 2 4" xfId="3376" xr:uid="{00000000-0005-0000-0000-00008B060000}"/>
    <cellStyle name="Normal 4 6 2 4 2" xfId="4547" xr:uid="{749E27D2-7FCE-4D76-9AA5-6D44FC29F920}"/>
    <cellStyle name="Normal 4 6 2 4 2 2" xfId="9319" xr:uid="{9EFD28D9-37C4-4EDC-AA86-4C8EFF8AF0C6}"/>
    <cellStyle name="Normal 4 6 2 4 2 2 2" xfId="19699" xr:uid="{9DEFEACB-BD51-4E5C-ADB6-7EE6CE7D305E}"/>
    <cellStyle name="Normal 4 6 2 4 2 3" xfId="12152" xr:uid="{1422BA2B-04C1-464D-8F5A-C55CBB0A4305}"/>
    <cellStyle name="Normal 4 6 2 4 2 3 2" xfId="22532" xr:uid="{E0E79656-BC44-4B8D-BC07-773BF57F1545}"/>
    <cellStyle name="Normal 4 6 2 4 2 4" xfId="28225" xr:uid="{27FFF2D2-6DF0-4A23-9AE8-59C2B0104837}"/>
    <cellStyle name="Normal 4 6 2 4 2 5" xfId="16866" xr:uid="{ABE290DE-BBD1-4714-B8E9-936D08C7DAC6}"/>
    <cellStyle name="Normal 4 6 2 4 3" xfId="6434" xr:uid="{9E72A876-C62D-4F44-8E52-DCAC54AC59A6}"/>
    <cellStyle name="Normal 4 6 2 4 3 2" xfId="16003" xr:uid="{5ED750DD-F985-4D60-B795-87EA2355995A}"/>
    <cellStyle name="Normal 4 6 2 4 4" xfId="8456" xr:uid="{FCCF48FB-37BC-42B7-9431-B4CDCEFB7844}"/>
    <cellStyle name="Normal 4 6 2 4 4 2" xfId="18836" xr:uid="{FFA19266-D96D-4747-AA47-FD9F5C716AC7}"/>
    <cellStyle name="Normal 4 6 2 4 5" xfId="11289" xr:uid="{52B16D53-16A7-4D69-B14D-5E03BD6D4452}"/>
    <cellStyle name="Normal 4 6 2 4 5 2" xfId="21669" xr:uid="{E7995802-90F3-422F-8B7F-E0636E370639}"/>
    <cellStyle name="Normal 4 6 2 4 6" xfId="23821" xr:uid="{F2D36C3B-1B93-4771-8680-B2C00BEE802A}"/>
    <cellStyle name="Normal 4 6 2 4 7" xfId="13943" xr:uid="{F2571187-447E-4431-998D-0C219264E416}"/>
    <cellStyle name="Normal 4 6 2 5" xfId="3371" xr:uid="{00000000-0005-0000-0000-00008C060000}"/>
    <cellStyle name="Normal 4 6 2 5 2" xfId="6429" xr:uid="{01A369A0-5815-472D-97F3-A707B176889F}"/>
    <cellStyle name="Normal 4 6 2 5 2 2" xfId="26382" xr:uid="{16CB294B-F5FE-4515-BC4C-7748DEE1246C}"/>
    <cellStyle name="Normal 4 6 2 5 2 3" xfId="15998" xr:uid="{72F13864-9C06-40FA-BE5B-611CC6680535}"/>
    <cellStyle name="Normal 4 6 2 5 3" xfId="8451" xr:uid="{329386A7-6D86-40F6-8462-4DBE5BCB0B6D}"/>
    <cellStyle name="Normal 4 6 2 5 3 2" xfId="18831" xr:uid="{66D3882B-A6BA-47A6-8426-7BF6347CC412}"/>
    <cellStyle name="Normal 4 6 2 5 4" xfId="11284" xr:uid="{0D6E7808-C939-4A45-835C-6D27BEA1445A}"/>
    <cellStyle name="Normal 4 6 2 5 4 2" xfId="21664" xr:uid="{0C4BD208-8BE2-47DF-95F1-9787C9753DB7}"/>
    <cellStyle name="Normal 4 6 2 5 5" xfId="23231" xr:uid="{A0757412-99F0-4C37-9858-3E46AAA0C5DD}"/>
    <cellStyle name="Normal 4 6 2 5 6" xfId="13938" xr:uid="{E9B9564E-68B5-4E24-9065-9266C55071EC}"/>
    <cellStyle name="Normal 4 6 2 6" xfId="2549" xr:uid="{00000000-0005-0000-0000-00008D060000}"/>
    <cellStyle name="Normal 4 6 2 6 2" xfId="5821" xr:uid="{41544DA0-315C-44C7-AB6A-C9E301631538}"/>
    <cellStyle name="Normal 4 6 2 6 2 2" xfId="27511" xr:uid="{B3544BF6-F1E3-4B61-A540-E164104E4554}"/>
    <cellStyle name="Normal 4 6 2 6 2 3" xfId="15221" xr:uid="{7CD8B811-98BB-46E5-9CBA-D4CB87EA26E7}"/>
    <cellStyle name="Normal 4 6 2 6 3" xfId="7674" xr:uid="{7DCDBF62-8E47-4CB3-B802-602270E11C65}"/>
    <cellStyle name="Normal 4 6 2 6 3 2" xfId="18054" xr:uid="{61C0FDFA-84FE-454C-BD28-7756B99CB7D9}"/>
    <cellStyle name="Normal 4 6 2 6 4" xfId="10507" xr:uid="{0844F20E-431F-4A55-9533-1A1A9A61E0C7}"/>
    <cellStyle name="Normal 4 6 2 6 4 2" xfId="20887" xr:uid="{2882705B-DE5A-47A0-980E-CCA99F13C3A7}"/>
    <cellStyle name="Normal 4 6 2 6 5" xfId="22884" xr:uid="{E569D9BE-2496-4E68-BCDB-7012DD07E64E}"/>
    <cellStyle name="Normal 4 6 2 6 6" xfId="12937" xr:uid="{5886AA2B-A425-4F55-ACF6-F4BA10054406}"/>
    <cellStyle name="Normal 4 6 2 7" xfId="2243" xr:uid="{00000000-0005-0000-0000-000083060000}"/>
    <cellStyle name="Normal 4 6 2 7 2" xfId="7370" xr:uid="{84744B32-E0B7-4FC2-BB3B-B844A50F7DD0}"/>
    <cellStyle name="Normal 4 6 2 7 2 2" xfId="17750" xr:uid="{EDB24E2C-1183-4A31-B407-E5DFC0DCEDDC}"/>
    <cellStyle name="Normal 4 6 2 7 3" xfId="10203" xr:uid="{BA064AAF-62D6-4D3E-A5FB-B26EF5E73022}"/>
    <cellStyle name="Normal 4 6 2 7 3 2" xfId="20583" xr:uid="{FC3E2AD7-2C23-44A9-8943-266601646C4B}"/>
    <cellStyle name="Normal 4 6 2 7 4" xfId="25327" xr:uid="{222E9E21-D11A-4201-9FF5-9E84412AD29A}"/>
    <cellStyle name="Normal 4 6 2 7 5" xfId="14917" xr:uid="{8E47B897-A7B3-49F2-94FB-E0E005800D29}"/>
    <cellStyle name="Normal 4 6 2 8" xfId="3796" xr:uid="{66B84ED8-BC9E-4498-A73B-35889857A41E}"/>
    <cellStyle name="Normal 4 6 2 8 2" xfId="8632" xr:uid="{0F4416F8-99F8-41E9-A3CF-47FF7549839A}"/>
    <cellStyle name="Normal 4 6 2 8 2 2" xfId="19012" xr:uid="{A666FD74-CE94-4372-8D89-8248332C0E1E}"/>
    <cellStyle name="Normal 4 6 2 8 3" xfId="11465" xr:uid="{A0875D6F-228A-4E12-BCF7-F94FD1AB637F}"/>
    <cellStyle name="Normal 4 6 2 8 3 2" xfId="21845" xr:uid="{DE2D0665-F305-444B-955F-D1DD4BFCD16F}"/>
    <cellStyle name="Normal 4 6 2 8 4" xfId="16179" xr:uid="{38500B39-885A-4599-BE45-97D879E734F5}"/>
    <cellStyle name="Normal 4 6 2 9" xfId="5329" xr:uid="{65FE34F6-2A0D-4B2D-BC52-5DA0F62E3CEE}"/>
    <cellStyle name="Normal 4 6 2 9 2" xfId="14627" xr:uid="{005A2762-6103-4BE6-A709-99F685D5DE72}"/>
    <cellStyle name="Normal 4 6 3" xfId="1028" xr:uid="{00000000-0005-0000-0000-0000B6050000}"/>
    <cellStyle name="Normal 4 6 3 10" xfId="9915" xr:uid="{65D62F54-5204-4AF7-A9C3-2B42FD0785E3}"/>
    <cellStyle name="Normal 4 6 3 10 2" xfId="20295" xr:uid="{8B81BF18-E32E-4551-B32C-DD2102694D8F}"/>
    <cellStyle name="Normal 4 6 3 11" xfId="24210" xr:uid="{C8F8A3B3-7610-4B3D-88F8-49B14B8E669F}"/>
    <cellStyle name="Normal 4 6 3 12" xfId="12609" xr:uid="{92ACC22C-1DCF-4694-902C-29F38736A8E4}"/>
    <cellStyle name="Normal 4 6 3 2" xfId="2800" xr:uid="{00000000-0005-0000-0000-00008F060000}"/>
    <cellStyle name="Normal 4 6 3 2 2" xfId="3378" xr:uid="{00000000-0005-0000-0000-000090060000}"/>
    <cellStyle name="Normal 4 6 3 2 2 2" xfId="6436" xr:uid="{ECC1323C-BBCE-4C05-85B0-B7CD0379B66F}"/>
    <cellStyle name="Normal 4 6 3 2 2 2 2" xfId="28307" xr:uid="{CC38E7A4-818E-4713-AA1B-5EDBDD564FF5}"/>
    <cellStyle name="Normal 4 6 3 2 2 2 3" xfId="16005" xr:uid="{5D2BBA40-6627-4DA8-894C-64BF6AFF0124}"/>
    <cellStyle name="Normal 4 6 3 2 2 3" xfId="8458" xr:uid="{43FD189E-CF21-4F1F-84A3-354648D057E9}"/>
    <cellStyle name="Normal 4 6 3 2 2 3 2" xfId="18838" xr:uid="{2B00C903-3F5A-47B0-8475-DB1A2595A7FF}"/>
    <cellStyle name="Normal 4 6 3 2 2 4" xfId="11291" xr:uid="{9F945B0E-35D3-47C6-B261-9488E148600D}"/>
    <cellStyle name="Normal 4 6 3 2 2 4 2" xfId="21671" xr:uid="{9BE4E36D-2165-4661-B95D-60B47B200893}"/>
    <cellStyle name="Normal 4 6 3 2 2 5" xfId="23902" xr:uid="{99ADA984-40C4-405F-9146-D49474D20BF9}"/>
    <cellStyle name="Normal 4 6 3 2 2 6" xfId="13945" xr:uid="{4251F45D-B259-4191-887B-749C4FDC8CE6}"/>
    <cellStyle name="Normal 4 6 3 2 3" xfId="4350" xr:uid="{901FB3A0-8012-498C-9CCB-3EF37ACD6D75}"/>
    <cellStyle name="Normal 4 6 3 2 3 2" xfId="9122" xr:uid="{D16C0C56-8186-4342-8995-BAEF3C464C17}"/>
    <cellStyle name="Normal 4 6 3 2 3 2 2" xfId="29165" xr:uid="{C7EF66EA-693F-4B28-9BBC-25B8894BDAE5}"/>
    <cellStyle name="Normal 4 6 3 2 3 2 3" xfId="19502" xr:uid="{5E451109-4797-4230-9A2C-67668D2DDAFC}"/>
    <cellStyle name="Normal 4 6 3 2 3 3" xfId="11955" xr:uid="{BEEED125-E58D-4368-AED4-BBD4584C6ED8}"/>
    <cellStyle name="Normal 4 6 3 2 3 3 2" xfId="22335" xr:uid="{33CE28C0-6194-40B2-BB08-EEACDD9E6787}"/>
    <cellStyle name="Normal 4 6 3 2 3 4" xfId="24025" xr:uid="{7989FA24-BFED-499B-9E24-07FDD2DAA521}"/>
    <cellStyle name="Normal 4 6 3 2 3 5" xfId="16669" xr:uid="{91CA9D4E-359C-4C52-8609-A7C8330665B8}"/>
    <cellStyle name="Normal 4 6 3 2 4" xfId="6018" xr:uid="{59E052AB-7D7E-4A3D-976D-4709C348FFB7}"/>
    <cellStyle name="Normal 4 6 3 2 4 2" xfId="26948" xr:uid="{02767540-DF5E-4B92-80D7-9FD45739C69D}"/>
    <cellStyle name="Normal 4 6 3 2 4 3" xfId="15471" xr:uid="{DDDB477A-4CD4-4AC8-84C7-B0A32B3EBDDC}"/>
    <cellStyle name="Normal 4 6 3 2 5" xfId="7924" xr:uid="{4E6E7CA1-9D4F-4542-984E-C278AFFBBC10}"/>
    <cellStyle name="Normal 4 6 3 2 5 2" xfId="18304" xr:uid="{61542B72-7518-472E-BD8F-792E0FF34D99}"/>
    <cellStyle name="Normal 4 6 3 2 6" xfId="10757" xr:uid="{ABD51765-B398-485E-8795-9B8333D02366}"/>
    <cellStyle name="Normal 4 6 3 2 6 2" xfId="21137" xr:uid="{93867C53-5D9A-4BD7-90FE-2978CC3A71BD}"/>
    <cellStyle name="Normal 4 6 3 2 7" xfId="23038" xr:uid="{D9FA77CE-9ED0-4400-9135-1F8631E9D081}"/>
    <cellStyle name="Normal 4 6 3 2 8" xfId="13262" xr:uid="{51C5BCC4-BF37-4FC8-A816-6C0EC2E4824E}"/>
    <cellStyle name="Normal 4 6 3 3" xfId="3379" xr:uid="{00000000-0005-0000-0000-000091060000}"/>
    <cellStyle name="Normal 4 6 3 3 2" xfId="4548" xr:uid="{E221C829-7C95-4079-854A-5EBDF76DD425}"/>
    <cellStyle name="Normal 4 6 3 3 2 2" xfId="9320" xr:uid="{4DEF5092-6EB7-4BC7-9957-FECF1C25D9F1}"/>
    <cellStyle name="Normal 4 6 3 3 2 2 2" xfId="29295" xr:uid="{D3A93D07-91C3-4843-A204-60D26D324504}"/>
    <cellStyle name="Normal 4 6 3 3 2 2 3" xfId="19700" xr:uid="{DD7743E5-D6EA-4048-BE56-A3455AB786FD}"/>
    <cellStyle name="Normal 4 6 3 3 2 3" xfId="12153" xr:uid="{77A8F7AB-4E87-4258-807B-C7F69B105ADF}"/>
    <cellStyle name="Normal 4 6 3 3 2 3 2" xfId="22533" xr:uid="{58610B75-D3AA-4372-AE19-009B80C3D1A7}"/>
    <cellStyle name="Normal 4 6 3 3 2 4" xfId="24087" xr:uid="{0D6BCC69-94B7-4F2D-AFED-7BA5C54DEC4A}"/>
    <cellStyle name="Normal 4 6 3 3 2 5" xfId="16867" xr:uid="{27469A74-8DD6-41A1-B7AC-C6C4FAAFD828}"/>
    <cellStyle name="Normal 4 6 3 3 3" xfId="6437" xr:uid="{623468F2-DB1D-4A25-9F04-83975724908B}"/>
    <cellStyle name="Normal 4 6 3 3 3 2" xfId="27818" xr:uid="{EBF82967-C964-4B43-BCF0-0679A04E8F94}"/>
    <cellStyle name="Normal 4 6 3 3 3 3" xfId="16006" xr:uid="{5494DBDC-DD7D-4D87-8DEE-442698AE16EA}"/>
    <cellStyle name="Normal 4 6 3 3 4" xfId="8459" xr:uid="{A8365E87-BB44-439D-9A0C-3F33A415FE65}"/>
    <cellStyle name="Normal 4 6 3 3 4 2" xfId="18839" xr:uid="{18EEF64B-50EE-4128-A3E3-2DA4BBF896F7}"/>
    <cellStyle name="Normal 4 6 3 3 5" xfId="11292" xr:uid="{789E31E8-3EB5-48E4-B8B1-CABF5AA7D4A0}"/>
    <cellStyle name="Normal 4 6 3 3 5 2" xfId="21672" xr:uid="{0DEB7017-66B9-4564-A4BB-9E3C9FE50BAC}"/>
    <cellStyle name="Normal 4 6 3 3 6" xfId="25504" xr:uid="{3436378B-9E79-4637-A21E-71AC240B0DDD}"/>
    <cellStyle name="Normal 4 6 3 3 7" xfId="13946" xr:uid="{9AF3BE5F-10EF-4920-A4B5-935A140E3D04}"/>
    <cellStyle name="Normal 4 6 3 4" xfId="3377" xr:uid="{00000000-0005-0000-0000-000092060000}"/>
    <cellStyle name="Normal 4 6 3 4 2" xfId="6435" xr:uid="{A886D118-9798-4B5F-B36C-335C108265F6}"/>
    <cellStyle name="Normal 4 6 3 4 2 2" xfId="26706" xr:uid="{FAB36108-C6D0-47AF-BEE1-BC28397C8375}"/>
    <cellStyle name="Normal 4 6 3 4 2 3" xfId="16004" xr:uid="{CB19526C-0119-4CF9-AAB4-86A3527D295C}"/>
    <cellStyle name="Normal 4 6 3 4 3" xfId="8457" xr:uid="{AF3CC76E-0B3E-4EB8-A8A1-5953B3F0274B}"/>
    <cellStyle name="Normal 4 6 3 4 3 2" xfId="18837" xr:uid="{2EFF01A5-BFE2-42F0-B845-57884D25FD7F}"/>
    <cellStyle name="Normal 4 6 3 4 4" xfId="11290" xr:uid="{625C0DC1-3F0E-4E75-8366-20573A204629}"/>
    <cellStyle name="Normal 4 6 3 4 4 2" xfId="21670" xr:uid="{F42CB666-5D98-4AB0-8DA7-A311C7ED6FFD}"/>
    <cellStyle name="Normal 4 6 3 4 5" xfId="25122" xr:uid="{8232A13F-E8FD-43DB-A4C5-900C2D745B05}"/>
    <cellStyle name="Normal 4 6 3 4 6" xfId="13944" xr:uid="{E230A255-7C47-4E73-9DCC-7CC97062DFB8}"/>
    <cellStyle name="Normal 4 6 3 5" xfId="2592" xr:uid="{00000000-0005-0000-0000-000093060000}"/>
    <cellStyle name="Normal 4 6 3 5 2" xfId="5857" xr:uid="{6D81AD73-E358-4DC6-B538-A344F8457572}"/>
    <cellStyle name="Normal 4 6 3 5 2 2" xfId="26791" xr:uid="{16CED827-F0E7-46A8-96CD-1D6D37DD6EC7}"/>
    <cellStyle name="Normal 4 6 3 5 2 3" xfId="15264" xr:uid="{44B554EA-51CE-4740-88C4-673048E6CE4E}"/>
    <cellStyle name="Normal 4 6 3 5 3" xfId="7717" xr:uid="{E5302134-8F60-4297-9414-BF9364858382}"/>
    <cellStyle name="Normal 4 6 3 5 3 2" xfId="18097" xr:uid="{95A2416F-C317-4DCF-B9B0-F5D2680D25D6}"/>
    <cellStyle name="Normal 4 6 3 5 4" xfId="10550" xr:uid="{6189DE3A-7947-47B5-BFBB-FE8ED5761E0A}"/>
    <cellStyle name="Normal 4 6 3 5 4 2" xfId="20930" xr:uid="{44CBDEB3-C6B6-4F6D-A1B9-6FE03C2B83B1}"/>
    <cellStyle name="Normal 4 6 3 5 5" xfId="23929" xr:uid="{BC0E6D03-EBDA-495D-884C-09FD51EE881D}"/>
    <cellStyle name="Normal 4 6 3 5 6" xfId="12980" xr:uid="{40EAB2F3-82C5-4BFA-8CBB-A38D930B46D9}"/>
    <cellStyle name="Normal 4 6 3 6" xfId="2375" xr:uid="{00000000-0005-0000-0000-00008E060000}"/>
    <cellStyle name="Normal 4 6 3 6 2" xfId="7502" xr:uid="{D5F0E475-829F-4382-B8E0-F6660E807072}"/>
    <cellStyle name="Normal 4 6 3 6 2 2" xfId="17882" xr:uid="{4937C117-2160-4AB8-BEBD-AABD170FF688}"/>
    <cellStyle name="Normal 4 6 3 6 3" xfId="10335" xr:uid="{EBC08E7D-5530-47D8-A3F4-26578A6FE87F}"/>
    <cellStyle name="Normal 4 6 3 6 3 2" xfId="20715" xr:uid="{7AC2691F-6757-43AF-BCC2-16AE5386A8B5}"/>
    <cellStyle name="Normal 4 6 3 6 4" xfId="25446" xr:uid="{9C4F7415-8D2D-4E21-9BFE-337BF7D76875}"/>
    <cellStyle name="Normal 4 6 3 6 5" xfId="15049" xr:uid="{F992069E-7030-4E0F-8FC2-7DF6BC38C7D4}"/>
    <cellStyle name="Normal 4 6 3 7" xfId="3926" xr:uid="{924801CF-FC74-4CA9-B147-9E360EDB88E6}"/>
    <cellStyle name="Normal 4 6 3 7 2" xfId="8758" xr:uid="{4D943242-7C2D-42A4-A9EF-D885DE73F0F0}"/>
    <cellStyle name="Normal 4 6 3 7 2 2" xfId="19138" xr:uid="{88F63E08-9EF1-4D65-85FD-DB425D9DEE45}"/>
    <cellStyle name="Normal 4 6 3 7 3" xfId="11591" xr:uid="{D4F74956-11A9-4EC4-881E-71BDF2275367}"/>
    <cellStyle name="Normal 4 6 3 7 3 2" xfId="21971" xr:uid="{19FDC02D-D04F-456E-9356-E9B81E218EC7}"/>
    <cellStyle name="Normal 4 6 3 7 4" xfId="16305" xr:uid="{E6E6D48B-F82C-45C2-B441-F678F8C3916E}"/>
    <cellStyle name="Normal 4 6 3 8" xfId="5331" xr:uid="{607ADC84-15AD-45CE-8404-B51B4BCF585F}"/>
    <cellStyle name="Normal 4 6 3 8 2" xfId="14629" xr:uid="{423F566A-93EB-4271-9D48-AE6925D4E99E}"/>
    <cellStyle name="Normal 4 6 3 9" xfId="7082" xr:uid="{6B1299FA-5846-4160-B210-58C7C0DDF07D}"/>
    <cellStyle name="Normal 4 6 3 9 2" xfId="17462" xr:uid="{3A67E0D5-267D-4E35-8F08-7307358D77B8}"/>
    <cellStyle name="Normal 4 6 4" xfId="1029" xr:uid="{00000000-0005-0000-0000-0000B7050000}"/>
    <cellStyle name="Normal 4 6 4 2" xfId="3380" xr:uid="{00000000-0005-0000-0000-000095060000}"/>
    <cellStyle name="Normal 4 6 4 2 2" xfId="6438" xr:uid="{DF2BC96C-2FB0-4962-9806-62CD31B7ECED}"/>
    <cellStyle name="Normal 4 6 4 2 2 2" xfId="26974" xr:uid="{8716AC8C-11C4-474C-8456-E9B906350AA6}"/>
    <cellStyle name="Normal 4 6 4 2 2 3" xfId="16007" xr:uid="{A2B4B55D-AE48-42DA-9B4D-D608BAA9A44D}"/>
    <cellStyle name="Normal 4 6 4 2 3" xfId="8460" xr:uid="{6DBD12A6-2213-429C-AC16-8933FD49C409}"/>
    <cellStyle name="Normal 4 6 4 2 3 2" xfId="18840" xr:uid="{8135583A-409D-4449-BE67-C70F4FC82A0F}"/>
    <cellStyle name="Normal 4 6 4 2 4" xfId="11293" xr:uid="{974BD558-C368-47BB-B456-94E3E124EE42}"/>
    <cellStyle name="Normal 4 6 4 2 4 2" xfId="21673" xr:uid="{8B909957-D330-4C32-9A3C-E9EA72CC9DF6}"/>
    <cellStyle name="Normal 4 6 4 2 5" xfId="23756" xr:uid="{80E40EDF-AC2D-43E5-AF8D-8B8412EA8E75}"/>
    <cellStyle name="Normal 4 6 4 2 6" xfId="13947" xr:uid="{9AC6C785-FA2C-4C59-9E87-BABB63367A3C}"/>
    <cellStyle name="Normal 4 6 4 3" xfId="2797" xr:uid="{00000000-0005-0000-0000-000096060000}"/>
    <cellStyle name="Normal 4 6 4 3 2" xfId="6015" xr:uid="{6C483FC5-646A-4F50-85C1-8E995DCF95F1}"/>
    <cellStyle name="Normal 4 6 4 3 2 2" xfId="27504" xr:uid="{8ADA07F8-9A0B-4FC4-A429-84D780E180CE}"/>
    <cellStyle name="Normal 4 6 4 3 2 3" xfId="15468" xr:uid="{C62DDB48-E9B1-4C52-9486-4A9C55884380}"/>
    <cellStyle name="Normal 4 6 4 3 3" xfId="7921" xr:uid="{10E3C720-B3FB-4150-8280-9F5978754AB3}"/>
    <cellStyle name="Normal 4 6 4 3 3 2" xfId="18301" xr:uid="{8BB6CA60-1AC8-47E9-9408-6B49377EC56A}"/>
    <cellStyle name="Normal 4 6 4 3 4" xfId="10754" xr:uid="{21F570A0-3A0C-4A55-830B-E33CF98C2F1B}"/>
    <cellStyle name="Normal 4 6 4 3 4 2" xfId="21134" xr:uid="{BE0654F7-F076-4459-B2AE-3701B9BDDD41}"/>
    <cellStyle name="Normal 4 6 4 3 5" xfId="24885" xr:uid="{5608BF8D-F8BE-4E20-9495-238DAD20BFD1}"/>
    <cellStyle name="Normal 4 6 4 3 6" xfId="13259" xr:uid="{D4DC4BC2-2489-434E-B83E-F5C77EB46244}"/>
    <cellStyle name="Normal 4 6 4 4" xfId="4201" xr:uid="{A57E2CE8-3522-4BE4-A60A-936B9032D4FA}"/>
    <cellStyle name="Normal 4 6 4 4 2" xfId="8973" xr:uid="{C94728F6-AC6E-455A-908E-50D33529407D}"/>
    <cellStyle name="Normal 4 6 4 4 2 2" xfId="19353" xr:uid="{0CA64AC8-0492-4B95-9D47-014B6E1AABEE}"/>
    <cellStyle name="Normal 4 6 4 4 3" xfId="11806" xr:uid="{4AD76A22-88B8-4419-862B-F0BD30D77D2E}"/>
    <cellStyle name="Normal 4 6 4 4 3 2" xfId="22186" xr:uid="{4EB621FE-93A1-4D11-87A8-8318FEB65438}"/>
    <cellStyle name="Normal 4 6 4 4 4" xfId="23076" xr:uid="{733A50BF-9F77-4A27-B6D3-AC1CAF03E720}"/>
    <cellStyle name="Normal 4 6 4 4 5" xfId="16520" xr:uid="{645438F7-51BC-45C7-AE07-E4D07A053734}"/>
    <cellStyle name="Normal 4 6 4 5" xfId="5332" xr:uid="{9AB68C42-FC3A-4C78-8542-B8DA3FD6B9FB}"/>
    <cellStyle name="Normal 4 6 4 5 2" xfId="14630" xr:uid="{73F47F6E-2A0E-4804-AC52-DADCA8073015}"/>
    <cellStyle name="Normal 4 6 4 6" xfId="7083" xr:uid="{73D88EF4-697B-4643-B67A-ADBF92497027}"/>
    <cellStyle name="Normal 4 6 4 6 2" xfId="17463" xr:uid="{E2F6927A-9127-41AD-A8A9-A72D9C1DEF4A}"/>
    <cellStyle name="Normal 4 6 4 7" xfId="9916" xr:uid="{505BD350-6781-42B3-B3A5-60CCEB242031}"/>
    <cellStyle name="Normal 4 6 4 7 2" xfId="20296" xr:uid="{BC126441-CDF2-49F7-8E8E-C90F634FFA7D}"/>
    <cellStyle name="Normal 4 6 4 8" xfId="24942" xr:uid="{8CBEC4C0-6167-4ACD-B708-2F1EF5FCBA0D}"/>
    <cellStyle name="Normal 4 6 4 9" xfId="12767" xr:uid="{F1573951-130D-4364-86D9-F96C85D8EA5C}"/>
    <cellStyle name="Normal 4 6 5" xfId="3381" xr:uid="{00000000-0005-0000-0000-000097060000}"/>
    <cellStyle name="Normal 4 6 5 2" xfId="4549" xr:uid="{581CFBF6-C1AC-444F-A46C-02981E676F45}"/>
    <cellStyle name="Normal 4 6 5 2 2" xfId="9321" xr:uid="{CFAAE2CF-B7A9-4A13-A923-164E8CDC0A96}"/>
    <cellStyle name="Normal 4 6 5 2 2 2" xfId="29296" xr:uid="{ED4DE572-AFE9-42EB-A725-25F832C8068A}"/>
    <cellStyle name="Normal 4 6 5 2 2 3" xfId="19701" xr:uid="{E0FCC1E7-FE38-42F2-B0E0-07FCC59D20A8}"/>
    <cellStyle name="Normal 4 6 5 2 3" xfId="12154" xr:uid="{A1925F0E-E782-467A-B13D-335839335128}"/>
    <cellStyle name="Normal 4 6 5 2 3 2" xfId="22534" xr:uid="{AC00FD10-3A98-4B2C-827D-6861B8AA029B}"/>
    <cellStyle name="Normal 4 6 5 2 4" xfId="23305" xr:uid="{C9677F74-E8DA-4B04-B1E5-90A610B7759B}"/>
    <cellStyle name="Normal 4 6 5 2 5" xfId="16868" xr:uid="{BBFEB372-A371-413B-BB71-5A998ACFD46D}"/>
    <cellStyle name="Normal 4 6 5 3" xfId="6439" xr:uid="{7BEDD6E8-8DEB-4481-93FD-E3DDF32C9C2E}"/>
    <cellStyle name="Normal 4 6 5 3 2" xfId="26244" xr:uid="{243F8F15-6787-4C0A-A720-7FADCA7EEA10}"/>
    <cellStyle name="Normal 4 6 5 3 3" xfId="16008" xr:uid="{A5D04E9F-CB05-4A4F-8261-564A0F8E7F47}"/>
    <cellStyle name="Normal 4 6 5 4" xfId="8461" xr:uid="{532730D0-B859-46F1-8F49-E074F3AD6383}"/>
    <cellStyle name="Normal 4 6 5 4 2" xfId="18841" xr:uid="{DBB5BC43-DA6F-4B42-B0E7-8C259BA09246}"/>
    <cellStyle name="Normal 4 6 5 5" xfId="11294" xr:uid="{162DD07D-91B8-403D-9E9D-0E51B22F1306}"/>
    <cellStyle name="Normal 4 6 5 5 2" xfId="21674" xr:uid="{A456DF34-40D1-4C8D-9238-1A647AA31703}"/>
    <cellStyle name="Normal 4 6 5 6" xfId="25112" xr:uid="{0CC5BDD8-8D65-423E-85DA-4B5C43D446A2}"/>
    <cellStyle name="Normal 4 6 5 7" xfId="13948" xr:uid="{197DA3D7-F9EF-4319-8013-37E02FA82DBE}"/>
    <cellStyle name="Normal 4 6 6" xfId="2944" xr:uid="{00000000-0005-0000-0000-000098060000}"/>
    <cellStyle name="Normal 4 6 6 2" xfId="6124" xr:uid="{AB61B0ED-0C05-4DA9-A5B5-9B1C7FDA926D}"/>
    <cellStyle name="Normal 4 6 6 2 2" xfId="26509" xr:uid="{4E26FDE3-85AD-41CB-BE54-C9C7D9AED855}"/>
    <cellStyle name="Normal 4 6 6 2 3" xfId="15602" xr:uid="{FEB8E9C5-960A-4575-8FDE-A17B18FE6308}"/>
    <cellStyle name="Normal 4 6 6 3" xfId="8055" xr:uid="{7E7448F5-FD6C-40E9-A151-B5B80535108C}"/>
    <cellStyle name="Normal 4 6 6 3 2" xfId="18435" xr:uid="{DE24D157-716F-431F-890B-BD71DF75388E}"/>
    <cellStyle name="Normal 4 6 6 4" xfId="10888" xr:uid="{4AF5FA3F-E5DF-451E-B08B-27DE264D3C73}"/>
    <cellStyle name="Normal 4 6 6 4 2" xfId="21268" xr:uid="{85296F37-8CF4-4711-AAD8-2164B0504D56}"/>
    <cellStyle name="Normal 4 6 6 5" xfId="24035" xr:uid="{EFD7E220-F198-47E0-B4BD-5358AAF6C1A3}"/>
    <cellStyle name="Normal 4 6 6 6" xfId="13465" xr:uid="{2503850D-3D78-45E2-B8FA-EB848C72E4DA}"/>
    <cellStyle name="Normal 4 6 7" xfId="2489" xr:uid="{00000000-0005-0000-0000-000099060000}"/>
    <cellStyle name="Normal 4 6 7 2" xfId="5774" xr:uid="{50B46806-7D8D-42E2-9C6C-C21CBC4D37E3}"/>
    <cellStyle name="Normal 4 6 7 2 2" xfId="26160" xr:uid="{5256F9A0-EFB7-41AC-8504-22C92C43AF49}"/>
    <cellStyle name="Normal 4 6 7 2 3" xfId="15161" xr:uid="{6897A209-42EE-48B8-BFAE-E2EB752E78D0}"/>
    <cellStyle name="Normal 4 6 7 3" xfId="7614" xr:uid="{928CE829-45FF-468E-A724-D3EE3587A3C7}"/>
    <cellStyle name="Normal 4 6 7 3 2" xfId="17994" xr:uid="{F45296D9-6049-45CD-B7D0-0CFB0861CF15}"/>
    <cellStyle name="Normal 4 6 7 4" xfId="10447" xr:uid="{BA5CEA8B-76A7-4BFB-BA5E-EAEA0955FEB6}"/>
    <cellStyle name="Normal 4 6 7 4 2" xfId="20827" xr:uid="{A8D583BB-F8BD-4143-BF7C-57AA7EAD4000}"/>
    <cellStyle name="Normal 4 6 7 5" xfId="23320" xr:uid="{103450DD-2735-4A4C-A33D-984DF1C76EF3}"/>
    <cellStyle name="Normal 4 6 7 6" xfId="12877" xr:uid="{5E9881F1-2B8A-4A6A-B900-3DD69FFF754E}"/>
    <cellStyle name="Normal 4 6 8" xfId="2183" xr:uid="{00000000-0005-0000-0000-000082060000}"/>
    <cellStyle name="Normal 4 6 8 2" xfId="7310" xr:uid="{15F803F6-1D1C-408C-8311-625EC20A9C42}"/>
    <cellStyle name="Normal 4 6 8 2 2" xfId="17690" xr:uid="{ECBBA2BE-6D98-41EE-955A-755DC0787FD2}"/>
    <cellStyle name="Normal 4 6 8 3" xfId="10143" xr:uid="{D7A27A57-4429-427A-B428-FE3C620908DD}"/>
    <cellStyle name="Normal 4 6 8 3 2" xfId="20523" xr:uid="{27F0C316-878F-4708-A6DC-5E58065A94E5}"/>
    <cellStyle name="Normal 4 6 8 4" xfId="24271" xr:uid="{57A341D5-D594-4091-B7AB-8FBEB2695850}"/>
    <cellStyle name="Normal 4 6 8 5" xfId="14857" xr:uid="{B9219575-002C-4DFB-927E-315FE24DBD76}"/>
    <cellStyle name="Normal 4 6 9" xfId="3996" xr:uid="{5B3FB2E7-98AC-4D7F-BA21-C2139A83A87B}"/>
    <cellStyle name="Normal 4 6 9 2" xfId="8820" xr:uid="{3E5090D4-3654-4158-BCF2-FABCE5B40C12}"/>
    <cellStyle name="Normal 4 6 9 2 2" xfId="19200" xr:uid="{7D347B0F-9A4C-4D9C-8307-CFF1A1F2517E}"/>
    <cellStyle name="Normal 4 6 9 3" xfId="11653" xr:uid="{86DCD437-03D8-46D8-8996-3ADBC1159A65}"/>
    <cellStyle name="Normal 4 6 9 3 2" xfId="22033" xr:uid="{50E8EB04-21AB-46A5-8681-584EA55457EA}"/>
    <cellStyle name="Normal 4 6 9 4" xfId="16367" xr:uid="{6FA59F06-511F-49EB-9289-21244F33BEA0}"/>
    <cellStyle name="Normal 4 7" xfId="1030" xr:uid="{00000000-0005-0000-0000-0000B8050000}"/>
    <cellStyle name="Normal 4 7 10" xfId="5333" xr:uid="{ECD87BB0-BD90-49E2-9EE4-1F117221ACC5}"/>
    <cellStyle name="Normal 4 7 10 2" xfId="14631" xr:uid="{578552DA-6914-4709-8E5C-C93C603F32F4}"/>
    <cellStyle name="Normal 4 7 11" xfId="7084" xr:uid="{9290D053-35CD-4DAD-B80F-CACC9D3EF23C}"/>
    <cellStyle name="Normal 4 7 11 2" xfId="17464" xr:uid="{9A5C5777-3C3B-4BE8-A61E-31C493E774F9}"/>
    <cellStyle name="Normal 4 7 12" xfId="9917" xr:uid="{54880313-3C79-496B-A6D2-CCD9E0A1380A}"/>
    <cellStyle name="Normal 4 7 12 2" xfId="20297" xr:uid="{A2342BC1-9AA9-4364-9E56-FE359188ABB0}"/>
    <cellStyle name="Normal 4 7 13" xfId="23856" xr:uid="{EBC395B5-5298-4DCD-92C9-D8E9E3D2D57F}"/>
    <cellStyle name="Normal 4 7 14" xfId="12449" xr:uid="{FCC9BB74-58F6-4344-8DA8-0B927FF84A14}"/>
    <cellStyle name="Normal 4 7 2" xfId="1031" xr:uid="{00000000-0005-0000-0000-0000B9050000}"/>
    <cellStyle name="Normal 4 7 2 10" xfId="9918" xr:uid="{94CF7FCF-8478-4AE2-BFEB-AA8994DB8173}"/>
    <cellStyle name="Normal 4 7 2 10 2" xfId="20298" xr:uid="{B8110599-1DF2-4031-8E30-7BC6F555E3E1}"/>
    <cellStyle name="Normal 4 7 2 11" xfId="23059" xr:uid="{C66A64D2-0115-49AB-8BAC-36C4C9F008CD}"/>
    <cellStyle name="Normal 4 7 2 12" xfId="12610" xr:uid="{372D399D-0D52-40E3-994E-BA9ACBAB3711}"/>
    <cellStyle name="Normal 4 7 2 2" xfId="1032" xr:uid="{00000000-0005-0000-0000-0000BA050000}"/>
    <cellStyle name="Normal 4 7 2 2 2" xfId="3383" xr:uid="{00000000-0005-0000-0000-00009D060000}"/>
    <cellStyle name="Normal 4 7 2 2 2 2" xfId="6441" xr:uid="{E8A3B782-7144-4FB0-A0EE-14B664F1AEEF}"/>
    <cellStyle name="Normal 4 7 2 2 2 2 2" xfId="28066" xr:uid="{29F7E3EA-44BD-4021-8043-DAFB97F08BE6}"/>
    <cellStyle name="Normal 4 7 2 2 2 2 3" xfId="28198" xr:uid="{4F7C77A2-78FE-4A4A-B990-19A68F9D2F5F}"/>
    <cellStyle name="Normal 4 7 2 2 2 2 4" xfId="16010" xr:uid="{F484AA9B-596C-4BA3-AAF6-DE2DAFBC6117}"/>
    <cellStyle name="Normal 4 7 2 2 2 3" xfId="8463" xr:uid="{DB1A5F90-6857-43A1-8F1C-44EADF4E8061}"/>
    <cellStyle name="Normal 4 7 2 2 2 3 2" xfId="28920" xr:uid="{76A5D998-14F7-4EAD-91A8-CE53040F9BFB}"/>
    <cellStyle name="Normal 4 7 2 2 2 3 3" xfId="18843" xr:uid="{5A3404FA-1001-4144-A50A-EE677EE8B9B8}"/>
    <cellStyle name="Normal 4 7 2 2 2 4" xfId="11296" xr:uid="{A28B9933-EC09-4B39-9F68-FD7D5F491CFA}"/>
    <cellStyle name="Normal 4 7 2 2 2 4 2" xfId="21676" xr:uid="{139D2729-7A86-450C-ADE0-E252CD4B5BC9}"/>
    <cellStyle name="Normal 4 7 2 2 2 5" xfId="25331" xr:uid="{8FF248EE-F638-42F5-ACC7-A7C7BDB6519A}"/>
    <cellStyle name="Normal 4 7 2 2 2 6" xfId="13950" xr:uid="{29518F3D-1C02-4796-BB61-1355E1A9BFAF}"/>
    <cellStyle name="Normal 4 7 2 2 3" xfId="4352" xr:uid="{7C9569F9-0B92-4310-B4E2-53E9059F7EF8}"/>
    <cellStyle name="Normal 4 7 2 2 3 2" xfId="9124" xr:uid="{63FAED40-B796-4AEF-BC17-2BF11FA5189D}"/>
    <cellStyle name="Normal 4 7 2 2 3 2 2" xfId="29167" xr:uid="{F085E40B-C5E6-49D6-AEE1-8FC4AA0BDC7C}"/>
    <cellStyle name="Normal 4 7 2 2 3 2 3" xfId="19504" xr:uid="{98648650-F394-48D4-AE0E-51BE9FF8CA15}"/>
    <cellStyle name="Normal 4 7 2 2 3 3" xfId="11957" xr:uid="{8F26758B-F365-4B22-97EB-7FE5B65756B4}"/>
    <cellStyle name="Normal 4 7 2 2 3 3 2" xfId="22337" xr:uid="{F4405DCB-26E9-4D89-AA90-63F15D2747C7}"/>
    <cellStyle name="Normal 4 7 2 2 3 4" xfId="24691" xr:uid="{7F0753E8-F1BD-409E-8269-F6CE2CD8D05E}"/>
    <cellStyle name="Normal 4 7 2 2 3 5" xfId="16671" xr:uid="{09AD0ACB-335F-4A42-90EB-CAD05ED9EB23}"/>
    <cellStyle name="Normal 4 7 2 2 4" xfId="5335" xr:uid="{DB1BE809-91C4-4487-99CB-BA78682A7C08}"/>
    <cellStyle name="Normal 4 7 2 2 4 2" xfId="28189" xr:uid="{A26A072C-D439-465F-8D03-1CF7DF9CD02C}"/>
    <cellStyle name="Normal 4 7 2 2 4 3" xfId="14633" xr:uid="{0139C56B-5A9C-45D6-BBB5-8554DD1B4F94}"/>
    <cellStyle name="Normal 4 7 2 2 5" xfId="7086" xr:uid="{B0630248-094C-483E-9963-30E693C048AA}"/>
    <cellStyle name="Normal 4 7 2 2 5 2" xfId="17466" xr:uid="{E06B5C2A-5D99-4097-B1BA-91F8173A2815}"/>
    <cellStyle name="Normal 4 7 2 2 6" xfId="9919" xr:uid="{7D9B4A9C-318A-435B-8C9E-76189CD7F2C3}"/>
    <cellStyle name="Normal 4 7 2 2 6 2" xfId="20299" xr:uid="{A6ED4FA1-0582-4D26-AC7A-0D47AB97FF54}"/>
    <cellStyle name="Normal 4 7 2 2 7" xfId="25434" xr:uid="{EB845783-5C7F-4EDB-A2B7-8BC7C5A27B2D}"/>
    <cellStyle name="Normal 4 7 2 2 8" xfId="13264" xr:uid="{913CF532-A37B-483B-993E-FE9409C1DF05}"/>
    <cellStyle name="Normal 4 7 2 3" xfId="3384" xr:uid="{00000000-0005-0000-0000-00009E060000}"/>
    <cellStyle name="Normal 4 7 2 3 2" xfId="4550" xr:uid="{46E8E3F4-9AB2-4D0B-B228-F3DC92A59B02}"/>
    <cellStyle name="Normal 4 7 2 3 2 2" xfId="9322" xr:uid="{2DA334AD-81EE-4891-BCB6-5089645CC691}"/>
    <cellStyle name="Normal 4 7 2 3 2 2 2" xfId="29297" xr:uid="{19A243B4-9041-4A6A-8E43-BA4AA68BEF79}"/>
    <cellStyle name="Normal 4 7 2 3 2 2 3" xfId="19702" xr:uid="{7C21054C-ACE6-499C-8990-14AA71D66B40}"/>
    <cellStyle name="Normal 4 7 2 3 2 3" xfId="12155" xr:uid="{2F241494-6F03-4B86-825D-30B31DD43E71}"/>
    <cellStyle name="Normal 4 7 2 3 2 3 2" xfId="22535" xr:uid="{AF42D84B-7E58-4283-B265-DE2E94B06C5A}"/>
    <cellStyle name="Normal 4 7 2 3 2 4" xfId="23486" xr:uid="{5B829299-0FCA-4C9C-9574-D55A1DC93103}"/>
    <cellStyle name="Normal 4 7 2 3 2 5" xfId="16869" xr:uid="{07513BF6-2D82-4EC8-B8B0-AC57E661D50E}"/>
    <cellStyle name="Normal 4 7 2 3 3" xfId="6442" xr:uid="{1DDC8553-A0E4-4B99-B2E0-F701DA3F52F6}"/>
    <cellStyle name="Normal 4 7 2 3 3 2" xfId="27028" xr:uid="{C46C6744-48A7-43D5-8CD9-3FD923C8623C}"/>
    <cellStyle name="Normal 4 7 2 3 3 3" xfId="16011" xr:uid="{070E18B2-A9DA-412A-9425-8F969BB857C8}"/>
    <cellStyle name="Normal 4 7 2 3 4" xfId="8464" xr:uid="{0B5C1032-4D0D-46D5-ADEA-0B598EFEC199}"/>
    <cellStyle name="Normal 4 7 2 3 4 2" xfId="18844" xr:uid="{71DD5A18-900F-41BE-BF88-CC0809D70932}"/>
    <cellStyle name="Normal 4 7 2 3 5" xfId="11297" xr:uid="{79F1994A-278B-4DEF-AEC2-B86E8FFB31C5}"/>
    <cellStyle name="Normal 4 7 2 3 5 2" xfId="21677" xr:uid="{B6BBE588-2FB3-42B0-A3A6-9ECB44F53A85}"/>
    <cellStyle name="Normal 4 7 2 3 6" xfId="25019" xr:uid="{AE535D31-2888-43C8-804E-538BFB7C8FF7}"/>
    <cellStyle name="Normal 4 7 2 3 7" xfId="13951" xr:uid="{EF8865A0-2634-419C-81AC-1714230109F7}"/>
    <cellStyle name="Normal 4 7 2 4" xfId="3382" xr:uid="{00000000-0005-0000-0000-00009F060000}"/>
    <cellStyle name="Normal 4 7 2 4 2" xfId="6440" xr:uid="{44311F7F-2340-4F7A-9344-E05C23D09BCD}"/>
    <cellStyle name="Normal 4 7 2 4 2 2" xfId="28424" xr:uid="{1C11FF97-9659-4FB7-AC3B-B25BE5B4DB15}"/>
    <cellStyle name="Normal 4 7 2 4 2 3" xfId="16009" xr:uid="{C08F120F-7CC1-4EEB-A06A-816B435EB5B2}"/>
    <cellStyle name="Normal 4 7 2 4 3" xfId="8462" xr:uid="{A22906B9-4109-4F4C-BBF4-B084F26F0CCC}"/>
    <cellStyle name="Normal 4 7 2 4 3 2" xfId="18842" xr:uid="{1C94C6A9-D861-4BBE-9AA3-04ABD8CF95D3}"/>
    <cellStyle name="Normal 4 7 2 4 4" xfId="11295" xr:uid="{6BD22341-7B6C-4FB8-90AE-11D2A7650CD1}"/>
    <cellStyle name="Normal 4 7 2 4 4 2" xfId="21675" xr:uid="{2F38134A-C2EE-47AB-A1CD-74FA4985A5C7}"/>
    <cellStyle name="Normal 4 7 2 4 5" xfId="24340" xr:uid="{6965742A-DABB-4B5D-9CE3-B0D88D66FD56}"/>
    <cellStyle name="Normal 4 7 2 4 6" xfId="13949" xr:uid="{B6052090-0D22-43E5-88F5-DDA9F623168E}"/>
    <cellStyle name="Normal 4 7 2 5" xfId="2523" xr:uid="{00000000-0005-0000-0000-0000A0060000}"/>
    <cellStyle name="Normal 4 7 2 5 2" xfId="5800" xr:uid="{1AC14EAF-8ADA-411F-A2C1-37BEE74DE42E}"/>
    <cellStyle name="Normal 4 7 2 5 2 2" xfId="26469" xr:uid="{117D4155-8638-4B52-8860-014C54F77B84}"/>
    <cellStyle name="Normal 4 7 2 5 2 3" xfId="15195" xr:uid="{F470E651-EC4D-4C74-8AF6-4B70F2FCE2D5}"/>
    <cellStyle name="Normal 4 7 2 5 3" xfId="7648" xr:uid="{AC2A7936-D137-45E5-821B-FF609AA4C807}"/>
    <cellStyle name="Normal 4 7 2 5 3 2" xfId="18028" xr:uid="{58297419-9B42-45A9-8950-5062F9D9CCED}"/>
    <cellStyle name="Normal 4 7 2 5 4" xfId="10481" xr:uid="{05309789-5721-4EE0-BED9-D5CC4AA4F93F}"/>
    <cellStyle name="Normal 4 7 2 5 4 2" xfId="20861" xr:uid="{16FD0403-A5A0-41B4-980F-E4E5CA6782A1}"/>
    <cellStyle name="Normal 4 7 2 5 5" xfId="23081" xr:uid="{71E1624A-1843-43BD-9FAC-84A73E78AD77}"/>
    <cellStyle name="Normal 4 7 2 5 6" xfId="12911" xr:uid="{F3420428-407E-4F95-BBFF-207AD811E7A4}"/>
    <cellStyle name="Normal 4 7 2 6" xfId="2376" xr:uid="{00000000-0005-0000-0000-00009B060000}"/>
    <cellStyle name="Normal 4 7 2 6 2" xfId="7503" xr:uid="{769F161F-E878-49EA-8072-B568DBC03A28}"/>
    <cellStyle name="Normal 4 7 2 6 2 2" xfId="17883" xr:uid="{7C18E9CA-EA6B-48B2-A9F0-EA0B1DAC3E03}"/>
    <cellStyle name="Normal 4 7 2 6 3" xfId="10336" xr:uid="{90998299-42E9-496E-8965-36CD62139D03}"/>
    <cellStyle name="Normal 4 7 2 6 3 2" xfId="20716" xr:uid="{6FAC6990-7233-46E1-B31D-9D1FDFF969E7}"/>
    <cellStyle name="Normal 4 7 2 6 4" xfId="24502" xr:uid="{1924E8D1-A701-45E4-82EE-829B5B013230}"/>
    <cellStyle name="Normal 4 7 2 6 5" xfId="15050" xr:uid="{F18E1523-3355-49B4-80C9-2784B61EFC05}"/>
    <cellStyle name="Normal 4 7 2 7" xfId="3941" xr:uid="{9A2BB48D-FADA-4B23-A83B-8D431BD98AFA}"/>
    <cellStyle name="Normal 4 7 2 7 2" xfId="8773" xr:uid="{205B2BCB-1F78-4D50-B231-1502D096C554}"/>
    <cellStyle name="Normal 4 7 2 7 2 2" xfId="19153" xr:uid="{A77F6656-C547-4095-9BA2-3AA9FE2C626B}"/>
    <cellStyle name="Normal 4 7 2 7 3" xfId="11606" xr:uid="{81CBB1C2-C06C-4A59-B37A-19E4D285DD49}"/>
    <cellStyle name="Normal 4 7 2 7 3 2" xfId="21986" xr:uid="{826A3372-9C55-4A35-8393-4EA473919891}"/>
    <cellStyle name="Normal 4 7 2 7 4" xfId="16320" xr:uid="{68465F4B-39FB-4BAF-A0DD-78AC77D86B4E}"/>
    <cellStyle name="Normal 4 7 2 8" xfId="5334" xr:uid="{13546F49-DAB2-463E-958C-F5E4FC99F3B6}"/>
    <cellStyle name="Normal 4 7 2 8 2" xfId="14632" xr:uid="{2269BC98-E52E-4AEF-9318-3A0C7BF899CA}"/>
    <cellStyle name="Normal 4 7 2 9" xfId="7085" xr:uid="{33C0665B-8DFC-4FC7-BA5E-9DFF3D24B26A}"/>
    <cellStyle name="Normal 4 7 2 9 2" xfId="17465" xr:uid="{32C2A2A0-758E-4D70-A747-30F54F2880C2}"/>
    <cellStyle name="Normal 4 7 3" xfId="1033" xr:uid="{00000000-0005-0000-0000-0000BB050000}"/>
    <cellStyle name="Normal 4 7 3 10" xfId="23218" xr:uid="{B23255F7-F4B4-46C6-BDC3-F7F7DFB45E4A}"/>
    <cellStyle name="Normal 4 7 3 11" xfId="12768" xr:uid="{5B9B4569-F3DC-453F-AD77-C2CDBB04CD4C}"/>
    <cellStyle name="Normal 4 7 3 2" xfId="2801" xr:uid="{00000000-0005-0000-0000-0000A2060000}"/>
    <cellStyle name="Normal 4 7 3 2 2" xfId="3386" xr:uid="{00000000-0005-0000-0000-0000A3060000}"/>
    <cellStyle name="Normal 4 7 3 2 2 2" xfId="6444" xr:uid="{53810B6E-C53B-43D6-AE3D-46C149E1B3A1}"/>
    <cellStyle name="Normal 4 7 3 2 2 2 2" xfId="27861" xr:uid="{922C9D80-9D89-4676-A90B-FCD9E2F55F3A}"/>
    <cellStyle name="Normal 4 7 3 2 2 2 3" xfId="16013" xr:uid="{EE8F8F7A-6623-4A9F-AC91-6EE3BC856599}"/>
    <cellStyle name="Normal 4 7 3 2 2 3" xfId="8466" xr:uid="{987597A1-1E85-465F-8B60-C8E171A18F9A}"/>
    <cellStyle name="Normal 4 7 3 2 2 3 2" xfId="18846" xr:uid="{AD69400C-C4E8-42CD-8880-52DE0A26604D}"/>
    <cellStyle name="Normal 4 7 3 2 2 4" xfId="11299" xr:uid="{25156719-1487-4052-A1B6-39B57135340C}"/>
    <cellStyle name="Normal 4 7 3 2 2 4 2" xfId="21679" xr:uid="{0694350B-6E7D-4D01-B7CC-180A5898F4DF}"/>
    <cellStyle name="Normal 4 7 3 2 2 5" xfId="24236" xr:uid="{1AA7E446-D1B4-4ADD-BC9E-A6D05A68F541}"/>
    <cellStyle name="Normal 4 7 3 2 2 6" xfId="13953" xr:uid="{57FFFDF5-F0ED-4873-B3C0-9C23ED89195F}"/>
    <cellStyle name="Normal 4 7 3 2 3" xfId="4353" xr:uid="{F2D3C5C8-BAE8-4D9C-8DFE-4C96ED79DDF2}"/>
    <cellStyle name="Normal 4 7 3 2 3 2" xfId="9125" xr:uid="{A49144D0-4FE4-49F0-A873-33B5C37A2C6A}"/>
    <cellStyle name="Normal 4 7 3 2 3 2 2" xfId="29168" xr:uid="{1A3937BD-0170-4894-8AD8-4C2E846B41A3}"/>
    <cellStyle name="Normal 4 7 3 2 3 2 3" xfId="19505" xr:uid="{174F01A6-25FE-4035-A4BF-51FD59274363}"/>
    <cellStyle name="Normal 4 7 3 2 3 3" xfId="11958" xr:uid="{8C135C48-1145-490B-B793-34B596722489}"/>
    <cellStyle name="Normal 4 7 3 2 3 3 2" xfId="22338" xr:uid="{4F9D8817-78BB-4B17-A34F-5D9FC35D447A}"/>
    <cellStyle name="Normal 4 7 3 2 3 4" xfId="25532" xr:uid="{DFC30A2A-229D-400B-B244-DFA9FC8D4734}"/>
    <cellStyle name="Normal 4 7 3 2 3 5" xfId="16672" xr:uid="{1C831B97-2D5D-4E91-86F5-9A9EEC6E1B8E}"/>
    <cellStyle name="Normal 4 7 3 2 4" xfId="6019" xr:uid="{8FFFC580-834C-44BE-8CD3-430B44793A15}"/>
    <cellStyle name="Normal 4 7 3 2 4 2" xfId="28637" xr:uid="{15FC67DB-08EC-4071-88B1-443275FF92F3}"/>
    <cellStyle name="Normal 4 7 3 2 4 3" xfId="15472" xr:uid="{F902FE6B-2ED5-47E7-91FE-6E0FF680D717}"/>
    <cellStyle name="Normal 4 7 3 2 5" xfId="7925" xr:uid="{D959163E-A8B4-47B6-96F1-4D896F486CB6}"/>
    <cellStyle name="Normal 4 7 3 2 5 2" xfId="18305" xr:uid="{0018F348-2C9B-41A8-A852-EE2BC648AA2E}"/>
    <cellStyle name="Normal 4 7 3 2 6" xfId="10758" xr:uid="{027BA73A-DF2F-4918-82A3-C0134AE5FF7B}"/>
    <cellStyle name="Normal 4 7 3 2 6 2" xfId="21138" xr:uid="{C64351CD-0232-4399-8F6D-BE020A06A669}"/>
    <cellStyle name="Normal 4 7 3 2 7" xfId="22934" xr:uid="{64832F62-A492-4AE4-BE82-8EFB4A39830D}"/>
    <cellStyle name="Normal 4 7 3 2 8" xfId="13265" xr:uid="{3905BF4B-7F26-4FB9-AD8A-D397C10486DE}"/>
    <cellStyle name="Normal 4 7 3 3" xfId="3387" xr:uid="{00000000-0005-0000-0000-0000A4060000}"/>
    <cellStyle name="Normal 4 7 3 3 2" xfId="4551" xr:uid="{1A165274-7D2D-4845-81C7-9F9CA3DCC295}"/>
    <cellStyle name="Normal 4 7 3 3 2 2" xfId="9323" xr:uid="{21017B07-9533-48F2-B76A-A9904B1E572D}"/>
    <cellStyle name="Normal 4 7 3 3 2 2 2" xfId="29298" xr:uid="{92DAF1EC-399A-4473-9A26-D4AD3C49A537}"/>
    <cellStyle name="Normal 4 7 3 3 2 2 3" xfId="19703" xr:uid="{E71B1D6B-637F-41AC-B085-44710507AB2C}"/>
    <cellStyle name="Normal 4 7 3 3 2 3" xfId="12156" xr:uid="{76545C79-C1E2-4205-AEB0-60C9055EB96D}"/>
    <cellStyle name="Normal 4 7 3 3 2 3 2" xfId="22536" xr:uid="{8252839B-50AF-4E47-B69C-62417D030820}"/>
    <cellStyle name="Normal 4 7 3 3 2 4" xfId="25616" xr:uid="{637A9F53-2129-4063-921B-5BD1687D5E8B}"/>
    <cellStyle name="Normal 4 7 3 3 2 5" xfId="16870" xr:uid="{2CBBAB85-9FF0-42EB-8DC7-FCAAD67F3D9B}"/>
    <cellStyle name="Normal 4 7 3 3 3" xfId="6445" xr:uid="{2559EC73-01AB-4BE6-A858-866E4A0C693F}"/>
    <cellStyle name="Normal 4 7 3 3 3 2" xfId="28121" xr:uid="{AB0AF7AD-5560-48ED-BBAE-26CC74CFAACA}"/>
    <cellStyle name="Normal 4 7 3 3 3 3" xfId="16014" xr:uid="{FB973B5B-099F-4680-AF5B-352F45B579C1}"/>
    <cellStyle name="Normal 4 7 3 3 4" xfId="8467" xr:uid="{367044B2-E779-46AB-A5B5-81DFF701B7A8}"/>
    <cellStyle name="Normal 4 7 3 3 4 2" xfId="18847" xr:uid="{D40E5ABF-24A8-4F3E-813F-4EA94B08E4CC}"/>
    <cellStyle name="Normal 4 7 3 3 5" xfId="11300" xr:uid="{B9B4D268-90DE-40C9-8B09-C131EF47E421}"/>
    <cellStyle name="Normal 4 7 3 3 5 2" xfId="21680" xr:uid="{8A80F0E3-ED14-4D82-8BC7-7D8F9EA01122}"/>
    <cellStyle name="Normal 4 7 3 3 6" xfId="24999" xr:uid="{7F6158B9-9876-495F-8DF5-4CACFE99AB03}"/>
    <cellStyle name="Normal 4 7 3 3 7" xfId="13954" xr:uid="{177470DF-4091-4B6E-B0A3-4B0D9B91F2E4}"/>
    <cellStyle name="Normal 4 7 3 4" xfId="3385" xr:uid="{00000000-0005-0000-0000-0000A5060000}"/>
    <cellStyle name="Normal 4 7 3 4 2" xfId="6443" xr:uid="{B57E6A99-9D37-46F1-86C4-1665A67C78CA}"/>
    <cellStyle name="Normal 4 7 3 4 2 2" xfId="27720" xr:uid="{35086D57-83FE-470F-9779-AD8EA3F5608F}"/>
    <cellStyle name="Normal 4 7 3 4 2 3" xfId="16012" xr:uid="{93D24E2A-F630-477B-9CF3-DB560698D985}"/>
    <cellStyle name="Normal 4 7 3 4 3" xfId="8465" xr:uid="{67BFA435-4966-48C1-9AEE-BE2730AED301}"/>
    <cellStyle name="Normal 4 7 3 4 3 2" xfId="18845" xr:uid="{C4D13922-CE08-4A44-A88F-FD569EC6A9B5}"/>
    <cellStyle name="Normal 4 7 3 4 4" xfId="11298" xr:uid="{BABB8930-1355-46D6-A763-80D50C44C383}"/>
    <cellStyle name="Normal 4 7 3 4 4 2" xfId="21678" xr:uid="{C907EC8E-8F9B-4F15-88B2-FD60624213FF}"/>
    <cellStyle name="Normal 4 7 3 4 5" xfId="24445" xr:uid="{C135DED2-7814-4405-B062-AEB9A2623711}"/>
    <cellStyle name="Normal 4 7 3 4 6" xfId="13952" xr:uid="{925FDADB-741E-453C-BDB1-A14A8AFBF160}"/>
    <cellStyle name="Normal 4 7 3 5" xfId="2626" xr:uid="{00000000-0005-0000-0000-0000A6060000}"/>
    <cellStyle name="Normal 4 7 3 5 2" xfId="5888" xr:uid="{467E7569-D1DD-41C7-8C42-647AD7DF3179}"/>
    <cellStyle name="Normal 4 7 3 5 2 2" xfId="26532" xr:uid="{76B339F9-1083-444A-9CBE-37140A9D40E6}"/>
    <cellStyle name="Normal 4 7 3 5 2 3" xfId="15298" xr:uid="{948ECB5D-E4FA-42A5-80B8-D9B79CF7CD33}"/>
    <cellStyle name="Normal 4 7 3 5 3" xfId="7751" xr:uid="{F56D7C1A-5CC2-4803-8EC0-F89C274DEF58}"/>
    <cellStyle name="Normal 4 7 3 5 3 2" xfId="18131" xr:uid="{84E8834E-20A7-46A3-9C3E-C6E062ED13C8}"/>
    <cellStyle name="Normal 4 7 3 5 4" xfId="10584" xr:uid="{C7D846FE-8615-42A3-BF1D-2893344EBB91}"/>
    <cellStyle name="Normal 4 7 3 5 4 2" xfId="20964" xr:uid="{BB17348A-AB35-40FE-B741-367C816F42E2}"/>
    <cellStyle name="Normal 4 7 3 5 5" xfId="24285" xr:uid="{F61C2860-C58E-46C6-8409-4FFC8CA3C0A9}"/>
    <cellStyle name="Normal 4 7 3 5 6" xfId="13014" xr:uid="{78609EAF-EFE9-4A1E-B1AE-DE10254DF8F3}"/>
    <cellStyle name="Normal 4 7 3 6" xfId="4202" xr:uid="{FB33D749-A623-47A1-A7DC-8EC67DD0405B}"/>
    <cellStyle name="Normal 4 7 3 6 2" xfId="8974" xr:uid="{FDA51955-8791-428A-8F87-6E902F65568A}"/>
    <cellStyle name="Normal 4 7 3 6 2 2" xfId="19354" xr:uid="{7140A27B-0B13-40A9-A699-67404A1F7F75}"/>
    <cellStyle name="Normal 4 7 3 6 3" xfId="11807" xr:uid="{02D7088C-C31C-4B88-947A-DDC072D56879}"/>
    <cellStyle name="Normal 4 7 3 6 3 2" xfId="22187" xr:uid="{1A8FAFBF-CC8B-4EA7-82A4-F2D76EBBB64A}"/>
    <cellStyle name="Normal 4 7 3 6 4" xfId="24266" xr:uid="{E02FEA3B-468A-40C0-BC2D-348E7AE01BFF}"/>
    <cellStyle name="Normal 4 7 3 6 5" xfId="16521" xr:uid="{B367F241-D9A8-4AB9-A5AD-1000D26A3B42}"/>
    <cellStyle name="Normal 4 7 3 7" xfId="5336" xr:uid="{58BE4E7E-F5FF-439E-978A-AF357221A2F9}"/>
    <cellStyle name="Normal 4 7 3 7 2" xfId="14634" xr:uid="{B160EAE7-2B0E-401E-8AC0-4034E825233C}"/>
    <cellStyle name="Normal 4 7 3 8" xfId="7087" xr:uid="{CECA2A84-0C2A-4E0E-BB1F-EE2345128D84}"/>
    <cellStyle name="Normal 4 7 3 8 2" xfId="17467" xr:uid="{DB124342-2633-4FBF-BD15-2D33BC0A29E7}"/>
    <cellStyle name="Normal 4 7 3 9" xfId="9920" xr:uid="{B588683A-1EF9-49B5-A3BD-82F505139439}"/>
    <cellStyle name="Normal 4 7 3 9 2" xfId="20300" xr:uid="{106BF3F6-63AD-4F0C-A036-62CAC7501F23}"/>
    <cellStyle name="Normal 4 7 4" xfId="1034" xr:uid="{00000000-0005-0000-0000-0000BC050000}"/>
    <cellStyle name="Normal 4 7 4 2" xfId="3388" xr:uid="{00000000-0005-0000-0000-0000A8060000}"/>
    <cellStyle name="Normal 4 7 4 2 2" xfId="6446" xr:uid="{FD891397-8334-4F44-B2C4-56922778E1F9}"/>
    <cellStyle name="Normal 4 7 4 2 2 2" xfId="27169" xr:uid="{14E18352-F4FB-4D06-92DF-366278A948F0}"/>
    <cellStyle name="Normal 4 7 4 2 2 3" xfId="16015" xr:uid="{A728E423-9CBE-452C-84D6-DA8535635E1E}"/>
    <cellStyle name="Normal 4 7 4 2 3" xfId="8468" xr:uid="{43FDE11D-6573-4D36-A25B-606951578EAB}"/>
    <cellStyle name="Normal 4 7 4 2 3 2" xfId="18848" xr:uid="{0E50BC27-C20A-4AAB-A0B7-C919FE3AE2BA}"/>
    <cellStyle name="Normal 4 7 4 2 4" xfId="11301" xr:uid="{5055A7E8-A0FC-4BD5-910C-28427D9345B0}"/>
    <cellStyle name="Normal 4 7 4 2 4 2" xfId="21681" xr:uid="{EB971B07-4D8E-4A44-B85D-AF9C7609AF55}"/>
    <cellStyle name="Normal 4 7 4 2 5" xfId="25510" xr:uid="{79801D7F-59F0-4C0B-93D3-156EC60B82D5}"/>
    <cellStyle name="Normal 4 7 4 2 6" xfId="13955" xr:uid="{966C5FA1-B594-4EED-9289-57738A45AFF7}"/>
    <cellStyle name="Normal 4 7 4 3" xfId="4351" xr:uid="{0171176F-39CE-44B5-A480-3D9153E12332}"/>
    <cellStyle name="Normal 4 7 4 3 2" xfId="9123" xr:uid="{FEE9070C-3614-4F3E-B87E-CC3269B95B6C}"/>
    <cellStyle name="Normal 4 7 4 3 2 2" xfId="29166" xr:uid="{CE131DC5-BF72-42BF-8EBE-38EB427C7BEC}"/>
    <cellStyle name="Normal 4 7 4 3 2 3" xfId="19503" xr:uid="{6C44936C-282E-4706-8A77-6721B9A79177}"/>
    <cellStyle name="Normal 4 7 4 3 3" xfId="11956" xr:uid="{04F42CBE-42E1-4190-BA4C-F8C08E80A45B}"/>
    <cellStyle name="Normal 4 7 4 3 3 2" xfId="22336" xr:uid="{B6D132A1-D984-4C1C-A3E6-2063CCE02F8C}"/>
    <cellStyle name="Normal 4 7 4 3 4" xfId="24656" xr:uid="{08338032-EEE5-4928-875B-7E0858B9F159}"/>
    <cellStyle name="Normal 4 7 4 3 5" xfId="16670" xr:uid="{B8B7285C-A24E-4A2C-A53B-D96F4C63D471}"/>
    <cellStyle name="Normal 4 7 4 4" xfId="5337" xr:uid="{B016F4A0-D05B-4FE3-B6DC-3B377F36D9D9}"/>
    <cellStyle name="Normal 4 7 4 4 2" xfId="27134" xr:uid="{AFBDEBCF-A32A-4D62-8D60-42CEC6EA2C9B}"/>
    <cellStyle name="Normal 4 7 4 4 3" xfId="14635" xr:uid="{B30A266E-ADB7-4B04-8ED4-270865894F7D}"/>
    <cellStyle name="Normal 4 7 4 5" xfId="7088" xr:uid="{8656F3D8-2A5D-4D5B-BBBC-E5464E3E3920}"/>
    <cellStyle name="Normal 4 7 4 5 2" xfId="17468" xr:uid="{71C7C10F-B6D6-4218-A674-F13DA0471321}"/>
    <cellStyle name="Normal 4 7 4 6" xfId="9921" xr:uid="{C4D45CEE-C45F-4FDB-A4B4-54CE41E6640E}"/>
    <cellStyle name="Normal 4 7 4 6 2" xfId="20301" xr:uid="{923A9ECC-B39B-42BE-AE4F-848FCB9F9C9A}"/>
    <cellStyle name="Normal 4 7 4 7" xfId="23635" xr:uid="{059C9136-819D-42E1-B24B-81E5236E9C4C}"/>
    <cellStyle name="Normal 4 7 4 8" xfId="13263" xr:uid="{78A61C52-0EB4-4A22-B21E-6AC973B0CB2B}"/>
    <cellStyle name="Normal 4 7 5" xfId="3389" xr:uid="{00000000-0005-0000-0000-0000A9060000}"/>
    <cellStyle name="Normal 4 7 5 2" xfId="4552" xr:uid="{1AC12079-FAAE-4952-8A63-9E520EA71BD6}"/>
    <cellStyle name="Normal 4 7 5 2 2" xfId="9324" xr:uid="{8F237C10-887B-406C-9296-1B65BC9ECACE}"/>
    <cellStyle name="Normal 4 7 5 2 2 2" xfId="29299" xr:uid="{2700BF11-F8F9-4C83-BEC9-DF9DEB27EE8A}"/>
    <cellStyle name="Normal 4 7 5 2 2 3" xfId="19704" xr:uid="{06CFF376-4B8A-4378-BD56-36D1F63F9218}"/>
    <cellStyle name="Normal 4 7 5 2 3" xfId="12157" xr:uid="{06B4C537-F745-4E19-B271-A79299626284}"/>
    <cellStyle name="Normal 4 7 5 2 3 2" xfId="22537" xr:uid="{CB6D4BA7-0D72-4DD1-948F-BC28E4DC62E2}"/>
    <cellStyle name="Normal 4 7 5 2 4" xfId="23504" xr:uid="{7A2135C5-4325-4B96-8CA5-4658F0B8CAE5}"/>
    <cellStyle name="Normal 4 7 5 2 5" xfId="16871" xr:uid="{91FEC4DC-D85D-4ECF-828A-109546493296}"/>
    <cellStyle name="Normal 4 7 5 3" xfId="6447" xr:uid="{1010A598-4F8B-4B42-BA60-88973C19D759}"/>
    <cellStyle name="Normal 4 7 5 3 2" xfId="28410" xr:uid="{EF52E748-5F8A-4362-9E35-4E655BE28529}"/>
    <cellStyle name="Normal 4 7 5 3 3" xfId="16016" xr:uid="{F7F982E8-3334-4350-9811-03001F6F76C9}"/>
    <cellStyle name="Normal 4 7 5 4" xfId="8469" xr:uid="{403FCCE6-6F4D-46CC-A7EA-58A68A8988A6}"/>
    <cellStyle name="Normal 4 7 5 4 2" xfId="18849" xr:uid="{6161F666-5627-4304-A235-3A091AE22388}"/>
    <cellStyle name="Normal 4 7 5 5" xfId="11302" xr:uid="{8B281023-1159-4147-AC5E-52CD14096041}"/>
    <cellStyle name="Normal 4 7 5 5 2" xfId="21682" xr:uid="{B0F7BB96-F83E-472F-AE1A-73C1FEE99CD3}"/>
    <cellStyle name="Normal 4 7 5 6" xfId="24109" xr:uid="{5B227303-F15B-4221-AD36-24A5A5068E25}"/>
    <cellStyle name="Normal 4 7 5 7" xfId="13956" xr:uid="{E48D1D16-C7EF-4283-9258-9D6B0B2DB5BE}"/>
    <cellStyle name="Normal 4 7 6" xfId="2945" xr:uid="{00000000-0005-0000-0000-0000AA060000}"/>
    <cellStyle name="Normal 4 7 6 2" xfId="6125" xr:uid="{F615DED7-A8A1-4773-8FB6-A8CFFB8A3E29}"/>
    <cellStyle name="Normal 4 7 6 2 2" xfId="26019" xr:uid="{EDD28773-EB40-43A0-81A7-D8703487BEFE}"/>
    <cellStyle name="Normal 4 7 6 2 3" xfId="15603" xr:uid="{2AE3843D-DAA7-4879-95D1-9719036EED47}"/>
    <cellStyle name="Normal 4 7 6 3" xfId="8056" xr:uid="{AC28A63F-6B80-4564-988E-C166759FBEA6}"/>
    <cellStyle name="Normal 4 7 6 3 2" xfId="18436" xr:uid="{F6019E17-2720-4A10-98D8-361802ADE904}"/>
    <cellStyle name="Normal 4 7 6 4" xfId="10889" xr:uid="{37A84365-2A49-43CC-A4F0-4B7CE36ADA6C}"/>
    <cellStyle name="Normal 4 7 6 4 2" xfId="21269" xr:uid="{B364E9EE-1067-4834-8492-3B98479CFE23}"/>
    <cellStyle name="Normal 4 7 6 5" xfId="23692" xr:uid="{8329929E-E0B0-43D4-A5B4-DF7C31A3F077}"/>
    <cellStyle name="Normal 4 7 6 6" xfId="13466" xr:uid="{32EC6C28-971A-4668-B6F6-4013290CF67E}"/>
    <cellStyle name="Normal 4 7 7" xfId="2463" xr:uid="{00000000-0005-0000-0000-0000AB060000}"/>
    <cellStyle name="Normal 4 7 7 2" xfId="5754" xr:uid="{1E182BFF-53A3-419D-8B78-9CF8C2552F20}"/>
    <cellStyle name="Normal 4 7 7 2 2" xfId="26646" xr:uid="{6DE66B16-01B0-4400-8558-9A854364871F}"/>
    <cellStyle name="Normal 4 7 7 2 3" xfId="15135" xr:uid="{189A590E-9E8B-4FAE-AB18-A6A3DF38D4D2}"/>
    <cellStyle name="Normal 4 7 7 3" xfId="7588" xr:uid="{9631383F-EA73-420F-9B7C-B7DBB081BD3F}"/>
    <cellStyle name="Normal 4 7 7 3 2" xfId="17968" xr:uid="{8DCEF87A-4EBB-4150-BA66-B616970B0F28}"/>
    <cellStyle name="Normal 4 7 7 4" xfId="10421" xr:uid="{E881F229-E8F5-431F-BF42-0D7520F8F52B}"/>
    <cellStyle name="Normal 4 7 7 4 2" xfId="20801" xr:uid="{50F9BEC4-804D-48B7-B495-FC7FF5063A4C}"/>
    <cellStyle name="Normal 4 7 7 5" xfId="25400" xr:uid="{182EF9FF-8287-4F59-9452-65A72BE06BC2}"/>
    <cellStyle name="Normal 4 7 7 6" xfId="12851" xr:uid="{8420457E-9B08-4741-8C26-390042569F50}"/>
    <cellStyle name="Normal 4 7 8" xfId="2217" xr:uid="{00000000-0005-0000-0000-00009A060000}"/>
    <cellStyle name="Normal 4 7 8 2" xfId="7344" xr:uid="{391F0690-FC1E-4043-AB5F-2D55CB99CFDE}"/>
    <cellStyle name="Normal 4 7 8 2 2" xfId="17724" xr:uid="{BB350AC2-7109-4CB0-B5D9-ACAF48401B53}"/>
    <cellStyle name="Normal 4 7 8 3" xfId="10177" xr:uid="{2D5AC400-5AEA-4B23-A763-438F939FC9C1}"/>
    <cellStyle name="Normal 4 7 8 3 2" xfId="20557" xr:uid="{DD553A7C-8908-4545-AB7B-0874A202CDF3}"/>
    <cellStyle name="Normal 4 7 8 4" xfId="25273" xr:uid="{44F47FBC-07A1-452C-B590-775A4DD7ECC2}"/>
    <cellStyle name="Normal 4 7 8 5" xfId="14891" xr:uid="{141A1A32-2580-4523-8911-D5D48711AF63}"/>
    <cellStyle name="Normal 4 7 9" xfId="3997" xr:uid="{F9366F69-AABF-49B2-ACE2-2A92D4BFADA6}"/>
    <cellStyle name="Normal 4 7 9 2" xfId="8821" xr:uid="{DF857D7A-A4BA-4849-BAA1-99D352DC3C25}"/>
    <cellStyle name="Normal 4 7 9 2 2" xfId="19201" xr:uid="{B4FDC014-8D46-424D-88C9-8795081D17FD}"/>
    <cellStyle name="Normal 4 7 9 3" xfId="11654" xr:uid="{0F212C51-7461-4ACB-946C-A88A76CA55D0}"/>
    <cellStyle name="Normal 4 7 9 3 2" xfId="22034" xr:uid="{42E3AB64-8C3D-4294-8A24-241D6B7BC120}"/>
    <cellStyle name="Normal 4 7 9 4" xfId="16368" xr:uid="{0F6DCDA7-6629-4A18-9260-323E0A63C54D}"/>
    <cellStyle name="Normal 4 8" xfId="1035" xr:uid="{00000000-0005-0000-0000-0000BD050000}"/>
    <cellStyle name="Normal 4 8 10" xfId="7089" xr:uid="{0E68DBD6-B580-4FB4-A252-D85A6822BE94}"/>
    <cellStyle name="Normal 4 8 10 2" xfId="17469" xr:uid="{8824C5FA-9947-42C6-AD38-C3E6D1739F48}"/>
    <cellStyle name="Normal 4 8 11" xfId="9922" xr:uid="{25430173-3613-4ECB-A55F-FC8C49491788}"/>
    <cellStyle name="Normal 4 8 11 2" xfId="20302" xr:uid="{4F67A3E3-6E0B-4957-8ABA-DD956505FBC6}"/>
    <cellStyle name="Normal 4 8 12" xfId="24988" xr:uid="{54460413-664E-4E30-BE9E-48C3BB321303}"/>
    <cellStyle name="Normal 4 8 13" xfId="12432" xr:uid="{ED88C738-33A7-448E-827E-42403932E6F6}"/>
    <cellStyle name="Normal 4 8 2" xfId="1036" xr:uid="{00000000-0005-0000-0000-0000BE050000}"/>
    <cellStyle name="Normal 4 8 2 10" xfId="9923" xr:uid="{52E3C84E-B966-45DB-8254-F2F7DEB13D1D}"/>
    <cellStyle name="Normal 4 8 2 10 2" xfId="20303" xr:uid="{DA8A5918-5FA1-481C-A682-EED4A60277A9}"/>
    <cellStyle name="Normal 4 8 2 11" xfId="23528" xr:uid="{4383186B-EFAA-4C26-B1E2-3524DDA7E32D}"/>
    <cellStyle name="Normal 4 8 2 12" xfId="12611" xr:uid="{E7A10BB2-5975-4E4F-9870-033EECFD50EB}"/>
    <cellStyle name="Normal 4 8 2 2" xfId="1037" xr:uid="{00000000-0005-0000-0000-0000BF050000}"/>
    <cellStyle name="Normal 4 8 2 2 2" xfId="3391" xr:uid="{00000000-0005-0000-0000-0000AF060000}"/>
    <cellStyle name="Normal 4 8 2 2 2 2" xfId="6449" xr:uid="{4D6A5572-506B-4738-A098-8740C14C0E42}"/>
    <cellStyle name="Normal 4 8 2 2 2 2 2" xfId="26342" xr:uid="{BE6B9EF0-AC47-43E0-B016-F13AEC884F0F}"/>
    <cellStyle name="Normal 4 8 2 2 2 2 3" xfId="27307" xr:uid="{4FDA63DE-1E05-4711-98A9-1322BB99A607}"/>
    <cellStyle name="Normal 4 8 2 2 2 2 4" xfId="16018" xr:uid="{0E300A29-A2B3-482C-8C33-AA1E0CFC7F2C}"/>
    <cellStyle name="Normal 4 8 2 2 2 3" xfId="8471" xr:uid="{C50F841F-A775-48C7-ACE5-816F7E765325}"/>
    <cellStyle name="Normal 4 8 2 2 2 3 2" xfId="28921" xr:uid="{75AF749C-2826-497C-A038-1E4DAFDDE239}"/>
    <cellStyle name="Normal 4 8 2 2 2 3 3" xfId="18851" xr:uid="{84CC2466-7A0F-4FCA-83BF-9B4FED299935}"/>
    <cellStyle name="Normal 4 8 2 2 2 4" xfId="11304" xr:uid="{57F4A539-C415-4349-B4C9-2DFEE462097F}"/>
    <cellStyle name="Normal 4 8 2 2 2 4 2" xfId="21684" xr:uid="{3CB5222B-EE71-4A68-BEA0-C37FFEDBD398}"/>
    <cellStyle name="Normal 4 8 2 2 2 5" xfId="23698" xr:uid="{94635B12-FD7A-43DA-BA4D-6DE95FA5EB48}"/>
    <cellStyle name="Normal 4 8 2 2 2 6" xfId="13958" xr:uid="{832892E7-520A-41C8-A90D-07BA918B1FCA}"/>
    <cellStyle name="Normal 4 8 2 2 3" xfId="4354" xr:uid="{46BF9421-B460-4CEA-AD65-4E77C63643CC}"/>
    <cellStyle name="Normal 4 8 2 2 3 2" xfId="9126" xr:uid="{A422A131-7302-48F1-AAE4-90C9AD87957D}"/>
    <cellStyle name="Normal 4 8 2 2 3 2 2" xfId="29169" xr:uid="{294C0ECC-CA0D-4F6F-AA64-9154E4DDEB0A}"/>
    <cellStyle name="Normal 4 8 2 2 3 2 3" xfId="19506" xr:uid="{5CBD84B9-7B0E-4182-A126-A387E0E76624}"/>
    <cellStyle name="Normal 4 8 2 2 3 3" xfId="11959" xr:uid="{416F40D4-C528-4670-9900-C208EDF59E30}"/>
    <cellStyle name="Normal 4 8 2 2 3 3 2" xfId="22339" xr:uid="{00B1E31D-A4A2-45C3-97CA-86A58ADD1BC7}"/>
    <cellStyle name="Normal 4 8 2 2 3 4" xfId="22788" xr:uid="{63212859-BC98-4112-8BEF-6665B53BAE35}"/>
    <cellStyle name="Normal 4 8 2 2 3 5" xfId="16673" xr:uid="{94F82AF7-9392-4E31-9F6B-45C925077D59}"/>
    <cellStyle name="Normal 4 8 2 2 4" xfId="5340" xr:uid="{92FF8351-AB21-49A2-B6A0-C694DF35FCDA}"/>
    <cellStyle name="Normal 4 8 2 2 4 2" xfId="25954" xr:uid="{528296E9-E0CB-4EED-8AF0-BCE95ED72426}"/>
    <cellStyle name="Normal 4 8 2 2 4 3" xfId="14638" xr:uid="{CC1D89E6-F4EC-493D-BBF1-726B013C8046}"/>
    <cellStyle name="Normal 4 8 2 2 5" xfId="7091" xr:uid="{AD482192-52D6-4C76-B092-4015CB6876A2}"/>
    <cellStyle name="Normal 4 8 2 2 5 2" xfId="17471" xr:uid="{1C37D1B3-5026-4F66-8A87-B397473DE93F}"/>
    <cellStyle name="Normal 4 8 2 2 6" xfId="9924" xr:uid="{A2453B6D-EC41-42EF-B276-E49878F827C4}"/>
    <cellStyle name="Normal 4 8 2 2 6 2" xfId="20304" xr:uid="{5C8DC2F1-B8E3-4264-9DDE-1DD6AC8F8A5B}"/>
    <cellStyle name="Normal 4 8 2 2 7" xfId="24321" xr:uid="{4FF295D4-2EB3-4F3B-AE7E-3BEF51C8677C}"/>
    <cellStyle name="Normal 4 8 2 2 8" xfId="13267" xr:uid="{703CF99C-4DA0-421C-A25E-CE4D036BF2A8}"/>
    <cellStyle name="Normal 4 8 2 3" xfId="3392" xr:uid="{00000000-0005-0000-0000-0000B0060000}"/>
    <cellStyle name="Normal 4 8 2 3 2" xfId="4553" xr:uid="{1141795F-4970-4282-A437-A02733F5A0F8}"/>
    <cellStyle name="Normal 4 8 2 3 2 2" xfId="9325" xr:uid="{3C873FE4-0564-472E-864B-1C6A151969B6}"/>
    <cellStyle name="Normal 4 8 2 3 2 2 2" xfId="29300" xr:uid="{3315FAAD-144E-47FC-9945-3BCA6AF2304B}"/>
    <cellStyle name="Normal 4 8 2 3 2 2 3" xfId="19705" xr:uid="{57807E75-751D-4D7B-8013-DC671C3CC680}"/>
    <cellStyle name="Normal 4 8 2 3 2 3" xfId="12158" xr:uid="{27D5F749-3BA6-490A-A6AD-92B708FF5813}"/>
    <cellStyle name="Normal 4 8 2 3 2 3 2" xfId="22538" xr:uid="{FC102CA3-67E6-4835-A3DD-21204F44984A}"/>
    <cellStyle name="Normal 4 8 2 3 2 4" xfId="25316" xr:uid="{FC3A0BE0-4424-4B73-A103-BF8D9D09AD60}"/>
    <cellStyle name="Normal 4 8 2 3 2 5" xfId="16872" xr:uid="{48C5E890-F0FD-4A21-8D49-3BAEEAF74020}"/>
    <cellStyle name="Normal 4 8 2 3 3" xfId="6450" xr:uid="{3F9E7AF4-5E8F-4C9A-8343-C812E4436998}"/>
    <cellStyle name="Normal 4 8 2 3 3 2" xfId="28109" xr:uid="{A7FDA864-715C-4377-B7BA-43426A29F161}"/>
    <cellStyle name="Normal 4 8 2 3 3 3" xfId="16019" xr:uid="{C7FF072F-0902-4DDE-B846-E24342A749C4}"/>
    <cellStyle name="Normal 4 8 2 3 4" xfId="8472" xr:uid="{624BB4C6-C480-4D43-97F1-5DFEECBF6BF4}"/>
    <cellStyle name="Normal 4 8 2 3 4 2" xfId="18852" xr:uid="{CEC1651B-32B1-48F6-8B75-3D5C40A6311C}"/>
    <cellStyle name="Normal 4 8 2 3 5" xfId="11305" xr:uid="{C29A85E2-83AC-4A09-9970-A5EF9DA94884}"/>
    <cellStyle name="Normal 4 8 2 3 5 2" xfId="21685" xr:uid="{90BCEC2C-9ECF-460A-A569-052CCF24F8D8}"/>
    <cellStyle name="Normal 4 8 2 3 6" xfId="24787" xr:uid="{45DFC502-CC72-4268-B85E-6082DD850264}"/>
    <cellStyle name="Normal 4 8 2 3 7" xfId="13959" xr:uid="{AC055922-E2CD-43CC-8BA4-98B09E42C8C5}"/>
    <cellStyle name="Normal 4 8 2 4" xfId="3390" xr:uid="{00000000-0005-0000-0000-0000B1060000}"/>
    <cellStyle name="Normal 4 8 2 4 2" xfId="6448" xr:uid="{3798026B-38A6-4296-9ECD-B3DA5FA7B80D}"/>
    <cellStyle name="Normal 4 8 2 4 2 2" xfId="25996" xr:uid="{91044338-5D8B-4A4B-9C80-234B5EA1807C}"/>
    <cellStyle name="Normal 4 8 2 4 2 3" xfId="16017" xr:uid="{063A03D4-A676-469E-9ECF-7E0F6126DC3F}"/>
    <cellStyle name="Normal 4 8 2 4 3" xfId="8470" xr:uid="{B1F73A7A-2F5F-42DA-92A2-5229B7FFD291}"/>
    <cellStyle name="Normal 4 8 2 4 3 2" xfId="18850" xr:uid="{143363F1-5603-4EB7-8625-8E08D1B72DD9}"/>
    <cellStyle name="Normal 4 8 2 4 4" xfId="11303" xr:uid="{90DE5F27-D816-42D1-A24E-02F4D294DDE5}"/>
    <cellStyle name="Normal 4 8 2 4 4 2" xfId="21683" xr:uid="{9CCE3B56-B7F9-4E72-89C8-B7103F3AD266}"/>
    <cellStyle name="Normal 4 8 2 4 5" xfId="25062" xr:uid="{F2EFB454-6840-45DD-94BD-C5FC99910EA0}"/>
    <cellStyle name="Normal 4 8 2 4 6" xfId="13957" xr:uid="{79473D91-F358-4B53-8DD7-29CC7AA308C5}"/>
    <cellStyle name="Normal 4 8 2 5" xfId="2609" xr:uid="{00000000-0005-0000-0000-0000B2060000}"/>
    <cellStyle name="Normal 4 8 2 5 2" xfId="5873" xr:uid="{1BB1FCFC-5CF7-4CCC-B2A9-1229C5DDA142}"/>
    <cellStyle name="Normal 4 8 2 5 2 2" xfId="28570" xr:uid="{A13AD14A-D3DB-4D74-9461-E29CCE6B6935}"/>
    <cellStyle name="Normal 4 8 2 5 2 3" xfId="15281" xr:uid="{2EDCE808-A8D3-4316-B2C5-26C904252B45}"/>
    <cellStyle name="Normal 4 8 2 5 3" xfId="7734" xr:uid="{06C16159-EB5D-4718-8E34-5371EEF470A2}"/>
    <cellStyle name="Normal 4 8 2 5 3 2" xfId="18114" xr:uid="{8B52E96D-4AC7-42B3-A93C-4CAC5AB92841}"/>
    <cellStyle name="Normal 4 8 2 5 4" xfId="10567" xr:uid="{D9501F38-DF9C-44F6-9B7D-6AF33241A956}"/>
    <cellStyle name="Normal 4 8 2 5 4 2" xfId="20947" xr:uid="{88CA89B8-1BFD-41F0-BA8A-B7A846B1A0B0}"/>
    <cellStyle name="Normal 4 8 2 5 5" xfId="24137" xr:uid="{3BC2C6F0-0BEF-47B1-B0E8-AC9481FCA77B}"/>
    <cellStyle name="Normal 4 8 2 5 6" xfId="12997" xr:uid="{47BAE656-EC9E-4146-85AB-F86AA13E01A0}"/>
    <cellStyle name="Normal 4 8 2 6" xfId="2377" xr:uid="{00000000-0005-0000-0000-0000AD060000}"/>
    <cellStyle name="Normal 4 8 2 6 2" xfId="7504" xr:uid="{DAC97AA2-E5A4-4EEA-B897-303CA1FB9CF7}"/>
    <cellStyle name="Normal 4 8 2 6 2 2" xfId="17884" xr:uid="{87971EE5-E131-4053-98C9-DDD212EC3D11}"/>
    <cellStyle name="Normal 4 8 2 6 3" xfId="10337" xr:uid="{9232C93A-DF49-480D-A771-BAE47882AFBC}"/>
    <cellStyle name="Normal 4 8 2 6 3 2" xfId="20717" xr:uid="{64F56D8A-D43E-4CA8-8BBD-0B5C4AFA41DF}"/>
    <cellStyle name="Normal 4 8 2 6 4" xfId="24630" xr:uid="{E1A84F69-C757-4E1B-9D93-15638EB0F0AF}"/>
    <cellStyle name="Normal 4 8 2 6 5" xfId="15051" xr:uid="{4D938FE7-CE85-494D-91B5-B40622B3C74F}"/>
    <cellStyle name="Normal 4 8 2 7" xfId="3942" xr:uid="{7A88FBDE-9507-4134-97EA-80923727E376}"/>
    <cellStyle name="Normal 4 8 2 7 2" xfId="8774" xr:uid="{B1FF5D05-9626-4E88-9E84-A7251C9F663E}"/>
    <cellStyle name="Normal 4 8 2 7 2 2" xfId="19154" xr:uid="{E2EF7EA5-A2CF-4CBD-8688-05541F82525E}"/>
    <cellStyle name="Normal 4 8 2 7 3" xfId="11607" xr:uid="{E0EC3274-30EB-451C-BDB3-A0323C2B11C6}"/>
    <cellStyle name="Normal 4 8 2 7 3 2" xfId="21987" xr:uid="{CF90CC8B-9D60-4ADF-B54C-454958AB6D34}"/>
    <cellStyle name="Normal 4 8 2 7 4" xfId="16321" xr:uid="{7CED60C4-3FFA-44FD-A30F-83EE1FEE1DBD}"/>
    <cellStyle name="Normal 4 8 2 8" xfId="5339" xr:uid="{902C0B0E-C4A0-4981-9707-DC0113C37539}"/>
    <cellStyle name="Normal 4 8 2 8 2" xfId="14637" xr:uid="{AA2E2A77-DEAA-4A1B-81C1-2BCA8305B4F0}"/>
    <cellStyle name="Normal 4 8 2 9" xfId="7090" xr:uid="{D0D07CCA-276A-41C2-9F72-54F476CDFE24}"/>
    <cellStyle name="Normal 4 8 2 9 2" xfId="17470" xr:uid="{A72D69C6-C74C-414E-A521-E425C04AD6D1}"/>
    <cellStyle name="Normal 4 8 3" xfId="1038" xr:uid="{00000000-0005-0000-0000-0000C0050000}"/>
    <cellStyle name="Normal 4 8 3 2" xfId="3393" xr:uid="{00000000-0005-0000-0000-0000B4060000}"/>
    <cellStyle name="Normal 4 8 3 2 2" xfId="6451" xr:uid="{6EFCB61C-7357-4684-9E3A-0FCD927DD456}"/>
    <cellStyle name="Normal 4 8 3 2 2 2" xfId="25798" xr:uid="{E04C89D1-BAA7-40C1-BC46-F7CE41911F85}"/>
    <cellStyle name="Normal 4 8 3 2 2 3" xfId="27957" xr:uid="{B28F36EE-3268-4C28-A6BC-D4ED592E6965}"/>
    <cellStyle name="Normal 4 8 3 2 2 4" xfId="16020" xr:uid="{0C7E26DA-2B7A-4895-B864-1CAB123016A7}"/>
    <cellStyle name="Normal 4 8 3 2 3" xfId="8473" xr:uid="{EED53452-5939-466E-8695-45E55BA1D2CB}"/>
    <cellStyle name="Normal 4 8 3 2 3 2" xfId="28922" xr:uid="{4FAD5E52-B238-484A-8AD5-4926695E24BF}"/>
    <cellStyle name="Normal 4 8 3 2 3 3" xfId="18853" xr:uid="{B5B0DCE4-48DA-480E-A1E0-3D2A91C35A32}"/>
    <cellStyle name="Normal 4 8 3 2 4" xfId="11306" xr:uid="{77082873-FC23-4D52-84B3-16E16D740661}"/>
    <cellStyle name="Normal 4 8 3 2 4 2" xfId="21686" xr:uid="{745341AC-5B45-4254-8AEA-490B25F78984}"/>
    <cellStyle name="Normal 4 8 3 2 5" xfId="22826" xr:uid="{A5AF6C31-5CE8-481B-BABC-0C7C8CD0A23A}"/>
    <cellStyle name="Normal 4 8 3 2 6" xfId="13960" xr:uid="{A33A0049-D6F8-4E3C-8917-26F7161B722D}"/>
    <cellStyle name="Normal 4 8 3 3" xfId="2802" xr:uid="{00000000-0005-0000-0000-0000B5060000}"/>
    <cellStyle name="Normal 4 8 3 3 2" xfId="6020" xr:uid="{A69378F3-7126-43E8-957C-AEF3A8217A72}"/>
    <cellStyle name="Normal 4 8 3 3 2 2" xfId="26564" xr:uid="{9920AF1B-1502-4153-86EE-9E491C23E980}"/>
    <cellStyle name="Normal 4 8 3 3 2 3" xfId="15473" xr:uid="{B1567AF6-EF33-4AB9-8B8F-63FE914A07E5}"/>
    <cellStyle name="Normal 4 8 3 3 3" xfId="7926" xr:uid="{2D1BB9FA-4D4A-4C54-898F-B770F4965FBD}"/>
    <cellStyle name="Normal 4 8 3 3 3 2" xfId="18306" xr:uid="{FE3FC21E-E23C-4118-ABE2-1A66E94B9357}"/>
    <cellStyle name="Normal 4 8 3 3 4" xfId="10759" xr:uid="{E2F9B43E-0A02-4C38-BA5D-ECC510BC70E6}"/>
    <cellStyle name="Normal 4 8 3 3 4 2" xfId="21139" xr:uid="{5EEA83E8-121B-42E9-94D0-B744FCB7C7D5}"/>
    <cellStyle name="Normal 4 8 3 3 5" xfId="23605" xr:uid="{6470B5F1-FD1F-4995-8318-8EC822E2DD3C}"/>
    <cellStyle name="Normal 4 8 3 3 6" xfId="13266" xr:uid="{29FB101E-D901-48D2-BE02-0A0BDDC9A648}"/>
    <cellStyle name="Normal 4 8 3 4" xfId="4203" xr:uid="{5FFDCD3D-191C-4816-9CA7-FB6D45A05F99}"/>
    <cellStyle name="Normal 4 8 3 4 2" xfId="8975" xr:uid="{070C8C1D-8AEF-46BE-8C98-0091E8D5CB10}"/>
    <cellStyle name="Normal 4 8 3 4 2 2" xfId="29057" xr:uid="{4C8275A9-C16B-4EC9-9863-FF7A8CDDDD99}"/>
    <cellStyle name="Normal 4 8 3 4 2 3" xfId="19355" xr:uid="{893AE50F-8DCF-4C57-B16A-FE83FE00F9A5}"/>
    <cellStyle name="Normal 4 8 3 4 3" xfId="11808" xr:uid="{32AC2F98-E71F-4095-BAC4-574F9FAC974E}"/>
    <cellStyle name="Normal 4 8 3 4 3 2" xfId="22188" xr:uid="{5716DFA4-B51D-4F99-95E7-5C279343345C}"/>
    <cellStyle name="Normal 4 8 3 4 4" xfId="24359" xr:uid="{1F3D2E20-3A87-41F9-AEEC-5C3F44D9E70F}"/>
    <cellStyle name="Normal 4 8 3 4 5" xfId="16522" xr:uid="{329DE75E-7547-4F7D-A283-DE84FDC4B800}"/>
    <cellStyle name="Normal 4 8 3 5" xfId="5341" xr:uid="{59B8A850-AE58-4417-9B79-645D1117C3F9}"/>
    <cellStyle name="Normal 4 8 3 5 2" xfId="27586" xr:uid="{47C431D5-BF21-485E-B445-D73E7C5FF7F3}"/>
    <cellStyle name="Normal 4 8 3 5 3" xfId="14639" xr:uid="{A085ECE6-AAED-4853-AA6D-E6CE7606978A}"/>
    <cellStyle name="Normal 4 8 3 6" xfId="7092" xr:uid="{BF5B1421-7114-4C59-84E6-FF22BF14D01C}"/>
    <cellStyle name="Normal 4 8 3 6 2" xfId="17472" xr:uid="{50F66810-BC52-4D59-B3A9-CBD2F562B7C1}"/>
    <cellStyle name="Normal 4 8 3 7" xfId="9925" xr:uid="{E1E5A673-FD43-4767-9671-202BFC3237CE}"/>
    <cellStyle name="Normal 4 8 3 7 2" xfId="20305" xr:uid="{ABB182C6-5691-4072-A342-0FE314AA56DD}"/>
    <cellStyle name="Normal 4 8 3 8" xfId="23362" xr:uid="{DA7BCDF4-2302-49E7-AFEC-1183D2581450}"/>
    <cellStyle name="Normal 4 8 3 9" xfId="12769" xr:uid="{66A1D130-8853-47BE-9E8F-EB39290D0E65}"/>
    <cellStyle name="Normal 4 8 4" xfId="1039" xr:uid="{00000000-0005-0000-0000-0000C1050000}"/>
    <cellStyle name="Normal 4 8 4 2" xfId="4554" xr:uid="{4A53458D-E17E-4BB7-9B78-E41E6108CD46}"/>
    <cellStyle name="Normal 4 8 4 2 2" xfId="9326" xr:uid="{DC6DF52B-15E0-407A-8FD8-91CCFA995276}"/>
    <cellStyle name="Normal 4 8 4 2 2 2" xfId="29301" xr:uid="{22CBBC2C-6EB7-4F8D-9BF3-8C6A7E2E0971}"/>
    <cellStyle name="Normal 4 8 4 2 2 3" xfId="19706" xr:uid="{BBE92403-9659-4990-9EB1-3C980877811E}"/>
    <cellStyle name="Normal 4 8 4 2 3" xfId="12159" xr:uid="{EC1E7D03-E6CD-4B6A-A889-E82AA6D291E8}"/>
    <cellStyle name="Normal 4 8 4 2 3 2" xfId="22539" xr:uid="{0FEE8662-2D8F-4A33-AB47-1B88ED44E02E}"/>
    <cellStyle name="Normal 4 8 4 2 4" xfId="25729" xr:uid="{B29B947F-BF6C-4162-9758-A19DE764DCC0}"/>
    <cellStyle name="Normal 4 8 4 2 5" xfId="16873" xr:uid="{BAE9BF8E-D4C8-44F9-A359-3FCB88ADBC3D}"/>
    <cellStyle name="Normal 4 8 4 3" xfId="5342" xr:uid="{2F7E15B8-6D4F-40EF-A62B-5AC6AB5CE46A}"/>
    <cellStyle name="Normal 4 8 4 3 2" xfId="27514" xr:uid="{E12BE31D-F7D8-41F8-B8F2-FF5737E4F9B6}"/>
    <cellStyle name="Normal 4 8 4 3 3" xfId="14640" xr:uid="{BAC52ED1-B28A-4108-B645-8BADC5ECED70}"/>
    <cellStyle name="Normal 4 8 4 4" xfId="7093" xr:uid="{64C2FEF8-951F-4D16-A7AE-2EC7C1FFFCB3}"/>
    <cellStyle name="Normal 4 8 4 4 2" xfId="17473" xr:uid="{9704C883-5736-4EA5-8187-F66451D5E9A7}"/>
    <cellStyle name="Normal 4 8 4 5" xfId="9926" xr:uid="{2D7F1617-CC5B-43FE-8F93-D0245C9DAE4E}"/>
    <cellStyle name="Normal 4 8 4 5 2" xfId="20306" xr:uid="{64309F65-88F7-4EF9-A4EE-6046D6192837}"/>
    <cellStyle name="Normal 4 8 4 6" xfId="24597" xr:uid="{FAFE0EDA-07F8-4FE7-9744-558229B9E9CF}"/>
    <cellStyle name="Normal 4 8 4 7" xfId="13961" xr:uid="{98860BFA-E002-4D04-B6BC-10368C072A02}"/>
    <cellStyle name="Normal 4 8 5" xfId="2946" xr:uid="{00000000-0005-0000-0000-0000B7060000}"/>
    <cellStyle name="Normal 4 8 5 2" xfId="6126" xr:uid="{3A90E411-B0E1-4D1D-8CBF-0FA213C408C9}"/>
    <cellStyle name="Normal 4 8 5 2 2" xfId="22889" xr:uid="{323BCB07-E0C4-4324-9387-BB441B091CBA}"/>
    <cellStyle name="Normal 4 8 5 2 3" xfId="27022" xr:uid="{0ADDFC1F-FD80-4CB0-9417-459BB5DA67EE}"/>
    <cellStyle name="Normal 4 8 5 2 4" xfId="15604" xr:uid="{2EE76BEA-D134-4681-ABFD-D9E13ED59382}"/>
    <cellStyle name="Normal 4 8 5 3" xfId="8057" xr:uid="{49F03E7D-F8CF-4539-A4E2-8D4E390C1C2C}"/>
    <cellStyle name="Normal 4 8 5 3 2" xfId="28759" xr:uid="{1F490A06-3F6F-4F75-AAFD-3FC8E68046D8}"/>
    <cellStyle name="Normal 4 8 5 3 3" xfId="18437" xr:uid="{663CB6D6-FD8C-425B-A1B7-45FBFF432DCC}"/>
    <cellStyle name="Normal 4 8 5 4" xfId="10890" xr:uid="{420CEDED-F913-4CED-A0A6-C8812B15D841}"/>
    <cellStyle name="Normal 4 8 5 4 2" xfId="21270" xr:uid="{7E3BF973-9134-4A00-9B1A-BA0C7D081897}"/>
    <cellStyle name="Normal 4 8 5 5" xfId="24125" xr:uid="{393509DD-5235-442B-A267-5E4D400C7C73}"/>
    <cellStyle name="Normal 4 8 5 6" xfId="13467" xr:uid="{982210BB-347A-4FD7-B053-F2B565925200}"/>
    <cellStyle name="Normal 4 8 6" xfId="2446" xr:uid="{00000000-0005-0000-0000-0000B8060000}"/>
    <cellStyle name="Normal 4 8 6 2" xfId="5740" xr:uid="{4D6A6D2A-C857-4FFE-A450-2E160D6EF7CD}"/>
    <cellStyle name="Normal 4 8 6 2 2" xfId="27102" xr:uid="{DEFD9B35-CA72-4AED-BB02-EB6A90E849D3}"/>
    <cellStyle name="Normal 4 8 6 2 3" xfId="15118" xr:uid="{D47C087F-8414-4BDA-B2D0-6329B80D357B}"/>
    <cellStyle name="Normal 4 8 6 3" xfId="7571" xr:uid="{AF799A62-90A1-4278-8CAC-411CABE1649B}"/>
    <cellStyle name="Normal 4 8 6 3 2" xfId="17951" xr:uid="{692457AA-E4A8-4130-B954-A586181B5B49}"/>
    <cellStyle name="Normal 4 8 6 4" xfId="10404" xr:uid="{04E2B5B6-D284-4423-9A0A-6EE8830E5E22}"/>
    <cellStyle name="Normal 4 8 6 4 2" xfId="20784" xr:uid="{DF578FD9-7125-4605-9C27-85F372D05A66}"/>
    <cellStyle name="Normal 4 8 6 5" xfId="22696" xr:uid="{729EE0F8-E1C5-4C04-8DF5-244E9ACA131C}"/>
    <cellStyle name="Normal 4 8 6 6" xfId="12834" xr:uid="{BC199602-588A-4E28-A840-5C19D5FBD532}"/>
    <cellStyle name="Normal 4 8 7" xfId="2200" xr:uid="{00000000-0005-0000-0000-0000AC060000}"/>
    <cellStyle name="Normal 4 8 7 2" xfId="7327" xr:uid="{6DC10D9B-AD30-4AFE-B5AB-C9BDDADD2450}"/>
    <cellStyle name="Normal 4 8 7 2 2" xfId="17707" xr:uid="{3688C2AB-DAA0-4D32-9B01-3A58F0803499}"/>
    <cellStyle name="Normal 4 8 7 3" xfId="10160" xr:uid="{2145218E-5174-4AB5-9392-445EA353E7DE}"/>
    <cellStyle name="Normal 4 8 7 3 2" xfId="20540" xr:uid="{D4414ED4-57FB-4635-A875-1F72F8E92A7F}"/>
    <cellStyle name="Normal 4 8 7 4" xfId="25047" xr:uid="{7AFBC9C0-08AB-470D-B140-140688BC0FD1}"/>
    <cellStyle name="Normal 4 8 7 5" xfId="14874" xr:uid="{F24D1869-95EF-4B26-9CB9-D07A8B793B64}"/>
    <cellStyle name="Normal 4 8 8" xfId="3998" xr:uid="{281ACFA1-D698-4080-8D6B-0AF4D83A6F8E}"/>
    <cellStyle name="Normal 4 8 8 2" xfId="8822" xr:uid="{CFB66AB3-D734-4A79-A87B-9A2EFF98D5E4}"/>
    <cellStyle name="Normal 4 8 8 2 2" xfId="19202" xr:uid="{E19055ED-866D-4B93-91A7-6B9EFA80B315}"/>
    <cellStyle name="Normal 4 8 8 3" xfId="11655" xr:uid="{639A8475-980A-43F0-953D-AA1C4BC8A225}"/>
    <cellStyle name="Normal 4 8 8 3 2" xfId="22035" xr:uid="{238B5422-CD6E-4709-A692-929601A47CEA}"/>
    <cellStyle name="Normal 4 8 8 4" xfId="16369" xr:uid="{EED70B44-2A93-4B41-9D5A-91AD6D5EE158}"/>
    <cellStyle name="Normal 4 8 9" xfId="5338" xr:uid="{AEAD4F3A-23BD-4982-A966-DE7F04C30F37}"/>
    <cellStyle name="Normal 4 8 9 2" xfId="14636" xr:uid="{88B9D1B0-17D6-4FD9-BC3D-D627679CD327}"/>
    <cellStyle name="Normal 4 9" xfId="1040" xr:uid="{00000000-0005-0000-0000-0000C2050000}"/>
    <cellStyle name="Normal 4 9 10" xfId="7094" xr:uid="{FED65E8B-9E0C-4993-9D9D-09C6A5CCBF77}"/>
    <cellStyle name="Normal 4 9 10 2" xfId="17474" xr:uid="{85C94C34-2764-4D4A-A55A-3CC3B94E06B0}"/>
    <cellStyle name="Normal 4 9 11" xfId="9927" xr:uid="{8592E14F-7933-451D-9CE9-B4860A2D52B7}"/>
    <cellStyle name="Normal 4 9 11 2" xfId="20307" xr:uid="{02417B0E-5595-45E5-90CB-41EC334685D5}"/>
    <cellStyle name="Normal 4 9 12" xfId="23729" xr:uid="{BD948A75-B0F9-44FF-BBAB-26E8C81CCBE0}"/>
    <cellStyle name="Normal 4 9 13" xfId="12494" xr:uid="{CD8A0886-089C-446A-8DE1-556D66857C2D}"/>
    <cellStyle name="Normal 4 9 2" xfId="1041" xr:uid="{00000000-0005-0000-0000-0000C3050000}"/>
    <cellStyle name="Normal 4 9 2 10" xfId="9928" xr:uid="{28370A61-F559-432A-B25C-14DD633AD195}"/>
    <cellStyle name="Normal 4 9 2 10 2" xfId="20308" xr:uid="{201A2F93-DAA0-4A27-BF79-B00C29977018}"/>
    <cellStyle name="Normal 4 9 2 11" xfId="22763" xr:uid="{0087A8B8-93CC-4BFE-AA5E-D6C7D2CA9A00}"/>
    <cellStyle name="Normal 4 9 2 12" xfId="12612" xr:uid="{74C7346E-50B0-47C0-BB11-55DFB2707C47}"/>
    <cellStyle name="Normal 4 9 2 2" xfId="1042" xr:uid="{00000000-0005-0000-0000-0000C4050000}"/>
    <cellStyle name="Normal 4 9 2 2 2" xfId="3395" xr:uid="{00000000-0005-0000-0000-0000BC060000}"/>
    <cellStyle name="Normal 4 9 2 2 2 2" xfId="6453" xr:uid="{11E9BE83-9BEF-456C-844D-D31925E7C983}"/>
    <cellStyle name="Normal 4 9 2 2 2 2 2" xfId="28694" xr:uid="{B7AD161C-F341-4DA4-8DE4-27608ACA660B}"/>
    <cellStyle name="Normal 4 9 2 2 2 2 3" xfId="28199" xr:uid="{38F0B293-0D62-432D-9C4F-EE43645FC28D}"/>
    <cellStyle name="Normal 4 9 2 2 2 2 4" xfId="16022" xr:uid="{8BDDD3B4-B9A2-45C7-AF12-56D5B99F1810}"/>
    <cellStyle name="Normal 4 9 2 2 2 3" xfId="8475" xr:uid="{9038C36F-0961-43F9-92E9-2FBEC2FD15A9}"/>
    <cellStyle name="Normal 4 9 2 2 2 3 2" xfId="28923" xr:uid="{F7762159-4A43-4FD5-B9A3-4DD12BD141F2}"/>
    <cellStyle name="Normal 4 9 2 2 2 3 3" xfId="18855" xr:uid="{917F8D4E-1CFD-4DAC-815C-226344EE8AAB}"/>
    <cellStyle name="Normal 4 9 2 2 2 4" xfId="11308" xr:uid="{FF99C08E-2FD0-44B9-A815-374563E54528}"/>
    <cellStyle name="Normal 4 9 2 2 2 4 2" xfId="21688" xr:uid="{59C14F52-2CDE-44D9-B32A-5AD6C2967E44}"/>
    <cellStyle name="Normal 4 9 2 2 2 5" xfId="24386" xr:uid="{3C35500F-A6B9-49B4-BB95-075B0AEC0C74}"/>
    <cellStyle name="Normal 4 9 2 2 2 6" xfId="13963" xr:uid="{EAE0E571-E60D-47E1-93EB-992FA5AF217A}"/>
    <cellStyle name="Normal 4 9 2 2 3" xfId="4355" xr:uid="{B7CECDB9-48DC-4889-B3EF-7E0171FF32B0}"/>
    <cellStyle name="Normal 4 9 2 2 3 2" xfId="9127" xr:uid="{B287CC7E-81A6-4F37-95CD-77D3B7A9D44B}"/>
    <cellStyle name="Normal 4 9 2 2 3 2 2" xfId="29170" xr:uid="{01E746A7-4123-43E0-AB3E-B028EF387EB6}"/>
    <cellStyle name="Normal 4 9 2 2 3 2 3" xfId="19507" xr:uid="{39187655-B24B-4182-BDE2-038D1B8846B2}"/>
    <cellStyle name="Normal 4 9 2 2 3 3" xfId="11960" xr:uid="{8211DA65-4B71-4084-AF16-B8C6040CE355}"/>
    <cellStyle name="Normal 4 9 2 2 3 3 2" xfId="22340" xr:uid="{8A3F3DA4-464D-44A0-BF17-399DABF26D3E}"/>
    <cellStyle name="Normal 4 9 2 2 3 4" xfId="24746" xr:uid="{53C96F65-A9A7-47BE-804A-52A54B7CBC06}"/>
    <cellStyle name="Normal 4 9 2 2 3 5" xfId="16674" xr:uid="{AEF97B57-EBB3-40C7-A330-5F1D3B247A08}"/>
    <cellStyle name="Normal 4 9 2 2 4" xfId="5345" xr:uid="{96342CCA-55A5-47D1-A797-2C36D42FFB2A}"/>
    <cellStyle name="Normal 4 9 2 2 4 2" xfId="27027" xr:uid="{DBE57265-6D69-4443-95A6-FC9DC1A9B761}"/>
    <cellStyle name="Normal 4 9 2 2 4 3" xfId="14643" xr:uid="{8C4ADD13-00FC-4CC3-AD26-03FC256F0E18}"/>
    <cellStyle name="Normal 4 9 2 2 5" xfId="7096" xr:uid="{3C1AF9BA-F553-4120-B127-A4197615CA77}"/>
    <cellStyle name="Normal 4 9 2 2 5 2" xfId="17476" xr:uid="{632F33F2-D68C-4055-927E-790550974824}"/>
    <cellStyle name="Normal 4 9 2 2 6" xfId="9929" xr:uid="{2C8C1A72-261D-44D7-96A5-2516D17DBD05}"/>
    <cellStyle name="Normal 4 9 2 2 6 2" xfId="20309" xr:uid="{79CDB092-0135-4613-B647-132677FBB4DC}"/>
    <cellStyle name="Normal 4 9 2 2 7" xfId="23126" xr:uid="{723A8EC1-6226-49C0-95A1-E85A20D6241E}"/>
    <cellStyle name="Normal 4 9 2 2 8" xfId="13269" xr:uid="{1C00D6FC-68F7-4724-A70D-4669B52F1AA0}"/>
    <cellStyle name="Normal 4 9 2 3" xfId="3396" xr:uid="{00000000-0005-0000-0000-0000BD060000}"/>
    <cellStyle name="Normal 4 9 2 3 2" xfId="4555" xr:uid="{429A3C00-EA96-4A8D-852C-E18122DA3BFC}"/>
    <cellStyle name="Normal 4 9 2 3 2 2" xfId="9327" xr:uid="{078A8D01-3A66-4BF7-A0C3-9EA9566C4FBA}"/>
    <cellStyle name="Normal 4 9 2 3 2 2 2" xfId="29302" xr:uid="{81E919EC-171F-4337-8F54-BAF4FAA1875E}"/>
    <cellStyle name="Normal 4 9 2 3 2 2 3" xfId="19707" xr:uid="{AEF3400C-B76F-41BC-A7D4-E6ACE6A7356F}"/>
    <cellStyle name="Normal 4 9 2 3 2 3" xfId="12160" xr:uid="{3A9B6F7D-697F-4A82-94EE-0008EAD9B053}"/>
    <cellStyle name="Normal 4 9 2 3 2 3 2" xfId="22540" xr:uid="{EF7F18C2-0586-4A8A-BEE2-3AFDB87ABC8E}"/>
    <cellStyle name="Normal 4 9 2 3 2 4" xfId="24302" xr:uid="{281778F3-8B05-4B77-B5C9-E8664219A3E7}"/>
    <cellStyle name="Normal 4 9 2 3 2 5" xfId="16874" xr:uid="{26292AE9-A676-4867-8354-8FDF65FF8704}"/>
    <cellStyle name="Normal 4 9 2 3 3" xfId="6454" xr:uid="{E0E8314D-1134-4E1C-B19E-01A0BC6639B8}"/>
    <cellStyle name="Normal 4 9 2 3 3 2" xfId="26876" xr:uid="{54796271-879F-4167-BA9B-BD66C88C0419}"/>
    <cellStyle name="Normal 4 9 2 3 3 3" xfId="16023" xr:uid="{51271DC9-1A29-44F5-97D7-BCACACE46210}"/>
    <cellStyle name="Normal 4 9 2 3 4" xfId="8476" xr:uid="{AB9A5261-844D-4CD8-A4BA-30EAD92011D8}"/>
    <cellStyle name="Normal 4 9 2 3 4 2" xfId="18856" xr:uid="{AD961A38-47B8-4F6B-937B-81803D0557EA}"/>
    <cellStyle name="Normal 4 9 2 3 5" xfId="11309" xr:uid="{B27C72B8-AD1B-44BC-BDD7-12ADA905F9B6}"/>
    <cellStyle name="Normal 4 9 2 3 5 2" xfId="21689" xr:uid="{B3F3CBB2-6F69-4275-AAFA-CB8D22E05A51}"/>
    <cellStyle name="Normal 4 9 2 3 6" xfId="23990" xr:uid="{EE707BDF-7721-4690-8488-D9E5F4960A9C}"/>
    <cellStyle name="Normal 4 9 2 3 7" xfId="13964" xr:uid="{425ACECC-3E0F-46C2-8378-FFD904F5B98A}"/>
    <cellStyle name="Normal 4 9 2 4" xfId="3394" xr:uid="{00000000-0005-0000-0000-0000BE060000}"/>
    <cellStyle name="Normal 4 9 2 4 2" xfId="6452" xr:uid="{E9DBFBC1-94F8-4265-B53D-C168DE8425DE}"/>
    <cellStyle name="Normal 4 9 2 4 2 2" xfId="27636" xr:uid="{D134B4F9-958C-4105-8EB7-56E094FF549D}"/>
    <cellStyle name="Normal 4 9 2 4 2 3" xfId="16021" xr:uid="{CD533D81-4227-4367-AD8A-972D87E4277A}"/>
    <cellStyle name="Normal 4 9 2 4 3" xfId="8474" xr:uid="{3F24AFFD-A75E-450C-A9EF-92566A7C3F04}"/>
    <cellStyle name="Normal 4 9 2 4 3 2" xfId="18854" xr:uid="{558DB0AB-D2E0-4ADC-8A48-18296A3BBF68}"/>
    <cellStyle name="Normal 4 9 2 4 4" xfId="11307" xr:uid="{1A76F0A1-8D28-4290-8946-F2B4A37D6264}"/>
    <cellStyle name="Normal 4 9 2 4 4 2" xfId="21687" xr:uid="{8B7841B6-B6A5-43C6-9864-9348B6A6EB0E}"/>
    <cellStyle name="Normal 4 9 2 4 5" xfId="25330" xr:uid="{7C7C8256-B9E5-4613-B263-AB4056C9349D}"/>
    <cellStyle name="Normal 4 9 2 4 6" xfId="13962" xr:uid="{FF2032C4-8BF9-4137-BD49-7B217EF6F85A}"/>
    <cellStyle name="Normal 4 9 2 5" xfId="2657" xr:uid="{00000000-0005-0000-0000-0000BF060000}"/>
    <cellStyle name="Normal 4 9 2 5 2" xfId="5917" xr:uid="{41952D99-ABDB-4293-834B-F38C838B1168}"/>
    <cellStyle name="Normal 4 9 2 5 2 2" xfId="27668" xr:uid="{B83C8430-3C67-4460-8840-7F0BDA03DB8B}"/>
    <cellStyle name="Normal 4 9 2 5 2 3" xfId="15329" xr:uid="{BC35F09B-CE5B-4916-9597-B10216CAA486}"/>
    <cellStyle name="Normal 4 9 2 5 3" xfId="7782" xr:uid="{9DD94790-E2C5-4C61-9D03-570B091E3C4D}"/>
    <cellStyle name="Normal 4 9 2 5 3 2" xfId="18162" xr:uid="{0ABF3531-97C8-4476-9FAD-A96156326B2F}"/>
    <cellStyle name="Normal 4 9 2 5 4" xfId="10615" xr:uid="{8C1CF07B-3467-4C48-912E-2E1C444A4F06}"/>
    <cellStyle name="Normal 4 9 2 5 4 2" xfId="20995" xr:uid="{252AC7F1-0AB2-4B98-9212-B2CC72E9BB0C}"/>
    <cellStyle name="Normal 4 9 2 5 5" xfId="24390" xr:uid="{531B2959-78A0-4777-AF18-50FB596D273D}"/>
    <cellStyle name="Normal 4 9 2 5 6" xfId="13059" xr:uid="{1A269D4F-B737-489D-B7A7-D1D28B78EA22}"/>
    <cellStyle name="Normal 4 9 2 6" xfId="2378" xr:uid="{00000000-0005-0000-0000-0000BA060000}"/>
    <cellStyle name="Normal 4 9 2 6 2" xfId="7505" xr:uid="{D6504F32-9E30-4636-8E43-11D3A1544429}"/>
    <cellStyle name="Normal 4 9 2 6 2 2" xfId="17885" xr:uid="{0A365267-F0E1-4CB9-8305-0282D4AD3D06}"/>
    <cellStyle name="Normal 4 9 2 6 3" xfId="10338" xr:uid="{E4B342D6-E1E6-4E71-B82A-B35FC665DD40}"/>
    <cellStyle name="Normal 4 9 2 6 3 2" xfId="20718" xr:uid="{6073AC3D-C593-4C95-970E-A50E189650EC}"/>
    <cellStyle name="Normal 4 9 2 6 4" xfId="24543" xr:uid="{215AFCB9-7E53-4A64-A0F6-85835A7537F7}"/>
    <cellStyle name="Normal 4 9 2 6 5" xfId="15052" xr:uid="{99D15716-0A26-4820-A1B9-0E615D69DB7C}"/>
    <cellStyle name="Normal 4 9 2 7" xfId="3955" xr:uid="{5662DC37-F90E-41B1-8934-44962F194A3A}"/>
    <cellStyle name="Normal 4 9 2 7 2" xfId="8787" xr:uid="{7D06C3E6-4AF0-4B89-8901-A8CEEF48497E}"/>
    <cellStyle name="Normal 4 9 2 7 2 2" xfId="19167" xr:uid="{D8782B79-623B-4E23-BD16-08969CEE0135}"/>
    <cellStyle name="Normal 4 9 2 7 3" xfId="11620" xr:uid="{24202C2E-E9BC-4B30-A123-54FB0FE2BA5B}"/>
    <cellStyle name="Normal 4 9 2 7 3 2" xfId="22000" xr:uid="{6B243055-76E8-4D7F-93D0-717A0B52A8C3}"/>
    <cellStyle name="Normal 4 9 2 7 4" xfId="16334" xr:uid="{D16B8EEB-DBF4-45EA-8E00-E56CA3FA07FB}"/>
    <cellStyle name="Normal 4 9 2 8" xfId="5344" xr:uid="{FA09D750-66D3-46F2-AA20-E5C5C6D5A7A2}"/>
    <cellStyle name="Normal 4 9 2 8 2" xfId="14642" xr:uid="{EB460EF6-969D-48F3-9585-CD572D0075A6}"/>
    <cellStyle name="Normal 4 9 2 9" xfId="7095" xr:uid="{7A8048F7-241E-4979-B207-70F8C28C3BBA}"/>
    <cellStyle name="Normal 4 9 2 9 2" xfId="17475" xr:uid="{9DD638C0-C0F0-4C0A-A277-0655FAB0BB6A}"/>
    <cellStyle name="Normal 4 9 3" xfId="1043" xr:uid="{00000000-0005-0000-0000-0000C5050000}"/>
    <cellStyle name="Normal 4 9 3 2" xfId="3397" xr:uid="{00000000-0005-0000-0000-0000C1060000}"/>
    <cellStyle name="Normal 4 9 3 2 2" xfId="6455" xr:uid="{EC58CF77-95B6-42C0-8B6D-E6C38386E713}"/>
    <cellStyle name="Normal 4 9 3 2 2 2" xfId="23775" xr:uid="{DC92D57D-5795-4BFD-B9C6-40860AECCF78}"/>
    <cellStyle name="Normal 4 9 3 2 2 3" xfId="27659" xr:uid="{BD270951-A7CB-4512-B042-ED92B3AF51B0}"/>
    <cellStyle name="Normal 4 9 3 2 2 4" xfId="16024" xr:uid="{F7DFEFAD-B8A4-4014-A965-79AC03EE98CA}"/>
    <cellStyle name="Normal 4 9 3 2 3" xfId="8477" xr:uid="{D017D5D2-9F67-46D6-9C65-8D3ADB37B85E}"/>
    <cellStyle name="Normal 4 9 3 2 3 2" xfId="28924" xr:uid="{3CE00559-6AD8-4A77-8FD5-69456922A500}"/>
    <cellStyle name="Normal 4 9 3 2 3 3" xfId="18857" xr:uid="{127CBB48-2A01-470A-BD74-3890FD0642C8}"/>
    <cellStyle name="Normal 4 9 3 2 4" xfId="11310" xr:uid="{72168985-3B71-4213-80CA-7C09896A4598}"/>
    <cellStyle name="Normal 4 9 3 2 4 2" xfId="21690" xr:uid="{BD9DCD0E-2F77-44EF-97C0-5BB4BFF291DF}"/>
    <cellStyle name="Normal 4 9 3 2 5" xfId="24906" xr:uid="{9BFE87F1-B694-4E99-B970-076C7ACAE04A}"/>
    <cellStyle name="Normal 4 9 3 2 6" xfId="13965" xr:uid="{BCF44529-9CE9-460D-B060-C9F0FB761974}"/>
    <cellStyle name="Normal 4 9 3 3" xfId="2803" xr:uid="{00000000-0005-0000-0000-0000C2060000}"/>
    <cellStyle name="Normal 4 9 3 3 2" xfId="6021" xr:uid="{9EDD67D1-5C2C-41FB-8DB5-F20ED392B8C6}"/>
    <cellStyle name="Normal 4 9 3 3 2 2" xfId="26495" xr:uid="{D2B1457E-7C6D-43FE-97D1-D741065D3543}"/>
    <cellStyle name="Normal 4 9 3 3 2 3" xfId="15474" xr:uid="{4C1DDB65-F2A6-453B-9303-D769A622CC45}"/>
    <cellStyle name="Normal 4 9 3 3 3" xfId="7927" xr:uid="{C4B41890-42D4-4559-BB21-ACCE2AE869DB}"/>
    <cellStyle name="Normal 4 9 3 3 3 2" xfId="18307" xr:uid="{3A0D7D73-2444-4B2D-AE17-EAC42634EFA4}"/>
    <cellStyle name="Normal 4 9 3 3 4" xfId="10760" xr:uid="{CFAD69D5-A814-46DE-87BE-BF954F5E5BF9}"/>
    <cellStyle name="Normal 4 9 3 3 4 2" xfId="21140" xr:uid="{EBAEB439-29CF-471F-B1AE-7CBD9143C4D3}"/>
    <cellStyle name="Normal 4 9 3 3 5" xfId="23430" xr:uid="{5E6BB81F-081E-4ACD-B0C1-13DEA25765B8}"/>
    <cellStyle name="Normal 4 9 3 3 6" xfId="13268" xr:uid="{17F04C83-C241-4809-AF38-EF377A2E1468}"/>
    <cellStyle name="Normal 4 9 3 4" xfId="4204" xr:uid="{59B0931E-45F8-4742-866F-5C5AC23997A1}"/>
    <cellStyle name="Normal 4 9 3 4 2" xfId="8976" xr:uid="{154E08C5-8FF7-48F4-B67A-35F5CAF52B32}"/>
    <cellStyle name="Normal 4 9 3 4 2 2" xfId="29058" xr:uid="{039F68C9-4D7A-420B-A116-ED61329DE099}"/>
    <cellStyle name="Normal 4 9 3 4 2 3" xfId="19356" xr:uid="{75FD03FC-72A0-4F5E-A0CA-5FE0B27F42F2}"/>
    <cellStyle name="Normal 4 9 3 4 3" xfId="11809" xr:uid="{B23AF0B9-02E9-4983-96E2-542D5F5C0818}"/>
    <cellStyle name="Normal 4 9 3 4 3 2" xfId="22189" xr:uid="{B783A89E-86D7-4233-B590-0C0232E081AF}"/>
    <cellStyle name="Normal 4 9 3 4 4" xfId="24448" xr:uid="{ECE1713B-6C36-4DD6-816C-09DF059B87B7}"/>
    <cellStyle name="Normal 4 9 3 4 5" xfId="16523" xr:uid="{D0E91311-55B1-4F1E-B6D0-1D0E1521AF8F}"/>
    <cellStyle name="Normal 4 9 3 5" xfId="5346" xr:uid="{B95C7F4B-9A71-4AEC-BF82-3710F3D2C35B}"/>
    <cellStyle name="Normal 4 9 3 5 2" xfId="26033" xr:uid="{D5C88AE1-B3BD-4C8F-BA05-C1B0AB621E4B}"/>
    <cellStyle name="Normal 4 9 3 5 3" xfId="14644" xr:uid="{946793D5-930B-438A-BA01-92F106EAA79C}"/>
    <cellStyle name="Normal 4 9 3 6" xfId="7097" xr:uid="{45A6AE62-1A27-4679-9355-C7565243CC36}"/>
    <cellStyle name="Normal 4 9 3 6 2" xfId="17477" xr:uid="{5E875325-DDEF-43E5-88B0-36663A002E3A}"/>
    <cellStyle name="Normal 4 9 3 7" xfId="9930" xr:uid="{438C59F0-280F-4A01-B1FA-B98BB434E128}"/>
    <cellStyle name="Normal 4 9 3 7 2" xfId="20310" xr:uid="{9760F551-7F49-4B66-9392-BC4ED1C07275}"/>
    <cellStyle name="Normal 4 9 3 8" xfId="24810" xr:uid="{06BCB86A-1997-4F11-B114-820C012B0138}"/>
    <cellStyle name="Normal 4 9 3 9" xfId="12770" xr:uid="{4234F2F0-DD76-48C3-858A-37108DC7FF33}"/>
    <cellStyle name="Normal 4 9 4" xfId="1044" xr:uid="{00000000-0005-0000-0000-0000C6050000}"/>
    <cellStyle name="Normal 4 9 4 2" xfId="4556" xr:uid="{B60F7FE0-303D-4809-9FF9-BA03D1C69B44}"/>
    <cellStyle name="Normal 4 9 4 2 2" xfId="9328" xr:uid="{D898483C-C1B9-4E7F-8610-5E7B7DD99729}"/>
    <cellStyle name="Normal 4 9 4 2 2 2" xfId="29303" xr:uid="{411B5B70-8F18-4E55-B496-BE944566B165}"/>
    <cellStyle name="Normal 4 9 4 2 2 3" xfId="19708" xr:uid="{091F6D37-CB88-4DE7-8317-5909FD2E580A}"/>
    <cellStyle name="Normal 4 9 4 2 3" xfId="12161" xr:uid="{BB3FE38A-1F1B-4F3D-B629-ADA754C185CC}"/>
    <cellStyle name="Normal 4 9 4 2 3 2" xfId="22541" xr:uid="{5FFEF487-F08A-48EB-A592-4927EE828390}"/>
    <cellStyle name="Normal 4 9 4 2 4" xfId="24397" xr:uid="{BAB0A28D-4E99-4B0E-BBA3-3FA6958A4ED7}"/>
    <cellStyle name="Normal 4 9 4 2 5" xfId="16875" xr:uid="{15504F81-1EA2-4C0E-B012-16BAE8A59B70}"/>
    <cellStyle name="Normal 4 9 4 3" xfId="5347" xr:uid="{0E040CF3-0042-422A-BA5E-6AAA80545842}"/>
    <cellStyle name="Normal 4 9 4 3 2" xfId="26420" xr:uid="{9737F622-9F4D-4215-9D5E-4603C76300E2}"/>
    <cellStyle name="Normal 4 9 4 3 3" xfId="14645" xr:uid="{1605F229-F8A2-4434-9B75-426B7260F6B9}"/>
    <cellStyle name="Normal 4 9 4 4" xfId="7098" xr:uid="{154A79A8-E326-4846-BD3C-FCF566EEFF09}"/>
    <cellStyle name="Normal 4 9 4 4 2" xfId="17478" xr:uid="{48CE7B65-0A47-49AA-A0FB-D19A0D3D9D98}"/>
    <cellStyle name="Normal 4 9 4 5" xfId="9931" xr:uid="{E883B33E-6308-4FF6-9680-F215C520DFC2}"/>
    <cellStyle name="Normal 4 9 4 5 2" xfId="20311" xr:uid="{5F0F5074-2CF6-416D-BFD7-6299FC13A09D}"/>
    <cellStyle name="Normal 4 9 4 6" xfId="25406" xr:uid="{BA7D3C25-E40B-4434-A1BB-73C9F27BBACC}"/>
    <cellStyle name="Normal 4 9 4 7" xfId="13966" xr:uid="{CE3262C7-FE81-4080-A643-90F204935236}"/>
    <cellStyle name="Normal 4 9 5" xfId="2947" xr:uid="{00000000-0005-0000-0000-0000C4060000}"/>
    <cellStyle name="Normal 4 9 5 2" xfId="6127" xr:uid="{8FE178C2-CBA3-433F-A7C2-84FC619F5B81}"/>
    <cellStyle name="Normal 4 9 5 2 2" xfId="24057" xr:uid="{4E4E5A2D-359D-46B2-A19E-DBF03D5EF5F9}"/>
    <cellStyle name="Normal 4 9 5 2 3" xfId="27544" xr:uid="{C39916A2-C003-4C43-9C9A-9AC63521D991}"/>
    <cellStyle name="Normal 4 9 5 2 4" xfId="15605" xr:uid="{4543F762-D666-4FA6-ABE4-C9631A5B5E34}"/>
    <cellStyle name="Normal 4 9 5 3" xfId="8058" xr:uid="{DE5353BF-C4EC-4276-9C20-3C9D1B71ABCA}"/>
    <cellStyle name="Normal 4 9 5 3 2" xfId="28760" xr:uid="{BC05135D-49F9-4C43-8779-B049198642E6}"/>
    <cellStyle name="Normal 4 9 5 3 3" xfId="18438" xr:uid="{AD4191F7-A8FF-4446-ABBC-0AF88631DCE5}"/>
    <cellStyle name="Normal 4 9 5 4" xfId="10891" xr:uid="{FA8A25CE-B31C-43F8-A59B-36EA28645A33}"/>
    <cellStyle name="Normal 4 9 5 4 2" xfId="21271" xr:uid="{4927AD9C-0BD5-4299-BC43-309E2FA370C1}"/>
    <cellStyle name="Normal 4 9 5 5" xfId="23972" xr:uid="{34073EE8-2408-4029-BCA1-F24C370C643F}"/>
    <cellStyle name="Normal 4 9 5 6" xfId="13468" xr:uid="{AC7DC948-1164-4B8F-BA4C-16C1F6D5BBCA}"/>
    <cellStyle name="Normal 4 9 6" xfId="2506" xr:uid="{00000000-0005-0000-0000-0000C5060000}"/>
    <cellStyle name="Normal 4 9 6 2" xfId="5786" xr:uid="{C5DB1F4C-84E0-4922-9AF3-EB13B41C9A24}"/>
    <cellStyle name="Normal 4 9 6 2 2" xfId="27873" xr:uid="{87BC2480-2AB3-4E58-946B-68C1A6688A73}"/>
    <cellStyle name="Normal 4 9 6 2 3" xfId="15178" xr:uid="{6429479B-48DE-4743-A1AE-AE3E25563ABC}"/>
    <cellStyle name="Normal 4 9 6 3" xfId="7631" xr:uid="{DC26186C-24BB-4851-B8BA-E951777B6486}"/>
    <cellStyle name="Normal 4 9 6 3 2" xfId="18011" xr:uid="{8D143DA6-04AA-4573-A04D-157B4DFCECA0}"/>
    <cellStyle name="Normal 4 9 6 4" xfId="10464" xr:uid="{6E09233B-E859-4C16-B2F7-186BEBD86034}"/>
    <cellStyle name="Normal 4 9 6 4 2" xfId="20844" xr:uid="{B2EBD67C-2D94-4BBC-9EC9-755791AC361C}"/>
    <cellStyle name="Normal 4 9 6 5" xfId="23171" xr:uid="{F03EBC55-AE1F-42DF-AB33-8551F9067632}"/>
    <cellStyle name="Normal 4 9 6 6" xfId="12894" xr:uid="{3021E087-4766-4419-B53E-DFF3977350AA}"/>
    <cellStyle name="Normal 4 9 7" xfId="2262" xr:uid="{00000000-0005-0000-0000-0000B9060000}"/>
    <cellStyle name="Normal 4 9 7 2" xfId="7389" xr:uid="{32C9A824-0488-4806-8D99-CFC51AABAF81}"/>
    <cellStyle name="Normal 4 9 7 2 2" xfId="17769" xr:uid="{DA96CD8A-5157-4F8F-9A9C-59010E38E781}"/>
    <cellStyle name="Normal 4 9 7 3" xfId="10222" xr:uid="{DC37B7A9-8333-428A-AFF8-B24F26B0F802}"/>
    <cellStyle name="Normal 4 9 7 3 2" xfId="20602" xr:uid="{09BA70BB-9E2F-4C92-BDE6-A2D55D353E26}"/>
    <cellStyle name="Normal 4 9 7 4" xfId="24845" xr:uid="{4CB515D3-9236-4373-A92A-18A2F5F6E62F}"/>
    <cellStyle name="Normal 4 9 7 5" xfId="14936" xr:uid="{A33D728C-722B-4236-A9CF-7BF81F686EC4}"/>
    <cellStyle name="Normal 4 9 8" xfId="3999" xr:uid="{FB00525F-F625-4EBD-91ED-9DCBAED536F6}"/>
    <cellStyle name="Normal 4 9 8 2" xfId="8823" xr:uid="{18EB733E-EE76-4921-A96E-C69C33C3D8B9}"/>
    <cellStyle name="Normal 4 9 8 2 2" xfId="19203" xr:uid="{30B088D8-493E-4B50-8AE3-E18AEF7C462B}"/>
    <cellStyle name="Normal 4 9 8 3" xfId="11656" xr:uid="{85D8D720-9657-4EE8-BBCD-0244CF3EF351}"/>
    <cellStyle name="Normal 4 9 8 3 2" xfId="22036" xr:uid="{0A524794-595E-421E-98C3-5BD4E863566A}"/>
    <cellStyle name="Normal 4 9 8 4" xfId="16370" xr:uid="{C46AB949-0015-4839-8683-C34DB6ABA655}"/>
    <cellStyle name="Normal 4 9 9" xfId="5343" xr:uid="{9F32A828-194D-41BB-86AC-BC1E9E4BD583}"/>
    <cellStyle name="Normal 4 9 9 2" xfId="14641" xr:uid="{48C8B0A3-4F68-493C-9981-7A51C895F469}"/>
    <cellStyle name="Normal 5" xfId="1045" xr:uid="{00000000-0005-0000-0000-0000C7050000}"/>
    <cellStyle name="Normal 5 2" xfId="1046" xr:uid="{00000000-0005-0000-0000-0000C8050000}"/>
    <cellStyle name="Normal 5 2 2" xfId="1047" xr:uid="{00000000-0005-0000-0000-0000C9050000}"/>
    <cellStyle name="Normal 5 2 2 2" xfId="1048" xr:uid="{00000000-0005-0000-0000-0000CA050000}"/>
    <cellStyle name="Normal 5 2 2 3" xfId="1049" xr:uid="{00000000-0005-0000-0000-0000CB050000}"/>
    <cellStyle name="Normal 5 2 2 3 2" xfId="1050" xr:uid="{00000000-0005-0000-0000-0000CC050000}"/>
    <cellStyle name="Normal 5 2 2 3 3" xfId="1051" xr:uid="{00000000-0005-0000-0000-0000CD050000}"/>
    <cellStyle name="Normal 5 2 2 3 3 2" xfId="1052" xr:uid="{00000000-0005-0000-0000-0000CE050000}"/>
    <cellStyle name="Normal 5 2 2 3 3 2 2" xfId="1053" xr:uid="{00000000-0005-0000-0000-0000CF050000}"/>
    <cellStyle name="Normal 5 2 2 3 3 2 3" xfId="1054" xr:uid="{00000000-0005-0000-0000-0000D0050000}"/>
    <cellStyle name="Normal 5 2 2 3 3 2 3 2" xfId="1055" xr:uid="{00000000-0005-0000-0000-0000D1050000}"/>
    <cellStyle name="Normal 5 2 2 3 3 2 3 2 2" xfId="1056" xr:uid="{00000000-0005-0000-0000-0000D2050000}"/>
    <cellStyle name="Normal 5 2 2 3 3 2 3 2 2 2" xfId="25824" xr:uid="{54CDD460-EA0A-4C9F-A2E9-D83616F70B34}"/>
    <cellStyle name="Normal 5 2 2 3 3 2 3 2 2 3" xfId="22975" xr:uid="{4F628876-254C-42A5-A33A-0B9E9D415554}"/>
    <cellStyle name="Normal 5 2 2 3 3 2 3 2 3" xfId="1057" xr:uid="{00000000-0005-0000-0000-0000D3050000}"/>
    <cellStyle name="Normal 5 2 2 3 3 2 3 2 3 2" xfId="1994" xr:uid="{00000000-0005-0000-0000-0000D4050000}"/>
    <cellStyle name="Normal 5 2 2 3 3 2 3 2 3 3" xfId="3718" xr:uid="{00000000-0005-0000-0000-000040050000}"/>
    <cellStyle name="Normal 5 2 2 3 3 2 3 2 3 3 2" xfId="4692" xr:uid="{51905AF2-C163-47F0-8B1F-2980361FD244}"/>
    <cellStyle name="Normal 5 2 2 3 3 2 3 2 3 3 3" xfId="30243" xr:uid="{CA1835E3-D7CA-494D-AA80-1B1149D5AFB8}"/>
    <cellStyle name="Normal 5 2 2 3 3 2 3 2 3 3 3 2" xfId="31386" xr:uid="{887E578E-D69D-402D-8C71-0EB314923E1C}"/>
    <cellStyle name="Normal 5 2 2 3 3 2 3 2 3 3 4" xfId="31583" xr:uid="{92D8B8E4-BB12-424E-9790-D21F8131DC73}"/>
    <cellStyle name="Normal 5 2 2 3 3 2 3 2 4" xfId="25788" xr:uid="{1D08EFFC-DA7F-41BE-978E-EC07123E36B4}"/>
    <cellStyle name="Normal 5 2 2 3 3 2 3 3" xfId="1058" xr:uid="{00000000-0005-0000-0000-0000D5050000}"/>
    <cellStyle name="Normal 5 2 2 3 3 2 3 4" xfId="2949" xr:uid="{00000000-0005-0000-0000-0000D2060000}"/>
    <cellStyle name="Normal 5 2 2 3 3 2 3 4 2" xfId="31297" xr:uid="{78CA0B19-A34B-4E31-AA24-2A14D9E7C4D2}"/>
    <cellStyle name="Normal 5 2 2 3 3 2 3 5" xfId="2102" xr:uid="{00000000-0005-0000-0000-000062020000}"/>
    <cellStyle name="Normal 5 2 2 3 3 2 3 5 2" xfId="4646" xr:uid="{DCF2241D-14ED-485A-9D65-B2AB943923E7}"/>
    <cellStyle name="Normal 5 2 2 3 3 2 3 5 3" xfId="30183" xr:uid="{A412684C-6109-4521-B609-EE02EEB536F2}"/>
    <cellStyle name="Normal 5 2 2 3 3 2 3 5 3 2" xfId="31327" xr:uid="{B0044842-2681-4637-80B7-F8CD98CD6A4C}"/>
    <cellStyle name="Normal 5 2 2 3 3 2 3 5 4" xfId="31523" xr:uid="{F88276D7-3241-416D-82B9-264DD5195C56}"/>
    <cellStyle name="Normal 5 2 2 3 3 2 3 6" xfId="4001" xr:uid="{F1B4F0B9-FD33-4680-A501-B9D0765C51F9}"/>
    <cellStyle name="Normal 5 2 2 3 3 2 3 6 2" xfId="4696" xr:uid="{87C651C8-4B39-4467-81FB-F4E1577DF4A5}"/>
    <cellStyle name="Normal 5 2 2 3 3 2 3 6 3" xfId="30304" xr:uid="{20D658DA-AA9C-4B8A-88DB-4A53FA3E1566}"/>
    <cellStyle name="Normal 5 2 2 3 3 2 3 6 3 2" xfId="31447" xr:uid="{8335C654-6A5B-43B0-9BF5-99B5E4D6EAF0}"/>
    <cellStyle name="Normal 5 2 2 3 3 2 3 6 4" xfId="31644" xr:uid="{648E6EA8-0CB8-4625-96BD-1713085C6150}"/>
    <cellStyle name="Normal 5 2 2 3 3 2 3 7" xfId="30125" xr:uid="{DAC80EA3-45F7-49F1-A349-239CC3856162}"/>
    <cellStyle name="Normal 5 2 2 3 3 2 3 7 2" xfId="30487" xr:uid="{207BB286-D44A-4530-97B5-78C32E75393D}"/>
    <cellStyle name="Normal 5 2 2 3 3 2 4" xfId="1059" xr:uid="{00000000-0005-0000-0000-0000D6050000}"/>
    <cellStyle name="Normal 5 2 2 3 3 2 4 2" xfId="2948" xr:uid="{00000000-0005-0000-0000-0000D3060000}"/>
    <cellStyle name="Normal 5 2 2 3 3 2 4 3" xfId="25593" xr:uid="{5B9280FC-9264-4B15-A200-680DEEC4D82C}"/>
    <cellStyle name="Normal 5 2 2 3 3 2 4 3 2" xfId="29625" xr:uid="{10ECCC93-74F9-4A09-802F-48DA5B303C31}"/>
    <cellStyle name="Normal 5 2 2 3 3 2 4 3 3" xfId="29601" xr:uid="{C8E61550-9BF6-4809-AD63-521FABB334AF}"/>
    <cellStyle name="Normal 5 2 2 3 3 2 4 3 3 2" xfId="29645" xr:uid="{CBBE4A4C-8051-48A5-A221-A862F98BE9FB}"/>
    <cellStyle name="Normal 5 2 2 3 3 2 4 3 3 3" xfId="30387" xr:uid="{869F3D5D-AE97-4CC5-B41A-A19DC4D969BE}"/>
    <cellStyle name="Normal 5 2 2 3 3 2 4 3 3 4" xfId="30374" xr:uid="{5CC7FCC2-30E8-4DE4-8C04-E4F3FF779ED6}"/>
    <cellStyle name="Normal 5 2 2 3 3 2 4 3 3 4 2" xfId="31713" xr:uid="{97349D98-A108-4282-8CFA-A793557F04C8}"/>
    <cellStyle name="Normal 5 2 2 3 3 2 4 3 4" xfId="30357" xr:uid="{1C60EA9A-684E-4679-89C8-749CEAB253C5}"/>
    <cellStyle name="Normal 5 2 2 3 3 2 4 3 4 2" xfId="31699" xr:uid="{AD204089-4C71-4050-991D-38E2B324F7EB}"/>
    <cellStyle name="Normal 5 2 2 3 3 2 5" xfId="2101" xr:uid="{00000000-0005-0000-0000-000060020000}"/>
    <cellStyle name="Normal 5 2 2 3 3 2 5 2" xfId="4665" xr:uid="{456E6ACB-B92B-4E09-90D7-9887AC9A6356}"/>
    <cellStyle name="Normal 5 2 2 3 3 2 5 3" xfId="30182" xr:uid="{949196C8-26F0-48F8-A360-5C93471FB753}"/>
    <cellStyle name="Normal 5 2 2 3 3 2 5 3 2" xfId="31326" xr:uid="{1776B697-3D7A-44A6-8CF4-26DCA157D5FD}"/>
    <cellStyle name="Normal 5 2 2 3 3 2 5 4" xfId="31522" xr:uid="{BEF860A1-5D07-4575-A886-606466C1C1D9}"/>
    <cellStyle name="Normal 5 2 2 3 3 2 6" xfId="4000" xr:uid="{A738EDEF-3EA0-4135-885D-6506E619A596}"/>
    <cellStyle name="Normal 5 2 2 3 3 2 6 2" xfId="4815" xr:uid="{54779593-FE24-451B-9985-E9D706451F82}"/>
    <cellStyle name="Normal 5 2 2 3 3 2 6 3" xfId="30303" xr:uid="{6891DA91-5722-4BAC-8C6B-FDD9DC564F07}"/>
    <cellStyle name="Normal 5 2 2 3 3 2 6 3 2" xfId="31446" xr:uid="{6A366D88-F890-46E2-BB04-E1D17258EF3B}"/>
    <cellStyle name="Normal 5 2 2 3 3 2 6 4" xfId="31643" xr:uid="{06A84B95-836D-4AEB-8DAA-809DFA91FB68}"/>
    <cellStyle name="Normal 5 2 2 3 3 2 7" xfId="30124" xr:uid="{16F6B502-50DE-40DF-90B1-0876CC1A1C94}"/>
    <cellStyle name="Normal 5 2 2 3 3 2 7 2" xfId="30486" xr:uid="{32F471BB-0723-4682-B1A0-F64159294218}"/>
    <cellStyle name="Normal 5 2 2 3 3 3" xfId="1060" xr:uid="{00000000-0005-0000-0000-0000D7050000}"/>
    <cellStyle name="Normal 5 2 2 3 3 4" xfId="1061" xr:uid="{00000000-0005-0000-0000-0000D8050000}"/>
    <cellStyle name="Normal 5 2 2 3 3 4 2" xfId="1062" xr:uid="{00000000-0005-0000-0000-0000D9050000}"/>
    <cellStyle name="Normal 5 2 2 3 3 4 2 2" xfId="1063" xr:uid="{00000000-0005-0000-0000-0000DA050000}"/>
    <cellStyle name="Normal 5 2 2 3 3 4 2 2 2" xfId="1064" xr:uid="{00000000-0005-0000-0000-0000DB050000}"/>
    <cellStyle name="Normal 5 2 2 3 3 4 2 2 2 2" xfId="1995" xr:uid="{00000000-0005-0000-0000-0000DC050000}"/>
    <cellStyle name="Normal 5 2 2 3 3 4 2 2 2 2 2" xfId="30091" xr:uid="{2B878A51-CD5F-4DE5-B930-3F48D284360B}"/>
    <cellStyle name="Normal 5 2 2 3 3 4 2 2 2 3" xfId="3719" xr:uid="{00000000-0005-0000-0000-000047050000}"/>
    <cellStyle name="Normal 5 2 2 3 3 4 2 2 2 3 2" xfId="4816" xr:uid="{A9DAC7E2-553D-4565-B80F-940B97A51BE8}"/>
    <cellStyle name="Normal 5 2 2 3 3 4 2 2 2 3 3" xfId="30244" xr:uid="{BA581B0B-DADD-427E-9227-F1A4995BB8C9}"/>
    <cellStyle name="Normal 5 2 2 3 3 4 2 2 2 3 3 2" xfId="31387" xr:uid="{D3E5510B-31A3-4A73-B547-9B3F2D2B326B}"/>
    <cellStyle name="Normal 5 2 2 3 3 4 2 2 2 3 4" xfId="31584" xr:uid="{21BABE29-A0ED-45DF-9708-DEE6E0C6E1A6}"/>
    <cellStyle name="Normal 5 2 2 3 3 4 2 2 2 4" xfId="25783" xr:uid="{36E75808-49D3-4D14-9DA6-61DB80D655FD}"/>
    <cellStyle name="Normal 5 2 2 3 3 4 2 2 3" xfId="1996" xr:uid="{00000000-0005-0000-0000-0000DD050000}"/>
    <cellStyle name="Normal 5 2 2 3 3 4 2 2 4" xfId="23414" xr:uid="{BA854DC5-60A5-4E12-82F7-BBD7FC263D3A}"/>
    <cellStyle name="Normal 5 2 2 3 3 4 2 3" xfId="1065" xr:uid="{00000000-0005-0000-0000-0000DE050000}"/>
    <cellStyle name="Normal 5 2 2 3 3 4 2 3 2" xfId="1066" xr:uid="{00000000-0005-0000-0000-0000DF050000}"/>
    <cellStyle name="Normal 5 2 2 3 3 4 2 3 2 2" xfId="25815" xr:uid="{0AE676AB-4C86-4CA3-9C45-55D8413D79AD}"/>
    <cellStyle name="Normal 5 2 2 3 3 4 2 3 2 3" xfId="23197" xr:uid="{A05CFCBC-1C32-439E-B3B0-8BBB5EA27847}"/>
    <cellStyle name="Normal 5 2 2 3 3 4 2 3 3" xfId="1067" xr:uid="{00000000-0005-0000-0000-0000E0050000}"/>
    <cellStyle name="Normal 5 2 2 3 3 4 2 3 3 2" xfId="24262" xr:uid="{4E635149-A9CA-4E61-A008-49F6F6E6E5A8}"/>
    <cellStyle name="Normal 5 2 2 3 3 4 2 3 3 3" xfId="24683" xr:uid="{F7A47AF9-6E5B-4813-8096-B603E3BB974D}"/>
    <cellStyle name="Normal 5 2 2 3 3 4 2 3 4" xfId="2104" xr:uid="{00000000-0005-0000-0000-000068020000}"/>
    <cellStyle name="Normal 5 2 2 3 3 4 2 3 4 2" xfId="4709" xr:uid="{B07E0505-B8A6-484D-AAA8-0C41974ED4F4}"/>
    <cellStyle name="Normal 5 2 2 3 3 4 2 3 4 3" xfId="30185" xr:uid="{9A0870E9-F2F2-44FB-8B46-C48A4968FEEF}"/>
    <cellStyle name="Normal 5 2 2 3 3 4 2 3 4 3 2" xfId="31329" xr:uid="{CF04E88C-F7B3-4D7A-9717-FD9ACBD6475E}"/>
    <cellStyle name="Normal 5 2 2 3 3 4 2 3 4 4" xfId="31525" xr:uid="{A111558E-E85F-4251-9D3B-B86A6E2852FF}"/>
    <cellStyle name="Normal 5 2 2 3 3 4 2 3 5" xfId="25793" xr:uid="{BE81E2B3-54B5-44DA-A7B7-DF27FBF44B0E}"/>
    <cellStyle name="Normal 5 2 2 3 3 4 2 3 6" xfId="30537" xr:uid="{6AF04956-A4AA-40F2-9013-C6A327256590}"/>
    <cellStyle name="Normal 5 2 2 3 3 4 2 4" xfId="24195" xr:uid="{8D3CA287-FEA1-4E49-ADF5-2EF14E33D055}"/>
    <cellStyle name="Normal 5 2 2 3 3 4 3" xfId="1068" xr:uid="{00000000-0005-0000-0000-0000E1050000}"/>
    <cellStyle name="Normal 5 2 2 3 3 4 4" xfId="2950" xr:uid="{00000000-0005-0000-0000-0000DB060000}"/>
    <cellStyle name="Normal 5 2 2 3 3 4 4 2" xfId="31291" xr:uid="{DEB5B321-0F2A-4419-A5CA-930B6F07E2F7}"/>
    <cellStyle name="Normal 5 2 2 3 3 4 5" xfId="2103" xr:uid="{00000000-0005-0000-0000-000065020000}"/>
    <cellStyle name="Normal 5 2 2 3 3 4 5 2" xfId="3791" xr:uid="{BC5A38D1-BFF3-476A-8A69-EA1EE0617EC6}"/>
    <cellStyle name="Normal 5 2 2 3 3 4 5 3" xfId="30184" xr:uid="{5C24DA68-97CD-49FE-802F-E259FD9B70A3}"/>
    <cellStyle name="Normal 5 2 2 3 3 4 5 3 2" xfId="31328" xr:uid="{79426398-3EAD-4E7A-9356-7A768B6FCB74}"/>
    <cellStyle name="Normal 5 2 2 3 3 4 5 4" xfId="31524" xr:uid="{3AC3627F-72DF-4B18-B008-B92A5C21CB5D}"/>
    <cellStyle name="Normal 5 2 2 3 3 4 6" xfId="4002" xr:uid="{D8FD9E04-9092-4C4B-A910-C73C5CD42691}"/>
    <cellStyle name="Normal 5 2 2 3 3 4 6 2" xfId="4695" xr:uid="{E279391E-A262-4102-8448-E71B06C35C79}"/>
    <cellStyle name="Normal 5 2 2 3 3 4 6 3" xfId="30305" xr:uid="{A30F632E-33C2-4D26-936D-ECDA03E22F6E}"/>
    <cellStyle name="Normal 5 2 2 3 3 4 6 3 2" xfId="31448" xr:uid="{164E3A5C-7416-44FC-8177-DC798DF6E6A0}"/>
    <cellStyle name="Normal 5 2 2 3 3 4 6 4" xfId="31645" xr:uid="{B9006B00-B933-4FB1-A35A-D7221D1C0512}"/>
    <cellStyle name="Normal 5 2 2 3 3 4 7" xfId="30126" xr:uid="{703E38E7-8BA4-47CE-A103-8E02D7643E7A}"/>
    <cellStyle name="Normal 5 2 2 3 3 4 7 2" xfId="30488" xr:uid="{2C6C969A-844E-4616-8573-0FAFBA4D69CF}"/>
    <cellStyle name="Normal 5 2 2 3 3 5" xfId="1069" xr:uid="{00000000-0005-0000-0000-0000E2050000}"/>
    <cellStyle name="Normal 5 2 2 3 3 5 2" xfId="1070" xr:uid="{00000000-0005-0000-0000-0000E3050000}"/>
    <cellStyle name="Normal 5 2 2 3 3 5 3" xfId="3720" xr:uid="{00000000-0005-0000-0000-00004E050000}"/>
    <cellStyle name="Normal 5 2 2 3 3 5 3 2" xfId="4795" xr:uid="{DF0BC7BF-5428-4780-84E3-7F8E288418C8}"/>
    <cellStyle name="Normal 5 2 2 3 3 5 3 2 2" xfId="27327" xr:uid="{F12C00FE-6AFB-4D00-84B2-71822DC2DF6A}"/>
    <cellStyle name="Normal 5 2 2 3 3 5 3 3" xfId="22849" xr:uid="{659AE614-353A-4FE0-9C98-E3D2FE7BC367}"/>
    <cellStyle name="Normal 5 2 2 3 3 5 3 4" xfId="30245" xr:uid="{10F24001-7CC0-44EC-B648-411E63A266B9}"/>
    <cellStyle name="Normal 5 2 2 3 3 5 3 4 2" xfId="31388" xr:uid="{B9C0C66D-8676-4A44-BA99-B9C8122368E0}"/>
    <cellStyle name="Normal 5 2 2 3 3 5 3 5" xfId="31585" xr:uid="{747A6EBE-5AA8-4D25-B6CA-2B8E86458B98}"/>
    <cellStyle name="Normal 5 2 2 3 3 5 4" xfId="25353" xr:uid="{8D8B4136-989F-4529-ABF1-5DCEC950D05B}"/>
    <cellStyle name="Normal 5 2 2 3 4" xfId="1071" xr:uid="{00000000-0005-0000-0000-0000E4050000}"/>
    <cellStyle name="Normal 5 2 2 3 4 2" xfId="1072" xr:uid="{00000000-0005-0000-0000-0000E5050000}"/>
    <cellStyle name="Normal 5 2 2 3 4 3" xfId="1073" xr:uid="{00000000-0005-0000-0000-0000E6050000}"/>
    <cellStyle name="Normal 5 2 2 3 4 3 2" xfId="1074" xr:uid="{00000000-0005-0000-0000-0000E7050000}"/>
    <cellStyle name="Normal 5 2 2 3 4 3 2 2" xfId="1075" xr:uid="{00000000-0005-0000-0000-0000E8050000}"/>
    <cellStyle name="Normal 5 2 2 3 4 3 2 2 2" xfId="24422" xr:uid="{B47C1D1D-4990-4E6D-8D87-F2D0EA821190}"/>
    <cellStyle name="Normal 5 2 2 3 4 3 2 2 3" xfId="25685" xr:uid="{C0596603-1DB0-4B26-9F87-3B5181B6B939}"/>
    <cellStyle name="Normal 5 2 2 3 4 3 2 3" xfId="1076" xr:uid="{00000000-0005-0000-0000-0000E9050000}"/>
    <cellStyle name="Normal 5 2 2 3 4 3 2 3 2" xfId="1997" xr:uid="{00000000-0005-0000-0000-0000EA050000}"/>
    <cellStyle name="Normal 5 2 2 3 4 3 2 3 3" xfId="3721" xr:uid="{00000000-0005-0000-0000-000055050000}"/>
    <cellStyle name="Normal 5 2 2 3 4 3 2 3 3 2" xfId="4779" xr:uid="{2AAB0A08-DE9A-4C96-9B2A-1DB1A63BD9DB}"/>
    <cellStyle name="Normal 5 2 2 3 4 3 2 3 3 3" xfId="30246" xr:uid="{0B60F80B-7368-4D89-BA1E-AC6E4192ADD4}"/>
    <cellStyle name="Normal 5 2 2 3 4 3 2 3 3 3 2" xfId="31389" xr:uid="{6980F92F-2E8D-4F9E-B82F-A0952100F3DD}"/>
    <cellStyle name="Normal 5 2 2 3 4 3 2 3 3 4" xfId="31586" xr:uid="{7B6E9149-EDD8-47F2-8D5F-A2FC9635B763}"/>
    <cellStyle name="Normal 5 2 2 3 4 3 2 4" xfId="25686" xr:uid="{D36B2ED3-0F57-4BA2-8ECD-62BF05B0572F}"/>
    <cellStyle name="Normal 5 2 2 3 4 3 3" xfId="1077" xr:uid="{00000000-0005-0000-0000-0000EB050000}"/>
    <cellStyle name="Normal 5 2 2 3 4 3 4" xfId="2951" xr:uid="{00000000-0005-0000-0000-0000E1060000}"/>
    <cellStyle name="Normal 5 2 2 3 4 3 4 2" xfId="31275" xr:uid="{48413553-C1B7-4B8D-A3C6-C8BF89975138}"/>
    <cellStyle name="Normal 5 2 2 3 4 3 5" xfId="2106" xr:uid="{00000000-0005-0000-0000-00006C020000}"/>
    <cellStyle name="Normal 5 2 2 3 4 3 5 2" xfId="4053" xr:uid="{49B8B7A8-4856-40A4-A58F-9BFE37881BD3}"/>
    <cellStyle name="Normal 5 2 2 3 4 3 5 3" xfId="30187" xr:uid="{A70DBE0C-D5CA-4EAB-A3CA-07F95394E9AE}"/>
    <cellStyle name="Normal 5 2 2 3 4 3 5 3 2" xfId="31331" xr:uid="{490372D4-432A-4B6E-B243-E866D76B8184}"/>
    <cellStyle name="Normal 5 2 2 3 4 3 5 4" xfId="31527" xr:uid="{90AC1405-FE79-424A-BC37-FF05E9503406}"/>
    <cellStyle name="Normal 5 2 2 3 4 3 6" xfId="4004" xr:uid="{2E9BA179-24FF-4822-9D6C-F2734EFD2CB0}"/>
    <cellStyle name="Normal 5 2 2 3 4 3 6 2" xfId="4805" xr:uid="{2387F2B7-3B47-4789-BF4E-B979001A8FAA}"/>
    <cellStyle name="Normal 5 2 2 3 4 3 6 3" xfId="30307" xr:uid="{5726D493-8CED-4265-A434-DFD8EB311CD3}"/>
    <cellStyle name="Normal 5 2 2 3 4 3 6 3 2" xfId="31450" xr:uid="{FB181689-6E48-4E44-96B3-385555CE579C}"/>
    <cellStyle name="Normal 5 2 2 3 4 3 6 4" xfId="31647" xr:uid="{0067E494-22D7-4B3A-984D-B426336F4E2D}"/>
    <cellStyle name="Normal 5 2 2 3 4 3 7" xfId="30128" xr:uid="{902DB47F-C143-433C-8E02-ECCFBB8FA346}"/>
    <cellStyle name="Normal 5 2 2 3 4 3 7 2" xfId="30490" xr:uid="{56017849-602A-438E-96E0-4DE9B6F02764}"/>
    <cellStyle name="Normal 5 2 2 3 4 4" xfId="1078" xr:uid="{00000000-0005-0000-0000-0000EC050000}"/>
    <cellStyle name="Normal 5 2 2 3 4 4 2" xfId="1998" xr:uid="{00000000-0005-0000-0000-0000ED050000}"/>
    <cellStyle name="Normal 5 2 2 3 4 4 3" xfId="3722" xr:uid="{00000000-0005-0000-0000-000058050000}"/>
    <cellStyle name="Normal 5 2 2 3 4 4 3 2" xfId="4707" xr:uid="{FB999CD8-02A8-4F7C-89CE-DB6631DE48C4}"/>
    <cellStyle name="Normal 5 2 2 3 4 4 3 3" xfId="30247" xr:uid="{EE5ADEA2-84D4-4505-87AE-A6C270C3F801}"/>
    <cellStyle name="Normal 5 2 2 3 4 4 3 3 2" xfId="31390" xr:uid="{DE289E50-B422-42E4-BB23-771C03B0FE6E}"/>
    <cellStyle name="Normal 5 2 2 3 4 4 3 4" xfId="31587" xr:uid="{8C678CD5-606D-4C9C-A7A2-159D864DB7F7}"/>
    <cellStyle name="Normal 5 2 2 3 4 5" xfId="2105" xr:uid="{00000000-0005-0000-0000-00006A020000}"/>
    <cellStyle name="Normal 5 2 2 3 4 5 2" xfId="4659" xr:uid="{67E9FDA9-5A2B-445D-B40D-93E8A98A8238}"/>
    <cellStyle name="Normal 5 2 2 3 4 5 3" xfId="30186" xr:uid="{4CB0E304-139B-42D7-9A87-E169EFE7D601}"/>
    <cellStyle name="Normal 5 2 2 3 4 5 3 2" xfId="31330" xr:uid="{0F5135EB-14E6-42DE-B2B0-75C666FB0A17}"/>
    <cellStyle name="Normal 5 2 2 3 4 5 4" xfId="31526" xr:uid="{E4FC8698-639F-4C7B-A547-7219F1D50986}"/>
    <cellStyle name="Normal 5 2 2 3 4 6" xfId="4003" xr:uid="{483D2F10-7048-47B5-8EC8-C27C7ED5C5D2}"/>
    <cellStyle name="Normal 5 2 2 3 4 6 2" xfId="4722" xr:uid="{9099B238-0B4B-4E4D-B266-C731E14F65F2}"/>
    <cellStyle name="Normal 5 2 2 3 4 6 3" xfId="30306" xr:uid="{CE79C3A2-8FAA-47C3-A986-94ABFF393284}"/>
    <cellStyle name="Normal 5 2 2 3 4 6 3 2" xfId="31449" xr:uid="{6D797409-02BE-47A8-973D-58729081A7B3}"/>
    <cellStyle name="Normal 5 2 2 3 4 6 4" xfId="31646" xr:uid="{F8C769A2-8633-48D8-9C86-DFE6F04F67C4}"/>
    <cellStyle name="Normal 5 2 2 3 4 7" xfId="30127" xr:uid="{920D9317-59AD-4444-9F3B-B0AB3DA1419C}"/>
    <cellStyle name="Normal 5 2 2 3 4 7 2" xfId="30489" xr:uid="{2D2D5388-0491-48DD-9BA0-7F231209010E}"/>
    <cellStyle name="Normal 5 2 2 3 5" xfId="2067" xr:uid="{00000000-0005-0000-0000-00005D020000}"/>
    <cellStyle name="Normal 5 2 2 3 5 2" xfId="4745" xr:uid="{D9BCE5B0-F41F-41F6-A6AC-41E5B78235A9}"/>
    <cellStyle name="Normal 5 2 2 3 5 3" xfId="30167" xr:uid="{F6DDC9EB-CD6C-4D04-8F67-4FD996169366}"/>
    <cellStyle name="Normal 5 2 2 3 5 3 2" xfId="30491" xr:uid="{063E2B6E-8838-4EF2-91BA-1A4AB6C209F2}"/>
    <cellStyle name="Normal 5 2 2 3 5 4" xfId="31507" xr:uid="{4C9C7E84-AA75-41E2-BFB1-21A740FAD8B6}"/>
    <cellStyle name="Normal 5 2 2 3 6" xfId="30104" xr:uid="{93BD7124-346B-4FA7-9E75-822A18739E86}"/>
    <cellStyle name="Normal 5 2 2 3 6 2" xfId="30472" xr:uid="{B7FC6D84-3823-4E1F-9CD2-CD3763CCF30A}"/>
    <cellStyle name="Normal 5 2 2 4" xfId="1079" xr:uid="{00000000-0005-0000-0000-0000EE050000}"/>
    <cellStyle name="Normal 5 2 2 4 2" xfId="1080" xr:uid="{00000000-0005-0000-0000-0000EF050000}"/>
    <cellStyle name="Normal 5 2 2 4 3" xfId="1081" xr:uid="{00000000-0005-0000-0000-0000F0050000}"/>
    <cellStyle name="Normal 5 2 2 4 3 2" xfId="1082" xr:uid="{00000000-0005-0000-0000-0000F1050000}"/>
    <cellStyle name="Normal 5 2 2 4 3 2 2" xfId="1083" xr:uid="{00000000-0005-0000-0000-0000F2050000}"/>
    <cellStyle name="Normal 5 2 2 4 3 2 2 2" xfId="23666" xr:uid="{B7ABCA13-C252-49DE-8A75-C393116E6978}"/>
    <cellStyle name="Normal 5 2 2 4 3 2 2 3" xfId="25772" xr:uid="{D99DDDD1-ADF3-4C2F-9B0B-0766981E1FE4}"/>
    <cellStyle name="Normal 5 2 2 4 3 2 3" xfId="1084" xr:uid="{00000000-0005-0000-0000-0000F3050000}"/>
    <cellStyle name="Normal 5 2 2 4 3 2 3 2" xfId="1999" xr:uid="{00000000-0005-0000-0000-0000F4050000}"/>
    <cellStyle name="Normal 5 2 2 4 3 2 3 3" xfId="3723" xr:uid="{00000000-0005-0000-0000-00005F050000}"/>
    <cellStyle name="Normal 5 2 2 4 3 2 3 3 2" xfId="4737" xr:uid="{E49EB17C-CF0A-4F32-A8B8-D0C3423F7ADE}"/>
    <cellStyle name="Normal 5 2 2 4 3 2 3 3 3" xfId="30248" xr:uid="{A9BCBA25-83A3-4A30-9CD3-15C108FB8C79}"/>
    <cellStyle name="Normal 5 2 2 4 3 2 3 3 3 2" xfId="31391" xr:uid="{05EB7F35-34C6-4A04-A0F4-C81EF4E61930}"/>
    <cellStyle name="Normal 5 2 2 4 3 2 3 3 4" xfId="31588" xr:uid="{75B07DF1-2E2E-4D26-A331-293EB1A84567}"/>
    <cellStyle name="Normal 5 2 2 4 3 2 4" xfId="24571" xr:uid="{CA10D6C3-1290-4ABF-AABF-26E17988ED1A}"/>
    <cellStyle name="Normal 5 2 2 4 3 3" xfId="1085" xr:uid="{00000000-0005-0000-0000-0000F5050000}"/>
    <cellStyle name="Normal 5 2 2 4 3 4" xfId="2952" xr:uid="{00000000-0005-0000-0000-0000E8060000}"/>
    <cellStyle name="Normal 5 2 2 4 3 4 2" xfId="31278" xr:uid="{5827531A-151D-490E-B9CC-5F64E61F31DF}"/>
    <cellStyle name="Normal 5 2 2 4 3 5" xfId="2108" xr:uid="{00000000-0005-0000-0000-000070020000}"/>
    <cellStyle name="Normal 5 2 2 4 3 5 2" xfId="4630" xr:uid="{CB491582-F2CB-4E36-BE6E-EFC681D7156D}"/>
    <cellStyle name="Normal 5 2 2 4 3 5 3" xfId="30189" xr:uid="{3AAE0EAE-E8B5-495C-B313-D9EF9D9CAB64}"/>
    <cellStyle name="Normal 5 2 2 4 3 5 3 2" xfId="31333" xr:uid="{0267AC5B-64C6-4486-ADCE-246F465FDD47}"/>
    <cellStyle name="Normal 5 2 2 4 3 5 4" xfId="31529" xr:uid="{9CB041FA-68C5-4343-A51A-DA27C8958F9D}"/>
    <cellStyle name="Normal 5 2 2 4 3 6" xfId="4006" xr:uid="{D558FD0F-23C1-46DD-B9F0-9F8795729785}"/>
    <cellStyle name="Normal 5 2 2 4 3 6 2" xfId="4714" xr:uid="{B120F520-B966-4AD5-8EBE-409F270073F9}"/>
    <cellStyle name="Normal 5 2 2 4 3 6 3" xfId="30309" xr:uid="{699D5CA2-FACA-4377-99AD-77942E973491}"/>
    <cellStyle name="Normal 5 2 2 4 3 6 3 2" xfId="31452" xr:uid="{5F533371-818D-4244-ABD4-7A17DD389363}"/>
    <cellStyle name="Normal 5 2 2 4 3 6 4" xfId="31649" xr:uid="{EB53F69C-BF68-4DCA-85B3-F9FB5F32E27C}"/>
    <cellStyle name="Normal 5 2 2 4 3 7" xfId="30130" xr:uid="{BDE27110-9B13-48B7-8653-B497F720F538}"/>
    <cellStyle name="Normal 5 2 2 4 3 7 2" xfId="30493" xr:uid="{FD9D9EF5-F197-45A3-BC3A-5650DE888412}"/>
    <cellStyle name="Normal 5 2 2 4 4" xfId="1086" xr:uid="{00000000-0005-0000-0000-0000F6050000}"/>
    <cellStyle name="Normal 5 2 2 4 4 2" xfId="1087" xr:uid="{00000000-0005-0000-0000-0000F7050000}"/>
    <cellStyle name="Normal 5 2 2 4 4 3" xfId="3724" xr:uid="{00000000-0005-0000-0000-000062050000}"/>
    <cellStyle name="Normal 5 2 2 4 4 3 2" xfId="4742" xr:uid="{85B5A93A-A824-41A3-9870-5FB5020B28AB}"/>
    <cellStyle name="Normal 5 2 2 4 4 3 3" xfId="30249" xr:uid="{33C48EDD-9586-4230-8BA4-66265587F273}"/>
    <cellStyle name="Normal 5 2 2 4 4 3 3 2" xfId="31392" xr:uid="{922174FC-994D-4960-94F6-152FE500B889}"/>
    <cellStyle name="Normal 5 2 2 4 4 3 4" xfId="31589" xr:uid="{E291B842-5ED4-4126-8BEA-A2175FDD78C9}"/>
    <cellStyle name="Normal 5 2 2 4 5" xfId="2107" xr:uid="{00000000-0005-0000-0000-00006E020000}"/>
    <cellStyle name="Normal 5 2 2 4 5 2" xfId="4679" xr:uid="{1C1F360D-C6E5-496D-8E0B-7C61EF688A4B}"/>
    <cellStyle name="Normal 5 2 2 4 5 3" xfId="30188" xr:uid="{2FA02E78-E05B-4D87-8A46-DB8A8ADCC86C}"/>
    <cellStyle name="Normal 5 2 2 4 5 3 2" xfId="31332" xr:uid="{FBB927C5-8BB1-4180-BA69-EEF312036142}"/>
    <cellStyle name="Normal 5 2 2 4 5 4" xfId="31528" xr:uid="{8FFD126D-2DEA-4100-A5CD-7641C553E7A8}"/>
    <cellStyle name="Normal 5 2 2 4 6" xfId="4005" xr:uid="{487C8B09-2829-42FC-9B86-25DB3AB10663}"/>
    <cellStyle name="Normal 5 2 2 4 6 2" xfId="4778" xr:uid="{C7B64242-53F0-4D37-B483-14A3329CCC0F}"/>
    <cellStyle name="Normal 5 2 2 4 6 3" xfId="30308" xr:uid="{A106EA70-5CF5-4F4F-839A-1F540D6AFC82}"/>
    <cellStyle name="Normal 5 2 2 4 6 3 2" xfId="31451" xr:uid="{E6C509AA-8B5E-4123-B775-483D5B730539}"/>
    <cellStyle name="Normal 5 2 2 4 6 4" xfId="31648" xr:uid="{8920FE63-A71F-4725-A7D7-BA468668BA0F}"/>
    <cellStyle name="Normal 5 2 2 4 7" xfId="30129" xr:uid="{2236E3FF-3A86-4CD1-98F1-1886F111A065}"/>
    <cellStyle name="Normal 5 2 2 4 7 2" xfId="30492" xr:uid="{45FC10F0-4741-45B2-BDBE-913619A599F3}"/>
    <cellStyle name="Normal 5 2 2 5" xfId="29602" xr:uid="{51A7D0CB-4AEF-4815-897D-E9DF6C04761B}"/>
    <cellStyle name="Normal 5 2 2 5 2" xfId="29633" xr:uid="{4D46F027-DFAF-43F3-8432-E8ADA4FEF75B}"/>
    <cellStyle name="Normal 5 2 2 5 3" xfId="30358" xr:uid="{B88E4284-E474-4823-9891-BF93F08DC332}"/>
    <cellStyle name="Normal 5 2 2 5 3 2" xfId="30494" xr:uid="{31576F81-3AEC-4A0F-9C51-2A5DB1814C7E}"/>
    <cellStyle name="Normal 5 2 2 6" xfId="31499" xr:uid="{2BB411DD-5D15-4B7F-BAEC-F1A8EC41C4E3}"/>
    <cellStyle name="Normal 5 2 3" xfId="1088" xr:uid="{00000000-0005-0000-0000-0000F8050000}"/>
    <cellStyle name="Normal 5 2 3 2" xfId="1089" xr:uid="{00000000-0005-0000-0000-0000F9050000}"/>
    <cellStyle name="Normal 5 2 3 3" xfId="1090" xr:uid="{00000000-0005-0000-0000-0000FA050000}"/>
    <cellStyle name="Normal 5 2 3 4" xfId="1091" xr:uid="{00000000-0005-0000-0000-0000FB050000}"/>
    <cellStyle name="Normal 5 2 4" xfId="1092" xr:uid="{00000000-0005-0000-0000-0000FC050000}"/>
    <cellStyle name="Normal 5 2 4 2" xfId="1093" xr:uid="{00000000-0005-0000-0000-0000FD050000}"/>
    <cellStyle name="Normal 5 2 4 3" xfId="1094" xr:uid="{00000000-0005-0000-0000-0000FE050000}"/>
    <cellStyle name="Normal 5 2 4 3 2" xfId="1095" xr:uid="{00000000-0005-0000-0000-0000FF050000}"/>
    <cellStyle name="Normal 5 2 4 3 2 2" xfId="1096" xr:uid="{00000000-0005-0000-0000-000000060000}"/>
    <cellStyle name="Normal 5 2 4 3 2 3" xfId="1097" xr:uid="{00000000-0005-0000-0000-000001060000}"/>
    <cellStyle name="Normal 5 2 4 3 2 3 2" xfId="1098" xr:uid="{00000000-0005-0000-0000-000002060000}"/>
    <cellStyle name="Normal 5 2 4 3 2 3 2 2" xfId="1099" xr:uid="{00000000-0005-0000-0000-000003060000}"/>
    <cellStyle name="Normal 5 2 4 3 2 3 2 2 2" xfId="24048" xr:uid="{4777385D-2B03-4739-880A-360C2F6CA172}"/>
    <cellStyle name="Normal 5 2 4 3 2 3 2 2 3" xfId="25592" xr:uid="{4194AEC9-B5D1-4293-B8C5-62D7DE423C61}"/>
    <cellStyle name="Normal 5 2 4 3 2 3 2 3" xfId="1100" xr:uid="{00000000-0005-0000-0000-000004060000}"/>
    <cellStyle name="Normal 5 2 4 3 2 3 2 3 2" xfId="2000" xr:uid="{00000000-0005-0000-0000-000005060000}"/>
    <cellStyle name="Normal 5 2 4 3 2 3 2 3 3" xfId="3725" xr:uid="{00000000-0005-0000-0000-000070050000}"/>
    <cellStyle name="Normal 5 2 4 3 2 3 2 3 3 2" xfId="4754" xr:uid="{FD3276C6-408C-4237-B809-AE73C12F6AE6}"/>
    <cellStyle name="Normal 5 2 4 3 2 3 2 3 3 3" xfId="30250" xr:uid="{8E939996-71BD-47CE-9BF4-4ED640E9C488}"/>
    <cellStyle name="Normal 5 2 4 3 2 3 2 3 3 3 2" xfId="31393" xr:uid="{E5FDB7D8-82CC-42F9-B24A-1AB0B72AE30F}"/>
    <cellStyle name="Normal 5 2 4 3 2 3 2 3 3 4" xfId="31590" xr:uid="{169BD90C-78A7-48C8-8B4D-B8A3362C27BE}"/>
    <cellStyle name="Normal 5 2 4 3 2 3 2 4" xfId="23146" xr:uid="{70717655-02F4-404C-95BB-4DB5536E3E99}"/>
    <cellStyle name="Normal 5 2 4 3 2 3 3" xfId="1101" xr:uid="{00000000-0005-0000-0000-000006060000}"/>
    <cellStyle name="Normal 5 2 4 3 2 3 4" xfId="2954" xr:uid="{00000000-0005-0000-0000-0000F4060000}"/>
    <cellStyle name="Normal 5 2 4 3 2 3 4 2" xfId="31279" xr:uid="{51508AF3-39AA-43A7-A514-BBE022261B7A}"/>
    <cellStyle name="Normal 5 2 4 3 2 3 5" xfId="2110" xr:uid="{00000000-0005-0000-0000-000079020000}"/>
    <cellStyle name="Normal 5 2 4 3 2 3 5 2" xfId="4629" xr:uid="{D9BC3CB2-5DA1-450C-BCAA-C84E226AB1E6}"/>
    <cellStyle name="Normal 5 2 4 3 2 3 5 3" xfId="30191" xr:uid="{2FCB911F-22F5-4527-8AEA-8BB8AA3518F0}"/>
    <cellStyle name="Normal 5 2 4 3 2 3 5 3 2" xfId="31335" xr:uid="{C304E2DA-C317-4027-B01C-219F31AF267C}"/>
    <cellStyle name="Normal 5 2 4 3 2 3 5 4" xfId="31531" xr:uid="{0DF2BB2A-E61A-4C92-BAFA-3A88549AEB66}"/>
    <cellStyle name="Normal 5 2 4 3 2 3 6" xfId="4008" xr:uid="{993A1062-C514-464B-A529-806C1AF30B6A}"/>
    <cellStyle name="Normal 5 2 4 3 2 3 6 2" xfId="4694" xr:uid="{C18C23D0-B407-4C1A-B972-7E83A621B743}"/>
    <cellStyle name="Normal 5 2 4 3 2 3 6 3" xfId="30311" xr:uid="{487F42B9-1B4B-44C3-988E-42342B8A86DF}"/>
    <cellStyle name="Normal 5 2 4 3 2 3 6 3 2" xfId="31454" xr:uid="{27CFB7E5-D04B-4E2D-9DC7-CDEAC6CF78C9}"/>
    <cellStyle name="Normal 5 2 4 3 2 3 6 4" xfId="31651" xr:uid="{4D303C41-AC8E-454A-A937-02A3DD263DCF}"/>
    <cellStyle name="Normal 5 2 4 3 2 3 7" xfId="30132" xr:uid="{83341974-E50B-44D0-9696-9A6A4FF79FC7}"/>
    <cellStyle name="Normal 5 2 4 3 2 3 7 2" xfId="30496" xr:uid="{62A7FCD7-3DD3-460C-A526-2E072EA83AC6}"/>
    <cellStyle name="Normal 5 2 4 3 2 4" xfId="1102" xr:uid="{00000000-0005-0000-0000-000007060000}"/>
    <cellStyle name="Normal 5 2 4 3 2 4 2" xfId="2953" xr:uid="{00000000-0005-0000-0000-0000F5060000}"/>
    <cellStyle name="Normal 5 2 4 3 2 4 3" xfId="24690" xr:uid="{973BBD0D-C702-493A-B63A-7B759697D574}"/>
    <cellStyle name="Normal 5 2 4 3 2 4 3 2" xfId="29622" xr:uid="{75BA985B-775E-4986-B0DE-8AF96A156831}"/>
    <cellStyle name="Normal 5 2 4 3 2 4 3 3" xfId="29603" xr:uid="{406D4EA0-1A70-4389-8944-9FA1A8219A8A}"/>
    <cellStyle name="Normal 5 2 4 3 2 4 3 3 2" xfId="29646" xr:uid="{923DCAA1-B380-4E41-9BA9-6417B9F666E0}"/>
    <cellStyle name="Normal 5 2 4 3 2 4 3 3 3" xfId="30388" xr:uid="{1139EB9C-6328-4471-8AA4-7F81A5EA54F4}"/>
    <cellStyle name="Normal 5 2 4 3 2 4 3 3 4" xfId="30375" xr:uid="{E276286F-A8BD-43EF-B465-B006F70E65A1}"/>
    <cellStyle name="Normal 5 2 4 3 2 4 3 3 4 2" xfId="31714" xr:uid="{71AE4F98-CC52-4A8A-914B-1B3A2FF29A1C}"/>
    <cellStyle name="Normal 5 2 4 3 2 4 3 4" xfId="30359" xr:uid="{BB7BBCD9-B969-4973-A8B6-6CB722F841E4}"/>
    <cellStyle name="Normal 5 2 4 3 2 4 3 4 2" xfId="31700" xr:uid="{F60ECDD6-7D39-47D2-80B0-FE4508F286D8}"/>
    <cellStyle name="Normal 5 2 4 3 2 5" xfId="2109" xr:uid="{00000000-0005-0000-0000-000077020000}"/>
    <cellStyle name="Normal 5 2 4 3 2 5 2" xfId="4634" xr:uid="{CE0C5B6A-2719-4A04-925F-57872C2DEC2B}"/>
    <cellStyle name="Normal 5 2 4 3 2 5 3" xfId="30190" xr:uid="{6A370297-6A41-4E24-B999-B6EBAA07B436}"/>
    <cellStyle name="Normal 5 2 4 3 2 5 3 2" xfId="31334" xr:uid="{966323EF-1FDA-4294-B815-716BB4BA52AC}"/>
    <cellStyle name="Normal 5 2 4 3 2 5 4" xfId="31530" xr:uid="{08096505-C56A-4159-AECA-7DFEAECA569B}"/>
    <cellStyle name="Normal 5 2 4 3 2 6" xfId="4007" xr:uid="{21BCC244-DE2D-4E05-B4CA-800C7ACB717D}"/>
    <cellStyle name="Normal 5 2 4 3 2 6 2" xfId="4809" xr:uid="{FE4BE598-DEBE-491E-8102-65FC12E0DC06}"/>
    <cellStyle name="Normal 5 2 4 3 2 6 3" xfId="30310" xr:uid="{F505CACC-2E7E-4908-B592-B7E4ACA029E0}"/>
    <cellStyle name="Normal 5 2 4 3 2 6 3 2" xfId="31453" xr:uid="{39A1DB0C-5820-4471-897E-0EF9158064D9}"/>
    <cellStyle name="Normal 5 2 4 3 2 6 4" xfId="31650" xr:uid="{5F240F98-984C-4E11-894B-FD68B60B2DC6}"/>
    <cellStyle name="Normal 5 2 4 3 2 7" xfId="30131" xr:uid="{C81275DE-CA30-40D7-AD33-FAB62E0FACED}"/>
    <cellStyle name="Normal 5 2 4 3 2 7 2" xfId="30495" xr:uid="{8AAC8AE9-2926-47D6-87B5-9E837B1CDB4A}"/>
    <cellStyle name="Normal 5 2 4 3 3" xfId="1103" xr:uid="{00000000-0005-0000-0000-000008060000}"/>
    <cellStyle name="Normal 5 2 4 3 4" xfId="1104" xr:uid="{00000000-0005-0000-0000-000009060000}"/>
    <cellStyle name="Normal 5 2 4 3 4 2" xfId="1105" xr:uid="{00000000-0005-0000-0000-00000A060000}"/>
    <cellStyle name="Normal 5 2 4 3 4 2 2" xfId="1106" xr:uid="{00000000-0005-0000-0000-00000B060000}"/>
    <cellStyle name="Normal 5 2 4 3 4 2 2 2" xfId="1107" xr:uid="{00000000-0005-0000-0000-00000C060000}"/>
    <cellStyle name="Normal 5 2 4 3 4 2 2 2 2" xfId="2001" xr:uid="{00000000-0005-0000-0000-00000D060000}"/>
    <cellStyle name="Normal 5 2 4 3 4 2 2 2 2 2" xfId="30092" xr:uid="{00FBE9D4-901D-40C4-AE9A-A01535727F0E}"/>
    <cellStyle name="Normal 5 2 4 3 4 2 2 2 3" xfId="3726" xr:uid="{00000000-0005-0000-0000-000077050000}"/>
    <cellStyle name="Normal 5 2 4 3 4 2 2 2 3 2" xfId="4700" xr:uid="{D86AE0E5-80AB-45CC-BB51-27009840DF19}"/>
    <cellStyle name="Normal 5 2 4 3 4 2 2 2 3 3" xfId="30251" xr:uid="{A5913D0B-F3AB-4685-B461-6789188CB0C7}"/>
    <cellStyle name="Normal 5 2 4 3 4 2 2 2 3 3 2" xfId="31394" xr:uid="{607078C3-D295-4A84-8F6C-C1F600B3DD7A}"/>
    <cellStyle name="Normal 5 2 4 3 4 2 2 2 3 4" xfId="31591" xr:uid="{A5395D31-9BC9-49DA-9AD2-437533C755D4}"/>
    <cellStyle name="Normal 5 2 4 3 4 2 2 2 4" xfId="25814" xr:uid="{68E33F85-01FB-4372-96FF-2C95551D6F42}"/>
    <cellStyle name="Normal 5 2 4 3 4 2 2 3" xfId="2002" xr:uid="{00000000-0005-0000-0000-00000E060000}"/>
    <cellStyle name="Normal 5 2 4 3 4 2 2 4" xfId="24563" xr:uid="{1ABF2154-0515-420D-BA6C-050AA83C1161}"/>
    <cellStyle name="Normal 5 2 4 3 4 2 3" xfId="1108" xr:uid="{00000000-0005-0000-0000-00000F060000}"/>
    <cellStyle name="Normal 5 2 4 3 4 2 3 2" xfId="1109" xr:uid="{00000000-0005-0000-0000-000010060000}"/>
    <cellStyle name="Normal 5 2 4 3 4 2 3 2 2" xfId="25780" xr:uid="{C55AA561-4A9A-4C64-850D-C3D11D4FEE4B}"/>
    <cellStyle name="Normal 5 2 4 3 4 2 3 2 3" xfId="24693" xr:uid="{A05F800E-9125-4B87-98E6-688A386B1177}"/>
    <cellStyle name="Normal 5 2 4 3 4 2 3 3" xfId="1110" xr:uid="{00000000-0005-0000-0000-000011060000}"/>
    <cellStyle name="Normal 5 2 4 3 4 2 3 3 2" xfId="25379" xr:uid="{F68CF08F-A168-4264-B126-2A6CE38A1A26}"/>
    <cellStyle name="Normal 5 2 4 3 4 2 3 3 3" xfId="25764" xr:uid="{FAF7D7DA-B154-4388-9D93-722B021D173F}"/>
    <cellStyle name="Normal 5 2 4 3 4 2 3 4" xfId="2112" xr:uid="{00000000-0005-0000-0000-00007F020000}"/>
    <cellStyle name="Normal 5 2 4 3 4 2 3 4 2" xfId="4772" xr:uid="{C01071CA-2E5F-4969-B1C0-9DBB04C21783}"/>
    <cellStyle name="Normal 5 2 4 3 4 2 3 4 3" xfId="30193" xr:uid="{CFC6C10D-19C1-4175-B722-F9F6FF830FDB}"/>
    <cellStyle name="Normal 5 2 4 3 4 2 3 4 3 2" xfId="31337" xr:uid="{DE48491A-8E71-4D53-BF3A-74F36656ED66}"/>
    <cellStyle name="Normal 5 2 4 3 4 2 3 4 4" xfId="31533" xr:uid="{28552DF3-DBCC-498D-A367-6FA965B21C26}"/>
    <cellStyle name="Normal 5 2 4 3 4 2 3 5" xfId="25282" xr:uid="{C7B4FAF3-1BA0-45BB-BA6F-44260C736B84}"/>
    <cellStyle name="Normal 5 2 4 3 4 2 3 6" xfId="30538" xr:uid="{63E07DC7-F18F-4505-A38A-112CFA74FEBB}"/>
    <cellStyle name="Normal 5 2 4 3 4 2 4" xfId="23058" xr:uid="{C7716834-6B7F-4C7C-AB0F-D110ACFBAC7A}"/>
    <cellStyle name="Normal 5 2 4 3 4 3" xfId="1111" xr:uid="{00000000-0005-0000-0000-000012060000}"/>
    <cellStyle name="Normal 5 2 4 3 4 4" xfId="2955" xr:uid="{00000000-0005-0000-0000-0000FD060000}"/>
    <cellStyle name="Normal 5 2 4 3 4 4 2" xfId="31284" xr:uid="{853362D5-299F-4808-978A-B0AF91C9FCCD}"/>
    <cellStyle name="Normal 5 2 4 3 4 5" xfId="2111" xr:uid="{00000000-0005-0000-0000-00007C020000}"/>
    <cellStyle name="Normal 5 2 4 3 4 5 2" xfId="4640" xr:uid="{9499810A-4B41-448D-89FA-46D00AE72935}"/>
    <cellStyle name="Normal 5 2 4 3 4 5 3" xfId="30192" xr:uid="{13D06800-6809-4CE8-A6F4-CD71FDE8EAC6}"/>
    <cellStyle name="Normal 5 2 4 3 4 5 3 2" xfId="31336" xr:uid="{F5FBEC01-0219-4E30-92D7-6771A93AA2AE}"/>
    <cellStyle name="Normal 5 2 4 3 4 5 4" xfId="31532" xr:uid="{FACAD6D8-BE20-4E78-A39A-9835E1A36A9E}"/>
    <cellStyle name="Normal 5 2 4 3 4 6" xfId="4009" xr:uid="{F6561F36-B5FA-449D-8623-6523BDF6513B}"/>
    <cellStyle name="Normal 5 2 4 3 4 6 2" xfId="4822" xr:uid="{2C1739FD-A387-4815-9D44-5238B913A269}"/>
    <cellStyle name="Normal 5 2 4 3 4 6 3" xfId="30312" xr:uid="{E1453DD1-D0D4-41B1-96A4-D543CB7B3645}"/>
    <cellStyle name="Normal 5 2 4 3 4 6 3 2" xfId="31455" xr:uid="{58F3D4EC-46BD-4B36-8C1D-A3BFAD097151}"/>
    <cellStyle name="Normal 5 2 4 3 4 6 4" xfId="31652" xr:uid="{740B3970-8CB7-4886-90DB-201FFA1F7212}"/>
    <cellStyle name="Normal 5 2 4 3 4 7" xfId="30133" xr:uid="{0FF9C2E0-D12A-4ABC-95BB-3755B3F83C84}"/>
    <cellStyle name="Normal 5 2 4 3 4 7 2" xfId="30497" xr:uid="{FC91A448-0B30-4A6D-BA82-B1E29BB27650}"/>
    <cellStyle name="Normal 5 2 4 3 5" xfId="1112" xr:uid="{00000000-0005-0000-0000-000013060000}"/>
    <cellStyle name="Normal 5 2 4 3 5 2" xfId="1113" xr:uid="{00000000-0005-0000-0000-000014060000}"/>
    <cellStyle name="Normal 5 2 4 3 5 3" xfId="3727" xr:uid="{00000000-0005-0000-0000-00007E050000}"/>
    <cellStyle name="Normal 5 2 4 3 5 3 2" xfId="4770" xr:uid="{CC143ED1-937D-4F73-A068-C4CF9C5A1DF7}"/>
    <cellStyle name="Normal 5 2 4 3 5 3 2 2" xfId="27328" xr:uid="{17D2031A-E82D-4478-9366-F21AB81BBD6E}"/>
    <cellStyle name="Normal 5 2 4 3 5 3 3" xfId="25641" xr:uid="{DFF53FD4-FEAE-46B9-BCF3-B4723EA48D7C}"/>
    <cellStyle name="Normal 5 2 4 3 5 3 4" xfId="30252" xr:uid="{E82F2118-577E-4536-B0CB-18761AB513DD}"/>
    <cellStyle name="Normal 5 2 4 3 5 3 4 2" xfId="31395" xr:uid="{AB0E8E94-3AAB-4649-AC96-B3051481793B}"/>
    <cellStyle name="Normal 5 2 4 3 5 3 5" xfId="31592" xr:uid="{A3F63B78-3266-4C42-90CB-09F9D2C3C287}"/>
    <cellStyle name="Normal 5 2 4 3 5 4" xfId="24430" xr:uid="{16BBE468-D5C0-4B21-AD2D-3D3515796DC2}"/>
    <cellStyle name="Normal 5 2 4 4" xfId="1114" xr:uid="{00000000-0005-0000-0000-000015060000}"/>
    <cellStyle name="Normal 5 2 4 4 2" xfId="1115" xr:uid="{00000000-0005-0000-0000-000016060000}"/>
    <cellStyle name="Normal 5 2 4 4 3" xfId="1116" xr:uid="{00000000-0005-0000-0000-000017060000}"/>
    <cellStyle name="Normal 5 2 4 4 3 2" xfId="1117" xr:uid="{00000000-0005-0000-0000-000018060000}"/>
    <cellStyle name="Normal 5 2 4 4 3 2 2" xfId="1118" xr:uid="{00000000-0005-0000-0000-000019060000}"/>
    <cellStyle name="Normal 5 2 4 4 3 2 2 2" xfId="23685" xr:uid="{AF438C16-2BAB-4175-8465-C867CB828BCF}"/>
    <cellStyle name="Normal 5 2 4 4 3 2 2 3" xfId="25292" xr:uid="{7DBC5392-EC70-48EA-818B-C50A30347B3B}"/>
    <cellStyle name="Normal 5 2 4 4 3 2 3" xfId="1119" xr:uid="{00000000-0005-0000-0000-00001A060000}"/>
    <cellStyle name="Normal 5 2 4 4 3 2 3 2" xfId="2003" xr:uid="{00000000-0005-0000-0000-00001B060000}"/>
    <cellStyle name="Normal 5 2 4 4 3 2 3 3" xfId="3728" xr:uid="{00000000-0005-0000-0000-000085050000}"/>
    <cellStyle name="Normal 5 2 4 4 3 2 3 3 2" xfId="4720" xr:uid="{F35494D6-FE07-48A7-A0C8-E98B5ABBC110}"/>
    <cellStyle name="Normal 5 2 4 4 3 2 3 3 3" xfId="30253" xr:uid="{3371D826-E6D0-4F85-B3CB-12EC5DC11E04}"/>
    <cellStyle name="Normal 5 2 4 4 3 2 3 3 3 2" xfId="31396" xr:uid="{9F866689-093F-47B5-BB7A-A67F81465E01}"/>
    <cellStyle name="Normal 5 2 4 4 3 2 3 3 4" xfId="31593" xr:uid="{DF05E4B7-CFDF-423C-9FBA-EF6B9FF57097}"/>
    <cellStyle name="Normal 5 2 4 4 3 2 4" xfId="24799" xr:uid="{868BB01E-4989-41C7-8624-51DC12DB0459}"/>
    <cellStyle name="Normal 5 2 4 4 3 3" xfId="1120" xr:uid="{00000000-0005-0000-0000-00001C060000}"/>
    <cellStyle name="Normal 5 2 4 4 3 4" xfId="2956" xr:uid="{00000000-0005-0000-0000-000003070000}"/>
    <cellStyle name="Normal 5 2 4 4 3 4 2" xfId="31274" xr:uid="{FA2917AE-C3BA-4BE1-A1E6-01DBDC065E54}"/>
    <cellStyle name="Normal 5 2 4 4 3 5" xfId="2114" xr:uid="{00000000-0005-0000-0000-000083020000}"/>
    <cellStyle name="Normal 5 2 4 4 3 5 2" xfId="3783" xr:uid="{D037D556-2DF5-490C-8D04-4D0D0B902C7F}"/>
    <cellStyle name="Normal 5 2 4 4 3 5 3" xfId="30195" xr:uid="{ADC3C70D-ACE5-4A69-B04D-15C35B0C6A21}"/>
    <cellStyle name="Normal 5 2 4 4 3 5 3 2" xfId="31339" xr:uid="{3649E89F-2542-4741-8FC6-5FCC29A22267}"/>
    <cellStyle name="Normal 5 2 4 4 3 5 4" xfId="31535" xr:uid="{8641E7A6-2611-4D56-836F-9152DD7762A5}"/>
    <cellStyle name="Normal 5 2 4 4 3 6" xfId="4011" xr:uid="{48584F99-0955-4DD2-8F83-B7B1E99DDE13}"/>
    <cellStyle name="Normal 5 2 4 4 3 6 2" xfId="4710" xr:uid="{05F490C6-261E-4F3C-99BE-89B9730F2236}"/>
    <cellStyle name="Normal 5 2 4 4 3 6 3" xfId="30314" xr:uid="{56E9FF0F-F58B-4D2E-A832-37CBBFB3815E}"/>
    <cellStyle name="Normal 5 2 4 4 3 6 3 2" xfId="31457" xr:uid="{A5973D2C-5654-4EBD-BEEE-E7F4FF14014D}"/>
    <cellStyle name="Normal 5 2 4 4 3 6 4" xfId="31654" xr:uid="{784DD7EA-AE1F-40B9-95A6-82033FC6AD60}"/>
    <cellStyle name="Normal 5 2 4 4 3 7" xfId="30135" xr:uid="{043D8D7C-0FB5-4B99-8C37-48CD2D0D46E8}"/>
    <cellStyle name="Normal 5 2 4 4 3 7 2" xfId="30499" xr:uid="{530030F0-59D0-4660-8567-AD5B7CB24B9B}"/>
    <cellStyle name="Normal 5 2 4 4 4" xfId="1121" xr:uid="{00000000-0005-0000-0000-00001D060000}"/>
    <cellStyle name="Normal 5 2 4 4 4 2" xfId="1122" xr:uid="{00000000-0005-0000-0000-00001E060000}"/>
    <cellStyle name="Normal 5 2 4 4 4 3" xfId="3729" xr:uid="{00000000-0005-0000-0000-000088050000}"/>
    <cellStyle name="Normal 5 2 4 4 4 3 2" xfId="4705" xr:uid="{2B3CDEAC-4952-4F4E-97D6-E795D826D395}"/>
    <cellStyle name="Normal 5 2 4 4 4 3 3" xfId="30254" xr:uid="{E704B8BC-41EA-4454-AEA2-EF033FDE6340}"/>
    <cellStyle name="Normal 5 2 4 4 4 3 3 2" xfId="31397" xr:uid="{16EDD962-7E8E-4EA1-8369-937E3100EBBC}"/>
    <cellStyle name="Normal 5 2 4 4 4 3 4" xfId="31594" xr:uid="{EC278FCC-DA37-4F41-BA29-08FBF8957A8D}"/>
    <cellStyle name="Normal 5 2 4 4 5" xfId="1123" xr:uid="{00000000-0005-0000-0000-00001F060000}"/>
    <cellStyle name="Normal 5 2 4 4 5 2" xfId="4685" xr:uid="{00564EB2-1CAC-4E4B-B4B3-F5A40DFD44F8}"/>
    <cellStyle name="Normal 5 2 4 4 5 2 2" xfId="4826" xr:uid="{83E1FB17-2E9A-4803-B6F4-091CC3A05E18}"/>
    <cellStyle name="Normal 5 2 4 4 5 2 3" xfId="30352" xr:uid="{6DA91CAE-6F39-4002-B1F0-4B89033CE666}"/>
    <cellStyle name="Normal 5 2 4 4 5 2 3 2" xfId="31492" xr:uid="{383E5E58-7C91-413E-8FD2-3A67B7B19328}"/>
    <cellStyle name="Normal 5 2 4 4 5 2 4" xfId="31692" xr:uid="{20B02469-8862-47FA-AED8-8278520D8ED1}"/>
    <cellStyle name="Normal 5 2 4 4 5 3" xfId="4660" xr:uid="{B6A07F6F-9F13-4228-A8E1-D1C6B6C8E7AD}"/>
    <cellStyle name="Normal 5 2 4 4 5 4" xfId="24642" xr:uid="{11EB602C-CBF5-439D-843C-5A00AA8F3884}"/>
    <cellStyle name="Normal 5 2 4 4 6" xfId="2113" xr:uid="{00000000-0005-0000-0000-000081020000}"/>
    <cellStyle name="Normal 5 2 4 4 6 2" xfId="4697" xr:uid="{FE5B8EF5-9CD7-4287-865B-5A904A0E530B}"/>
    <cellStyle name="Normal 5 2 4 4 6 3" xfId="30194" xr:uid="{C315FB79-57F9-4A65-8EAE-6F681E6F5074}"/>
    <cellStyle name="Normal 5 2 4 4 6 3 2" xfId="31338" xr:uid="{BDB4D344-5AF5-4D2B-8B4E-5754C69F2E50}"/>
    <cellStyle name="Normal 5 2 4 4 6 4" xfId="31534" xr:uid="{B5BD0CD0-E8AF-4AEB-A2ED-0582CF3CA95A}"/>
    <cellStyle name="Normal 5 2 4 4 7" xfId="4010" xr:uid="{AD80C160-AEC5-4928-B410-574B477C1DBC}"/>
    <cellStyle name="Normal 5 2 4 4 7 2" xfId="4787" xr:uid="{F6E3D3A6-20C3-4DDD-A8D0-C82F8B32B771}"/>
    <cellStyle name="Normal 5 2 4 4 7 3" xfId="30313" xr:uid="{2CBF5DFB-D0DB-46CD-865F-1F5D4869B49D}"/>
    <cellStyle name="Normal 5 2 4 4 7 3 2" xfId="31456" xr:uid="{28056046-37C5-4210-A45E-87C91033B72C}"/>
    <cellStyle name="Normal 5 2 4 4 7 4" xfId="31653" xr:uid="{4A0F218C-119A-4271-A509-C12DF0B83723}"/>
    <cellStyle name="Normal 5 2 4 4 8" xfId="30134" xr:uid="{2E70D3D9-38AE-4F46-AE0C-D4B00782AB6B}"/>
    <cellStyle name="Normal 5 2 4 4 8 2" xfId="30498" xr:uid="{FF04236F-3AE0-4DDD-A3DA-183F84BE2F5D}"/>
    <cellStyle name="Normal 5 2 4 5" xfId="1124" xr:uid="{00000000-0005-0000-0000-000020060000}"/>
    <cellStyle name="Normal 5 2 4 5 2" xfId="1125" xr:uid="{00000000-0005-0000-0000-000021060000}"/>
    <cellStyle name="Normal 5 2 4 5 3" xfId="3730" xr:uid="{00000000-0005-0000-0000-00008A050000}"/>
    <cellStyle name="Normal 5 2 4 5 3 2" xfId="4794" xr:uid="{D64666DE-161D-45A7-8501-FCDF6FF74294}"/>
    <cellStyle name="Normal 5 2 4 5 3 3" xfId="30255" xr:uid="{6575DB17-95F3-4C95-905B-3ABC9211C442}"/>
    <cellStyle name="Normal 5 2 4 5 3 3 2" xfId="31398" xr:uid="{DE834904-B2BD-403C-9730-C8010FF03FF0}"/>
    <cellStyle name="Normal 5 2 4 5 3 4" xfId="31595" xr:uid="{F648D83E-0FF1-4AAA-9876-4826AC71E7EB}"/>
    <cellStyle name="Normal 5 2 4 5 4" xfId="30461" xr:uid="{15BA9B86-0397-4682-A1E5-049E65187509}"/>
    <cellStyle name="Normal 5 2 4 5 5" xfId="30500" xr:uid="{0311EE71-B5C4-4A8B-9CB9-F51438F5F7D7}"/>
    <cellStyle name="Normal 5 2 4 6" xfId="2068" xr:uid="{00000000-0005-0000-0000-000074020000}"/>
    <cellStyle name="Normal 5 2 4 6 2" xfId="4761" xr:uid="{35A1BC4F-2451-4737-BD49-D3AC91FFB2BF}"/>
    <cellStyle name="Normal 5 2 4 6 3" xfId="30168" xr:uid="{A6018F4F-C528-4905-BDB0-BF5E3AC61E88}"/>
    <cellStyle name="Normal 5 2 4 6 3 2" xfId="31316" xr:uid="{83AC687E-87C2-48AA-9A5B-F5AA4831B64D}"/>
    <cellStyle name="Normal 5 2 4 6 4" xfId="31508" xr:uid="{0746594F-F8C7-4596-9514-82C67CEA6E76}"/>
    <cellStyle name="Normal 5 2 4 7" xfId="30113" xr:uid="{342BA205-8867-43D9-9B72-B399D3F5B164}"/>
    <cellStyle name="Normal 5 2 4 7 2" xfId="30473" xr:uid="{BD37669B-A0D9-4854-A41E-C8C8D8D8F3B6}"/>
    <cellStyle name="Normal 5 2 5" xfId="1126" xr:uid="{00000000-0005-0000-0000-000022060000}"/>
    <cellStyle name="Normal 5 2 6" xfId="1127" xr:uid="{00000000-0005-0000-0000-000023060000}"/>
    <cellStyle name="Normal 5 2 6 2" xfId="1128" xr:uid="{00000000-0005-0000-0000-000024060000}"/>
    <cellStyle name="Normal 5 2 6 3" xfId="1129" xr:uid="{00000000-0005-0000-0000-000025060000}"/>
    <cellStyle name="Normal 5 2 6 3 2" xfId="1130" xr:uid="{00000000-0005-0000-0000-000026060000}"/>
    <cellStyle name="Normal 5 2 6 3 2 2" xfId="1131" xr:uid="{00000000-0005-0000-0000-000027060000}"/>
    <cellStyle name="Normal 5 2 6 3 2 2 2" xfId="25681" xr:uid="{C484C0D9-74CC-4C6B-88A9-79BE48F69CF0}"/>
    <cellStyle name="Normal 5 2 6 3 2 2 3" xfId="23164" xr:uid="{577E5655-507A-4621-891F-DE0F7D1E369D}"/>
    <cellStyle name="Normal 5 2 6 3 2 3" xfId="1132" xr:uid="{00000000-0005-0000-0000-000028060000}"/>
    <cellStyle name="Normal 5 2 6 3 2 3 2" xfId="2004" xr:uid="{00000000-0005-0000-0000-000029060000}"/>
    <cellStyle name="Normal 5 2 6 3 2 3 3" xfId="3731" xr:uid="{00000000-0005-0000-0000-000092050000}"/>
    <cellStyle name="Normal 5 2 6 3 2 3 3 2" xfId="4712" xr:uid="{7604220B-D70E-4A63-A63C-24114FAE80C9}"/>
    <cellStyle name="Normal 5 2 6 3 2 3 3 3" xfId="30256" xr:uid="{B80B6B77-F421-43D1-972F-1A065BDBB1AC}"/>
    <cellStyle name="Normal 5 2 6 3 2 3 3 3 2" xfId="31399" xr:uid="{6EB86A97-DCE1-4A16-9432-1F99543E9238}"/>
    <cellStyle name="Normal 5 2 6 3 2 3 3 4" xfId="31596" xr:uid="{B6C515EE-3083-4209-8122-BC69D0B770D5}"/>
    <cellStyle name="Normal 5 2 6 3 2 4" xfId="23097" xr:uid="{84EBBAC2-5BAF-4007-9F20-78E3A440C6FD}"/>
    <cellStyle name="Normal 5 2 6 3 3" xfId="1133" xr:uid="{00000000-0005-0000-0000-00002A060000}"/>
    <cellStyle name="Normal 5 2 6 3 4" xfId="2958" xr:uid="{00000000-0005-0000-0000-00000B070000}"/>
    <cellStyle name="Normal 5 2 6 3 4 2" xfId="31281" xr:uid="{0E491AE0-2453-47A6-807A-49B64C0F5E81}"/>
    <cellStyle name="Normal 5 2 6 3 5" xfId="2116" xr:uid="{00000000-0005-0000-0000-000088020000}"/>
    <cellStyle name="Normal 5 2 6 3 5 2" xfId="4643" xr:uid="{55F936E5-2268-4048-890B-2E7F45921A47}"/>
    <cellStyle name="Normal 5 2 6 3 5 3" xfId="30197" xr:uid="{A8DA4185-04D3-45D0-99D2-1ED1AAD9939F}"/>
    <cellStyle name="Normal 5 2 6 3 5 3 2" xfId="31341" xr:uid="{CA9214E1-83A5-4F08-8718-28FA7D00E0BF}"/>
    <cellStyle name="Normal 5 2 6 3 5 4" xfId="31537" xr:uid="{9226D559-0753-4299-B3BF-2E415381B2FD}"/>
    <cellStyle name="Normal 5 2 6 3 6" xfId="4013" xr:uid="{28ED6A24-2FD5-4CA1-A14B-0556FD75683B}"/>
    <cellStyle name="Normal 5 2 6 3 6 2" xfId="4702" xr:uid="{B1BE088F-0CAA-4678-941E-5E508D832414}"/>
    <cellStyle name="Normal 5 2 6 3 6 3" xfId="30316" xr:uid="{3495266E-E1CD-4625-9ADF-210DC6DA8762}"/>
    <cellStyle name="Normal 5 2 6 3 6 3 2" xfId="31459" xr:uid="{88902C99-11AB-43A0-AE1B-DC07654E0B23}"/>
    <cellStyle name="Normal 5 2 6 3 6 4" xfId="31656" xr:uid="{566768B4-29FC-49F4-B34F-DAB710351185}"/>
    <cellStyle name="Normal 5 2 6 3 7" xfId="30137" xr:uid="{42B1072C-8B2A-4FA2-81EC-269C4E84A3A5}"/>
    <cellStyle name="Normal 5 2 6 3 7 2" xfId="30502" xr:uid="{54FBF52F-2716-45C2-84B6-D21E6196F530}"/>
    <cellStyle name="Normal 5 2 6 4" xfId="2957" xr:uid="{00000000-0005-0000-0000-00000C070000}"/>
    <cellStyle name="Normal 5 2 6 4 2" xfId="24398" xr:uid="{2449F7EF-3427-4B32-B170-EFC2A75FD0B4}"/>
    <cellStyle name="Normal 5 2 6 4 2 2" xfId="29620" xr:uid="{6BBA2B63-2EFB-461D-82A5-559378679EC0}"/>
    <cellStyle name="Normal 5 2 6 4 2 3" xfId="29604" xr:uid="{134584C4-53AD-45C7-B411-6D77BBDF85B0}"/>
    <cellStyle name="Normal 5 2 6 4 2 3 2" xfId="29647" xr:uid="{461ECB6C-10C9-41E7-B594-2C35C2ABB073}"/>
    <cellStyle name="Normal 5 2 6 4 2 3 3" xfId="30389" xr:uid="{F9B0019A-EB20-4842-B28E-89F54920EB78}"/>
    <cellStyle name="Normal 5 2 6 4 2 3 4" xfId="30376" xr:uid="{5FD3BC8F-F873-4B95-A007-369961038735}"/>
    <cellStyle name="Normal 5 2 6 4 2 3 4 2" xfId="31715" xr:uid="{C9092062-1AFC-4823-96DF-C19A312C94F8}"/>
    <cellStyle name="Normal 5 2 6 4 2 4" xfId="30360" xr:uid="{704420A6-BB13-4C4A-98E2-F5E54ACD7C79}"/>
    <cellStyle name="Normal 5 2 6 4 2 4 2" xfId="31701" xr:uid="{BFDDA610-75E9-4FB0-AECA-C28A0E3EE21C}"/>
    <cellStyle name="Normal 5 2 6 4 3" xfId="25736" xr:uid="{4B868893-5D9C-42B3-BD3C-3EDE8A95AE5E}"/>
    <cellStyle name="Normal 5 2 6 5" xfId="2115" xr:uid="{00000000-0005-0000-0000-000086020000}"/>
    <cellStyle name="Normal 5 2 6 5 2" xfId="3961" xr:uid="{FFE7DF02-3E33-41D1-A9B4-B30866C5927C}"/>
    <cellStyle name="Normal 5 2 6 5 3" xfId="30196" xr:uid="{E9C91989-B50D-4FEA-A02E-215D82A86398}"/>
    <cellStyle name="Normal 5 2 6 5 3 2" xfId="31340" xr:uid="{A1057280-B42D-4151-91E2-1101E0CD1D18}"/>
    <cellStyle name="Normal 5 2 6 5 4" xfId="31536" xr:uid="{E4FEB8EC-79F4-4159-9C42-EA456D479CB2}"/>
    <cellStyle name="Normal 5 2 6 6" xfId="4012" xr:uid="{C0B50273-D7A8-4911-83A8-B33EA77B3B8D}"/>
    <cellStyle name="Normal 5 2 6 6 2" xfId="4768" xr:uid="{B2AFAC66-1BE6-4CD0-9FFF-950CE52A8934}"/>
    <cellStyle name="Normal 5 2 6 6 3" xfId="30315" xr:uid="{766558CD-EAD6-40AD-BA68-9A404E0FB833}"/>
    <cellStyle name="Normal 5 2 6 6 3 2" xfId="31458" xr:uid="{09F532D0-1510-46DA-9DD7-4C6D46EEAB85}"/>
    <cellStyle name="Normal 5 2 6 6 4" xfId="31655" xr:uid="{CDD3E2C2-BDCA-4455-AFE6-F094AEF3D047}"/>
    <cellStyle name="Normal 5 2 6 7" xfId="30136" xr:uid="{E209EADA-9019-48FA-A3B0-FD7DD812FC2D}"/>
    <cellStyle name="Normal 5 2 6 7 2" xfId="30501" xr:uid="{806443B8-0098-40D3-A0A9-566A12CC2022}"/>
    <cellStyle name="Normal 5 2 7" xfId="1134" xr:uid="{00000000-0005-0000-0000-00002B060000}"/>
    <cellStyle name="Normal 5 2 7 2" xfId="1135" xr:uid="{00000000-0005-0000-0000-00002C060000}"/>
    <cellStyle name="Normal 5 2 7 2 2" xfId="30568" xr:uid="{EFFE7416-A60C-4E91-9C16-93A8F1582E4A}"/>
    <cellStyle name="Normal 5 2 7 2 2 2" xfId="30911" xr:uid="{B189041D-921E-4278-AAEF-960878300956}"/>
    <cellStyle name="Normal 5 2 7 3" xfId="1136" xr:uid="{00000000-0005-0000-0000-00002D060000}"/>
    <cellStyle name="Normal 5 2 7 3 2" xfId="31303" xr:uid="{34BD8BB5-E918-46B8-B0DF-8A393CE8E137}"/>
    <cellStyle name="Normal 5 2 7 4" xfId="3732" xr:uid="{00000000-0005-0000-0000-000095050000}"/>
    <cellStyle name="Normal 5 2 7 4 2" xfId="4773" xr:uid="{5E06A59F-611A-44B3-A971-E98276EE6A1C}"/>
    <cellStyle name="Normal 5 2 7 4 3" xfId="30257" xr:uid="{0B3F8B24-1002-4B57-966D-2232D44A5100}"/>
    <cellStyle name="Normal 5 2 7 4 3 2" xfId="31400" xr:uid="{AF1E7F16-F380-4E11-96CC-725B4E0771E5}"/>
    <cellStyle name="Normal 5 2 7 4 4" xfId="31597" xr:uid="{3DFA295E-7844-49B0-8B82-BE58EA95FF05}"/>
    <cellStyle name="Normal 5 2 7 5" xfId="29605" xr:uid="{0A6BA937-6FA9-46C5-B401-7A4E2A3B41BE}"/>
    <cellStyle name="Normal 5 2 7 5 2" xfId="29636" xr:uid="{35914BEE-4FA7-4AE4-8E19-11A63582B5DB}"/>
    <cellStyle name="Normal 5 2 7 5 3" xfId="30361" xr:uid="{7D9FA1DC-0177-4EB4-91BF-12DA7B230617}"/>
    <cellStyle name="Normal 5 2 7 5 3 2" xfId="31249" xr:uid="{596C7602-7F83-46A5-B111-7EE427D394BC}"/>
    <cellStyle name="Normal 5 2 7 5 4" xfId="30462" xr:uid="{EE1BBC0C-DEC6-48E2-9E76-8915452D4F3C}"/>
    <cellStyle name="Normal 5 2 7 6" xfId="30466" xr:uid="{B67CE484-5AAE-4B38-A64C-FCA93C257D22}"/>
    <cellStyle name="Normal 5 2 7 7" xfId="30503" xr:uid="{F7491843-7F9F-43C5-8AC2-233B453AC06B}"/>
    <cellStyle name="Normal 5 2 8" xfId="31264" xr:uid="{3941616B-0E99-4AFF-91D2-813ADB9BBB4A}"/>
    <cellStyle name="Normal 5 2 9" xfId="31498" xr:uid="{A165ECB7-4FA4-404B-9049-7226479F944C}"/>
    <cellStyle name="Normal 5 3" xfId="1137" xr:uid="{00000000-0005-0000-0000-00002E060000}"/>
    <cellStyle name="Normal 5 3 2" xfId="1138" xr:uid="{00000000-0005-0000-0000-00002F060000}"/>
    <cellStyle name="Normal 5 3 3" xfId="1139" xr:uid="{00000000-0005-0000-0000-000030060000}"/>
    <cellStyle name="Normal 5 3 3 2" xfId="1140" xr:uid="{00000000-0005-0000-0000-000031060000}"/>
    <cellStyle name="Normal 5 3 3 2 2" xfId="1141" xr:uid="{00000000-0005-0000-0000-000032060000}"/>
    <cellStyle name="Normal 5 3 3 2 3" xfId="1142" xr:uid="{00000000-0005-0000-0000-000033060000}"/>
    <cellStyle name="Normal 5 3 3 2 3 2" xfId="1143" xr:uid="{00000000-0005-0000-0000-000034060000}"/>
    <cellStyle name="Normal 5 3 3 2 3 2 2" xfId="1144" xr:uid="{00000000-0005-0000-0000-000035060000}"/>
    <cellStyle name="Normal 5 3 3 2 3 2 2 2" xfId="22709" xr:uid="{7AABC8CD-E7F8-4AD3-82FF-7CFED1DB242B}"/>
    <cellStyle name="Normal 5 3 3 2 3 2 2 3" xfId="23202" xr:uid="{D84663E2-9630-4E63-AD15-6FC3E0D20873}"/>
    <cellStyle name="Normal 5 3 3 2 3 2 3" xfId="1145" xr:uid="{00000000-0005-0000-0000-000036060000}"/>
    <cellStyle name="Normal 5 3 3 2 3 2 3 2" xfId="2005" xr:uid="{00000000-0005-0000-0000-000037060000}"/>
    <cellStyle name="Normal 5 3 3 2 3 2 3 3" xfId="3733" xr:uid="{00000000-0005-0000-0000-00009F050000}"/>
    <cellStyle name="Normal 5 3 3 2 3 2 3 3 2" xfId="4801" xr:uid="{3B592359-610D-414E-8647-51F1C23BDEBE}"/>
    <cellStyle name="Normal 5 3 3 2 3 2 3 3 3" xfId="30258" xr:uid="{53839113-09EB-44FD-9EEB-21FE5DD300D4}"/>
    <cellStyle name="Normal 5 3 3 2 3 2 3 3 3 2" xfId="31401" xr:uid="{43EB51E9-16CE-41A9-A7B7-D8DAA664D14C}"/>
    <cellStyle name="Normal 5 3 3 2 3 2 3 3 4" xfId="31598" xr:uid="{B617D199-4CED-4730-8A7F-1F5E3EB22FE3}"/>
    <cellStyle name="Normal 5 3 3 2 3 2 4" xfId="25763" xr:uid="{228DCD5C-5DC3-4868-97DD-445981D2F756}"/>
    <cellStyle name="Normal 5 3 3 2 3 3" xfId="1146" xr:uid="{00000000-0005-0000-0000-000038060000}"/>
    <cellStyle name="Normal 5 3 3 2 3 4" xfId="2959" xr:uid="{00000000-0005-0000-0000-000015070000}"/>
    <cellStyle name="Normal 5 3 3 2 3 4 2" xfId="31280" xr:uid="{10A152D0-5DF9-4181-A6B6-C858B6F9085A}"/>
    <cellStyle name="Normal 5 3 3 2 3 5" xfId="2118" xr:uid="{00000000-0005-0000-0000-00008F020000}"/>
    <cellStyle name="Normal 5 3 3 2 3 5 2" xfId="4667" xr:uid="{9506A050-893F-44B9-8047-501E583497C1}"/>
    <cellStyle name="Normal 5 3 3 2 3 5 3" xfId="30199" xr:uid="{8D8A1CE9-FEE7-4142-8793-E6203B687F03}"/>
    <cellStyle name="Normal 5 3 3 2 3 5 3 2" xfId="31343" xr:uid="{D7925A58-8098-4AE1-98BB-5CA947DA6131}"/>
    <cellStyle name="Normal 5 3 3 2 3 5 4" xfId="31539" xr:uid="{CCFCB723-F6AD-462F-92D2-0C0CFB839584}"/>
    <cellStyle name="Normal 5 3 3 2 3 6" xfId="4015" xr:uid="{31A0DB43-85D3-4869-AD70-E01D62E64B6B}"/>
    <cellStyle name="Normal 5 3 3 2 3 6 2" xfId="4746" xr:uid="{6436B6BC-B08C-4B15-8C97-B396796FEFE9}"/>
    <cellStyle name="Normal 5 3 3 2 3 6 3" xfId="30318" xr:uid="{EB6FEB56-F905-4D2F-8C85-EEBBA0E88454}"/>
    <cellStyle name="Normal 5 3 3 2 3 6 3 2" xfId="31461" xr:uid="{80FFA81D-979C-43E1-8A33-E20BC8074AB0}"/>
    <cellStyle name="Normal 5 3 3 2 3 6 4" xfId="31658" xr:uid="{9DC2141B-F0B4-4E56-8BF2-20FADB2BC459}"/>
    <cellStyle name="Normal 5 3 3 2 3 7" xfId="30139" xr:uid="{CEEC2368-E04C-4884-B7E9-1C0EF9192CCC}"/>
    <cellStyle name="Normal 5 3 3 2 3 7 2" xfId="30505" xr:uid="{40091B9F-9A6C-4CD3-B1C9-52952B51C499}"/>
    <cellStyle name="Normal 5 3 3 2 4" xfId="1147" xr:uid="{00000000-0005-0000-0000-000039060000}"/>
    <cellStyle name="Normal 5 3 3 2 4 2" xfId="1148" xr:uid="{00000000-0005-0000-0000-00003A060000}"/>
    <cellStyle name="Normal 5 3 3 2 4 3" xfId="1149" xr:uid="{00000000-0005-0000-0000-00003B060000}"/>
    <cellStyle name="Normal 5 3 3 2 4 4" xfId="3734" xr:uid="{00000000-0005-0000-0000-0000A2050000}"/>
    <cellStyle name="Normal 5 3 3 2 4 4 2" xfId="4825" xr:uid="{D70A007E-549D-49FA-BB0C-2AAD55339FA5}"/>
    <cellStyle name="Normal 5 3 3 2 4 4 3" xfId="30259" xr:uid="{CEDC34C4-7C4F-42F8-A728-9E1B2B72E5DF}"/>
    <cellStyle name="Normal 5 3 3 2 4 4 3 2" xfId="31402" xr:uid="{04E1DCED-0041-4798-B5EF-C75E7638C8D7}"/>
    <cellStyle name="Normal 5 3 3 2 4 4 4" xfId="31599" xr:uid="{8CEB4D3F-87E4-4675-A00E-13A23237EE90}"/>
    <cellStyle name="Normal 5 3 3 2 5" xfId="2117" xr:uid="{00000000-0005-0000-0000-00008D020000}"/>
    <cellStyle name="Normal 5 3 3 2 5 2" xfId="4642" xr:uid="{6378A6EC-FE82-4A4D-B72E-F6F245354E18}"/>
    <cellStyle name="Normal 5 3 3 2 5 3" xfId="30198" xr:uid="{0981AB84-2DA6-4145-8664-7123FC7576F6}"/>
    <cellStyle name="Normal 5 3 3 2 5 3 2" xfId="31342" xr:uid="{EB2B9519-500F-4130-8E51-DAC57147922E}"/>
    <cellStyle name="Normal 5 3 3 2 5 4" xfId="31538" xr:uid="{0371D498-EC60-404F-B603-BA455C09888E}"/>
    <cellStyle name="Normal 5 3 3 2 6" xfId="4014" xr:uid="{336F4594-40A6-452F-A442-AD096348AEFF}"/>
    <cellStyle name="Normal 5 3 3 2 6 2" xfId="4753" xr:uid="{9079EEE4-247F-4C6E-9514-EE91EF9D4BBA}"/>
    <cellStyle name="Normal 5 3 3 2 6 3" xfId="30317" xr:uid="{B0057DC8-8D51-4F0B-8203-572F5C4F51C8}"/>
    <cellStyle name="Normal 5 3 3 2 6 3 2" xfId="31460" xr:uid="{64DB68D6-4682-48F1-BA8A-90265E89A3AD}"/>
    <cellStyle name="Normal 5 3 3 2 6 4" xfId="31657" xr:uid="{472E5388-6075-4B31-97C3-77FAE2C3A31D}"/>
    <cellStyle name="Normal 5 3 3 2 7" xfId="30138" xr:uid="{D531B8A8-AA54-477A-BB5E-9C4205A9F66B}"/>
    <cellStyle name="Normal 5 3 3 2 7 2" xfId="30504" xr:uid="{F0BFF427-E566-43AB-88DF-26A10FC54877}"/>
    <cellStyle name="Normal 5 3 3 3" xfId="1150" xr:uid="{00000000-0005-0000-0000-00003C060000}"/>
    <cellStyle name="Normal 5 3 3 3 2" xfId="1151" xr:uid="{00000000-0005-0000-0000-00003D060000}"/>
    <cellStyle name="Normal 5 3 3 3 3" xfId="3735" xr:uid="{00000000-0005-0000-0000-0000A4050000}"/>
    <cellStyle name="Normal 5 3 3 3 3 2" xfId="4719" xr:uid="{8F567422-14B6-49FC-9961-886E57C38FD3}"/>
    <cellStyle name="Normal 5 3 3 3 3 3" xfId="30260" xr:uid="{408ABDB9-2147-48DA-BFA3-76DF31BA6EC1}"/>
    <cellStyle name="Normal 5 3 3 3 3 3 2" xfId="31403" xr:uid="{A65CE80A-A839-4049-ADFD-AAF8F6EE6D79}"/>
    <cellStyle name="Normal 5 3 3 3 3 4" xfId="31600" xr:uid="{4B81E7BD-6142-432E-988B-18B93FCA55D9}"/>
    <cellStyle name="Normal 5 3 3 4" xfId="1152" xr:uid="{00000000-0005-0000-0000-00003E060000}"/>
    <cellStyle name="Normal 5 3 3 4 2" xfId="1153" xr:uid="{00000000-0005-0000-0000-00003F060000}"/>
    <cellStyle name="Normal 5 3 3 4 2 2" xfId="1154" xr:uid="{00000000-0005-0000-0000-000040060000}"/>
    <cellStyle name="Normal 5 3 3 4 2 2 2" xfId="1155" xr:uid="{00000000-0005-0000-0000-000041060000}"/>
    <cellStyle name="Normal 5 3 3 4 2 2 2 2" xfId="2006" xr:uid="{00000000-0005-0000-0000-000042060000}"/>
    <cellStyle name="Normal 5 3 3 4 2 2 2 2 2" xfId="30083" xr:uid="{E69CF877-FED2-44A6-9C89-2AAF3ED69E2C}"/>
    <cellStyle name="Normal 5 3 3 4 2 2 2 3" xfId="3736" xr:uid="{00000000-0005-0000-0000-0000A9050000}"/>
    <cellStyle name="Normal 5 3 3 4 2 2 2 3 2" xfId="4718" xr:uid="{445C2ED0-AA7A-4C15-99E2-A6CE07F7E750}"/>
    <cellStyle name="Normal 5 3 3 4 2 2 2 3 3" xfId="30261" xr:uid="{4500CED2-90B4-4C83-84D6-D51298D69CD2}"/>
    <cellStyle name="Normal 5 3 3 4 2 2 2 3 3 2" xfId="31404" xr:uid="{E891891A-4822-421D-B2CD-A770A72BB211}"/>
    <cellStyle name="Normal 5 3 3 4 2 2 2 3 4" xfId="31601" xr:uid="{1B9D8C01-B3C8-4875-9346-DF245DF8B53F}"/>
    <cellStyle name="Normal 5 3 3 4 2 2 2 4" xfId="24307" xr:uid="{B84CB32D-E550-4F7F-8234-69C0A8DFB328}"/>
    <cellStyle name="Normal 5 3 3 4 2 2 3" xfId="2007" xr:uid="{00000000-0005-0000-0000-000043060000}"/>
    <cellStyle name="Normal 5 3 3 4 2 2 4" xfId="25457" xr:uid="{8817E783-FA64-4F82-BECB-0B2150089D6E}"/>
    <cellStyle name="Normal 5 3 3 4 2 3" xfId="1156" xr:uid="{00000000-0005-0000-0000-000044060000}"/>
    <cellStyle name="Normal 5 3 3 4 2 3 2" xfId="1157" xr:uid="{00000000-0005-0000-0000-000045060000}"/>
    <cellStyle name="Normal 5 3 3 4 2 3 2 2" xfId="23075" xr:uid="{734DB718-C965-4982-84A7-9AB74327D0C2}"/>
    <cellStyle name="Normal 5 3 3 4 2 3 2 3" xfId="23239" xr:uid="{B7DA6B19-166C-4C18-AA12-FA39D1A5F057}"/>
    <cellStyle name="Normal 5 3 3 4 2 3 3" xfId="1158" xr:uid="{00000000-0005-0000-0000-000046060000}"/>
    <cellStyle name="Normal 5 3 3 4 2 3 3 2" xfId="25739" xr:uid="{F10BEF07-3DB5-4991-93CD-1FB98106BECB}"/>
    <cellStyle name="Normal 5 3 3 4 2 3 3 3" xfId="25090" xr:uid="{F1AF3DEA-DD47-4D7C-AA76-F553B9892BA2}"/>
    <cellStyle name="Normal 5 3 3 4 2 3 4" xfId="2120" xr:uid="{00000000-0005-0000-0000-000095020000}"/>
    <cellStyle name="Normal 5 3 3 4 2 3 4 2" xfId="4717" xr:uid="{9B130290-3EDE-4BC8-974D-86A484E65339}"/>
    <cellStyle name="Normal 5 3 3 4 2 3 4 3" xfId="30201" xr:uid="{FC394264-21C2-443A-85AC-A09B6102770E}"/>
    <cellStyle name="Normal 5 3 3 4 2 3 4 3 2" xfId="31345" xr:uid="{B397F56A-E127-4FEB-B511-42354C6ED55C}"/>
    <cellStyle name="Normal 5 3 3 4 2 3 4 4" xfId="31541" xr:uid="{807C005B-BCFB-47D1-823C-E799B44488B6}"/>
    <cellStyle name="Normal 5 3 3 4 2 3 5" xfId="24944" xr:uid="{9F045087-C642-46A8-91FD-AAF692F573EC}"/>
    <cellStyle name="Normal 5 3 3 4 2 3 6" xfId="30539" xr:uid="{4F060E07-9DDD-4899-B86B-3CC298685E95}"/>
    <cellStyle name="Normal 5 3 3 4 2 4" xfId="24108" xr:uid="{948204CC-FE7E-44DB-B145-20BC57C9DDCF}"/>
    <cellStyle name="Normal 5 3 3 4 3" xfId="1159" xr:uid="{00000000-0005-0000-0000-000047060000}"/>
    <cellStyle name="Normal 5 3 3 4 4" xfId="2960" xr:uid="{00000000-0005-0000-0000-00001E070000}"/>
    <cellStyle name="Normal 5 3 3 4 4 2" xfId="31293" xr:uid="{F161427D-9EB4-4451-9A6A-06D7E603F9F7}"/>
    <cellStyle name="Normal 5 3 3 4 5" xfId="2119" xr:uid="{00000000-0005-0000-0000-000092020000}"/>
    <cellStyle name="Normal 5 3 3 4 5 2" xfId="4670" xr:uid="{C1D65F0E-85F0-4012-A373-B75FD3E1BAA3}"/>
    <cellStyle name="Normal 5 3 3 4 5 3" xfId="30200" xr:uid="{BA5F1E7E-EAF0-4465-897E-F4668DC5C4A0}"/>
    <cellStyle name="Normal 5 3 3 4 5 3 2" xfId="31344" xr:uid="{ABFF19D9-FA8A-40A6-A15A-35E0040E4045}"/>
    <cellStyle name="Normal 5 3 3 4 5 4" xfId="31540" xr:uid="{50683AFB-0840-4025-A64C-4D13E7846670}"/>
    <cellStyle name="Normal 5 3 3 4 6" xfId="4016" xr:uid="{D2756F3F-6B90-4F0D-A058-F63FBCF3FF7E}"/>
    <cellStyle name="Normal 5 3 3 4 6 2" xfId="4783" xr:uid="{6E3C98E3-D3AA-4BD6-A38C-7B56FF88A673}"/>
    <cellStyle name="Normal 5 3 3 4 6 3" xfId="30319" xr:uid="{A1494EBF-E472-4D23-9E90-66371198EBEC}"/>
    <cellStyle name="Normal 5 3 3 4 6 3 2" xfId="31462" xr:uid="{5598B1F7-1EC4-47B1-BDD3-05CD60976B56}"/>
    <cellStyle name="Normal 5 3 3 4 6 4" xfId="31659" xr:uid="{02121827-5E2D-4E5E-A409-436155C20907}"/>
    <cellStyle name="Normal 5 3 3 4 7" xfId="30140" xr:uid="{347E797A-C3DA-48FE-923F-48D6C2483068}"/>
    <cellStyle name="Normal 5 3 3 4 7 2" xfId="30506" xr:uid="{2B8EC82B-053E-4181-83D9-DD6F2D19A0F7}"/>
    <cellStyle name="Normal 5 3 3 5" xfId="1160" xr:uid="{00000000-0005-0000-0000-000048060000}"/>
    <cellStyle name="Normal 5 3 3 5 2" xfId="1161" xr:uid="{00000000-0005-0000-0000-000049060000}"/>
    <cellStyle name="Normal 5 3 3 5 3" xfId="3737" xr:uid="{00000000-0005-0000-0000-0000B0050000}"/>
    <cellStyle name="Normal 5 3 3 5 3 2" xfId="4808" xr:uid="{13429663-B3E8-4F7D-8BB0-5D8781B62C1D}"/>
    <cellStyle name="Normal 5 3 3 5 3 2 2" xfId="27329" xr:uid="{D1D742DB-1D3F-4ADA-891E-043A0C8CE4C5}"/>
    <cellStyle name="Normal 5 3 3 5 3 3" xfId="25684" xr:uid="{AE73F470-D748-4439-B078-FE8783C376B5}"/>
    <cellStyle name="Normal 5 3 3 5 3 4" xfId="30262" xr:uid="{2013BC4F-1489-4ABC-B72A-BF4F1AE08F66}"/>
    <cellStyle name="Normal 5 3 3 5 3 4 2" xfId="31405" xr:uid="{DFB6642C-C241-44DB-BD6A-3B774736CE12}"/>
    <cellStyle name="Normal 5 3 3 5 3 5" xfId="31602" xr:uid="{03BEB35F-10DC-466C-B4F6-64DC8F5CFD34}"/>
    <cellStyle name="Normal 5 3 3 5 4" xfId="25356" xr:uid="{F5A8C535-4FB1-4A24-9D3B-16620EFF46D1}"/>
    <cellStyle name="Normal 5 3 3 6" xfId="1162" xr:uid="{00000000-0005-0000-0000-00004A060000}"/>
    <cellStyle name="Normal 5 3 3 6 2" xfId="2008" xr:uid="{00000000-0005-0000-0000-00004B060000}"/>
    <cellStyle name="Normal 5 3 3 6 3" xfId="3738" xr:uid="{00000000-0005-0000-0000-0000B2050000}"/>
    <cellStyle name="Normal 5 3 3 6 3 2" xfId="4733" xr:uid="{F69489D8-2553-48CA-8E76-55D2E5877230}"/>
    <cellStyle name="Normal 5 3 3 6 3 3" xfId="30263" xr:uid="{D9421690-CFB8-4A7F-8514-10825D246B89}"/>
    <cellStyle name="Normal 5 3 3 6 3 3 2" xfId="31406" xr:uid="{3C2573D1-AC8F-4143-A4EB-DB65B7B44633}"/>
    <cellStyle name="Normal 5 3 3 6 3 4" xfId="31603" xr:uid="{CEF19B6A-2698-4B31-94DB-D232E456FD88}"/>
    <cellStyle name="Normal 5 3 4" xfId="1163" xr:uid="{00000000-0005-0000-0000-00004C060000}"/>
    <cellStyle name="Normal 5 3 4 2" xfId="1164" xr:uid="{00000000-0005-0000-0000-00004D060000}"/>
    <cellStyle name="Normal 5 3 4 3" xfId="1165" xr:uid="{00000000-0005-0000-0000-00004E060000}"/>
    <cellStyle name="Normal 5 3 4 3 2" xfId="1166" xr:uid="{00000000-0005-0000-0000-00004F060000}"/>
    <cellStyle name="Normal 5 3 4 3 2 2" xfId="1167" xr:uid="{00000000-0005-0000-0000-000050060000}"/>
    <cellStyle name="Normal 5 3 4 3 2 2 2" xfId="23693" xr:uid="{84C347B8-748F-45AB-A28A-FBC4824CE893}"/>
    <cellStyle name="Normal 5 3 4 3 2 2 3" xfId="24140" xr:uid="{FA3D550E-3B4F-40AE-8C7B-1B723D4CDDFF}"/>
    <cellStyle name="Normal 5 3 4 3 2 3" xfId="1168" xr:uid="{00000000-0005-0000-0000-000051060000}"/>
    <cellStyle name="Normal 5 3 4 3 2 3 2" xfId="2009" xr:uid="{00000000-0005-0000-0000-000052060000}"/>
    <cellStyle name="Normal 5 3 4 3 2 3 3" xfId="3739" xr:uid="{00000000-0005-0000-0000-0000B9050000}"/>
    <cellStyle name="Normal 5 3 4 3 2 3 3 2" xfId="4759" xr:uid="{27CD84D7-B911-4190-A3D0-FB0C125E7707}"/>
    <cellStyle name="Normal 5 3 4 3 2 3 3 3" xfId="30264" xr:uid="{BF899BB0-E15F-4E51-901D-CDD6A013BF10}"/>
    <cellStyle name="Normal 5 3 4 3 2 3 3 3 2" xfId="31407" xr:uid="{C4B75909-CC22-4C7F-BDF8-B7847156ED0A}"/>
    <cellStyle name="Normal 5 3 4 3 2 3 3 4" xfId="31604" xr:uid="{D1B3BD06-D116-43C5-A228-6E03144C7F35}"/>
    <cellStyle name="Normal 5 3 4 3 2 4" xfId="24655" xr:uid="{5F063B03-3FE5-47FE-9028-D7BB1C893E88}"/>
    <cellStyle name="Normal 5 3 4 3 3" xfId="1169" xr:uid="{00000000-0005-0000-0000-000053060000}"/>
    <cellStyle name="Normal 5 3 4 3 4" xfId="2961" xr:uid="{00000000-0005-0000-0000-000024070000}"/>
    <cellStyle name="Normal 5 3 4 3 4 2" xfId="31288" xr:uid="{DCD0F34B-C807-48EF-AD43-4F507781571A}"/>
    <cellStyle name="Normal 5 3 4 3 5" xfId="2122" xr:uid="{00000000-0005-0000-0000-000099020000}"/>
    <cellStyle name="Normal 5 3 4 3 5 2" xfId="3818" xr:uid="{9369DBB9-DD67-4338-8EB8-DA10B04D3AFA}"/>
    <cellStyle name="Normal 5 3 4 3 5 3" xfId="30203" xr:uid="{93B0F0FE-EEB4-4F30-BC7B-21D74A10E953}"/>
    <cellStyle name="Normal 5 3 4 3 5 3 2" xfId="31347" xr:uid="{C1C74FE2-D0BD-48ED-92BA-3137D666D3B8}"/>
    <cellStyle name="Normal 5 3 4 3 5 4" xfId="31543" xr:uid="{E2D064AD-4A27-4CEF-A265-0794D4FEB3DD}"/>
    <cellStyle name="Normal 5 3 4 3 6" xfId="4018" xr:uid="{1613ADCD-F7DC-4D24-BE2E-0512CCDB9F7E}"/>
    <cellStyle name="Normal 5 3 4 3 6 2" xfId="4698" xr:uid="{DE044A17-1F25-42F0-A6B5-42ABCA6D7CD9}"/>
    <cellStyle name="Normal 5 3 4 3 6 3" xfId="30321" xr:uid="{AD79B433-505B-4DDB-81D4-604D12CD1CB9}"/>
    <cellStyle name="Normal 5 3 4 3 6 3 2" xfId="31464" xr:uid="{1800BDA3-11C3-40C5-978D-FA7BA615088A}"/>
    <cellStyle name="Normal 5 3 4 3 6 4" xfId="31661" xr:uid="{26F0A201-B426-425F-9086-BCB13F3DABE8}"/>
    <cellStyle name="Normal 5 3 4 3 7" xfId="30142" xr:uid="{8464588B-FBC9-4AEB-8137-4B7B64E1AFE0}"/>
    <cellStyle name="Normal 5 3 4 3 7 2" xfId="30508" xr:uid="{0455E1FF-3A8B-40C3-BF3A-C60A750C7BEF}"/>
    <cellStyle name="Normal 5 3 4 4" xfId="1170" xr:uid="{00000000-0005-0000-0000-000054060000}"/>
    <cellStyle name="Normal 5 3 4 4 2" xfId="2010" xr:uid="{00000000-0005-0000-0000-000055060000}"/>
    <cellStyle name="Normal 5 3 4 4 3" xfId="3740" xr:uid="{00000000-0005-0000-0000-0000BC050000}"/>
    <cellStyle name="Normal 5 3 4 4 3 2" xfId="4814" xr:uid="{0CFAAAB0-0B1B-448C-AA6F-6335CBAD8CA9}"/>
    <cellStyle name="Normal 5 3 4 4 3 3" xfId="30265" xr:uid="{A5471799-C0C9-4589-A46E-238EA1C8E213}"/>
    <cellStyle name="Normal 5 3 4 4 3 3 2" xfId="31408" xr:uid="{AF8662C3-806E-4CF6-8668-C63E00A0A729}"/>
    <cellStyle name="Normal 5 3 4 4 3 4" xfId="31605" xr:uid="{9B29F8B9-D0B4-45B0-BBC8-179A09C7733D}"/>
    <cellStyle name="Normal 5 3 4 5" xfId="2121" xr:uid="{00000000-0005-0000-0000-000097020000}"/>
    <cellStyle name="Normal 5 3 4 5 2" xfId="4652" xr:uid="{AE4239F0-8210-40A2-B60A-C02B564418C5}"/>
    <cellStyle name="Normal 5 3 4 5 3" xfId="30202" xr:uid="{C013D1DD-471B-403F-9025-A8E80966F87F}"/>
    <cellStyle name="Normal 5 3 4 5 3 2" xfId="31346" xr:uid="{1C4CE880-E9D0-4A50-950B-816A84BF1515}"/>
    <cellStyle name="Normal 5 3 4 5 4" xfId="31542" xr:uid="{3131D79D-CA78-43D8-8AFB-AF83F6987B75}"/>
    <cellStyle name="Normal 5 3 4 6" xfId="4017" xr:uid="{CB599806-7C8A-45F6-9C5C-00B11E4887E0}"/>
    <cellStyle name="Normal 5 3 4 6 2" xfId="4689" xr:uid="{C33C1D9E-89E1-44FF-859F-F450C4814C70}"/>
    <cellStyle name="Normal 5 3 4 6 3" xfId="30320" xr:uid="{AF3B5E87-0871-4E2F-8B2C-CF43843C27F0}"/>
    <cellStyle name="Normal 5 3 4 6 3 2" xfId="31463" xr:uid="{1899F4E4-4289-40CD-8114-19BEC7B0B04B}"/>
    <cellStyle name="Normal 5 3 4 6 4" xfId="31660" xr:uid="{67082448-0D89-4D8D-8399-AD957CCFD59C}"/>
    <cellStyle name="Normal 5 3 4 7" xfId="30141" xr:uid="{C5086DE0-3D25-4310-955C-9881B5375DBB}"/>
    <cellStyle name="Normal 5 3 4 7 2" xfId="30507" xr:uid="{0691E9B7-B979-49A9-82BB-8C389DE41776}"/>
    <cellStyle name="Normal 5 3 5" xfId="2069" xr:uid="{00000000-0005-0000-0000-00008A020000}"/>
    <cellStyle name="Normal 5 3 5 2" xfId="4724" xr:uid="{FB219402-4458-4731-8217-11E2AB428DAD}"/>
    <cellStyle name="Normal 5 3 5 3" xfId="30169" xr:uid="{22C0B9B5-A215-40E0-90E4-E9BF49B6C962}"/>
    <cellStyle name="Normal 5 3 5 3 2" xfId="30509" xr:uid="{2A3E056B-8875-48CA-B07B-074ED168B004}"/>
    <cellStyle name="Normal 5 3 5 4" xfId="31509" xr:uid="{19BA7BD3-B108-41EE-8AED-7AF73153AA44}"/>
    <cellStyle name="Normal 5 3 6" xfId="30114" xr:uid="{FF7EC34F-1D03-426F-944C-8DDEC9BD14BD}"/>
    <cellStyle name="Normal 5 3 6 2" xfId="30474" xr:uid="{C83318F6-E85A-4A71-88FC-A52912529995}"/>
    <cellStyle name="Normal 5 4" xfId="1171" xr:uid="{00000000-0005-0000-0000-000056060000}"/>
    <cellStyle name="Normal 5 4 2" xfId="1172" xr:uid="{00000000-0005-0000-0000-000057060000}"/>
    <cellStyle name="Normal 5 4 3" xfId="1173" xr:uid="{00000000-0005-0000-0000-000058060000}"/>
    <cellStyle name="Normal 5 4 3 2" xfId="1174" xr:uid="{00000000-0005-0000-0000-000059060000}"/>
    <cellStyle name="Normal 5 4 3 3" xfId="3741" xr:uid="{00000000-0005-0000-0000-0000C0050000}"/>
    <cellStyle name="Normal 5 4 3 3 2" xfId="4735" xr:uid="{BBB8E0E2-487A-48FB-95C7-D6B07942FE10}"/>
    <cellStyle name="Normal 5 4 3 3 3" xfId="30266" xr:uid="{077BAFD6-31C2-403C-B6C9-D7A0B0C4E389}"/>
    <cellStyle name="Normal 5 4 3 3 3 2" xfId="31409" xr:uid="{92C0E6B0-540E-4500-9E66-230FB68E0A0F}"/>
    <cellStyle name="Normal 5 4 3 3 4" xfId="31606" xr:uid="{6882488E-1D4B-4A30-B2F8-B692B5523CCB}"/>
    <cellStyle name="Normal 5 5" xfId="1175" xr:uid="{00000000-0005-0000-0000-00005A060000}"/>
    <cellStyle name="Normal 5 5 10" xfId="1176" xr:uid="{00000000-0005-0000-0000-00005B060000}"/>
    <cellStyle name="Normal 5 5 10 2" xfId="1177" xr:uid="{00000000-0005-0000-0000-00005C060000}"/>
    <cellStyle name="Normal 5 5 10 2 2" xfId="1178" xr:uid="{00000000-0005-0000-0000-00005D060000}"/>
    <cellStyle name="Normal 5 5 10 2 2 2" xfId="25544" xr:uid="{7BEF7BD9-5746-4FE3-9C2C-1E90F10823D3}"/>
    <cellStyle name="Normal 5 5 10 2 2 3" xfId="24785" xr:uid="{48FBF7A8-E27A-4A77-93F4-283DB42E8DF1}"/>
    <cellStyle name="Normal 5 5 10 2 3" xfId="1179" xr:uid="{00000000-0005-0000-0000-00005E060000}"/>
    <cellStyle name="Normal 5 5 10 2 3 2" xfId="2011" xr:uid="{00000000-0005-0000-0000-00005F060000}"/>
    <cellStyle name="Normal 5 5 10 2 3 3" xfId="3742" xr:uid="{00000000-0005-0000-0000-0000C6050000}"/>
    <cellStyle name="Normal 5 5 10 2 3 3 2" xfId="4769" xr:uid="{D86CB2CB-E6BC-4EBE-8C63-9FA0944B44AD}"/>
    <cellStyle name="Normal 5 5 10 2 3 3 3" xfId="30267" xr:uid="{59D125B9-F39A-46E1-A17C-98D62824EB27}"/>
    <cellStyle name="Normal 5 5 10 2 3 3 3 2" xfId="31410" xr:uid="{E71ACD12-B317-427B-BB6C-C76E5FC66E22}"/>
    <cellStyle name="Normal 5 5 10 2 3 3 4" xfId="31607" xr:uid="{28520A92-387B-4256-98CB-37A8D127A231}"/>
    <cellStyle name="Normal 5 5 10 2 4" xfId="25773" xr:uid="{C3D50B18-259C-4014-9BCC-0D850B8A97C8}"/>
    <cellStyle name="Normal 5 5 10 3" xfId="1180" xr:uid="{00000000-0005-0000-0000-000060060000}"/>
    <cellStyle name="Normal 5 5 10 4" xfId="2962" xr:uid="{00000000-0005-0000-0000-00002C070000}"/>
    <cellStyle name="Normal 5 5 10 4 2" xfId="31298" xr:uid="{5A6D113D-41BD-4B2B-84F1-322D480A3CB5}"/>
    <cellStyle name="Normal 5 5 10 5" xfId="2124" xr:uid="{00000000-0005-0000-0000-00009E020000}"/>
    <cellStyle name="Normal 5 5 10 5 2" xfId="3790" xr:uid="{3E02F4FD-1C4C-4539-A2B7-19465E26278C}"/>
    <cellStyle name="Normal 5 5 10 5 3" xfId="30205" xr:uid="{CD6EF2D4-0244-497A-A1A2-5CB7CEACAD08}"/>
    <cellStyle name="Normal 5 5 10 5 3 2" xfId="31349" xr:uid="{F4393F33-33B7-414E-8C16-1CC9B8AEEB67}"/>
    <cellStyle name="Normal 5 5 10 5 4" xfId="31545" xr:uid="{C11D04CC-F052-44CD-9EC7-277082F56C47}"/>
    <cellStyle name="Normal 5 5 10 6" xfId="4020" xr:uid="{337F88F3-5843-4A8A-A4B2-DC8C7B59A64B}"/>
    <cellStyle name="Normal 5 5 10 6 2" xfId="4806" xr:uid="{9AEE980B-AC49-472C-ABA8-56F2FAA76E03}"/>
    <cellStyle name="Normal 5 5 10 6 3" xfId="30323" xr:uid="{0EA3F919-8FF0-462B-A82C-815D3F9A6A5F}"/>
    <cellStyle name="Normal 5 5 10 6 3 2" xfId="31466" xr:uid="{7CB46D50-7B99-484C-ABB1-4B35FE53302E}"/>
    <cellStyle name="Normal 5 5 10 6 4" xfId="31663" xr:uid="{E4914706-502A-4324-8E26-B98952712100}"/>
    <cellStyle name="Normal 5 5 10 7" xfId="30144" xr:uid="{9EC4A54E-D459-477E-95C3-D8EED714DA54}"/>
    <cellStyle name="Normal 5 5 10 7 2" xfId="30510" xr:uid="{642D08F6-4146-4DCF-BE9E-E70107F064A1}"/>
    <cellStyle name="Normal 5 5 11" xfId="1181" xr:uid="{00000000-0005-0000-0000-000061060000}"/>
    <cellStyle name="Normal 5 5 11 10" xfId="12613" xr:uid="{3695D5BB-0027-43FC-862D-FE558296E53C}"/>
    <cellStyle name="Normal 5 5 11 2" xfId="2422" xr:uid="{00000000-0005-0000-0000-00002E070000}"/>
    <cellStyle name="Normal 5 5 11 2 2" xfId="2963" xr:uid="{00000000-0005-0000-0000-00002F070000}"/>
    <cellStyle name="Normal 5 5 11 2 2 2" xfId="6128" xr:uid="{6B6DFC32-4C86-484E-9F0D-05B0CA9AFC4E}"/>
    <cellStyle name="Normal 5 5 11 2 2 2 2" xfId="28663" xr:uid="{AB134B89-BE15-45E9-8841-CE546E5E36B1}"/>
    <cellStyle name="Normal 5 5 11 2 2 2 3" xfId="15606" xr:uid="{4D39A6A8-7A7F-438F-A7D2-922C4E407832}"/>
    <cellStyle name="Normal 5 5 11 2 2 3" xfId="8059" xr:uid="{D73A85DE-8AFC-4B29-A497-15A97CDC8239}"/>
    <cellStyle name="Normal 5 5 11 2 2 3 2" xfId="18439" xr:uid="{D015D82A-5C92-43F1-A834-20DE716815CA}"/>
    <cellStyle name="Normal 5 5 11 2 2 4" xfId="10892" xr:uid="{D7F68CFE-1F16-43B1-91AF-967BDDF8B1EA}"/>
    <cellStyle name="Normal 5 5 11 2 2 4 2" xfId="21272" xr:uid="{3E5E31A2-BC10-4DEC-A3C3-1B5362DBF4E4}"/>
    <cellStyle name="Normal 5 5 11 2 2 5" xfId="22810" xr:uid="{E340BE55-C53D-4F9C-AA48-991977BA3FFB}"/>
    <cellStyle name="Normal 5 5 11 2 2 6" xfId="13469" xr:uid="{7CC0BDF1-6F6C-4746-850D-023E13317478}"/>
    <cellStyle name="Normal 5 5 11 2 3" xfId="5722" xr:uid="{9BE5C6E4-E2C9-48C3-AB52-3478219966FB}"/>
    <cellStyle name="Normal 5 5 11 2 3 2" xfId="27026" xr:uid="{B1287434-8E5C-4373-8888-488DDEEC0B6C}"/>
    <cellStyle name="Normal 5 5 11 2 3 3" xfId="27159" xr:uid="{806EAF91-4C2D-47DE-B377-2CE9A7AA0708}"/>
    <cellStyle name="Normal 5 5 11 2 3 4" xfId="15096" xr:uid="{C3B6A006-328F-418C-BB38-F69FBD755191}"/>
    <cellStyle name="Normal 5 5 11 2 4" xfId="7549" xr:uid="{415416B5-E375-4437-87B7-0758EC39A30B}"/>
    <cellStyle name="Normal 5 5 11 2 4 2" xfId="27291" xr:uid="{AEFB8BCF-F11B-45DE-9971-ECE126C5CE6F}"/>
    <cellStyle name="Normal 5 5 11 2 4 3" xfId="17929" xr:uid="{E548CEBA-9B5D-4B7E-9B3E-8136EECC299E}"/>
    <cellStyle name="Normal 5 5 11 2 5" xfId="10382" xr:uid="{B7434DEA-6F17-46AA-9E39-B50A5312E7E5}"/>
    <cellStyle name="Normal 5 5 11 2 5 2" xfId="20762" xr:uid="{FC75A6E3-5DDB-43D4-B3A6-95BBF0818C2D}"/>
    <cellStyle name="Normal 5 5 11 2 6" xfId="24107" xr:uid="{2D4EA2C9-7135-49BC-ADCE-AA5ACAC67B81}"/>
    <cellStyle name="Normal 5 5 11 2 7" xfId="12771" xr:uid="{62206668-18DB-43EA-9408-0077C7249362}"/>
    <cellStyle name="Normal 5 5 11 3" xfId="2804" xr:uid="{00000000-0005-0000-0000-000030070000}"/>
    <cellStyle name="Normal 5 5 11 3 2" xfId="6022" xr:uid="{76E518A2-B733-4064-B276-5CD1D06EB90E}"/>
    <cellStyle name="Normal 5 5 11 3 2 2" xfId="27256" xr:uid="{425BE3AF-6ED2-44EB-9844-BC4DA8F32718}"/>
    <cellStyle name="Normal 5 5 11 3 2 3" xfId="15475" xr:uid="{FFB8BC64-B790-495D-9EA9-B7745AC47F64}"/>
    <cellStyle name="Normal 5 5 11 3 3" xfId="7928" xr:uid="{4DB0E811-7A07-4B47-94C9-51910B29B70F}"/>
    <cellStyle name="Normal 5 5 11 3 3 2" xfId="18308" xr:uid="{6F54EB1A-1311-4D27-8097-8CD8D1563D00}"/>
    <cellStyle name="Normal 5 5 11 3 4" xfId="10761" xr:uid="{48B315A3-3C3E-4BEA-8461-C941A4EB87CC}"/>
    <cellStyle name="Normal 5 5 11 3 4 2" xfId="21141" xr:uid="{B930A244-317C-412E-8650-57C826C87A35}"/>
    <cellStyle name="Normal 5 5 11 3 5" xfId="22662" xr:uid="{4334BD2E-352E-42EE-A7C7-D2F9B2A11289}"/>
    <cellStyle name="Normal 5 5 11 3 6" xfId="13270" xr:uid="{604FBC59-3295-4B13-A9F1-F981AAB3DE81}"/>
    <cellStyle name="Normal 5 5 11 4" xfId="2379" xr:uid="{00000000-0005-0000-0000-00002D070000}"/>
    <cellStyle name="Normal 5 5 11 4 2" xfId="7506" xr:uid="{FCF08EC3-F309-4899-81CE-96FD1B16F63A}"/>
    <cellStyle name="Normal 5 5 11 4 2 2" xfId="25977" xr:uid="{2F8CFD30-2F39-4BF0-AA2D-0FF044118CA5}"/>
    <cellStyle name="Normal 5 5 11 4 2 3" xfId="17886" xr:uid="{04A88E33-8E60-442A-ACB4-D5B6750B17F3}"/>
    <cellStyle name="Normal 5 5 11 4 3" xfId="10339" xr:uid="{17D7B839-A0C6-4451-8C04-70D84E4DBEDC}"/>
    <cellStyle name="Normal 5 5 11 4 3 2" xfId="20719" xr:uid="{DCCB5FD8-3287-41BE-881B-BF4A28D4EB70}"/>
    <cellStyle name="Normal 5 5 11 4 4" xfId="24784" xr:uid="{9C89D61B-0979-4EE4-8EAE-4F41590389BD}"/>
    <cellStyle name="Normal 5 5 11 4 5" xfId="15053" xr:uid="{EE4A4ECD-ED50-426C-A966-AC3CA98DA575}"/>
    <cellStyle name="Normal 5 5 11 5" xfId="4021" xr:uid="{48FCAB28-1DBD-45FB-903C-24765057A287}"/>
    <cellStyle name="Normal 5 5 11 5 2" xfId="8824" xr:uid="{9DCC1B39-D915-4DEC-98C8-9A4B33B982B5}"/>
    <cellStyle name="Normal 5 5 11 5 2 2" xfId="19204" xr:uid="{3836725B-8785-4F07-A102-D6BA5B9BBB56}"/>
    <cellStyle name="Normal 5 5 11 5 3" xfId="11657" xr:uid="{9912C377-C28E-4D27-BE9A-6F6221DE7E31}"/>
    <cellStyle name="Normal 5 5 11 5 3 2" xfId="22037" xr:uid="{E4CC2B2D-5B99-4DD1-8C43-1C4FEE8F706D}"/>
    <cellStyle name="Normal 5 5 11 5 4" xfId="27259" xr:uid="{E1C89664-C2E8-43E4-9FBC-FFE5060CDD3E}"/>
    <cellStyle name="Normal 5 5 11 5 5" xfId="16371" xr:uid="{17B663D9-77B7-4F71-B339-7819DE68ED7F}"/>
    <cellStyle name="Normal 5 5 11 6" xfId="5348" xr:uid="{8A7CB6DC-62A6-4A41-BD63-39B130266C07}"/>
    <cellStyle name="Normal 5 5 11 6 2" xfId="14646" xr:uid="{8502C43C-794E-4B6F-B67D-BD0D4D682ECE}"/>
    <cellStyle name="Normal 5 5 11 7" xfId="7099" xr:uid="{75D9ED91-7E43-489A-A8B4-89D35DF5508A}"/>
    <cellStyle name="Normal 5 5 11 7 2" xfId="17479" xr:uid="{D3798922-15BD-4391-B2DB-2869E632F67C}"/>
    <cellStyle name="Normal 5 5 11 8" xfId="9932" xr:uid="{C9B053E7-DAD6-4D4E-AF63-D9C4E93DF7D7}"/>
    <cellStyle name="Normal 5 5 11 8 2" xfId="20312" xr:uid="{6D49E5DE-4DD4-4781-A18A-ECEDA2030118}"/>
    <cellStyle name="Normal 5 5 11 9" xfId="24225" xr:uid="{7F2AEEC7-788B-48EF-8D12-1F317B985EA8}"/>
    <cellStyle name="Normal 5 5 12" xfId="1182" xr:uid="{00000000-0005-0000-0000-000062060000}"/>
    <cellStyle name="Normal 5 5 12 2" xfId="1183" xr:uid="{00000000-0005-0000-0000-000063060000}"/>
    <cellStyle name="Normal 5 5 12 2 2" xfId="25907" xr:uid="{ACDBEB07-C175-4F8A-AF35-7A83D073F597}"/>
    <cellStyle name="Normal 5 5 12 2 2 2" xfId="27059" xr:uid="{73488BCF-2C51-42DE-9E58-72168444506D}"/>
    <cellStyle name="Normal 5 5 12 2 2 3" xfId="31494" xr:uid="{8C768011-0350-4625-9C22-6E5BAC343524}"/>
    <cellStyle name="Normal 5 5 12 2 2 4" xfId="31304" xr:uid="{4E92DD05-9DE3-47E0-9C33-4A23B380A4BC}"/>
    <cellStyle name="Normal 5 5 12 2 3" xfId="27500" xr:uid="{C60B8A07-C87E-417E-81F5-A75D4AE0518D}"/>
    <cellStyle name="Normal 5 5 12 2 4" xfId="27364" xr:uid="{FCABEA70-D790-4657-BF9A-CD1687570BD1}"/>
    <cellStyle name="Normal 5 5 12 2 5" xfId="31253" xr:uid="{29DBD238-5483-4789-AB60-4DC6E160D543}"/>
    <cellStyle name="Normal 5 5 12 3" xfId="1184" xr:uid="{00000000-0005-0000-0000-000064060000}"/>
    <cellStyle name="Normal 5 5 12 3 2" xfId="1185" xr:uid="{00000000-0005-0000-0000-000065060000}"/>
    <cellStyle name="Normal 5 5 12 3 2 2" xfId="7100" xr:uid="{7DC8D161-DB25-42F7-A675-B9ABA09E6623}"/>
    <cellStyle name="Normal 5 5 12 3 2 2 2" xfId="17480" xr:uid="{CB8E9133-3D83-4494-9F60-E776A3EA70F0}"/>
    <cellStyle name="Normal 5 5 12 3 2 3" xfId="9933" xr:uid="{75CD5C8B-75F0-4E18-B7D2-91830223CFAA}"/>
    <cellStyle name="Normal 5 5 12 3 2 3 2" xfId="20313" xr:uid="{4A077567-9598-4D3C-9AEB-03C07E8EA24F}"/>
    <cellStyle name="Normal 5 5 12 3 2 4" xfId="25581" xr:uid="{DBCD1220-8789-4BF8-809A-A3A65496A92B}"/>
    <cellStyle name="Normal 5 5 12 3 2 5" xfId="14647" xr:uid="{A45105C8-7446-4B1D-BB0F-E6E66EEAF4EB}"/>
    <cellStyle name="Normal 5 5 12 3 3" xfId="3773" xr:uid="{D3491984-6149-4A4F-97CA-96AC04F0A2CD}"/>
    <cellStyle name="Normal 5 5 12 3 3 2" xfId="4807" xr:uid="{62869006-B692-4B88-AA1D-967FD650D28C}"/>
    <cellStyle name="Normal 5 5 12 3 3 3" xfId="30295" xr:uid="{0809AC62-F3B7-493F-BB49-1E9941AC2340}"/>
    <cellStyle name="Normal 5 5 12 3 3 3 2" xfId="31438" xr:uid="{7019EB67-3295-429D-8D0F-44B17EE0D105}"/>
    <cellStyle name="Normal 5 5 12 3 3 4" xfId="31635" xr:uid="{7ED5B869-69B2-431F-9CC3-F41F5D450414}"/>
    <cellStyle name="Normal 5 5 12 3 4" xfId="24796" xr:uid="{EC1A1E87-7558-46ED-8398-DDED782A19A9}"/>
    <cellStyle name="Normal 5 5 12 4" xfId="1186" xr:uid="{00000000-0005-0000-0000-000066060000}"/>
    <cellStyle name="Normal 5 5 12 4 2" xfId="2012" xr:uid="{00000000-0005-0000-0000-000067060000}"/>
    <cellStyle name="Normal 5 5 12 4 2 2" xfId="28245" xr:uid="{C0C981C0-058E-4026-91E4-71DD03B00545}"/>
    <cellStyle name="Normal 5 5 12 4 2 3" xfId="27488" xr:uid="{1A5E8FF4-C6F3-4045-99D5-5EFB1C02A4ED}"/>
    <cellStyle name="Normal 5 5 12 4 3" xfId="3743" xr:uid="{00000000-0005-0000-0000-0000CD050000}"/>
    <cellStyle name="Normal 5 5 12 4 3 2" xfId="4732" xr:uid="{D383C0AB-15AA-4183-8653-F3BF4C9DCA49}"/>
    <cellStyle name="Normal 5 5 12 4 3 3" xfId="30268" xr:uid="{0A57DE32-6FA3-493D-BCD5-EF945C4BCD4C}"/>
    <cellStyle name="Normal 5 5 12 4 3 3 2" xfId="31411" xr:uid="{8D615E02-7AB1-47B9-B5C0-EFCC16FE5595}"/>
    <cellStyle name="Normal 5 5 12 4 3 4" xfId="31608" xr:uid="{333049E4-D2E4-478B-A9A7-397D8F1AD60F}"/>
    <cellStyle name="Normal 5 5 12 4 4" xfId="23739" xr:uid="{584E66C2-83BD-4415-897A-413EAACEC637}"/>
    <cellStyle name="Normal 5 5 12 4 5" xfId="23070" xr:uid="{445314E8-3702-42F9-96C4-4F1E3E1FC2C9}"/>
    <cellStyle name="Normal 5 5 12 4 6" xfId="26121" xr:uid="{972A4539-7000-4879-8DC1-AC3C9DAB57C7}"/>
    <cellStyle name="Normal 5 5 12 5" xfId="1187" xr:uid="{00000000-0005-0000-0000-000068060000}"/>
    <cellStyle name="Normal 5 5 12 5 2" xfId="26128" xr:uid="{0C3713C4-0CF4-45B5-BE60-F039348800A1}"/>
    <cellStyle name="Normal 5 5 12 5 3" xfId="26556" xr:uid="{46B5948C-5A50-4947-9B43-BD3926155E12}"/>
    <cellStyle name="Normal 5 5 12 6" xfId="2013" xr:uid="{00000000-0005-0000-0000-000069060000}"/>
    <cellStyle name="Normal 5 5 12 6 2" xfId="25719" xr:uid="{6E76D09D-B907-43F5-8545-1CFD81722536}"/>
    <cellStyle name="Normal 5 5 12 6 3" xfId="24485" xr:uid="{D6BD1202-D166-4806-99B6-7721F3E5DC6E}"/>
    <cellStyle name="Normal 5 5 12 6 4" xfId="30397" xr:uid="{A373ECD6-01CF-4482-A92D-8D307049E070}"/>
    <cellStyle name="Normal 5 5 12 7" xfId="2134" xr:uid="{00000000-0005-0000-0000-0000A1020000}"/>
    <cellStyle name="Normal 5 5 12 7 2" xfId="4820" xr:uid="{933CD350-3DDB-4FFC-B65F-DBC9B5AC6FAA}"/>
    <cellStyle name="Normal 5 5 12 7 3" xfId="30215" xr:uid="{827A0F38-C1A0-4EEE-9A2A-D5F26A0F3BC4}"/>
    <cellStyle name="Normal 5 5 12 7 3 2" xfId="31359" xr:uid="{12077E98-D42B-4C46-B42E-477CDA1BC168}"/>
    <cellStyle name="Normal 5 5 12 7 4" xfId="31555" xr:uid="{ED0A659F-49C6-47AD-A8E9-D609C6FE0B98}"/>
    <cellStyle name="Normal 5 5 12 8" xfId="4040" xr:uid="{339DDFF4-B60C-4AB4-A281-8CA03C0100FF}"/>
    <cellStyle name="Normal 5 5 12 8 2" xfId="4818" xr:uid="{7550A7D3-C1EF-43A3-A121-A8E9FC3C1D0F}"/>
    <cellStyle name="Normal 5 5 12 8 3" xfId="30332" xr:uid="{D7DBAFC5-F908-4480-B7AC-0D36D243E461}"/>
    <cellStyle name="Normal 5 5 12 8 3 2" xfId="30468" xr:uid="{008082A2-179F-4EAE-9BED-194B26EA3013}"/>
    <cellStyle name="Normal 5 5 12 8 4" xfId="31672" xr:uid="{958C0CF7-489D-4DFD-AFD0-0923A7F799E9}"/>
    <cellStyle name="Normal 5 5 12 9" xfId="25796" xr:uid="{E3CEE472-2575-4086-9B70-8587E190341C}"/>
    <cellStyle name="Normal 5 5 12 9 2" xfId="26401" xr:uid="{EE6D3784-0C10-40B4-B5A5-246641421871}"/>
    <cellStyle name="Normal 5 5 12 9 3" xfId="31166" xr:uid="{1A4271D5-26B0-4441-8D15-E29ECA5F4D9D}"/>
    <cellStyle name="Normal 5 5 13" xfId="1188" xr:uid="{00000000-0005-0000-0000-00006A060000}"/>
    <cellStyle name="Normal 5 5 13 2" xfId="4557" xr:uid="{38105DB8-0B13-45DB-93CB-A7A2B7B10682}"/>
    <cellStyle name="Normal 5 5 13 2 2" xfId="9329" xr:uid="{0F5DC92B-D17F-4932-B880-4EB216E0BB19}"/>
    <cellStyle name="Normal 5 5 13 2 2 2" xfId="29304" xr:uid="{A528E6A3-E5CF-41CD-8A5A-85D9B57ECB1A}"/>
    <cellStyle name="Normal 5 5 13 2 2 3" xfId="19709" xr:uid="{B187A614-F1FD-4C04-8325-25B84F0A4B75}"/>
    <cellStyle name="Normal 5 5 13 2 3" xfId="12162" xr:uid="{7CDD758D-F939-4E92-9942-827284B6582E}"/>
    <cellStyle name="Normal 5 5 13 2 3 2" xfId="22542" xr:uid="{15B03982-7DF5-45B6-B4D5-42116C944D4D}"/>
    <cellStyle name="Normal 5 5 13 2 4" xfId="23764" xr:uid="{1C157A74-79B0-4AE9-B1C8-C0BCC2BE83BE}"/>
    <cellStyle name="Normal 5 5 13 2 5" xfId="16876" xr:uid="{039AE286-CAD9-40EC-9813-C989AE274BDE}"/>
    <cellStyle name="Normal 5 5 13 3" xfId="5349" xr:uid="{5A847891-704E-4D1C-A49B-5183AFA3F5F8}"/>
    <cellStyle name="Normal 5 5 13 3 2" xfId="25718" xr:uid="{BA89B0B9-DB42-4CE7-A4A3-ECE24486E886}"/>
    <cellStyle name="Normal 5 5 13 3 3" xfId="25874" xr:uid="{45F60256-2B71-41F7-8537-374E0F6D4207}"/>
    <cellStyle name="Normal 5 5 13 3 4" xfId="14648" xr:uid="{5CE4162D-AD48-4C0F-BA62-B934F4EA9B59}"/>
    <cellStyle name="Normal 5 5 13 4" xfId="7101" xr:uid="{9A900B08-9AE9-41AC-BA20-2AA538F9927D}"/>
    <cellStyle name="Normal 5 5 13 4 2" xfId="22948" xr:uid="{97C5DAE0-DA9C-4F0F-BCD1-117901AE5D5C}"/>
    <cellStyle name="Normal 5 5 13 4 3" xfId="27065" xr:uid="{D13F99A1-37DD-4A26-B175-7EDE3659B42B}"/>
    <cellStyle name="Normal 5 5 13 4 4" xfId="17481" xr:uid="{5AED7AF1-2763-4797-82AA-CF475C5E3EE4}"/>
    <cellStyle name="Normal 5 5 13 5" xfId="9934" xr:uid="{18FE5CF4-E9A5-4356-8158-B3F8919FD961}"/>
    <cellStyle name="Normal 5 5 13 5 2" xfId="29433" xr:uid="{5879B14D-2429-4E4A-9882-196F79DE5875}"/>
    <cellStyle name="Normal 5 5 13 5 3" xfId="20314" xr:uid="{0267A0D3-C892-4DAA-A391-47195DB4C23E}"/>
    <cellStyle name="Normal 5 5 13 6" xfId="24214" xr:uid="{6BA6356E-FEFE-4288-B90B-406AF9C7B10D}"/>
    <cellStyle name="Normal 5 5 13 7" xfId="13967" xr:uid="{9949E944-6653-48A5-B6AF-827C31A6C8F2}"/>
    <cellStyle name="Normal 5 5 13 8" xfId="31252" xr:uid="{74A630F6-B0B0-425A-B58E-98533DCF93A3}"/>
    <cellStyle name="Normal 5 5 14" xfId="1189" xr:uid="{00000000-0005-0000-0000-00006B060000}"/>
    <cellStyle name="Normal 5 5 14 2" xfId="1190" xr:uid="{00000000-0005-0000-0000-00006C060000}"/>
    <cellStyle name="Normal 5 5 14 3" xfId="3744" xr:uid="{00000000-0005-0000-0000-0000D2050000}"/>
    <cellStyle name="Normal 5 5 14 3 2" xfId="4727" xr:uid="{38D387F4-79B0-4AC8-8B84-16D0B67DE4C8}"/>
    <cellStyle name="Normal 5 5 14 3 2 2" xfId="28467" xr:uid="{8C94C9FE-AE2A-4793-A8B8-55E759787D53}"/>
    <cellStyle name="Normal 5 5 14 3 3" xfId="26889" xr:uid="{B149FF73-7C82-4791-B193-8AF6ACE56154}"/>
    <cellStyle name="Normal 5 5 14 3 4" xfId="30269" xr:uid="{D54B79A8-5499-4F5C-A60A-015D6BE65FD9}"/>
    <cellStyle name="Normal 5 5 14 3 4 2" xfId="31412" xr:uid="{575483AF-AA95-4D48-B584-5A9993226AA8}"/>
    <cellStyle name="Normal 5 5 14 3 5" xfId="31609" xr:uid="{14E7F71F-AA9C-4825-9092-BF0C8A1EFF2F}"/>
    <cellStyle name="Normal 5 5 14 4" xfId="28548" xr:uid="{11F1C702-C94E-40E4-AA7E-C36BBAF97840}"/>
    <cellStyle name="Normal 5 5 15" xfId="2440" xr:uid="{00000000-0005-0000-0000-000035070000}"/>
    <cellStyle name="Normal 5 5 15 2" xfId="5735" xr:uid="{7DB3CBEA-D902-42B2-B26F-9421550EC6CD}"/>
    <cellStyle name="Normal 5 5 15 2 2" xfId="27303" xr:uid="{F2621A6C-0918-4A36-97E3-78A546121BE8}"/>
    <cellStyle name="Normal 5 5 15 2 3" xfId="15112" xr:uid="{05B98610-ECCC-4335-8398-4FB0B93CE0B1}"/>
    <cellStyle name="Normal 5 5 15 3" xfId="7565" xr:uid="{35D911EE-CA73-4C5D-9B99-8E5C459EE06E}"/>
    <cellStyle name="Normal 5 5 15 3 2" xfId="17945" xr:uid="{38B158EE-2C47-4BA9-93C3-58BBE1E0AD96}"/>
    <cellStyle name="Normal 5 5 15 4" xfId="10398" xr:uid="{5DEE6F7F-8E03-4FC8-9594-1274073636D5}"/>
    <cellStyle name="Normal 5 5 15 4 2" xfId="20778" xr:uid="{9D104917-06C4-40D3-830F-73A016A7D825}"/>
    <cellStyle name="Normal 5 5 15 5" xfId="24794" xr:uid="{98197A97-5624-49B2-8B85-1F5369343C3E}"/>
    <cellStyle name="Normal 5 5 15 6" xfId="12827" xr:uid="{25B2FA1F-E539-4D97-AD51-FB2C4B7972FE}"/>
    <cellStyle name="Normal 5 5 16" xfId="2170" xr:uid="{00000000-0005-0000-0000-000028070000}"/>
    <cellStyle name="Normal 5 5 16 2" xfId="7297" xr:uid="{E92BBBE8-8A65-484D-9CC1-3D51172C4C28}"/>
    <cellStyle name="Normal 5 5 16 2 2" xfId="28153" xr:uid="{A3A849C5-5574-4D15-95F8-4036D0CDEF59}"/>
    <cellStyle name="Normal 5 5 16 2 3" xfId="17677" xr:uid="{09A459B7-30EB-40B8-87C5-77F00D92A2FA}"/>
    <cellStyle name="Normal 5 5 16 3" xfId="10130" xr:uid="{F0A238C6-4582-4CBB-BADA-A9399A706E74}"/>
    <cellStyle name="Normal 5 5 16 3 2" xfId="20510" xr:uid="{334612D8-071C-4D16-88C2-0DED4F515CFC}"/>
    <cellStyle name="Normal 5 5 16 4" xfId="22845" xr:uid="{73C69CF9-2844-4024-B796-ADEC93F6100C}"/>
    <cellStyle name="Normal 5 5 16 5" xfId="14844" xr:uid="{0D04833F-70A4-4B17-A011-739F53913398}"/>
    <cellStyle name="Normal 5 5 17" xfId="2123" xr:uid="{00000000-0005-0000-0000-00009D020000}"/>
    <cellStyle name="Normal 5 5 17 2" xfId="4711" xr:uid="{1F0EAC01-3B78-43E3-B983-74B1E0899491}"/>
    <cellStyle name="Normal 5 5 17 2 2" xfId="28529" xr:uid="{9F244A23-EF37-4CA3-9C32-8399EE7045C9}"/>
    <cellStyle name="Normal 5 5 17 3" xfId="27863" xr:uid="{94C316B2-9303-4343-AB75-17DFAF12E21D}"/>
    <cellStyle name="Normal 5 5 17 4" xfId="30204" xr:uid="{36B20FD2-E384-4E2C-943F-B6158FB818DE}"/>
    <cellStyle name="Normal 5 5 17 4 2" xfId="31348" xr:uid="{5F08F1D5-89EB-4C5D-BB57-1B880E6EB770}"/>
    <cellStyle name="Normal 5 5 17 5" xfId="31544" xr:uid="{3B55F720-3305-4D8B-B69F-321B180500C4}"/>
    <cellStyle name="Normal 5 5 18" xfId="4019" xr:uid="{F3938208-EDFC-4F17-ABB5-42A544677995}"/>
    <cellStyle name="Normal 5 5 18 2" xfId="4811" xr:uid="{F76BFFF7-F65C-4C10-94AE-340164E71EC1}"/>
    <cellStyle name="Normal 5 5 18 3" xfId="30322" xr:uid="{3F8752F1-9A5A-4A0A-9B43-2AF1C30DFDF6}"/>
    <cellStyle name="Normal 5 5 18 3 2" xfId="31465" xr:uid="{0CEB44F4-8608-49C7-AFD9-B308A93AF5D4}"/>
    <cellStyle name="Normal 5 5 18 4" xfId="31662" xr:uid="{67F64D7D-87AA-4672-BBA5-A417E15A374F}"/>
    <cellStyle name="Normal 5 5 19" xfId="24511" xr:uid="{2A1B3C75-EDBD-4134-9FA6-33FD8035DA32}"/>
    <cellStyle name="Normal 5 5 2" xfId="1191" xr:uid="{00000000-0005-0000-0000-00006D060000}"/>
    <cellStyle name="Normal 5 5 2 10" xfId="26257" xr:uid="{5DE0041A-A395-4337-A4C4-595A0109A733}"/>
    <cellStyle name="Normal 5 5 2 11" xfId="27202" xr:uid="{576765FF-1DD2-4048-9596-D0B7D8E5602E}"/>
    <cellStyle name="Normal 5 5 2 12" xfId="12425" xr:uid="{362E694F-978F-4355-B29B-573EACCA035C}"/>
    <cellStyle name="Normal 5 5 2 2" xfId="1192" xr:uid="{00000000-0005-0000-0000-00006E060000}"/>
    <cellStyle name="Normal 5 5 2 2 10" xfId="7102" xr:uid="{B0B4E6F4-CC37-40E9-80EA-BED5690BE15D}"/>
    <cellStyle name="Normal 5 5 2 2 10 2" xfId="17482" xr:uid="{2E4C73EB-3E1A-4761-96CA-1DE9565E7346}"/>
    <cellStyle name="Normal 5 5 2 2 11" xfId="9935" xr:uid="{F88CE84F-A75A-405A-85F5-7077666D2DA0}"/>
    <cellStyle name="Normal 5 5 2 2 11 2" xfId="20315" xr:uid="{7BAFE316-3944-4915-8BE3-1A5642390C24}"/>
    <cellStyle name="Normal 5 5 2 2 12" xfId="24558" xr:uid="{DB9B9E18-2DAE-4360-A9FC-C823D4674C38}"/>
    <cellStyle name="Normal 5 5 2 2 13" xfId="12485" xr:uid="{C15E1874-5A7B-419B-A795-ECC2719E4B4E}"/>
    <cellStyle name="Normal 5 5 2 2 2" xfId="1193" xr:uid="{00000000-0005-0000-0000-00006F060000}"/>
    <cellStyle name="Normal 5 5 2 2 2 10" xfId="9936" xr:uid="{F46A6A26-8631-4AEC-8C24-F217A2A7B3F9}"/>
    <cellStyle name="Normal 5 5 2 2 2 10 2" xfId="20316" xr:uid="{0F1B2E8D-661B-421F-A428-2548615D2947}"/>
    <cellStyle name="Normal 5 5 2 2 2 11" xfId="22903" xr:uid="{0ACF97C6-F5AF-4F36-A2CC-B0340721807C}"/>
    <cellStyle name="Normal 5 5 2 2 2 12" xfId="12614" xr:uid="{1A299909-22DC-4007-AC4D-C1AE15C09573}"/>
    <cellStyle name="Normal 5 5 2 2 2 2" xfId="2806" xr:uid="{00000000-0005-0000-0000-000039070000}"/>
    <cellStyle name="Normal 5 5 2 2 2 2 2" xfId="3399" xr:uid="{00000000-0005-0000-0000-00003A070000}"/>
    <cellStyle name="Normal 5 5 2 2 2 2 2 2" xfId="6457" xr:uid="{B693116F-FEF4-432D-A5BF-701A0649DF30}"/>
    <cellStyle name="Normal 5 5 2 2 2 2 2 2 2" xfId="27808" xr:uid="{004B866A-C76F-45A8-808C-C75755EC1086}"/>
    <cellStyle name="Normal 5 5 2 2 2 2 2 2 3" xfId="26535" xr:uid="{5EEAA4AB-3C3E-4C53-A277-A707876DE5EC}"/>
    <cellStyle name="Normal 5 5 2 2 2 2 2 2 4" xfId="16026" xr:uid="{C3ACAFC0-D7C2-42C7-B4DB-7ED8EAC47E68}"/>
    <cellStyle name="Normal 5 5 2 2 2 2 2 3" xfId="8479" xr:uid="{17E6980B-06A1-43B6-BE43-611354CBBEB0}"/>
    <cellStyle name="Normal 5 5 2 2 2 2 2 3 2" xfId="28925" xr:uid="{2BA3EE89-B748-4827-8F21-A2E506D72BC1}"/>
    <cellStyle name="Normal 5 5 2 2 2 2 2 3 3" xfId="18859" xr:uid="{230430B1-9100-4B76-B9BD-F64508174F52}"/>
    <cellStyle name="Normal 5 5 2 2 2 2 2 4" xfId="11312" xr:uid="{ED3C4ACD-C51D-4BCF-A4E8-96036E058BC2}"/>
    <cellStyle name="Normal 5 5 2 2 2 2 2 4 2" xfId="21692" xr:uid="{C080D9CA-17F9-461C-BB69-7B4915B83AEE}"/>
    <cellStyle name="Normal 5 5 2 2 2 2 2 5" xfId="25284" xr:uid="{7EECCA54-9783-4BBF-8C42-BADB856D8B4F}"/>
    <cellStyle name="Normal 5 5 2 2 2 2 2 6" xfId="13969" xr:uid="{EACC5766-D3D6-44EE-B595-1F5883978ED0}"/>
    <cellStyle name="Normal 5 5 2 2 2 2 3" xfId="4356" xr:uid="{42FF46A1-3943-4358-A655-8294E62CEED5}"/>
    <cellStyle name="Normal 5 5 2 2 2 2 3 2" xfId="9128" xr:uid="{45B9D55E-2186-44A0-B273-E1A0BC1506FA}"/>
    <cellStyle name="Normal 5 5 2 2 2 2 3 2 2" xfId="29171" xr:uid="{1140FD3F-198E-4BE1-8F06-A8CC335DBE44}"/>
    <cellStyle name="Normal 5 5 2 2 2 2 3 2 3" xfId="19508" xr:uid="{D17F7F4F-1A46-4910-97EE-82CDCD2E107F}"/>
    <cellStyle name="Normal 5 5 2 2 2 2 3 3" xfId="11961" xr:uid="{EFE23553-F273-457E-8C06-1E2A03F6FE27}"/>
    <cellStyle name="Normal 5 5 2 2 2 2 3 3 2" xfId="22341" xr:uid="{6CADACF1-9D51-44A3-9B24-E581EC859066}"/>
    <cellStyle name="Normal 5 5 2 2 2 2 3 4" xfId="23124" xr:uid="{B72063E7-D175-445C-9430-BB26FE783578}"/>
    <cellStyle name="Normal 5 5 2 2 2 2 3 5" xfId="16675" xr:uid="{255421F1-8B49-49EF-B50C-7FEA55A0C4D7}"/>
    <cellStyle name="Normal 5 5 2 2 2 2 4" xfId="6024" xr:uid="{7E2B3A4D-18A7-41AE-9703-8F1DD1C41124}"/>
    <cellStyle name="Normal 5 5 2 2 2 2 4 2" xfId="26662" xr:uid="{F952BBFA-15EB-48C0-894C-CF0A26F279D2}"/>
    <cellStyle name="Normal 5 5 2 2 2 2 4 3" xfId="15477" xr:uid="{3DA3D78E-B3D0-4042-BBF9-EADB3DB9540E}"/>
    <cellStyle name="Normal 5 5 2 2 2 2 5" xfId="7930" xr:uid="{028A5E22-1E60-4C6D-B1A8-9DE76CBD3299}"/>
    <cellStyle name="Normal 5 5 2 2 2 2 5 2" xfId="18310" xr:uid="{5B658F29-19A3-4C8F-8C89-874C7FC593B0}"/>
    <cellStyle name="Normal 5 5 2 2 2 2 6" xfId="10763" xr:uid="{39021503-6D23-4026-AADD-CEECF31F2E18}"/>
    <cellStyle name="Normal 5 5 2 2 2 2 6 2" xfId="21143" xr:uid="{79DF7F93-3D36-4E82-B3C2-21FBC05247DD}"/>
    <cellStyle name="Normal 5 5 2 2 2 2 7" xfId="23801" xr:uid="{B54B0BB9-E6CF-4A46-9F3A-B3E751558D28}"/>
    <cellStyle name="Normal 5 5 2 2 2 2 8" xfId="13272" xr:uid="{C4529065-302D-4BBB-8DEA-0825232BFC5B}"/>
    <cellStyle name="Normal 5 5 2 2 2 3" xfId="3400" xr:uid="{00000000-0005-0000-0000-00003B070000}"/>
    <cellStyle name="Normal 5 5 2 2 2 3 2" xfId="4558" xr:uid="{5061FD9F-2244-4556-BA81-017209E54E57}"/>
    <cellStyle name="Normal 5 5 2 2 2 3 2 2" xfId="9330" xr:uid="{63D3143B-3A50-4839-B294-F3935BB8C913}"/>
    <cellStyle name="Normal 5 5 2 2 2 3 2 2 2" xfId="29305" xr:uid="{9C4F8361-A348-40D6-BDC8-184E1ED0AEEB}"/>
    <cellStyle name="Normal 5 5 2 2 2 3 2 2 3" xfId="19710" xr:uid="{2232B086-86C9-44E8-ACC9-F05AE9E85F48}"/>
    <cellStyle name="Normal 5 5 2 2 2 3 2 3" xfId="12163" xr:uid="{F278D5A6-BB19-4A71-909D-4B185E053A15}"/>
    <cellStyle name="Normal 5 5 2 2 2 3 2 3 2" xfId="22543" xr:uid="{FF77EDCE-32AF-4B79-86CC-5D0FC410DFDE}"/>
    <cellStyle name="Normal 5 5 2 2 2 3 2 4" xfId="28116" xr:uid="{21DB635F-914E-44BB-A5BA-96824586B764}"/>
    <cellStyle name="Normal 5 5 2 2 2 3 2 5" xfId="16877" xr:uid="{DA1DE3AE-D369-465E-B70F-9C5DCCD86772}"/>
    <cellStyle name="Normal 5 5 2 2 2 3 3" xfId="6458" xr:uid="{6C9958EC-64CD-4EFE-AD25-5341EAC58E19}"/>
    <cellStyle name="Normal 5 5 2 2 2 3 3 2" xfId="26307" xr:uid="{10785CCF-BC71-459D-8435-C52D33AD31DA}"/>
    <cellStyle name="Normal 5 5 2 2 2 3 3 3" xfId="16027" xr:uid="{2AC0485A-BBA8-4B3B-8289-888B36D3D1A8}"/>
    <cellStyle name="Normal 5 5 2 2 2 3 4" xfId="8480" xr:uid="{35104300-7B7B-4930-AA22-97CBEA0E597A}"/>
    <cellStyle name="Normal 5 5 2 2 2 3 4 2" xfId="18860" xr:uid="{BCD25388-0DE1-4453-B0E2-7C53AEE133CA}"/>
    <cellStyle name="Normal 5 5 2 2 2 3 5" xfId="11313" xr:uid="{7B72F5E2-F4A0-4DAF-A072-8BB8EE9CF698}"/>
    <cellStyle name="Normal 5 5 2 2 2 3 5 2" xfId="21693" xr:uid="{4A7BD036-C2BA-45A6-87CB-029FEA504C56}"/>
    <cellStyle name="Normal 5 5 2 2 2 3 6" xfId="25116" xr:uid="{82B60B71-A98F-4867-B481-3777DF42A92A}"/>
    <cellStyle name="Normal 5 5 2 2 2 3 7" xfId="13970" xr:uid="{CDB8CBB4-B877-4130-B85B-07A03F751A31}"/>
    <cellStyle name="Normal 5 5 2 2 2 4" xfId="3398" xr:uid="{00000000-0005-0000-0000-00003C070000}"/>
    <cellStyle name="Normal 5 5 2 2 2 4 2" xfId="6456" xr:uid="{65CAC8DB-A56D-46C3-87F9-F4F75AAA66E8}"/>
    <cellStyle name="Normal 5 5 2 2 2 4 2 2" xfId="26022" xr:uid="{17070FC0-3C6C-4245-8F38-027CA186084B}"/>
    <cellStyle name="Normal 5 5 2 2 2 4 2 3" xfId="16025" xr:uid="{ECC0695D-BED6-47AA-9185-A5C5234CEBF3}"/>
    <cellStyle name="Normal 5 5 2 2 2 4 3" xfId="8478" xr:uid="{14C93518-D0C9-4908-BAB1-9DCD1EEEA571}"/>
    <cellStyle name="Normal 5 5 2 2 2 4 3 2" xfId="18858" xr:uid="{ECDDFA73-36FF-49D5-82B7-03A53E73BDAB}"/>
    <cellStyle name="Normal 5 5 2 2 2 4 4" xfId="11311" xr:uid="{8B1E5D26-8A8D-4AC7-9715-3F1243DFF57E}"/>
    <cellStyle name="Normal 5 5 2 2 2 4 4 2" xfId="21691" xr:uid="{344B6013-3AA0-45E1-85B1-D40B03FD4C40}"/>
    <cellStyle name="Normal 5 5 2 2 2 4 5" xfId="24507" xr:uid="{5CB2466F-53D5-49FA-A5CA-E50A3B9646E6}"/>
    <cellStyle name="Normal 5 5 2 2 2 4 6" xfId="13968" xr:uid="{C763E544-01F0-4302-8299-E43E37CE24BA}"/>
    <cellStyle name="Normal 5 5 2 2 2 5" xfId="2650" xr:uid="{00000000-0005-0000-0000-00003D070000}"/>
    <cellStyle name="Normal 5 5 2 2 2 5 2" xfId="5912" xr:uid="{E9B39E86-C76E-4FBD-A137-EE230CDA99AC}"/>
    <cellStyle name="Normal 5 5 2 2 2 5 2 2" xfId="26218" xr:uid="{691A211D-DDC5-4CF4-9FFE-159D307D29B3}"/>
    <cellStyle name="Normal 5 5 2 2 2 5 2 3" xfId="15322" xr:uid="{855B6DC1-1534-436D-91E0-D2640689A3F2}"/>
    <cellStyle name="Normal 5 5 2 2 2 5 3" xfId="7775" xr:uid="{60B7B1BA-B192-4DB5-8FB7-5B1053A8F3F3}"/>
    <cellStyle name="Normal 5 5 2 2 2 5 3 2" xfId="18155" xr:uid="{EC3B7F3F-BCF3-470D-9D43-126F2EB40004}"/>
    <cellStyle name="Normal 5 5 2 2 2 5 4" xfId="10608" xr:uid="{531C608E-CD0C-4B40-BC39-F0CCB15B2BDB}"/>
    <cellStyle name="Normal 5 5 2 2 2 5 4 2" xfId="20988" xr:uid="{29A04457-3328-4866-8B61-39382E330D84}"/>
    <cellStyle name="Normal 5 5 2 2 2 5 5" xfId="25347" xr:uid="{FA1D4321-F923-4174-B5D0-070FD482717B}"/>
    <cellStyle name="Normal 5 5 2 2 2 5 6" xfId="13050" xr:uid="{414A8D75-BE7B-45D4-8C3A-A99EAB138365}"/>
    <cellStyle name="Normal 5 5 2 2 2 6" xfId="2380" xr:uid="{00000000-0005-0000-0000-000038070000}"/>
    <cellStyle name="Normal 5 5 2 2 2 6 2" xfId="7507" xr:uid="{A1858BD0-3E6E-4D42-83BF-145C6C4D43DF}"/>
    <cellStyle name="Normal 5 5 2 2 2 6 2 2" xfId="17887" xr:uid="{FACD421A-A9BB-4B7F-906E-07EE7C2EF2B8}"/>
    <cellStyle name="Normal 5 5 2 2 2 6 3" xfId="10340" xr:uid="{6D389701-D329-41F9-BFEA-4C1354AC4875}"/>
    <cellStyle name="Normal 5 5 2 2 2 6 3 2" xfId="20720" xr:uid="{F1A12A08-1164-4488-A8B4-F6266E11AB30}"/>
    <cellStyle name="Normal 5 5 2 2 2 6 4" xfId="24991" xr:uid="{67298546-BF93-45C6-AFAE-B9A60F49A89F}"/>
    <cellStyle name="Normal 5 5 2 2 2 6 5" xfId="15054" xr:uid="{23599E62-A5C5-4F45-A758-20E3649CEB60}"/>
    <cellStyle name="Normal 5 5 2 2 2 7" xfId="4052" xr:uid="{EC54DFC6-9A1E-4C42-8373-D8A0D006B582}"/>
    <cellStyle name="Normal 5 5 2 2 2 7 2" xfId="8838" xr:uid="{F198D4A2-3B39-49A2-8553-811CD5569DB0}"/>
    <cellStyle name="Normal 5 5 2 2 2 7 2 2" xfId="19218" xr:uid="{695B1472-84E2-4093-ABA0-2537DF9ADA20}"/>
    <cellStyle name="Normal 5 5 2 2 2 7 3" xfId="11671" xr:uid="{358B6E7B-0337-430F-9A6B-737BE1E2DA12}"/>
    <cellStyle name="Normal 5 5 2 2 2 7 3 2" xfId="22051" xr:uid="{B5C359F9-33D3-4677-911E-4FBEB3C90639}"/>
    <cellStyle name="Normal 5 5 2 2 2 7 4" xfId="16385" xr:uid="{2F36583D-13FE-480E-AFDA-6739E674159F}"/>
    <cellStyle name="Normal 5 5 2 2 2 8" xfId="5351" xr:uid="{7A875D4A-C397-4525-BE3A-8192E68F8551}"/>
    <cellStyle name="Normal 5 5 2 2 2 8 2" xfId="14650" xr:uid="{2F2081C4-AAE6-4920-8CA4-EBB5256087C6}"/>
    <cellStyle name="Normal 5 5 2 2 2 9" xfId="7103" xr:uid="{2B3871C3-57A8-4A8B-88EE-B3736054FB29}"/>
    <cellStyle name="Normal 5 5 2 2 2 9 2" xfId="17483" xr:uid="{070D8DBB-57B4-4D3B-B9B3-AC7655AB8F30}"/>
    <cellStyle name="Normal 5 5 2 2 3" xfId="1194" xr:uid="{00000000-0005-0000-0000-000070060000}"/>
    <cellStyle name="Normal 5 5 2 2 3 2" xfId="3401" xr:uid="{00000000-0005-0000-0000-00003F070000}"/>
    <cellStyle name="Normal 5 5 2 2 3 2 2" xfId="6459" xr:uid="{5F4BDF0C-AD38-489E-945C-592418F3D60F}"/>
    <cellStyle name="Normal 5 5 2 2 3 2 2 2" xfId="27907" xr:uid="{59078814-849A-48FA-838A-3AFDDFEFD8E7}"/>
    <cellStyle name="Normal 5 5 2 2 3 2 2 3" xfId="28004" xr:uid="{28FDFF76-16BE-4E21-9F52-18072D3E868F}"/>
    <cellStyle name="Normal 5 5 2 2 3 2 2 4" xfId="16028" xr:uid="{38177F33-B1C7-46B5-A5E4-6B6D90111A41}"/>
    <cellStyle name="Normal 5 5 2 2 3 2 3" xfId="8481" xr:uid="{0542C4C6-33F3-4561-ABF9-B301DE495CC8}"/>
    <cellStyle name="Normal 5 5 2 2 3 2 3 2" xfId="28926" xr:uid="{DF4CA095-1D0A-4D01-AE9E-CD634DC17B5F}"/>
    <cellStyle name="Normal 5 5 2 2 3 2 3 3" xfId="18861" xr:uid="{37AFCBB9-FBB2-4771-AE08-1F6302956FA8}"/>
    <cellStyle name="Normal 5 5 2 2 3 2 4" xfId="11314" xr:uid="{BF39D8A6-DE77-46ED-8E7C-2A59A59A9E7E}"/>
    <cellStyle name="Normal 5 5 2 2 3 2 4 2" xfId="21694" xr:uid="{0A1F768E-1922-4983-B1A0-87585BE81350}"/>
    <cellStyle name="Normal 5 5 2 2 3 2 5" xfId="24720" xr:uid="{82D4A560-5319-4D31-AF03-8AE6CFD5F1B4}"/>
    <cellStyle name="Normal 5 5 2 2 3 2 6" xfId="13971" xr:uid="{ADBDC445-9129-45A7-9B94-818CEE590A24}"/>
    <cellStyle name="Normal 5 5 2 2 3 3" xfId="2805" xr:uid="{00000000-0005-0000-0000-000040070000}"/>
    <cellStyle name="Normal 5 5 2 2 3 3 2" xfId="6023" xr:uid="{029B14EC-CF2B-481F-91F2-B0945A0C6EF0}"/>
    <cellStyle name="Normal 5 5 2 2 3 3 2 2" xfId="26998" xr:uid="{E5486205-ECBC-4852-924A-35CB4B00C793}"/>
    <cellStyle name="Normal 5 5 2 2 3 3 2 3" xfId="15476" xr:uid="{B4C09E91-DD80-4E71-92A6-C67FE0301C28}"/>
    <cellStyle name="Normal 5 5 2 2 3 3 3" xfId="7929" xr:uid="{C889EAB7-8D62-4D1F-9E5B-398749ABC41B}"/>
    <cellStyle name="Normal 5 5 2 2 3 3 3 2" xfId="18309" xr:uid="{824B5F40-8C47-4CBC-91EB-361E40A47A1B}"/>
    <cellStyle name="Normal 5 5 2 2 3 3 4" xfId="10762" xr:uid="{3DC114F8-6FC0-4D7E-A8C4-1B9E3BA197CA}"/>
    <cellStyle name="Normal 5 5 2 2 3 3 4 2" xfId="21142" xr:uid="{6C576C60-FC58-4C63-A93E-E194261DE55E}"/>
    <cellStyle name="Normal 5 5 2 2 3 3 5" xfId="23102" xr:uid="{AEBA479B-8B2B-4998-9E1E-9D0CC7F7AB55}"/>
    <cellStyle name="Normal 5 5 2 2 3 3 6" xfId="13271" xr:uid="{E80B7A3C-79FD-4DE7-AB06-D90D9C613D3B}"/>
    <cellStyle name="Normal 5 5 2 2 3 4" xfId="4205" xr:uid="{6834EE51-D997-4526-AFF7-7674E8CD52E1}"/>
    <cellStyle name="Normal 5 5 2 2 3 4 2" xfId="8977" xr:uid="{52CD7849-99F2-4A76-BEEC-7B45BE4C8AF9}"/>
    <cellStyle name="Normal 5 5 2 2 3 4 2 2" xfId="29059" xr:uid="{B9264E2E-ADFB-412E-B317-31A678C723CF}"/>
    <cellStyle name="Normal 5 5 2 2 3 4 2 3" xfId="19357" xr:uid="{179490EC-FDCB-402B-94EF-CA95ADD2D46F}"/>
    <cellStyle name="Normal 5 5 2 2 3 4 3" xfId="11810" xr:uid="{B5398A6F-9362-45CF-AD20-330DCF6A5113}"/>
    <cellStyle name="Normal 5 5 2 2 3 4 3 2" xfId="22190" xr:uid="{E683215B-69A9-4332-9ECA-A7146EBB9B6E}"/>
    <cellStyle name="Normal 5 5 2 2 3 4 4" xfId="24703" xr:uid="{1937E98F-1082-4654-912E-0E73F0FDECC6}"/>
    <cellStyle name="Normal 5 5 2 2 3 4 5" xfId="16524" xr:uid="{5FADDBF1-E6AD-4528-9DFD-7644B9EB274D}"/>
    <cellStyle name="Normal 5 5 2 2 3 5" xfId="5352" xr:uid="{D5B7A08C-93AF-4A8B-BAA3-33FC879FD868}"/>
    <cellStyle name="Normal 5 5 2 2 3 5 2" xfId="25877" xr:uid="{FFA69AF7-DCDD-478C-8045-146B1AA29976}"/>
    <cellStyle name="Normal 5 5 2 2 3 5 3" xfId="14651" xr:uid="{10343649-8127-45A8-BAD7-61F3D08369E2}"/>
    <cellStyle name="Normal 5 5 2 2 3 6" xfId="7104" xr:uid="{D97AF51E-6842-470A-A302-FB9E180CC5C0}"/>
    <cellStyle name="Normal 5 5 2 2 3 6 2" xfId="17484" xr:uid="{26D064AD-96E7-408C-B91A-A1976D6CC141}"/>
    <cellStyle name="Normal 5 5 2 2 3 7" xfId="9937" xr:uid="{9DD9D7F5-B940-4982-9CA5-B0B35070AC85}"/>
    <cellStyle name="Normal 5 5 2 2 3 7 2" xfId="20317" xr:uid="{007E509E-1ECD-466D-BDF6-DBFFD34B46D0}"/>
    <cellStyle name="Normal 5 5 2 2 3 8" xfId="25199" xr:uid="{D07689EE-8698-490A-8B28-CDB5E7DC64F0}"/>
    <cellStyle name="Normal 5 5 2 2 3 9" xfId="12772" xr:uid="{043A9170-707A-4857-BAA4-9D3A7C21999E}"/>
    <cellStyle name="Normal 5 5 2 2 4" xfId="3402" xr:uid="{00000000-0005-0000-0000-000041070000}"/>
    <cellStyle name="Normal 5 5 2 2 4 2" xfId="4559" xr:uid="{3CF4326C-D6BE-478D-A5AB-70D5107A7187}"/>
    <cellStyle name="Normal 5 5 2 2 4 2 2" xfId="9331" xr:uid="{E4D7FA6F-D905-4DC4-9BC7-4EA3BE03A3B3}"/>
    <cellStyle name="Normal 5 5 2 2 4 2 2 2" xfId="29306" xr:uid="{F28EC19A-FBD0-4F93-B03F-F0F80AE7A4BE}"/>
    <cellStyle name="Normal 5 5 2 2 4 2 2 3" xfId="19711" xr:uid="{76CB73A2-CD86-444B-A7AF-35AC7FBC6DB6}"/>
    <cellStyle name="Normal 5 5 2 2 4 2 3" xfId="12164" xr:uid="{96400753-8A15-46A2-9112-817415644141}"/>
    <cellStyle name="Normal 5 5 2 2 4 2 3 2" xfId="22544" xr:uid="{15C8712E-B6BD-43DB-93B4-B04017EF9B83}"/>
    <cellStyle name="Normal 5 5 2 2 4 2 4" xfId="25462" xr:uid="{A66370E2-A123-4049-9C50-5E66FB73A7CC}"/>
    <cellStyle name="Normal 5 5 2 2 4 2 5" xfId="16878" xr:uid="{D0372305-A075-40F8-B8D7-65EB360A5A6E}"/>
    <cellStyle name="Normal 5 5 2 2 4 3" xfId="6460" xr:uid="{1BDBD616-9D9B-470F-BE62-BB461EBDAC3C}"/>
    <cellStyle name="Normal 5 5 2 2 4 3 2" xfId="26233" xr:uid="{3437AC94-B370-44C3-8889-2FAC6B023C10}"/>
    <cellStyle name="Normal 5 5 2 2 4 3 3" xfId="16029" xr:uid="{A6F22AD9-7E49-48EB-A5FA-DD22D02FC106}"/>
    <cellStyle name="Normal 5 5 2 2 4 4" xfId="8482" xr:uid="{E508F1DE-AC46-406E-A968-8C7B9890A961}"/>
    <cellStyle name="Normal 5 5 2 2 4 4 2" xfId="18862" xr:uid="{DB266FA3-4845-4CA2-AE74-C3C8B71D49F3}"/>
    <cellStyle name="Normal 5 5 2 2 4 5" xfId="11315" xr:uid="{770BB5C3-0630-41B4-AC16-F438244C8242}"/>
    <cellStyle name="Normal 5 5 2 2 4 5 2" xfId="21695" xr:uid="{EC9D17BB-1761-454D-A2BA-8FF176B720FD}"/>
    <cellStyle name="Normal 5 5 2 2 4 6" xfId="25540" xr:uid="{898599E5-9CB3-47E9-8971-60A8327E7668}"/>
    <cellStyle name="Normal 5 5 2 2 4 7" xfId="13972" xr:uid="{0C57B530-4AC9-424F-BCEE-5551DD13B8FB}"/>
    <cellStyle name="Normal 5 5 2 2 5" xfId="2964" xr:uid="{00000000-0005-0000-0000-000042070000}"/>
    <cellStyle name="Normal 5 5 2 2 5 2" xfId="6129" xr:uid="{A2F16BF5-A93E-40B9-8DBC-6EECDD65DC6E}"/>
    <cellStyle name="Normal 5 5 2 2 5 2 2" xfId="27129" xr:uid="{0F1740B9-5506-4D8B-BF47-9E6F97236B49}"/>
    <cellStyle name="Normal 5 5 2 2 5 2 3" xfId="28394" xr:uid="{CAD045D7-C12F-4298-87A4-D0C3120DCD7B}"/>
    <cellStyle name="Normal 5 5 2 2 5 2 4" xfId="15607" xr:uid="{A8517938-CEC1-4531-88B4-43823CE6C60C}"/>
    <cellStyle name="Normal 5 5 2 2 5 3" xfId="8060" xr:uid="{94BC6C1E-C567-4FF0-AB86-7A65091721BD}"/>
    <cellStyle name="Normal 5 5 2 2 5 3 2" xfId="28376" xr:uid="{3A49D794-A173-4EFD-83E0-CE1E571F5A7B}"/>
    <cellStyle name="Normal 5 5 2 2 5 3 3" xfId="18440" xr:uid="{BCB46D85-B729-4F78-AEDD-ADF9162296B5}"/>
    <cellStyle name="Normal 5 5 2 2 5 4" xfId="10893" xr:uid="{A581CCAB-C95C-4C85-8035-5199D9553ABA}"/>
    <cellStyle name="Normal 5 5 2 2 5 4 2" xfId="21273" xr:uid="{6D12C64E-5F7B-47D3-AF52-9C6EE78B4D4F}"/>
    <cellStyle name="Normal 5 5 2 2 5 5" xfId="25571" xr:uid="{58D85909-3552-4170-B731-750D31FA0AB3}"/>
    <cellStyle name="Normal 5 5 2 2 5 6" xfId="13470" xr:uid="{E4338547-CC90-4D03-819C-605347135C7D}"/>
    <cellStyle name="Normal 5 5 2 2 6" xfId="2559" xr:uid="{00000000-0005-0000-0000-000043070000}"/>
    <cellStyle name="Normal 5 5 2 2 6 2" xfId="5829" xr:uid="{43281724-D4D4-4764-81AA-98673E3322C3}"/>
    <cellStyle name="Normal 5 5 2 2 6 2 2" xfId="26725" xr:uid="{037DAB8A-A842-4E5A-AC02-442EAB320EA5}"/>
    <cellStyle name="Normal 5 5 2 2 6 2 3" xfId="15231" xr:uid="{05099115-2671-4B30-83DA-8E993BD66C2A}"/>
    <cellStyle name="Normal 5 5 2 2 6 3" xfId="7684" xr:uid="{43F33238-6FFD-46D7-B783-DE99BEC24EC2}"/>
    <cellStyle name="Normal 5 5 2 2 6 3 2" xfId="18064" xr:uid="{376E7D56-6148-425B-B483-814B2A8D37CD}"/>
    <cellStyle name="Normal 5 5 2 2 6 4" xfId="10517" xr:uid="{DC3FE7B2-5804-462E-8778-5DF87623DF50}"/>
    <cellStyle name="Normal 5 5 2 2 6 4 2" xfId="20897" xr:uid="{CE690DC8-0FFC-4375-BF91-2DBCE44D3D30}"/>
    <cellStyle name="Normal 5 5 2 2 6 5" xfId="25474" xr:uid="{6E000032-F3D2-476D-804F-CBF5DEE81C48}"/>
    <cellStyle name="Normal 5 5 2 2 6 6" xfId="12947" xr:uid="{13182B47-0B63-49C6-BEF4-076BB4AB75D6}"/>
    <cellStyle name="Normal 5 5 2 2 7" xfId="2253" xr:uid="{00000000-0005-0000-0000-000037070000}"/>
    <cellStyle name="Normal 5 5 2 2 7 2" xfId="7380" xr:uid="{F8DEDDF5-4CEE-44B7-B924-98AEC26CB4E5}"/>
    <cellStyle name="Normal 5 5 2 2 7 2 2" xfId="17760" xr:uid="{337FD57F-5CE4-4D3C-B6A0-7F7572727214}"/>
    <cellStyle name="Normal 5 5 2 2 7 3" xfId="10213" xr:uid="{D8870ABD-E42D-45A4-82BD-D189C9EEA9FB}"/>
    <cellStyle name="Normal 5 5 2 2 7 3 2" xfId="20593" xr:uid="{11F17349-93D9-410C-9CDA-D0F712E1D062}"/>
    <cellStyle name="Normal 5 5 2 2 7 4" xfId="24675" xr:uid="{24398855-A23C-4216-A2AF-3DDF48A6DB9E}"/>
    <cellStyle name="Normal 5 5 2 2 7 5" xfId="14927" xr:uid="{ED22AC1C-E455-4E46-AC67-7F3F9C5E91CD}"/>
    <cellStyle name="Normal 5 5 2 2 8" xfId="4022" xr:uid="{B1921A58-8808-4F6C-B5BC-E2AC5A4EE5C5}"/>
    <cellStyle name="Normal 5 5 2 2 8 2" xfId="8825" xr:uid="{355ADFE8-D0B3-41F3-AA5B-6C8A7E98C54C}"/>
    <cellStyle name="Normal 5 5 2 2 8 2 2" xfId="19205" xr:uid="{0F339977-E116-46A0-B68E-677107876C12}"/>
    <cellStyle name="Normal 5 5 2 2 8 3" xfId="11658" xr:uid="{23C04812-C2E2-464A-B0E6-ABB95E3448B6}"/>
    <cellStyle name="Normal 5 5 2 2 8 3 2" xfId="22038" xr:uid="{10A5FB37-77EA-4271-8EA8-51E9FEFCE395}"/>
    <cellStyle name="Normal 5 5 2 2 8 4" xfId="16372" xr:uid="{9EE5A92E-77EA-4544-A2CD-1A6188350FBB}"/>
    <cellStyle name="Normal 5 5 2 2 9" xfId="5350" xr:uid="{141EAECA-CA83-4339-AB67-783AC0F0C1AB}"/>
    <cellStyle name="Normal 5 5 2 2 9 2" xfId="14649" xr:uid="{9FD627CF-5ACD-42F5-A83A-37F220194639}"/>
    <cellStyle name="Normal 5 5 2 3" xfId="1195" xr:uid="{00000000-0005-0000-0000-000071060000}"/>
    <cellStyle name="Normal 5 5 2 3 2" xfId="2808" xr:uid="{00000000-0005-0000-0000-000045070000}"/>
    <cellStyle name="Normal 5 5 2 3 2 2" xfId="3403" xr:uid="{00000000-0005-0000-0000-000046070000}"/>
    <cellStyle name="Normal 5 5 2 3 2 2 2" xfId="6461" xr:uid="{0E94E64F-DA8E-462B-A0AD-213059A35888}"/>
    <cellStyle name="Normal 5 5 2 3 2 2 2 2" xfId="27813" xr:uid="{53E02BFC-75AA-4874-A785-DB6306329D5B}"/>
    <cellStyle name="Normal 5 5 2 3 2 2 2 3" xfId="16030" xr:uid="{8DB3C3CA-6250-4251-8F5A-54DD04A575F8}"/>
    <cellStyle name="Normal 5 5 2 3 2 2 3" xfId="8483" xr:uid="{F60E9374-60EB-4CD0-BF3D-25BF61510848}"/>
    <cellStyle name="Normal 5 5 2 3 2 2 3 2" xfId="18863" xr:uid="{12B7C18D-4BB4-4A77-93A6-DB76E0496879}"/>
    <cellStyle name="Normal 5 5 2 3 2 2 4" xfId="11316" xr:uid="{F90D3A1A-CBE1-4691-BC16-C28722459F61}"/>
    <cellStyle name="Normal 5 5 2 3 2 2 4 2" xfId="21696" xr:uid="{CC58664D-2D50-455B-9893-3E24DFED6269}"/>
    <cellStyle name="Normal 5 5 2 3 2 2 5" xfId="23963" xr:uid="{6D2038FD-35E5-4C41-A8E3-88C4481B43AC}"/>
    <cellStyle name="Normal 5 5 2 3 2 2 6" xfId="13973" xr:uid="{F06C5421-9381-4EEA-BC1A-D91B49485E42}"/>
    <cellStyle name="Normal 5 5 2 3 2 3" xfId="4357" xr:uid="{DF391442-0F86-42A3-BB5A-C56DACB37174}"/>
    <cellStyle name="Normal 5 5 2 3 2 3 2" xfId="9129" xr:uid="{D6344311-8138-43CA-AF7B-5CBA192FF44C}"/>
    <cellStyle name="Normal 5 5 2 3 2 3 2 2" xfId="29172" xr:uid="{2A790C22-85A1-4413-87B7-1EF889C4D3DC}"/>
    <cellStyle name="Normal 5 5 2 3 2 3 2 3" xfId="19509" xr:uid="{67C25286-98AC-4787-826E-039D9F25AB1C}"/>
    <cellStyle name="Normal 5 5 2 3 2 3 3" xfId="11962" xr:uid="{DB176056-A70E-41F8-9C12-028E41C4528D}"/>
    <cellStyle name="Normal 5 5 2 3 2 3 3 2" xfId="22342" xr:uid="{D59AE9D9-970B-4E2C-87BC-E787ED0735CE}"/>
    <cellStyle name="Normal 5 5 2 3 2 3 4" xfId="24931" xr:uid="{4E06B9E5-64E3-4A8E-B09E-E067E712619F}"/>
    <cellStyle name="Normal 5 5 2 3 2 3 5" xfId="16676" xr:uid="{2B9A8F69-1ECA-41E3-BD61-796B23773C23}"/>
    <cellStyle name="Normal 5 5 2 3 2 4" xfId="6025" xr:uid="{FE446DA6-D06C-4DDB-A70B-A660F8B35E99}"/>
    <cellStyle name="Normal 5 5 2 3 2 4 2" xfId="28540" xr:uid="{4ADA7BED-3595-4230-9E32-77C96B340840}"/>
    <cellStyle name="Normal 5 5 2 3 2 4 3" xfId="15478" xr:uid="{922D9B3A-8BA9-4F2D-B188-27D4F991D461}"/>
    <cellStyle name="Normal 5 5 2 3 2 5" xfId="7931" xr:uid="{4A30BBEF-0CAE-4BE1-98FA-ED028CD2610C}"/>
    <cellStyle name="Normal 5 5 2 3 2 5 2" xfId="18311" xr:uid="{AD1F875A-F420-4F90-A14F-908D448EE071}"/>
    <cellStyle name="Normal 5 5 2 3 2 6" xfId="10764" xr:uid="{F29C2DCF-40EE-4411-B19B-1BF0F5270DDF}"/>
    <cellStyle name="Normal 5 5 2 3 2 6 2" xfId="21144" xr:uid="{E0EA8BB4-920A-485C-A97A-6971A878D407}"/>
    <cellStyle name="Normal 5 5 2 3 2 7" xfId="24711" xr:uid="{68A8C8ED-B556-4A33-8A4B-3798DE25C52A}"/>
    <cellStyle name="Normal 5 5 2 3 2 8" xfId="13273" xr:uid="{F2B9F6A5-3EFA-41E5-B301-1EBCC11EA36F}"/>
    <cellStyle name="Normal 5 5 2 3 3" xfId="2807" xr:uid="{00000000-0005-0000-0000-000047070000}"/>
    <cellStyle name="Normal 5 5 2 3 4" xfId="3404" xr:uid="{00000000-0005-0000-0000-000048070000}"/>
    <cellStyle name="Normal 5 5 2 3 4 2" xfId="4560" xr:uid="{0D7D5A7B-D219-43F7-814F-1DB6674AD56C}"/>
    <cellStyle name="Normal 5 5 2 3 4 2 2" xfId="9332" xr:uid="{532AA147-2732-466A-8BDC-3D39498BB9FC}"/>
    <cellStyle name="Normal 5 5 2 3 4 2 2 2" xfId="29307" xr:uid="{F2A23D7E-53B9-4A98-9A05-7D8C70CCEDE6}"/>
    <cellStyle name="Normal 5 5 2 3 4 2 2 3" xfId="19712" xr:uid="{7214BEDC-84AD-4F43-8C13-765C856447D5}"/>
    <cellStyle name="Normal 5 5 2 3 4 2 3" xfId="12165" xr:uid="{3C137FF7-E0D9-4A21-9156-761BE2A53BA8}"/>
    <cellStyle name="Normal 5 5 2 3 4 2 3 2" xfId="22545" xr:uid="{EAD0D8A6-6B3F-42CE-9BE8-939A31D1EF32}"/>
    <cellStyle name="Normal 5 5 2 3 4 2 4" xfId="24287" xr:uid="{3CFF6EAA-EDB0-499A-9796-7F66AB3210EC}"/>
    <cellStyle name="Normal 5 5 2 3 4 2 5" xfId="16879" xr:uid="{2D32F98B-B02E-4001-9DE0-3512A9204993}"/>
    <cellStyle name="Normal 5 5 2 3 4 3" xfId="6462" xr:uid="{2FB364DC-9F63-4378-A765-FFE26852EFA1}"/>
    <cellStyle name="Normal 5 5 2 3 4 3 2" xfId="28507" xr:uid="{E46FEC19-25A8-41D1-9E9E-F837B82D817F}"/>
    <cellStyle name="Normal 5 5 2 3 4 3 3" xfId="16031" xr:uid="{6B1741DC-DD47-4366-A77A-6C91FB96F7E8}"/>
    <cellStyle name="Normal 5 5 2 3 4 4" xfId="8484" xr:uid="{26F589C5-8AA2-46F8-8D30-0C3957415999}"/>
    <cellStyle name="Normal 5 5 2 3 4 4 2" xfId="18864" xr:uid="{C2F0E494-D165-447D-9C73-A07C3E213218}"/>
    <cellStyle name="Normal 5 5 2 3 4 5" xfId="11317" xr:uid="{F1100F0A-5524-485F-97EF-198837DD2B12}"/>
    <cellStyle name="Normal 5 5 2 3 4 5 2" xfId="21697" xr:uid="{C2512AFB-C13F-4200-BFD6-460666FE85D9}"/>
    <cellStyle name="Normal 5 5 2 3 4 6" xfId="25460" xr:uid="{39A89928-82E4-42AA-AACE-414D949F0D52}"/>
    <cellStyle name="Normal 5 5 2 3 4 7" xfId="13974" xr:uid="{B931D6F4-09D9-4878-AA4E-83C74FEEC357}"/>
    <cellStyle name="Normal 5 5 2 3 5" xfId="2602" xr:uid="{00000000-0005-0000-0000-000049070000}"/>
    <cellStyle name="Normal 5 5 2 3 5 2" xfId="5867" xr:uid="{8CA84A59-3D12-4140-B704-810F7F8BB9B5}"/>
    <cellStyle name="Normal 5 5 2 3 5 2 2" xfId="27678" xr:uid="{B34AA183-AF95-4421-BD12-6CA45FD1F7EC}"/>
    <cellStyle name="Normal 5 5 2 3 5 2 3" xfId="15274" xr:uid="{8D3D921D-3627-4DBB-8190-3285C2924F5C}"/>
    <cellStyle name="Normal 5 5 2 3 5 3" xfId="7727" xr:uid="{3683B3FC-E6CD-4740-9AA9-5A4F8BE774F9}"/>
    <cellStyle name="Normal 5 5 2 3 5 3 2" xfId="18107" xr:uid="{E734DFCF-DE69-49E3-B3CB-38185BB03C8F}"/>
    <cellStyle name="Normal 5 5 2 3 5 4" xfId="10560" xr:uid="{1C724209-78D5-484E-A28F-699333AF832B}"/>
    <cellStyle name="Normal 5 5 2 3 5 4 2" xfId="20940" xr:uid="{7E771965-5606-45B5-B080-F4AC3DA3A46B}"/>
    <cellStyle name="Normal 5 5 2 3 5 5" xfId="22951" xr:uid="{05A09500-D41E-4758-B579-BAC8258145FF}"/>
    <cellStyle name="Normal 5 5 2 3 5 6" xfId="12990" xr:uid="{2B788BB1-C6D6-4797-9F95-7985B9F54858}"/>
    <cellStyle name="Normal 5 5 2 3 6" xfId="29680" xr:uid="{97CDD6DB-E3BD-4C8B-B733-D86227385425}"/>
    <cellStyle name="Normal 5 5 2 4" xfId="1196" xr:uid="{00000000-0005-0000-0000-000072060000}"/>
    <cellStyle name="Normal 5 5 2 4 10" xfId="12615" xr:uid="{AED3A222-BE3F-43A8-A2CD-B3B6A7D3D31F}"/>
    <cellStyle name="Normal 5 5 2 4 2" xfId="2423" xr:uid="{00000000-0005-0000-0000-00004B070000}"/>
    <cellStyle name="Normal 5 5 2 4 2 2" xfId="2965" xr:uid="{00000000-0005-0000-0000-00004C070000}"/>
    <cellStyle name="Normal 5 5 2 4 2 2 2" xfId="6130" xr:uid="{B3F3E835-BA36-4B91-ACB6-07FE4F08BDFA}"/>
    <cellStyle name="Normal 5 5 2 4 2 2 2 2" xfId="28455" xr:uid="{9415BD04-6CBF-4AD5-925A-00197043B54D}"/>
    <cellStyle name="Normal 5 5 2 4 2 2 2 3" xfId="15608" xr:uid="{F82E2E44-F54D-4AE3-8704-A3D143665C0F}"/>
    <cellStyle name="Normal 5 5 2 4 2 2 3" xfId="8061" xr:uid="{D09C5622-EC48-4741-84A2-E66803103994}"/>
    <cellStyle name="Normal 5 5 2 4 2 2 3 2" xfId="18441" xr:uid="{376970FA-94EC-46ED-8FD2-69263C98A43F}"/>
    <cellStyle name="Normal 5 5 2 4 2 2 4" xfId="10894" xr:uid="{3E796100-E2F8-4174-82A4-99B0D96B7952}"/>
    <cellStyle name="Normal 5 5 2 4 2 2 4 2" xfId="21274" xr:uid="{0570EA1B-E07A-4F0D-A53F-E28CC566A038}"/>
    <cellStyle name="Normal 5 5 2 4 2 2 5" xfId="24658" xr:uid="{4DB03E19-2133-4F4A-8F72-10283576C025}"/>
    <cellStyle name="Normal 5 5 2 4 2 2 6" xfId="13471" xr:uid="{67250B66-8465-45F2-98BA-878749E54BD2}"/>
    <cellStyle name="Normal 5 5 2 4 2 3" xfId="5723" xr:uid="{44EF2934-2F80-47C0-9F33-1624D1649667}"/>
    <cellStyle name="Normal 5 5 2 4 2 3 2" xfId="27462" xr:uid="{7C929BAF-0485-40A0-AAFD-610B3F638FC8}"/>
    <cellStyle name="Normal 5 5 2 4 2 3 3" xfId="27183" xr:uid="{43ACC9D2-DA91-4B56-A4FB-F4488E58E4D4}"/>
    <cellStyle name="Normal 5 5 2 4 2 3 4" xfId="15097" xr:uid="{DA1AFAD7-ED03-45FD-82C0-FA804A0F63C8}"/>
    <cellStyle name="Normal 5 5 2 4 2 4" xfId="7550" xr:uid="{C5938237-BB39-457E-B136-B74CE64AC8EE}"/>
    <cellStyle name="Normal 5 5 2 4 2 4 2" xfId="28244" xr:uid="{C3A8557A-288D-40CB-8222-F57CCE20C34D}"/>
    <cellStyle name="Normal 5 5 2 4 2 4 3" xfId="17930" xr:uid="{065ED13D-6CFC-495C-AE7E-FE30859530A2}"/>
    <cellStyle name="Normal 5 5 2 4 2 5" xfId="10383" xr:uid="{9FC2122C-CA08-4247-8CD6-E1A221A8F818}"/>
    <cellStyle name="Normal 5 5 2 4 2 5 2" xfId="20763" xr:uid="{69806764-73CF-4D07-A782-39DD33E4AE43}"/>
    <cellStyle name="Normal 5 5 2 4 2 6" xfId="23772" xr:uid="{62729883-A282-4377-BD03-E0865EC4662F}"/>
    <cellStyle name="Normal 5 5 2 4 2 7" xfId="12773" xr:uid="{2A5C010A-51B8-4FC5-BC6F-64208D94E644}"/>
    <cellStyle name="Normal 5 5 2 4 3" xfId="2809" xr:uid="{00000000-0005-0000-0000-00004D070000}"/>
    <cellStyle name="Normal 5 5 2 4 3 2" xfId="6026" xr:uid="{FBE50FBE-3A2C-4A7D-88F9-5A6E0D77A724}"/>
    <cellStyle name="Normal 5 5 2 4 3 2 2" xfId="27871" xr:uid="{32C14809-69F7-4F3A-93CD-41800AE5CD54}"/>
    <cellStyle name="Normal 5 5 2 4 3 2 3" xfId="15479" xr:uid="{4C6DCDF4-F18D-4F3F-9976-324B24CBB7F6}"/>
    <cellStyle name="Normal 5 5 2 4 3 3" xfId="7932" xr:uid="{DB16F39B-ABC6-4E92-B34F-D70FA568089F}"/>
    <cellStyle name="Normal 5 5 2 4 3 3 2" xfId="18312" xr:uid="{BE68AA58-EBE5-4C97-936D-B092D26CD059}"/>
    <cellStyle name="Normal 5 5 2 4 3 4" xfId="10765" xr:uid="{FDB41842-2E59-4D59-99C5-80FBBF7FF983}"/>
    <cellStyle name="Normal 5 5 2 4 3 4 2" xfId="21145" xr:uid="{D18DB3D3-5D22-405E-93D5-0F4D155FF206}"/>
    <cellStyle name="Normal 5 5 2 4 3 5" xfId="25479" xr:uid="{83EE6245-E592-4831-9006-F21D196F58CC}"/>
    <cellStyle name="Normal 5 5 2 4 3 6" xfId="13274" xr:uid="{E5A40150-443A-4202-A762-0D460E5016B9}"/>
    <cellStyle name="Normal 5 5 2 4 4" xfId="2381" xr:uid="{00000000-0005-0000-0000-00004A070000}"/>
    <cellStyle name="Normal 5 5 2 4 4 2" xfId="7508" xr:uid="{FFDDCE91-1D08-43C2-934F-A882706053FB}"/>
    <cellStyle name="Normal 5 5 2 4 4 2 2" xfId="28635" xr:uid="{24930D2C-219D-4311-B392-9B6E8F098307}"/>
    <cellStyle name="Normal 5 5 2 4 4 2 3" xfId="17888" xr:uid="{8622FF66-B01B-4F1A-8F89-95BC46CC0386}"/>
    <cellStyle name="Normal 5 5 2 4 4 3" xfId="10341" xr:uid="{E90C3D35-6568-44B0-9985-3528F324CF10}"/>
    <cellStyle name="Normal 5 5 2 4 4 3 2" xfId="20721" xr:uid="{6F5A0F75-87B6-4F68-9D74-C2F4475F3C38}"/>
    <cellStyle name="Normal 5 5 2 4 4 4" xfId="23955" xr:uid="{B2D872B9-4242-48A8-8273-1F20FEDEB6E7}"/>
    <cellStyle name="Normal 5 5 2 4 4 5" xfId="15055" xr:uid="{138935BD-B8EE-4D60-B335-9F500E2C10C4}"/>
    <cellStyle name="Normal 5 5 2 4 5" xfId="4024" xr:uid="{671DDBE0-1E03-455F-BE11-51E48C0C8972}"/>
    <cellStyle name="Normal 5 5 2 4 5 2" xfId="8826" xr:uid="{B81C1E26-8004-4416-B432-D718C45A0979}"/>
    <cellStyle name="Normal 5 5 2 4 5 2 2" xfId="19206" xr:uid="{C70BC956-E42F-454D-B624-C6FCD21A8531}"/>
    <cellStyle name="Normal 5 5 2 4 5 3" xfId="11659" xr:uid="{2624B5EC-A761-408F-9526-438B9BA344BD}"/>
    <cellStyle name="Normal 5 5 2 4 5 3 2" xfId="22039" xr:uid="{BF0A99E9-F76A-41FC-8250-C321BA06386B}"/>
    <cellStyle name="Normal 5 5 2 4 5 4" xfId="25972" xr:uid="{7544DCCB-3EAA-45FC-BCB7-130CCA7CAECC}"/>
    <cellStyle name="Normal 5 5 2 4 5 5" xfId="16373" xr:uid="{8A667B9E-E4F8-443E-9D44-380166ACEB80}"/>
    <cellStyle name="Normal 5 5 2 4 6" xfId="5353" xr:uid="{A82351A2-39FF-417B-B3B0-9483C0F67AB8}"/>
    <cellStyle name="Normal 5 5 2 4 6 2" xfId="14652" xr:uid="{95FF415D-37D2-45D4-BF99-3FC362DD4F5C}"/>
    <cellStyle name="Normal 5 5 2 4 7" xfId="7105" xr:uid="{244CAE16-D26C-4590-AB54-46B9FAFCFA5B}"/>
    <cellStyle name="Normal 5 5 2 4 7 2" xfId="17485" xr:uid="{82989ACA-8AA6-404C-AD12-B4FA8B9BEFFF}"/>
    <cellStyle name="Normal 5 5 2 4 8" xfId="9938" xr:uid="{6EB0AB2B-3B8C-4C8A-B176-4EECBEBDD1DB}"/>
    <cellStyle name="Normal 5 5 2 4 8 2" xfId="20318" xr:uid="{FF0B0700-2C81-48D2-B3E7-97DDEB03F8F1}"/>
    <cellStyle name="Normal 5 5 2 4 9" xfId="22960" xr:uid="{C2B43556-5293-486B-81DB-B96B19651364}"/>
    <cellStyle name="Normal 5 5 2 5" xfId="1197" xr:uid="{00000000-0005-0000-0000-000073060000}"/>
    <cellStyle name="Normal 5 5 2 5 2" xfId="1198" xr:uid="{00000000-0005-0000-0000-000074060000}"/>
    <cellStyle name="Normal 5 5 2 5 2 2" xfId="7106" xr:uid="{97E7EDD7-21E0-4126-95E3-3D5BD3FF3425}"/>
    <cellStyle name="Normal 5 5 2 5 2 2 2" xfId="28450" xr:uid="{9C440D20-8335-4D3E-88FB-87C4C2F61B76}"/>
    <cellStyle name="Normal 5 5 2 5 2 2 3" xfId="28664" xr:uid="{5E38FB1F-1E9F-4190-8FC2-B039CB915A94}"/>
    <cellStyle name="Normal 5 5 2 5 2 2 4" xfId="17486" xr:uid="{937FDCC8-F30E-4761-A048-6556407477F4}"/>
    <cellStyle name="Normal 5 5 2 5 2 3" xfId="9939" xr:uid="{9CA1C17F-3392-45DB-B2DA-0490BDC17265}"/>
    <cellStyle name="Normal 5 5 2 5 2 3 2" xfId="29434" xr:uid="{E3E74FB9-EC5A-437C-8C55-0A8160E9C3AE}"/>
    <cellStyle name="Normal 5 5 2 5 2 3 3" xfId="20319" xr:uid="{B4EABE79-2C23-4200-92C3-772C5DD0F6FE}"/>
    <cellStyle name="Normal 5 5 2 5 2 4" xfId="23355" xr:uid="{EDD01117-1EC6-4A4C-8E8E-423BA0D6A18F}"/>
    <cellStyle name="Normal 5 5 2 5 2 5" xfId="14653" xr:uid="{4D88578B-E63F-48DA-ABF5-4353C5517A4B}"/>
    <cellStyle name="Normal 5 5 2 5 3" xfId="25918" xr:uid="{03506BAC-CF3B-4C18-AC04-9342DA125D85}"/>
    <cellStyle name="Normal 5 5 2 5 4" xfId="26441" xr:uid="{4E93CD67-1F3F-481C-A7B7-34C0833E5964}"/>
    <cellStyle name="Normal 5 5 2 6" xfId="1199" xr:uid="{00000000-0005-0000-0000-000075060000}"/>
    <cellStyle name="Normal 5 5 2 6 2" xfId="4561" xr:uid="{8276A7AA-FCB1-47CA-A2FC-9B2BCF877972}"/>
    <cellStyle name="Normal 5 5 2 6 2 2" xfId="9333" xr:uid="{26B080D8-BD5E-4EB4-B4AD-CA46C053269B}"/>
    <cellStyle name="Normal 5 5 2 6 2 2 2" xfId="29308" xr:uid="{89DA6ECB-CA1B-4528-A6EE-61F83A43E277}"/>
    <cellStyle name="Normal 5 5 2 6 2 2 3" xfId="19713" xr:uid="{E48EA0F4-AEE7-47B7-B745-03148457C410}"/>
    <cellStyle name="Normal 5 5 2 6 2 3" xfId="12166" xr:uid="{B02950FD-D99E-4032-8B6D-C1E52231EBBE}"/>
    <cellStyle name="Normal 5 5 2 6 2 3 2" xfId="22546" xr:uid="{D95FF548-C712-4EDA-87D3-4349A22F88AE}"/>
    <cellStyle name="Normal 5 5 2 6 2 4" xfId="25715" xr:uid="{84929477-A5FB-4928-8C8D-294C583229ED}"/>
    <cellStyle name="Normal 5 5 2 6 2 5" xfId="16880" xr:uid="{C6F78005-0801-42E2-8376-0D908C22C004}"/>
    <cellStyle name="Normal 5 5 2 6 3" xfId="5354" xr:uid="{48A05F60-D4F2-4B83-B613-2CBC6165E5E1}"/>
    <cellStyle name="Normal 5 5 2 6 3 2" xfId="24892" xr:uid="{0D175454-90D3-4CCA-9686-E97CDB9F5A71}"/>
    <cellStyle name="Normal 5 5 2 6 3 3" xfId="26260" xr:uid="{4269AF45-0528-4BA6-927E-86318ACA96EF}"/>
    <cellStyle name="Normal 5 5 2 6 3 4" xfId="14654" xr:uid="{156AF628-997C-400E-9E3F-57A7B7BF5540}"/>
    <cellStyle name="Normal 5 5 2 6 4" xfId="7107" xr:uid="{0E8AAE1D-A365-43C3-B203-FC032C2FE87E}"/>
    <cellStyle name="Normal 5 5 2 6 4 2" xfId="23400" xr:uid="{E108A015-D190-4F73-A0FD-23706EB998F0}"/>
    <cellStyle name="Normal 5 5 2 6 4 3" xfId="26896" xr:uid="{8EC1E2B5-2905-4409-94C2-CBDDCF0CA440}"/>
    <cellStyle name="Normal 5 5 2 6 4 4" xfId="17487" xr:uid="{3CE4B350-E43D-4D98-B40C-ECB2F93E90D8}"/>
    <cellStyle name="Normal 5 5 2 6 5" xfId="9940" xr:uid="{F113A67F-F1DD-404B-B548-F58CC9F81B59}"/>
    <cellStyle name="Normal 5 5 2 6 5 2" xfId="29435" xr:uid="{2FBE9848-5F1D-494C-84D3-0A9E19001BDA}"/>
    <cellStyle name="Normal 5 5 2 6 5 3" xfId="20320" xr:uid="{1CA482B6-D8C4-4700-A7A8-C4E1FC788323}"/>
    <cellStyle name="Normal 5 5 2 6 6" xfId="24376" xr:uid="{807D5AF4-B7E8-4DCD-8E55-EFD02053F92B}"/>
    <cellStyle name="Normal 5 5 2 6 7" xfId="13975" xr:uid="{F0460784-2F26-41EE-A4DE-BBD8C6CFE42B}"/>
    <cellStyle name="Normal 5 5 2 7" xfId="1200" xr:uid="{00000000-0005-0000-0000-000076060000}"/>
    <cellStyle name="Normal 5 5 2 7 2" xfId="2499" xr:uid="{00000000-0005-0000-0000-000050070000}"/>
    <cellStyle name="Normal 5 5 2 7 2 2" xfId="7624" xr:uid="{F6DD768C-D942-44DD-8091-01DABA0D6258}"/>
    <cellStyle name="Normal 5 5 2 7 2 2 2" xfId="18004" xr:uid="{90D7B603-8C02-4E3A-BF09-F12C3E8CF518}"/>
    <cellStyle name="Normal 5 5 2 7 2 3" xfId="10457" xr:uid="{5235CB24-28B3-40B9-ABD0-15133B835454}"/>
    <cellStyle name="Normal 5 5 2 7 2 3 2" xfId="20837" xr:uid="{5E4DF5BD-93A5-4C49-8A6F-7A526D59B968}"/>
    <cellStyle name="Normal 5 5 2 7 2 4" xfId="26901" xr:uid="{DD12FBF8-136E-4165-B3E5-887D9666185B}"/>
    <cellStyle name="Normal 5 5 2 7 2 5" xfId="15171" xr:uid="{DA4640D9-0BBA-4F23-83D5-D34CF3C3C93A}"/>
    <cellStyle name="Normal 5 5 2 7 3" xfId="2045" xr:uid="{00000000-0005-0000-0000-000076060000}"/>
    <cellStyle name="Normal 5 5 2 7 4" xfId="5355" xr:uid="{F5340E53-A44D-4D2F-8268-301B091803A6}"/>
    <cellStyle name="Normal 5 5 2 7 4 2" xfId="29746" xr:uid="{292C7506-2051-4783-9A25-16674A0F4704}"/>
    <cellStyle name="Normal 5 5 2 7 5" xfId="23655" xr:uid="{93B7D103-7087-4DB4-9D26-26B54F67F15C}"/>
    <cellStyle name="Normal 5 5 2 7 6" xfId="12887" xr:uid="{8BDE6A8E-2D51-4457-B797-A8744BEBBFE7}"/>
    <cellStyle name="Normal 5 5 2 8" xfId="2193" xr:uid="{00000000-0005-0000-0000-000036070000}"/>
    <cellStyle name="Normal 5 5 2 8 2" xfId="7320" xr:uid="{0B26B70C-4DCF-4138-82A2-9510C55056CD}"/>
    <cellStyle name="Normal 5 5 2 8 2 2" xfId="27815" xr:uid="{E268D4D9-8759-4BBE-813E-EC462AB9B798}"/>
    <cellStyle name="Normal 5 5 2 8 2 3" xfId="17700" xr:uid="{E00D0AF2-A52D-4FA2-B48A-62B32F6E3F31}"/>
    <cellStyle name="Normal 5 5 2 8 3" xfId="10153" xr:uid="{A8CF45FA-E702-4ABE-96E7-CB68EABB0CE0}"/>
    <cellStyle name="Normal 5 5 2 8 3 2" xfId="20533" xr:uid="{7CF810AE-1252-45AF-9684-D485DE33027F}"/>
    <cellStyle name="Normal 5 5 2 8 4" xfId="22659" xr:uid="{DE67F111-557B-4B89-AD5E-298F50D38034}"/>
    <cellStyle name="Normal 5 5 2 8 5" xfId="14867" xr:uid="{127FABBD-2796-4667-BEAC-DB9CE5AFA8A4}"/>
    <cellStyle name="Normal 5 5 2 9" xfId="23846" xr:uid="{40AEA223-EE62-4E81-96A5-CE8A1908C6D7}"/>
    <cellStyle name="Normal 5 5 2 9 2" xfId="27746" xr:uid="{33B68088-4913-4D7D-813C-D3BC979A5584}"/>
    <cellStyle name="Normal 5 5 20" xfId="12402" xr:uid="{920A1E59-9943-4B33-9F4E-A937B5EE0288}"/>
    <cellStyle name="Normal 5 5 21" xfId="29835" xr:uid="{B3E1E0EF-7306-41CF-9823-2647A17B861C}"/>
    <cellStyle name="Normal 5 5 21 2" xfId="31503" xr:uid="{4413B3F3-F116-425E-B3FC-2126AAE6FA06}"/>
    <cellStyle name="Normal 5 5 22" xfId="29980" xr:uid="{D67E6B79-0BB9-41EF-9496-F362FC77F6A8}"/>
    <cellStyle name="Normal 5 5 23" xfId="30143" xr:uid="{E141DD7A-B371-4E36-AC36-3D3BBD6F49D4}"/>
    <cellStyle name="Normal 5 5 3" xfId="1201" xr:uid="{00000000-0005-0000-0000-000077060000}"/>
    <cellStyle name="Normal 5 5 3 10" xfId="5356" xr:uid="{456F42B0-FDC7-4AC1-BF57-5FBB34825683}"/>
    <cellStyle name="Normal 5 5 3 10 2" xfId="14655" xr:uid="{441A91CA-3B39-4BA2-AA58-911CFE58C0A5}"/>
    <cellStyle name="Normal 5 5 3 11" xfId="7108" xr:uid="{EF7E2884-25DF-4A8A-A804-658FBB21938B}"/>
    <cellStyle name="Normal 5 5 3 11 2" xfId="17488" xr:uid="{F824BE7B-647E-4157-8A69-ED1C21686BC8}"/>
    <cellStyle name="Normal 5 5 3 12" xfId="9941" xr:uid="{B34500C8-B836-41E2-AD32-424C131619F8}"/>
    <cellStyle name="Normal 5 5 3 12 2" xfId="20321" xr:uid="{733F732C-4E98-48F5-B6C2-9689D3022AB3}"/>
    <cellStyle name="Normal 5 5 3 13" xfId="22726" xr:uid="{89692063-D300-45F6-B4DC-8E88388DEB01}"/>
    <cellStyle name="Normal 5 5 3 14" xfId="12462" xr:uid="{562B8F56-0E4A-4E6C-8539-89AD4E39A53D}"/>
    <cellStyle name="Normal 5 5 3 2" xfId="1202" xr:uid="{00000000-0005-0000-0000-000078060000}"/>
    <cellStyle name="Normal 5 5 3 2 10" xfId="9942" xr:uid="{DE90DB23-472F-4DC9-A5D2-E5919C07C289}"/>
    <cellStyle name="Normal 5 5 3 2 10 2" xfId="20322" xr:uid="{C4791485-6491-4A49-966F-A1C9A5D60886}"/>
    <cellStyle name="Normal 5 5 3 2 11" xfId="25058" xr:uid="{9A9F5825-F7A1-40C8-884A-0810AB39EC49}"/>
    <cellStyle name="Normal 5 5 3 2 12" xfId="12616" xr:uid="{7B3EAB81-9AA6-45ED-BF74-895E9A45F7DD}"/>
    <cellStyle name="Normal 5 5 3 2 2" xfId="1203" xr:uid="{00000000-0005-0000-0000-000079060000}"/>
    <cellStyle name="Normal 5 5 3 2 2 2" xfId="3406" xr:uid="{00000000-0005-0000-0000-000054070000}"/>
    <cellStyle name="Normal 5 5 3 2 2 2 2" xfId="6464" xr:uid="{E7480105-5EAA-4C05-A2ED-3E56FF7B07CA}"/>
    <cellStyle name="Normal 5 5 3 2 2 2 2 2" xfId="23389" xr:uid="{6579C5EA-03C2-4905-B2BA-7833C0650A2B}"/>
    <cellStyle name="Normal 5 5 3 2 2 2 2 3" xfId="26320" xr:uid="{37963100-8C4D-410D-B498-49A715F12F1D}"/>
    <cellStyle name="Normal 5 5 3 2 2 2 2 4" xfId="16033" xr:uid="{FC7CE297-E9C4-4E8A-B384-05A6F590E174}"/>
    <cellStyle name="Normal 5 5 3 2 2 2 3" xfId="8486" xr:uid="{9AF4C769-BD12-40D0-B2E5-0DC6FE7BE2AF}"/>
    <cellStyle name="Normal 5 5 3 2 2 2 3 2" xfId="28927" xr:uid="{ACC4B4DE-6F13-48E4-A7C2-ECE1897621B6}"/>
    <cellStyle name="Normal 5 5 3 2 2 2 3 3" xfId="18866" xr:uid="{84DAEF44-DD59-4291-8A39-7AFA1E1F2D1F}"/>
    <cellStyle name="Normal 5 5 3 2 2 2 4" xfId="11319" xr:uid="{567F539D-50B3-4A0A-B7FC-FF3B4D65DA84}"/>
    <cellStyle name="Normal 5 5 3 2 2 2 4 2" xfId="21699" xr:uid="{0EEA066B-8DEF-4345-9D16-51A79A369543}"/>
    <cellStyle name="Normal 5 5 3 2 2 2 5" xfId="24617" xr:uid="{1CE574AF-A5D1-4C5D-BB44-1EC9C5DC51BF}"/>
    <cellStyle name="Normal 5 5 3 2 2 2 6" xfId="13977" xr:uid="{3FFD0F32-1A53-44CA-AC5C-BAB75559B350}"/>
    <cellStyle name="Normal 5 5 3 2 2 3" xfId="4358" xr:uid="{FB5DED6F-4E9F-4956-9132-D1667660322F}"/>
    <cellStyle name="Normal 5 5 3 2 2 3 2" xfId="9130" xr:uid="{0336DB82-CC40-493F-BC7E-EE05B074DF04}"/>
    <cellStyle name="Normal 5 5 3 2 2 3 2 2" xfId="29173" xr:uid="{E0FFC622-6B59-4190-9CE5-A67BE75EC397}"/>
    <cellStyle name="Normal 5 5 3 2 2 3 2 3" xfId="19510" xr:uid="{1C958440-B193-46F0-A017-757FDC6D7615}"/>
    <cellStyle name="Normal 5 5 3 2 2 3 3" xfId="11963" xr:uid="{977EA646-38CD-4B57-97EF-3A5979880242}"/>
    <cellStyle name="Normal 5 5 3 2 2 3 3 2" xfId="22343" xr:uid="{25360484-7FFB-4510-BF26-7D34387ACCB5}"/>
    <cellStyle name="Normal 5 5 3 2 2 3 4" xfId="24250" xr:uid="{3C11B2F3-CF59-4548-92C9-65A7D46AECD7}"/>
    <cellStyle name="Normal 5 5 3 2 2 3 5" xfId="16677" xr:uid="{AAEE34BC-3EED-400E-9F06-1A306FDEEFE9}"/>
    <cellStyle name="Normal 5 5 3 2 2 4" xfId="5358" xr:uid="{E10F6EAE-CF96-47EC-B8B5-09B95CEA86F6}"/>
    <cellStyle name="Normal 5 5 3 2 2 4 2" xfId="26892" xr:uid="{FE0D6A30-EF25-4AEA-A92B-62AD33F5EAF6}"/>
    <cellStyle name="Normal 5 5 3 2 2 4 3" xfId="14657" xr:uid="{4E45BEFB-570F-4186-A416-D136D8E352AF}"/>
    <cellStyle name="Normal 5 5 3 2 2 5" xfId="7110" xr:uid="{C94BB74C-3A91-4292-AA77-C57413BB2FFE}"/>
    <cellStyle name="Normal 5 5 3 2 2 5 2" xfId="17490" xr:uid="{474CB33B-EC55-474B-9E3B-BFA82AE27779}"/>
    <cellStyle name="Normal 5 5 3 2 2 6" xfId="9943" xr:uid="{CFB9ED34-5A32-41DC-808D-9A6C8D0576CF}"/>
    <cellStyle name="Normal 5 5 3 2 2 6 2" xfId="20323" xr:uid="{7AFC8DCF-448E-4800-A6DD-E5A62B69C8AE}"/>
    <cellStyle name="Normal 5 5 3 2 2 7" xfId="24647" xr:uid="{2D341095-51DB-4549-888B-C2BF367FF458}"/>
    <cellStyle name="Normal 5 5 3 2 2 8" xfId="13276" xr:uid="{7C41A364-1F94-4A9A-8BC8-166C83688172}"/>
    <cellStyle name="Normal 5 5 3 2 3" xfId="3407" xr:uid="{00000000-0005-0000-0000-000055070000}"/>
    <cellStyle name="Normal 5 5 3 2 3 2" xfId="4562" xr:uid="{96C5086D-015E-4FAE-9905-A72298283C56}"/>
    <cellStyle name="Normal 5 5 3 2 3 2 2" xfId="9334" xr:uid="{67E26A36-11AE-4A29-8511-D1CF7B1017E6}"/>
    <cellStyle name="Normal 5 5 3 2 3 2 2 2" xfId="29309" xr:uid="{2301B72B-D34C-4C94-9787-19E5D499C880}"/>
    <cellStyle name="Normal 5 5 3 2 3 2 2 3" xfId="19714" xr:uid="{2513DD0D-2A90-4E3B-9FE3-97B1F64D3174}"/>
    <cellStyle name="Normal 5 5 3 2 3 2 3" xfId="12167" xr:uid="{C7F55786-F651-4090-BA9C-72238A0A79C0}"/>
    <cellStyle name="Normal 5 5 3 2 3 2 3 2" xfId="22547" xr:uid="{FA770A09-E417-4A45-86FE-82BDF0AA233D}"/>
    <cellStyle name="Normal 5 5 3 2 3 2 4" xfId="24811" xr:uid="{36D9B331-E89F-46A9-99B5-FF97382973F6}"/>
    <cellStyle name="Normal 5 5 3 2 3 2 5" xfId="16881" xr:uid="{66C7D573-8EE2-4B17-845F-1DABAE8BC7DD}"/>
    <cellStyle name="Normal 5 5 3 2 3 3" xfId="6465" xr:uid="{1FD35532-369E-4AB3-840A-ACBF909A72A5}"/>
    <cellStyle name="Normal 5 5 3 2 3 3 2" xfId="28194" xr:uid="{D30C6959-5345-430D-A752-898148BB14ED}"/>
    <cellStyle name="Normal 5 5 3 2 3 3 3" xfId="16034" xr:uid="{93C0DC4A-6DAE-4861-813F-86425C4D2025}"/>
    <cellStyle name="Normal 5 5 3 2 3 4" xfId="8487" xr:uid="{A5530E9A-0D96-4F24-9A3F-88C8525EC9AF}"/>
    <cellStyle name="Normal 5 5 3 2 3 4 2" xfId="18867" xr:uid="{279A18D5-39D6-414C-B5B5-55E7F5E3688E}"/>
    <cellStyle name="Normal 5 5 3 2 3 5" xfId="11320" xr:uid="{D37DD499-B0E1-442A-AD0D-311E6BF658C2}"/>
    <cellStyle name="Normal 5 5 3 2 3 5 2" xfId="21700" xr:uid="{6B4B354C-1C40-44F3-981F-BC84D7E29FDD}"/>
    <cellStyle name="Normal 5 5 3 2 3 6" xfId="24837" xr:uid="{B0830052-57BF-4E18-AD30-41EFB42E6411}"/>
    <cellStyle name="Normal 5 5 3 2 3 7" xfId="13978" xr:uid="{0FA613A5-4C8A-4372-A92D-3ADFD3F5309B}"/>
    <cellStyle name="Normal 5 5 3 2 4" xfId="3405" xr:uid="{00000000-0005-0000-0000-000056070000}"/>
    <cellStyle name="Normal 5 5 3 2 4 2" xfId="6463" xr:uid="{6AD0319A-2B02-4F43-A7CA-CF1F5D66F6C6}"/>
    <cellStyle name="Normal 5 5 3 2 4 2 2" xfId="26312" xr:uid="{64FC0928-0880-4F12-910D-F8409AED13C7}"/>
    <cellStyle name="Normal 5 5 3 2 4 2 3" xfId="16032" xr:uid="{B7FFE440-985B-4DDE-BE9D-5B472ED89F58}"/>
    <cellStyle name="Normal 5 5 3 2 4 3" xfId="8485" xr:uid="{A69A791C-AB5B-4926-A7BE-B01584419CC5}"/>
    <cellStyle name="Normal 5 5 3 2 4 3 2" xfId="18865" xr:uid="{5CAB69D4-3924-43E2-AAD0-4D6D537F719E}"/>
    <cellStyle name="Normal 5 5 3 2 4 4" xfId="11318" xr:uid="{A5E9B1CF-1A40-498B-86E6-A7DECA86D90F}"/>
    <cellStyle name="Normal 5 5 3 2 4 4 2" xfId="21698" xr:uid="{DA84A1A8-FF62-425D-8C74-9ED688C7B60E}"/>
    <cellStyle name="Normal 5 5 3 2 4 5" xfId="22943" xr:uid="{7551C835-94D9-4F61-A96C-043AFA60FC17}"/>
    <cellStyle name="Normal 5 5 3 2 4 6" xfId="13976" xr:uid="{03F6B80B-08D9-42D3-9DAB-61F864FAB0AE}"/>
    <cellStyle name="Normal 5 5 3 2 5" xfId="2536" xr:uid="{00000000-0005-0000-0000-000057070000}"/>
    <cellStyle name="Normal 5 5 3 2 5 2" xfId="5810" xr:uid="{500B84B4-4BD6-40EC-B25F-D91D2E1043D4}"/>
    <cellStyle name="Normal 5 5 3 2 5 2 2" xfId="26671" xr:uid="{E6D078C9-632B-43F1-A3AC-B26C6B25179A}"/>
    <cellStyle name="Normal 5 5 3 2 5 2 3" xfId="15208" xr:uid="{41FF0603-86C9-4377-B7A6-C58C594710EF}"/>
    <cellStyle name="Normal 5 5 3 2 5 3" xfId="7661" xr:uid="{80C12635-07E8-47F0-B942-36FDC8730632}"/>
    <cellStyle name="Normal 5 5 3 2 5 3 2" xfId="18041" xr:uid="{2C2326AA-B804-4D76-8EE4-123E77EB0105}"/>
    <cellStyle name="Normal 5 5 3 2 5 4" xfId="10494" xr:uid="{4FF09B1C-BF97-42E2-83B5-164182CBFD53}"/>
    <cellStyle name="Normal 5 5 3 2 5 4 2" xfId="20874" xr:uid="{EA39CCBD-998A-439C-AE02-AA411518653E}"/>
    <cellStyle name="Normal 5 5 3 2 5 5" xfId="25350" xr:uid="{59804BE7-6A98-4DB5-B089-960749C03A29}"/>
    <cellStyle name="Normal 5 5 3 2 5 6" xfId="12924" xr:uid="{868AAC3C-8BDE-441D-89CD-5C0006590111}"/>
    <cellStyle name="Normal 5 5 3 2 6" xfId="2382" xr:uid="{00000000-0005-0000-0000-000052070000}"/>
    <cellStyle name="Normal 5 5 3 2 6 2" xfId="7509" xr:uid="{3B6FD838-14E4-47AD-997E-3E4DFF3F2F0B}"/>
    <cellStyle name="Normal 5 5 3 2 6 2 2" xfId="17889" xr:uid="{FF39B6F9-D48C-47CA-9CE1-CD39F3ADAACE}"/>
    <cellStyle name="Normal 5 5 3 2 6 3" xfId="10342" xr:uid="{888701D3-A9B4-48AA-A63C-F78B98915BC4}"/>
    <cellStyle name="Normal 5 5 3 2 6 3 2" xfId="20722" xr:uid="{61EF9B68-5ECC-450A-8272-4F37A8E36E5B}"/>
    <cellStyle name="Normal 5 5 3 2 6 4" xfId="24281" xr:uid="{C27F0CDF-44CB-474F-A9F5-0AC3000892C5}"/>
    <cellStyle name="Normal 5 5 3 2 6 5" xfId="15056" xr:uid="{392F7F30-BB58-4266-A5F3-C322E9BBC5D2}"/>
    <cellStyle name="Normal 5 5 3 2 7" xfId="4026" xr:uid="{63312030-2A9C-4663-932E-5577FE4A2569}"/>
    <cellStyle name="Normal 5 5 3 2 7 2" xfId="8828" xr:uid="{0FF64E3B-7133-4B9C-B3AF-E9854E5E05A5}"/>
    <cellStyle name="Normal 5 5 3 2 7 2 2" xfId="19208" xr:uid="{2CD57BE4-4EAA-4E3F-8BA7-646E49DAF5E0}"/>
    <cellStyle name="Normal 5 5 3 2 7 3" xfId="11661" xr:uid="{0DC6D395-C61F-4D15-8A33-FA21F2E580ED}"/>
    <cellStyle name="Normal 5 5 3 2 7 3 2" xfId="22041" xr:uid="{681AE0DD-A4E1-4F91-A10A-910FADDFFA77}"/>
    <cellStyle name="Normal 5 5 3 2 7 4" xfId="16375" xr:uid="{F4204DCC-0442-4B9C-882A-849C449A92F8}"/>
    <cellStyle name="Normal 5 5 3 2 8" xfId="5357" xr:uid="{04CE837C-8658-4066-93F6-8BAC67C35461}"/>
    <cellStyle name="Normal 5 5 3 2 8 2" xfId="14656" xr:uid="{877BA591-1D54-445F-B6E7-C9D19D52FCAB}"/>
    <cellStyle name="Normal 5 5 3 2 9" xfId="7109" xr:uid="{3970AA2A-4BDF-44C1-951A-08748FE8E826}"/>
    <cellStyle name="Normal 5 5 3 2 9 2" xfId="17489" xr:uid="{FC64B509-F614-45BC-9717-832CCDFFAD55}"/>
    <cellStyle name="Normal 5 5 3 3" xfId="1204" xr:uid="{00000000-0005-0000-0000-00007A060000}"/>
    <cellStyle name="Normal 5 5 3 3 2" xfId="1205" xr:uid="{00000000-0005-0000-0000-00007B060000}"/>
    <cellStyle name="Normal 5 5 3 3 2 2" xfId="1206" xr:uid="{00000000-0005-0000-0000-00007C060000}"/>
    <cellStyle name="Normal 5 5 3 3 2 2 2" xfId="3410" xr:uid="{00000000-0005-0000-0000-00005A070000}"/>
    <cellStyle name="Normal 5 5 3 3 2 2 2 2" xfId="8489" xr:uid="{3F5165A9-AE88-4D28-AF3C-AED347BCFFE9}"/>
    <cellStyle name="Normal 5 5 3 3 2 2 2 2 2" xfId="28929" xr:uid="{6751F41C-4C44-4B0C-8678-7FF823FECD9C}"/>
    <cellStyle name="Normal 5 5 3 3 2 2 2 2 3" xfId="18869" xr:uid="{0C46DD60-AE4E-4BF0-AD41-59BAB98E9C0B}"/>
    <cellStyle name="Normal 5 5 3 3 2 2 2 3" xfId="11322" xr:uid="{BA7B3DAF-AF81-4F6F-9E4C-BDEDD61C0C31}"/>
    <cellStyle name="Normal 5 5 3 3 2 2 2 3 2" xfId="21702" xr:uid="{512EC35C-8D3B-4E53-995B-0B2E4FCBBB3A}"/>
    <cellStyle name="Normal 5 5 3 3 2 2 2 4" xfId="25100" xr:uid="{B2F1F5AD-ED06-46F0-8FF2-329BAD71BA85}"/>
    <cellStyle name="Normal 5 5 3 3 2 2 2 5" xfId="16036" xr:uid="{C290D445-434F-4158-A64A-B616690A1D18}"/>
    <cellStyle name="Normal 5 5 3 3 2 2 3" xfId="3654" xr:uid="{00000000-0005-0000-0000-00007C060000}"/>
    <cellStyle name="Normal 5 5 3 3 2 2 3 2" xfId="27560" xr:uid="{D7A76E9D-6CD1-4529-BB3E-38008977B488}"/>
    <cellStyle name="Normal 5 5 3 3 2 2 3 3" xfId="27324" xr:uid="{1B2B0B57-551B-4195-B3B1-1771B2582615}"/>
    <cellStyle name="Normal 5 5 3 3 2 2 4" xfId="5359" xr:uid="{0E1F81C9-C0B4-4BD4-BB16-0591CD67C286}"/>
    <cellStyle name="Normal 5 5 3 3 2 2 4 2" xfId="29785" xr:uid="{89E00D79-3211-4205-9817-0EE04526993D}"/>
    <cellStyle name="Normal 5 5 3 3 2 2 5" xfId="24695" xr:uid="{E22B5C30-2C6B-4970-B1C3-452F3FFF52A1}"/>
    <cellStyle name="Normal 5 5 3 3 2 2 6" xfId="13980" xr:uid="{C3649F74-66E1-4FD0-90AD-33DFA58BD1ED}"/>
    <cellStyle name="Normal 5 5 3 3 2 3" xfId="3409" xr:uid="{00000000-0005-0000-0000-00005B070000}"/>
    <cellStyle name="Normal 5 5 3 3 2 3 2" xfId="30087" xr:uid="{8D83AA04-EFB8-4DBE-9F2D-CA04908BDD15}"/>
    <cellStyle name="Normal 5 5 3 3 2 4" xfId="2811" xr:uid="{00000000-0005-0000-0000-000059070000}"/>
    <cellStyle name="Normal 5 5 3 3 2 4 2" xfId="7934" xr:uid="{A73E06E4-52C6-41C2-A9DE-1360A8EF2073}"/>
    <cellStyle name="Normal 5 5 3 3 2 4 2 2" xfId="25983" xr:uid="{9746B4BB-23E3-4AB4-8C1E-54E016B185AE}"/>
    <cellStyle name="Normal 5 5 3 3 2 4 2 3" xfId="18314" xr:uid="{F60611D6-D7F6-4476-BF99-83546C07164C}"/>
    <cellStyle name="Normal 5 5 3 3 2 4 3" xfId="10767" xr:uid="{5ECCC314-0298-4800-89E5-E4554EF43160}"/>
    <cellStyle name="Normal 5 5 3 3 2 4 3 2" xfId="21147" xr:uid="{F634E57E-2ACB-4738-9EA3-6F08060C9F6A}"/>
    <cellStyle name="Normal 5 5 3 3 2 4 4" xfId="23715" xr:uid="{422C99EC-FA0C-4883-8C15-FBAB8AB12BDA}"/>
    <cellStyle name="Normal 5 5 3 3 2 4 5" xfId="15481" xr:uid="{EDDED4B6-C1B4-4E35-A1C8-B2F304C8BD40}"/>
    <cellStyle name="Normal 5 5 3 3 2 5" xfId="3745" xr:uid="{00000000-0005-0000-0000-0000E2050000}"/>
    <cellStyle name="Normal 5 5 3 3 2 5 2" xfId="3789" xr:uid="{52779A0D-A5E8-4205-873C-EAFFBE836AE9}"/>
    <cellStyle name="Normal 5 5 3 3 2 5 2 2" xfId="29832" xr:uid="{269F8BD8-3951-442C-8C12-5034B99EF9C4}"/>
    <cellStyle name="Normal 5 5 3 3 2 5 3" xfId="22724" xr:uid="{5EC33E70-0B4D-40F0-A6E8-EF4A4475260D}"/>
    <cellStyle name="Normal 5 5 3 3 2 5 3 2" xfId="30093" xr:uid="{B5B6AB49-98AB-441B-87F7-DD685D6798A1}"/>
    <cellStyle name="Normal 5 5 3 3 2 5 4" xfId="23447" xr:uid="{8571319B-7759-4A87-B13E-0C7FEACCE3F9}"/>
    <cellStyle name="Normal 5 5 3 3 2 5 5" xfId="30270" xr:uid="{B88538FC-C621-4360-9D4C-DD3260457648}"/>
    <cellStyle name="Normal 5 5 3 3 2 5 5 2" xfId="31413" xr:uid="{7481AEF4-D030-4595-AF6D-9244C28EA76D}"/>
    <cellStyle name="Normal 5 5 3 3 2 5 6" xfId="31610" xr:uid="{2D73DF79-C0A1-492B-ABB8-D5521DD43C2A}"/>
    <cellStyle name="Normal 5 5 3 3 2 6" xfId="23174" xr:uid="{585B73B8-12BC-44A6-82F7-7D9C4E64E545}"/>
    <cellStyle name="Normal 5 5 3 3 2 6 2" xfId="31149" xr:uid="{D3D0E1A9-FBCA-47EC-9550-3A4C6C30E266}"/>
    <cellStyle name="Normal 5 5 3 3 2 6 3" xfId="30912" xr:uid="{B08B4DCA-5980-4F0C-A577-2BB26932546B}"/>
    <cellStyle name="Normal 5 5 3 3 2 7" xfId="13277" xr:uid="{60854C4E-F5E6-4B50-AA94-02CF9A79D755}"/>
    <cellStyle name="Normal 5 5 3 3 2 8" xfId="30925" xr:uid="{29076549-2AA4-4007-80EA-D67AC2CC5802}"/>
    <cellStyle name="Normal 5 5 3 3 3" xfId="1207" xr:uid="{00000000-0005-0000-0000-00007D060000}"/>
    <cellStyle name="Normal 5 5 3 3 3 2" xfId="3411" xr:uid="{00000000-0005-0000-0000-00005C070000}"/>
    <cellStyle name="Normal 5 5 3 3 3 2 2" xfId="8490" xr:uid="{8CE330F0-3265-4F2B-AB02-47DD44B05B5A}"/>
    <cellStyle name="Normal 5 5 3 3 3 2 2 2" xfId="28930" xr:uid="{F1B2B5CC-612B-46F9-9E9B-A15690CC029B}"/>
    <cellStyle name="Normal 5 5 3 3 3 2 2 3" xfId="18870" xr:uid="{BFD8F8CD-D589-4891-83F8-7C14D35219E3}"/>
    <cellStyle name="Normal 5 5 3 3 3 2 2 4" xfId="29823" xr:uid="{3881B992-1BB7-464F-91BE-BB29A3566EF8}"/>
    <cellStyle name="Normal 5 5 3 3 3 2 3" xfId="11323" xr:uid="{B2C88099-1FD6-45E4-9D6C-38A61BA53D1B}"/>
    <cellStyle name="Normal 5 5 3 3 3 2 3 2" xfId="21703" xr:uid="{4B2A4E7B-AAFC-485E-B963-ED9DE0293EF0}"/>
    <cellStyle name="Normal 5 5 3 3 3 2 4" xfId="25219" xr:uid="{B8090A63-5F28-4185-8095-4F4ECF2CF9D1}"/>
    <cellStyle name="Normal 5 5 3 3 3 2 5" xfId="25637" xr:uid="{EF68925E-02A3-4EB7-A1D7-ABFE95E794DA}"/>
    <cellStyle name="Normal 5 5 3 3 3 2 6" xfId="16037" xr:uid="{FA327224-DD3D-4B58-AF68-65DB995EA5E3}"/>
    <cellStyle name="Normal 5 5 3 3 3 3" xfId="3559" xr:uid="{00000000-0005-0000-0000-00007D060000}"/>
    <cellStyle name="Normal 5 5 3 3 3 3 2" xfId="25599" xr:uid="{2B2D0F06-3883-4FBB-9729-E6CA70224720}"/>
    <cellStyle name="Normal 5 5 3 3 3 3 2 2" xfId="29817" xr:uid="{02A86CA0-3F43-44CF-957F-95BA6D4BDC0E}"/>
    <cellStyle name="Normal 5 5 3 3 3 3 3" xfId="23156" xr:uid="{96AA7387-D407-4AAD-A008-F71F5F7B6C65}"/>
    <cellStyle name="Normal 5 5 3 3 3 4" xfId="4563" xr:uid="{1DD4ABF9-0AC6-4128-B006-684E9FE610C9}"/>
    <cellStyle name="Normal 5 5 3 3 3 4 2" xfId="9335" xr:uid="{0AF8BA8E-FDE7-4900-8F7D-B5B329270D40}"/>
    <cellStyle name="Normal 5 5 3 3 3 4 2 2" xfId="19715" xr:uid="{011B26BE-78F4-46EA-A2EE-F16F90DEAD00}"/>
    <cellStyle name="Normal 5 5 3 3 3 4 2 3" xfId="31105" xr:uid="{41CBFC74-9674-4514-AAE2-CB0510DF1FAF}"/>
    <cellStyle name="Normal 5 5 3 3 3 4 2 4" xfId="30913" xr:uid="{DE041240-1130-4FBE-A496-AF3E183AB993}"/>
    <cellStyle name="Normal 5 5 3 3 3 4 3" xfId="12168" xr:uid="{BA123514-4E82-4769-AFD3-99A79B6FC726}"/>
    <cellStyle name="Normal 5 5 3 3 3 4 3 2" xfId="22548" xr:uid="{487E197D-AF16-4F9E-8A92-1FE77D609998}"/>
    <cellStyle name="Normal 5 5 3 3 3 4 4" xfId="16882" xr:uid="{2FE929DC-E891-4CAA-9BE8-851030E063C4}"/>
    <cellStyle name="Normal 5 5 3 3 3 5" xfId="5360" xr:uid="{CC91ECF4-6A6D-4E86-9763-C1AB30578AAE}"/>
    <cellStyle name="Normal 5 5 3 3 3 5 2" xfId="29709" xr:uid="{C6AC9FE6-8F2F-4D98-B1CC-2EFCAC323B18}"/>
    <cellStyle name="Normal 5 5 3 3 3 5 2 2" xfId="30952" xr:uid="{5D2ADC69-5EDF-4AC9-8941-E830CD16909C}"/>
    <cellStyle name="Normal 5 5 3 3 3 6" xfId="23226" xr:uid="{07D2B74A-B30D-4BBA-A7E5-EB342AD9A434}"/>
    <cellStyle name="Normal 5 5 3 3 3 6 2" xfId="29673" xr:uid="{B112CBD1-63B3-4F58-B2F2-76F0EA1536DD}"/>
    <cellStyle name="Normal 5 5 3 3 3 7" xfId="23014" xr:uid="{EEAA545C-FB53-43F8-AC33-2C773C11FF67}"/>
    <cellStyle name="Normal 5 5 3 3 3 8" xfId="13981" xr:uid="{E4637211-795C-4AB7-BFE3-8BF1E9D332EA}"/>
    <cellStyle name="Normal 5 5 3 3 4" xfId="3408" xr:uid="{00000000-0005-0000-0000-00005D070000}"/>
    <cellStyle name="Normal 5 5 3 3 4 2" xfId="6466" xr:uid="{A25B5BAC-44F2-408C-BEC0-85D4D62418DA}"/>
    <cellStyle name="Normal 5 5 3 3 4 2 2" xfId="25789" xr:uid="{192D2398-F9FF-4441-984B-C4D2551A0186}"/>
    <cellStyle name="Normal 5 5 3 3 4 2 3" xfId="26035" xr:uid="{F5FB2520-4BA7-4F5D-9D7C-1AD371AA6455}"/>
    <cellStyle name="Normal 5 5 3 3 4 2 4" xfId="16035" xr:uid="{49A6886E-F465-4B47-B6D8-FA1B4D123904}"/>
    <cellStyle name="Normal 5 5 3 3 4 2 5" xfId="30569" xr:uid="{E8720E36-9B22-4DBC-BB87-8F396A474EBD}"/>
    <cellStyle name="Normal 5 5 3 3 4 3" xfId="8488" xr:uid="{6509FA01-A0EC-456E-A862-DAF49E6D20AA}"/>
    <cellStyle name="Normal 5 5 3 3 4 3 2" xfId="28928" xr:uid="{C4D81208-22B8-4018-90E0-7C9AF6EA32DF}"/>
    <cellStyle name="Normal 5 5 3 3 4 3 3" xfId="18868" xr:uid="{A8B22BD6-03F8-4DC4-A58F-AA0434136367}"/>
    <cellStyle name="Normal 5 5 3 3 4 4" xfId="11321" xr:uid="{6D331C84-8C36-4A27-AE3A-3F13C509601A}"/>
    <cellStyle name="Normal 5 5 3 3 4 4 2" xfId="21701" xr:uid="{7EE082D5-2FF2-414E-BAC4-A4CFC4A84400}"/>
    <cellStyle name="Normal 5 5 3 3 4 5" xfId="25081" xr:uid="{D6155E76-2395-4DDF-B9B2-493347F428B3}"/>
    <cellStyle name="Normal 5 5 3 3 4 6" xfId="26255" xr:uid="{7E1F3624-729A-4E27-B35B-DA8D4DBE72A3}"/>
    <cellStyle name="Normal 5 5 3 3 4 7" xfId="13979" xr:uid="{6DB07B96-4051-4092-A480-E23365CF7508}"/>
    <cellStyle name="Normal 5 5 3 3 5" xfId="2638" xr:uid="{00000000-0005-0000-0000-00005E070000}"/>
    <cellStyle name="Normal 5 5 3 3 5 2" xfId="5900" xr:uid="{186A16A8-69D8-4703-B34E-7A9DDBD16197}"/>
    <cellStyle name="Normal 5 5 3 3 5 2 2" xfId="15310" xr:uid="{B088E4D3-F857-46C0-8CFC-6124F53F86C1}"/>
    <cellStyle name="Normal 5 5 3 3 5 3" xfId="7763" xr:uid="{050DE08B-BA64-40DB-9D1D-AEF1C52A83B7}"/>
    <cellStyle name="Normal 5 5 3 3 5 3 2" xfId="18143" xr:uid="{8DF48DD9-C2EA-4C9A-8DF1-BAB4B426AF08}"/>
    <cellStyle name="Normal 5 5 3 3 5 4" xfId="10596" xr:uid="{9F692D93-A96D-468A-854F-99454616E6E8}"/>
    <cellStyle name="Normal 5 5 3 3 5 4 2" xfId="20976" xr:uid="{1DEB8ED8-0F2D-420E-96E7-28EEC59C295E}"/>
    <cellStyle name="Normal 5 5 3 3 5 5" xfId="23016" xr:uid="{5B4EE627-4904-4A06-88F3-0F60708F9BC4}"/>
    <cellStyle name="Normal 5 5 3 3 5 6" xfId="25980" xr:uid="{AD89A197-A5CB-450F-8245-D9DE37D4C38D}"/>
    <cellStyle name="Normal 5 5 3 3 5 7" xfId="13027" xr:uid="{7B6E7E67-601D-400B-BF29-11CFF4D4B6EA}"/>
    <cellStyle name="Normal 5 5 3 3 6" xfId="2125" xr:uid="{00000000-0005-0000-0000-0000AB020000}"/>
    <cellStyle name="Normal 5 5 3 3 6 2" xfId="4650" xr:uid="{39152408-330A-44B7-900D-FA6E2B529A91}"/>
    <cellStyle name="Normal 5 5 3 3 6 3" xfId="30206" xr:uid="{19E5DBC6-87B5-46F1-B5E0-B67573138C40}"/>
    <cellStyle name="Normal 5 5 3 3 6 3 2" xfId="31350" xr:uid="{C475E952-4287-47E3-B046-F9817D97F62D}"/>
    <cellStyle name="Normal 5 5 3 3 6 4" xfId="31546" xr:uid="{F0BED102-3B27-4E13-8163-0F2933607E19}"/>
    <cellStyle name="Normal 5 5 3 3 7" xfId="4027" xr:uid="{56D1BCD9-EAD7-442F-BEF3-F5DBF0F48EA4}"/>
    <cellStyle name="Normal 5 5 3 3 7 2" xfId="4756" xr:uid="{3B2AE6C9-CD41-44A4-85EB-03A4D5B5EDAD}"/>
    <cellStyle name="Normal 5 5 3 3 7 2 2" xfId="27785" xr:uid="{580A303F-6BB4-45D3-9C35-7FFFABBC7C95}"/>
    <cellStyle name="Normal 5 5 3 3 7 3" xfId="26288" xr:uid="{E0BDAE02-0061-4AD1-A851-0C0422048092}"/>
    <cellStyle name="Normal 5 5 3 3 7 3 2" xfId="31173" xr:uid="{E1CFC7F0-7C6D-40F3-9AAC-AEE06C15BE18}"/>
    <cellStyle name="Normal 5 5 3 3 7 4" xfId="26362" xr:uid="{2BB7C9BC-9F92-46B9-A4E8-54E7EDCFB1FE}"/>
    <cellStyle name="Normal 5 5 3 3 7 5" xfId="30324" xr:uid="{13091C6E-267B-42E9-9EC6-63A637EF4C77}"/>
    <cellStyle name="Normal 5 5 3 3 7 5 2" xfId="31467" xr:uid="{8241D67A-0B65-441D-B87C-12FCD55689C9}"/>
    <cellStyle name="Normal 5 5 3 3 7 6" xfId="31664" xr:uid="{6C15C19A-00AD-4054-8903-F5817FB38421}"/>
    <cellStyle name="Normal 5 5 3 3 8" xfId="29681" xr:uid="{0A86F2A0-5592-44C0-A478-BDA05FBB524E}"/>
    <cellStyle name="Normal 5 5 3 3 8 2" xfId="30540" xr:uid="{CD43F895-0D8D-40A6-9F78-B0640AD53663}"/>
    <cellStyle name="Normal 5 5 3 3 9" xfId="29669" xr:uid="{04524AD8-987D-44B0-8EAE-33D3F77F3D00}"/>
    <cellStyle name="Normal 5 5 3 4" xfId="1208" xr:uid="{00000000-0005-0000-0000-00007E060000}"/>
    <cellStyle name="Normal 5 5 3 4 2" xfId="3412" xr:uid="{00000000-0005-0000-0000-000060070000}"/>
    <cellStyle name="Normal 5 5 3 4 2 2" xfId="6467" xr:uid="{091CA45F-1415-4786-BD74-62F2691D01A0}"/>
    <cellStyle name="Normal 5 5 3 4 2 2 2" xfId="25689" xr:uid="{D369BE46-53A2-4165-A63E-6DCF57B1B6B5}"/>
    <cellStyle name="Normal 5 5 3 4 2 2 3" xfId="16038" xr:uid="{A22DF215-B07D-4574-ACFB-178005758E72}"/>
    <cellStyle name="Normal 5 5 3 4 2 3" xfId="8491" xr:uid="{7A3C8F66-00F3-4E69-8FCE-2A1F17232FEE}"/>
    <cellStyle name="Normal 5 5 3 4 2 3 2" xfId="18871" xr:uid="{C9D05A51-96C9-44ED-A367-714CCD54E03B}"/>
    <cellStyle name="Normal 5 5 3 4 2 4" xfId="11324" xr:uid="{0BEEC87B-62C8-49C3-A718-6F4DA063F65A}"/>
    <cellStyle name="Normal 5 5 3 4 2 4 2" xfId="21704" xr:uid="{68FC661A-8C76-42A0-813F-166B20BE874E}"/>
    <cellStyle name="Normal 5 5 3 4 2 5" xfId="23339" xr:uid="{5D6AA472-3A32-4EF8-A05D-4D0479AF9BA0}"/>
    <cellStyle name="Normal 5 5 3 4 2 6" xfId="13982" xr:uid="{B9E238CB-6508-4CA3-B03E-8A79E05F87E3}"/>
    <cellStyle name="Normal 5 5 3 4 3" xfId="2810" xr:uid="{00000000-0005-0000-0000-000061070000}"/>
    <cellStyle name="Normal 5 5 3 4 3 2" xfId="6027" xr:uid="{1A84E262-5C66-4876-8988-B9C64750BC56}"/>
    <cellStyle name="Normal 5 5 3 4 3 2 2" xfId="25834" xr:uid="{75B92EC5-AA87-49FE-8CB9-5908B1535483}"/>
    <cellStyle name="Normal 5 5 3 4 3 2 3" xfId="15480" xr:uid="{C6697673-7266-4EEF-92D7-303A24FB0548}"/>
    <cellStyle name="Normal 5 5 3 4 3 3" xfId="7933" xr:uid="{0A15193D-FDFF-4EC3-A906-BC56E5F6002D}"/>
    <cellStyle name="Normal 5 5 3 4 3 3 2" xfId="18313" xr:uid="{156F1083-34F8-4A57-BB95-66C45D08E8A1}"/>
    <cellStyle name="Normal 5 5 3 4 3 4" xfId="10766" xr:uid="{68489397-CF2F-45B8-A765-1909E9CA44D4}"/>
    <cellStyle name="Normal 5 5 3 4 3 4 2" xfId="21146" xr:uid="{BB5C1C8E-2064-4637-B49F-93C358380D67}"/>
    <cellStyle name="Normal 5 5 3 4 3 5" xfId="22774" xr:uid="{0A156C61-6A99-49A7-A4D6-58E67D3277ED}"/>
    <cellStyle name="Normal 5 5 3 4 3 6" xfId="13275" xr:uid="{1C9D7B34-B27F-4326-A60F-35EE8630D162}"/>
    <cellStyle name="Normal 5 5 3 4 4" xfId="4206" xr:uid="{EFB807DE-F504-4F73-8F65-B660665FEC0D}"/>
    <cellStyle name="Normal 5 5 3 4 4 2" xfId="8978" xr:uid="{1598C217-6F5B-428E-A1FB-07FEF1C8031C}"/>
    <cellStyle name="Normal 5 5 3 4 4 2 2" xfId="19358" xr:uid="{CD108EAB-65B3-40E1-A655-815E862C7618}"/>
    <cellStyle name="Normal 5 5 3 4 4 3" xfId="11811" xr:uid="{B3749756-E62E-45C4-8812-35F065F09F12}"/>
    <cellStyle name="Normal 5 5 3 4 4 3 2" xfId="22191" xr:uid="{3CEE6DF3-83F1-4AF7-B6BC-B0A801425AEC}"/>
    <cellStyle name="Normal 5 5 3 4 4 4" xfId="24101" xr:uid="{BEB9EC4F-9B65-4276-A9CD-9404B0C4922D}"/>
    <cellStyle name="Normal 5 5 3 4 4 5" xfId="16525" xr:uid="{4C658C52-180C-4C57-AD4A-70F3D616DAAF}"/>
    <cellStyle name="Normal 5 5 3 4 5" xfId="5361" xr:uid="{5AB1D085-E211-4002-9A68-A779FB65A4A7}"/>
    <cellStyle name="Normal 5 5 3 4 5 2" xfId="14658" xr:uid="{79F76784-48D1-494A-A462-8B146DB212BC}"/>
    <cellStyle name="Normal 5 5 3 4 6" xfId="7111" xr:uid="{F1C2CF29-7FED-44EA-A7B8-4D977008F5A1}"/>
    <cellStyle name="Normal 5 5 3 4 6 2" xfId="17491" xr:uid="{6FA4D063-4557-496A-B0E1-3528238FE0ED}"/>
    <cellStyle name="Normal 5 5 3 4 7" xfId="9944" xr:uid="{B348D9BA-F377-446F-A189-975FF517BE34}"/>
    <cellStyle name="Normal 5 5 3 4 7 2" xfId="20324" xr:uid="{D56EEEB7-862E-4E75-84EE-5354199E21C2}"/>
    <cellStyle name="Normal 5 5 3 4 8" xfId="25010" xr:uid="{1B5984A8-BDFF-436B-BDA1-C2D38884C3F2}"/>
    <cellStyle name="Normal 5 5 3 4 9" xfId="12774" xr:uid="{207A05E2-44FD-49D4-BB57-844DD163A47F}"/>
    <cellStyle name="Normal 5 5 3 5" xfId="1209" xr:uid="{00000000-0005-0000-0000-00007F060000}"/>
    <cellStyle name="Normal 5 5 3 5 2" xfId="4564" xr:uid="{1BCA9013-97FB-47C4-86AC-6325ACCED00E}"/>
    <cellStyle name="Normal 5 5 3 5 2 2" xfId="9336" xr:uid="{1B079D11-66EE-43CD-B4C1-5CF70D817D4E}"/>
    <cellStyle name="Normal 5 5 3 5 2 2 2" xfId="29310" xr:uid="{28677310-8D44-47B2-8A3B-AA3433DF51E8}"/>
    <cellStyle name="Normal 5 5 3 5 2 2 3" xfId="19716" xr:uid="{5C607BAB-2769-4ECF-BFFA-54B73665BD0B}"/>
    <cellStyle name="Normal 5 5 3 5 2 3" xfId="12169" xr:uid="{25BC621A-EE9D-4329-BB95-F36DE3E1A7D0}"/>
    <cellStyle name="Normal 5 5 3 5 2 3 2" xfId="22549" xr:uid="{8D004C08-7D11-4892-83BD-4F86601205B7}"/>
    <cellStyle name="Normal 5 5 3 5 2 4" xfId="25654" xr:uid="{702AAE8B-8E10-478F-A88A-D4C689F0EC6E}"/>
    <cellStyle name="Normal 5 5 3 5 2 5" xfId="16883" xr:uid="{BA22D103-A3F5-4026-881A-D17B5200DFF6}"/>
    <cellStyle name="Normal 5 5 3 5 3" xfId="5362" xr:uid="{6F1DB607-BB13-42A8-8622-597EC7CCA09E}"/>
    <cellStyle name="Normal 5 5 3 5 3 2" xfId="28575" xr:uid="{598316B3-EE8C-4832-89FF-6741A61A0620}"/>
    <cellStyle name="Normal 5 5 3 5 3 3" xfId="14659" xr:uid="{EE5464CF-BE4B-40D0-A089-A1091CE52773}"/>
    <cellStyle name="Normal 5 5 3 5 4" xfId="7112" xr:uid="{B8FC9F61-DCB1-434B-9165-2BF6972D01BF}"/>
    <cellStyle name="Normal 5 5 3 5 4 2" xfId="17492" xr:uid="{E69F58FD-2F5C-43CA-AD58-447F718E2EEA}"/>
    <cellStyle name="Normal 5 5 3 5 5" xfId="9945" xr:uid="{2068F8F9-21BD-4D3A-B3A3-758FC908E522}"/>
    <cellStyle name="Normal 5 5 3 5 5 2" xfId="20325" xr:uid="{791DC83C-7EEC-4BB2-95C3-33D2C0D6393F}"/>
    <cellStyle name="Normal 5 5 3 5 6" xfId="22706" xr:uid="{26E8B065-FA68-4C76-94AC-0F6A43DAD136}"/>
    <cellStyle name="Normal 5 5 3 5 7" xfId="13983" xr:uid="{3CF2D734-478E-42BA-BA56-5D9DB3FC7DD6}"/>
    <cellStyle name="Normal 5 5 3 6" xfId="2966" xr:uid="{00000000-0005-0000-0000-000063070000}"/>
    <cellStyle name="Normal 5 5 3 6 2" xfId="6131" xr:uid="{0E37E037-9851-4EB9-A3C2-64BD356B9540}"/>
    <cellStyle name="Normal 5 5 3 6 2 2" xfId="25425" xr:uid="{1148EB6E-F740-4167-874A-A1EF65DB568B}"/>
    <cellStyle name="Normal 5 5 3 6 2 3" xfId="15609" xr:uid="{E621157B-6D27-443E-9F26-16E7CBD38180}"/>
    <cellStyle name="Normal 5 5 3 6 3" xfId="8062" xr:uid="{F10D5E6D-B385-4559-A109-D58207B8982F}"/>
    <cellStyle name="Normal 5 5 3 6 3 2" xfId="18442" xr:uid="{C50D9187-302B-4068-A26B-8A8CB3E158FC}"/>
    <cellStyle name="Normal 5 5 3 6 4" xfId="10895" xr:uid="{C921355E-72F7-4125-BAB7-52A6FE548BBF}"/>
    <cellStyle name="Normal 5 5 3 6 4 2" xfId="21275" xr:uid="{9E3667AD-B115-4E65-8125-DC2EA7D4A56D}"/>
    <cellStyle name="Normal 5 5 3 6 5" xfId="24770" xr:uid="{B7E804C6-D9AD-4DE6-A2A9-10FF544E0EF0}"/>
    <cellStyle name="Normal 5 5 3 6 6" xfId="13472" xr:uid="{9A3195F6-BF57-4B18-8247-833348BDB7E5}"/>
    <cellStyle name="Normal 5 5 3 7" xfId="2476" xr:uid="{00000000-0005-0000-0000-000064070000}"/>
    <cellStyle name="Normal 5 5 3 7 2" xfId="5764" xr:uid="{E07183B6-D25C-4CC0-AE13-2A38EE114993}"/>
    <cellStyle name="Normal 5 5 3 7 2 2" xfId="28402" xr:uid="{507B183A-3DB4-4009-B4C0-4F1576EFF074}"/>
    <cellStyle name="Normal 5 5 3 7 2 3" xfId="15148" xr:uid="{652D18B1-F5FF-4845-BFD1-FF8917671EC2}"/>
    <cellStyle name="Normal 5 5 3 7 3" xfId="7601" xr:uid="{18DAE69B-A4F7-477F-8762-6CE1E368E732}"/>
    <cellStyle name="Normal 5 5 3 7 3 2" xfId="17981" xr:uid="{7D96E94B-8809-4955-8F45-38DBBA2CE966}"/>
    <cellStyle name="Normal 5 5 3 7 4" xfId="10434" xr:uid="{44B3FFAF-869E-44AB-B931-CDF9E98397FF}"/>
    <cellStyle name="Normal 5 5 3 7 4 2" xfId="20814" xr:uid="{209C42BD-D008-4B39-A856-564FE070366E}"/>
    <cellStyle name="Normal 5 5 3 7 5" xfId="22730" xr:uid="{6943EE8A-2B33-45B4-95F9-C2EDD1961D07}"/>
    <cellStyle name="Normal 5 5 3 7 6" xfId="12864" xr:uid="{2B0515C8-907A-485B-A591-F0A2A639DF21}"/>
    <cellStyle name="Normal 5 5 3 8" xfId="2230" xr:uid="{00000000-0005-0000-0000-000051070000}"/>
    <cellStyle name="Normal 5 5 3 8 2" xfId="7357" xr:uid="{1618AD18-7B7B-424F-9BEB-D299222C55F2}"/>
    <cellStyle name="Normal 5 5 3 8 2 2" xfId="17737" xr:uid="{83869EBC-213B-40D0-96E1-A1D651B52F92}"/>
    <cellStyle name="Normal 5 5 3 8 3" xfId="10190" xr:uid="{48FB3034-9292-4116-8449-599FDAB40BBA}"/>
    <cellStyle name="Normal 5 5 3 8 3 2" xfId="20570" xr:uid="{57755D7B-7216-4DBE-9B79-50915AF1F3AA}"/>
    <cellStyle name="Normal 5 5 3 8 4" xfId="23117" xr:uid="{D9EF2FC2-8CF3-4C7B-9CFB-936A7DC6878C}"/>
    <cellStyle name="Normal 5 5 3 8 5" xfId="14904" xr:uid="{B773A80F-07C8-4906-B155-A12AE8E35E9E}"/>
    <cellStyle name="Normal 5 5 3 9" xfId="4025" xr:uid="{04E98241-B413-4763-8D87-0C12090244E0}"/>
    <cellStyle name="Normal 5 5 3 9 2" xfId="8827" xr:uid="{2DD4E885-8CED-468B-A0EA-21DF2E8F00A5}"/>
    <cellStyle name="Normal 5 5 3 9 2 2" xfId="19207" xr:uid="{19E384D0-B5F7-4808-B416-14EE8B359BA2}"/>
    <cellStyle name="Normal 5 5 3 9 3" xfId="11660" xr:uid="{D509F8F9-2213-4B96-AEE4-7A6AAADF8F18}"/>
    <cellStyle name="Normal 5 5 3 9 3 2" xfId="22040" xr:uid="{A762BF18-54D9-4BB2-80CE-D7CF47DBE619}"/>
    <cellStyle name="Normal 5 5 3 9 4" xfId="16374" xr:uid="{93FEC0E4-2C60-4A83-9D0A-395AD443D74E}"/>
    <cellStyle name="Normal 5 5 4" xfId="1210" xr:uid="{00000000-0005-0000-0000-000080060000}"/>
    <cellStyle name="Normal 5 5 4 10" xfId="7113" xr:uid="{6E24754F-4139-496A-B256-B3A7608A1E70}"/>
    <cellStyle name="Normal 5 5 4 10 2" xfId="17493" xr:uid="{FEFC9BE0-9D2E-4273-901D-6405ADC29F6E}"/>
    <cellStyle name="Normal 5 5 4 11" xfId="9946" xr:uid="{4E506426-856D-48E1-9830-436B16A4402B}"/>
    <cellStyle name="Normal 5 5 4 11 2" xfId="20326" xr:uid="{56B19307-4070-41C7-97F4-984C9C4ACD71}"/>
    <cellStyle name="Normal 5 5 4 12" xfId="22669" xr:uid="{66F7D1B5-E539-4153-9F8D-61F382AE08F9}"/>
    <cellStyle name="Normal 5 5 4 13" xfId="12442" xr:uid="{1DD33C2E-3DF1-4199-9780-FE1826973C76}"/>
    <cellStyle name="Normal 5 5 4 2" xfId="1211" xr:uid="{00000000-0005-0000-0000-000081060000}"/>
    <cellStyle name="Normal 5 5 4 2 10" xfId="9947" xr:uid="{0AA280C8-05D0-4EDD-A0F0-25F6C4C0E2C2}"/>
    <cellStyle name="Normal 5 5 4 2 10 2" xfId="20327" xr:uid="{B38EED4E-B7E8-43A6-A452-0F3F6AC3A192}"/>
    <cellStyle name="Normal 5 5 4 2 11" xfId="25517" xr:uid="{1F8836FE-5842-48CD-9C27-7130A11C0DF8}"/>
    <cellStyle name="Normal 5 5 4 2 12" xfId="12617" xr:uid="{4ED1B215-A62B-4224-9B08-1DB86D03310D}"/>
    <cellStyle name="Normal 5 5 4 2 2" xfId="1212" xr:uid="{00000000-0005-0000-0000-000082060000}"/>
    <cellStyle name="Normal 5 5 4 2 2 2" xfId="3414" xr:uid="{00000000-0005-0000-0000-000068070000}"/>
    <cellStyle name="Normal 5 5 4 2 2 2 2" xfId="6469" xr:uid="{7CCB15D9-59C9-4526-9A31-724CBEB58938}"/>
    <cellStyle name="Normal 5 5 4 2 2 2 2 2" xfId="27148" xr:uid="{D8DD4CAC-C2B0-4A8C-AB8C-C0B64925EFE3}"/>
    <cellStyle name="Normal 5 5 4 2 2 2 2 3" xfId="27851" xr:uid="{183AD068-030C-4CFA-9598-24BADC3E24B2}"/>
    <cellStyle name="Normal 5 5 4 2 2 2 2 4" xfId="16040" xr:uid="{FBBC1EA9-0576-414A-A822-1E8A36E7878C}"/>
    <cellStyle name="Normal 5 5 4 2 2 2 3" xfId="8493" xr:uid="{7C67B0EB-6874-490A-AB6F-C0E9C43E16A5}"/>
    <cellStyle name="Normal 5 5 4 2 2 2 3 2" xfId="28931" xr:uid="{F9ABDF4E-3479-4731-9FBD-0A7A6F62AC8C}"/>
    <cellStyle name="Normal 5 5 4 2 2 2 3 3" xfId="18873" xr:uid="{1D7D140A-B2B0-4829-A203-C0CCB8E5AD57}"/>
    <cellStyle name="Normal 5 5 4 2 2 2 4" xfId="11326" xr:uid="{BDFB2532-6171-4425-AE58-C640DC6D5C99}"/>
    <cellStyle name="Normal 5 5 4 2 2 2 4 2" xfId="21706" xr:uid="{A6731636-272C-431C-A233-91D4C9F41C59}"/>
    <cellStyle name="Normal 5 5 4 2 2 2 5" xfId="24759" xr:uid="{5E5A21BD-C085-4EBD-8AF6-13C09DC8FD76}"/>
    <cellStyle name="Normal 5 5 4 2 2 2 6" xfId="13985" xr:uid="{25FFA09B-B9F9-4E37-8D5D-5125888B0D71}"/>
    <cellStyle name="Normal 5 5 4 2 2 3" xfId="4359" xr:uid="{88387237-01E0-4B25-8BE5-8B2376BBC437}"/>
    <cellStyle name="Normal 5 5 4 2 2 3 2" xfId="9131" xr:uid="{C2F40767-A121-40AD-A68A-26A92CB2DAB8}"/>
    <cellStyle name="Normal 5 5 4 2 2 3 2 2" xfId="29174" xr:uid="{0DBDF345-5003-44B1-81F2-DF78F3F02DB5}"/>
    <cellStyle name="Normal 5 5 4 2 2 3 2 3" xfId="19511" xr:uid="{98EF1CBC-575B-4F9E-AD57-B6D00E5F04A9}"/>
    <cellStyle name="Normal 5 5 4 2 2 3 3" xfId="11964" xr:uid="{D26025B7-29BB-40AF-AF33-59D08E610285}"/>
    <cellStyle name="Normal 5 5 4 2 2 3 3 2" xfId="22344" xr:uid="{A3B4DB2D-13D6-4FC1-84DB-0774CA906768}"/>
    <cellStyle name="Normal 5 5 4 2 2 3 4" xfId="25176" xr:uid="{61DBC9B9-1E71-4285-9860-27A3D1877045}"/>
    <cellStyle name="Normal 5 5 4 2 2 3 5" xfId="16678" xr:uid="{732B4A0F-9AA6-4BBD-9BA9-43C9B926872C}"/>
    <cellStyle name="Normal 5 5 4 2 2 4" xfId="5365" xr:uid="{0F610BEE-9DE4-4777-8999-E564D9E55943}"/>
    <cellStyle name="Normal 5 5 4 2 2 4 2" xfId="28589" xr:uid="{BE178C20-6377-4C6C-BDB1-3FD1588CEB5D}"/>
    <cellStyle name="Normal 5 5 4 2 2 4 3" xfId="14662" xr:uid="{9FFCFC9D-9C47-4ECB-81BE-AAC034414419}"/>
    <cellStyle name="Normal 5 5 4 2 2 5" xfId="7115" xr:uid="{A101A71D-F59C-4077-B1E0-6EC2FA54C6C6}"/>
    <cellStyle name="Normal 5 5 4 2 2 5 2" xfId="17495" xr:uid="{5700200F-39FB-42A2-B68A-B7B1A184B99E}"/>
    <cellStyle name="Normal 5 5 4 2 2 6" xfId="9948" xr:uid="{81343349-F28D-4BE8-B042-92BC99D6E794}"/>
    <cellStyle name="Normal 5 5 4 2 2 6 2" xfId="20328" xr:uid="{672AA7D8-40C0-41E9-A770-249F7667571C}"/>
    <cellStyle name="Normal 5 5 4 2 2 7" xfId="24135" xr:uid="{6FC67304-0A44-4136-96E5-88EF5A100FCF}"/>
    <cellStyle name="Normal 5 5 4 2 2 8" xfId="13279" xr:uid="{745892F2-0B91-467A-A005-39AED4451CCE}"/>
    <cellStyle name="Normal 5 5 4 2 3" xfId="3415" xr:uid="{00000000-0005-0000-0000-000069070000}"/>
    <cellStyle name="Normal 5 5 4 2 3 2" xfId="4565" xr:uid="{59E9896A-4AE0-410C-A3ED-3816DD832625}"/>
    <cellStyle name="Normal 5 5 4 2 3 2 2" xfId="9337" xr:uid="{D5B29995-C094-4271-9B4B-E6B4761B42CE}"/>
    <cellStyle name="Normal 5 5 4 2 3 2 2 2" xfId="29311" xr:uid="{9E676E7D-8273-4182-875D-83226C40ECF7}"/>
    <cellStyle name="Normal 5 5 4 2 3 2 2 3" xfId="19717" xr:uid="{754A0F1A-A96C-434B-BA8D-594D18240134}"/>
    <cellStyle name="Normal 5 5 4 2 3 2 3" xfId="12170" xr:uid="{A533C767-AE59-4618-8077-BC4435917938}"/>
    <cellStyle name="Normal 5 5 4 2 3 2 3 2" xfId="22550" xr:uid="{28EDD1D9-13C6-4097-A370-AC37D8CD4DB4}"/>
    <cellStyle name="Normal 5 5 4 2 3 2 4" xfId="24830" xr:uid="{07C40AB1-3864-423F-9D25-E01807021BC3}"/>
    <cellStyle name="Normal 5 5 4 2 3 2 5" xfId="16884" xr:uid="{8C01C22A-4D6C-482B-96D7-EE9F25C85FF6}"/>
    <cellStyle name="Normal 5 5 4 2 3 3" xfId="6470" xr:uid="{50345F73-2533-4705-B684-4F6C37935228}"/>
    <cellStyle name="Normal 5 5 4 2 3 3 2" xfId="28178" xr:uid="{B46D0BE0-1686-4D95-8913-518271E217B1}"/>
    <cellStyle name="Normal 5 5 4 2 3 3 3" xfId="16041" xr:uid="{27D10CD0-AA74-4768-95AF-34104D115929}"/>
    <cellStyle name="Normal 5 5 4 2 3 4" xfId="8494" xr:uid="{FC48BE13-1A01-48D6-B418-4542DED64E07}"/>
    <cellStyle name="Normal 5 5 4 2 3 4 2" xfId="18874" xr:uid="{34F15F65-921B-4CFE-A494-3BBF0EC21721}"/>
    <cellStyle name="Normal 5 5 4 2 3 5" xfId="11327" xr:uid="{4118BB6B-36ED-4676-9F40-AD7DB8EBCCE5}"/>
    <cellStyle name="Normal 5 5 4 2 3 5 2" xfId="21707" xr:uid="{C9271C97-0E97-44DE-8798-E7CA744D3D07}"/>
    <cellStyle name="Normal 5 5 4 2 3 6" xfId="24742" xr:uid="{D9047DF0-A0F0-4CB2-8500-ECE08094FFDF}"/>
    <cellStyle name="Normal 5 5 4 2 3 7" xfId="13986" xr:uid="{9857581E-720F-409C-BCF2-FA313C3412CB}"/>
    <cellStyle name="Normal 5 5 4 2 4" xfId="3413" xr:uid="{00000000-0005-0000-0000-00006A070000}"/>
    <cellStyle name="Normal 5 5 4 2 4 2" xfId="6468" xr:uid="{46726510-68DC-4E96-B0A0-9BE440840691}"/>
    <cellStyle name="Normal 5 5 4 2 4 2 2" xfId="28241" xr:uid="{E2FD7BA4-3D4A-4D80-BF4E-F4C3319F1363}"/>
    <cellStyle name="Normal 5 5 4 2 4 2 3" xfId="16039" xr:uid="{45DE6920-2544-41FE-B361-9B5DCE5E57BD}"/>
    <cellStyle name="Normal 5 5 4 2 4 3" xfId="8492" xr:uid="{99687D84-51A5-41C8-B083-20C6F10B23E2}"/>
    <cellStyle name="Normal 5 5 4 2 4 3 2" xfId="18872" xr:uid="{6F29B5F1-55CC-4EA7-8AFF-CD39617D1847}"/>
    <cellStyle name="Normal 5 5 4 2 4 4" xfId="11325" xr:uid="{0D6D5259-8272-43A1-BD9D-8464EE323750}"/>
    <cellStyle name="Normal 5 5 4 2 4 4 2" xfId="21705" xr:uid="{0B467AE6-D095-4E01-B1C6-9AD0529DB5E0}"/>
    <cellStyle name="Normal 5 5 4 2 4 5" xfId="25039" xr:uid="{09364949-5879-4291-B804-203D2A370A8A}"/>
    <cellStyle name="Normal 5 5 4 2 4 6" xfId="13984" xr:uid="{AFBEAF81-F45E-4B32-B12A-29043B6E9BDE}"/>
    <cellStyle name="Normal 5 5 4 2 5" xfId="2619" xr:uid="{00000000-0005-0000-0000-00006B070000}"/>
    <cellStyle name="Normal 5 5 4 2 5 2" xfId="5881" xr:uid="{BCB80E92-130F-4393-92A6-CF74E5E3FAA1}"/>
    <cellStyle name="Normal 5 5 4 2 5 2 2" xfId="26990" xr:uid="{462CA211-B977-4C0A-85C4-62A92E2ADAE2}"/>
    <cellStyle name="Normal 5 5 4 2 5 2 3" xfId="15291" xr:uid="{6F136D58-4914-4CCE-8629-4C8A37EE3A7D}"/>
    <cellStyle name="Normal 5 5 4 2 5 3" xfId="7744" xr:uid="{5AFD0B02-50B9-4405-8F1F-E60FB6DD50A1}"/>
    <cellStyle name="Normal 5 5 4 2 5 3 2" xfId="18124" xr:uid="{424688BD-541F-480A-8C28-374855ACE59E}"/>
    <cellStyle name="Normal 5 5 4 2 5 4" xfId="10577" xr:uid="{0DB40406-B413-4DFA-8FCF-2748CAAC8D77}"/>
    <cellStyle name="Normal 5 5 4 2 5 4 2" xfId="20957" xr:uid="{34B33404-AE11-4CD5-B582-902D4626A0B7}"/>
    <cellStyle name="Normal 5 5 4 2 5 5" xfId="23321" xr:uid="{D4A6F583-1A92-41C7-8A6A-0946187BA285}"/>
    <cellStyle name="Normal 5 5 4 2 5 6" xfId="13007" xr:uid="{09811C73-DF46-4F22-8131-516A2881FD25}"/>
    <cellStyle name="Normal 5 5 4 2 6" xfId="2383" xr:uid="{00000000-0005-0000-0000-000066070000}"/>
    <cellStyle name="Normal 5 5 4 2 6 2" xfId="7510" xr:uid="{3735F5DA-E6B9-4E9C-A838-7967AF9337B8}"/>
    <cellStyle name="Normal 5 5 4 2 6 2 2" xfId="17890" xr:uid="{9FB35E1E-9B73-411C-94E1-78DB4E436336}"/>
    <cellStyle name="Normal 5 5 4 2 6 3" xfId="10343" xr:uid="{3DA0AAF8-109E-4C8B-8BA6-D4435D8B82C2}"/>
    <cellStyle name="Normal 5 5 4 2 6 3 2" xfId="20723" xr:uid="{E0432CA7-9C2B-422E-BFF0-284E36699756}"/>
    <cellStyle name="Normal 5 5 4 2 6 4" xfId="25283" xr:uid="{20A84658-7D0F-47B3-B91D-580A981B7887}"/>
    <cellStyle name="Normal 5 5 4 2 6 5" xfId="15057" xr:uid="{62BA7A19-98C4-449D-83FE-814C97D9DA44}"/>
    <cellStyle name="Normal 5 5 4 2 7" xfId="4077" xr:uid="{FB088EE4-0F3D-4BC2-A99F-19D1BB2FE077}"/>
    <cellStyle name="Normal 5 5 4 2 7 2" xfId="8857" xr:uid="{EAC4AB74-A3D4-4B0B-A0D1-6477BB0F390F}"/>
    <cellStyle name="Normal 5 5 4 2 7 2 2" xfId="19237" xr:uid="{3A8FA0D7-2211-4A1A-BEE2-F224274F9E5A}"/>
    <cellStyle name="Normal 5 5 4 2 7 3" xfId="11690" xr:uid="{F3C263EC-B001-4BD2-A184-1C70DF0F70DB}"/>
    <cellStyle name="Normal 5 5 4 2 7 3 2" xfId="22070" xr:uid="{D6D005C5-B11A-4301-9522-39483B7DC464}"/>
    <cellStyle name="Normal 5 5 4 2 7 4" xfId="16404" xr:uid="{2A619328-B2AA-4A1D-97EC-816ACCA8C489}"/>
    <cellStyle name="Normal 5 5 4 2 8" xfId="5364" xr:uid="{0ACEBE73-E7F6-4F86-BDD3-BE2E01291193}"/>
    <cellStyle name="Normal 5 5 4 2 8 2" xfId="14661" xr:uid="{1E7A55A6-CF17-498E-8E3F-BF0AE06F160B}"/>
    <cellStyle name="Normal 5 5 4 2 9" xfId="7114" xr:uid="{C2462432-3E71-4100-9CAF-BAB609427C91}"/>
    <cellStyle name="Normal 5 5 4 2 9 2" xfId="17494" xr:uid="{1E95C8F2-0838-4E21-B878-576F8054A41A}"/>
    <cellStyle name="Normal 5 5 4 3" xfId="1213" xr:uid="{00000000-0005-0000-0000-000083060000}"/>
    <cellStyle name="Normal 5 5 4 3 2" xfId="3416" xr:uid="{00000000-0005-0000-0000-00006D070000}"/>
    <cellStyle name="Normal 5 5 4 3 2 2" xfId="6471" xr:uid="{AC59D8AD-A63F-4F69-B810-7DB7157D221D}"/>
    <cellStyle name="Normal 5 5 4 3 2 2 2" xfId="25159" xr:uid="{23B3473D-7E5E-4004-9F1D-A94AA09D630D}"/>
    <cellStyle name="Normal 5 5 4 3 2 2 3" xfId="27419" xr:uid="{0597AE7C-F5F3-4C32-B52A-3336B8870B89}"/>
    <cellStyle name="Normal 5 5 4 3 2 2 4" xfId="16042" xr:uid="{FA4C670E-7C0A-4498-BC35-5AB9EEC67189}"/>
    <cellStyle name="Normal 5 5 4 3 2 3" xfId="8495" xr:uid="{3C267D15-F83E-4CEC-A25A-8CEDB28B3AA4}"/>
    <cellStyle name="Normal 5 5 4 3 2 3 2" xfId="28932" xr:uid="{6984EE01-1911-4902-89ED-A1CA0D278011}"/>
    <cellStyle name="Normal 5 5 4 3 2 3 3" xfId="18875" xr:uid="{048FA31C-1C1E-4A45-B594-D1609CFBC415}"/>
    <cellStyle name="Normal 5 5 4 3 2 4" xfId="11328" xr:uid="{0912AB62-A87E-4AAE-A26B-28E10A450010}"/>
    <cellStyle name="Normal 5 5 4 3 2 4 2" xfId="21708" xr:uid="{58D0B03A-73FF-4073-9F18-12DC1856E031}"/>
    <cellStyle name="Normal 5 5 4 3 2 5" xfId="24604" xr:uid="{A194AE26-0E9A-4449-9DDB-EA21F77A41F7}"/>
    <cellStyle name="Normal 5 5 4 3 2 6" xfId="13987" xr:uid="{48E8543D-A77A-48F7-A5F5-EBCCAEFF3AFF}"/>
    <cellStyle name="Normal 5 5 4 3 3" xfId="2812" xr:uid="{00000000-0005-0000-0000-00006E070000}"/>
    <cellStyle name="Normal 5 5 4 3 3 2" xfId="6028" xr:uid="{217F6F0F-2140-46D5-8CE6-3D4C883F4C0F}"/>
    <cellStyle name="Normal 5 5 4 3 3 2 2" xfId="25989" xr:uid="{5EEFDEAC-E372-4922-9648-FDC3AFCC3270}"/>
    <cellStyle name="Normal 5 5 4 3 3 2 3" xfId="15482" xr:uid="{206BA647-D335-4636-B958-797D31966869}"/>
    <cellStyle name="Normal 5 5 4 3 3 3" xfId="7935" xr:uid="{F578BA06-A090-46B2-8A1B-DB179F472A2F}"/>
    <cellStyle name="Normal 5 5 4 3 3 3 2" xfId="18315" xr:uid="{5290133E-5A53-4E95-BD04-844675593609}"/>
    <cellStyle name="Normal 5 5 4 3 3 4" xfId="10768" xr:uid="{6C985679-09CE-4019-A3A6-1E2BB3D02311}"/>
    <cellStyle name="Normal 5 5 4 3 3 4 2" xfId="21148" xr:uid="{78EA3973-2134-4C51-AB0F-C5AE55D5FCAC}"/>
    <cellStyle name="Normal 5 5 4 3 3 5" xfId="24280" xr:uid="{07EAA85C-4968-4744-AADA-9BED06DCE515}"/>
    <cellStyle name="Normal 5 5 4 3 3 6" xfId="13278" xr:uid="{6CDF3F83-135F-4BC7-91CD-99B7AB23EB30}"/>
    <cellStyle name="Normal 5 5 4 3 4" xfId="4207" xr:uid="{15066793-57D5-4437-B28B-61C169F0E4AC}"/>
    <cellStyle name="Normal 5 5 4 3 4 2" xfId="8979" xr:uid="{D21FD296-27FE-4488-B8D5-388D122867AE}"/>
    <cellStyle name="Normal 5 5 4 3 4 2 2" xfId="29060" xr:uid="{DBC2EC50-7621-46E7-8386-942BC1FCAA5A}"/>
    <cellStyle name="Normal 5 5 4 3 4 2 3" xfId="19359" xr:uid="{3A4C442C-FAE9-4338-AD2A-B9825CE175E5}"/>
    <cellStyle name="Normal 5 5 4 3 4 3" xfId="11812" xr:uid="{B16D9B1C-6028-4C08-A4B6-129E5B23722D}"/>
    <cellStyle name="Normal 5 5 4 3 4 3 2" xfId="22192" xr:uid="{2A57EB7D-6C71-41AA-92D2-0E2A3A3CF7E6}"/>
    <cellStyle name="Normal 5 5 4 3 4 4" xfId="23748" xr:uid="{A05DAAD2-5842-4B6A-998C-12560685C46D}"/>
    <cellStyle name="Normal 5 5 4 3 4 5" xfId="16526" xr:uid="{C17561D3-2815-45DC-82A5-5F93F2A92885}"/>
    <cellStyle name="Normal 5 5 4 3 5" xfId="5366" xr:uid="{DB088A61-64E6-4201-89C4-69AFC83B9FBF}"/>
    <cellStyle name="Normal 5 5 4 3 5 2" xfId="26919" xr:uid="{CF76725B-BDE5-488F-91B8-D4676F444724}"/>
    <cellStyle name="Normal 5 5 4 3 5 3" xfId="14663" xr:uid="{CB004E3E-19BA-48AF-999F-6F920024FC64}"/>
    <cellStyle name="Normal 5 5 4 3 6" xfId="7116" xr:uid="{E6CB665E-F9E2-49C1-B7C9-8AEC90EC957D}"/>
    <cellStyle name="Normal 5 5 4 3 6 2" xfId="17496" xr:uid="{2AAF6171-5A59-4412-911B-F7C34FF102AA}"/>
    <cellStyle name="Normal 5 5 4 3 7" xfId="9949" xr:uid="{8BF43703-FE90-482D-96AB-785900DA65E7}"/>
    <cellStyle name="Normal 5 5 4 3 7 2" xfId="20329" xr:uid="{3432473F-743D-464A-AB4A-BCD453F869D1}"/>
    <cellStyle name="Normal 5 5 4 3 8" xfId="24185" xr:uid="{D0FD81B9-EF00-439C-9B33-886E72B50F44}"/>
    <cellStyle name="Normal 5 5 4 3 9" xfId="12775" xr:uid="{21028DE2-387F-4181-A218-A09739C44068}"/>
    <cellStyle name="Normal 5 5 4 4" xfId="1214" xr:uid="{00000000-0005-0000-0000-000084060000}"/>
    <cellStyle name="Normal 5 5 4 4 2" xfId="4566" xr:uid="{157EE7DE-ED78-41D4-BF89-854BCDBD8753}"/>
    <cellStyle name="Normal 5 5 4 4 2 2" xfId="9338" xr:uid="{46CC833B-5836-497C-83D8-337169783DE3}"/>
    <cellStyle name="Normal 5 5 4 4 2 2 2" xfId="29312" xr:uid="{EE5B18BB-9211-471B-A2C6-63FEF631B18B}"/>
    <cellStyle name="Normal 5 5 4 4 2 2 3" xfId="19718" xr:uid="{917607CE-4AD1-468A-985C-A4EDE998A94A}"/>
    <cellStyle name="Normal 5 5 4 4 2 3" xfId="12171" xr:uid="{E5A55687-2038-4D53-BEE7-F0BFB4FA39BC}"/>
    <cellStyle name="Normal 5 5 4 4 2 3 2" xfId="22551" xr:uid="{EF747E8A-3C16-4333-9232-201490E0262E}"/>
    <cellStyle name="Normal 5 5 4 4 2 4" xfId="22954" xr:uid="{3B708004-A7CE-48C6-9CB5-E218E391DB3A}"/>
    <cellStyle name="Normal 5 5 4 4 2 5" xfId="16885" xr:uid="{6E3E75C5-D46A-4737-B559-2AB79DD9B796}"/>
    <cellStyle name="Normal 5 5 4 4 3" xfId="5367" xr:uid="{0A9A3D45-D283-4CE8-8270-C55755043C6E}"/>
    <cellStyle name="Normal 5 5 4 4 3 2" xfId="28505" xr:uid="{3A7B5CAB-3EA8-4681-BCA7-A2B14946A26A}"/>
    <cellStyle name="Normal 5 5 4 4 3 3" xfId="14664" xr:uid="{D890EF97-0237-4E1A-B2DC-9FCBA898642D}"/>
    <cellStyle name="Normal 5 5 4 4 4" xfId="7117" xr:uid="{3391C957-E508-4404-BD54-4E0FA5C62B53}"/>
    <cellStyle name="Normal 5 5 4 4 4 2" xfId="17497" xr:uid="{2B55E696-D55C-430A-B8C5-2BB048403E81}"/>
    <cellStyle name="Normal 5 5 4 4 5" xfId="9950" xr:uid="{48B58101-0742-4EDF-8585-114A30975F5B}"/>
    <cellStyle name="Normal 5 5 4 4 5 2" xfId="20330" xr:uid="{2D4F3DC2-6C4A-4969-BA87-B12F912EE4CA}"/>
    <cellStyle name="Normal 5 5 4 4 6" xfId="24199" xr:uid="{CA5E9496-C789-442B-931B-6EDB9A10B695}"/>
    <cellStyle name="Normal 5 5 4 4 7" xfId="13988" xr:uid="{832AE13A-6AAB-454D-B5FE-1D62966B2F38}"/>
    <cellStyle name="Normal 5 5 4 5" xfId="2967" xr:uid="{00000000-0005-0000-0000-000070070000}"/>
    <cellStyle name="Normal 5 5 4 5 2" xfId="6132" xr:uid="{43560DDC-6333-48B3-B593-06D828932A1C}"/>
    <cellStyle name="Normal 5 5 4 5 2 2" xfId="25290" xr:uid="{F3FCD554-125C-4837-802F-EBDBE3EE0BCF}"/>
    <cellStyle name="Normal 5 5 4 5 2 3" xfId="26067" xr:uid="{52888AFD-CD49-40BE-A3A9-8284FB588678}"/>
    <cellStyle name="Normal 5 5 4 5 2 4" xfId="15610" xr:uid="{F29503EA-CD21-4E41-916C-8D818658A1A8}"/>
    <cellStyle name="Normal 5 5 4 5 3" xfId="8063" xr:uid="{CD0AC81D-4C30-43D7-AF42-06A7B31528FE}"/>
    <cellStyle name="Normal 5 5 4 5 3 2" xfId="28761" xr:uid="{AB7591CB-F89F-49C5-AB72-CB2DA27CBE9C}"/>
    <cellStyle name="Normal 5 5 4 5 3 3" xfId="18443" xr:uid="{8C7B239E-AC23-488E-8D2F-B82C80B465DF}"/>
    <cellStyle name="Normal 5 5 4 5 4" xfId="10896" xr:uid="{13236B69-3D00-425A-A559-B31B3E4CA88B}"/>
    <cellStyle name="Normal 5 5 4 5 4 2" xfId="21276" xr:uid="{05940147-B572-432E-A9BD-F2157B1FE877}"/>
    <cellStyle name="Normal 5 5 4 5 5" xfId="25212" xr:uid="{4572E5BC-DBA3-47FA-929E-B4453D0F36CB}"/>
    <cellStyle name="Normal 5 5 4 5 6" xfId="13473" xr:uid="{E4485919-9489-491C-B9CD-45FA9B034CB0}"/>
    <cellStyle name="Normal 5 5 4 6" xfId="2456" xr:uid="{00000000-0005-0000-0000-000071070000}"/>
    <cellStyle name="Normal 5 5 4 6 2" xfId="5748" xr:uid="{F06DB42E-D681-4B9D-9972-51B8D3A90435}"/>
    <cellStyle name="Normal 5 5 4 6 2 2" xfId="27461" xr:uid="{D8E3870C-88CA-47D4-9993-452C05AD3072}"/>
    <cellStyle name="Normal 5 5 4 6 2 3" xfId="15128" xr:uid="{0ED15E5C-A899-49F8-B6E9-C9F0F2908E55}"/>
    <cellStyle name="Normal 5 5 4 6 3" xfId="7581" xr:uid="{F6CADD64-4A82-439F-A05F-C9BEE3641BF0}"/>
    <cellStyle name="Normal 5 5 4 6 3 2" xfId="17961" xr:uid="{6E0C024C-1C37-4057-A849-854CC773B8AE}"/>
    <cellStyle name="Normal 5 5 4 6 4" xfId="10414" xr:uid="{4AB2F5E3-FF56-4D58-8DA2-EED3602FF820}"/>
    <cellStyle name="Normal 5 5 4 6 4 2" xfId="20794" xr:uid="{CDC85785-897D-419D-80D5-3646FAEB21C5}"/>
    <cellStyle name="Normal 5 5 4 6 5" xfId="25389" xr:uid="{716E7A91-B728-47C7-9BBA-D974E6B3B083}"/>
    <cellStyle name="Normal 5 5 4 6 6" xfId="12844" xr:uid="{FE024495-91C4-4E95-B64D-26D118050472}"/>
    <cellStyle name="Normal 5 5 4 7" xfId="2210" xr:uid="{00000000-0005-0000-0000-000065070000}"/>
    <cellStyle name="Normal 5 5 4 7 2" xfId="7337" xr:uid="{CDB152A3-FA48-46E4-B1B1-4A758871671D}"/>
    <cellStyle name="Normal 5 5 4 7 2 2" xfId="17717" xr:uid="{B3851944-EF81-43E6-BE8E-8E6902BB57FE}"/>
    <cellStyle name="Normal 5 5 4 7 3" xfId="10170" xr:uid="{83B1FE9F-3968-4327-8393-632D67E175E6}"/>
    <cellStyle name="Normal 5 5 4 7 3 2" xfId="20550" xr:uid="{73533A79-19BB-4534-9BA5-F72DCD3D4905}"/>
    <cellStyle name="Normal 5 5 4 7 4" xfId="24276" xr:uid="{442DB867-847A-43E3-AC7E-CB20FE8F471D}"/>
    <cellStyle name="Normal 5 5 4 7 5" xfId="14884" xr:uid="{E44802E5-DE8E-4138-91A8-056C6C3C5BAA}"/>
    <cellStyle name="Normal 5 5 4 8" xfId="4028" xr:uid="{0162DD0B-71A7-465E-A829-6251DA6707D0}"/>
    <cellStyle name="Normal 5 5 4 8 2" xfId="8829" xr:uid="{7F9E0C5D-5CAE-475E-BD0B-14C56A8166FF}"/>
    <cellStyle name="Normal 5 5 4 8 2 2" xfId="19209" xr:uid="{A9CDA95E-2FE3-41A7-A01E-7B7399FEDC86}"/>
    <cellStyle name="Normal 5 5 4 8 3" xfId="11662" xr:uid="{29FA82FF-BA26-47DA-BFAE-0624A1A744B2}"/>
    <cellStyle name="Normal 5 5 4 8 3 2" xfId="22042" xr:uid="{C3CC5B23-C230-495B-8130-722446E29811}"/>
    <cellStyle name="Normal 5 5 4 8 4" xfId="16376" xr:uid="{0AA7228F-51B6-4F80-9D5F-AE3D32298536}"/>
    <cellStyle name="Normal 5 5 4 9" xfId="5363" xr:uid="{83DDD56E-E7C5-4B28-97A7-4C900E28DF1F}"/>
    <cellStyle name="Normal 5 5 4 9 2" xfId="14660" xr:uid="{133DAB68-AE63-4F02-9468-2540A675DF06}"/>
    <cellStyle name="Normal 5 5 5" xfId="1215" xr:uid="{00000000-0005-0000-0000-000085060000}"/>
    <cellStyle name="Normal 5 5 5 10" xfId="9951" xr:uid="{6E19B45A-9719-4CF1-A76F-55590E64356A}"/>
    <cellStyle name="Normal 5 5 5 10 2" xfId="20331" xr:uid="{BB0444A7-C2EF-44E8-B04D-0768A6EB6435}"/>
    <cellStyle name="Normal 5 5 5 11" xfId="25573" xr:uid="{54157B82-19DE-4B4C-A0F4-6E81203A9811}"/>
    <cellStyle name="Normal 5 5 5 12" xfId="12618" xr:uid="{23E75295-F147-477E-96CA-EB5C86B5511E}"/>
    <cellStyle name="Normal 5 5 5 2" xfId="1216" xr:uid="{00000000-0005-0000-0000-000086060000}"/>
    <cellStyle name="Normal 5 5 5 2 2" xfId="1217" xr:uid="{00000000-0005-0000-0000-000087060000}"/>
    <cellStyle name="Normal 5 5 5 2 2 2" xfId="5370" xr:uid="{FCACC8EB-6DA7-4E83-87A7-9881E1E64148}"/>
    <cellStyle name="Normal 5 5 5 2 2 2 2" xfId="24367" xr:uid="{CBC1034A-6798-465D-AF7B-6C88ED5568FC}"/>
    <cellStyle name="Normal 5 5 5 2 2 2 3" xfId="27776" xr:uid="{C24177E6-CFA2-44F9-8258-23A36802CF58}"/>
    <cellStyle name="Normal 5 5 5 2 2 2 4" xfId="14667" xr:uid="{A35A8776-8A3B-43B0-A05C-B0D0FBEC4C53}"/>
    <cellStyle name="Normal 5 5 5 2 2 3" xfId="7120" xr:uid="{414C89D4-A323-4F0F-845B-5719799140A9}"/>
    <cellStyle name="Normal 5 5 5 2 2 3 2" xfId="27646" xr:uid="{F02604B8-A12F-4A96-A158-2EFDB4797422}"/>
    <cellStyle name="Normal 5 5 5 2 2 3 3" xfId="28035" xr:uid="{E9638A18-7FE1-4261-B179-82B687896246}"/>
    <cellStyle name="Normal 5 5 5 2 2 3 4" xfId="17500" xr:uid="{45ADF6DF-EFD3-4CAE-8E3A-10A16CEF4641}"/>
    <cellStyle name="Normal 5 5 5 2 2 4" xfId="9953" xr:uid="{20F04362-5A26-415D-881F-36416F5AC659}"/>
    <cellStyle name="Normal 5 5 5 2 2 4 2" xfId="29436" xr:uid="{BC9206DE-8D27-4114-9ABC-1420BD704A60}"/>
    <cellStyle name="Normal 5 5 5 2 2 4 3" xfId="20333" xr:uid="{581C1272-63CF-478C-BAB8-E4A5E61E4CC4}"/>
    <cellStyle name="Normal 5 5 5 2 2 5" xfId="24884" xr:uid="{2388C303-93F3-4749-93F1-93EA9E7ABBD1}"/>
    <cellStyle name="Normal 5 5 5 2 2 6" xfId="13989" xr:uid="{AD240362-FB4D-4B6A-AD0C-43D9833AD1A5}"/>
    <cellStyle name="Normal 5 5 5 2 3" xfId="2813" xr:uid="{00000000-0005-0000-0000-000075070000}"/>
    <cellStyle name="Normal 5 5 5 2 3 2" xfId="6029" xr:uid="{62AB6F15-9964-4C9E-8D14-8718ABD95DE2}"/>
    <cellStyle name="Normal 5 5 5 2 3 2 2" xfId="26214" xr:uid="{1136051C-9C4A-4462-A9BF-68ABF15D6279}"/>
    <cellStyle name="Normal 5 5 5 2 3 2 3" xfId="15483" xr:uid="{D594E1B4-51EF-45DC-84B1-AFC92B4B07DE}"/>
    <cellStyle name="Normal 5 5 5 2 3 3" xfId="7936" xr:uid="{3670061B-1390-40B0-872F-7C40126F21CC}"/>
    <cellStyle name="Normal 5 5 5 2 3 3 2" xfId="18316" xr:uid="{466103BF-283C-4D88-ADE1-4263E7B40722}"/>
    <cellStyle name="Normal 5 5 5 2 3 4" xfId="10769" xr:uid="{C7E2731C-C3AE-4945-9084-C93B6941B24D}"/>
    <cellStyle name="Normal 5 5 5 2 3 4 2" xfId="21149" xr:uid="{53F91B0C-7043-4FCD-B5A6-45F3B1B5AB73}"/>
    <cellStyle name="Normal 5 5 5 2 3 5" xfId="24666" xr:uid="{A19FD8AC-BF97-4D05-8A2E-76FB1CD2579B}"/>
    <cellStyle name="Normal 5 5 5 2 3 6" xfId="13280" xr:uid="{88098FBB-C014-48B5-86E3-0C17C71E0B41}"/>
    <cellStyle name="Normal 5 5 5 2 4" xfId="4208" xr:uid="{A6B1CA8D-96C0-43EB-ACA2-4F886A220171}"/>
    <cellStyle name="Normal 5 5 5 2 4 2" xfId="8980" xr:uid="{022BBE30-7EE2-4A6A-873A-8937F640EB70}"/>
    <cellStyle name="Normal 5 5 5 2 4 2 2" xfId="29061" xr:uid="{D1FEC174-600C-4F6F-8155-EF3F4025C125}"/>
    <cellStyle name="Normal 5 5 5 2 4 2 3" xfId="19360" xr:uid="{0B1C605A-9B58-44EB-B18B-979AFF7B8C7A}"/>
    <cellStyle name="Normal 5 5 5 2 4 3" xfId="11813" xr:uid="{B864424B-9BF5-48CD-939C-54F596142CE6}"/>
    <cellStyle name="Normal 5 5 5 2 4 3 2" xfId="22193" xr:uid="{7DCB35C7-FDFC-4C2B-B67C-65D7C429C395}"/>
    <cellStyle name="Normal 5 5 5 2 4 4" xfId="23836" xr:uid="{FA272100-6D47-4773-840A-2A6FF3EAD610}"/>
    <cellStyle name="Normal 5 5 5 2 4 5" xfId="16527" xr:uid="{760231F9-0ACB-4049-91C4-0D9B1B589B12}"/>
    <cellStyle name="Normal 5 5 5 2 5" xfId="5369" xr:uid="{9ADC1A57-D3CE-46B9-975F-97C8AF653527}"/>
    <cellStyle name="Normal 5 5 5 2 5 2" xfId="28333" xr:uid="{A0480643-3AB8-4E9F-957B-4AD6F55A69E3}"/>
    <cellStyle name="Normal 5 5 5 2 5 3" xfId="14666" xr:uid="{5C5310BE-E23B-4F80-B5C5-98B30FDD8638}"/>
    <cellStyle name="Normal 5 5 5 2 6" xfId="7119" xr:uid="{FB854092-8980-4F06-9F0B-ABC13970D201}"/>
    <cellStyle name="Normal 5 5 5 2 6 2" xfId="17499" xr:uid="{84D8938B-F204-458F-8BF9-653B09345A1A}"/>
    <cellStyle name="Normal 5 5 5 2 7" xfId="9952" xr:uid="{F0FA93FE-3BC4-4CD0-A9C4-D02C0CA4F127}"/>
    <cellStyle name="Normal 5 5 5 2 7 2" xfId="20332" xr:uid="{FD583938-D09D-4E9F-85A5-4844CCF11D57}"/>
    <cellStyle name="Normal 5 5 5 2 8" xfId="24529" xr:uid="{3327FE76-887A-4475-85C7-8D99DC9FB0F0}"/>
    <cellStyle name="Normal 5 5 5 2 9" xfId="12776" xr:uid="{048AB379-D15A-4E96-B231-408B758BB348}"/>
    <cellStyle name="Normal 5 5 5 3" xfId="1218" xr:uid="{00000000-0005-0000-0000-000088060000}"/>
    <cellStyle name="Normal 5 5 5 3 2" xfId="4567" xr:uid="{58A2EA87-66DA-47B7-8FBA-4DE4A6FE6248}"/>
    <cellStyle name="Normal 5 5 5 3 2 2" xfId="9339" xr:uid="{88BB48B0-B364-49DA-921C-3C2522E165C2}"/>
    <cellStyle name="Normal 5 5 5 3 2 2 2" xfId="29313" xr:uid="{24F200A2-58BC-4892-ACAF-F3D3F8E009F7}"/>
    <cellStyle name="Normal 5 5 5 3 2 2 3" xfId="19719" xr:uid="{7104412B-BF2D-4755-8E88-329C85F1FD50}"/>
    <cellStyle name="Normal 5 5 5 3 2 3" xfId="12172" xr:uid="{0728B936-A8BF-4F96-B837-FCEBB44189C4}"/>
    <cellStyle name="Normal 5 5 5 3 2 3 2" xfId="22552" xr:uid="{75A6FCC8-F9C8-4841-AC96-0C15A4CB500D}"/>
    <cellStyle name="Normal 5 5 5 3 2 4" xfId="23332" xr:uid="{1A4A6263-8FCF-4428-ABDA-A2A2FB506C08}"/>
    <cellStyle name="Normal 5 5 5 3 2 5" xfId="16886" xr:uid="{0B1D36EA-2ED6-42FF-9214-AF0150472DAC}"/>
    <cellStyle name="Normal 5 5 5 3 3" xfId="5371" xr:uid="{0845D4E4-1E27-41B8-8AF9-6D70676DD26E}"/>
    <cellStyle name="Normal 5 5 5 3 3 2" xfId="22957" xr:uid="{C14D9BED-EDDC-439B-AE86-9DDDC251009F}"/>
    <cellStyle name="Normal 5 5 5 3 3 3" xfId="28432" xr:uid="{538A9165-DE48-4606-9C13-497BC7CE77BD}"/>
    <cellStyle name="Normal 5 5 5 3 3 4" xfId="14668" xr:uid="{CE094B22-59C6-48AE-87DB-8FA20BB9D4E6}"/>
    <cellStyle name="Normal 5 5 5 3 4" xfId="7121" xr:uid="{2704CCF2-EAD6-4C0A-A2A5-7F41CC568D78}"/>
    <cellStyle name="Normal 5 5 5 3 4 2" xfId="25142" xr:uid="{B846FBE5-F26C-4FA9-B81B-065952EF2B0A}"/>
    <cellStyle name="Normal 5 5 5 3 4 3" xfId="26620" xr:uid="{54992FBD-1FAB-4252-B5DE-4A5EAF4658A6}"/>
    <cellStyle name="Normal 5 5 5 3 4 4" xfId="17501" xr:uid="{D48BAEFD-8345-4869-8553-2FE0C9785906}"/>
    <cellStyle name="Normal 5 5 5 3 5" xfId="9954" xr:uid="{F167411F-D152-45F9-B2DD-01FCC3793CFF}"/>
    <cellStyle name="Normal 5 5 5 3 5 2" xfId="29437" xr:uid="{D49AAC0F-874E-4750-AB42-62A8CF6C5BCD}"/>
    <cellStyle name="Normal 5 5 5 3 5 3" xfId="20334" xr:uid="{7B4FE8CE-6A41-4BD1-905D-607121CB3E83}"/>
    <cellStyle name="Normal 5 5 5 3 6" xfId="24557" xr:uid="{B95EE0B6-9746-411A-99C7-DF892575E63F}"/>
    <cellStyle name="Normal 5 5 5 3 7" xfId="13990" xr:uid="{14FE9674-D40A-4A33-95F0-018CC67879A2}"/>
    <cellStyle name="Normal 5 5 5 4" xfId="1219" xr:uid="{00000000-0005-0000-0000-000089060000}"/>
    <cellStyle name="Normal 5 5 5 4 2" xfId="5372" xr:uid="{45BFE719-90F2-4722-9228-23B15C1BA9EA}"/>
    <cellStyle name="Normal 5 5 5 4 2 2" xfId="23884" xr:uid="{FF7882AD-B650-43A2-8B90-299E6E6A590D}"/>
    <cellStyle name="Normal 5 5 5 4 2 3" xfId="26619" xr:uid="{DEF13D60-8810-43B8-93AA-8693590CDCE3}"/>
    <cellStyle name="Normal 5 5 5 4 2 4" xfId="14669" xr:uid="{1E14CE39-49B9-41C2-A7AC-88D35D6B40D2}"/>
    <cellStyle name="Normal 5 5 5 4 3" xfId="7122" xr:uid="{CA3ADE04-7C0F-424F-8FD7-40F3FE4BA389}"/>
    <cellStyle name="Normal 5 5 5 4 3 2" xfId="25905" xr:uid="{A236CB55-4C75-426A-BD30-1115C2901D0D}"/>
    <cellStyle name="Normal 5 5 5 4 3 3" xfId="17502" xr:uid="{589001E8-3100-4474-A7AA-0E71062318F1}"/>
    <cellStyle name="Normal 5 5 5 4 4" xfId="9955" xr:uid="{EACE63F4-D33C-4DF0-81B3-7CCD65BD08CC}"/>
    <cellStyle name="Normal 5 5 5 4 4 2" xfId="20335" xr:uid="{520863E5-B0D3-49CB-9F42-F263A001D051}"/>
    <cellStyle name="Normal 5 5 5 4 5" xfId="22838" xr:uid="{5676DE0F-F16D-4B9F-A080-9A84B89C72C9}"/>
    <cellStyle name="Normal 5 5 5 4 6" xfId="13474" xr:uid="{500602CF-302A-4AC8-A976-B86C5F74E744}"/>
    <cellStyle name="Normal 5 5 5 5" xfId="2516" xr:uid="{00000000-0005-0000-0000-000078070000}"/>
    <cellStyle name="Normal 5 5 5 5 2" xfId="5794" xr:uid="{7CCC2903-A2F6-46E1-87BE-4D0A179B818B}"/>
    <cellStyle name="Normal 5 5 5 5 2 2" xfId="27198" xr:uid="{F1F4D5FC-E796-47D2-8807-A40E26BFFB34}"/>
    <cellStyle name="Normal 5 5 5 5 2 3" xfId="15188" xr:uid="{4837B486-317E-4FC1-921D-4EEB4B46BD4C}"/>
    <cellStyle name="Normal 5 5 5 5 3" xfId="7641" xr:uid="{6220D5D8-EF26-4007-B166-3AF647AB9875}"/>
    <cellStyle name="Normal 5 5 5 5 3 2" xfId="18021" xr:uid="{0B1ABCED-48B9-497B-A66E-84D542B3E228}"/>
    <cellStyle name="Normal 5 5 5 5 4" xfId="10474" xr:uid="{1B8CCB87-F62F-4772-BFF4-2D938484667A}"/>
    <cellStyle name="Normal 5 5 5 5 4 2" xfId="20854" xr:uid="{3769DF5C-8962-4083-8F0A-7BC47C781775}"/>
    <cellStyle name="Normal 5 5 5 5 5" xfId="22740" xr:uid="{92A8D6B5-003A-480D-AD45-9AB1CA391AAC}"/>
    <cellStyle name="Normal 5 5 5 5 6" xfId="12904" xr:uid="{F1DF4D56-D263-4DC4-81BE-2663EC073DDF}"/>
    <cellStyle name="Normal 5 5 5 6" xfId="2384" xr:uid="{00000000-0005-0000-0000-000072070000}"/>
    <cellStyle name="Normal 5 5 5 6 2" xfId="7511" xr:uid="{8D3C0B12-98E6-4B26-918D-28448EBBA08C}"/>
    <cellStyle name="Normal 5 5 5 6 2 2" xfId="27823" xr:uid="{AC81FED6-16C4-48B8-8C17-E609DFC7659F}"/>
    <cellStyle name="Normal 5 5 5 6 2 3" xfId="17891" xr:uid="{4F234D36-F14F-455D-A28B-8DB25B608DFB}"/>
    <cellStyle name="Normal 5 5 5 6 3" xfId="10344" xr:uid="{97EF8C04-5C97-449B-AC86-6ADC8DA6D556}"/>
    <cellStyle name="Normal 5 5 5 6 3 2" xfId="20724" xr:uid="{655B5E20-0F29-4C2B-A74C-4EBEF19867B7}"/>
    <cellStyle name="Normal 5 5 5 6 4" xfId="23206" xr:uid="{C86AB3B4-A5CB-4767-95D9-6E3840BC1E29}"/>
    <cellStyle name="Normal 5 5 5 6 5" xfId="15058" xr:uid="{9E5CF3C3-0E9E-4E8F-98EB-96AE2671A85F}"/>
    <cellStyle name="Normal 5 5 5 7" xfId="4029" xr:uid="{C7AA4B3D-D9F4-4E25-AADC-168DD5111C03}"/>
    <cellStyle name="Normal 5 5 5 7 2" xfId="8830" xr:uid="{5AA0BE2A-161F-44BA-872C-DCA0D1F8191D}"/>
    <cellStyle name="Normal 5 5 5 7 2 2" xfId="19210" xr:uid="{C772A02D-D990-4CA4-83BE-A7C708D3901F}"/>
    <cellStyle name="Normal 5 5 5 7 3" xfId="11663" xr:uid="{097005BF-3A8B-44FF-8489-CD1E2FB75373}"/>
    <cellStyle name="Normal 5 5 5 7 3 2" xfId="22043" xr:uid="{F809DEF3-E1B4-4316-A22F-FC98C786A3FE}"/>
    <cellStyle name="Normal 5 5 5 7 4" xfId="28645" xr:uid="{1EF527F3-D27E-4D69-8538-0BE485A897A3}"/>
    <cellStyle name="Normal 5 5 5 7 5" xfId="16377" xr:uid="{39826876-4779-4AA2-A43B-1D60609EDC91}"/>
    <cellStyle name="Normal 5 5 5 8" xfId="5368" xr:uid="{9D5E061F-7615-4BE5-BAC0-217AB53DF3CC}"/>
    <cellStyle name="Normal 5 5 5 8 2" xfId="14665" xr:uid="{86C6D9B4-4739-4F80-87E4-24CA576FFBC5}"/>
    <cellStyle name="Normal 5 5 5 9" xfId="7118" xr:uid="{7A9C01FA-CD4F-4744-AA62-996255D40237}"/>
    <cellStyle name="Normal 5 5 5 9 2" xfId="17498" xr:uid="{3E75972A-A69E-45EB-93ED-EA4B0032F62E}"/>
    <cellStyle name="Normal 5 5 6" xfId="1220" xr:uid="{00000000-0005-0000-0000-00008A060000}"/>
    <cellStyle name="Normal 5 5 6 10" xfId="9956" xr:uid="{6EEB70CD-A015-4A9B-AC88-D035DFFCB62D}"/>
    <cellStyle name="Normal 5 5 6 10 2" xfId="20336" xr:uid="{B4A1A7B8-1FEE-4206-B280-9DCBD474C172}"/>
    <cellStyle name="Normal 5 5 6 11" xfId="24163" xr:uid="{B8349E58-0DEA-4C18-AF48-5526BB9C7BCA}"/>
    <cellStyle name="Normal 5 5 6 12" xfId="12619" xr:uid="{9C293F44-D44C-4663-86D2-00E27104FD4F}"/>
    <cellStyle name="Normal 5 5 6 2" xfId="1221" xr:uid="{00000000-0005-0000-0000-00008B060000}"/>
    <cellStyle name="Normal 5 5 6 2 2" xfId="1222" xr:uid="{00000000-0005-0000-0000-00008C060000}"/>
    <cellStyle name="Normal 5 5 6 2 2 2" xfId="5375" xr:uid="{CDE40F86-F9DF-4DC3-9980-578B96CB55D3}"/>
    <cellStyle name="Normal 5 5 6 2 2 2 2" xfId="25700" xr:uid="{F7D92C3C-FC85-4B0B-B152-E9B7EE05937F}"/>
    <cellStyle name="Normal 5 5 6 2 2 2 3" xfId="27312" xr:uid="{B1ED235E-B447-4C10-811A-E3A301235D32}"/>
    <cellStyle name="Normal 5 5 6 2 2 2 4" xfId="14672" xr:uid="{5C5616AD-2DAD-4D67-9C9F-5F6DCBA8E4A8}"/>
    <cellStyle name="Normal 5 5 6 2 2 3" xfId="7125" xr:uid="{FEF6CD90-16F7-4057-AEF9-17B409260224}"/>
    <cellStyle name="Normal 5 5 6 2 2 3 2" xfId="27647" xr:uid="{0B3B660A-7011-4368-8FB3-B27BE3F4CDE4}"/>
    <cellStyle name="Normal 5 5 6 2 2 3 3" xfId="26193" xr:uid="{E23577E3-8C64-48F2-82A9-5900E1494813}"/>
    <cellStyle name="Normal 5 5 6 2 2 3 4" xfId="17505" xr:uid="{B5D80408-07A1-4519-BF70-B6C1D147F2F8}"/>
    <cellStyle name="Normal 5 5 6 2 2 4" xfId="9958" xr:uid="{446F0DFD-8CE2-419E-88B7-B6DF48636C48}"/>
    <cellStyle name="Normal 5 5 6 2 2 4 2" xfId="29438" xr:uid="{65D94745-4EE7-4EB2-9A3F-41C69496D278}"/>
    <cellStyle name="Normal 5 5 6 2 2 4 3" xfId="20338" xr:uid="{05475EAF-E766-4F31-997A-B3C55DB3C61E}"/>
    <cellStyle name="Normal 5 5 6 2 2 5" xfId="23654" xr:uid="{29DC5747-4388-4069-9CD7-83318DBC9509}"/>
    <cellStyle name="Normal 5 5 6 2 2 6" xfId="13991" xr:uid="{92A932BF-932B-4A06-B455-BDBF41B6A85A}"/>
    <cellStyle name="Normal 5 5 6 2 3" xfId="2814" xr:uid="{00000000-0005-0000-0000-00007C070000}"/>
    <cellStyle name="Normal 5 5 6 2 3 2" xfId="6030" xr:uid="{13C3605F-2576-4686-B7A9-A2C135517A5B}"/>
    <cellStyle name="Normal 5 5 6 2 3 2 2" xfId="26714" xr:uid="{628696E7-D89A-4D16-BD64-6C184FC453C1}"/>
    <cellStyle name="Normal 5 5 6 2 3 2 3" xfId="15484" xr:uid="{615A8357-04D1-4671-B0EA-66FDB86B4534}"/>
    <cellStyle name="Normal 5 5 6 2 3 3" xfId="7937" xr:uid="{83E1C646-6BA7-460A-A3E9-39E698708535}"/>
    <cellStyle name="Normal 5 5 6 2 3 3 2" xfId="18317" xr:uid="{E1ECE0D1-EFD8-46AF-BB41-48C8D2A65BF4}"/>
    <cellStyle name="Normal 5 5 6 2 3 4" xfId="10770" xr:uid="{55F877D8-1DC6-420B-AD0F-8E9082ED7B79}"/>
    <cellStyle name="Normal 5 5 6 2 3 4 2" xfId="21150" xr:uid="{553701C5-EAAD-43E7-8CBB-1858BABCB8C5}"/>
    <cellStyle name="Normal 5 5 6 2 3 5" xfId="25378" xr:uid="{03934C22-396E-4729-8431-8374205DF924}"/>
    <cellStyle name="Normal 5 5 6 2 3 6" xfId="13281" xr:uid="{31BBC8F6-AE54-4AF1-9339-B1A8F606F659}"/>
    <cellStyle name="Normal 5 5 6 2 4" xfId="4209" xr:uid="{C5EBD5B1-84A3-4D3A-9865-BF68F20B2782}"/>
    <cellStyle name="Normal 5 5 6 2 4 2" xfId="8981" xr:uid="{13D76342-EC5E-4AF0-9E4B-6A88ED465A60}"/>
    <cellStyle name="Normal 5 5 6 2 4 2 2" xfId="29062" xr:uid="{8D2A4BD1-AF0A-4879-9B45-8AFB7EA9D996}"/>
    <cellStyle name="Normal 5 5 6 2 4 2 3" xfId="19361" xr:uid="{B1ECAA98-F080-4B67-AD68-E76C3E8B4857}"/>
    <cellStyle name="Normal 5 5 6 2 4 3" xfId="11814" xr:uid="{AC66E1A0-9AA7-4A47-823A-789B7595EA98}"/>
    <cellStyle name="Normal 5 5 6 2 4 3 2" xfId="22194" xr:uid="{84C60AFC-2716-41AA-B1CB-3A20BD141741}"/>
    <cellStyle name="Normal 5 5 6 2 4 4" xfId="24184" xr:uid="{44CEF633-C0DB-45B9-A242-DE29C09DA71C}"/>
    <cellStyle name="Normal 5 5 6 2 4 5" xfId="16528" xr:uid="{0D879ADC-3C70-485F-BCB0-9E626CE4AB60}"/>
    <cellStyle name="Normal 5 5 6 2 5" xfId="5374" xr:uid="{03C0E654-1E46-42BD-9DAE-F03D7614F235}"/>
    <cellStyle name="Normal 5 5 6 2 5 2" xfId="26365" xr:uid="{9A8328A8-C0E4-46B4-8068-4A4266341067}"/>
    <cellStyle name="Normal 5 5 6 2 5 3" xfId="14671" xr:uid="{51156F89-C961-4DBD-ADCD-864D8202C171}"/>
    <cellStyle name="Normal 5 5 6 2 6" xfId="7124" xr:uid="{2329B334-BD2C-4E7B-B94A-ABB4C00B17EF}"/>
    <cellStyle name="Normal 5 5 6 2 6 2" xfId="17504" xr:uid="{70018A48-9751-46A9-8AE3-14CAEEBD4F81}"/>
    <cellStyle name="Normal 5 5 6 2 7" xfId="9957" xr:uid="{6EA1EA1C-01B4-44C8-83BC-065584F05E93}"/>
    <cellStyle name="Normal 5 5 6 2 7 2" xfId="20337" xr:uid="{2EE71426-43B2-46BB-B971-3B2DDB9F3D48}"/>
    <cellStyle name="Normal 5 5 6 2 8" xfId="24476" xr:uid="{C6A8A916-DD63-4CA0-B32C-738BEA8EA594}"/>
    <cellStyle name="Normal 5 5 6 2 9" xfId="12777" xr:uid="{BC527640-3D79-4958-B1D2-C02A79A6E76C}"/>
    <cellStyle name="Normal 5 5 6 3" xfId="1223" xr:uid="{00000000-0005-0000-0000-00008D060000}"/>
    <cellStyle name="Normal 5 5 6 3 2" xfId="4568" xr:uid="{ACD83D57-3DE5-4558-BE38-8475C61839FE}"/>
    <cellStyle name="Normal 5 5 6 3 2 2" xfId="9340" xr:uid="{B2082EEB-65FE-4F3B-BFFB-5544B1414BDE}"/>
    <cellStyle name="Normal 5 5 6 3 2 2 2" xfId="29314" xr:uid="{8A92274D-027B-4A60-A6E7-C43392C0C43B}"/>
    <cellStyle name="Normal 5 5 6 3 2 2 3" xfId="19720" xr:uid="{D3513F62-205E-49C7-A0D8-7242F205123E}"/>
    <cellStyle name="Normal 5 5 6 3 2 3" xfId="12173" xr:uid="{00C44274-DA69-4A6C-9265-49E7873A84CD}"/>
    <cellStyle name="Normal 5 5 6 3 2 3 2" xfId="22553" xr:uid="{A81F6365-28D6-4CA6-8501-C6F296B31710}"/>
    <cellStyle name="Normal 5 5 6 3 2 4" xfId="24778" xr:uid="{4597C8CF-6853-4785-A153-F2D6BEB4A80D}"/>
    <cellStyle name="Normal 5 5 6 3 2 5" xfId="16887" xr:uid="{E26DD20E-0140-4D48-A1A4-B69222AF14F1}"/>
    <cellStyle name="Normal 5 5 6 3 3" xfId="5376" xr:uid="{F51C0721-BBA3-461C-9BB7-C687AFDC0ABB}"/>
    <cellStyle name="Normal 5 5 6 3 3 2" xfId="26854" xr:uid="{A495A101-35A8-4017-A3CA-76C27D562F57}"/>
    <cellStyle name="Normal 5 5 6 3 3 3" xfId="27733" xr:uid="{DDCBFF35-41AE-4524-85CD-0AF80E2A4BD4}"/>
    <cellStyle name="Normal 5 5 6 3 3 4" xfId="14673" xr:uid="{432695F9-6711-4AC9-88D9-FD85C71B1064}"/>
    <cellStyle name="Normal 5 5 6 3 4" xfId="7126" xr:uid="{C6515211-7A56-4FEF-A578-57C661268797}"/>
    <cellStyle name="Normal 5 5 6 3 4 2" xfId="26295" xr:uid="{CF22D48D-09C9-49FB-A2FF-C2F69C9C45F3}"/>
    <cellStyle name="Normal 5 5 6 3 4 3" xfId="28404" xr:uid="{9B985830-4FA7-4645-8568-0B9F49912AE0}"/>
    <cellStyle name="Normal 5 5 6 3 4 4" xfId="17506" xr:uid="{5C33A17E-3D29-43F0-BBDE-F347BE8C996D}"/>
    <cellStyle name="Normal 5 5 6 3 5" xfId="9959" xr:uid="{08FC8579-C9D5-4FC4-BD15-8576FF1397AC}"/>
    <cellStyle name="Normal 5 5 6 3 5 2" xfId="29439" xr:uid="{B27F0A07-3523-418C-B6BB-98F3D23D0A4E}"/>
    <cellStyle name="Normal 5 5 6 3 5 3" xfId="20339" xr:uid="{126EDBB3-8A5F-46EF-8E95-D4F13FED7E5E}"/>
    <cellStyle name="Normal 5 5 6 3 6" xfId="23083" xr:uid="{E237F0A5-6513-4735-A38F-86FB094DBCA1}"/>
    <cellStyle name="Normal 5 5 6 3 7" xfId="13992" xr:uid="{DF9C8095-BC55-4766-A742-79804A643804}"/>
    <cellStyle name="Normal 5 5 6 4" xfId="1224" xr:uid="{00000000-0005-0000-0000-00008E060000}"/>
    <cellStyle name="Normal 5 5 6 4 2" xfId="5377" xr:uid="{86FD4E8C-082F-4BEC-916B-07BFF450C7AF}"/>
    <cellStyle name="Normal 5 5 6 4 2 2" xfId="22950" xr:uid="{D66E9271-00C6-48E6-9854-C9FCA2482B6E}"/>
    <cellStyle name="Normal 5 5 6 4 2 3" xfId="26733" xr:uid="{81D18B65-E513-42F7-B581-A75F2EDB1D2F}"/>
    <cellStyle name="Normal 5 5 6 4 2 4" xfId="14674" xr:uid="{B4B4FF8D-0A85-4AA9-8DF9-379D4EB57653}"/>
    <cellStyle name="Normal 5 5 6 4 3" xfId="7127" xr:uid="{3B0E9406-A094-4E19-8AF5-BFE908960147}"/>
    <cellStyle name="Normal 5 5 6 4 3 2" xfId="28417" xr:uid="{BA43560F-41EA-43C1-AF4A-B43F7C22E59F}"/>
    <cellStyle name="Normal 5 5 6 4 3 3" xfId="17507" xr:uid="{3A34CD3A-4373-47F0-8B09-C815DBB85517}"/>
    <cellStyle name="Normal 5 5 6 4 4" xfId="9960" xr:uid="{00A68561-A889-4876-BD93-DCD4E076BA39}"/>
    <cellStyle name="Normal 5 5 6 4 4 2" xfId="20340" xr:uid="{3ABC0843-2C5F-46D9-B912-5C12BB77CA5B}"/>
    <cellStyle name="Normal 5 5 6 4 5" xfId="22945" xr:uid="{356FEBF9-1137-4BF0-8596-C71DB88BD296}"/>
    <cellStyle name="Normal 5 5 6 4 6" xfId="13475" xr:uid="{001E17DE-2D5E-489E-BFC4-4AEF2E917B35}"/>
    <cellStyle name="Normal 5 5 6 5" xfId="2579" xr:uid="{00000000-0005-0000-0000-00007F070000}"/>
    <cellStyle name="Normal 5 5 6 5 2" xfId="5844" xr:uid="{151CA46E-5812-4546-9888-067ACA00706C}"/>
    <cellStyle name="Normal 5 5 6 5 2 2" xfId="27896" xr:uid="{C8FDCBE8-1CFA-45A8-A557-2BAB27E8DB55}"/>
    <cellStyle name="Normal 5 5 6 5 2 3" xfId="15251" xr:uid="{0670CA33-C44B-4A1C-926B-D5A1F99BE1A2}"/>
    <cellStyle name="Normal 5 5 6 5 3" xfId="7704" xr:uid="{488B38C3-B909-489F-9E3E-C127E39FE0FC}"/>
    <cellStyle name="Normal 5 5 6 5 3 2" xfId="18084" xr:uid="{6CAB44CC-D3F5-4FAF-B02E-06875B7715CC}"/>
    <cellStyle name="Normal 5 5 6 5 4" xfId="10537" xr:uid="{F0BB4B85-C2FE-48C0-9035-F59F6B6AF553}"/>
    <cellStyle name="Normal 5 5 6 5 4 2" xfId="20917" xr:uid="{5D34E16D-65A8-4796-B423-B869C0EC33AE}"/>
    <cellStyle name="Normal 5 5 6 5 5" xfId="25042" xr:uid="{10CE3F26-A178-42B3-8CFB-B5EE0FBF41E0}"/>
    <cellStyle name="Normal 5 5 6 5 6" xfId="12967" xr:uid="{9F7E1AE8-61D7-43B4-84C3-BB6A2BC47D29}"/>
    <cellStyle name="Normal 5 5 6 6" xfId="2385" xr:uid="{00000000-0005-0000-0000-000079070000}"/>
    <cellStyle name="Normal 5 5 6 6 2" xfId="7512" xr:uid="{915E2F73-636F-47E4-9C3E-B5751BBAC000}"/>
    <cellStyle name="Normal 5 5 6 6 2 2" xfId="27525" xr:uid="{A9800C9F-CA9F-438C-8267-C35D597EC015}"/>
    <cellStyle name="Normal 5 5 6 6 2 3" xfId="17892" xr:uid="{AD156AFE-689A-4610-B8D3-86099B7264D1}"/>
    <cellStyle name="Normal 5 5 6 6 3" xfId="10345" xr:uid="{50B70286-31B7-4705-A652-EEA9BF7487C1}"/>
    <cellStyle name="Normal 5 5 6 6 3 2" xfId="20725" xr:uid="{10AB95FA-D702-4886-A63B-ABFA0AC50956}"/>
    <cellStyle name="Normal 5 5 6 6 4" xfId="25399" xr:uid="{6FF132A8-AC59-47F8-B313-57B497617DD7}"/>
    <cellStyle name="Normal 5 5 6 6 5" xfId="15059" xr:uid="{D9CF1F1B-CA38-45C6-BB21-400D5B7E3B6B}"/>
    <cellStyle name="Normal 5 5 6 7" xfId="4030" xr:uid="{4C08CD9B-604C-4ADB-A4AF-D05931C1CD7D}"/>
    <cellStyle name="Normal 5 5 6 7 2" xfId="8831" xr:uid="{A1F41227-AEFD-4126-8736-F2CFC05EA1AF}"/>
    <cellStyle name="Normal 5 5 6 7 2 2" xfId="19211" xr:uid="{B4E907F3-BE3A-4D0A-9835-3CE217D62A2B}"/>
    <cellStyle name="Normal 5 5 6 7 3" xfId="11664" xr:uid="{A62C39DD-9B42-4CF3-B6C6-0A1CFF9C6F99}"/>
    <cellStyle name="Normal 5 5 6 7 3 2" xfId="22044" xr:uid="{121163AC-B2D9-428B-BAEA-9FBE2FFE74DC}"/>
    <cellStyle name="Normal 5 5 6 7 4" xfId="26765" xr:uid="{CD398623-6C6C-4BC2-82A4-C832B8AB9E58}"/>
    <cellStyle name="Normal 5 5 6 7 5" xfId="16378" xr:uid="{AFFAC0D2-105D-4FD1-9A2C-08044472405C}"/>
    <cellStyle name="Normal 5 5 6 8" xfId="5373" xr:uid="{C8B8751A-F737-4FFF-B4AF-2ED804A41D50}"/>
    <cellStyle name="Normal 5 5 6 8 2" xfId="14670" xr:uid="{D4DB0CD4-5517-4CA3-927B-01EB62213EAC}"/>
    <cellStyle name="Normal 5 5 6 9" xfId="7123" xr:uid="{085E023A-E4FA-4ACC-B822-992E07188A31}"/>
    <cellStyle name="Normal 5 5 6 9 2" xfId="17503" xr:uid="{E75F1C48-21C4-4E40-8F71-C8D5459D0AFD}"/>
    <cellStyle name="Normal 5 5 7" xfId="1225" xr:uid="{00000000-0005-0000-0000-00008F060000}"/>
    <cellStyle name="Normal 5 5 7 10" xfId="12620" xr:uid="{2CE59225-D865-4685-BFE3-B2793300DD83}"/>
    <cellStyle name="Normal 5 5 7 2" xfId="1226" xr:uid="{00000000-0005-0000-0000-000090060000}"/>
    <cellStyle name="Normal 5 5 7 2 2" xfId="2968" xr:uid="{00000000-0005-0000-0000-000082070000}"/>
    <cellStyle name="Normal 5 5 7 2 2 2" xfId="6133" xr:uid="{DF12A09B-446A-4806-8AA7-52F18594D853}"/>
    <cellStyle name="Normal 5 5 7 2 2 2 2" xfId="28134" xr:uid="{287D7080-CAC1-48FB-BDC8-DBDEF7205421}"/>
    <cellStyle name="Normal 5 5 7 2 2 2 3" xfId="26680" xr:uid="{2D34B869-C594-4F32-BA84-C78E41629D48}"/>
    <cellStyle name="Normal 5 5 7 2 2 2 4" xfId="15611" xr:uid="{15546E4B-B6FC-4619-BDB9-9AF5F1C16235}"/>
    <cellStyle name="Normal 5 5 7 2 2 3" xfId="8064" xr:uid="{64AF773E-6ACD-420B-B8D2-4FB5849D8190}"/>
    <cellStyle name="Normal 5 5 7 2 2 3 2" xfId="28762" xr:uid="{BE449C1B-FF30-4ADA-8453-43358F611491}"/>
    <cellStyle name="Normal 5 5 7 2 2 3 3" xfId="18444" xr:uid="{0075D294-103E-41F3-8119-1E6847751D82}"/>
    <cellStyle name="Normal 5 5 7 2 2 4" xfId="10897" xr:uid="{C0E9075E-DA7D-4089-AFF1-44199F22AC36}"/>
    <cellStyle name="Normal 5 5 7 2 2 4 2" xfId="21277" xr:uid="{75EC0386-19EF-4DCD-8937-70975FCEA266}"/>
    <cellStyle name="Normal 5 5 7 2 2 5" xfId="22795" xr:uid="{C80C1820-97C4-4E5B-AB92-0FAE4E57DF58}"/>
    <cellStyle name="Normal 5 5 7 2 2 6" xfId="13476" xr:uid="{114C263B-841E-45C9-9B90-A4796F0A2D8B}"/>
    <cellStyle name="Normal 5 5 7 2 3" xfId="5379" xr:uid="{62B1FFD8-3506-4F23-A9D5-0A302EE5EC5B}"/>
    <cellStyle name="Normal 5 5 7 2 3 2" xfId="24710" xr:uid="{5E132235-FA12-4C6C-9BC5-1DF08708EBE7}"/>
    <cellStyle name="Normal 5 5 7 2 3 3" xfId="28237" xr:uid="{D45E94F4-FED9-4F57-9576-3BFCFDDB1983}"/>
    <cellStyle name="Normal 5 5 7 2 3 4" xfId="14676" xr:uid="{73BF6DC8-DC03-4F41-B6BA-BF9712DA6D16}"/>
    <cellStyle name="Normal 5 5 7 2 4" xfId="7129" xr:uid="{007A5B14-E276-4597-8BA7-3A1D9F27A771}"/>
    <cellStyle name="Normal 5 5 7 2 4 2" xfId="26709" xr:uid="{4204EA0E-2CD8-4B31-BF39-F255100557C7}"/>
    <cellStyle name="Normal 5 5 7 2 4 3" xfId="26604" xr:uid="{9587304A-298C-42C2-89FE-A8D871D8B372}"/>
    <cellStyle name="Normal 5 5 7 2 4 4" xfId="17509" xr:uid="{F4219942-775D-49A8-B231-ADDF3238F212}"/>
    <cellStyle name="Normal 5 5 7 2 5" xfId="9962" xr:uid="{AA89878B-9247-486A-AEA6-FA18B854A097}"/>
    <cellStyle name="Normal 5 5 7 2 5 2" xfId="29440" xr:uid="{725804D9-55D1-48E9-9120-665ED0F66786}"/>
    <cellStyle name="Normal 5 5 7 2 5 3" xfId="20342" xr:uid="{EAF87BE4-15A0-4052-B4EA-009CD7B85D1C}"/>
    <cellStyle name="Normal 5 5 7 2 6" xfId="24533" xr:uid="{0DE5A35A-2E97-4301-8B12-1416B692F726}"/>
    <cellStyle name="Normal 5 5 7 2 7" xfId="12778" xr:uid="{E65F1D4D-7A99-4C0B-BB48-AD4A31224019}"/>
    <cellStyle name="Normal 5 5 7 3" xfId="1227" xr:uid="{00000000-0005-0000-0000-000091060000}"/>
    <cellStyle name="Normal 5 5 7 3 2" xfId="5380" xr:uid="{5D1B5A8B-DFD3-4E3B-B7AE-8808F340FA31}"/>
    <cellStyle name="Normal 5 5 7 3 2 2" xfId="26716" xr:uid="{B71CB86C-65D1-407B-8217-2604C578C11A}"/>
    <cellStyle name="Normal 5 5 7 3 2 3" xfId="25848" xr:uid="{AE74042E-DD15-4649-9D09-647A425563FF}"/>
    <cellStyle name="Normal 5 5 7 3 2 4" xfId="14677" xr:uid="{E5A02E31-6126-4AF7-95E5-AAAABE9064F1}"/>
    <cellStyle name="Normal 5 5 7 3 3" xfId="7130" xr:uid="{4F3261E5-D6A6-43ED-95EF-0D3E97758D08}"/>
    <cellStyle name="Normal 5 5 7 3 3 2" xfId="27427" xr:uid="{FC15D81A-F1B1-45F9-A769-5A122F50485D}"/>
    <cellStyle name="Normal 5 5 7 3 3 3" xfId="26845" xr:uid="{CE0ED922-644C-4F58-ACED-9C99FFD88B89}"/>
    <cellStyle name="Normal 5 5 7 3 3 4" xfId="17510" xr:uid="{C5163A04-4DD4-4ABD-80FE-8EC5140B5C0C}"/>
    <cellStyle name="Normal 5 5 7 3 4" xfId="9963" xr:uid="{8CBBAEC9-B7D1-46C6-B886-F34EAF682803}"/>
    <cellStyle name="Normal 5 5 7 3 4 2" xfId="29441" xr:uid="{16DDF990-AB59-42FC-AE78-DBAD703881B7}"/>
    <cellStyle name="Normal 5 5 7 3 4 3" xfId="20343" xr:uid="{005259F5-E70A-4213-AF68-0E4641894199}"/>
    <cellStyle name="Normal 5 5 7 3 5" xfId="22856" xr:uid="{0348CF96-F6F3-4C6D-B4BA-A803C5FEC7A0}"/>
    <cellStyle name="Normal 5 5 7 3 6" xfId="13282" xr:uid="{31327C97-CA05-47DE-A323-66B96157E7E6}"/>
    <cellStyle name="Normal 5 5 7 4" xfId="2386" xr:uid="{00000000-0005-0000-0000-000080070000}"/>
    <cellStyle name="Normal 5 5 7 4 2" xfId="7513" xr:uid="{06620718-82D7-449D-BC8A-65A1FCA7CD1B}"/>
    <cellStyle name="Normal 5 5 7 4 2 2" xfId="28371" xr:uid="{77AAB7CD-CFEC-44E3-96B6-8B73E3271381}"/>
    <cellStyle name="Normal 5 5 7 4 2 3" xfId="17893" xr:uid="{203BDB86-0203-4140-B4EB-DAF2293C7CCB}"/>
    <cellStyle name="Normal 5 5 7 4 3" xfId="10346" xr:uid="{67C5DDFE-B833-4338-A4EC-91A2E34F312A}"/>
    <cellStyle name="Normal 5 5 7 4 3 2" xfId="20726" xr:uid="{EC4D44FF-D7FF-4402-B5A6-8BA33E08BAC5}"/>
    <cellStyle name="Normal 5 5 7 4 4" xfId="25463" xr:uid="{DA714827-6702-43DE-B389-0EDF388AE5EA}"/>
    <cellStyle name="Normal 5 5 7 4 5" xfId="15060" xr:uid="{A7F1EB7E-D4B4-4905-B109-EC7EF55C49F8}"/>
    <cellStyle name="Normal 5 5 7 5" xfId="4031" xr:uid="{ED947DAA-371E-4C03-B6A7-8372C0C37EB6}"/>
    <cellStyle name="Normal 5 5 7 5 2" xfId="8832" xr:uid="{F9271682-9920-47AF-A906-7F969C6C0BCB}"/>
    <cellStyle name="Normal 5 5 7 5 2 2" xfId="28991" xr:uid="{9A639588-9BB2-45D2-9A6E-0F165BF35CC5}"/>
    <cellStyle name="Normal 5 5 7 5 2 3" xfId="19212" xr:uid="{6D987478-876F-4959-B431-5670F63D80AC}"/>
    <cellStyle name="Normal 5 5 7 5 3" xfId="11665" xr:uid="{0B668A09-0B6A-4A72-B2A7-B046302FC851}"/>
    <cellStyle name="Normal 5 5 7 5 3 2" xfId="22045" xr:uid="{E8ADD2EE-4298-424F-AAA2-20A7F2FE34F5}"/>
    <cellStyle name="Normal 5 5 7 5 4" xfId="23977" xr:uid="{362AAFC4-B91E-4DEC-B618-C89A9892DD4E}"/>
    <cellStyle name="Normal 5 5 7 5 5" xfId="16379" xr:uid="{086519B5-B122-460C-B5FC-1E50E222F34D}"/>
    <cellStyle name="Normal 5 5 7 6" xfId="5378" xr:uid="{26300556-557E-4082-8B60-B8830D25A460}"/>
    <cellStyle name="Normal 5 5 7 6 2" xfId="27758" xr:uid="{885ED2A7-0EDC-48D2-97DD-F55865D06BC9}"/>
    <cellStyle name="Normal 5 5 7 6 3" xfId="28212" xr:uid="{EC5D5EA3-7881-46A6-B0A6-BF5F976471EA}"/>
    <cellStyle name="Normal 5 5 7 6 4" xfId="14675" xr:uid="{50C9F68A-C3C5-4C1D-9F17-A272EAD10A97}"/>
    <cellStyle name="Normal 5 5 7 7" xfId="7128" xr:uid="{17F7932A-0BB0-42C5-9388-A4903D0A5069}"/>
    <cellStyle name="Normal 5 5 7 7 2" xfId="27294" xr:uid="{0EA9BA65-7403-4833-8623-2657BE8EA453}"/>
    <cellStyle name="Normal 5 5 7 7 3" xfId="17508" xr:uid="{9A2206DC-59DF-4A72-9FFC-5E36168D1C10}"/>
    <cellStyle name="Normal 5 5 7 8" xfId="9961" xr:uid="{6935D2E1-57D5-41C9-8D13-32764C290B24}"/>
    <cellStyle name="Normal 5 5 7 8 2" xfId="20341" xr:uid="{C53E5CD7-732F-4FFC-95AD-8B0C6F9D5534}"/>
    <cellStyle name="Normal 5 5 7 9" xfId="23854" xr:uid="{EA45A73B-8161-459B-8D64-E0A17181CCBC}"/>
    <cellStyle name="Normal 5 5 8" xfId="1228" xr:uid="{00000000-0005-0000-0000-000092060000}"/>
    <cellStyle name="Normal 5 5 8 10" xfId="12621" xr:uid="{4692576D-8AE3-450E-8272-9E48C4FD90CD}"/>
    <cellStyle name="Normal 5 5 8 2" xfId="1229" xr:uid="{00000000-0005-0000-0000-000093060000}"/>
    <cellStyle name="Normal 5 5 8 2 2" xfId="2969" xr:uid="{00000000-0005-0000-0000-000086070000}"/>
    <cellStyle name="Normal 5 5 8 2 2 2" xfId="6134" xr:uid="{23583555-56F1-4626-A3D2-93F8AD74FC7C}"/>
    <cellStyle name="Normal 5 5 8 2 2 2 2" xfId="26061" xr:uid="{17BB1EC5-47B5-42DC-A7F1-62E1932F379A}"/>
    <cellStyle name="Normal 5 5 8 2 2 2 3" xfId="28205" xr:uid="{1CD5DF35-3813-48B7-9249-D550A8FBFBC1}"/>
    <cellStyle name="Normal 5 5 8 2 2 2 4" xfId="15612" xr:uid="{C98894EB-883D-493A-B53D-A6A32DB37AF4}"/>
    <cellStyle name="Normal 5 5 8 2 2 3" xfId="8065" xr:uid="{D241DEDD-FF0C-4A85-9445-1C80D1D9D2BB}"/>
    <cellStyle name="Normal 5 5 8 2 2 3 2" xfId="28763" xr:uid="{AEF191AE-C1DB-4F24-8595-4374070D62A5}"/>
    <cellStyle name="Normal 5 5 8 2 2 3 3" xfId="18445" xr:uid="{8971FB0E-A446-4AE9-88ED-CCF7E3AB18B5}"/>
    <cellStyle name="Normal 5 5 8 2 2 4" xfId="10898" xr:uid="{4A64BE24-DD55-4796-BF60-CCC45FC14999}"/>
    <cellStyle name="Normal 5 5 8 2 2 4 2" xfId="21278" xr:uid="{A0448FD8-514E-4B38-97B0-5C920562CCE6}"/>
    <cellStyle name="Normal 5 5 8 2 2 5" xfId="25390" xr:uid="{304FCE7B-DBF4-4A85-A0EB-2D09E9A4E16C}"/>
    <cellStyle name="Normal 5 5 8 2 2 6" xfId="13477" xr:uid="{0FDF7A1A-7DE7-4386-8B1E-0081216BA5B1}"/>
    <cellStyle name="Normal 5 5 8 2 3" xfId="5382" xr:uid="{28E26E73-B0EA-480D-A7FA-647939548711}"/>
    <cellStyle name="Normal 5 5 8 2 3 2" xfId="22789" xr:uid="{05A1BB14-5CC5-4969-9205-57AA7EABDBFC}"/>
    <cellStyle name="Normal 5 5 8 2 3 3" xfId="25863" xr:uid="{E4A49593-FE91-4477-A730-9BCC4AB579B5}"/>
    <cellStyle name="Normal 5 5 8 2 3 4" xfId="14679" xr:uid="{8632A19C-0EAA-43DC-A8E8-F2F97D8C4A28}"/>
    <cellStyle name="Normal 5 5 8 2 4" xfId="7132" xr:uid="{29DA3E0B-4167-4F0C-939E-5866351703BB}"/>
    <cellStyle name="Normal 5 5 8 2 4 2" xfId="25938" xr:uid="{FD958FAC-B768-4688-B47A-D42A14956D24}"/>
    <cellStyle name="Normal 5 5 8 2 4 3" xfId="28641" xr:uid="{A8B49F71-4CD3-4161-923F-BFE38AB9D0E6}"/>
    <cellStyle name="Normal 5 5 8 2 4 4" xfId="17512" xr:uid="{AAFE3A54-9E83-4D75-A862-B7A2AC257A8B}"/>
    <cellStyle name="Normal 5 5 8 2 5" xfId="9965" xr:uid="{86CA0C47-DEE8-4923-BBA0-B6917FB44FD3}"/>
    <cellStyle name="Normal 5 5 8 2 5 2" xfId="29442" xr:uid="{9109907C-4C0F-4B69-85D7-F8D1191FD9E8}"/>
    <cellStyle name="Normal 5 5 8 2 5 3" xfId="20345" xr:uid="{CDE8E9AF-4DAE-4662-AC89-5032923A5175}"/>
    <cellStyle name="Normal 5 5 8 2 6" xfId="24403" xr:uid="{A31D9859-204A-484B-807F-2F0083417206}"/>
    <cellStyle name="Normal 5 5 8 2 7" xfId="12779" xr:uid="{0E95C321-2520-4C9A-88AD-5D434E3F727B}"/>
    <cellStyle name="Normal 5 5 8 3" xfId="1230" xr:uid="{00000000-0005-0000-0000-000094060000}"/>
    <cellStyle name="Normal 5 5 8 3 2" xfId="5383" xr:uid="{88FD3DDF-4C7F-4F5B-8FAD-3A109E913FFF}"/>
    <cellStyle name="Normal 5 5 8 3 2 2" xfId="27118" xr:uid="{CF8DD38A-CD75-4DA5-BFFA-82DC0BA5D007}"/>
    <cellStyle name="Normal 5 5 8 3 2 3" xfId="27182" xr:uid="{2B08D43A-53B8-448B-84A9-E9102893CD8A}"/>
    <cellStyle name="Normal 5 5 8 3 2 4" xfId="14680" xr:uid="{46ED660E-0474-4C37-9A58-989BEE2A2F67}"/>
    <cellStyle name="Normal 5 5 8 3 3" xfId="7133" xr:uid="{3AF719DC-EEBB-4037-8A07-3409B0B4026D}"/>
    <cellStyle name="Normal 5 5 8 3 3 2" xfId="28002" xr:uid="{6DCBEFDC-1A2D-4C78-A7C8-925F50C1DAF4}"/>
    <cellStyle name="Normal 5 5 8 3 3 3" xfId="28135" xr:uid="{4F50F1CA-3439-4758-92E8-1C92B121C9C4}"/>
    <cellStyle name="Normal 5 5 8 3 3 4" xfId="17513" xr:uid="{B9102EEC-5509-405C-ACCD-30FDFAD1F030}"/>
    <cellStyle name="Normal 5 5 8 3 4" xfId="9966" xr:uid="{B9D2C06B-972E-488D-9A65-F3FE21FE0D8D}"/>
    <cellStyle name="Normal 5 5 8 3 4 2" xfId="29443" xr:uid="{1A6A0D2B-9F47-4568-9BBC-A727B9EBBBB1}"/>
    <cellStyle name="Normal 5 5 8 3 4 3" xfId="20346" xr:uid="{EA313959-F7BC-4595-B38D-D6B2039B8207}"/>
    <cellStyle name="Normal 5 5 8 3 5" xfId="24718" xr:uid="{1D4D5F3A-B42C-4E6D-9BB2-594F2E456AC4}"/>
    <cellStyle name="Normal 5 5 8 3 6" xfId="13283" xr:uid="{CC60B2D0-00F3-4C65-A4FF-8CFC5973BC19}"/>
    <cellStyle name="Normal 5 5 8 4" xfId="2387" xr:uid="{00000000-0005-0000-0000-000084070000}"/>
    <cellStyle name="Normal 5 5 8 4 2" xfId="7514" xr:uid="{0E501E06-021C-4E16-9171-904D17CD0F51}"/>
    <cellStyle name="Normal 5 5 8 4 2 2" xfId="27617" xr:uid="{0129CB36-5BB4-4EFF-8AF5-876BDBFD24B9}"/>
    <cellStyle name="Normal 5 5 8 4 2 3" xfId="17894" xr:uid="{B310EC6F-2212-4190-A4B1-F70EA5F45D76}"/>
    <cellStyle name="Normal 5 5 8 4 3" xfId="10347" xr:uid="{C09EB9F6-35D9-4AA0-AC49-F8222A3DD781}"/>
    <cellStyle name="Normal 5 5 8 4 3 2" xfId="20727" xr:uid="{248D407E-3C7C-4679-B9BB-E19D64B0AD1E}"/>
    <cellStyle name="Normal 5 5 8 4 4" xfId="25177" xr:uid="{DBD86CAA-906A-40DC-8A27-C3BD988E3D0F}"/>
    <cellStyle name="Normal 5 5 8 4 5" xfId="15061" xr:uid="{6655A872-F6DC-41B0-B026-D6C078598353}"/>
    <cellStyle name="Normal 5 5 8 5" xfId="4032" xr:uid="{6FD30347-E184-4327-B45F-7226DDACB066}"/>
    <cellStyle name="Normal 5 5 8 5 2" xfId="8833" xr:uid="{3E3659E3-7EDE-43BE-9B86-26156D6890FE}"/>
    <cellStyle name="Normal 5 5 8 5 2 2" xfId="28992" xr:uid="{0145E712-EAAD-4297-AB0F-A1705372752A}"/>
    <cellStyle name="Normal 5 5 8 5 2 3" xfId="19213" xr:uid="{C8D2A082-A26C-40D6-8777-E977FE91F652}"/>
    <cellStyle name="Normal 5 5 8 5 3" xfId="11666" xr:uid="{BBA9C86D-8B7E-4068-BD7C-64971C5CF0BE}"/>
    <cellStyle name="Normal 5 5 8 5 3 2" xfId="22046" xr:uid="{0283CA92-74AB-4338-BCA3-D9BA32AE6180}"/>
    <cellStyle name="Normal 5 5 8 5 4" xfId="23018" xr:uid="{86435221-29A9-419C-AD4D-C63D913CAE0A}"/>
    <cellStyle name="Normal 5 5 8 5 5" xfId="16380" xr:uid="{4201ABC3-F5F7-4C3D-9C5E-44EA5E11C04E}"/>
    <cellStyle name="Normal 5 5 8 6" xfId="5381" xr:uid="{2B6F67D7-2E1F-4B28-9F6E-F54B4F89B037}"/>
    <cellStyle name="Normal 5 5 8 6 2" xfId="28735" xr:uid="{967795E7-74C9-42ED-93AB-D7521134F9D6}"/>
    <cellStyle name="Normal 5 5 8 6 3" xfId="26228" xr:uid="{BED9E503-CAC9-4497-85A1-2B2915EBB4A8}"/>
    <cellStyle name="Normal 5 5 8 6 4" xfId="14678" xr:uid="{829F3A83-B132-403D-AE92-711F3C17F0D4}"/>
    <cellStyle name="Normal 5 5 8 7" xfId="7131" xr:uid="{0FACAD69-D070-49F9-8403-38F7B1AABAD7}"/>
    <cellStyle name="Normal 5 5 8 7 2" xfId="26191" xr:uid="{F4F9371D-5CE0-4F5A-9451-65D4C3851AE0}"/>
    <cellStyle name="Normal 5 5 8 7 3" xfId="17511" xr:uid="{B7A14410-470A-4573-941F-E325DB05E722}"/>
    <cellStyle name="Normal 5 5 8 8" xfId="9964" xr:uid="{69CBE24C-AEDE-4A2B-9DE0-1E446FF6810F}"/>
    <cellStyle name="Normal 5 5 8 8 2" xfId="20344" xr:uid="{B7D3E168-ACD8-4D0A-A031-27A7A05810D9}"/>
    <cellStyle name="Normal 5 5 8 9" xfId="23705" xr:uid="{1729AE0D-7A00-4AF8-BF30-513A235A7D6C}"/>
    <cellStyle name="Normal 5 5 9" xfId="1231" xr:uid="{00000000-0005-0000-0000-000095060000}"/>
    <cellStyle name="Normal 5 5 9 2" xfId="1232" xr:uid="{00000000-0005-0000-0000-000096060000}"/>
    <cellStyle name="Normal 5 5 9 3" xfId="1233" xr:uid="{00000000-0005-0000-0000-000097060000}"/>
    <cellStyle name="Normal 5 6" xfId="29606" xr:uid="{F083B5EB-43B9-4590-83CA-856969DC4BF4}"/>
    <cellStyle name="Normal 5 6 2" xfId="29638" xr:uid="{B75DEE0B-F534-46AF-9926-93D48AEAA1C2}"/>
    <cellStyle name="Normal 5 6 3" xfId="30362" xr:uid="{94F71B0E-9972-43D2-A698-4F5F8EC6B35B}"/>
    <cellStyle name="Normal 5 6 3 2" xfId="30511" xr:uid="{9F3E153B-B09B-471D-A946-A10EBA1534EE}"/>
    <cellStyle name="Normal 5 6 4" xfId="31702" xr:uid="{41B7F247-B74F-4329-A0A1-682D6C24C354}"/>
    <cellStyle name="Normal 5 7" xfId="30110" xr:uid="{B86EA2F7-3D8C-4453-9463-4535C564224A}"/>
    <cellStyle name="Normal 5 7 2" xfId="31496" xr:uid="{388D835E-8A46-47C8-B36E-97EC381E07D9}"/>
    <cellStyle name="Normal 6" xfId="1234" xr:uid="{00000000-0005-0000-0000-000098060000}"/>
    <cellStyle name="Normal 6 2" xfId="1235" xr:uid="{00000000-0005-0000-0000-000099060000}"/>
    <cellStyle name="Normal 6 2 2" xfId="1236" xr:uid="{00000000-0005-0000-0000-00009A060000}"/>
    <cellStyle name="Normal 6 2 2 2" xfId="29576" xr:uid="{7FAF1950-26DD-4D90-AF3F-344C88B26A6D}"/>
    <cellStyle name="Normal 6 2 3" xfId="1237" xr:uid="{00000000-0005-0000-0000-00009B060000}"/>
    <cellStyle name="Normal 6 2 4" xfId="1238" xr:uid="{00000000-0005-0000-0000-00009C060000}"/>
    <cellStyle name="Normal 6 2 4 2" xfId="1239" xr:uid="{00000000-0005-0000-0000-00009D060000}"/>
    <cellStyle name="Normal 6 2 4 2 2" xfId="1240" xr:uid="{00000000-0005-0000-0000-00009E060000}"/>
    <cellStyle name="Normal 6 2 4 2 3" xfId="3746" xr:uid="{00000000-0005-0000-0000-000003060000}"/>
    <cellStyle name="Normal 6 2 4 2 3 2" xfId="4729" xr:uid="{36DF93BC-14C0-4C8D-9939-43490568E73B}"/>
    <cellStyle name="Normal 6 2 4 2 3 3" xfId="30271" xr:uid="{64E7B98A-5618-4F94-BBB0-CE729F04F1ED}"/>
    <cellStyle name="Normal 6 2 4 2 3 3 2" xfId="31414" xr:uid="{F1A26C63-AE42-4F04-8891-03B490C2D338}"/>
    <cellStyle name="Normal 6 2 4 2 3 4" xfId="31611" xr:uid="{E337A21F-9B74-4399-88F3-B6426EE26747}"/>
    <cellStyle name="Normal 6 2 4 3" xfId="1241" xr:uid="{00000000-0005-0000-0000-00009F060000}"/>
    <cellStyle name="Normal 6 2 4 3 2" xfId="31305" xr:uid="{928413FA-20ED-46F2-9E40-B8E246A45F39}"/>
    <cellStyle name="Normal 6 2 4 4" xfId="29855" xr:uid="{AA4C1F12-DEA9-457E-AEF5-0DB4A6E59CD3}"/>
    <cellStyle name="Normal 6 2 5" xfId="1242" xr:uid="{00000000-0005-0000-0000-0000A0060000}"/>
    <cellStyle name="Normal 6 2 6" xfId="31265" xr:uid="{C7864499-C7D0-4F15-868C-ECC295E72CB1}"/>
    <cellStyle name="Normal 6 3" xfId="1243" xr:uid="{00000000-0005-0000-0000-0000A1060000}"/>
    <cellStyle name="Normal 6 3 2" xfId="1244" xr:uid="{00000000-0005-0000-0000-0000A2060000}"/>
    <cellStyle name="Normal 6 3 3" xfId="1245" xr:uid="{00000000-0005-0000-0000-0000A3060000}"/>
    <cellStyle name="Normal 6 3 3 2" xfId="1246" xr:uid="{00000000-0005-0000-0000-0000A4060000}"/>
    <cellStyle name="Normal 6 3 3 3" xfId="1247" xr:uid="{00000000-0005-0000-0000-0000A5060000}"/>
    <cellStyle name="Normal 6 3 3 3 2" xfId="1248" xr:uid="{00000000-0005-0000-0000-0000A6060000}"/>
    <cellStyle name="Normal 6 3 3 3 2 2" xfId="1249" xr:uid="{00000000-0005-0000-0000-0000A7060000}"/>
    <cellStyle name="Normal 6 3 3 3 2 3" xfId="1250" xr:uid="{00000000-0005-0000-0000-0000A8060000}"/>
    <cellStyle name="Normal 6 3 3 3 2 3 2" xfId="1251" xr:uid="{00000000-0005-0000-0000-0000A9060000}"/>
    <cellStyle name="Normal 6 3 3 3 2 3 2 2" xfId="1252" xr:uid="{00000000-0005-0000-0000-0000AA060000}"/>
    <cellStyle name="Normal 6 3 3 3 2 3 2 2 2" xfId="22684" xr:uid="{BCEE65C1-493F-43A2-8225-D8AF26E4B811}"/>
    <cellStyle name="Normal 6 3 3 3 2 3 2 2 3" xfId="23065" xr:uid="{9BB534F7-3CF8-47D9-BE50-7E51BEA965FB}"/>
    <cellStyle name="Normal 6 3 3 3 2 3 2 3" xfId="1253" xr:uid="{00000000-0005-0000-0000-0000AB060000}"/>
    <cellStyle name="Normal 6 3 3 3 2 3 2 3 2" xfId="2014" xr:uid="{00000000-0005-0000-0000-0000AC060000}"/>
    <cellStyle name="Normal 6 3 3 3 2 3 2 3 3" xfId="3747" xr:uid="{00000000-0005-0000-0000-00000F060000}"/>
    <cellStyle name="Normal 6 3 3 3 2 3 2 3 3 2" xfId="4744" xr:uid="{52032595-B136-4D2C-B500-82ADF7DF1B2A}"/>
    <cellStyle name="Normal 6 3 3 3 2 3 2 3 3 3" xfId="30272" xr:uid="{D89606A7-7F62-4BEF-BBAC-371DD44B78A1}"/>
    <cellStyle name="Normal 6 3 3 3 2 3 2 3 3 3 2" xfId="31415" xr:uid="{0B73902A-7494-489D-AE53-A905FA779E9C}"/>
    <cellStyle name="Normal 6 3 3 3 2 3 2 3 3 4" xfId="31612" xr:uid="{F3422B09-C712-4715-9E74-E2360D1499BA}"/>
    <cellStyle name="Normal 6 3 3 3 2 3 2 4" xfId="23723" xr:uid="{CF6E8B82-0990-4BE4-9413-7C6041332850}"/>
    <cellStyle name="Normal 6 3 3 3 2 3 3" xfId="1254" xr:uid="{00000000-0005-0000-0000-0000AD060000}"/>
    <cellStyle name="Normal 6 3 3 3 2 3 4" xfId="2971" xr:uid="{00000000-0005-0000-0000-000096070000}"/>
    <cellStyle name="Normal 6 3 3 3 2 3 4 2" xfId="31282" xr:uid="{8609F323-400D-4035-9BBF-4A50ABE08EC3}"/>
    <cellStyle name="Normal 6 3 3 3 2 3 5" xfId="2127" xr:uid="{00000000-0005-0000-0000-0000BE020000}"/>
    <cellStyle name="Normal 6 3 3 3 2 3 5 2" xfId="4680" xr:uid="{D6398DC9-E5C9-496E-A2A7-CD5014D2DFA6}"/>
    <cellStyle name="Normal 6 3 3 3 2 3 5 3" xfId="30208" xr:uid="{356E9707-CCEF-4F7C-BF32-0303F4791FE4}"/>
    <cellStyle name="Normal 6 3 3 3 2 3 5 3 2" xfId="31352" xr:uid="{CC12E4D3-F8EB-4CF6-AB97-4D8B2B3693C7}"/>
    <cellStyle name="Normal 6 3 3 3 2 3 5 4" xfId="31548" xr:uid="{87A857A3-2AA9-43F2-8657-50394276CAF6}"/>
    <cellStyle name="Normal 6 3 3 3 2 3 6" xfId="4034" xr:uid="{C3B2AF05-98DC-463A-BA12-C74208D497DD}"/>
    <cellStyle name="Normal 6 3 3 3 2 3 6 2" xfId="4812" xr:uid="{F613BC84-EDE5-4885-8459-F27AF0BB6E85}"/>
    <cellStyle name="Normal 6 3 3 3 2 3 6 3" xfId="30326" xr:uid="{FE425496-F8E2-4D8D-BACC-24E101135861}"/>
    <cellStyle name="Normal 6 3 3 3 2 3 6 3 2" xfId="31469" xr:uid="{E634AE3F-E674-4AA0-825F-3A0FBFBCA056}"/>
    <cellStyle name="Normal 6 3 3 3 2 3 6 4" xfId="31666" xr:uid="{C88B7139-BB51-44C6-81F9-0169CA295B19}"/>
    <cellStyle name="Normal 6 3 3 3 2 3 7" xfId="30146" xr:uid="{DC11676B-B130-4A24-B13D-A1AF24211213}"/>
    <cellStyle name="Normal 6 3 3 3 2 3 7 2" xfId="30513" xr:uid="{2A90FA8B-F176-40AB-B942-C645A0B2AC10}"/>
    <cellStyle name="Normal 6 3 3 3 2 4" xfId="1255" xr:uid="{00000000-0005-0000-0000-0000AE060000}"/>
    <cellStyle name="Normal 6 3 3 3 2 4 2" xfId="2970" xr:uid="{00000000-0005-0000-0000-000097070000}"/>
    <cellStyle name="Normal 6 3 3 3 2 4 3" xfId="24637" xr:uid="{0B99EDD5-5B90-41B3-B148-FF54C30227C9}"/>
    <cellStyle name="Normal 6 3 3 3 2 4 3 2" xfId="29621" xr:uid="{5AD4FC9D-CD04-4CDE-9532-33EB4917BF7B}"/>
    <cellStyle name="Normal 6 3 3 3 2 4 3 3" xfId="29607" xr:uid="{F36EC8D3-C075-4FCC-BB6E-6F17B0D09736}"/>
    <cellStyle name="Normal 6 3 3 3 2 4 3 3 2" xfId="29648" xr:uid="{826F20A1-EE0D-443B-B788-37E26F103C4E}"/>
    <cellStyle name="Normal 6 3 3 3 2 4 3 3 3" xfId="30390" xr:uid="{68412F80-5B7F-4324-AB06-AB62463D18A8}"/>
    <cellStyle name="Normal 6 3 3 3 2 4 3 3 4" xfId="30377" xr:uid="{F1CFB043-722D-4FF7-8349-A408EBFE1248}"/>
    <cellStyle name="Normal 6 3 3 3 2 4 3 3 4 2" xfId="31716" xr:uid="{E1047207-F524-459C-9D5A-B00766BB0693}"/>
    <cellStyle name="Normal 6 3 3 3 2 4 3 4" xfId="30363" xr:uid="{3A82768C-6B5D-4D32-86C4-08DE35B49E64}"/>
    <cellStyle name="Normal 6 3 3 3 2 4 3 4 2" xfId="31703" xr:uid="{7FCFC7B6-2244-4C07-99E2-5744C78CE1C6}"/>
    <cellStyle name="Normal 6 3 3 3 2 5" xfId="2126" xr:uid="{00000000-0005-0000-0000-0000BC020000}"/>
    <cellStyle name="Normal 6 3 3 3 2 5 2" xfId="4637" xr:uid="{6DCD8049-BC85-477D-8DF4-71B624F9476D}"/>
    <cellStyle name="Normal 6 3 3 3 2 5 3" xfId="30207" xr:uid="{37F318ED-ADB1-4A63-94B9-7AD18DADE9C4}"/>
    <cellStyle name="Normal 6 3 3 3 2 5 3 2" xfId="31351" xr:uid="{63937397-5761-4327-97C3-F1A1F4AC80AD}"/>
    <cellStyle name="Normal 6 3 3 3 2 5 4" xfId="31547" xr:uid="{CD9790C9-4E7C-4C12-8572-B6779880FCFF}"/>
    <cellStyle name="Normal 6 3 3 3 2 6" xfId="4033" xr:uid="{2F86E8C3-CFCF-4CC5-896B-92C102F9D7BD}"/>
    <cellStyle name="Normal 6 3 3 3 2 6 2" xfId="4725" xr:uid="{3DE8FA29-3805-45F1-AFC0-AABB851E3B0A}"/>
    <cellStyle name="Normal 6 3 3 3 2 6 3" xfId="30325" xr:uid="{0ECF71C3-B132-42F9-91D6-FA49DFB6CC23}"/>
    <cellStyle name="Normal 6 3 3 3 2 6 3 2" xfId="31468" xr:uid="{64226B14-8E2D-4A6B-B1EA-CFD0A01681C0}"/>
    <cellStyle name="Normal 6 3 3 3 2 6 4" xfId="31665" xr:uid="{DBA5C1A5-A154-4B8F-A90E-5CFDC92DCCDC}"/>
    <cellStyle name="Normal 6 3 3 3 2 7" xfId="30145" xr:uid="{80BE168A-ACEA-40EE-BC12-1FF256FF1F93}"/>
    <cellStyle name="Normal 6 3 3 3 2 7 2" xfId="30512" xr:uid="{1E65CB5E-5F31-4857-9CD1-EB4B121E79A0}"/>
    <cellStyle name="Normal 6 3 3 3 3" xfId="1256" xr:uid="{00000000-0005-0000-0000-0000AF060000}"/>
    <cellStyle name="Normal 6 3 3 3 4" xfId="1257" xr:uid="{00000000-0005-0000-0000-0000B0060000}"/>
    <cellStyle name="Normal 6 3 3 3 4 2" xfId="1258" xr:uid="{00000000-0005-0000-0000-0000B1060000}"/>
    <cellStyle name="Normal 6 3 3 3 4 2 2" xfId="1259" xr:uid="{00000000-0005-0000-0000-0000B2060000}"/>
    <cellStyle name="Normal 6 3 3 3 4 2 2 2" xfId="1260" xr:uid="{00000000-0005-0000-0000-0000B3060000}"/>
    <cellStyle name="Normal 6 3 3 3 4 2 2 2 2" xfId="2015" xr:uid="{00000000-0005-0000-0000-0000B4060000}"/>
    <cellStyle name="Normal 6 3 3 3 4 2 2 2 2 2" xfId="30085" xr:uid="{AC20A973-25C7-4EEA-B8FC-5F924C46B0FC}"/>
    <cellStyle name="Normal 6 3 3 3 4 2 2 2 3" xfId="3748" xr:uid="{00000000-0005-0000-0000-000016060000}"/>
    <cellStyle name="Normal 6 3 3 3 4 2 2 2 3 2" xfId="4777" xr:uid="{AAE7B9DD-D69F-4E10-BB8B-20D4AC9962F5}"/>
    <cellStyle name="Normal 6 3 3 3 4 2 2 2 3 3" xfId="30273" xr:uid="{C37F18FF-54D7-4AE5-9692-111929E55625}"/>
    <cellStyle name="Normal 6 3 3 3 4 2 2 2 3 3 2" xfId="31416" xr:uid="{249FE48C-C7E7-4065-967D-49544C157FBD}"/>
    <cellStyle name="Normal 6 3 3 3 4 2 2 2 3 4" xfId="31613" xr:uid="{189EC8A1-D2C2-42E5-A270-697BF07C7A33}"/>
    <cellStyle name="Normal 6 3 3 3 4 2 2 2 4" xfId="22661" xr:uid="{CBF90421-D5AC-4CAD-9FD2-36B22A63D893}"/>
    <cellStyle name="Normal 6 3 3 3 4 2 2 3" xfId="2016" xr:uid="{00000000-0005-0000-0000-0000B5060000}"/>
    <cellStyle name="Normal 6 3 3 3 4 2 2 4" xfId="25706" xr:uid="{C5F7ECBA-4F92-4F46-BA83-52E1E22E980F}"/>
    <cellStyle name="Normal 6 3 3 3 4 2 3" xfId="1261" xr:uid="{00000000-0005-0000-0000-0000B6060000}"/>
    <cellStyle name="Normal 6 3 3 3 4 2 3 2" xfId="1262" xr:uid="{00000000-0005-0000-0000-0000B7060000}"/>
    <cellStyle name="Normal 6 3 3 3 4 2 3 2 2" xfId="25668" xr:uid="{E957DF7A-A3D2-43E6-AE06-9A9BCADFE3C5}"/>
    <cellStyle name="Normal 6 3 3 3 4 2 3 2 3" xfId="23564" xr:uid="{82449096-A430-4189-883B-B78564EA965D}"/>
    <cellStyle name="Normal 6 3 3 3 4 2 3 3" xfId="1263" xr:uid="{00000000-0005-0000-0000-0000B8060000}"/>
    <cellStyle name="Normal 6 3 3 3 4 2 3 3 2" xfId="25804" xr:uid="{7B562051-5010-423F-A5F3-DA3469A63612}"/>
    <cellStyle name="Normal 6 3 3 3 4 2 3 3 3" xfId="24256" xr:uid="{D37E907C-74A2-4123-B6C7-51638602FEE9}"/>
    <cellStyle name="Normal 6 3 3 3 4 2 3 4" xfId="2129" xr:uid="{00000000-0005-0000-0000-0000C4020000}"/>
    <cellStyle name="Normal 6 3 3 3 4 2 3 4 2" xfId="4782" xr:uid="{59B8D440-8137-4B7F-A656-CF0510303CA0}"/>
    <cellStyle name="Normal 6 3 3 3 4 2 3 4 3" xfId="30210" xr:uid="{A160096C-0CB9-4F26-AE17-C47BB86B37E8}"/>
    <cellStyle name="Normal 6 3 3 3 4 2 3 4 3 2" xfId="31354" xr:uid="{C3EE6054-A4E1-4094-825A-1C1BF8659EA8}"/>
    <cellStyle name="Normal 6 3 3 3 4 2 3 4 4" xfId="31550" xr:uid="{9102B438-FA41-4457-A61B-AE31F663F9E7}"/>
    <cellStyle name="Normal 6 3 3 3 4 2 3 5" xfId="25802" xr:uid="{593CE574-319A-4AC6-9B5C-702D762FB4CA}"/>
    <cellStyle name="Normal 6 3 3 3 4 2 3 6" xfId="30541" xr:uid="{5EBC0163-4363-4F13-A5DD-AE3FCBD0410B}"/>
    <cellStyle name="Normal 6 3 3 3 4 2 4" xfId="25640" xr:uid="{EABC3D6A-712F-4FB3-BEB7-DF746EAFE1AE}"/>
    <cellStyle name="Normal 6 3 3 3 4 3" xfId="1264" xr:uid="{00000000-0005-0000-0000-0000B9060000}"/>
    <cellStyle name="Normal 6 3 3 3 4 4" xfId="2972" xr:uid="{00000000-0005-0000-0000-00009F070000}"/>
    <cellStyle name="Normal 6 3 3 3 4 4 2" xfId="31294" xr:uid="{186211C7-282C-42A3-AABA-91AA76594D8B}"/>
    <cellStyle name="Normal 6 3 3 3 4 5" xfId="2128" xr:uid="{00000000-0005-0000-0000-0000C1020000}"/>
    <cellStyle name="Normal 6 3 3 3 4 5 2" xfId="4672" xr:uid="{3CF7EC19-F0E2-4711-B08D-946163A456F8}"/>
    <cellStyle name="Normal 6 3 3 3 4 5 3" xfId="30209" xr:uid="{04383268-857B-47C7-9699-654DD5736F7C}"/>
    <cellStyle name="Normal 6 3 3 3 4 5 3 2" xfId="31353" xr:uid="{8F87091D-845B-4E2D-9607-3B2C3F78CB20}"/>
    <cellStyle name="Normal 6 3 3 3 4 5 4" xfId="31549" xr:uid="{F438C024-05C0-4B0E-BC65-1729E3C29826}"/>
    <cellStyle name="Normal 6 3 3 3 4 6" xfId="4035" xr:uid="{4F2918E3-7CCF-44F2-8B12-399DCD69E664}"/>
    <cellStyle name="Normal 6 3 3 3 4 6 2" xfId="4704" xr:uid="{66B78E9E-F4AB-4BA4-9562-EF211951A15F}"/>
    <cellStyle name="Normal 6 3 3 3 4 6 3" xfId="30327" xr:uid="{95C354DC-76FB-4CBE-9FB3-F1E8EDAD6C87}"/>
    <cellStyle name="Normal 6 3 3 3 4 6 3 2" xfId="31470" xr:uid="{B4430622-35CF-4C2E-B9B8-E001BD4035B7}"/>
    <cellStyle name="Normal 6 3 3 3 4 6 4" xfId="31667" xr:uid="{76813517-A76E-44EB-B0B6-46D7F2837E3A}"/>
    <cellStyle name="Normal 6 3 3 3 4 7" xfId="30147" xr:uid="{C2411ACB-20F6-4EE0-8B84-B62097023916}"/>
    <cellStyle name="Normal 6 3 3 3 4 7 2" xfId="30514" xr:uid="{BAFE7101-FEEB-42B9-BA1E-81777797EAA5}"/>
    <cellStyle name="Normal 6 3 3 3 5" xfId="1265" xr:uid="{00000000-0005-0000-0000-0000BA060000}"/>
    <cellStyle name="Normal 6 3 3 3 5 2" xfId="1266" xr:uid="{00000000-0005-0000-0000-0000BB060000}"/>
    <cellStyle name="Normal 6 3 3 3 5 3" xfId="3749" xr:uid="{00000000-0005-0000-0000-00001D060000}"/>
    <cellStyle name="Normal 6 3 3 3 5 3 2" xfId="4728" xr:uid="{86D2124D-0952-4EE0-8EFD-833837240DB9}"/>
    <cellStyle name="Normal 6 3 3 3 5 3 2 2" xfId="27330" xr:uid="{4A976EB1-446E-435E-9AE3-41D706587218}"/>
    <cellStyle name="Normal 6 3 3 3 5 3 3" xfId="24911" xr:uid="{1B73AC05-9E14-42B7-981E-924978277EB1}"/>
    <cellStyle name="Normal 6 3 3 3 5 3 4" xfId="30274" xr:uid="{B96C46A8-B0B0-4A78-8D66-296041A1E571}"/>
    <cellStyle name="Normal 6 3 3 3 5 3 4 2" xfId="31417" xr:uid="{4EF581FF-DB98-4273-BAC1-15F20033B499}"/>
    <cellStyle name="Normal 6 3 3 3 5 3 5" xfId="31614" xr:uid="{304492C9-34A5-491B-90A2-9FC308872402}"/>
    <cellStyle name="Normal 6 3 3 3 5 4" xfId="24243" xr:uid="{30885B66-180D-465C-9004-4FD2801ED13D}"/>
    <cellStyle name="Normal 6 3 3 4" xfId="1267" xr:uid="{00000000-0005-0000-0000-0000BC060000}"/>
    <cellStyle name="Normal 6 3 3 4 2" xfId="1268" xr:uid="{00000000-0005-0000-0000-0000BD060000}"/>
    <cellStyle name="Normal 6 3 3 4 3" xfId="1269" xr:uid="{00000000-0005-0000-0000-0000BE060000}"/>
    <cellStyle name="Normal 6 3 3 4 3 2" xfId="1270" xr:uid="{00000000-0005-0000-0000-0000BF060000}"/>
    <cellStyle name="Normal 6 3 3 4 3 2 2" xfId="1271" xr:uid="{00000000-0005-0000-0000-0000C0060000}"/>
    <cellStyle name="Normal 6 3 3 4 3 2 2 2" xfId="23833" xr:uid="{7F0C0093-2374-413B-A5E9-43C55EFC788B}"/>
    <cellStyle name="Normal 6 3 3 4 3 2 2 3" xfId="22913" xr:uid="{10740882-16AF-4F93-9A88-A7076635685B}"/>
    <cellStyle name="Normal 6 3 3 4 3 2 3" xfId="1272" xr:uid="{00000000-0005-0000-0000-0000C1060000}"/>
    <cellStyle name="Normal 6 3 3 4 3 2 3 2" xfId="2017" xr:uid="{00000000-0005-0000-0000-0000C2060000}"/>
    <cellStyle name="Normal 6 3 3 4 3 2 3 3" xfId="3750" xr:uid="{00000000-0005-0000-0000-000024060000}"/>
    <cellStyle name="Normal 6 3 3 4 3 2 3 3 2" xfId="4763" xr:uid="{DBCCADD4-FC4E-4BFC-A7C2-891AFFCEA356}"/>
    <cellStyle name="Normal 6 3 3 4 3 2 3 3 3" xfId="30275" xr:uid="{91ACDD3A-0E04-489A-B8EF-6EF1F1AE6AAE}"/>
    <cellStyle name="Normal 6 3 3 4 3 2 3 3 3 2" xfId="31418" xr:uid="{9ED99E49-38F8-4258-8C5C-4E6CCF898051}"/>
    <cellStyle name="Normal 6 3 3 4 3 2 3 3 4" xfId="31615" xr:uid="{86DC850B-5ABA-4168-A12B-52BB2D92300C}"/>
    <cellStyle name="Normal 6 3 3 4 3 2 4" xfId="25725" xr:uid="{458F7302-1896-4444-8A91-7EEE77D9B42E}"/>
    <cellStyle name="Normal 6 3 3 4 3 3" xfId="1273" xr:uid="{00000000-0005-0000-0000-0000C3060000}"/>
    <cellStyle name="Normal 6 3 3 4 3 4" xfId="2973" xr:uid="{00000000-0005-0000-0000-0000A5070000}"/>
    <cellStyle name="Normal 6 3 3 4 3 4 2" xfId="31301" xr:uid="{9A618AA1-F692-4092-9D65-77B750975D70}"/>
    <cellStyle name="Normal 6 3 3 4 3 5" xfId="2131" xr:uid="{00000000-0005-0000-0000-0000C8020000}"/>
    <cellStyle name="Normal 6 3 3 4 3 5 2" xfId="3855" xr:uid="{14ADEC9D-23D5-4755-9DD0-8765D24571A4}"/>
    <cellStyle name="Normal 6 3 3 4 3 5 3" xfId="30212" xr:uid="{8435FB26-6920-4CAD-AA91-3600F415560A}"/>
    <cellStyle name="Normal 6 3 3 4 3 5 3 2" xfId="31356" xr:uid="{35DA6502-A4A2-4046-B3CE-4037C2DBBE69}"/>
    <cellStyle name="Normal 6 3 3 4 3 5 4" xfId="31552" xr:uid="{072920CB-D524-41F0-B9ED-C02DFA5CF3AC}"/>
    <cellStyle name="Normal 6 3 3 4 3 6" xfId="4037" xr:uid="{C66D090D-F948-4628-9A4B-3556EC8A8993}"/>
    <cellStyle name="Normal 6 3 3 4 3 6 2" xfId="4740" xr:uid="{6CDE8700-2BC6-4C40-AD11-A661C27D6699}"/>
    <cellStyle name="Normal 6 3 3 4 3 6 3" xfId="30329" xr:uid="{A9169C37-2F33-4AC5-9D16-6468DBFE55C7}"/>
    <cellStyle name="Normal 6 3 3 4 3 6 3 2" xfId="31472" xr:uid="{C08347BC-2FE4-4A4C-88AE-047B4F1111EB}"/>
    <cellStyle name="Normal 6 3 3 4 3 6 4" xfId="31669" xr:uid="{25C9AC63-04F8-44DF-BE45-828C1A0EFA15}"/>
    <cellStyle name="Normal 6 3 3 4 3 7" xfId="30149" xr:uid="{5DD134DE-7771-4AC1-A6C7-CAB182204804}"/>
    <cellStyle name="Normal 6 3 3 4 3 7 2" xfId="30516" xr:uid="{F5396644-8DAF-4937-A4F1-2401EBC3517A}"/>
    <cellStyle name="Normal 6 3 3 4 4" xfId="1274" xr:uid="{00000000-0005-0000-0000-0000C4060000}"/>
    <cellStyle name="Normal 6 3 3 4 4 2" xfId="2018" xr:uid="{00000000-0005-0000-0000-0000C5060000}"/>
    <cellStyle name="Normal 6 3 3 4 4 3" xfId="3751" xr:uid="{00000000-0005-0000-0000-000027060000}"/>
    <cellStyle name="Normal 6 3 3 4 4 3 2" xfId="4734" xr:uid="{8C9E0BAB-6342-4926-AFDE-1D1CEAEB8D50}"/>
    <cellStyle name="Normal 6 3 3 4 4 3 3" xfId="30276" xr:uid="{7F3E6705-4643-4EF6-886B-EF89E8C009A2}"/>
    <cellStyle name="Normal 6 3 3 4 4 3 3 2" xfId="31419" xr:uid="{519FAA7A-C692-4C62-A964-CCC9D5705A0C}"/>
    <cellStyle name="Normal 6 3 3 4 4 3 4" xfId="31616" xr:uid="{C2001405-3A9E-407C-A41F-4E4E1ECCA430}"/>
    <cellStyle name="Normal 6 3 3 4 5" xfId="2130" xr:uid="{00000000-0005-0000-0000-0000C6020000}"/>
    <cellStyle name="Normal 6 3 3 4 5 2" xfId="3776" xr:uid="{E7CE2CBA-ABE9-40BC-B051-DB9C5FB798E6}"/>
    <cellStyle name="Normal 6 3 3 4 5 3" xfId="30211" xr:uid="{89A8051D-31C3-40B3-9711-90934B61F108}"/>
    <cellStyle name="Normal 6 3 3 4 5 3 2" xfId="31355" xr:uid="{85BF3F84-4BD4-4F22-BAF8-1486D86B8D5C}"/>
    <cellStyle name="Normal 6 3 3 4 5 4" xfId="31551" xr:uid="{A28A8BEB-C65E-4662-A83C-828FBC0BB7C6}"/>
    <cellStyle name="Normal 6 3 3 4 6" xfId="4036" xr:uid="{45BFAD04-BCD7-4CAC-953D-0DBD444CB6D4}"/>
    <cellStyle name="Normal 6 3 3 4 6 2" xfId="4726" xr:uid="{E376E65A-2E16-478D-B2B0-FCA698161DA4}"/>
    <cellStyle name="Normal 6 3 3 4 6 3" xfId="30328" xr:uid="{7B491ED7-6C6A-4219-B6F7-978B126F66AF}"/>
    <cellStyle name="Normal 6 3 3 4 6 3 2" xfId="31471" xr:uid="{7C5376D0-737F-432C-B2D8-A4762CC89502}"/>
    <cellStyle name="Normal 6 3 3 4 6 4" xfId="31668" xr:uid="{5D3A6406-FADF-46CF-957E-3CA6899F60ED}"/>
    <cellStyle name="Normal 6 3 3 4 7" xfId="30148" xr:uid="{838F89EF-1D7F-4065-8D4C-3A4DAF9BF3DA}"/>
    <cellStyle name="Normal 6 3 3 4 7 2" xfId="30515" xr:uid="{05F24ADF-AA50-4531-B604-5CFE29E6FEC6}"/>
    <cellStyle name="Normal 6 3 3 5" xfId="2070" xr:uid="{00000000-0005-0000-0000-0000B9020000}"/>
    <cellStyle name="Normal 6 3 3 5 2" xfId="4799" xr:uid="{907E5E47-F6B2-4DC4-A325-33901AAEA066}"/>
    <cellStyle name="Normal 6 3 3 5 3" xfId="30170" xr:uid="{35A6137A-9A79-4FA9-A0E4-BC9B9671A559}"/>
    <cellStyle name="Normal 6 3 3 5 3 2" xfId="30517" xr:uid="{DABD6C2B-49F9-41EE-B9EE-279CE22049EF}"/>
    <cellStyle name="Normal 6 3 3 5 4" xfId="31510" xr:uid="{FE5EE180-0A6C-4451-850A-0F128D00BDF6}"/>
    <cellStyle name="Normal 6 3 3 6" xfId="30102" xr:uid="{39D311B1-3F99-4637-B6B6-3945F5B433CC}"/>
    <cellStyle name="Normal 6 3 3 6 2" xfId="30475" xr:uid="{F1B2B02C-F2EA-473E-AE49-8B217EFDE528}"/>
    <cellStyle name="Normal 6 3 4" xfId="1275" xr:uid="{00000000-0005-0000-0000-0000C6060000}"/>
    <cellStyle name="Normal 6 3 4 2" xfId="1276" xr:uid="{00000000-0005-0000-0000-0000C7060000}"/>
    <cellStyle name="Normal 6 3 4 3" xfId="1277" xr:uid="{00000000-0005-0000-0000-0000C8060000}"/>
    <cellStyle name="Normal 6 3 4 3 2" xfId="1278" xr:uid="{00000000-0005-0000-0000-0000C9060000}"/>
    <cellStyle name="Normal 6 3 4 3 2 2" xfId="1279" xr:uid="{00000000-0005-0000-0000-0000CA060000}"/>
    <cellStyle name="Normal 6 3 4 3 2 2 2" xfId="23857" xr:uid="{914EF0C8-D56B-478B-810B-7CA84A865AFB}"/>
    <cellStyle name="Normal 6 3 4 3 2 2 3" xfId="24995" xr:uid="{BF9404F4-9345-4E46-8DFA-77F5AB74D18D}"/>
    <cellStyle name="Normal 6 3 4 3 2 3" xfId="1280" xr:uid="{00000000-0005-0000-0000-0000CB060000}"/>
    <cellStyle name="Normal 6 3 4 3 2 3 2" xfId="2019" xr:uid="{00000000-0005-0000-0000-0000CC060000}"/>
    <cellStyle name="Normal 6 3 4 3 2 3 3" xfId="3752" xr:uid="{00000000-0005-0000-0000-00002E060000}"/>
    <cellStyle name="Normal 6 3 4 3 2 3 3 2" xfId="4723" xr:uid="{FB4D8310-7AEF-4531-9242-402D4EE4CBCA}"/>
    <cellStyle name="Normal 6 3 4 3 2 3 3 3" xfId="30277" xr:uid="{E5F840FE-5104-4857-8DCE-96279A827F92}"/>
    <cellStyle name="Normal 6 3 4 3 2 3 3 3 2" xfId="31420" xr:uid="{4198C9AA-B1FD-49F4-9439-E7F43D107413}"/>
    <cellStyle name="Normal 6 3 4 3 2 3 3 4" xfId="31617" xr:uid="{909DD0D0-1364-42A4-A034-3430836BB697}"/>
    <cellStyle name="Normal 6 3 4 3 2 4" xfId="24959" xr:uid="{0DA149DA-ADAC-4AFA-94DC-BF3AC20BD344}"/>
    <cellStyle name="Normal 6 3 4 3 3" xfId="1281" xr:uid="{00000000-0005-0000-0000-0000CD060000}"/>
    <cellStyle name="Normal 6 3 4 3 4" xfId="2975" xr:uid="{00000000-0005-0000-0000-0000AC070000}"/>
    <cellStyle name="Normal 6 3 4 3 4 2" xfId="31289" xr:uid="{BE8648E5-FB61-43AA-BB56-FE67109396AA}"/>
    <cellStyle name="Normal 6 3 4 3 5" xfId="2133" xr:uid="{00000000-0005-0000-0000-0000CC020000}"/>
    <cellStyle name="Normal 6 3 4 3 5 2" xfId="4641" xr:uid="{B14B5BE6-0AD9-4024-B6A3-83DB74FA6323}"/>
    <cellStyle name="Normal 6 3 4 3 5 3" xfId="30214" xr:uid="{E0D683BA-EFB6-4E11-8ABF-098065B0A36F}"/>
    <cellStyle name="Normal 6 3 4 3 5 3 2" xfId="31358" xr:uid="{9C8FE98E-1D8F-4973-8A1E-AB187A709B52}"/>
    <cellStyle name="Normal 6 3 4 3 5 4" xfId="31554" xr:uid="{83DF3942-78DD-4E7E-8FC5-59A81BE0190A}"/>
    <cellStyle name="Normal 6 3 4 3 6" xfId="4039" xr:uid="{85017E11-7866-4279-9063-BD1F44AA9952}"/>
    <cellStyle name="Normal 6 3 4 3 6 2" xfId="4785" xr:uid="{121F7278-5066-479E-804E-839EF523D6AF}"/>
    <cellStyle name="Normal 6 3 4 3 6 3" xfId="30331" xr:uid="{10D4AA31-3BD6-458F-BF46-08A025222983}"/>
    <cellStyle name="Normal 6 3 4 3 6 3 2" xfId="31474" xr:uid="{45E35B95-8A5B-4E1D-9384-E5D7227BFA78}"/>
    <cellStyle name="Normal 6 3 4 3 6 4" xfId="31671" xr:uid="{5ABCB488-C596-4F4D-A1BD-D5E366D7C9F2}"/>
    <cellStyle name="Normal 6 3 4 3 7" xfId="30151" xr:uid="{7EB70341-ADA0-4143-B80B-2417C60D5EFB}"/>
    <cellStyle name="Normal 6 3 4 3 7 2" xfId="30519" xr:uid="{35C90F93-35F2-4DF2-AF1A-E04B1075095B}"/>
    <cellStyle name="Normal 6 3 4 4" xfId="2974" xr:uid="{00000000-0005-0000-0000-0000AD070000}"/>
    <cellStyle name="Normal 6 3 4 4 2" xfId="24839" xr:uid="{A731FBC4-F028-41EF-AC44-B734738D1241}"/>
    <cellStyle name="Normal 6 3 4 4 2 2" xfId="29623" xr:uid="{7D19FE9A-8DE5-4212-8041-0E8E01477532}"/>
    <cellStyle name="Normal 6 3 4 4 2 3" xfId="29608" xr:uid="{6844FE66-0350-45B6-8749-E96EC837CDEA}"/>
    <cellStyle name="Normal 6 3 4 4 2 3 2" xfId="29649" xr:uid="{306B9646-B3CB-4206-96D3-173A2C19F6A4}"/>
    <cellStyle name="Normal 6 3 4 4 2 3 3" xfId="30391" xr:uid="{5C1B9AE5-B079-4BE9-940F-38DB98168A0F}"/>
    <cellStyle name="Normal 6 3 4 4 2 3 4" xfId="30378" xr:uid="{0C630832-C427-48AC-B7B7-CDBA068EF46E}"/>
    <cellStyle name="Normal 6 3 4 4 2 3 4 2" xfId="31717" xr:uid="{59210765-A088-4B60-B438-476422DF6627}"/>
    <cellStyle name="Normal 6 3 4 4 2 4" xfId="30364" xr:uid="{ED8C1BC9-242E-4E34-A350-F2FCEF2ABD52}"/>
    <cellStyle name="Normal 6 3 4 4 2 4 2" xfId="31704" xr:uid="{1508FF5D-6EE9-4924-B426-3723E8CF7E8F}"/>
    <cellStyle name="Normal 6 3 4 4 3" xfId="24976" xr:uid="{B81CA4B1-D0EC-4903-82C2-3729418C66EC}"/>
    <cellStyle name="Normal 6 3 4 5" xfId="2132" xr:uid="{00000000-0005-0000-0000-0000CA020000}"/>
    <cellStyle name="Normal 6 3 4 5 2" xfId="4626" xr:uid="{385DF0D6-58F0-450D-88C9-C3CEB76D1408}"/>
    <cellStyle name="Normal 6 3 4 5 3" xfId="30213" xr:uid="{90312F7B-2D6D-405C-8052-43F9AAADE25C}"/>
    <cellStyle name="Normal 6 3 4 5 3 2" xfId="31357" xr:uid="{E7349462-429D-4D08-82F3-1A2EB2E58B37}"/>
    <cellStyle name="Normal 6 3 4 5 4" xfId="31553" xr:uid="{1042ECBD-2BB7-4E90-905B-07F8507D3AB7}"/>
    <cellStyle name="Normal 6 3 4 6" xfId="4038" xr:uid="{8D1101F3-0C22-4BE8-AF14-06E549D8B1C0}"/>
    <cellStyle name="Normal 6 3 4 6 2" xfId="4708" xr:uid="{309113B5-9206-44C4-9B50-F0859B4F4AC0}"/>
    <cellStyle name="Normal 6 3 4 6 3" xfId="30330" xr:uid="{75C41231-A56E-451C-A0E6-06EE355C936A}"/>
    <cellStyle name="Normal 6 3 4 6 3 2" xfId="31473" xr:uid="{E83C45BE-E56B-493C-B749-8DBB698D4281}"/>
    <cellStyle name="Normal 6 3 4 6 4" xfId="31670" xr:uid="{BED4E2F1-8BFE-49E7-94A6-F6C20E56EE89}"/>
    <cellStyle name="Normal 6 3 4 7" xfId="30150" xr:uid="{230E3327-1DCE-4021-B3F8-983D1A5A137A}"/>
    <cellStyle name="Normal 6 3 4 7 2" xfId="30518" xr:uid="{E88A4B4D-5E2F-4EF4-8F91-154A61DEACCE}"/>
    <cellStyle name="Normal 6 3 5" xfId="29609" xr:uid="{631E655F-7844-43BA-9955-2AD29CB8158C}"/>
    <cellStyle name="Normal 6 3 5 2" xfId="29637" xr:uid="{B4AFCDD8-862C-4144-A948-C80FD9D9C627}"/>
    <cellStyle name="Normal 6 3 5 3" xfId="30365" xr:uid="{BB71A935-D937-468C-AA47-D9536B9840FB}"/>
    <cellStyle name="Normal 6 3 5 3 2" xfId="30520" xr:uid="{EB168DF3-E7E9-4582-9E18-6217A4D688DD}"/>
    <cellStyle name="Normal 6 3 6" xfId="31500" xr:uid="{DD156CEF-7EAB-43B9-BB83-25E20C183EA0}"/>
    <cellStyle name="Normal 6 4" xfId="1282" xr:uid="{00000000-0005-0000-0000-0000CE060000}"/>
    <cellStyle name="Normal 6 4 2" xfId="29577" xr:uid="{257231DA-9F9C-41EE-9D90-E4F717ADD25B}"/>
    <cellStyle name="Normal 6 5" xfId="1283" xr:uid="{00000000-0005-0000-0000-0000CF060000}"/>
    <cellStyle name="Normal 6 5 2" xfId="1284" xr:uid="{00000000-0005-0000-0000-0000D0060000}"/>
    <cellStyle name="Normal 6 5 3" xfId="1285" xr:uid="{00000000-0005-0000-0000-0000D1060000}"/>
    <cellStyle name="Normal 6 5 3 2" xfId="1286" xr:uid="{00000000-0005-0000-0000-0000D2060000}"/>
    <cellStyle name="Normal 6 5 3 2 2" xfId="1287" xr:uid="{00000000-0005-0000-0000-0000D3060000}"/>
    <cellStyle name="Normal 6 5 3 2 3" xfId="1288" xr:uid="{00000000-0005-0000-0000-0000D4060000}"/>
    <cellStyle name="Normal 6 5 3 2 3 2" xfId="1289" xr:uid="{00000000-0005-0000-0000-0000D5060000}"/>
    <cellStyle name="Normal 6 5 3 2 3 2 2" xfId="1290" xr:uid="{00000000-0005-0000-0000-0000D6060000}"/>
    <cellStyle name="Normal 6 5 3 2 3 2 2 2" xfId="23546" xr:uid="{6CE7B02B-D1CE-4710-96B7-8A6DF2DAC870}"/>
    <cellStyle name="Normal 6 5 3 2 3 2 2 3" xfId="23025" xr:uid="{4E9BE13E-A5E0-47E2-AFF3-48DE17D58116}"/>
    <cellStyle name="Normal 6 5 3 2 3 2 3" xfId="1291" xr:uid="{00000000-0005-0000-0000-0000D7060000}"/>
    <cellStyle name="Normal 6 5 3 2 3 2 3 2" xfId="2020" xr:uid="{00000000-0005-0000-0000-0000D8060000}"/>
    <cellStyle name="Normal 6 5 3 2 3 2 3 3" xfId="3753" xr:uid="{00000000-0005-0000-0000-00003A060000}"/>
    <cellStyle name="Normal 6 5 3 2 3 2 3 3 2" xfId="4750" xr:uid="{5673C234-99C3-4A51-9CB0-6C6BF3ACCAF4}"/>
    <cellStyle name="Normal 6 5 3 2 3 2 3 3 3" xfId="30278" xr:uid="{E39C729E-3986-412E-9582-DDBDB6F5B372}"/>
    <cellStyle name="Normal 6 5 3 2 3 2 3 3 3 2" xfId="31421" xr:uid="{3CA02C8E-1377-438F-8ACF-277F8C8DB7A0}"/>
    <cellStyle name="Normal 6 5 3 2 3 2 3 3 4" xfId="31618" xr:uid="{0A1895AA-EE88-42AC-B89A-BCDB4B9319D4}"/>
    <cellStyle name="Normal 6 5 3 2 3 2 4" xfId="22682" xr:uid="{9FD8EF5C-1DF1-4ABC-86B0-BC0A24BC7DB0}"/>
    <cellStyle name="Normal 6 5 3 2 3 3" xfId="1292" xr:uid="{00000000-0005-0000-0000-0000D9060000}"/>
    <cellStyle name="Normal 6 5 3 2 3 4" xfId="2977" xr:uid="{00000000-0005-0000-0000-0000B7070000}"/>
    <cellStyle name="Normal 6 5 3 2 3 4 2" xfId="31277" xr:uid="{AC78F16B-C398-421C-B6DA-60754B2F6068}"/>
    <cellStyle name="Normal 6 5 3 2 3 5" xfId="2136" xr:uid="{00000000-0005-0000-0000-0000D4020000}"/>
    <cellStyle name="Normal 6 5 3 2 3 5 2" xfId="4648" xr:uid="{6EE5CD5D-2630-46DB-98C1-E0A91C088B26}"/>
    <cellStyle name="Normal 6 5 3 2 3 5 3" xfId="30217" xr:uid="{ADF6D548-1F3A-459F-A750-74CD99FDEE9A}"/>
    <cellStyle name="Normal 6 5 3 2 3 5 3 2" xfId="31361" xr:uid="{B71D2F94-18B1-4748-AC7B-9E99EEE3BBE2}"/>
    <cellStyle name="Normal 6 5 3 2 3 5 4" xfId="31557" xr:uid="{F49B284C-4158-45C7-A289-51B9D8DE13A3}"/>
    <cellStyle name="Normal 6 5 3 2 3 6" xfId="4042" xr:uid="{8B315A9F-8391-474D-B4C0-405EE4404F8E}"/>
    <cellStyle name="Normal 6 5 3 2 3 6 2" xfId="4713" xr:uid="{B2D6BDD1-5721-402C-A1EB-DE58BA876C84}"/>
    <cellStyle name="Normal 6 5 3 2 3 6 3" xfId="30334" xr:uid="{BB68FD68-7256-47F7-953D-2BBE26864CDA}"/>
    <cellStyle name="Normal 6 5 3 2 3 6 3 2" xfId="31476" xr:uid="{8C01FEE2-79B9-4A0F-A784-4FD92A5B6B0B}"/>
    <cellStyle name="Normal 6 5 3 2 3 6 4" xfId="31674" xr:uid="{EBE5DAA1-C59B-46EC-A8F2-1CE773456805}"/>
    <cellStyle name="Normal 6 5 3 2 3 7" xfId="30153" xr:uid="{49112585-27FD-43F2-BF44-AC831E47158C}"/>
    <cellStyle name="Normal 6 5 3 2 3 7 2" xfId="30522" xr:uid="{97E9803D-6432-444E-A890-68A0602A16F1}"/>
    <cellStyle name="Normal 6 5 3 2 4" xfId="1293" xr:uid="{00000000-0005-0000-0000-0000DA060000}"/>
    <cellStyle name="Normal 6 5 3 2 4 2" xfId="2976" xr:uid="{00000000-0005-0000-0000-0000B8070000}"/>
    <cellStyle name="Normal 6 5 3 2 4 3" xfId="22772" xr:uid="{CD57B1BC-3F34-42E2-9CEF-B7D110F41FF7}"/>
    <cellStyle name="Normal 6 5 3 2 4 3 2" xfId="29618" xr:uid="{9DAA4DA3-BA88-49B7-AE77-A0A630F355B2}"/>
    <cellStyle name="Normal 6 5 3 2 4 3 3" xfId="29610" xr:uid="{8CF9AABB-3F53-411E-BD53-F0F5DD0A33EC}"/>
    <cellStyle name="Normal 6 5 3 2 4 3 3 2" xfId="29650" xr:uid="{40128613-59DC-4F9E-A541-DEA5B2B014E4}"/>
    <cellStyle name="Normal 6 5 3 2 4 3 3 3" xfId="30392" xr:uid="{3896CCD4-4803-40CF-8441-650569527929}"/>
    <cellStyle name="Normal 6 5 3 2 4 3 3 4" xfId="30379" xr:uid="{CBA19119-5BB4-4E00-A950-1BDA2D9F3805}"/>
    <cellStyle name="Normal 6 5 3 2 4 3 3 4 2" xfId="31718" xr:uid="{8630AAF4-9A72-44FF-B5C2-D15011E2D118}"/>
    <cellStyle name="Normal 6 5 3 2 4 3 4" xfId="30366" xr:uid="{ECE487CF-3F45-4A59-B530-7A43F95E48BF}"/>
    <cellStyle name="Normal 6 5 3 2 4 3 4 2" xfId="31705" xr:uid="{08509A36-70E6-4EBD-A46D-BFCD7652D951}"/>
    <cellStyle name="Normal 6 5 3 2 5" xfId="2135" xr:uid="{00000000-0005-0000-0000-0000D2020000}"/>
    <cellStyle name="Normal 6 5 3 2 5 2" xfId="4684" xr:uid="{985E2EB5-9E1E-43AC-B0AB-0DDE28EC2B5C}"/>
    <cellStyle name="Normal 6 5 3 2 5 3" xfId="30216" xr:uid="{D46CE359-6D20-457D-B96B-F51C055BD562}"/>
    <cellStyle name="Normal 6 5 3 2 5 3 2" xfId="31360" xr:uid="{988CB04C-674F-41D1-A07E-95491E04BE7D}"/>
    <cellStyle name="Normal 6 5 3 2 5 4" xfId="31556" xr:uid="{D1D84B56-D950-4446-AE9F-C32773F7F07D}"/>
    <cellStyle name="Normal 6 5 3 2 6" xfId="4041" xr:uid="{8635F82C-04F7-4EC6-B923-CFC4350C7830}"/>
    <cellStyle name="Normal 6 5 3 2 6 2" xfId="4721" xr:uid="{5D5E7BFF-9D34-4E6B-9329-AD7DE75B6822}"/>
    <cellStyle name="Normal 6 5 3 2 6 3" xfId="30333" xr:uid="{32DCCDDE-5942-4CE1-9E1F-32A881D5BAD7}"/>
    <cellStyle name="Normal 6 5 3 2 6 3 2" xfId="31475" xr:uid="{5FA83714-5914-4708-8333-1CC83A3DDB0D}"/>
    <cellStyle name="Normal 6 5 3 2 6 4" xfId="31673" xr:uid="{E9FE8281-905A-4173-80C7-82183386EABC}"/>
    <cellStyle name="Normal 6 5 3 2 7" xfId="30152" xr:uid="{940D94C0-6359-4490-BCCE-8FEBED747550}"/>
    <cellStyle name="Normal 6 5 3 2 7 2" xfId="30521" xr:uid="{AC08ED16-3FFE-4CEE-BEF0-0022C74CD6F4}"/>
    <cellStyle name="Normal 6 5 3 3" xfId="1294" xr:uid="{00000000-0005-0000-0000-0000DB060000}"/>
    <cellStyle name="Normal 6 5 3 4" xfId="1295" xr:uid="{00000000-0005-0000-0000-0000DC060000}"/>
    <cellStyle name="Normal 6 5 3 4 2" xfId="1296" xr:uid="{00000000-0005-0000-0000-0000DD060000}"/>
    <cellStyle name="Normal 6 5 3 4 2 2" xfId="1297" xr:uid="{00000000-0005-0000-0000-0000DE060000}"/>
    <cellStyle name="Normal 6 5 3 4 2 2 2" xfId="1298" xr:uid="{00000000-0005-0000-0000-0000DF060000}"/>
    <cellStyle name="Normal 6 5 3 4 2 2 2 2" xfId="2021" xr:uid="{00000000-0005-0000-0000-0000E0060000}"/>
    <cellStyle name="Normal 6 5 3 4 2 2 2 2 2" xfId="30071" xr:uid="{CE4D3F89-E104-4E7C-94DC-8DEA8C31FCE9}"/>
    <cellStyle name="Normal 6 5 3 4 2 2 2 3" xfId="3754" xr:uid="{00000000-0005-0000-0000-000041060000}"/>
    <cellStyle name="Normal 6 5 3 4 2 2 2 3 2" xfId="4751" xr:uid="{26BAC224-8031-4231-90D3-310CC68CB6C0}"/>
    <cellStyle name="Normal 6 5 3 4 2 2 2 3 3" xfId="30279" xr:uid="{D5CEC65A-2ADC-4D45-B3B7-ADDDF3F54B9C}"/>
    <cellStyle name="Normal 6 5 3 4 2 2 2 3 3 2" xfId="31422" xr:uid="{F627CE79-B180-42C5-A491-6351F4C67CBE}"/>
    <cellStyle name="Normal 6 5 3 4 2 2 2 3 4" xfId="31619" xr:uid="{BB2108BE-1192-4E13-B6B9-9D2AB265B6C3}"/>
    <cellStyle name="Normal 6 5 3 4 2 2 2 4" xfId="25650" xr:uid="{027883EB-AA0E-41FF-81FB-F1BBC81CE7B2}"/>
    <cellStyle name="Normal 6 5 3 4 2 2 3" xfId="2022" xr:uid="{00000000-0005-0000-0000-0000E1060000}"/>
    <cellStyle name="Normal 6 5 3 4 2 2 4" xfId="23689" xr:uid="{CA3DAEF0-6343-4558-A238-4D98377C6D1B}"/>
    <cellStyle name="Normal 6 5 3 4 2 3" xfId="1299" xr:uid="{00000000-0005-0000-0000-0000E2060000}"/>
    <cellStyle name="Normal 6 5 3 4 2 3 2" xfId="1300" xr:uid="{00000000-0005-0000-0000-0000E3060000}"/>
    <cellStyle name="Normal 6 5 3 4 2 3 2 2" xfId="24930" xr:uid="{E909B7A4-5CBD-4AAC-BDAA-0C01073A2252}"/>
    <cellStyle name="Normal 6 5 3 4 2 3 2 3" xfId="24547" xr:uid="{FAAE128B-02E0-4F7E-969B-D2ECFB9E58C6}"/>
    <cellStyle name="Normal 6 5 3 4 2 3 3" xfId="1301" xr:uid="{00000000-0005-0000-0000-0000E4060000}"/>
    <cellStyle name="Normal 6 5 3 4 2 3 3 2" xfId="23111" xr:uid="{5C06B36C-8B41-47F4-8669-E1A3D37189EF}"/>
    <cellStyle name="Normal 6 5 3 4 2 3 3 3" xfId="24193" xr:uid="{E0A3CB2B-323E-45C9-B368-4BFDAA379657}"/>
    <cellStyle name="Normal 6 5 3 4 2 3 4" xfId="2138" xr:uid="{00000000-0005-0000-0000-0000DA020000}"/>
    <cellStyle name="Normal 6 5 3 4 2 3 4 2" xfId="4792" xr:uid="{654C328A-1FF9-4AC4-BD39-89BAD01AAAF1}"/>
    <cellStyle name="Normal 6 5 3 4 2 3 4 3" xfId="30219" xr:uid="{315EE6F0-4A4B-4614-90D5-5242C6E49BBC}"/>
    <cellStyle name="Normal 6 5 3 4 2 3 4 3 2" xfId="31363" xr:uid="{946949EA-0176-4BCD-B99E-F7D135D21458}"/>
    <cellStyle name="Normal 6 5 3 4 2 3 4 4" xfId="31559" xr:uid="{F5FB7FA9-7FF9-4592-9A76-78A07223589D}"/>
    <cellStyle name="Normal 6 5 3 4 2 3 5" xfId="25819" xr:uid="{146A0A89-FA15-4673-83D1-1BD48BA23B4F}"/>
    <cellStyle name="Normal 6 5 3 4 2 3 6" xfId="30542" xr:uid="{1E4E56E2-FCF3-4C9E-A5C1-C675C3F1A005}"/>
    <cellStyle name="Normal 6 5 3 4 2 4" xfId="24939" xr:uid="{FD27707B-D4A4-422F-BC64-0031AA3E4D05}"/>
    <cellStyle name="Normal 6 5 3 4 3" xfId="1302" xr:uid="{00000000-0005-0000-0000-0000E5060000}"/>
    <cellStyle name="Normal 6 5 3 4 4" xfId="2978" xr:uid="{00000000-0005-0000-0000-0000C0070000}"/>
    <cellStyle name="Normal 6 5 3 4 4 2" xfId="31295" xr:uid="{AB74C274-9F21-4F33-97DC-03C78C47142A}"/>
    <cellStyle name="Normal 6 5 3 4 5" xfId="2137" xr:uid="{00000000-0005-0000-0000-0000D7020000}"/>
    <cellStyle name="Normal 6 5 3 4 5 2" xfId="4668" xr:uid="{D2333BB9-76BA-48B1-B619-1F9C6401FD25}"/>
    <cellStyle name="Normal 6 5 3 4 5 3" xfId="30218" xr:uid="{62554BF8-65F6-4FEE-9102-1517F5320031}"/>
    <cellStyle name="Normal 6 5 3 4 5 3 2" xfId="31362" xr:uid="{8411E2B0-CE72-4FAF-B1B5-E2FDF3AB6116}"/>
    <cellStyle name="Normal 6 5 3 4 5 4" xfId="31558" xr:uid="{613255CF-C246-4231-95AD-15A9EA1A28E1}"/>
    <cellStyle name="Normal 6 5 3 4 6" xfId="4043" xr:uid="{13FADCA8-36DC-469D-8F55-211BB24FA64B}"/>
    <cellStyle name="Normal 6 5 3 4 6 2" xfId="4755" xr:uid="{ABAADEE5-6BDD-4DDF-988F-045E065F16C3}"/>
    <cellStyle name="Normal 6 5 3 4 6 3" xfId="30335" xr:uid="{C370706B-D050-44A6-8DBC-4B79D80786ED}"/>
    <cellStyle name="Normal 6 5 3 4 6 3 2" xfId="31477" xr:uid="{A2072E34-E841-4339-9FD5-C6D6C717F7C6}"/>
    <cellStyle name="Normal 6 5 3 4 6 4" xfId="31675" xr:uid="{A7B8BC6B-0D84-401C-BCE1-1C3CE034DBAA}"/>
    <cellStyle name="Normal 6 5 3 4 7" xfId="30154" xr:uid="{B6B1B1A2-B731-440F-A283-79585C0A73B2}"/>
    <cellStyle name="Normal 6 5 3 4 7 2" xfId="30523" xr:uid="{8E1F6B5E-F917-4E06-A35E-B3F4B762C63D}"/>
    <cellStyle name="Normal 6 5 3 5" xfId="1303" xr:uid="{00000000-0005-0000-0000-0000E6060000}"/>
    <cellStyle name="Normal 6 5 3 5 2" xfId="1304" xr:uid="{00000000-0005-0000-0000-0000E7060000}"/>
    <cellStyle name="Normal 6 5 3 5 3" xfId="3755" xr:uid="{00000000-0005-0000-0000-000048060000}"/>
    <cellStyle name="Normal 6 5 3 5 3 2" xfId="4730" xr:uid="{AA82DB5A-447D-4511-8EB9-24556BA2CB0E}"/>
    <cellStyle name="Normal 6 5 3 5 3 2 2" xfId="27331" xr:uid="{B4F852AE-EC89-4A98-8D9A-9E80570804CD}"/>
    <cellStyle name="Normal 6 5 3 5 3 3" xfId="23853" xr:uid="{67DDA71D-7964-413D-BDC5-5EE7AA0D2113}"/>
    <cellStyle name="Normal 6 5 3 5 3 4" xfId="30280" xr:uid="{0F482ABE-F9DD-4AE1-B958-7F9AACCE1E1C}"/>
    <cellStyle name="Normal 6 5 3 5 3 4 2" xfId="31423" xr:uid="{8090AB6F-2CAE-48D4-BCB0-D8D0AD244004}"/>
    <cellStyle name="Normal 6 5 3 5 3 5" xfId="31620" xr:uid="{F37F9835-CED0-41DF-BE2E-CCAD9E7DE39B}"/>
    <cellStyle name="Normal 6 5 3 5 4" xfId="23274" xr:uid="{58D8A3A5-BF02-4FA5-950C-8BF39731C4DC}"/>
    <cellStyle name="Normal 6 5 4" xfId="1305" xr:uid="{00000000-0005-0000-0000-0000E8060000}"/>
    <cellStyle name="Normal 6 5 4 2" xfId="1306" xr:uid="{00000000-0005-0000-0000-0000E9060000}"/>
    <cellStyle name="Normal 6 5 4 3" xfId="1307" xr:uid="{00000000-0005-0000-0000-0000EA060000}"/>
    <cellStyle name="Normal 6 5 4 3 2" xfId="1308" xr:uid="{00000000-0005-0000-0000-0000EB060000}"/>
    <cellStyle name="Normal 6 5 4 3 2 2" xfId="1309" xr:uid="{00000000-0005-0000-0000-0000EC060000}"/>
    <cellStyle name="Normal 6 5 4 3 2 2 2" xfId="25743" xr:uid="{42C34BA9-5B93-4F83-838A-E71B19AEACFC}"/>
    <cellStyle name="Normal 6 5 4 3 2 2 3" xfId="24338" xr:uid="{1384C54E-DAFE-4C52-84EF-49846655DA71}"/>
    <cellStyle name="Normal 6 5 4 3 2 3" xfId="1310" xr:uid="{00000000-0005-0000-0000-0000ED060000}"/>
    <cellStyle name="Normal 6 5 4 3 2 3 2" xfId="2023" xr:uid="{00000000-0005-0000-0000-0000EE060000}"/>
    <cellStyle name="Normal 6 5 4 3 2 3 3" xfId="3756" xr:uid="{00000000-0005-0000-0000-00004F060000}"/>
    <cellStyle name="Normal 6 5 4 3 2 3 3 2" xfId="4793" xr:uid="{156ECD42-9B10-42E7-81DB-911B21DCE73A}"/>
    <cellStyle name="Normal 6 5 4 3 2 3 3 3" xfId="30281" xr:uid="{44E45A56-0938-496E-848A-9D883B75B8E6}"/>
    <cellStyle name="Normal 6 5 4 3 2 3 3 3 2" xfId="31424" xr:uid="{104720AE-072D-43E6-A876-8E12BB329AC9}"/>
    <cellStyle name="Normal 6 5 4 3 2 3 3 4" xfId="31621" xr:uid="{C63255E8-1A1C-4DD5-BCD8-566984E31045}"/>
    <cellStyle name="Normal 6 5 4 3 2 4" xfId="24664" xr:uid="{C8FD317F-C620-40B3-9E84-C86134062E28}"/>
    <cellStyle name="Normal 6 5 4 3 3" xfId="1311" xr:uid="{00000000-0005-0000-0000-0000EF060000}"/>
    <cellStyle name="Normal 6 5 4 3 4" xfId="2979" xr:uid="{00000000-0005-0000-0000-0000C6070000}"/>
    <cellStyle name="Normal 6 5 4 3 4 2" xfId="31300" xr:uid="{1D63F91C-4880-4AD8-ACE6-3490B3C191AF}"/>
    <cellStyle name="Normal 6 5 4 3 5" xfId="2140" xr:uid="{00000000-0005-0000-0000-0000DE020000}"/>
    <cellStyle name="Normal 6 5 4 3 5 2" xfId="3772" xr:uid="{0DAEABF9-E059-45BB-9EA3-DB8CCF44184B}"/>
    <cellStyle name="Normal 6 5 4 3 5 3" xfId="30221" xr:uid="{45838C83-4A43-4932-BDCE-C8F337A6FF93}"/>
    <cellStyle name="Normal 6 5 4 3 5 3 2" xfId="31365" xr:uid="{1681B1FF-BD73-48EA-B617-B273CD937AF6}"/>
    <cellStyle name="Normal 6 5 4 3 5 4" xfId="31561" xr:uid="{D408C2DC-B73E-44AF-B237-D74B8744DB20}"/>
    <cellStyle name="Normal 6 5 4 3 6" xfId="4045" xr:uid="{3B6C1D61-E8B0-4D32-BD74-479DABBA050E}"/>
    <cellStyle name="Normal 6 5 4 3 6 2" xfId="4743" xr:uid="{AB0FA666-59CA-452D-8185-BFDD339259A5}"/>
    <cellStyle name="Normal 6 5 4 3 6 3" xfId="30337" xr:uid="{A0F6DACF-5765-4B5B-B0D5-474B058864BF}"/>
    <cellStyle name="Normal 6 5 4 3 6 3 2" xfId="31479" xr:uid="{399043F7-6F4A-4A3E-9634-085F7EF1332F}"/>
    <cellStyle name="Normal 6 5 4 3 6 4" xfId="31677" xr:uid="{0C618089-00EB-4E10-B4F7-F237E3E30D1F}"/>
    <cellStyle name="Normal 6 5 4 3 7" xfId="30156" xr:uid="{E689BF94-8089-4EDB-8A90-EC9DD05FAEB6}"/>
    <cellStyle name="Normal 6 5 4 3 7 2" xfId="30525" xr:uid="{EFBA4820-C840-4148-BF88-6BDF2F0347D9}"/>
    <cellStyle name="Normal 6 5 4 4" xfId="1312" xr:uid="{00000000-0005-0000-0000-0000F0060000}"/>
    <cellStyle name="Normal 6 5 4 4 2" xfId="2024" xr:uid="{00000000-0005-0000-0000-0000F1060000}"/>
    <cellStyle name="Normal 6 5 4 4 3" xfId="3757" xr:uid="{00000000-0005-0000-0000-000052060000}"/>
    <cellStyle name="Normal 6 5 4 4 3 2" xfId="4803" xr:uid="{7A47A254-C6AA-423D-9FA2-08282F4CE5E0}"/>
    <cellStyle name="Normal 6 5 4 4 3 3" xfId="30282" xr:uid="{0B00FD0E-6729-4916-9762-F885F79C9AA2}"/>
    <cellStyle name="Normal 6 5 4 4 3 3 2" xfId="31425" xr:uid="{06166BF6-49AB-4FD9-B6C9-466EFABFB73C}"/>
    <cellStyle name="Normal 6 5 4 4 3 4" xfId="31622" xr:uid="{F51A84E7-859C-4016-A24B-CC6BB58A5781}"/>
    <cellStyle name="Normal 6 5 4 5" xfId="2139" xr:uid="{00000000-0005-0000-0000-0000DC020000}"/>
    <cellStyle name="Normal 6 5 4 5 2" xfId="4628" xr:uid="{F656D414-B9FB-4E57-A874-02EABF4164A9}"/>
    <cellStyle name="Normal 6 5 4 5 3" xfId="30220" xr:uid="{CC65D777-7FA0-471D-A07E-954A4411B4C7}"/>
    <cellStyle name="Normal 6 5 4 5 3 2" xfId="31364" xr:uid="{73E9ABE8-24A6-412C-9014-B32C406F5254}"/>
    <cellStyle name="Normal 6 5 4 5 4" xfId="31560" xr:uid="{6EB7D5EF-0E62-4B3E-BC7A-4EBD9D7356D9}"/>
    <cellStyle name="Normal 6 5 4 6" xfId="4044" xr:uid="{275714B7-5104-4FAB-9E0E-B1CADB04BD20}"/>
    <cellStyle name="Normal 6 5 4 6 2" xfId="4758" xr:uid="{66B4AC42-B19A-46C7-BB60-AA3BF5A56B35}"/>
    <cellStyle name="Normal 6 5 4 6 3" xfId="30336" xr:uid="{0B89003E-3F94-4F85-8781-8734CDF2F216}"/>
    <cellStyle name="Normal 6 5 4 6 3 2" xfId="31478" xr:uid="{28AE4F89-814E-43D6-B004-239043802B5A}"/>
    <cellStyle name="Normal 6 5 4 6 4" xfId="31676" xr:uid="{C9E8D383-49F9-4B00-9D73-DB9D2C0D47B7}"/>
    <cellStyle name="Normal 6 5 4 7" xfId="30155" xr:uid="{2552D7E3-E9B3-4241-AB50-FAF890DD8E42}"/>
    <cellStyle name="Normal 6 5 4 7 2" xfId="30524" xr:uid="{4C0D5AE6-EFC9-4BFA-B323-123CB782B2A7}"/>
    <cellStyle name="Normal 6 5 5" xfId="2071" xr:uid="{00000000-0005-0000-0000-0000CF020000}"/>
    <cellStyle name="Normal 6 5 5 2" xfId="4762" xr:uid="{58B42343-3889-4193-AB92-064DC779A64F}"/>
    <cellStyle name="Normal 6 5 5 3" xfId="30171" xr:uid="{1B9038EE-4F4C-4744-8861-25102551DC54}"/>
    <cellStyle name="Normal 6 5 5 3 2" xfId="30526" xr:uid="{438B0090-C4E0-4040-B6B8-2ED195399BE5}"/>
    <cellStyle name="Normal 6 5 5 4" xfId="31511" xr:uid="{22A88986-2C4B-4B97-B1CE-8329EB5EAAF9}"/>
    <cellStyle name="Normal 6 5 6" xfId="30115" xr:uid="{8D7A58C9-2680-41F9-B10A-5FB6EB00FD95}"/>
    <cellStyle name="Normal 6 5 6 2" xfId="30476" xr:uid="{6AC3E222-93E2-4ED5-A04F-8AD2183A95F8}"/>
    <cellStyle name="Normal 6 6" xfId="1313" xr:uid="{00000000-0005-0000-0000-0000F2060000}"/>
    <cellStyle name="Normal 6 6 10" xfId="30157" xr:uid="{52A1F13F-0078-432B-BBAA-5F6768E9F38E}"/>
    <cellStyle name="Normal 6 6 10 2" xfId="31504" xr:uid="{05AC218F-FBCD-4605-9DE7-01587C8CA6CF}"/>
    <cellStyle name="Normal 6 6 2" xfId="1314" xr:uid="{00000000-0005-0000-0000-0000F3060000}"/>
    <cellStyle name="Normal 6 6 3" xfId="1315" xr:uid="{00000000-0005-0000-0000-0000F4060000}"/>
    <cellStyle name="Normal 6 6 3 2" xfId="1316" xr:uid="{00000000-0005-0000-0000-0000F5060000}"/>
    <cellStyle name="Normal 6 6 3 3" xfId="1317" xr:uid="{00000000-0005-0000-0000-0000F6060000}"/>
    <cellStyle name="Normal 6 6 3 3 2" xfId="1318" xr:uid="{00000000-0005-0000-0000-0000F7060000}"/>
    <cellStyle name="Normal 6 6 3 3 2 2" xfId="24450" xr:uid="{FF7B7CA6-5BAD-4B3B-BFA9-B67F9521BFD9}"/>
    <cellStyle name="Normal 6 6 3 3 2 3" xfId="23762" xr:uid="{C401F704-A611-42D7-8DE8-0593ABE99CAF}"/>
    <cellStyle name="Normal 6 6 3 3 3" xfId="1319" xr:uid="{00000000-0005-0000-0000-0000F8060000}"/>
    <cellStyle name="Normal 6 6 3 3 4" xfId="2142" xr:uid="{00000000-0005-0000-0000-0000E4020000}"/>
    <cellStyle name="Normal 6 6 3 3 4 2" xfId="4747" xr:uid="{DCE992B0-96C0-4517-B80E-99DBA26EC200}"/>
    <cellStyle name="Normal 6 6 3 3 4 3" xfId="25601" xr:uid="{C235D33F-C474-40C8-AD55-EC553E1D42A9}"/>
    <cellStyle name="Normal 6 6 3 3 4 4" xfId="30223" xr:uid="{1E0F7A3C-2BD1-4F71-A059-2E52E4FFE1B1}"/>
    <cellStyle name="Normal 6 6 3 3 4 4 2" xfId="31367" xr:uid="{0CD2B232-A623-46D5-BE56-9B0330ABDEE6}"/>
    <cellStyle name="Normal 6 6 3 3 4 5" xfId="31563" xr:uid="{644EB2C4-45E6-4172-BD45-78B17057F6A4}"/>
    <cellStyle name="Normal 6 6 3 3 5" xfId="30463" xr:uid="{904D57A7-5920-484C-BF65-E06F982671D6}"/>
    <cellStyle name="Normal 6 6 3 3 6" xfId="30543" xr:uid="{45581F97-261A-4B5F-B6BF-52BB811941F9}"/>
    <cellStyle name="Normal 6 6 3 4" xfId="1320" xr:uid="{00000000-0005-0000-0000-0000F9060000}"/>
    <cellStyle name="Normal 6 6 3 4 2" xfId="1321" xr:uid="{00000000-0005-0000-0000-0000FA060000}"/>
    <cellStyle name="Normal 6 6 3 4 3" xfId="3758" xr:uid="{00000000-0005-0000-0000-00005A060000}"/>
    <cellStyle name="Normal 6 6 3 4 3 2" xfId="4741" xr:uid="{CCE72AF1-1693-42F5-A9FF-B4A64FA2FDC4}"/>
    <cellStyle name="Normal 6 6 3 4 3 3" xfId="30283" xr:uid="{43EAA275-4ABE-462B-9447-B627D0C084F1}"/>
    <cellStyle name="Normal 6 6 3 4 3 3 2" xfId="31426" xr:uid="{93AAD6B1-80BF-4EEF-8D5D-CD727227AB72}"/>
    <cellStyle name="Normal 6 6 3 4 3 4" xfId="31623" xr:uid="{DD574392-F768-47A5-8B02-6EED73AC3250}"/>
    <cellStyle name="Normal 6 6 4" xfId="1322" xr:uid="{00000000-0005-0000-0000-0000FB060000}"/>
    <cellStyle name="Normal 6 6 4 2" xfId="1323" xr:uid="{00000000-0005-0000-0000-0000FC060000}"/>
    <cellStyle name="Normal 6 6 4 2 2" xfId="1324" xr:uid="{00000000-0005-0000-0000-0000FD060000}"/>
    <cellStyle name="Normal 6 6 4 2 2 2" xfId="24414" xr:uid="{7F9A15D0-EF01-4699-9491-9EC3553B5AF8}"/>
    <cellStyle name="Normal 6 6 4 2 2 3" xfId="25241" xr:uid="{0B833901-0D74-483C-8682-00DEB559717D}"/>
    <cellStyle name="Normal 6 6 4 2 3" xfId="1325" xr:uid="{00000000-0005-0000-0000-0000FE060000}"/>
    <cellStyle name="Normal 6 6 4 2 3 2" xfId="2025" xr:uid="{00000000-0005-0000-0000-0000FF060000}"/>
    <cellStyle name="Normal 6 6 4 2 3 3" xfId="3759" xr:uid="{00000000-0005-0000-0000-00005F060000}"/>
    <cellStyle name="Normal 6 6 4 2 3 3 2" xfId="4810" xr:uid="{D4480518-64CC-4BAE-AD63-DB0C87A603E7}"/>
    <cellStyle name="Normal 6 6 4 2 3 3 3" xfId="30284" xr:uid="{A757C1CC-289F-47DA-B927-DF3F89752397}"/>
    <cellStyle name="Normal 6 6 4 2 3 3 3 2" xfId="31427" xr:uid="{E50733EF-7DA7-4CC6-8EE1-0A08A8F17A48}"/>
    <cellStyle name="Normal 6 6 4 2 3 3 4" xfId="31624" xr:uid="{116C31C3-ADCC-4EDA-827C-4B657CD536F0}"/>
    <cellStyle name="Normal 6 6 4 2 4" xfId="24612" xr:uid="{0E019910-37DE-43E1-BDD5-941731A48A83}"/>
    <cellStyle name="Normal 6 6 4 3" xfId="1326" xr:uid="{00000000-0005-0000-0000-000000070000}"/>
    <cellStyle name="Normal 6 6 4 4" xfId="2980" xr:uid="{00000000-0005-0000-0000-0000D1070000}"/>
    <cellStyle name="Normal 6 6 4 4 2" xfId="31286" xr:uid="{19635C23-0322-4BD8-97B1-5DC1FA748C5B}"/>
    <cellStyle name="Normal 6 6 4 5" xfId="2143" xr:uid="{00000000-0005-0000-0000-0000E6020000}"/>
    <cellStyle name="Normal 6 6 4 5 2" xfId="4636" xr:uid="{BD1045AF-7E49-48EA-AF41-B1E7071CB221}"/>
    <cellStyle name="Normal 6 6 4 5 3" xfId="30224" xr:uid="{6D024BB1-BCE9-45B1-B4E9-3324C92FA7CE}"/>
    <cellStyle name="Normal 6 6 4 5 3 2" xfId="31368" xr:uid="{A3F6340C-D451-475A-A982-207B891A2261}"/>
    <cellStyle name="Normal 6 6 4 5 4" xfId="31564" xr:uid="{E815B1D5-FDA4-48C8-A684-C03B7EE3E407}"/>
    <cellStyle name="Normal 6 6 4 6" xfId="4047" xr:uid="{7E3C1600-D01B-4C17-A3C8-5A48EC2345CF}"/>
    <cellStyle name="Normal 6 6 4 6 2" xfId="4715" xr:uid="{68449821-113B-44E2-90F0-E71E4937E5CF}"/>
    <cellStyle name="Normal 6 6 4 6 3" xfId="30339" xr:uid="{4FEA25DB-3C81-4F82-B8DE-5FCA09BE2E0B}"/>
    <cellStyle name="Normal 6 6 4 6 3 2" xfId="31481" xr:uid="{1305EA02-9F5C-4ACE-9E7C-1E5681505D17}"/>
    <cellStyle name="Normal 6 6 4 6 4" xfId="31679" xr:uid="{6C3874CC-609C-48F8-B7E4-A3BC65EC6DA6}"/>
    <cellStyle name="Normal 6 6 4 7" xfId="30158" xr:uid="{5E7B4808-922D-4165-8936-0598A0A6DAFF}"/>
    <cellStyle name="Normal 6 6 4 7 2" xfId="30527" xr:uid="{D1390093-1061-4654-B29D-280509906CE5}"/>
    <cellStyle name="Normal 6 6 5" xfId="1327" xr:uid="{00000000-0005-0000-0000-000001070000}"/>
    <cellStyle name="Normal 6 6 6" xfId="1328" xr:uid="{00000000-0005-0000-0000-000002070000}"/>
    <cellStyle name="Normal 6 6 6 2" xfId="1329" xr:uid="{00000000-0005-0000-0000-000003070000}"/>
    <cellStyle name="Normal 6 6 6 3" xfId="1330" xr:uid="{00000000-0005-0000-0000-000004070000}"/>
    <cellStyle name="Normal 6 6 6 3 2" xfId="4627" xr:uid="{E7DC806F-0CF2-49E3-9BF1-8EFF6AC3C9C6}"/>
    <cellStyle name="Normal 6 6 6 3 2 2" xfId="4786" xr:uid="{7B28557E-58D5-4C46-AD75-D9193304C79B}"/>
    <cellStyle name="Normal 6 6 6 3 2 3" xfId="30350" xr:uid="{3218E97D-CD8C-4646-865A-D9FE354D3366}"/>
    <cellStyle name="Normal 6 6 6 3 2 3 2" xfId="31490" xr:uid="{3CAE3964-BC01-4657-A282-A605E568255D}"/>
    <cellStyle name="Normal 6 6 6 3 2 4" xfId="31690" xr:uid="{678B2E18-3999-4540-B1B8-C66D5ECF9D30}"/>
    <cellStyle name="Normal 6 6 6 3 3" xfId="25364" xr:uid="{25F2D5BA-2D6F-4E91-8FBB-4B9D252657D9}"/>
    <cellStyle name="Normal 6 6 6 4" xfId="2153" xr:uid="{00000000-0005-0000-0000-0000E9020000}"/>
    <cellStyle name="Normal 6 6 6 4 2" xfId="4691" xr:uid="{114F1330-7415-461B-B792-61BE07D55AC7}"/>
    <cellStyle name="Normal 6 6 6 4 3" xfId="30234" xr:uid="{F58AE918-38CD-4E0E-A2D9-09149BED6B00}"/>
    <cellStyle name="Normal 6 6 6 4 3 2" xfId="31378" xr:uid="{4B856CE8-FBE5-40B9-9BC7-A62E57FFCD5D}"/>
    <cellStyle name="Normal 6 6 6 4 4" xfId="31574" xr:uid="{4C1B4E78-3692-4AD9-812B-F104F8C9273E}"/>
    <cellStyle name="Normal 6 6 6 5" xfId="4096" xr:uid="{E42903F7-CF43-4BB8-AC03-F1EB46C1FC19}"/>
    <cellStyle name="Normal 6 6 6 5 2" xfId="4767" xr:uid="{2CC1BF88-5B5D-4701-8916-7B15CC9D2D01}"/>
    <cellStyle name="Normal 6 6 6 5 3" xfId="30348" xr:uid="{98CCC825-4A1A-42E6-B1AA-0E2C69D86523}"/>
    <cellStyle name="Normal 6 6 6 5 3 2" xfId="30469" xr:uid="{4FBD431D-8DEA-4803-A24A-7EA12E3C3A28}"/>
    <cellStyle name="Normal 6 6 6 5 4" xfId="31688" xr:uid="{C49B3C7B-D919-4712-AAA7-9D97D397881B}"/>
    <cellStyle name="Normal 6 6 6 6" xfId="25714" xr:uid="{CE44424C-FDE2-4274-9AAC-2B2782EEB566}"/>
    <cellStyle name="Normal 6 6 6 6 2" xfId="26403" xr:uid="{DEBDC983-AB32-4C69-A2AF-B29A4C97979C}"/>
    <cellStyle name="Normal 6 6 6 6 3" xfId="31163" xr:uid="{BD47C53A-D048-4DE0-B9CB-CDDE1C18DABC}"/>
    <cellStyle name="Normal 6 6 7" xfId="1331" xr:uid="{00000000-0005-0000-0000-000005070000}"/>
    <cellStyle name="Normal 6 6 7 2" xfId="1332" xr:uid="{00000000-0005-0000-0000-000006070000}"/>
    <cellStyle name="Normal 6 6 7 3" xfId="3760" xr:uid="{00000000-0005-0000-0000-000066060000}"/>
    <cellStyle name="Normal 6 6 7 3 2" xfId="4798" xr:uid="{7A2B7AA4-4D8E-47BA-B48E-48FE92EFB13B}"/>
    <cellStyle name="Normal 6 6 7 3 3" xfId="30285" xr:uid="{2C0FF210-3F32-4667-BC76-A197BDA7207F}"/>
    <cellStyle name="Normal 6 6 7 3 3 2" xfId="31428" xr:uid="{AD38E9A4-55DA-497D-9BB3-C9C7088878B7}"/>
    <cellStyle name="Normal 6 6 7 3 4" xfId="31625" xr:uid="{42646DD9-025F-4705-9E62-4F3B5975772E}"/>
    <cellStyle name="Normal 6 6 8" xfId="2141" xr:uid="{00000000-0005-0000-0000-0000E0020000}"/>
    <cellStyle name="Normal 6 6 8 2" xfId="4774" xr:uid="{C961BEA7-4CED-4BA6-BDFD-A714A0F418E5}"/>
    <cellStyle name="Normal 6 6 8 3" xfId="30222" xr:uid="{37158C93-C128-47BC-9E38-D6AD1178AECA}"/>
    <cellStyle name="Normal 6 6 8 3 2" xfId="31366" xr:uid="{872114F9-D194-46EE-A5D9-EE1B0BAD18D4}"/>
    <cellStyle name="Normal 6 6 8 4" xfId="31562" xr:uid="{3F39477A-ED45-441A-A75D-B419A820AC75}"/>
    <cellStyle name="Normal 6 6 9" xfId="4046" xr:uid="{A50BAD3F-B140-4A20-83B4-791B93C5BDD0}"/>
    <cellStyle name="Normal 6 6 9 2" xfId="4823" xr:uid="{7CDE7D59-F383-4AF9-8CAA-D8B18AFC360A}"/>
    <cellStyle name="Normal 6 6 9 3" xfId="30338" xr:uid="{3A6A9E50-0BA5-4941-9213-B78E13DA814B}"/>
    <cellStyle name="Normal 6 6 9 3 2" xfId="31480" xr:uid="{6013DB08-71B5-4C90-970E-D19F82C70232}"/>
    <cellStyle name="Normal 6 6 9 4" xfId="31678" xr:uid="{53DDC73E-BA27-4E23-88D4-7A4DBD3D816F}"/>
    <cellStyle name="Normal 6 7" xfId="29575" xr:uid="{949E648E-1627-4304-B1D4-9DF911CA9729}"/>
    <cellStyle name="Normal 6 7 2" xfId="29632" xr:uid="{0E90CD01-BDD5-4813-BF65-92255AD7581D}"/>
    <cellStyle name="Normal 6 7 2 2" xfId="31251" xr:uid="{93E5B342-B8B5-4605-BBB7-D65BB0DA361E}"/>
    <cellStyle name="Normal 6 7 2 3" xfId="30419" xr:uid="{12179D78-6B54-4E06-83B0-9939D6079D0B}"/>
    <cellStyle name="Normal 6 7 3" xfId="29611" xr:uid="{7AF28517-C91E-49FA-99C2-5F623D4C0532}"/>
    <cellStyle name="Normal 6 7 3 2" xfId="29651" xr:uid="{53DFD4C6-C645-4A38-ACB5-6A77D465B439}"/>
    <cellStyle name="Normal 6 7 3 3" xfId="30393" xr:uid="{A5E5D95B-DDD1-4A2C-BD44-CABFE47ABDB3}"/>
    <cellStyle name="Normal 6 7 3 4" xfId="30380" xr:uid="{5155BC23-F086-4F1A-906F-131E56510975}"/>
    <cellStyle name="Normal 6 7 3 4 2" xfId="31719" xr:uid="{2BC8B870-CC42-4F6F-B727-0ADF1FB26729}"/>
    <cellStyle name="Normal 6 7 4" xfId="29640" xr:uid="{BF5B92AD-058E-4424-9669-B083BD07B8A2}"/>
    <cellStyle name="Normal 6 7 5" xfId="30367" xr:uid="{F68FEA24-123A-403F-96BE-EBB35A98CD3A}"/>
    <cellStyle name="Normal 6 7 5 2" xfId="31245" xr:uid="{E6CAD0FF-2279-4F48-A47B-5AABE6331490}"/>
    <cellStyle name="Normal 6 7 5 3" xfId="31706" xr:uid="{5A1A3DA2-D180-456E-AB85-E966B8A9EF63}"/>
    <cellStyle name="Normal 6 8" xfId="31497" xr:uid="{87BFBF72-39C8-449B-BCD7-58E40C532503}"/>
    <cellStyle name="Normal 7" xfId="1333" xr:uid="{00000000-0005-0000-0000-000007070000}"/>
    <cellStyle name="Normal 7 10" xfId="1334" xr:uid="{00000000-0005-0000-0000-000008070000}"/>
    <cellStyle name="Normal 7 10 10" xfId="9967" xr:uid="{359EDB8F-CE3F-4AAB-BA56-64B93A8BE2F6}"/>
    <cellStyle name="Normal 7 10 10 2" xfId="20347" xr:uid="{A0EBA2BB-938B-403C-AE99-D606E1476D6E}"/>
    <cellStyle name="Normal 7 10 11" xfId="24757" xr:uid="{DCAAA4C2-9861-49AD-92EC-882F2EE993BF}"/>
    <cellStyle name="Normal 7 10 12" xfId="12622" xr:uid="{9C120931-6A9C-4D9E-867D-D45C3FFA9BE0}"/>
    <cellStyle name="Normal 7 10 2" xfId="1335" xr:uid="{00000000-0005-0000-0000-000009070000}"/>
    <cellStyle name="Normal 7 10 2 2" xfId="1336" xr:uid="{00000000-0005-0000-0000-00000A070000}"/>
    <cellStyle name="Normal 7 10 2 2 2" xfId="5386" xr:uid="{A4B9A53A-3A43-4F3E-97AF-AF5E34941C4F}"/>
    <cellStyle name="Normal 7 10 2 2 2 2" xfId="23998" xr:uid="{5EF00CC8-C1B7-452B-B020-E7942E28CFBA}"/>
    <cellStyle name="Normal 7 10 2 2 2 3" xfId="26136" xr:uid="{DA00C987-569E-4341-827D-79B457BCFD94}"/>
    <cellStyle name="Normal 7 10 2 2 2 4" xfId="14683" xr:uid="{AF8FDFBD-6E65-4DA8-8B0E-B3F6654E15C5}"/>
    <cellStyle name="Normal 7 10 2 2 3" xfId="7136" xr:uid="{1F695DB0-07BF-463B-8722-C8FD9DE9EB6F}"/>
    <cellStyle name="Normal 7 10 2 2 3 2" xfId="27651" xr:uid="{8920B3EA-FA12-4A67-8439-E48C80F70C78}"/>
    <cellStyle name="Normal 7 10 2 2 3 3" xfId="26464" xr:uid="{E77B95E4-620B-4F7D-AC90-1902E601BB1F}"/>
    <cellStyle name="Normal 7 10 2 2 3 4" xfId="17516" xr:uid="{F420B961-5D2F-4632-BE6A-9C566417EBFD}"/>
    <cellStyle name="Normal 7 10 2 2 4" xfId="9969" xr:uid="{5F7FA390-95AA-49B3-AFEE-72F4C6921564}"/>
    <cellStyle name="Normal 7 10 2 2 4 2" xfId="29444" xr:uid="{9F168CC0-FBA2-4457-95B5-94D8723EC7E6}"/>
    <cellStyle name="Normal 7 10 2 2 4 3" xfId="20349" xr:uid="{20AEA8B9-C71C-492C-B138-253E81DD2236}"/>
    <cellStyle name="Normal 7 10 2 2 5" xfId="23413" xr:uid="{8A0A8ABF-D98B-4B79-A80A-A3B39774D71E}"/>
    <cellStyle name="Normal 7 10 2 2 6" xfId="13993" xr:uid="{6D8B82FA-0E6C-4705-9C7C-2244EF70DF8B}"/>
    <cellStyle name="Normal 7 10 2 3" xfId="2815" xr:uid="{00000000-0005-0000-0000-0000DA070000}"/>
    <cellStyle name="Normal 7 10 2 3 2" xfId="6031" xr:uid="{E04C8CEC-3F9D-4245-AA24-EF8271A18E37}"/>
    <cellStyle name="Normal 7 10 2 3 2 2" xfId="27611" xr:uid="{47AA8E0E-5398-489F-9C7E-069702AF5635}"/>
    <cellStyle name="Normal 7 10 2 3 2 3" xfId="15485" xr:uid="{7ED1D0C9-1B01-46B9-9DAD-C57BBC4FCD35}"/>
    <cellStyle name="Normal 7 10 2 3 3" xfId="7938" xr:uid="{1FEF77F3-0BD1-4C29-8FBA-6684FC4B16E9}"/>
    <cellStyle name="Normal 7 10 2 3 3 2" xfId="18318" xr:uid="{55CD75F5-A303-475B-ADFC-8BC97820FAA9}"/>
    <cellStyle name="Normal 7 10 2 3 4" xfId="10771" xr:uid="{AF006C00-1996-4209-87E4-9E26DBCAE9E4}"/>
    <cellStyle name="Normal 7 10 2 3 4 2" xfId="21151" xr:uid="{A4287C7A-E3EA-47F2-9467-86089E66D99F}"/>
    <cellStyle name="Normal 7 10 2 3 5" xfId="25408" xr:uid="{F96F5F49-5B26-4FCC-A7A2-514258545DFA}"/>
    <cellStyle name="Normal 7 10 2 3 6" xfId="13284" xr:uid="{A7A63833-42D2-46E1-964C-4D829DD7806C}"/>
    <cellStyle name="Normal 7 10 2 4" xfId="4210" xr:uid="{0F502A3E-63E3-4E2E-8374-0554430612A7}"/>
    <cellStyle name="Normal 7 10 2 4 2" xfId="8982" xr:uid="{AB6A1B5F-780F-4A02-8EBF-59D98E232FA1}"/>
    <cellStyle name="Normal 7 10 2 4 2 2" xfId="29063" xr:uid="{BE39E1FE-354A-41F3-A150-7076FFA64329}"/>
    <cellStyle name="Normal 7 10 2 4 2 3" xfId="19362" xr:uid="{76DF4956-5777-4EED-9D8B-AF88C6B58339}"/>
    <cellStyle name="Normal 7 10 2 4 3" xfId="11815" xr:uid="{11388FA3-A7FB-4627-B1A8-85D14666261B}"/>
    <cellStyle name="Normal 7 10 2 4 3 2" xfId="22195" xr:uid="{18DDC2C6-0556-401C-AEC8-9E605AC46C13}"/>
    <cellStyle name="Normal 7 10 2 4 4" xfId="24512" xr:uid="{1D9F726A-6BCE-4942-A09A-7B22BDAD81ED}"/>
    <cellStyle name="Normal 7 10 2 4 5" xfId="16529" xr:uid="{76A4361B-AE12-42E6-9D40-C4A92532D484}"/>
    <cellStyle name="Normal 7 10 2 5" xfId="5385" xr:uid="{E5553ABE-3B56-49CC-AFEC-C7BD663E3D93}"/>
    <cellStyle name="Normal 7 10 2 5 2" xfId="27741" xr:uid="{6FB7CD1E-BB98-47A7-866A-C32DB96261CF}"/>
    <cellStyle name="Normal 7 10 2 5 3" xfId="14682" xr:uid="{BFF043C1-DCF2-4466-9280-99DB4D43F2AE}"/>
    <cellStyle name="Normal 7 10 2 6" xfId="7135" xr:uid="{6361ED63-A707-4DFE-9CD2-D4B3AAB26F1C}"/>
    <cellStyle name="Normal 7 10 2 6 2" xfId="17515" xr:uid="{3F86AD79-75C2-4043-9D87-7D65193261D4}"/>
    <cellStyle name="Normal 7 10 2 7" xfId="9968" xr:uid="{E54C6F80-500C-4B60-A673-1AE452898B48}"/>
    <cellStyle name="Normal 7 10 2 7 2" xfId="20348" xr:uid="{51356147-A5F8-47C0-A2EC-BB586B96B995}"/>
    <cellStyle name="Normal 7 10 2 8" xfId="23328" xr:uid="{04908B98-1AF4-44E0-98BC-2FDD3A60EB33}"/>
    <cellStyle name="Normal 7 10 2 9" xfId="12780" xr:uid="{D1BE6283-3FDA-49AA-8341-13787A20BF3F}"/>
    <cellStyle name="Normal 7 10 3" xfId="1337" xr:uid="{00000000-0005-0000-0000-00000B070000}"/>
    <cellStyle name="Normal 7 10 3 2" xfId="4569" xr:uid="{11FCBC09-A35D-4151-A26B-9C6373D21978}"/>
    <cellStyle name="Normal 7 10 3 2 2" xfId="9341" xr:uid="{D9CF7BA1-92E5-4591-9602-33ECCA660599}"/>
    <cellStyle name="Normal 7 10 3 2 2 2" xfId="29315" xr:uid="{9145F611-582B-4B1F-BCE6-D7A1BCD64F24}"/>
    <cellStyle name="Normal 7 10 3 2 2 3" xfId="19721" xr:uid="{BE77D7EB-6259-4ACB-8F57-D12C7AB8F4A3}"/>
    <cellStyle name="Normal 7 10 3 2 3" xfId="12174" xr:uid="{A8FF997D-3A24-4D21-91AF-B7051C583D89}"/>
    <cellStyle name="Normal 7 10 3 2 3 2" xfId="22554" xr:uid="{3C37EBCB-BCA8-4433-9BA6-1FFA34A34C78}"/>
    <cellStyle name="Normal 7 10 3 2 4" xfId="24776" xr:uid="{DA082615-1FF6-43D0-849D-F4B31354C96A}"/>
    <cellStyle name="Normal 7 10 3 2 5" xfId="16888" xr:uid="{B9FDA2A6-F21D-4474-8FE5-A5A79B469669}"/>
    <cellStyle name="Normal 7 10 3 3" xfId="5387" xr:uid="{6608DE53-BD66-4FE6-A7ED-DEEE29BF5B7A}"/>
    <cellStyle name="Normal 7 10 3 3 2" xfId="23458" xr:uid="{AD02EF29-A0BC-4C69-9C51-E0CCE8F7985D}"/>
    <cellStyle name="Normal 7 10 3 3 3" xfId="28177" xr:uid="{5786EC6E-BC84-46CD-9DCF-C5BF731604E8}"/>
    <cellStyle name="Normal 7 10 3 3 4" xfId="14684" xr:uid="{DC83B160-367D-4B98-BCE1-0DC66EBC19B5}"/>
    <cellStyle name="Normal 7 10 3 4" xfId="7137" xr:uid="{37226F6C-8048-4F92-BE47-4D8E2236DF60}"/>
    <cellStyle name="Normal 7 10 3 4 2" xfId="23395" xr:uid="{41637022-843A-442E-8875-D6C6DF8B744A}"/>
    <cellStyle name="Normal 7 10 3 4 3" xfId="26428" xr:uid="{25EC9742-984F-4EBF-B238-BFA9D1E97032}"/>
    <cellStyle name="Normal 7 10 3 4 4" xfId="17517" xr:uid="{190C4A24-CB20-40C2-93A7-61356E2833BD}"/>
    <cellStyle name="Normal 7 10 3 5" xfId="9970" xr:uid="{4210E821-E696-44AC-A9C0-8619178DC8C7}"/>
    <cellStyle name="Normal 7 10 3 5 2" xfId="29445" xr:uid="{80A92848-3D34-423A-8117-F7F695E07DDF}"/>
    <cellStyle name="Normal 7 10 3 5 3" xfId="20350" xr:uid="{40C46509-62EF-4080-9C0C-473775E255EA}"/>
    <cellStyle name="Normal 7 10 3 6" xfId="24567" xr:uid="{2CAF589F-8D02-41D7-B31B-B14902BAD6B1}"/>
    <cellStyle name="Normal 7 10 3 7" xfId="13994" xr:uid="{4BA0991D-B842-41FD-A4E6-6706B5AC3923}"/>
    <cellStyle name="Normal 7 10 4" xfId="1338" xr:uid="{00000000-0005-0000-0000-00000C070000}"/>
    <cellStyle name="Normal 7 10 4 2" xfId="5388" xr:uid="{7F2299F0-9DB4-4D9A-9001-239F73A775C7}"/>
    <cellStyle name="Normal 7 10 4 2 2" xfId="25556" xr:uid="{E5CEE4C4-4715-4AF9-9AA9-3AB12C7D7BF8}"/>
    <cellStyle name="Normal 7 10 4 2 3" xfId="26719" xr:uid="{0518671A-3004-4D51-92EB-14748FE8D4D0}"/>
    <cellStyle name="Normal 7 10 4 2 4" xfId="14685" xr:uid="{55D487BB-2CE0-4823-9C2E-173D990CFA5F}"/>
    <cellStyle name="Normal 7 10 4 3" xfId="7138" xr:uid="{C8001552-B498-40A9-A99C-CEE758884F72}"/>
    <cellStyle name="Normal 7 10 4 3 2" xfId="28479" xr:uid="{E5EEF2C8-A902-4BCF-96B2-5CC315E52353}"/>
    <cellStyle name="Normal 7 10 4 3 3" xfId="17518" xr:uid="{6358BC15-32A6-4BE3-B493-53E3BDD20DAE}"/>
    <cellStyle name="Normal 7 10 4 4" xfId="9971" xr:uid="{323580FE-EEE3-4E8D-80EE-29C6171B7494}"/>
    <cellStyle name="Normal 7 10 4 4 2" xfId="20351" xr:uid="{543851B6-A0ED-47F7-B76F-4F54F2EE5AB8}"/>
    <cellStyle name="Normal 7 10 4 5" xfId="22747" xr:uid="{3749016E-AA7A-4454-A1DA-C500517CF5AF}"/>
    <cellStyle name="Normal 7 10 4 6" xfId="13478" xr:uid="{502BFF64-2BE5-4EE4-B1CD-8F3328BE0C78}"/>
    <cellStyle name="Normal 7 10 5" xfId="2508" xr:uid="{00000000-0005-0000-0000-0000DD070000}"/>
    <cellStyle name="Normal 7 10 5 2" xfId="5788" xr:uid="{F0CC4165-7ADF-41DD-9346-8605F4BE5F3F}"/>
    <cellStyle name="Normal 7 10 5 2 2" xfId="25867" xr:uid="{B61FC58C-C78F-4942-ACE6-ACDE5712BCEF}"/>
    <cellStyle name="Normal 7 10 5 2 3" xfId="15180" xr:uid="{06A66D68-83F9-4B41-B43E-B0BCDBDFA79B}"/>
    <cellStyle name="Normal 7 10 5 3" xfId="7633" xr:uid="{DC12FF0F-A626-4A05-B5C9-CD8DE60BA160}"/>
    <cellStyle name="Normal 7 10 5 3 2" xfId="18013" xr:uid="{5787543C-7E1F-4E36-B71B-5D68C378B636}"/>
    <cellStyle name="Normal 7 10 5 4" xfId="10466" xr:uid="{46DB715C-7B80-44DC-9221-E9A221CBC736}"/>
    <cellStyle name="Normal 7 10 5 4 2" xfId="20846" xr:uid="{EECD5737-11A0-43FC-9A91-FF0D15B9D4B4}"/>
    <cellStyle name="Normal 7 10 5 5" xfId="25103" xr:uid="{4597B0DB-FED5-4E2B-B408-D8ED4E270D5D}"/>
    <cellStyle name="Normal 7 10 5 6" xfId="12896" xr:uid="{CEC3B7B2-46A5-4240-8249-298F51D0FDF8}"/>
    <cellStyle name="Normal 7 10 6" xfId="2388" xr:uid="{00000000-0005-0000-0000-0000D7070000}"/>
    <cellStyle name="Normal 7 10 6 2" xfId="7515" xr:uid="{33EEEEBC-3999-4154-AF49-1DDEC298D42F}"/>
    <cellStyle name="Normal 7 10 6 2 2" xfId="27729" xr:uid="{6E27EFFE-3410-442F-AB71-2298894BF39B}"/>
    <cellStyle name="Normal 7 10 6 2 3" xfId="17895" xr:uid="{166C65E8-4599-47E7-9E14-4A04EC4114C6}"/>
    <cellStyle name="Normal 7 10 6 3" xfId="10348" xr:uid="{7A5E4030-AFE3-4F5F-8ABC-172E1EB362CC}"/>
    <cellStyle name="Normal 7 10 6 3 2" xfId="20728" xr:uid="{84B406C7-CBEC-47CD-9FE7-F652727532BA}"/>
    <cellStyle name="Normal 7 10 6 4" xfId="23003" xr:uid="{451DD849-E7A2-416E-9306-9DD9DD1584EB}"/>
    <cellStyle name="Normal 7 10 6 5" xfId="15062" xr:uid="{5AF3D516-CBE8-4A12-8927-868403AD4680}"/>
    <cellStyle name="Normal 7 10 7" xfId="4048" xr:uid="{6E59AE2C-8E82-494C-B3FD-012447F7B53B}"/>
    <cellStyle name="Normal 7 10 7 2" xfId="8834" xr:uid="{22EDCD99-8D6E-4D4F-A745-3609BA3D8FCE}"/>
    <cellStyle name="Normal 7 10 7 2 2" xfId="19214" xr:uid="{F6B184DA-BF4F-4E31-877F-25BC400D3FB4}"/>
    <cellStyle name="Normal 7 10 7 3" xfId="11667" xr:uid="{40CECD75-8C86-4DBF-85D4-8E4C5D42882A}"/>
    <cellStyle name="Normal 7 10 7 3 2" xfId="22047" xr:uid="{AEEFDBF3-74B8-4DDB-8B03-B040D14A0ADF}"/>
    <cellStyle name="Normal 7 10 7 4" xfId="27429" xr:uid="{2103D2B5-8BCE-41ED-8FCE-241BE7C0470A}"/>
    <cellStyle name="Normal 7 10 7 5" xfId="16381" xr:uid="{1A0EA109-9C61-4286-AECE-80E16F59AB5F}"/>
    <cellStyle name="Normal 7 10 8" xfId="5384" xr:uid="{91C3F893-9AC0-43F1-A489-DF9A5D70CB6F}"/>
    <cellStyle name="Normal 7 10 8 2" xfId="14681" xr:uid="{8DCBDF70-C312-4F7B-9F46-EE95B2AB0865}"/>
    <cellStyle name="Normal 7 10 9" xfId="7134" xr:uid="{15515014-6102-4EEC-8091-16EDB1B419C8}"/>
    <cellStyle name="Normal 7 10 9 2" xfId="17514" xr:uid="{E0F45A6C-1380-40AF-953D-8F8EC9A6BF5E}"/>
    <cellStyle name="Normal 7 11" xfId="1339" xr:uid="{00000000-0005-0000-0000-00000D070000}"/>
    <cellStyle name="Normal 7 11 10" xfId="9972" xr:uid="{22363347-2364-4785-9EB3-D6EE67D8D6F9}"/>
    <cellStyle name="Normal 7 11 10 2" xfId="20352" xr:uid="{D482AEAA-D25E-4AFC-B026-BD68ADA08397}"/>
    <cellStyle name="Normal 7 11 11" xfId="24780" xr:uid="{0D03B689-F3C3-414F-A68D-8351DA2E048C}"/>
    <cellStyle name="Normal 7 11 12" xfId="12623" xr:uid="{EC8688B2-80C3-4313-A060-3151A0DA0DE4}"/>
    <cellStyle name="Normal 7 11 2" xfId="1340" xr:uid="{00000000-0005-0000-0000-00000E070000}"/>
    <cellStyle name="Normal 7 11 2 2" xfId="1341" xr:uid="{00000000-0005-0000-0000-00000F070000}"/>
    <cellStyle name="Normal 7 11 2 2 2" xfId="5391" xr:uid="{8988D664-B5A8-496D-9580-6A16654365BE}"/>
    <cellStyle name="Normal 7 11 2 2 2 2" xfId="23084" xr:uid="{2975A7BF-990C-4EB9-9FE8-09F902CEE05D}"/>
    <cellStyle name="Normal 7 11 2 2 2 3" xfId="28020" xr:uid="{30920CE1-C917-4DEE-BD2A-0A0ADF2E79A0}"/>
    <cellStyle name="Normal 7 11 2 2 2 4" xfId="14688" xr:uid="{671B26F3-3577-4616-B5B5-55038CCCEF22}"/>
    <cellStyle name="Normal 7 11 2 2 3" xfId="7141" xr:uid="{65E79FC5-F13B-483E-A18B-B523871FF8EA}"/>
    <cellStyle name="Normal 7 11 2 2 3 2" xfId="27653" xr:uid="{1F447489-C760-4008-BF9A-963663F4F494}"/>
    <cellStyle name="Normal 7 11 2 2 3 3" xfId="26150" xr:uid="{BBD97FE4-4EEF-4535-B758-1DBF9848DBAF}"/>
    <cellStyle name="Normal 7 11 2 2 3 4" xfId="17521" xr:uid="{1E6750DA-7494-4FFF-8E5E-106522FD205C}"/>
    <cellStyle name="Normal 7 11 2 2 4" xfId="9974" xr:uid="{713C0F8E-83B0-4BFC-954C-AA99327C3BB6}"/>
    <cellStyle name="Normal 7 11 2 2 4 2" xfId="29446" xr:uid="{E593ECA3-1A30-446D-A231-9434060115B5}"/>
    <cellStyle name="Normal 7 11 2 2 4 3" xfId="20354" xr:uid="{033D2FB3-A140-4952-81E1-D1EBA10C7073}"/>
    <cellStyle name="Normal 7 11 2 2 5" xfId="24791" xr:uid="{19BD2E79-0BDF-4C70-BAE1-D84ECE040918}"/>
    <cellStyle name="Normal 7 11 2 2 6" xfId="13995" xr:uid="{39CD0ED1-E0DF-4B7C-9F24-EA6975AF709F}"/>
    <cellStyle name="Normal 7 11 2 3" xfId="2816" xr:uid="{00000000-0005-0000-0000-0000E1070000}"/>
    <cellStyle name="Normal 7 11 2 3 2" xfId="6032" xr:uid="{B3499556-E0C0-40C1-A3F5-6D139E58775D}"/>
    <cellStyle name="Normal 7 11 2 3 2 2" xfId="28471" xr:uid="{6446AA42-626D-4812-BD9C-9BA3A2B1A16F}"/>
    <cellStyle name="Normal 7 11 2 3 2 3" xfId="15486" xr:uid="{6D2591B6-AD6D-458F-BE31-B961D271A5D8}"/>
    <cellStyle name="Normal 7 11 2 3 3" xfId="7939" xr:uid="{B11481E7-C52A-430F-A6A9-79845D0D0905}"/>
    <cellStyle name="Normal 7 11 2 3 3 2" xfId="18319" xr:uid="{EC7DB7D9-279D-47C5-B892-78AB28936435}"/>
    <cellStyle name="Normal 7 11 2 3 4" xfId="10772" xr:uid="{A294334B-7AB2-4BE7-8BBC-EDE42B16F733}"/>
    <cellStyle name="Normal 7 11 2 3 4 2" xfId="21152" xr:uid="{59BD4C94-5818-4225-8EE9-0676871EE40A}"/>
    <cellStyle name="Normal 7 11 2 3 5" xfId="22985" xr:uid="{982E7633-AB26-42ED-821A-58EF5A73554B}"/>
    <cellStyle name="Normal 7 11 2 3 6" xfId="13285" xr:uid="{7C6C56FD-6166-47FA-A994-CF7328094250}"/>
    <cellStyle name="Normal 7 11 2 4" xfId="4211" xr:uid="{03FEBAA3-ABD2-4159-8032-1B1639440376}"/>
    <cellStyle name="Normal 7 11 2 4 2" xfId="8983" xr:uid="{E244D5CC-479E-4B54-8335-EEEB4922CB6B}"/>
    <cellStyle name="Normal 7 11 2 4 2 2" xfId="29064" xr:uid="{5ACFA86F-47FB-4AD9-AC48-971BBD014052}"/>
    <cellStyle name="Normal 7 11 2 4 2 3" xfId="19363" xr:uid="{0C284C7A-9173-47A4-8674-4E00B9C49257}"/>
    <cellStyle name="Normal 7 11 2 4 3" xfId="11816" xr:uid="{C1073F48-C366-435F-ADD9-85E76175FD1E}"/>
    <cellStyle name="Normal 7 11 2 4 3 2" xfId="22196" xr:uid="{C0671745-4072-450D-B085-3F3BDA1631C1}"/>
    <cellStyle name="Normal 7 11 2 4 4" xfId="23463" xr:uid="{F4430A89-939B-403D-95E7-821BB245F15C}"/>
    <cellStyle name="Normal 7 11 2 4 5" xfId="16530" xr:uid="{6CB6507E-4EB5-4336-A00B-89561EB712C1}"/>
    <cellStyle name="Normal 7 11 2 5" xfId="5390" xr:uid="{33BC3003-5F75-4A00-B41C-1C326665A7E7}"/>
    <cellStyle name="Normal 7 11 2 5 2" xfId="26691" xr:uid="{1D5FE240-5B8C-4BE8-A775-60BCA533EF2D}"/>
    <cellStyle name="Normal 7 11 2 5 3" xfId="14687" xr:uid="{6B135D0D-D75E-4BCF-A439-F8F6D830949D}"/>
    <cellStyle name="Normal 7 11 2 6" xfId="7140" xr:uid="{4C754E41-B74C-4AF5-8DBE-1D20CADFDF17}"/>
    <cellStyle name="Normal 7 11 2 6 2" xfId="17520" xr:uid="{9709B54F-A3FB-4619-B026-9EEEA158A0B2}"/>
    <cellStyle name="Normal 7 11 2 7" xfId="9973" xr:uid="{E9E114BA-5E97-43B4-B002-1EC42D644C46}"/>
    <cellStyle name="Normal 7 11 2 7 2" xfId="20353" xr:uid="{FF924DB4-FE08-47AD-BDD5-07FE49CE2E17}"/>
    <cellStyle name="Normal 7 11 2 8" xfId="23104" xr:uid="{8E9B7949-C2D4-4A5C-945B-49928DDC6DB0}"/>
    <cellStyle name="Normal 7 11 2 9" xfId="12781" xr:uid="{36C38E79-D0A4-447D-808C-55992FED73C8}"/>
    <cellStyle name="Normal 7 11 3" xfId="1342" xr:uid="{00000000-0005-0000-0000-000010070000}"/>
    <cellStyle name="Normal 7 11 3 2" xfId="4570" xr:uid="{F08FB077-443F-4C3C-896B-7515BA92433E}"/>
    <cellStyle name="Normal 7 11 3 2 2" xfId="9342" xr:uid="{D27B75A4-C000-467A-888F-1365130BA248}"/>
    <cellStyle name="Normal 7 11 3 2 2 2" xfId="29316" xr:uid="{A2FADAEA-ACA2-4144-8B05-40848E622347}"/>
    <cellStyle name="Normal 7 11 3 2 2 3" xfId="19722" xr:uid="{83BA6AA1-CCA4-45A7-820C-0465F5FEB0CA}"/>
    <cellStyle name="Normal 7 11 3 2 3" xfId="12175" xr:uid="{C82CB428-B76D-467F-988A-CA6D9E9E7A19}"/>
    <cellStyle name="Normal 7 11 3 2 3 2" xfId="22555" xr:uid="{9377B91C-26C4-41C9-BEE6-00E76C7B3FD7}"/>
    <cellStyle name="Normal 7 11 3 2 4" xfId="24896" xr:uid="{F31113B0-56C7-4E4C-93A6-8AF8E5789575}"/>
    <cellStyle name="Normal 7 11 3 2 5" xfId="16889" xr:uid="{8A63E600-65C8-4046-87F2-D20EF988AEDB}"/>
    <cellStyle name="Normal 7 11 3 3" xfId="5392" xr:uid="{E83D9A71-3DF9-43C8-B99C-E8E7B5C91885}"/>
    <cellStyle name="Normal 7 11 3 3 2" xfId="26858" xr:uid="{4BF5156C-88F7-4E45-9120-659344145EE1}"/>
    <cellStyle name="Normal 7 11 3 3 3" xfId="26387" xr:uid="{E7B2315B-E9DD-45FD-ADB1-13B5781B4026}"/>
    <cellStyle name="Normal 7 11 3 3 4" xfId="14689" xr:uid="{BF1817F3-3BA0-46A5-A4BF-75EE8ECFE377}"/>
    <cellStyle name="Normal 7 11 3 4" xfId="7142" xr:uid="{5280A6C7-2B48-4649-87D3-ADCC9DE95D0D}"/>
    <cellStyle name="Normal 7 11 3 4 2" xfId="28202" xr:uid="{812E5A52-87B2-4B40-843F-2D4080B355B3}"/>
    <cellStyle name="Normal 7 11 3 4 3" xfId="26739" xr:uid="{F071AE18-5C98-42D9-8191-89BC464A6E09}"/>
    <cellStyle name="Normal 7 11 3 4 4" xfId="17522" xr:uid="{14CFB8E9-AF26-41C8-AD18-296C9923FCBD}"/>
    <cellStyle name="Normal 7 11 3 5" xfId="9975" xr:uid="{896AB2E8-DD97-4B33-8F61-8C857134410C}"/>
    <cellStyle name="Normal 7 11 3 5 2" xfId="29447" xr:uid="{D5BA7E4F-8041-4F50-9F60-E57D00D4F08C}"/>
    <cellStyle name="Normal 7 11 3 5 3" xfId="20355" xr:uid="{2405E0A6-8308-436C-8A8A-D9C945072D28}"/>
    <cellStyle name="Normal 7 11 3 6" xfId="23989" xr:uid="{E4BF764F-3EA3-4134-BB4F-58F274E37C53}"/>
    <cellStyle name="Normal 7 11 3 7" xfId="13996" xr:uid="{BC402E3E-614B-4EC0-9F88-BC7D83AF55C6}"/>
    <cellStyle name="Normal 7 11 4" xfId="1343" xr:uid="{00000000-0005-0000-0000-000011070000}"/>
    <cellStyle name="Normal 7 11 4 2" xfId="5393" xr:uid="{2B1EB956-87F5-405E-84BF-C14AABB8AC93}"/>
    <cellStyle name="Normal 7 11 4 2 2" xfId="25701" xr:uid="{03F5981A-72C0-49A1-80CE-EF63FB9D190A}"/>
    <cellStyle name="Normal 7 11 4 2 3" xfId="28017" xr:uid="{FE2C575B-A880-4548-A54F-F6561E8BAF53}"/>
    <cellStyle name="Normal 7 11 4 2 4" xfId="14690" xr:uid="{4733B9B7-2481-42CE-A00E-680030EFEDC2}"/>
    <cellStyle name="Normal 7 11 4 3" xfId="7143" xr:uid="{9315D5C9-5A1E-4CB2-A88B-BF8C964D2BEF}"/>
    <cellStyle name="Normal 7 11 4 3 2" xfId="26140" xr:uid="{1CC7326F-494D-4DD0-B298-1CEA679D0896}"/>
    <cellStyle name="Normal 7 11 4 3 3" xfId="17523" xr:uid="{75DE99CE-A15C-4A73-8BDB-D8AF3D881DC3}"/>
    <cellStyle name="Normal 7 11 4 4" xfId="9976" xr:uid="{F9946A74-E173-43E3-B0BA-96C2ABB2266E}"/>
    <cellStyle name="Normal 7 11 4 4 2" xfId="20356" xr:uid="{39529DF1-034E-45DC-AA26-E9CB938FD2F2}"/>
    <cellStyle name="Normal 7 11 4 5" xfId="22827" xr:uid="{AB87E6D9-E620-421D-A83A-875ADE506B2E}"/>
    <cellStyle name="Normal 7 11 4 6" xfId="13479" xr:uid="{B9F47F6D-4538-4CFF-A2B7-BC413BFB317D}"/>
    <cellStyle name="Normal 7 11 5" xfId="2568" xr:uid="{00000000-0005-0000-0000-0000E4070000}"/>
    <cellStyle name="Normal 7 11 5 2" xfId="5837" xr:uid="{26C688D1-BC0D-4F50-A5C7-7657C905B376}"/>
    <cellStyle name="Normal 7 11 5 2 2" xfId="28565" xr:uid="{7D9370AA-0A8E-41EC-B483-4BE5D92A6336}"/>
    <cellStyle name="Normal 7 11 5 2 3" xfId="15240" xr:uid="{7C6C7EA9-C124-4B2D-A0B6-3002D630344F}"/>
    <cellStyle name="Normal 7 11 5 3" xfId="7693" xr:uid="{BEDCB853-65FC-4481-831B-524757D3FCAC}"/>
    <cellStyle name="Normal 7 11 5 3 2" xfId="18073" xr:uid="{664C40D8-033B-4F6E-8A3F-20052D54B7FA}"/>
    <cellStyle name="Normal 7 11 5 4" xfId="10526" xr:uid="{6BEFBC81-C896-460A-AF49-67FB03DBD65D}"/>
    <cellStyle name="Normal 7 11 5 4 2" xfId="20906" xr:uid="{9784D248-BDC7-4DAD-8326-3937CEAA7CBF}"/>
    <cellStyle name="Normal 7 11 5 5" xfId="22962" xr:uid="{A3774CC2-50E6-45FC-A5EF-F71506B10216}"/>
    <cellStyle name="Normal 7 11 5 6" xfId="12956" xr:uid="{03371C5D-BDEC-46D2-B5BA-E5D0E54B2A6D}"/>
    <cellStyle name="Normal 7 11 6" xfId="2389" xr:uid="{00000000-0005-0000-0000-0000DE070000}"/>
    <cellStyle name="Normal 7 11 6 2" xfId="7516" xr:uid="{71D714A7-6425-4457-A44E-C0871A29E4D1}"/>
    <cellStyle name="Normal 7 11 6 2 2" xfId="26746" xr:uid="{45F2AD07-E73E-4F52-B3D4-7FA7DADA198E}"/>
    <cellStyle name="Normal 7 11 6 2 3" xfId="17896" xr:uid="{1D76FDE9-70BF-4C37-BEA9-A8F50FBE07C0}"/>
    <cellStyle name="Normal 7 11 6 3" xfId="10349" xr:uid="{03A8D8C7-3A30-41C0-8D5F-EA494CA6BF65}"/>
    <cellStyle name="Normal 7 11 6 3 2" xfId="20729" xr:uid="{D5C21043-BB2A-4BE9-A353-E036D0635D5F}"/>
    <cellStyle name="Normal 7 11 6 4" xfId="25229" xr:uid="{2258CC28-F1D6-4E1D-8E91-0B27D3C48212}"/>
    <cellStyle name="Normal 7 11 6 5" xfId="15063" xr:uid="{52ADF66A-EB29-4A19-9CFB-5C7149705B6B}"/>
    <cellStyle name="Normal 7 11 7" xfId="4049" xr:uid="{EE667E84-03EA-4DAE-9CA5-DE6E77CCCF57}"/>
    <cellStyle name="Normal 7 11 7 2" xfId="8835" xr:uid="{EC9C2E3F-2204-4C36-8420-00000D705654}"/>
    <cellStyle name="Normal 7 11 7 2 2" xfId="19215" xr:uid="{4C367804-265D-474F-8198-FD538DAF5C9C}"/>
    <cellStyle name="Normal 7 11 7 3" xfId="11668" xr:uid="{56C55BEB-45EC-47E1-9373-A82619D5626C}"/>
    <cellStyle name="Normal 7 11 7 3 2" xfId="22048" xr:uid="{40342CC9-EA1D-41D4-B8B6-DCF058DCDC7A}"/>
    <cellStyle name="Normal 7 11 7 4" xfId="26607" xr:uid="{FC4E2446-8912-4D18-A47F-03FE12A54429}"/>
    <cellStyle name="Normal 7 11 7 5" xfId="16382" xr:uid="{39A3BD08-EAD5-4B60-B444-33BF85C21607}"/>
    <cellStyle name="Normal 7 11 8" xfId="5389" xr:uid="{AE210D88-C35F-41A1-892C-EC73F777EA89}"/>
    <cellStyle name="Normal 7 11 8 2" xfId="14686" xr:uid="{697C4BEC-E756-4A56-BB90-A414E65CC7E7}"/>
    <cellStyle name="Normal 7 11 9" xfId="7139" xr:uid="{566D06A8-060B-4D4C-BF61-F11ACD1F1823}"/>
    <cellStyle name="Normal 7 11 9 2" xfId="17519" xr:uid="{8C424DED-38E2-4C61-9583-22F0578D51C4}"/>
    <cellStyle name="Normal 7 12" xfId="1344" xr:uid="{00000000-0005-0000-0000-000012070000}"/>
    <cellStyle name="Normal 7 12 10" xfId="23319" xr:uid="{520EC44C-78C8-4AC2-929A-A416E99E52C9}"/>
    <cellStyle name="Normal 7 12 11" xfId="12624" xr:uid="{A97707B5-E08C-48E6-9EE8-4A9B22071A35}"/>
    <cellStyle name="Normal 7 12 2" xfId="1345" xr:uid="{00000000-0005-0000-0000-000013070000}"/>
    <cellStyle name="Normal 7 12 2 2" xfId="3417" xr:uid="{00000000-0005-0000-0000-0000E7070000}"/>
    <cellStyle name="Normal 7 12 2 2 2" xfId="6472" xr:uid="{39A9088A-FC78-4479-9DC7-ADCB235A6669}"/>
    <cellStyle name="Normal 7 12 2 2 2 2" xfId="28743" xr:uid="{A27641FD-E14A-4138-B691-D10FAFFA8D97}"/>
    <cellStyle name="Normal 7 12 2 2 2 3" xfId="27112" xr:uid="{4FD4AE5D-EC8D-49D8-B84F-943CA7D5760D}"/>
    <cellStyle name="Normal 7 12 2 2 2 4" xfId="16043" xr:uid="{C6D30117-175F-40B3-B79A-8E6B2759B86F}"/>
    <cellStyle name="Normal 7 12 2 2 3" xfId="8496" xr:uid="{09FAAEA6-2902-43B4-9CD5-58F656E01952}"/>
    <cellStyle name="Normal 7 12 2 2 3 2" xfId="28933" xr:uid="{4A32288B-9108-4ED3-B56C-46CD030CE8B9}"/>
    <cellStyle name="Normal 7 12 2 2 3 3" xfId="18876" xr:uid="{4A4AC680-1106-44EC-AB55-AA9572950355}"/>
    <cellStyle name="Normal 7 12 2 2 4" xfId="11329" xr:uid="{5D538C14-F16A-4F0B-9C06-428974AD32AD}"/>
    <cellStyle name="Normal 7 12 2 2 4 2" xfId="21709" xr:uid="{5E4EDEA6-1091-4DD7-A00A-CE92F8725E34}"/>
    <cellStyle name="Normal 7 12 2 2 5" xfId="24415" xr:uid="{7901D2B0-000F-4F6C-86FD-56A29FAF769F}"/>
    <cellStyle name="Normal 7 12 2 2 6" xfId="13997" xr:uid="{C5FE40AD-E36F-4CCB-BEFB-5E5A72A83FC6}"/>
    <cellStyle name="Normal 7 12 2 3" xfId="4212" xr:uid="{A9517A6B-EEC9-445A-9525-80D1579B21DF}"/>
    <cellStyle name="Normal 7 12 2 3 2" xfId="8984" xr:uid="{363605A0-3161-4FD3-A341-C6B64A6FB591}"/>
    <cellStyle name="Normal 7 12 2 3 2 2" xfId="29065" xr:uid="{AE9A9A4D-7143-464C-B961-1A5B50B8556C}"/>
    <cellStyle name="Normal 7 12 2 3 2 3" xfId="19364" xr:uid="{DFB227FE-7EFF-4B28-BEEC-F9530618E177}"/>
    <cellStyle name="Normal 7 12 2 3 3" xfId="11817" xr:uid="{D9F5E44E-8BC3-4854-B5FC-FF8E49C7FD99}"/>
    <cellStyle name="Normal 7 12 2 3 3 2" xfId="22197" xr:uid="{24610BF3-40D6-4CEA-A2DD-EE28C0F58DAE}"/>
    <cellStyle name="Normal 7 12 2 3 4" xfId="23165" xr:uid="{A120F433-790D-4C3E-B9C5-19B3E2843367}"/>
    <cellStyle name="Normal 7 12 2 3 5" xfId="16531" xr:uid="{247C4DF2-A610-4F4C-8B2F-72E87FA7ACBB}"/>
    <cellStyle name="Normal 7 12 2 4" xfId="5395" xr:uid="{DAF4E148-D4C3-47A6-8253-21AE8D606AFB}"/>
    <cellStyle name="Normal 7 12 2 4 2" xfId="28071" xr:uid="{15DB74D0-3538-414A-B215-1041392378D9}"/>
    <cellStyle name="Normal 7 12 2 4 3" xfId="26883" xr:uid="{E5DE6082-145C-469C-BD01-97F0936D8F74}"/>
    <cellStyle name="Normal 7 12 2 4 4" xfId="14692" xr:uid="{0FE1914F-D6AB-48FB-A6F7-19C438EA792D}"/>
    <cellStyle name="Normal 7 12 2 5" xfId="7145" xr:uid="{CEEAC735-1F80-42A3-8321-BEBDBBA0EDAD}"/>
    <cellStyle name="Normal 7 12 2 5 2" xfId="26863" xr:uid="{7FC277FB-F359-49BC-944E-08714D7C8310}"/>
    <cellStyle name="Normal 7 12 2 5 3" xfId="17525" xr:uid="{A21AEE0E-7E2E-4844-9A39-7F70268A3FAA}"/>
    <cellStyle name="Normal 7 12 2 6" xfId="9978" xr:uid="{5D104CE3-2005-4D2C-91BA-62CD2764C2A5}"/>
    <cellStyle name="Normal 7 12 2 6 2" xfId="20358" xr:uid="{9DD75C04-C32C-41B7-8B04-005C3689DFA0}"/>
    <cellStyle name="Normal 7 12 2 7" xfId="23336" xr:uid="{8C58B10D-58D2-47E9-A3E4-FC944654C601}"/>
    <cellStyle name="Normal 7 12 2 8" xfId="12782" xr:uid="{E649DBA6-EF38-4C42-A68A-E78C329FCC2E}"/>
    <cellStyle name="Normal 7 12 3" xfId="1346" xr:uid="{00000000-0005-0000-0000-000014070000}"/>
    <cellStyle name="Normal 7 12 3 2" xfId="5396" xr:uid="{443EB7AA-966A-4D81-A596-F8B71D54BD25}"/>
    <cellStyle name="Normal 7 12 3 2 2" xfId="25613" xr:uid="{5D5DB393-479B-466F-B4E5-4C66F774489E}"/>
    <cellStyle name="Normal 7 12 3 2 3" xfId="28420" xr:uid="{C6B812D9-43A0-45C7-A9CF-806826CD411E}"/>
    <cellStyle name="Normal 7 12 3 2 4" xfId="14693" xr:uid="{04FFAD5B-49AD-4C32-AFAF-8DA40DBBAA22}"/>
    <cellStyle name="Normal 7 12 3 3" xfId="7146" xr:uid="{31D08A08-FD56-40CA-BFA7-63A6747620DA}"/>
    <cellStyle name="Normal 7 12 3 3 2" xfId="26763" xr:uid="{20E146AB-C481-46EA-834B-687A32370159}"/>
    <cellStyle name="Normal 7 12 3 3 3" xfId="27373" xr:uid="{126CBA36-0DF7-45A9-8ED3-446F54B25D2D}"/>
    <cellStyle name="Normal 7 12 3 3 4" xfId="17526" xr:uid="{C685EBA9-8168-4E70-83F3-57D4600FB1AD}"/>
    <cellStyle name="Normal 7 12 3 4" xfId="9979" xr:uid="{A4249746-35AA-4BE6-8243-638427CB4973}"/>
    <cellStyle name="Normal 7 12 3 4 2" xfId="27577" xr:uid="{A2246321-1797-4EEC-A361-427FBB7A3C71}"/>
    <cellStyle name="Normal 7 12 3 4 3" xfId="29448" xr:uid="{FC474E0F-94E7-4478-AED2-F6A01BFD2FDA}"/>
    <cellStyle name="Normal 7 12 3 4 4" xfId="20359" xr:uid="{51FAB024-1226-42E8-AAF6-A5FB5429E163}"/>
    <cellStyle name="Normal 7 12 3 5" xfId="25256" xr:uid="{1421110F-A50F-449B-AB95-D639693CB953}"/>
    <cellStyle name="Normal 7 12 3 6" xfId="28277" xr:uid="{FF454D42-2019-4230-B53B-246989797AB1}"/>
    <cellStyle name="Normal 7 12 3 7" xfId="13480" xr:uid="{2801D4D9-EDE0-43F3-B730-EE8A7669444F}"/>
    <cellStyle name="Normal 7 12 4" xfId="2817" xr:uid="{00000000-0005-0000-0000-0000E9070000}"/>
    <cellStyle name="Normal 7 12 4 2" xfId="6033" xr:uid="{32FBEA4A-82E4-4966-A90C-DE535393E8C0}"/>
    <cellStyle name="Normal 7 12 4 2 2" xfId="26918" xr:uid="{D83921AD-51A7-496B-9F3B-A4793FF82044}"/>
    <cellStyle name="Normal 7 12 4 2 3" xfId="15487" xr:uid="{2D53276B-54CA-41C8-BE80-BF030D7DCF54}"/>
    <cellStyle name="Normal 7 12 4 3" xfId="7940" xr:uid="{0B88E007-E916-454D-BD47-675A750BAA0F}"/>
    <cellStyle name="Normal 7 12 4 3 2" xfId="18320" xr:uid="{248BA8B1-C989-48FC-B454-D0156789335F}"/>
    <cellStyle name="Normal 7 12 4 4" xfId="10773" xr:uid="{86F5B672-2CD3-4166-969E-FCF60CE9557C}"/>
    <cellStyle name="Normal 7 12 4 4 2" xfId="21153" xr:uid="{A8B38EA7-380D-48A1-8AAE-42F90DAC3DEA}"/>
    <cellStyle name="Normal 7 12 4 5" xfId="23353" xr:uid="{2EE5C875-92FB-4244-85F1-A7B5269EC329}"/>
    <cellStyle name="Normal 7 12 4 6" xfId="13286" xr:uid="{BD1FAE01-0A6B-405B-AB96-B89554939E0D}"/>
    <cellStyle name="Normal 7 12 5" xfId="2390" xr:uid="{00000000-0005-0000-0000-0000E5070000}"/>
    <cellStyle name="Normal 7 12 5 2" xfId="7517" xr:uid="{2881FDC1-79F9-44C7-AA11-057B3B302194}"/>
    <cellStyle name="Normal 7 12 5 2 2" xfId="25855" xr:uid="{A46F6F50-8C06-4C42-9B61-6C5CC67905B2}"/>
    <cellStyle name="Normal 7 12 5 2 3" xfId="17897" xr:uid="{F32CDA9C-1E49-45A3-B185-E476210ABDD6}"/>
    <cellStyle name="Normal 7 12 5 3" xfId="10350" xr:uid="{D381B5B9-B7F2-4A87-978F-37E3CDBA402E}"/>
    <cellStyle name="Normal 7 12 5 3 2" xfId="20730" xr:uid="{20523882-9569-42C4-B086-CBD4A3E82B11}"/>
    <cellStyle name="Normal 7 12 5 4" xfId="23057" xr:uid="{A6F9EEEE-E8DC-402C-A9B2-22B84D550CD6}"/>
    <cellStyle name="Normal 7 12 5 5" xfId="15064" xr:uid="{85D507C5-997B-4EAA-87BA-0875FAA4D589}"/>
    <cellStyle name="Normal 7 12 6" xfId="4050" xr:uid="{3596E1EC-2AB1-4D44-B20A-1ED70535BDF9}"/>
    <cellStyle name="Normal 7 12 6 2" xfId="8836" xr:uid="{3890EE2A-C302-4021-B00A-634E4D23842F}"/>
    <cellStyle name="Normal 7 12 6 2 2" xfId="28993" xr:uid="{955CD499-595D-414F-AAE0-F71BB9C01778}"/>
    <cellStyle name="Normal 7 12 6 2 3" xfId="19216" xr:uid="{913F2D5D-8627-4B2A-9E1A-D7DD3106EAED}"/>
    <cellStyle name="Normal 7 12 6 3" xfId="11669" xr:uid="{8D6AD15C-FE8F-413E-BF2C-CC63FCCFFCB8}"/>
    <cellStyle name="Normal 7 12 6 3 2" xfId="22049" xr:uid="{471792B2-66A8-4D60-B43F-BA638C8B7E91}"/>
    <cellStyle name="Normal 7 12 6 4" xfId="27819" xr:uid="{0DE08D80-981E-47DC-87CF-4F862B724AE2}"/>
    <cellStyle name="Normal 7 12 6 5" xfId="16383" xr:uid="{0BAED52F-AFEE-4DA3-8A28-08092205E7E4}"/>
    <cellStyle name="Normal 7 12 7" xfId="5394" xr:uid="{E8A85330-10A0-460A-939F-343ADD733E52}"/>
    <cellStyle name="Normal 7 12 7 2" xfId="26836" xr:uid="{43749EB2-AA72-4AF7-BF22-85B893F561AE}"/>
    <cellStyle name="Normal 7 12 7 3" xfId="14691" xr:uid="{C0F1CF48-03EC-48B2-B752-F79DF60FEEC7}"/>
    <cellStyle name="Normal 7 12 8" xfId="7144" xr:uid="{19AAED7C-FA0E-4E9F-B250-A2B26DF88045}"/>
    <cellStyle name="Normal 7 12 8 2" xfId="17524" xr:uid="{F44AA86D-E803-46B6-AFD8-5D043216ECE4}"/>
    <cellStyle name="Normal 7 12 9" xfId="9977" xr:uid="{4B10B018-C750-4555-B579-BF05472304FB}"/>
    <cellStyle name="Normal 7 12 9 2" xfId="20357" xr:uid="{D19C51ED-E470-46EA-B869-F4DFDED11AAE}"/>
    <cellStyle name="Normal 7 13" xfId="1347" xr:uid="{00000000-0005-0000-0000-000015070000}"/>
    <cellStyle name="Normal 7 13 10" xfId="12625" xr:uid="{2D384B92-5D75-46D6-9018-93A54C225D1C}"/>
    <cellStyle name="Normal 7 13 2" xfId="1348" xr:uid="{00000000-0005-0000-0000-000016070000}"/>
    <cellStyle name="Normal 7 13 2 2" xfId="2981" xr:uid="{00000000-0005-0000-0000-0000EC070000}"/>
    <cellStyle name="Normal 7 13 2 2 2" xfId="6135" xr:uid="{FE8D53A9-6625-4430-99D9-D9C3115D7D7F}"/>
    <cellStyle name="Normal 7 13 2 2 2 2" xfId="26923" xr:uid="{D35E8CFE-4AE8-4C13-B4F2-8CD714D39F81}"/>
    <cellStyle name="Normal 7 13 2 2 2 3" xfId="27615" xr:uid="{CF0D11E8-5A7A-4820-A722-7C16EC81CB42}"/>
    <cellStyle name="Normal 7 13 2 2 2 4" xfId="15613" xr:uid="{3C8BF89B-DCC0-4D53-9917-6FCA126DD74B}"/>
    <cellStyle name="Normal 7 13 2 2 3" xfId="8066" xr:uid="{68DDBB74-D7DA-4A47-B658-51081B2BF2CE}"/>
    <cellStyle name="Normal 7 13 2 2 3 2" xfId="28764" xr:uid="{4173E0ED-2598-4D03-AEB0-DE0A25AF7D91}"/>
    <cellStyle name="Normal 7 13 2 2 3 3" xfId="18446" xr:uid="{D59CC203-F6EF-4720-BC0E-DB4824764562}"/>
    <cellStyle name="Normal 7 13 2 2 4" xfId="10899" xr:uid="{C5659DA6-8FD7-405B-AD77-8FD632A8F8C0}"/>
    <cellStyle name="Normal 7 13 2 2 4 2" xfId="21279" xr:uid="{5EAC393A-E25D-4040-AA99-C5645CB40D94}"/>
    <cellStyle name="Normal 7 13 2 2 5" xfId="24436" xr:uid="{3994F3C3-412E-48B0-ADFB-64C6C0CABA60}"/>
    <cellStyle name="Normal 7 13 2 2 6" xfId="13481" xr:uid="{90E73610-F862-45F8-8E78-35B01AF3730E}"/>
    <cellStyle name="Normal 7 13 2 3" xfId="5398" xr:uid="{C2511337-16C9-45A8-9333-468C081E9C80}"/>
    <cellStyle name="Normal 7 13 2 3 2" xfId="23416" xr:uid="{C3B71349-DC77-4278-B639-76402E9E57BC}"/>
    <cellStyle name="Normal 7 13 2 3 3" xfId="28181" xr:uid="{F8A5584B-9B09-4954-8A17-C135DB60EF34}"/>
    <cellStyle name="Normal 7 13 2 3 4" xfId="14695" xr:uid="{D31934AC-F6BB-4307-A8AF-7E5977253F78}"/>
    <cellStyle name="Normal 7 13 2 4" xfId="7148" xr:uid="{20B6FFD0-323F-4558-8FF5-79FB207F6696}"/>
    <cellStyle name="Normal 7 13 2 4 2" xfId="26148" xr:uid="{FF4FF221-A08B-4504-947A-0343A1DB8537}"/>
    <cellStyle name="Normal 7 13 2 4 3" xfId="27175" xr:uid="{20F8625E-931C-4469-924A-DE4AB335F6EB}"/>
    <cellStyle name="Normal 7 13 2 4 4" xfId="17528" xr:uid="{1FF3CC5F-0612-4F2F-B13F-5712F1F3C11E}"/>
    <cellStyle name="Normal 7 13 2 5" xfId="9981" xr:uid="{4AE7471D-0114-489F-8CA8-726EC8830133}"/>
    <cellStyle name="Normal 7 13 2 5 2" xfId="29449" xr:uid="{D7AD06FC-802D-43E1-8C8B-0A71DC954DBA}"/>
    <cellStyle name="Normal 7 13 2 5 3" xfId="20361" xr:uid="{102748FF-B588-497E-B490-1D8C4B75F89E}"/>
    <cellStyle name="Normal 7 13 2 6" xfId="23103" xr:uid="{B4881FC2-88B5-4AF5-8CCF-37B88EFA183D}"/>
    <cellStyle name="Normal 7 13 2 7" xfId="12783" xr:uid="{FC89DDCE-20E0-4D06-9AE1-904260F698CB}"/>
    <cellStyle name="Normal 7 13 3" xfId="1349" xr:uid="{00000000-0005-0000-0000-000017070000}"/>
    <cellStyle name="Normal 7 13 3 2" xfId="5399" xr:uid="{DCB20980-7643-4535-88F9-578CE8FBFBCD}"/>
    <cellStyle name="Normal 7 13 3 2 2" xfId="27766" xr:uid="{23C00D56-7A99-4A54-90B1-0B147FC68906}"/>
    <cellStyle name="Normal 7 13 3 2 3" xfId="26817" xr:uid="{20460F01-06EE-4D47-A0BE-B0A32B9D05B2}"/>
    <cellStyle name="Normal 7 13 3 2 4" xfId="14696" xr:uid="{B0B13E8D-91B0-4667-8658-1ADDDDEE0915}"/>
    <cellStyle name="Normal 7 13 3 3" xfId="7149" xr:uid="{64CD0462-F6AC-497F-9989-CBA317968155}"/>
    <cellStyle name="Normal 7 13 3 3 2" xfId="27380" xr:uid="{11DC4761-E4F6-4690-AE9A-B56E67E30089}"/>
    <cellStyle name="Normal 7 13 3 3 3" xfId="27444" xr:uid="{E9AA02BF-9AB4-42F7-A16C-CE009BAA2A77}"/>
    <cellStyle name="Normal 7 13 3 3 4" xfId="17529" xr:uid="{2A80C9F8-14FC-4F30-8B24-C2E6DEE33964}"/>
    <cellStyle name="Normal 7 13 3 4" xfId="9982" xr:uid="{98DBFA60-2698-46F4-BF5C-075BAC410C90}"/>
    <cellStyle name="Normal 7 13 3 4 2" xfId="29450" xr:uid="{84CEC67C-FAC1-4B94-A702-87E75276E1F3}"/>
    <cellStyle name="Normal 7 13 3 4 3" xfId="20362" xr:uid="{59F6F00D-9A4D-4140-B6DF-F155B26FD33D}"/>
    <cellStyle name="Normal 7 13 3 5" xfId="24275" xr:uid="{9ECC0C4F-35AC-4BF6-A677-6556CB126B7C}"/>
    <cellStyle name="Normal 7 13 3 6" xfId="13287" xr:uid="{9A463FB0-23D4-4E20-BE85-7FEB1D78479A}"/>
    <cellStyle name="Normal 7 13 4" xfId="2391" xr:uid="{00000000-0005-0000-0000-0000EA070000}"/>
    <cellStyle name="Normal 7 13 4 2" xfId="7518" xr:uid="{AB47B31C-1842-46B8-BFC4-5DFFF4EFD572}"/>
    <cellStyle name="Normal 7 13 4 2 2" xfId="28064" xr:uid="{DB5496FD-3ECA-4527-9C12-ED22E11A1F40}"/>
    <cellStyle name="Normal 7 13 4 2 3" xfId="17898" xr:uid="{9D218ECA-F844-4997-8237-106A1F8729BE}"/>
    <cellStyle name="Normal 7 13 4 3" xfId="10351" xr:uid="{FC2FC417-DB07-4826-87D7-5B2446E9E3D4}"/>
    <cellStyle name="Normal 7 13 4 3 2" xfId="20731" xr:uid="{CC12FB36-B1F2-4EC9-B42F-50595556BD13}"/>
    <cellStyle name="Normal 7 13 4 4" xfId="22854" xr:uid="{BF373A71-7832-4175-8084-02F7704F61C2}"/>
    <cellStyle name="Normal 7 13 4 5" xfId="15065" xr:uid="{E13BC127-0E7F-4E10-BA34-579DB90C1102}"/>
    <cellStyle name="Normal 7 13 5" xfId="4051" xr:uid="{C48EAA1B-737A-4259-88AF-A88E11F7D0B2}"/>
    <cellStyle name="Normal 7 13 5 2" xfId="8837" xr:uid="{77A6E992-268E-475C-A367-69EAF4F88609}"/>
    <cellStyle name="Normal 7 13 5 2 2" xfId="28994" xr:uid="{4C50D351-F50B-4D38-ADF8-BDC32A258787}"/>
    <cellStyle name="Normal 7 13 5 2 3" xfId="19217" xr:uid="{E91DCA4A-113A-4BF8-98F5-3433F4BDA44E}"/>
    <cellStyle name="Normal 7 13 5 3" xfId="11670" xr:uid="{6424C1A2-E0FA-46CB-865D-D2637C8733E4}"/>
    <cellStyle name="Normal 7 13 5 3 2" xfId="22050" xr:uid="{A8877C6E-3F80-4ECE-BBAC-9E25EE1C5063}"/>
    <cellStyle name="Normal 7 13 5 4" xfId="24053" xr:uid="{4CD85591-419B-4589-8A19-007BB58E4ABA}"/>
    <cellStyle name="Normal 7 13 5 5" xfId="16384" xr:uid="{E002FDFB-78F4-48F0-B689-BCA90642B069}"/>
    <cellStyle name="Normal 7 13 6" xfId="5397" xr:uid="{9FC5ABBE-5778-416A-8388-E134B2F82B4D}"/>
    <cellStyle name="Normal 7 13 6 2" xfId="26082" xr:uid="{9042DCD2-8FD3-4FED-BC94-87E103CDB104}"/>
    <cellStyle name="Normal 7 13 6 3" xfId="28138" xr:uid="{47920828-9C9D-495D-BB4B-107B93789533}"/>
    <cellStyle name="Normal 7 13 6 4" xfId="14694" xr:uid="{3A164B11-B58D-49F7-BAE4-EAB2B732401E}"/>
    <cellStyle name="Normal 7 13 7" xfId="7147" xr:uid="{3F7AF10C-BBF5-44CB-AE49-D899F1B58A2A}"/>
    <cellStyle name="Normal 7 13 7 2" xfId="27501" xr:uid="{CD4C4EB5-DBD3-48EC-8F2A-53F58EEB111E}"/>
    <cellStyle name="Normal 7 13 7 3" xfId="17527" xr:uid="{80DCB9DD-116E-4C3F-89E8-0FC8E6A33AFF}"/>
    <cellStyle name="Normal 7 13 8" xfId="9980" xr:uid="{9FE94840-706F-4124-B963-1EAF1B222905}"/>
    <cellStyle name="Normal 7 13 8 2" xfId="20360" xr:uid="{BDFD353B-89F6-463A-BA27-9F07C438FE06}"/>
    <cellStyle name="Normal 7 13 9" xfId="23991" xr:uid="{1DBB7AE5-BB86-489A-8864-C46BF4D7E5AD}"/>
    <cellStyle name="Normal 7 14" xfId="1350" xr:uid="{00000000-0005-0000-0000-000018070000}"/>
    <cellStyle name="Normal 7 14 2" xfId="4571" xr:uid="{4072DF07-EF14-43D3-B167-C35CAF4234D0}"/>
    <cellStyle name="Normal 7 14 2 2" xfId="9343" xr:uid="{B8A9AD22-3410-4FF4-83C7-E2DC3D14ED22}"/>
    <cellStyle name="Normal 7 14 2 2 2" xfId="29317" xr:uid="{A5799844-DFFA-455D-A86E-8427EBCB3714}"/>
    <cellStyle name="Normal 7 14 2 2 3" xfId="19723" xr:uid="{7C974998-D80F-4756-8AA6-8EBE02DE6977}"/>
    <cellStyle name="Normal 7 14 2 2 4" xfId="31106" xr:uid="{30963E68-DF7F-441E-B851-E7A8DAB34A08}"/>
    <cellStyle name="Normal 7 14 2 2 5" xfId="30421" xr:uid="{B8C63CF5-2E3D-473B-81DF-62C1DAE53521}"/>
    <cellStyle name="Normal 7 14 2 3" xfId="12176" xr:uid="{14EEB91B-D8F9-4F06-B344-22845EF1E6AA}"/>
    <cellStyle name="Normal 7 14 2 3 2" xfId="22556" xr:uid="{3B072E4D-49A0-409B-9BD9-9B2AAEACA31C}"/>
    <cellStyle name="Normal 7 14 2 4" xfId="24584" xr:uid="{5942702B-591C-4132-A5C1-66F61F49F937}"/>
    <cellStyle name="Normal 7 14 2 4 2" xfId="31154" xr:uid="{DFD19340-27A1-4EB4-9771-AFF3F37C5F8F}"/>
    <cellStyle name="Normal 7 14 2 4 3" xfId="30528" xr:uid="{097927A9-822F-4CE1-ABAF-BC40902279A8}"/>
    <cellStyle name="Normal 7 14 2 5" xfId="16890" xr:uid="{683ACCB9-7C62-4B63-B4F1-090AB6DAC786}"/>
    <cellStyle name="Normal 7 14 2 6" xfId="30416" xr:uid="{CAAFDBF3-936A-463B-A3A3-49A746E7DF3C}"/>
    <cellStyle name="Normal 7 14 3" xfId="5400" xr:uid="{FAC9975F-8F2F-4E63-A9C3-9F3C1010A589}"/>
    <cellStyle name="Normal 7 14 3 2" xfId="25774" xr:uid="{8D397C2B-E913-4504-B12F-1B0EE6347D16}"/>
    <cellStyle name="Normal 7 14 3 2 2" xfId="30609" xr:uid="{8CB35ADA-85AD-456B-A4A2-9E7935D7A153}"/>
    <cellStyle name="Normal 7 14 3 2 3" xfId="30628" xr:uid="{844DF4E4-5553-4C45-8863-EB680F88D5AA}"/>
    <cellStyle name="Normal 7 14 3 2 4" xfId="30934" xr:uid="{01A695C0-06D1-4038-BF9D-2C5EAC4E3B89}"/>
    <cellStyle name="Normal 7 14 3 3" xfId="27633" xr:uid="{07857877-B5B2-4CEB-A569-43A78CB1FF4C}"/>
    <cellStyle name="Normal 7 14 3 3 2" xfId="30637" xr:uid="{B264691C-E730-4EB5-8788-D14FC0F420C6}"/>
    <cellStyle name="Normal 7 14 3 3 3" xfId="30947" xr:uid="{6CD0E69B-2973-47A6-BAED-35F716DDA0C5}"/>
    <cellStyle name="Normal 7 14 3 4" xfId="14697" xr:uid="{15E50FBB-3C72-4F94-9257-EF48A0129430}"/>
    <cellStyle name="Normal 7 14 3 5" xfId="29616" xr:uid="{02CF52A5-91C5-41D2-A0F8-38F4DC89323C}"/>
    <cellStyle name="Normal 7 14 3 6" xfId="29612" xr:uid="{26C82F45-E903-4829-958C-65A95733CA82}"/>
    <cellStyle name="Normal 7 14 3 6 2" xfId="29652" xr:uid="{FAD90F05-E5B6-4B3C-A1D0-A7981FC7DD94}"/>
    <cellStyle name="Normal 7 14 3 6 3" xfId="30394" xr:uid="{FA523EAF-70B8-4AB1-B244-F2E2D64AD147}"/>
    <cellStyle name="Normal 7 14 3 6 4" xfId="30381" xr:uid="{D9D852A3-6220-47B4-992C-3A8987A5120D}"/>
    <cellStyle name="Normal 7 14 3 6 4 2" xfId="31720" xr:uid="{E0D828CE-13E3-40E8-9A67-00BAC0712D97}"/>
    <cellStyle name="Normal 7 14 3 7" xfId="29635" xr:uid="{34C97F94-45C7-4B15-9ED5-2C3B425DF668}"/>
    <cellStyle name="Normal 7 14 3 8" xfId="30368" xr:uid="{41672123-6C8D-4359-9C8E-48BF387564A2}"/>
    <cellStyle name="Normal 7 14 3 8 2" xfId="31707" xr:uid="{E814CD8D-8D5B-49AD-88A8-8E69D7486D14}"/>
    <cellStyle name="Normal 7 14 4" xfId="7150" xr:uid="{BDE5B7F9-0BFE-44EC-A692-1FD60098272B}"/>
    <cellStyle name="Normal 7 14 4 2" xfId="23785" xr:uid="{C36A6A98-8F2F-4C86-9EEE-E1C5209BFEB8}"/>
    <cellStyle name="Normal 7 14 4 3" xfId="25875" xr:uid="{A4AA3AA3-09A8-434A-A46E-2D81674CCE1A}"/>
    <cellStyle name="Normal 7 14 4 4" xfId="17530" xr:uid="{0CE44A9C-B3B6-4F7D-8D17-9610CFE16AA4}"/>
    <cellStyle name="Normal 7 14 4 5" xfId="30999" xr:uid="{2F8BC7AC-73B7-4F15-821E-FB071EE57409}"/>
    <cellStyle name="Normal 7 14 4 6" xfId="30420" xr:uid="{385EB25C-5F27-41F3-A609-38B7663A6BFD}"/>
    <cellStyle name="Normal 7 14 5" xfId="9983" xr:uid="{8235CE7C-372C-4318-A599-8E62C285DA7B}"/>
    <cellStyle name="Normal 7 14 5 2" xfId="29451" xr:uid="{AEDE9949-7169-4514-AE0E-4A891C24561E}"/>
    <cellStyle name="Normal 7 14 5 3" xfId="20363" xr:uid="{9449C78C-D33B-459C-BBF9-694343407FAB}"/>
    <cellStyle name="Normal 7 14 5 4" xfId="30939" xr:uid="{E0BCDBFB-8F60-42E5-B625-B2599670E8F5}"/>
    <cellStyle name="Normal 7 14 6" xfId="24136" xr:uid="{9092CC78-A25F-48A6-83D4-F44869564DEA}"/>
    <cellStyle name="Normal 7 14 7" xfId="13998" xr:uid="{0FCA37D2-3715-410D-9450-DBE88E718CBE}"/>
    <cellStyle name="Normal 7 15" xfId="2432" xr:uid="{00000000-0005-0000-0000-0000EF070000}"/>
    <cellStyle name="Normal 7 15 2" xfId="5729" xr:uid="{C5D7E416-4228-41E8-ABDC-EE69883A12CC}"/>
    <cellStyle name="Normal 7 15 2 2" xfId="23596" xr:uid="{65C6AC73-A0E6-4BCE-92BE-B668B8D5257A}"/>
    <cellStyle name="Normal 7 15 2 3" xfId="15104" xr:uid="{17D943AA-C222-4B4C-A18F-6CCE6BA583AE}"/>
    <cellStyle name="Normal 7 15 2 4" xfId="30935" xr:uid="{33745800-52FB-4055-8019-A260A36BC408}"/>
    <cellStyle name="Normal 7 15 3" xfId="7557" xr:uid="{F1E98D2C-5E23-44D7-A17A-E7E508629C08}"/>
    <cellStyle name="Normal 7 15 3 2" xfId="17937" xr:uid="{AE558860-C380-4D33-B8F4-BAFABF7E14FC}"/>
    <cellStyle name="Normal 7 15 3 3" xfId="30948" xr:uid="{0DCC9790-3146-4601-AB3F-28C8BDFFB878}"/>
    <cellStyle name="Normal 7 15 4" xfId="10390" xr:uid="{0365E554-FA94-4190-A1D6-9E0EE659857C}"/>
    <cellStyle name="Normal 7 15 4 2" xfId="20770" xr:uid="{2A88BA57-D2E1-463D-AEDB-D1CD92CC2019}"/>
    <cellStyle name="Normal 7 15 5" xfId="23728" xr:uid="{7232D1CA-690F-4D52-9D19-42CE68785447}"/>
    <cellStyle name="Normal 7 15 6" xfId="12819" xr:uid="{F5044BB9-43F3-49F3-B21A-9AD06E1D6815}"/>
    <cellStyle name="Normal 7 16" xfId="2159" xr:uid="{00000000-0005-0000-0000-0000D6070000}"/>
    <cellStyle name="Normal 7 16 2" xfId="7286" xr:uid="{487A9249-76DA-44C0-9FB7-C1ECCC926A3F}"/>
    <cellStyle name="Normal 7 16 2 2" xfId="17666" xr:uid="{E8531131-82DE-4A9C-9E7C-B57E41F8A0D7}"/>
    <cellStyle name="Normal 7 16 2 3" xfId="30950" xr:uid="{A45B824F-5108-4980-B469-78E9818C36B4}"/>
    <cellStyle name="Normal 7 16 3" xfId="10119" xr:uid="{55FE5E11-08C7-4A4A-B6B1-9A55D8442D61}"/>
    <cellStyle name="Normal 7 16 3 2" xfId="20499" xr:uid="{5B263FD6-644E-4205-BA6A-B5FA3C82A433}"/>
    <cellStyle name="Normal 7 16 4" xfId="24615" xr:uid="{3531CAC4-9557-447A-A968-11C6FD1FBF49}"/>
    <cellStyle name="Normal 7 16 5" xfId="14833" xr:uid="{EA3CD99F-CEAA-4377-8E06-36E914726435}"/>
    <cellStyle name="Normal 7 17" xfId="3784" xr:uid="{341F80F6-8699-4561-8A3C-2CE4C55CAADA}"/>
    <cellStyle name="Normal 7 17 2" xfId="8623" xr:uid="{1FC80999-4DDE-48CF-962D-7BAF4D6653EE}"/>
    <cellStyle name="Normal 7 17 2 2" xfId="19003" xr:uid="{ED9F5490-6BEC-49DB-B407-08529B63281F}"/>
    <cellStyle name="Normal 7 17 3" xfId="11456" xr:uid="{85BFA86A-976C-4244-B91D-A4A316DF7FAA}"/>
    <cellStyle name="Normal 7 17 3 2" xfId="21836" xr:uid="{EBB9E23C-1929-404A-8369-AB114746F9B3}"/>
    <cellStyle name="Normal 7 17 4" xfId="16170" xr:uid="{19ED6957-761A-498A-9DB7-0D4BB90DEA23}"/>
    <cellStyle name="Normal 7 18" xfId="23716" xr:uid="{275285CC-AC04-46B2-8894-D88E3A4793D8}"/>
    <cellStyle name="Normal 7 19" xfId="12391" xr:uid="{409BED8C-AD22-4BB5-AC49-DFFDB915DE9E}"/>
    <cellStyle name="Normal 7 2" xfId="1351" xr:uid="{00000000-0005-0000-0000-000019070000}"/>
    <cellStyle name="Normal 7 2 2" xfId="1352" xr:uid="{00000000-0005-0000-0000-00001A070000}"/>
    <cellStyle name="Normal 7 2 3" xfId="29579" xr:uid="{C9FAE160-566D-4193-A935-2D0DA2B23E4F}"/>
    <cellStyle name="Normal 7 20" xfId="29578" xr:uid="{642B267D-0DF7-40DE-B31F-199C69FB4D2F}"/>
    <cellStyle name="Normal 7 20 2" xfId="29834" xr:uid="{06A9DF73-34B1-440D-84B3-8A48C8702549}"/>
    <cellStyle name="Normal 7 20 2 2" xfId="31246" xr:uid="{209E63D4-6E49-46E2-AC41-4E8AA5C77F37}"/>
    <cellStyle name="Normal 7 21" xfId="29979" xr:uid="{9CE9C7A0-056C-44AD-A33D-E7968E3C6153}"/>
    <cellStyle name="Normal 7 21 2" xfId="31501" xr:uid="{FFA9F5D8-7DC6-4F24-B4CD-E82A02F1D2A8}"/>
    <cellStyle name="Normal 7 22" xfId="30111" xr:uid="{758F768F-0264-4A45-A815-34609497E100}"/>
    <cellStyle name="Normal 7 3" xfId="1353" xr:uid="{00000000-0005-0000-0000-00001B070000}"/>
    <cellStyle name="Normal 7 3 2" xfId="1354" xr:uid="{00000000-0005-0000-0000-00001C070000}"/>
    <cellStyle name="Normal 7 3 3" xfId="1355" xr:uid="{00000000-0005-0000-0000-00001D070000}"/>
    <cellStyle name="Normal 7 3 3 2" xfId="1356" xr:uid="{00000000-0005-0000-0000-00001E070000}"/>
    <cellStyle name="Normal 7 3 3 2 2" xfId="1357" xr:uid="{00000000-0005-0000-0000-00001F070000}"/>
    <cellStyle name="Normal 7 3 3 2 3" xfId="1358" xr:uid="{00000000-0005-0000-0000-000020070000}"/>
    <cellStyle name="Normal 7 3 3 2 3 2" xfId="1359" xr:uid="{00000000-0005-0000-0000-000021070000}"/>
    <cellStyle name="Normal 7 3 3 2 3 2 2" xfId="1360" xr:uid="{00000000-0005-0000-0000-000022070000}"/>
    <cellStyle name="Normal 7 3 3 2 3 2 2 2" xfId="25809" xr:uid="{3A610EB4-A016-4959-9696-204DE0AAB876}"/>
    <cellStyle name="Normal 7 3 3 2 3 2 2 3" xfId="25207" xr:uid="{8ED66FBA-2D40-4643-9B61-F1E32A491FDE}"/>
    <cellStyle name="Normal 7 3 3 2 3 2 3" xfId="1361" xr:uid="{00000000-0005-0000-0000-000023070000}"/>
    <cellStyle name="Normal 7 3 3 2 3 2 3 2" xfId="2026" xr:uid="{00000000-0005-0000-0000-000024070000}"/>
    <cellStyle name="Normal 7 3 3 2 3 2 3 3" xfId="3761" xr:uid="{00000000-0005-0000-0000-000084060000}"/>
    <cellStyle name="Normal 7 3 3 2 3 2 3 3 2" xfId="4739" xr:uid="{14F8C66C-3AFD-4960-8379-ECACDC0C00A0}"/>
    <cellStyle name="Normal 7 3 3 2 3 2 3 3 3" xfId="30286" xr:uid="{CC748A5D-0BEB-4944-8F3D-97F8CF0BB353}"/>
    <cellStyle name="Normal 7 3 3 2 3 2 3 3 3 2" xfId="31429" xr:uid="{6DA37E3D-007F-49C2-A12C-7354CDCD0FDC}"/>
    <cellStyle name="Normal 7 3 3 2 3 2 3 3 4" xfId="31626" xr:uid="{A591BBBB-0D4A-46D3-A04A-7C0B2D602A7C}"/>
    <cellStyle name="Normal 7 3 3 2 3 2 4" xfId="24308" xr:uid="{4F4781A6-ECE1-4C9E-AC58-6E5C10C0A2BA}"/>
    <cellStyle name="Normal 7 3 3 2 3 3" xfId="1362" xr:uid="{00000000-0005-0000-0000-000025070000}"/>
    <cellStyle name="Normal 7 3 3 2 3 4" xfId="2983" xr:uid="{00000000-0005-0000-0000-0000FA070000}"/>
    <cellStyle name="Normal 7 3 3 2 3 4 2" xfId="31276" xr:uid="{FE80F6DF-4597-4CFB-BBD3-5BE6A13FC5D1}"/>
    <cellStyle name="Normal 7 3 3 2 3 5" xfId="2145" xr:uid="{00000000-0005-0000-0000-0000F7020000}"/>
    <cellStyle name="Normal 7 3 3 2 3 5 2" xfId="4635" xr:uid="{4276D1A2-DC93-4587-8A35-0E2B48A1053D}"/>
    <cellStyle name="Normal 7 3 3 2 3 5 3" xfId="30226" xr:uid="{26797C4E-8D1E-4032-A1BF-A4CEED6C0C3E}"/>
    <cellStyle name="Normal 7 3 3 2 3 5 3 2" xfId="31370" xr:uid="{AE22E742-9D01-4013-99C2-F097DBB0C902}"/>
    <cellStyle name="Normal 7 3 3 2 3 5 4" xfId="31566" xr:uid="{44215A84-68FA-41D8-95CF-672B06952FBE}"/>
    <cellStyle name="Normal 7 3 3 2 3 6" xfId="4055" xr:uid="{B827FBD5-2E2E-4EC7-8D41-DDFF87CC148D}"/>
    <cellStyle name="Normal 7 3 3 2 3 6 2" xfId="4800" xr:uid="{41E9EAB1-F610-481E-9DBF-172EE15DBDDE}"/>
    <cellStyle name="Normal 7 3 3 2 3 6 3" xfId="30341" xr:uid="{1870D514-1782-4A72-924A-46F157C54A64}"/>
    <cellStyle name="Normal 7 3 3 2 3 6 3 2" xfId="31483" xr:uid="{10473CFF-088B-46C0-9F1B-6A43DFDE6F83}"/>
    <cellStyle name="Normal 7 3 3 2 3 6 4" xfId="31681" xr:uid="{A0C69ABB-68AB-49B8-8AA7-23CBE1147DF3}"/>
    <cellStyle name="Normal 7 3 3 2 3 7" xfId="30160" xr:uid="{780A71C4-DEF8-4E6E-ACC0-3655804A98B1}"/>
    <cellStyle name="Normal 7 3 3 2 3 7 2" xfId="30530" xr:uid="{0EEE45BB-0632-4849-9B3D-03E60AC02070}"/>
    <cellStyle name="Normal 7 3 3 2 4" xfId="1363" xr:uid="{00000000-0005-0000-0000-000026070000}"/>
    <cellStyle name="Normal 7 3 3 2 4 2" xfId="2982" xr:uid="{00000000-0005-0000-0000-0000FB070000}"/>
    <cellStyle name="Normal 7 3 3 2 4 3" xfId="25208" xr:uid="{B0C3B96C-3DDC-4AE2-9FBF-450A9524DC4A}"/>
    <cellStyle name="Normal 7 3 3 2 4 3 2" xfId="29624" xr:uid="{D5A67649-7538-431D-8D7A-5AD8C95F5258}"/>
    <cellStyle name="Normal 7 3 3 2 4 3 3" xfId="29613" xr:uid="{66300240-9CE0-4062-9E28-4F6B04AC2CFD}"/>
    <cellStyle name="Normal 7 3 3 2 4 3 3 2" xfId="29653" xr:uid="{6CAF7E09-E7DB-45FE-975B-5EBB75C74D81}"/>
    <cellStyle name="Normal 7 3 3 2 4 3 3 3" xfId="30395" xr:uid="{298B7D3F-FBD5-4460-93A9-F54645816E7E}"/>
    <cellStyle name="Normal 7 3 3 2 4 3 3 4" xfId="30382" xr:uid="{EB6E69B1-D944-4719-98E3-285669324B35}"/>
    <cellStyle name="Normal 7 3 3 2 4 3 3 4 2" xfId="31721" xr:uid="{C95F887A-0DE3-4885-9933-DFDC3C26B10C}"/>
    <cellStyle name="Normal 7 3 3 2 4 3 4" xfId="30369" xr:uid="{51F68BB7-1CBC-471B-8C45-133EBC2770D2}"/>
    <cellStyle name="Normal 7 3 3 2 4 3 4 2" xfId="31708" xr:uid="{9A461396-9683-439E-A844-9F185B081F12}"/>
    <cellStyle name="Normal 7 3 3 2 5" xfId="2144" xr:uid="{00000000-0005-0000-0000-0000F5020000}"/>
    <cellStyle name="Normal 7 3 3 2 5 2" xfId="4663" xr:uid="{8519FF03-5F6D-4EB4-B933-25C9AA886D70}"/>
    <cellStyle name="Normal 7 3 3 2 5 3" xfId="30225" xr:uid="{3961AF33-EFDD-4226-A841-E3976186FFD4}"/>
    <cellStyle name="Normal 7 3 3 2 5 3 2" xfId="31369" xr:uid="{16EBF1E3-7968-444B-8C3D-D7DC786844C8}"/>
    <cellStyle name="Normal 7 3 3 2 5 4" xfId="31565" xr:uid="{214AA77A-3A32-4BAE-847A-D697B49E96EA}"/>
    <cellStyle name="Normal 7 3 3 2 6" xfId="4054" xr:uid="{0F69AA1D-AABD-4773-8E71-6D7F88104E7D}"/>
    <cellStyle name="Normal 7 3 3 2 6 2" xfId="4706" xr:uid="{FBE10302-99A6-4D2B-BB8D-B20AC5081845}"/>
    <cellStyle name="Normal 7 3 3 2 6 3" xfId="30340" xr:uid="{A37C4874-8220-4154-9C48-359C73DA2E56}"/>
    <cellStyle name="Normal 7 3 3 2 6 3 2" xfId="31482" xr:uid="{1468B4C2-4CC6-4853-886D-572963C37F80}"/>
    <cellStyle name="Normal 7 3 3 2 6 4" xfId="31680" xr:uid="{70321CC2-308C-492B-9C17-C00F1D0D05E8}"/>
    <cellStyle name="Normal 7 3 3 2 7" xfId="30159" xr:uid="{FA8D9B86-1118-4618-BB6D-43B775B037D2}"/>
    <cellStyle name="Normal 7 3 3 2 7 2" xfId="30529" xr:uid="{5EDFF2C5-0B36-4BC0-9185-4FF885E1700E}"/>
    <cellStyle name="Normal 7 3 3 3" xfId="1364" xr:uid="{00000000-0005-0000-0000-000027070000}"/>
    <cellStyle name="Normal 7 3 3 4" xfId="1365" xr:uid="{00000000-0005-0000-0000-000028070000}"/>
    <cellStyle name="Normal 7 3 3 4 2" xfId="1366" xr:uid="{00000000-0005-0000-0000-000029070000}"/>
    <cellStyle name="Normal 7 3 3 4 2 2" xfId="1367" xr:uid="{00000000-0005-0000-0000-00002A070000}"/>
    <cellStyle name="Normal 7 3 3 4 2 2 2" xfId="1368" xr:uid="{00000000-0005-0000-0000-00002B070000}"/>
    <cellStyle name="Normal 7 3 3 4 2 2 2 2" xfId="2027" xr:uid="{00000000-0005-0000-0000-00002C070000}"/>
    <cellStyle name="Normal 7 3 3 4 2 2 2 2 2" xfId="30080" xr:uid="{3537F8E7-8F63-4952-A614-60ED7C47A13A}"/>
    <cellStyle name="Normal 7 3 3 4 2 2 2 3" xfId="3762" xr:uid="{00000000-0005-0000-0000-00008B060000}"/>
    <cellStyle name="Normal 7 3 3 4 2 2 2 3 2" xfId="4690" xr:uid="{FFDAA0C2-4A8B-4197-B6CC-922603129983}"/>
    <cellStyle name="Normal 7 3 3 4 2 2 2 3 3" xfId="30287" xr:uid="{A5F56370-D827-4B99-ABC8-6275F53DD26A}"/>
    <cellStyle name="Normal 7 3 3 4 2 2 2 3 3 2" xfId="31430" xr:uid="{1B7941D8-E613-4CAB-A60E-F55CDB998239}"/>
    <cellStyle name="Normal 7 3 3 4 2 2 2 3 4" xfId="31627" xr:uid="{07B95D85-B905-48E7-BD19-0355BFAB2114}"/>
    <cellStyle name="Normal 7 3 3 4 2 2 2 4" xfId="23538" xr:uid="{5DC698DF-1EB8-4352-991D-5DF81557D20A}"/>
    <cellStyle name="Normal 7 3 3 4 2 2 3" xfId="2028" xr:uid="{00000000-0005-0000-0000-00002D070000}"/>
    <cellStyle name="Normal 7 3 3 4 2 2 4" xfId="24128" xr:uid="{6B4D953D-C7AF-48CD-AB50-65538F78D7AC}"/>
    <cellStyle name="Normal 7 3 3 4 2 3" xfId="1369" xr:uid="{00000000-0005-0000-0000-00002E070000}"/>
    <cellStyle name="Normal 7 3 3 4 2 3 2" xfId="1370" xr:uid="{00000000-0005-0000-0000-00002F070000}"/>
    <cellStyle name="Normal 7 3 3 4 2 3 2 2" xfId="25760" xr:uid="{9FC1AC3D-9F28-4DA0-9380-BC7E4A0369FC}"/>
    <cellStyle name="Normal 7 3 3 4 2 3 2 3" xfId="23622" xr:uid="{84AE4A6D-2B0B-43BB-8CE5-1E2B5F205C09}"/>
    <cellStyle name="Normal 7 3 3 4 2 3 3" xfId="1371" xr:uid="{00000000-0005-0000-0000-000030070000}"/>
    <cellStyle name="Normal 7 3 3 4 2 3 3 2" xfId="23825" xr:uid="{CCE458EA-8A72-49FE-A77A-634330E76522}"/>
    <cellStyle name="Normal 7 3 3 4 2 3 3 3" xfId="22773" xr:uid="{D5AB1874-6DDC-44B8-AD25-F7B2D8D3E562}"/>
    <cellStyle name="Normal 7 3 3 4 2 3 4" xfId="2147" xr:uid="{00000000-0005-0000-0000-0000FD020000}"/>
    <cellStyle name="Normal 7 3 3 4 2 3 4 2" xfId="4813" xr:uid="{85B8BA1F-331D-494F-A0E7-481902D278F4}"/>
    <cellStyle name="Normal 7 3 3 4 2 3 4 3" xfId="30228" xr:uid="{F67EB70F-E06D-4EBB-9414-4F6A0ABDCA9A}"/>
    <cellStyle name="Normal 7 3 3 4 2 3 4 3 2" xfId="31372" xr:uid="{150FAA65-DC89-4157-9322-130B051ADE2F}"/>
    <cellStyle name="Normal 7 3 3 4 2 3 4 4" xfId="31568" xr:uid="{BC1256C2-D523-4DD4-AA26-053BFC807901}"/>
    <cellStyle name="Normal 7 3 3 4 2 3 5" xfId="24402" xr:uid="{AE0E1D6A-38CA-406E-AE73-788945631526}"/>
    <cellStyle name="Normal 7 3 3 4 2 3 6" xfId="30544" xr:uid="{AC01CEC4-5B95-4E42-8FF7-121F69B77E99}"/>
    <cellStyle name="Normal 7 3 3 4 2 4" xfId="23708" xr:uid="{E6762BC0-4988-4223-B09E-CC35F0BD73AE}"/>
    <cellStyle name="Normal 7 3 3 4 3" xfId="1372" xr:uid="{00000000-0005-0000-0000-000031070000}"/>
    <cellStyle name="Normal 7 3 3 4 4" xfId="2984" xr:uid="{00000000-0005-0000-0000-000003080000}"/>
    <cellStyle name="Normal 7 3 3 4 4 2" xfId="31290" xr:uid="{9F4A7FD4-2CC3-4D75-A163-54E002A5B431}"/>
    <cellStyle name="Normal 7 3 3 4 5" xfId="2146" xr:uid="{00000000-0005-0000-0000-0000FA020000}"/>
    <cellStyle name="Normal 7 3 3 4 5 2" xfId="4023" xr:uid="{6D2F6D47-4728-4B49-AE2E-D503982C4500}"/>
    <cellStyle name="Normal 7 3 3 4 5 3" xfId="30227" xr:uid="{B4C65A3C-9A2A-47E6-ACA6-EABEB7F3EC73}"/>
    <cellStyle name="Normal 7 3 3 4 5 3 2" xfId="31371" xr:uid="{16A1F998-BDD9-48F0-A1CA-3C3865A23834}"/>
    <cellStyle name="Normal 7 3 3 4 5 4" xfId="31567" xr:uid="{C81BDD7A-E442-49FA-9146-5D12360A9450}"/>
    <cellStyle name="Normal 7 3 3 4 6" xfId="4056" xr:uid="{3D663429-9E72-4EFF-8B04-88C376DF2815}"/>
    <cellStyle name="Normal 7 3 3 4 6 2" xfId="4796" xr:uid="{AEA4314F-DE64-4934-8CDE-F04585260C3B}"/>
    <cellStyle name="Normal 7 3 3 4 6 3" xfId="30342" xr:uid="{6116923A-F62C-4F9F-A326-D07A8FD4381A}"/>
    <cellStyle name="Normal 7 3 3 4 6 3 2" xfId="31484" xr:uid="{CDC4F293-C87D-4A0F-B788-8B9E787F9DF4}"/>
    <cellStyle name="Normal 7 3 3 4 6 4" xfId="31682" xr:uid="{85689CFE-9FF2-4DE3-9BD0-535F40259C97}"/>
    <cellStyle name="Normal 7 3 3 4 7" xfId="30161" xr:uid="{52394549-E29E-4278-9C6A-6C4AFCC85D43}"/>
    <cellStyle name="Normal 7 3 3 4 7 2" xfId="30531" xr:uid="{79991904-AF5C-4236-8DCF-6C2BEDC43AA3}"/>
    <cellStyle name="Normal 7 3 3 5" xfId="1373" xr:uid="{00000000-0005-0000-0000-000032070000}"/>
    <cellStyle name="Normal 7 3 3 5 2" xfId="1374" xr:uid="{00000000-0005-0000-0000-000033070000}"/>
    <cellStyle name="Normal 7 3 3 5 3" xfId="3763" xr:uid="{00000000-0005-0000-0000-000092060000}"/>
    <cellStyle name="Normal 7 3 3 5 3 2" xfId="4797" xr:uid="{E8168558-99C5-46A5-A612-2FC93BC3CDFD}"/>
    <cellStyle name="Normal 7 3 3 5 3 2 2" xfId="27332" xr:uid="{602079EF-2278-456C-B1D0-880B1CB11283}"/>
    <cellStyle name="Normal 7 3 3 5 3 3" xfId="25223" xr:uid="{B55B4F7C-6E21-48BE-9E2E-2D34FC86B976}"/>
    <cellStyle name="Normal 7 3 3 5 3 4" xfId="30288" xr:uid="{7DB1975E-D21E-4CBF-9637-4AE3E6D74C12}"/>
    <cellStyle name="Normal 7 3 3 5 3 4 2" xfId="31431" xr:uid="{99ECBF59-1354-4783-BEAE-B7E19B25B945}"/>
    <cellStyle name="Normal 7 3 3 5 3 5" xfId="31628" xr:uid="{7D588285-A419-4667-B536-46B1B8B1ACDD}"/>
    <cellStyle name="Normal 7 3 3 5 4" xfId="24261" xr:uid="{83907BAB-0BFF-4471-B445-39A5F57DBBD9}"/>
    <cellStyle name="Normal 7 3 4" xfId="1375" xr:uid="{00000000-0005-0000-0000-000034070000}"/>
    <cellStyle name="Normal 7 3 4 2" xfId="1376" xr:uid="{00000000-0005-0000-0000-000035070000}"/>
    <cellStyle name="Normal 7 3 4 3" xfId="1377" xr:uid="{00000000-0005-0000-0000-000036070000}"/>
    <cellStyle name="Normal 7 3 4 3 2" xfId="1378" xr:uid="{00000000-0005-0000-0000-000037070000}"/>
    <cellStyle name="Normal 7 3 4 3 2 2" xfId="1379" xr:uid="{00000000-0005-0000-0000-000038070000}"/>
    <cellStyle name="Normal 7 3 4 3 2 2 2" xfId="25627" xr:uid="{D88E8471-D92D-49F6-980C-BD36AA4D314B}"/>
    <cellStyle name="Normal 7 3 4 3 2 2 3" xfId="25735" xr:uid="{126A297B-7ADB-4933-9CCB-2FD3B77C74DF}"/>
    <cellStyle name="Normal 7 3 4 3 2 3" xfId="1380" xr:uid="{00000000-0005-0000-0000-000039070000}"/>
    <cellStyle name="Normal 7 3 4 3 2 3 2" xfId="2029" xr:uid="{00000000-0005-0000-0000-00003A070000}"/>
    <cellStyle name="Normal 7 3 4 3 2 3 3" xfId="3764" xr:uid="{00000000-0005-0000-0000-000099060000}"/>
    <cellStyle name="Normal 7 3 4 3 2 3 3 2" xfId="4821" xr:uid="{AF1FEBE8-E3EC-4326-BAB1-44332DCC67E2}"/>
    <cellStyle name="Normal 7 3 4 3 2 3 3 3" xfId="30289" xr:uid="{30109096-014C-4DA2-92E3-E5015E0ECB5D}"/>
    <cellStyle name="Normal 7 3 4 3 2 3 3 3 2" xfId="31432" xr:uid="{EAB0C2EA-DC67-4172-92E3-7F9D56EB00AD}"/>
    <cellStyle name="Normal 7 3 4 3 2 3 3 4" xfId="31629" xr:uid="{9BD9345E-9D68-4A3B-B175-A464CEC94D75}"/>
    <cellStyle name="Normal 7 3 4 3 2 4" xfId="25414" xr:uid="{F055F10B-64A1-40D8-B460-1A174561E6AE}"/>
    <cellStyle name="Normal 7 3 4 3 3" xfId="1381" xr:uid="{00000000-0005-0000-0000-00003B070000}"/>
    <cellStyle name="Normal 7 3 4 3 4" xfId="2985" xr:uid="{00000000-0005-0000-0000-000009080000}"/>
    <cellStyle name="Normal 7 3 4 3 4 2" xfId="31299" xr:uid="{51B7DBEA-ED31-4954-9F86-83029453074D}"/>
    <cellStyle name="Normal 7 3 4 3 5" xfId="2149" xr:uid="{00000000-0005-0000-0000-000001030000}"/>
    <cellStyle name="Normal 7 3 4 3 5 2" xfId="4669" xr:uid="{E82F8251-A2EF-493C-99EC-798453FDB072}"/>
    <cellStyle name="Normal 7 3 4 3 5 3" xfId="30230" xr:uid="{A6924A06-14A6-48AE-A85A-4DABC1CC13E5}"/>
    <cellStyle name="Normal 7 3 4 3 5 3 2" xfId="31374" xr:uid="{C8D4E907-8DE5-4032-99CD-497732C57A8C}"/>
    <cellStyle name="Normal 7 3 4 3 5 4" xfId="31570" xr:uid="{2AED3941-1FFB-4F03-B67E-AF20682A3540}"/>
    <cellStyle name="Normal 7 3 4 3 6" xfId="4058" xr:uid="{19AF6C94-1102-41EB-A615-06CFDA2F78F6}"/>
    <cellStyle name="Normal 7 3 4 3 6 2" xfId="4819" xr:uid="{0CC34133-4C51-4581-8706-421D8E52AF25}"/>
    <cellStyle name="Normal 7 3 4 3 6 3" xfId="30344" xr:uid="{F2BB3124-6AE4-40BC-B519-5A61E185E003}"/>
    <cellStyle name="Normal 7 3 4 3 6 3 2" xfId="31486" xr:uid="{6FDB91E1-41FC-4670-9B2F-D9DC69D295B1}"/>
    <cellStyle name="Normal 7 3 4 3 6 4" xfId="31684" xr:uid="{94F26B9A-DF18-4DFF-9BB3-356E8653AEE6}"/>
    <cellStyle name="Normal 7 3 4 3 7" xfId="30163" xr:uid="{8FB8729F-E256-4613-98CA-4EC4024F1636}"/>
    <cellStyle name="Normal 7 3 4 3 7 2" xfId="30533" xr:uid="{D8F8BCBD-9FA9-4694-BE0E-FA68B6A82F77}"/>
    <cellStyle name="Normal 7 3 4 4" xfId="1382" xr:uid="{00000000-0005-0000-0000-00003C070000}"/>
    <cellStyle name="Normal 7 3 4 4 2" xfId="2030" xr:uid="{00000000-0005-0000-0000-00003D070000}"/>
    <cellStyle name="Normal 7 3 4 4 3" xfId="3765" xr:uid="{00000000-0005-0000-0000-00009C060000}"/>
    <cellStyle name="Normal 7 3 4 4 3 2" xfId="4748" xr:uid="{0576D2F5-5022-46BF-A95D-FDE144D163B9}"/>
    <cellStyle name="Normal 7 3 4 4 3 3" xfId="30290" xr:uid="{33067305-5030-4C44-A096-EB1A04AB9E17}"/>
    <cellStyle name="Normal 7 3 4 4 3 3 2" xfId="31433" xr:uid="{5464B581-FC1F-4F05-88EE-62C6E6E88CAA}"/>
    <cellStyle name="Normal 7 3 4 4 3 4" xfId="31630" xr:uid="{0A8F1EDA-FA33-459B-B2F0-524CCFD0733E}"/>
    <cellStyle name="Normal 7 3 4 5" xfId="2148" xr:uid="{00000000-0005-0000-0000-0000FF020000}"/>
    <cellStyle name="Normal 7 3 4 5 2" xfId="4676" xr:uid="{62B191F5-1F42-4E10-9F64-94BCDEA70967}"/>
    <cellStyle name="Normal 7 3 4 5 3" xfId="30229" xr:uid="{754916DA-38F4-4DB4-AC60-276D3B784FE8}"/>
    <cellStyle name="Normal 7 3 4 5 3 2" xfId="31373" xr:uid="{044A87F7-8EA1-490E-9C8D-11D6D6BAE37E}"/>
    <cellStyle name="Normal 7 3 4 5 4" xfId="31569" xr:uid="{5DA86EC8-8286-4878-8542-77217A13FFA4}"/>
    <cellStyle name="Normal 7 3 4 6" xfId="4057" xr:uid="{FA0FC87F-FC4E-4E3F-98FE-B3C6B8313692}"/>
    <cellStyle name="Normal 7 3 4 6 2" xfId="4766" xr:uid="{56DF81AD-9939-4BBA-9856-A8B717C867ED}"/>
    <cellStyle name="Normal 7 3 4 6 3" xfId="30343" xr:uid="{B20B5A7A-FDC4-4249-8466-A745C0238C84}"/>
    <cellStyle name="Normal 7 3 4 6 3 2" xfId="31485" xr:uid="{A0200AC4-E0FC-4EF7-BE2C-B088557646B3}"/>
    <cellStyle name="Normal 7 3 4 6 4" xfId="31683" xr:uid="{3694F6B6-85D0-4B9D-A3E8-21FFBEDC8837}"/>
    <cellStyle name="Normal 7 3 4 7" xfId="30162" xr:uid="{547D83AB-00BA-499B-81A0-779EECACE4D6}"/>
    <cellStyle name="Normal 7 3 4 7 2" xfId="30532" xr:uid="{C34CEC2F-9910-42A5-A6D6-E9823FE39A10}"/>
    <cellStyle name="Normal 7 3 5" xfId="2072" xr:uid="{00000000-0005-0000-0000-0000F2020000}"/>
    <cellStyle name="Normal 7 3 5 2" xfId="4780" xr:uid="{2BC8EFBC-06F5-4C7E-B0DC-F1B8E24A78E5}"/>
    <cellStyle name="Normal 7 3 5 3" xfId="30172" xr:uid="{DECA1B29-BBE5-4B43-B1E4-970DDF40EAFE}"/>
    <cellStyle name="Normal 7 3 5 3 2" xfId="30534" xr:uid="{1E65DB43-42EC-4ED4-993E-326E053D0E1B}"/>
    <cellStyle name="Normal 7 3 5 4" xfId="31512" xr:uid="{62585BCE-F536-46B9-8EFD-7DDBD82F7D6A}"/>
    <cellStyle name="Normal 7 3 6" xfId="29580" xr:uid="{F508C06F-0760-4DB3-8A82-A860AE1FCD26}"/>
    <cellStyle name="Normal 7 3 6 2" xfId="31247" xr:uid="{35461E4B-121A-4F8F-8CB4-021E38307A97}"/>
    <cellStyle name="Normal 7 3 6 3" xfId="30477" xr:uid="{EA0BC44F-1276-48AD-906F-6873BECD3DA1}"/>
    <cellStyle name="Normal 7 3 7" xfId="30116" xr:uid="{AA681422-51CE-46B6-A8B2-24AE11AA003A}"/>
    <cellStyle name="Normal 7 3 7 2" xfId="31502" xr:uid="{57282A1B-C9B2-4738-A048-DE5BEE2B6052}"/>
    <cellStyle name="Normal 7 4" xfId="1383" xr:uid="{00000000-0005-0000-0000-00003E070000}"/>
    <cellStyle name="Normal 7 4 10" xfId="1384" xr:uid="{00000000-0005-0000-0000-00003F070000}"/>
    <cellStyle name="Normal 7 4 10 10" xfId="12626" xr:uid="{E39E0DB2-1C99-4921-9289-604FC440D3A7}"/>
    <cellStyle name="Normal 7 4 10 2" xfId="1385" xr:uid="{00000000-0005-0000-0000-000040070000}"/>
    <cellStyle name="Normal 7 4 10 2 2" xfId="2986" xr:uid="{00000000-0005-0000-0000-00000E080000}"/>
    <cellStyle name="Normal 7 4 10 2 2 2" xfId="6136" xr:uid="{58BC0567-405B-4413-914D-5689FA1AE9E6}"/>
    <cellStyle name="Normal 7 4 10 2 2 2 2" xfId="25975" xr:uid="{F32906AA-0510-44F9-AFF5-3E96B250F34E}"/>
    <cellStyle name="Normal 7 4 10 2 2 2 3" xfId="27351" xr:uid="{D1FF3C20-ECA0-445F-B991-2445EF58CA2F}"/>
    <cellStyle name="Normal 7 4 10 2 2 2 4" xfId="15614" xr:uid="{A53AFE9F-0E8E-4969-A9A4-79BCBB14F77E}"/>
    <cellStyle name="Normal 7 4 10 2 2 3" xfId="8067" xr:uid="{7212056B-159D-48BF-83C8-1347DB78FEC6}"/>
    <cellStyle name="Normal 7 4 10 2 2 3 2" xfId="28765" xr:uid="{0667C046-2EFC-4FAD-A0D1-FF6576649D79}"/>
    <cellStyle name="Normal 7 4 10 2 2 3 3" xfId="18447" xr:uid="{6262987E-DA53-4006-977A-3849AD0E8858}"/>
    <cellStyle name="Normal 7 4 10 2 2 4" xfId="10900" xr:uid="{F637C2E1-7753-4B4C-8F16-9AA66DDDAEF0}"/>
    <cellStyle name="Normal 7 4 10 2 2 4 2" xfId="21280" xr:uid="{6613C23C-B3E5-4227-8591-EB121E6D78E9}"/>
    <cellStyle name="Normal 7 4 10 2 2 5" xfId="22714" xr:uid="{3706A199-799F-4D6F-83FD-41BDE783AE20}"/>
    <cellStyle name="Normal 7 4 10 2 2 6" xfId="13482" xr:uid="{F64751DD-61FF-49E7-BFF5-F0A719CB7884}"/>
    <cellStyle name="Normal 7 4 10 2 3" xfId="5403" xr:uid="{5983E34B-CA1D-45DA-8353-366D5E3A0CB4}"/>
    <cellStyle name="Normal 7 4 10 2 3 2" xfId="23455" xr:uid="{225ACEA7-5C66-4905-85C6-E09D28963687}"/>
    <cellStyle name="Normal 7 4 10 2 3 3" xfId="26502" xr:uid="{EC4744C8-04D9-4EC6-8C7D-BD8F9EF2515F}"/>
    <cellStyle name="Normal 7 4 10 2 3 4" xfId="14700" xr:uid="{3D4EA00A-6101-40BC-B90B-10E6FC343E5C}"/>
    <cellStyle name="Normal 7 4 10 2 4" xfId="7153" xr:uid="{A7ECD047-1A9C-410E-881F-47F5A66CACB4}"/>
    <cellStyle name="Normal 7 4 10 2 4 2" xfId="28101" xr:uid="{ABDA0BE5-DD38-480E-92B7-0A0E036EF30E}"/>
    <cellStyle name="Normal 7 4 10 2 4 3" xfId="26538" xr:uid="{B3F0F765-866B-42F2-8B79-EDCEE9283A31}"/>
    <cellStyle name="Normal 7 4 10 2 4 4" xfId="17533" xr:uid="{A6A9B4F8-16F6-490E-AB24-06E45B887DEE}"/>
    <cellStyle name="Normal 7 4 10 2 5" xfId="9986" xr:uid="{B0E34A6C-8106-4A35-BE87-8A751D666FA6}"/>
    <cellStyle name="Normal 7 4 10 2 5 2" xfId="29452" xr:uid="{6D64EC46-F50E-44F4-860D-875C63C9FF2B}"/>
    <cellStyle name="Normal 7 4 10 2 5 3" xfId="20366" xr:uid="{B05791DD-FB82-4608-A729-E2967A40F98A}"/>
    <cellStyle name="Normal 7 4 10 2 6" xfId="23358" xr:uid="{BB82E11A-01DC-407C-BA19-8383DF702642}"/>
    <cellStyle name="Normal 7 4 10 2 7" xfId="12784" xr:uid="{2A40A123-DB6D-4CAD-B3EF-8D16581D2066}"/>
    <cellStyle name="Normal 7 4 10 3" xfId="1386" xr:uid="{00000000-0005-0000-0000-000041070000}"/>
    <cellStyle name="Normal 7 4 10 3 2" xfId="5404" xr:uid="{90229E99-CEEA-4005-976E-676561CE60D7}"/>
    <cellStyle name="Normal 7 4 10 3 2 2" xfId="27219" xr:uid="{68BD47C5-D462-4D85-B923-6CEFB2F05EF6}"/>
    <cellStyle name="Normal 7 4 10 3 2 3" xfId="28099" xr:uid="{DE055B0B-A8BE-45C7-ABC5-2C84D52B9FE3}"/>
    <cellStyle name="Normal 7 4 10 3 2 4" xfId="14701" xr:uid="{2D77293D-C59F-4086-931B-813966E04C5A}"/>
    <cellStyle name="Normal 7 4 10 3 3" xfId="7154" xr:uid="{F1967FBE-A3A8-4F88-8621-8D068AA57768}"/>
    <cellStyle name="Normal 7 4 10 3 3 2" xfId="28574" xr:uid="{2CE122AC-64CC-4038-8FB4-F43AAC17B16B}"/>
    <cellStyle name="Normal 7 4 10 3 3 3" xfId="26356" xr:uid="{B1A30EA3-D358-431D-A7CF-EDDD9E8E93B9}"/>
    <cellStyle name="Normal 7 4 10 3 3 4" xfId="17534" xr:uid="{50931B32-2847-4DB6-8D45-6F68A911D218}"/>
    <cellStyle name="Normal 7 4 10 3 4" xfId="9987" xr:uid="{D28DB7C0-0AF3-46D3-AC36-B9786005EE04}"/>
    <cellStyle name="Normal 7 4 10 3 4 2" xfId="29453" xr:uid="{D7534AF6-ADC2-493F-A75A-91233F6F7645}"/>
    <cellStyle name="Normal 7 4 10 3 4 3" xfId="20367" xr:uid="{E7C29FA1-E4CF-43C0-832F-7E082E95E71A}"/>
    <cellStyle name="Normal 7 4 10 3 5" xfId="23167" xr:uid="{BC4588E6-59EB-42D4-8C1A-C396DA859E20}"/>
    <cellStyle name="Normal 7 4 10 3 6" xfId="13289" xr:uid="{5FAD2BCB-9C26-4C51-BDB6-E0584DEC405D}"/>
    <cellStyle name="Normal 7 4 10 4" xfId="2392" xr:uid="{00000000-0005-0000-0000-00000C080000}"/>
    <cellStyle name="Normal 7 4 10 4 2" xfId="7519" xr:uid="{6071AF00-0683-4207-8FFF-1FA95E4222DF}"/>
    <cellStyle name="Normal 7 4 10 4 2 2" xfId="28091" xr:uid="{E8F543B3-88BC-48D6-AD29-96E64116D095}"/>
    <cellStyle name="Normal 7 4 10 4 2 3" xfId="17899" xr:uid="{3F714F41-FAB1-45A4-AEC1-FFFF63D53736}"/>
    <cellStyle name="Normal 7 4 10 4 3" xfId="10352" xr:uid="{AC62CA15-CE9F-470F-BF7F-19EFF0654FFD}"/>
    <cellStyle name="Normal 7 4 10 4 3 2" xfId="20732" xr:uid="{2B5476F8-1542-4A45-9B8B-CA77C4C773B9}"/>
    <cellStyle name="Normal 7 4 10 4 4" xfId="22887" xr:uid="{CEE392DA-D99F-41B2-9AB5-1684E1A933D9}"/>
    <cellStyle name="Normal 7 4 10 4 5" xfId="15066" xr:uid="{ECCB2C17-EA3D-4753-B88E-D1A79FC6BB59}"/>
    <cellStyle name="Normal 7 4 10 5" xfId="4060" xr:uid="{A47C9DAF-18CB-48BA-8AD7-5149BEA6F166}"/>
    <cellStyle name="Normal 7 4 10 5 2" xfId="8840" xr:uid="{93A520FB-BDD6-4069-BCED-3F1BC303313B}"/>
    <cellStyle name="Normal 7 4 10 5 2 2" xfId="28995" xr:uid="{0C8C64D4-78B4-42B4-8837-FAD504081FC6}"/>
    <cellStyle name="Normal 7 4 10 5 2 3" xfId="19220" xr:uid="{E0313ABF-E8D0-4EF3-B070-B58464E5B21E}"/>
    <cellStyle name="Normal 7 4 10 5 3" xfId="11673" xr:uid="{8B166987-21CC-4FE9-90CF-4B5C0D0BF008}"/>
    <cellStyle name="Normal 7 4 10 5 3 2" xfId="22053" xr:uid="{26496B1F-C615-4E80-8037-4D4E0929AD27}"/>
    <cellStyle name="Normal 7 4 10 5 4" xfId="24474" xr:uid="{BFEDEBE2-F864-495A-899E-53D5D1B5AB36}"/>
    <cellStyle name="Normal 7 4 10 5 5" xfId="16387" xr:uid="{36CBD321-650A-4674-8A2E-13B231E90F45}"/>
    <cellStyle name="Normal 7 4 10 6" xfId="5402" xr:uid="{15474A07-3C10-49DE-874C-C083673A395B}"/>
    <cellStyle name="Normal 7 4 10 6 2" xfId="27164" xr:uid="{D4D8E402-8606-4174-9130-005E070C7A57}"/>
    <cellStyle name="Normal 7 4 10 6 3" xfId="28701" xr:uid="{AAD42802-2F27-424F-890C-4FD7599FF5B0}"/>
    <cellStyle name="Normal 7 4 10 6 4" xfId="14699" xr:uid="{61584101-1BC3-499F-B444-1B5DC1EE4865}"/>
    <cellStyle name="Normal 7 4 10 7" xfId="7152" xr:uid="{04AB0BB5-814C-4F52-A8CA-8C1F0AE8867C}"/>
    <cellStyle name="Normal 7 4 10 7 2" xfId="27948" xr:uid="{C558BB38-0E73-4659-A8A0-91FE0F16FF06}"/>
    <cellStyle name="Normal 7 4 10 7 3" xfId="17532" xr:uid="{571B3FC1-21A8-45C8-93F5-0BA17E336227}"/>
    <cellStyle name="Normal 7 4 10 8" xfId="9985" xr:uid="{03793677-D02C-48A4-AB20-AB22B8E884A6}"/>
    <cellStyle name="Normal 7 4 10 8 2" xfId="20365" xr:uid="{81B37CF5-A956-49DE-BA6A-F3A156E5D91D}"/>
    <cellStyle name="Normal 7 4 10 9" xfId="23487" xr:uid="{70C65870-8499-4097-83B5-10365053E891}"/>
    <cellStyle name="Normal 7 4 11" xfId="1387" xr:uid="{00000000-0005-0000-0000-000042070000}"/>
    <cellStyle name="Normal 7 4 11 10" xfId="12502" xr:uid="{9BEF4524-4829-4979-8370-839308CFC792}"/>
    <cellStyle name="Normal 7 4 11 2" xfId="3418" xr:uid="{00000000-0005-0000-0000-000011080000}"/>
    <cellStyle name="Normal 7 4 11 2 2" xfId="6473" xr:uid="{56A464E2-F958-41E9-88E6-4F5E11A858F6}"/>
    <cellStyle name="Normal 7 4 11 2 2 2" xfId="23039" xr:uid="{5F7D9BE0-8BD6-482E-A322-C8983DFBAE09}"/>
    <cellStyle name="Normal 7 4 11 2 2 3" xfId="28009" xr:uid="{E9DC5484-2CC7-452C-8017-5982DB62A54E}"/>
    <cellStyle name="Normal 7 4 11 2 2 4" xfId="16044" xr:uid="{D4C3B72B-1C5A-4D24-A675-DFFD132575F8}"/>
    <cellStyle name="Normal 7 4 11 2 3" xfId="8497" xr:uid="{94706112-406A-44CD-B0C2-467DC57FC4CB}"/>
    <cellStyle name="Normal 7 4 11 2 3 2" xfId="28616" xr:uid="{F10440D7-0FA7-43DA-8767-2FC1B0B01ED3}"/>
    <cellStyle name="Normal 7 4 11 2 3 3" xfId="28934" xr:uid="{DF0F9BB2-3AE3-43A8-89B5-647D76FA9FF3}"/>
    <cellStyle name="Normal 7 4 11 2 3 4" xfId="18877" xr:uid="{3A6FFCC7-DE6A-4B74-8ACA-2BBC545E5CAD}"/>
    <cellStyle name="Normal 7 4 11 2 4" xfId="11330" xr:uid="{0CE2380F-264F-420E-8716-A243A9787FB4}"/>
    <cellStyle name="Normal 7 4 11 2 4 2" xfId="29483" xr:uid="{C6EF1CE8-29B6-4241-9DD1-64ED89631239}"/>
    <cellStyle name="Normal 7 4 11 2 4 3" xfId="21710" xr:uid="{41EB82DA-43E0-441F-92C5-EC986F91CB76}"/>
    <cellStyle name="Normal 7 4 11 2 5" xfId="23272" xr:uid="{E66039F7-CF61-4055-93B1-FB74E638F62E}"/>
    <cellStyle name="Normal 7 4 11 2 6" xfId="13999" xr:uid="{DCDACEC0-61C6-4FE1-A6AE-D95E55FECA20}"/>
    <cellStyle name="Normal 7 4 11 3" xfId="2818" xr:uid="{00000000-0005-0000-0000-000012080000}"/>
    <cellStyle name="Normal 7 4 11 3 2" xfId="6034" xr:uid="{015F607C-C5BA-47F0-9077-B6A5367B7857}"/>
    <cellStyle name="Normal 7 4 11 3 2 2" xfId="26514" xr:uid="{1DB3F147-0DF4-4A67-89A2-0EE7A9ECB8EA}"/>
    <cellStyle name="Normal 7 4 11 3 2 3" xfId="15488" xr:uid="{EF31F597-F30B-4827-BB92-323198C7688A}"/>
    <cellStyle name="Normal 7 4 11 3 3" xfId="7941" xr:uid="{1B610E9B-1938-4DEB-99B5-75A8D02A9270}"/>
    <cellStyle name="Normal 7 4 11 3 3 2" xfId="18321" xr:uid="{B31BC9A6-5186-46A9-96DD-538B165E66A0}"/>
    <cellStyle name="Normal 7 4 11 3 4" xfId="10774" xr:uid="{795713ED-7E30-4ABB-B50C-E0BE9BC9BFFC}"/>
    <cellStyle name="Normal 7 4 11 3 4 2" xfId="21154" xr:uid="{215CED11-D531-4524-B3EA-9CAD4873CAC5}"/>
    <cellStyle name="Normal 7 4 11 3 5" xfId="24598" xr:uid="{972C80E3-438F-4583-93A7-502503F64D0D}"/>
    <cellStyle name="Normal 7 4 11 3 6" xfId="13288" xr:uid="{FE607638-FDCE-4126-B7F9-101AC49FE9D4}"/>
    <cellStyle name="Normal 7 4 11 4" xfId="2270" xr:uid="{00000000-0005-0000-0000-000010080000}"/>
    <cellStyle name="Normal 7 4 11 4 2" xfId="7397" xr:uid="{7BB7EF9D-4851-44A7-9510-1CB0FFF6EF85}"/>
    <cellStyle name="Normal 7 4 11 4 2 2" xfId="28275" xr:uid="{DA11D543-0EE4-47D6-94AF-349B46E85CAC}"/>
    <cellStyle name="Normal 7 4 11 4 2 3" xfId="17777" xr:uid="{623B9985-75AE-4679-9B67-34BF13072187}"/>
    <cellStyle name="Normal 7 4 11 4 3" xfId="10230" xr:uid="{9ECD19C3-FFB6-4740-B8CB-9CFA90730B94}"/>
    <cellStyle name="Normal 7 4 11 4 3 2" xfId="20610" xr:uid="{A88319F0-B6A7-49DD-A3BB-D23EF6CC62D0}"/>
    <cellStyle name="Normal 7 4 11 4 4" xfId="25472" xr:uid="{F4304C93-9A1A-4AC7-B4C1-4683D0AE4DA4}"/>
    <cellStyle name="Normal 7 4 11 4 5" xfId="14944" xr:uid="{E5EE7506-D514-4CF9-BFB6-F53C9628D025}"/>
    <cellStyle name="Normal 7 4 11 5" xfId="4059" xr:uid="{3893B720-22DE-418C-BCFF-F939857B3691}"/>
    <cellStyle name="Normal 7 4 11 5 2" xfId="8839" xr:uid="{8C77606E-F367-4C2C-847B-E32170DA67E2}"/>
    <cellStyle name="Normal 7 4 11 5 2 2" xfId="19219" xr:uid="{D809E49E-C5B7-43B8-9B85-796BE2E323F0}"/>
    <cellStyle name="Normal 7 4 11 5 3" xfId="11672" xr:uid="{49EF51CA-0745-482E-BCAE-346B1E3DD61C}"/>
    <cellStyle name="Normal 7 4 11 5 3 2" xfId="22052" xr:uid="{634DCD8F-7447-42B4-B51C-F73E018D1D91}"/>
    <cellStyle name="Normal 7 4 11 5 4" xfId="26609" xr:uid="{6607F834-8310-4FAB-AF3A-C987064EBA7D}"/>
    <cellStyle name="Normal 7 4 11 5 5" xfId="16386" xr:uid="{2807DCF7-21C1-402B-A4C1-263FC1FE6DD6}"/>
    <cellStyle name="Normal 7 4 11 6" xfId="5405" xr:uid="{8E270C27-9D00-4E1B-8BBC-4ED1D11CCD4D}"/>
    <cellStyle name="Normal 7 4 11 6 2" xfId="14702" xr:uid="{5ED0D250-85DA-463A-9268-20A15AB5B81F}"/>
    <cellStyle name="Normal 7 4 11 7" xfId="7155" xr:uid="{722FA43A-6E4C-4E77-80C2-9CAD274880D3}"/>
    <cellStyle name="Normal 7 4 11 7 2" xfId="17535" xr:uid="{7097922A-8254-4B00-A4DE-A162705755B0}"/>
    <cellStyle name="Normal 7 4 11 8" xfId="9988" xr:uid="{E70B3B93-5916-4254-97DA-345D84BACCDF}"/>
    <cellStyle name="Normal 7 4 11 8 2" xfId="20368" xr:uid="{0D389D67-370B-4658-8F72-5D2ECED72B84}"/>
    <cellStyle name="Normal 7 4 11 9" xfId="23665" xr:uid="{B1565FF6-FCBB-4338-8555-D139FA72E5D0}"/>
    <cellStyle name="Normal 7 4 12" xfId="1388" xr:uid="{00000000-0005-0000-0000-000043070000}"/>
    <cellStyle name="Normal 7 4 12 2" xfId="3419" xr:uid="{00000000-0005-0000-0000-000014080000}"/>
    <cellStyle name="Normal 7 4 12 2 2" xfId="6474" xr:uid="{C53A0368-3BD9-4648-86B9-9FBDB991B38C}"/>
    <cellStyle name="Normal 7 4 12 2 2 2" xfId="27726" xr:uid="{95B83E74-EF60-4EAD-A6C9-C0ED5BA194DF}"/>
    <cellStyle name="Normal 7 4 12 2 2 3" xfId="16045" xr:uid="{6A35A00E-3B8B-4927-B9D1-49897D5041D7}"/>
    <cellStyle name="Normal 7 4 12 2 3" xfId="8498" xr:uid="{27B2C5E9-D1AE-4620-AC38-BC35C286A93C}"/>
    <cellStyle name="Normal 7 4 12 2 3 2" xfId="18878" xr:uid="{D4654E81-1D4D-4809-A2F5-0484A441C4A9}"/>
    <cellStyle name="Normal 7 4 12 2 4" xfId="11331" xr:uid="{73E84DC8-78B2-4A3A-80AE-C6FC2D7B9558}"/>
    <cellStyle name="Normal 7 4 12 2 4 2" xfId="21711" xr:uid="{D11AF022-3223-4726-9A85-68D8E66554E0}"/>
    <cellStyle name="Normal 7 4 12 2 5" xfId="23835" xr:uid="{C8093F53-6DCE-40E7-9C84-186F93EFBB1A}"/>
    <cellStyle name="Normal 7 4 12 2 6" xfId="14000" xr:uid="{553E88FE-93CB-4E52-B1E2-B8F82EDC187A}"/>
    <cellStyle name="Normal 7 4 12 3" xfId="4117" xr:uid="{CF6AE729-3400-4866-8295-14C644B958B1}"/>
    <cellStyle name="Normal 7 4 12 3 2" xfId="8889" xr:uid="{5C20B8B2-50A4-4906-8756-31284492D646}"/>
    <cellStyle name="Normal 7 4 12 3 2 2" xfId="29004" xr:uid="{453A5423-36A4-4D82-9A42-1748DE6B5DD1}"/>
    <cellStyle name="Normal 7 4 12 3 2 3" xfId="19269" xr:uid="{7DA8253D-3D21-4D9A-8A93-E030AC3F2F3F}"/>
    <cellStyle name="Normal 7 4 12 3 3" xfId="11722" xr:uid="{3A48A19B-3F2D-4760-869D-835E5A68682C}"/>
    <cellStyle name="Normal 7 4 12 3 3 2" xfId="22102" xr:uid="{67781054-8DFF-4D16-BA03-FE53DAF3ABE9}"/>
    <cellStyle name="Normal 7 4 12 3 4" xfId="25607" xr:uid="{EDD4C9DD-27EE-49A8-84B3-85C72607E545}"/>
    <cellStyle name="Normal 7 4 12 3 5" xfId="16436" xr:uid="{5720CED4-1D1D-437E-98FE-8D030602EA43}"/>
    <cellStyle name="Normal 7 4 12 4" xfId="5406" xr:uid="{D423420C-71DF-4A48-93C3-1B18F353F3EE}"/>
    <cellStyle name="Normal 7 4 12 4 2" xfId="25606" xr:uid="{086AB1D6-2839-417D-910A-3E22595AB373}"/>
    <cellStyle name="Normal 7 4 12 4 3" xfId="26549" xr:uid="{79BF2465-24BC-4F16-972F-782A852D7926}"/>
    <cellStyle name="Normal 7 4 12 4 4" xfId="14703" xr:uid="{DFD2889B-EE37-4557-BA49-D391147A3CC0}"/>
    <cellStyle name="Normal 7 4 12 5" xfId="7156" xr:uid="{E86D86D3-D11B-4CA0-8F5A-37140ECB7C13}"/>
    <cellStyle name="Normal 7 4 12 5 2" xfId="26463" xr:uid="{99809174-949D-475C-A707-19CB4C775426}"/>
    <cellStyle name="Normal 7 4 12 5 3" xfId="17536" xr:uid="{FFF0C2B8-6A3F-4202-AEF0-9FD2712E1A76}"/>
    <cellStyle name="Normal 7 4 12 6" xfId="9989" xr:uid="{96AD20DD-F12E-4CAD-8298-2BFB0780256B}"/>
    <cellStyle name="Normal 7 4 12 6 2" xfId="20369" xr:uid="{697AD989-A40B-40AB-A6ED-F1463052333B}"/>
    <cellStyle name="Normal 7 4 12 7" xfId="25416" xr:uid="{A71B0B51-9961-4A1B-8B03-2AD732A86524}"/>
    <cellStyle name="Normal 7 4 12 8" xfId="12660" xr:uid="{E40EC2A3-C163-47D6-B782-3F5EABD0688A}"/>
    <cellStyle name="Normal 7 4 13" xfId="1389" xr:uid="{00000000-0005-0000-0000-000044070000}"/>
    <cellStyle name="Normal 7 4 13 2" xfId="5407" xr:uid="{26788EDD-418F-4E1C-9DCD-CED5B9F56936}"/>
    <cellStyle name="Normal 7 4 13 2 2" xfId="23572" xr:uid="{33F23C0F-79EB-4A7F-B8A1-245C3DA1E51F}"/>
    <cellStyle name="Normal 7 4 13 2 3" xfId="28327" xr:uid="{036C5285-F597-488E-8D2B-9530BA725187}"/>
    <cellStyle name="Normal 7 4 13 2 4" xfId="14704" xr:uid="{3118D945-0194-4CE5-9FE1-9FC8EB95E9C6}"/>
    <cellStyle name="Normal 7 4 13 3" xfId="7157" xr:uid="{9377453A-6ED2-4A9C-8041-8CDDD80AC99E}"/>
    <cellStyle name="Normal 7 4 13 3 2" xfId="25332" xr:uid="{D5C8EE71-B73A-4B2D-BCBB-AF26FF13E38B}"/>
    <cellStyle name="Normal 7 4 13 3 3" xfId="17537" xr:uid="{87865F9E-9231-4361-899D-88FB39190BB3}"/>
    <cellStyle name="Normal 7 4 13 4" xfId="9990" xr:uid="{1E5E9B8A-4DC2-4DC3-9BA3-BC349DC9D373}"/>
    <cellStyle name="Normal 7 4 13 4 2" xfId="20370" xr:uid="{A2FBD245-1426-4591-9B7F-8E4D5790A08B}"/>
    <cellStyle name="Normal 7 4 13 5" xfId="25352" xr:uid="{6C027075-70AD-4093-92FC-3B16D5CE26C3}"/>
    <cellStyle name="Normal 7 4 13 6" xfId="13358" xr:uid="{04EA1659-C33E-44CB-A130-87D58BBB89D5}"/>
    <cellStyle name="Normal 7 4 14" xfId="2433" xr:uid="{00000000-0005-0000-0000-000016080000}"/>
    <cellStyle name="Normal 7 4 14 2" xfId="5730" xr:uid="{C84917D8-661A-4DF3-9292-38E074A869A2}"/>
    <cellStyle name="Normal 7 4 14 2 2" xfId="28176" xr:uid="{454898D2-36CA-4CAC-825D-DFFE598FCDE9}"/>
    <cellStyle name="Normal 7 4 14 2 3" xfId="15105" xr:uid="{BFFD30BA-1915-43A2-B593-BE77E98D0E0F}"/>
    <cellStyle name="Normal 7 4 14 3" xfId="7558" xr:uid="{36F7DBAC-847F-4235-9CAC-C21825755F5C}"/>
    <cellStyle name="Normal 7 4 14 3 2" xfId="17938" xr:uid="{1213D01D-F1E9-4B79-B43F-CED2C27A9937}"/>
    <cellStyle name="Normal 7 4 14 4" xfId="10391" xr:uid="{83821BF0-1014-4935-9284-D3A32CE8B058}"/>
    <cellStyle name="Normal 7 4 14 4 2" xfId="20771" xr:uid="{2CEBC873-2637-4ACE-9411-EE3B78AC1970}"/>
    <cellStyle name="Normal 7 4 14 5" xfId="24152" xr:uid="{808ACA6E-43F7-4D0E-8708-8534AAB96C6F}"/>
    <cellStyle name="Normal 7 4 14 6" xfId="12820" xr:uid="{D165B4CD-8F0C-4025-B281-6729F877C19E}"/>
    <cellStyle name="Normal 7 4 15" xfId="2160" xr:uid="{00000000-0005-0000-0000-00000B080000}"/>
    <cellStyle name="Normal 7 4 15 2" xfId="7287" xr:uid="{A1D9749D-AA1F-4C7B-8E4B-FDE3E7D745A1}"/>
    <cellStyle name="Normal 7 4 15 2 2" xfId="27852" xr:uid="{404C3E8C-AE5A-4434-918B-8C31DDDA27C6}"/>
    <cellStyle name="Normal 7 4 15 2 3" xfId="17667" xr:uid="{F6D6B153-70C7-4B43-BF28-1826DBA583C5}"/>
    <cellStyle name="Normal 7 4 15 3" xfId="10120" xr:uid="{DF3F9963-4E60-4007-B72C-6B8F9A98951C}"/>
    <cellStyle name="Normal 7 4 15 3 2" xfId="20500" xr:uid="{D25CB1A1-CB9C-4466-A48A-FC54E50F2F5A}"/>
    <cellStyle name="Normal 7 4 15 4" xfId="24795" xr:uid="{6EC9E56A-F77C-441C-BFC3-8BCFDB60924E}"/>
    <cellStyle name="Normal 7 4 15 5" xfId="14834" xr:uid="{A175781E-297D-4418-B069-1F62AA874812}"/>
    <cellStyle name="Normal 7 4 16" xfId="3785" xr:uid="{81EF1548-4C16-47BF-BF10-25113C404E93}"/>
    <cellStyle name="Normal 7 4 16 2" xfId="8624" xr:uid="{19D7927A-4375-4499-ADB9-430C7C019806}"/>
    <cellStyle name="Normal 7 4 16 2 2" xfId="19004" xr:uid="{F2ECE25F-CF2B-4EED-970A-53DBF76CE5EE}"/>
    <cellStyle name="Normal 7 4 16 3" xfId="11457" xr:uid="{47F1BCB7-C5EC-4E1C-B846-A8A092D2D81B}"/>
    <cellStyle name="Normal 7 4 16 3 2" xfId="21837" xr:uid="{9E2E5B5B-3FD1-4659-ACEE-A960D12B4ECC}"/>
    <cellStyle name="Normal 7 4 16 4" xfId="24923" xr:uid="{DEB5D9B5-18EC-4772-9D52-1F1FE0439B11}"/>
    <cellStyle name="Normal 7 4 16 5" xfId="16171" xr:uid="{477ADB08-19B0-4E67-AB1B-27FFD2786841}"/>
    <cellStyle name="Normal 7 4 17" xfId="5401" xr:uid="{690F1435-7DE8-4925-9F66-0628E9CBD82C}"/>
    <cellStyle name="Normal 7 4 17 2" xfId="14698" xr:uid="{727F5B02-50AC-4BFD-8BF7-8F22A0FD67C4}"/>
    <cellStyle name="Normal 7 4 18" xfId="7151" xr:uid="{7CAAF367-0132-4C7E-AEF8-5CEFDC4924E3}"/>
    <cellStyle name="Normal 7 4 18 2" xfId="17531" xr:uid="{BA9E2749-73E0-42D0-877C-FC3362712D9C}"/>
    <cellStyle name="Normal 7 4 19" xfId="9984" xr:uid="{69D094E0-89BE-41C0-91FE-B3D34D4F5A3E}"/>
    <cellStyle name="Normal 7 4 19 2" xfId="20364" xr:uid="{B8D6304D-BADE-423E-AFBA-9555EE4B7203}"/>
    <cellStyle name="Normal 7 4 2" xfId="1390" xr:uid="{00000000-0005-0000-0000-000045070000}"/>
    <cellStyle name="Normal 7 4 2 10" xfId="1391" xr:uid="{00000000-0005-0000-0000-000046070000}"/>
    <cellStyle name="Normal 7 4 2 10 2" xfId="3420" xr:uid="{00000000-0005-0000-0000-000019080000}"/>
    <cellStyle name="Normal 7 4 2 10 2 2" xfId="6475" xr:uid="{326DA066-606D-4A6F-81A5-7393C513F2D5}"/>
    <cellStyle name="Normal 7 4 2 10 2 2 2" xfId="26865" xr:uid="{516BE980-12FE-4044-9D3F-5BA13CD2085E}"/>
    <cellStyle name="Normal 7 4 2 10 2 2 3" xfId="16046" xr:uid="{7F7F1EDD-CDE6-490F-8330-0456F1444D76}"/>
    <cellStyle name="Normal 7 4 2 10 2 3" xfId="8499" xr:uid="{EB0523FF-7D02-453C-A773-C50BBEFD07B5}"/>
    <cellStyle name="Normal 7 4 2 10 2 3 2" xfId="18879" xr:uid="{625D427A-F717-4599-82F5-33DD73340015}"/>
    <cellStyle name="Normal 7 4 2 10 2 4" xfId="11332" xr:uid="{F9C60D2A-364D-4923-8195-EA68D3532E69}"/>
    <cellStyle name="Normal 7 4 2 10 2 4 2" xfId="21712" xr:uid="{5CDF6532-6CDB-451F-93D4-EA356A37AA50}"/>
    <cellStyle name="Normal 7 4 2 10 2 5" xfId="22668" xr:uid="{C5BE352D-7F0C-40C2-BFA1-BD7FAD1A0E8A}"/>
    <cellStyle name="Normal 7 4 2 10 2 6" xfId="14001" xr:uid="{5CCE3A02-F844-4C4B-81FA-ADDC7E513042}"/>
    <cellStyle name="Normal 7 4 2 10 3" xfId="4213" xr:uid="{2FDC487A-39A3-470F-B49B-EC1A9D081FDE}"/>
    <cellStyle name="Normal 7 4 2 10 3 2" xfId="8985" xr:uid="{A3AB1BF2-6BE2-4370-BD23-DD1782EE57FB}"/>
    <cellStyle name="Normal 7 4 2 10 3 2 2" xfId="29066" xr:uid="{6503F4A7-8A46-488C-B990-EFB6EEB6D363}"/>
    <cellStyle name="Normal 7 4 2 10 3 2 3" xfId="19365" xr:uid="{A9337CC3-2831-4699-8F03-C1229443EDA7}"/>
    <cellStyle name="Normal 7 4 2 10 3 3" xfId="11818" xr:uid="{D1B2F3AF-8E11-4E5E-A133-5F096E3E2F38}"/>
    <cellStyle name="Normal 7 4 2 10 3 3 2" xfId="22198" xr:uid="{B185E9CA-C730-4B5C-A4D6-3205FA860155}"/>
    <cellStyle name="Normal 7 4 2 10 3 4" xfId="23542" xr:uid="{63ACD1BA-4F2A-4A66-9C39-A623DB27C9F0}"/>
    <cellStyle name="Normal 7 4 2 10 3 5" xfId="16532" xr:uid="{FA13A13D-A3AE-471A-89E9-A5917BF8E08A}"/>
    <cellStyle name="Normal 7 4 2 10 4" xfId="5409" xr:uid="{E8955726-9D9A-4ADC-B24B-48ACF6178402}"/>
    <cellStyle name="Normal 7 4 2 10 4 2" xfId="23205" xr:uid="{6EC121F8-F564-4D79-A6EC-6C882CC04332}"/>
    <cellStyle name="Normal 7 4 2 10 4 3" xfId="28566" xr:uid="{D600E24F-2772-499C-8F12-5F346802DE5F}"/>
    <cellStyle name="Normal 7 4 2 10 4 4" xfId="14706" xr:uid="{A6166809-6A5A-4DAF-88E0-611DEF6FCC24}"/>
    <cellStyle name="Normal 7 4 2 10 5" xfId="7159" xr:uid="{E9758D8C-D6E5-4E66-A396-52FABC3BDC4F}"/>
    <cellStyle name="Normal 7 4 2 10 5 2" xfId="28580" xr:uid="{FE4A5594-827C-4716-A4D4-FACBFDCD9897}"/>
    <cellStyle name="Normal 7 4 2 10 5 3" xfId="17539" xr:uid="{124C9572-1BE1-461A-AAB7-3F7FB7B43BE1}"/>
    <cellStyle name="Normal 7 4 2 10 6" xfId="9992" xr:uid="{9A48B0D7-F318-4E58-9ACD-139FF626719D}"/>
    <cellStyle name="Normal 7 4 2 10 6 2" xfId="20372" xr:uid="{BCD9409F-361E-4FED-9036-95356DABF1A3}"/>
    <cellStyle name="Normal 7 4 2 10 7" xfId="22799" xr:uid="{6B5C48F1-0C89-4841-B7B0-C96EB1372B0C}"/>
    <cellStyle name="Normal 7 4 2 10 8" xfId="12785" xr:uid="{C9A5AD2C-0E08-4DF4-83FF-F49C3E235C16}"/>
    <cellStyle name="Normal 7 4 2 11" xfId="1392" xr:uid="{00000000-0005-0000-0000-000047070000}"/>
    <cellStyle name="Normal 7 4 2 11 2" xfId="5410" xr:uid="{B2818A0B-3226-4E9A-A6DB-2902C1C321C0}"/>
    <cellStyle name="Normal 7 4 2 11 2 2" xfId="22745" xr:uid="{7C46150B-D20C-4138-A989-B899F15D0020}"/>
    <cellStyle name="Normal 7 4 2 11 2 3" xfId="27400" xr:uid="{DA955C69-C619-4E89-866A-99FC71794A6A}"/>
    <cellStyle name="Normal 7 4 2 11 2 4" xfId="14707" xr:uid="{DC394850-23FD-4BC1-AE7C-B243455E5BFE}"/>
    <cellStyle name="Normal 7 4 2 11 3" xfId="7160" xr:uid="{8F07DAEF-A773-4BC8-8493-43E703161E6C}"/>
    <cellStyle name="Normal 7 4 2 11 3 2" xfId="28748" xr:uid="{F4EDA823-90FF-4654-9102-8028CA743AB7}"/>
    <cellStyle name="Normal 7 4 2 11 3 3" xfId="17540" xr:uid="{4BA17A94-8B40-48FA-8E07-1131E1FD5466}"/>
    <cellStyle name="Normal 7 4 2 11 4" xfId="9993" xr:uid="{0B784868-CED5-413E-8599-BC9795D9C71E}"/>
    <cellStyle name="Normal 7 4 2 11 4 2" xfId="20373" xr:uid="{BDF57F71-1963-401E-B664-CC14C5C6772F}"/>
    <cellStyle name="Normal 7 4 2 11 5" xfId="25461" xr:uid="{F4A7E4C1-1C5F-486B-84AF-2AE5F4F66ED4}"/>
    <cellStyle name="Normal 7 4 2 11 6" xfId="13483" xr:uid="{B3475F9D-CEB3-4B6D-A7A0-ED5ECEEBB213}"/>
    <cellStyle name="Normal 7 4 2 12" xfId="2442" xr:uid="{00000000-0005-0000-0000-00001B080000}"/>
    <cellStyle name="Normal 7 4 2 12 2" xfId="5737" xr:uid="{F802D390-8974-4741-A616-85DF37F57A94}"/>
    <cellStyle name="Normal 7 4 2 12 2 2" xfId="27463" xr:uid="{FE3DADE7-BA77-471C-B666-80231FFE0D12}"/>
    <cellStyle name="Normal 7 4 2 12 2 3" xfId="15114" xr:uid="{27FAF4B7-29D2-4EEB-B8EC-41B4FBE301D4}"/>
    <cellStyle name="Normal 7 4 2 12 3" xfId="7567" xr:uid="{BAC59092-22A6-444D-AA12-82517F30C920}"/>
    <cellStyle name="Normal 7 4 2 12 3 2" xfId="17947" xr:uid="{EBFEE1AF-C45F-463B-B94A-DF1507751316}"/>
    <cellStyle name="Normal 7 4 2 12 4" xfId="10400" xr:uid="{C2E2FDC4-C132-488F-9028-088E677F6C7A}"/>
    <cellStyle name="Normal 7 4 2 12 4 2" xfId="20780" xr:uid="{7F26E151-12B5-4364-A2E3-12A91E743A80}"/>
    <cellStyle name="Normal 7 4 2 12 5" xfId="24564" xr:uid="{6978E79D-05B2-4DAA-9844-11905C1D9E82}"/>
    <cellStyle name="Normal 7 4 2 12 6" xfId="12829" xr:uid="{23C034C9-8E69-405D-91FD-BCD5C34BF8FB}"/>
    <cellStyle name="Normal 7 4 2 13" xfId="2172" xr:uid="{00000000-0005-0000-0000-000017080000}"/>
    <cellStyle name="Normal 7 4 2 13 2" xfId="7299" xr:uid="{56B5096C-C4E8-4DC5-96DC-1895B036C687}"/>
    <cellStyle name="Normal 7 4 2 13 2 2" xfId="26407" xr:uid="{BB44E6A2-BCF9-4550-B02B-40C106B3E225}"/>
    <cellStyle name="Normal 7 4 2 13 2 3" xfId="17679" xr:uid="{E5AA7D10-29B5-434D-8755-3A02B5CA15BA}"/>
    <cellStyle name="Normal 7 4 2 13 3" xfId="10132" xr:uid="{3DAC6334-6E8E-4C5F-A1DC-4115783478A2}"/>
    <cellStyle name="Normal 7 4 2 13 3 2" xfId="20512" xr:uid="{A318CEA3-2CFA-4422-8E9E-D6651C2F9AD0}"/>
    <cellStyle name="Normal 7 4 2 13 4" xfId="24907" xr:uid="{1A9502AB-86C5-44AB-8357-D8B4DF11BDDF}"/>
    <cellStyle name="Normal 7 4 2 13 5" xfId="14846" xr:uid="{1BD20AEE-596E-4290-9730-036968BFBF81}"/>
    <cellStyle name="Normal 7 4 2 14" xfId="4061" xr:uid="{A52C928B-0856-4A01-A9BB-4449A1D1B8B3}"/>
    <cellStyle name="Normal 7 4 2 14 2" xfId="8841" xr:uid="{FB30465F-B7CC-4F28-A063-BCC281A06B9F}"/>
    <cellStyle name="Normal 7 4 2 14 2 2" xfId="19221" xr:uid="{32B52E39-52B1-4CB8-AC61-1D9D5D33F77B}"/>
    <cellStyle name="Normal 7 4 2 14 3" xfId="11674" xr:uid="{96CC59EF-D42B-464E-AC7E-0233127F020C}"/>
    <cellStyle name="Normal 7 4 2 14 3 2" xfId="22054" xr:uid="{50F0EC97-0FF3-4EA3-8098-DB91A8AD16C0}"/>
    <cellStyle name="Normal 7 4 2 14 4" xfId="28488" xr:uid="{0E4F3AB4-D552-4CA0-A239-6F2EEB860CEA}"/>
    <cellStyle name="Normal 7 4 2 14 5" xfId="16388" xr:uid="{B3186367-6A9D-4680-8A0E-F7529DB54631}"/>
    <cellStyle name="Normal 7 4 2 15" xfId="5408" xr:uid="{79D4F8DE-5A10-4E99-B27D-9889D740562A}"/>
    <cellStyle name="Normal 7 4 2 15 2" xfId="14705" xr:uid="{A71FBF59-8740-450F-8FF6-396BF640BEFF}"/>
    <cellStyle name="Normal 7 4 2 16" xfId="7158" xr:uid="{D4533FCC-9BC1-4F1F-977D-AF718844C10E}"/>
    <cellStyle name="Normal 7 4 2 16 2" xfId="17538" xr:uid="{B8F27E90-A354-4925-A8CA-661F7482FC7D}"/>
    <cellStyle name="Normal 7 4 2 17" xfId="9991" xr:uid="{B470953D-E08F-4A8D-B6E4-39CD18B6BC23}"/>
    <cellStyle name="Normal 7 4 2 17 2" xfId="20371" xr:uid="{3D9F4D91-CB94-499B-87C0-B00147E1E8DA}"/>
    <cellStyle name="Normal 7 4 2 18" xfId="24594" xr:uid="{1796535B-5A62-45B6-8751-25DBCD745909}"/>
    <cellStyle name="Normal 7 4 2 19" xfId="12404" xr:uid="{DAA70829-EF14-479D-847E-D32B374477F0}"/>
    <cellStyle name="Normal 7 4 2 2" xfId="1393" xr:uid="{00000000-0005-0000-0000-000048070000}"/>
    <cellStyle name="Normal 7 4 2 2 10" xfId="5411" xr:uid="{E97C6693-A0A6-445A-ACF3-2EDAE9C7C0C5}"/>
    <cellStyle name="Normal 7 4 2 2 10 2" xfId="14708" xr:uid="{E686141F-7619-48D9-B4DF-B2D3975BA336}"/>
    <cellStyle name="Normal 7 4 2 2 11" xfId="7161" xr:uid="{3078900C-0F6E-4EF1-A5C6-9A490BE7798A}"/>
    <cellStyle name="Normal 7 4 2 2 11 2" xfId="17541" xr:uid="{53F6BD4D-E911-4F6E-BA75-1713252FBBB0}"/>
    <cellStyle name="Normal 7 4 2 2 12" xfId="9994" xr:uid="{0AF1A047-3E7B-422C-8AA3-8721B1313F7A}"/>
    <cellStyle name="Normal 7 4 2 2 12 2" xfId="20374" xr:uid="{9F1E3723-DE9B-4694-9019-A5B51B998673}"/>
    <cellStyle name="Normal 7 4 2 2 13" xfId="23136" xr:uid="{5DA3417C-B410-4F90-BDC1-5BEB3381B700}"/>
    <cellStyle name="Normal 7 4 2 2 14" xfId="12427" xr:uid="{6621C35F-B735-4972-A4AE-7273D70F2315}"/>
    <cellStyle name="Normal 7 4 2 2 2" xfId="1394" xr:uid="{00000000-0005-0000-0000-000049070000}"/>
    <cellStyle name="Normal 7 4 2 2 2 10" xfId="7162" xr:uid="{D0A072D4-8F60-47E2-A223-B65122EA8217}"/>
    <cellStyle name="Normal 7 4 2 2 2 10 2" xfId="17542" xr:uid="{A4273BB8-873A-4994-9C25-8E879758E895}"/>
    <cellStyle name="Normal 7 4 2 2 2 11" xfId="9995" xr:uid="{69E11266-35BE-4819-B7C9-1AF0AB0F913D}"/>
    <cellStyle name="Normal 7 4 2 2 2 11 2" xfId="20375" xr:uid="{6FF9A40D-BE4F-48A7-ACA8-DFEA8147D2F0}"/>
    <cellStyle name="Normal 7 4 2 2 2 12" xfId="24610" xr:uid="{EE61ED54-3AE3-4231-B2FF-D558C7454AF3}"/>
    <cellStyle name="Normal 7 4 2 2 2 13" xfId="12487" xr:uid="{BCE1313A-25B7-4100-BB87-A1D57C9031C6}"/>
    <cellStyle name="Normal 7 4 2 2 2 2" xfId="1395" xr:uid="{00000000-0005-0000-0000-00004A070000}"/>
    <cellStyle name="Normal 7 4 2 2 2 2 10" xfId="13052" xr:uid="{C2FBA6EB-B97E-45E2-A289-B4E94C86452C}"/>
    <cellStyle name="Normal 7 4 2 2 2 2 2" xfId="2822" xr:uid="{00000000-0005-0000-0000-00001F080000}"/>
    <cellStyle name="Normal 7 4 2 2 2 2 2 2" xfId="3423" xr:uid="{00000000-0005-0000-0000-000020080000}"/>
    <cellStyle name="Normal 7 4 2 2 2 2 2 2 2" xfId="6478" xr:uid="{9DB5A884-C42E-4013-A577-F942EA5D9517}"/>
    <cellStyle name="Normal 7 4 2 2 2 2 2 2 2 2" xfId="26348" xr:uid="{8B79CBA3-CC95-4806-980F-151F8701DC98}"/>
    <cellStyle name="Normal 7 4 2 2 2 2 2 2 2 3" xfId="16049" xr:uid="{2BAA1D17-0A06-4EBA-BD0C-970DED256A9E}"/>
    <cellStyle name="Normal 7 4 2 2 2 2 2 2 3" xfId="8502" xr:uid="{350BAA97-AD0C-47B6-A5F4-A0031EA88E71}"/>
    <cellStyle name="Normal 7 4 2 2 2 2 2 2 3 2" xfId="18882" xr:uid="{0663128D-6438-4678-A1F1-DA39B199FEDE}"/>
    <cellStyle name="Normal 7 4 2 2 2 2 2 2 4" xfId="11335" xr:uid="{6D06BC0B-4DDF-48B2-8E87-E56E6E0ADDE9}"/>
    <cellStyle name="Normal 7 4 2 2 2 2 2 2 4 2" xfId="21715" xr:uid="{3C007C49-D1D0-4C63-B0F3-AE1C8B2EDE17}"/>
    <cellStyle name="Normal 7 4 2 2 2 2 2 2 5" xfId="24377" xr:uid="{EAAC9070-6E16-454B-8250-8EC1BCCA33A0}"/>
    <cellStyle name="Normal 7 4 2 2 2 2 2 2 6" xfId="14004" xr:uid="{46FA7D6B-4CC6-40A7-8F6D-B85CB83ABB70}"/>
    <cellStyle name="Normal 7 4 2 2 2 2 2 3" xfId="4361" xr:uid="{7618CF6F-B551-476E-BF60-9D787EE11522}"/>
    <cellStyle name="Normal 7 4 2 2 2 2 2 3 2" xfId="9133" xr:uid="{4B8F598B-2DE0-47F6-8010-F63673C3FDB5}"/>
    <cellStyle name="Normal 7 4 2 2 2 2 2 3 2 2" xfId="29176" xr:uid="{C4FAD623-B4F6-439E-AEE9-C90E3D983ED5}"/>
    <cellStyle name="Normal 7 4 2 2 2 2 2 3 2 3" xfId="19513" xr:uid="{259F11FE-C71C-4611-9872-1D050DF15678}"/>
    <cellStyle name="Normal 7 4 2 2 2 2 2 3 3" xfId="11966" xr:uid="{C696BDEC-5101-487A-A045-2186A71EB81B}"/>
    <cellStyle name="Normal 7 4 2 2 2 2 2 3 3 2" xfId="22346" xr:uid="{BCC3F565-609E-4568-9C8B-C8F9FAEB5B31}"/>
    <cellStyle name="Normal 7 4 2 2 2 2 2 3 4" xfId="23852" xr:uid="{A03A40A1-3F18-4F11-A602-FAF727CEA6AA}"/>
    <cellStyle name="Normal 7 4 2 2 2 2 2 3 5" xfId="16680" xr:uid="{FB6C811E-6D33-4420-BAC9-9667C0A24723}"/>
    <cellStyle name="Normal 7 4 2 2 2 2 2 4" xfId="6038" xr:uid="{F82B1844-7875-4A3A-946F-B2BF492040F6}"/>
    <cellStyle name="Normal 7 4 2 2 2 2 2 4 2" xfId="26039" xr:uid="{2104FDDF-11D3-41FE-89BA-AD2749EB9FA8}"/>
    <cellStyle name="Normal 7 4 2 2 2 2 2 4 3" xfId="15492" xr:uid="{98B0D481-5FCD-4D9E-ACC3-BC16D58EB69C}"/>
    <cellStyle name="Normal 7 4 2 2 2 2 2 5" xfId="7945" xr:uid="{5E752987-CD79-433C-BD4F-9DD79F3A3F3C}"/>
    <cellStyle name="Normal 7 4 2 2 2 2 2 5 2" xfId="18325" xr:uid="{F31E17DC-0938-4580-B372-6268F07F118A}"/>
    <cellStyle name="Normal 7 4 2 2 2 2 2 6" xfId="10778" xr:uid="{4EE02466-A072-42A4-87CA-AA77CD60B9B7}"/>
    <cellStyle name="Normal 7 4 2 2 2 2 2 6 2" xfId="21158" xr:uid="{429CD86E-1AC9-4703-B0B1-79E9078F28AD}"/>
    <cellStyle name="Normal 7 4 2 2 2 2 2 7" xfId="22660" xr:uid="{7EE7DD84-AC34-4D76-826F-B52EBC30D9D6}"/>
    <cellStyle name="Normal 7 4 2 2 2 2 2 8" xfId="13293" xr:uid="{CB5164C9-11FD-4E6D-A315-CF0C51CA88AE}"/>
    <cellStyle name="Normal 7 4 2 2 2 2 3" xfId="3424" xr:uid="{00000000-0005-0000-0000-000021080000}"/>
    <cellStyle name="Normal 7 4 2 2 2 2 3 2" xfId="4572" xr:uid="{E8CD83E8-39C3-4597-AD00-8F712650C686}"/>
    <cellStyle name="Normal 7 4 2 2 2 2 3 2 2" xfId="9344" xr:uid="{31402AB5-9741-4485-95CE-983BC9A30A84}"/>
    <cellStyle name="Normal 7 4 2 2 2 2 3 2 2 2" xfId="19724" xr:uid="{4106608D-C9E2-4C5F-82B2-7EEB49042C6A}"/>
    <cellStyle name="Normal 7 4 2 2 2 2 3 2 3" xfId="12177" xr:uid="{EA1BB4BC-83D8-419A-9A09-90147BD747CD}"/>
    <cellStyle name="Normal 7 4 2 2 2 2 3 2 3 2" xfId="22557" xr:uid="{F6A73EC7-FCA8-48BF-90B8-A1C98BE65EEC}"/>
    <cellStyle name="Normal 7 4 2 2 2 2 3 2 4" xfId="28508" xr:uid="{B6E554A5-CC5A-44F0-B1B8-C88ED5AF629C}"/>
    <cellStyle name="Normal 7 4 2 2 2 2 3 2 5" xfId="16891" xr:uid="{DDD27565-7F34-4A6A-B6C8-73754A5F256C}"/>
    <cellStyle name="Normal 7 4 2 2 2 2 3 3" xfId="6479" xr:uid="{EBA8060D-8A02-40AE-BF3A-909FF341D408}"/>
    <cellStyle name="Normal 7 4 2 2 2 2 3 3 2" xfId="16050" xr:uid="{874C42DF-C533-4C26-9A18-C2C2FD5E1FFE}"/>
    <cellStyle name="Normal 7 4 2 2 2 2 3 4" xfId="8503" xr:uid="{3BE78970-22FE-45EB-B7D0-520689C46016}"/>
    <cellStyle name="Normal 7 4 2 2 2 2 3 4 2" xfId="18883" xr:uid="{F59E80A7-74F4-43D8-849D-DBF8D08F32D4}"/>
    <cellStyle name="Normal 7 4 2 2 2 2 3 5" xfId="11336" xr:uid="{6CF761E3-E685-41DC-9EBC-3944EDC8493C}"/>
    <cellStyle name="Normal 7 4 2 2 2 2 3 5 2" xfId="21716" xr:uid="{1CFDD384-FC7A-47D7-B5D4-16BCC68B229A}"/>
    <cellStyle name="Normal 7 4 2 2 2 2 3 6" xfId="25312" xr:uid="{9F3E0816-F682-4556-8D03-6E4B80BBE9FD}"/>
    <cellStyle name="Normal 7 4 2 2 2 2 3 7" xfId="14005" xr:uid="{041DE4A5-9581-4AD7-86EF-2AC5CDAF2527}"/>
    <cellStyle name="Normal 7 4 2 2 2 2 4" xfId="3422" xr:uid="{00000000-0005-0000-0000-000022080000}"/>
    <cellStyle name="Normal 7 4 2 2 2 2 4 2" xfId="6477" xr:uid="{365EBB34-4B86-44C8-BE0E-D8AFAE23C9B7}"/>
    <cellStyle name="Normal 7 4 2 2 2 2 4 2 2" xfId="28621" xr:uid="{F169F04B-1425-46B0-A3A8-79CEBB963A8D}"/>
    <cellStyle name="Normal 7 4 2 2 2 2 4 2 3" xfId="16048" xr:uid="{07A9171C-89E2-450F-ADA2-B9F1A2960BE5}"/>
    <cellStyle name="Normal 7 4 2 2 2 2 4 3" xfId="8501" xr:uid="{66256638-9C37-4B9D-9538-6A4FF2DE26F3}"/>
    <cellStyle name="Normal 7 4 2 2 2 2 4 3 2" xfId="18881" xr:uid="{F301AD12-95A0-47D3-8C4A-88CF6DF10456}"/>
    <cellStyle name="Normal 7 4 2 2 2 2 4 4" xfId="11334" xr:uid="{A373D0C9-97CA-4660-AC04-F2A14FE5EDF3}"/>
    <cellStyle name="Normal 7 4 2 2 2 2 4 4 2" xfId="21714" xr:uid="{E45BEC5E-B2B4-4E64-9F12-3723BA308CFD}"/>
    <cellStyle name="Normal 7 4 2 2 2 2 4 5" xfId="23010" xr:uid="{ABD75A91-B6DE-45C8-9DB1-FCA22F3AF19D}"/>
    <cellStyle name="Normal 7 4 2 2 2 2 4 6" xfId="14003" xr:uid="{52D16831-D2D6-47D2-B855-6E6367A2BFF4}"/>
    <cellStyle name="Normal 7 4 2 2 2 2 5" xfId="4249" xr:uid="{4CEA5DAE-F98B-4028-99C5-1EB4F184FF54}"/>
    <cellStyle name="Normal 7 4 2 2 2 2 5 2" xfId="9021" xr:uid="{AE02046C-D4E9-47FB-ABDF-DF8070D58B89}"/>
    <cellStyle name="Normal 7 4 2 2 2 2 5 2 2" xfId="29092" xr:uid="{747F736F-8D93-4752-8732-23EFC4B6BC1B}"/>
    <cellStyle name="Normal 7 4 2 2 2 2 5 2 3" xfId="19401" xr:uid="{0DCBF49C-C2D2-4B80-88DC-08C554BDB373}"/>
    <cellStyle name="Normal 7 4 2 2 2 2 5 3" xfId="11854" xr:uid="{2FBE3C4A-802D-4BB0-9C23-7FAA3E225DC4}"/>
    <cellStyle name="Normal 7 4 2 2 2 2 5 3 2" xfId="22234" xr:uid="{8DFFE79F-12FC-43F4-AA39-83E2599868A4}"/>
    <cellStyle name="Normal 7 4 2 2 2 2 5 4" xfId="23658" xr:uid="{86C4A63B-F4D7-441D-A5D9-FE1BD347C99D}"/>
    <cellStyle name="Normal 7 4 2 2 2 2 5 5" xfId="16568" xr:uid="{29D65DFE-F5A3-4F00-BCF9-7AC14A2AADD5}"/>
    <cellStyle name="Normal 7 4 2 2 2 2 6" xfId="5413" xr:uid="{441167E8-C8C1-4F7C-966C-DE5E26C0616C}"/>
    <cellStyle name="Normal 7 4 2 2 2 2 6 2" xfId="26017" xr:uid="{640D8094-D2FD-4E58-AF9C-0DAB8550FB35}"/>
    <cellStyle name="Normal 7 4 2 2 2 2 6 3" xfId="14710" xr:uid="{C86A33A9-0A95-454A-8E2E-B7E5402BFC74}"/>
    <cellStyle name="Normal 7 4 2 2 2 2 7" xfId="7163" xr:uid="{85B3AEDE-9A0F-4911-81AA-EF0F892ECA8D}"/>
    <cellStyle name="Normal 7 4 2 2 2 2 7 2" xfId="17543" xr:uid="{217D8332-7F9B-4126-B4B6-9921FE1C82CC}"/>
    <cellStyle name="Normal 7 4 2 2 2 2 8" xfId="9996" xr:uid="{8D104A86-C533-4E1B-9BF2-E6B4A17AC7DE}"/>
    <cellStyle name="Normal 7 4 2 2 2 2 8 2" xfId="20376" xr:uid="{F4F8EE0B-21D5-45EB-B477-44448C935CF3}"/>
    <cellStyle name="Normal 7 4 2 2 2 2 9" xfId="23598" xr:uid="{77143F0D-C34D-497E-82D7-9C93806EB824}"/>
    <cellStyle name="Normal 7 4 2 2 2 3" xfId="2821" xr:uid="{00000000-0005-0000-0000-000023080000}"/>
    <cellStyle name="Normal 7 4 2 2 2 3 2" xfId="3425" xr:uid="{00000000-0005-0000-0000-000024080000}"/>
    <cellStyle name="Normal 7 4 2 2 2 3 2 2" xfId="6480" xr:uid="{751BBC07-FC1F-4266-A173-3742C65CAA13}"/>
    <cellStyle name="Normal 7 4 2 2 2 3 2 2 2" xfId="27067" xr:uid="{6A9BE188-2741-4FF0-9C2E-82E96EC7ED63}"/>
    <cellStyle name="Normal 7 4 2 2 2 3 2 2 3" xfId="16051" xr:uid="{5E918990-EAFF-47A3-AE20-759332379613}"/>
    <cellStyle name="Normal 7 4 2 2 2 3 2 3" xfId="8504" xr:uid="{431474CD-4DA2-42AC-8DE9-2EC29FBAC298}"/>
    <cellStyle name="Normal 7 4 2 2 2 3 2 3 2" xfId="18884" xr:uid="{B11B2FFD-2EB7-4AA1-BBE0-FF4D516FDF28}"/>
    <cellStyle name="Normal 7 4 2 2 2 3 2 4" xfId="11337" xr:uid="{5EFF34A0-4386-434F-871E-E005BDD61BC6}"/>
    <cellStyle name="Normal 7 4 2 2 2 3 2 4 2" xfId="21717" xr:uid="{9D95512A-BA48-481E-929B-DBF73959CEF7}"/>
    <cellStyle name="Normal 7 4 2 2 2 3 2 5" xfId="23933" xr:uid="{C57A0D18-3635-448D-A425-BC17FE8EF434}"/>
    <cellStyle name="Normal 7 4 2 2 2 3 2 6" xfId="14006" xr:uid="{73E3BEF1-B1DB-4E4F-B932-496FB082A623}"/>
    <cellStyle name="Normal 7 4 2 2 2 3 3" xfId="4360" xr:uid="{ACFA9AD0-8409-4D8E-A291-B85E88EF8D53}"/>
    <cellStyle name="Normal 7 4 2 2 2 3 3 2" xfId="9132" xr:uid="{473F704A-E7CB-4407-8185-BEB1C2E7F553}"/>
    <cellStyle name="Normal 7 4 2 2 2 3 3 2 2" xfId="29175" xr:uid="{92548F11-FB3C-4417-A085-9463E509CA6B}"/>
    <cellStyle name="Normal 7 4 2 2 2 3 3 2 3" xfId="19512" xr:uid="{A1E6184C-C969-4EC7-A521-5ED4BE1E38AD}"/>
    <cellStyle name="Normal 7 4 2 2 2 3 3 3" xfId="11965" xr:uid="{0CB7AED7-3ED8-4CA6-B9D7-849FC551AD05}"/>
    <cellStyle name="Normal 7 4 2 2 2 3 3 3 2" xfId="22345" xr:uid="{7457421F-D9CE-4E38-8F2A-229727C2EC6D}"/>
    <cellStyle name="Normal 7 4 2 2 2 3 3 4" xfId="24418" xr:uid="{00CFCE18-F01B-4BE7-9DFD-1D0D03B9FCD2}"/>
    <cellStyle name="Normal 7 4 2 2 2 3 3 5" xfId="16679" xr:uid="{15A74BA4-CCF7-48C2-8708-F1C4E0B0B690}"/>
    <cellStyle name="Normal 7 4 2 2 2 3 4" xfId="6037" xr:uid="{B96C9871-83A7-4052-8445-18A546C5FEC1}"/>
    <cellStyle name="Normal 7 4 2 2 2 3 4 2" xfId="28658" xr:uid="{ACB739D5-8B98-4492-B8EF-154EE673C33A}"/>
    <cellStyle name="Normal 7 4 2 2 2 3 4 3" xfId="15491" xr:uid="{505EFCAB-6CC6-4E06-9E7F-8EC4F049CC3B}"/>
    <cellStyle name="Normal 7 4 2 2 2 3 5" xfId="7944" xr:uid="{0AFE0305-CF3F-41C0-B0CE-C64A8A66D827}"/>
    <cellStyle name="Normal 7 4 2 2 2 3 5 2" xfId="18324" xr:uid="{ED70B86F-81DC-45AE-8C41-AED2E1F586B8}"/>
    <cellStyle name="Normal 7 4 2 2 2 3 6" xfId="10777" xr:uid="{8171CDEC-30BE-467C-940E-D81AB8C6E2CB}"/>
    <cellStyle name="Normal 7 4 2 2 2 3 6 2" xfId="21157" xr:uid="{D102A5F4-3C71-4C9A-9CB5-0A04ADFC0743}"/>
    <cellStyle name="Normal 7 4 2 2 2 3 7" xfId="24440" xr:uid="{B4595E0A-868C-440B-96B8-1A86B5746850}"/>
    <cellStyle name="Normal 7 4 2 2 2 3 8" xfId="13292" xr:uid="{462CE7B5-789F-4232-BEBC-ED90A7E02A07}"/>
    <cellStyle name="Normal 7 4 2 2 2 4" xfId="3426" xr:uid="{00000000-0005-0000-0000-000025080000}"/>
    <cellStyle name="Normal 7 4 2 2 2 4 2" xfId="4573" xr:uid="{7E911584-0241-48AA-B8E2-B4838F58EF93}"/>
    <cellStyle name="Normal 7 4 2 2 2 4 2 2" xfId="9345" xr:uid="{1452BFD8-9755-4DAF-85E8-5C8545B85020}"/>
    <cellStyle name="Normal 7 4 2 2 2 4 2 2 2" xfId="19725" xr:uid="{CC2C5E72-894C-4D1F-9601-E93F43823751}"/>
    <cellStyle name="Normal 7 4 2 2 2 4 2 3" xfId="12178" xr:uid="{2A7A4FC3-B834-4CC2-AEC6-FC2B41D252DE}"/>
    <cellStyle name="Normal 7 4 2 2 2 4 2 3 2" xfId="22558" xr:uid="{EAFEFD2C-85AA-4525-A30F-33A3EDEDFC84}"/>
    <cellStyle name="Normal 7 4 2 2 2 4 2 4" xfId="27055" xr:uid="{E18E7140-5060-48E4-805B-2065C05B0A6E}"/>
    <cellStyle name="Normal 7 4 2 2 2 4 2 5" xfId="16892" xr:uid="{4BDF8A7E-5659-4431-9EB1-D9C4F57A625C}"/>
    <cellStyle name="Normal 7 4 2 2 2 4 3" xfId="6481" xr:uid="{2FC4531C-524E-4E99-9F41-216830B5F3FA}"/>
    <cellStyle name="Normal 7 4 2 2 2 4 3 2" xfId="16052" xr:uid="{81BF171A-83BB-42E9-A0EC-8A3CD7F46993}"/>
    <cellStyle name="Normal 7 4 2 2 2 4 4" xfId="8505" xr:uid="{FA954154-0875-42F9-83D1-2EDBF4A71932}"/>
    <cellStyle name="Normal 7 4 2 2 2 4 4 2" xfId="18885" xr:uid="{D704BA3E-FF1E-4DB8-B560-4701177AC587}"/>
    <cellStyle name="Normal 7 4 2 2 2 4 5" xfId="11338" xr:uid="{EC9D3C0F-2FC6-4422-B55F-CB83786AF623}"/>
    <cellStyle name="Normal 7 4 2 2 2 4 5 2" xfId="21718" xr:uid="{68C1A300-A360-413A-B024-41D728334F75}"/>
    <cellStyle name="Normal 7 4 2 2 2 4 6" xfId="25530" xr:uid="{1B5054C0-0BBB-4C59-AE6C-5F82FD104C0A}"/>
    <cellStyle name="Normal 7 4 2 2 2 4 7" xfId="14007" xr:uid="{25153F54-D0C2-4E69-B6AC-118CF42C3125}"/>
    <cellStyle name="Normal 7 4 2 2 2 5" xfId="3421" xr:uid="{00000000-0005-0000-0000-000026080000}"/>
    <cellStyle name="Normal 7 4 2 2 2 5 2" xfId="6476" xr:uid="{69F26A8D-6EA4-4AD9-A05B-8101BD1F3AC8}"/>
    <cellStyle name="Normal 7 4 2 2 2 5 2 2" xfId="27350" xr:uid="{A0732357-EA89-4CC4-BB8E-D3540250B67E}"/>
    <cellStyle name="Normal 7 4 2 2 2 5 2 3" xfId="16047" xr:uid="{FD2BE1D0-20E5-4597-8AC2-2F0B903A77D7}"/>
    <cellStyle name="Normal 7 4 2 2 2 5 3" xfId="8500" xr:uid="{79D07E95-2BF7-4A12-9594-75EC639FE02C}"/>
    <cellStyle name="Normal 7 4 2 2 2 5 3 2" xfId="18880" xr:uid="{7A992CC1-2E56-4D12-8E3B-A010DC535A9C}"/>
    <cellStyle name="Normal 7 4 2 2 2 5 4" xfId="11333" xr:uid="{CD90C17F-5F87-40A6-8701-DD45B6B3477E}"/>
    <cellStyle name="Normal 7 4 2 2 2 5 4 2" xfId="21713" xr:uid="{5E8E6086-DAF4-44DB-8DCD-B517316D4B08}"/>
    <cellStyle name="Normal 7 4 2 2 2 5 5" xfId="25449" xr:uid="{B6305010-B7E6-4630-82C6-A237BE99E17D}"/>
    <cellStyle name="Normal 7 4 2 2 2 5 6" xfId="14002" xr:uid="{E2116394-3E7C-4B6E-B09F-9240F52A11F2}"/>
    <cellStyle name="Normal 7 4 2 2 2 6" xfId="2561" xr:uid="{00000000-0005-0000-0000-000027080000}"/>
    <cellStyle name="Normal 7 4 2 2 2 6 2" xfId="5831" xr:uid="{29EF99E2-33E9-4033-9C15-5658E548A985}"/>
    <cellStyle name="Normal 7 4 2 2 2 6 2 2" xfId="27777" xr:uid="{68DC6E2F-3D57-49C2-ACEC-F9AAE377A6ED}"/>
    <cellStyle name="Normal 7 4 2 2 2 6 2 3" xfId="15233" xr:uid="{6ACAFE22-71B7-40B7-89D9-E0FB4B33B7B2}"/>
    <cellStyle name="Normal 7 4 2 2 2 6 3" xfId="7686" xr:uid="{C1A9B3FD-0C4C-4068-97F1-41A6F6E1EE18}"/>
    <cellStyle name="Normal 7 4 2 2 2 6 3 2" xfId="18066" xr:uid="{0D8F78E0-7F47-41CB-B681-C04C951AFF05}"/>
    <cellStyle name="Normal 7 4 2 2 2 6 4" xfId="10519" xr:uid="{221309B4-F85C-4292-82EC-52589DA9EFC9}"/>
    <cellStyle name="Normal 7 4 2 2 2 6 4 2" xfId="20899" xr:uid="{A169671E-D307-42E9-897E-D7C795292C71}"/>
    <cellStyle name="Normal 7 4 2 2 2 6 5" xfId="23922" xr:uid="{118BA637-206A-45C7-A144-472FDB774D34}"/>
    <cellStyle name="Normal 7 4 2 2 2 6 6" xfId="12949" xr:uid="{9B5E3005-D847-4A39-B865-4AC36EFD2211}"/>
    <cellStyle name="Normal 7 4 2 2 2 7" xfId="2255" xr:uid="{00000000-0005-0000-0000-00001D080000}"/>
    <cellStyle name="Normal 7 4 2 2 2 7 2" xfId="7382" xr:uid="{A5EBBC8A-4805-4A9B-BA14-7CBC58D0B94A}"/>
    <cellStyle name="Normal 7 4 2 2 2 7 2 2" xfId="17762" xr:uid="{CDE19C63-C84D-499C-A704-294050396E7E}"/>
    <cellStyle name="Normal 7 4 2 2 2 7 3" xfId="10215" xr:uid="{EEE9846A-CD04-4A6C-8A2E-8F2E93C33E2E}"/>
    <cellStyle name="Normal 7 4 2 2 2 7 3 2" xfId="20595" xr:uid="{469C99EE-3774-49F4-B9E6-63C1FE617EA8}"/>
    <cellStyle name="Normal 7 4 2 2 2 7 4" xfId="23214" xr:uid="{80D87983-121B-4533-AB2F-EC71820C58D4}"/>
    <cellStyle name="Normal 7 4 2 2 2 7 5" xfId="14929" xr:uid="{B7738474-AD97-410C-97D7-E114AF9835D1}"/>
    <cellStyle name="Normal 7 4 2 2 2 8" xfId="3805" xr:uid="{C06BE601-6E8E-4A23-ABC6-8F4090D579EF}"/>
    <cellStyle name="Normal 7 4 2 2 2 8 2" xfId="8641" xr:uid="{ED98D8F4-215C-4854-9C8C-8FC00A7CA332}"/>
    <cellStyle name="Normal 7 4 2 2 2 8 2 2" xfId="19021" xr:uid="{D30E7302-09BA-48F3-B231-088960639BD7}"/>
    <cellStyle name="Normal 7 4 2 2 2 8 3" xfId="11474" xr:uid="{9B563F5F-436B-453A-A53D-5031617CF4B8}"/>
    <cellStyle name="Normal 7 4 2 2 2 8 3 2" xfId="21854" xr:uid="{AA8431B8-E743-464F-9C6F-FC6E94CD75C1}"/>
    <cellStyle name="Normal 7 4 2 2 2 8 4" xfId="16188" xr:uid="{2CCFB5AC-359E-4515-A89D-75537072F78A}"/>
    <cellStyle name="Normal 7 4 2 2 2 9" xfId="5412" xr:uid="{2355B753-38F0-4078-B7EB-D469F37F6941}"/>
    <cellStyle name="Normal 7 4 2 2 2 9 2" xfId="14709" xr:uid="{9D6CCB3C-B122-4CB8-81F0-1094DB384043}"/>
    <cellStyle name="Normal 7 4 2 2 3" xfId="1396" xr:uid="{00000000-0005-0000-0000-00004B070000}"/>
    <cellStyle name="Normal 7 4 2 2 3 10" xfId="9997" xr:uid="{5A9B2C81-54B8-452F-8F8F-F6172776B0DD}"/>
    <cellStyle name="Normal 7 4 2 2 3 10 2" xfId="20377" xr:uid="{272E0C47-6312-4C18-8087-F58E67B999E8}"/>
    <cellStyle name="Normal 7 4 2 2 3 11" xfId="23418" xr:uid="{EF93F634-64F0-4801-8009-65803AD2F6F6}"/>
    <cellStyle name="Normal 7 4 2 2 3 12" xfId="12628" xr:uid="{F4F620AB-BDE0-491C-A958-483F4B9217CD}"/>
    <cellStyle name="Normal 7 4 2 2 3 2" xfId="2823" xr:uid="{00000000-0005-0000-0000-000029080000}"/>
    <cellStyle name="Normal 7 4 2 2 3 2 2" xfId="3428" xr:uid="{00000000-0005-0000-0000-00002A080000}"/>
    <cellStyle name="Normal 7 4 2 2 3 2 2 2" xfId="6483" xr:uid="{A6713F29-DF43-4476-8040-A1B679734DF4}"/>
    <cellStyle name="Normal 7 4 2 2 3 2 2 2 2" xfId="27565" xr:uid="{BD817701-15C7-4FA8-A681-D7E444A6CF06}"/>
    <cellStyle name="Normal 7 4 2 2 3 2 2 2 3" xfId="16054" xr:uid="{2127FE21-5172-47CE-A5C5-06F26AEE7F0C}"/>
    <cellStyle name="Normal 7 4 2 2 3 2 2 3" xfId="8507" xr:uid="{AAEBE416-2D34-4D93-B5A1-D016C1EEE794}"/>
    <cellStyle name="Normal 7 4 2 2 3 2 2 3 2" xfId="18887" xr:uid="{C6B85F41-2AC5-421C-B6D3-1FA9153B6167}"/>
    <cellStyle name="Normal 7 4 2 2 3 2 2 4" xfId="11340" xr:uid="{0AC66F81-689E-403F-91F1-D626B2712D79}"/>
    <cellStyle name="Normal 7 4 2 2 3 2 2 4 2" xfId="21720" xr:uid="{7063A65A-6731-4C67-AD6E-5810ED16A8DC}"/>
    <cellStyle name="Normal 7 4 2 2 3 2 2 5" xfId="23713" xr:uid="{65CC995D-D2B4-4080-8660-B3E5D6BE333E}"/>
    <cellStyle name="Normal 7 4 2 2 3 2 2 6" xfId="14009" xr:uid="{E4D5CF5D-9322-413D-9900-8FB9F33D2D09}"/>
    <cellStyle name="Normal 7 4 2 2 3 2 3" xfId="4362" xr:uid="{30083B50-655D-432F-A489-CF466DF1233B}"/>
    <cellStyle name="Normal 7 4 2 2 3 2 3 2" xfId="9134" xr:uid="{703B93D3-B8EB-4365-850A-C35CD90CAA5C}"/>
    <cellStyle name="Normal 7 4 2 2 3 2 3 2 2" xfId="29177" xr:uid="{290FDF88-8899-42B6-B214-55C5994F08B1}"/>
    <cellStyle name="Normal 7 4 2 2 3 2 3 2 3" xfId="19514" xr:uid="{CBBF34DB-388E-4EE0-8BB9-F2C19E3FA127}"/>
    <cellStyle name="Normal 7 4 2 2 3 2 3 3" xfId="11967" xr:uid="{12042743-E2DB-4EB3-8857-9EFB8C83F3C7}"/>
    <cellStyle name="Normal 7 4 2 2 3 2 3 3 2" xfId="22347" xr:uid="{8BA8EABC-E430-40D6-8C8D-E58989733B0B}"/>
    <cellStyle name="Normal 7 4 2 2 3 2 3 4" xfId="23567" xr:uid="{4213CC80-EA2C-4779-BCEF-8F4C4148B347}"/>
    <cellStyle name="Normal 7 4 2 2 3 2 3 5" xfId="16681" xr:uid="{F6DCD515-7737-4905-881D-C2027CF92F34}"/>
    <cellStyle name="Normal 7 4 2 2 3 2 4" xfId="6039" xr:uid="{8E80E5D4-1C58-4FF9-A7B1-7D6A0FD516DB}"/>
    <cellStyle name="Normal 7 4 2 2 3 2 4 2" xfId="27985" xr:uid="{2F3415E5-A939-43D6-85F3-14522630F9A7}"/>
    <cellStyle name="Normal 7 4 2 2 3 2 4 3" xfId="15493" xr:uid="{A1C27591-4548-4CE6-AD20-E04609B14B8A}"/>
    <cellStyle name="Normal 7 4 2 2 3 2 5" xfId="7946" xr:uid="{DE92313A-E0E9-4F3D-B7DD-8444C18CDCE9}"/>
    <cellStyle name="Normal 7 4 2 2 3 2 5 2" xfId="18326" xr:uid="{B2F22FEE-0C06-46A4-B925-0857560DBFD9}"/>
    <cellStyle name="Normal 7 4 2 2 3 2 6" xfId="10779" xr:uid="{CD1B608E-6C5A-431D-9416-1B26ED6C560C}"/>
    <cellStyle name="Normal 7 4 2 2 3 2 6 2" xfId="21159" xr:uid="{450140B4-0E01-4E0D-B982-C89A2EDEAA49}"/>
    <cellStyle name="Normal 7 4 2 2 3 2 7" xfId="25056" xr:uid="{EDBBF258-F243-4C65-9EF4-584622AF04AD}"/>
    <cellStyle name="Normal 7 4 2 2 3 2 8" xfId="13294" xr:uid="{B87B94FD-A80A-4C21-92F3-6CF851190746}"/>
    <cellStyle name="Normal 7 4 2 2 3 3" xfId="3429" xr:uid="{00000000-0005-0000-0000-00002B080000}"/>
    <cellStyle name="Normal 7 4 2 2 3 3 2" xfId="4574" xr:uid="{DF868D83-B479-41C7-BBF9-4DEC8D2ADE13}"/>
    <cellStyle name="Normal 7 4 2 2 3 3 2 2" xfId="9346" xr:uid="{EE5F999E-67FD-4448-80AC-1B1AAE322601}"/>
    <cellStyle name="Normal 7 4 2 2 3 3 2 2 2" xfId="29318" xr:uid="{E08D3D1E-337C-4329-801C-9A94A6342583}"/>
    <cellStyle name="Normal 7 4 2 2 3 3 2 2 3" xfId="19726" xr:uid="{5B5A4B99-454D-4546-BB5B-28DDC77971D3}"/>
    <cellStyle name="Normal 7 4 2 2 3 3 2 3" xfId="12179" xr:uid="{DC9A6113-08A3-4C8E-B76F-82FAB69C23C4}"/>
    <cellStyle name="Normal 7 4 2 2 3 3 2 3 2" xfId="22559" xr:uid="{1F11548D-FE78-41C2-B7B6-50586DEB291E}"/>
    <cellStyle name="Normal 7 4 2 2 3 3 2 4" xfId="23904" xr:uid="{10B4EE47-E4B6-4C9F-8F9B-E813072D0750}"/>
    <cellStyle name="Normal 7 4 2 2 3 3 2 5" xfId="16893" xr:uid="{560846C8-E1DE-46FA-84D5-6E0A1E87E781}"/>
    <cellStyle name="Normal 7 4 2 2 3 3 3" xfId="6484" xr:uid="{E644DBE3-541B-40C8-92B4-979B48CAF419}"/>
    <cellStyle name="Normal 7 4 2 2 3 3 3 2" xfId="26759" xr:uid="{EF29B157-3F28-427A-9A60-427013D02E7B}"/>
    <cellStyle name="Normal 7 4 2 2 3 3 3 3" xfId="16055" xr:uid="{1FE06237-B8EF-4B4A-87DF-8D30256DE294}"/>
    <cellStyle name="Normal 7 4 2 2 3 3 4" xfId="8508" xr:uid="{131BA1FF-2F34-4CAB-9FAF-FFD263B8D5CF}"/>
    <cellStyle name="Normal 7 4 2 2 3 3 4 2" xfId="18888" xr:uid="{5DD33F91-AF1E-4728-9FD2-0619C4D30824}"/>
    <cellStyle name="Normal 7 4 2 2 3 3 5" xfId="11341" xr:uid="{F2118075-934A-4B2D-9D52-8849DE4DFAC5}"/>
    <cellStyle name="Normal 7 4 2 2 3 3 5 2" xfId="21721" xr:uid="{65AD0D76-46D5-49A7-96BA-698378B9A6D9}"/>
    <cellStyle name="Normal 7 4 2 2 3 3 6" xfId="25451" xr:uid="{19931D9B-BC78-4DC3-9C5D-8AB011A869F4}"/>
    <cellStyle name="Normal 7 4 2 2 3 3 7" xfId="14010" xr:uid="{30436FE3-E892-4A3C-9AAF-5127EB420200}"/>
    <cellStyle name="Normal 7 4 2 2 3 4" xfId="3427" xr:uid="{00000000-0005-0000-0000-00002C080000}"/>
    <cellStyle name="Normal 7 4 2 2 3 4 2" xfId="6482" xr:uid="{0145A01A-8C0D-4942-9FE8-22F0171AF744}"/>
    <cellStyle name="Normal 7 4 2 2 3 4 2 2" xfId="27845" xr:uid="{3410E0E1-AE14-45A2-889A-52221ACFC69D}"/>
    <cellStyle name="Normal 7 4 2 2 3 4 2 3" xfId="16053" xr:uid="{A52495A6-5AA9-4E9E-BDF0-EFF8276F89F3}"/>
    <cellStyle name="Normal 7 4 2 2 3 4 3" xfId="8506" xr:uid="{56280F35-4E24-439D-840E-B4707D391AB0}"/>
    <cellStyle name="Normal 7 4 2 2 3 4 3 2" xfId="18886" xr:uid="{7D4D6F9E-9B54-49DA-A1EA-598AAF4A23C1}"/>
    <cellStyle name="Normal 7 4 2 2 3 4 4" xfId="11339" xr:uid="{D82DF37B-D578-41D8-8329-6A00A5FAE09B}"/>
    <cellStyle name="Normal 7 4 2 2 3 4 4 2" xfId="21719" xr:uid="{0C655F18-F268-41BB-B435-AE9C8265B927}"/>
    <cellStyle name="Normal 7 4 2 2 3 4 5" xfId="24068" xr:uid="{6F5EA0A9-2A0F-402E-AC19-145AD149419F}"/>
    <cellStyle name="Normal 7 4 2 2 3 4 6" xfId="14008" xr:uid="{7C98B0AC-F8F6-48AF-8D84-5BC1B3825922}"/>
    <cellStyle name="Normal 7 4 2 2 3 5" xfId="2604" xr:uid="{00000000-0005-0000-0000-00002D080000}"/>
    <cellStyle name="Normal 7 4 2 2 3 5 2" xfId="5869" xr:uid="{9B980913-7909-488A-A96A-307B69F95091}"/>
    <cellStyle name="Normal 7 4 2 2 3 5 2 2" xfId="26065" xr:uid="{F8FEBCFA-722C-4CE6-B57A-9C376528233E}"/>
    <cellStyle name="Normal 7 4 2 2 3 5 2 3" xfId="15276" xr:uid="{7959C7C0-617C-4C49-847E-D4CE00F20B44}"/>
    <cellStyle name="Normal 7 4 2 2 3 5 3" xfId="7729" xr:uid="{AA5525FD-ABD2-4936-B2C9-A3EA766D674A}"/>
    <cellStyle name="Normal 7 4 2 2 3 5 3 2" xfId="18109" xr:uid="{20327EAC-25A8-4D66-99C1-C5B6B9320D74}"/>
    <cellStyle name="Normal 7 4 2 2 3 5 4" xfId="10562" xr:uid="{FBAAF576-CC6E-4A56-BE24-05C54B2B0106}"/>
    <cellStyle name="Normal 7 4 2 2 3 5 4 2" xfId="20942" xr:uid="{F781C4F9-E94B-4941-95EA-98CAAB8B43DF}"/>
    <cellStyle name="Normal 7 4 2 2 3 5 5" xfId="24934" xr:uid="{37FFB7F8-A60D-44E6-9594-5221A65F1DD6}"/>
    <cellStyle name="Normal 7 4 2 2 3 5 6" xfId="12992" xr:uid="{1B9030B5-E6E5-487A-B343-DEDBFDAA41E5}"/>
    <cellStyle name="Normal 7 4 2 2 3 6" xfId="2394" xr:uid="{00000000-0005-0000-0000-000028080000}"/>
    <cellStyle name="Normal 7 4 2 2 3 6 2" xfId="7521" xr:uid="{5DE4D045-B16F-40E7-A2C9-09EAD26E002E}"/>
    <cellStyle name="Normal 7 4 2 2 3 6 2 2" xfId="17901" xr:uid="{8E32F77A-B3A8-4D1C-A761-C9EC20219E4A}"/>
    <cellStyle name="Normal 7 4 2 2 3 6 3" xfId="10354" xr:uid="{B4AA0635-3228-4837-852E-7E65F4CD2EE9}"/>
    <cellStyle name="Normal 7 4 2 2 3 6 3 2" xfId="20734" xr:uid="{3C551813-CA7E-44BF-AA87-3BEE9180A3FA}"/>
    <cellStyle name="Normal 7 4 2 2 3 6 4" xfId="25118" xr:uid="{F9AA9969-2FC7-478B-A171-64D56D51EFB0}"/>
    <cellStyle name="Normal 7 4 2 2 3 6 5" xfId="15068" xr:uid="{E6CD36DB-B9D7-430B-A8D6-9ED3605181F6}"/>
    <cellStyle name="Normal 7 4 2 2 3 7" xfId="4098" xr:uid="{84B31C01-A54F-4449-BFB1-7622A40FD18D}"/>
    <cellStyle name="Normal 7 4 2 2 3 7 2" xfId="8872" xr:uid="{B5A4DAD8-1C92-4A7D-9E26-C3C3B3CEA1D9}"/>
    <cellStyle name="Normal 7 4 2 2 3 7 2 2" xfId="19252" xr:uid="{A5C368C7-1931-4781-84D1-53CC9C081BF4}"/>
    <cellStyle name="Normal 7 4 2 2 3 7 3" xfId="11705" xr:uid="{E8EE0E5B-E995-465C-ACFE-0CD6E5F87805}"/>
    <cellStyle name="Normal 7 4 2 2 3 7 3 2" xfId="22085" xr:uid="{82B95611-9FE1-4F48-AC51-E361B86E0326}"/>
    <cellStyle name="Normal 7 4 2 2 3 7 4" xfId="16419" xr:uid="{8FC2B307-1BAE-4FFC-B76C-D8E2F45EAFFA}"/>
    <cellStyle name="Normal 7 4 2 2 3 8" xfId="5414" xr:uid="{81B71814-46F5-410E-98DE-E01ABE410EC1}"/>
    <cellStyle name="Normal 7 4 2 2 3 8 2" xfId="14711" xr:uid="{0E5E79B4-AABA-40D1-93D0-96EC3DF21040}"/>
    <cellStyle name="Normal 7 4 2 2 3 9" xfId="7164" xr:uid="{8E7A57FE-91E2-4C45-90E3-D3EA47C763DD}"/>
    <cellStyle name="Normal 7 4 2 2 3 9 2" xfId="17544" xr:uid="{6315F027-416A-4259-8AB1-F01E008A2841}"/>
    <cellStyle name="Normal 7 4 2 2 4" xfId="1397" xr:uid="{00000000-0005-0000-0000-00004C070000}"/>
    <cellStyle name="Normal 7 4 2 2 4 2" xfId="3430" xr:uid="{00000000-0005-0000-0000-00002F080000}"/>
    <cellStyle name="Normal 7 4 2 2 4 2 2" xfId="6485" xr:uid="{DE854B9F-C7C3-4C98-AB57-A65A52D2292B}"/>
    <cellStyle name="Normal 7 4 2 2 4 2 2 2" xfId="26212" xr:uid="{DBFCD840-845A-4E84-9B73-86D0152B4E16}"/>
    <cellStyle name="Normal 7 4 2 2 4 2 2 3" xfId="16056" xr:uid="{A03A2A70-9C9C-4120-A79C-63172CE1B671}"/>
    <cellStyle name="Normal 7 4 2 2 4 2 3" xfId="8509" xr:uid="{C3E4B5E2-5EC1-48B1-87D3-4CD766EE9313}"/>
    <cellStyle name="Normal 7 4 2 2 4 2 3 2" xfId="18889" xr:uid="{7113B987-0C1C-4905-91A9-0380A806233F}"/>
    <cellStyle name="Normal 7 4 2 2 4 2 4" xfId="11342" xr:uid="{E324CF82-4DF2-4155-96CE-89F1E366D390}"/>
    <cellStyle name="Normal 7 4 2 2 4 2 4 2" xfId="21722" xr:uid="{2363E80A-D10F-4807-8ED4-1C6C39B1E359}"/>
    <cellStyle name="Normal 7 4 2 2 4 2 5" xfId="25583" xr:uid="{E1E348D3-57BD-4DD6-9AB5-EB901E0FAB6C}"/>
    <cellStyle name="Normal 7 4 2 2 4 2 6" xfId="14011" xr:uid="{0DA4CF78-0F83-4406-A67A-CF9DE8F73E01}"/>
    <cellStyle name="Normal 7 4 2 2 4 3" xfId="2820" xr:uid="{00000000-0005-0000-0000-000030080000}"/>
    <cellStyle name="Normal 7 4 2 2 4 3 2" xfId="6036" xr:uid="{24275F97-422E-4BB1-91DF-37D0F599D8FB}"/>
    <cellStyle name="Normal 7 4 2 2 4 3 2 2" xfId="27540" xr:uid="{F6968377-A792-4BAA-8DEF-25671046BD29}"/>
    <cellStyle name="Normal 7 4 2 2 4 3 2 3" xfId="15490" xr:uid="{06849532-8AD2-4245-B3BA-0A39C89CAE1C}"/>
    <cellStyle name="Normal 7 4 2 2 4 3 3" xfId="7943" xr:uid="{15C81E93-7640-4B2D-9DE8-A36ECEE0310C}"/>
    <cellStyle name="Normal 7 4 2 2 4 3 3 2" xfId="18323" xr:uid="{99A9ACD3-9FDE-4DAB-8425-0B5051A27DBE}"/>
    <cellStyle name="Normal 7 4 2 2 4 3 4" xfId="10776" xr:uid="{4A543769-6BA3-41B0-B877-B40BFFE14845}"/>
    <cellStyle name="Normal 7 4 2 2 4 3 4 2" xfId="21156" xr:uid="{DD5E8543-D42A-4F51-AA02-9BA778198B7C}"/>
    <cellStyle name="Normal 7 4 2 2 4 3 5" xfId="25024" xr:uid="{27C6B879-2A9B-4C8D-BA52-667BE9BBFD24}"/>
    <cellStyle name="Normal 7 4 2 2 4 3 6" xfId="13291" xr:uid="{3F1C9EFF-1EE5-468D-98E4-2A027A15C17F}"/>
    <cellStyle name="Normal 7 4 2 2 4 4" xfId="4214" xr:uid="{AF788927-74F5-452F-99D4-A4013529F547}"/>
    <cellStyle name="Normal 7 4 2 2 4 4 2" xfId="8986" xr:uid="{B0EBA951-AD08-4382-8B05-A2DD518631AB}"/>
    <cellStyle name="Normal 7 4 2 2 4 4 2 2" xfId="19366" xr:uid="{D7301CE1-D93C-4CD9-A072-15625D17B8F2}"/>
    <cellStyle name="Normal 7 4 2 2 4 4 3" xfId="11819" xr:uid="{D12483FF-D19F-4649-82D2-9B54E11F3A5E}"/>
    <cellStyle name="Normal 7 4 2 2 4 4 3 2" xfId="22199" xr:uid="{2C2FABCD-4C85-4A66-B964-3063584DC531}"/>
    <cellStyle name="Normal 7 4 2 2 4 4 4" xfId="23219" xr:uid="{FFDB1CA5-507F-4DAB-A0B9-501CABACAD1B}"/>
    <cellStyle name="Normal 7 4 2 2 4 4 5" xfId="16533" xr:uid="{BB82FAA5-5C46-4744-8BAC-0FF1BD15A412}"/>
    <cellStyle name="Normal 7 4 2 2 4 5" xfId="5415" xr:uid="{A32B5EEA-BC34-40B9-95D1-4302E6D87236}"/>
    <cellStyle name="Normal 7 4 2 2 4 5 2" xfId="14712" xr:uid="{9F8BB946-6348-4420-9392-37B627CEE59A}"/>
    <cellStyle name="Normal 7 4 2 2 4 6" xfId="7165" xr:uid="{DAEC77F3-1C8C-4B74-98CD-5F3CF2656F7A}"/>
    <cellStyle name="Normal 7 4 2 2 4 6 2" xfId="17545" xr:uid="{C5F6AB9A-C603-467E-A82C-1D4F7268A796}"/>
    <cellStyle name="Normal 7 4 2 2 4 7" xfId="9998" xr:uid="{7B4F8D55-E74C-4B87-85DF-E6E0103E8E29}"/>
    <cellStyle name="Normal 7 4 2 2 4 7 2" xfId="20378" xr:uid="{80880717-1857-4E6D-AAA6-489A85F61717}"/>
    <cellStyle name="Normal 7 4 2 2 4 8" xfId="22731" xr:uid="{467A0ED2-EC90-473C-98DC-8255A53B9A0D}"/>
    <cellStyle name="Normal 7 4 2 2 4 9" xfId="12786" xr:uid="{B8EB3723-98B9-4927-8220-58823A7A3EA0}"/>
    <cellStyle name="Normal 7 4 2 2 5" xfId="3431" xr:uid="{00000000-0005-0000-0000-000031080000}"/>
    <cellStyle name="Normal 7 4 2 2 5 2" xfId="4575" xr:uid="{78168C4A-73C4-480C-89BC-17406287FD18}"/>
    <cellStyle name="Normal 7 4 2 2 5 2 2" xfId="9347" xr:uid="{9A97ED38-B380-4A83-8B19-F1B614E449DD}"/>
    <cellStyle name="Normal 7 4 2 2 5 2 2 2" xfId="29319" xr:uid="{5003FBDD-1731-48B2-8AD5-7F21002AA236}"/>
    <cellStyle name="Normal 7 4 2 2 5 2 2 3" xfId="19727" xr:uid="{3BD19DB3-E67B-4479-98D3-B893BEFF38DC}"/>
    <cellStyle name="Normal 7 4 2 2 5 2 3" xfId="12180" xr:uid="{43C039E7-7DFE-49E4-AE7F-5826F816AEB2}"/>
    <cellStyle name="Normal 7 4 2 2 5 2 3 2" xfId="22560" xr:uid="{096BA791-6996-4584-84AA-D9CBE0015F90}"/>
    <cellStyle name="Normal 7 4 2 2 5 2 4" xfId="24724" xr:uid="{DD6C1391-E73C-4931-8157-1A3511B235BB}"/>
    <cellStyle name="Normal 7 4 2 2 5 2 5" xfId="16894" xr:uid="{D3DA5277-97A8-4766-BC4F-4591FF1ACF9D}"/>
    <cellStyle name="Normal 7 4 2 2 5 3" xfId="6486" xr:uid="{D2CECFD3-E3E1-45D4-B8D5-C698C07FAC0C}"/>
    <cellStyle name="Normal 7 4 2 2 5 3 2" xfId="27893" xr:uid="{8B952244-3AE7-4AC9-B92D-1F402A016B3F}"/>
    <cellStyle name="Normal 7 4 2 2 5 3 3" xfId="16057" xr:uid="{84468F57-E048-4D2F-9D4D-9B0384BCA31B}"/>
    <cellStyle name="Normal 7 4 2 2 5 4" xfId="8510" xr:uid="{1050905F-D263-49CF-BF7D-503786B0BF0B}"/>
    <cellStyle name="Normal 7 4 2 2 5 4 2" xfId="18890" xr:uid="{AC6EDFB1-A6BB-42AB-B4C0-8FBAC5FED5F5}"/>
    <cellStyle name="Normal 7 4 2 2 5 5" xfId="11343" xr:uid="{91EA5473-DB12-4F7C-8707-EE41C8752789}"/>
    <cellStyle name="Normal 7 4 2 2 5 5 2" xfId="21723" xr:uid="{C27FBEAE-9812-4C1F-BCEB-9EB6BFBFF436}"/>
    <cellStyle name="Normal 7 4 2 2 5 6" xfId="24659" xr:uid="{55DEF902-AC61-48A3-9936-6030E825129F}"/>
    <cellStyle name="Normal 7 4 2 2 5 7" xfId="14012" xr:uid="{4A793EBF-9B30-41E3-90F2-E8F159926CFF}"/>
    <cellStyle name="Normal 7 4 2 2 6" xfId="2987" xr:uid="{00000000-0005-0000-0000-000032080000}"/>
    <cellStyle name="Normal 7 4 2 2 6 2" xfId="6137" xr:uid="{885CA862-FE87-40D5-ADAC-98BB7D68F214}"/>
    <cellStyle name="Normal 7 4 2 2 6 2 2" xfId="27498" xr:uid="{49ACB948-396A-49AA-A870-7044B3EA911B}"/>
    <cellStyle name="Normal 7 4 2 2 6 2 3" xfId="15615" xr:uid="{D202C4EE-4D65-4753-BFC1-FBE788747F3B}"/>
    <cellStyle name="Normal 7 4 2 2 6 3" xfId="8068" xr:uid="{0833C992-0921-49C4-A389-00BC17432EBA}"/>
    <cellStyle name="Normal 7 4 2 2 6 3 2" xfId="18448" xr:uid="{9F9D0E9F-93E3-45FC-A672-4611CF490A61}"/>
    <cellStyle name="Normal 7 4 2 2 6 4" xfId="10901" xr:uid="{8C3220A2-8012-4D07-8A6D-9380A4412557}"/>
    <cellStyle name="Normal 7 4 2 2 6 4 2" xfId="21281" xr:uid="{AFC20936-6F30-4750-9EFA-29108B1E674E}"/>
    <cellStyle name="Normal 7 4 2 2 6 5" xfId="23469" xr:uid="{B5523BE2-1C84-426B-9C30-1F58411441F7}"/>
    <cellStyle name="Normal 7 4 2 2 6 6" xfId="13484" xr:uid="{0CE8DA17-6CAF-48C4-B2FB-797ADB368D48}"/>
    <cellStyle name="Normal 7 4 2 2 7" xfId="2501" xr:uid="{00000000-0005-0000-0000-000033080000}"/>
    <cellStyle name="Normal 7 4 2 2 7 2" xfId="5782" xr:uid="{46C9377F-DD9E-44D5-8F35-C6BE65A25261}"/>
    <cellStyle name="Normal 7 4 2 2 7 2 2" xfId="25870" xr:uid="{72470397-EAC5-47B9-B3E6-E56D2566D9C7}"/>
    <cellStyle name="Normal 7 4 2 2 7 2 3" xfId="15173" xr:uid="{FCED73FE-439C-4FA6-9E9D-25114E9837FD}"/>
    <cellStyle name="Normal 7 4 2 2 7 3" xfId="7626" xr:uid="{E1DFBAD9-539B-4F59-92DF-03573E5E2357}"/>
    <cellStyle name="Normal 7 4 2 2 7 3 2" xfId="18006" xr:uid="{F14037E4-6CBB-464A-B082-F6994BEBFE73}"/>
    <cellStyle name="Normal 7 4 2 2 7 4" xfId="10459" xr:uid="{5C931ABC-546B-4A56-8B6E-95BF9B3E6AFE}"/>
    <cellStyle name="Normal 7 4 2 2 7 4 2" xfId="20839" xr:uid="{BC1A531E-9CA5-48AA-9694-781BE8B092DC}"/>
    <cellStyle name="Normal 7 4 2 2 7 5" xfId="22860" xr:uid="{15607B7D-18B4-4FBC-85CD-EB9D6D36980A}"/>
    <cellStyle name="Normal 7 4 2 2 7 6" xfId="12889" xr:uid="{367BFB58-CAD3-4BEE-B092-49B682FDD40F}"/>
    <cellStyle name="Normal 7 4 2 2 8" xfId="2195" xr:uid="{00000000-0005-0000-0000-00001C080000}"/>
    <cellStyle name="Normal 7 4 2 2 8 2" xfId="7322" xr:uid="{64345797-C159-489C-B9AB-E90EFDDCC77B}"/>
    <cellStyle name="Normal 7 4 2 2 8 2 2" xfId="17702" xr:uid="{83898018-8C4E-49CD-AB1F-68F2D2107E22}"/>
    <cellStyle name="Normal 7 4 2 2 8 3" xfId="10155" xr:uid="{AEE4DB54-113D-496D-A6BA-21276E3D7174}"/>
    <cellStyle name="Normal 7 4 2 2 8 3 2" xfId="20535" xr:uid="{E20F4350-BDB8-4826-B5DD-03E6AAC176D1}"/>
    <cellStyle name="Normal 7 4 2 2 8 4" xfId="24477" xr:uid="{6748E8E5-C49F-4643-B884-0DF9EA494750}"/>
    <cellStyle name="Normal 7 4 2 2 8 5" xfId="14869" xr:uid="{2F78EB13-F436-4C1B-AB68-EA67F7FD673A}"/>
    <cellStyle name="Normal 7 4 2 2 9" xfId="4062" xr:uid="{B46ABEFD-6A47-473A-8BDD-11556DF654C9}"/>
    <cellStyle name="Normal 7 4 2 2 9 2" xfId="8842" xr:uid="{6A88DBD8-B30B-495C-9794-291636DE9245}"/>
    <cellStyle name="Normal 7 4 2 2 9 2 2" xfId="19222" xr:uid="{56DD4781-EC25-48C9-8956-143684A094E4}"/>
    <cellStyle name="Normal 7 4 2 2 9 3" xfId="11675" xr:uid="{96E2148F-38BA-4368-9C18-4583791661D9}"/>
    <cellStyle name="Normal 7 4 2 2 9 3 2" xfId="22055" xr:uid="{56527C18-0767-4D85-8767-7287DF8BF451}"/>
    <cellStyle name="Normal 7 4 2 2 9 4" xfId="16389" xr:uid="{E56B323C-EBC0-46DD-A85E-3742D3AE952D}"/>
    <cellStyle name="Normal 7 4 2 3" xfId="1398" xr:uid="{00000000-0005-0000-0000-00004D070000}"/>
    <cellStyle name="Normal 7 4 2 3 10" xfId="5416" xr:uid="{8C8B1CD1-B6A5-467A-AF9D-289D82C2FFFB}"/>
    <cellStyle name="Normal 7 4 2 3 10 2" xfId="14713" xr:uid="{21D404C2-C36B-4169-9640-42A10BE97DDF}"/>
    <cellStyle name="Normal 7 4 2 3 11" xfId="7166" xr:uid="{F92BC005-23EB-41B2-B765-2A0FE05AC736}"/>
    <cellStyle name="Normal 7 4 2 3 11 2" xfId="17546" xr:uid="{65E3839C-1678-4AEC-8D8C-51D5A32A56E8}"/>
    <cellStyle name="Normal 7 4 2 3 12" xfId="9999" xr:uid="{0EC2392F-3625-4F96-9DAB-9E858D9CC39D}"/>
    <cellStyle name="Normal 7 4 2 3 12 2" xfId="20379" xr:uid="{5E763089-B5F7-403B-A0B8-4A022F793850}"/>
    <cellStyle name="Normal 7 4 2 3 13" xfId="25307" xr:uid="{EF046668-5702-44D2-A5A8-4FA36487B8F4}"/>
    <cellStyle name="Normal 7 4 2 3 14" xfId="12464" xr:uid="{926B9C07-A69D-46C1-8504-A0DB3191A336}"/>
    <cellStyle name="Normal 7 4 2 3 2" xfId="1399" xr:uid="{00000000-0005-0000-0000-00004E070000}"/>
    <cellStyle name="Normal 7 4 2 3 2 10" xfId="10000" xr:uid="{5588C031-AFDD-4BE2-9229-BC3BD3EBC009}"/>
    <cellStyle name="Normal 7 4 2 3 2 10 2" xfId="20380" xr:uid="{F217E0CF-C98E-4E1A-8A60-62A17BF0C8CD}"/>
    <cellStyle name="Normal 7 4 2 3 2 11" xfId="23985" xr:uid="{01B31655-4E45-48D9-9082-25E466419FA4}"/>
    <cellStyle name="Normal 7 4 2 3 2 12" xfId="12629" xr:uid="{E49CE596-0D0E-40CB-BEE2-1F84B8F33F28}"/>
    <cellStyle name="Normal 7 4 2 3 2 2" xfId="1400" xr:uid="{00000000-0005-0000-0000-00004F070000}"/>
    <cellStyle name="Normal 7 4 2 3 2 2 2" xfId="3433" xr:uid="{00000000-0005-0000-0000-000037080000}"/>
    <cellStyle name="Normal 7 4 2 3 2 2 2 2" xfId="6488" xr:uid="{B5711F0C-69AE-405C-82A4-C50BB7635633}"/>
    <cellStyle name="Normal 7 4 2 3 2 2 2 2 2" xfId="26505" xr:uid="{4F476C45-06B1-4A1C-8FBE-97090F2C0ADB}"/>
    <cellStyle name="Normal 7 4 2 3 2 2 2 2 3" xfId="26718" xr:uid="{A1CC0F1C-2CDE-4CEF-A835-41421DF29779}"/>
    <cellStyle name="Normal 7 4 2 3 2 2 2 2 4" xfId="16059" xr:uid="{1D09D644-9147-4F27-BED0-6864D311252F}"/>
    <cellStyle name="Normal 7 4 2 3 2 2 2 3" xfId="8512" xr:uid="{1C1CC2A1-1791-44D2-9246-28DEAE3821D5}"/>
    <cellStyle name="Normal 7 4 2 3 2 2 2 3 2" xfId="28935" xr:uid="{F1D6C972-A649-4FD9-B89B-CBDEF201CAB7}"/>
    <cellStyle name="Normal 7 4 2 3 2 2 2 3 3" xfId="18892" xr:uid="{5C5434A2-6896-4D07-B9E7-D8D82C5C623A}"/>
    <cellStyle name="Normal 7 4 2 3 2 2 2 4" xfId="11345" xr:uid="{FDAF0EA0-01A3-4844-8556-E87D3F1E5ACD}"/>
    <cellStyle name="Normal 7 4 2 3 2 2 2 4 2" xfId="21725" xr:uid="{9C519726-F498-488E-8980-E268B30F4178}"/>
    <cellStyle name="Normal 7 4 2 3 2 2 2 5" xfId="22686" xr:uid="{87F2C3F5-A3D9-46E5-9054-DB46D45E0E43}"/>
    <cellStyle name="Normal 7 4 2 3 2 2 2 6" xfId="14014" xr:uid="{2443BE42-3CF5-49B0-A3F3-FF7D45A9F30F}"/>
    <cellStyle name="Normal 7 4 2 3 2 2 3" xfId="4364" xr:uid="{94ED94A1-9A2F-43F9-AD2A-2B7E741A6D11}"/>
    <cellStyle name="Normal 7 4 2 3 2 2 3 2" xfId="9136" xr:uid="{9D0221DB-8492-4F03-9F62-C2E33F5D3E44}"/>
    <cellStyle name="Normal 7 4 2 3 2 2 3 2 2" xfId="29179" xr:uid="{73FD9858-82EC-48B7-BFC1-460341C59EFC}"/>
    <cellStyle name="Normal 7 4 2 3 2 2 3 2 3" xfId="19516" xr:uid="{611FEC59-E05B-4872-AAB2-BA060EE4B03C}"/>
    <cellStyle name="Normal 7 4 2 3 2 2 3 3" xfId="11969" xr:uid="{EB953968-C471-4F4C-BB25-E40106971C45}"/>
    <cellStyle name="Normal 7 4 2 3 2 2 3 3 2" xfId="22349" xr:uid="{B6CFFBD0-63E0-4BCC-969D-A7B6D53C40F3}"/>
    <cellStyle name="Normal 7 4 2 3 2 2 3 4" xfId="25023" xr:uid="{4A5EC857-2DC5-43FA-A0AC-A85F6EE6E7D8}"/>
    <cellStyle name="Normal 7 4 2 3 2 2 3 5" xfId="16683" xr:uid="{3B099161-2D2C-429D-96F3-9C20BEF4CDE6}"/>
    <cellStyle name="Normal 7 4 2 3 2 2 4" xfId="5418" xr:uid="{96CF66A8-42E5-4B3B-96C8-8A517147CC2B}"/>
    <cellStyle name="Normal 7 4 2 3 2 2 4 2" xfId="27816" xr:uid="{AD6500D6-0323-4E3D-BFB9-FE86937C92D9}"/>
    <cellStyle name="Normal 7 4 2 3 2 2 4 3" xfId="14715" xr:uid="{E967BE07-A5EB-44DD-80AF-7B7F90E96CE9}"/>
    <cellStyle name="Normal 7 4 2 3 2 2 5" xfId="7168" xr:uid="{4A58DC75-3200-4A55-BF2E-8D02B3B3027A}"/>
    <cellStyle name="Normal 7 4 2 3 2 2 5 2" xfId="17548" xr:uid="{B4DBFDA8-F731-44B4-A5C8-38B1A02EFB99}"/>
    <cellStyle name="Normal 7 4 2 3 2 2 6" xfId="10001" xr:uid="{3BB54544-8FBE-4D44-8549-7B26B4B44331}"/>
    <cellStyle name="Normal 7 4 2 3 2 2 6 2" xfId="20381" xr:uid="{AC76AF71-A62D-486B-A89B-3B19ECAB6D74}"/>
    <cellStyle name="Normal 7 4 2 3 2 2 7" xfId="24752" xr:uid="{7A7D9510-388F-40E2-93BA-E578E4F7EB8A}"/>
    <cellStyle name="Normal 7 4 2 3 2 2 8" xfId="13296" xr:uid="{E20C0592-D624-47A1-8A09-3E08B884C0C3}"/>
    <cellStyle name="Normal 7 4 2 3 2 3" xfId="3434" xr:uid="{00000000-0005-0000-0000-000038080000}"/>
    <cellStyle name="Normal 7 4 2 3 2 3 2" xfId="4576" xr:uid="{2642E171-E0CB-448E-A027-84AFC3E96FF0}"/>
    <cellStyle name="Normal 7 4 2 3 2 3 2 2" xfId="9348" xr:uid="{E3CF8F99-F321-47E5-8144-93F8FFDF976B}"/>
    <cellStyle name="Normal 7 4 2 3 2 3 2 2 2" xfId="29320" xr:uid="{2AFC9CEB-FECE-483F-953A-ABED321E6D20}"/>
    <cellStyle name="Normal 7 4 2 3 2 3 2 2 3" xfId="19728" xr:uid="{9E02E87D-686E-4317-A85D-2D4A33FB2F14}"/>
    <cellStyle name="Normal 7 4 2 3 2 3 2 3" xfId="12181" xr:uid="{EA7BD2D8-D8F8-40C1-9999-4CA79988ED7C}"/>
    <cellStyle name="Normal 7 4 2 3 2 3 2 3 2" xfId="22561" xr:uid="{7AEC5018-3A1E-4DA7-9E36-844371F7337F}"/>
    <cellStyle name="Normal 7 4 2 3 2 3 2 4" xfId="25099" xr:uid="{613729BE-7B7A-48DF-A98A-0324D9CC7896}"/>
    <cellStyle name="Normal 7 4 2 3 2 3 2 5" xfId="16895" xr:uid="{08FDC1C4-6ABA-4A7B-9145-1036EAE26631}"/>
    <cellStyle name="Normal 7 4 2 3 2 3 3" xfId="6489" xr:uid="{A85781ED-52CB-4A90-A96A-E63D87C24D21}"/>
    <cellStyle name="Normal 7 4 2 3 2 3 3 2" xfId="27452" xr:uid="{E8747902-D10F-4291-A934-5E04B75CFAE1}"/>
    <cellStyle name="Normal 7 4 2 3 2 3 3 3" xfId="16060" xr:uid="{4C667BEE-63E7-4B09-92CA-0572ADDEB1EC}"/>
    <cellStyle name="Normal 7 4 2 3 2 3 4" xfId="8513" xr:uid="{DB351BA3-2D9D-48BF-B486-C6C168BBEB17}"/>
    <cellStyle name="Normal 7 4 2 3 2 3 4 2" xfId="18893" xr:uid="{E44ED893-5F25-4E3F-BE3A-67E7D345A5EC}"/>
    <cellStyle name="Normal 7 4 2 3 2 3 5" xfId="11346" xr:uid="{B587B2D2-AFDD-4667-88BF-2211E7ED11D2}"/>
    <cellStyle name="Normal 7 4 2 3 2 3 5 2" xfId="21726" xr:uid="{5A319EE7-CECC-42E9-A6E7-D127ED4CD35D}"/>
    <cellStyle name="Normal 7 4 2 3 2 3 6" xfId="25301" xr:uid="{CF1B8EA8-E6A9-405A-B0B1-88D81E32A375}"/>
    <cellStyle name="Normal 7 4 2 3 2 3 7" xfId="14015" xr:uid="{B01ACE33-B4E8-43F8-BFDB-E16A54A75E6D}"/>
    <cellStyle name="Normal 7 4 2 3 2 4" xfId="3432" xr:uid="{00000000-0005-0000-0000-000039080000}"/>
    <cellStyle name="Normal 7 4 2 3 2 4 2" xfId="6487" xr:uid="{0F5A270F-CC57-4C4F-8E41-A53C6D61C272}"/>
    <cellStyle name="Normal 7 4 2 3 2 4 2 2" xfId="26272" xr:uid="{D6E1A9D1-6A68-4A92-9169-C0FA00208013}"/>
    <cellStyle name="Normal 7 4 2 3 2 4 2 3" xfId="16058" xr:uid="{AC5BD39D-70ED-499C-9F51-3E20DE39736E}"/>
    <cellStyle name="Normal 7 4 2 3 2 4 3" xfId="8511" xr:uid="{B706C03C-E70D-4BCA-9CE0-4834839726DE}"/>
    <cellStyle name="Normal 7 4 2 3 2 4 3 2" xfId="18891" xr:uid="{E048BDE4-74AA-49D5-B59D-D9B122159339}"/>
    <cellStyle name="Normal 7 4 2 3 2 4 4" xfId="11344" xr:uid="{DEDFD41D-4637-49F9-BFC8-CC4D2E008799}"/>
    <cellStyle name="Normal 7 4 2 3 2 4 4 2" xfId="21724" xr:uid="{4DA0E474-79B4-4059-B33A-2081634E2A56}"/>
    <cellStyle name="Normal 7 4 2 3 2 4 5" xfId="23471" xr:uid="{8C0CA739-0F46-4DDD-87A1-47C7895853FE}"/>
    <cellStyle name="Normal 7 4 2 3 2 4 6" xfId="14013" xr:uid="{737988B7-65EB-407D-A127-003ECFEE0F2E}"/>
    <cellStyle name="Normal 7 4 2 3 2 5" xfId="2538" xr:uid="{00000000-0005-0000-0000-00003A080000}"/>
    <cellStyle name="Normal 7 4 2 3 2 5 2" xfId="5812" xr:uid="{1FF86231-FF17-4F99-9AA4-D3098D8340C4}"/>
    <cellStyle name="Normal 7 4 2 3 2 5 2 2" xfId="26910" xr:uid="{1652A80E-0B7D-4869-A929-DC2770F88CCD}"/>
    <cellStyle name="Normal 7 4 2 3 2 5 2 3" xfId="15210" xr:uid="{9E8D374D-BAA5-48ED-BB4D-D94F454DEAB9}"/>
    <cellStyle name="Normal 7 4 2 3 2 5 3" xfId="7663" xr:uid="{E1E3EA2A-6393-4AC6-88C9-53712DCC99DC}"/>
    <cellStyle name="Normal 7 4 2 3 2 5 3 2" xfId="18043" xr:uid="{52BA3E61-3442-48B0-B883-612F079E78EA}"/>
    <cellStyle name="Normal 7 4 2 3 2 5 4" xfId="10496" xr:uid="{2D002C16-09DD-442E-AAE6-5C36392980DF}"/>
    <cellStyle name="Normal 7 4 2 3 2 5 4 2" xfId="20876" xr:uid="{B5904AE0-E809-4B49-A05D-121E783BAB2C}"/>
    <cellStyle name="Normal 7 4 2 3 2 5 5" xfId="23657" xr:uid="{A8F13F01-3955-4204-94B5-CBA77FE6FEF6}"/>
    <cellStyle name="Normal 7 4 2 3 2 5 6" xfId="12926" xr:uid="{F3CD5672-035A-4289-B6D9-3CE91F6189F6}"/>
    <cellStyle name="Normal 7 4 2 3 2 6" xfId="2395" xr:uid="{00000000-0005-0000-0000-000035080000}"/>
    <cellStyle name="Normal 7 4 2 3 2 6 2" xfId="7522" xr:uid="{0F39950D-8652-4161-ABDC-3F642EF46C94}"/>
    <cellStyle name="Normal 7 4 2 3 2 6 2 2" xfId="17902" xr:uid="{213839AF-EC2F-4D5D-9374-405FAC963988}"/>
    <cellStyle name="Normal 7 4 2 3 2 6 3" xfId="10355" xr:uid="{80B4AC85-96A1-4097-92B0-A8BF0291253D}"/>
    <cellStyle name="Normal 7 4 2 3 2 6 3 2" xfId="20735" xr:uid="{D46D3BF5-6AB5-4BC9-813A-92A4BF4D2CCB}"/>
    <cellStyle name="Normal 7 4 2 3 2 6 4" xfId="23911" xr:uid="{962BD4BA-EE7D-4E41-A1DB-0FC519780464}"/>
    <cellStyle name="Normal 7 4 2 3 2 6 5" xfId="15069" xr:uid="{A9A21AE6-B312-4991-9739-5ADFDAE34C66}"/>
    <cellStyle name="Normal 7 4 2 3 2 7" xfId="4099" xr:uid="{C102413C-8FEF-4D40-933E-3702638B6733}"/>
    <cellStyle name="Normal 7 4 2 3 2 7 2" xfId="8873" xr:uid="{EA41D6F8-913E-4966-A34F-2E0387505A15}"/>
    <cellStyle name="Normal 7 4 2 3 2 7 2 2" xfId="19253" xr:uid="{1E98A5DD-80D7-432B-922E-17A65C89C845}"/>
    <cellStyle name="Normal 7 4 2 3 2 7 3" xfId="11706" xr:uid="{7F139A08-1225-4F51-B75A-DD915D734B23}"/>
    <cellStyle name="Normal 7 4 2 3 2 7 3 2" xfId="22086" xr:uid="{FD6D2266-D976-4DC2-ACE7-23BB555E0D56}"/>
    <cellStyle name="Normal 7 4 2 3 2 7 4" xfId="16420" xr:uid="{3E15CA83-7512-407A-9EF5-1D6F5C6CEF29}"/>
    <cellStyle name="Normal 7 4 2 3 2 8" xfId="5417" xr:uid="{DE81DCA1-8885-4BEF-852E-1027D0916375}"/>
    <cellStyle name="Normal 7 4 2 3 2 8 2" xfId="14714" xr:uid="{CFE9DFE0-EF44-4FBE-8B56-133E5B4BEDD9}"/>
    <cellStyle name="Normal 7 4 2 3 2 9" xfId="7167" xr:uid="{1B4BA926-DEEE-4563-AF66-B8E391B5C91A}"/>
    <cellStyle name="Normal 7 4 2 3 2 9 2" xfId="17547" xr:uid="{DF10D89F-BCCA-4387-80B6-AB7E05C0C1C7}"/>
    <cellStyle name="Normal 7 4 2 3 3" xfId="1401" xr:uid="{00000000-0005-0000-0000-000050070000}"/>
    <cellStyle name="Normal 7 4 2 3 3 10" xfId="25005" xr:uid="{74A6D7E1-902E-4E7E-BB83-92D9A50C5297}"/>
    <cellStyle name="Normal 7 4 2 3 3 11" xfId="12787" xr:uid="{DF1EF04B-825C-4097-B6A5-99B5D581394A}"/>
    <cellStyle name="Normal 7 4 2 3 3 2" xfId="2824" xr:uid="{00000000-0005-0000-0000-00003C080000}"/>
    <cellStyle name="Normal 7 4 2 3 3 2 2" xfId="3436" xr:uid="{00000000-0005-0000-0000-00003D080000}"/>
    <cellStyle name="Normal 7 4 2 3 3 2 2 2" xfId="6491" xr:uid="{01988EE1-718A-4D93-8EA9-01FEC39B7208}"/>
    <cellStyle name="Normal 7 4 2 3 3 2 2 2 2" xfId="27744" xr:uid="{DDDDBCEC-506F-4A4E-8ADA-6C2ED5B7708E}"/>
    <cellStyle name="Normal 7 4 2 3 3 2 2 2 3" xfId="16062" xr:uid="{89BA0241-2803-49ED-BE9F-8943AE6E1206}"/>
    <cellStyle name="Normal 7 4 2 3 3 2 2 3" xfId="8515" xr:uid="{57CC34DA-9FBC-43E8-B8D4-EE855EA529F4}"/>
    <cellStyle name="Normal 7 4 2 3 3 2 2 3 2" xfId="18895" xr:uid="{70373274-7FA2-4375-8681-1D2E5ABC0984}"/>
    <cellStyle name="Normal 7 4 2 3 3 2 2 4" xfId="11348" xr:uid="{96B8BDCB-0773-48FE-B053-58ECC4AE6CA5}"/>
    <cellStyle name="Normal 7 4 2 3 3 2 2 4 2" xfId="21728" xr:uid="{3DD57718-6B56-4187-80A9-86ECE7EB5B36}"/>
    <cellStyle name="Normal 7 4 2 3 3 2 2 5" xfId="25258" xr:uid="{2709D340-B516-41A4-B702-79E3836CB00E}"/>
    <cellStyle name="Normal 7 4 2 3 3 2 2 6" xfId="14017" xr:uid="{FC196B02-C99F-4F05-AF34-81F7EDF26714}"/>
    <cellStyle name="Normal 7 4 2 3 3 2 3" xfId="4365" xr:uid="{044F8DE7-ED5B-44A8-8944-6EEABE281F31}"/>
    <cellStyle name="Normal 7 4 2 3 3 2 3 2" xfId="9137" xr:uid="{9EC70713-1A6D-4A67-AF71-358173D64B51}"/>
    <cellStyle name="Normal 7 4 2 3 3 2 3 2 2" xfId="29180" xr:uid="{E676AA79-59EC-4D99-BA27-D7C7A3D23B77}"/>
    <cellStyle name="Normal 7 4 2 3 3 2 3 2 3" xfId="19517" xr:uid="{93731995-B6CE-4607-83F9-73A445DC8241}"/>
    <cellStyle name="Normal 7 4 2 3 3 2 3 3" xfId="11970" xr:uid="{FD7213D9-84F2-45D8-9669-3B61C7E6F6B6}"/>
    <cellStyle name="Normal 7 4 2 3 3 2 3 3 2" xfId="22350" xr:uid="{41AD50BB-7707-40C2-8171-0850E08E0658}"/>
    <cellStyle name="Normal 7 4 2 3 3 2 3 4" xfId="24560" xr:uid="{98B05C9D-ACE6-429A-BFF4-DE3CDFB4569C}"/>
    <cellStyle name="Normal 7 4 2 3 3 2 3 5" xfId="16684" xr:uid="{73E77EB9-E214-455C-8263-A7ED96CD922A}"/>
    <cellStyle name="Normal 7 4 2 3 3 2 4" xfId="6040" xr:uid="{97B9107C-B400-43A1-94BE-40E8FCF146F7}"/>
    <cellStyle name="Normal 7 4 2 3 3 2 4 2" xfId="26455" xr:uid="{8603C08A-6BAE-48DD-AC36-B7AFF09BD670}"/>
    <cellStyle name="Normal 7 4 2 3 3 2 4 3" xfId="15494" xr:uid="{8C9EFA2E-B869-4243-AA5B-9CDAB3C94349}"/>
    <cellStyle name="Normal 7 4 2 3 3 2 5" xfId="7947" xr:uid="{968E5FC0-D0EB-4CA0-95F7-57CF3055E9F1}"/>
    <cellStyle name="Normal 7 4 2 3 3 2 5 2" xfId="18327" xr:uid="{993F9A40-5237-4F93-A0F2-099B4A3B0164}"/>
    <cellStyle name="Normal 7 4 2 3 3 2 6" xfId="10780" xr:uid="{B31B16F7-43DD-48E9-96C0-21C8479A3D7D}"/>
    <cellStyle name="Normal 7 4 2 3 3 2 6 2" xfId="21160" xr:uid="{36FB3E83-4021-4952-B75D-573410442A6A}"/>
    <cellStyle name="Normal 7 4 2 3 3 2 7" xfId="23931" xr:uid="{6B5F3540-BA25-469E-81B0-2DF3A40D8EB9}"/>
    <cellStyle name="Normal 7 4 2 3 3 2 8" xfId="13297" xr:uid="{732B9084-E958-4E44-B824-C9EA722BEF3B}"/>
    <cellStyle name="Normal 7 4 2 3 3 3" xfId="3437" xr:uid="{00000000-0005-0000-0000-00003E080000}"/>
    <cellStyle name="Normal 7 4 2 3 3 3 2" xfId="4577" xr:uid="{1DE9A599-11DA-4A6B-B5D2-21E553D70940}"/>
    <cellStyle name="Normal 7 4 2 3 3 3 2 2" xfId="9349" xr:uid="{49E7BF0F-4AAC-4702-AD80-471A65E7758E}"/>
    <cellStyle name="Normal 7 4 2 3 3 3 2 2 2" xfId="29321" xr:uid="{3B0DCB07-3523-46FB-9843-9AE8184E369C}"/>
    <cellStyle name="Normal 7 4 2 3 3 3 2 2 3" xfId="19729" xr:uid="{AD2E44D6-2FBD-4923-88D1-488B7DA0CCDE}"/>
    <cellStyle name="Normal 7 4 2 3 3 3 2 3" xfId="12182" xr:uid="{35C721A0-2FB9-46B8-A96C-0ACB99ED22D6}"/>
    <cellStyle name="Normal 7 4 2 3 3 3 2 3 2" xfId="22562" xr:uid="{4B4D8D67-3A9A-4762-B45E-9A02DE558232}"/>
    <cellStyle name="Normal 7 4 2 3 3 3 2 4" xfId="25152" xr:uid="{0CB06BCC-FE1E-4396-84B4-96541123C57E}"/>
    <cellStyle name="Normal 7 4 2 3 3 3 2 5" xfId="16896" xr:uid="{5669AC14-9F07-49DE-8DB0-48D0A5DCE652}"/>
    <cellStyle name="Normal 7 4 2 3 3 3 3" xfId="6492" xr:uid="{6E004533-E227-4A58-982A-FC863249EA28}"/>
    <cellStyle name="Normal 7 4 2 3 3 3 3 2" xfId="27091" xr:uid="{C7D07C9F-5701-46BE-A5D6-5D77DCF51F32}"/>
    <cellStyle name="Normal 7 4 2 3 3 3 3 3" xfId="16063" xr:uid="{8BEB9FAD-E7A7-4220-BF00-42F898B98964}"/>
    <cellStyle name="Normal 7 4 2 3 3 3 4" xfId="8516" xr:uid="{FC7C918C-5F82-4FD3-BB2C-2A53357A39F8}"/>
    <cellStyle name="Normal 7 4 2 3 3 3 4 2" xfId="18896" xr:uid="{8CABCAA1-2F74-4979-9477-FD78D1234EE4}"/>
    <cellStyle name="Normal 7 4 2 3 3 3 5" xfId="11349" xr:uid="{925745D4-0F3C-4630-9E3A-01AA31B7C960}"/>
    <cellStyle name="Normal 7 4 2 3 3 3 5 2" xfId="21729" xr:uid="{2F7FDD73-9CF4-4B93-972F-C3131E21665D}"/>
    <cellStyle name="Normal 7 4 2 3 3 3 6" xfId="22708" xr:uid="{F47530FB-C22E-481F-B2EB-AB0C7C194DCE}"/>
    <cellStyle name="Normal 7 4 2 3 3 3 7" xfId="14018" xr:uid="{3F06C1D1-5B71-4E2B-B2C2-FA72A14FBE59}"/>
    <cellStyle name="Normal 7 4 2 3 3 4" xfId="3435" xr:uid="{00000000-0005-0000-0000-00003F080000}"/>
    <cellStyle name="Normal 7 4 2 3 3 4 2" xfId="6490" xr:uid="{FE52D829-CEA9-43C9-9D05-BBE66D0237DF}"/>
    <cellStyle name="Normal 7 4 2 3 3 4 2 2" xfId="27047" xr:uid="{BB9D64A2-FF5A-434D-A24C-5D893C99AFCB}"/>
    <cellStyle name="Normal 7 4 2 3 3 4 2 3" xfId="16061" xr:uid="{5CBC3A4C-9AB1-4197-9072-4BE3E22218D5}"/>
    <cellStyle name="Normal 7 4 2 3 3 4 3" xfId="8514" xr:uid="{95B1BDFE-76EF-48D5-AE18-97DF9EAC4EF1}"/>
    <cellStyle name="Normal 7 4 2 3 3 4 3 2" xfId="18894" xr:uid="{E65410F0-F8B8-44EE-A42E-4231B11984F9}"/>
    <cellStyle name="Normal 7 4 2 3 3 4 4" xfId="11347" xr:uid="{FFCBB6BC-06D1-4F6E-B3AD-2CAE67AF6682}"/>
    <cellStyle name="Normal 7 4 2 3 3 4 4 2" xfId="21727" xr:uid="{6D36AA51-6251-47A6-BEA6-E61346442579}"/>
    <cellStyle name="Normal 7 4 2 3 3 4 5" xfId="23530" xr:uid="{CA63C1D9-529A-4458-A521-F58739AAC9A2}"/>
    <cellStyle name="Normal 7 4 2 3 3 4 6" xfId="14016" xr:uid="{34CE9732-A922-4B0C-813D-1BA3CCDE518D}"/>
    <cellStyle name="Normal 7 4 2 3 3 5" xfId="2640" xr:uid="{00000000-0005-0000-0000-000040080000}"/>
    <cellStyle name="Normal 7 4 2 3 3 5 2" xfId="5902" xr:uid="{06DEE614-DB1E-40C6-98B8-655A5BC840AD}"/>
    <cellStyle name="Normal 7 4 2 3 3 5 2 2" xfId="28085" xr:uid="{E73C0A48-5010-4AF4-BFF8-2779B38CAAE9}"/>
    <cellStyle name="Normal 7 4 2 3 3 5 2 3" xfId="15312" xr:uid="{CD10D29B-1BB9-4033-A72C-20650EA7939B}"/>
    <cellStyle name="Normal 7 4 2 3 3 5 3" xfId="7765" xr:uid="{AAF63A09-5ED6-4AC6-B134-9B9A07206138}"/>
    <cellStyle name="Normal 7 4 2 3 3 5 3 2" xfId="18145" xr:uid="{C28E0031-6504-4AF1-8743-859347CDA388}"/>
    <cellStyle name="Normal 7 4 2 3 3 5 4" xfId="10598" xr:uid="{10CF1869-835D-47E8-8557-5FB1FB45379C}"/>
    <cellStyle name="Normal 7 4 2 3 3 5 4 2" xfId="20978" xr:uid="{02BFD86F-D7FB-4B45-AD29-59895ECBED70}"/>
    <cellStyle name="Normal 7 4 2 3 3 5 5" xfId="24392" xr:uid="{3642CC08-061D-412D-B772-B9BBC8C52747}"/>
    <cellStyle name="Normal 7 4 2 3 3 5 6" xfId="13029" xr:uid="{F2805A81-7243-41C4-92ED-D905A26F3587}"/>
    <cellStyle name="Normal 7 4 2 3 3 6" xfId="4215" xr:uid="{2B11B9DA-3A35-4419-B17F-06112D4DA6AE}"/>
    <cellStyle name="Normal 7 4 2 3 3 6 2" xfId="8987" xr:uid="{55144603-3E18-4EA5-90FC-CC93302FD65D}"/>
    <cellStyle name="Normal 7 4 2 3 3 6 2 2" xfId="19367" xr:uid="{7E7540F5-7CC3-4663-A2BB-5954148FA671}"/>
    <cellStyle name="Normal 7 4 2 3 3 6 3" xfId="11820" xr:uid="{848B8CAE-D016-4566-9EB8-B0DB71A665C1}"/>
    <cellStyle name="Normal 7 4 2 3 3 6 3 2" xfId="22200" xr:uid="{A73647F4-93CF-430B-B492-4A6BD9BE71CC}"/>
    <cellStyle name="Normal 7 4 2 3 3 6 4" xfId="22748" xr:uid="{1023BC0F-D3FA-4D97-B691-C203FC4AE763}"/>
    <cellStyle name="Normal 7 4 2 3 3 6 5" xfId="16534" xr:uid="{45CFAB6B-5A5A-4FBC-A74B-53002E84D396}"/>
    <cellStyle name="Normal 7 4 2 3 3 7" xfId="5419" xr:uid="{35CB26D5-D276-425C-BAEA-79EE79A1F237}"/>
    <cellStyle name="Normal 7 4 2 3 3 7 2" xfId="14716" xr:uid="{33CBB5DD-991C-4EF6-BD53-3DB90CCF121C}"/>
    <cellStyle name="Normal 7 4 2 3 3 8" xfId="7169" xr:uid="{AC6F9BAC-8D75-4682-834E-C6C99FF0AE1D}"/>
    <cellStyle name="Normal 7 4 2 3 3 8 2" xfId="17549" xr:uid="{C320B0C3-2ADA-4F75-B0F5-3D83AFF2FB73}"/>
    <cellStyle name="Normal 7 4 2 3 3 9" xfId="10002" xr:uid="{DE4E08E6-0590-4940-A5A1-118E1F7254D1}"/>
    <cellStyle name="Normal 7 4 2 3 3 9 2" xfId="20382" xr:uid="{EAAF0476-701F-43F9-935E-525B6C9B205C}"/>
    <cellStyle name="Normal 7 4 2 3 4" xfId="1402" xr:uid="{00000000-0005-0000-0000-000051070000}"/>
    <cellStyle name="Normal 7 4 2 3 4 2" xfId="3438" xr:uid="{00000000-0005-0000-0000-000042080000}"/>
    <cellStyle name="Normal 7 4 2 3 4 2 2" xfId="6493" xr:uid="{6B211D80-0DCD-44B2-BE9D-58814ECC93F8}"/>
    <cellStyle name="Normal 7 4 2 3 4 2 2 2" xfId="26409" xr:uid="{105A0BFE-232B-4E6F-9EFD-C683CCCE8D3D}"/>
    <cellStyle name="Normal 7 4 2 3 4 2 2 3" xfId="16064" xr:uid="{0853C75B-EACD-4A0D-B8A4-3BB768EA7535}"/>
    <cellStyle name="Normal 7 4 2 3 4 2 3" xfId="8517" xr:uid="{C5E36588-58E5-4EDA-B035-E11519CAF348}"/>
    <cellStyle name="Normal 7 4 2 3 4 2 3 2" xfId="18897" xr:uid="{4B35EC2E-817E-4379-9348-55F7384F7A7A}"/>
    <cellStyle name="Normal 7 4 2 3 4 2 4" xfId="11350" xr:uid="{D795733E-893B-43A1-9D31-A3FD808972AA}"/>
    <cellStyle name="Normal 7 4 2 3 4 2 4 2" xfId="21730" xr:uid="{2B197E8E-C719-42DD-80FA-C4863AF729E3}"/>
    <cellStyle name="Normal 7 4 2 3 4 2 5" xfId="23234" xr:uid="{B2433BA5-93B2-48C3-8C0E-A022BC6B3F0A}"/>
    <cellStyle name="Normal 7 4 2 3 4 2 6" xfId="14019" xr:uid="{ECBC3F6B-B96E-4288-8DBF-45F6589C947D}"/>
    <cellStyle name="Normal 7 4 2 3 4 3" xfId="4363" xr:uid="{B22B2C28-8B7E-4D9A-BB80-121388E1EADB}"/>
    <cellStyle name="Normal 7 4 2 3 4 3 2" xfId="9135" xr:uid="{5B75D42C-5855-4C09-BEF3-B16F1CBAB7EF}"/>
    <cellStyle name="Normal 7 4 2 3 4 3 2 2" xfId="29178" xr:uid="{D601270E-C94E-4453-8AEC-A0E2E3E7B2DD}"/>
    <cellStyle name="Normal 7 4 2 3 4 3 2 3" xfId="19515" xr:uid="{38CD3105-4B2E-4FDD-A5F6-05B6BDEBF0E9}"/>
    <cellStyle name="Normal 7 4 2 3 4 3 3" xfId="11968" xr:uid="{07E7D6A9-7F3B-4D4E-99DA-E2D69A5D965E}"/>
    <cellStyle name="Normal 7 4 2 3 4 3 3 2" xfId="22348" xr:uid="{A733B062-B38B-4F97-8EB3-53E8DB504F27}"/>
    <cellStyle name="Normal 7 4 2 3 4 3 4" xfId="23168" xr:uid="{8077C8A8-E37E-4916-99C0-B66DCD9059A0}"/>
    <cellStyle name="Normal 7 4 2 3 4 3 5" xfId="16682" xr:uid="{27FA9808-82E3-4143-9A84-50137F7EE0A4}"/>
    <cellStyle name="Normal 7 4 2 3 4 4" xfId="5420" xr:uid="{1CCA2808-F3D0-43BE-BE99-EB7EE5FA592C}"/>
    <cellStyle name="Normal 7 4 2 3 4 4 2" xfId="27408" xr:uid="{546EEC58-C751-4718-B1A5-0437D059B702}"/>
    <cellStyle name="Normal 7 4 2 3 4 4 3" xfId="14717" xr:uid="{3AEDFBEE-A180-493C-B1DF-3CB2C9B06A58}"/>
    <cellStyle name="Normal 7 4 2 3 4 5" xfId="7170" xr:uid="{3AE37D08-FF7A-4EAD-B0AC-1357A731F114}"/>
    <cellStyle name="Normal 7 4 2 3 4 5 2" xfId="17550" xr:uid="{815136FD-09BE-4716-8114-FC0E2378FBE7}"/>
    <cellStyle name="Normal 7 4 2 3 4 6" xfId="10003" xr:uid="{CF8D9611-3354-4D0A-B242-9C205EA5DAED}"/>
    <cellStyle name="Normal 7 4 2 3 4 6 2" xfId="20383" xr:uid="{56A197B3-D2B5-430A-8BDC-862329EFB3C6}"/>
    <cellStyle name="Normal 7 4 2 3 4 7" xfId="25147" xr:uid="{42C3A5EB-114C-451B-90D0-B1C48D26644D}"/>
    <cellStyle name="Normal 7 4 2 3 4 8" xfId="13295" xr:uid="{66E7FE57-C50F-473F-A48E-83E2AAFD69B6}"/>
    <cellStyle name="Normal 7 4 2 3 5" xfId="3439" xr:uid="{00000000-0005-0000-0000-000043080000}"/>
    <cellStyle name="Normal 7 4 2 3 5 2" xfId="4578" xr:uid="{8D41DCDF-9867-4A7F-9391-7F4DE0309B96}"/>
    <cellStyle name="Normal 7 4 2 3 5 2 2" xfId="9350" xr:uid="{394D0FF3-3020-43A5-B7E3-326A51684203}"/>
    <cellStyle name="Normal 7 4 2 3 5 2 2 2" xfId="29322" xr:uid="{8876C79D-FF2C-4A1F-BC0C-11645524FAFF}"/>
    <cellStyle name="Normal 7 4 2 3 5 2 2 3" xfId="19730" xr:uid="{859E6A7D-14EE-45E3-8CA4-EBA984483543}"/>
    <cellStyle name="Normal 7 4 2 3 5 2 3" xfId="12183" xr:uid="{0A929E14-F3C2-4BC2-B93F-36482BBA9C07}"/>
    <cellStyle name="Normal 7 4 2 3 5 2 3 2" xfId="22563" xr:uid="{56FC7E13-67D6-44D1-A502-931184BA5298}"/>
    <cellStyle name="Normal 7 4 2 3 5 2 4" xfId="22798" xr:uid="{DF4B6DC9-CDB8-4A61-977F-D668ECD7A265}"/>
    <cellStyle name="Normal 7 4 2 3 5 2 5" xfId="16897" xr:uid="{5EEF3B0A-42C2-4CCE-B7E6-6FC59218785A}"/>
    <cellStyle name="Normal 7 4 2 3 5 3" xfId="6494" xr:uid="{E64F39CB-9B25-44E1-9DAA-51A89B2615E2}"/>
    <cellStyle name="Normal 7 4 2 3 5 3 2" xfId="26953" xr:uid="{73A7E2FD-9F60-45BE-B5F3-8EFD0A60A280}"/>
    <cellStyle name="Normal 7 4 2 3 5 3 3" xfId="16065" xr:uid="{FD54B8D9-1ACF-4D0A-81FC-B6C623754D97}"/>
    <cellStyle name="Normal 7 4 2 3 5 4" xfId="8518" xr:uid="{F3A3247E-1F8B-4CF6-8C0D-421FDFA5BBAD}"/>
    <cellStyle name="Normal 7 4 2 3 5 4 2" xfId="18898" xr:uid="{BE9CB8BE-3158-4E13-9692-25B98293D676}"/>
    <cellStyle name="Normal 7 4 2 3 5 5" xfId="11351" xr:uid="{9F13FFA7-DB84-4346-BFF7-B01B3F23E21E}"/>
    <cellStyle name="Normal 7 4 2 3 5 5 2" xfId="21731" xr:uid="{3CA28E00-BC65-4934-BF57-8354A2966191}"/>
    <cellStyle name="Normal 7 4 2 3 5 6" xfId="25512" xr:uid="{C46F287D-3C82-4069-AD2C-BEFBDD3A6D7B}"/>
    <cellStyle name="Normal 7 4 2 3 5 7" xfId="14020" xr:uid="{5B6BC0C1-901D-4342-9972-37A67B926C80}"/>
    <cellStyle name="Normal 7 4 2 3 6" xfId="2988" xr:uid="{00000000-0005-0000-0000-000044080000}"/>
    <cellStyle name="Normal 7 4 2 3 6 2" xfId="6138" xr:uid="{01E3796D-D798-48FE-9C0C-E4A00DDA0B07}"/>
    <cellStyle name="Normal 7 4 2 3 6 2 2" xfId="28501" xr:uid="{B49D196C-F27B-4945-A279-8C8D3D7969FE}"/>
    <cellStyle name="Normal 7 4 2 3 6 2 3" xfId="15616" xr:uid="{FFE3F257-7A6B-4386-A5EE-044B6274A04B}"/>
    <cellStyle name="Normal 7 4 2 3 6 3" xfId="8069" xr:uid="{5CDCC030-ED7E-404A-8EB4-4195BA0A9905}"/>
    <cellStyle name="Normal 7 4 2 3 6 3 2" xfId="18449" xr:uid="{6728291F-1EA2-414E-99AC-C1AF79F89D77}"/>
    <cellStyle name="Normal 7 4 2 3 6 4" xfId="10902" xr:uid="{28123847-7C3C-45B0-86FE-4A2C73DDAB30}"/>
    <cellStyle name="Normal 7 4 2 3 6 4 2" xfId="21282" xr:uid="{0B46FCF6-E7D4-4F9A-AFAB-7EC8AAEA7E70}"/>
    <cellStyle name="Normal 7 4 2 3 6 5" xfId="23161" xr:uid="{1AAEDB47-B1A5-420D-B674-153C8B07D0D6}"/>
    <cellStyle name="Normal 7 4 2 3 6 6" xfId="13485" xr:uid="{1ADD431F-70F2-44A6-81E0-DAA66D789110}"/>
    <cellStyle name="Normal 7 4 2 3 7" xfId="2478" xr:uid="{00000000-0005-0000-0000-000045080000}"/>
    <cellStyle name="Normal 7 4 2 3 7 2" xfId="5766" xr:uid="{0F3E1F4B-AB2E-4AE5-8439-F1D7EF399285}"/>
    <cellStyle name="Normal 7 4 2 3 7 2 2" xfId="26816" xr:uid="{75FF0B01-19AC-4C89-8180-56355C6ECBA7}"/>
    <cellStyle name="Normal 7 4 2 3 7 2 3" xfId="15150" xr:uid="{74D3FD33-3603-4E3B-B24D-B6ED820152BA}"/>
    <cellStyle name="Normal 7 4 2 3 7 3" xfId="7603" xr:uid="{0FEB3F89-9078-4CB6-AE8F-29C654BECED4}"/>
    <cellStyle name="Normal 7 4 2 3 7 3 2" xfId="17983" xr:uid="{F9474757-1AD0-4A3D-9E5A-1CE831E8B1EB}"/>
    <cellStyle name="Normal 7 4 2 3 7 4" xfId="10436" xr:uid="{278F2BDF-7C69-42C3-8BB8-878886F0C70A}"/>
    <cellStyle name="Normal 7 4 2 3 7 4 2" xfId="20816" xr:uid="{645EA7CB-4B75-499B-A8FD-2B0785300611}"/>
    <cellStyle name="Normal 7 4 2 3 7 5" xfId="24653" xr:uid="{14B94698-E5C2-4A3C-8A3D-2190C517C682}"/>
    <cellStyle name="Normal 7 4 2 3 7 6" xfId="12866" xr:uid="{0395CA8B-9539-4DD3-94A5-4F953090C76C}"/>
    <cellStyle name="Normal 7 4 2 3 8" xfId="2232" xr:uid="{00000000-0005-0000-0000-000034080000}"/>
    <cellStyle name="Normal 7 4 2 3 8 2" xfId="7359" xr:uid="{ABAE7B4A-5509-467D-9412-919A82B4558E}"/>
    <cellStyle name="Normal 7 4 2 3 8 2 2" xfId="17739" xr:uid="{9D2221FC-A8E9-49F3-BB92-D516393964F2}"/>
    <cellStyle name="Normal 7 4 2 3 8 3" xfId="10192" xr:uid="{042DD87E-6450-4539-81F7-DD2736D6138A}"/>
    <cellStyle name="Normal 7 4 2 3 8 3 2" xfId="20572" xr:uid="{3074D180-A790-43CA-8AF6-F0EB8702F7F8}"/>
    <cellStyle name="Normal 7 4 2 3 8 4" xfId="24953" xr:uid="{61479AF8-0B85-4185-A702-0CA42A33AD86}"/>
    <cellStyle name="Normal 7 4 2 3 8 5" xfId="14906" xr:uid="{91989871-B108-4928-9C4D-6CEAB55A48F6}"/>
    <cellStyle name="Normal 7 4 2 3 9" xfId="4063" xr:uid="{FFCED617-206A-483C-934D-7BCD0DED1567}"/>
    <cellStyle name="Normal 7 4 2 3 9 2" xfId="8843" xr:uid="{559A6206-591B-46D5-A69A-CA6C5CB41531}"/>
    <cellStyle name="Normal 7 4 2 3 9 2 2" xfId="19223" xr:uid="{E5B720D8-CE51-4AD5-8877-519B75180EE1}"/>
    <cellStyle name="Normal 7 4 2 3 9 3" xfId="11676" xr:uid="{A2219D8D-D89A-47FF-8831-7EA7854031E1}"/>
    <cellStyle name="Normal 7 4 2 3 9 3 2" xfId="22056" xr:uid="{93530434-315F-4A5C-80CC-1E41AE188AAE}"/>
    <cellStyle name="Normal 7 4 2 3 9 4" xfId="16390" xr:uid="{14217679-016B-4408-8BFC-3F2123797ADE}"/>
    <cellStyle name="Normal 7 4 2 4" xfId="1403" xr:uid="{00000000-0005-0000-0000-000052070000}"/>
    <cellStyle name="Normal 7 4 2 4 10" xfId="7171" xr:uid="{B931BC08-D4DA-4743-8933-B44C8A7C2202}"/>
    <cellStyle name="Normal 7 4 2 4 10 2" xfId="17551" xr:uid="{D2F57CD4-372B-451D-ABEE-23E915F629F6}"/>
    <cellStyle name="Normal 7 4 2 4 11" xfId="10004" xr:uid="{02A2C318-68A2-4898-A3B9-5149781E387B}"/>
    <cellStyle name="Normal 7 4 2 4 11 2" xfId="20384" xr:uid="{FE7ADACE-F28A-4BE5-9CA1-2A9B4122D6E0}"/>
    <cellStyle name="Normal 7 4 2 4 12" xfId="25146" xr:uid="{810F2310-A9E5-4F5B-AF0B-88D7042AB924}"/>
    <cellStyle name="Normal 7 4 2 4 13" xfId="12444" xr:uid="{17E98E0C-4EAB-4941-B071-E713A1D6DFFE}"/>
    <cellStyle name="Normal 7 4 2 4 2" xfId="1404" xr:uid="{00000000-0005-0000-0000-000053070000}"/>
    <cellStyle name="Normal 7 4 2 4 2 10" xfId="10005" xr:uid="{1645BABD-3E68-4A2C-9FE0-C3BD3BDE9EE2}"/>
    <cellStyle name="Normal 7 4 2 4 2 10 2" xfId="20385" xr:uid="{2E2ABC91-4A6F-4231-B91E-F2E4A7D3E3A3}"/>
    <cellStyle name="Normal 7 4 2 4 2 11" xfId="25585" xr:uid="{C2DE54F0-1EB7-42DA-A420-A65F2BAFE32B}"/>
    <cellStyle name="Normal 7 4 2 4 2 12" xfId="12630" xr:uid="{3C5934F1-5D4C-4ED1-8E3F-757D1B63E7DC}"/>
    <cellStyle name="Normal 7 4 2 4 2 2" xfId="1405" xr:uid="{00000000-0005-0000-0000-000054070000}"/>
    <cellStyle name="Normal 7 4 2 4 2 2 2" xfId="3441" xr:uid="{00000000-0005-0000-0000-000049080000}"/>
    <cellStyle name="Normal 7 4 2 4 2 2 2 2" xfId="6496" xr:uid="{E8C9FC17-B5BD-46DE-A7CB-10285394DB4C}"/>
    <cellStyle name="Normal 7 4 2 4 2 2 2 2 2" xfId="28498" xr:uid="{6128ADAE-DDCF-46E9-B274-0FC7BF54E073}"/>
    <cellStyle name="Normal 7 4 2 4 2 2 2 2 3" xfId="26057" xr:uid="{F0A1874E-C620-486D-8060-5D7C6C2C338C}"/>
    <cellStyle name="Normal 7 4 2 4 2 2 2 2 4" xfId="16067" xr:uid="{A132EF9A-BCC6-47CE-9940-19AB1B9EE32D}"/>
    <cellStyle name="Normal 7 4 2 4 2 2 2 3" xfId="8520" xr:uid="{70345AB6-28FA-4A6B-8776-0BA46C129244}"/>
    <cellStyle name="Normal 7 4 2 4 2 2 2 3 2" xfId="28936" xr:uid="{9EFB8EE6-788C-4595-A058-72D87940C73C}"/>
    <cellStyle name="Normal 7 4 2 4 2 2 2 3 3" xfId="18900" xr:uid="{1D88C5AC-56EB-4E83-A35F-070EB8EADD6C}"/>
    <cellStyle name="Normal 7 4 2 4 2 2 2 4" xfId="11353" xr:uid="{AC20873F-D2B4-4F5D-83AD-FF482A6C530B}"/>
    <cellStyle name="Normal 7 4 2 4 2 2 2 4 2" xfId="21733" xr:uid="{3238790B-5B1A-48D6-ABED-E347715489F3}"/>
    <cellStyle name="Normal 7 4 2 4 2 2 2 5" xfId="25263" xr:uid="{10019D3C-0701-4C06-9468-8695FB682D51}"/>
    <cellStyle name="Normal 7 4 2 4 2 2 2 6" xfId="14022" xr:uid="{E7C9B11C-99D1-41A5-80CD-C69707957650}"/>
    <cellStyle name="Normal 7 4 2 4 2 2 3" xfId="4366" xr:uid="{AAAEB657-D454-4295-AD7A-18F093B61451}"/>
    <cellStyle name="Normal 7 4 2 4 2 2 3 2" xfId="9138" xr:uid="{E9C25ECD-8D03-4F99-8FEA-D1B20A035017}"/>
    <cellStyle name="Normal 7 4 2 4 2 2 3 2 2" xfId="29181" xr:uid="{1E2F13CE-BB14-4AE9-9D02-823BA19C5333}"/>
    <cellStyle name="Normal 7 4 2 4 2 2 3 2 3" xfId="19518" xr:uid="{F1227117-9D3D-49C9-9A12-FA2559C8851E}"/>
    <cellStyle name="Normal 7 4 2 4 2 2 3 3" xfId="11971" xr:uid="{8CBFE4FB-0706-4030-9D52-7E0E3C598942}"/>
    <cellStyle name="Normal 7 4 2 4 2 2 3 3 2" xfId="22351" xr:uid="{03A447AF-7168-41C3-8583-196053D85370}"/>
    <cellStyle name="Normal 7 4 2 4 2 2 3 4" xfId="24444" xr:uid="{63BBBCFA-5B6B-4D4F-B11E-66772F893E60}"/>
    <cellStyle name="Normal 7 4 2 4 2 2 3 5" xfId="16685" xr:uid="{EC6CF39E-538C-4150-9DC0-9DC18579863C}"/>
    <cellStyle name="Normal 7 4 2 4 2 2 4" xfId="5423" xr:uid="{A49531EF-9E07-48B3-A00B-F9C45AAB621D}"/>
    <cellStyle name="Normal 7 4 2 4 2 2 4 2" xfId="27872" xr:uid="{0284E31A-A0AE-4136-B002-88D0E48ED855}"/>
    <cellStyle name="Normal 7 4 2 4 2 2 4 3" xfId="14720" xr:uid="{3FBA4BA8-E898-47A2-87CB-B0C816B568B1}"/>
    <cellStyle name="Normal 7 4 2 4 2 2 5" xfId="7173" xr:uid="{B71CDECA-3C7C-4478-B8B8-709B814A9314}"/>
    <cellStyle name="Normal 7 4 2 4 2 2 5 2" xfId="17553" xr:uid="{2CAD84AB-C5E0-42CA-868B-31FD631168BD}"/>
    <cellStyle name="Normal 7 4 2 4 2 2 6" xfId="10006" xr:uid="{95FCDA98-9992-470E-AB8C-B0FB05056341}"/>
    <cellStyle name="Normal 7 4 2 4 2 2 6 2" xfId="20386" xr:uid="{6B8F8F77-21D3-4083-86B9-922B1B8F4454}"/>
    <cellStyle name="Normal 7 4 2 4 2 2 7" xfId="25394" xr:uid="{19780167-0E7D-40DE-8011-0AEF26FE54F6}"/>
    <cellStyle name="Normal 7 4 2 4 2 2 8" xfId="13299" xr:uid="{8ACA14C7-1070-4824-BFA2-14F062EEFC52}"/>
    <cellStyle name="Normal 7 4 2 4 2 3" xfId="3442" xr:uid="{00000000-0005-0000-0000-00004A080000}"/>
    <cellStyle name="Normal 7 4 2 4 2 3 2" xfId="4579" xr:uid="{CCB6D9DF-D0CD-410E-A00E-4015EECB64E3}"/>
    <cellStyle name="Normal 7 4 2 4 2 3 2 2" xfId="9351" xr:uid="{DCC4F88B-7732-4D33-AB0A-ACD57DDEFD07}"/>
    <cellStyle name="Normal 7 4 2 4 2 3 2 2 2" xfId="29323" xr:uid="{EAEDB75C-7A44-4BAC-809D-8A82933E7BAA}"/>
    <cellStyle name="Normal 7 4 2 4 2 3 2 2 3" xfId="19731" xr:uid="{C4944783-D8FE-4DB4-9BA3-1E82BC34A028}"/>
    <cellStyle name="Normal 7 4 2 4 2 3 2 3" xfId="12184" xr:uid="{63CFBB8E-16F7-4C1A-AB42-20FA8D1C2393}"/>
    <cellStyle name="Normal 7 4 2 4 2 3 2 3 2" xfId="22564" xr:uid="{DA11D50E-5310-4C95-BB1C-20F4BEC4F76C}"/>
    <cellStyle name="Normal 7 4 2 4 2 3 2 4" xfId="24893" xr:uid="{EFEA5569-7CF3-474B-9905-D0D2DC77FBF8}"/>
    <cellStyle name="Normal 7 4 2 4 2 3 2 5" xfId="16898" xr:uid="{0E5F3F5E-2569-480A-BD19-2D210D3EFEF1}"/>
    <cellStyle name="Normal 7 4 2 4 2 3 3" xfId="6497" xr:uid="{FC48F7E8-8C0B-4B98-920B-2B0286FFE23E}"/>
    <cellStyle name="Normal 7 4 2 4 2 3 3 2" xfId="26405" xr:uid="{8B57975D-7B57-431F-AFA0-EBA90D5B2B6C}"/>
    <cellStyle name="Normal 7 4 2 4 2 3 3 3" xfId="16068" xr:uid="{2A7D4FCE-1B9E-4852-AC0F-593CFCD45E82}"/>
    <cellStyle name="Normal 7 4 2 4 2 3 4" xfId="8521" xr:uid="{D1D8E662-D92E-4D4B-94D1-4C0F3D9F39C7}"/>
    <cellStyle name="Normal 7 4 2 4 2 3 4 2" xfId="18901" xr:uid="{176AC416-85F2-4EA1-98E9-D00E0F615140}"/>
    <cellStyle name="Normal 7 4 2 4 2 3 5" xfId="11354" xr:uid="{A3A31C55-FA9D-4957-AC49-F573427A00BD}"/>
    <cellStyle name="Normal 7 4 2 4 2 3 5 2" xfId="21734" xr:uid="{4208DEC8-C6B4-4F37-AE56-6E605E8F1340}"/>
    <cellStyle name="Normal 7 4 2 4 2 3 6" xfId="22904" xr:uid="{E79FD255-219F-431F-B3E1-304FCA6F2C15}"/>
    <cellStyle name="Normal 7 4 2 4 2 3 7" xfId="14023" xr:uid="{66C257AD-4F3F-4013-A144-D476057269C4}"/>
    <cellStyle name="Normal 7 4 2 4 2 4" xfId="3440" xr:uid="{00000000-0005-0000-0000-00004B080000}"/>
    <cellStyle name="Normal 7 4 2 4 2 4 2" xfId="6495" xr:uid="{8BFE9F11-3954-4689-A786-FF2F9CA2A262}"/>
    <cellStyle name="Normal 7 4 2 4 2 4 2 2" xfId="28690" xr:uid="{ABA22034-8D3B-4C73-BE6F-D2077FE629EA}"/>
    <cellStyle name="Normal 7 4 2 4 2 4 2 3" xfId="16066" xr:uid="{2A6EF921-F2BD-45E7-A868-1589E9226A65}"/>
    <cellStyle name="Normal 7 4 2 4 2 4 3" xfId="8519" xr:uid="{DCCF92C3-CC7E-4C8F-AEDD-59D0FF0D089E}"/>
    <cellStyle name="Normal 7 4 2 4 2 4 3 2" xfId="18899" xr:uid="{705A7120-817A-4C9A-BBCD-AACCFACFC8FC}"/>
    <cellStyle name="Normal 7 4 2 4 2 4 4" xfId="11352" xr:uid="{D3544EA9-18B3-4A20-9D02-82043860A9CE}"/>
    <cellStyle name="Normal 7 4 2 4 2 4 4 2" xfId="21732" xr:uid="{62695414-01F9-4B16-BCA5-61906A892137}"/>
    <cellStyle name="Normal 7 4 2 4 2 4 5" xfId="23196" xr:uid="{48CCD019-64F1-476C-B343-2B3A06260B3B}"/>
    <cellStyle name="Normal 7 4 2 4 2 4 6" xfId="14021" xr:uid="{C34C3CA7-8B84-48A6-9B55-231CA1F929A4}"/>
    <cellStyle name="Normal 7 4 2 4 2 5" xfId="2621" xr:uid="{00000000-0005-0000-0000-00004C080000}"/>
    <cellStyle name="Normal 7 4 2 4 2 5 2" xfId="5883" xr:uid="{162F9534-4603-4EE7-BCC8-40DE9EB70162}"/>
    <cellStyle name="Normal 7 4 2 4 2 5 2 2" xfId="28453" xr:uid="{432BB97B-CC7F-4191-B8E3-A032AAD42965}"/>
    <cellStyle name="Normal 7 4 2 4 2 5 2 3" xfId="15293" xr:uid="{DC5DDE3B-36F3-4DB0-B0DA-D7BC83D2CD80}"/>
    <cellStyle name="Normal 7 4 2 4 2 5 3" xfId="7746" xr:uid="{8E2B9F89-271A-4C79-A763-2730A62961D8}"/>
    <cellStyle name="Normal 7 4 2 4 2 5 3 2" xfId="18126" xr:uid="{49C4C12B-032E-451E-A41E-E0B0DC138CE7}"/>
    <cellStyle name="Normal 7 4 2 4 2 5 4" xfId="10579" xr:uid="{A375E6AF-717E-4EF7-89CA-4CEAE9232747}"/>
    <cellStyle name="Normal 7 4 2 4 2 5 4 2" xfId="20959" xr:uid="{E3B04979-6F30-4D1B-8080-ADDFE1C047E3}"/>
    <cellStyle name="Normal 7 4 2 4 2 5 5" xfId="23959" xr:uid="{7B1FEF56-7F74-4BF5-AE76-88645295563C}"/>
    <cellStyle name="Normal 7 4 2 4 2 5 6" xfId="13009" xr:uid="{16D03AE3-FE86-45E0-ADF6-CAA03FDB5F2B}"/>
    <cellStyle name="Normal 7 4 2 4 2 6" xfId="2396" xr:uid="{00000000-0005-0000-0000-000047080000}"/>
    <cellStyle name="Normal 7 4 2 4 2 6 2" xfId="7523" xr:uid="{A76C84AC-D7FA-4E67-9B80-783C24274E18}"/>
    <cellStyle name="Normal 7 4 2 4 2 6 2 2" xfId="17903" xr:uid="{7735C72A-AB3A-44DB-B9CF-A60B23D5E96A}"/>
    <cellStyle name="Normal 7 4 2 4 2 6 3" xfId="10356" xr:uid="{9B054F36-4AFC-4E50-95A8-8DE63B3958E8}"/>
    <cellStyle name="Normal 7 4 2 4 2 6 3 2" xfId="20736" xr:uid="{EB380360-1AFA-4882-9966-DAE9B36363C1}"/>
    <cellStyle name="Normal 7 4 2 4 2 6 4" xfId="25489" xr:uid="{09B3EF65-0309-4500-B88F-8E69AE4097C5}"/>
    <cellStyle name="Normal 7 4 2 4 2 6 5" xfId="15070" xr:uid="{A5C5DB98-FDCA-4207-B138-48665FC4E7B5}"/>
    <cellStyle name="Normal 7 4 2 4 2 7" xfId="4100" xr:uid="{A615A8D1-6A36-46E2-847B-4878C02125FD}"/>
    <cellStyle name="Normal 7 4 2 4 2 7 2" xfId="8874" xr:uid="{4114F29A-80CA-48BA-BC1A-8A2FAF071ABD}"/>
    <cellStyle name="Normal 7 4 2 4 2 7 2 2" xfId="19254" xr:uid="{E86CC324-85D1-497C-90CD-2BE9A961181D}"/>
    <cellStyle name="Normal 7 4 2 4 2 7 3" xfId="11707" xr:uid="{D3D5E542-88E0-4657-9D32-3E8609667CC3}"/>
    <cellStyle name="Normal 7 4 2 4 2 7 3 2" xfId="22087" xr:uid="{49CD2A9E-CFD2-4895-9D5D-91A18746A95B}"/>
    <cellStyle name="Normal 7 4 2 4 2 7 4" xfId="16421" xr:uid="{573C1003-EB8C-41D1-911F-FF5B21F44878}"/>
    <cellStyle name="Normal 7 4 2 4 2 8" xfId="5422" xr:uid="{766CFB2F-622E-4F25-9D22-96633E84BE1A}"/>
    <cellStyle name="Normal 7 4 2 4 2 8 2" xfId="14719" xr:uid="{72593861-B15E-4F5A-B0ED-7813F2715FBA}"/>
    <cellStyle name="Normal 7 4 2 4 2 9" xfId="7172" xr:uid="{48407797-F7AC-41D5-9E6F-81908B182441}"/>
    <cellStyle name="Normal 7 4 2 4 2 9 2" xfId="17552" xr:uid="{2C17603D-9B4C-44AA-A0EF-A8718814D834}"/>
    <cellStyle name="Normal 7 4 2 4 3" xfId="1406" xr:uid="{00000000-0005-0000-0000-000055070000}"/>
    <cellStyle name="Normal 7 4 2 4 3 2" xfId="3443" xr:uid="{00000000-0005-0000-0000-00004E080000}"/>
    <cellStyle name="Normal 7 4 2 4 3 2 2" xfId="6498" xr:uid="{68305674-C797-40C7-BB0C-81EF594659BA}"/>
    <cellStyle name="Normal 7 4 2 4 3 2 2 2" xfId="24525" xr:uid="{3F4DC59D-B533-4571-A31D-7C9B281553C4}"/>
    <cellStyle name="Normal 7 4 2 4 3 2 2 3" xfId="28714" xr:uid="{DB599F82-26D9-4742-872D-E4677E884F2C}"/>
    <cellStyle name="Normal 7 4 2 4 3 2 2 4" xfId="16069" xr:uid="{BB2C2468-C0C3-4BD9-9CD2-9D2AB98CCE65}"/>
    <cellStyle name="Normal 7 4 2 4 3 2 3" xfId="8522" xr:uid="{517069DC-E7A8-4BCE-9CE2-9C298EBA0CEE}"/>
    <cellStyle name="Normal 7 4 2 4 3 2 3 2" xfId="28937" xr:uid="{7F8F8EDB-BB5E-42D6-8D7E-5DD70CC18786}"/>
    <cellStyle name="Normal 7 4 2 4 3 2 3 3" xfId="18902" xr:uid="{A0FA28BF-EE20-4B04-B3E4-3723FE6E22C8}"/>
    <cellStyle name="Normal 7 4 2 4 3 2 4" xfId="11355" xr:uid="{9691508A-27FF-4475-90DA-7B47F2D70909}"/>
    <cellStyle name="Normal 7 4 2 4 3 2 4 2" xfId="21735" xr:uid="{F53DEC85-5C19-4421-875A-2ACB2AA8D5BC}"/>
    <cellStyle name="Normal 7 4 2 4 3 2 5" xfId="23286" xr:uid="{7A6F7BD0-63DA-4862-8C6B-2B31A4FA3DFF}"/>
    <cellStyle name="Normal 7 4 2 4 3 2 6" xfId="14024" xr:uid="{C2486EEF-2D65-4552-A92C-6FF30E073B7A}"/>
    <cellStyle name="Normal 7 4 2 4 3 3" xfId="2825" xr:uid="{00000000-0005-0000-0000-00004F080000}"/>
    <cellStyle name="Normal 7 4 2 4 3 3 2" xfId="6041" xr:uid="{535C257E-5D4B-4198-82C8-E999FA9B3136}"/>
    <cellStyle name="Normal 7 4 2 4 3 3 2 2" xfId="27839" xr:uid="{EEAA24A5-4A7E-4F43-8F1E-8F52A537B74C}"/>
    <cellStyle name="Normal 7 4 2 4 3 3 2 3" xfId="15495" xr:uid="{31FE131C-62EE-44A7-AE47-D7F356754560}"/>
    <cellStyle name="Normal 7 4 2 4 3 3 3" xfId="7948" xr:uid="{25908E5D-77DD-4DF7-A949-876FCE3A4C83}"/>
    <cellStyle name="Normal 7 4 2 4 3 3 3 2" xfId="18328" xr:uid="{FBE47FA9-E084-4D46-83E2-26DD38C83757}"/>
    <cellStyle name="Normal 7 4 2 4 3 3 4" xfId="10781" xr:uid="{4B6532DA-BE75-4F6B-9AA2-05E530E0D4B3}"/>
    <cellStyle name="Normal 7 4 2 4 3 3 4 2" xfId="21161" xr:uid="{56285DC4-1A64-4C00-9D6E-A46781D91D64}"/>
    <cellStyle name="Normal 7 4 2 4 3 3 5" xfId="24120" xr:uid="{F557AC7F-F932-4E72-860B-1C1103051EA8}"/>
    <cellStyle name="Normal 7 4 2 4 3 3 6" xfId="13298" xr:uid="{64ADBB3E-2E50-43E0-BE71-4AF34A909986}"/>
    <cellStyle name="Normal 7 4 2 4 3 4" xfId="4216" xr:uid="{B598CC0D-41CE-4725-B55D-D9DBCBCCE81B}"/>
    <cellStyle name="Normal 7 4 2 4 3 4 2" xfId="8988" xr:uid="{346B4F6C-A1D7-4323-9FA6-6941310BCCD1}"/>
    <cellStyle name="Normal 7 4 2 4 3 4 2 2" xfId="29067" xr:uid="{C2A895EB-C6F8-4540-A260-580F69B5AEC5}"/>
    <cellStyle name="Normal 7 4 2 4 3 4 2 3" xfId="19368" xr:uid="{BBF76C09-54D7-450F-BF03-265396877F8D}"/>
    <cellStyle name="Normal 7 4 2 4 3 4 3" xfId="11821" xr:uid="{8C4A0A73-B6EA-49D5-9784-3724AB2703C1}"/>
    <cellStyle name="Normal 7 4 2 4 3 4 3 2" xfId="22201" xr:uid="{2AD8131C-1897-4EBD-9AA5-6E49E2A2711F}"/>
    <cellStyle name="Normal 7 4 2 4 3 4 4" xfId="23621" xr:uid="{977F998E-7DDA-43D2-B84A-A004A2443B61}"/>
    <cellStyle name="Normal 7 4 2 4 3 4 5" xfId="16535" xr:uid="{271A7751-C7A8-406B-A22A-45FCCD866C81}"/>
    <cellStyle name="Normal 7 4 2 4 3 5" xfId="5424" xr:uid="{2E65E1D4-3052-40C6-97F4-B6E2E11D8BF2}"/>
    <cellStyle name="Normal 7 4 2 4 3 5 2" xfId="26900" xr:uid="{39F65D39-778D-4E1B-9BD9-11AB11530AE8}"/>
    <cellStyle name="Normal 7 4 2 4 3 5 3" xfId="14721" xr:uid="{13A138FE-F583-44C8-B97E-650218C28B20}"/>
    <cellStyle name="Normal 7 4 2 4 3 6" xfId="7174" xr:uid="{DD0F5BE0-A944-4448-8295-DFBE81A71140}"/>
    <cellStyle name="Normal 7 4 2 4 3 6 2" xfId="17554" xr:uid="{D0634BD9-832B-4163-9972-AFC73A0E6B20}"/>
    <cellStyle name="Normal 7 4 2 4 3 7" xfId="10007" xr:uid="{48422E25-51C6-4046-97EA-4E22C49EDD17}"/>
    <cellStyle name="Normal 7 4 2 4 3 7 2" xfId="20387" xr:uid="{07E4FE30-D2E5-4621-B700-B135C9068521}"/>
    <cellStyle name="Normal 7 4 2 4 3 8" xfId="24131" xr:uid="{E6FC3DA2-A9DA-4B50-AEDC-E5D29766288B}"/>
    <cellStyle name="Normal 7 4 2 4 3 9" xfId="12788" xr:uid="{79A18FE0-2809-4472-8A81-356B4E62405A}"/>
    <cellStyle name="Normal 7 4 2 4 4" xfId="1407" xr:uid="{00000000-0005-0000-0000-000056070000}"/>
    <cellStyle name="Normal 7 4 2 4 4 2" xfId="4580" xr:uid="{F90CA143-97AF-4E8C-A770-D8821B1C12F5}"/>
    <cellStyle name="Normal 7 4 2 4 4 2 2" xfId="9352" xr:uid="{BABCC6F4-8932-4669-AB41-90518E651972}"/>
    <cellStyle name="Normal 7 4 2 4 4 2 2 2" xfId="29324" xr:uid="{1EBD480C-034E-4D17-897F-122D7BE25E1E}"/>
    <cellStyle name="Normal 7 4 2 4 4 2 2 3" xfId="19732" xr:uid="{FF145B92-B761-45E1-BF03-852C8B745C26}"/>
    <cellStyle name="Normal 7 4 2 4 4 2 3" xfId="12185" xr:uid="{FED648E9-FD6D-4B93-BB48-62CD3F8DCAFB}"/>
    <cellStyle name="Normal 7 4 2 4 4 2 3 2" xfId="22565" xr:uid="{D20E51FE-F8FB-4FD1-B70E-05289D3A43CA}"/>
    <cellStyle name="Normal 7 4 2 4 4 2 4" xfId="25696" xr:uid="{9AB87D3B-7502-430A-B82A-C209718BD820}"/>
    <cellStyle name="Normal 7 4 2 4 4 2 5" xfId="16899" xr:uid="{4F79C56B-8295-4535-ABB2-FDEADC126866}"/>
    <cellStyle name="Normal 7 4 2 4 4 3" xfId="5425" xr:uid="{31E3EE82-17E0-4E74-B15B-E5E7C1A8B933}"/>
    <cellStyle name="Normal 7 4 2 4 4 3 2" xfId="27831" xr:uid="{52CD2B51-6D16-4B44-A735-68CA6195A7BD}"/>
    <cellStyle name="Normal 7 4 2 4 4 3 3" xfId="14722" xr:uid="{E9A18D3B-352C-4EF1-BB95-6E1004493ECA}"/>
    <cellStyle name="Normal 7 4 2 4 4 4" xfId="7175" xr:uid="{77E0A48D-0C82-457D-A46A-8D58EA2BD4A3}"/>
    <cellStyle name="Normal 7 4 2 4 4 4 2" xfId="17555" xr:uid="{1E1110F7-1978-48EE-828F-4F436298F6E9}"/>
    <cellStyle name="Normal 7 4 2 4 4 5" xfId="10008" xr:uid="{C00F6A0C-D806-4A5B-8F7D-99E94A280068}"/>
    <cellStyle name="Normal 7 4 2 4 4 5 2" xfId="20388" xr:uid="{EDC48D79-EDBD-429E-9410-D9094CED12A4}"/>
    <cellStyle name="Normal 7 4 2 4 4 6" xfId="24544" xr:uid="{D144AA4D-3853-42D9-8FE1-26140F5E28BD}"/>
    <cellStyle name="Normal 7 4 2 4 4 7" xfId="14025" xr:uid="{AD023489-2E07-4B60-88AD-0D2124CB5C57}"/>
    <cellStyle name="Normal 7 4 2 4 5" xfId="2989" xr:uid="{00000000-0005-0000-0000-000051080000}"/>
    <cellStyle name="Normal 7 4 2 4 5 2" xfId="6139" xr:uid="{2AC1C3AE-B22F-4FE2-9930-18FFD3780E91}"/>
    <cellStyle name="Normal 7 4 2 4 5 2 2" xfId="25484" xr:uid="{CD94F832-DE7A-4F26-AB27-1611EFE6DFC3}"/>
    <cellStyle name="Normal 7 4 2 4 5 2 3" xfId="27192" xr:uid="{7D2C6571-E09A-45AD-8461-5841B9B74311}"/>
    <cellStyle name="Normal 7 4 2 4 5 2 4" xfId="15617" xr:uid="{EB12760B-3974-4EDE-A035-DF84B1A41311}"/>
    <cellStyle name="Normal 7 4 2 4 5 3" xfId="8070" xr:uid="{5DD8CBE1-B409-43F9-B9FF-50DF6587B640}"/>
    <cellStyle name="Normal 7 4 2 4 5 3 2" xfId="28766" xr:uid="{370C96D7-FBE7-40F9-8A9B-886DE567E5B3}"/>
    <cellStyle name="Normal 7 4 2 4 5 3 3" xfId="18450" xr:uid="{B1CE3031-322D-4DD1-B80A-9F7C719B033D}"/>
    <cellStyle name="Normal 7 4 2 4 5 4" xfId="10903" xr:uid="{557ACEC6-F1DC-4A79-9810-8D8953082EEC}"/>
    <cellStyle name="Normal 7 4 2 4 5 4 2" xfId="21283" xr:uid="{0CDDFD9B-9EB1-4692-91EB-F5622CF0C425}"/>
    <cellStyle name="Normal 7 4 2 4 5 5" xfId="23514" xr:uid="{7E2BDC90-743A-4CDE-8836-16218CDC2524}"/>
    <cellStyle name="Normal 7 4 2 4 5 6" xfId="13486" xr:uid="{14228182-435A-49B9-BE81-AEA0E4143C69}"/>
    <cellStyle name="Normal 7 4 2 4 6" xfId="2458" xr:uid="{00000000-0005-0000-0000-000052080000}"/>
    <cellStyle name="Normal 7 4 2 4 6 2" xfId="5750" xr:uid="{BEE05D96-D934-44ED-8368-AB5368390DFA}"/>
    <cellStyle name="Normal 7 4 2 4 6 2 2" xfId="28419" xr:uid="{7F8ECA08-AA09-4CC0-8159-86D99A414513}"/>
    <cellStyle name="Normal 7 4 2 4 6 2 3" xfId="15130" xr:uid="{3A483F97-B87C-44B3-95BF-CB39AABC850F}"/>
    <cellStyle name="Normal 7 4 2 4 6 3" xfId="7583" xr:uid="{E5E8A413-96BF-4559-BFF9-177C0427E082}"/>
    <cellStyle name="Normal 7 4 2 4 6 3 2" xfId="17963" xr:uid="{3BCC37CF-BDBE-4A19-A6B5-234712581127}"/>
    <cellStyle name="Normal 7 4 2 4 6 4" xfId="10416" xr:uid="{7679A0CE-6406-44CC-B71F-1858387BF605}"/>
    <cellStyle name="Normal 7 4 2 4 6 4 2" xfId="20796" xr:uid="{2A7A0AD0-A7BB-4844-8D8A-11783CC6F84D}"/>
    <cellStyle name="Normal 7 4 2 4 6 5" xfId="23303" xr:uid="{016C8953-02D4-49D5-9CD7-28D2D1205CB3}"/>
    <cellStyle name="Normal 7 4 2 4 6 6" xfId="12846" xr:uid="{07BC2695-B784-4FD4-BDF9-A31E26E6F7BC}"/>
    <cellStyle name="Normal 7 4 2 4 7" xfId="2212" xr:uid="{00000000-0005-0000-0000-000046080000}"/>
    <cellStyle name="Normal 7 4 2 4 7 2" xfId="7339" xr:uid="{221DA03E-D7F9-4E77-A9C9-24C02853C977}"/>
    <cellStyle name="Normal 7 4 2 4 7 2 2" xfId="17719" xr:uid="{6CED23D0-11C3-4588-9D21-0C8A53415568}"/>
    <cellStyle name="Normal 7 4 2 4 7 3" xfId="10172" xr:uid="{3CA10CEC-1F46-49A4-AD82-2E0A0BFB4AC6}"/>
    <cellStyle name="Normal 7 4 2 4 7 3 2" xfId="20552" xr:uid="{FD603573-4CC7-446F-A03F-75FD3E980E0D}"/>
    <cellStyle name="Normal 7 4 2 4 7 4" xfId="25246" xr:uid="{15C0597D-BDEA-412E-9653-FDE4E25C5976}"/>
    <cellStyle name="Normal 7 4 2 4 7 5" xfId="14886" xr:uid="{9DEC71EC-8AAA-440B-8552-BBF414B6496B}"/>
    <cellStyle name="Normal 7 4 2 4 8" xfId="4064" xr:uid="{4ABD5869-1B00-438E-90E6-141CF70F662E}"/>
    <cellStyle name="Normal 7 4 2 4 8 2" xfId="8844" xr:uid="{A3182066-70FF-4554-9B51-2999B2DAB449}"/>
    <cellStyle name="Normal 7 4 2 4 8 2 2" xfId="19224" xr:uid="{14FDB6FA-BADB-42A2-BFFB-498D668741D8}"/>
    <cellStyle name="Normal 7 4 2 4 8 3" xfId="11677" xr:uid="{67463485-28B8-44FF-A5DB-8F59EC77DC61}"/>
    <cellStyle name="Normal 7 4 2 4 8 3 2" xfId="22057" xr:uid="{06A1252E-4FB3-4E5E-ADE0-E9F9384D9AFB}"/>
    <cellStyle name="Normal 7 4 2 4 8 4" xfId="16391" xr:uid="{812D0A9A-3224-450F-B429-5C40CC67D428}"/>
    <cellStyle name="Normal 7 4 2 4 9" xfId="5421" xr:uid="{EB804556-033E-41D6-BB9C-1704BDD851CC}"/>
    <cellStyle name="Normal 7 4 2 4 9 2" xfId="14718" xr:uid="{80299997-AD89-421B-B216-EC8F8ECF5499}"/>
    <cellStyle name="Normal 7 4 2 5" xfId="1408" xr:uid="{00000000-0005-0000-0000-000057070000}"/>
    <cellStyle name="Normal 7 4 2 5 10" xfId="10009" xr:uid="{4F4B021F-78DD-4C68-8420-3089DCEF5A6A}"/>
    <cellStyle name="Normal 7 4 2 5 10 2" xfId="20389" xr:uid="{CE9593AF-2159-4713-8852-371EC3B4ED27}"/>
    <cellStyle name="Normal 7 4 2 5 11" xfId="23949" xr:uid="{A21590B5-D5FA-4C2C-91F5-25C91CBC03BE}"/>
    <cellStyle name="Normal 7 4 2 5 12" xfId="12631" xr:uid="{9C79C262-5AB5-4E25-869D-83C091DC85CA}"/>
    <cellStyle name="Normal 7 4 2 5 2" xfId="1409" xr:uid="{00000000-0005-0000-0000-000058070000}"/>
    <cellStyle name="Normal 7 4 2 5 2 2" xfId="1410" xr:uid="{00000000-0005-0000-0000-000059070000}"/>
    <cellStyle name="Normal 7 4 2 5 2 2 2" xfId="5428" xr:uid="{DC90032F-A7C8-4259-A04D-01902D52223C}"/>
    <cellStyle name="Normal 7 4 2 5 2 2 2 2" xfId="24039" xr:uid="{CF8A841D-0A25-4FFF-BE10-9094372666BC}"/>
    <cellStyle name="Normal 7 4 2 5 2 2 2 3" xfId="26697" xr:uid="{3DCE1E5B-3503-41E4-BFFB-3FC924283F66}"/>
    <cellStyle name="Normal 7 4 2 5 2 2 2 4" xfId="14725" xr:uid="{2B527BCA-D423-4503-9122-2282CC9B0298}"/>
    <cellStyle name="Normal 7 4 2 5 2 2 3" xfId="7178" xr:uid="{50096904-D60E-493E-BF10-D12065D10048}"/>
    <cellStyle name="Normal 7 4 2 5 2 2 3 2" xfId="27660" xr:uid="{03596C6D-25D5-4684-8349-791B9C74B4EA}"/>
    <cellStyle name="Normal 7 4 2 5 2 2 3 3" xfId="26808" xr:uid="{B6522971-26A5-4705-B878-C0D14A90DE1B}"/>
    <cellStyle name="Normal 7 4 2 5 2 2 3 4" xfId="17558" xr:uid="{8977E768-8809-45AA-96F3-C21DCBF63BFA}"/>
    <cellStyle name="Normal 7 4 2 5 2 2 4" xfId="10011" xr:uid="{48744055-C16C-4E02-A1BC-C76C9D86DA11}"/>
    <cellStyle name="Normal 7 4 2 5 2 2 4 2" xfId="29454" xr:uid="{82CA0832-D893-4A15-A498-C3E504F5CA01}"/>
    <cellStyle name="Normal 7 4 2 5 2 2 4 3" xfId="20391" xr:uid="{35289887-E0A1-4325-95F5-3F4E4148E3BE}"/>
    <cellStyle name="Normal 7 4 2 5 2 2 5" xfId="24368" xr:uid="{5F8623EE-AFD1-4BEE-9EFD-0D1372A39FE6}"/>
    <cellStyle name="Normal 7 4 2 5 2 2 6" xfId="14026" xr:uid="{239B6095-F271-4FC3-8047-C5C6F98D064A}"/>
    <cellStyle name="Normal 7 4 2 5 2 3" xfId="2826" xr:uid="{00000000-0005-0000-0000-000056080000}"/>
    <cellStyle name="Normal 7 4 2 5 2 3 2" xfId="6042" xr:uid="{3B687E05-5AF1-476B-96EF-1D8891D56292}"/>
    <cellStyle name="Normal 7 4 2 5 2 3 2 2" xfId="26996" xr:uid="{F174BAD1-E068-460A-8850-0F44A204B877}"/>
    <cellStyle name="Normal 7 4 2 5 2 3 2 3" xfId="15496" xr:uid="{86FC6865-D5D6-4CBA-8CD2-E90836557260}"/>
    <cellStyle name="Normal 7 4 2 5 2 3 3" xfId="7949" xr:uid="{F6A66019-9BBF-4ACB-8D7D-4937110A8EBE}"/>
    <cellStyle name="Normal 7 4 2 5 2 3 3 2" xfId="18329" xr:uid="{BAC6A313-4AF2-4524-8E47-94D2C3D3D1A5}"/>
    <cellStyle name="Normal 7 4 2 5 2 3 4" xfId="10782" xr:uid="{0A47D0C6-4148-4166-B175-0CCD96ED5179}"/>
    <cellStyle name="Normal 7 4 2 5 2 3 4 2" xfId="21162" xr:uid="{F01EA6D1-BFD3-42D8-A2C4-14718DA00CB5}"/>
    <cellStyle name="Normal 7 4 2 5 2 3 5" xfId="24254" xr:uid="{AA11F716-55BF-4F43-A013-00199C546F74}"/>
    <cellStyle name="Normal 7 4 2 5 2 3 6" xfId="13300" xr:uid="{0481F61A-9C9E-4357-8143-C6223F165FDC}"/>
    <cellStyle name="Normal 7 4 2 5 2 4" xfId="4217" xr:uid="{7908C746-7B05-4A29-BD28-29DD803831E6}"/>
    <cellStyle name="Normal 7 4 2 5 2 4 2" xfId="8989" xr:uid="{FC7F19FB-A224-4058-B1A1-C2EE96C7387A}"/>
    <cellStyle name="Normal 7 4 2 5 2 4 2 2" xfId="29068" xr:uid="{D0F4EA3A-0818-40FE-B61C-EE1ED9C623F0}"/>
    <cellStyle name="Normal 7 4 2 5 2 4 2 3" xfId="19369" xr:uid="{137D3889-0DED-4D71-82F2-D317CF828EBA}"/>
    <cellStyle name="Normal 7 4 2 5 2 4 3" xfId="11822" xr:uid="{C342DDFB-92D1-4778-9890-97FC20A8E7CB}"/>
    <cellStyle name="Normal 7 4 2 5 2 4 3 2" xfId="22202" xr:uid="{A83F5AB7-AD6A-4A27-B11A-0F0A83494DAF}"/>
    <cellStyle name="Normal 7 4 2 5 2 4 4" xfId="25137" xr:uid="{00A57F31-AA66-4FC2-9856-226F21BACAC7}"/>
    <cellStyle name="Normal 7 4 2 5 2 4 5" xfId="16536" xr:uid="{7D249806-6434-4FAC-85B3-B5D837B174F4}"/>
    <cellStyle name="Normal 7 4 2 5 2 5" xfId="5427" xr:uid="{5F0D3FCF-1197-44C3-A71A-CAAAFF02276D}"/>
    <cellStyle name="Normal 7 4 2 5 2 5 2" xfId="27998" xr:uid="{395C09B6-4C2A-4833-A72E-B29AB0BD7E53}"/>
    <cellStyle name="Normal 7 4 2 5 2 5 3" xfId="14724" xr:uid="{8526D7D3-0BCB-4BE2-AE4F-B0CBD9A1B6A1}"/>
    <cellStyle name="Normal 7 4 2 5 2 6" xfId="7177" xr:uid="{57159596-E411-4E62-ADBF-E6BB82F754F9}"/>
    <cellStyle name="Normal 7 4 2 5 2 6 2" xfId="17557" xr:uid="{FDEE0A3F-33B6-4BAD-87B5-F9AEEB3A0EA7}"/>
    <cellStyle name="Normal 7 4 2 5 2 7" xfId="10010" xr:uid="{2D9544BA-5D50-49F7-8FF8-38F6B042B1CA}"/>
    <cellStyle name="Normal 7 4 2 5 2 7 2" xfId="20390" xr:uid="{950719A6-A31F-4584-939F-52764EAE2976}"/>
    <cellStyle name="Normal 7 4 2 5 2 8" xfId="23553" xr:uid="{4263F13F-552B-45CE-AF3A-A25450F4E864}"/>
    <cellStyle name="Normal 7 4 2 5 2 9" xfId="12789" xr:uid="{61519436-3F18-46C4-B474-45A63D9C7AB6}"/>
    <cellStyle name="Normal 7 4 2 5 3" xfId="1411" xr:uid="{00000000-0005-0000-0000-00005A070000}"/>
    <cellStyle name="Normal 7 4 2 5 3 2" xfId="4581" xr:uid="{13C40225-0DA6-4F7A-93D5-510AEB78A0A7}"/>
    <cellStyle name="Normal 7 4 2 5 3 2 2" xfId="9353" xr:uid="{D44B9B45-80A4-4714-85AB-36621735EB4D}"/>
    <cellStyle name="Normal 7 4 2 5 3 2 2 2" xfId="29325" xr:uid="{F8427771-6A35-471E-9329-001360E5C35D}"/>
    <cellStyle name="Normal 7 4 2 5 3 2 2 3" xfId="19733" xr:uid="{C4D49B9A-EA51-4BE5-ABDB-C3D5687FDDB7}"/>
    <cellStyle name="Normal 7 4 2 5 3 2 3" xfId="12186" xr:uid="{47BDBF7F-27BB-4465-8373-0A622B381B62}"/>
    <cellStyle name="Normal 7 4 2 5 3 2 3 2" xfId="22566" xr:uid="{0D8467CA-3267-43C9-AF76-1E246700C673}"/>
    <cellStyle name="Normal 7 4 2 5 3 2 4" xfId="24908" xr:uid="{BD3E6A35-BE3D-4EE6-BBC1-D8212640D94A}"/>
    <cellStyle name="Normal 7 4 2 5 3 2 5" xfId="16900" xr:uid="{D77F4839-19AF-472A-AADA-876BBE0B3BD5}"/>
    <cellStyle name="Normal 7 4 2 5 3 3" xfId="5429" xr:uid="{6450F5DD-3052-44AE-9F5F-80F6A3EE9490}"/>
    <cellStyle name="Normal 7 4 2 5 3 3 2" xfId="22756" xr:uid="{82362F64-8C4D-459D-B138-3C1EDCE14382}"/>
    <cellStyle name="Normal 7 4 2 5 3 3 3" xfId="26550" xr:uid="{6EAB76BA-E1F9-4B4D-966D-BA0117E7B0BE}"/>
    <cellStyle name="Normal 7 4 2 5 3 3 4" xfId="14726" xr:uid="{7C738719-6FAF-4FC4-A32B-0116FAEB40E9}"/>
    <cellStyle name="Normal 7 4 2 5 3 4" xfId="7179" xr:uid="{F4DCA465-1ACF-45FC-9534-C32CF99F1CA5}"/>
    <cellStyle name="Normal 7 4 2 5 3 4 2" xfId="23472" xr:uid="{E9F5805B-9470-4EDC-ADDD-DCD941EAFF16}"/>
    <cellStyle name="Normal 7 4 2 5 3 4 3" xfId="26454" xr:uid="{7EECDE86-A8D7-4793-908A-F6DAB116F831}"/>
    <cellStyle name="Normal 7 4 2 5 3 4 4" xfId="17559" xr:uid="{758244B3-D92B-47D8-924C-7A5248D7C923}"/>
    <cellStyle name="Normal 7 4 2 5 3 5" xfId="10012" xr:uid="{737537A2-C40F-4B9F-BAA8-A6B342AC2340}"/>
    <cellStyle name="Normal 7 4 2 5 3 5 2" xfId="29455" xr:uid="{9BC5852B-53C0-43F8-A843-A5FF9D6E31BC}"/>
    <cellStyle name="Normal 7 4 2 5 3 5 3" xfId="20392" xr:uid="{6A8F803F-AA2E-4885-A0DA-C945AE5CD861}"/>
    <cellStyle name="Normal 7 4 2 5 3 6" xfId="25189" xr:uid="{5377AF0B-B07A-4D2B-80C5-F1CB2867184F}"/>
    <cellStyle name="Normal 7 4 2 5 3 7" xfId="14027" xr:uid="{E5137585-FB68-46C2-919F-DBB481287483}"/>
    <cellStyle name="Normal 7 4 2 5 4" xfId="1412" xr:uid="{00000000-0005-0000-0000-00005B070000}"/>
    <cellStyle name="Normal 7 4 2 5 4 2" xfId="5430" xr:uid="{9D587BF4-AC59-4918-97E4-B9E003E19072}"/>
    <cellStyle name="Normal 7 4 2 5 4 2 2" xfId="23734" xr:uid="{B019886C-1359-412E-8D96-C792177B3565}"/>
    <cellStyle name="Normal 7 4 2 5 4 2 3" xfId="26744" xr:uid="{0CE44BB1-8AB8-4275-AE33-7E35FAB49585}"/>
    <cellStyle name="Normal 7 4 2 5 4 2 4" xfId="14727" xr:uid="{45111C35-E0D5-4B5A-BBAE-16A4BE097BFF}"/>
    <cellStyle name="Normal 7 4 2 5 4 3" xfId="7180" xr:uid="{1A27C967-9251-40DF-ACB2-443B5CAB8019}"/>
    <cellStyle name="Normal 7 4 2 5 4 3 2" xfId="26087" xr:uid="{25621472-5CE3-4A0C-9494-30A0E3A54AFA}"/>
    <cellStyle name="Normal 7 4 2 5 4 3 3" xfId="17560" xr:uid="{B0C8B698-FB26-484E-873B-62D78C810D27}"/>
    <cellStyle name="Normal 7 4 2 5 4 4" xfId="10013" xr:uid="{18B4609A-23DC-4F90-B039-9F6A4303ABA1}"/>
    <cellStyle name="Normal 7 4 2 5 4 4 2" xfId="20393" xr:uid="{20A456CB-E6B6-4F6C-A6B2-C6D2B971D143}"/>
    <cellStyle name="Normal 7 4 2 5 4 5" xfId="24173" xr:uid="{FF9718A2-9A1D-406D-BDBD-1FC6CBCA4784}"/>
    <cellStyle name="Normal 7 4 2 5 4 6" xfId="13487" xr:uid="{73718355-8767-4822-BFEC-ED8909E4E64E}"/>
    <cellStyle name="Normal 7 4 2 5 5" xfId="2518" xr:uid="{00000000-0005-0000-0000-000059080000}"/>
    <cellStyle name="Normal 7 4 2 5 5 2" xfId="5796" xr:uid="{D91E1A03-91FC-4180-8558-21FDFA7B1A85}"/>
    <cellStyle name="Normal 7 4 2 5 5 2 2" xfId="26101" xr:uid="{899F7A24-B9A1-4C50-AEEA-9D474FA4A6E9}"/>
    <cellStyle name="Normal 7 4 2 5 5 2 3" xfId="15190" xr:uid="{8D1B3C93-EBFA-4819-958C-2F0CACFE1EFD}"/>
    <cellStyle name="Normal 7 4 2 5 5 3" xfId="7643" xr:uid="{81309B9C-59D9-4CC5-AD67-F40A50081CEB}"/>
    <cellStyle name="Normal 7 4 2 5 5 3 2" xfId="18023" xr:uid="{6D0B638F-51FC-4BB7-8833-AF7913B19F01}"/>
    <cellStyle name="Normal 7 4 2 5 5 4" xfId="10476" xr:uid="{EFD4DDC0-ADF2-449A-AC6E-069161845BFB}"/>
    <cellStyle name="Normal 7 4 2 5 5 4 2" xfId="20856" xr:uid="{F324FADB-B8D1-4342-A415-E1AB18C1AAA2}"/>
    <cellStyle name="Normal 7 4 2 5 5 5" xfId="24030" xr:uid="{7544ACC1-4452-4E36-8156-B8EB3A130A24}"/>
    <cellStyle name="Normal 7 4 2 5 5 6" xfId="12906" xr:uid="{5AE87465-D9FC-4676-8514-A35A9F559BF3}"/>
    <cellStyle name="Normal 7 4 2 5 6" xfId="2397" xr:uid="{00000000-0005-0000-0000-000053080000}"/>
    <cellStyle name="Normal 7 4 2 5 6 2" xfId="7524" xr:uid="{C44AA49F-EA30-4C1D-A7AA-368AC4FD12B0}"/>
    <cellStyle name="Normal 7 4 2 5 6 2 2" xfId="26848" xr:uid="{02C9C303-5722-4CA6-87FC-A9A5EBC995CE}"/>
    <cellStyle name="Normal 7 4 2 5 6 2 3" xfId="17904" xr:uid="{BB5EF9F8-B020-44DA-B448-A5890D3EE6E7}"/>
    <cellStyle name="Normal 7 4 2 5 6 3" xfId="10357" xr:uid="{A10D214D-A674-40AB-A355-E21B492E83BF}"/>
    <cellStyle name="Normal 7 4 2 5 6 3 2" xfId="20737" xr:uid="{5334C005-9896-43BF-8600-46AA296A307E}"/>
    <cellStyle name="Normal 7 4 2 5 6 4" xfId="23579" xr:uid="{24E987B6-8535-4A6B-8AC4-EF7BF8D0DAFA}"/>
    <cellStyle name="Normal 7 4 2 5 6 5" xfId="15071" xr:uid="{F3169F16-BF1F-4788-9CAD-AC7C449E61D1}"/>
    <cellStyle name="Normal 7 4 2 5 7" xfId="4065" xr:uid="{CD24C5D8-64C7-4E38-AE6A-E07FD8DAA435}"/>
    <cellStyle name="Normal 7 4 2 5 7 2" xfId="8845" xr:uid="{C6CE6DB9-81FB-438A-BE86-E541574BECAE}"/>
    <cellStyle name="Normal 7 4 2 5 7 2 2" xfId="19225" xr:uid="{1C3F134B-79D1-4839-97F2-130859F8B169}"/>
    <cellStyle name="Normal 7 4 2 5 7 3" xfId="11678" xr:uid="{57EDC30A-257C-419F-B6B7-784485107058}"/>
    <cellStyle name="Normal 7 4 2 5 7 3 2" xfId="22058" xr:uid="{A0F18111-F1BD-406C-99C7-3E89D5CADB8E}"/>
    <cellStyle name="Normal 7 4 2 5 7 4" xfId="28079" xr:uid="{C85E6CB5-C3DC-4F9A-ACB4-F3E56903F176}"/>
    <cellStyle name="Normal 7 4 2 5 7 5" xfId="16392" xr:uid="{72DD76BE-E92C-41A1-92BB-CBDEE0DF260F}"/>
    <cellStyle name="Normal 7 4 2 5 8" xfId="5426" xr:uid="{BB73E277-5C4F-4CAB-9689-E95916508D19}"/>
    <cellStyle name="Normal 7 4 2 5 8 2" xfId="14723" xr:uid="{4D7B405F-719B-4273-86A8-7ADE3E7CDFF0}"/>
    <cellStyle name="Normal 7 4 2 5 9" xfId="7176" xr:uid="{E2FC0238-D568-49BD-8CAD-C4343ECF0472}"/>
    <cellStyle name="Normal 7 4 2 5 9 2" xfId="17556" xr:uid="{1DD1EA12-FE9F-4321-98B3-29F2E25FFBB5}"/>
    <cellStyle name="Normal 7 4 2 6" xfId="1413" xr:uid="{00000000-0005-0000-0000-00005C070000}"/>
    <cellStyle name="Normal 7 4 2 6 10" xfId="10014" xr:uid="{B005047F-553F-4924-9AED-EE4FF4F402CC}"/>
    <cellStyle name="Normal 7 4 2 6 10 2" xfId="20394" xr:uid="{AEEC708B-5BE3-4339-9329-464B6727CE2D}"/>
    <cellStyle name="Normal 7 4 2 6 11" xfId="23969" xr:uid="{B1BFA53B-4411-4F77-90BC-F1ACAFC20672}"/>
    <cellStyle name="Normal 7 4 2 6 12" xfId="12632" xr:uid="{356EBB20-4CFC-4623-8999-6556D895B666}"/>
    <cellStyle name="Normal 7 4 2 6 2" xfId="1414" xr:uid="{00000000-0005-0000-0000-00005D070000}"/>
    <cellStyle name="Normal 7 4 2 6 2 2" xfId="1415" xr:uid="{00000000-0005-0000-0000-00005E070000}"/>
    <cellStyle name="Normal 7 4 2 6 2 2 2" xfId="5433" xr:uid="{ACC49959-56F5-457B-8777-6A4362BBF026}"/>
    <cellStyle name="Normal 7 4 2 6 2 2 2 2" xfId="25083" xr:uid="{3B9B08C4-D6CA-4A0C-B355-9341D725EBDD}"/>
    <cellStyle name="Normal 7 4 2 6 2 2 2 3" xfId="28229" xr:uid="{20C2A7A5-F58B-4B9B-B161-904618D63BBB}"/>
    <cellStyle name="Normal 7 4 2 6 2 2 2 4" xfId="14730" xr:uid="{C0232D7C-B838-4704-8517-D1D2136571EB}"/>
    <cellStyle name="Normal 7 4 2 6 2 2 3" xfId="7183" xr:uid="{BE33CC03-26D6-4F9E-96FB-EF0745C5CFBC}"/>
    <cellStyle name="Normal 7 4 2 6 2 2 3 2" xfId="27662" xr:uid="{8A55FD98-BA27-42A1-B444-FCB1DEC93CE1}"/>
    <cellStyle name="Normal 7 4 2 6 2 2 3 3" xfId="28706" xr:uid="{F3335788-22CA-49A2-A198-B67340352892}"/>
    <cellStyle name="Normal 7 4 2 6 2 2 3 4" xfId="17563" xr:uid="{5D2F1BA3-BFA8-4272-8075-7B079CD1E603}"/>
    <cellStyle name="Normal 7 4 2 6 2 2 4" xfId="10016" xr:uid="{62D4065E-236E-4227-B202-B705D98E07CB}"/>
    <cellStyle name="Normal 7 4 2 6 2 2 4 2" xfId="29456" xr:uid="{953B8973-E9D4-4A28-9448-9283324B166F}"/>
    <cellStyle name="Normal 7 4 2 6 2 2 4 3" xfId="20396" xr:uid="{A4154077-145C-4608-B623-9B291738B4B5}"/>
    <cellStyle name="Normal 7 4 2 6 2 2 5" xfId="24111" xr:uid="{1E6376B6-685C-41F6-AA1A-0E1371E4F7E4}"/>
    <cellStyle name="Normal 7 4 2 6 2 2 6" xfId="14028" xr:uid="{F2E8C2ED-6652-4E5E-B034-69DEC9945787}"/>
    <cellStyle name="Normal 7 4 2 6 2 3" xfId="2827" xr:uid="{00000000-0005-0000-0000-00005D080000}"/>
    <cellStyle name="Normal 7 4 2 6 2 3 2" xfId="6043" xr:uid="{CD12F26D-7E38-4B72-BD0F-648FE20591B2}"/>
    <cellStyle name="Normal 7 4 2 6 2 3 2 2" xfId="26925" xr:uid="{7A04FC21-7B5E-4CD7-B124-1DF756BCC50B}"/>
    <cellStyle name="Normal 7 4 2 6 2 3 2 3" xfId="15497" xr:uid="{92AEBB35-1F1E-45DB-A179-204373507A49}"/>
    <cellStyle name="Normal 7 4 2 6 2 3 3" xfId="7950" xr:uid="{544102D1-B4FD-4580-AB52-37F5F53691B1}"/>
    <cellStyle name="Normal 7 4 2 6 2 3 3 2" xfId="18330" xr:uid="{D5BE6525-FBCC-4B18-A71C-5E613C285E72}"/>
    <cellStyle name="Normal 7 4 2 6 2 3 4" xfId="10783" xr:uid="{4F84140B-4949-4A65-8CA7-13438E35AAFE}"/>
    <cellStyle name="Normal 7 4 2 6 2 3 4 2" xfId="21163" xr:uid="{EADBB21F-4358-4A40-9D66-D97F8AD657E1}"/>
    <cellStyle name="Normal 7 4 2 6 2 3 5" xfId="24550" xr:uid="{236C8CB4-8771-4D9A-A151-835DD1644386}"/>
    <cellStyle name="Normal 7 4 2 6 2 3 6" xfId="13301" xr:uid="{FFBBAFCE-4E25-452F-A3A4-2BFC8F0A33A5}"/>
    <cellStyle name="Normal 7 4 2 6 2 4" xfId="4218" xr:uid="{CB5E1B9E-8298-4AB5-8BA2-CDA1208127F1}"/>
    <cellStyle name="Normal 7 4 2 6 2 4 2" xfId="8990" xr:uid="{8A08711D-C16C-4D26-A112-C5B19FD900A6}"/>
    <cellStyle name="Normal 7 4 2 6 2 4 2 2" xfId="29069" xr:uid="{7DBA42BE-1030-4A1A-9B27-A843FA100053}"/>
    <cellStyle name="Normal 7 4 2 6 2 4 2 3" xfId="19370" xr:uid="{185869D1-AB3E-426B-B499-220AD464EF35}"/>
    <cellStyle name="Normal 7 4 2 6 2 4 3" xfId="11823" xr:uid="{67F4D7A1-B4EE-4730-8EAD-10F1F3EF120C}"/>
    <cellStyle name="Normal 7 4 2 6 2 4 3 2" xfId="22203" xr:uid="{23FF878B-135C-476A-A974-E6D81A426931}"/>
    <cellStyle name="Normal 7 4 2 6 2 4 4" xfId="24156" xr:uid="{3F4AFEAA-481D-442A-A5F1-93DED3FB4675}"/>
    <cellStyle name="Normal 7 4 2 6 2 4 5" xfId="16537" xr:uid="{9DDB4BA9-5EFA-4772-8776-20EE45B267C5}"/>
    <cellStyle name="Normal 7 4 2 6 2 5" xfId="5432" xr:uid="{B53CA646-856C-40E3-B9B1-1B1C39C90F5B}"/>
    <cellStyle name="Normal 7 4 2 6 2 5 2" xfId="26381" xr:uid="{985CE4B6-9B97-404E-8FC0-9CA482811201}"/>
    <cellStyle name="Normal 7 4 2 6 2 5 3" xfId="14729" xr:uid="{0DB742FD-2D59-49F6-8D24-05C7BE73D3ED}"/>
    <cellStyle name="Normal 7 4 2 6 2 6" xfId="7182" xr:uid="{7F0CD3EC-A7ED-415E-BB71-E350FC058EFE}"/>
    <cellStyle name="Normal 7 4 2 6 2 6 2" xfId="17562" xr:uid="{BF747459-136E-42E9-B078-152299A8E6D6}"/>
    <cellStyle name="Normal 7 4 2 6 2 7" xfId="10015" xr:uid="{AE1DDB34-B94D-4F70-8B50-BBDACA9B0F46}"/>
    <cellStyle name="Normal 7 4 2 6 2 7 2" xfId="20395" xr:uid="{32D57998-B51C-4D26-AE68-6ED260EE16CF}"/>
    <cellStyle name="Normal 7 4 2 6 2 8" xfId="24493" xr:uid="{6CC6677E-E6E1-45EE-BA0C-C14C13A7610E}"/>
    <cellStyle name="Normal 7 4 2 6 2 9" xfId="12790" xr:uid="{173BBFF3-D0F4-4160-AFF4-3F0497245FA6}"/>
    <cellStyle name="Normal 7 4 2 6 3" xfId="1416" xr:uid="{00000000-0005-0000-0000-00005F070000}"/>
    <cellStyle name="Normal 7 4 2 6 3 2" xfId="4582" xr:uid="{1BF54EF6-A596-4E83-B706-8E4A11FB6522}"/>
    <cellStyle name="Normal 7 4 2 6 3 2 2" xfId="9354" xr:uid="{C70380DC-B373-40D4-AC39-627D89764B5A}"/>
    <cellStyle name="Normal 7 4 2 6 3 2 2 2" xfId="29326" xr:uid="{9C1A41FE-2635-4791-A25C-E3F106F38BD2}"/>
    <cellStyle name="Normal 7 4 2 6 3 2 2 3" xfId="19734" xr:uid="{C10CF57A-7449-4792-B663-B665D61B8051}"/>
    <cellStyle name="Normal 7 4 2 6 3 2 3" xfId="12187" xr:uid="{9987C1F0-235F-4763-85FC-D06D2B2C4ECF}"/>
    <cellStyle name="Normal 7 4 2 6 3 2 3 2" xfId="22567" xr:uid="{FB548799-0E5E-406E-9E65-6539CA2FCB7D}"/>
    <cellStyle name="Normal 7 4 2 6 3 2 4" xfId="23525" xr:uid="{43912BF1-D01E-4BCF-81CA-9DEFFB11AD82}"/>
    <cellStyle name="Normal 7 4 2 6 3 2 5" xfId="16901" xr:uid="{BA4ECC0D-83ED-407F-BCAA-064BFB4F01C3}"/>
    <cellStyle name="Normal 7 4 2 6 3 3" xfId="5434" xr:uid="{586EF2D9-24F5-4293-9A1C-40A22B06FF20}"/>
    <cellStyle name="Normal 7 4 2 6 3 3 2" xfId="26867" xr:uid="{9703619E-5EBC-4ECB-9542-BD3FC3B49889}"/>
    <cellStyle name="Normal 7 4 2 6 3 3 3" xfId="27060" xr:uid="{898A3EAE-B37A-42A8-A9B5-A4B9E4D060D4}"/>
    <cellStyle name="Normal 7 4 2 6 3 3 4" xfId="14731" xr:uid="{0BBC9CEC-1798-4D37-915A-9BA30FF844EE}"/>
    <cellStyle name="Normal 7 4 2 6 3 4" xfId="7184" xr:uid="{81C49B6A-535B-4744-9D34-E03E2DC1FC01}"/>
    <cellStyle name="Normal 7 4 2 6 3 4 2" xfId="26071" xr:uid="{54965685-2E95-4A9A-8DAC-26B9ACC33AAE}"/>
    <cellStyle name="Normal 7 4 2 6 3 4 3" xfId="26078" xr:uid="{4B8C6A35-BB5E-4E04-8659-982CCD8A6CCD}"/>
    <cellStyle name="Normal 7 4 2 6 3 4 4" xfId="17564" xr:uid="{B27B0C0C-397F-4F16-AD78-649203BA9DBB}"/>
    <cellStyle name="Normal 7 4 2 6 3 5" xfId="10017" xr:uid="{DB3DA74A-F661-4D5D-9965-C692008A5E5F}"/>
    <cellStyle name="Normal 7 4 2 6 3 5 2" xfId="29457" xr:uid="{D3B1CD2D-4B81-49DE-99E0-FDDCC3584FA2}"/>
    <cellStyle name="Normal 7 4 2 6 3 5 3" xfId="20397" xr:uid="{06C36481-C097-46B8-BFA2-9452BC204D9B}"/>
    <cellStyle name="Normal 7 4 2 6 3 6" xfId="23181" xr:uid="{1DB60C66-997E-4EBF-BC69-CA57773C7EEB}"/>
    <cellStyle name="Normal 7 4 2 6 3 7" xfId="14029" xr:uid="{38A60E8F-1A15-4F0E-B1BC-C7F451D6E98E}"/>
    <cellStyle name="Normal 7 4 2 6 4" xfId="1417" xr:uid="{00000000-0005-0000-0000-000060070000}"/>
    <cellStyle name="Normal 7 4 2 6 4 2" xfId="5435" xr:uid="{1098EACB-F920-4291-9391-EFC70FC55943}"/>
    <cellStyle name="Normal 7 4 2 6 4 2 2" xfId="25674" xr:uid="{A31B6F93-403A-46B7-838C-23C6F6A7892F}"/>
    <cellStyle name="Normal 7 4 2 6 4 2 3" xfId="27223" xr:uid="{AF167C8A-3895-4A44-9B5F-E4A0FD058299}"/>
    <cellStyle name="Normal 7 4 2 6 4 2 4" xfId="14732" xr:uid="{F0BBF8B3-23E5-4EA8-81AF-B1566C2E3D6F}"/>
    <cellStyle name="Normal 7 4 2 6 4 3" xfId="7185" xr:uid="{F100B69C-70E3-4089-B3A4-FA365EB5D525}"/>
    <cellStyle name="Normal 7 4 2 6 4 3 2" xfId="27074" xr:uid="{847359D5-C1DB-48F5-8BE8-52AA144B6839}"/>
    <cellStyle name="Normal 7 4 2 6 4 3 3" xfId="17565" xr:uid="{E755EA97-62BB-408D-812C-AD918708BE0D}"/>
    <cellStyle name="Normal 7 4 2 6 4 4" xfId="10018" xr:uid="{62B92776-CB32-4631-AAD3-0911FDE28057}"/>
    <cellStyle name="Normal 7 4 2 6 4 4 2" xfId="20398" xr:uid="{7E4BA555-3E90-425F-AD14-F5855C84BBEB}"/>
    <cellStyle name="Normal 7 4 2 6 4 5" xfId="24506" xr:uid="{D1F60048-1F01-454C-8F29-5C365FD9AE94}"/>
    <cellStyle name="Normal 7 4 2 6 4 6" xfId="13488" xr:uid="{A33226EE-2783-4EA0-AEF9-1D2369B95F25}"/>
    <cellStyle name="Normal 7 4 2 6 5" xfId="2581" xr:uid="{00000000-0005-0000-0000-000060080000}"/>
    <cellStyle name="Normal 7 4 2 6 5 2" xfId="5846" xr:uid="{17D75B77-B2E5-482C-AF94-4F4BB57B6AA4}"/>
    <cellStyle name="Normal 7 4 2 6 5 2 2" xfId="28578" xr:uid="{47400427-7ED5-4ED7-8D01-2982F6F56245}"/>
    <cellStyle name="Normal 7 4 2 6 5 2 3" xfId="15253" xr:uid="{0692E47A-8ABA-490E-B809-91E5AD376575}"/>
    <cellStyle name="Normal 7 4 2 6 5 3" xfId="7706" xr:uid="{8F573EFC-8B2A-4675-9DAA-06B413A2D871}"/>
    <cellStyle name="Normal 7 4 2 6 5 3 2" xfId="18086" xr:uid="{A72F17EF-D17E-457D-A99B-9EDDAE54C255}"/>
    <cellStyle name="Normal 7 4 2 6 5 4" xfId="10539" xr:uid="{FE721382-46EC-47CE-9E00-1C7D2AD5CB5C}"/>
    <cellStyle name="Normal 7 4 2 6 5 4 2" xfId="20919" xr:uid="{BA75287A-DD7E-48BF-B60B-1477C427A975}"/>
    <cellStyle name="Normal 7 4 2 6 5 5" xfId="25294" xr:uid="{2E4EDD41-397C-4261-A4FE-33FF3F5E5E5E}"/>
    <cellStyle name="Normal 7 4 2 6 5 6" xfId="12969" xr:uid="{D2E29B5C-A764-4CBE-A5A5-82E3569611B1}"/>
    <cellStyle name="Normal 7 4 2 6 6" xfId="2398" xr:uid="{00000000-0005-0000-0000-00005A080000}"/>
    <cellStyle name="Normal 7 4 2 6 6 2" xfId="7525" xr:uid="{21F174A7-4987-4EBF-A1EF-44A664994639}"/>
    <cellStyle name="Normal 7 4 2 6 6 2 2" xfId="26786" xr:uid="{FCC0CB2D-E4EF-45DB-B929-DFB54B1569B1}"/>
    <cellStyle name="Normal 7 4 2 6 6 2 3" xfId="17905" xr:uid="{6AAD9FE9-06E3-4AD8-95AD-40296A6C342B}"/>
    <cellStyle name="Normal 7 4 2 6 6 3" xfId="10358" xr:uid="{96808953-3DDB-4A9D-9F4C-E5CBDC75F4BE}"/>
    <cellStyle name="Normal 7 4 2 6 6 3 2" xfId="20738" xr:uid="{A6BE3F22-05B0-4709-A6B2-6F8C6FB45ECB}"/>
    <cellStyle name="Normal 7 4 2 6 6 4" xfId="23100" xr:uid="{50A340EA-2354-4D27-A57E-7B444BE316CA}"/>
    <cellStyle name="Normal 7 4 2 6 6 5" xfId="15072" xr:uid="{02E62824-B523-4CBE-9AC5-A726FE865AD8}"/>
    <cellStyle name="Normal 7 4 2 6 7" xfId="4066" xr:uid="{787504FD-E615-4DF1-9D77-BBECC0DE93F8}"/>
    <cellStyle name="Normal 7 4 2 6 7 2" xfId="8846" xr:uid="{FCF05B19-81FB-4A54-BEB7-F0A61DB12570}"/>
    <cellStyle name="Normal 7 4 2 6 7 2 2" xfId="19226" xr:uid="{32B3D620-F75A-4CAD-B1E5-597DD8136D45}"/>
    <cellStyle name="Normal 7 4 2 6 7 3" xfId="11679" xr:uid="{33C1B2BD-D14A-44C0-9307-05BFF67FA58E}"/>
    <cellStyle name="Normal 7 4 2 6 7 3 2" xfId="22059" xr:uid="{6B631C3B-0DB2-48F2-B87D-D2F45125569C}"/>
    <cellStyle name="Normal 7 4 2 6 7 4" xfId="28107" xr:uid="{F5261F1D-F1B9-45E8-8F81-7C53A7BE747C}"/>
    <cellStyle name="Normal 7 4 2 6 7 5" xfId="16393" xr:uid="{D8E47FB0-8BB3-4344-AB82-69A4BA1C62CB}"/>
    <cellStyle name="Normal 7 4 2 6 8" xfId="5431" xr:uid="{1F40B752-6737-46EE-A6DF-1B75DA96DBD1}"/>
    <cellStyle name="Normal 7 4 2 6 8 2" xfId="14728" xr:uid="{391F89FC-6944-4964-B2E1-FDFC3C4ED719}"/>
    <cellStyle name="Normal 7 4 2 6 9" xfId="7181" xr:uid="{450B9847-020C-49F1-B642-B0DEC3E29F00}"/>
    <cellStyle name="Normal 7 4 2 6 9 2" xfId="17561" xr:uid="{ACCB61D8-4537-48D9-9271-7E8864C9E44C}"/>
    <cellStyle name="Normal 7 4 2 7" xfId="1418" xr:uid="{00000000-0005-0000-0000-000061070000}"/>
    <cellStyle name="Normal 7 4 2 7 10" xfId="12633" xr:uid="{94DB8E25-984C-4D8D-A56D-979E81D1A1DE}"/>
    <cellStyle name="Normal 7 4 2 7 2" xfId="1419" xr:uid="{00000000-0005-0000-0000-000062070000}"/>
    <cellStyle name="Normal 7 4 2 7 2 2" xfId="2990" xr:uid="{00000000-0005-0000-0000-000063080000}"/>
    <cellStyle name="Normal 7 4 2 7 2 2 2" xfId="6140" xr:uid="{1266CA9C-5035-448E-8939-3C069FE41792}"/>
    <cellStyle name="Normal 7 4 2 7 2 2 2 2" xfId="27832" xr:uid="{6BA6E3E3-0B5D-4725-AD7D-45FA59660042}"/>
    <cellStyle name="Normal 7 4 2 7 2 2 2 3" xfId="26313" xr:uid="{14734C87-6DE6-4D0B-84FB-F5E620DB5FDB}"/>
    <cellStyle name="Normal 7 4 2 7 2 2 2 4" xfId="15618" xr:uid="{6FB34FEA-6554-4BE3-8D10-9AD6CE81D6C6}"/>
    <cellStyle name="Normal 7 4 2 7 2 2 3" xfId="8071" xr:uid="{CE9E1B3D-C1FD-4CBA-A6BB-D92144A0865F}"/>
    <cellStyle name="Normal 7 4 2 7 2 2 3 2" xfId="27723" xr:uid="{0032E810-F024-4C77-AE8D-9373B8055228}"/>
    <cellStyle name="Normal 7 4 2 7 2 2 3 3" xfId="18451" xr:uid="{B3FB1B6C-478C-4CD5-A026-5797CBD64E79}"/>
    <cellStyle name="Normal 7 4 2 7 2 2 4" xfId="10904" xr:uid="{4415CB7F-40E9-45E1-85D9-6DABC2764ED3}"/>
    <cellStyle name="Normal 7 4 2 7 2 2 4 2" xfId="21284" xr:uid="{3E1FD531-B551-4991-9904-10393FE33A3C}"/>
    <cellStyle name="Normal 7 4 2 7 2 2 5" xfId="23829" xr:uid="{E0E623C1-45BB-4EFA-87D1-5D1FD674B409}"/>
    <cellStyle name="Normal 7 4 2 7 2 2 6" xfId="13489" xr:uid="{6258D515-6824-426D-9C18-B099CE2EE0A9}"/>
    <cellStyle name="Normal 7 4 2 7 2 3" xfId="5437" xr:uid="{73706557-7274-4A62-9D2E-9D0F68BD4BC2}"/>
    <cellStyle name="Normal 7 4 2 7 2 3 2" xfId="23501" xr:uid="{15F8D672-281A-4D72-AD12-49CEE82E7533}"/>
    <cellStyle name="Normal 7 4 2 7 2 3 3" xfId="27197" xr:uid="{D064E7A5-6181-4134-830F-81AF10BBEB20}"/>
    <cellStyle name="Normal 7 4 2 7 2 3 4" xfId="14734" xr:uid="{DB7C5814-2379-4983-8608-9F3F172D6E7F}"/>
    <cellStyle name="Normal 7 4 2 7 2 4" xfId="7187" xr:uid="{3836BD7D-4B8E-4F9B-8B5D-7B489FC8B2BF}"/>
    <cellStyle name="Normal 7 4 2 7 2 4 2" xfId="26635" xr:uid="{18E5D6C6-EF43-4D85-8CE8-AE7EE66E87D1}"/>
    <cellStyle name="Normal 7 4 2 7 2 4 3" xfId="27244" xr:uid="{6B17FA2A-E0D2-44FB-8207-51940BE33BD3}"/>
    <cellStyle name="Normal 7 4 2 7 2 4 4" xfId="17567" xr:uid="{DFEF93DD-08C3-4443-844E-F6CA5FDD1CF2}"/>
    <cellStyle name="Normal 7 4 2 7 2 5" xfId="10020" xr:uid="{0889C94F-1ABA-4FC6-9E28-0795963A3FA9}"/>
    <cellStyle name="Normal 7 4 2 7 2 5 2" xfId="29458" xr:uid="{70201FCB-86E4-489F-8B22-D4D9F690346B}"/>
    <cellStyle name="Normal 7 4 2 7 2 5 3" xfId="20400" xr:uid="{89FBEA2D-C08B-4774-AF5A-524674D3512A}"/>
    <cellStyle name="Normal 7 4 2 7 2 6" xfId="23850" xr:uid="{DF26400E-02C4-4589-8613-8A8F024D1767}"/>
    <cellStyle name="Normal 7 4 2 7 2 7" xfId="12791" xr:uid="{BFB7021A-E11C-42FB-8F02-FE5A49CDF78E}"/>
    <cellStyle name="Normal 7 4 2 7 3" xfId="1420" xr:uid="{00000000-0005-0000-0000-000063070000}"/>
    <cellStyle name="Normal 7 4 2 7 3 2" xfId="5438" xr:uid="{82B5E694-2FC5-4E24-8479-0FC41482D483}"/>
    <cellStyle name="Normal 7 4 2 7 3 2 2" xfId="26972" xr:uid="{2BF54BE0-ED09-4508-B9C3-888EF3FACA7E}"/>
    <cellStyle name="Normal 7 4 2 7 3 2 3" xfId="28158" xr:uid="{41CB8755-7976-4FA8-92E0-440C84D9FADA}"/>
    <cellStyle name="Normal 7 4 2 7 3 2 4" xfId="14735" xr:uid="{8D89238C-0030-4AB4-9F24-B117B919F0F0}"/>
    <cellStyle name="Normal 7 4 2 7 3 3" xfId="7188" xr:uid="{0008B33A-5D63-4F47-B563-238954287A5F}"/>
    <cellStyle name="Normal 7 4 2 7 3 3 2" xfId="28238" xr:uid="{260C5BFE-EE4A-4508-BB9D-B54A34FC1DD1}"/>
    <cellStyle name="Normal 7 4 2 7 3 3 3" xfId="26044" xr:uid="{7BC6694E-8F7E-426B-982B-C6FE59EE42A5}"/>
    <cellStyle name="Normal 7 4 2 7 3 3 4" xfId="17568" xr:uid="{27E6BAC9-0590-4F18-8EA6-355AEED43B58}"/>
    <cellStyle name="Normal 7 4 2 7 3 4" xfId="10021" xr:uid="{D6282C0B-23EE-4436-B69D-F5E8D9CEA92A}"/>
    <cellStyle name="Normal 7 4 2 7 3 4 2" xfId="29459" xr:uid="{794BD335-970E-4ABE-8731-2B8B81EFDD62}"/>
    <cellStyle name="Normal 7 4 2 7 3 4 3" xfId="20401" xr:uid="{5459E404-4B22-4EAD-B82F-42EE3543FD20}"/>
    <cellStyle name="Normal 7 4 2 7 3 5" xfId="23110" xr:uid="{BCC33169-2365-4075-A213-E531A6313F02}"/>
    <cellStyle name="Normal 7 4 2 7 3 6" xfId="13302" xr:uid="{44BF5C5C-C4C7-4BF3-978B-7EB2E005626C}"/>
    <cellStyle name="Normal 7 4 2 7 4" xfId="2399" xr:uid="{00000000-0005-0000-0000-000061080000}"/>
    <cellStyle name="Normal 7 4 2 7 4 2" xfId="7526" xr:uid="{86492D43-90EB-48CF-8201-D4300A5D77A1}"/>
    <cellStyle name="Normal 7 4 2 7 4 2 2" xfId="25868" xr:uid="{FFB7116F-81E7-4660-99A9-B36EAAF51FAD}"/>
    <cellStyle name="Normal 7 4 2 7 4 2 3" xfId="17906" xr:uid="{9EBB2063-CA9F-41AA-ACB2-36A461FE1529}"/>
    <cellStyle name="Normal 7 4 2 7 4 3" xfId="10359" xr:uid="{54018CCB-AB0E-4704-9798-FE8BC0349EED}"/>
    <cellStyle name="Normal 7 4 2 7 4 3 2" xfId="20739" xr:uid="{9AD254BA-D173-4481-812D-E6A24542D02F}"/>
    <cellStyle name="Normal 7 4 2 7 4 4" xfId="24788" xr:uid="{9018913B-342D-4E75-A25C-8C37B551CB05}"/>
    <cellStyle name="Normal 7 4 2 7 4 5" xfId="15073" xr:uid="{7DD61C3C-68EC-4DA4-8FD3-0480FC45329D}"/>
    <cellStyle name="Normal 7 4 2 7 5" xfId="4067" xr:uid="{77472886-F551-449A-8098-A7FB30B7B646}"/>
    <cellStyle name="Normal 7 4 2 7 5 2" xfId="8847" xr:uid="{F84EA359-FB2C-4639-A40E-838E073F2E29}"/>
    <cellStyle name="Normal 7 4 2 7 5 2 2" xfId="28996" xr:uid="{7BF56CC5-6A5C-4EF6-B5F0-8F2CBE3D79FE}"/>
    <cellStyle name="Normal 7 4 2 7 5 2 3" xfId="19227" xr:uid="{8AD95E74-020B-4D2D-9F96-D8EB383DF9DA}"/>
    <cellStyle name="Normal 7 4 2 7 5 3" xfId="11680" xr:uid="{C12A5A78-6510-436E-A32D-926A5FAD00FB}"/>
    <cellStyle name="Normal 7 4 2 7 5 3 2" xfId="22060" xr:uid="{B6EEC522-B3A4-4B2E-85A7-A04BC0C8DDFB}"/>
    <cellStyle name="Normal 7 4 2 7 5 4" xfId="22812" xr:uid="{37258880-037A-4767-9152-4095A0169B94}"/>
    <cellStyle name="Normal 7 4 2 7 5 5" xfId="16394" xr:uid="{6E299FD7-684B-4802-A6FF-86435AC177AA}"/>
    <cellStyle name="Normal 7 4 2 7 6" xfId="5436" xr:uid="{D3C90363-648C-472E-B1D6-0895137A7634}"/>
    <cellStyle name="Normal 7 4 2 7 6 2" xfId="26328" xr:uid="{B017C560-B810-4746-8C55-B4995878F636}"/>
    <cellStyle name="Normal 7 4 2 7 6 3" xfId="26510" xr:uid="{92F04E2A-EF45-425E-B460-6E5D80E4539C}"/>
    <cellStyle name="Normal 7 4 2 7 6 4" xfId="14733" xr:uid="{BAE21227-5844-4849-AED3-9A0C92C98A8C}"/>
    <cellStyle name="Normal 7 4 2 7 7" xfId="7186" xr:uid="{7CC78FA1-708E-40DD-960B-EAF910F14868}"/>
    <cellStyle name="Normal 7 4 2 7 7 2" xfId="26421" xr:uid="{6A8787EE-F31E-4982-9135-5F1148B2FDBE}"/>
    <cellStyle name="Normal 7 4 2 7 7 3" xfId="17566" xr:uid="{23954045-1D4A-4E58-9EDC-5DC74BA99BA5}"/>
    <cellStyle name="Normal 7 4 2 7 8" xfId="10019" xr:uid="{94B3A68A-3BD4-419B-9AC3-B8BD758CE315}"/>
    <cellStyle name="Normal 7 4 2 7 8 2" xfId="20399" xr:uid="{FB3E73B1-994C-477B-9EC3-AED1D1AD3CD1}"/>
    <cellStyle name="Normal 7 4 2 7 9" xfId="24625" xr:uid="{E09003C2-1B00-4328-BBF9-063EA82CCD48}"/>
    <cellStyle name="Normal 7 4 2 8" xfId="1421" xr:uid="{00000000-0005-0000-0000-000064070000}"/>
    <cellStyle name="Normal 7 4 2 8 10" xfId="12634" xr:uid="{764DDC1B-9402-4F8E-8F51-32FAF920D60E}"/>
    <cellStyle name="Normal 7 4 2 8 2" xfId="1422" xr:uid="{00000000-0005-0000-0000-000065070000}"/>
    <cellStyle name="Normal 7 4 2 8 2 2" xfId="2991" xr:uid="{00000000-0005-0000-0000-000067080000}"/>
    <cellStyle name="Normal 7 4 2 8 2 2 2" xfId="6141" xr:uid="{9041C163-69A9-43CC-9E9A-D833F2C7176D}"/>
    <cellStyle name="Normal 7 4 2 8 2 2 2 2" xfId="26203" xr:uid="{B493E099-C3E2-4544-9AA4-825065CBA4E2}"/>
    <cellStyle name="Normal 7 4 2 8 2 2 2 3" xfId="27475" xr:uid="{3AB40F7B-C570-4D06-ADBC-05D10685A382}"/>
    <cellStyle name="Normal 7 4 2 8 2 2 2 4" xfId="15619" xr:uid="{662CF5B3-522E-4A27-8305-2C33727EF944}"/>
    <cellStyle name="Normal 7 4 2 8 2 2 3" xfId="8072" xr:uid="{A7D51079-161A-4855-A031-386021851227}"/>
    <cellStyle name="Normal 7 4 2 8 2 2 3 2" xfId="28767" xr:uid="{E2D87E69-31E9-42B6-96CD-1C9BA892C7BB}"/>
    <cellStyle name="Normal 7 4 2 8 2 2 3 3" xfId="18452" xr:uid="{A4CED350-C79A-4982-82E0-0E78037D358B}"/>
    <cellStyle name="Normal 7 4 2 8 2 2 4" xfId="10905" xr:uid="{CB272D73-6214-4DBE-B2F7-601C344F4AED}"/>
    <cellStyle name="Normal 7 4 2 8 2 2 4 2" xfId="21285" xr:uid="{A51A0245-F2DF-4AE0-AADB-DA7AF0E58429}"/>
    <cellStyle name="Normal 7 4 2 8 2 2 5" xfId="25247" xr:uid="{3814E4DE-EEA9-49D4-9238-DCCEEA448DD9}"/>
    <cellStyle name="Normal 7 4 2 8 2 2 6" xfId="13490" xr:uid="{CC3172A9-4FD7-4114-8024-2F839FFAC561}"/>
    <cellStyle name="Normal 7 4 2 8 2 3" xfId="5440" xr:uid="{336699C8-1CEE-4FE0-A41F-11B48F3781CB}"/>
    <cellStyle name="Normal 7 4 2 8 2 3 2" xfId="25141" xr:uid="{143F8DC0-D0F0-4F1B-A5F6-49BBA04A9BAA}"/>
    <cellStyle name="Normal 7 4 2 8 2 3 3" xfId="27241" xr:uid="{FCF3E825-A10B-4A4B-9EA1-E9B2699347E6}"/>
    <cellStyle name="Normal 7 4 2 8 2 3 4" xfId="14737" xr:uid="{F4C934E6-EF23-4A45-A8C7-37BB666CB016}"/>
    <cellStyle name="Normal 7 4 2 8 2 4" xfId="7190" xr:uid="{18D41000-B14D-4DB2-B55D-9828FC100708}"/>
    <cellStyle name="Normal 7 4 2 8 2 4 2" xfId="26095" xr:uid="{B5DDF77C-89DA-471A-8272-5E6E03F47423}"/>
    <cellStyle name="Normal 7 4 2 8 2 4 3" xfId="26435" xr:uid="{EADE3D3C-76DB-4633-9772-34B4800C979C}"/>
    <cellStyle name="Normal 7 4 2 8 2 4 4" xfId="17570" xr:uid="{2AEDA77A-D5D4-4E04-B75B-45DDA0F9A858}"/>
    <cellStyle name="Normal 7 4 2 8 2 5" xfId="10023" xr:uid="{0B9161BD-1312-4222-8C65-7C901862FE49}"/>
    <cellStyle name="Normal 7 4 2 8 2 5 2" xfId="29460" xr:uid="{3B11A4C3-9B9B-404A-AAB3-C3FF001AC2C4}"/>
    <cellStyle name="Normal 7 4 2 8 2 5 3" xfId="20403" xr:uid="{22CC1A39-7AB0-474E-9DD9-C58BA7F6E7DB}"/>
    <cellStyle name="Normal 7 4 2 8 2 6" xfId="23375" xr:uid="{4798756F-1AD2-44D4-A672-6B80D892F56E}"/>
    <cellStyle name="Normal 7 4 2 8 2 7" xfId="12792" xr:uid="{BF2F52C6-13F2-4F1D-9924-D50FFADB0400}"/>
    <cellStyle name="Normal 7 4 2 8 3" xfId="1423" xr:uid="{00000000-0005-0000-0000-000066070000}"/>
    <cellStyle name="Normal 7 4 2 8 3 2" xfId="5441" xr:uid="{DF7E501D-4D91-426D-AD30-9FD2EF2BFCE7}"/>
    <cellStyle name="Normal 7 4 2 8 3 2 2" xfId="27433" xr:uid="{7D3C8E64-94D2-442D-AA48-12B7CF08B5B7}"/>
    <cellStyle name="Normal 7 4 2 8 3 2 3" xfId="28601" xr:uid="{1FEA78ED-3976-4495-9929-FD5F90723AF7}"/>
    <cellStyle name="Normal 7 4 2 8 3 2 4" xfId="14738" xr:uid="{E3B0F55E-0118-4914-A1F6-148CF20F42D4}"/>
    <cellStyle name="Normal 7 4 2 8 3 3" xfId="7191" xr:uid="{E0B26F10-6A1D-4076-95F6-2A99FD4F5D93}"/>
    <cellStyle name="Normal 7 4 2 8 3 3 2" xfId="27426" xr:uid="{5A5AEE34-4573-48E5-9EB2-1803A67C8182}"/>
    <cellStyle name="Normal 7 4 2 8 3 3 3" xfId="27402" xr:uid="{2556DBBF-00E5-435C-841D-7AE47896058F}"/>
    <cellStyle name="Normal 7 4 2 8 3 3 4" xfId="17571" xr:uid="{050D4FF1-B4FE-48C8-B357-5E446ABB2642}"/>
    <cellStyle name="Normal 7 4 2 8 3 4" xfId="10024" xr:uid="{D2779331-985F-4D2A-B82B-048C9760EA3D}"/>
    <cellStyle name="Normal 7 4 2 8 3 4 2" xfId="29461" xr:uid="{637DFF79-F514-4FB7-8A89-4E4CEE4DC035}"/>
    <cellStyle name="Normal 7 4 2 8 3 4 3" xfId="20404" xr:uid="{1B7A3929-C49F-4C4E-A47E-E6A72371383E}"/>
    <cellStyle name="Normal 7 4 2 8 3 5" xfId="25126" xr:uid="{7A71748C-01E1-42B4-AA1C-8BCDE39C24C6}"/>
    <cellStyle name="Normal 7 4 2 8 3 6" xfId="13303" xr:uid="{D245C534-4BE7-4770-B518-4D1A290DFB03}"/>
    <cellStyle name="Normal 7 4 2 8 4" xfId="2400" xr:uid="{00000000-0005-0000-0000-000065080000}"/>
    <cellStyle name="Normal 7 4 2 8 4 2" xfId="7527" xr:uid="{7A821489-26D7-4677-B041-69A2C39EA31A}"/>
    <cellStyle name="Normal 7 4 2 8 4 2 2" xfId="26247" xr:uid="{3F381CF9-2F0E-45E0-99AC-CBE86D141DBD}"/>
    <cellStyle name="Normal 7 4 2 8 4 2 3" xfId="17907" xr:uid="{2272D246-2772-444E-8657-CD6E53F0122A}"/>
    <cellStyle name="Normal 7 4 2 8 4 3" xfId="10360" xr:uid="{E3E695FB-914F-4538-A5FE-829A11F73630}"/>
    <cellStyle name="Normal 7 4 2 8 4 3 2" xfId="20740" xr:uid="{E48C7E1C-2B52-443E-BF89-E06BBDE3396E}"/>
    <cellStyle name="Normal 7 4 2 8 4 4" xfId="25499" xr:uid="{A4BA8B26-23DB-4570-B019-11C38E654B92}"/>
    <cellStyle name="Normal 7 4 2 8 4 5" xfId="15074" xr:uid="{D4271D88-5D5E-4508-BFC3-E6279DEB43BE}"/>
    <cellStyle name="Normal 7 4 2 8 5" xfId="4068" xr:uid="{DEAF12DA-3FA9-4DCB-8904-0FEFEC41EF1A}"/>
    <cellStyle name="Normal 7 4 2 8 5 2" xfId="8848" xr:uid="{1E336397-8442-444B-B4E3-A2BBFD7CEBFF}"/>
    <cellStyle name="Normal 7 4 2 8 5 2 2" xfId="28997" xr:uid="{75514FFB-B72B-46F8-ACF7-870092C6E62D}"/>
    <cellStyle name="Normal 7 4 2 8 5 2 3" xfId="19228" xr:uid="{4DA0DEEB-F0A6-4D78-B87F-5D39B35D266F}"/>
    <cellStyle name="Normal 7 4 2 8 5 3" xfId="11681" xr:uid="{D55E82D3-75FE-4EF0-A82A-5C356FFF3CB3}"/>
    <cellStyle name="Normal 7 4 2 8 5 3 2" xfId="22061" xr:uid="{C7ED9254-E5EE-4DDC-883D-9503F73F9DA8}"/>
    <cellStyle name="Normal 7 4 2 8 5 4" xfId="24975" xr:uid="{A72BF85D-5E4B-40FC-84A2-4CFFF781B86B}"/>
    <cellStyle name="Normal 7 4 2 8 5 5" xfId="16395" xr:uid="{D3B83BD2-8D64-4965-BCEF-EA03A12C7646}"/>
    <cellStyle name="Normal 7 4 2 8 6" xfId="5439" xr:uid="{7F3F327F-51DB-4F24-9C4B-E5C89DF83EE3}"/>
    <cellStyle name="Normal 7 4 2 8 6 2" xfId="26898" xr:uid="{E8A65548-4070-4D93-BEEB-7CCF5EE40D86}"/>
    <cellStyle name="Normal 7 4 2 8 6 3" xfId="26871" xr:uid="{84838828-46F0-4DEF-BA3F-EAB48AF9A8E2}"/>
    <cellStyle name="Normal 7 4 2 8 6 4" xfId="14736" xr:uid="{69A46E30-CEE4-4EEB-93D4-36FD588DE682}"/>
    <cellStyle name="Normal 7 4 2 8 7" xfId="7189" xr:uid="{022E0D6E-5008-440E-94C0-FCA08E2C0C61}"/>
    <cellStyle name="Normal 7 4 2 8 7 2" xfId="26952" xr:uid="{2FCBC965-BC6D-4F97-8AB6-7B6C07325484}"/>
    <cellStyle name="Normal 7 4 2 8 7 3" xfId="17569" xr:uid="{D552055A-C5C7-4BFF-92A2-74EE2AEF58D8}"/>
    <cellStyle name="Normal 7 4 2 8 8" xfId="10022" xr:uid="{9EB0C26B-B5D2-4F74-A99F-8154FF2AFA9E}"/>
    <cellStyle name="Normal 7 4 2 8 8 2" xfId="20402" xr:uid="{FAE3E505-1AB7-4AFC-99DE-4F30A123E761}"/>
    <cellStyle name="Normal 7 4 2 8 9" xfId="24218" xr:uid="{90CC9198-C7BD-4DC7-A6D9-37C25CDAEFF2}"/>
    <cellStyle name="Normal 7 4 2 9" xfId="1424" xr:uid="{00000000-0005-0000-0000-000067070000}"/>
    <cellStyle name="Normal 7 4 2 9 10" xfId="12627" xr:uid="{DFDE78C4-8E58-41BD-A9CC-0E3FE4FF757E}"/>
    <cellStyle name="Normal 7 4 2 9 2" xfId="3444" xr:uid="{00000000-0005-0000-0000-00006A080000}"/>
    <cellStyle name="Normal 7 4 2 9 2 2" xfId="6499" xr:uid="{D6E9C181-6061-4F0C-B3EA-ED194457DA41}"/>
    <cellStyle name="Normal 7 4 2 9 2 2 2" xfId="25660" xr:uid="{AF607323-AC0D-414A-8F77-EE6893045231}"/>
    <cellStyle name="Normal 7 4 2 9 2 2 3" xfId="26412" xr:uid="{509785D6-8A2F-42A6-B8DB-8ABF8E3C060A}"/>
    <cellStyle name="Normal 7 4 2 9 2 2 4" xfId="16070" xr:uid="{A58D279F-36A8-461F-89B9-FFE923980C7C}"/>
    <cellStyle name="Normal 7 4 2 9 2 3" xfId="8523" xr:uid="{EF66F453-D807-4980-B50E-4CCBAFB733A8}"/>
    <cellStyle name="Normal 7 4 2 9 2 3 2" xfId="28604" xr:uid="{B547C6E4-D9DC-4171-8FAD-C356971CE623}"/>
    <cellStyle name="Normal 7 4 2 9 2 3 3" xfId="28938" xr:uid="{0E25B91D-7487-4276-B067-0ABEBC60BEDF}"/>
    <cellStyle name="Normal 7 4 2 9 2 3 4" xfId="18903" xr:uid="{02A1BA71-9964-4CB4-A4D8-1ADEA24125BC}"/>
    <cellStyle name="Normal 7 4 2 9 2 4" xfId="11356" xr:uid="{54519620-988D-49D7-A0EA-4A122FE56D51}"/>
    <cellStyle name="Normal 7 4 2 9 2 4 2" xfId="29484" xr:uid="{FC835250-DF4C-4944-8875-1A77052EC6B1}"/>
    <cellStyle name="Normal 7 4 2 9 2 4 3" xfId="21736" xr:uid="{6E24494B-DCF2-4A6B-A86C-9F188EF0E2F6}"/>
    <cellStyle name="Normal 7 4 2 9 2 5" xfId="25160" xr:uid="{A329167D-D56F-4DA6-B18E-91E3E4955854}"/>
    <cellStyle name="Normal 7 4 2 9 2 6" xfId="14030" xr:uid="{4C006EB8-F23A-4180-92FA-69EFDB76ED45}"/>
    <cellStyle name="Normal 7 4 2 9 3" xfId="2819" xr:uid="{00000000-0005-0000-0000-00006B080000}"/>
    <cellStyle name="Normal 7 4 2 9 3 2" xfId="6035" xr:uid="{795FEE40-626B-42B5-BAF9-A3BEA4C1BB8C}"/>
    <cellStyle name="Normal 7 4 2 9 3 2 2" xfId="26771" xr:uid="{87813332-7EAD-4E02-9112-3A1229BE077B}"/>
    <cellStyle name="Normal 7 4 2 9 3 2 3" xfId="15489" xr:uid="{DCBA6F41-7C2A-414B-A542-F8AB5A081384}"/>
    <cellStyle name="Normal 7 4 2 9 3 3" xfId="7942" xr:uid="{A1F020B0-9442-4F1D-A526-F7270CF91865}"/>
    <cellStyle name="Normal 7 4 2 9 3 3 2" xfId="18322" xr:uid="{3EB35884-0264-4057-AE8C-9FAA1A3E7328}"/>
    <cellStyle name="Normal 7 4 2 9 3 4" xfId="10775" xr:uid="{3F4BB8D7-6A93-4816-BC7A-13FB97BEC3AF}"/>
    <cellStyle name="Normal 7 4 2 9 3 4 2" xfId="21155" xr:uid="{13474AFC-43F4-443F-BE0B-320A30877F95}"/>
    <cellStyle name="Normal 7 4 2 9 3 5" xfId="25145" xr:uid="{6B8F29FD-44AE-4E2F-8C63-D9C0C2430D48}"/>
    <cellStyle name="Normal 7 4 2 9 3 6" xfId="13290" xr:uid="{5C832931-E50C-4A84-AC60-CCB69FE73A52}"/>
    <cellStyle name="Normal 7 4 2 9 4" xfId="2393" xr:uid="{00000000-0005-0000-0000-000069080000}"/>
    <cellStyle name="Normal 7 4 2 9 4 2" xfId="7520" xr:uid="{7870606D-1837-44BD-BC37-7E3134EB028F}"/>
    <cellStyle name="Normal 7 4 2 9 4 2 2" xfId="26415" xr:uid="{FF062303-D59F-49DD-AAC3-2A4BA0C5BA02}"/>
    <cellStyle name="Normal 7 4 2 9 4 2 3" xfId="17900" xr:uid="{C8470F4B-0DC2-4EF0-BD9F-ED27D4F6CB5A}"/>
    <cellStyle name="Normal 7 4 2 9 4 3" xfId="10353" xr:uid="{4D7874B9-E019-443B-B306-FA092DEC4B01}"/>
    <cellStyle name="Normal 7 4 2 9 4 3 2" xfId="20733" xr:uid="{585F05EA-88E4-4145-84E6-9E74DDADE4AE}"/>
    <cellStyle name="Normal 7 4 2 9 4 4" xfId="23871" xr:uid="{AFFA7455-76C5-4A6D-AEC8-973157377937}"/>
    <cellStyle name="Normal 7 4 2 9 4 5" xfId="15067" xr:uid="{B1DA497D-9798-4947-85EB-2DFFC2B3D5A0}"/>
    <cellStyle name="Normal 7 4 2 9 5" xfId="4097" xr:uid="{A842F1E4-1C7A-4362-BC43-4637DC25B33F}"/>
    <cellStyle name="Normal 7 4 2 9 5 2" xfId="8871" xr:uid="{E5C15C7A-E4A4-4CBD-BCBC-C757F7FB36EB}"/>
    <cellStyle name="Normal 7 4 2 9 5 2 2" xfId="19251" xr:uid="{F5CF3878-642A-43DB-BF34-E6CA3F0EA0BE}"/>
    <cellStyle name="Normal 7 4 2 9 5 3" xfId="11704" xr:uid="{117745DD-C582-496B-9D1E-46B70FE21667}"/>
    <cellStyle name="Normal 7 4 2 9 5 3 2" xfId="22084" xr:uid="{6A9EA27A-94F0-48FF-B287-40F1488F38AA}"/>
    <cellStyle name="Normal 7 4 2 9 5 4" xfId="27760" xr:uid="{2936B5FE-D440-4912-B0A0-9AB4800926E0}"/>
    <cellStyle name="Normal 7 4 2 9 5 5" xfId="16418" xr:uid="{07618204-4FC9-4EDF-BD54-DADBDD2AB6B1}"/>
    <cellStyle name="Normal 7 4 2 9 6" xfId="5442" xr:uid="{4C217F3C-EC4B-448B-A6F0-DF227F715B36}"/>
    <cellStyle name="Normal 7 4 2 9 6 2" xfId="14739" xr:uid="{92D1C401-A612-4185-9E34-B9FD7B5A1E0C}"/>
    <cellStyle name="Normal 7 4 2 9 7" xfId="7192" xr:uid="{10B00204-3DB2-47A6-950C-F9215B517CCC}"/>
    <cellStyle name="Normal 7 4 2 9 7 2" xfId="17572" xr:uid="{674329F4-AE34-4A67-BEF0-E293902B27BD}"/>
    <cellStyle name="Normal 7 4 2 9 8" xfId="10025" xr:uid="{99634E40-1A29-4CCD-AD4E-A2253FDB5D72}"/>
    <cellStyle name="Normal 7 4 2 9 8 2" xfId="20405" xr:uid="{244B2B4B-504F-45AA-A156-A6C6DAC7A6B6}"/>
    <cellStyle name="Normal 7 4 2 9 9" xfId="23434" xr:uid="{187FFA7C-3B7F-4477-A6E0-532B8B6D20FC}"/>
    <cellStyle name="Normal 7 4 20" xfId="23421" xr:uid="{560269DD-4FB6-443C-9D5A-BCA4A87C8567}"/>
    <cellStyle name="Normal 7 4 21" xfId="12392" xr:uid="{78020374-5E69-42E9-9C1C-CA25722A3109}"/>
    <cellStyle name="Normal 7 4 3" xfId="1425" xr:uid="{00000000-0005-0000-0000-000068070000}"/>
    <cellStyle name="Normal 7 4 3 10" xfId="5443" xr:uid="{C369CAD4-6E23-40D4-A836-672D1462F693}"/>
    <cellStyle name="Normal 7 4 3 10 2" xfId="14740" xr:uid="{7E55366E-75AD-4BA1-A727-D0583EBE90C3}"/>
    <cellStyle name="Normal 7 4 3 11" xfId="7193" xr:uid="{0B7C27FE-72A1-4F2E-882E-9EF1BC97106C}"/>
    <cellStyle name="Normal 7 4 3 11 2" xfId="17573" xr:uid="{4EEEDC54-1342-4B0A-B166-087A6D2AEEAD}"/>
    <cellStyle name="Normal 7 4 3 12" xfId="10026" xr:uid="{E732EAF0-F96F-48CF-9F7A-C0CBA9BC5432}"/>
    <cellStyle name="Normal 7 4 3 12 2" xfId="20406" xr:uid="{49E1E74F-71EF-4F1C-AD0E-90E359AF8CCB}"/>
    <cellStyle name="Normal 7 4 3 13" xfId="23484" xr:uid="{47A70420-A2A9-41DE-AA50-2BF0B5A3C8AD}"/>
    <cellStyle name="Normal 7 4 3 14" xfId="12411" xr:uid="{369AE292-FCDB-4819-B036-27F97726FB3B}"/>
    <cellStyle name="Normal 7 4 3 2" xfId="1426" xr:uid="{00000000-0005-0000-0000-000069070000}"/>
    <cellStyle name="Normal 7 4 3 2 10" xfId="7194" xr:uid="{2E0ABF26-5374-4290-A047-2C58A8227129}"/>
    <cellStyle name="Normal 7 4 3 2 10 2" xfId="17574" xr:uid="{396054ED-31D5-4B50-8579-D2DC193BBA01}"/>
    <cellStyle name="Normal 7 4 3 2 11" xfId="10027" xr:uid="{AB474B92-B5A4-4F31-86C9-46914798584A}"/>
    <cellStyle name="Normal 7 4 3 2 11 2" xfId="20407" xr:uid="{979AABA8-78AF-4E30-A6D0-985F1669E228}"/>
    <cellStyle name="Normal 7 4 3 2 12" xfId="22695" xr:uid="{A51C8BFF-F624-4974-B58B-B31555F393BD}"/>
    <cellStyle name="Normal 7 4 3 2 13" xfId="12471" xr:uid="{A89F8D3A-8214-40EA-ABAD-20CD723F2742}"/>
    <cellStyle name="Normal 7 4 3 2 2" xfId="1427" xr:uid="{00000000-0005-0000-0000-00006A070000}"/>
    <cellStyle name="Normal 7 4 3 2 2 10" xfId="10028" xr:uid="{9FD8A555-7A7B-47CE-8FEF-C456F4145EAB}"/>
    <cellStyle name="Normal 7 4 3 2 2 10 2" xfId="20408" xr:uid="{0029460B-CCCD-48EA-BB22-22239F4AAE76}"/>
    <cellStyle name="Normal 7 4 3 2 2 11" xfId="22907" xr:uid="{CB737441-0451-493A-B999-E5301B36F1C2}"/>
    <cellStyle name="Normal 7 4 3 2 2 12" xfId="12636" xr:uid="{DCD91032-04B0-4F09-8630-4478A35CD128}"/>
    <cellStyle name="Normal 7 4 3 2 2 2" xfId="2830" xr:uid="{00000000-0005-0000-0000-00006F080000}"/>
    <cellStyle name="Normal 7 4 3 2 2 2 2" xfId="3446" xr:uid="{00000000-0005-0000-0000-000070080000}"/>
    <cellStyle name="Normal 7 4 3 2 2 2 2 2" xfId="6501" xr:uid="{73A91FAC-8613-4027-A5BA-6AE933FD408E}"/>
    <cellStyle name="Normal 7 4 3 2 2 2 2 2 2" xfId="28313" xr:uid="{5FFBBE1D-255B-4763-A079-A6BEF753B5D3}"/>
    <cellStyle name="Normal 7 4 3 2 2 2 2 2 3" xfId="28248" xr:uid="{6DE3B26C-2185-455B-AF8E-B203BB4D126C}"/>
    <cellStyle name="Normal 7 4 3 2 2 2 2 2 4" xfId="16072" xr:uid="{F97FE7E3-C7AA-4795-A148-9D2A85B8CBA2}"/>
    <cellStyle name="Normal 7 4 3 2 2 2 2 3" xfId="8525" xr:uid="{BDA0CCFD-9723-4FEC-803F-F710041E190E}"/>
    <cellStyle name="Normal 7 4 3 2 2 2 2 3 2" xfId="28939" xr:uid="{EE6549BB-6E10-4DB0-BB3C-F04D23E78B70}"/>
    <cellStyle name="Normal 7 4 3 2 2 2 2 3 3" xfId="18905" xr:uid="{B9E0C6DC-AF27-408C-9952-F29578D91555}"/>
    <cellStyle name="Normal 7 4 3 2 2 2 2 4" xfId="11358" xr:uid="{DF6325A3-6120-4C43-8647-26D0489490F5}"/>
    <cellStyle name="Normal 7 4 3 2 2 2 2 4 2" xfId="21738" xr:uid="{8B137044-9094-44BE-840D-E4C6ED98F0D9}"/>
    <cellStyle name="Normal 7 4 3 2 2 2 2 5" xfId="23133" xr:uid="{D4DDEAEF-6C19-4D83-95A6-099272D66830}"/>
    <cellStyle name="Normal 7 4 3 2 2 2 2 6" xfId="14032" xr:uid="{535B6EB0-279D-4C7B-BE13-9884454E50BC}"/>
    <cellStyle name="Normal 7 4 3 2 2 2 3" xfId="4367" xr:uid="{77596B4F-F602-4722-A351-F785FD60A7E7}"/>
    <cellStyle name="Normal 7 4 3 2 2 2 3 2" xfId="9139" xr:uid="{C31CC852-97F2-4584-AE45-B2782F8C5E6E}"/>
    <cellStyle name="Normal 7 4 3 2 2 2 3 2 2" xfId="29182" xr:uid="{3F619BC3-5FA2-4B13-A833-32DA547B3E29}"/>
    <cellStyle name="Normal 7 4 3 2 2 2 3 2 3" xfId="19519" xr:uid="{FD1E87B0-BC72-47AF-B722-8D69342202EB}"/>
    <cellStyle name="Normal 7 4 3 2 2 2 3 3" xfId="11972" xr:uid="{C915D1DB-CF42-4E04-AB1B-D2FECA0D456D}"/>
    <cellStyle name="Normal 7 4 3 2 2 2 3 3 2" xfId="22352" xr:uid="{17772FA0-B8D8-4A5F-874D-62C8045E9355}"/>
    <cellStyle name="Normal 7 4 3 2 2 2 3 4" xfId="23317" xr:uid="{2E932ACB-2132-4D31-9BDD-0C7BB62784E7}"/>
    <cellStyle name="Normal 7 4 3 2 2 2 3 5" xfId="16686" xr:uid="{F938DDC9-6772-4E20-AC96-34B02072E7DD}"/>
    <cellStyle name="Normal 7 4 3 2 2 2 4" xfId="6046" xr:uid="{A2E7AD9E-4C3A-4EF6-8D2C-2EE0BABDB26E}"/>
    <cellStyle name="Normal 7 4 3 2 2 2 4 2" xfId="28517" xr:uid="{D9EE22C2-9722-4779-ABFC-5C853846D868}"/>
    <cellStyle name="Normal 7 4 3 2 2 2 4 3" xfId="15500" xr:uid="{0787DD3D-75F4-4B77-B226-57B449D82234}"/>
    <cellStyle name="Normal 7 4 3 2 2 2 5" xfId="7953" xr:uid="{5441EE2B-D936-489D-9EBE-9784A22F64F1}"/>
    <cellStyle name="Normal 7 4 3 2 2 2 5 2" xfId="18333" xr:uid="{1CEDD6E3-F816-47AA-9346-714025A00908}"/>
    <cellStyle name="Normal 7 4 3 2 2 2 6" xfId="10786" xr:uid="{59C2E9FD-C4D8-4357-9071-9887B6DEE46F}"/>
    <cellStyle name="Normal 7 4 3 2 2 2 6 2" xfId="21166" xr:uid="{39D776FF-EE52-4020-A835-6AE2523CED41}"/>
    <cellStyle name="Normal 7 4 3 2 2 2 7" xfId="24040" xr:uid="{49765F66-5107-44ED-A16D-3EC0454B4BFA}"/>
    <cellStyle name="Normal 7 4 3 2 2 2 8" xfId="13306" xr:uid="{5CCD7CD2-BA35-4202-81D4-C8C157A4EDE8}"/>
    <cellStyle name="Normal 7 4 3 2 2 3" xfId="3447" xr:uid="{00000000-0005-0000-0000-000071080000}"/>
    <cellStyle name="Normal 7 4 3 2 2 3 2" xfId="4583" xr:uid="{448BA9DD-CA71-4DD4-9A4A-98AC19CD0CE6}"/>
    <cellStyle name="Normal 7 4 3 2 2 3 2 2" xfId="9355" xr:uid="{E92207E9-8361-42B0-B86D-18828B8D9E09}"/>
    <cellStyle name="Normal 7 4 3 2 2 3 2 2 2" xfId="29327" xr:uid="{BEA8D4E0-A165-4EF0-B274-C351B0992894}"/>
    <cellStyle name="Normal 7 4 3 2 2 3 2 2 3" xfId="19735" xr:uid="{B5F2B030-D025-46A3-9DE3-E1053033F439}"/>
    <cellStyle name="Normal 7 4 3 2 2 3 2 3" xfId="12188" xr:uid="{F0DF7214-F1EA-4BE6-A67F-DAD43EA13FAE}"/>
    <cellStyle name="Normal 7 4 3 2 2 3 2 3 2" xfId="22568" xr:uid="{DB403025-7911-486A-A3FD-C254DE64CB5E}"/>
    <cellStyle name="Normal 7 4 3 2 2 3 2 4" xfId="27276" xr:uid="{4346FAE6-88C2-4B14-B648-0908CF5F5982}"/>
    <cellStyle name="Normal 7 4 3 2 2 3 2 5" xfId="16902" xr:uid="{ADFAEA55-BD5A-4623-8389-DFAB4EBE6B30}"/>
    <cellStyle name="Normal 7 4 3 2 2 3 3" xfId="6502" xr:uid="{520C026B-62FA-45B6-95E0-484FCC53083F}"/>
    <cellStyle name="Normal 7 4 3 2 2 3 3 2" xfId="28608" xr:uid="{C897C46F-99A8-4007-90ED-9A99E7AF6F58}"/>
    <cellStyle name="Normal 7 4 3 2 2 3 3 3" xfId="16073" xr:uid="{F5CABBCC-D517-4B6D-A06E-D8F75282FBCE}"/>
    <cellStyle name="Normal 7 4 3 2 2 3 4" xfId="8526" xr:uid="{3729610D-88BC-4173-9FCE-F431092F9000}"/>
    <cellStyle name="Normal 7 4 3 2 2 3 4 2" xfId="18906" xr:uid="{E6D5C908-F513-4FFF-94A8-9C385E02D92B}"/>
    <cellStyle name="Normal 7 4 3 2 2 3 5" xfId="11359" xr:uid="{C8B369C4-6E3E-4043-A7A3-2DBBE5A5EEE4}"/>
    <cellStyle name="Normal 7 4 3 2 2 3 5 2" xfId="21739" xr:uid="{2A4305E4-BB5C-496F-BC5B-49AD81EAD71D}"/>
    <cellStyle name="Normal 7 4 3 2 2 3 6" xfId="24457" xr:uid="{004AE425-5CEF-4BF9-B966-9DA729332B64}"/>
    <cellStyle name="Normal 7 4 3 2 2 3 7" xfId="14033" xr:uid="{90D6CE88-CD3F-49B3-9CCA-153BB73EB1F4}"/>
    <cellStyle name="Normal 7 4 3 2 2 4" xfId="3445" xr:uid="{00000000-0005-0000-0000-000072080000}"/>
    <cellStyle name="Normal 7 4 3 2 2 4 2" xfId="6500" xr:uid="{EB1A46E9-0FE2-4CAA-9295-95259B6574B9}"/>
    <cellStyle name="Normal 7 4 3 2 2 4 2 2" xfId="25967" xr:uid="{5E021479-D919-4B53-A37F-E3021A4A4C58}"/>
    <cellStyle name="Normal 7 4 3 2 2 4 2 3" xfId="16071" xr:uid="{BE7FB648-4CC2-40F0-96AE-D8F325984D9F}"/>
    <cellStyle name="Normal 7 4 3 2 2 4 3" xfId="8524" xr:uid="{777CCF37-BB25-4772-A0DC-981B9D2E7A87}"/>
    <cellStyle name="Normal 7 4 3 2 2 4 3 2" xfId="18904" xr:uid="{AE8E2B10-346F-47B4-9B2E-77F81B9526C2}"/>
    <cellStyle name="Normal 7 4 3 2 2 4 4" xfId="11357" xr:uid="{BBC2A0CE-EF62-486A-9D34-6338A93DC58C}"/>
    <cellStyle name="Normal 7 4 3 2 2 4 4 2" xfId="21737" xr:uid="{041F560B-48AB-42D2-A448-E298E35B1CC5}"/>
    <cellStyle name="Normal 7 4 3 2 2 4 5" xfId="23913" xr:uid="{C5DAC3F0-87A3-448C-B2FA-D1124791F83A}"/>
    <cellStyle name="Normal 7 4 3 2 2 4 6" xfId="14031" xr:uid="{76E94513-B395-4A5B-9A19-E0C9AF0486B0}"/>
    <cellStyle name="Normal 7 4 3 2 2 5" xfId="2647" xr:uid="{00000000-0005-0000-0000-000073080000}"/>
    <cellStyle name="Normal 7 4 3 2 2 5 2" xfId="5909" xr:uid="{991E32FB-FFEC-4EA7-9CFA-9C42ED05704F}"/>
    <cellStyle name="Normal 7 4 3 2 2 5 2 2" xfId="27455" xr:uid="{A709F353-F263-4736-9BD8-43DE5C3A1F1E}"/>
    <cellStyle name="Normal 7 4 3 2 2 5 2 3" xfId="15319" xr:uid="{EC252FE6-7278-4F83-A335-0B4F2B31C299}"/>
    <cellStyle name="Normal 7 4 3 2 2 5 3" xfId="7772" xr:uid="{BF3A39B9-A372-4F64-BA03-7A2CB5013155}"/>
    <cellStyle name="Normal 7 4 3 2 2 5 3 2" xfId="18152" xr:uid="{F7951E38-6DB3-42DD-A715-E051A96463DF}"/>
    <cellStyle name="Normal 7 4 3 2 2 5 4" xfId="10605" xr:uid="{A6C5F2DA-65F0-4837-AC0B-F544FBC34583}"/>
    <cellStyle name="Normal 7 4 3 2 2 5 4 2" xfId="20985" xr:uid="{CC5D2271-DC00-4E5E-AFDE-354FCBEB032E}"/>
    <cellStyle name="Normal 7 4 3 2 2 5 5" xfId="23860" xr:uid="{683ABF96-C534-42EC-96FE-087BCB2CEFFA}"/>
    <cellStyle name="Normal 7 4 3 2 2 5 6" xfId="13036" xr:uid="{555E0BEF-EA73-478D-97B4-3F259BFE293E}"/>
    <cellStyle name="Normal 7 4 3 2 2 6" xfId="2402" xr:uid="{00000000-0005-0000-0000-00006E080000}"/>
    <cellStyle name="Normal 7 4 3 2 2 6 2" xfId="7529" xr:uid="{B7D2C21E-E0D9-45E7-A65D-035B94FE8B2B}"/>
    <cellStyle name="Normal 7 4 3 2 2 6 2 2" xfId="17909" xr:uid="{FB97DE76-37F7-4312-9792-DADF345222B9}"/>
    <cellStyle name="Normal 7 4 3 2 2 6 3" xfId="10362" xr:uid="{84F3CEE3-971D-41E2-8788-31836FAA8B11}"/>
    <cellStyle name="Normal 7 4 3 2 2 6 3 2" xfId="20742" xr:uid="{11C0C840-C431-469C-B2DA-4DEF3F50D488}"/>
    <cellStyle name="Normal 7 4 3 2 2 6 4" xfId="25588" xr:uid="{283B6E97-968B-4F13-B48B-E1C3A2BE1C14}"/>
    <cellStyle name="Normal 7 4 3 2 2 6 5" xfId="15076" xr:uid="{442A0DA2-0514-4A45-ABB2-8E3FEBB68A4E}"/>
    <cellStyle name="Normal 7 4 3 2 2 7" xfId="4102" xr:uid="{5EFD4A15-4447-498E-A1F4-436CC18FD198}"/>
    <cellStyle name="Normal 7 4 3 2 2 7 2" xfId="8876" xr:uid="{E1E5E935-8613-425E-99C8-C13E6C6CE237}"/>
    <cellStyle name="Normal 7 4 3 2 2 7 2 2" xfId="19256" xr:uid="{D46AA6BF-B9D2-47B2-A934-C6205DF9E734}"/>
    <cellStyle name="Normal 7 4 3 2 2 7 3" xfId="11709" xr:uid="{3D93CCC8-260A-4414-BFCB-792F1491E5BD}"/>
    <cellStyle name="Normal 7 4 3 2 2 7 3 2" xfId="22089" xr:uid="{D6E8D4B0-0118-4AB7-BF38-587E40144071}"/>
    <cellStyle name="Normal 7 4 3 2 2 7 4" xfId="16423" xr:uid="{88D7E175-8BEC-464D-A5E9-B3DC7325B47A}"/>
    <cellStyle name="Normal 7 4 3 2 2 8" xfId="5445" xr:uid="{8E7E55A8-31B2-436C-9C83-C7D65E223C4C}"/>
    <cellStyle name="Normal 7 4 3 2 2 8 2" xfId="14742" xr:uid="{22FFCC05-27A4-40D7-AAAF-85620A809732}"/>
    <cellStyle name="Normal 7 4 3 2 2 9" xfId="7195" xr:uid="{004D57DF-3249-4E47-812A-2F3A521EE2C6}"/>
    <cellStyle name="Normal 7 4 3 2 2 9 2" xfId="17575" xr:uid="{B5B7B915-20E5-49CE-8BAD-437A52656451}"/>
    <cellStyle name="Normal 7 4 3 2 3" xfId="1428" xr:uid="{00000000-0005-0000-0000-00006B070000}"/>
    <cellStyle name="Normal 7 4 3 2 3 2" xfId="3448" xr:uid="{00000000-0005-0000-0000-000075080000}"/>
    <cellStyle name="Normal 7 4 3 2 3 2 2" xfId="6503" xr:uid="{21205F71-0D82-48F6-A296-F4892DB16333}"/>
    <cellStyle name="Normal 7 4 3 2 3 2 2 2" xfId="25919" xr:uid="{789EB38F-23A3-4908-8B10-A46B8010D0CA}"/>
    <cellStyle name="Normal 7 4 3 2 3 2 2 3" xfId="28080" xr:uid="{40051244-9B90-4AFF-8D4B-96A99796BEE4}"/>
    <cellStyle name="Normal 7 4 3 2 3 2 2 4" xfId="16074" xr:uid="{6C408732-3AE7-4EC2-B8C5-858C2DD6BE0C}"/>
    <cellStyle name="Normal 7 4 3 2 3 2 3" xfId="8527" xr:uid="{E103CC02-1ACB-4465-9645-7C3FE3CD6878}"/>
    <cellStyle name="Normal 7 4 3 2 3 2 3 2" xfId="28940" xr:uid="{4EAD5B8C-9A20-4B2D-99FD-A03A229996F1}"/>
    <cellStyle name="Normal 7 4 3 2 3 2 3 3" xfId="18907" xr:uid="{0852BAA3-CB15-47A3-91F9-32C7A65D879E}"/>
    <cellStyle name="Normal 7 4 3 2 3 2 4" xfId="11360" xr:uid="{9032075C-26ED-4781-966B-B0368C910AAE}"/>
    <cellStyle name="Normal 7 4 3 2 3 2 4 2" xfId="21740" xr:uid="{73A39CD6-9DDB-4407-B97F-C94710083B05}"/>
    <cellStyle name="Normal 7 4 3 2 3 2 5" xfId="23558" xr:uid="{0F0FD7DD-4A65-4952-92C4-0057997402F0}"/>
    <cellStyle name="Normal 7 4 3 2 3 2 6" xfId="14034" xr:uid="{F2AC072C-4C48-4344-BDF4-A2048CA14A6B}"/>
    <cellStyle name="Normal 7 4 3 2 3 3" xfId="2829" xr:uid="{00000000-0005-0000-0000-000076080000}"/>
    <cellStyle name="Normal 7 4 3 2 3 3 2" xfId="6045" xr:uid="{2F40B74F-DC07-4D92-886F-813AC11669F3}"/>
    <cellStyle name="Normal 7 4 3 2 3 3 2 2" xfId="28723" xr:uid="{3AC6F74E-A50C-4E63-A16C-07ED6E60BD5C}"/>
    <cellStyle name="Normal 7 4 3 2 3 3 2 3" xfId="15499" xr:uid="{8CBA6569-B346-4A2B-B530-A80A3C59EBBB}"/>
    <cellStyle name="Normal 7 4 3 2 3 3 3" xfId="7952" xr:uid="{4E373BB4-504E-47EF-9E79-CAC8FA87135F}"/>
    <cellStyle name="Normal 7 4 3 2 3 3 3 2" xfId="18332" xr:uid="{EB791CD6-0471-4D99-96B7-AB76F0B3136A}"/>
    <cellStyle name="Normal 7 4 3 2 3 3 4" xfId="10785" xr:uid="{DD737E0D-9AF6-4E52-9381-ACB0A82C147E}"/>
    <cellStyle name="Normal 7 4 3 2 3 3 4 2" xfId="21165" xr:uid="{F5859D5F-3700-4692-A331-58F93B34411D}"/>
    <cellStyle name="Normal 7 4 3 2 3 3 5" xfId="24641" xr:uid="{FF35E9EC-13CF-4680-A665-3EE2893DAD72}"/>
    <cellStyle name="Normal 7 4 3 2 3 3 6" xfId="13305" xr:uid="{3CE12D0D-599C-4B99-940A-93B1F0266566}"/>
    <cellStyle name="Normal 7 4 3 2 3 4" xfId="4220" xr:uid="{6E3BC1E7-F8BD-43C1-B91A-816D12426DEE}"/>
    <cellStyle name="Normal 7 4 3 2 3 4 2" xfId="8992" xr:uid="{0A692B99-1804-4513-9F06-643635BB0790}"/>
    <cellStyle name="Normal 7 4 3 2 3 4 2 2" xfId="29071" xr:uid="{DA9D2592-47FB-4F1D-BFA6-EBB81FB188E0}"/>
    <cellStyle name="Normal 7 4 3 2 3 4 2 3" xfId="19372" xr:uid="{038B2056-D737-4FB1-A6D2-4BC63B056001}"/>
    <cellStyle name="Normal 7 4 3 2 3 4 3" xfId="11825" xr:uid="{78535C63-AB7A-44EF-A101-95F98832CCA5}"/>
    <cellStyle name="Normal 7 4 3 2 3 4 3 2" xfId="22205" xr:uid="{6D16DAF9-4B44-4D47-BF69-2D8280A83371}"/>
    <cellStyle name="Normal 7 4 3 2 3 4 4" xfId="22693" xr:uid="{B973C05B-9CC2-478B-A2C5-62E833C796DA}"/>
    <cellStyle name="Normal 7 4 3 2 3 4 5" xfId="16539" xr:uid="{C4633A96-5B7D-47DC-85FA-81F02C2A433B}"/>
    <cellStyle name="Normal 7 4 3 2 3 5" xfId="5446" xr:uid="{3A6AD47D-EAD5-4F97-A979-749B398589A4}"/>
    <cellStyle name="Normal 7 4 3 2 3 5 2" xfId="25913" xr:uid="{C5D29D23-FE1C-4BFF-89C5-69310B0DCE9C}"/>
    <cellStyle name="Normal 7 4 3 2 3 5 3" xfId="14743" xr:uid="{BD3256AC-3DE1-47C1-935A-7AF5EA9C1D44}"/>
    <cellStyle name="Normal 7 4 3 2 3 6" xfId="7196" xr:uid="{47654914-8CFE-4023-AB97-B19E9F93A688}"/>
    <cellStyle name="Normal 7 4 3 2 3 6 2" xfId="17576" xr:uid="{631FE5E1-3465-4C7A-9FCD-6AC02CF6B120}"/>
    <cellStyle name="Normal 7 4 3 2 3 7" xfId="10029" xr:uid="{9112CE37-E33E-4B59-A80E-4B8E74D3D28E}"/>
    <cellStyle name="Normal 7 4 3 2 3 7 2" xfId="20409" xr:uid="{A9ED16B8-F03F-4E24-90D7-02012BB168AC}"/>
    <cellStyle name="Normal 7 4 3 2 3 8" xfId="23823" xr:uid="{D81D44BF-8E0A-479B-B128-DD40BB514314}"/>
    <cellStyle name="Normal 7 4 3 2 3 9" xfId="12794" xr:uid="{D3B2A001-D1BB-464D-85C9-47EEBAE40815}"/>
    <cellStyle name="Normal 7 4 3 2 4" xfId="3449" xr:uid="{00000000-0005-0000-0000-000077080000}"/>
    <cellStyle name="Normal 7 4 3 2 4 2" xfId="4584" xr:uid="{BE69B502-CFA4-4673-B0CA-466D6376D99E}"/>
    <cellStyle name="Normal 7 4 3 2 4 2 2" xfId="9356" xr:uid="{B6849C53-F490-4032-AEC4-3A084CC61281}"/>
    <cellStyle name="Normal 7 4 3 2 4 2 2 2" xfId="29328" xr:uid="{49EFC940-64F5-4477-9D86-DB69A7F4CFA3}"/>
    <cellStyle name="Normal 7 4 3 2 4 2 2 3" xfId="19736" xr:uid="{32AE62BA-70DE-498C-A44C-59826C128A7C}"/>
    <cellStyle name="Normal 7 4 3 2 4 2 3" xfId="12189" xr:uid="{159A9BA1-2929-4A12-92CB-676A1CFADB15}"/>
    <cellStyle name="Normal 7 4 3 2 4 2 3 2" xfId="22569" xr:uid="{292322E4-F4B3-4726-A139-7E0F817029FB}"/>
    <cellStyle name="Normal 7 4 3 2 4 2 4" xfId="23495" xr:uid="{E04771C6-694C-4C78-9686-66A2E4A88F17}"/>
    <cellStyle name="Normal 7 4 3 2 4 2 5" xfId="16903" xr:uid="{941EFF89-C574-4C61-88AF-87557EA019BF}"/>
    <cellStyle name="Normal 7 4 3 2 4 3" xfId="6504" xr:uid="{FE9CE113-79F2-4B5C-BA67-98F3380ED68B}"/>
    <cellStyle name="Normal 7 4 3 2 4 3 2" xfId="26656" xr:uid="{D6492BDD-063D-43CD-B114-9F3447EF7DF7}"/>
    <cellStyle name="Normal 7 4 3 2 4 3 3" xfId="16075" xr:uid="{D28ACD28-03F2-41DF-91DC-E18B1FFD3BD2}"/>
    <cellStyle name="Normal 7 4 3 2 4 4" xfId="8528" xr:uid="{E3E207EE-AB51-45CE-AC81-46110AE208CC}"/>
    <cellStyle name="Normal 7 4 3 2 4 4 2" xfId="18908" xr:uid="{3022FECD-1E22-4532-8251-13E8C2CA2EF1}"/>
    <cellStyle name="Normal 7 4 3 2 4 5" xfId="11361" xr:uid="{06032698-B473-4D99-B7A2-A384DF1D6120}"/>
    <cellStyle name="Normal 7 4 3 2 4 5 2" xfId="21741" xr:uid="{2DEF58B8-F434-4326-833C-2C6D8957AC90}"/>
    <cellStyle name="Normal 7 4 3 2 4 6" xfId="23941" xr:uid="{583D7F32-4C0C-48B8-B0D6-39460D9575C2}"/>
    <cellStyle name="Normal 7 4 3 2 4 7" xfId="14035" xr:uid="{60928655-B0A7-4FF0-B832-B5642E0859B1}"/>
    <cellStyle name="Normal 7 4 3 2 5" xfId="2993" xr:uid="{00000000-0005-0000-0000-000078080000}"/>
    <cellStyle name="Normal 7 4 3 2 5 2" xfId="6143" xr:uid="{578F7411-E3DC-4F14-81AC-C358F6B04072}"/>
    <cellStyle name="Normal 7 4 3 2 5 2 2" xfId="26933" xr:uid="{FBD999AA-530E-4AA4-BD85-D9722360CD28}"/>
    <cellStyle name="Normal 7 4 3 2 5 2 3" xfId="27870" xr:uid="{B257E8BD-D4E7-4059-8C1B-A9B76FE6BFEC}"/>
    <cellStyle name="Normal 7 4 3 2 5 2 4" xfId="15621" xr:uid="{CFEBD5F4-751F-4372-A347-0DA6494FD338}"/>
    <cellStyle name="Normal 7 4 3 2 5 3" xfId="8074" xr:uid="{538275EF-640F-432E-9825-FF19D2D51182}"/>
    <cellStyle name="Normal 7 4 3 2 5 3 2" xfId="28769" xr:uid="{C681F8E4-BF3D-4C72-BD42-733E0A0057F2}"/>
    <cellStyle name="Normal 7 4 3 2 5 3 3" xfId="18454" xr:uid="{F43F2424-0270-42EC-B3BD-C36BAC8BA10C}"/>
    <cellStyle name="Normal 7 4 3 2 5 4" xfId="10907" xr:uid="{35B6B5F3-DC7D-4D12-825A-3586A22CBAF9}"/>
    <cellStyle name="Normal 7 4 3 2 5 4 2" xfId="21287" xr:uid="{5169B47F-28E6-40F9-AA14-89B747D7E99D}"/>
    <cellStyle name="Normal 7 4 3 2 5 5" xfId="24997" xr:uid="{B73C22F6-2F7D-46AC-865D-26CB506AA2E2}"/>
    <cellStyle name="Normal 7 4 3 2 5 6" xfId="13492" xr:uid="{318B7E50-E7A8-4B7B-878B-4E42339EB4EA}"/>
    <cellStyle name="Normal 7 4 3 2 6" xfId="2545" xr:uid="{00000000-0005-0000-0000-000079080000}"/>
    <cellStyle name="Normal 7 4 3 2 6 2" xfId="5817" xr:uid="{56974547-57DB-43F4-ADFE-38DD14043912}"/>
    <cellStyle name="Normal 7 4 3 2 6 2 2" xfId="26665" xr:uid="{00B38EBC-9ECA-43A2-9A83-6AA81309DC05}"/>
    <cellStyle name="Normal 7 4 3 2 6 2 3" xfId="15217" xr:uid="{32481FC7-B74B-4984-A4FF-43335934C822}"/>
    <cellStyle name="Normal 7 4 3 2 6 3" xfId="7670" xr:uid="{35F1688F-0AB5-49FC-AE97-A0D52627FA0B}"/>
    <cellStyle name="Normal 7 4 3 2 6 3 2" xfId="18050" xr:uid="{ED46ED4D-BA3A-4FBE-8BBC-5F0DD9015BE0}"/>
    <cellStyle name="Normal 7 4 3 2 6 4" xfId="10503" xr:uid="{D5929A23-9E1C-4E58-A651-98B5DB851C0A}"/>
    <cellStyle name="Normal 7 4 3 2 6 4 2" xfId="20883" xr:uid="{02F5C775-2FC8-410B-8ABB-F0311A026A2D}"/>
    <cellStyle name="Normal 7 4 3 2 6 5" xfId="23680" xr:uid="{E5C72DE6-A4B7-4B4A-9F09-5E0E03FCE46C}"/>
    <cellStyle name="Normal 7 4 3 2 6 6" xfId="12933" xr:uid="{A1D994E2-F66D-4C4C-A4DF-BC2FEA1C8FFF}"/>
    <cellStyle name="Normal 7 4 3 2 7" xfId="2239" xr:uid="{00000000-0005-0000-0000-00006D080000}"/>
    <cellStyle name="Normal 7 4 3 2 7 2" xfId="7366" xr:uid="{54C6D058-527F-4302-B06F-EF8FAFA9A236}"/>
    <cellStyle name="Normal 7 4 3 2 7 2 2" xfId="17746" xr:uid="{D19D41E0-7A7D-40B2-9C1D-59DDB17FC557}"/>
    <cellStyle name="Normal 7 4 3 2 7 3" xfId="10199" xr:uid="{A2100957-86A7-40A9-A08A-021D8F1E89DF}"/>
    <cellStyle name="Normal 7 4 3 2 7 3 2" xfId="20579" xr:uid="{A2280B11-CD6D-4527-AFE0-8A056FB63D09}"/>
    <cellStyle name="Normal 7 4 3 2 7 4" xfId="25300" xr:uid="{0603B06E-A1F5-4D58-8A1B-000246F50293}"/>
    <cellStyle name="Normal 7 4 3 2 7 5" xfId="14913" xr:uid="{40C4DFAD-8EB2-498D-A09C-408A62E4D8B9}"/>
    <cellStyle name="Normal 7 4 3 2 8" xfId="4070" xr:uid="{1788756D-2364-4287-B913-92CA22C8B232}"/>
    <cellStyle name="Normal 7 4 3 2 8 2" xfId="8850" xr:uid="{F636902B-44CD-452E-A097-BD6C9B82C6F6}"/>
    <cellStyle name="Normal 7 4 3 2 8 2 2" xfId="19230" xr:uid="{6F87E975-C485-4A61-BE1A-5F05CB89F4EE}"/>
    <cellStyle name="Normal 7 4 3 2 8 3" xfId="11683" xr:uid="{8FFFB54E-DC3D-4100-9DB7-3C91F2B513D6}"/>
    <cellStyle name="Normal 7 4 3 2 8 3 2" xfId="22063" xr:uid="{16F6A337-3841-45CC-B34C-4B770E5AADE0}"/>
    <cellStyle name="Normal 7 4 3 2 8 4" xfId="16397" xr:uid="{96617CEB-2E3E-4F5C-BCE9-EEF55DA318E9}"/>
    <cellStyle name="Normal 7 4 3 2 9" xfId="5444" xr:uid="{3E4D21E4-15FB-474A-9291-70A16EB38D4A}"/>
    <cellStyle name="Normal 7 4 3 2 9 2" xfId="14741" xr:uid="{BA42F566-5410-4CAC-812B-1D5B44999462}"/>
    <cellStyle name="Normal 7 4 3 3" xfId="1429" xr:uid="{00000000-0005-0000-0000-00006C070000}"/>
    <cellStyle name="Normal 7 4 3 3 10" xfId="10030" xr:uid="{6667FA85-31D9-4427-9837-D0170AFC350D}"/>
    <cellStyle name="Normal 7 4 3 3 10 2" xfId="20410" xr:uid="{089B2346-AECA-44F6-9A15-0847870DF850}"/>
    <cellStyle name="Normal 7 4 3 3 11" xfId="22764" xr:uid="{B86F18A5-73F3-4000-ACBC-207F0FA23A4A}"/>
    <cellStyle name="Normal 7 4 3 3 12" xfId="12635" xr:uid="{7A85351B-D760-457A-A31A-24CD8DE5DBDA}"/>
    <cellStyle name="Normal 7 4 3 3 2" xfId="2831" xr:uid="{00000000-0005-0000-0000-00007B080000}"/>
    <cellStyle name="Normal 7 4 3 3 2 2" xfId="3451" xr:uid="{00000000-0005-0000-0000-00007C080000}"/>
    <cellStyle name="Normal 7 4 3 3 2 2 2" xfId="6506" xr:uid="{48B5E98D-E20A-446E-8CE6-CB1B22942103}"/>
    <cellStyle name="Normal 7 4 3 3 2 2 2 2" xfId="26050" xr:uid="{E78C11AD-0DCB-4CFD-AC95-376CACF35712}"/>
    <cellStyle name="Normal 7 4 3 3 2 2 2 3" xfId="28499" xr:uid="{D6EB5508-2B1F-409F-BF0E-5F62BF76C654}"/>
    <cellStyle name="Normal 7 4 3 3 2 2 2 4" xfId="16077" xr:uid="{262CD2BB-F139-47AC-90B7-CAB4073CD94D}"/>
    <cellStyle name="Normal 7 4 3 3 2 2 3" xfId="8530" xr:uid="{E30491D7-3CEA-4373-B543-9CB1B7626C17}"/>
    <cellStyle name="Normal 7 4 3 3 2 2 3 2" xfId="28941" xr:uid="{1D3C20E2-F2B4-4F2C-B041-D12DDFCD41DD}"/>
    <cellStyle name="Normal 7 4 3 3 2 2 3 3" xfId="18910" xr:uid="{B6EE3C50-3755-4F44-BF67-E82A5DFA14B4}"/>
    <cellStyle name="Normal 7 4 3 3 2 2 4" xfId="11363" xr:uid="{7DC0C649-CFCA-438C-96B8-974CDE4E2BAD}"/>
    <cellStyle name="Normal 7 4 3 3 2 2 4 2" xfId="21743" xr:uid="{312F8E66-125B-4C94-9E3C-927D9C54082E}"/>
    <cellStyle name="Normal 7 4 3 3 2 2 5" xfId="24577" xr:uid="{CF31D9AE-9CF8-4A4E-A71E-355ABC001280}"/>
    <cellStyle name="Normal 7 4 3 3 2 2 6" xfId="14037" xr:uid="{96ED7D6B-5A4B-4533-A5EC-81BAC427DE5C}"/>
    <cellStyle name="Normal 7 4 3 3 2 3" xfId="4368" xr:uid="{1164E2F6-BE54-4C9A-9367-B13ECC269973}"/>
    <cellStyle name="Normal 7 4 3 3 2 3 2" xfId="9140" xr:uid="{CE24510D-F338-49D8-B45A-D82D59DDA679}"/>
    <cellStyle name="Normal 7 4 3 3 2 3 2 2" xfId="29183" xr:uid="{15A0BC14-9723-4844-997D-7F608D6D3BE4}"/>
    <cellStyle name="Normal 7 4 3 3 2 3 2 3" xfId="19520" xr:uid="{279C4189-A4D0-4F42-B42F-D442B7F2B84D}"/>
    <cellStyle name="Normal 7 4 3 3 2 3 3" xfId="11973" xr:uid="{BEC1F4D3-518A-4F33-BA3F-4CF935058B4B}"/>
    <cellStyle name="Normal 7 4 3 3 2 3 3 2" xfId="22353" xr:uid="{F89F05BD-F693-4E0A-A692-51703F75E7DD}"/>
    <cellStyle name="Normal 7 4 3 3 2 3 4" xfId="22855" xr:uid="{1326B803-3310-46CE-A6FB-42D3ED54462C}"/>
    <cellStyle name="Normal 7 4 3 3 2 3 5" xfId="16687" xr:uid="{5014DB47-F0F0-40C8-B66B-0941FA40DF3B}"/>
    <cellStyle name="Normal 7 4 3 3 2 4" xfId="6047" xr:uid="{7BB6B4AF-EA51-459C-86B6-BABFCD88A947}"/>
    <cellStyle name="Normal 7 4 3 3 2 4 2" xfId="28067" xr:uid="{17D66357-EF32-4F8C-84B6-32FE3BE82A93}"/>
    <cellStyle name="Normal 7 4 3 3 2 4 3" xfId="15501" xr:uid="{9DD7B4D8-A34D-4CAB-91BE-38C25D3B1407}"/>
    <cellStyle name="Normal 7 4 3 3 2 5" xfId="7954" xr:uid="{A98EE685-BE0A-47CF-B38D-E67C444EBDC5}"/>
    <cellStyle name="Normal 7 4 3 3 2 5 2" xfId="18334" xr:uid="{7313D125-3020-4C73-A463-409099B17A9F}"/>
    <cellStyle name="Normal 7 4 3 3 2 6" xfId="10787" xr:uid="{C0957656-6A55-4DCB-918D-D196EA4F5E7F}"/>
    <cellStyle name="Normal 7 4 3 3 2 6 2" xfId="21167" xr:uid="{2A2FB51E-E0AF-4311-AF82-31FEE760DB29}"/>
    <cellStyle name="Normal 7 4 3 3 2 7" xfId="25204" xr:uid="{F41EA67F-7807-4F32-B7E0-7363D90FCC61}"/>
    <cellStyle name="Normal 7 4 3 3 2 8" xfId="13307" xr:uid="{607FBB25-0D28-4F52-AD1B-83BEBCB24050}"/>
    <cellStyle name="Normal 7 4 3 3 3" xfId="3452" xr:uid="{00000000-0005-0000-0000-00007D080000}"/>
    <cellStyle name="Normal 7 4 3 3 3 2" xfId="4585" xr:uid="{F18E3703-1BDE-480F-BE5E-1F730306F51A}"/>
    <cellStyle name="Normal 7 4 3 3 3 2 2" xfId="9357" xr:uid="{B0677BE6-9079-4D98-A8F1-8D97277FF505}"/>
    <cellStyle name="Normal 7 4 3 3 3 2 2 2" xfId="29329" xr:uid="{24071852-15EF-40E2-9F82-D651F337EB84}"/>
    <cellStyle name="Normal 7 4 3 3 3 2 2 3" xfId="19737" xr:uid="{12701740-B917-40F3-B4F7-9F90747D2844}"/>
    <cellStyle name="Normal 7 4 3 3 3 2 3" xfId="12190" xr:uid="{BB004EC3-B997-40D7-B22F-908ADF68194E}"/>
    <cellStyle name="Normal 7 4 3 3 3 2 3 2" xfId="22570" xr:uid="{C3534578-EB7C-4F64-8B94-4616D70F02AC}"/>
    <cellStyle name="Normal 7 4 3 3 3 2 4" xfId="25454" xr:uid="{22DA6432-24DF-4E3B-B59B-B9C6A0520FC1}"/>
    <cellStyle name="Normal 7 4 3 3 3 2 5" xfId="16904" xr:uid="{FCDC8A1C-E1FD-4A4B-9C72-13153C0BB55A}"/>
    <cellStyle name="Normal 7 4 3 3 3 3" xfId="6507" xr:uid="{654F5FB6-7196-47D6-8AAF-6C493651A246}"/>
    <cellStyle name="Normal 7 4 3 3 3 3 2" xfId="27474" xr:uid="{69965E02-6437-4F03-804C-9A661E470984}"/>
    <cellStyle name="Normal 7 4 3 3 3 3 3" xfId="16078" xr:uid="{55A8CC60-1E47-4A51-A6B4-F2F325865EC8}"/>
    <cellStyle name="Normal 7 4 3 3 3 4" xfId="8531" xr:uid="{5A83B3DB-B880-4A3B-AE55-6BB6EDA7B46B}"/>
    <cellStyle name="Normal 7 4 3 3 3 4 2" xfId="18911" xr:uid="{26FDF01F-42BD-4B10-8796-FE241310EE7C}"/>
    <cellStyle name="Normal 7 4 3 3 3 5" xfId="11364" xr:uid="{06C307B1-50D8-42DF-AA97-0D940E415962}"/>
    <cellStyle name="Normal 7 4 3 3 3 5 2" xfId="21744" xr:uid="{2B6081B6-FE53-4D57-BA48-CE0983A23D21}"/>
    <cellStyle name="Normal 7 4 3 3 3 6" xfId="25238" xr:uid="{C1208326-4645-4857-A234-EB126694D89D}"/>
    <cellStyle name="Normal 7 4 3 3 3 7" xfId="14038" xr:uid="{6150ABE2-3190-4D8E-9C58-717516F2FC4D}"/>
    <cellStyle name="Normal 7 4 3 3 4" xfId="3450" xr:uid="{00000000-0005-0000-0000-00007E080000}"/>
    <cellStyle name="Normal 7 4 3 3 4 2" xfId="6505" xr:uid="{AB9CC0A2-EA6E-4ECE-8E8F-6953D22BD62A}"/>
    <cellStyle name="Normal 7 4 3 3 4 2 2" xfId="26686" xr:uid="{EF441DC9-0BA0-4DAF-859C-EAED2F3FA7E7}"/>
    <cellStyle name="Normal 7 4 3 3 4 2 3" xfId="16076" xr:uid="{CF51B8B6-35B7-465A-A95E-21074B0F731E}"/>
    <cellStyle name="Normal 7 4 3 3 4 3" xfId="8529" xr:uid="{6E3458D8-3B9B-4F11-8724-43C5E55F88DF}"/>
    <cellStyle name="Normal 7 4 3 3 4 3 2" xfId="18909" xr:uid="{AFA529B8-41D2-4DBF-A25E-50AE2612621F}"/>
    <cellStyle name="Normal 7 4 3 3 4 4" xfId="11362" xr:uid="{25DDDA3A-69A0-4D9A-BEB2-4E48E9D4813E}"/>
    <cellStyle name="Normal 7 4 3 3 4 4 2" xfId="21742" xr:uid="{561A8E3B-8179-4F40-85BC-CDBEA35B6370}"/>
    <cellStyle name="Normal 7 4 3 3 4 5" xfId="24927" xr:uid="{DF90C266-0B60-4C07-BD54-1B0EEFE5325C}"/>
    <cellStyle name="Normal 7 4 3 3 4 6" xfId="14036" xr:uid="{DFE5541A-9458-4317-A8E5-1691D21861B9}"/>
    <cellStyle name="Normal 7 4 3 3 5" xfId="2588" xr:uid="{00000000-0005-0000-0000-00007F080000}"/>
    <cellStyle name="Normal 7 4 3 3 5 2" xfId="5853" xr:uid="{111C5C2C-A182-4704-A487-D3944057A596}"/>
    <cellStyle name="Normal 7 4 3 3 5 2 2" xfId="26178" xr:uid="{1F5AABDE-1389-477C-80D6-A213032F088B}"/>
    <cellStyle name="Normal 7 4 3 3 5 2 3" xfId="15260" xr:uid="{7EA4A352-F373-45DD-B537-590F3A11C396}"/>
    <cellStyle name="Normal 7 4 3 3 5 3" xfId="7713" xr:uid="{7EAFA413-63AD-4A34-B4A4-F513D1AD5670}"/>
    <cellStyle name="Normal 7 4 3 3 5 3 2" xfId="18093" xr:uid="{8BB37E77-570C-4567-8D06-F87243B472B1}"/>
    <cellStyle name="Normal 7 4 3 3 5 4" xfId="10546" xr:uid="{E1549959-8817-4633-8289-6E00F9783B2C}"/>
    <cellStyle name="Normal 7 4 3 3 5 4 2" xfId="20926" xr:uid="{2E6ED116-9846-431C-815B-D5DC8B253A02}"/>
    <cellStyle name="Normal 7 4 3 3 5 5" xfId="25048" xr:uid="{8511F9FB-FE04-4F54-B76D-0F6555F47898}"/>
    <cellStyle name="Normal 7 4 3 3 5 6" xfId="12976" xr:uid="{43FEF3D2-CBF4-4FBD-9A90-92776017DD28}"/>
    <cellStyle name="Normal 7 4 3 3 6" xfId="2401" xr:uid="{00000000-0005-0000-0000-00007A080000}"/>
    <cellStyle name="Normal 7 4 3 3 6 2" xfId="7528" xr:uid="{3FF4B652-F802-4890-923C-4AC57CFC6BA0}"/>
    <cellStyle name="Normal 7 4 3 3 6 2 2" xfId="17908" xr:uid="{E68CA27F-967A-487A-B572-281C900CF99F}"/>
    <cellStyle name="Normal 7 4 3 3 6 3" xfId="10361" xr:uid="{193E1795-909A-4BF7-8262-DD4654DFBF86}"/>
    <cellStyle name="Normal 7 4 3 3 6 3 2" xfId="20741" xr:uid="{7AAEED86-CD26-4E1B-BB33-3ADBE7B5BB89}"/>
    <cellStyle name="Normal 7 4 3 3 6 4" xfId="23249" xr:uid="{429D2802-A5D3-42F3-9D3E-41E494361E46}"/>
    <cellStyle name="Normal 7 4 3 3 6 5" xfId="15075" xr:uid="{BD8597E0-3AE8-49CB-9D76-9F4A689838B5}"/>
    <cellStyle name="Normal 7 4 3 3 7" xfId="4101" xr:uid="{F0B7520E-C9CD-4676-9705-62383BEED1A9}"/>
    <cellStyle name="Normal 7 4 3 3 7 2" xfId="8875" xr:uid="{10C788E9-E200-4D9A-AE89-79B41165D7DD}"/>
    <cellStyle name="Normal 7 4 3 3 7 2 2" xfId="19255" xr:uid="{EA5A4DC9-E0B7-41F7-9A93-A760A1F9960C}"/>
    <cellStyle name="Normal 7 4 3 3 7 3" xfId="11708" xr:uid="{5BD47590-79D5-442D-8776-37C03AA1DA7B}"/>
    <cellStyle name="Normal 7 4 3 3 7 3 2" xfId="22088" xr:uid="{3F53DE9D-52C7-4518-8D70-DA4FED8E9BF3}"/>
    <cellStyle name="Normal 7 4 3 3 7 4" xfId="16422" xr:uid="{02B56F57-C9AC-494F-8A20-DEC5A811C11D}"/>
    <cellStyle name="Normal 7 4 3 3 8" xfId="5447" xr:uid="{DB9B4F3E-2691-495E-8284-1ECC209D77C9}"/>
    <cellStyle name="Normal 7 4 3 3 8 2" xfId="14744" xr:uid="{004188FD-65A4-406B-B9B7-8FEFB49F8489}"/>
    <cellStyle name="Normal 7 4 3 3 9" xfId="7197" xr:uid="{1D9BF1DF-B944-4ABA-BE4A-CA1C939720ED}"/>
    <cellStyle name="Normal 7 4 3 3 9 2" xfId="17577" xr:uid="{7034C2D9-C843-4505-A313-432FB976C8D2}"/>
    <cellStyle name="Normal 7 4 3 4" xfId="1430" xr:uid="{00000000-0005-0000-0000-00006D070000}"/>
    <cellStyle name="Normal 7 4 3 4 2" xfId="3453" xr:uid="{00000000-0005-0000-0000-000081080000}"/>
    <cellStyle name="Normal 7 4 3 4 2 2" xfId="6508" xr:uid="{5CBF7F30-3323-4EAB-A7E0-3F88CF0BC913}"/>
    <cellStyle name="Normal 7 4 3 4 2 2 2" xfId="23518" xr:uid="{5901EB7B-0C5A-47E2-9E44-D71F908B0092}"/>
    <cellStyle name="Normal 7 4 3 4 2 2 3" xfId="25879" xr:uid="{B2BBB98A-4899-4C7E-B326-4C91DB326458}"/>
    <cellStyle name="Normal 7 4 3 4 2 2 4" xfId="16079" xr:uid="{7055F32A-BC18-4F42-A7A0-3D55BB69C3F4}"/>
    <cellStyle name="Normal 7 4 3 4 2 3" xfId="8532" xr:uid="{11430790-3FEE-49B1-8B5A-0D306385F222}"/>
    <cellStyle name="Normal 7 4 3 4 2 3 2" xfId="28942" xr:uid="{7163F059-7EB7-4F8B-BA34-ECD7FE44467B}"/>
    <cellStyle name="Normal 7 4 3 4 2 3 3" xfId="18912" xr:uid="{C9F4ED25-46E9-4B0D-BE71-DCFFD89F00A2}"/>
    <cellStyle name="Normal 7 4 3 4 2 4" xfId="11365" xr:uid="{22A9B4A9-E21A-4750-A368-B09B5A08F92A}"/>
    <cellStyle name="Normal 7 4 3 4 2 4 2" xfId="21745" xr:uid="{8AA30EE1-CC49-4A13-B4F6-AF9FBD41C4FD}"/>
    <cellStyle name="Normal 7 4 3 4 2 5" xfId="23352" xr:uid="{F9DBE65A-8BAE-46A8-93B5-A94EE58F61D8}"/>
    <cellStyle name="Normal 7 4 3 4 2 6" xfId="14039" xr:uid="{FCB69EA9-4645-4C69-910A-24F5C7EF16C8}"/>
    <cellStyle name="Normal 7 4 3 4 3" xfId="2828" xr:uid="{00000000-0005-0000-0000-000082080000}"/>
    <cellStyle name="Normal 7 4 3 4 3 2" xfId="6044" xr:uid="{D4436D1D-1802-4B4C-A77E-8756FEE4AB49}"/>
    <cellStyle name="Normal 7 4 3 4 3 2 2" xfId="26010" xr:uid="{65CC4502-9897-4C0E-9116-B511B4EB6C1D}"/>
    <cellStyle name="Normal 7 4 3 4 3 2 3" xfId="15498" xr:uid="{870FBBFF-365B-4C7C-83AC-AB62265F91CB}"/>
    <cellStyle name="Normal 7 4 3 4 3 3" xfId="7951" xr:uid="{F289DF43-462C-4EF2-A46E-67BDAB1512D1}"/>
    <cellStyle name="Normal 7 4 3 4 3 3 2" xfId="18331" xr:uid="{36038B05-0B63-4624-BCE8-A4FEBD5C722B}"/>
    <cellStyle name="Normal 7 4 3 4 3 4" xfId="10784" xr:uid="{6781698A-5BCE-41C9-BBCA-4301FDC8D239}"/>
    <cellStyle name="Normal 7 4 3 4 3 4 2" xfId="21164" xr:uid="{F7B0FE75-3DE0-4F6B-B8B2-1A43B84AC2DE}"/>
    <cellStyle name="Normal 7 4 3 4 3 5" xfId="24872" xr:uid="{52399C13-1388-495D-8E38-FC6CAC5DC2DF}"/>
    <cellStyle name="Normal 7 4 3 4 3 6" xfId="13304" xr:uid="{C10AA231-F24F-4722-9717-CB84CBE0EB2D}"/>
    <cellStyle name="Normal 7 4 3 4 4" xfId="4219" xr:uid="{F78D4B62-EDF2-4AB7-9DEE-497CD2C415AD}"/>
    <cellStyle name="Normal 7 4 3 4 4 2" xfId="8991" xr:uid="{F71EDB45-9810-4D87-8762-F549CCD7BB02}"/>
    <cellStyle name="Normal 7 4 3 4 4 2 2" xfId="29070" xr:uid="{524B28EC-43F0-4019-9D4D-DBF6E9BC9755}"/>
    <cellStyle name="Normal 7 4 3 4 4 2 3" xfId="19371" xr:uid="{56EC96C9-509D-400C-919D-212DC4D85B5F}"/>
    <cellStyle name="Normal 7 4 3 4 4 3" xfId="11824" xr:uid="{A6B36A25-F2E9-4829-80BF-949050D817B5}"/>
    <cellStyle name="Normal 7 4 3 4 4 3 2" xfId="22204" xr:uid="{D93F6B13-0F03-4A69-80D1-F00874B103F5}"/>
    <cellStyle name="Normal 7 4 3 4 4 4" xfId="24951" xr:uid="{98B0EA07-A356-42CD-A364-0F6F4D084560}"/>
    <cellStyle name="Normal 7 4 3 4 4 5" xfId="16538" xr:uid="{C99310B4-52FC-42F8-998B-F83A68E8C447}"/>
    <cellStyle name="Normal 7 4 3 4 5" xfId="5448" xr:uid="{FFA53823-102B-449A-B135-DAA9CE52C2E1}"/>
    <cellStyle name="Normal 7 4 3 4 5 2" xfId="25872" xr:uid="{8547CB7E-A1FF-4B13-951F-A22FF4AE4097}"/>
    <cellStyle name="Normal 7 4 3 4 5 3" xfId="14745" xr:uid="{08FF8EB2-D4DD-4BE1-968D-3CF95B1085D0}"/>
    <cellStyle name="Normal 7 4 3 4 6" xfId="7198" xr:uid="{BAF5CBFF-6980-43EA-959E-43221B798C71}"/>
    <cellStyle name="Normal 7 4 3 4 6 2" xfId="17578" xr:uid="{E0417E85-D902-45ED-850B-BDDDC1EAB10C}"/>
    <cellStyle name="Normal 7 4 3 4 7" xfId="10031" xr:uid="{20E05630-56E6-49F8-B05E-B39E08C74933}"/>
    <cellStyle name="Normal 7 4 3 4 7 2" xfId="20411" xr:uid="{D606B5E7-D6DF-49FB-B867-04950CA47F6F}"/>
    <cellStyle name="Normal 7 4 3 4 8" xfId="22698" xr:uid="{E663FDFE-3056-4B0A-A699-530B605D2EAB}"/>
    <cellStyle name="Normal 7 4 3 4 9" xfId="12793" xr:uid="{EFC20897-F697-4AC5-A1D5-242406207B9D}"/>
    <cellStyle name="Normal 7 4 3 5" xfId="1431" xr:uid="{00000000-0005-0000-0000-00006E070000}"/>
    <cellStyle name="Normal 7 4 3 5 2" xfId="4586" xr:uid="{32AAEC66-C84F-4F4B-9085-09C0EB6273DA}"/>
    <cellStyle name="Normal 7 4 3 5 2 2" xfId="9358" xr:uid="{90B25159-4300-4BCE-8DE3-24844D9CEED2}"/>
    <cellStyle name="Normal 7 4 3 5 2 2 2" xfId="29330" xr:uid="{03391A60-D465-4962-94B1-865E32136359}"/>
    <cellStyle name="Normal 7 4 3 5 2 2 3" xfId="19738" xr:uid="{7B7679F3-5742-44C6-B9DA-6773280A4856}"/>
    <cellStyle name="Normal 7 4 3 5 2 3" xfId="12191" xr:uid="{32F85BC9-45B3-4D52-9F8A-C4B8F058362B}"/>
    <cellStyle name="Normal 7 4 3 5 2 3 2" xfId="22571" xr:uid="{58028893-E889-4500-9A5A-5192B2981EAA}"/>
    <cellStyle name="Normal 7 4 3 5 2 4" xfId="23988" xr:uid="{662E79A0-DCE2-4051-9540-1F063C7A2FF5}"/>
    <cellStyle name="Normal 7 4 3 5 2 5" xfId="16905" xr:uid="{36964F92-B719-4357-928D-C0A9D95E955E}"/>
    <cellStyle name="Normal 7 4 3 5 3" xfId="5449" xr:uid="{55395201-A444-4DAF-8240-6F1A99D8FF91}"/>
    <cellStyle name="Normal 7 4 3 5 3 2" xfId="26343" xr:uid="{96547A6C-7F4D-47A4-936A-437334C9FF4F}"/>
    <cellStyle name="Normal 7 4 3 5 3 3" xfId="14746" xr:uid="{B01B003D-09F0-41A7-9E25-076F0A13C040}"/>
    <cellStyle name="Normal 7 4 3 5 4" xfId="7199" xr:uid="{06444F2C-0374-48A8-8176-B66859AA11CC}"/>
    <cellStyle name="Normal 7 4 3 5 4 2" xfId="17579" xr:uid="{8B888782-6FEA-407C-9DFB-589676603ED3}"/>
    <cellStyle name="Normal 7 4 3 5 5" xfId="10032" xr:uid="{29AAE153-BD0B-4399-9C73-A798C68315C9}"/>
    <cellStyle name="Normal 7 4 3 5 5 2" xfId="20412" xr:uid="{81DDCE17-9BA0-4C95-AE8E-4B670AEA1C3D}"/>
    <cellStyle name="Normal 7 4 3 5 6" xfId="23858" xr:uid="{DA4BEBB2-AFC0-4336-ADD6-7BD0DB116E1A}"/>
    <cellStyle name="Normal 7 4 3 5 7" xfId="14040" xr:uid="{78E0465A-D360-474F-81AB-8916C3666EF8}"/>
    <cellStyle name="Normal 7 4 3 6" xfId="2992" xr:uid="{00000000-0005-0000-0000-000084080000}"/>
    <cellStyle name="Normal 7 4 3 6 2" xfId="6142" xr:uid="{DECB5462-13A0-4971-93E2-67D64097B287}"/>
    <cellStyle name="Normal 7 4 3 6 2 2" xfId="24786" xr:uid="{4763614B-9A15-465F-B4E0-4D5682EEC570}"/>
    <cellStyle name="Normal 7 4 3 6 2 3" xfId="26641" xr:uid="{38E6F481-054E-4951-A4C8-038582470DEC}"/>
    <cellStyle name="Normal 7 4 3 6 2 4" xfId="15620" xr:uid="{CF275B3F-9D0A-467E-8F53-450B4BBB2501}"/>
    <cellStyle name="Normal 7 4 3 6 3" xfId="8073" xr:uid="{684E6C9B-8F1F-4C96-B900-9475A48A6A90}"/>
    <cellStyle name="Normal 7 4 3 6 3 2" xfId="28768" xr:uid="{101FAE63-21CF-4237-B40A-3C0788565985}"/>
    <cellStyle name="Normal 7 4 3 6 3 3" xfId="18453" xr:uid="{4E427ABA-F9E9-499C-9D02-F1D537CD0FCA}"/>
    <cellStyle name="Normal 7 4 3 6 4" xfId="10906" xr:uid="{A10836A0-4C54-4C33-9779-473B3614B4F3}"/>
    <cellStyle name="Normal 7 4 3 6 4 2" xfId="21286" xr:uid="{DA2223B3-1516-44A5-BF6E-D468F9EA8F0A}"/>
    <cellStyle name="Normal 7 4 3 6 5" xfId="24501" xr:uid="{2D2D3BAB-4EE1-40A9-9DAE-9BBDB025D104}"/>
    <cellStyle name="Normal 7 4 3 6 6" xfId="13491" xr:uid="{D8C51755-15E4-4D5D-B33E-C5777ED4CD4D}"/>
    <cellStyle name="Normal 7 4 3 7" xfId="2485" xr:uid="{00000000-0005-0000-0000-000085080000}"/>
    <cellStyle name="Normal 7 4 3 7 2" xfId="5771" xr:uid="{7EC0E344-7771-4C9E-8813-722F72405483}"/>
    <cellStyle name="Normal 7 4 3 7 2 2" xfId="27031" xr:uid="{C4A76B5A-3250-41B6-83CD-0ADFD2DE1444}"/>
    <cellStyle name="Normal 7 4 3 7 2 3" xfId="15157" xr:uid="{607EB0E2-E535-4617-8722-6D0ADED78D08}"/>
    <cellStyle name="Normal 7 4 3 7 3" xfId="7610" xr:uid="{33C3883B-9E2C-4F93-BF03-9232B138A1EE}"/>
    <cellStyle name="Normal 7 4 3 7 3 2" xfId="17990" xr:uid="{67879044-935B-4B97-A03A-E634BCF98FB2}"/>
    <cellStyle name="Normal 7 4 3 7 4" xfId="10443" xr:uid="{C8B9B9BB-45C1-46CC-A234-96C734088617}"/>
    <cellStyle name="Normal 7 4 3 7 4 2" xfId="20823" xr:uid="{1DE6E8F3-B876-42BD-BA32-1791CD97C485}"/>
    <cellStyle name="Normal 7 4 3 7 5" xfId="23068" xr:uid="{0271FA07-948E-446C-9858-16D19FE45933}"/>
    <cellStyle name="Normal 7 4 3 7 6" xfId="12873" xr:uid="{231A3B36-517F-475A-9A76-713D87C84C49}"/>
    <cellStyle name="Normal 7 4 3 8" xfId="2179" xr:uid="{00000000-0005-0000-0000-00006C080000}"/>
    <cellStyle name="Normal 7 4 3 8 2" xfId="7306" xr:uid="{61404530-84D2-4FCC-B79A-40F6D1459624}"/>
    <cellStyle name="Normal 7 4 3 8 2 2" xfId="17686" xr:uid="{0B164E7B-ABA5-4238-BF26-6C01C2A9E63F}"/>
    <cellStyle name="Normal 7 4 3 8 3" xfId="10139" xr:uid="{9D3117D7-E98C-47FF-B117-08F9C3256A30}"/>
    <cellStyle name="Normal 7 4 3 8 3 2" xfId="20519" xr:uid="{90C46BEB-9A72-495F-AF5C-3C849CDBEAB0}"/>
    <cellStyle name="Normal 7 4 3 8 4" xfId="22818" xr:uid="{8043779F-2F38-4DEF-B53C-1493A615375A}"/>
    <cellStyle name="Normal 7 4 3 8 5" xfId="14853" xr:uid="{92C41245-DB38-4685-9AA4-D23501AAEF39}"/>
    <cellStyle name="Normal 7 4 3 9" xfId="4069" xr:uid="{9B83B12B-F037-4973-AB0C-83E137F3CCA4}"/>
    <cellStyle name="Normal 7 4 3 9 2" xfId="8849" xr:uid="{F26D4E52-7049-4504-862C-EDEE61895F5C}"/>
    <cellStyle name="Normal 7 4 3 9 2 2" xfId="19229" xr:uid="{BF60D9B6-3B18-46FC-AF3E-456E390ED4FD}"/>
    <cellStyle name="Normal 7 4 3 9 3" xfId="11682" xr:uid="{5AE3403A-02C3-4D2D-8309-643F1A197D08}"/>
    <cellStyle name="Normal 7 4 3 9 3 2" xfId="22062" xr:uid="{0C78B99F-AD36-4BE1-92A4-14881384F045}"/>
    <cellStyle name="Normal 7 4 3 9 4" xfId="16396" xr:uid="{92F4B5A9-F8D7-426A-A253-1347198AF915}"/>
    <cellStyle name="Normal 7 4 4" xfId="1432" xr:uid="{00000000-0005-0000-0000-00006F070000}"/>
    <cellStyle name="Normal 7 4 4 10" xfId="5450" xr:uid="{E3B89E48-5BD7-4CAB-A493-53FC19BCD894}"/>
    <cellStyle name="Normal 7 4 4 10 2" xfId="14747" xr:uid="{F69FED75-DFAE-48F9-AEF7-F43173D57B3F}"/>
    <cellStyle name="Normal 7 4 4 11" xfId="7200" xr:uid="{450BA93B-30BB-4489-A0C0-4616AAFE258B}"/>
    <cellStyle name="Normal 7 4 4 11 2" xfId="17580" xr:uid="{38E264F0-7759-4EEB-A8BE-79CFD9A7C20A}"/>
    <cellStyle name="Normal 7 4 4 12" xfId="10033" xr:uid="{AFDCE651-09CB-423B-A6E6-CBD55F2B2AFA}"/>
    <cellStyle name="Normal 7 4 4 12 2" xfId="20413" xr:uid="{1DE52EE3-07B5-4308-A5FC-33897D9F665A}"/>
    <cellStyle name="Normal 7 4 4 13" xfId="25346" xr:uid="{ECE91AA8-E135-4F43-A425-BFD3BD91DA6D}"/>
    <cellStyle name="Normal 7 4 4 14" xfId="12418" xr:uid="{91BFECF0-198C-452A-90F5-3BC8E451D944}"/>
    <cellStyle name="Normal 7 4 4 2" xfId="1433" xr:uid="{00000000-0005-0000-0000-000070070000}"/>
    <cellStyle name="Normal 7 4 4 2 10" xfId="7201" xr:uid="{1780B4E2-A429-4928-8711-A8E9D8D7B098}"/>
    <cellStyle name="Normal 7 4 4 2 10 2" xfId="17581" xr:uid="{971BB55E-6229-4B92-8ACF-623834102A83}"/>
    <cellStyle name="Normal 7 4 4 2 11" xfId="10034" xr:uid="{C035D557-3EFF-45F3-BC8F-FDEA512F952C}"/>
    <cellStyle name="Normal 7 4 4 2 11 2" xfId="20414" xr:uid="{C4E67250-1EE6-4C48-A021-E2DE29480886}"/>
    <cellStyle name="Normal 7 4 4 2 12" xfId="23473" xr:uid="{99C65200-6E1C-4865-920A-1AD02BF528B9}"/>
    <cellStyle name="Normal 7 4 4 2 13" xfId="12478" xr:uid="{1787C933-1F9A-474B-94C4-ACF8D47EE646}"/>
    <cellStyle name="Normal 7 4 4 2 2" xfId="1434" xr:uid="{00000000-0005-0000-0000-000071070000}"/>
    <cellStyle name="Normal 7 4 4 2 2 10" xfId="13043" xr:uid="{85D260CD-ECE6-4BDB-B90F-7767C72C53D5}"/>
    <cellStyle name="Normal 7 4 4 2 2 2" xfId="2834" xr:uid="{00000000-0005-0000-0000-000089080000}"/>
    <cellStyle name="Normal 7 4 4 2 2 2 2" xfId="3456" xr:uid="{00000000-0005-0000-0000-00008A080000}"/>
    <cellStyle name="Normal 7 4 4 2 2 2 2 2" xfId="6511" xr:uid="{B0689EE3-D10E-460E-9499-3C1AFF201603}"/>
    <cellStyle name="Normal 7 4 4 2 2 2 2 2 2" xfId="27707" xr:uid="{F87B1CF3-4D27-433F-AEB6-4849FE48B7BE}"/>
    <cellStyle name="Normal 7 4 4 2 2 2 2 2 3" xfId="16082" xr:uid="{09436EDD-7B29-41AF-B1F1-BCEC022D3963}"/>
    <cellStyle name="Normal 7 4 4 2 2 2 2 3" xfId="8535" xr:uid="{8D76F6F3-08D3-4D55-883F-27E1666CE904}"/>
    <cellStyle name="Normal 7 4 4 2 2 2 2 3 2" xfId="18915" xr:uid="{BC115AB2-6628-4205-B78C-F266D4F8CD53}"/>
    <cellStyle name="Normal 7 4 4 2 2 2 2 4" xfId="11368" xr:uid="{A8742545-96B9-4C68-BB6A-E1AEAD17E7C4}"/>
    <cellStyle name="Normal 7 4 4 2 2 2 2 4 2" xfId="21748" xr:uid="{98077CBB-A4A3-4B92-8568-D1EC04E51BCA}"/>
    <cellStyle name="Normal 7 4 4 2 2 2 2 5" xfId="25334" xr:uid="{D866E4A2-C79F-444C-A4E1-DAB3A77704E1}"/>
    <cellStyle name="Normal 7 4 4 2 2 2 2 6" xfId="14043" xr:uid="{1FA1CED8-CA7B-4386-9666-50BF16F6D7AE}"/>
    <cellStyle name="Normal 7 4 4 2 2 2 3" xfId="4370" xr:uid="{0DAD4E56-0B56-42BE-BBA3-FC5733DFFF43}"/>
    <cellStyle name="Normal 7 4 4 2 2 2 3 2" xfId="9142" xr:uid="{105A3B7F-F95A-4D38-AA5A-0218E258D147}"/>
    <cellStyle name="Normal 7 4 4 2 2 2 3 2 2" xfId="29185" xr:uid="{9E197F34-F4F8-449E-BC15-E5F56BE7EE69}"/>
    <cellStyle name="Normal 7 4 4 2 2 2 3 2 3" xfId="19522" xr:uid="{0E93FDFD-73C9-46BA-9CB3-0CF54B0594EB}"/>
    <cellStyle name="Normal 7 4 4 2 2 2 3 3" xfId="11975" xr:uid="{4DAAE4C4-1896-44CD-A007-6C93B672DEB7}"/>
    <cellStyle name="Normal 7 4 4 2 2 2 3 3 2" xfId="22355" xr:uid="{1931F75A-796A-4B3B-89E8-933BD93EAF88}"/>
    <cellStyle name="Normal 7 4 4 2 2 2 3 4" xfId="25558" xr:uid="{072D2D10-7B7D-4B65-BC32-6BFD4E46F379}"/>
    <cellStyle name="Normal 7 4 4 2 2 2 3 5" xfId="16689" xr:uid="{EA5C8DFA-B06A-41F5-9FB1-BEE951D0CF65}"/>
    <cellStyle name="Normal 7 4 4 2 2 2 4" xfId="6050" xr:uid="{9ED16AA7-F360-4202-AB4C-D8C141A8E0C9}"/>
    <cellStyle name="Normal 7 4 4 2 2 2 4 2" xfId="28434" xr:uid="{08334893-4728-4854-B02F-B20CA7ACE106}"/>
    <cellStyle name="Normal 7 4 4 2 2 2 4 3" xfId="15504" xr:uid="{E45DE93C-3E44-4B63-8658-F9BF77A3F236}"/>
    <cellStyle name="Normal 7 4 4 2 2 2 5" xfId="7957" xr:uid="{B44D6036-ED79-4F4A-B1EB-626F643EB465}"/>
    <cellStyle name="Normal 7 4 4 2 2 2 5 2" xfId="18337" xr:uid="{B9EB0688-D67C-43ED-8CF5-A010D5608565}"/>
    <cellStyle name="Normal 7 4 4 2 2 2 6" xfId="10790" xr:uid="{2C09063D-25A9-413E-8F72-31835EC2AABA}"/>
    <cellStyle name="Normal 7 4 4 2 2 2 6 2" xfId="21170" xr:uid="{FDDA696B-39FC-44CD-BEFC-D8925BB1D484}"/>
    <cellStyle name="Normal 7 4 4 2 2 2 7" xfId="23132" xr:uid="{EE77D4BC-B01A-4857-8FD9-A3277F61286D}"/>
    <cellStyle name="Normal 7 4 4 2 2 2 8" xfId="13310" xr:uid="{D7EA7EE7-B82D-4043-8A0B-B0E6CF6892C8}"/>
    <cellStyle name="Normal 7 4 4 2 2 3" xfId="3457" xr:uid="{00000000-0005-0000-0000-00008B080000}"/>
    <cellStyle name="Normal 7 4 4 2 2 3 2" xfId="4587" xr:uid="{0A2EBD96-5343-4C53-A307-37B25ADC726E}"/>
    <cellStyle name="Normal 7 4 4 2 2 3 2 2" xfId="9359" xr:uid="{B7D332E5-2E09-4014-96B1-2C5C2738B2E4}"/>
    <cellStyle name="Normal 7 4 4 2 2 3 2 2 2" xfId="19739" xr:uid="{FFBD64CA-DA1C-4BB5-9282-DF6B817BD172}"/>
    <cellStyle name="Normal 7 4 4 2 2 3 2 3" xfId="12192" xr:uid="{2B77A7CA-EE70-44B3-8F8B-94F9305BBC2A}"/>
    <cellStyle name="Normal 7 4 4 2 2 3 2 3 2" xfId="22572" xr:uid="{18C8B68B-75B3-48CA-82A5-BD04641DB0F0}"/>
    <cellStyle name="Normal 7 4 4 2 2 3 2 4" xfId="28440" xr:uid="{371F78E5-887F-4666-B682-8E8898BBF52B}"/>
    <cellStyle name="Normal 7 4 4 2 2 3 2 5" xfId="16906" xr:uid="{B51432E6-24D0-4EB4-8058-909E6B13D686}"/>
    <cellStyle name="Normal 7 4 4 2 2 3 3" xfId="6512" xr:uid="{EBFEE145-7C44-4FEA-A424-560480DD22B9}"/>
    <cellStyle name="Normal 7 4 4 2 2 3 3 2" xfId="16083" xr:uid="{AC61386E-B397-4853-83DC-5AF087868306}"/>
    <cellStyle name="Normal 7 4 4 2 2 3 4" xfId="8536" xr:uid="{FDE0BA1F-9267-4564-94C9-C081213DD651}"/>
    <cellStyle name="Normal 7 4 4 2 2 3 4 2" xfId="18916" xr:uid="{1BE319B7-4E1A-4DCB-9664-0E818A5C84CD}"/>
    <cellStyle name="Normal 7 4 4 2 2 3 5" xfId="11369" xr:uid="{D0543F52-B8AC-4B37-819C-9DD0F9F23915}"/>
    <cellStyle name="Normal 7 4 4 2 2 3 5 2" xfId="21749" xr:uid="{C2548F04-A02E-4CD9-AAD1-D362474D311D}"/>
    <cellStyle name="Normal 7 4 4 2 2 3 6" xfId="23054" xr:uid="{001E25AE-D7A2-415C-A238-CF147CEF1ED8}"/>
    <cellStyle name="Normal 7 4 4 2 2 3 7" xfId="14044" xr:uid="{9A645B1E-FA20-4A76-94D7-27A4F1B0F564}"/>
    <cellStyle name="Normal 7 4 4 2 2 4" xfId="3455" xr:uid="{00000000-0005-0000-0000-00008C080000}"/>
    <cellStyle name="Normal 7 4 4 2 2 4 2" xfId="6510" xr:uid="{DB8979AA-4BDB-435B-A2C3-7F281B79A5DB}"/>
    <cellStyle name="Normal 7 4 4 2 2 4 2 2" xfId="27625" xr:uid="{1364445D-4378-4F8B-8E18-5CA8A1B837D2}"/>
    <cellStyle name="Normal 7 4 4 2 2 4 2 3" xfId="16081" xr:uid="{AE9BD2D5-10BC-4B9B-B911-5F91E53CB1D2}"/>
    <cellStyle name="Normal 7 4 4 2 2 4 3" xfId="8534" xr:uid="{AB089DE0-4D9C-4850-ABE7-B6F9056C3B5A}"/>
    <cellStyle name="Normal 7 4 4 2 2 4 3 2" xfId="18914" xr:uid="{088AB71F-1714-47EF-B619-63A0C5103E0F}"/>
    <cellStyle name="Normal 7 4 4 2 2 4 4" xfId="11367" xr:uid="{E6788041-E3DF-4264-B2C2-F3EB8F695F17}"/>
    <cellStyle name="Normal 7 4 4 2 2 4 4 2" xfId="21747" xr:uid="{F513B7B1-0713-491D-922C-7C02520EB424}"/>
    <cellStyle name="Normal 7 4 4 2 2 4 5" xfId="24473" xr:uid="{BD33F25E-4D01-43E2-A79E-DACF017A302B}"/>
    <cellStyle name="Normal 7 4 4 2 2 4 6" xfId="14042" xr:uid="{AA518B72-551D-49FF-97B6-5F5E268E2048}"/>
    <cellStyle name="Normal 7 4 4 2 2 5" xfId="4244" xr:uid="{6424EC82-10A1-42F5-9FFA-D6F9DA223917}"/>
    <cellStyle name="Normal 7 4 4 2 2 5 2" xfId="9016" xr:uid="{C0A51B5F-A418-46AF-81D2-8B163386F866}"/>
    <cellStyle name="Normal 7 4 4 2 2 5 2 2" xfId="29087" xr:uid="{7EBFC413-0B91-49A7-BDAD-66B27BE1A561}"/>
    <cellStyle name="Normal 7 4 4 2 2 5 2 3" xfId="19396" xr:uid="{13EEF0C0-7C9E-4888-9368-D49232433AAC}"/>
    <cellStyle name="Normal 7 4 4 2 2 5 3" xfId="11849" xr:uid="{CC1BFE65-A6EB-4675-B539-0C46A4A8B8A0}"/>
    <cellStyle name="Normal 7 4 4 2 2 5 3 2" xfId="22229" xr:uid="{2C82E1B6-16C8-4636-AE8B-2C290E7D2D6E}"/>
    <cellStyle name="Normal 7 4 4 2 2 5 4" xfId="23101" xr:uid="{B184A7CB-64E8-4552-9480-71A0B3794C87}"/>
    <cellStyle name="Normal 7 4 4 2 2 5 5" xfId="16563" xr:uid="{35234B4C-12F7-43EA-BCE1-C58380744C48}"/>
    <cellStyle name="Normal 7 4 4 2 2 6" xfId="5452" xr:uid="{C937A26F-B1D4-4453-9186-D297675A8C84}"/>
    <cellStyle name="Normal 7 4 4 2 2 6 2" xfId="26124" xr:uid="{C4976971-ADAE-423B-AE09-1C6B9BD6BE9E}"/>
    <cellStyle name="Normal 7 4 4 2 2 6 3" xfId="14749" xr:uid="{2AFE0F13-E501-4D26-96E0-F1BDEF3312A4}"/>
    <cellStyle name="Normal 7 4 4 2 2 7" xfId="7202" xr:uid="{C07BAA99-A4AD-40A8-8A24-D840DC98A042}"/>
    <cellStyle name="Normal 7 4 4 2 2 7 2" xfId="17582" xr:uid="{87D137C4-F41A-4C53-BD2A-2A75BD6A7E74}"/>
    <cellStyle name="Normal 7 4 4 2 2 8" xfId="10035" xr:uid="{2E0ADCB0-F339-4F9E-8A5D-752AB01A92F3}"/>
    <cellStyle name="Normal 7 4 4 2 2 8 2" xfId="20415" xr:uid="{6B75B93F-10E8-49C0-950C-F9A78D9836EF}"/>
    <cellStyle name="Normal 7 4 4 2 2 9" xfId="24460" xr:uid="{73C2BF4B-6624-44F6-8D87-B3A3255B3196}"/>
    <cellStyle name="Normal 7 4 4 2 3" xfId="2833" xr:uid="{00000000-0005-0000-0000-00008D080000}"/>
    <cellStyle name="Normal 7 4 4 2 3 2" xfId="3458" xr:uid="{00000000-0005-0000-0000-00008E080000}"/>
    <cellStyle name="Normal 7 4 4 2 3 2 2" xfId="6513" xr:uid="{34236F50-C037-4F8D-B6B2-6F0363CB5844}"/>
    <cellStyle name="Normal 7 4 4 2 3 2 2 2" xfId="28486" xr:uid="{339F1BE5-9433-44FE-A763-3AF771840D39}"/>
    <cellStyle name="Normal 7 4 4 2 3 2 2 3" xfId="16084" xr:uid="{61EB5AE0-87F8-4BF5-B28C-B790D2F2AC84}"/>
    <cellStyle name="Normal 7 4 4 2 3 2 3" xfId="8537" xr:uid="{650E8CFB-2725-44A8-89A1-D7BA0FE2923E}"/>
    <cellStyle name="Normal 7 4 4 2 3 2 3 2" xfId="18917" xr:uid="{91C5B97E-2457-4587-9FA5-4B5E372B5DCA}"/>
    <cellStyle name="Normal 7 4 4 2 3 2 4" xfId="11370" xr:uid="{DA7DFC6C-B0AC-4C3E-A861-98A860641B96}"/>
    <cellStyle name="Normal 7 4 4 2 3 2 4 2" xfId="21750" xr:uid="{C6B46EAB-3A80-43F7-B514-D3D782DCE271}"/>
    <cellStyle name="Normal 7 4 4 2 3 2 5" xfId="24499" xr:uid="{D8A95826-72A8-43FF-BD71-35E9BCBFCE99}"/>
    <cellStyle name="Normal 7 4 4 2 3 2 6" xfId="14045" xr:uid="{79DA3B40-853C-4D18-8FE6-C40E89EF19E0}"/>
    <cellStyle name="Normal 7 4 4 2 3 3" xfId="4369" xr:uid="{5718650D-9B49-4598-94A3-96C121F7519F}"/>
    <cellStyle name="Normal 7 4 4 2 3 3 2" xfId="9141" xr:uid="{50B08A76-5F8B-479D-99B5-B4F20FA5D439}"/>
    <cellStyle name="Normal 7 4 4 2 3 3 2 2" xfId="29184" xr:uid="{61F201DD-B55C-4156-A085-167C97EE008E}"/>
    <cellStyle name="Normal 7 4 4 2 3 3 2 3" xfId="19521" xr:uid="{DC5B0B79-D730-4828-98F9-CC47A1978333}"/>
    <cellStyle name="Normal 7 4 4 2 3 3 3" xfId="11974" xr:uid="{28D945B7-1103-47D4-A6EB-162A9E1A71DA}"/>
    <cellStyle name="Normal 7 4 4 2 3 3 3 2" xfId="22354" xr:uid="{E65617C7-B9F8-476B-8BF2-97882EAC814A}"/>
    <cellStyle name="Normal 7 4 4 2 3 3 4" xfId="23056" xr:uid="{3C537B82-AA9A-467F-ACA3-8F8ED612691F}"/>
    <cellStyle name="Normal 7 4 4 2 3 3 5" xfId="16688" xr:uid="{B7C056BC-24CF-4E2A-9F1C-4734D38A5989}"/>
    <cellStyle name="Normal 7 4 4 2 3 4" xfId="6049" xr:uid="{8614F297-A17E-4D0E-870D-3711AD73852B}"/>
    <cellStyle name="Normal 7 4 4 2 3 4 2" xfId="27642" xr:uid="{BA3C52BA-3AC7-4896-92F9-7A7300903EC5}"/>
    <cellStyle name="Normal 7 4 4 2 3 4 3" xfId="15503" xr:uid="{2876EE0A-FAFE-4DB0-A291-825A606682A6}"/>
    <cellStyle name="Normal 7 4 4 2 3 5" xfId="7956" xr:uid="{DB2DE750-5190-4404-B65E-67182576AD24}"/>
    <cellStyle name="Normal 7 4 4 2 3 5 2" xfId="18336" xr:uid="{882DBBCA-7C96-4DDE-A6C7-39C2E96C92ED}"/>
    <cellStyle name="Normal 7 4 4 2 3 6" xfId="10789" xr:uid="{45FA64DC-7A4B-4A17-9FB9-EAE8C4D295C8}"/>
    <cellStyle name="Normal 7 4 4 2 3 6 2" xfId="21169" xr:uid="{D2095383-C4E5-473E-A330-898A2D163753}"/>
    <cellStyle name="Normal 7 4 4 2 3 7" xfId="22897" xr:uid="{A02929AC-6E9B-44A5-80F6-0B24F1028588}"/>
    <cellStyle name="Normal 7 4 4 2 3 8" xfId="13309" xr:uid="{5B80B824-8D58-4B5C-AE5C-EDE867B145B7}"/>
    <cellStyle name="Normal 7 4 4 2 4" xfId="3459" xr:uid="{00000000-0005-0000-0000-00008F080000}"/>
    <cellStyle name="Normal 7 4 4 2 4 2" xfId="4588" xr:uid="{EB627D3D-2681-4252-9B95-0E8D4C27F3C3}"/>
    <cellStyle name="Normal 7 4 4 2 4 2 2" xfId="9360" xr:uid="{1C290444-83FC-41FC-B6A0-8BFA93D20B08}"/>
    <cellStyle name="Normal 7 4 4 2 4 2 2 2" xfId="19740" xr:uid="{0F8BD4ED-A530-4B81-8098-D4E0E51C95B1}"/>
    <cellStyle name="Normal 7 4 4 2 4 2 3" xfId="12193" xr:uid="{236D53CA-13DE-41CD-B516-3C2D9C7EACBB}"/>
    <cellStyle name="Normal 7 4 4 2 4 2 3 2" xfId="22573" xr:uid="{7BFB50A7-875F-418A-AF09-1025B45772EF}"/>
    <cellStyle name="Normal 7 4 4 2 4 2 4" xfId="25978" xr:uid="{D9B52417-CCBE-49AE-B848-B57D3E63404E}"/>
    <cellStyle name="Normal 7 4 4 2 4 2 5" xfId="16907" xr:uid="{517A41E9-BAC1-4FCE-BFF1-D519FE74BAC8}"/>
    <cellStyle name="Normal 7 4 4 2 4 3" xfId="6514" xr:uid="{715B2ACF-BA4F-4DF4-A8D1-52A2E092DDE9}"/>
    <cellStyle name="Normal 7 4 4 2 4 3 2" xfId="16085" xr:uid="{0D8CF97E-21EB-4AC7-A2BA-9764C4015C9E}"/>
    <cellStyle name="Normal 7 4 4 2 4 4" xfId="8538" xr:uid="{A22FAA5C-A938-4B0B-9F88-ACABAE0B73A9}"/>
    <cellStyle name="Normal 7 4 4 2 4 4 2" xfId="18918" xr:uid="{D9A5A6CF-640A-43A0-9D79-261DAED40A5C}"/>
    <cellStyle name="Normal 7 4 4 2 4 5" xfId="11371" xr:uid="{265CEEB0-A996-4D92-8966-842C11952763}"/>
    <cellStyle name="Normal 7 4 4 2 4 5 2" xfId="21751" xr:uid="{16F38D62-10F3-4B07-B1CE-B2AD6A5F059C}"/>
    <cellStyle name="Normal 7 4 4 2 4 6" xfId="22707" xr:uid="{68B1762D-D6C1-4593-8ADC-EC870A07BDF8}"/>
    <cellStyle name="Normal 7 4 4 2 4 7" xfId="14046" xr:uid="{12A4D8A0-42B0-4D28-B709-D35887FE31D9}"/>
    <cellStyle name="Normal 7 4 4 2 5" xfId="3454" xr:uid="{00000000-0005-0000-0000-000090080000}"/>
    <cellStyle name="Normal 7 4 4 2 5 2" xfId="6509" xr:uid="{71442CDA-8704-465A-9E78-1DF9673FDA59}"/>
    <cellStyle name="Normal 7 4 4 2 5 2 2" xfId="26471" xr:uid="{7968241E-6B5D-4F67-9009-FAA894F99D23}"/>
    <cellStyle name="Normal 7 4 4 2 5 2 3" xfId="16080" xr:uid="{F0CB1509-292A-48DF-97E6-9585DCB4F1B9}"/>
    <cellStyle name="Normal 7 4 4 2 5 3" xfId="8533" xr:uid="{0AAAFE54-847A-489F-AF1C-63C13B231E16}"/>
    <cellStyle name="Normal 7 4 4 2 5 3 2" xfId="18913" xr:uid="{A7AE5073-9934-4218-95BB-4C13A6598B37}"/>
    <cellStyle name="Normal 7 4 4 2 5 4" xfId="11366" xr:uid="{A9D3F44A-5F53-4F95-B187-DB99A473ACC0}"/>
    <cellStyle name="Normal 7 4 4 2 5 4 2" xfId="21746" xr:uid="{11B55F38-7F1C-4A4E-B4E8-833C6941F2AB}"/>
    <cellStyle name="Normal 7 4 4 2 5 5" xfId="25096" xr:uid="{3AB56816-3174-4584-B530-8EBDB09C1D5E}"/>
    <cellStyle name="Normal 7 4 4 2 5 6" xfId="14041" xr:uid="{81C8A64A-C038-4D7B-B98F-C8EAF384ECC4}"/>
    <cellStyle name="Normal 7 4 4 2 6" xfId="2552" xr:uid="{00000000-0005-0000-0000-000091080000}"/>
    <cellStyle name="Normal 7 4 4 2 6 2" xfId="5824" xr:uid="{F20CE6BA-12C7-4C14-A008-A15032D5A25B}"/>
    <cellStyle name="Normal 7 4 4 2 6 2 2" xfId="27587" xr:uid="{5BEA6F7A-80FC-4FFF-AAE9-237450D76ED5}"/>
    <cellStyle name="Normal 7 4 4 2 6 2 3" xfId="15224" xr:uid="{F90B9A98-A7E6-451C-8BAE-57C7F3A42DEA}"/>
    <cellStyle name="Normal 7 4 4 2 6 3" xfId="7677" xr:uid="{F23C6D6B-CF8D-40E4-A892-EFCF66043F69}"/>
    <cellStyle name="Normal 7 4 4 2 6 3 2" xfId="18057" xr:uid="{AFF8699B-7BCE-4E04-82FD-282E7A9342F1}"/>
    <cellStyle name="Normal 7 4 4 2 6 4" xfId="10510" xr:uid="{0D24AE76-6568-4B47-8025-7FA3A808C65A}"/>
    <cellStyle name="Normal 7 4 4 2 6 4 2" xfId="20890" xr:uid="{86768A89-C52D-46AE-9800-33A4FE29CFD8}"/>
    <cellStyle name="Normal 7 4 4 2 6 5" xfId="24200" xr:uid="{91F6AB87-A6E4-486E-A0B5-0D2DA2143D03}"/>
    <cellStyle name="Normal 7 4 4 2 6 6" xfId="12940" xr:uid="{C866F9FC-8C70-4F91-A275-BC83D5C86989}"/>
    <cellStyle name="Normal 7 4 4 2 7" xfId="2246" xr:uid="{00000000-0005-0000-0000-000087080000}"/>
    <cellStyle name="Normal 7 4 4 2 7 2" xfId="7373" xr:uid="{26283281-5ABF-482D-B5B3-127F8E984BFF}"/>
    <cellStyle name="Normal 7 4 4 2 7 2 2" xfId="17753" xr:uid="{2A060D8B-9545-4E67-BD93-DE0D9596E7FB}"/>
    <cellStyle name="Normal 7 4 4 2 7 3" xfId="10206" xr:uid="{F58D38A8-DBD8-41D8-AF5C-8D0538519E16}"/>
    <cellStyle name="Normal 7 4 4 2 7 3 2" xfId="20586" xr:uid="{5E0907C3-349F-4D28-A9D8-857AE3176668}"/>
    <cellStyle name="Normal 7 4 4 2 7 4" xfId="22753" xr:uid="{FD00B7D4-3539-4198-9907-1464487681AC}"/>
    <cellStyle name="Normal 7 4 4 2 7 5" xfId="14920" xr:uid="{BA2D0341-9462-4C2B-AF9D-67FB8C251BA0}"/>
    <cellStyle name="Normal 7 4 4 2 8" xfId="3799" xr:uid="{DAA32352-6BAD-430F-9A17-F7EF7AB6614A}"/>
    <cellStyle name="Normal 7 4 4 2 8 2" xfId="8635" xr:uid="{CD6C34D6-6911-49EF-B3EA-F852754DDF1F}"/>
    <cellStyle name="Normal 7 4 4 2 8 2 2" xfId="19015" xr:uid="{F97DB3D1-9FE7-40C0-8B08-55F2D4C221F4}"/>
    <cellStyle name="Normal 7 4 4 2 8 3" xfId="11468" xr:uid="{FCEA4E2D-C2D2-4663-92A4-343D02BD1178}"/>
    <cellStyle name="Normal 7 4 4 2 8 3 2" xfId="21848" xr:uid="{E050C544-35DC-4BD0-BCB9-42DCBE06AECA}"/>
    <cellStyle name="Normal 7 4 4 2 8 4" xfId="16182" xr:uid="{EC44B864-D532-4297-BAE3-94C32EBC660A}"/>
    <cellStyle name="Normal 7 4 4 2 9" xfId="5451" xr:uid="{EE4BCC74-C422-439B-AD8A-2B512A0795F4}"/>
    <cellStyle name="Normal 7 4 4 2 9 2" xfId="14748" xr:uid="{F516A8B1-8CC9-4949-9E5F-848D22370AAE}"/>
    <cellStyle name="Normal 7 4 4 3" xfId="1435" xr:uid="{00000000-0005-0000-0000-000072070000}"/>
    <cellStyle name="Normal 7 4 4 3 10" xfId="10036" xr:uid="{0AD9C01A-7272-4FE1-A52F-22B7BBD12FF2}"/>
    <cellStyle name="Normal 7 4 4 3 10 2" xfId="20416" xr:uid="{36F7C331-6751-4B69-8C0D-AB4B7C300153}"/>
    <cellStyle name="Normal 7 4 4 3 11" xfId="24032" xr:uid="{BA681105-BE24-4BB5-8D87-F19F049BCC02}"/>
    <cellStyle name="Normal 7 4 4 3 12" xfId="12637" xr:uid="{99999AEE-47FD-4FA7-8FD4-45B02F09CBEB}"/>
    <cellStyle name="Normal 7 4 4 3 2" xfId="2835" xr:uid="{00000000-0005-0000-0000-000093080000}"/>
    <cellStyle name="Normal 7 4 4 3 2 2" xfId="3461" xr:uid="{00000000-0005-0000-0000-000094080000}"/>
    <cellStyle name="Normal 7 4 4 3 2 2 2" xfId="6516" xr:uid="{034D1EAC-D921-43B0-9889-CD6826907649}"/>
    <cellStyle name="Normal 7 4 4 3 2 2 2 2" xfId="28680" xr:uid="{053950AF-9542-4417-9943-2597D0C02EBD}"/>
    <cellStyle name="Normal 7 4 4 3 2 2 2 3" xfId="16087" xr:uid="{D1C17C96-AF36-4CC9-96B3-454480DA749B}"/>
    <cellStyle name="Normal 7 4 4 3 2 2 3" xfId="8540" xr:uid="{986437B4-FBB8-4F2F-BB70-FA6454ADB463}"/>
    <cellStyle name="Normal 7 4 4 3 2 2 3 2" xfId="18920" xr:uid="{4C575817-6CB8-496D-BF09-ABB4A9CF2DCD}"/>
    <cellStyle name="Normal 7 4 4 3 2 2 4" xfId="11373" xr:uid="{54F9B92A-66AA-45B3-866D-B16A31EC942C}"/>
    <cellStyle name="Normal 7 4 4 3 2 2 4 2" xfId="21753" xr:uid="{2502CA8E-522F-42A9-B245-AF35E3C98EA0}"/>
    <cellStyle name="Normal 7 4 4 3 2 2 5" xfId="23907" xr:uid="{1D2E9EE8-F643-4313-AF75-E46F10BE5FC2}"/>
    <cellStyle name="Normal 7 4 4 3 2 2 6" xfId="14048" xr:uid="{C13405EC-5891-4A8E-8B7C-BC6D51C259A8}"/>
    <cellStyle name="Normal 7 4 4 3 2 3" xfId="4371" xr:uid="{0659832D-C1DD-467F-B7B6-1FE42F2F2940}"/>
    <cellStyle name="Normal 7 4 4 3 2 3 2" xfId="9143" xr:uid="{E6B3A5D8-7DA3-45F9-9942-9F0A3EF5ABB4}"/>
    <cellStyle name="Normal 7 4 4 3 2 3 2 2" xfId="29186" xr:uid="{BB606388-E4A1-42F9-9CF4-70216C3CF050}"/>
    <cellStyle name="Normal 7 4 4 3 2 3 2 3" xfId="19523" xr:uid="{EDFCAAEA-3CFC-4FDC-99F1-1183F7FC1430}"/>
    <cellStyle name="Normal 7 4 4 3 2 3 3" xfId="11976" xr:uid="{E656D6CD-A3F3-4801-985F-D85295FA1C57}"/>
    <cellStyle name="Normal 7 4 4 3 2 3 3 2" xfId="22356" xr:uid="{5155C7CA-726A-4A03-988F-9D04AEDE7B53}"/>
    <cellStyle name="Normal 7 4 4 3 2 3 4" xfId="23313" xr:uid="{FF037F3A-C9EE-4789-8D8F-16D1F83D2BA6}"/>
    <cellStyle name="Normal 7 4 4 3 2 3 5" xfId="16690" xr:uid="{8113FA6A-9C2B-46E4-9489-643A315959DF}"/>
    <cellStyle name="Normal 7 4 4 3 2 4" xfId="6051" xr:uid="{DE932555-5864-4A68-B63A-46AF8A2B591A}"/>
    <cellStyle name="Normal 7 4 4 3 2 4 2" xfId="28607" xr:uid="{E8D0DB87-9700-4EAB-990B-2381980AF999}"/>
    <cellStyle name="Normal 7 4 4 3 2 4 3" xfId="15505" xr:uid="{675359B0-1C01-40AA-B61F-9A4003C9AC56}"/>
    <cellStyle name="Normal 7 4 4 3 2 5" xfId="7958" xr:uid="{49DF7570-FCF9-426A-8F55-B6D9CDC1FB76}"/>
    <cellStyle name="Normal 7 4 4 3 2 5 2" xfId="18338" xr:uid="{4CFF227B-804B-4CC6-83BE-B35A6B8DAFBA}"/>
    <cellStyle name="Normal 7 4 4 3 2 6" xfId="10791" xr:uid="{04644EAF-96E5-4873-9266-32AAE5E3774A}"/>
    <cellStyle name="Normal 7 4 4 3 2 6 2" xfId="21171" xr:uid="{C81BB689-44C1-4D2A-82D1-C28D0552B0D8}"/>
    <cellStyle name="Normal 7 4 4 3 2 7" xfId="24868" xr:uid="{807E4EA1-9D04-4E45-83F2-68B50B7A8515}"/>
    <cellStyle name="Normal 7 4 4 3 2 8" xfId="13311" xr:uid="{BD10ACE1-8FCF-4488-A07D-D7342DFEBAD6}"/>
    <cellStyle name="Normal 7 4 4 3 3" xfId="3462" xr:uid="{00000000-0005-0000-0000-000095080000}"/>
    <cellStyle name="Normal 7 4 4 3 3 2" xfId="4589" xr:uid="{A474941C-FDE8-462E-80AC-1AEBB47CFAA8}"/>
    <cellStyle name="Normal 7 4 4 3 3 2 2" xfId="9361" xr:uid="{8C1074CE-37B7-4913-A6FF-6C6D691F1ED5}"/>
    <cellStyle name="Normal 7 4 4 3 3 2 2 2" xfId="29331" xr:uid="{A451520F-E369-4C5D-9818-8B2B69613E76}"/>
    <cellStyle name="Normal 7 4 4 3 3 2 2 3" xfId="19741" xr:uid="{9F6772C3-147C-42B4-9790-4925794F556E}"/>
    <cellStyle name="Normal 7 4 4 3 3 2 3" xfId="12194" xr:uid="{231DC338-AEDB-4BF9-A826-BC73AD859B1C}"/>
    <cellStyle name="Normal 7 4 4 3 3 2 3 2" xfId="22574" xr:uid="{092FBB8C-4A28-4367-B46E-126423D2A717}"/>
    <cellStyle name="Normal 7 4 4 3 3 2 4" xfId="25336" xr:uid="{0987B2FE-3244-4645-A112-18F593F4BCFA}"/>
    <cellStyle name="Normal 7 4 4 3 3 2 5" xfId="16908" xr:uid="{67B67DB3-2EDC-4FB1-868F-EDBA5B21871B}"/>
    <cellStyle name="Normal 7 4 4 3 3 3" xfId="6517" xr:uid="{AC414C89-6E7D-4392-B1CC-1E182DA39C3D}"/>
    <cellStyle name="Normal 7 4 4 3 3 3 2" xfId="28409" xr:uid="{8DBF70E8-8A8F-4CCD-83F2-87CABD6C61ED}"/>
    <cellStyle name="Normal 7 4 4 3 3 3 3" xfId="16088" xr:uid="{037F70C4-A8F5-46D9-9E67-E1D66CF33B36}"/>
    <cellStyle name="Normal 7 4 4 3 3 4" xfId="8541" xr:uid="{CFABD363-A6D3-452D-930E-013BC2326696}"/>
    <cellStyle name="Normal 7 4 4 3 3 4 2" xfId="18921" xr:uid="{55E0E2B5-57F9-4C00-9C63-80DB3467B08E}"/>
    <cellStyle name="Normal 7 4 4 3 3 5" xfId="11374" xr:uid="{BAEB42AC-B1BC-4DBE-B93C-B07B4FF468F7}"/>
    <cellStyle name="Normal 7 4 4 3 3 5 2" xfId="21754" xr:uid="{08795ADC-573E-43A9-A426-73BD16C606C4}"/>
    <cellStyle name="Normal 7 4 4 3 3 6" xfId="25143" xr:uid="{C7CCA1E3-02D1-4BB8-AD9F-084A8C76BBD2}"/>
    <cellStyle name="Normal 7 4 4 3 3 7" xfId="14049" xr:uid="{6C3CDA8A-5BA2-48C0-82AD-A38D7AA7E568}"/>
    <cellStyle name="Normal 7 4 4 3 4" xfId="3460" xr:uid="{00000000-0005-0000-0000-000096080000}"/>
    <cellStyle name="Normal 7 4 4 3 4 2" xfId="6515" xr:uid="{F9090B4D-F3CC-4F61-8095-3B8BE0779478}"/>
    <cellStyle name="Normal 7 4 4 3 4 2 2" xfId="26422" xr:uid="{D379E330-4095-4BDC-97F3-0ADCF8EECFBB}"/>
    <cellStyle name="Normal 7 4 4 3 4 2 3" xfId="16086" xr:uid="{D375E2F8-E8AE-4EEF-8ED1-BBDAD5360910}"/>
    <cellStyle name="Normal 7 4 4 3 4 3" xfId="8539" xr:uid="{A18FDA77-F04D-4DF8-A347-B24A599E4CFD}"/>
    <cellStyle name="Normal 7 4 4 3 4 3 2" xfId="18919" xr:uid="{88DD5590-8B64-4490-8E7C-9C0CAEA6849D}"/>
    <cellStyle name="Normal 7 4 4 3 4 4" xfId="11372" xr:uid="{524758A7-14DA-41D6-9A4A-6D4F48CE43A8}"/>
    <cellStyle name="Normal 7 4 4 3 4 4 2" xfId="21752" xr:uid="{2385AD1A-2651-4DD3-A382-D510A661377B}"/>
    <cellStyle name="Normal 7 4 4 3 4 5" xfId="23402" xr:uid="{76C33ED5-E615-4081-8154-0EFD014530B6}"/>
    <cellStyle name="Normal 7 4 4 3 4 6" xfId="14047" xr:uid="{A7C35981-5852-4505-AB7C-66BF7BBD2B18}"/>
    <cellStyle name="Normal 7 4 4 3 5" xfId="2595" xr:uid="{00000000-0005-0000-0000-000097080000}"/>
    <cellStyle name="Normal 7 4 4 3 5 2" xfId="5860" xr:uid="{F2599C98-B9A0-4118-9CE8-33021C6A6B6D}"/>
    <cellStyle name="Normal 7 4 4 3 5 2 2" xfId="27146" xr:uid="{76DC0338-C8F7-4BB1-A594-E523882A8B15}"/>
    <cellStyle name="Normal 7 4 4 3 5 2 3" xfId="15267" xr:uid="{5F33D464-7C8E-4DD5-9456-6D815C1F9100}"/>
    <cellStyle name="Normal 7 4 4 3 5 3" xfId="7720" xr:uid="{AFEF6897-243C-497C-A883-74FDF5E5B904}"/>
    <cellStyle name="Normal 7 4 4 3 5 3 2" xfId="18100" xr:uid="{943B9694-A54A-4FC0-BE14-C5768314675A}"/>
    <cellStyle name="Normal 7 4 4 3 5 4" xfId="10553" xr:uid="{A4072F29-C570-459A-B51F-E90C79C94AAA}"/>
    <cellStyle name="Normal 7 4 4 3 5 4 2" xfId="20933" xr:uid="{8051ED48-CFA2-4EF5-B914-29BDD6F917FF}"/>
    <cellStyle name="Normal 7 4 4 3 5 5" xfId="25264" xr:uid="{29DE1F0B-1A51-499B-8642-4715FCB8BDB9}"/>
    <cellStyle name="Normal 7 4 4 3 5 6" xfId="12983" xr:uid="{CB99174D-2904-4DB9-8D7E-5ED794E6D756}"/>
    <cellStyle name="Normal 7 4 4 3 6" xfId="2403" xr:uid="{00000000-0005-0000-0000-000092080000}"/>
    <cellStyle name="Normal 7 4 4 3 6 2" xfId="7530" xr:uid="{22B55CE2-FDBF-4440-B37F-3513AA4B2DB5}"/>
    <cellStyle name="Normal 7 4 4 3 6 2 2" xfId="17910" xr:uid="{00E4EC6B-257D-4D6E-B791-8B8C924B17E9}"/>
    <cellStyle name="Normal 7 4 4 3 6 3" xfId="10363" xr:uid="{1D14EC35-D8CD-41E6-A37C-78351754AA0E}"/>
    <cellStyle name="Normal 7 4 4 3 6 3 2" xfId="20743" xr:uid="{18DCC22E-5D92-407D-848C-517E166002DE}"/>
    <cellStyle name="Normal 7 4 4 3 6 4" xfId="23351" xr:uid="{6059F81A-D840-4902-B026-ABAEFA6A9F0B}"/>
    <cellStyle name="Normal 7 4 4 3 6 5" xfId="15077" xr:uid="{4D55F934-1FFC-4396-9F31-6D84758483DD}"/>
    <cellStyle name="Normal 7 4 4 3 7" xfId="4103" xr:uid="{6A1C0A1D-511F-4E74-B247-18BCDAE310FC}"/>
    <cellStyle name="Normal 7 4 4 3 7 2" xfId="8877" xr:uid="{27E6B2CE-1AFD-4862-9E16-5BF29D5C5909}"/>
    <cellStyle name="Normal 7 4 4 3 7 2 2" xfId="19257" xr:uid="{824FCCF6-6BC4-4C86-AB05-99C7ABE84B42}"/>
    <cellStyle name="Normal 7 4 4 3 7 3" xfId="11710" xr:uid="{05DB735E-454B-4105-88B9-5CC241F5CCCB}"/>
    <cellStyle name="Normal 7 4 4 3 7 3 2" xfId="22090" xr:uid="{81AFA6DA-3E88-4DB8-90F1-7319E912E8F2}"/>
    <cellStyle name="Normal 7 4 4 3 7 4" xfId="16424" xr:uid="{46FF35D0-51FF-4D94-B961-C26787B78596}"/>
    <cellStyle name="Normal 7 4 4 3 8" xfId="5453" xr:uid="{58EF8992-1F4B-41D3-A46F-97B36DCFC36A}"/>
    <cellStyle name="Normal 7 4 4 3 8 2" xfId="14750" xr:uid="{472FBAF2-5C4C-439D-9980-33A89F795071}"/>
    <cellStyle name="Normal 7 4 4 3 9" xfId="7203" xr:uid="{952ADF49-3098-473E-B217-95CF5041A2A8}"/>
    <cellStyle name="Normal 7 4 4 3 9 2" xfId="17583" xr:uid="{70E7D636-D7A1-460A-BE46-3B0A90B2B5F6}"/>
    <cellStyle name="Normal 7 4 4 4" xfId="1436" xr:uid="{00000000-0005-0000-0000-000073070000}"/>
    <cellStyle name="Normal 7 4 4 4 2" xfId="3463" xr:uid="{00000000-0005-0000-0000-000099080000}"/>
    <cellStyle name="Normal 7 4 4 4 2 2" xfId="6518" xr:uid="{F982CCF3-E4B3-45BC-9DF4-6F2C832F9625}"/>
    <cellStyle name="Normal 7 4 4 4 2 2 2" xfId="25835" xr:uid="{0C93712A-98B4-4A27-9406-FAAD6D859413}"/>
    <cellStyle name="Normal 7 4 4 4 2 2 3" xfId="16089" xr:uid="{48FB1532-3D66-4BB7-92D7-C502905FCC63}"/>
    <cellStyle name="Normal 7 4 4 4 2 3" xfId="8542" xr:uid="{4A994164-35D4-4108-80D3-9858944D52C1}"/>
    <cellStyle name="Normal 7 4 4 4 2 3 2" xfId="18922" xr:uid="{178C6F7F-B996-4AAC-9298-269F9631A294}"/>
    <cellStyle name="Normal 7 4 4 4 2 4" xfId="11375" xr:uid="{4FA9F0EE-E592-4579-A037-25E98C68D43D}"/>
    <cellStyle name="Normal 7 4 4 4 2 4 2" xfId="21755" xr:uid="{0FE6EAEE-F1E8-40B0-9D52-50A69A761F3A}"/>
    <cellStyle name="Normal 7 4 4 4 2 5" xfId="22765" xr:uid="{D6039679-CC4D-4C29-9FBD-23AA925B05DE}"/>
    <cellStyle name="Normal 7 4 4 4 2 6" xfId="14050" xr:uid="{AFEDC8C5-B75D-4B3B-A740-64D6C07312F0}"/>
    <cellStyle name="Normal 7 4 4 4 3" xfId="2832" xr:uid="{00000000-0005-0000-0000-00009A080000}"/>
    <cellStyle name="Normal 7 4 4 4 3 2" xfId="6048" xr:uid="{B47FB063-49D7-4081-8C3E-40F89A8ED9AD}"/>
    <cellStyle name="Normal 7 4 4 4 3 2 2" xfId="27734" xr:uid="{B792A0A3-E041-45B6-BFA5-6531E09A3C53}"/>
    <cellStyle name="Normal 7 4 4 4 3 2 3" xfId="15502" xr:uid="{12BEB11B-A442-450C-9428-A9E6BB086A87}"/>
    <cellStyle name="Normal 7 4 4 4 3 3" xfId="7955" xr:uid="{DA97BF09-2837-4C57-AB4E-94C0D8F31BD2}"/>
    <cellStyle name="Normal 7 4 4 4 3 3 2" xfId="18335" xr:uid="{5B287435-B7E4-48B5-9AA8-6B13DAD14B82}"/>
    <cellStyle name="Normal 7 4 4 4 3 4" xfId="10788" xr:uid="{0596FCAC-9CAA-4574-86D2-F97DE7354D19}"/>
    <cellStyle name="Normal 7 4 4 4 3 4 2" xfId="21168" xr:uid="{A899A5D7-41A6-498C-9BA0-19AD65E3F0A7}"/>
    <cellStyle name="Normal 7 4 4 4 3 5" xfId="25089" xr:uid="{68A8F8FA-735F-4F37-A8AD-7CF63DF62108}"/>
    <cellStyle name="Normal 7 4 4 4 3 6" xfId="13308" xr:uid="{E3C36802-0ABD-4645-B477-520D77839989}"/>
    <cellStyle name="Normal 7 4 4 4 4" xfId="4221" xr:uid="{44491943-E6A8-4D35-9E5F-48696B2FDF6C}"/>
    <cellStyle name="Normal 7 4 4 4 4 2" xfId="8993" xr:uid="{1E995EB1-E39A-482C-9073-C5620D091600}"/>
    <cellStyle name="Normal 7 4 4 4 4 2 2" xfId="19373" xr:uid="{2100FD03-C50A-4B77-A4DE-6A7C7745C0B5}"/>
    <cellStyle name="Normal 7 4 4 4 4 3" xfId="11826" xr:uid="{AE41E4D8-5D4B-4406-9864-AF1BE471B40F}"/>
    <cellStyle name="Normal 7 4 4 4 4 3 2" xfId="22206" xr:uid="{CA58DF2F-54B7-4BC1-B6A7-876B93D3E253}"/>
    <cellStyle name="Normal 7 4 4 4 4 4" xfId="22920" xr:uid="{3A848BF1-9B56-4355-A25C-B03A989D831A}"/>
    <cellStyle name="Normal 7 4 4 4 4 5" xfId="16540" xr:uid="{6E5F843C-BF66-444E-9962-572C83A6D746}"/>
    <cellStyle name="Normal 7 4 4 4 5" xfId="5454" xr:uid="{D13E76A0-1ECF-4EBD-9186-795140A7597B}"/>
    <cellStyle name="Normal 7 4 4 4 5 2" xfId="14751" xr:uid="{25EF9968-B704-4A78-9AD6-F02A07C76212}"/>
    <cellStyle name="Normal 7 4 4 4 6" xfId="7204" xr:uid="{1EC584B9-648C-453C-8CFB-406AB96E37EB}"/>
    <cellStyle name="Normal 7 4 4 4 6 2" xfId="17584" xr:uid="{E0CF6BBE-30B7-48B7-841A-C002A3E2060D}"/>
    <cellStyle name="Normal 7 4 4 4 7" xfId="10037" xr:uid="{460CF3DF-2A15-47CB-BF9D-651639FEFF7A}"/>
    <cellStyle name="Normal 7 4 4 4 7 2" xfId="20417" xr:uid="{01419667-F645-4A46-ABBE-D34331822207}"/>
    <cellStyle name="Normal 7 4 4 4 8" xfId="25155" xr:uid="{63897A23-9DF6-4E47-90C0-BA341FBC4E4F}"/>
    <cellStyle name="Normal 7 4 4 4 9" xfId="12795" xr:uid="{18F73C9F-56BF-4797-BE54-74F01120802D}"/>
    <cellStyle name="Normal 7 4 4 5" xfId="3464" xr:uid="{00000000-0005-0000-0000-00009B080000}"/>
    <cellStyle name="Normal 7 4 4 5 2" xfId="4590" xr:uid="{BBAA1457-EF96-48C1-BC26-BB325F7B0E53}"/>
    <cellStyle name="Normal 7 4 4 5 2 2" xfId="9362" xr:uid="{73D4206B-084D-4F0E-AB3C-3EE94F592A02}"/>
    <cellStyle name="Normal 7 4 4 5 2 2 2" xfId="29332" xr:uid="{2C97B3A2-03A9-4BF5-BB89-F3AB6C7DA914}"/>
    <cellStyle name="Normal 7 4 4 5 2 2 3" xfId="19742" xr:uid="{E7D47298-C79C-4B27-A375-271385A1F32E}"/>
    <cellStyle name="Normal 7 4 4 5 2 3" xfId="12195" xr:uid="{772E7CD2-A7F4-4D15-97BD-2B6F74B8C2F8}"/>
    <cellStyle name="Normal 7 4 4 5 2 3 2" xfId="22575" xr:uid="{C5AE1F92-A2D4-4FE4-81AB-738EA7E2869B}"/>
    <cellStyle name="Normal 7 4 4 5 2 4" xfId="24838" xr:uid="{7728F992-F520-4B48-88DC-FB6E4522D4E8}"/>
    <cellStyle name="Normal 7 4 4 5 2 5" xfId="16909" xr:uid="{B77B69CB-D17F-4BA0-8BD3-EEFDA8B55E6A}"/>
    <cellStyle name="Normal 7 4 4 5 3" xfId="6519" xr:uid="{B81E5C47-1D47-43B5-A72E-8098E337F4AB}"/>
    <cellStyle name="Normal 7 4 4 5 3 2" xfId="28487" xr:uid="{61508F15-6411-4A3A-A82A-871F8F563594}"/>
    <cellStyle name="Normal 7 4 4 5 3 3" xfId="16090" xr:uid="{C400E1FF-3987-425B-8638-06C24403A991}"/>
    <cellStyle name="Normal 7 4 4 5 4" xfId="8543" xr:uid="{0F897E2E-7061-41CB-8372-D4EFA0033D3B}"/>
    <cellStyle name="Normal 7 4 4 5 4 2" xfId="18923" xr:uid="{CEAB414B-8420-45E9-ABD5-BD6DD0561A42}"/>
    <cellStyle name="Normal 7 4 4 5 5" xfId="11376" xr:uid="{8063B509-CC82-421B-95B5-CBF15BA79A53}"/>
    <cellStyle name="Normal 7 4 4 5 5 2" xfId="21756" xr:uid="{7E8C913D-9533-4ABD-8479-CB6DB2D5AE29}"/>
    <cellStyle name="Normal 7 4 4 5 6" xfId="25190" xr:uid="{1E9517DB-DDAB-419C-992E-10533A90F797}"/>
    <cellStyle name="Normal 7 4 4 5 7" xfId="14051" xr:uid="{3F2AC03E-8703-48A2-89E3-48BA060139C0}"/>
    <cellStyle name="Normal 7 4 4 6" xfId="2994" xr:uid="{00000000-0005-0000-0000-00009C080000}"/>
    <cellStyle name="Normal 7 4 4 6 2" xfId="6144" xr:uid="{2B43D5BA-5114-430D-9C49-4DCAF0AB7850}"/>
    <cellStyle name="Normal 7 4 4 6 2 2" xfId="28477" xr:uid="{28BD2B38-C118-4B21-BF93-8215D5DE7C40}"/>
    <cellStyle name="Normal 7 4 4 6 2 3" xfId="15622" xr:uid="{1DD96F9A-EB3C-4030-9B74-E9C6683B6D13}"/>
    <cellStyle name="Normal 7 4 4 6 3" xfId="8075" xr:uid="{2CC6AF16-6074-435E-8A6B-605B84CC3B5A}"/>
    <cellStyle name="Normal 7 4 4 6 3 2" xfId="18455" xr:uid="{10C6D6B9-8ACB-42E3-BB51-CC60F075ABC4}"/>
    <cellStyle name="Normal 7 4 4 6 4" xfId="10908" xr:uid="{7F482487-2CC4-4837-B8DF-E45A7A5E75C7}"/>
    <cellStyle name="Normal 7 4 4 6 4 2" xfId="21288" xr:uid="{7622F3EF-8FA5-4E71-87E5-84797A8D97E4}"/>
    <cellStyle name="Normal 7 4 4 6 5" xfId="23333" xr:uid="{A4E4CD58-90B9-4C4C-9D2F-499DA1778149}"/>
    <cellStyle name="Normal 7 4 4 6 6" xfId="13493" xr:uid="{A5FAEBB9-6985-4BD3-A833-B5FDFF03F085}"/>
    <cellStyle name="Normal 7 4 4 7" xfId="2492" xr:uid="{00000000-0005-0000-0000-00009D080000}"/>
    <cellStyle name="Normal 7 4 4 7 2" xfId="5777" xr:uid="{01B52D0A-3CF0-46DC-B6F0-FBF64E3B159C}"/>
    <cellStyle name="Normal 7 4 4 7 2 2" xfId="28613" xr:uid="{24E7A3D5-3D8D-426B-8BD8-E36A2FA9DEB1}"/>
    <cellStyle name="Normal 7 4 4 7 2 3" xfId="15164" xr:uid="{B762EAD9-688B-4EDF-913C-39867300C7A8}"/>
    <cellStyle name="Normal 7 4 4 7 3" xfId="7617" xr:uid="{9CE6A97B-B5F4-46D8-8D4A-F4AA3D6F1806}"/>
    <cellStyle name="Normal 7 4 4 7 3 2" xfId="17997" xr:uid="{F8064113-CE90-49C0-A8B7-CC868350F09C}"/>
    <cellStyle name="Normal 7 4 4 7 4" xfId="10450" xr:uid="{B7983416-652E-43C7-8228-D077394E3EF5}"/>
    <cellStyle name="Normal 7 4 4 7 4 2" xfId="20830" xr:uid="{C937A6F6-E287-47A8-8618-DA885DC3C596}"/>
    <cellStyle name="Normal 7 4 4 7 5" xfId="25017" xr:uid="{AB707457-F50F-4488-B3E1-3EB8DAE6B6F6}"/>
    <cellStyle name="Normal 7 4 4 7 6" xfId="12880" xr:uid="{7546E79D-F083-4AA2-858C-2ED96CFB2C03}"/>
    <cellStyle name="Normal 7 4 4 8" xfId="2186" xr:uid="{00000000-0005-0000-0000-000086080000}"/>
    <cellStyle name="Normal 7 4 4 8 2" xfId="7313" xr:uid="{F190B6F3-DFEB-4069-BCA7-52C1B43AB5D8}"/>
    <cellStyle name="Normal 7 4 4 8 2 2" xfId="17693" xr:uid="{CD95C1DD-EB56-4B25-8F18-B6FE79337B1B}"/>
    <cellStyle name="Normal 7 4 4 8 3" xfId="10146" xr:uid="{C513C012-6B52-44B6-AD99-B5F620C56156}"/>
    <cellStyle name="Normal 7 4 4 8 3 2" xfId="20526" xr:uid="{E058294E-89D6-44CE-A1BE-2029E7C4C2E8}"/>
    <cellStyle name="Normal 7 4 4 8 4" xfId="24348" xr:uid="{A316E81C-E4FF-4399-BB54-8027D9BCFF0F}"/>
    <cellStyle name="Normal 7 4 4 8 5" xfId="14860" xr:uid="{6FAF84CF-AF10-4F2C-909B-E12D90F9401B}"/>
    <cellStyle name="Normal 7 4 4 9" xfId="4071" xr:uid="{8D74B87E-CD51-42A7-BBFA-D19E8595345F}"/>
    <cellStyle name="Normal 7 4 4 9 2" xfId="8851" xr:uid="{78141478-0620-4302-A6B6-3580DEEA7251}"/>
    <cellStyle name="Normal 7 4 4 9 2 2" xfId="19231" xr:uid="{6ACAF1E5-B00C-4740-95A1-FC93F0EB3386}"/>
    <cellStyle name="Normal 7 4 4 9 3" xfId="11684" xr:uid="{710F83C3-37EA-4B30-8D94-EFB2076B3B47}"/>
    <cellStyle name="Normal 7 4 4 9 3 2" xfId="22064" xr:uid="{5DACBBCD-65F7-421A-9850-59D620ABD4A6}"/>
    <cellStyle name="Normal 7 4 4 9 4" xfId="16398" xr:uid="{5108955D-11F1-4CB2-A850-EE4BFF4D196F}"/>
    <cellStyle name="Normal 7 4 5" xfId="1437" xr:uid="{00000000-0005-0000-0000-000074070000}"/>
    <cellStyle name="Normal 7 4 5 10" xfId="5455" xr:uid="{3BEA69EA-7367-4B83-93C6-827E4511E462}"/>
    <cellStyle name="Normal 7 4 5 10 2" xfId="14752" xr:uid="{98E0E415-F561-49A0-B3A0-87C6719E80DE}"/>
    <cellStyle name="Normal 7 4 5 11" xfId="7205" xr:uid="{D23C35F3-A56E-4ED3-98FB-293A345E11E0}"/>
    <cellStyle name="Normal 7 4 5 11 2" xfId="17585" xr:uid="{5A62008C-C375-43A8-BEEA-1B14C41898A5}"/>
    <cellStyle name="Normal 7 4 5 12" xfId="10038" xr:uid="{20AD47E1-C817-4817-B990-CA429EE224EE}"/>
    <cellStyle name="Normal 7 4 5 12 2" xfId="20418" xr:uid="{EE524DD4-A4A4-4D08-BFF5-C085C63825A1}"/>
    <cellStyle name="Normal 7 4 5 13" xfId="23190" xr:uid="{13FA5086-04B8-458F-9CD4-5D21F985A8FF}"/>
    <cellStyle name="Normal 7 4 5 14" xfId="12452" xr:uid="{8B12ECBD-940B-4229-8FBA-83B178826641}"/>
    <cellStyle name="Normal 7 4 5 2" xfId="1438" xr:uid="{00000000-0005-0000-0000-000075070000}"/>
    <cellStyle name="Normal 7 4 5 2 10" xfId="10039" xr:uid="{7E4A2B0B-6A88-44F0-A277-731B8AE6015E}"/>
    <cellStyle name="Normal 7 4 5 2 10 2" xfId="20419" xr:uid="{B2F2615F-9C46-4F7D-B051-AB20533FE80F}"/>
    <cellStyle name="Normal 7 4 5 2 11" xfId="24164" xr:uid="{C678FABD-64B0-41FB-ACC4-EC1234DAECA2}"/>
    <cellStyle name="Normal 7 4 5 2 12" xfId="12638" xr:uid="{C532D50D-F9F1-4330-BCE7-3F9E92E22F8A}"/>
    <cellStyle name="Normal 7 4 5 2 2" xfId="1439" xr:uid="{00000000-0005-0000-0000-000076070000}"/>
    <cellStyle name="Normal 7 4 5 2 2 2" xfId="3466" xr:uid="{00000000-0005-0000-0000-0000A1080000}"/>
    <cellStyle name="Normal 7 4 5 2 2 2 2" xfId="6521" xr:uid="{759C40B8-2BAD-48C4-BBAA-C50AB5F0A92A}"/>
    <cellStyle name="Normal 7 4 5 2 2 2 2 2" xfId="27739" xr:uid="{226FC528-0EE5-4D66-AFD9-5205DE87404B}"/>
    <cellStyle name="Normal 7 4 5 2 2 2 2 3" xfId="26928" xr:uid="{C9002E2F-8DCE-45A3-A35E-13558D4EEF36}"/>
    <cellStyle name="Normal 7 4 5 2 2 2 2 4" xfId="16092" xr:uid="{95B69166-525D-4D49-9E84-AF984F5FF843}"/>
    <cellStyle name="Normal 7 4 5 2 2 2 3" xfId="8545" xr:uid="{3B7703FE-2103-42F9-A5C2-D5E40CDEDA4F}"/>
    <cellStyle name="Normal 7 4 5 2 2 2 3 2" xfId="28943" xr:uid="{2B0205DA-F7B1-4837-88B4-3162D65112BC}"/>
    <cellStyle name="Normal 7 4 5 2 2 2 3 3" xfId="18925" xr:uid="{E3BD6200-D717-4910-8462-1C4409ADFDE1}"/>
    <cellStyle name="Normal 7 4 5 2 2 2 4" xfId="11378" xr:uid="{5DF666FB-AC85-4C66-9217-AD1973C4A5C7}"/>
    <cellStyle name="Normal 7 4 5 2 2 2 4 2" xfId="21758" xr:uid="{89F97885-1607-464C-BFB4-6A1857302746}"/>
    <cellStyle name="Normal 7 4 5 2 2 2 5" xfId="23452" xr:uid="{B7218DFF-9D69-4080-B380-64735778F0ED}"/>
    <cellStyle name="Normal 7 4 5 2 2 2 6" xfId="14053" xr:uid="{49DFE780-4C61-418F-994E-F134DF7FC24D}"/>
    <cellStyle name="Normal 7 4 5 2 2 3" xfId="4373" xr:uid="{C8443702-7F2D-4E52-9E30-664900B6AACD}"/>
    <cellStyle name="Normal 7 4 5 2 2 3 2" xfId="9145" xr:uid="{1AD95E88-1032-4597-92E3-C3C5614A1AC2}"/>
    <cellStyle name="Normal 7 4 5 2 2 3 2 2" xfId="29188" xr:uid="{D1EA1C01-4B98-4844-A2E8-A5971B45F20B}"/>
    <cellStyle name="Normal 7 4 5 2 2 3 2 3" xfId="19525" xr:uid="{5E4D1342-F5FF-465C-AD31-16ECFBBBAC0E}"/>
    <cellStyle name="Normal 7 4 5 2 2 3 3" xfId="11978" xr:uid="{C342A270-226B-4E98-BA91-0EEB14C41C73}"/>
    <cellStyle name="Normal 7 4 5 2 2 3 3 2" xfId="22358" xr:uid="{4ECE6B0F-AE4F-458C-A2BE-A10850F9160D}"/>
    <cellStyle name="Normal 7 4 5 2 2 3 4" xfId="24052" xr:uid="{7488166C-A495-44C2-B9F9-42FDCE3AB047}"/>
    <cellStyle name="Normal 7 4 5 2 2 3 5" xfId="16692" xr:uid="{E0EF8343-B663-4CC7-A472-DCFED6AB6021}"/>
    <cellStyle name="Normal 7 4 5 2 2 4" xfId="5457" xr:uid="{284E01FD-7710-485A-BFA2-B4C4EDB3EDD2}"/>
    <cellStyle name="Normal 7 4 5 2 2 4 2" xfId="26772" xr:uid="{02247007-EEC9-4278-828F-C6E499097436}"/>
    <cellStyle name="Normal 7 4 5 2 2 4 3" xfId="14754" xr:uid="{98DA4B1B-DB3E-4551-8B04-2BAFA1D10C83}"/>
    <cellStyle name="Normal 7 4 5 2 2 5" xfId="7207" xr:uid="{A8D606ED-48B7-4114-9511-75844D53DF0A}"/>
    <cellStyle name="Normal 7 4 5 2 2 5 2" xfId="17587" xr:uid="{76C499E0-4165-4B1F-B593-E78787CA9E29}"/>
    <cellStyle name="Normal 7 4 5 2 2 6" xfId="10040" xr:uid="{5EB3A933-48D2-47D3-A543-5C286C2649D5}"/>
    <cellStyle name="Normal 7 4 5 2 2 6 2" xfId="20420" xr:uid="{1CA99D9C-4FF8-42D1-A289-E0C84746A60D}"/>
    <cellStyle name="Normal 7 4 5 2 2 7" xfId="22835" xr:uid="{5A7C386A-1115-4874-85A7-41FBC5C69438}"/>
    <cellStyle name="Normal 7 4 5 2 2 8" xfId="13313" xr:uid="{3424E5BB-EBB7-47F3-8D06-BC6DC77B58DA}"/>
    <cellStyle name="Normal 7 4 5 2 3" xfId="3467" xr:uid="{00000000-0005-0000-0000-0000A2080000}"/>
    <cellStyle name="Normal 7 4 5 2 3 2" xfId="4591" xr:uid="{C5FB1697-5F66-4D73-BBEF-A574F753092C}"/>
    <cellStyle name="Normal 7 4 5 2 3 2 2" xfId="9363" xr:uid="{50D94030-38F6-450D-8C26-A93EA93BC79E}"/>
    <cellStyle name="Normal 7 4 5 2 3 2 2 2" xfId="29333" xr:uid="{31C34051-A5FD-4A0E-80FD-62F7A520F809}"/>
    <cellStyle name="Normal 7 4 5 2 3 2 2 3" xfId="19743" xr:uid="{5E42A3E0-37F7-43D6-9A70-88B270FB2BC0}"/>
    <cellStyle name="Normal 7 4 5 2 3 2 3" xfId="12196" xr:uid="{E6F6FA50-DEA6-420F-9D35-C11873B36E8B}"/>
    <cellStyle name="Normal 7 4 5 2 3 2 3 2" xfId="22576" xr:uid="{8E578A5C-8020-42A4-95A5-AD3C784CCEA8}"/>
    <cellStyle name="Normal 7 4 5 2 3 2 4" xfId="25337" xr:uid="{9EC854F1-36B2-407C-A633-75D679117AF6}"/>
    <cellStyle name="Normal 7 4 5 2 3 2 5" xfId="16910" xr:uid="{1C3506FF-1B26-4EAE-BF05-07D4747E042D}"/>
    <cellStyle name="Normal 7 4 5 2 3 3" xfId="6522" xr:uid="{56C522B1-B0A4-4B91-AD8E-03E569B695CC}"/>
    <cellStyle name="Normal 7 4 5 2 3 3 2" xfId="28702" xr:uid="{8D8C42E4-4AD0-4358-9332-A68EC79F9756}"/>
    <cellStyle name="Normal 7 4 5 2 3 3 3" xfId="16093" xr:uid="{5D57D89A-FFF1-4811-8C8B-67D4BCAC36D6}"/>
    <cellStyle name="Normal 7 4 5 2 3 4" xfId="8546" xr:uid="{8DEC7C9E-115A-40D0-A41A-8514A63B41A8}"/>
    <cellStyle name="Normal 7 4 5 2 3 4 2" xfId="18926" xr:uid="{BF4047EB-C272-4D1A-8B85-C5F2C820607D}"/>
    <cellStyle name="Normal 7 4 5 2 3 5" xfId="11379" xr:uid="{217215EC-841B-40AA-B0DB-35EFE4BC0D14}"/>
    <cellStyle name="Normal 7 4 5 2 3 5 2" xfId="21759" xr:uid="{FB26DF1D-3007-4DF0-9B48-A521486431BB}"/>
    <cellStyle name="Normal 7 4 5 2 3 6" xfId="23876" xr:uid="{2B142B24-9C6B-4A99-8197-3CAFB2245630}"/>
    <cellStyle name="Normal 7 4 5 2 3 7" xfId="14054" xr:uid="{528A2296-5118-41DE-B0F1-9251904292C4}"/>
    <cellStyle name="Normal 7 4 5 2 4" xfId="3465" xr:uid="{00000000-0005-0000-0000-0000A3080000}"/>
    <cellStyle name="Normal 7 4 5 2 4 2" xfId="6520" xr:uid="{3FCEE10E-AB9A-410F-ADD7-7A98A5FF4167}"/>
    <cellStyle name="Normal 7 4 5 2 4 2 2" xfId="27875" xr:uid="{08C35DFB-141B-4EB0-A9D0-6361D4F1E786}"/>
    <cellStyle name="Normal 7 4 5 2 4 2 3" xfId="16091" xr:uid="{938F8666-FB29-49E3-A3A9-8B5F7ABC7FDA}"/>
    <cellStyle name="Normal 7 4 5 2 4 3" xfId="8544" xr:uid="{6951522A-5B8B-4170-919C-C622CBC96F3D}"/>
    <cellStyle name="Normal 7 4 5 2 4 3 2" xfId="18924" xr:uid="{16D6616C-F1F8-4DC9-A10D-1E361B5A5261}"/>
    <cellStyle name="Normal 7 4 5 2 4 4" xfId="11377" xr:uid="{13ECABE8-85AD-4240-AE31-D061B4D05B5A}"/>
    <cellStyle name="Normal 7 4 5 2 4 4 2" xfId="21757" xr:uid="{9CC4C4C8-7B1B-4FC6-B531-18B674D20C27}"/>
    <cellStyle name="Normal 7 4 5 2 4 5" xfId="24453" xr:uid="{4E86DF6A-B825-4616-810A-F440E709C2B7}"/>
    <cellStyle name="Normal 7 4 5 2 4 6" xfId="14052" xr:uid="{8E394009-EDAA-4408-852F-E73257E41C83}"/>
    <cellStyle name="Normal 7 4 5 2 5" xfId="2526" xr:uid="{00000000-0005-0000-0000-0000A4080000}"/>
    <cellStyle name="Normal 7 4 5 2 5 2" xfId="5803" xr:uid="{AE5464FD-9C27-4CD4-835D-278EF0D461C1}"/>
    <cellStyle name="Normal 7 4 5 2 5 2 2" xfId="26297" xr:uid="{EE06E6B2-2519-4BEC-B248-A80F9A994B32}"/>
    <cellStyle name="Normal 7 4 5 2 5 2 3" xfId="15198" xr:uid="{4580F76A-3C06-4ADB-9621-BE67C42B329C}"/>
    <cellStyle name="Normal 7 4 5 2 5 3" xfId="7651" xr:uid="{E6F6C072-70FB-40C0-A9A9-ED00A30D4C7F}"/>
    <cellStyle name="Normal 7 4 5 2 5 3 2" xfId="18031" xr:uid="{C5875B92-3594-4955-AC39-B2AF25FFBDE0}"/>
    <cellStyle name="Normal 7 4 5 2 5 4" xfId="10484" xr:uid="{C4F87399-C515-4447-BF61-2B0AFDEDDD36}"/>
    <cellStyle name="Normal 7 4 5 2 5 4 2" xfId="20864" xr:uid="{4156CA54-464C-40C9-B49B-22F3D6E88135}"/>
    <cellStyle name="Normal 7 4 5 2 5 5" xfId="23209" xr:uid="{B2B70038-36D2-484A-9EDE-AF015FAE5F12}"/>
    <cellStyle name="Normal 7 4 5 2 5 6" xfId="12914" xr:uid="{EFEE560A-0B5F-41BA-B8C7-72148F06874C}"/>
    <cellStyle name="Normal 7 4 5 2 6" xfId="2404" xr:uid="{00000000-0005-0000-0000-00009F080000}"/>
    <cellStyle name="Normal 7 4 5 2 6 2" xfId="7531" xr:uid="{9BBEDFB3-869E-4604-9785-608F56B8E45A}"/>
    <cellStyle name="Normal 7 4 5 2 6 2 2" xfId="17911" xr:uid="{770AEAD1-1F39-4014-8A9A-93B524BD4E77}"/>
    <cellStyle name="Normal 7 4 5 2 6 3" xfId="10364" xr:uid="{5B6E3C15-26B9-45F6-9C7D-B57E3FA50F3B}"/>
    <cellStyle name="Normal 7 4 5 2 6 3 2" xfId="20744" xr:uid="{DB5830AA-A633-46EC-9F60-CA94BABB248D}"/>
    <cellStyle name="Normal 7 4 5 2 6 4" xfId="25260" xr:uid="{7B45440A-7E9E-4EB0-916B-88EE8F7E7259}"/>
    <cellStyle name="Normal 7 4 5 2 6 5" xfId="15078" xr:uid="{FB9032AF-3629-459C-B70A-4B9C53AEF29E}"/>
    <cellStyle name="Normal 7 4 5 2 7" xfId="4104" xr:uid="{8FD28EFA-C3CB-4557-AC4E-BF87B29153B0}"/>
    <cellStyle name="Normal 7 4 5 2 7 2" xfId="8878" xr:uid="{260B4A7B-6277-4E72-B3BC-9471517336C0}"/>
    <cellStyle name="Normal 7 4 5 2 7 2 2" xfId="19258" xr:uid="{AB1FB1C3-5381-4B26-BC02-389B83916361}"/>
    <cellStyle name="Normal 7 4 5 2 7 3" xfId="11711" xr:uid="{0AFBAB61-1214-4C50-BC9C-457C50C5A534}"/>
    <cellStyle name="Normal 7 4 5 2 7 3 2" xfId="22091" xr:uid="{A884F0D6-1218-4C37-9B1E-C74A3129080F}"/>
    <cellStyle name="Normal 7 4 5 2 7 4" xfId="16425" xr:uid="{849EE00F-E1E3-49D3-801F-6DEC2BFB5916}"/>
    <cellStyle name="Normal 7 4 5 2 8" xfId="5456" xr:uid="{F09B4FB6-D050-449A-B582-47A32A44F49C}"/>
    <cellStyle name="Normal 7 4 5 2 8 2" xfId="14753" xr:uid="{1249583C-87EA-482C-963D-784FE3213BCE}"/>
    <cellStyle name="Normal 7 4 5 2 9" xfId="7206" xr:uid="{0C851AFB-7C92-43C9-A4D6-A63E4FBF4BCD}"/>
    <cellStyle name="Normal 7 4 5 2 9 2" xfId="17586" xr:uid="{C14A22CA-C2B2-4725-9704-2F05FBB73448}"/>
    <cellStyle name="Normal 7 4 5 3" xfId="1440" xr:uid="{00000000-0005-0000-0000-000077070000}"/>
    <cellStyle name="Normal 7 4 5 3 10" xfId="24614" xr:uid="{4C744DA3-21BC-440E-8C96-D4CB18772947}"/>
    <cellStyle name="Normal 7 4 5 3 11" xfId="12796" xr:uid="{99365A30-2A21-4C99-87DC-94CD63FE7E63}"/>
    <cellStyle name="Normal 7 4 5 3 2" xfId="2836" xr:uid="{00000000-0005-0000-0000-0000A6080000}"/>
    <cellStyle name="Normal 7 4 5 3 2 2" xfId="3469" xr:uid="{00000000-0005-0000-0000-0000A7080000}"/>
    <cellStyle name="Normal 7 4 5 3 2 2 2" xfId="6524" xr:uid="{3D43E045-23D5-488C-9E94-5C16E657E405}"/>
    <cellStyle name="Normal 7 4 5 3 2 2 2 2" xfId="28423" xr:uid="{15790266-B34E-4E9F-933A-BD9FF2D41BBA}"/>
    <cellStyle name="Normal 7 4 5 3 2 2 2 3" xfId="16095" xr:uid="{C4463353-E454-41CE-A818-2C9CF0EA256D}"/>
    <cellStyle name="Normal 7 4 5 3 2 2 3" xfId="8548" xr:uid="{53F06438-B183-49CA-9ABA-B126D95AEB7C}"/>
    <cellStyle name="Normal 7 4 5 3 2 2 3 2" xfId="18928" xr:uid="{C5AF21F7-5F5E-49AF-98B0-B166EE2D6D36}"/>
    <cellStyle name="Normal 7 4 5 3 2 2 4" xfId="11381" xr:uid="{5550EB3C-C080-4D72-9AF8-79C67338107E}"/>
    <cellStyle name="Normal 7 4 5 3 2 2 4 2" xfId="21761" xr:uid="{0ADD8D08-89CC-4F81-8F2A-63C26EE882A8}"/>
    <cellStyle name="Normal 7 4 5 3 2 2 5" xfId="24331" xr:uid="{110C14E9-4DA6-4C8A-A623-8C4DA1C18513}"/>
    <cellStyle name="Normal 7 4 5 3 2 2 6" xfId="14056" xr:uid="{5D48DA47-A997-40DF-A05E-03E1AA896ED0}"/>
    <cellStyle name="Normal 7 4 5 3 2 3" xfId="4374" xr:uid="{0C638723-7EC5-4BBF-B85A-F7DA74481A1F}"/>
    <cellStyle name="Normal 7 4 5 3 2 3 2" xfId="9146" xr:uid="{B721CCCD-0A08-41C4-BCBF-1B443D0E2176}"/>
    <cellStyle name="Normal 7 4 5 3 2 3 2 2" xfId="29189" xr:uid="{9AF4A210-9EBD-431C-8F19-B71E5EADA8C2}"/>
    <cellStyle name="Normal 7 4 5 3 2 3 2 3" xfId="19526" xr:uid="{8171C32E-4272-46E8-8898-B49904C3F162}"/>
    <cellStyle name="Normal 7 4 5 3 2 3 3" xfId="11979" xr:uid="{3C2152C7-F5BB-419A-88C9-79BD358B1DD7}"/>
    <cellStyle name="Normal 7 4 5 3 2 3 3 2" xfId="22359" xr:uid="{28444200-7BA3-41E2-ADD8-7301CFF40D45}"/>
    <cellStyle name="Normal 7 4 5 3 2 3 4" xfId="22918" xr:uid="{09FBA3C0-D311-4F13-AFA1-7D0F432B1A8F}"/>
    <cellStyle name="Normal 7 4 5 3 2 3 5" xfId="16693" xr:uid="{78C2EC2F-2DA8-4386-8033-35B74E2DDBB6}"/>
    <cellStyle name="Normal 7 4 5 3 2 4" xfId="6052" xr:uid="{E39BE4B3-2DF2-44F3-AC26-C01470B4FC7A}"/>
    <cellStyle name="Normal 7 4 5 3 2 4 2" xfId="26566" xr:uid="{A98C0F54-6348-4585-9F78-F7DE2FC3E7D5}"/>
    <cellStyle name="Normal 7 4 5 3 2 4 3" xfId="15506" xr:uid="{71F9AB58-1893-4104-A00A-DF7B2A71C980}"/>
    <cellStyle name="Normal 7 4 5 3 2 5" xfId="7959" xr:uid="{C8BDD795-4668-43C6-AAD5-1987D8CA839C}"/>
    <cellStyle name="Normal 7 4 5 3 2 5 2" xfId="18339" xr:uid="{00EB6901-7F88-4FF7-8B00-FA4F51A5D420}"/>
    <cellStyle name="Normal 7 4 5 3 2 6" xfId="10792" xr:uid="{62A9211B-1887-457E-ABFA-3BA132E2CE7D}"/>
    <cellStyle name="Normal 7 4 5 3 2 6 2" xfId="21172" xr:uid="{1423FCE5-862C-46F5-8F8E-E6D61F840160}"/>
    <cellStyle name="Normal 7 4 5 3 2 7" xfId="23539" xr:uid="{DE2B695C-D9BC-4A10-AD4C-A8B5B1A7AB60}"/>
    <cellStyle name="Normal 7 4 5 3 2 8" xfId="13314" xr:uid="{5B7C446C-12F1-4EF5-99F8-DB42FFD90ADB}"/>
    <cellStyle name="Normal 7 4 5 3 3" xfId="3470" xr:uid="{00000000-0005-0000-0000-0000A8080000}"/>
    <cellStyle name="Normal 7 4 5 3 3 2" xfId="4592" xr:uid="{F16ECC63-77FB-4BC0-9263-3D0232E68377}"/>
    <cellStyle name="Normal 7 4 5 3 3 2 2" xfId="9364" xr:uid="{49B8B833-66EB-47B7-A317-B968AE51B0CF}"/>
    <cellStyle name="Normal 7 4 5 3 3 2 2 2" xfId="29334" xr:uid="{9593D21F-2633-4EB4-A6EC-5B30E8195583}"/>
    <cellStyle name="Normal 7 4 5 3 3 2 2 3" xfId="19744" xr:uid="{0D44F4C7-D9D4-4DBC-9DCD-9DFEB449FD0F}"/>
    <cellStyle name="Normal 7 4 5 3 3 2 3" xfId="12197" xr:uid="{5FB3DE9C-06F9-48E1-998C-8887FF754BAE}"/>
    <cellStyle name="Normal 7 4 5 3 3 2 3 2" xfId="22577" xr:uid="{FBDB5E6A-93AE-4500-9A85-23F5F0ECF22D}"/>
    <cellStyle name="Normal 7 4 5 3 3 2 4" xfId="25813" xr:uid="{B7346527-8675-4701-B877-62C841F6EBE0}"/>
    <cellStyle name="Normal 7 4 5 3 3 2 5" xfId="16911" xr:uid="{04D13FF9-3085-4228-BF3C-FE4E49CC3FCC}"/>
    <cellStyle name="Normal 7 4 5 3 3 3" xfId="6525" xr:uid="{9A4816BF-5D82-4100-95FF-086C23DB05A8}"/>
    <cellStyle name="Normal 7 4 5 3 3 3 2" xfId="26966" xr:uid="{7D3823DC-C7EB-4964-8756-C5BA544B68C4}"/>
    <cellStyle name="Normal 7 4 5 3 3 3 3" xfId="16096" xr:uid="{B126597B-9062-4A5E-968E-68A5860302BF}"/>
    <cellStyle name="Normal 7 4 5 3 3 4" xfId="8549" xr:uid="{4142520B-C995-40C9-9D97-9BBE14EDE247}"/>
    <cellStyle name="Normal 7 4 5 3 3 4 2" xfId="18929" xr:uid="{38A8EDC7-9CCF-4D01-B2AE-A1C83511C591}"/>
    <cellStyle name="Normal 7 4 5 3 3 5" xfId="11382" xr:uid="{28947E2A-5BBA-406A-98C1-DF60F3D73676}"/>
    <cellStyle name="Normal 7 4 5 3 3 5 2" xfId="21762" xr:uid="{5175FD23-5EE1-417D-A47F-73CF52833302}"/>
    <cellStyle name="Normal 7 4 5 3 3 6" xfId="25221" xr:uid="{64D9CA94-8A3C-40DD-98CD-79811DF79CBA}"/>
    <cellStyle name="Normal 7 4 5 3 3 7" xfId="14057" xr:uid="{F8447182-E098-4626-B45E-98AADA5EA0D7}"/>
    <cellStyle name="Normal 7 4 5 3 4" xfId="3468" xr:uid="{00000000-0005-0000-0000-0000A9080000}"/>
    <cellStyle name="Normal 7 4 5 3 4 2" xfId="6523" xr:uid="{EC580DD9-7275-479A-AA36-4019BB56B500}"/>
    <cellStyle name="Normal 7 4 5 3 4 2 2" xfId="28171" xr:uid="{667E8CEF-9AC4-4C27-96BB-0ADA10B9C7DA}"/>
    <cellStyle name="Normal 7 4 5 3 4 2 3" xfId="16094" xr:uid="{B8026675-0137-407F-933C-49AB3640FD85}"/>
    <cellStyle name="Normal 7 4 5 3 4 3" xfId="8547" xr:uid="{524A143B-8D12-41FA-9DBD-30220D6C3132}"/>
    <cellStyle name="Normal 7 4 5 3 4 3 2" xfId="18927" xr:uid="{0D27E462-6BF9-4BED-9856-E51B33311492}"/>
    <cellStyle name="Normal 7 4 5 3 4 4" xfId="11380" xr:uid="{3C91C5C8-72B4-426B-B061-1B5A2292495F}"/>
    <cellStyle name="Normal 7 4 5 3 4 4 2" xfId="21760" xr:uid="{8B5C94E8-934E-4BA0-8E92-79D17A692450}"/>
    <cellStyle name="Normal 7 4 5 3 4 5" xfId="24628" xr:uid="{D35239FD-09F5-4203-B7CB-904310CA3BF3}"/>
    <cellStyle name="Normal 7 4 5 3 4 6" xfId="14055" xr:uid="{C5CDB690-D4CE-42E7-ABAA-01518013248E}"/>
    <cellStyle name="Normal 7 4 5 3 5" xfId="2629" xr:uid="{00000000-0005-0000-0000-0000AA080000}"/>
    <cellStyle name="Normal 7 4 5 3 5 2" xfId="5891" xr:uid="{23142878-3E64-49A3-BA10-E99C203598A0}"/>
    <cellStyle name="Normal 7 4 5 3 5 2 2" xfId="26004" xr:uid="{BEF8B5AC-3BC3-4BD5-A597-7EC34795E82A}"/>
    <cellStyle name="Normal 7 4 5 3 5 2 3" xfId="15301" xr:uid="{1178578C-D67A-4B6C-8AFA-C38FDC910A54}"/>
    <cellStyle name="Normal 7 4 5 3 5 3" xfId="7754" xr:uid="{D6A72C4C-0188-4478-8821-B4BACD68C0F8}"/>
    <cellStyle name="Normal 7 4 5 3 5 3 2" xfId="18134" xr:uid="{046EB1D8-C08A-4410-B8C1-BA9D1632C251}"/>
    <cellStyle name="Normal 7 4 5 3 5 4" xfId="10587" xr:uid="{D00AB987-4839-467C-A7C1-09C933AED028}"/>
    <cellStyle name="Normal 7 4 5 3 5 4 2" xfId="20967" xr:uid="{147252C8-FADB-4773-B582-3E7DBC0152CB}"/>
    <cellStyle name="Normal 7 4 5 3 5 5" xfId="22879" xr:uid="{F78359D1-4FFF-4A2A-A148-43F4BFFDE41B}"/>
    <cellStyle name="Normal 7 4 5 3 5 6" xfId="13017" xr:uid="{0E89B7A7-D291-437F-B36D-3DABFBB30ECB}"/>
    <cellStyle name="Normal 7 4 5 3 6" xfId="4222" xr:uid="{6733272E-A744-4F20-B62A-DCC6BF90E6DB}"/>
    <cellStyle name="Normal 7 4 5 3 6 2" xfId="8994" xr:uid="{BD24733A-6C45-4563-87F3-273B8C8CA50A}"/>
    <cellStyle name="Normal 7 4 5 3 6 2 2" xfId="19374" xr:uid="{5DF50BFC-DDA0-4805-926D-A233BFE2283F}"/>
    <cellStyle name="Normal 7 4 5 3 6 3" xfId="11827" xr:uid="{87FB4150-563F-4FE9-8252-81900F4010FF}"/>
    <cellStyle name="Normal 7 4 5 3 6 3 2" xfId="22207" xr:uid="{3AEBE2F6-8496-45AA-B148-6F773FFCB072}"/>
    <cellStyle name="Normal 7 4 5 3 6 4" xfId="23592" xr:uid="{96941FE2-5BA6-45C7-94A9-6E6D07771D06}"/>
    <cellStyle name="Normal 7 4 5 3 6 5" xfId="16541" xr:uid="{AC15E640-E84D-4419-A405-D7592B8FFC29}"/>
    <cellStyle name="Normal 7 4 5 3 7" xfId="5458" xr:uid="{CB254C3D-8328-438C-BCB2-8175D5A7D7C0}"/>
    <cellStyle name="Normal 7 4 5 3 7 2" xfId="14755" xr:uid="{BF2EACDD-1085-482B-92B4-1207E9B75013}"/>
    <cellStyle name="Normal 7 4 5 3 8" xfId="7208" xr:uid="{AE704272-A315-4F5C-9074-FE104449892B}"/>
    <cellStyle name="Normal 7 4 5 3 8 2" xfId="17588" xr:uid="{0E02743E-A4C4-4CC3-8694-090F8FA53EAF}"/>
    <cellStyle name="Normal 7 4 5 3 9" xfId="10041" xr:uid="{0B61A119-BD13-445E-90A8-6817F9C647CE}"/>
    <cellStyle name="Normal 7 4 5 3 9 2" xfId="20421" xr:uid="{0BB920D2-DADD-49BC-BF35-D06395A6B8A6}"/>
    <cellStyle name="Normal 7 4 5 4" xfId="1441" xr:uid="{00000000-0005-0000-0000-000078070000}"/>
    <cellStyle name="Normal 7 4 5 4 2" xfId="3471" xr:uid="{00000000-0005-0000-0000-0000AC080000}"/>
    <cellStyle name="Normal 7 4 5 4 2 2" xfId="6526" xr:uid="{42FBD595-D5B7-4AB9-8D34-D4A4C1708753}"/>
    <cellStyle name="Normal 7 4 5 4 2 2 2" xfId="25971" xr:uid="{2980C43F-A4A4-4484-B060-7C9B30649953}"/>
    <cellStyle name="Normal 7 4 5 4 2 2 3" xfId="16097" xr:uid="{DCD9613D-4A7E-43F9-A40E-EE3F54EC9E4B}"/>
    <cellStyle name="Normal 7 4 5 4 2 3" xfId="8550" xr:uid="{55FBFC02-499D-47BD-B532-C2640EB2B05D}"/>
    <cellStyle name="Normal 7 4 5 4 2 3 2" xfId="18930" xr:uid="{0F914924-E3DF-4011-854A-867251C0B59B}"/>
    <cellStyle name="Normal 7 4 5 4 2 4" xfId="11383" xr:uid="{13AC4B8A-9E5B-474E-9E6C-EE4AE33C4E9C}"/>
    <cellStyle name="Normal 7 4 5 4 2 4 2" xfId="21763" xr:uid="{90CA32E0-CB42-40E4-9F5A-8DB54EAC6541}"/>
    <cellStyle name="Normal 7 4 5 4 2 5" xfId="22771" xr:uid="{94BBA90A-4A8B-48E8-A640-3995F7A77AF9}"/>
    <cellStyle name="Normal 7 4 5 4 2 6" xfId="14058" xr:uid="{B7C92D4B-1964-4EB7-9CFC-E84F2E7C7CAE}"/>
    <cellStyle name="Normal 7 4 5 4 3" xfId="4372" xr:uid="{982E9A28-BAEF-4D2A-BA36-1FA1CE6DD9F4}"/>
    <cellStyle name="Normal 7 4 5 4 3 2" xfId="9144" xr:uid="{B712051D-32A4-43A4-8A2F-54401EFD0C75}"/>
    <cellStyle name="Normal 7 4 5 4 3 2 2" xfId="29187" xr:uid="{99D741DD-8818-4024-9257-3A11E348F120}"/>
    <cellStyle name="Normal 7 4 5 4 3 2 3" xfId="19524" xr:uid="{8264D096-1196-40D9-B548-697DC033D31E}"/>
    <cellStyle name="Normal 7 4 5 4 3 3" xfId="11977" xr:uid="{152172AE-EAFB-467A-95C5-81277FA4B09E}"/>
    <cellStyle name="Normal 7 4 5 4 3 3 2" xfId="22357" xr:uid="{0508528A-A947-49DE-AF97-F946734EE209}"/>
    <cellStyle name="Normal 7 4 5 4 3 4" xfId="25531" xr:uid="{E6EC1743-A75B-4844-8031-40D139C09885}"/>
    <cellStyle name="Normal 7 4 5 4 3 5" xfId="16691" xr:uid="{36DC94FC-6C39-42C6-91E1-F72E73567142}"/>
    <cellStyle name="Normal 7 4 5 4 4" xfId="5459" xr:uid="{F4736D85-8878-4FA8-923A-E1403838DB9E}"/>
    <cellStyle name="Normal 7 4 5 4 4 2" xfId="26572" xr:uid="{624BF12C-C3D0-4C8B-A536-EFF8619DDA34}"/>
    <cellStyle name="Normal 7 4 5 4 4 3" xfId="14756" xr:uid="{1B9A5E26-C8C1-483B-9DFB-4844385D2F0A}"/>
    <cellStyle name="Normal 7 4 5 4 5" xfId="7209" xr:uid="{D60782DB-55D6-48B1-956D-983D1F530E6E}"/>
    <cellStyle name="Normal 7 4 5 4 5 2" xfId="17589" xr:uid="{5D06CA8C-1AD9-4647-94A1-100975BFC402}"/>
    <cellStyle name="Normal 7 4 5 4 6" xfId="10042" xr:uid="{B046BC94-B393-4FC2-B26B-E939306116A1}"/>
    <cellStyle name="Normal 7 4 5 4 6 2" xfId="20422" xr:uid="{E0179641-1977-468D-A4DF-EE6E9ED518F0}"/>
    <cellStyle name="Normal 7 4 5 4 7" xfId="25045" xr:uid="{DAD150E5-63F9-456D-9DE2-ECABA4755ED5}"/>
    <cellStyle name="Normal 7 4 5 4 8" xfId="13312" xr:uid="{8A287C97-45FB-442A-B27F-6A8E1BE93E89}"/>
    <cellStyle name="Normal 7 4 5 5" xfId="3472" xr:uid="{00000000-0005-0000-0000-0000AD080000}"/>
    <cellStyle name="Normal 7 4 5 5 2" xfId="4593" xr:uid="{35926369-7039-4EEC-B75A-3BB1B347393D}"/>
    <cellStyle name="Normal 7 4 5 5 2 2" xfId="9365" xr:uid="{546177B1-454A-4B2A-BFEC-6304F37CC577}"/>
    <cellStyle name="Normal 7 4 5 5 2 2 2" xfId="29335" xr:uid="{CC14DF5E-FE0D-486C-AAF8-1B25ECD8B96E}"/>
    <cellStyle name="Normal 7 4 5 5 2 2 3" xfId="19745" xr:uid="{87C6055A-3964-4D38-8D4A-CE748D2E6B01}"/>
    <cellStyle name="Normal 7 4 5 5 2 3" xfId="12198" xr:uid="{2EC098A8-4B36-4970-AF8C-00FFD5C5EBAE}"/>
    <cellStyle name="Normal 7 4 5 5 2 3 2" xfId="22578" xr:uid="{22FC2890-9AC8-4682-9492-D716708225D3}"/>
    <cellStyle name="Normal 7 4 5 5 2 4" xfId="25014" xr:uid="{BCC1CDE4-D924-4A74-ABE2-BC5407609446}"/>
    <cellStyle name="Normal 7 4 5 5 2 5" xfId="16912" xr:uid="{004673F0-7811-480D-A61E-403C4EE5590B}"/>
    <cellStyle name="Normal 7 4 5 5 3" xfId="6527" xr:uid="{E3206B87-3C43-4C2E-8780-6DE350835BA0}"/>
    <cellStyle name="Normal 7 4 5 5 3 2" xfId="27460" xr:uid="{2502B905-3FA1-4966-ACCB-BC7CAACEF295}"/>
    <cellStyle name="Normal 7 4 5 5 3 3" xfId="16098" xr:uid="{996D8786-8EBA-4700-BBEC-ED4C5AC1B543}"/>
    <cellStyle name="Normal 7 4 5 5 4" xfId="8551" xr:uid="{82075F95-A6E9-4D35-A9F0-06F7AC3631A3}"/>
    <cellStyle name="Normal 7 4 5 5 4 2" xfId="18931" xr:uid="{A9FEF4C5-48FB-455A-BC90-FD1F945BC554}"/>
    <cellStyle name="Normal 7 4 5 5 5" xfId="11384" xr:uid="{6649B145-16D2-42EB-9E9A-6272A5863D30}"/>
    <cellStyle name="Normal 7 4 5 5 5 2" xfId="21764" xr:uid="{23C63933-20B4-4F27-B148-5287C908DEA0}"/>
    <cellStyle name="Normal 7 4 5 5 6" xfId="24611" xr:uid="{EA31AACA-524A-4320-BE62-8957480C0168}"/>
    <cellStyle name="Normal 7 4 5 5 7" xfId="14059" xr:uid="{4CB9380D-C10B-4E9E-B0DE-819499236CC6}"/>
    <cellStyle name="Normal 7 4 5 6" xfId="2995" xr:uid="{00000000-0005-0000-0000-0000AE080000}"/>
    <cellStyle name="Normal 7 4 5 6 2" xfId="6145" xr:uid="{329964A5-29AB-4E50-A18A-0A87C77E0CD2}"/>
    <cellStyle name="Normal 7 4 5 6 2 2" xfId="26283" xr:uid="{F6A11925-35D7-4E7B-A272-D237D9A4867B}"/>
    <cellStyle name="Normal 7 4 5 6 2 3" xfId="15623" xr:uid="{8C08E7FF-2AAA-4A1F-ABA8-09F53F075606}"/>
    <cellStyle name="Normal 7 4 5 6 3" xfId="8076" xr:uid="{3CE81D40-D365-4DDF-AD91-51407A1C4B00}"/>
    <cellStyle name="Normal 7 4 5 6 3 2" xfId="18456" xr:uid="{2699446A-D6E3-4CE3-B055-4CB4598BFD69}"/>
    <cellStyle name="Normal 7 4 5 6 4" xfId="10909" xr:uid="{C0D1FBFA-0F28-4D12-A591-2DBC776B99E0}"/>
    <cellStyle name="Normal 7 4 5 6 4 2" xfId="21289" xr:uid="{9C1F2FD1-FEB8-41EF-98CD-A19DD9AE8D71}"/>
    <cellStyle name="Normal 7 4 5 6 5" xfId="23244" xr:uid="{76C9B4D9-2046-4620-9B09-B04B8044D621}"/>
    <cellStyle name="Normal 7 4 5 6 6" xfId="13494" xr:uid="{94814A25-6D71-4B56-BB2B-1EF7487F1533}"/>
    <cellStyle name="Normal 7 4 5 7" xfId="2466" xr:uid="{00000000-0005-0000-0000-0000AF080000}"/>
    <cellStyle name="Normal 7 4 5 7 2" xfId="5757" xr:uid="{0806CEDE-82C4-4757-94A1-D4A364F385D3}"/>
    <cellStyle name="Normal 7 4 5 7 2 2" xfId="27824" xr:uid="{D8A20EC4-0930-48B5-BB8D-002EEEFF8B79}"/>
    <cellStyle name="Normal 7 4 5 7 2 3" xfId="15138" xr:uid="{DAB03735-5BCD-45F9-965F-F78638AB8C71}"/>
    <cellStyle name="Normal 7 4 5 7 3" xfId="7591" xr:uid="{ED185F1D-0AFD-46B2-AFBC-5817A752073C}"/>
    <cellStyle name="Normal 7 4 5 7 3 2" xfId="17971" xr:uid="{2A1AE796-8920-4BEB-9B03-81203931504B}"/>
    <cellStyle name="Normal 7 4 5 7 4" xfId="10424" xr:uid="{F3CE7AE9-9597-4D70-ADB1-9CD09D5303E7}"/>
    <cellStyle name="Normal 7 4 5 7 4 2" xfId="20804" xr:uid="{4BD12F4B-85C9-443B-ADB6-EB5598A001F6}"/>
    <cellStyle name="Normal 7 4 5 7 5" xfId="24686" xr:uid="{7F498DCC-8B79-42AE-A66D-651ED3928429}"/>
    <cellStyle name="Normal 7 4 5 7 6" xfId="12854" xr:uid="{9679F6B9-5814-4809-BD04-04514E08081E}"/>
    <cellStyle name="Normal 7 4 5 8" xfId="2220" xr:uid="{00000000-0005-0000-0000-00009E080000}"/>
    <cellStyle name="Normal 7 4 5 8 2" xfId="7347" xr:uid="{F557962B-98E4-404E-BF09-964D44DF646A}"/>
    <cellStyle name="Normal 7 4 5 8 2 2" xfId="17727" xr:uid="{AC796349-D30C-4D4B-B059-04E362F1D48F}"/>
    <cellStyle name="Normal 7 4 5 8 3" xfId="10180" xr:uid="{65D29BBD-196A-4C9A-871F-33946F3CB743}"/>
    <cellStyle name="Normal 7 4 5 8 3 2" xfId="20560" xr:uid="{0A8EC2C8-C8BA-4B53-896F-A5393B55CE64}"/>
    <cellStyle name="Normal 7 4 5 8 4" xfId="25055" xr:uid="{1DAEE79F-B8A0-4360-B81F-5E1789B45645}"/>
    <cellStyle name="Normal 7 4 5 8 5" xfId="14894" xr:uid="{9007E917-66A3-431C-88DD-43C81AF06304}"/>
    <cellStyle name="Normal 7 4 5 9" xfId="4072" xr:uid="{3A901DB5-58D0-4820-A143-9FCA31460F7B}"/>
    <cellStyle name="Normal 7 4 5 9 2" xfId="8852" xr:uid="{700C17F6-D58A-408C-990F-C332EC8EC78C}"/>
    <cellStyle name="Normal 7 4 5 9 2 2" xfId="19232" xr:uid="{21BE3DC1-CB27-4FAF-BB6A-6FA87890E308}"/>
    <cellStyle name="Normal 7 4 5 9 3" xfId="11685" xr:uid="{1CB0413C-DD3D-4618-9B8E-208420E02059}"/>
    <cellStyle name="Normal 7 4 5 9 3 2" xfId="22065" xr:uid="{5227A0D6-DE0B-44F1-888B-5E60B3D3CD5C}"/>
    <cellStyle name="Normal 7 4 5 9 4" xfId="16399" xr:uid="{C8264871-7043-484B-8B5D-04A589B9A087}"/>
    <cellStyle name="Normal 7 4 6" xfId="1442" xr:uid="{00000000-0005-0000-0000-000079070000}"/>
    <cellStyle name="Normal 7 4 6 10" xfId="7210" xr:uid="{9D0BAB81-E060-46C4-A067-C3886DD2E4F5}"/>
    <cellStyle name="Normal 7 4 6 10 2" xfId="17590" xr:uid="{9281F678-6949-4A54-9733-A9AB1BF089C4}"/>
    <cellStyle name="Normal 7 4 6 11" xfId="10043" xr:uid="{579AAEC4-267E-45D8-8DA8-18AB3513478E}"/>
    <cellStyle name="Normal 7 4 6 11 2" xfId="20423" xr:uid="{59AE8321-472F-48C9-9BCE-38BE78599AF0}"/>
    <cellStyle name="Normal 7 4 6 12" xfId="24333" xr:uid="{BBFED37D-C0AD-4F14-AA04-70C6AE104C62}"/>
    <cellStyle name="Normal 7 4 6 13" xfId="12435" xr:uid="{6BCE06AF-85C4-4CC2-A918-E39D433FF0CD}"/>
    <cellStyle name="Normal 7 4 6 2" xfId="1443" xr:uid="{00000000-0005-0000-0000-00007A070000}"/>
    <cellStyle name="Normal 7 4 6 2 10" xfId="10044" xr:uid="{015A21AC-34D4-4826-84DF-2A188863A218}"/>
    <cellStyle name="Normal 7 4 6 2 10 2" xfId="20424" xr:uid="{57D37285-A06B-422F-B2D6-F44DF926CFBE}"/>
    <cellStyle name="Normal 7 4 6 2 11" xfId="24464" xr:uid="{3A31A8B7-2F92-472E-B7B5-9E887E7C8D00}"/>
    <cellStyle name="Normal 7 4 6 2 12" xfId="12639" xr:uid="{36FBE80E-5417-4AF5-86DE-81A4404606E3}"/>
    <cellStyle name="Normal 7 4 6 2 2" xfId="1444" xr:uid="{00000000-0005-0000-0000-00007B070000}"/>
    <cellStyle name="Normal 7 4 6 2 2 2" xfId="3474" xr:uid="{00000000-0005-0000-0000-0000B3080000}"/>
    <cellStyle name="Normal 7 4 6 2 2 2 2" xfId="6529" xr:uid="{2F811766-F2D8-4F4A-BA50-EF6F59704A35}"/>
    <cellStyle name="Normal 7 4 6 2 2 2 2 2" xfId="28019" xr:uid="{0EDEF980-8DC6-4133-825D-0AC672B945BF}"/>
    <cellStyle name="Normal 7 4 6 2 2 2 2 3" xfId="28174" xr:uid="{C9E9391A-CE76-400B-A4DD-A6C96FC18D1A}"/>
    <cellStyle name="Normal 7 4 6 2 2 2 2 4" xfId="16100" xr:uid="{3605FF11-A96C-4B5F-8FB7-99805CCB62D8}"/>
    <cellStyle name="Normal 7 4 6 2 2 2 3" xfId="8553" xr:uid="{C4F74542-B8A6-42C1-A393-BC01099B8C81}"/>
    <cellStyle name="Normal 7 4 6 2 2 2 3 2" xfId="28944" xr:uid="{484EA8FF-A658-414F-9465-055E6F23859F}"/>
    <cellStyle name="Normal 7 4 6 2 2 2 3 3" xfId="18933" xr:uid="{6981B120-B073-420F-B6D7-0CB1E2F8A322}"/>
    <cellStyle name="Normal 7 4 6 2 2 2 4" xfId="11386" xr:uid="{395CAD96-80CB-41CA-BD86-7FD10E6DB9DF}"/>
    <cellStyle name="Normal 7 4 6 2 2 2 4 2" xfId="21766" xr:uid="{50EB8523-F2CE-4146-8B69-A2E310D75B9E}"/>
    <cellStyle name="Normal 7 4 6 2 2 2 5" xfId="23315" xr:uid="{7176CF5D-11D8-4B27-8F9A-BFE9DC434CCA}"/>
    <cellStyle name="Normal 7 4 6 2 2 2 6" xfId="14061" xr:uid="{D5A276A3-7024-4E73-9B16-9116CA47891B}"/>
    <cellStyle name="Normal 7 4 6 2 2 3" xfId="4375" xr:uid="{A95130CF-C1A4-4A97-BA51-A9E1E46AC1AE}"/>
    <cellStyle name="Normal 7 4 6 2 2 3 2" xfId="9147" xr:uid="{8FB22CD3-2825-4E0D-8E2B-C6AE3C0C82EF}"/>
    <cellStyle name="Normal 7 4 6 2 2 3 2 2" xfId="29190" xr:uid="{D13D335D-E041-48E9-B7D1-4A67740958C5}"/>
    <cellStyle name="Normal 7 4 6 2 2 3 2 3" xfId="19527" xr:uid="{DB344710-F17E-418C-B4A2-630026663705}"/>
    <cellStyle name="Normal 7 4 6 2 2 3 3" xfId="11980" xr:uid="{8B36AEBF-4134-4BF8-A36C-9786466154DA}"/>
    <cellStyle name="Normal 7 4 6 2 2 3 3 2" xfId="22360" xr:uid="{C7F59C12-9CF7-4B47-9F45-F7C1BEC7C5BE}"/>
    <cellStyle name="Normal 7 4 6 2 2 3 4" xfId="25164" xr:uid="{3C115A6D-5126-4E2C-B507-31228BFAAE47}"/>
    <cellStyle name="Normal 7 4 6 2 2 3 5" xfId="16694" xr:uid="{D66D56DF-7F5C-49BE-BBB9-7F2F3686A2B0}"/>
    <cellStyle name="Normal 7 4 6 2 2 4" xfId="5462" xr:uid="{0CC6A5EB-0BCE-4510-BA88-5FEA0A5CE841}"/>
    <cellStyle name="Normal 7 4 6 2 2 4 2" xfId="28463" xr:uid="{5B671DBE-841C-4EF3-B4B0-44130DDBD783}"/>
    <cellStyle name="Normal 7 4 6 2 2 4 3" xfId="14759" xr:uid="{EDEA2358-8CBB-4A34-ADCC-15B892D84035}"/>
    <cellStyle name="Normal 7 4 6 2 2 5" xfId="7212" xr:uid="{C8622CF0-6FD8-4D48-B3CB-2AF7D2A7302D}"/>
    <cellStyle name="Normal 7 4 6 2 2 5 2" xfId="17592" xr:uid="{61377672-1CFC-4732-A347-7DE660EB372D}"/>
    <cellStyle name="Normal 7 4 6 2 2 6" xfId="10045" xr:uid="{65A19268-3767-4078-A796-2C4CBC861A87}"/>
    <cellStyle name="Normal 7 4 6 2 2 6 2" xfId="20425" xr:uid="{6EEB025A-54AB-4B21-B3FD-EFE52BBACBEC}"/>
    <cellStyle name="Normal 7 4 6 2 2 7" xfId="24150" xr:uid="{DF5D084C-42C6-42A0-B7E0-1157BB69E3A5}"/>
    <cellStyle name="Normal 7 4 6 2 2 8" xfId="13316" xr:uid="{165DDDD3-124E-47C3-91DC-3E4956AB94E1}"/>
    <cellStyle name="Normal 7 4 6 2 3" xfId="3475" xr:uid="{00000000-0005-0000-0000-0000B4080000}"/>
    <cellStyle name="Normal 7 4 6 2 3 2" xfId="4594" xr:uid="{AA9A90EB-6786-4553-BCF1-820E08D62D55}"/>
    <cellStyle name="Normal 7 4 6 2 3 2 2" xfId="9366" xr:uid="{C2246DDC-4E13-4C61-8968-6177DDB50795}"/>
    <cellStyle name="Normal 7 4 6 2 3 2 2 2" xfId="29336" xr:uid="{31266F53-CA8F-4EF3-8346-F5CE4DF6BBA1}"/>
    <cellStyle name="Normal 7 4 6 2 3 2 2 3" xfId="19746" xr:uid="{35689738-0262-4E2E-BAF1-64F685E77766}"/>
    <cellStyle name="Normal 7 4 6 2 3 2 3" xfId="12199" xr:uid="{BE3011C3-5EC8-436E-AAD2-BD8EF622F124}"/>
    <cellStyle name="Normal 7 4 6 2 3 2 3 2" xfId="22579" xr:uid="{8CC6CDDA-E727-4ED4-A72A-05F6C13D9FD8}"/>
    <cellStyle name="Normal 7 4 6 2 3 2 4" xfId="23993" xr:uid="{4D51B64E-BCB2-4EE1-B006-9BC0CD8C2EF3}"/>
    <cellStyle name="Normal 7 4 6 2 3 2 5" xfId="16913" xr:uid="{012AE3E8-1ED9-4641-AB2A-A7BB3922440C}"/>
    <cellStyle name="Normal 7 4 6 2 3 3" xfId="6530" xr:uid="{2EFCFD26-23A9-43B4-8E21-F6FB3260333C}"/>
    <cellStyle name="Normal 7 4 6 2 3 3 2" xfId="26702" xr:uid="{B4B5CA8E-1E02-446A-B17B-F16112AD7BB4}"/>
    <cellStyle name="Normal 7 4 6 2 3 3 3" xfId="16101" xr:uid="{6F902B5B-0EF3-4C63-810A-D291B05A10F1}"/>
    <cellStyle name="Normal 7 4 6 2 3 4" xfId="8554" xr:uid="{4687F2C9-0B83-42E4-B559-9E6EF6827985}"/>
    <cellStyle name="Normal 7 4 6 2 3 4 2" xfId="18934" xr:uid="{3B844C43-1343-40FE-BD7C-093E5C60487E}"/>
    <cellStyle name="Normal 7 4 6 2 3 5" xfId="11387" xr:uid="{D9D4C41C-9940-41B4-83A4-0C3BF2E3A360}"/>
    <cellStyle name="Normal 7 4 6 2 3 5 2" xfId="21767" xr:uid="{3A4A0930-732E-4036-913C-716D778E0713}"/>
    <cellStyle name="Normal 7 4 6 2 3 6" xfId="22900" xr:uid="{FC5630F8-D770-4D8E-B960-DE9C0187F3DE}"/>
    <cellStyle name="Normal 7 4 6 2 3 7" xfId="14062" xr:uid="{4CE8185E-7E44-4B27-A157-43795DCE7A16}"/>
    <cellStyle name="Normal 7 4 6 2 4" xfId="3473" xr:uid="{00000000-0005-0000-0000-0000B5080000}"/>
    <cellStyle name="Normal 7 4 6 2 4 2" xfId="6528" xr:uid="{A7065ACD-749C-4101-B617-76BAE472C0A7}"/>
    <cellStyle name="Normal 7 4 6 2 4 2 2" xfId="25906" xr:uid="{B86BAEC1-F979-42C6-99B5-2C2E12484112}"/>
    <cellStyle name="Normal 7 4 6 2 4 2 3" xfId="16099" xr:uid="{58F29C10-D636-4686-938A-855CF3DCD771}"/>
    <cellStyle name="Normal 7 4 6 2 4 3" xfId="8552" xr:uid="{0AEA8D9C-556A-403C-B4B1-97E240CDC933}"/>
    <cellStyle name="Normal 7 4 6 2 4 3 2" xfId="18932" xr:uid="{79DB9C0E-2454-4F95-BF3E-02655D6D29C7}"/>
    <cellStyle name="Normal 7 4 6 2 4 4" xfId="11385" xr:uid="{5704E751-D96F-4DBF-859F-4DEFDDB9AB3D}"/>
    <cellStyle name="Normal 7 4 6 2 4 4 2" xfId="21765" xr:uid="{731B8A3F-E65F-4DA0-8B6C-75A01AF6462B}"/>
    <cellStyle name="Normal 7 4 6 2 4 5" xfId="25051" xr:uid="{F842D7F2-DBC3-4B01-8A2B-4FBB6AB1F674}"/>
    <cellStyle name="Normal 7 4 6 2 4 6" xfId="14060" xr:uid="{3FA029E0-83EC-4C1E-924F-02FAFF8C3151}"/>
    <cellStyle name="Normal 7 4 6 2 5" xfId="2612" xr:uid="{00000000-0005-0000-0000-0000B6080000}"/>
    <cellStyle name="Normal 7 4 6 2 5 2" xfId="5876" xr:uid="{ED28E35E-3B05-43CA-8272-C98CFE752A4D}"/>
    <cellStyle name="Normal 7 4 6 2 5 2 2" xfId="28342" xr:uid="{AFB9A578-F33D-4994-B6A6-915A59C8352E}"/>
    <cellStyle name="Normal 7 4 6 2 5 2 3" xfId="15284" xr:uid="{183E967D-EBC3-47C1-BAF4-AC54C24D929C}"/>
    <cellStyle name="Normal 7 4 6 2 5 3" xfId="7737" xr:uid="{7E3AB69C-436C-401C-9731-4BF2E5CA0323}"/>
    <cellStyle name="Normal 7 4 6 2 5 3 2" xfId="18117" xr:uid="{37B93855-0475-488B-AD3D-C61E28883DFC}"/>
    <cellStyle name="Normal 7 4 6 2 5 4" xfId="10570" xr:uid="{B178F962-2657-4F24-AA8F-DE264DF48D23}"/>
    <cellStyle name="Normal 7 4 6 2 5 4 2" xfId="20950" xr:uid="{077C6A62-37F7-425D-AABA-A9B4B25DC1F8}"/>
    <cellStyle name="Normal 7 4 6 2 5 5" xfId="24143" xr:uid="{5151E569-3E21-4983-BF90-72E5D7566DF1}"/>
    <cellStyle name="Normal 7 4 6 2 5 6" xfId="13000" xr:uid="{B0D1F0C8-B578-42DD-9297-A7A26493E6A5}"/>
    <cellStyle name="Normal 7 4 6 2 6" xfId="2405" xr:uid="{00000000-0005-0000-0000-0000B1080000}"/>
    <cellStyle name="Normal 7 4 6 2 6 2" xfId="7532" xr:uid="{3E5CC756-B253-4B3C-9DB5-BDF4E3049137}"/>
    <cellStyle name="Normal 7 4 6 2 6 2 2" xfId="17912" xr:uid="{4F7B4801-3A30-4063-9945-9276C0972B4A}"/>
    <cellStyle name="Normal 7 4 6 2 6 3" xfId="10365" xr:uid="{D328754E-1865-498D-ABA5-A3AA117E1F7A}"/>
    <cellStyle name="Normal 7 4 6 2 6 3 2" xfId="20745" xr:uid="{89CE0C2E-16F7-4DA9-9179-5B9D4093E09C}"/>
    <cellStyle name="Normal 7 4 6 2 6 4" xfId="23614" xr:uid="{C63B725F-10E9-4005-B129-185D18AB4974}"/>
    <cellStyle name="Normal 7 4 6 2 6 5" xfId="15079" xr:uid="{686D7622-0DA7-455A-B5E0-6173D814EE00}"/>
    <cellStyle name="Normal 7 4 6 2 7" xfId="4105" xr:uid="{FBC0C879-14E9-4755-8B03-4CDD731C2FC5}"/>
    <cellStyle name="Normal 7 4 6 2 7 2" xfId="8879" xr:uid="{C58BACB1-648D-4A62-8DF5-AE1F6BC94290}"/>
    <cellStyle name="Normal 7 4 6 2 7 2 2" xfId="19259" xr:uid="{9DE98E81-F832-46FD-90D4-FD7D25B8E057}"/>
    <cellStyle name="Normal 7 4 6 2 7 3" xfId="11712" xr:uid="{74A38B67-90CA-4EEB-BF93-499AD9B73FD6}"/>
    <cellStyle name="Normal 7 4 6 2 7 3 2" xfId="22092" xr:uid="{D7F29AF2-0D5B-41BE-82B6-57DAC19ABB89}"/>
    <cellStyle name="Normal 7 4 6 2 7 4" xfId="16426" xr:uid="{637739DF-7C78-4B06-938E-04C37FC8F35F}"/>
    <cellStyle name="Normal 7 4 6 2 8" xfId="5461" xr:uid="{2F886AA2-4DDA-40FD-9E88-F748B011B828}"/>
    <cellStyle name="Normal 7 4 6 2 8 2" xfId="14758" xr:uid="{7FA1EA60-EAA8-429A-A717-719E22507350}"/>
    <cellStyle name="Normal 7 4 6 2 9" xfId="7211" xr:uid="{0EBDD1CB-AD53-45F4-AA45-AB9B37BCF00A}"/>
    <cellStyle name="Normal 7 4 6 2 9 2" xfId="17591" xr:uid="{6BC88A3B-1DCE-4ABE-9228-C1F329747FBB}"/>
    <cellStyle name="Normal 7 4 6 3" xfId="1445" xr:uid="{00000000-0005-0000-0000-00007C070000}"/>
    <cellStyle name="Normal 7 4 6 3 2" xfId="3476" xr:uid="{00000000-0005-0000-0000-0000B8080000}"/>
    <cellStyle name="Normal 7 4 6 3 2 2" xfId="6531" xr:uid="{35017E7D-4080-453E-9AB5-4EBD7D742297}"/>
    <cellStyle name="Normal 7 4 6 3 2 2 2" xfId="25596" xr:uid="{0F8CE7FB-386C-435B-A026-98059F5A95A9}"/>
    <cellStyle name="Normal 7 4 6 3 2 2 3" xfId="28536" xr:uid="{1F2CEFE1-D1FE-4130-ACC8-FD585A24FA99}"/>
    <cellStyle name="Normal 7 4 6 3 2 2 4" xfId="16102" xr:uid="{88626788-AA4A-42B7-8834-79CDBF1F5327}"/>
    <cellStyle name="Normal 7 4 6 3 2 3" xfId="8555" xr:uid="{8FB01244-A933-4F0C-BCDB-A633B5525C26}"/>
    <cellStyle name="Normal 7 4 6 3 2 3 2" xfId="28945" xr:uid="{B5BAFC47-2B98-4822-959C-22BE61FD9BC3}"/>
    <cellStyle name="Normal 7 4 6 3 2 3 3" xfId="18935" xr:uid="{763CE3F2-E5C5-47D8-BA0B-756F115B01F4}"/>
    <cellStyle name="Normal 7 4 6 3 2 4" xfId="11388" xr:uid="{3581D6B7-B0E6-457A-AA56-376099B8AF45}"/>
    <cellStyle name="Normal 7 4 6 3 2 4 2" xfId="21768" xr:uid="{9EAA1A85-C736-4161-8EB5-AE161B56076D}"/>
    <cellStyle name="Normal 7 4 6 3 2 5" xfId="23682" xr:uid="{F6B9E067-6AA6-466A-B3C9-A78C4E1F66B9}"/>
    <cellStyle name="Normal 7 4 6 3 2 6" xfId="14063" xr:uid="{22FA1A24-F2FC-4BFE-8BAB-1373E623DF80}"/>
    <cellStyle name="Normal 7 4 6 3 3" xfId="2837" xr:uid="{00000000-0005-0000-0000-0000B9080000}"/>
    <cellStyle name="Normal 7 4 6 3 3 2" xfId="6053" xr:uid="{9833E8C8-D664-4632-AEAC-06D0FE3225DB}"/>
    <cellStyle name="Normal 7 4 6 3 3 2 2" xfId="25926" xr:uid="{1F4B852F-4C06-42C4-AD07-13893317F0E1}"/>
    <cellStyle name="Normal 7 4 6 3 3 2 3" xfId="15507" xr:uid="{17B32C06-3280-4A63-81CA-C96A785D6C1D}"/>
    <cellStyle name="Normal 7 4 6 3 3 3" xfId="7960" xr:uid="{BC3F3018-7F28-4708-97DE-8915B1749A03}"/>
    <cellStyle name="Normal 7 4 6 3 3 3 2" xfId="18340" xr:uid="{27BA55F5-426F-4C43-9835-B844C5A2DD31}"/>
    <cellStyle name="Normal 7 4 6 3 3 4" xfId="10793" xr:uid="{EAA73794-EE82-4AE9-A943-B5B056B37C1A}"/>
    <cellStyle name="Normal 7 4 6 3 3 4 2" xfId="21173" xr:uid="{5A10CD32-36F2-438E-B345-DE2BDB4A9EFE}"/>
    <cellStyle name="Normal 7 4 6 3 3 5" xfId="22941" xr:uid="{FB4C0B42-AD50-4039-A7AA-357C00D435AC}"/>
    <cellStyle name="Normal 7 4 6 3 3 6" xfId="13315" xr:uid="{C3FCB08E-F407-46DD-8B97-023E94F4A4B3}"/>
    <cellStyle name="Normal 7 4 6 3 4" xfId="4223" xr:uid="{3D508AE3-1814-404D-9AC4-712273263D09}"/>
    <cellStyle name="Normal 7 4 6 3 4 2" xfId="8995" xr:uid="{CF3251C8-5F32-48E4-AEF0-9E4ECEFAC3C5}"/>
    <cellStyle name="Normal 7 4 6 3 4 2 2" xfId="29072" xr:uid="{1044CA18-5623-4314-B05D-5ABAAC6D8965}"/>
    <cellStyle name="Normal 7 4 6 3 4 2 3" xfId="19375" xr:uid="{3ADC7E10-6F86-492B-B40F-0999E1058B87}"/>
    <cellStyle name="Normal 7 4 6 3 4 3" xfId="11828" xr:uid="{059EDE9C-EEF9-4E19-A280-1845B7381291}"/>
    <cellStyle name="Normal 7 4 6 3 4 3 2" xfId="22208" xr:uid="{1E094AD0-1DCD-4C0E-9C66-5325193AEC02}"/>
    <cellStyle name="Normal 7 4 6 3 4 4" xfId="24428" xr:uid="{2757FBC0-CFF8-45CD-BA73-66D590E944AE}"/>
    <cellStyle name="Normal 7 4 6 3 4 5" xfId="16542" xr:uid="{E8F3403B-B7F8-45DF-841A-A643EC17ED5D}"/>
    <cellStyle name="Normal 7 4 6 3 5" xfId="5463" xr:uid="{ACED7834-840E-47D4-8EAE-013D3F8DD5E1}"/>
    <cellStyle name="Normal 7 4 6 3 5 2" xfId="28045" xr:uid="{DBA71A09-0ABB-419B-85A4-F90BCEADE320}"/>
    <cellStyle name="Normal 7 4 6 3 5 3" xfId="14760" xr:uid="{3F6B750F-8CA5-4894-B3FC-F21D8C721CA2}"/>
    <cellStyle name="Normal 7 4 6 3 6" xfId="7213" xr:uid="{C6DA2319-B02F-4D3C-BA00-AEB648EC567D}"/>
    <cellStyle name="Normal 7 4 6 3 6 2" xfId="17593" xr:uid="{F6ECAE9E-E100-48F6-90F1-82731369342C}"/>
    <cellStyle name="Normal 7 4 6 3 7" xfId="10046" xr:uid="{14B519C2-0820-4466-A584-7FE00120A0A3}"/>
    <cellStyle name="Normal 7 4 6 3 7 2" xfId="20426" xr:uid="{23B42D99-E8B9-470A-B34B-1E6BC71D1E6B}"/>
    <cellStyle name="Normal 7 4 6 3 8" xfId="23301" xr:uid="{D10B02A0-CC7F-451E-B557-50CF86281086}"/>
    <cellStyle name="Normal 7 4 6 3 9" xfId="12797" xr:uid="{4D297DEC-FC89-4059-A06B-191A9F90780A}"/>
    <cellStyle name="Normal 7 4 6 4" xfId="1446" xr:uid="{00000000-0005-0000-0000-00007D070000}"/>
    <cellStyle name="Normal 7 4 6 4 2" xfId="4595" xr:uid="{06556283-BC7A-40E8-B0B8-1D337E804B2B}"/>
    <cellStyle name="Normal 7 4 6 4 2 2" xfId="9367" xr:uid="{8802636A-28FD-46A2-8892-80F032F8547E}"/>
    <cellStyle name="Normal 7 4 6 4 2 2 2" xfId="29337" xr:uid="{61E34EF4-3A13-4C76-932B-12452DD5E700}"/>
    <cellStyle name="Normal 7 4 6 4 2 2 3" xfId="19747" xr:uid="{9021AC51-3EDE-4047-A68C-1E8C5C9E6091}"/>
    <cellStyle name="Normal 7 4 6 4 2 3" xfId="12200" xr:uid="{E5B5D3AD-DEE0-44EC-BCFE-0A1535C70484}"/>
    <cellStyle name="Normal 7 4 6 4 2 3 2" xfId="22580" xr:uid="{542A0DC7-1ED4-4D5E-AC95-46C3FA357628}"/>
    <cellStyle name="Normal 7 4 6 4 2 4" xfId="23086" xr:uid="{203B5CCE-9CAB-4CF3-AB1B-CA03B1CD66EE}"/>
    <cellStyle name="Normal 7 4 6 4 2 5" xfId="16914" xr:uid="{A4F82774-452B-493E-8F71-5D91F5FB0493}"/>
    <cellStyle name="Normal 7 4 6 4 3" xfId="5464" xr:uid="{B833A83F-A323-476C-BDC2-5D9177DC1535}"/>
    <cellStyle name="Normal 7 4 6 4 3 2" xfId="27063" xr:uid="{5B70F443-C489-4B90-8D3B-0BE26E28E497}"/>
    <cellStyle name="Normal 7 4 6 4 3 3" xfId="14761" xr:uid="{D5F94BAF-D334-43DC-B93D-852F0F7F4488}"/>
    <cellStyle name="Normal 7 4 6 4 4" xfId="7214" xr:uid="{BA01F59F-0ADB-4B7F-9840-4EDC9AA8FB21}"/>
    <cellStyle name="Normal 7 4 6 4 4 2" xfId="17594" xr:uid="{49834D77-38BE-4EF6-A045-C2AA3B4A435F}"/>
    <cellStyle name="Normal 7 4 6 4 5" xfId="10047" xr:uid="{7AFF5F4B-400D-4BCE-852F-FB4131887FFD}"/>
    <cellStyle name="Normal 7 4 6 4 5 2" xfId="20427" xr:uid="{1A653C84-D28E-46F4-871C-FFFD91262864}"/>
    <cellStyle name="Normal 7 4 6 4 6" xfId="23260" xr:uid="{3DF2D86D-5F6B-4241-8670-53457CA0D6BC}"/>
    <cellStyle name="Normal 7 4 6 4 7" xfId="14064" xr:uid="{EED9FD42-1709-4C37-A935-014C3E30E31B}"/>
    <cellStyle name="Normal 7 4 6 5" xfId="2996" xr:uid="{00000000-0005-0000-0000-0000BB080000}"/>
    <cellStyle name="Normal 7 4 6 5 2" xfId="6146" xr:uid="{55E48DA5-4B76-478A-BA7F-7495F63ACFBE}"/>
    <cellStyle name="Normal 7 4 6 5 2 2" xfId="22637" xr:uid="{67BD9E09-E9FD-4CC8-B327-D9551139194D}"/>
    <cellStyle name="Normal 7 4 6 5 2 3" xfId="26804" xr:uid="{643CC87A-6649-4CAA-9C93-5E302EDF844F}"/>
    <cellStyle name="Normal 7 4 6 5 2 4" xfId="15624" xr:uid="{0EFCFE9F-1BB0-4F14-9B97-C7E15DF2761F}"/>
    <cellStyle name="Normal 7 4 6 5 3" xfId="8077" xr:uid="{8814ED0B-8579-4B4A-ACC6-722A933F1F07}"/>
    <cellStyle name="Normal 7 4 6 5 3 2" xfId="28770" xr:uid="{CB6418F2-424E-4ABA-9D8A-0060B00E9E94}"/>
    <cellStyle name="Normal 7 4 6 5 3 3" xfId="18457" xr:uid="{7AAF2FE2-E9AE-437F-B825-DB61440AA9F7}"/>
    <cellStyle name="Normal 7 4 6 5 4" xfId="10910" xr:uid="{DFAA71AD-5AE9-4FD7-A701-8DD957708B93}"/>
    <cellStyle name="Normal 7 4 6 5 4 2" xfId="21290" xr:uid="{0F31019A-44AE-4AE4-8E49-3FAD3C383265}"/>
    <cellStyle name="Normal 7 4 6 5 5" xfId="24816" xr:uid="{55A88DCE-7EB1-4825-A9C5-5692F014DE4E}"/>
    <cellStyle name="Normal 7 4 6 5 6" xfId="13495" xr:uid="{DAFD1A46-5ED7-4040-809C-00EB2EDC4E0E}"/>
    <cellStyle name="Normal 7 4 6 6" xfId="2449" xr:uid="{00000000-0005-0000-0000-0000BC080000}"/>
    <cellStyle name="Normal 7 4 6 6 2" xfId="5743" xr:uid="{91DC8A24-84B8-44CC-8DAF-4A1B7006D8FA}"/>
    <cellStyle name="Normal 7 4 6 6 2 2" xfId="28603" xr:uid="{1008F856-5904-4562-8ABB-82B63C120CBB}"/>
    <cellStyle name="Normal 7 4 6 6 2 3" xfId="15121" xr:uid="{34BBFA9B-2282-4D60-A8D3-7F1983AF70F9}"/>
    <cellStyle name="Normal 7 4 6 6 3" xfId="7574" xr:uid="{38F769B6-93FF-41AE-989A-483E7E0C64A6}"/>
    <cellStyle name="Normal 7 4 6 6 3 2" xfId="17954" xr:uid="{E56532B5-334C-41A0-9408-9A8D9896B87A}"/>
    <cellStyle name="Normal 7 4 6 6 4" xfId="10407" xr:uid="{D4173E3F-45A5-4BB0-BA83-B0B90F13EDE9}"/>
    <cellStyle name="Normal 7 4 6 6 4 2" xfId="20787" xr:uid="{6E430E16-8CFC-444C-A9D6-F231C478AA65}"/>
    <cellStyle name="Normal 7 4 6 6 5" xfId="23461" xr:uid="{15E33F00-4954-4425-BC03-3D6722B643D9}"/>
    <cellStyle name="Normal 7 4 6 6 6" xfId="12837" xr:uid="{9DA777EC-6CF3-41AD-9C1B-C781CB28E336}"/>
    <cellStyle name="Normal 7 4 6 7" xfId="2203" xr:uid="{00000000-0005-0000-0000-0000B0080000}"/>
    <cellStyle name="Normal 7 4 6 7 2" xfId="7330" xr:uid="{A8F81ABD-473B-4918-9E04-DB1C766D92A5}"/>
    <cellStyle name="Normal 7 4 6 7 2 2" xfId="17710" xr:uid="{FDCE9D7A-B89D-40BB-BEA4-74A61A8B40CC}"/>
    <cellStyle name="Normal 7 4 6 7 3" xfId="10163" xr:uid="{2C0D19E8-C15D-422B-B923-BD2F5C035D3B}"/>
    <cellStyle name="Normal 7 4 6 7 3 2" xfId="20543" xr:uid="{394CAB9D-35A2-4A86-937B-5F0D8D6D7041}"/>
    <cellStyle name="Normal 7 4 6 7 4" xfId="24840" xr:uid="{9E5FDA80-4CAB-44E3-B4E4-46156B50308A}"/>
    <cellStyle name="Normal 7 4 6 7 5" xfId="14877" xr:uid="{5DF8B1D1-0475-4895-BFC3-551D63DE687A}"/>
    <cellStyle name="Normal 7 4 6 8" xfId="4073" xr:uid="{33E269F1-C808-433A-91A0-C4A75B23DD7C}"/>
    <cellStyle name="Normal 7 4 6 8 2" xfId="8853" xr:uid="{A6AB4A80-9BD7-4DBA-8503-88D339F7795E}"/>
    <cellStyle name="Normal 7 4 6 8 2 2" xfId="19233" xr:uid="{A79640B2-7119-4697-9C1C-115D9A4EAF16}"/>
    <cellStyle name="Normal 7 4 6 8 3" xfId="11686" xr:uid="{D99C783C-3268-4C21-8A0E-0C682639B465}"/>
    <cellStyle name="Normal 7 4 6 8 3 2" xfId="22066" xr:uid="{F152A3B2-D04F-4AD8-83C6-2BB298DF8924}"/>
    <cellStyle name="Normal 7 4 6 8 4" xfId="16400" xr:uid="{BD37A6C5-F0BE-4A49-BB6C-8F9B0900EB06}"/>
    <cellStyle name="Normal 7 4 6 9" xfId="5460" xr:uid="{71C8AF85-F312-4E30-893B-D1658E4F63A4}"/>
    <cellStyle name="Normal 7 4 6 9 2" xfId="14757" xr:uid="{F214C8CE-D46B-4D80-9E30-215AC376FC0F}"/>
    <cellStyle name="Normal 7 4 7" xfId="1447" xr:uid="{00000000-0005-0000-0000-00007E070000}"/>
    <cellStyle name="Normal 7 4 7 10" xfId="7215" xr:uid="{B79F1174-C0EF-43EE-B43A-E3C61683CAC6}"/>
    <cellStyle name="Normal 7 4 7 10 2" xfId="17595" xr:uid="{95B2FC8A-E885-4B3B-B5EC-02781C1A58EC}"/>
    <cellStyle name="Normal 7 4 7 11" xfId="10048" xr:uid="{61F7AF7F-836E-4902-8FA2-4DFDAF1457E1}"/>
    <cellStyle name="Normal 7 4 7 11 2" xfId="20428" xr:uid="{ACDF87DF-0957-4653-A0EB-E45124CC174F}"/>
    <cellStyle name="Normal 7 4 7 12" xfId="23784" xr:uid="{A414E85A-79DA-4583-8CF8-9F03726BE8F9}"/>
    <cellStyle name="Normal 7 4 7 13" xfId="12496" xr:uid="{E3FF85BB-8BF9-4B25-ADB5-6C1CD46C9B5C}"/>
    <cellStyle name="Normal 7 4 7 2" xfId="1448" xr:uid="{00000000-0005-0000-0000-00007F070000}"/>
    <cellStyle name="Normal 7 4 7 2 10" xfId="10049" xr:uid="{F40C03E6-EB31-4D47-9DB7-C15F15CCF13A}"/>
    <cellStyle name="Normal 7 4 7 2 10 2" xfId="20429" xr:uid="{F6D054F0-4AB0-4B3F-95C6-26A0388FEC62}"/>
    <cellStyle name="Normal 7 4 7 2 11" xfId="23602" xr:uid="{31F11D70-37E3-4F73-9881-E3BF5C0B086F}"/>
    <cellStyle name="Normal 7 4 7 2 12" xfId="12640" xr:uid="{C1B98FB0-5037-4A65-BF12-7FE07AB74A9A}"/>
    <cellStyle name="Normal 7 4 7 2 2" xfId="1449" xr:uid="{00000000-0005-0000-0000-000080070000}"/>
    <cellStyle name="Normal 7 4 7 2 2 2" xfId="3478" xr:uid="{00000000-0005-0000-0000-0000C0080000}"/>
    <cellStyle name="Normal 7 4 7 2 2 2 2" xfId="6533" xr:uid="{835532A3-77B8-450B-8517-EF41F501D9C9}"/>
    <cellStyle name="Normal 7 4 7 2 2 2 2 2" xfId="27878" xr:uid="{753EB7B4-3D9C-4D5D-A3FC-F4E5B8D41D55}"/>
    <cellStyle name="Normal 7 4 7 2 2 2 2 3" xfId="26176" xr:uid="{0582B580-DB86-483F-8105-DFA09FC7ADC3}"/>
    <cellStyle name="Normal 7 4 7 2 2 2 2 4" xfId="16104" xr:uid="{C69B7FE9-6CA8-4618-B6CE-089E9D15D73F}"/>
    <cellStyle name="Normal 7 4 7 2 2 2 3" xfId="8557" xr:uid="{CF3D07B9-FEBB-483E-9979-C38A4907E144}"/>
    <cellStyle name="Normal 7 4 7 2 2 2 3 2" xfId="28946" xr:uid="{569A284B-BF6D-43C1-912F-2FBEB10DEC4A}"/>
    <cellStyle name="Normal 7 4 7 2 2 2 3 3" xfId="18937" xr:uid="{B79C1081-154D-47F1-BE0F-7D0B459F0F90}"/>
    <cellStyle name="Normal 7 4 7 2 2 2 4" xfId="11390" xr:uid="{198CE081-D38D-41D3-BA1F-18F68ADDD82A}"/>
    <cellStyle name="Normal 7 4 7 2 2 2 4 2" xfId="21770" xr:uid="{E91A20DD-98E4-4926-83CB-3B99B424C5A2}"/>
    <cellStyle name="Normal 7 4 7 2 2 2 5" xfId="25070" xr:uid="{2EAD1687-EDF3-4532-8749-D9E3BE5D5912}"/>
    <cellStyle name="Normal 7 4 7 2 2 2 6" xfId="14066" xr:uid="{B8C2BAA5-061A-4030-945D-403DD5A96AFD}"/>
    <cellStyle name="Normal 7 4 7 2 2 3" xfId="4376" xr:uid="{BFB4A6B1-5B30-48CD-8C71-C8027AED9B9E}"/>
    <cellStyle name="Normal 7 4 7 2 2 3 2" xfId="9148" xr:uid="{1151F43E-E6E9-4C32-97FE-1859BBC3D077}"/>
    <cellStyle name="Normal 7 4 7 2 2 3 2 2" xfId="29191" xr:uid="{1E835761-F2DC-4A00-B563-DEBA163B5F0C}"/>
    <cellStyle name="Normal 7 4 7 2 2 3 2 3" xfId="19528" xr:uid="{635DC76E-0DCC-4D5C-B01B-95173782E5BA}"/>
    <cellStyle name="Normal 7 4 7 2 2 3 3" xfId="11981" xr:uid="{890425D6-E295-44D2-A670-FE1A4CBAF665}"/>
    <cellStyle name="Normal 7 4 7 2 2 3 3 2" xfId="22361" xr:uid="{7B6E5C9E-F032-49CB-93ED-49F1925F2AEC}"/>
    <cellStyle name="Normal 7 4 7 2 2 3 4" xfId="22921" xr:uid="{180EDF12-3F04-42F0-9650-D5BA1FEAAC50}"/>
    <cellStyle name="Normal 7 4 7 2 2 3 5" xfId="16695" xr:uid="{0B8F5DD4-C2A8-408C-AB7A-BFA92340C3F0}"/>
    <cellStyle name="Normal 7 4 7 2 2 4" xfId="5467" xr:uid="{085C80A0-B636-43BC-B6E0-918B21F9F4FE}"/>
    <cellStyle name="Normal 7 4 7 2 2 4 2" xfId="27877" xr:uid="{A0231EC6-6DBA-425B-A7BE-ECB7CCE7148D}"/>
    <cellStyle name="Normal 7 4 7 2 2 4 3" xfId="14764" xr:uid="{814A1EDD-0F76-4742-802A-DDF1E255A252}"/>
    <cellStyle name="Normal 7 4 7 2 2 5" xfId="7217" xr:uid="{60B59DE1-CF70-4DFA-83F7-D16E015BB124}"/>
    <cellStyle name="Normal 7 4 7 2 2 5 2" xfId="17597" xr:uid="{114C42DE-3216-4CD0-832F-26E415C0D56A}"/>
    <cellStyle name="Normal 7 4 7 2 2 6" xfId="10050" xr:uid="{0E815CF9-78A4-4845-B442-F14A9B09353A}"/>
    <cellStyle name="Normal 7 4 7 2 2 6 2" xfId="20430" xr:uid="{CEFB5057-1F37-48F9-A9C3-5EA3C85E5147}"/>
    <cellStyle name="Normal 7 4 7 2 2 7" xfId="25195" xr:uid="{809CDBE0-EF51-474A-8E89-25D65B8BA3D0}"/>
    <cellStyle name="Normal 7 4 7 2 2 8" xfId="13318" xr:uid="{1AADC6D2-94A6-4D00-8F14-11595BDC81F5}"/>
    <cellStyle name="Normal 7 4 7 2 3" xfId="3479" xr:uid="{00000000-0005-0000-0000-0000C1080000}"/>
    <cellStyle name="Normal 7 4 7 2 3 2" xfId="4596" xr:uid="{1689FB8F-5DB2-4F3F-8C00-9F23EBA7B220}"/>
    <cellStyle name="Normal 7 4 7 2 3 2 2" xfId="9368" xr:uid="{087BBC59-C397-489E-9DBF-0D4209A62F13}"/>
    <cellStyle name="Normal 7 4 7 2 3 2 2 2" xfId="29338" xr:uid="{DBD29D0C-9D6F-4A27-B56E-90DEE53D2EFB}"/>
    <cellStyle name="Normal 7 4 7 2 3 2 2 3" xfId="19748" xr:uid="{522F09AD-AAD5-4A97-BAC3-DBA3DE60D4F5}"/>
    <cellStyle name="Normal 7 4 7 2 3 2 3" xfId="12201" xr:uid="{55C93E96-8871-49B4-80C9-9B89DE07AEDE}"/>
    <cellStyle name="Normal 7 4 7 2 3 2 3 2" xfId="22581" xr:uid="{2AA920AA-7192-4A4A-9C0E-282153FC5606}"/>
    <cellStyle name="Normal 7 4 7 2 3 2 4" xfId="22803" xr:uid="{82676B81-828D-4BDD-8E8C-6D58812B4460}"/>
    <cellStyle name="Normal 7 4 7 2 3 2 5" xfId="16915" xr:uid="{7726C983-AA88-4D6C-AFCD-8DB7CCB30F29}"/>
    <cellStyle name="Normal 7 4 7 2 3 3" xfId="6534" xr:uid="{A95C4F38-A94E-4D03-9440-684836A648C8}"/>
    <cellStyle name="Normal 7 4 7 2 3 3 2" xfId="26904" xr:uid="{F523E6E7-5F38-4FFB-92F5-496B29A97F41}"/>
    <cellStyle name="Normal 7 4 7 2 3 3 3" xfId="16105" xr:uid="{6CC3315D-F4AA-41D1-955C-B870089E995B}"/>
    <cellStyle name="Normal 7 4 7 2 3 4" xfId="8558" xr:uid="{2D62317B-2C70-4287-8FDF-457891378A2F}"/>
    <cellStyle name="Normal 7 4 7 2 3 4 2" xfId="18938" xr:uid="{9138CF04-DC4A-4C56-B8F5-CD86EB6CC4C6}"/>
    <cellStyle name="Normal 7 4 7 2 3 5" xfId="11391" xr:uid="{F5B87F4C-24F6-4D73-BE1F-956492E1AA20}"/>
    <cellStyle name="Normal 7 4 7 2 3 5 2" xfId="21771" xr:uid="{180E7CB1-72AC-4F60-BA6F-72C3B5C0D1D7}"/>
    <cellStyle name="Normal 7 4 7 2 3 6" xfId="23660" xr:uid="{433E7EB2-4F66-404D-BD3F-C6CCCB4C2BAA}"/>
    <cellStyle name="Normal 7 4 7 2 3 7" xfId="14067" xr:uid="{14FE246A-9A3A-422B-AFD3-FFE4BA1479EC}"/>
    <cellStyle name="Normal 7 4 7 2 4" xfId="3477" xr:uid="{00000000-0005-0000-0000-0000C2080000}"/>
    <cellStyle name="Normal 7 4 7 2 4 2" xfId="6532" xr:uid="{AC873C04-59CF-44C5-B9D8-1244FA312A75}"/>
    <cellStyle name="Normal 7 4 7 2 4 2 2" xfId="28693" xr:uid="{F47CEBB1-A5FF-4223-AC54-5E4BFE1C4D05}"/>
    <cellStyle name="Normal 7 4 7 2 4 2 3" xfId="16103" xr:uid="{0ECF9ED6-B2E9-400C-A529-9D0DA49C269C}"/>
    <cellStyle name="Normal 7 4 7 2 4 3" xfId="8556" xr:uid="{0AEB99EA-8B24-4814-9EAD-C812A5E1DFA2}"/>
    <cellStyle name="Normal 7 4 7 2 4 3 2" xfId="18936" xr:uid="{FBF54366-F1B3-4EB3-9265-3AA238B11917}"/>
    <cellStyle name="Normal 7 4 7 2 4 4" xfId="11389" xr:uid="{CF7BF7FC-13C8-4CF2-A553-3E054EC32361}"/>
    <cellStyle name="Normal 7 4 7 2 4 4 2" xfId="21769" xr:uid="{7FBBBFD2-9D3F-4570-8E8D-42FCDBA696EF}"/>
    <cellStyle name="Normal 7 4 7 2 4 5" xfId="23082" xr:uid="{F500A9A7-03FF-48CE-B3DA-7D9A7BF22254}"/>
    <cellStyle name="Normal 7 4 7 2 4 6" xfId="14065" xr:uid="{944BD33C-BC03-4ECA-8058-07C53A9CECA4}"/>
    <cellStyle name="Normal 7 4 7 2 5" xfId="2659" xr:uid="{00000000-0005-0000-0000-0000C3080000}"/>
    <cellStyle name="Normal 7 4 7 2 5 2" xfId="5919" xr:uid="{443DCE2B-1BCC-4789-BC72-DF370AE7C418}"/>
    <cellStyle name="Normal 7 4 7 2 5 2 2" xfId="28338" xr:uid="{8B00CD0F-65F8-4F19-92C2-FBEC85C3723B}"/>
    <cellStyle name="Normal 7 4 7 2 5 2 3" xfId="15331" xr:uid="{BC3654FF-F640-4849-BBE5-A074CF7AE471}"/>
    <cellStyle name="Normal 7 4 7 2 5 3" xfId="7784" xr:uid="{96DFB3CC-A7FD-4EDB-A126-275A452086D4}"/>
    <cellStyle name="Normal 7 4 7 2 5 3 2" xfId="18164" xr:uid="{BB748B09-C445-4262-A3D2-665784591EBE}"/>
    <cellStyle name="Normal 7 4 7 2 5 4" xfId="10617" xr:uid="{9E00C11B-8CA0-4262-9313-24F7205A5E35}"/>
    <cellStyle name="Normal 7 4 7 2 5 4 2" xfId="20997" xr:uid="{44ACAF02-FCC8-46FF-BCFC-1AC8A436311E}"/>
    <cellStyle name="Normal 7 4 7 2 5 5" xfId="24249" xr:uid="{9652E4A4-661C-461F-A4E5-6C30D82367C9}"/>
    <cellStyle name="Normal 7 4 7 2 5 6" xfId="13061" xr:uid="{497D5461-BAB8-482E-AEF1-32484752C112}"/>
    <cellStyle name="Normal 7 4 7 2 6" xfId="2406" xr:uid="{00000000-0005-0000-0000-0000BE080000}"/>
    <cellStyle name="Normal 7 4 7 2 6 2" xfId="7533" xr:uid="{12C15163-D3D2-4099-AD4D-3F32D16C7917}"/>
    <cellStyle name="Normal 7 4 7 2 6 2 2" xfId="17913" xr:uid="{752FFE43-BDC1-4658-8EE9-E42E01502B7F}"/>
    <cellStyle name="Normal 7 4 7 2 6 3" xfId="10366" xr:uid="{414B79A5-C223-41B1-8954-D6404FDB9F63}"/>
    <cellStyle name="Normal 7 4 7 2 6 3 2" xfId="20746" xr:uid="{8E74309E-0898-4694-8E1E-F07D1D4CC7CA}"/>
    <cellStyle name="Normal 7 4 7 2 6 4" xfId="24277" xr:uid="{9D38924A-EC67-40DF-9F6E-C50DBBED1E9D}"/>
    <cellStyle name="Normal 7 4 7 2 6 5" xfId="15080" xr:uid="{73E8DB9B-F18A-47A6-8E5F-C8FA1EF47659}"/>
    <cellStyle name="Normal 7 4 7 2 7" xfId="4106" xr:uid="{D87A775D-18FB-45E1-96AA-50CF7B162F1F}"/>
    <cellStyle name="Normal 7 4 7 2 7 2" xfId="8880" xr:uid="{DF991E6F-1F0C-44AE-BA6A-543E71D4749D}"/>
    <cellStyle name="Normal 7 4 7 2 7 2 2" xfId="19260" xr:uid="{3B727B29-FCC8-4D2C-8F00-B26C7C7D7724}"/>
    <cellStyle name="Normal 7 4 7 2 7 3" xfId="11713" xr:uid="{16BF8E4F-AD5A-4707-A9DC-F6654F932618}"/>
    <cellStyle name="Normal 7 4 7 2 7 3 2" xfId="22093" xr:uid="{97491C52-85E1-4BAA-A2A7-BD76FA8D6397}"/>
    <cellStyle name="Normal 7 4 7 2 7 4" xfId="16427" xr:uid="{A5E909EF-B5C4-4877-941B-A3659F729203}"/>
    <cellStyle name="Normal 7 4 7 2 8" xfId="5466" xr:uid="{6F0B7010-59EE-490E-8ED4-B783C191CA87}"/>
    <cellStyle name="Normal 7 4 7 2 8 2" xfId="14763" xr:uid="{78E2288B-5128-4C6D-9A0F-3CB5109E590F}"/>
    <cellStyle name="Normal 7 4 7 2 9" xfId="7216" xr:uid="{F4913F37-2E7F-4915-B248-3364406353F7}"/>
    <cellStyle name="Normal 7 4 7 2 9 2" xfId="17596" xr:uid="{4B90E811-204E-4212-A726-358031C684E7}"/>
    <cellStyle name="Normal 7 4 7 3" xfId="1450" xr:uid="{00000000-0005-0000-0000-000081070000}"/>
    <cellStyle name="Normal 7 4 7 3 2" xfId="3480" xr:uid="{00000000-0005-0000-0000-0000C5080000}"/>
    <cellStyle name="Normal 7 4 7 3 2 2" xfId="6535" xr:uid="{61706EA8-5D82-469E-B186-E0431E394375}"/>
    <cellStyle name="Normal 7 4 7 3 2 2 2" xfId="25750" xr:uid="{ECFDC6EF-3C9F-4A61-BFBD-7FDC7F3C51B4}"/>
    <cellStyle name="Normal 7 4 7 3 2 2 3" xfId="28069" xr:uid="{7AFE8E7C-95E4-4E6B-ACC6-3E6100D2653B}"/>
    <cellStyle name="Normal 7 4 7 3 2 2 4" xfId="16106" xr:uid="{4493339F-23EC-4A52-A00A-F6BE7069BBA3}"/>
    <cellStyle name="Normal 7 4 7 3 2 3" xfId="8559" xr:uid="{335C79E9-6054-4027-BE5B-C25C41F48C52}"/>
    <cellStyle name="Normal 7 4 7 3 2 3 2" xfId="28947" xr:uid="{B5E39330-300B-4FD5-ACC7-490077C31DCA}"/>
    <cellStyle name="Normal 7 4 7 3 2 3 3" xfId="18939" xr:uid="{6FA3E757-27A9-4C60-9684-D2642DBB38CC}"/>
    <cellStyle name="Normal 7 4 7 3 2 4" xfId="11392" xr:uid="{086E2616-65C5-472F-8D1A-8BD68DCA150D}"/>
    <cellStyle name="Normal 7 4 7 3 2 4 2" xfId="21772" xr:uid="{F7D4E1DB-B764-47EB-B5F7-06B498E5C787}"/>
    <cellStyle name="Normal 7 4 7 3 2 5" xfId="23230" xr:uid="{4AB5FA36-6094-498D-AF13-7EB6F3BD39B5}"/>
    <cellStyle name="Normal 7 4 7 3 2 6" xfId="14068" xr:uid="{753790BE-DA64-4AB2-9067-92DD94E84573}"/>
    <cellStyle name="Normal 7 4 7 3 3" xfId="2838" xr:uid="{00000000-0005-0000-0000-0000C6080000}"/>
    <cellStyle name="Normal 7 4 7 3 3 2" xfId="6054" xr:uid="{8DE4C71E-332A-403D-A415-A81138DD4354}"/>
    <cellStyle name="Normal 7 4 7 3 3 2 2" xfId="26054" xr:uid="{D388C9E6-6518-457A-8D14-B941CACB46EC}"/>
    <cellStyle name="Normal 7 4 7 3 3 2 3" xfId="15508" xr:uid="{E0B7F2D8-A1B1-452C-A864-AEFFD9A3EB8E}"/>
    <cellStyle name="Normal 7 4 7 3 3 3" xfId="7961" xr:uid="{BBE9A254-9019-4A38-B50A-12B081FC8543}"/>
    <cellStyle name="Normal 7 4 7 3 3 3 2" xfId="18341" xr:uid="{7CEA1581-C4CF-43FD-8F79-132B725EA5F5}"/>
    <cellStyle name="Normal 7 4 7 3 3 4" xfId="10794" xr:uid="{03794532-AD69-4E82-B4E9-AF8643F71B54}"/>
    <cellStyle name="Normal 7 4 7 3 3 4 2" xfId="21174" xr:uid="{1B24BDCB-82BC-4609-BCA8-2D409AFBA1C1}"/>
    <cellStyle name="Normal 7 4 7 3 3 5" xfId="23420" xr:uid="{00DB68DD-9B57-4227-8DE6-69BEA69A5BDB}"/>
    <cellStyle name="Normal 7 4 7 3 3 6" xfId="13317" xr:uid="{79771691-01FB-4CD5-A8C5-73D033E20F8D}"/>
    <cellStyle name="Normal 7 4 7 3 4" xfId="4224" xr:uid="{868E8642-FD9A-4C16-A2A9-CB4C8F6EC4D8}"/>
    <cellStyle name="Normal 7 4 7 3 4 2" xfId="8996" xr:uid="{4A114C44-F849-4837-A218-8C4BFC20DB6C}"/>
    <cellStyle name="Normal 7 4 7 3 4 2 2" xfId="29073" xr:uid="{D37E2849-96A6-402D-BF6D-51D76082C881}"/>
    <cellStyle name="Normal 7 4 7 3 4 2 3" xfId="19376" xr:uid="{04B4192F-13C7-40A9-B41F-D9FDD757D52F}"/>
    <cellStyle name="Normal 7 4 7 3 4 3" xfId="11829" xr:uid="{3E2A0BF3-04EF-4A8F-A8FE-C3832F6D8A17}"/>
    <cellStyle name="Normal 7 4 7 3 4 3 2" xfId="22209" xr:uid="{D5CE6415-826C-4C7E-B729-9BC35B831ED8}"/>
    <cellStyle name="Normal 7 4 7 3 4 4" xfId="23217" xr:uid="{15E37647-CD6C-4DA4-BBA4-28A47CCC4BEB}"/>
    <cellStyle name="Normal 7 4 7 3 4 5" xfId="16543" xr:uid="{AD8FF9A8-C77A-44FB-9887-9087FCBC4094}"/>
    <cellStyle name="Normal 7 4 7 3 5" xfId="5468" xr:uid="{8D25D220-2FF2-43BE-BC8F-56B4161337FE}"/>
    <cellStyle name="Normal 7 4 7 3 5 2" xfId="27926" xr:uid="{2BBADF59-D9E5-42CB-B28C-CEA4A398C5D1}"/>
    <cellStyle name="Normal 7 4 7 3 5 3" xfId="14765" xr:uid="{D8A35B42-5228-4B3B-9E71-60B74908A532}"/>
    <cellStyle name="Normal 7 4 7 3 6" xfId="7218" xr:uid="{126128AB-A05E-4E92-A97F-5888BB8AD877}"/>
    <cellStyle name="Normal 7 4 7 3 6 2" xfId="17598" xr:uid="{436869C4-895A-4BA2-967B-234A76F89593}"/>
    <cellStyle name="Normal 7 4 7 3 7" xfId="10051" xr:uid="{2CCB0FF7-08CC-42D7-90B9-D3F0BB1A6436}"/>
    <cellStyle name="Normal 7 4 7 3 7 2" xfId="20431" xr:uid="{CD933EEC-61EC-456A-8E02-A24EDE00DC1D}"/>
    <cellStyle name="Normal 7 4 7 3 8" xfId="24365" xr:uid="{BD47C77D-257C-4527-977A-0E9C6C74B7D7}"/>
    <cellStyle name="Normal 7 4 7 3 9" xfId="12798" xr:uid="{9A8FCB18-907D-4ABD-B53A-8AE5A6F7F03E}"/>
    <cellStyle name="Normal 7 4 7 4" xfId="1451" xr:uid="{00000000-0005-0000-0000-000082070000}"/>
    <cellStyle name="Normal 7 4 7 4 2" xfId="4597" xr:uid="{FB99FE3F-BCFD-4770-AC9D-0E013FACC6CA}"/>
    <cellStyle name="Normal 7 4 7 4 2 2" xfId="9369" xr:uid="{0289CCA7-D936-43D2-BC28-CC7ED5349085}"/>
    <cellStyle name="Normal 7 4 7 4 2 2 2" xfId="29339" xr:uid="{D4D4E986-8887-481B-82EF-15450503BCC6}"/>
    <cellStyle name="Normal 7 4 7 4 2 2 3" xfId="19749" xr:uid="{13D5F93D-EBD5-4BFA-8470-D17F42C52125}"/>
    <cellStyle name="Normal 7 4 7 4 2 3" xfId="12202" xr:uid="{02996C38-3969-42E9-BBB1-7FF44A0DEB9F}"/>
    <cellStyle name="Normal 7 4 7 4 2 3 2" xfId="22582" xr:uid="{E90656C2-4548-4684-A2EA-CCE35561E46B}"/>
    <cellStyle name="Normal 7 4 7 4 2 4" xfId="25707" xr:uid="{A431ED13-DEE9-4D05-BFBD-82AE9B4033C6}"/>
    <cellStyle name="Normal 7 4 7 4 2 5" xfId="16916" xr:uid="{DDF9C28C-4DC4-4803-85E5-CD40F5201F86}"/>
    <cellStyle name="Normal 7 4 7 4 3" xfId="5469" xr:uid="{FCC12BAB-EB74-49EA-92F5-4DD47FAEF40D}"/>
    <cellStyle name="Normal 7 4 7 4 3 2" xfId="27196" xr:uid="{005C267B-13B8-4241-9E1F-9D6D0C8A2373}"/>
    <cellStyle name="Normal 7 4 7 4 3 3" xfId="14766" xr:uid="{F961C8CD-6951-4227-9997-B8ED73975A66}"/>
    <cellStyle name="Normal 7 4 7 4 4" xfId="7219" xr:uid="{78F1A636-2A49-46B5-B168-6DA0297DA514}"/>
    <cellStyle name="Normal 7 4 7 4 4 2" xfId="17599" xr:uid="{A0C1DAC9-3967-4DE6-A4E0-BC2933ECC7B0}"/>
    <cellStyle name="Normal 7 4 7 4 5" xfId="10052" xr:uid="{247CB7BF-F3AB-4FAB-8849-615BBF88BFE3}"/>
    <cellStyle name="Normal 7 4 7 4 5 2" xfId="20432" xr:uid="{433360EF-24F2-44FE-B491-00832D4F3C4C}"/>
    <cellStyle name="Normal 7 4 7 4 6" xfId="23942" xr:uid="{4B8E3C43-E3F8-45A4-B209-D344009322F9}"/>
    <cellStyle name="Normal 7 4 7 4 7" xfId="14069" xr:uid="{D6F7031A-BBD4-41CE-8452-F3D01734CF83}"/>
    <cellStyle name="Normal 7 4 7 5" xfId="2997" xr:uid="{00000000-0005-0000-0000-0000C8080000}"/>
    <cellStyle name="Normal 7 4 7 5 2" xfId="6147" xr:uid="{6BCE8B4A-9675-40C0-A2D5-6294386B68E9}"/>
    <cellStyle name="Normal 7 4 7 5 2 2" xfId="25621" xr:uid="{00D2962E-FF70-4896-8991-B69B1A34BC5D}"/>
    <cellStyle name="Normal 7 4 7 5 2 3" xfId="28713" xr:uid="{1A2B71F5-5B9A-42F3-9242-0C02BE2F4E8E}"/>
    <cellStyle name="Normal 7 4 7 5 2 4" xfId="15625" xr:uid="{2979D8AD-8A6A-430C-8D78-829E0661FEAF}"/>
    <cellStyle name="Normal 7 4 7 5 3" xfId="8078" xr:uid="{C3649476-9B69-458C-A42E-9F7BADBA0F44}"/>
    <cellStyle name="Normal 7 4 7 5 3 2" xfId="28771" xr:uid="{1FA1714F-F91C-4808-A63D-01DAD61C1825}"/>
    <cellStyle name="Normal 7 4 7 5 3 3" xfId="18458" xr:uid="{150810D6-BA47-481C-BE74-1A7170BE9834}"/>
    <cellStyle name="Normal 7 4 7 5 4" xfId="10911" xr:uid="{76AF9BC8-791B-41D3-8DDC-70BADCC74451}"/>
    <cellStyle name="Normal 7 4 7 5 4 2" xfId="21291" xr:uid="{464574B5-8425-4615-97A5-7E829E354DC4}"/>
    <cellStyle name="Normal 7 4 7 5 5" xfId="23237" xr:uid="{E90100EE-4289-4EA3-A0A4-25E461D2A1AE}"/>
    <cellStyle name="Normal 7 4 7 5 6" xfId="13496" xr:uid="{369EE70D-046F-4304-922A-298A8F178DE4}"/>
    <cellStyle name="Normal 7 4 7 6" xfId="2509" xr:uid="{00000000-0005-0000-0000-0000C9080000}"/>
    <cellStyle name="Normal 7 4 7 6 2" xfId="5789" xr:uid="{3282F4A4-00CD-4F19-9E65-F7B74C6C665F}"/>
    <cellStyle name="Normal 7 4 7 6 2 2" xfId="26983" xr:uid="{66B53AA0-BEFE-4749-A86C-02568B55DDB5}"/>
    <cellStyle name="Normal 7 4 7 6 2 3" xfId="15181" xr:uid="{55CD1FC0-6CF1-4FB1-83EE-30066C9FC681}"/>
    <cellStyle name="Normal 7 4 7 6 3" xfId="7634" xr:uid="{5D6AE3A2-45AE-49DD-BB38-14E2B4134932}"/>
    <cellStyle name="Normal 7 4 7 6 3 2" xfId="18014" xr:uid="{88E4946E-65D9-4531-AB80-D4140E7F23CD}"/>
    <cellStyle name="Normal 7 4 7 6 4" xfId="10467" xr:uid="{24758081-1C61-4D2A-94E1-4C6478F91DAC}"/>
    <cellStyle name="Normal 7 4 7 6 4 2" xfId="20847" xr:uid="{B09CA23A-6034-47FF-992D-9130CACE3CFB}"/>
    <cellStyle name="Normal 7 4 7 6 5" xfId="22837" xr:uid="{F640ABDA-F9FF-4991-9312-581AA991DA9E}"/>
    <cellStyle name="Normal 7 4 7 6 6" xfId="12897" xr:uid="{5B8820CC-2D2B-48FD-9836-B40397742CA8}"/>
    <cellStyle name="Normal 7 4 7 7" xfId="2264" xr:uid="{00000000-0005-0000-0000-0000BD080000}"/>
    <cellStyle name="Normal 7 4 7 7 2" xfId="7391" xr:uid="{E74BE3B4-261E-444B-A27C-4F00352E7831}"/>
    <cellStyle name="Normal 7 4 7 7 2 2" xfId="17771" xr:uid="{6CEFC5A1-6090-4C2C-B75A-8C0909309771}"/>
    <cellStyle name="Normal 7 4 7 7 3" xfId="10224" xr:uid="{65CE8179-84B8-4688-8184-4749C187FB18}"/>
    <cellStyle name="Normal 7 4 7 7 3 2" xfId="20604" xr:uid="{DF899853-DDB0-4671-B968-05FF263CF7A4}"/>
    <cellStyle name="Normal 7 4 7 7 4" xfId="24889" xr:uid="{47D07235-046B-4F6B-81B0-576B8D303214}"/>
    <cellStyle name="Normal 7 4 7 7 5" xfId="14938" xr:uid="{87694CAD-8FC6-450E-952E-6ED1E3EC09BD}"/>
    <cellStyle name="Normal 7 4 7 8" xfId="4074" xr:uid="{70E150A0-3A47-4E60-B8FA-194FFB563C3E}"/>
    <cellStyle name="Normal 7 4 7 8 2" xfId="8854" xr:uid="{5DF1E159-61F3-4D49-AA29-426995D42922}"/>
    <cellStyle name="Normal 7 4 7 8 2 2" xfId="19234" xr:uid="{5A6D3A2F-AFA5-4626-99E0-6FE492875E7B}"/>
    <cellStyle name="Normal 7 4 7 8 3" xfId="11687" xr:uid="{DBB786BC-AF1E-4169-916E-BD0BE84ED065}"/>
    <cellStyle name="Normal 7 4 7 8 3 2" xfId="22067" xr:uid="{9A3746EF-A789-4423-AE61-8B8F3818B0B2}"/>
    <cellStyle name="Normal 7 4 7 8 4" xfId="16401" xr:uid="{085B9D30-FF63-40A6-AD5F-27858B14E95D}"/>
    <cellStyle name="Normal 7 4 7 9" xfId="5465" xr:uid="{9299171B-9C8B-4B60-AB4A-96F4C3795E5F}"/>
    <cellStyle name="Normal 7 4 7 9 2" xfId="14762" xr:uid="{A42887CF-1C94-4F1E-9F18-7545BC723F24}"/>
    <cellStyle name="Normal 7 4 8" xfId="1452" xr:uid="{00000000-0005-0000-0000-000083070000}"/>
    <cellStyle name="Normal 7 4 8 10" xfId="10053" xr:uid="{EF1712B9-C7CB-4AE8-AF0F-EEFD4CA74A28}"/>
    <cellStyle name="Normal 7 4 8 10 2" xfId="20433" xr:uid="{3C6DBDF1-9C3E-4E2D-8524-E76C6490384E}"/>
    <cellStyle name="Normal 7 4 8 11" xfId="23573" xr:uid="{43D06133-5809-4FC6-8DC4-450E476CEC4E}"/>
    <cellStyle name="Normal 7 4 8 12" xfId="12641" xr:uid="{6961CC9C-F0C5-4FCB-B4DB-A0EB2B36D790}"/>
    <cellStyle name="Normal 7 4 8 2" xfId="1453" xr:uid="{00000000-0005-0000-0000-000084070000}"/>
    <cellStyle name="Normal 7 4 8 2 2" xfId="1454" xr:uid="{00000000-0005-0000-0000-000085070000}"/>
    <cellStyle name="Normal 7 4 8 2 2 2" xfId="5472" xr:uid="{3636D283-D47D-4334-9F84-556F35350CD4}"/>
    <cellStyle name="Normal 7 4 8 2 2 2 2" xfId="22857" xr:uid="{001F5703-3C79-4AFC-97A0-E655D62F5145}"/>
    <cellStyle name="Normal 7 4 8 2 2 2 3" xfId="26531" xr:uid="{7B3488E1-EC29-470F-8BCA-EE71F9B0E4F4}"/>
    <cellStyle name="Normal 7 4 8 2 2 2 4" xfId="14769" xr:uid="{0E4F747D-C5F0-4A33-9086-928DFCEC4AE7}"/>
    <cellStyle name="Normal 7 4 8 2 2 3" xfId="7222" xr:uid="{114E8657-7A27-4839-9190-62CF8DE676B8}"/>
    <cellStyle name="Normal 7 4 8 2 2 3 2" xfId="27673" xr:uid="{CDF11442-3C64-4690-8B34-D1E2879987F5}"/>
    <cellStyle name="Normal 7 4 8 2 2 3 3" xfId="27224" xr:uid="{00A3FBD5-8822-4EE3-BB33-4BB4B90B7BFE}"/>
    <cellStyle name="Normal 7 4 8 2 2 3 4" xfId="17602" xr:uid="{64BCE88B-475D-4F81-BBBF-81734BD592D1}"/>
    <cellStyle name="Normal 7 4 8 2 2 4" xfId="10055" xr:uid="{F90B0E8E-6484-4357-8D7A-CF9A58E95B54}"/>
    <cellStyle name="Normal 7 4 8 2 2 4 2" xfId="29462" xr:uid="{1DD9C4E6-F108-4FE3-B158-0F11A48A747D}"/>
    <cellStyle name="Normal 7 4 8 2 2 4 3" xfId="20435" xr:uid="{B151CD92-979C-4289-BA81-31E625EE1FB0}"/>
    <cellStyle name="Normal 7 4 8 2 2 5" xfId="22983" xr:uid="{DC1D515C-8D40-4010-B201-28E36CD742B8}"/>
    <cellStyle name="Normal 7 4 8 2 2 6" xfId="14070" xr:uid="{6269B15C-ED57-4E8D-9118-1C43CE8D3032}"/>
    <cellStyle name="Normal 7 4 8 2 3" xfId="2839" xr:uid="{00000000-0005-0000-0000-0000CD080000}"/>
    <cellStyle name="Normal 7 4 8 2 3 2" xfId="6055" xr:uid="{533E40A1-DF87-4FA6-AE2C-A2B63E3428C2}"/>
    <cellStyle name="Normal 7 4 8 2 3 2 2" xfId="27976" xr:uid="{B6DBF4DC-96B9-4B03-8C95-8AEF8EB0838E}"/>
    <cellStyle name="Normal 7 4 8 2 3 2 3" xfId="15509" xr:uid="{43E36D2B-2CE5-46AC-A934-BEF148DDBB44}"/>
    <cellStyle name="Normal 7 4 8 2 3 3" xfId="7962" xr:uid="{04A2E131-B306-4793-8B45-EB3B6D12F2D2}"/>
    <cellStyle name="Normal 7 4 8 2 3 3 2" xfId="18342" xr:uid="{0291A93E-8044-4E13-8231-4795AD85073F}"/>
    <cellStyle name="Normal 7 4 8 2 3 4" xfId="10795" xr:uid="{CCBF599F-2B4A-4F20-82CB-CACDF3B1F18F}"/>
    <cellStyle name="Normal 7 4 8 2 3 4 2" xfId="21175" xr:uid="{9E42111E-D727-414C-BB03-DCEC354A0271}"/>
    <cellStyle name="Normal 7 4 8 2 3 5" xfId="25545" xr:uid="{5B2D9023-73DA-4C07-93E9-9A05B412FA11}"/>
    <cellStyle name="Normal 7 4 8 2 3 6" xfId="13319" xr:uid="{372EB46D-FBCB-4920-A543-58B0CE78C24C}"/>
    <cellStyle name="Normal 7 4 8 2 4" xfId="4225" xr:uid="{8E084ECD-D9A3-44A4-A982-75C1FF528684}"/>
    <cellStyle name="Normal 7 4 8 2 4 2" xfId="8997" xr:uid="{079480DA-C2A6-4B8B-BD2D-0CE02AB0AE0C}"/>
    <cellStyle name="Normal 7 4 8 2 4 2 2" xfId="29074" xr:uid="{6DB4ED39-4019-42DC-B1AD-57FF195097E3}"/>
    <cellStyle name="Normal 7 4 8 2 4 2 3" xfId="19377" xr:uid="{C6F3931D-3785-40C9-9691-4E0B7196FB77}"/>
    <cellStyle name="Normal 7 4 8 2 4 3" xfId="11830" xr:uid="{CDA35758-37F4-4F93-AA7D-79E55E812167}"/>
    <cellStyle name="Normal 7 4 8 2 4 3 2" xfId="22210" xr:uid="{11D3B409-E9D6-41C2-A7CE-B4EEEF93B14D}"/>
    <cellStyle name="Normal 7 4 8 2 4 4" xfId="24112" xr:uid="{0B9D6056-DDE6-48B5-BA68-07BA3D8C25C7}"/>
    <cellStyle name="Normal 7 4 8 2 4 5" xfId="16544" xr:uid="{93347217-0AD9-43A3-A432-8A0B4AB0976F}"/>
    <cellStyle name="Normal 7 4 8 2 5" xfId="5471" xr:uid="{D16A82EB-F898-4D42-B341-781736254535}"/>
    <cellStyle name="Normal 7 4 8 2 5 2" xfId="28591" xr:uid="{07B1A7FE-5DA6-4522-B8AB-1D6656A4C352}"/>
    <cellStyle name="Normal 7 4 8 2 5 3" xfId="14768" xr:uid="{EF28EBA3-8C92-4F02-A28C-B91C1791E825}"/>
    <cellStyle name="Normal 7 4 8 2 6" xfId="7221" xr:uid="{F82626F9-B023-4DD5-99F4-C3233264730A}"/>
    <cellStyle name="Normal 7 4 8 2 6 2" xfId="17601" xr:uid="{65417845-AEB1-42BC-9F5C-EC07F3813DF3}"/>
    <cellStyle name="Normal 7 4 8 2 7" xfId="10054" xr:uid="{E3A0AD72-330F-4E16-9251-6FF44E174797}"/>
    <cellStyle name="Normal 7 4 8 2 7 2" xfId="20434" xr:uid="{92058508-752E-41BD-A1E3-6A7ECF2FF9AE}"/>
    <cellStyle name="Normal 7 4 8 2 8" xfId="23182" xr:uid="{D1A9F8F7-5B3D-47D5-9AB4-485129EF5884}"/>
    <cellStyle name="Normal 7 4 8 2 9" xfId="12799" xr:uid="{E5314721-3A8C-4084-92F5-27E37DA35265}"/>
    <cellStyle name="Normal 7 4 8 3" xfId="1455" xr:uid="{00000000-0005-0000-0000-000086070000}"/>
    <cellStyle name="Normal 7 4 8 3 2" xfId="4598" xr:uid="{0552F609-7B1B-4E64-BC29-4822327C096B}"/>
    <cellStyle name="Normal 7 4 8 3 2 2" xfId="9370" xr:uid="{EFB8727F-0BF3-4E35-A6CA-126317C3646D}"/>
    <cellStyle name="Normal 7 4 8 3 2 2 2" xfId="29340" xr:uid="{4FD2DF76-9645-465E-9B70-515351FB064B}"/>
    <cellStyle name="Normal 7 4 8 3 2 2 3" xfId="19750" xr:uid="{D0EAD18A-C677-44DB-BB26-6E71FE56911A}"/>
    <cellStyle name="Normal 7 4 8 3 2 3" xfId="12203" xr:uid="{41AA11EC-67D3-42D5-857C-D96D3CF6C217}"/>
    <cellStyle name="Normal 7 4 8 3 2 3 2" xfId="22583" xr:uid="{B914BBE6-A71D-4D37-848C-FD9C5600B136}"/>
    <cellStyle name="Normal 7 4 8 3 2 4" xfId="24049" xr:uid="{BC81B891-0337-4B68-A938-824B9F85EF89}"/>
    <cellStyle name="Normal 7 4 8 3 2 5" xfId="16917" xr:uid="{45508FF6-ADAC-476C-999C-574F428865E5}"/>
    <cellStyle name="Normal 7 4 8 3 3" xfId="5473" xr:uid="{9EB788E9-C458-4241-97E0-0A5708A4F013}"/>
    <cellStyle name="Normal 7 4 8 3 3 2" xfId="26873" xr:uid="{5864A27F-D222-4694-889D-07BC791B4827}"/>
    <cellStyle name="Normal 7 4 8 3 3 3" xfId="27753" xr:uid="{970D654A-3A39-468E-9FF8-6EEF5B872978}"/>
    <cellStyle name="Normal 7 4 8 3 3 4" xfId="14770" xr:uid="{D6471D8E-B8AD-4F07-A492-B59D7BA115C2}"/>
    <cellStyle name="Normal 7 4 8 3 4" xfId="7223" xr:uid="{CFB8BE2B-B057-4463-9007-F5A746AEEFA8}"/>
    <cellStyle name="Normal 7 4 8 3 4 2" xfId="27448" xr:uid="{2C111934-A6EB-4C1C-9E28-2B305E91DA34}"/>
    <cellStyle name="Normal 7 4 8 3 4 3" xfId="26542" xr:uid="{BA28009A-4CCE-42DC-847A-665A79744884}"/>
    <cellStyle name="Normal 7 4 8 3 4 4" xfId="17603" xr:uid="{7553F6F9-5D53-48F7-AEB8-ECD0645E5423}"/>
    <cellStyle name="Normal 7 4 8 3 5" xfId="10056" xr:uid="{53D5B659-CC9A-4282-AFB6-6FC4A325B9AF}"/>
    <cellStyle name="Normal 7 4 8 3 5 2" xfId="29463" xr:uid="{ED9AC750-B820-45ED-9DBD-C803097122AA}"/>
    <cellStyle name="Normal 7 4 8 3 5 3" xfId="20436" xr:uid="{199DA9D9-5D95-4BAD-B915-2F7DEE3B0A69}"/>
    <cellStyle name="Normal 7 4 8 3 6" xfId="24086" xr:uid="{C42B40C5-0926-44A6-864E-A770011B03A1}"/>
    <cellStyle name="Normal 7 4 8 3 7" xfId="14071" xr:uid="{2387A4F3-8807-408B-8776-012E16C10264}"/>
    <cellStyle name="Normal 7 4 8 4" xfId="1456" xr:uid="{00000000-0005-0000-0000-000087070000}"/>
    <cellStyle name="Normal 7 4 8 4 2" xfId="5474" xr:uid="{958CCFC7-A3AA-4E91-A046-F3DE252E7A43}"/>
    <cellStyle name="Normal 7 4 8 4 2 2" xfId="22869" xr:uid="{26AC1B0C-17C8-4C3C-9674-A1DBA9D4E53F}"/>
    <cellStyle name="Normal 7 4 8 4 2 3" xfId="28395" xr:uid="{4B196243-582F-478C-AA12-1B90DF8A5532}"/>
    <cellStyle name="Normal 7 4 8 4 2 4" xfId="14771" xr:uid="{078F1B5B-9148-46E4-A2CF-592D9DA8B159}"/>
    <cellStyle name="Normal 7 4 8 4 3" xfId="7224" xr:uid="{DFEAD6C0-7EC2-498F-B1CF-0095E0E59A1D}"/>
    <cellStyle name="Normal 7 4 8 4 3 2" xfId="27716" xr:uid="{DD897E5F-461E-405A-A6B7-D6F62706497F}"/>
    <cellStyle name="Normal 7 4 8 4 3 3" xfId="17604" xr:uid="{73799A35-854B-47AA-BF6B-D745F5F9AE43}"/>
    <cellStyle name="Normal 7 4 8 4 4" xfId="10057" xr:uid="{274713DF-9C4F-4F39-B0C6-CC78A3E62918}"/>
    <cellStyle name="Normal 7 4 8 4 4 2" xfId="20437" xr:uid="{3C396B5E-E960-4686-A80A-8B1A6FA7ECDA}"/>
    <cellStyle name="Normal 7 4 8 4 5" xfId="25226" xr:uid="{CA4E3F5D-FCCF-4226-B39A-0FBDEB279BA7}"/>
    <cellStyle name="Normal 7 4 8 4 6" xfId="13497" xr:uid="{4E555D96-9475-4A85-A500-2A06EECEF281}"/>
    <cellStyle name="Normal 7 4 8 5" xfId="2569" xr:uid="{00000000-0005-0000-0000-0000D0080000}"/>
    <cellStyle name="Normal 7 4 8 5 2" xfId="5838" xr:uid="{0B4A4FB7-E628-4771-9D78-2BE2F5A0CC9A}"/>
    <cellStyle name="Normal 7 4 8 5 2 2" xfId="27445" xr:uid="{1CBA59C3-48A6-4C5B-9198-9C49E59DEBC6}"/>
    <cellStyle name="Normal 7 4 8 5 2 3" xfId="15241" xr:uid="{84425239-7B88-447E-A96A-BA3BA78301FC}"/>
    <cellStyle name="Normal 7 4 8 5 3" xfId="7694" xr:uid="{FF7E3AB0-9D5B-4C6B-AAA9-013CDB84EC1F}"/>
    <cellStyle name="Normal 7 4 8 5 3 2" xfId="18074" xr:uid="{AAB89A67-DE61-47AA-A2A6-73C10586305C}"/>
    <cellStyle name="Normal 7 4 8 5 4" xfId="10527" xr:uid="{F7532814-E583-40F2-A2FF-CBD1218C2FF6}"/>
    <cellStyle name="Normal 7 4 8 5 4 2" xfId="20907" xr:uid="{84ADA1D1-FA62-44CA-B030-636B308291F0}"/>
    <cellStyle name="Normal 7 4 8 5 5" xfId="23703" xr:uid="{4027B57F-1CD2-4D4D-A090-33B6A7F2C613}"/>
    <cellStyle name="Normal 7 4 8 5 6" xfId="12957" xr:uid="{268865C0-322C-4EE8-BE9D-00E2CBABDD0C}"/>
    <cellStyle name="Normal 7 4 8 6" xfId="2407" xr:uid="{00000000-0005-0000-0000-0000CA080000}"/>
    <cellStyle name="Normal 7 4 8 6 2" xfId="7534" xr:uid="{A7B3FD74-6C53-412E-86D9-EF8903CBBE17}"/>
    <cellStyle name="Normal 7 4 8 6 2 2" xfId="26368" xr:uid="{39E3F7FF-2F09-4F7F-A9AD-B4DB0A684011}"/>
    <cellStyle name="Normal 7 4 8 6 2 3" xfId="17914" xr:uid="{B1256805-C7C5-4C0B-BA11-9A8F4E51285D}"/>
    <cellStyle name="Normal 7 4 8 6 3" xfId="10367" xr:uid="{357387AB-895E-4C97-BA1B-D5593175AC1E}"/>
    <cellStyle name="Normal 7 4 8 6 3 2" xfId="20747" xr:uid="{7921721A-A43F-41A0-8E28-79734A2F6035}"/>
    <cellStyle name="Normal 7 4 8 6 4" xfId="23366" xr:uid="{6FA3567B-2144-49ED-90E4-FC728EDA7B23}"/>
    <cellStyle name="Normal 7 4 8 6 5" xfId="15081" xr:uid="{5E7F0B08-7B2C-46AF-B59F-7D7551AA5123}"/>
    <cellStyle name="Normal 7 4 8 7" xfId="4075" xr:uid="{0960D526-1A98-4C15-8071-4F9A5745CC87}"/>
    <cellStyle name="Normal 7 4 8 7 2" xfId="8855" xr:uid="{DE5A15D0-8DC0-4101-8A38-F8E39D609947}"/>
    <cellStyle name="Normal 7 4 8 7 2 2" xfId="19235" xr:uid="{A8B73B77-4E88-4475-9F15-A36B45F1D723}"/>
    <cellStyle name="Normal 7 4 8 7 3" xfId="11688" xr:uid="{638EF884-A8AF-4064-ABC9-C467478312EA}"/>
    <cellStyle name="Normal 7 4 8 7 3 2" xfId="22068" xr:uid="{0B07804D-300E-47CC-89C7-F11AD7EAE2D8}"/>
    <cellStyle name="Normal 7 4 8 7 4" xfId="26796" xr:uid="{D442B26F-BA01-4D34-AAF2-C52342F27401}"/>
    <cellStyle name="Normal 7 4 8 7 5" xfId="16402" xr:uid="{2E4142AA-993D-483A-8966-B1CE97751566}"/>
    <cellStyle name="Normal 7 4 8 8" xfId="5470" xr:uid="{684AF55B-A0B4-4691-A806-7BC4B2CAB0C4}"/>
    <cellStyle name="Normal 7 4 8 8 2" xfId="14767" xr:uid="{56AB07C7-698B-401C-BD1B-D480F5B5CC29}"/>
    <cellStyle name="Normal 7 4 8 9" xfId="7220" xr:uid="{0F50CFEF-AF0B-45D4-9190-0FE1F1CDA087}"/>
    <cellStyle name="Normal 7 4 8 9 2" xfId="17600" xr:uid="{4BA2EB9D-922F-4E67-9D93-6F9A42F6CA96}"/>
    <cellStyle name="Normal 7 4 9" xfId="1457" xr:uid="{00000000-0005-0000-0000-000088070000}"/>
    <cellStyle name="Normal 7 4 9 10" xfId="25206" xr:uid="{7241CE05-D77C-43DB-A46C-C1B42A29B8E7}"/>
    <cellStyle name="Normal 7 4 9 11" xfId="12642" xr:uid="{3348A1C7-23FF-4553-B2D0-CAA7C2FEE860}"/>
    <cellStyle name="Normal 7 4 9 2" xfId="1458" xr:uid="{00000000-0005-0000-0000-000089070000}"/>
    <cellStyle name="Normal 7 4 9 2 2" xfId="3481" xr:uid="{00000000-0005-0000-0000-0000D3080000}"/>
    <cellStyle name="Normal 7 4 9 2 2 2" xfId="6536" xr:uid="{BA36B20E-5840-4A1D-B488-DFCC8F41A966}"/>
    <cellStyle name="Normal 7 4 9 2 2 2 2" xfId="28441" xr:uid="{D6EC271F-1033-42EC-BCC4-C111AA9739D7}"/>
    <cellStyle name="Normal 7 4 9 2 2 2 3" xfId="26053" xr:uid="{D6AEC97E-0F0C-4673-98BE-D6D52C7F62A4}"/>
    <cellStyle name="Normal 7 4 9 2 2 2 4" xfId="16107" xr:uid="{8BF22692-E9F8-494C-9A6B-4241FC5D6979}"/>
    <cellStyle name="Normal 7 4 9 2 2 3" xfId="8560" xr:uid="{059B61F9-92CF-4CE2-8726-6E51F0F784E1}"/>
    <cellStyle name="Normal 7 4 9 2 2 3 2" xfId="28948" xr:uid="{0A996F82-AA77-4746-9D04-6C2DA4C2F325}"/>
    <cellStyle name="Normal 7 4 9 2 2 3 3" xfId="18940" xr:uid="{F05DFFB1-DF31-43BE-A1DE-0DD45D4E96CB}"/>
    <cellStyle name="Normal 7 4 9 2 2 4" xfId="11393" xr:uid="{9F19B492-0FA2-48FF-A20C-B3E232687F08}"/>
    <cellStyle name="Normal 7 4 9 2 2 4 2" xfId="21773" xr:uid="{C34E92A8-B2C0-4916-ACDC-E064A3D90D7D}"/>
    <cellStyle name="Normal 7 4 9 2 2 5" xfId="24233" xr:uid="{409C5A68-292E-455E-8879-B09DBDC74F9A}"/>
    <cellStyle name="Normal 7 4 9 2 2 6" xfId="14072" xr:uid="{2C07340D-D89B-493A-AD4B-3B07D3EB92A4}"/>
    <cellStyle name="Normal 7 4 9 2 3" xfId="4226" xr:uid="{596C2C39-C518-4720-A6D0-F9BE8BDE57CA}"/>
    <cellStyle name="Normal 7 4 9 2 3 2" xfId="8998" xr:uid="{D3CFC366-2233-4F6C-B642-ED89E0F0C967}"/>
    <cellStyle name="Normal 7 4 9 2 3 2 2" xfId="29075" xr:uid="{FD2DA22B-237A-45D1-842A-050C7C47708B}"/>
    <cellStyle name="Normal 7 4 9 2 3 2 3" xfId="19378" xr:uid="{281CFFE6-2F57-4FCE-9539-7A33A062615C}"/>
    <cellStyle name="Normal 7 4 9 2 3 3" xfId="11831" xr:uid="{8EEFBD95-578D-419A-8ED8-F67E64F7B848}"/>
    <cellStyle name="Normal 7 4 9 2 3 3 2" xfId="22211" xr:uid="{81B9662E-3C24-4D48-AE45-898BC0B0A91D}"/>
    <cellStyle name="Normal 7 4 9 2 3 4" xfId="24769" xr:uid="{9204D11A-797E-4CDB-96F3-EFA40F92FDCE}"/>
    <cellStyle name="Normal 7 4 9 2 3 5" xfId="16545" xr:uid="{92792AC9-0339-4CFE-B08D-FC8D8DA12481}"/>
    <cellStyle name="Normal 7 4 9 2 4" xfId="5476" xr:uid="{F7D4DD52-F08A-491D-81DB-28C7127D001F}"/>
    <cellStyle name="Normal 7 4 9 2 4 2" xfId="27602" xr:uid="{1EC68115-1AF4-449C-A038-4F9044C92822}"/>
    <cellStyle name="Normal 7 4 9 2 4 3" xfId="27806" xr:uid="{F0339573-60E5-4002-918F-93569A80834E}"/>
    <cellStyle name="Normal 7 4 9 2 4 4" xfId="14773" xr:uid="{F5BBF738-CA06-4029-8192-1C40D3FEF50A}"/>
    <cellStyle name="Normal 7 4 9 2 5" xfId="7226" xr:uid="{AAC930F3-8E13-4B24-B773-D88136900BCE}"/>
    <cellStyle name="Normal 7 4 9 2 5 2" xfId="27800" xr:uid="{7161DC4A-CA9F-45BF-965B-4BAAF68A711F}"/>
    <cellStyle name="Normal 7 4 9 2 5 3" xfId="17606" xr:uid="{050BF83E-08D8-4B51-A14B-822887668489}"/>
    <cellStyle name="Normal 7 4 9 2 6" xfId="10059" xr:uid="{A1AB6BF3-ACFE-4CA6-8113-69FA37E93CDF}"/>
    <cellStyle name="Normal 7 4 9 2 6 2" xfId="20439" xr:uid="{6C7DEB65-E8D2-485F-988E-80A6D5DAE483}"/>
    <cellStyle name="Normal 7 4 9 2 7" xfId="23449" xr:uid="{ECB327FF-942C-49BB-B733-2341E1DAA505}"/>
    <cellStyle name="Normal 7 4 9 2 8" xfId="12800" xr:uid="{25890BCF-C627-49BF-A851-B35582533F92}"/>
    <cellStyle name="Normal 7 4 9 3" xfId="1459" xr:uid="{00000000-0005-0000-0000-00008A070000}"/>
    <cellStyle name="Normal 7 4 9 3 2" xfId="5477" xr:uid="{34FC27ED-9267-4FE6-804B-4B6B659DACF4}"/>
    <cellStyle name="Normal 7 4 9 3 2 2" xfId="25514" xr:uid="{ECBF6AE4-3B42-442A-B397-A47093BAA862}"/>
    <cellStyle name="Normal 7 4 9 3 2 3" xfId="28639" xr:uid="{FBE8799A-8110-4913-BBAD-AC016AF95620}"/>
    <cellStyle name="Normal 7 4 9 3 2 4" xfId="14774" xr:uid="{93071C95-B1DC-490F-994E-C804B09ED584}"/>
    <cellStyle name="Normal 7 4 9 3 3" xfId="7227" xr:uid="{CD11F4D1-4581-4F93-A457-798636273C9F}"/>
    <cellStyle name="Normal 7 4 9 3 3 2" xfId="27158" xr:uid="{3E22AF7B-8B3D-4F56-8ADD-62DB11A0E0EF}"/>
    <cellStyle name="Normal 7 4 9 3 3 3" xfId="25831" xr:uid="{951EB23D-D78B-46E0-8017-A74A3458DCA0}"/>
    <cellStyle name="Normal 7 4 9 3 3 4" xfId="17607" xr:uid="{50F913BF-F798-4DD0-AEBA-A8B491D17827}"/>
    <cellStyle name="Normal 7 4 9 3 4" xfId="10060" xr:uid="{AFDD6B66-0556-4939-B25D-3B996FBB9A2C}"/>
    <cellStyle name="Normal 7 4 9 3 4 2" xfId="26574" xr:uid="{4027B8DC-26EC-4C8C-A66F-E12FF5141C14}"/>
    <cellStyle name="Normal 7 4 9 3 4 3" xfId="29464" xr:uid="{CEAFC507-E9CD-4663-AF1E-05BEE35F8A93}"/>
    <cellStyle name="Normal 7 4 9 3 4 4" xfId="20440" xr:uid="{2EE181E1-A004-444C-9B6F-F734AC31831E}"/>
    <cellStyle name="Normal 7 4 9 3 5" xfId="23140" xr:uid="{2AF327B9-2D1D-40BF-9B1A-2480DE36D783}"/>
    <cellStyle name="Normal 7 4 9 3 6" xfId="27908" xr:uid="{2B94D36C-826D-4C6A-8ACC-DD1229001485}"/>
    <cellStyle name="Normal 7 4 9 3 7" xfId="13498" xr:uid="{AA8FEBD0-D55B-46DB-9349-45F5D78FB400}"/>
    <cellStyle name="Normal 7 4 9 4" xfId="2840" xr:uid="{00000000-0005-0000-0000-0000D5080000}"/>
    <cellStyle name="Normal 7 4 9 4 2" xfId="6056" xr:uid="{CA35AE32-8A49-4A1D-91F3-DB3B40F122BB}"/>
    <cellStyle name="Normal 7 4 9 4 2 2" xfId="27956" xr:uid="{F560F6A6-140A-400F-87EB-1F4947E73B88}"/>
    <cellStyle name="Normal 7 4 9 4 2 3" xfId="15510" xr:uid="{5CFD9CBC-FC1E-42AA-ABBE-8CCFCE4DE975}"/>
    <cellStyle name="Normal 7 4 9 4 3" xfId="7963" xr:uid="{44734FEC-A5EC-4868-8F46-984BBB606219}"/>
    <cellStyle name="Normal 7 4 9 4 3 2" xfId="18343" xr:uid="{600C4E21-9490-4C71-A5AF-A2F76E03C564}"/>
    <cellStyle name="Normal 7 4 9 4 4" xfId="10796" xr:uid="{3EB39DCA-A7D2-4A88-A314-E1390084789F}"/>
    <cellStyle name="Normal 7 4 9 4 4 2" xfId="21176" xr:uid="{C7E13083-4768-4A29-8D0F-7F432AD845A7}"/>
    <cellStyle name="Normal 7 4 9 4 5" xfId="25358" xr:uid="{0CB459D8-1683-498E-B309-B7437B03D01D}"/>
    <cellStyle name="Normal 7 4 9 4 6" xfId="13320" xr:uid="{0C7D5F92-015A-40C3-8658-AEFA983A7BB8}"/>
    <cellStyle name="Normal 7 4 9 5" xfId="2408" xr:uid="{00000000-0005-0000-0000-0000D1080000}"/>
    <cellStyle name="Normal 7 4 9 5 2" xfId="7535" xr:uid="{EA42B910-957F-406C-BBBC-C6DAF86D86FE}"/>
    <cellStyle name="Normal 7 4 9 5 2 2" xfId="27247" xr:uid="{9FBA0F6A-3E29-4A8F-B6CC-742C60529986}"/>
    <cellStyle name="Normal 7 4 9 5 2 3" xfId="17915" xr:uid="{78DC0D4E-C4F6-49C6-BEB9-F2A5C3EE8159}"/>
    <cellStyle name="Normal 7 4 9 5 3" xfId="10368" xr:uid="{86718D3C-0642-4DCF-BDE5-480BBF1B24B2}"/>
    <cellStyle name="Normal 7 4 9 5 3 2" xfId="20748" xr:uid="{7A76C505-1F7A-4AF0-992A-613760DD97E2}"/>
    <cellStyle name="Normal 7 4 9 5 4" xfId="24928" xr:uid="{A3747C55-5DBC-47EF-BFDD-BB8F9424984E}"/>
    <cellStyle name="Normal 7 4 9 5 5" xfId="15082" xr:uid="{2A282EA6-6DD9-4676-BA80-36F3388B61BC}"/>
    <cellStyle name="Normal 7 4 9 6" xfId="4076" xr:uid="{ECFEC964-18E2-4A55-9DDE-17A187421C86}"/>
    <cellStyle name="Normal 7 4 9 6 2" xfId="8856" xr:uid="{05369801-56D3-4D72-A3C4-13544C799199}"/>
    <cellStyle name="Normal 7 4 9 6 2 2" xfId="28998" xr:uid="{985A2476-8016-48C6-B19B-8E5A095831BA}"/>
    <cellStyle name="Normal 7 4 9 6 2 3" xfId="19236" xr:uid="{64AA5B8D-8160-4A3E-ADD4-0FA6DAA3D899}"/>
    <cellStyle name="Normal 7 4 9 6 3" xfId="11689" xr:uid="{5A407977-0356-48BB-B948-B9E2BF6E857D}"/>
    <cellStyle name="Normal 7 4 9 6 3 2" xfId="22069" xr:uid="{003FE15E-2013-4C8D-86ED-88B751E3DD2C}"/>
    <cellStyle name="Normal 7 4 9 6 4" xfId="28172" xr:uid="{1CCE1AE5-BE80-4AA7-85BF-C9A73A3EA59B}"/>
    <cellStyle name="Normal 7 4 9 6 5" xfId="16403" xr:uid="{1F7BD514-47B8-46FD-A352-A22BFCFA7682}"/>
    <cellStyle name="Normal 7 4 9 7" xfId="5475" xr:uid="{CCEF96D4-FC6A-423C-B1B0-072A0C3E5B8F}"/>
    <cellStyle name="Normal 7 4 9 7 2" xfId="28305" xr:uid="{D50CC486-3BAB-43DF-A9AF-FF380362D7CD}"/>
    <cellStyle name="Normal 7 4 9 7 3" xfId="14772" xr:uid="{2F958CE7-9EE8-42DA-8FA1-7E82351CCECD}"/>
    <cellStyle name="Normal 7 4 9 8" xfId="7225" xr:uid="{C11C0213-DE70-4B4C-910B-94E9A71F0D83}"/>
    <cellStyle name="Normal 7 4 9 8 2" xfId="17605" xr:uid="{EA06E039-073F-4D18-BECB-3A1FE3F10177}"/>
    <cellStyle name="Normal 7 4 9 9" xfId="10058" xr:uid="{BEF1D5CA-EBE5-46A7-A649-AEC3EEFC11C3}"/>
    <cellStyle name="Normal 7 4 9 9 2" xfId="20438" xr:uid="{83FDCABE-BF8A-47D5-829B-2000387E3BAA}"/>
    <cellStyle name="Normal 7 5" xfId="1460" xr:uid="{00000000-0005-0000-0000-00008B070000}"/>
    <cellStyle name="Normal 7 6" xfId="1461" xr:uid="{00000000-0005-0000-0000-00008C070000}"/>
    <cellStyle name="Normal 7 6 10" xfId="1462" xr:uid="{00000000-0005-0000-0000-00008D070000}"/>
    <cellStyle name="Normal 7 6 10 2" xfId="1463" xr:uid="{00000000-0005-0000-0000-00008E070000}"/>
    <cellStyle name="Normal 7 6 10 2 2" xfId="1464" xr:uid="{00000000-0005-0000-0000-00008F070000}"/>
    <cellStyle name="Normal 7 6 10 2 2 2" xfId="23867" xr:uid="{203ECEE9-28AC-4CA7-BFCE-356C379A39D2}"/>
    <cellStyle name="Normal 7 6 10 2 2 3" xfId="25006" xr:uid="{6823BFC9-1FCE-4FD7-B367-57FB0194A201}"/>
    <cellStyle name="Normal 7 6 10 2 3" xfId="1465" xr:uid="{00000000-0005-0000-0000-000090070000}"/>
    <cellStyle name="Normal 7 6 10 2 3 2" xfId="2031" xr:uid="{00000000-0005-0000-0000-000091070000}"/>
    <cellStyle name="Normal 7 6 10 2 3 3" xfId="3766" xr:uid="{00000000-0005-0000-0000-0000F0060000}"/>
    <cellStyle name="Normal 7 6 10 2 3 3 2" xfId="4757" xr:uid="{BE653DD7-1A95-4D05-ACBC-B4D6D2120D32}"/>
    <cellStyle name="Normal 7 6 10 2 3 3 3" xfId="30291" xr:uid="{CB1BD4F2-F63B-4AC6-A611-52768EB82BEB}"/>
    <cellStyle name="Normal 7 6 10 2 3 3 3 2" xfId="31434" xr:uid="{39266993-B013-4166-A920-C26B0A484995}"/>
    <cellStyle name="Normal 7 6 10 2 3 3 4" xfId="31631" xr:uid="{E1F93840-EE29-493B-A5F9-44A29EBD528D}"/>
    <cellStyle name="Normal 7 6 10 2 4" xfId="25604" xr:uid="{1F88F4F4-8E7E-4A10-9831-AB18C3F05F2C}"/>
    <cellStyle name="Normal 7 6 10 3" xfId="1466" xr:uid="{00000000-0005-0000-0000-000092070000}"/>
    <cellStyle name="Normal 7 6 10 4" xfId="2998" xr:uid="{00000000-0005-0000-0000-0000DB080000}"/>
    <cellStyle name="Normal 7 6 10 4 2" xfId="31283" xr:uid="{69027C77-DB7A-41A6-AD44-B417C9A1F73E}"/>
    <cellStyle name="Normal 7 6 10 5" xfId="2151" xr:uid="{00000000-0005-0000-0000-000024030000}"/>
    <cellStyle name="Normal 7 6 10 5 2" xfId="4681" xr:uid="{64225ED7-B81F-4829-937E-4C8F86992647}"/>
    <cellStyle name="Normal 7 6 10 5 3" xfId="30232" xr:uid="{E8A66BD3-D076-4AC4-9CB9-C69A4F84E392}"/>
    <cellStyle name="Normal 7 6 10 5 3 2" xfId="31376" xr:uid="{D1DAB6D5-9CCE-40FC-902D-9DEE317FF735}"/>
    <cellStyle name="Normal 7 6 10 5 4" xfId="31572" xr:uid="{11601000-5713-4821-958F-68BE4ED60597}"/>
    <cellStyle name="Normal 7 6 10 6" xfId="4079" xr:uid="{5A04D94C-6FA8-4354-90B5-CFB60835C8E6}"/>
    <cellStyle name="Normal 7 6 10 6 2" xfId="4824" xr:uid="{0FEEC669-8F27-4B5E-8A98-CFDB8125CE32}"/>
    <cellStyle name="Normal 7 6 10 6 3" xfId="30346" xr:uid="{F9587E97-63EE-407D-AB4F-67E8F50E4485}"/>
    <cellStyle name="Normal 7 6 10 6 3 2" xfId="31488" xr:uid="{1B8E676E-0AA8-4F0A-8F3B-F346F6626895}"/>
    <cellStyle name="Normal 7 6 10 6 4" xfId="31686" xr:uid="{8B0FF327-4B58-4E9D-B7E2-13B7E118E2F7}"/>
    <cellStyle name="Normal 7 6 10 7" xfId="30165" xr:uid="{12C3815A-038F-484F-AD47-98D3CF0EAE5F}"/>
    <cellStyle name="Normal 7 6 10 7 2" xfId="30535" xr:uid="{0238211A-81EA-4FE4-8F6A-61EEA3D894FA}"/>
    <cellStyle name="Normal 7 6 11" xfId="1467" xr:uid="{00000000-0005-0000-0000-000093070000}"/>
    <cellStyle name="Normal 7 6 11 10" xfId="12643" xr:uid="{4994F450-78F0-4D7A-AAC7-62621D59190D}"/>
    <cellStyle name="Normal 7 6 11 2" xfId="2424" xr:uid="{00000000-0005-0000-0000-0000DD080000}"/>
    <cellStyle name="Normal 7 6 11 2 2" xfId="2999" xr:uid="{00000000-0005-0000-0000-0000DE080000}"/>
    <cellStyle name="Normal 7 6 11 2 2 2" xfId="6148" xr:uid="{3AC7CF31-3B91-4166-A372-BC7763FFCF1D}"/>
    <cellStyle name="Normal 7 6 11 2 2 2 2" xfId="28149" xr:uid="{03FA1087-3B6E-4E72-8978-31D40D60E86C}"/>
    <cellStyle name="Normal 7 6 11 2 2 2 3" xfId="15626" xr:uid="{20161C1B-6017-4CDA-A29A-0102EDBEA5C3}"/>
    <cellStyle name="Normal 7 6 11 2 2 3" xfId="8079" xr:uid="{5E8D8961-5478-4CBE-BBDE-7EFC17FF8191}"/>
    <cellStyle name="Normal 7 6 11 2 2 3 2" xfId="18459" xr:uid="{BBB956AF-DFF1-4A67-B026-B9E16F6B9CC2}"/>
    <cellStyle name="Normal 7 6 11 2 2 4" xfId="10912" xr:uid="{3D74FEE2-D5B9-47DE-B190-ADE5D9E806EA}"/>
    <cellStyle name="Normal 7 6 11 2 2 4 2" xfId="21292" xr:uid="{7553158E-4646-4A2E-8950-DD4335E18336}"/>
    <cellStyle name="Normal 7 6 11 2 2 5" xfId="24372" xr:uid="{1CBCCA99-94AC-4230-979D-F81491E7E872}"/>
    <cellStyle name="Normal 7 6 11 2 2 6" xfId="13499" xr:uid="{92BCA6AD-5261-4290-88CB-25848BB8B0C3}"/>
    <cellStyle name="Normal 7 6 11 2 3" xfId="5724" xr:uid="{0C1D1DA6-3D1F-4E81-8A71-AC06F1C7C3AE}"/>
    <cellStyle name="Normal 7 6 11 2 3 2" xfId="26861" xr:uid="{86813863-7573-450B-8DAE-522DAD0AA597}"/>
    <cellStyle name="Normal 7 6 11 2 3 3" xfId="28088" xr:uid="{D75F17B0-65BB-480E-A52F-70B24F227861}"/>
    <cellStyle name="Normal 7 6 11 2 3 4" xfId="15098" xr:uid="{6A8E30D2-0E52-446B-B141-6C3E947D31E1}"/>
    <cellStyle name="Normal 7 6 11 2 4" xfId="7551" xr:uid="{19757AE8-A20E-4D43-B592-50A4FA82CE74}"/>
    <cellStyle name="Normal 7 6 11 2 4 2" xfId="27922" xr:uid="{BBE86201-DC1F-4FF6-9EBC-D8E968F51AF4}"/>
    <cellStyle name="Normal 7 6 11 2 4 3" xfId="17931" xr:uid="{DFA0D98A-67C2-4EEA-8877-4E00D8A21C99}"/>
    <cellStyle name="Normal 7 6 11 2 5" xfId="10384" xr:uid="{0BF49B14-911C-4DCA-B35A-7A442AC926C8}"/>
    <cellStyle name="Normal 7 6 11 2 5 2" xfId="20764" xr:uid="{5EBBEF21-D2B7-458D-A837-3D936316FF8C}"/>
    <cellStyle name="Normal 7 6 11 2 6" xfId="23441" xr:uid="{A3FF67C1-A1FC-4029-9CBD-98AE9B8E0075}"/>
    <cellStyle name="Normal 7 6 11 2 7" xfId="12801" xr:uid="{707CB870-238C-4E67-9DCB-86E13B5BF97A}"/>
    <cellStyle name="Normal 7 6 11 3" xfId="2841" xr:uid="{00000000-0005-0000-0000-0000DF080000}"/>
    <cellStyle name="Normal 7 6 11 3 2" xfId="6057" xr:uid="{0E66994F-AB92-4AE2-96D3-9E1476833E76}"/>
    <cellStyle name="Normal 7 6 11 3 2 2" xfId="28230" xr:uid="{90FBAF69-CCF2-42A5-BF1C-3A6F5F067F8F}"/>
    <cellStyle name="Normal 7 6 11 3 2 3" xfId="15511" xr:uid="{B5BE4AC8-6972-486A-9ECA-9CE45E91FADA}"/>
    <cellStyle name="Normal 7 6 11 3 3" xfId="7964" xr:uid="{A6137628-7F20-44C7-A345-B77B06069AB7}"/>
    <cellStyle name="Normal 7 6 11 3 3 2" xfId="18344" xr:uid="{5DD65BE9-E751-4A83-8338-FC6103F31FD9}"/>
    <cellStyle name="Normal 7 6 11 3 4" xfId="10797" xr:uid="{C820DEBB-9274-4C0C-93FC-B21E42B69993}"/>
    <cellStyle name="Normal 7 6 11 3 4 2" xfId="21177" xr:uid="{9DC86F1B-0AD8-41F1-9FEB-2C201D73B9DF}"/>
    <cellStyle name="Normal 7 6 11 3 5" xfId="24608" xr:uid="{001A71B5-1DBB-40D1-875D-925F704F1CD1}"/>
    <cellStyle name="Normal 7 6 11 3 6" xfId="13321" xr:uid="{96A8BCE1-FD6F-4D3C-B983-1D7D1555A729}"/>
    <cellStyle name="Normal 7 6 11 4" xfId="2409" xr:uid="{00000000-0005-0000-0000-0000DC080000}"/>
    <cellStyle name="Normal 7 6 11 4 2" xfId="7536" xr:uid="{AD2413B8-EBE9-49A2-BF62-6FA8BA92C6BA}"/>
    <cellStyle name="Normal 7 6 11 4 2 2" xfId="28150" xr:uid="{763A2114-8416-4167-99CE-F128ECACC10F}"/>
    <cellStyle name="Normal 7 6 11 4 2 3" xfId="17916" xr:uid="{7C3F0325-3EF4-4C37-B104-D0635FEB5EBF}"/>
    <cellStyle name="Normal 7 6 11 4 3" xfId="10369" xr:uid="{9023DCF8-60CC-48E8-99B6-35D3BD4D656C}"/>
    <cellStyle name="Normal 7 6 11 4 3 2" xfId="20749" xr:uid="{1BB90C20-7D78-4E49-9A7F-692C99895E0F}"/>
    <cellStyle name="Normal 7 6 11 4 4" xfId="23053" xr:uid="{1FB59AC9-B6FC-455D-9F5B-3D4148D5424E}"/>
    <cellStyle name="Normal 7 6 11 4 5" xfId="15083" xr:uid="{49648981-1940-424A-AF31-125BD8D9AD04}"/>
    <cellStyle name="Normal 7 6 11 5" xfId="4080" xr:uid="{29A54018-86C1-4A02-A68F-6FE599A9096C}"/>
    <cellStyle name="Normal 7 6 11 5 2" xfId="8858" xr:uid="{65C6C44F-2DCC-4DF3-8E09-472C2819728F}"/>
    <cellStyle name="Normal 7 6 11 5 2 2" xfId="19238" xr:uid="{375611D9-874F-4022-B426-FEDC446BD18B}"/>
    <cellStyle name="Normal 7 6 11 5 3" xfId="11691" xr:uid="{EE0497FB-2F90-477E-9FD1-5F91B9FE8910}"/>
    <cellStyle name="Normal 7 6 11 5 3 2" xfId="22071" xr:uid="{8FE4A299-C19E-40AF-839F-006BFA2FC9C8}"/>
    <cellStyle name="Normal 7 6 11 5 4" xfId="28366" xr:uid="{4AF83121-8555-436F-B8E0-9382F2D155A1}"/>
    <cellStyle name="Normal 7 6 11 5 5" xfId="16405" xr:uid="{362022DB-A9EF-45F7-9B15-4DD83BF95245}"/>
    <cellStyle name="Normal 7 6 11 6" xfId="5478" xr:uid="{5D97CF1F-2749-4B34-998A-6C1D9A483679}"/>
    <cellStyle name="Normal 7 6 11 6 2" xfId="14775" xr:uid="{ADCFD7A9-F5D7-4A62-ADD7-ECA794330AA8}"/>
    <cellStyle name="Normal 7 6 11 7" xfId="7228" xr:uid="{B44B0FFA-7DF7-42E6-BF6C-909BD4DBFEF0}"/>
    <cellStyle name="Normal 7 6 11 7 2" xfId="17608" xr:uid="{FAFFFF1C-D94B-4D7D-BAC2-5D4812C6F508}"/>
    <cellStyle name="Normal 7 6 11 8" xfId="10061" xr:uid="{19AC1174-BF6A-442B-ACEE-30994F3F1F93}"/>
    <cellStyle name="Normal 7 6 11 8 2" xfId="20441" xr:uid="{244D7068-1150-4E32-9D14-FCEF0CE33CC3}"/>
    <cellStyle name="Normal 7 6 11 9" xfId="24344" xr:uid="{64354268-5E2B-4139-B183-9BD32696B582}"/>
    <cellStyle name="Normal 7 6 12" xfId="1468" xr:uid="{00000000-0005-0000-0000-000094070000}"/>
    <cellStyle name="Normal 7 6 12 2" xfId="1469" xr:uid="{00000000-0005-0000-0000-000095070000}"/>
    <cellStyle name="Normal 7 6 12 2 2" xfId="1470" xr:uid="{00000000-0005-0000-0000-000096070000}"/>
    <cellStyle name="Normal 7 6 12 2 2 2" xfId="7229" xr:uid="{827BC4BE-2AD5-432F-B7C7-325F08217BCC}"/>
    <cellStyle name="Normal 7 6 12 2 2 2 2" xfId="26110" xr:uid="{9418F1EA-2734-413D-8500-BB6C4AB45D6E}"/>
    <cellStyle name="Normal 7 6 12 2 2 2 3" xfId="17609" xr:uid="{A2391066-30A0-43F6-88D2-5FA6F36424A2}"/>
    <cellStyle name="Normal 7 6 12 2 2 3" xfId="10062" xr:uid="{595E208F-F756-4A10-8055-19FC6787F55B}"/>
    <cellStyle name="Normal 7 6 12 2 2 3 2" xfId="20442" xr:uid="{63C8C390-FE77-4EEF-B461-6CAF46B2A5A7}"/>
    <cellStyle name="Normal 7 6 12 2 2 4" xfId="24993" xr:uid="{6AF005A0-6095-4522-898B-BB64A806890B}"/>
    <cellStyle name="Normal 7 6 12 2 2 5" xfId="14776" xr:uid="{CA0D64A7-87C4-40FB-8E31-79D53531E706}"/>
    <cellStyle name="Normal 7 6 12 2 3" xfId="26127" xr:uid="{DE1761FF-B39A-4DEF-BB17-1AF5EDCE2CAB}"/>
    <cellStyle name="Normal 7 6 12 3" xfId="1471" xr:uid="{00000000-0005-0000-0000-000097070000}"/>
    <cellStyle name="Normal 7 6 12 3 2" xfId="4658" xr:uid="{97AB34FA-8022-4EDD-B4EE-6D0A8751C733}"/>
    <cellStyle name="Normal 7 6 12 3 2 2" xfId="4781" xr:uid="{1283EBFF-7AA6-4AF6-9F77-7BA3E62CC93D}"/>
    <cellStyle name="Normal 7 6 12 3 2 3" xfId="30351" xr:uid="{32EA88A3-08AC-49A9-88D9-78D4B3CF965A}"/>
    <cellStyle name="Normal 7 6 12 3 2 3 2" xfId="31491" xr:uid="{4E36D0A4-F1F3-4DA5-BD91-14C17BE12718}"/>
    <cellStyle name="Normal 7 6 12 3 2 4" xfId="31691" xr:uid="{4EB2BB40-362C-4EB4-A380-9BF8050F35EC}"/>
    <cellStyle name="Normal 7 6 12 3 3" xfId="22886" xr:uid="{EEFDE06D-FAD0-4B2C-B4EC-7A08AE158797}"/>
    <cellStyle name="Normal 7 6 12 4" xfId="2032" xr:uid="{00000000-0005-0000-0000-000098070000}"/>
    <cellStyle name="Normal 7 6 12 4 2" xfId="23741" xr:uid="{79817153-0D54-48A8-826F-2B970D536EE6}"/>
    <cellStyle name="Normal 7 6 12 4 2 2" xfId="26431" xr:uid="{C49203E7-1566-434F-BAE6-BF94EB7F9C20}"/>
    <cellStyle name="Normal 7 6 12 4 3" xfId="25192" xr:uid="{F061C7BC-0996-4741-82A0-31A69AC23C4A}"/>
    <cellStyle name="Normal 7 6 12 4 3 2" xfId="26655" xr:uid="{F87E6003-60F4-45AF-8490-D1CC2D385632}"/>
    <cellStyle name="Normal 7 6 12 4 4" xfId="26354" xr:uid="{FB10D5FA-D50A-43CE-A72A-FAB2CDEE87C7}"/>
    <cellStyle name="Normal 7 6 12 5" xfId="2154" xr:uid="{00000000-0005-0000-0000-000027030000}"/>
    <cellStyle name="Normal 7 6 12 5 2" xfId="4790" xr:uid="{41EDDE25-589E-426C-B333-2F90E7438841}"/>
    <cellStyle name="Normal 7 6 12 5 2 2" xfId="28351" xr:uid="{3EB7436E-C897-4D37-A74A-339AD61DBDE8}"/>
    <cellStyle name="Normal 7 6 12 5 3" xfId="30235" xr:uid="{83457AE9-53E7-4626-824E-8BAF1E027614}"/>
    <cellStyle name="Normal 7 6 12 5 3 2" xfId="30408" xr:uid="{BBED2A49-C521-4234-9A68-3423CCBF2CC3}"/>
    <cellStyle name="Normal 7 6 12 5 4" xfId="31575" xr:uid="{F51BCC98-4641-44BA-970F-92381F3BC744}"/>
    <cellStyle name="Normal 7 6 12 6" xfId="4107" xr:uid="{30A2C7AC-688D-49BA-80A4-9263C9BFA06B}"/>
    <cellStyle name="Normal 7 6 12 6 2" xfId="4760" xr:uid="{A9321574-1AD7-4B70-B5D3-A6DF307B9A1E}"/>
    <cellStyle name="Normal 7 6 12 6 3" xfId="30349" xr:uid="{92066A0A-D760-4CC8-B1AD-E90895EDD322}"/>
    <cellStyle name="Normal 7 6 12 6 3 2" xfId="30470" xr:uid="{F372F407-C5C1-421C-B0DA-539207397CF2}"/>
    <cellStyle name="Normal 7 6 12 6 4" xfId="31689" xr:uid="{AF9DAF71-AEF0-46C2-AF8D-5CD1CE61D7A8}"/>
    <cellStyle name="Normal 7 6 12 7" xfId="25333" xr:uid="{F7D8B81A-047F-48C6-A186-A40F67FBBC1A}"/>
    <cellStyle name="Normal 7 6 12 7 2" xfId="26410" xr:uid="{92E5298E-5151-4BC5-8530-0F8A55FB4F6C}"/>
    <cellStyle name="Normal 7 6 12 7 3" xfId="31158" xr:uid="{2374E897-A2DD-4365-809D-E07045FA949F}"/>
    <cellStyle name="Normal 7 6 13" xfId="1472" xr:uid="{00000000-0005-0000-0000-000099070000}"/>
    <cellStyle name="Normal 7 6 13 2" xfId="4599" xr:uid="{3B4DDB37-5983-43FF-ACEF-860659222593}"/>
    <cellStyle name="Normal 7 6 13 2 2" xfId="9371" xr:uid="{CDEC0402-8630-454A-8E5A-5AC7B33D7A9D}"/>
    <cellStyle name="Normal 7 6 13 2 2 2" xfId="29341" xr:uid="{1398F320-3620-46AB-8D56-93072B29C3C1}"/>
    <cellStyle name="Normal 7 6 13 2 2 3" xfId="19751" xr:uid="{C0A6EE25-B01C-4B52-BECC-E276B0C87655}"/>
    <cellStyle name="Normal 7 6 13 2 3" xfId="12204" xr:uid="{43D41024-C8FE-4C65-B95F-208F8619F646}"/>
    <cellStyle name="Normal 7 6 13 2 3 2" xfId="22584" xr:uid="{3DF9474A-F397-4E1D-8623-AA6FF160C46C}"/>
    <cellStyle name="Normal 7 6 13 2 4" xfId="25323" xr:uid="{98ECA508-CF63-41EA-B13E-B59CBA420D04}"/>
    <cellStyle name="Normal 7 6 13 2 5" xfId="16918" xr:uid="{0CB1D580-E7FB-4A27-9476-70C921428E95}"/>
    <cellStyle name="Normal 7 6 13 3" xfId="5479" xr:uid="{CE46A238-16DD-4E36-BA20-268E23F60FCA}"/>
    <cellStyle name="Normal 7 6 13 3 2" xfId="23513" xr:uid="{1BC609B7-6C52-437C-A2E9-194250405883}"/>
    <cellStyle name="Normal 7 6 13 3 3" xfId="27939" xr:uid="{F9065EAC-74DE-4D0F-8B98-36D70B44BF47}"/>
    <cellStyle name="Normal 7 6 13 3 4" xfId="14777" xr:uid="{73B0D313-E46F-4BB7-9250-4D30D966D483}"/>
    <cellStyle name="Normal 7 6 13 4" xfId="7230" xr:uid="{A57384AF-2504-4427-ACE1-93DE4EDA52C9}"/>
    <cellStyle name="Normal 7 6 13 4 2" xfId="24385" xr:uid="{B1C46D47-275D-425D-ADBB-E99F9000C558}"/>
    <cellStyle name="Normal 7 6 13 4 3" xfId="28697" xr:uid="{A229D5F5-BE03-4E55-8618-2F91B811C9DB}"/>
    <cellStyle name="Normal 7 6 13 4 4" xfId="17610" xr:uid="{EEBC38E0-0F65-4135-BD17-F4E424EC63C7}"/>
    <cellStyle name="Normal 7 6 13 5" xfId="10063" xr:uid="{AAACA06A-32C1-487F-8989-1B393794C0E5}"/>
    <cellStyle name="Normal 7 6 13 5 2" xfId="29465" xr:uid="{18463E07-0ECC-4E05-84C7-B841D4A96E41}"/>
    <cellStyle name="Normal 7 6 13 5 3" xfId="20443" xr:uid="{C83BDC38-E3E2-47CA-BF4C-1C4B25CD76BF}"/>
    <cellStyle name="Normal 7 6 13 6" xfId="25178" xr:uid="{23CC18F1-B5FD-43D3-ACE6-4D68C924481A}"/>
    <cellStyle name="Normal 7 6 13 7" xfId="14073" xr:uid="{EA591954-F772-48CC-8DF0-65618EB3BC16}"/>
    <cellStyle name="Normal 7 6 14" xfId="1473" xr:uid="{00000000-0005-0000-0000-00009A070000}"/>
    <cellStyle name="Normal 7 6 14 2" xfId="1474" xr:uid="{00000000-0005-0000-0000-00009B070000}"/>
    <cellStyle name="Normal 7 6 14 3" xfId="3767" xr:uid="{00000000-0005-0000-0000-0000F9060000}"/>
    <cellStyle name="Normal 7 6 14 3 2" xfId="4765" xr:uid="{54A32A04-56ED-4AB1-B7BA-D2EE0846373E}"/>
    <cellStyle name="Normal 7 6 14 3 2 2" xfId="27604" xr:uid="{5CE32205-96EA-49E5-8C23-87FB17C255E3}"/>
    <cellStyle name="Normal 7 6 14 3 3" xfId="28622" xr:uid="{50B7BDC0-20CD-4F0E-861C-3C44806BB4F1}"/>
    <cellStyle name="Normal 7 6 14 3 4" xfId="30292" xr:uid="{FAC2BF2A-86D0-46D4-9C19-960A9118AE4A}"/>
    <cellStyle name="Normal 7 6 14 3 4 2" xfId="31435" xr:uid="{1A077638-1BB3-4622-90A7-D76601927321}"/>
    <cellStyle name="Normal 7 6 14 3 5" xfId="31632" xr:uid="{F015D07E-7A10-4562-9261-1F62D0680FB5}"/>
    <cellStyle name="Normal 7 6 14 4" xfId="28272" xr:uid="{76CFB33E-5912-4B74-BBBF-6DD865E37708}"/>
    <cellStyle name="Normal 7 6 15" xfId="2441" xr:uid="{00000000-0005-0000-0000-0000E4080000}"/>
    <cellStyle name="Normal 7 6 15 2" xfId="5736" xr:uid="{495C43A3-3574-42FB-866D-BB7B70A3AE84}"/>
    <cellStyle name="Normal 7 6 15 2 2" xfId="28257" xr:uid="{A7F5FD02-FE5F-4F52-9BDE-3CDFDEDF93F6}"/>
    <cellStyle name="Normal 7 6 15 2 3" xfId="15113" xr:uid="{A605DAC2-51E2-4793-85BE-FDF33844A779}"/>
    <cellStyle name="Normal 7 6 15 3" xfId="7566" xr:uid="{B1FBA154-3591-4765-849C-DC8A096E34E7}"/>
    <cellStyle name="Normal 7 6 15 3 2" xfId="17946" xr:uid="{95A63BD3-3AA5-4531-9C1F-2173606782E4}"/>
    <cellStyle name="Normal 7 6 15 4" xfId="10399" xr:uid="{F98C58F5-E2A2-46E9-A62C-89E1E7F78CB6}"/>
    <cellStyle name="Normal 7 6 15 4 2" xfId="20779" xr:uid="{6FF81C5F-5DE3-4A3F-B5BA-3A215ECF90ED}"/>
    <cellStyle name="Normal 7 6 15 5" xfId="23163" xr:uid="{10624513-C597-4EC4-8C9B-6ABB485F5B22}"/>
    <cellStyle name="Normal 7 6 15 6" xfId="12828" xr:uid="{D57B35CA-7752-4FA8-BF85-3846C00B7CF1}"/>
    <cellStyle name="Normal 7 6 16" xfId="2171" xr:uid="{00000000-0005-0000-0000-0000D7080000}"/>
    <cellStyle name="Normal 7 6 16 2" xfId="7298" xr:uid="{B69C3657-7ADD-440C-989D-222D5F260A6C}"/>
    <cellStyle name="Normal 7 6 16 2 2" xfId="28356" xr:uid="{D6C497BB-3960-49BA-854A-2D36942534BD}"/>
    <cellStyle name="Normal 7 6 16 2 3" xfId="17678" xr:uid="{3F943B67-BF68-46FE-8EDA-A84648BC5EE8}"/>
    <cellStyle name="Normal 7 6 16 3" xfId="10131" xr:uid="{255D5F4D-71A3-4CA9-A87C-1319BF01B770}"/>
    <cellStyle name="Normal 7 6 16 3 2" xfId="20511" xr:uid="{093DA020-9795-4CA2-889A-A189C62135C3}"/>
    <cellStyle name="Normal 7 6 16 4" xfId="24530" xr:uid="{EB3C2B4A-5266-490D-9B9B-69216121C96F}"/>
    <cellStyle name="Normal 7 6 16 5" xfId="14845" xr:uid="{889E0779-BA30-46AE-A624-D2769B733098}"/>
    <cellStyle name="Normal 7 6 17" xfId="2150" xr:uid="{00000000-0005-0000-0000-000023030000}"/>
    <cellStyle name="Normal 7 6 17 2" xfId="4752" xr:uid="{96FA94DC-ED9F-4AD7-A7E8-D4EAB8FFA409}"/>
    <cellStyle name="Normal 7 6 17 2 2" xfId="27349" xr:uid="{AA61CBCD-A41A-4F57-8D53-D196359313E1}"/>
    <cellStyle name="Normal 7 6 17 3" xfId="27002" xr:uid="{CF3F67CA-7171-40A7-8B27-2E3B488C6464}"/>
    <cellStyle name="Normal 7 6 17 4" xfId="30231" xr:uid="{22805842-D57A-4294-947D-0526512732D1}"/>
    <cellStyle name="Normal 7 6 17 4 2" xfId="31375" xr:uid="{3A52D4CE-12B1-451F-B61D-7FA7D4D520E5}"/>
    <cellStyle name="Normal 7 6 17 5" xfId="31571" xr:uid="{F2A4B6CE-C68B-42CC-9C27-3F458A1293BD}"/>
    <cellStyle name="Normal 7 6 18" xfId="4078" xr:uid="{0FEC4EED-31A4-4E9D-A539-4F81C2FE41D8}"/>
    <cellStyle name="Normal 7 6 18 2" xfId="4693" xr:uid="{BF19DB26-08D9-499A-A4F6-1D49D2A37102}"/>
    <cellStyle name="Normal 7 6 18 3" xfId="30345" xr:uid="{097B12CA-5FBD-4FCE-AC04-16616058D705}"/>
    <cellStyle name="Normal 7 6 18 3 2" xfId="31487" xr:uid="{FF36C13B-12D4-45EE-9BDA-D2A65682F0F4}"/>
    <cellStyle name="Normal 7 6 18 4" xfId="31685" xr:uid="{84FA38DB-E8D3-4A3F-894E-B6DF80BE9978}"/>
    <cellStyle name="Normal 7 6 19" xfId="24158" xr:uid="{0B50E127-6DDF-46B3-9CFD-D81FF9105BDA}"/>
    <cellStyle name="Normal 7 6 2" xfId="1475" xr:uid="{00000000-0005-0000-0000-00009C070000}"/>
    <cellStyle name="Normal 7 6 2 10" xfId="28662" xr:uid="{0B934B43-1FFE-4900-9038-D4630AE52971}"/>
    <cellStyle name="Normal 7 6 2 11" xfId="12426" xr:uid="{2CBCC447-7587-426D-ACC9-4DB969F5CB85}"/>
    <cellStyle name="Normal 7 6 2 2" xfId="1476" xr:uid="{00000000-0005-0000-0000-00009D070000}"/>
    <cellStyle name="Normal 7 6 2 2 2" xfId="1477" xr:uid="{00000000-0005-0000-0000-00009E070000}"/>
    <cellStyle name="Normal 7 6 2 2 2 10" xfId="29982" xr:uid="{04EAF5DC-CECD-4DF5-8341-46D11520E3B2}"/>
    <cellStyle name="Normal 7 6 2 2 2 2" xfId="1478" xr:uid="{00000000-0005-0000-0000-00009F070000}"/>
    <cellStyle name="Normal 7 6 2 2 2 2 2" xfId="3483" xr:uid="{00000000-0005-0000-0000-0000E9080000}"/>
    <cellStyle name="Normal 7 6 2 2 2 2 2 2" xfId="6538" xr:uid="{3C43956B-92BD-42AF-94BE-7873034E45CC}"/>
    <cellStyle name="Normal 7 6 2 2 2 2 2 2 2" xfId="27971" xr:uid="{2C749FF5-9938-4C6E-8B13-46B6B9A118DE}"/>
    <cellStyle name="Normal 7 6 2 2 2 2 2 2 3" xfId="16109" xr:uid="{2E6F8660-BB0A-44BB-8411-930BB6C75FE5}"/>
    <cellStyle name="Normal 7 6 2 2 2 2 2 3" xfId="8562" xr:uid="{2D4F33BD-E1F5-48A7-B377-7ECD0C2B92E7}"/>
    <cellStyle name="Normal 7 6 2 2 2 2 2 3 2" xfId="18942" xr:uid="{F5908889-B071-4103-B187-EB026C3E9830}"/>
    <cellStyle name="Normal 7 6 2 2 2 2 2 4" xfId="11395" xr:uid="{198D3C54-6DB1-4A1B-9407-0DF7C2AEC7A3}"/>
    <cellStyle name="Normal 7 6 2 2 2 2 2 4 2" xfId="21775" xr:uid="{633C6899-E9CE-4394-8B2D-E18E351F1D3E}"/>
    <cellStyle name="Normal 7 6 2 2 2 2 2 5" xfId="23961" xr:uid="{4E1EA9D4-EA7B-4C15-8C17-E4CCEA800507}"/>
    <cellStyle name="Normal 7 6 2 2 2 2 2 6" xfId="14075" xr:uid="{917D2B9E-EF24-48CE-8383-273F4C0A52F4}"/>
    <cellStyle name="Normal 7 6 2 2 2 2 3" xfId="4377" xr:uid="{D4997153-9B6F-4C01-BE23-261C435D3A09}"/>
    <cellStyle name="Normal 7 6 2 2 2 2 3 2" xfId="9149" xr:uid="{73921F97-1065-4407-9809-495CBAD68613}"/>
    <cellStyle name="Normal 7 6 2 2 2 2 3 2 2" xfId="29192" xr:uid="{91EB5C62-EBF0-4364-A59B-31E9A108C41D}"/>
    <cellStyle name="Normal 7 6 2 2 2 2 3 2 3" xfId="19529" xr:uid="{82AB5975-74DF-48AA-A235-1243C30AF6E3}"/>
    <cellStyle name="Normal 7 6 2 2 2 2 3 3" xfId="11982" xr:uid="{0973E22F-3FBD-4A8F-A200-C78C9B6F33BB}"/>
    <cellStyle name="Normal 7 6 2 2 2 2 3 3 2" xfId="22362" xr:uid="{AFD10173-F0B6-48A8-B1EE-63990D38F079}"/>
    <cellStyle name="Normal 7 6 2 2 2 2 3 4" xfId="24427" xr:uid="{E6D7019A-E718-45E4-AFE1-762534489854}"/>
    <cellStyle name="Normal 7 6 2 2 2 2 3 5" xfId="16696" xr:uid="{F733C953-EF2A-4647-8D0D-E83858C2CA8F}"/>
    <cellStyle name="Normal 7 6 2 2 2 2 4" xfId="5480" xr:uid="{8DE60161-2BB3-4693-B577-A20D4692DEE6}"/>
    <cellStyle name="Normal 7 6 2 2 2 2 4 2" xfId="27358" xr:uid="{ADA7C34E-C8D7-4230-BA87-C3C3B92F3FB3}"/>
    <cellStyle name="Normal 7 6 2 2 2 2 4 3" xfId="14778" xr:uid="{2DA40E8B-A8D0-4E42-830B-4975E2564D1D}"/>
    <cellStyle name="Normal 7 6 2 2 2 2 5" xfId="7231" xr:uid="{AD3D54A5-6FF3-41E4-9694-D1AF111A41E0}"/>
    <cellStyle name="Normal 7 6 2 2 2 2 5 2" xfId="17611" xr:uid="{5CED58A6-1C51-42F3-A14D-7733BB90C807}"/>
    <cellStyle name="Normal 7 6 2 2 2 2 6" xfId="10064" xr:uid="{30F6F61F-22B1-464B-B9AA-148D29C8E096}"/>
    <cellStyle name="Normal 7 6 2 2 2 2 6 2" xfId="20444" xr:uid="{B11F13BF-C2A2-4741-BD41-3B0CA0F60C47}"/>
    <cellStyle name="Normal 7 6 2 2 2 2 7" xfId="25239" xr:uid="{297D51F8-69E1-48CA-A6D4-16811EF48A4E}"/>
    <cellStyle name="Normal 7 6 2 2 2 2 8" xfId="13322" xr:uid="{7D0E37C6-3D86-4C1F-9001-C790F89B8C34}"/>
    <cellStyle name="Normal 7 6 2 2 2 3" xfId="3484" xr:uid="{00000000-0005-0000-0000-0000EA080000}"/>
    <cellStyle name="Normal 7 6 2 2 2 3 2" xfId="4600" xr:uid="{F7E77E51-AF70-477D-915D-5CFCE89872C9}"/>
    <cellStyle name="Normal 7 6 2 2 2 3 2 2" xfId="9372" xr:uid="{6B21FC2E-9F3C-4C23-A412-2B431DD3ECBF}"/>
    <cellStyle name="Normal 7 6 2 2 2 3 2 2 2" xfId="29342" xr:uid="{062C8278-7C0B-4592-AAF6-FAF7FD1824CF}"/>
    <cellStyle name="Normal 7 6 2 2 2 3 2 2 3" xfId="19752" xr:uid="{540803B5-EB63-4312-ABB0-07CDC1D1382B}"/>
    <cellStyle name="Normal 7 6 2 2 2 3 2 3" xfId="12205" xr:uid="{E1162E05-973F-43E3-A05B-36A698B81043}"/>
    <cellStyle name="Normal 7 6 2 2 2 3 2 3 2" xfId="22585" xr:uid="{DB5AFD22-FB56-4383-9283-BD1C5CCDAD02}"/>
    <cellStyle name="Normal 7 6 2 2 2 3 2 4" xfId="25645" xr:uid="{CD6A38B1-3877-49CE-9454-AA7495112144}"/>
    <cellStyle name="Normal 7 6 2 2 2 3 2 5" xfId="16919" xr:uid="{FB7A93D7-025A-431A-A577-50FB9725D6E0}"/>
    <cellStyle name="Normal 7 6 2 2 2 3 3" xfId="6539" xr:uid="{0E10CFB7-73A1-4A1D-A4DC-825547754653}"/>
    <cellStyle name="Normal 7 6 2 2 2 3 3 2" xfId="27719" xr:uid="{2E469244-C77B-4BD3-960A-CFAD5B5A5197}"/>
    <cellStyle name="Normal 7 6 2 2 2 3 3 3" xfId="16110" xr:uid="{20249134-12C7-42F4-AA3F-D689BFD52AC9}"/>
    <cellStyle name="Normal 7 6 2 2 2 3 4" xfId="8563" xr:uid="{19B320F8-C9DF-4C65-847F-6BD39620D6EA}"/>
    <cellStyle name="Normal 7 6 2 2 2 3 4 2" xfId="18943" xr:uid="{5CD72663-E027-4421-9CC7-289E793CFD77}"/>
    <cellStyle name="Normal 7 6 2 2 2 3 4 3" xfId="29856" xr:uid="{F5A0251C-89B3-4ED2-B453-D31D90B62909}"/>
    <cellStyle name="Normal 7 6 2 2 2 3 5" xfId="11396" xr:uid="{FAC59828-E1EB-4737-81CE-DE16F306EB80}"/>
    <cellStyle name="Normal 7 6 2 2 2 3 5 2" xfId="21776" xr:uid="{474D0F86-4834-490D-A723-2FBB179E9695}"/>
    <cellStyle name="Normal 7 6 2 2 2 3 6" xfId="25365" xr:uid="{0F583448-3F60-430D-9CCC-94406A5FEA53}"/>
    <cellStyle name="Normal 7 6 2 2 2 3 7" xfId="25683" xr:uid="{6BEFCE0B-27F9-42CB-B022-6CCAE86597D8}"/>
    <cellStyle name="Normal 7 6 2 2 2 3 8" xfId="14076" xr:uid="{9FD870AE-3489-4168-934F-1025B36A5561}"/>
    <cellStyle name="Normal 7 6 2 2 2 4" xfId="3482" xr:uid="{00000000-0005-0000-0000-0000EB080000}"/>
    <cellStyle name="Normal 7 6 2 2 2 4 2" xfId="6537" xr:uid="{2320380E-A1D5-49AB-8E4A-A47391D43B4B}"/>
    <cellStyle name="Normal 7 6 2 2 2 4 2 2" xfId="27320" xr:uid="{1A19FDD6-EB0B-4C8E-A246-77221CE44C0A}"/>
    <cellStyle name="Normal 7 6 2 2 2 4 2 3" xfId="16108" xr:uid="{45DEF5E9-4AF0-432D-8F89-6A7ADEDA0AF0}"/>
    <cellStyle name="Normal 7 6 2 2 2 4 3" xfId="8561" xr:uid="{0A133847-C4E7-43AD-8ACD-B4957DABDD78}"/>
    <cellStyle name="Normal 7 6 2 2 2 4 3 2" xfId="18941" xr:uid="{FCEC1B20-9B09-42E7-BD3A-2B8A7462B387}"/>
    <cellStyle name="Normal 7 6 2 2 2 4 4" xfId="11394" xr:uid="{AA87D188-B539-4C73-BD47-2E0C1D4213FB}"/>
    <cellStyle name="Normal 7 6 2 2 2 4 4 2" xfId="21774" xr:uid="{E374D47B-912C-4DA9-88B5-2B7D5300E3C8}"/>
    <cellStyle name="Normal 7 6 2 2 2 4 5" xfId="23671" xr:uid="{1761F923-A575-4080-9E2C-8E823506DC55}"/>
    <cellStyle name="Normal 7 6 2 2 2 4 6" xfId="14074" xr:uid="{22FCA1B1-9327-4628-9DC9-AFD8BE8D4685}"/>
    <cellStyle name="Normal 7 6 2 2 2 5" xfId="2651" xr:uid="{00000000-0005-0000-0000-0000EC080000}"/>
    <cellStyle name="Normal 7 6 2 2 2 5 2" xfId="5913" xr:uid="{04EDB135-DE1E-44A7-AFBC-FCA5C83F406B}"/>
    <cellStyle name="Normal 7 6 2 2 2 5 2 2" xfId="28281" xr:uid="{11CC99B3-A87C-4175-91A2-9C4672B38B5C}"/>
    <cellStyle name="Normal 7 6 2 2 2 5 2 3" xfId="15323" xr:uid="{86CBC41F-3252-4286-A051-4D6F9B4B9CC8}"/>
    <cellStyle name="Normal 7 6 2 2 2 5 3" xfId="7776" xr:uid="{628AE643-BC3E-4EEC-8727-E55DCDB2A884}"/>
    <cellStyle name="Normal 7 6 2 2 2 5 3 2" xfId="18156" xr:uid="{C4AEBD2D-8F2E-4C83-BE00-B39F03431BCC}"/>
    <cellStyle name="Normal 7 6 2 2 2 5 4" xfId="10609" xr:uid="{A9A8B79E-C40F-46BD-8F9E-67BE47AD219F}"/>
    <cellStyle name="Normal 7 6 2 2 2 5 4 2" xfId="20989" xr:uid="{BC6C5DBE-8C7C-47A5-8E02-7EEE113AAD58}"/>
    <cellStyle name="Normal 7 6 2 2 2 5 5" xfId="23781" xr:uid="{B69EE12D-5EBE-4254-9996-F147571C3F8A}"/>
    <cellStyle name="Normal 7 6 2 2 2 5 6" xfId="13051" xr:uid="{0F059C69-DC57-4447-848B-B885E4C1D202}"/>
    <cellStyle name="Normal 7 6 2 2 2 6" xfId="4108" xr:uid="{14AB8BEC-B9AC-4B4E-AB64-5487A5CF4C35}"/>
    <cellStyle name="Normal 7 6 2 2 2 7" xfId="25095" xr:uid="{2DD6EE98-696C-462E-BCC5-900432B06F90}"/>
    <cellStyle name="Normal 7 6 2 2 2 7 2" xfId="29683" xr:uid="{9C6F49DB-D23B-4106-9F39-763D45CC4D93}"/>
    <cellStyle name="Normal 7 6 2 2 2 7 2 2" xfId="31156" xr:uid="{319D062E-984D-495E-A6B1-EDF1A68F4600}"/>
    <cellStyle name="Normal 7 6 2 2 2 8" xfId="29671" xr:uid="{A6916481-21A3-435F-B144-A91FBB42ED2B}"/>
    <cellStyle name="Normal 7 6 2 2 2 9" xfId="29837" xr:uid="{9D9C830E-9D27-4D5D-A596-7040B62EB861}"/>
    <cellStyle name="Normal 7 6 2 2 3" xfId="1479" xr:uid="{00000000-0005-0000-0000-0000A0070000}"/>
    <cellStyle name="Normal 7 6 2 2 3 2" xfId="3485" xr:uid="{00000000-0005-0000-0000-0000EE080000}"/>
    <cellStyle name="Normal 7 6 2 2 3 2 2" xfId="6540" xr:uid="{FF18CD6A-4F26-4260-80A0-2005F66843B1}"/>
    <cellStyle name="Normal 7 6 2 2 3 2 2 2" xfId="28384" xr:uid="{07ECBAA9-9252-4872-A60C-A39FAE87088B}"/>
    <cellStyle name="Normal 7 6 2 2 3 2 2 3" xfId="16111" xr:uid="{6D800536-7678-4839-A8DC-19931B69DAFF}"/>
    <cellStyle name="Normal 7 6 2 2 3 2 3" xfId="8564" xr:uid="{A1BAE006-68DD-4C66-A71D-005340E3CC91}"/>
    <cellStyle name="Normal 7 6 2 2 3 2 3 2" xfId="18944" xr:uid="{E4D20621-0EB1-4163-B085-EFFE44787647}"/>
    <cellStyle name="Normal 7 6 2 2 3 2 4" xfId="11397" xr:uid="{EF40E55E-F2FD-46FF-A2A3-F2C8962B2EC8}"/>
    <cellStyle name="Normal 7 6 2 2 3 2 4 2" xfId="21777" xr:uid="{ADA49CD4-49EE-469A-AD60-21774BDCB933}"/>
    <cellStyle name="Normal 7 6 2 2 3 2 5" xfId="23482" xr:uid="{4DF0783F-7C7F-4C4C-82E0-206F0EAEE840}"/>
    <cellStyle name="Normal 7 6 2 2 3 2 6" xfId="14077" xr:uid="{16A9736A-144E-4928-9AF6-4EFDD1065295}"/>
    <cellStyle name="Normal 7 6 2 2 3 3" xfId="2843" xr:uid="{00000000-0005-0000-0000-0000ED080000}"/>
    <cellStyle name="Normal 7 6 2 2 3 3 2" xfId="7965" xr:uid="{7249D37C-1CE1-44C4-AB44-0C06094481CB}"/>
    <cellStyle name="Normal 7 6 2 2 3 3 2 2" xfId="26587" xr:uid="{4936CB13-CFAD-4C01-B8A0-C873FE6357D9}"/>
    <cellStyle name="Normal 7 6 2 2 3 3 2 3" xfId="18345" xr:uid="{767D9DE3-8BA8-4ECE-8DDF-A5DE470B5A45}"/>
    <cellStyle name="Normal 7 6 2 2 3 3 3" xfId="10798" xr:uid="{1384BC0E-AF6C-4966-8D47-C417BF01370D}"/>
    <cellStyle name="Normal 7 6 2 2 3 3 3 2" xfId="21178" xr:uid="{9ABF4405-E1F5-42AA-8EE4-047FB517FF60}"/>
    <cellStyle name="Normal 7 6 2 2 3 3 4" xfId="23158" xr:uid="{45CB43B7-725A-457E-BE64-9BA44477EA48}"/>
    <cellStyle name="Normal 7 6 2 2 3 3 5" xfId="15512" xr:uid="{B4B0CDB4-80E8-43B1-832A-7E27644129C5}"/>
    <cellStyle name="Normal 7 6 2 2 3 4" xfId="3804" xr:uid="{28B2792A-E4C2-42BA-AC1C-BAFBCE227706}"/>
    <cellStyle name="Normal 7 6 2 2 3 4 2" xfId="8640" xr:uid="{78F59A9D-589F-4C8B-9D37-7FAF077F9C38}"/>
    <cellStyle name="Normal 7 6 2 2 3 4 2 2" xfId="19020" xr:uid="{3A43083D-68EB-4073-BB41-542ACCDC4DD5}"/>
    <cellStyle name="Normal 7 6 2 2 3 4 3" xfId="11473" xr:uid="{77914C42-79A0-45E7-A6D5-C13A38D0FBFB}"/>
    <cellStyle name="Normal 7 6 2 2 3 4 3 2" xfId="21853" xr:uid="{6469B20A-8342-4E19-8943-E9F35BF15376}"/>
    <cellStyle name="Normal 7 6 2 2 3 4 4" xfId="27422" xr:uid="{F1090F80-B0C1-46E5-B080-330F0302A84D}"/>
    <cellStyle name="Normal 7 6 2 2 3 4 5" xfId="16187" xr:uid="{13904CB8-1769-410C-A745-D63646D406DF}"/>
    <cellStyle name="Normal 7 6 2 2 3 5" xfId="5481" xr:uid="{049B8662-1A99-4A8B-A424-009D4B14D026}"/>
    <cellStyle name="Normal 7 6 2 2 3 5 2" xfId="14779" xr:uid="{0AB0EF44-AADF-4F49-92B0-4065F856268C}"/>
    <cellStyle name="Normal 7 6 2 2 3 6" xfId="7232" xr:uid="{1FC6158B-B2CD-42C7-B621-C330C4EAC1A0}"/>
    <cellStyle name="Normal 7 6 2 2 3 6 2" xfId="17612" xr:uid="{68EE18A3-D37E-42DA-9C03-37DC158E6A58}"/>
    <cellStyle name="Normal 7 6 2 2 3 7" xfId="10065" xr:uid="{F7111006-E276-435A-93CD-33A3271CCB09}"/>
    <cellStyle name="Normal 7 6 2 2 3 7 2" xfId="20445" xr:uid="{0412B25D-50C0-4063-9B20-08869A45F482}"/>
    <cellStyle name="Normal 7 6 2 2 3 8" xfId="24088" xr:uid="{E2C51115-D68E-431A-8B6A-FB0455416D5A}"/>
    <cellStyle name="Normal 7 6 2 2 3 9" xfId="13323" xr:uid="{9E346B45-7006-4F4B-A3B6-4BDF7DD67189}"/>
    <cellStyle name="Normal 7 6 2 2 4" xfId="2842" xr:uid="{00000000-0005-0000-0000-0000EF080000}"/>
    <cellStyle name="Normal 7 6 2 2 5" xfId="3486" xr:uid="{00000000-0005-0000-0000-0000F0080000}"/>
    <cellStyle name="Normal 7 6 2 2 5 2" xfId="4601" xr:uid="{5382A3A7-0759-4813-94AB-A76BF14657A6}"/>
    <cellStyle name="Normal 7 6 2 2 5 2 2" xfId="9373" xr:uid="{4D3D6C70-B861-4573-814D-03A56D0F782A}"/>
    <cellStyle name="Normal 7 6 2 2 5 2 2 2" xfId="19753" xr:uid="{17D1EA00-D755-4FB7-89C1-504E5DBF8B1B}"/>
    <cellStyle name="Normal 7 6 2 2 5 2 3" xfId="12206" xr:uid="{97C9921C-C018-44E5-8721-8F39A9FF8C06}"/>
    <cellStyle name="Normal 7 6 2 2 5 2 3 2" xfId="22586" xr:uid="{69B2F764-A1F2-4BE8-AF28-B9F55204C887}"/>
    <cellStyle name="Normal 7 6 2 2 5 2 4" xfId="26736" xr:uid="{934F4AF8-BE69-4D83-8C74-1814C6B5140D}"/>
    <cellStyle name="Normal 7 6 2 2 5 2 5" xfId="16920" xr:uid="{040E12F0-1115-44F0-B8BF-02F016E01AB1}"/>
    <cellStyle name="Normal 7 6 2 2 5 3" xfId="6541" xr:uid="{61CB24AD-EF4B-4C70-8A05-E1ED25D7E49E}"/>
    <cellStyle name="Normal 7 6 2 2 5 3 2" xfId="16112" xr:uid="{D929F99D-2176-487F-9CC7-C2BD318A8A3C}"/>
    <cellStyle name="Normal 7 6 2 2 5 4" xfId="8565" xr:uid="{1B046643-6896-4EBD-A8BC-F4FE2D2C7ED5}"/>
    <cellStyle name="Normal 7 6 2 2 5 4 2" xfId="18945" xr:uid="{D8EEE973-8CA6-4140-90F5-0B6F16E7D485}"/>
    <cellStyle name="Normal 7 6 2 2 5 5" xfId="11398" xr:uid="{8A9DBD6E-90C5-4E9B-99D1-92A6BAC7FB19}"/>
    <cellStyle name="Normal 7 6 2 2 5 5 2" xfId="21778" xr:uid="{5BF316AA-94AB-4134-8F00-A333BEFF6EE0}"/>
    <cellStyle name="Normal 7 6 2 2 5 6" xfId="24562" xr:uid="{3E76B5FF-1B9A-4161-87A4-751D4B3E9752}"/>
    <cellStyle name="Normal 7 6 2 2 5 7" xfId="14078" xr:uid="{4DDD2D37-CA5D-497E-BC0D-7E552FC39117}"/>
    <cellStyle name="Normal 7 6 2 2 6" xfId="2560" xr:uid="{00000000-0005-0000-0000-0000F1080000}"/>
    <cellStyle name="Normal 7 6 2 2 6 2" xfId="5830" xr:uid="{B66FAA02-2061-4C28-94CA-12E640BE358B}"/>
    <cellStyle name="Normal 7 6 2 2 6 2 2" xfId="28672" xr:uid="{B0FFD673-EFD7-4AF0-A637-F37D84DBAEDF}"/>
    <cellStyle name="Normal 7 6 2 2 6 2 3" xfId="15232" xr:uid="{9DFBBEA0-13F0-460E-A223-45BA0E6D6AA1}"/>
    <cellStyle name="Normal 7 6 2 2 6 3" xfId="7685" xr:uid="{63FA4D9A-472C-4BCB-9C4D-EBF0C0779232}"/>
    <cellStyle name="Normal 7 6 2 2 6 3 2" xfId="18065" xr:uid="{AA1276C8-F94F-4E02-9918-E5158BBD146E}"/>
    <cellStyle name="Normal 7 6 2 2 6 4" xfId="10518" xr:uid="{39AA716C-C051-4882-8AB7-1A507ADBEE45}"/>
    <cellStyle name="Normal 7 6 2 2 6 4 2" xfId="20898" xr:uid="{6A7A902D-7399-4B15-ADA7-3A63D562E9E1}"/>
    <cellStyle name="Normal 7 6 2 2 6 5" xfId="23879" xr:uid="{B97EB2A7-DC6C-47FB-9D73-FFC054BBD131}"/>
    <cellStyle name="Normal 7 6 2 2 6 6" xfId="12948" xr:uid="{5C138EAE-DEA9-4AD5-A5FC-91C0DB1C2EFB}"/>
    <cellStyle name="Normal 7 6 2 2 7" xfId="2254" xr:uid="{00000000-0005-0000-0000-0000E6080000}"/>
    <cellStyle name="Normal 7 6 2 2 7 2" xfId="7381" xr:uid="{FF82BE85-CF7E-4D30-9509-E49B9532792C}"/>
    <cellStyle name="Normal 7 6 2 2 7 2 2" xfId="17761" xr:uid="{757A19E5-54D2-47FB-9AAD-B0C917D4B4BB}"/>
    <cellStyle name="Normal 7 6 2 2 7 3" xfId="10214" xr:uid="{9E5C0D3E-2C0D-4C99-8AC6-38661FC76CAE}"/>
    <cellStyle name="Normal 7 6 2 2 7 3 2" xfId="20594" xr:uid="{E32D5685-E2FB-49A1-A380-BF6348883FF4}"/>
    <cellStyle name="Normal 7 6 2 2 7 4" xfId="22862" xr:uid="{1D27C0B9-DB74-48FE-AB51-476EA2630360}"/>
    <cellStyle name="Normal 7 6 2 2 7 5" xfId="14928" xr:uid="{1AE6BEDE-C5EE-45E3-B1A0-392B2C209929}"/>
    <cellStyle name="Normal 7 6 2 2 8" xfId="23548" xr:uid="{C5CE898B-5079-473C-B569-1516EB8A0480}"/>
    <cellStyle name="Normal 7 6 2 2 9" xfId="12486" xr:uid="{39F8E732-094A-4460-B449-9D1468C045E8}"/>
    <cellStyle name="Normal 7 6 2 3" xfId="1480" xr:uid="{00000000-0005-0000-0000-0000A1070000}"/>
    <cellStyle name="Normal 7 6 2 3 10" xfId="10066" xr:uid="{1E1A3F6E-F969-4BAE-9F6F-3AA572EF8B3A}"/>
    <cellStyle name="Normal 7 6 2 3 10 2" xfId="20446" xr:uid="{256AC34C-FBD0-4F27-88CC-FEFDC0ABDECA}"/>
    <cellStyle name="Normal 7 6 2 3 11" xfId="25393" xr:uid="{167A9EED-2DEA-4CC9-B832-6DB0C5C99144}"/>
    <cellStyle name="Normal 7 6 2 3 12" xfId="12644" xr:uid="{E8BC95D7-541E-43E5-A0AF-7043290B7F2A}"/>
    <cellStyle name="Normal 7 6 2 3 2" xfId="2425" xr:uid="{00000000-0005-0000-0000-0000F3080000}"/>
    <cellStyle name="Normal 7 6 2 3 2 2" xfId="3487" xr:uid="{00000000-0005-0000-0000-0000F4080000}"/>
    <cellStyle name="Normal 7 6 2 3 2 2 2" xfId="6542" xr:uid="{2ED177E0-8D34-47F6-A550-BB54CD807983}"/>
    <cellStyle name="Normal 7 6 2 3 2 2 2 2" xfId="27736" xr:uid="{7B4B4AD0-D389-448D-9CF1-2C7A12CFAB15}"/>
    <cellStyle name="Normal 7 6 2 3 2 2 2 3" xfId="27486" xr:uid="{974FFAAC-0323-4FC9-A221-BF7EAC317557}"/>
    <cellStyle name="Normal 7 6 2 3 2 2 2 4" xfId="16113" xr:uid="{943B722A-1B6D-485C-BE3E-606506E530D2}"/>
    <cellStyle name="Normal 7 6 2 3 2 2 3" xfId="8566" xr:uid="{FA3BE7CA-8711-46A0-ACF0-5961A05AB851}"/>
    <cellStyle name="Normal 7 6 2 3 2 2 3 2" xfId="28949" xr:uid="{A37E3316-1CDF-4325-9EA6-9E73D2DB4680}"/>
    <cellStyle name="Normal 7 6 2 3 2 2 3 3" xfId="18946" xr:uid="{DF22B7A1-C024-4378-99DA-6E0A161155FE}"/>
    <cellStyle name="Normal 7 6 2 3 2 2 4" xfId="11399" xr:uid="{5880DDF9-8A56-4C4D-9CD8-7088981D7E9F}"/>
    <cellStyle name="Normal 7 6 2 3 2 2 4 2" xfId="21779" xr:uid="{4CB6013D-D85D-4607-B82A-4F2B066B2D34}"/>
    <cellStyle name="Normal 7 6 2 3 2 2 5" xfId="24797" xr:uid="{3EA3BD21-3DB5-4AE3-BB45-0A9CADD59DC2}"/>
    <cellStyle name="Normal 7 6 2 3 2 2 6" xfId="14079" xr:uid="{CC47A00B-1AB7-464B-A96F-1B0D14F90019}"/>
    <cellStyle name="Normal 7 6 2 3 2 3" xfId="2844" xr:uid="{00000000-0005-0000-0000-0000F5080000}"/>
    <cellStyle name="Normal 7 6 2 3 2 3 2" xfId="6058" xr:uid="{28B2E169-D7C2-4667-819D-0471C974F8D7}"/>
    <cellStyle name="Normal 7 6 2 3 2 3 2 2" xfId="26561" xr:uid="{74A0F5AF-D0CB-49BF-8753-E75A9FB067B3}"/>
    <cellStyle name="Normal 7 6 2 3 2 3 2 3" xfId="15513" xr:uid="{11978ACD-762B-44EB-A880-BC19191F914D}"/>
    <cellStyle name="Normal 7 6 2 3 2 3 3" xfId="7966" xr:uid="{B0545A4D-8699-4CA2-B39E-1B70F4A32311}"/>
    <cellStyle name="Normal 7 6 2 3 2 3 3 2" xfId="18346" xr:uid="{0DA7AE16-5A69-446A-A742-5D1BA50817CC}"/>
    <cellStyle name="Normal 7 6 2 3 2 3 4" xfId="10799" xr:uid="{A22CF988-77B7-483B-B476-BEAFAE84D019}"/>
    <cellStyle name="Normal 7 6 2 3 2 3 4 2" xfId="21179" xr:uid="{52400798-466A-47CC-86FE-E125E28CA297}"/>
    <cellStyle name="Normal 7 6 2 3 2 3 5" xfId="23176" xr:uid="{CF5192CA-0014-421A-99D0-F4FCC99E05C3}"/>
    <cellStyle name="Normal 7 6 2 3 2 3 6" xfId="13324" xr:uid="{613B7118-BE5A-48C6-B989-DE44F6BDA5DE}"/>
    <cellStyle name="Normal 7 6 2 3 2 4" xfId="4227" xr:uid="{4C5857AD-234B-4557-ADE5-B8289ADFA87B}"/>
    <cellStyle name="Normal 7 6 2 3 2 4 2" xfId="8999" xr:uid="{CB3B5041-B31D-497A-9D0B-64FC5C0E3A11}"/>
    <cellStyle name="Normal 7 6 2 3 2 4 2 2" xfId="19379" xr:uid="{60104DF8-912C-4105-A482-48B17DE8EA36}"/>
    <cellStyle name="Normal 7 6 2 3 2 4 3" xfId="11832" xr:uid="{2A4BF771-42B9-4F8D-B0E4-FB6E90789D39}"/>
    <cellStyle name="Normal 7 6 2 3 2 4 3 2" xfId="22212" xr:uid="{180518FC-28E0-4F1D-B9E9-975CB149259E}"/>
    <cellStyle name="Normal 7 6 2 3 2 4 4" xfId="23191" xr:uid="{DF7D4F32-EB8C-4BB1-AF49-8F4DEC3925B3}"/>
    <cellStyle name="Normal 7 6 2 3 2 4 5" xfId="16546" xr:uid="{16983FF2-37E5-4C2D-9694-40C4B52EDD4E}"/>
    <cellStyle name="Normal 7 6 2 3 2 5" xfId="5725" xr:uid="{CEE0CD0B-5F26-4751-88D7-0A0E532635CB}"/>
    <cellStyle name="Normal 7 6 2 3 2 5 2" xfId="15099" xr:uid="{C6DBCB33-7F20-48A6-9F48-D85BE71DD538}"/>
    <cellStyle name="Normal 7 6 2 3 2 6" xfId="7552" xr:uid="{189EF68A-E256-4796-89AE-AC0F3FAF7D8E}"/>
    <cellStyle name="Normal 7 6 2 3 2 6 2" xfId="17932" xr:uid="{43FB66C0-390C-4279-B678-C9FDF62130EE}"/>
    <cellStyle name="Normal 7 6 2 3 2 7" xfId="10385" xr:uid="{DBB79F94-F3C9-4812-B61F-AFDCD4D42AF7}"/>
    <cellStyle name="Normal 7 6 2 3 2 7 2" xfId="20765" xr:uid="{3C339B12-A6EB-4E4B-8738-0FBB837DE6F7}"/>
    <cellStyle name="Normal 7 6 2 3 2 8" xfId="23597" xr:uid="{46362229-43AB-4867-8795-752F1117C320}"/>
    <cellStyle name="Normal 7 6 2 3 2 9" xfId="12802" xr:uid="{00811522-1434-49F0-9892-C89467140CF9}"/>
    <cellStyle name="Normal 7 6 2 3 3" xfId="3488" xr:uid="{00000000-0005-0000-0000-0000F6080000}"/>
    <cellStyle name="Normal 7 6 2 3 3 2" xfId="4602" xr:uid="{4517D012-AB3F-4A50-A0AE-6DC9C9AABA35}"/>
    <cellStyle name="Normal 7 6 2 3 3 2 2" xfId="9374" xr:uid="{C788363A-D2D0-4902-9FC0-2B01B7C53F29}"/>
    <cellStyle name="Normal 7 6 2 3 3 2 2 2" xfId="29343" xr:uid="{F7D3D6A1-47D2-48DF-964B-7A00284DE874}"/>
    <cellStyle name="Normal 7 6 2 3 3 2 2 3" xfId="19754" xr:uid="{2595AF05-3149-411D-B2A3-9AB2965C3326}"/>
    <cellStyle name="Normal 7 6 2 3 3 2 3" xfId="12207" xr:uid="{8306838D-A175-48DF-9E22-7CCECC7A46AF}"/>
    <cellStyle name="Normal 7 6 2 3 3 2 3 2" xfId="22587" xr:uid="{666A7408-14DC-4E23-BF53-D70A7F51D1CC}"/>
    <cellStyle name="Normal 7 6 2 3 3 2 4" xfId="23845" xr:uid="{E19D32D2-28B6-4847-815D-8D68D928324E}"/>
    <cellStyle name="Normal 7 6 2 3 3 2 5" xfId="16921" xr:uid="{1F763406-0259-44E6-8D78-7596465B723C}"/>
    <cellStyle name="Normal 7 6 2 3 3 3" xfId="6543" xr:uid="{935A2752-8B7F-4C6A-BF5C-9EDD067E1A9A}"/>
    <cellStyle name="Normal 7 6 2 3 3 3 2" xfId="26797" xr:uid="{88148196-7D1B-4249-9D88-AFD134F9481F}"/>
    <cellStyle name="Normal 7 6 2 3 3 3 3" xfId="16114" xr:uid="{5C68F48B-039B-4724-A7FE-555E7C0A0FE3}"/>
    <cellStyle name="Normal 7 6 2 3 3 4" xfId="8567" xr:uid="{A34AC5BC-0734-4227-9483-F63AE9FA58A4}"/>
    <cellStyle name="Normal 7 6 2 3 3 4 2" xfId="18947" xr:uid="{DA7AF1A6-8AED-419E-8558-7AA2EF1EDAAE}"/>
    <cellStyle name="Normal 7 6 2 3 3 5" xfId="11400" xr:uid="{ADA725C3-BAC9-4DE8-B058-DE956EBE7BD5}"/>
    <cellStyle name="Normal 7 6 2 3 3 5 2" xfId="21780" xr:uid="{106E1BA2-A679-4A52-8A91-C8AD22D52F32}"/>
    <cellStyle name="Normal 7 6 2 3 3 6" xfId="23952" xr:uid="{3DF65DFE-68C1-4814-B5DB-D46D28CCC849}"/>
    <cellStyle name="Normal 7 6 2 3 3 7" xfId="14080" xr:uid="{2AAC3EB0-648E-4039-A54B-70CFFB60586E}"/>
    <cellStyle name="Normal 7 6 2 3 4" xfId="3000" xr:uid="{00000000-0005-0000-0000-0000F7080000}"/>
    <cellStyle name="Normal 7 6 2 3 4 2" xfId="6149" xr:uid="{8CE6BF8B-0E9F-4452-84EA-E1F3441688C5}"/>
    <cellStyle name="Normal 7 6 2 3 4 2 2" xfId="26411" xr:uid="{58070C94-302A-4FED-9388-BC7FD3B37CC0}"/>
    <cellStyle name="Normal 7 6 2 3 4 2 3" xfId="15627" xr:uid="{0C47AA3F-AB24-4930-9F11-72E8E2853579}"/>
    <cellStyle name="Normal 7 6 2 3 4 3" xfId="8080" xr:uid="{DE95BD2A-6FEC-43D3-99B0-B0875EAAA115}"/>
    <cellStyle name="Normal 7 6 2 3 4 3 2" xfId="18460" xr:uid="{ED7BAE7D-93BA-4869-9024-02B2F0BF21BA}"/>
    <cellStyle name="Normal 7 6 2 3 4 4" xfId="10913" xr:uid="{B17E3A17-CCA1-40F8-B55A-5C7F6649D437}"/>
    <cellStyle name="Normal 7 6 2 3 4 4 2" xfId="21293" xr:uid="{E8854CB8-4A7B-42B7-B6C5-59EAF2B0AF74}"/>
    <cellStyle name="Normal 7 6 2 3 4 5" xfId="24932" xr:uid="{CD25090A-1621-41C6-A210-0964DFF056A3}"/>
    <cellStyle name="Normal 7 6 2 3 4 6" xfId="13500" xr:uid="{FBD1A3F5-66E5-42B8-A13E-5BBCC43129D9}"/>
    <cellStyle name="Normal 7 6 2 3 5" xfId="2603" xr:uid="{00000000-0005-0000-0000-0000F8080000}"/>
    <cellStyle name="Normal 7 6 2 3 5 2" xfId="5868" xr:uid="{68540AEA-0E8E-4490-B917-D8E157903F73}"/>
    <cellStyle name="Normal 7 6 2 3 5 2 2" xfId="25873" xr:uid="{99D1D200-427F-4337-BF8F-46411779011E}"/>
    <cellStyle name="Normal 7 6 2 3 5 2 3" xfId="15275" xr:uid="{7B3CE3F2-FBE3-4F86-B53B-87E78ECF1E4D}"/>
    <cellStyle name="Normal 7 6 2 3 5 3" xfId="7728" xr:uid="{46B538C4-698E-407A-A73A-E6508947368F}"/>
    <cellStyle name="Normal 7 6 2 3 5 3 2" xfId="18108" xr:uid="{8C020935-67DA-4919-8F95-EE48A1028C02}"/>
    <cellStyle name="Normal 7 6 2 3 5 4" xfId="10561" xr:uid="{A7DF25E5-D097-4AB6-8A00-5C02D02AC826}"/>
    <cellStyle name="Normal 7 6 2 3 5 4 2" xfId="20941" xr:uid="{31A32AC7-551F-4906-BAB2-3B442B016CFC}"/>
    <cellStyle name="Normal 7 6 2 3 5 5" xfId="22926" xr:uid="{DCFA66F2-A4CC-4D03-88FA-4D2DEDA2B454}"/>
    <cellStyle name="Normal 7 6 2 3 5 6" xfId="12991" xr:uid="{F0E67ACF-9FBC-40E0-A18F-2E957BAD3AC0}"/>
    <cellStyle name="Normal 7 6 2 3 6" xfId="2410" xr:uid="{00000000-0005-0000-0000-0000F2080000}"/>
    <cellStyle name="Normal 7 6 2 3 6 2" xfId="7537" xr:uid="{78E3D2FD-30E3-475C-A30E-3B2F53C80C2E}"/>
    <cellStyle name="Normal 7 6 2 3 6 2 2" xfId="17917" xr:uid="{81BE1BC3-C79A-4BCB-A37E-0F1B6A11141F}"/>
    <cellStyle name="Normal 7 6 2 3 6 3" xfId="10370" xr:uid="{BC48B4BF-DD1D-4F5D-8422-249DC6A0F923}"/>
    <cellStyle name="Normal 7 6 2 3 6 3 2" xfId="20750" xr:uid="{186FE3F9-E38C-4563-937D-AF0E6A552712}"/>
    <cellStyle name="Normal 7 6 2 3 6 4" xfId="25440" xr:uid="{FEDB20F1-CD1B-4AB9-9D41-85153BDA663B}"/>
    <cellStyle name="Normal 7 6 2 3 6 5" xfId="15084" xr:uid="{94E2F247-9332-4E0E-A9F1-EE55A5533C72}"/>
    <cellStyle name="Normal 7 6 2 3 7" xfId="4081" xr:uid="{A6B066F1-DD96-4C23-A370-41D05A534855}"/>
    <cellStyle name="Normal 7 6 2 3 7 2" xfId="8859" xr:uid="{667C695F-D196-43B0-9454-E2BEAC50E32B}"/>
    <cellStyle name="Normal 7 6 2 3 7 2 2" xfId="19239" xr:uid="{58A1C407-A8BF-4947-968E-83CFCDF6891D}"/>
    <cellStyle name="Normal 7 6 2 3 7 3" xfId="11692" xr:uid="{D348FA38-632B-4CDE-8A66-F8DC1E6E7289}"/>
    <cellStyle name="Normal 7 6 2 3 7 3 2" xfId="22072" xr:uid="{860FD70A-BDAB-4B4D-84BD-620614E8FCD7}"/>
    <cellStyle name="Normal 7 6 2 3 7 4" xfId="16406" xr:uid="{95D5832A-9277-429F-AC12-EB7E130781B2}"/>
    <cellStyle name="Normal 7 6 2 3 8" xfId="5482" xr:uid="{7A635B9E-6B33-46CF-BC6A-D7E5668F196F}"/>
    <cellStyle name="Normal 7 6 2 3 8 2" xfId="14780" xr:uid="{A9FE8C30-9E0C-4D99-BCA5-24D0BB0B4012}"/>
    <cellStyle name="Normal 7 6 2 3 9" xfId="7233" xr:uid="{69B6C9D1-4B47-4FD4-9E52-B740DF431ACF}"/>
    <cellStyle name="Normal 7 6 2 3 9 2" xfId="17613" xr:uid="{B773A3F7-250A-44AB-B434-737FFFE34FD5}"/>
    <cellStyle name="Normal 7 6 2 4" xfId="1481" xr:uid="{00000000-0005-0000-0000-0000A2070000}"/>
    <cellStyle name="Normal 7 6 2 4 2" xfId="1482" xr:uid="{00000000-0005-0000-0000-0000A3070000}"/>
    <cellStyle name="Normal 7 6 2 4 2 2" xfId="7234" xr:uid="{6E122A99-0A2B-481E-941E-1A629EFDA561}"/>
    <cellStyle name="Normal 7 6 2 4 2 2 2" xfId="28573" xr:uid="{83729F6A-F6F6-4A57-98C1-F05D08D6747E}"/>
    <cellStyle name="Normal 7 6 2 4 2 2 3" xfId="28472" xr:uid="{B2F2DA54-1103-42A2-9A7C-76FB970A49FC}"/>
    <cellStyle name="Normal 7 6 2 4 2 2 4" xfId="17614" xr:uid="{D3ADCC34-AB49-487F-8203-E8A8E112658B}"/>
    <cellStyle name="Normal 7 6 2 4 2 3" xfId="10067" xr:uid="{CEDBC37A-7193-45AF-A6B6-FCA2810ED39C}"/>
    <cellStyle name="Normal 7 6 2 4 2 3 2" xfId="29466" xr:uid="{2956D692-3D13-45A4-A872-ED62089834FD}"/>
    <cellStyle name="Normal 7 6 2 4 2 3 3" xfId="20447" xr:uid="{6A1C4D72-F17D-4E46-9A7F-286D12EE63B6}"/>
    <cellStyle name="Normal 7 6 2 4 2 4" xfId="22635" xr:uid="{4D6831AF-81DC-4B28-8CFE-4A01A6C21AFC}"/>
    <cellStyle name="Normal 7 6 2 4 2 5" xfId="14781" xr:uid="{724AB0AE-DCBD-447A-9A5F-559E64BBAC60}"/>
    <cellStyle name="Normal 7 6 2 4 3" xfId="27384" xr:uid="{FA1FF1D9-E270-4A7D-A943-E427F0729186}"/>
    <cellStyle name="Normal 7 6 2 4 4" xfId="27362" xr:uid="{5E3A2284-2B4C-4BE2-948C-47C09382975B}"/>
    <cellStyle name="Normal 7 6 2 5" xfId="1483" xr:uid="{00000000-0005-0000-0000-0000A4070000}"/>
    <cellStyle name="Normal 7 6 2 5 2" xfId="4603" xr:uid="{12B5E42F-D790-45DA-9D1D-5C233CD01BAE}"/>
    <cellStyle name="Normal 7 6 2 5 2 2" xfId="9375" xr:uid="{2F3F45FC-EC56-4E7D-93DD-DA14367C6125}"/>
    <cellStyle name="Normal 7 6 2 5 2 2 2" xfId="29344" xr:uid="{19A9BD2C-7CD5-4F36-819D-FCF0DCCAC26D}"/>
    <cellStyle name="Normal 7 6 2 5 2 2 3" xfId="19755" xr:uid="{6D73268A-E381-41BB-9B34-46954B025484}"/>
    <cellStyle name="Normal 7 6 2 5 2 3" xfId="12208" xr:uid="{B541EE0C-4218-421C-9358-C9821E1A6070}"/>
    <cellStyle name="Normal 7 6 2 5 2 3 2" xfId="22588" xr:uid="{012FB8A7-B699-401A-B4CF-B396529CC047}"/>
    <cellStyle name="Normal 7 6 2 5 2 4" xfId="22819" xr:uid="{5A2CA262-985D-488C-8315-7CA4E45DF330}"/>
    <cellStyle name="Normal 7 6 2 5 2 5" xfId="16922" xr:uid="{3BAEB2FB-CA7F-4AFE-9FED-04598FABBA68}"/>
    <cellStyle name="Normal 7 6 2 5 3" xfId="5483" xr:uid="{9BFE6913-B7FD-46C9-B7DA-1CA04FBD48E1}"/>
    <cellStyle name="Normal 7 6 2 5 3 2" xfId="23480" xr:uid="{FB55B3A7-7CC4-4B33-81ED-58C90816DEA3}"/>
    <cellStyle name="Normal 7 6 2 5 3 3" xfId="26130" xr:uid="{E82DA417-FF46-4F52-9655-06161D003715}"/>
    <cellStyle name="Normal 7 6 2 5 3 4" xfId="14782" xr:uid="{35CE0722-3881-4B50-B822-855499230C93}"/>
    <cellStyle name="Normal 7 6 2 5 4" xfId="7235" xr:uid="{61D9F8CE-C3A3-4C75-975A-5683861D81A8}"/>
    <cellStyle name="Normal 7 6 2 5 4 2" xfId="24405" xr:uid="{FF928902-5FAB-491E-94A9-CC6410DAF7CB}"/>
    <cellStyle name="Normal 7 6 2 5 4 3" xfId="26436" xr:uid="{92080964-D7FF-4FC2-9B39-69DF9E261DF5}"/>
    <cellStyle name="Normal 7 6 2 5 4 4" xfId="17615" xr:uid="{A1508B5E-4B42-4C5E-8E1E-D427EE683154}"/>
    <cellStyle name="Normal 7 6 2 5 5" xfId="10068" xr:uid="{5E8CB66E-C768-459E-B683-3A13F096FB12}"/>
    <cellStyle name="Normal 7 6 2 5 5 2" xfId="29467" xr:uid="{A01A7646-22A0-41C3-B691-FACD4DA56448}"/>
    <cellStyle name="Normal 7 6 2 5 5 3" xfId="20448" xr:uid="{E4F574C7-E9B7-468D-9451-085997566E7D}"/>
    <cellStyle name="Normal 7 6 2 5 6" xfId="25144" xr:uid="{1CD5A22A-E0C0-40E0-BF04-96020AA18368}"/>
    <cellStyle name="Normal 7 6 2 5 7" xfId="14081" xr:uid="{6F77A334-7E8D-454F-9079-979D25F26416}"/>
    <cellStyle name="Normal 7 6 2 6" xfId="1484" xr:uid="{00000000-0005-0000-0000-0000A5070000}"/>
    <cellStyle name="Normal 7 6 2 6 2" xfId="2500" xr:uid="{00000000-0005-0000-0000-0000FB080000}"/>
    <cellStyle name="Normal 7 6 2 6 2 2" xfId="7625" xr:uid="{6DA91824-4395-46A4-B38A-CA6BA7737022}"/>
    <cellStyle name="Normal 7 6 2 6 2 2 2" xfId="18005" xr:uid="{B286C0FC-B35F-4A65-8F1E-46A4D3D798C7}"/>
    <cellStyle name="Normal 7 6 2 6 2 3" xfId="10458" xr:uid="{F0F27D90-69BA-4FBF-9D6A-63517C68C43B}"/>
    <cellStyle name="Normal 7 6 2 6 2 3 2" xfId="20838" xr:uid="{5D964759-6C67-4757-A5AD-5C7EDC1A05BE}"/>
    <cellStyle name="Normal 7 6 2 6 2 4" xfId="28457" xr:uid="{14B8BD50-F673-4976-A063-187232F799C6}"/>
    <cellStyle name="Normal 7 6 2 6 2 5" xfId="15172" xr:uid="{B518ABFA-065B-423C-BD0E-6902CAC24386}"/>
    <cellStyle name="Normal 7 6 2 6 3" xfId="2047" xr:uid="{00000000-0005-0000-0000-0000A5070000}"/>
    <cellStyle name="Normal 7 6 2 6 4" xfId="5484" xr:uid="{A67FD77B-8C42-46EF-8626-0391DF1149CC}"/>
    <cellStyle name="Normal 7 6 2 6 4 2" xfId="29747" xr:uid="{5D856566-71DC-4B60-BA54-4AAFB41ABC56}"/>
    <cellStyle name="Normal 7 6 2 6 5" xfId="22767" xr:uid="{55D9A16F-D7A4-4684-8925-24433A61B1FE}"/>
    <cellStyle name="Normal 7 6 2 6 6" xfId="12888" xr:uid="{23CC4D2E-FB2B-433A-8457-8D4F882A536F}"/>
    <cellStyle name="Normal 7 6 2 7" xfId="2194" xr:uid="{00000000-0005-0000-0000-0000E5080000}"/>
    <cellStyle name="Normal 7 6 2 7 2" xfId="7321" xr:uid="{BF72EEEC-0363-42E3-BC13-D45899A28E16}"/>
    <cellStyle name="Normal 7 6 2 7 2 2" xfId="25934" xr:uid="{B86B97D5-6C7E-4598-A23A-995132FA8F68}"/>
    <cellStyle name="Normal 7 6 2 7 2 3" xfId="17701" xr:uid="{4BEFBD65-26C5-4811-A175-AF2DB6BCCA56}"/>
    <cellStyle name="Normal 7 6 2 7 3" xfId="10154" xr:uid="{21A3D271-F3A0-4463-94E9-EDCAD5111008}"/>
    <cellStyle name="Normal 7 6 2 7 3 2" xfId="20534" xr:uid="{E0479714-0684-4F81-93CE-59DB467146FA}"/>
    <cellStyle name="Normal 7 6 2 7 4" xfId="24913" xr:uid="{8956E53A-E2B5-4656-A712-A63BE9BA9A20}"/>
    <cellStyle name="Normal 7 6 2 7 5" xfId="14868" xr:uid="{53DC5CB4-8DC4-4461-95A0-784F72F2BAF7}"/>
    <cellStyle name="Normal 7 6 2 8" xfId="24378" xr:uid="{ED4EC8EF-5843-457B-AF88-4D7D2FF16CC9}"/>
    <cellStyle name="Normal 7 6 2 8 2" xfId="26104" xr:uid="{1718AF5F-58E8-4B0F-AB17-E916184D4514}"/>
    <cellStyle name="Normal 7 6 2 9" xfId="26699" xr:uid="{6293BA1F-4F0E-4845-A691-991D33328C21}"/>
    <cellStyle name="Normal 7 6 20" xfId="12403" xr:uid="{4D736B5C-A5E8-4CE8-A84B-CC95F0450F18}"/>
    <cellStyle name="Normal 7 6 21" xfId="29836" xr:uid="{14591012-5BF2-4661-84EF-D3C202A421F1}"/>
    <cellStyle name="Normal 7 6 21 2" xfId="31505" xr:uid="{AE07DE1B-668E-4B16-88FD-3A9EC54BD8AE}"/>
    <cellStyle name="Normal 7 6 22" xfId="29981" xr:uid="{9BCCC15C-78C9-486F-A701-1A52E6003D5D}"/>
    <cellStyle name="Normal 7 6 23" xfId="30164" xr:uid="{49D357EA-AD67-4E3B-A3C0-C67DEDCA22C2}"/>
    <cellStyle name="Normal 7 6 3" xfId="1485" xr:uid="{00000000-0005-0000-0000-0000A6070000}"/>
    <cellStyle name="Normal 7 6 3 10" xfId="5485" xr:uid="{0FF0B9C9-C1B6-4F32-B56F-A6E9F15C0064}"/>
    <cellStyle name="Normal 7 6 3 10 2" xfId="14783" xr:uid="{11F63485-85EE-419C-92E1-1121CED9FCEE}"/>
    <cellStyle name="Normal 7 6 3 11" xfId="7236" xr:uid="{C03B5CF4-3859-4FAB-B0F8-AD00D31F5CD5}"/>
    <cellStyle name="Normal 7 6 3 11 2" xfId="17616" xr:uid="{3965AFF5-D500-4564-8608-7B8F9F639B94}"/>
    <cellStyle name="Normal 7 6 3 12" xfId="10069" xr:uid="{FB397A62-BE51-4249-8822-47E85F69ACF6}"/>
    <cellStyle name="Normal 7 6 3 12 2" xfId="20449" xr:uid="{2017A004-559C-4D69-BB7E-AF23B9128025}"/>
    <cellStyle name="Normal 7 6 3 13" xfId="24060" xr:uid="{00283BD8-6DFE-4D42-A8C9-DE55BB8542D4}"/>
    <cellStyle name="Normal 7 6 3 14" xfId="12463" xr:uid="{330A2FA6-1B02-4750-856C-3013779CABB4}"/>
    <cellStyle name="Normal 7 6 3 2" xfId="1486" xr:uid="{00000000-0005-0000-0000-0000A7070000}"/>
    <cellStyle name="Normal 7 6 3 2 10" xfId="10070" xr:uid="{C384459C-EE0B-4E33-B24B-329E5047D295}"/>
    <cellStyle name="Normal 7 6 3 2 10 2" xfId="20450" xr:uid="{36061472-8AC3-4274-8073-CEF844A71F48}"/>
    <cellStyle name="Normal 7 6 3 2 11" xfId="24505" xr:uid="{4204AB79-5DC5-4919-B457-C0C5904DDC3B}"/>
    <cellStyle name="Normal 7 6 3 2 12" xfId="12645" xr:uid="{22329E4F-DB2C-4C3F-9CF0-92AE194A115C}"/>
    <cellStyle name="Normal 7 6 3 2 2" xfId="1487" xr:uid="{00000000-0005-0000-0000-0000A8070000}"/>
    <cellStyle name="Normal 7 6 3 2 2 2" xfId="3490" xr:uid="{00000000-0005-0000-0000-0000FF080000}"/>
    <cellStyle name="Normal 7 6 3 2 2 2 2" xfId="6545" xr:uid="{A75AD212-DE64-4528-9504-E8C40F6BFFD9}"/>
    <cellStyle name="Normal 7 6 3 2 2 2 2 2" xfId="24605" xr:uid="{A8C4C092-3BDF-4E13-8A90-AF197A9ED4D0}"/>
    <cellStyle name="Normal 7 6 3 2 2 2 2 3" xfId="27048" xr:uid="{2ED1A404-9ADC-44F3-A047-EBCF7D564F86}"/>
    <cellStyle name="Normal 7 6 3 2 2 2 2 4" xfId="16116" xr:uid="{EF263C13-2736-4C6F-8F51-B5CEE61F346C}"/>
    <cellStyle name="Normal 7 6 3 2 2 2 3" xfId="8569" xr:uid="{32111021-159F-4647-B700-FE0DBF32DC34}"/>
    <cellStyle name="Normal 7 6 3 2 2 2 3 2" xfId="28950" xr:uid="{EAA0EE0C-4FE5-4161-BCED-F3045E4F6B01}"/>
    <cellStyle name="Normal 7 6 3 2 2 2 3 3" xfId="18949" xr:uid="{BFC8A839-9433-4509-8CDC-EE5B8F75A796}"/>
    <cellStyle name="Normal 7 6 3 2 2 2 4" xfId="11402" xr:uid="{3903FC95-6D88-43D5-B48C-BF1168E91186}"/>
    <cellStyle name="Normal 7 6 3 2 2 2 4 2" xfId="21782" xr:uid="{85F0D391-5129-4115-8BDB-5E45211D7ADD}"/>
    <cellStyle name="Normal 7 6 3 2 2 2 5" xfId="24106" xr:uid="{53B646B6-BDEF-47EF-BC18-89C8554F3A50}"/>
    <cellStyle name="Normal 7 6 3 2 2 2 6" xfId="14083" xr:uid="{BAE7D445-FB7C-42D7-AD8B-B9AC3626DEDA}"/>
    <cellStyle name="Normal 7 6 3 2 2 3" xfId="4378" xr:uid="{C162742C-DE66-4955-A711-6E4484B11279}"/>
    <cellStyle name="Normal 7 6 3 2 2 3 2" xfId="9150" xr:uid="{0918B151-3C2B-4B85-A6EE-AA68960CB029}"/>
    <cellStyle name="Normal 7 6 3 2 2 3 2 2" xfId="29193" xr:uid="{88587D24-EEEF-4814-86EC-5BC5CAA19DD2}"/>
    <cellStyle name="Normal 7 6 3 2 2 3 2 3" xfId="19530" xr:uid="{8B3E029C-4D34-4CE9-B3C5-4B123FC6AEC1}"/>
    <cellStyle name="Normal 7 6 3 2 2 3 3" xfId="11983" xr:uid="{266513DF-7348-434C-8067-A7FDC9FC347D}"/>
    <cellStyle name="Normal 7 6 3 2 2 3 3 2" xfId="22363" xr:uid="{F34BC78C-C166-4889-B870-241F722142EB}"/>
    <cellStyle name="Normal 7 6 3 2 2 3 4" xfId="24116" xr:uid="{9C2A6350-DC11-4F7E-A855-98DE6405744B}"/>
    <cellStyle name="Normal 7 6 3 2 2 3 5" xfId="16697" xr:uid="{EA3FD3EA-104B-4372-8508-1829A0B44B5A}"/>
    <cellStyle name="Normal 7 6 3 2 2 4" xfId="5487" xr:uid="{F6EB880C-ED38-43AD-9751-1348F342E406}"/>
    <cellStyle name="Normal 7 6 3 2 2 4 2" xfId="26682" xr:uid="{174D04E0-A481-4349-AFBB-03F3FEE58C33}"/>
    <cellStyle name="Normal 7 6 3 2 2 4 3" xfId="14785" xr:uid="{1351964C-5036-4720-AC2B-4923681CF4AE}"/>
    <cellStyle name="Normal 7 6 3 2 2 5" xfId="7238" xr:uid="{B202CF5B-A6DC-4139-A90D-747D11398E52}"/>
    <cellStyle name="Normal 7 6 3 2 2 5 2" xfId="17618" xr:uid="{B893D070-4A71-4F7A-9322-7BF783E4AD36}"/>
    <cellStyle name="Normal 7 6 3 2 2 6" xfId="10071" xr:uid="{4F20E983-D5B4-4F3B-9774-CCF5C3CD4021}"/>
    <cellStyle name="Normal 7 6 3 2 2 6 2" xfId="20451" xr:uid="{EF6D2DA0-8AC6-416D-AB1F-40B3D31A6C2B}"/>
    <cellStyle name="Normal 7 6 3 2 2 7" xfId="25106" xr:uid="{89018BB3-8938-462E-AEA3-006F14FFFBAD}"/>
    <cellStyle name="Normal 7 6 3 2 2 8" xfId="13326" xr:uid="{61F590E0-3462-4D35-AD10-130D37A535D8}"/>
    <cellStyle name="Normal 7 6 3 2 3" xfId="3491" xr:uid="{00000000-0005-0000-0000-000000090000}"/>
    <cellStyle name="Normal 7 6 3 2 3 2" xfId="4604" xr:uid="{39ECBFA1-EFA7-434E-B5B7-F7621C6DED91}"/>
    <cellStyle name="Normal 7 6 3 2 3 2 2" xfId="9376" xr:uid="{6A24BE19-D00A-402A-BF36-29A11EF1785A}"/>
    <cellStyle name="Normal 7 6 3 2 3 2 2 2" xfId="29345" xr:uid="{1EFC031E-8BC5-41C9-B3F7-ADEFFFCEF88E}"/>
    <cellStyle name="Normal 7 6 3 2 3 2 2 3" xfId="19756" xr:uid="{F8C1338B-9D46-4335-A532-D1A8DCD6CDB1}"/>
    <cellStyle name="Normal 7 6 3 2 3 2 3" xfId="12209" xr:uid="{E79DF795-2412-48C3-839B-400AC4100CB6}"/>
    <cellStyle name="Normal 7 6 3 2 3 2 3 2" xfId="22589" xr:uid="{90C6B6F4-9B46-4D95-BA39-EA67B5D745C0}"/>
    <cellStyle name="Normal 7 6 3 2 3 2 4" xfId="25653" xr:uid="{2CE1781A-5E26-4029-AEFA-75D6D87258A2}"/>
    <cellStyle name="Normal 7 6 3 2 3 2 5" xfId="16923" xr:uid="{9B51D3E1-8B40-45FB-B22D-E8E0CBC33D80}"/>
    <cellStyle name="Normal 7 6 3 2 3 3" xfId="6546" xr:uid="{E4F7623D-6662-4A7F-8469-B85FD6B2A69A}"/>
    <cellStyle name="Normal 7 6 3 2 3 3 2" xfId="26834" xr:uid="{EBEE138B-E2C0-41E6-96F2-23A53F2328CC}"/>
    <cellStyle name="Normal 7 6 3 2 3 3 3" xfId="16117" xr:uid="{94112684-D143-469E-B73F-BA75177662C5}"/>
    <cellStyle name="Normal 7 6 3 2 3 4" xfId="8570" xr:uid="{204587C1-477C-4F02-AC2C-FB776FA0CC80}"/>
    <cellStyle name="Normal 7 6 3 2 3 4 2" xfId="18950" xr:uid="{5C79DCA2-4A5F-46C4-AAFF-A42ADB2FB554}"/>
    <cellStyle name="Normal 7 6 3 2 3 5" xfId="11403" xr:uid="{AEB043DD-3436-4ACC-B81C-0B3407855D19}"/>
    <cellStyle name="Normal 7 6 3 2 3 5 2" xfId="21783" xr:uid="{BAC586FA-8088-469D-8538-E78A0BE57809}"/>
    <cellStyle name="Normal 7 6 3 2 3 6" xfId="24227" xr:uid="{8EED4C54-AB70-4569-8CE6-1053658155E5}"/>
    <cellStyle name="Normal 7 6 3 2 3 7" xfId="14084" xr:uid="{30054B3B-B915-405B-ADE7-584368C336C6}"/>
    <cellStyle name="Normal 7 6 3 2 4" xfId="3489" xr:uid="{00000000-0005-0000-0000-000001090000}"/>
    <cellStyle name="Normal 7 6 3 2 4 2" xfId="6544" xr:uid="{7B6E7000-0441-4622-945D-CE45B7D4AB6B}"/>
    <cellStyle name="Normal 7 6 3 2 4 2 2" xfId="26593" xr:uid="{4BCE06FB-C81E-4322-B29F-BBE14600E106}"/>
    <cellStyle name="Normal 7 6 3 2 4 2 3" xfId="16115" xr:uid="{3A1732FA-27B6-45A2-AF77-63EB64C97D89}"/>
    <cellStyle name="Normal 7 6 3 2 4 3" xfId="8568" xr:uid="{9DD597EA-EC23-4792-894C-E9B1C33E94AE}"/>
    <cellStyle name="Normal 7 6 3 2 4 3 2" xfId="18948" xr:uid="{362CFB7D-F2B8-4926-B044-983395B01BA1}"/>
    <cellStyle name="Normal 7 6 3 2 4 4" xfId="11401" xr:uid="{D92811AC-761B-403F-B3BF-E85A22387678}"/>
    <cellStyle name="Normal 7 6 3 2 4 4 2" xfId="21781" xr:uid="{FB91684D-B12B-42F6-90A5-428E33A98090}"/>
    <cellStyle name="Normal 7 6 3 2 4 5" xfId="23524" xr:uid="{8A11F309-5766-481E-9FEA-7954DA7B47B4}"/>
    <cellStyle name="Normal 7 6 3 2 4 6" xfId="14082" xr:uid="{CE988D99-B1B8-4C92-985D-D11FA4B9C379}"/>
    <cellStyle name="Normal 7 6 3 2 5" xfId="2537" xr:uid="{00000000-0005-0000-0000-000002090000}"/>
    <cellStyle name="Normal 7 6 3 2 5 2" xfId="5811" xr:uid="{F4DFDF64-7DF7-4B91-90EE-A93EAE6980E3}"/>
    <cellStyle name="Normal 7 6 3 2 5 2 2" xfId="27623" xr:uid="{63BA84BA-A60E-4664-B663-17E1FEC0AD59}"/>
    <cellStyle name="Normal 7 6 3 2 5 2 3" xfId="15209" xr:uid="{BBE616B4-4FED-4FAD-9B28-D5068FF531DD}"/>
    <cellStyle name="Normal 7 6 3 2 5 3" xfId="7662" xr:uid="{61134F25-A1A6-4156-9344-85714967A00C}"/>
    <cellStyle name="Normal 7 6 3 2 5 3 2" xfId="18042" xr:uid="{05AE6B0B-E90F-496D-9F41-02F654425368}"/>
    <cellStyle name="Normal 7 6 3 2 5 4" xfId="10495" xr:uid="{5797FCFC-89AF-49F9-9975-DF75035D6631}"/>
    <cellStyle name="Normal 7 6 3 2 5 4 2" xfId="20875" xr:uid="{D1EF8E00-47DB-4AF1-89E3-031429467C7E}"/>
    <cellStyle name="Normal 7 6 3 2 5 5" xfId="24103" xr:uid="{037A8E6B-0580-4D89-A363-ABD4DA75EE1C}"/>
    <cellStyle name="Normal 7 6 3 2 5 6" xfId="12925" xr:uid="{F05D9D0A-05DF-4E0B-BA3C-4F5C0046ED46}"/>
    <cellStyle name="Normal 7 6 3 2 6" xfId="2411" xr:uid="{00000000-0005-0000-0000-0000FD080000}"/>
    <cellStyle name="Normal 7 6 3 2 6 2" xfId="7538" xr:uid="{0AF1B255-9782-4AA0-85B9-E2F027122566}"/>
    <cellStyle name="Normal 7 6 3 2 6 2 2" xfId="17918" xr:uid="{A8F0BB78-33FF-4A33-9C14-85171F59F9D7}"/>
    <cellStyle name="Normal 7 6 3 2 6 3" xfId="10371" xr:uid="{748D5359-7EA2-4C9F-A25C-AC466CAA6C64}"/>
    <cellStyle name="Normal 7 6 3 2 6 3 2" xfId="20751" xr:uid="{21BAC3C7-CA48-4471-B2F8-D6F7724DCB22}"/>
    <cellStyle name="Normal 7 6 3 2 6 4" xfId="24579" xr:uid="{7DA92AAD-0C30-4D70-8EF8-F92F27EDCF5E}"/>
    <cellStyle name="Normal 7 6 3 2 6 5" xfId="15085" xr:uid="{3F5B5856-726F-4C40-B48C-00F81E228475}"/>
    <cellStyle name="Normal 7 6 3 2 7" xfId="4083" xr:uid="{8905C58B-3AA2-4522-9658-D1A4F26EBCA6}"/>
    <cellStyle name="Normal 7 6 3 2 7 2" xfId="8861" xr:uid="{AE4A32B9-46AF-4B7A-9737-F3E5908BFA7F}"/>
    <cellStyle name="Normal 7 6 3 2 7 2 2" xfId="19241" xr:uid="{9A3E086B-6CD9-4D34-9AB3-3AECDBA64CA3}"/>
    <cellStyle name="Normal 7 6 3 2 7 3" xfId="11694" xr:uid="{6653D4D5-6BF4-413E-A5D3-BE0A02CE4719}"/>
    <cellStyle name="Normal 7 6 3 2 7 3 2" xfId="22074" xr:uid="{0D8C75DD-86CE-40BD-B9F8-D0241E611C28}"/>
    <cellStyle name="Normal 7 6 3 2 7 4" xfId="16408" xr:uid="{24095FED-6EE3-4AC6-9E67-DA564407F3A5}"/>
    <cellStyle name="Normal 7 6 3 2 8" xfId="5486" xr:uid="{1C04D63F-2527-4922-B84E-C8532F610DB5}"/>
    <cellStyle name="Normal 7 6 3 2 8 2" xfId="14784" xr:uid="{FE9598D6-D404-4D12-A2A9-953F6914CC16}"/>
    <cellStyle name="Normal 7 6 3 2 9" xfId="7237" xr:uid="{EF280821-8194-4C2F-9C83-1E7EDD85217C}"/>
    <cellStyle name="Normal 7 6 3 2 9 2" xfId="17617" xr:uid="{74D5B46C-9487-40D8-BBB3-53F2C6750AFE}"/>
    <cellStyle name="Normal 7 6 3 3" xfId="1488" xr:uid="{00000000-0005-0000-0000-0000A9070000}"/>
    <cellStyle name="Normal 7 6 3 3 2" xfId="1489" xr:uid="{00000000-0005-0000-0000-0000AA070000}"/>
    <cellStyle name="Normal 7 6 3 3 2 2" xfId="1490" xr:uid="{00000000-0005-0000-0000-0000AB070000}"/>
    <cellStyle name="Normal 7 6 3 3 2 2 2" xfId="3494" xr:uid="{00000000-0005-0000-0000-000005090000}"/>
    <cellStyle name="Normal 7 6 3 3 2 2 2 2" xfId="8572" xr:uid="{8B74FCD3-3004-4FF9-A207-3B34207350F0}"/>
    <cellStyle name="Normal 7 6 3 3 2 2 2 2 2" xfId="28952" xr:uid="{7332878A-36D6-4C54-9958-DC49BDBA1940}"/>
    <cellStyle name="Normal 7 6 3 3 2 2 2 2 3" xfId="18952" xr:uid="{5421953C-2644-4634-A08A-92CAB110B78D}"/>
    <cellStyle name="Normal 7 6 3 3 2 2 2 3" xfId="11405" xr:uid="{595A7502-EE64-4239-A595-0E27D4A90B57}"/>
    <cellStyle name="Normal 7 6 3 3 2 2 2 3 2" xfId="21785" xr:uid="{AD091209-4EC8-4E66-94C2-820E502DE9F6}"/>
    <cellStyle name="Normal 7 6 3 3 2 2 2 4" xfId="23834" xr:uid="{1CC13E34-5A25-404A-9A23-D6B30847F204}"/>
    <cellStyle name="Normal 7 6 3 3 2 2 2 5" xfId="16119" xr:uid="{2C6D172E-98DF-4EBB-AA83-BFF35D6113D1}"/>
    <cellStyle name="Normal 7 6 3 3 2 2 3" xfId="3624" xr:uid="{00000000-0005-0000-0000-0000AB070000}"/>
    <cellStyle name="Normal 7 6 3 3 2 2 3 2" xfId="28144" xr:uid="{8EEB4BA7-6823-4210-B5A8-6255A1ED9AD1}"/>
    <cellStyle name="Normal 7 6 3 3 2 2 3 3" xfId="26091" xr:uid="{EB27B8F3-FCF2-43E1-9E0B-18AE21233D3B}"/>
    <cellStyle name="Normal 7 6 3 3 2 2 4" xfId="5488" xr:uid="{3D8DF5C9-2CCE-4182-AF0F-F0C5756989A7}"/>
    <cellStyle name="Normal 7 6 3 3 2 2 4 2" xfId="29786" xr:uid="{AEE5E8D0-64E0-4EF2-B258-9A2F3F526AE1}"/>
    <cellStyle name="Normal 7 6 3 3 2 2 5" xfId="24559" xr:uid="{B922943A-682E-4BDA-97D1-4B15684C58BE}"/>
    <cellStyle name="Normal 7 6 3 3 2 2 6" xfId="14086" xr:uid="{962D000C-A1AC-4453-ACAB-73642BEFA1C9}"/>
    <cellStyle name="Normal 7 6 3 3 2 3" xfId="3493" xr:uid="{00000000-0005-0000-0000-000006090000}"/>
    <cellStyle name="Normal 7 6 3 3 2 3 2" xfId="30074" xr:uid="{32C9490F-223B-4F54-991F-4B3A7967E779}"/>
    <cellStyle name="Normal 7 6 3 3 2 4" xfId="2846" xr:uid="{00000000-0005-0000-0000-000004090000}"/>
    <cellStyle name="Normal 7 6 3 3 2 4 2" xfId="7968" xr:uid="{7FEAC7C5-8702-4A4A-B139-616752534E0F}"/>
    <cellStyle name="Normal 7 6 3 3 2 4 2 2" xfId="26705" xr:uid="{CB561070-5FA2-49DC-A8AE-EB062A357746}"/>
    <cellStyle name="Normal 7 6 3 3 2 4 2 3" xfId="18348" xr:uid="{B7D03DF5-BD0B-495C-8930-FF0F2A8CD2C0}"/>
    <cellStyle name="Normal 7 6 3 3 2 4 3" xfId="10801" xr:uid="{F0E2E89E-372C-4389-8A1A-DBA4DCC2754E}"/>
    <cellStyle name="Normal 7 6 3 3 2 4 3 2" xfId="21181" xr:uid="{10594F66-5859-4BA2-8F95-ABD9FCBFBF80}"/>
    <cellStyle name="Normal 7 6 3 3 2 4 4" xfId="22794" xr:uid="{19E007BA-7098-4A3F-9530-9818CE4A424A}"/>
    <cellStyle name="Normal 7 6 3 3 2 4 5" xfId="15515" xr:uid="{08EB1DFA-FFE2-4B40-9F7A-2B80C57D678F}"/>
    <cellStyle name="Normal 7 6 3 3 2 5" xfId="3768" xr:uid="{00000000-0005-0000-0000-000009070000}"/>
    <cellStyle name="Normal 7 6 3 3 2 5 2" xfId="4095" xr:uid="{9ECDFCFE-9E25-458F-A3CA-22ABFB47DDE6}"/>
    <cellStyle name="Normal 7 6 3 3 2 5 2 2" xfId="29806" xr:uid="{5B30EC69-E692-4A67-825D-515A3CD295B3}"/>
    <cellStyle name="Normal 7 6 3 3 2 5 3" xfId="23112" xr:uid="{8B9C337C-9F1F-4B71-B33C-4BBF8768F2B4}"/>
    <cellStyle name="Normal 7 6 3 3 2 5 3 2" xfId="30094" xr:uid="{704ABBA2-7391-4C03-A229-8C5BE6596277}"/>
    <cellStyle name="Normal 7 6 3 3 2 5 4" xfId="25624" xr:uid="{08F19465-FA20-4EFC-BDBA-F333EA0FE99C}"/>
    <cellStyle name="Normal 7 6 3 3 2 5 5" xfId="30293" xr:uid="{B0B0FC5E-A681-4C7A-9402-587E6D246449}"/>
    <cellStyle name="Normal 7 6 3 3 2 5 5 2" xfId="31436" xr:uid="{0C479F8B-31BC-4A83-A9FF-C393F1C53DF5}"/>
    <cellStyle name="Normal 7 6 3 3 2 5 6" xfId="31633" xr:uid="{30D63F68-2665-4D62-BFD1-4D3B105583A0}"/>
    <cellStyle name="Normal 7 6 3 3 2 6" xfId="23049" xr:uid="{6A1329E9-4F61-4AE7-A038-DC47D92FCBA5}"/>
    <cellStyle name="Normal 7 6 3 3 2 6 2" xfId="31146" xr:uid="{34B83ACE-44A3-4940-AFE5-B4EF022905B3}"/>
    <cellStyle name="Normal 7 6 3 3 2 6 3" xfId="30914" xr:uid="{6E2A21CD-035E-489F-A7DE-293D595960DB}"/>
    <cellStyle name="Normal 7 6 3 3 2 7" xfId="13327" xr:uid="{F64208F4-0E3F-4CEE-8256-88031B63933C}"/>
    <cellStyle name="Normal 7 6 3 3 2 8" xfId="30926" xr:uid="{9FCF0968-A979-4539-AD90-D2D9D79CDAFE}"/>
    <cellStyle name="Normal 7 6 3 3 3" xfId="1491" xr:uid="{00000000-0005-0000-0000-0000AC070000}"/>
    <cellStyle name="Normal 7 6 3 3 3 2" xfId="3495" xr:uid="{00000000-0005-0000-0000-000007090000}"/>
    <cellStyle name="Normal 7 6 3 3 3 2 2" xfId="8573" xr:uid="{EF5855A4-E2C1-49DF-9504-E2EA90CE0347}"/>
    <cellStyle name="Normal 7 6 3 3 3 2 2 2" xfId="28953" xr:uid="{025541B1-DBD4-4EEF-9100-08DB729F7508}"/>
    <cellStyle name="Normal 7 6 3 3 3 2 2 3" xfId="18953" xr:uid="{63D9C151-495E-40D9-AF42-DAF5A7960CFA}"/>
    <cellStyle name="Normal 7 6 3 3 3 2 2 4" xfId="29816" xr:uid="{A6D295F5-EE7B-4174-AF97-372C2354F921}"/>
    <cellStyle name="Normal 7 6 3 3 3 2 3" xfId="11406" xr:uid="{36AF5DE9-B923-43DA-853A-9DA9024BB51D}"/>
    <cellStyle name="Normal 7 6 3 3 3 2 3 2" xfId="21786" xr:uid="{1F465D1C-26CD-4943-9251-547D0E3620B2}"/>
    <cellStyle name="Normal 7 6 3 3 3 2 4" xfId="25234" xr:uid="{ACDE281D-914C-4269-A204-0BEA3AA49052}"/>
    <cellStyle name="Normal 7 6 3 3 3 2 5" xfId="24790" xr:uid="{E7424FEE-A287-4278-8785-A45E7B369859}"/>
    <cellStyle name="Normal 7 6 3 3 3 2 6" xfId="16120" xr:uid="{36AD8D00-0916-4C96-8A04-308D4955D853}"/>
    <cellStyle name="Normal 7 6 3 3 3 3" xfId="3582" xr:uid="{00000000-0005-0000-0000-0000AC070000}"/>
    <cellStyle name="Normal 7 6 3 3 3 3 2" xfId="22702" xr:uid="{AA2F5C75-DC2C-4230-A5D8-101807C85474}"/>
    <cellStyle name="Normal 7 6 3 3 3 3 2 2" xfId="29819" xr:uid="{780A20BF-D728-490A-A368-FF54E81B0461}"/>
    <cellStyle name="Normal 7 6 3 3 3 3 3" xfId="23939" xr:uid="{BF96C682-830A-4B3C-86E6-BED0BFAFAB1E}"/>
    <cellStyle name="Normal 7 6 3 3 3 4" xfId="4605" xr:uid="{B2D18F5D-868F-400D-8613-513DEF26BB5F}"/>
    <cellStyle name="Normal 7 6 3 3 3 4 2" xfId="9377" xr:uid="{0425B6A6-629F-4611-80FC-EDBECEF46DCF}"/>
    <cellStyle name="Normal 7 6 3 3 3 4 2 2" xfId="19757" xr:uid="{F252610E-686D-4982-B396-9C861E514B40}"/>
    <cellStyle name="Normal 7 6 3 3 3 4 2 3" xfId="31107" xr:uid="{8CB3474E-5571-49FA-AE72-8D5E115219A0}"/>
    <cellStyle name="Normal 7 6 3 3 3 4 2 4" xfId="30915" xr:uid="{DE5E27BB-B822-402D-923F-F9EA10B0EB4E}"/>
    <cellStyle name="Normal 7 6 3 3 3 4 3" xfId="12210" xr:uid="{380CCD94-C053-4C53-BD94-FFD08E872D30}"/>
    <cellStyle name="Normal 7 6 3 3 3 4 3 2" xfId="22590" xr:uid="{6FDC5E10-66D4-454D-ADAD-CEBBF6359800}"/>
    <cellStyle name="Normal 7 6 3 3 3 4 4" xfId="16924" xr:uid="{F6ECB581-5B9B-47AF-9F76-84B6EC88C8E6}"/>
    <cellStyle name="Normal 7 6 3 3 3 5" xfId="5489" xr:uid="{E526189A-FBBF-4CD8-BD80-1D49B21A9FC2}"/>
    <cellStyle name="Normal 7 6 3 3 3 5 2" xfId="29710" xr:uid="{04BD60D3-49F8-449A-9143-0C78D84BF8AD}"/>
    <cellStyle name="Normal 7 6 3 3 3 5 2 2" xfId="30953" xr:uid="{B3D80988-D845-47B0-B2DE-F9006412263D}"/>
    <cellStyle name="Normal 7 6 3 3 3 6" xfId="22964" xr:uid="{A39247FC-957C-4179-8B1D-E102D3CFAC6C}"/>
    <cellStyle name="Normal 7 6 3 3 3 6 2" xfId="29674" xr:uid="{CA9E9E34-311D-47F7-9DA7-90D58AC2FE83}"/>
    <cellStyle name="Normal 7 6 3 3 3 7" xfId="25779" xr:uid="{E22A0136-BAAB-4D71-B4B6-C80D15B87F53}"/>
    <cellStyle name="Normal 7 6 3 3 3 8" xfId="14087" xr:uid="{574FAC05-942C-4FEA-9B51-28FD901D0829}"/>
    <cellStyle name="Normal 7 6 3 3 4" xfId="3492" xr:uid="{00000000-0005-0000-0000-000008090000}"/>
    <cellStyle name="Normal 7 6 3 3 4 2" xfId="6547" xr:uid="{F5FEA776-40B7-467D-A373-0714A130124A}"/>
    <cellStyle name="Normal 7 6 3 3 4 2 2" xfId="23242" xr:uid="{51F7082C-2196-41C7-B373-69BB56C93B1A}"/>
    <cellStyle name="Normal 7 6 3 3 4 2 3" xfId="28160" xr:uid="{DC6147DF-82B5-4E3B-916F-0BCF6F0F8E91}"/>
    <cellStyle name="Normal 7 6 3 3 4 2 4" xfId="16118" xr:uid="{30F026B2-B805-4647-990F-CDDA94500353}"/>
    <cellStyle name="Normal 7 6 3 3 4 2 5" xfId="30570" xr:uid="{84B7872D-76F9-4A5E-9DB5-AB13DBD0B9B6}"/>
    <cellStyle name="Normal 7 6 3 3 4 3" xfId="8571" xr:uid="{1B8B625A-97E3-41E8-AF27-40244788585F}"/>
    <cellStyle name="Normal 7 6 3 3 4 3 2" xfId="28951" xr:uid="{3B3AD2CA-9486-42DA-8189-C299B1046117}"/>
    <cellStyle name="Normal 7 6 3 3 4 3 3" xfId="18951" xr:uid="{82189C2D-B2BE-4B80-88E4-6F1F020896B9}"/>
    <cellStyle name="Normal 7 6 3 3 4 4" xfId="11404" xr:uid="{303873E4-CF73-49B2-B038-F358E018E3BA}"/>
    <cellStyle name="Normal 7 6 3 3 4 4 2" xfId="21784" xr:uid="{5ED4D9AD-9B8A-4975-ACB2-0C70ABBDF531}"/>
    <cellStyle name="Normal 7 6 3 3 4 5" xfId="23498" xr:uid="{32B2BFD8-525E-4378-91D5-DDA650781DB0}"/>
    <cellStyle name="Normal 7 6 3 3 4 6" xfId="26302" xr:uid="{7E74C817-56EC-4084-A037-5AED7963C962}"/>
    <cellStyle name="Normal 7 6 3 3 4 7" xfId="14085" xr:uid="{470675C5-9F8B-41C5-B2C5-F6046364DB90}"/>
    <cellStyle name="Normal 7 6 3 3 5" xfId="2639" xr:uid="{00000000-0005-0000-0000-000009090000}"/>
    <cellStyle name="Normal 7 6 3 3 5 2" xfId="5901" xr:uid="{48132DCA-E8C2-4B60-8DE5-7EB3B66FFC2A}"/>
    <cellStyle name="Normal 7 6 3 3 5 2 2" xfId="15311" xr:uid="{0F63A216-69B1-45FD-AB2D-0A9A1A2FF379}"/>
    <cellStyle name="Normal 7 6 3 3 5 3" xfId="7764" xr:uid="{DBB43D33-4A0F-4C79-9AD8-720A439FBA15}"/>
    <cellStyle name="Normal 7 6 3 3 5 3 2" xfId="18144" xr:uid="{8030CBFF-0684-4121-AA6D-DB623D42B6E4}"/>
    <cellStyle name="Normal 7 6 3 3 5 4" xfId="10597" xr:uid="{389C6673-130F-44DE-BAD7-639E6FAAE7BC}"/>
    <cellStyle name="Normal 7 6 3 3 5 4 2" xfId="20977" xr:uid="{132AC504-2503-4B3D-AFD5-9A34968FC33D}"/>
    <cellStyle name="Normal 7 6 3 3 5 5" xfId="22690" xr:uid="{3688B1EF-53C5-488A-ACE0-5EA188193F00}"/>
    <cellStyle name="Normal 7 6 3 3 5 6" xfId="27189" xr:uid="{C5DA87B6-E3B5-4F70-81FF-F04A3C4CD07F}"/>
    <cellStyle name="Normal 7 6 3 3 5 7" xfId="13028" xr:uid="{CEBC3EB5-DFC0-40A5-A11A-60194FAE245D}"/>
    <cellStyle name="Normal 7 6 3 3 6" xfId="2152" xr:uid="{00000000-0005-0000-0000-000031030000}"/>
    <cellStyle name="Normal 7 6 3 3 6 2" xfId="4639" xr:uid="{DDD6DC4B-9466-4B61-9B06-D6792D4BBF9B}"/>
    <cellStyle name="Normal 7 6 3 3 6 3" xfId="30233" xr:uid="{6645CF52-C51C-46A3-B69A-670BFF6D043C}"/>
    <cellStyle name="Normal 7 6 3 3 6 3 2" xfId="31377" xr:uid="{9C0664F1-2BC2-4486-BD5C-A88F2827CD6E}"/>
    <cellStyle name="Normal 7 6 3 3 6 4" xfId="31573" xr:uid="{B935607C-FA16-46A0-8678-73DBE2437CBD}"/>
    <cellStyle name="Normal 7 6 3 3 7" xfId="4084" xr:uid="{FF6F513F-DDB9-462A-B13C-92776B7D2349}"/>
    <cellStyle name="Normal 7 6 3 3 7 2" xfId="4736" xr:uid="{CF2CB097-34DC-4247-8F0E-ABB43BA53B2B}"/>
    <cellStyle name="Normal 7 6 3 3 7 2 2" xfId="27718" xr:uid="{1EDD18A6-6835-40A8-88E3-C4F11ED69DE5}"/>
    <cellStyle name="Normal 7 6 3 3 7 3" xfId="26788" xr:uid="{96671C3B-A1B1-44DF-9104-304A20AEB2C0}"/>
    <cellStyle name="Normal 7 6 3 3 7 3 2" xfId="31185" xr:uid="{6E7833E5-778C-465E-8DE0-065A447A6E20}"/>
    <cellStyle name="Normal 7 6 3 3 7 4" xfId="27627" xr:uid="{D690042B-48A8-4B37-88B6-2BF49BC9445A}"/>
    <cellStyle name="Normal 7 6 3 3 7 5" xfId="30347" xr:uid="{9CC4D4A5-A59A-485D-9725-F0B5952F9150}"/>
    <cellStyle name="Normal 7 6 3 3 7 5 2" xfId="31489" xr:uid="{7896352E-95E3-41EA-B176-36FF0CEE565A}"/>
    <cellStyle name="Normal 7 6 3 3 7 6" xfId="31687" xr:uid="{D11F685F-83BD-4E7B-A8DA-FFB6C0997B38}"/>
    <cellStyle name="Normal 7 6 3 3 8" xfId="29682" xr:uid="{DDD031FA-DD35-4F20-99A5-AA11D3C98D44}"/>
    <cellStyle name="Normal 7 6 3 3 8 2" xfId="30545" xr:uid="{DE3B6B93-E2A5-480B-9010-B39AA1DCB833}"/>
    <cellStyle name="Normal 7 6 3 3 9" xfId="29670" xr:uid="{5A811436-6D74-48D3-AB9A-EE7538A6A6FC}"/>
    <cellStyle name="Normal 7 6 3 4" xfId="1492" xr:uid="{00000000-0005-0000-0000-0000AD070000}"/>
    <cellStyle name="Normal 7 6 3 4 2" xfId="3496" xr:uid="{00000000-0005-0000-0000-00000B090000}"/>
    <cellStyle name="Normal 7 6 3 4 2 2" xfId="6548" xr:uid="{BDCE6B7E-62BD-4044-B894-D9E0A2E850C9}"/>
    <cellStyle name="Normal 7 6 3 4 2 2 2" xfId="25817" xr:uid="{7B4532F0-478E-4AB7-9ED1-5AA482BF542A}"/>
    <cellStyle name="Normal 7 6 3 4 2 2 3" xfId="16121" xr:uid="{35E135D1-54BB-4081-99BA-AEF677987A76}"/>
    <cellStyle name="Normal 7 6 3 4 2 3" xfId="8574" xr:uid="{90BA02D6-CC03-4693-9CC9-BCB83579C29B}"/>
    <cellStyle name="Normal 7 6 3 4 2 3 2" xfId="18954" xr:uid="{65545394-FAE5-44BB-B2F1-507185147897}"/>
    <cellStyle name="Normal 7 6 3 4 2 4" xfId="11407" xr:uid="{CFF84FD6-9744-4EFE-86F3-8F7164451CEF}"/>
    <cellStyle name="Normal 7 6 3 4 2 4 2" xfId="21787" xr:uid="{1D951B25-C0C3-4BD6-96F5-5A17B8028CF0}"/>
    <cellStyle name="Normal 7 6 3 4 2 5" xfId="23155" xr:uid="{2B59EF41-2E53-450E-A5F1-810ABB2CF3ED}"/>
    <cellStyle name="Normal 7 6 3 4 2 6" xfId="14088" xr:uid="{9879ECFA-35C0-46D6-8663-23859D7AC2AF}"/>
    <cellStyle name="Normal 7 6 3 4 3" xfId="2845" xr:uid="{00000000-0005-0000-0000-00000C090000}"/>
    <cellStyle name="Normal 7 6 3 4 3 2" xfId="6059" xr:uid="{7FB49BD6-6F31-4B45-B557-17E3453C031E}"/>
    <cellStyle name="Normal 7 6 3 4 3 2 2" xfId="27111" xr:uid="{55A0543A-1117-4D83-A7B8-F9A9D7E41E40}"/>
    <cellStyle name="Normal 7 6 3 4 3 2 3" xfId="15514" xr:uid="{D16F7FB5-F41D-421D-A9B9-779147882517}"/>
    <cellStyle name="Normal 7 6 3 4 3 3" xfId="7967" xr:uid="{15655578-63B4-41BF-A5B3-024B7D70EB39}"/>
    <cellStyle name="Normal 7 6 3 4 3 3 2" xfId="18347" xr:uid="{630A5C95-8882-492D-8B3C-D91C8593B88B}"/>
    <cellStyle name="Normal 7 6 3 4 3 4" xfId="10800" xr:uid="{3EEDB382-2C2E-4827-8256-DD31D1484B28}"/>
    <cellStyle name="Normal 7 6 3 4 3 4 2" xfId="21180" xr:uid="{9D54FC28-AC6C-48D7-AEFC-121BF1CB48EB}"/>
    <cellStyle name="Normal 7 6 3 4 3 5" xfId="25338" xr:uid="{16C01234-1BA7-4D1A-9A8A-A36392ED2FF9}"/>
    <cellStyle name="Normal 7 6 3 4 3 6" xfId="13325" xr:uid="{DE1E783A-8BA0-4C3B-8CCC-83EDD34DE2B3}"/>
    <cellStyle name="Normal 7 6 3 4 4" xfId="4228" xr:uid="{32C5111D-E894-401D-8BA7-B9AF0DE3D009}"/>
    <cellStyle name="Normal 7 6 3 4 4 2" xfId="9000" xr:uid="{75079CD1-BECF-4205-B52C-BD9B59C4C153}"/>
    <cellStyle name="Normal 7 6 3 4 4 2 2" xfId="19380" xr:uid="{F7166BD3-B39C-465F-B5F9-DDCE8F8F3F52}"/>
    <cellStyle name="Normal 7 6 3 4 4 3" xfId="11833" xr:uid="{1463F024-B423-4C98-815A-F12B8C80C849}"/>
    <cellStyle name="Normal 7 6 3 4 4 3 2" xfId="22213" xr:uid="{13DD88AD-FF73-4A21-BE70-28E43FA1F7E0}"/>
    <cellStyle name="Normal 7 6 3 4 4 4" xfId="23208" xr:uid="{BBA65995-B27D-45A9-BD56-3555EE9DE275}"/>
    <cellStyle name="Normal 7 6 3 4 4 5" xfId="16547" xr:uid="{23563D06-ACFA-4D53-8FAB-2687F20D5518}"/>
    <cellStyle name="Normal 7 6 3 4 5" xfId="5490" xr:uid="{B1CB6DCF-31E2-43F8-A244-6C39885D46AF}"/>
    <cellStyle name="Normal 7 6 3 4 5 2" xfId="14786" xr:uid="{95E64EF2-3171-4025-9C61-DD362010BBE1}"/>
    <cellStyle name="Normal 7 6 3 4 6" xfId="7239" xr:uid="{108BD58C-916F-48C3-9672-7A310AE010EF}"/>
    <cellStyle name="Normal 7 6 3 4 6 2" xfId="17619" xr:uid="{C5E76D88-3368-4496-BCBD-A49B920BB512}"/>
    <cellStyle name="Normal 7 6 3 4 7" xfId="10072" xr:uid="{1CFE59E8-5846-4B0B-A048-57B198C01098}"/>
    <cellStyle name="Normal 7 6 3 4 7 2" xfId="20452" xr:uid="{2EC0ED5F-C82F-46A2-8D96-111897ACAF92}"/>
    <cellStyle name="Normal 7 6 3 4 8" xfId="25111" xr:uid="{1645CE95-CC52-4795-AA28-D0ACA599BC28}"/>
    <cellStyle name="Normal 7 6 3 4 9" xfId="12803" xr:uid="{861CFB80-084F-49F2-BC7A-8CE1FD2B9E70}"/>
    <cellStyle name="Normal 7 6 3 5" xfId="1493" xr:uid="{00000000-0005-0000-0000-0000AE070000}"/>
    <cellStyle name="Normal 7 6 3 5 2" xfId="4606" xr:uid="{334770A4-F9AD-44B1-9E35-20123E2610C4}"/>
    <cellStyle name="Normal 7 6 3 5 2 2" xfId="9378" xr:uid="{0A3E0FEE-8653-4C0D-A345-B0A5A370D5F5}"/>
    <cellStyle name="Normal 7 6 3 5 2 2 2" xfId="29346" xr:uid="{BA7A14BD-8546-4157-B552-4D65E2B154EF}"/>
    <cellStyle name="Normal 7 6 3 5 2 2 3" xfId="19758" xr:uid="{55B73C30-5F3E-4A07-AAD1-7978DB1C75D8}"/>
    <cellStyle name="Normal 7 6 3 5 2 3" xfId="12211" xr:uid="{00F0E0D4-CA95-4E8F-A0C3-023838EADDCF}"/>
    <cellStyle name="Normal 7 6 3 5 2 3 2" xfId="22591" xr:uid="{2DBB6977-B16C-4C03-9F51-82159352EC90}"/>
    <cellStyle name="Normal 7 6 3 5 2 4" xfId="25453" xr:uid="{F2EF33B9-DD57-4843-BF51-CF9E8EF3466B}"/>
    <cellStyle name="Normal 7 6 3 5 2 5" xfId="16925" xr:uid="{8A2C4A4E-12AD-476D-B7FD-3F9AE25A9C30}"/>
    <cellStyle name="Normal 7 6 3 5 3" xfId="5491" xr:uid="{78A76860-74B0-42D7-8CAB-5F737FE07FBE}"/>
    <cellStyle name="Normal 7 6 3 5 3 2" xfId="27481" xr:uid="{7F98AA3E-87F5-46D2-8F9F-22BC5432271A}"/>
    <cellStyle name="Normal 7 6 3 5 3 3" xfId="14787" xr:uid="{4591BEF2-F23B-4A12-B0A5-E1E40B0CBD23}"/>
    <cellStyle name="Normal 7 6 3 5 4" xfId="7240" xr:uid="{C134C1AF-352F-41CC-A63F-8160F9B16606}"/>
    <cellStyle name="Normal 7 6 3 5 4 2" xfId="17620" xr:uid="{908330EF-5FDB-4180-9CAA-5D7CAC7F7E2B}"/>
    <cellStyle name="Normal 7 6 3 5 5" xfId="10073" xr:uid="{8374ABE6-97A6-401D-8078-3437C41512B6}"/>
    <cellStyle name="Normal 7 6 3 5 5 2" xfId="20453" xr:uid="{A09BCBE1-F36A-4F23-8013-7B3682F03646}"/>
    <cellStyle name="Normal 7 6 3 5 6" xfId="24065" xr:uid="{F27258FD-AF9D-4FDF-AFF2-21ACF01FCDB7}"/>
    <cellStyle name="Normal 7 6 3 5 7" xfId="14089" xr:uid="{6FE82AB9-A0E6-4E41-AB83-B9B16AA87F12}"/>
    <cellStyle name="Normal 7 6 3 6" xfId="3001" xr:uid="{00000000-0005-0000-0000-00000E090000}"/>
    <cellStyle name="Normal 7 6 3 6 2" xfId="6150" xr:uid="{D2225D40-537E-4931-856D-C80A52FF4BFA}"/>
    <cellStyle name="Normal 7 6 3 6 2 2" xfId="24293" xr:uid="{26C16EB9-858D-4BD4-9CFC-A8959CDF03BA}"/>
    <cellStyle name="Normal 7 6 3 6 2 3" xfId="15628" xr:uid="{27642C92-841C-4AFF-A755-FBC6D1CD5A2F}"/>
    <cellStyle name="Normal 7 6 3 6 3" xfId="8081" xr:uid="{CAC6634D-B02E-46B0-97B1-64A92891BB5A}"/>
    <cellStyle name="Normal 7 6 3 6 3 2" xfId="18461" xr:uid="{011E2817-E21F-42F8-8972-6FD23128CA95}"/>
    <cellStyle name="Normal 7 6 3 6 4" xfId="10914" xr:uid="{A9C75B3C-8F6C-49E9-9579-D72106984BF7}"/>
    <cellStyle name="Normal 7 6 3 6 4 2" xfId="21294" xr:uid="{2DDB2999-8856-41A9-BB9E-8E60C308C139}"/>
    <cellStyle name="Normal 7 6 3 6 5" xfId="23062" xr:uid="{E42710B7-7567-4CFC-8C13-A58F2CF6B02A}"/>
    <cellStyle name="Normal 7 6 3 6 6" xfId="13501" xr:uid="{262120CC-206C-4228-98C6-2FE900E4E433}"/>
    <cellStyle name="Normal 7 6 3 7" xfId="2477" xr:uid="{00000000-0005-0000-0000-00000F090000}"/>
    <cellStyle name="Normal 7 6 3 7 2" xfId="5765" xr:uid="{D54B627D-F2BB-47A4-8AAC-8C90500B1422}"/>
    <cellStyle name="Normal 7 6 3 7 2 2" xfId="27190" xr:uid="{5AE2C8CB-5B95-4C16-9ED1-D003474EDB5F}"/>
    <cellStyle name="Normal 7 6 3 7 2 3" xfId="15149" xr:uid="{228B54B7-1555-4C16-BE58-ACEEF3A67042}"/>
    <cellStyle name="Normal 7 6 3 7 3" xfId="7602" xr:uid="{4BD16946-689F-47B3-8C7A-0D7BA2F18EA5}"/>
    <cellStyle name="Normal 7 6 3 7 3 2" xfId="17982" xr:uid="{8F73512D-077C-4320-8FF6-BC40E720BEE9}"/>
    <cellStyle name="Normal 7 6 3 7 4" xfId="10435" xr:uid="{2CFE7D18-FF92-4123-B761-3B4491F2CFA2}"/>
    <cellStyle name="Normal 7 6 3 7 4 2" xfId="20815" xr:uid="{2707D9FB-9E67-43DB-962B-7B7F5F705B63}"/>
    <cellStyle name="Normal 7 6 3 7 5" xfId="23768" xr:uid="{936336D0-0778-4AE6-9464-D33BF9F6A356}"/>
    <cellStyle name="Normal 7 6 3 7 6" xfId="12865" xr:uid="{082891E5-27E3-4D78-A5F1-3147C37C3EE4}"/>
    <cellStyle name="Normal 7 6 3 8" xfId="2231" xr:uid="{00000000-0005-0000-0000-0000FC080000}"/>
    <cellStyle name="Normal 7 6 3 8 2" xfId="7358" xr:uid="{B0DD7F28-8B64-421D-811E-519E770901DA}"/>
    <cellStyle name="Normal 7 6 3 8 2 2" xfId="17738" xr:uid="{BB0AB26C-8DA6-4783-AA0E-4EAA007CB7EF}"/>
    <cellStyle name="Normal 7 6 3 8 3" xfId="10191" xr:uid="{BEBBE2B1-8816-4318-AE32-5D46A10282F2}"/>
    <cellStyle name="Normal 7 6 3 8 3 2" xfId="20571" xr:uid="{B88BB2F0-AE3C-4FF5-95A4-01B02DFB5404}"/>
    <cellStyle name="Normal 7 6 3 8 4" xfId="23684" xr:uid="{CED53B9C-BA16-4491-B6F8-6BD65392DCD9}"/>
    <cellStyle name="Normal 7 6 3 8 5" xfId="14905" xr:uid="{7AF9EC48-2BFE-41A4-97B8-C7DC6094307C}"/>
    <cellStyle name="Normal 7 6 3 9" xfId="4082" xr:uid="{EF2773C0-75F8-4338-8D49-6A223B83D823}"/>
    <cellStyle name="Normal 7 6 3 9 2" xfId="8860" xr:uid="{C24C100F-3C93-4C78-BABE-8D3DA12C1E19}"/>
    <cellStyle name="Normal 7 6 3 9 2 2" xfId="19240" xr:uid="{B526C73A-CE7A-462A-BBCE-70A06B044FE8}"/>
    <cellStyle name="Normal 7 6 3 9 3" xfId="11693" xr:uid="{A39B2275-139E-43AE-9E93-1C45495EAD8D}"/>
    <cellStyle name="Normal 7 6 3 9 3 2" xfId="22073" xr:uid="{24D02D32-3058-49EF-824F-F7408B5EB3A0}"/>
    <cellStyle name="Normal 7 6 3 9 4" xfId="16407" xr:uid="{F289F06D-4061-4F56-A06D-D8BCDAA2EEB2}"/>
    <cellStyle name="Normal 7 6 4" xfId="1494" xr:uid="{00000000-0005-0000-0000-0000AF070000}"/>
    <cellStyle name="Normal 7 6 4 10" xfId="7241" xr:uid="{035EE198-4A52-4876-87A0-070F5F7708CF}"/>
    <cellStyle name="Normal 7 6 4 10 2" xfId="17621" xr:uid="{D89DF4CC-0987-4DE1-8B85-5A0C99566751}"/>
    <cellStyle name="Normal 7 6 4 11" xfId="10074" xr:uid="{F5343F40-5D9A-4340-8BBF-07E79251F3C3}"/>
    <cellStyle name="Normal 7 6 4 11 2" xfId="20454" xr:uid="{B702B95F-96D1-4434-9D40-676A330F5478}"/>
    <cellStyle name="Normal 7 6 4 12" xfId="24699" xr:uid="{0F9783B3-1B61-4494-BDB0-5321A3955761}"/>
    <cellStyle name="Normal 7 6 4 13" xfId="12443" xr:uid="{E596B25F-4216-4C7F-AFEA-51C74067E89C}"/>
    <cellStyle name="Normal 7 6 4 2" xfId="1495" xr:uid="{00000000-0005-0000-0000-0000B0070000}"/>
    <cellStyle name="Normal 7 6 4 2 10" xfId="10075" xr:uid="{49AB007F-0B85-4E9B-9297-7FAB9EDD1A13}"/>
    <cellStyle name="Normal 7 6 4 2 10 2" xfId="20455" xr:uid="{07B8A567-6003-482F-A8D1-6F8D08720156}"/>
    <cellStyle name="Normal 7 6 4 2 11" xfId="24834" xr:uid="{84097491-E54A-4F8D-89AD-642D736C2ECF}"/>
    <cellStyle name="Normal 7 6 4 2 12" xfId="12646" xr:uid="{D133F7A5-CB7E-41D0-B1D2-C6384AA4A48A}"/>
    <cellStyle name="Normal 7 6 4 2 2" xfId="1496" xr:uid="{00000000-0005-0000-0000-0000B1070000}"/>
    <cellStyle name="Normal 7 6 4 2 2 2" xfId="3498" xr:uid="{00000000-0005-0000-0000-000013090000}"/>
    <cellStyle name="Normal 7 6 4 2 2 2 2" xfId="6550" xr:uid="{214EEB64-1D93-45D2-8CEE-24CCB5F09020}"/>
    <cellStyle name="Normal 7 6 4 2 2 2 2 2" xfId="26710" xr:uid="{2A3AD107-4414-477B-8FB4-A88673D3BC25}"/>
    <cellStyle name="Normal 7 6 4 2 2 2 2 3" xfId="27005" xr:uid="{39EEA1F4-25C0-4828-9CB9-0A7767AB67EE}"/>
    <cellStyle name="Normal 7 6 4 2 2 2 2 4" xfId="16123" xr:uid="{C223E3D0-527D-4D4A-AC2A-7D30010B4321}"/>
    <cellStyle name="Normal 7 6 4 2 2 2 3" xfId="8576" xr:uid="{CA2E8B40-3298-401D-9DF9-9D47F9083327}"/>
    <cellStyle name="Normal 7 6 4 2 2 2 3 2" xfId="28954" xr:uid="{285D4BB7-57D0-491B-8105-EBF2388F0C4C}"/>
    <cellStyle name="Normal 7 6 4 2 2 2 3 3" xfId="18956" xr:uid="{A56A4225-07CA-4D6C-95D3-ED802EA7B0A3}"/>
    <cellStyle name="Normal 7 6 4 2 2 2 4" xfId="11409" xr:uid="{DA0BBD34-69D9-440E-BD34-6F0EE9C954A7}"/>
    <cellStyle name="Normal 7 6 4 2 2 2 4 2" xfId="21789" xr:uid="{674CA4BB-0812-40C8-A408-5A3CF9E6C347}"/>
    <cellStyle name="Normal 7 6 4 2 2 2 5" xfId="25576" xr:uid="{2A25585F-AAD2-4C72-8326-06640CEA80EE}"/>
    <cellStyle name="Normal 7 6 4 2 2 2 6" xfId="14091" xr:uid="{62891AED-D085-4513-83D0-0FDF749C6787}"/>
    <cellStyle name="Normal 7 6 4 2 2 3" xfId="4379" xr:uid="{6B0C6F2C-F1EA-4317-B151-4A0E02E17B31}"/>
    <cellStyle name="Normal 7 6 4 2 2 3 2" xfId="9151" xr:uid="{5E25D483-94C1-4C6C-8F93-262F279AE31D}"/>
    <cellStyle name="Normal 7 6 4 2 2 3 2 2" xfId="29194" xr:uid="{1C357637-EB2A-4B49-B8E1-5CFCFBEF3DA0}"/>
    <cellStyle name="Normal 7 6 4 2 2 3 2 3" xfId="19531" xr:uid="{008419AC-12D3-4030-8471-7A11685807FB}"/>
    <cellStyle name="Normal 7 6 4 2 2 3 3" xfId="11984" xr:uid="{CE59ADFC-3D0E-4D8E-A1E0-67BF151C7A21}"/>
    <cellStyle name="Normal 7 6 4 2 2 3 3 2" xfId="22364" xr:uid="{D470C0D9-346B-4FF2-AE3C-7631F48FE8B6}"/>
    <cellStyle name="Normal 7 6 4 2 2 3 4" xfId="24133" xr:uid="{01CA1647-475F-4DAE-A951-51BAB4AE9EB2}"/>
    <cellStyle name="Normal 7 6 4 2 2 3 5" xfId="16698" xr:uid="{ADD8F09B-422D-4159-884D-963C9A8967E0}"/>
    <cellStyle name="Normal 7 6 4 2 2 4" xfId="5494" xr:uid="{C30A7CF7-8099-4867-879B-2A15BF15C23D}"/>
    <cellStyle name="Normal 7 6 4 2 2 4 2" xfId="26927" xr:uid="{51714018-8DA3-4B95-8778-06DDBC6938DC}"/>
    <cellStyle name="Normal 7 6 4 2 2 4 3" xfId="14790" xr:uid="{76D31EED-C37C-4B0B-9F52-FB4C8E514434}"/>
    <cellStyle name="Normal 7 6 4 2 2 5" xfId="7243" xr:uid="{80EAA8DB-BAA0-4ABA-8A4D-573BCCD6D179}"/>
    <cellStyle name="Normal 7 6 4 2 2 5 2" xfId="17623" xr:uid="{96D2DF67-A618-41C9-9E6F-6575B034B959}"/>
    <cellStyle name="Normal 7 6 4 2 2 6" xfId="10076" xr:uid="{5C6DCC4E-28BF-4E27-8114-ADE19AE0B452}"/>
    <cellStyle name="Normal 7 6 4 2 2 6 2" xfId="20456" xr:uid="{8A009F11-04D3-497F-9B78-CB0EFDD8CB6B}"/>
    <cellStyle name="Normal 7 6 4 2 2 7" xfId="24578" xr:uid="{1A61F48B-7205-49C2-AA4D-4F3208C1919B}"/>
    <cellStyle name="Normal 7 6 4 2 2 8" xfId="13329" xr:uid="{6FA52218-8A77-4EF4-94F5-80A5FB768C2E}"/>
    <cellStyle name="Normal 7 6 4 2 3" xfId="3499" xr:uid="{00000000-0005-0000-0000-000014090000}"/>
    <cellStyle name="Normal 7 6 4 2 3 2" xfId="4607" xr:uid="{66F6D489-D49B-45AF-ADD0-5A63CD6F86D1}"/>
    <cellStyle name="Normal 7 6 4 2 3 2 2" xfId="9379" xr:uid="{13F6ED99-B520-4F0F-962D-7C6496C77841}"/>
    <cellStyle name="Normal 7 6 4 2 3 2 2 2" xfId="29347" xr:uid="{111B7E26-43CD-4734-AC48-BDB1414D34B9}"/>
    <cellStyle name="Normal 7 6 4 2 3 2 2 3" xfId="19759" xr:uid="{0AAD0977-7135-4C42-8D21-D2C61851AABF}"/>
    <cellStyle name="Normal 7 6 4 2 3 2 3" xfId="12212" xr:uid="{0428E7B4-13B1-4215-8937-D2289B0A14E5}"/>
    <cellStyle name="Normal 7 6 4 2 3 2 3 2" xfId="22592" xr:uid="{A0B6B42E-F3D2-408A-BC8A-BADCC9B082A8}"/>
    <cellStyle name="Normal 7 6 4 2 3 2 4" xfId="23245" xr:uid="{09DA1CB3-B645-49A8-8DCF-D310CFCEAA5B}"/>
    <cellStyle name="Normal 7 6 4 2 3 2 5" xfId="16926" xr:uid="{C7D63BF1-7F62-45F4-BCC1-DEFBD46C845A}"/>
    <cellStyle name="Normal 7 6 4 2 3 3" xfId="6551" xr:uid="{F5922A6E-BDD9-4825-BAF7-237878C34A8D}"/>
    <cellStyle name="Normal 7 6 4 2 3 3 2" xfId="27769" xr:uid="{D3CFDD13-73FD-4080-8D31-72CE817E5517}"/>
    <cellStyle name="Normal 7 6 4 2 3 3 3" xfId="16124" xr:uid="{569ACA0E-6D2C-41EF-9BF3-A6E20F299AFA}"/>
    <cellStyle name="Normal 7 6 4 2 3 4" xfId="8577" xr:uid="{0B4CADA8-46D5-435B-AE28-90CAFED1AF89}"/>
    <cellStyle name="Normal 7 6 4 2 3 4 2" xfId="18957" xr:uid="{34F622B0-3350-4944-8D8B-BC2F93F58DE3}"/>
    <cellStyle name="Normal 7 6 4 2 3 5" xfId="11410" xr:uid="{31F6793A-534E-42E2-AD39-BA9DD8743DB4}"/>
    <cellStyle name="Normal 7 6 4 2 3 5 2" xfId="21790" xr:uid="{5673C078-898F-4C9D-B37B-B7F3C28FF66A}"/>
    <cellStyle name="Normal 7 6 4 2 3 6" xfId="23960" xr:uid="{D783E5CE-2E14-4883-88B2-8675FBE6978F}"/>
    <cellStyle name="Normal 7 6 4 2 3 7" xfId="14092" xr:uid="{E2CF11E8-08A7-456F-ABF1-92CDC18F2C5C}"/>
    <cellStyle name="Normal 7 6 4 2 4" xfId="3497" xr:uid="{00000000-0005-0000-0000-000015090000}"/>
    <cellStyle name="Normal 7 6 4 2 4 2" xfId="6549" xr:uid="{CD82B9AD-1120-4375-8BF3-85B1EB5A0DFC}"/>
    <cellStyle name="Normal 7 6 4 2 4 2 2" xfId="26287" xr:uid="{8525F22A-04E3-4DB9-A4BB-91F8DD646266}"/>
    <cellStyle name="Normal 7 6 4 2 4 2 3" xfId="16122" xr:uid="{623069F8-A423-469D-A071-FE11F0374414}"/>
    <cellStyle name="Normal 7 6 4 2 4 3" xfId="8575" xr:uid="{49DD5175-9EA0-48AC-BDD5-DEB9FB6E8565}"/>
    <cellStyle name="Normal 7 6 4 2 4 3 2" xfId="18955" xr:uid="{337F8F82-4C28-41F2-B7E5-F877F277B9EE}"/>
    <cellStyle name="Normal 7 6 4 2 4 4" xfId="11408" xr:uid="{2368853A-E8C0-46E9-A1A2-939D1BB14FD5}"/>
    <cellStyle name="Normal 7 6 4 2 4 4 2" xfId="21788" xr:uid="{69D7CCEF-F97D-42F4-94BB-EB13570F5694}"/>
    <cellStyle name="Normal 7 6 4 2 4 5" xfId="22703" xr:uid="{297823CD-807C-4D59-BFA8-2B0411ACC5E4}"/>
    <cellStyle name="Normal 7 6 4 2 4 6" xfId="14090" xr:uid="{03F4B3A2-BAFC-45D5-9F9A-E46A98E9A94B}"/>
    <cellStyle name="Normal 7 6 4 2 5" xfId="2620" xr:uid="{00000000-0005-0000-0000-000016090000}"/>
    <cellStyle name="Normal 7 6 4 2 5 2" xfId="5882" xr:uid="{CA82C9FA-ECBB-4830-AAC9-1A35263FD096}"/>
    <cellStyle name="Normal 7 6 4 2 5 2 2" xfId="27735" xr:uid="{B4311067-D804-4D03-B5B7-74D45B43874D}"/>
    <cellStyle name="Normal 7 6 4 2 5 2 3" xfId="15292" xr:uid="{062D6E6D-9851-4F2C-B5D5-BD6F47412466}"/>
    <cellStyle name="Normal 7 6 4 2 5 3" xfId="7745" xr:uid="{D11D1D9F-CBC8-439E-9280-87A8061AD43A}"/>
    <cellStyle name="Normal 7 6 4 2 5 3 2" xfId="18125" xr:uid="{C2F39C00-C66C-4C15-BBDB-2798A8E8031C}"/>
    <cellStyle name="Normal 7 6 4 2 5 4" xfId="10578" xr:uid="{03D8FC28-5C5B-4C0F-95C5-F44C702848F1}"/>
    <cellStyle name="Normal 7 6 4 2 5 4 2" xfId="20958" xr:uid="{BA2958BA-73A3-40F8-BDF5-31AD53E6180E}"/>
    <cellStyle name="Normal 7 6 4 2 5 5" xfId="23642" xr:uid="{89F6BECF-0EC9-478F-B1DE-95553FB28B0C}"/>
    <cellStyle name="Normal 7 6 4 2 5 6" xfId="13008" xr:uid="{B1E7B27F-1398-479E-9BD9-CC4DE1E4F93F}"/>
    <cellStyle name="Normal 7 6 4 2 6" xfId="2412" xr:uid="{00000000-0005-0000-0000-000011090000}"/>
    <cellStyle name="Normal 7 6 4 2 6 2" xfId="7539" xr:uid="{909C80D6-F97A-4A5F-9535-F2822C42DD2D}"/>
    <cellStyle name="Normal 7 6 4 2 6 2 2" xfId="17919" xr:uid="{2E747C5F-4256-4B90-9FCC-72116FC8D146}"/>
    <cellStyle name="Normal 7 6 4 2 6 3" xfId="10372" xr:uid="{DA9631A7-2BA3-48D2-B158-0A801C9D75EF}"/>
    <cellStyle name="Normal 7 6 4 2 6 3 2" xfId="20752" xr:uid="{218BD272-9FA9-449E-989D-FAA0659443DC}"/>
    <cellStyle name="Normal 7 6 4 2 6 4" xfId="22963" xr:uid="{DB140B91-8617-458B-A1D6-A52A595FFBAA}"/>
    <cellStyle name="Normal 7 6 4 2 6 5" xfId="15086" xr:uid="{9D2CFA7D-55B1-4DF9-9125-26CBC1EC63D4}"/>
    <cellStyle name="Normal 7 6 4 2 7" xfId="4109" xr:uid="{77E46761-4AE2-4ED7-BEE7-7728377FC1FB}"/>
    <cellStyle name="Normal 7 6 4 2 7 2" xfId="8881" xr:uid="{6C0F0865-8587-43DB-AB1E-FC6EE651C3FE}"/>
    <cellStyle name="Normal 7 6 4 2 7 2 2" xfId="19261" xr:uid="{79693B14-F256-438F-80F3-2E9EAE2685D3}"/>
    <cellStyle name="Normal 7 6 4 2 7 3" xfId="11714" xr:uid="{BD46F7F7-AF10-44E4-A8E7-4A239FB3CAE8}"/>
    <cellStyle name="Normal 7 6 4 2 7 3 2" xfId="22094" xr:uid="{4BC53BCB-BF34-4BCB-87E8-584A463F96BE}"/>
    <cellStyle name="Normal 7 6 4 2 7 4" xfId="16428" xr:uid="{161D2999-90BA-4C98-82B4-AAA544CB94F7}"/>
    <cellStyle name="Normal 7 6 4 2 8" xfId="5493" xr:uid="{ED208182-AB4A-43E2-B8D4-3D0E4CE3FC3D}"/>
    <cellStyle name="Normal 7 6 4 2 8 2" xfId="14789" xr:uid="{827BB9A6-6F22-42F9-97F6-75D452236B82}"/>
    <cellStyle name="Normal 7 6 4 2 9" xfId="7242" xr:uid="{5FCE118D-9011-46AC-97E4-C1A923D60652}"/>
    <cellStyle name="Normal 7 6 4 2 9 2" xfId="17622" xr:uid="{F5FC5549-0709-4391-A1B4-7DFCAB1765FB}"/>
    <cellStyle name="Normal 7 6 4 3" xfId="1497" xr:uid="{00000000-0005-0000-0000-0000B2070000}"/>
    <cellStyle name="Normal 7 6 4 3 2" xfId="3500" xr:uid="{00000000-0005-0000-0000-000018090000}"/>
    <cellStyle name="Normal 7 6 4 3 2 2" xfId="6552" xr:uid="{D5D721FD-4294-41E9-9E53-B39918ABA39F}"/>
    <cellStyle name="Normal 7 6 4 3 2 2 2" xfId="23055" xr:uid="{3BE78620-1BC4-4DF3-A5DE-DB2C98BC7C91}"/>
    <cellStyle name="Normal 7 6 4 3 2 2 3" xfId="26088" xr:uid="{F8B224D6-DEB0-48B7-8C9E-E1D80A12A2C2}"/>
    <cellStyle name="Normal 7 6 4 3 2 2 4" xfId="16125" xr:uid="{A36195B5-1EBC-40F4-A100-AC26DF93E762}"/>
    <cellStyle name="Normal 7 6 4 3 2 3" xfId="8578" xr:uid="{937966F0-4210-4544-AC52-3D1795A1E072}"/>
    <cellStyle name="Normal 7 6 4 3 2 3 2" xfId="28955" xr:uid="{A459C81F-790B-4A1C-B115-EB72415FCA89}"/>
    <cellStyle name="Normal 7 6 4 3 2 3 3" xfId="18958" xr:uid="{C9A2FCA2-BCF3-40D5-9E91-1625D7C4269A}"/>
    <cellStyle name="Normal 7 6 4 3 2 4" xfId="11411" xr:uid="{781009EA-ACEE-4181-95A0-1AD5234FF42C}"/>
    <cellStyle name="Normal 7 6 4 3 2 4 2" xfId="21791" xr:uid="{DF504D84-6586-4591-BEFB-5063037976D2}"/>
    <cellStyle name="Normal 7 6 4 3 2 5" xfId="24723" xr:uid="{E9ECF8B6-8C80-4E7D-A69B-84FDD893AE7D}"/>
    <cellStyle name="Normal 7 6 4 3 2 6" xfId="14093" xr:uid="{82571571-29DA-43BB-B6F9-C12F49F1DAAC}"/>
    <cellStyle name="Normal 7 6 4 3 3" xfId="2847" xr:uid="{00000000-0005-0000-0000-000019090000}"/>
    <cellStyle name="Normal 7 6 4 3 3 2" xfId="6060" xr:uid="{0DA2B59D-B791-46D6-8532-4C10B6B91FBA}"/>
    <cellStyle name="Normal 7 6 4 3 3 2 2" xfId="28357" xr:uid="{5D105145-8517-4BE2-A09D-ECFB5DEA7455}"/>
    <cellStyle name="Normal 7 6 4 3 3 2 3" xfId="15516" xr:uid="{096319CA-E769-4DE6-BECA-93CE94F800F8}"/>
    <cellStyle name="Normal 7 6 4 3 3 3" xfId="7969" xr:uid="{2F5CE179-3A0F-4A9D-B401-53D318BCBD18}"/>
    <cellStyle name="Normal 7 6 4 3 3 3 2" xfId="18349" xr:uid="{FBFA4E50-9252-468E-8F29-60E2C05BE592}"/>
    <cellStyle name="Normal 7 6 4 3 3 4" xfId="10802" xr:uid="{3E22AB5A-4335-420E-80AD-C0134BE393BF}"/>
    <cellStyle name="Normal 7 6 4 3 3 4 2" xfId="21182" xr:uid="{8CE11DFB-2E08-48D4-ABB7-4E2446763A20}"/>
    <cellStyle name="Normal 7 6 4 3 3 5" xfId="24987" xr:uid="{2B1A971E-F5B0-47FF-8658-F8F56EDA747D}"/>
    <cellStyle name="Normal 7 6 4 3 3 6" xfId="13328" xr:uid="{4E9911BA-E1F1-432A-85FE-474B10F1C98E}"/>
    <cellStyle name="Normal 7 6 4 3 4" xfId="4229" xr:uid="{5644E9A4-EBAE-4A30-A3A7-814AEB5E2BBD}"/>
    <cellStyle name="Normal 7 6 4 3 4 2" xfId="9001" xr:uid="{1F1E9345-0D5F-4EB5-BC77-66AA88AF8084}"/>
    <cellStyle name="Normal 7 6 4 3 4 2 2" xfId="29076" xr:uid="{04EF2121-8F9D-47E1-95D6-2A96462046A0}"/>
    <cellStyle name="Normal 7 6 4 3 4 2 3" xfId="19381" xr:uid="{00120F8E-2E91-487F-AC3F-BD77EFA709C8}"/>
    <cellStyle name="Normal 7 6 4 3 4 3" xfId="11834" xr:uid="{3133CD66-DEC5-48F4-9AAD-E488D033F91C}"/>
    <cellStyle name="Normal 7 6 4 3 4 3 2" xfId="22214" xr:uid="{AB3E41C7-A31C-482C-8829-CDF220706801}"/>
    <cellStyle name="Normal 7 6 4 3 4 4" xfId="22916" xr:uid="{117F10E1-0F2A-436E-ACBF-F6C29F47C5A9}"/>
    <cellStyle name="Normal 7 6 4 3 4 5" xfId="16548" xr:uid="{A5BEF6C1-15E3-4E49-8272-A8C2C967417A}"/>
    <cellStyle name="Normal 7 6 4 3 5" xfId="5495" xr:uid="{B08F0AA9-0A61-4228-BEC0-06332A122D18}"/>
    <cellStyle name="Normal 7 6 4 3 5 2" xfId="28396" xr:uid="{761A86C3-ED31-49F1-93DC-0C7D04858817}"/>
    <cellStyle name="Normal 7 6 4 3 5 3" xfId="14791" xr:uid="{49F51432-65E2-4899-8358-EACE04E00462}"/>
    <cellStyle name="Normal 7 6 4 3 6" xfId="7244" xr:uid="{F646D13A-AED6-4D8D-A845-E6F81DC4ECAA}"/>
    <cellStyle name="Normal 7 6 4 3 6 2" xfId="17624" xr:uid="{F4ED4057-A56C-40B8-B84C-F083BD5C8E7D}"/>
    <cellStyle name="Normal 7 6 4 3 7" xfId="10077" xr:uid="{DF3E602C-AE99-4F19-BF5D-BA08004E781C}"/>
    <cellStyle name="Normal 7 6 4 3 7 2" xfId="20457" xr:uid="{6D5DAEA5-68AE-4405-8C12-ECE841313B1E}"/>
    <cellStyle name="Normal 7 6 4 3 8" xfId="23341" xr:uid="{635B3F8E-57FD-4427-A73F-46D378261E0D}"/>
    <cellStyle name="Normal 7 6 4 3 9" xfId="12804" xr:uid="{6E0D6631-0B8D-43E8-9700-2101A92FE9BC}"/>
    <cellStyle name="Normal 7 6 4 4" xfId="1498" xr:uid="{00000000-0005-0000-0000-0000B3070000}"/>
    <cellStyle name="Normal 7 6 4 4 2" xfId="4608" xr:uid="{B16931EB-7DAE-4907-8E70-D8B738510EE6}"/>
    <cellStyle name="Normal 7 6 4 4 2 2" xfId="9380" xr:uid="{D3C7172B-6501-44FC-BC19-3FAAE562FBFB}"/>
    <cellStyle name="Normal 7 6 4 4 2 2 2" xfId="29348" xr:uid="{5028358C-192B-4348-BDD4-2BD130CC8A4F}"/>
    <cellStyle name="Normal 7 6 4 4 2 2 3" xfId="19760" xr:uid="{13D538F3-9528-4969-A811-47504BBADF1D}"/>
    <cellStyle name="Normal 7 6 4 4 2 3" xfId="12213" xr:uid="{74B0E405-8302-4CE7-8775-ECA51A499A38}"/>
    <cellStyle name="Normal 7 6 4 4 2 3 2" xfId="22593" xr:uid="{A8AB96D9-7258-42D5-99A1-55B661C2972D}"/>
    <cellStyle name="Normal 7 6 4 4 2 4" xfId="23737" xr:uid="{9C5B22E1-2BF8-44D0-8F15-C795EA035DF6}"/>
    <cellStyle name="Normal 7 6 4 4 2 5" xfId="16927" xr:uid="{7512255A-B8C1-4313-98A9-B8AAA554676D}"/>
    <cellStyle name="Normal 7 6 4 4 3" xfId="5496" xr:uid="{0773F734-9059-4CFF-8EC5-101FF109C416}"/>
    <cellStyle name="Normal 7 6 4 4 3 2" xfId="27784" xr:uid="{1A12C115-CC31-43A4-9197-A7CD1F6F391C}"/>
    <cellStyle name="Normal 7 6 4 4 3 3" xfId="14792" xr:uid="{C18CF4CC-B277-44AB-828B-A04FF0926824}"/>
    <cellStyle name="Normal 7 6 4 4 4" xfId="7245" xr:uid="{6240168D-E640-496A-96A9-F337D8E4203C}"/>
    <cellStyle name="Normal 7 6 4 4 4 2" xfId="17625" xr:uid="{525548CA-F646-40DD-BC6F-23687FEDF6FD}"/>
    <cellStyle name="Normal 7 6 4 4 5" xfId="10078" xr:uid="{CE001266-510D-4FC6-B297-6ECD56E12BDC}"/>
    <cellStyle name="Normal 7 6 4 4 5 2" xfId="20458" xr:uid="{B242D98E-EABD-4686-955D-F8E4E40B0A18}"/>
    <cellStyle name="Normal 7 6 4 4 6" xfId="23474" xr:uid="{D2D71813-8875-4C5D-B3D6-044D13BE8A19}"/>
    <cellStyle name="Normal 7 6 4 4 7" xfId="14094" xr:uid="{AD175A59-4B0F-44EC-9EE9-E862184E4AF4}"/>
    <cellStyle name="Normal 7 6 4 5" xfId="3002" xr:uid="{00000000-0005-0000-0000-00001B090000}"/>
    <cellStyle name="Normal 7 6 4 5 2" xfId="6151" xr:uid="{90578136-11C7-49EF-81BA-156BF174B318}"/>
    <cellStyle name="Normal 7 6 4 5 2 2" xfId="25647" xr:uid="{50B6CDAF-0D17-4CD8-90BD-95FF3A06F049}"/>
    <cellStyle name="Normal 7 6 4 5 2 3" xfId="27508" xr:uid="{E3DABAFF-4279-48AD-9175-C601B5BFAC61}"/>
    <cellStyle name="Normal 7 6 4 5 2 4" xfId="15629" xr:uid="{59D28FE0-3EBB-4B33-8B51-3592740E3B8E}"/>
    <cellStyle name="Normal 7 6 4 5 3" xfId="8082" xr:uid="{1593290C-B0DA-4379-A3E0-534ACFF6909F}"/>
    <cellStyle name="Normal 7 6 4 5 3 2" xfId="28772" xr:uid="{03946E0B-3269-497D-B1B4-77B97149BEDE}"/>
    <cellStyle name="Normal 7 6 4 5 3 3" xfId="18462" xr:uid="{BF16C1A0-9822-4D47-A742-0B5348BF515D}"/>
    <cellStyle name="Normal 7 6 4 5 4" xfId="10915" xr:uid="{15D1B895-427B-42C9-8218-BC101DA53385}"/>
    <cellStyle name="Normal 7 6 4 5 4 2" xfId="21295" xr:uid="{07E05386-D6B5-4F0F-9541-E2ADBF877C18}"/>
    <cellStyle name="Normal 7 6 4 5 5" xfId="22988" xr:uid="{AA691454-5113-4FB4-87D2-11739E7C604C}"/>
    <cellStyle name="Normal 7 6 4 5 6" xfId="13502" xr:uid="{80EDD499-EB67-449A-A662-417C08D2759D}"/>
    <cellStyle name="Normal 7 6 4 6" xfId="2457" xr:uid="{00000000-0005-0000-0000-00001C090000}"/>
    <cellStyle name="Normal 7 6 4 6 2" xfId="5749" xr:uid="{5C7ECC11-5A5E-4742-93C1-93ABCAF451DD}"/>
    <cellStyle name="Normal 7 6 4 6 2 2" xfId="27519" xr:uid="{0B431D5C-5A9F-40C1-A469-B3FB46C54045}"/>
    <cellStyle name="Normal 7 6 4 6 2 3" xfId="15129" xr:uid="{7786E342-5940-4005-A46E-4386156685AA}"/>
    <cellStyle name="Normal 7 6 4 6 3" xfId="7582" xr:uid="{6614F47F-3B61-438F-A015-54D8ED0B784D}"/>
    <cellStyle name="Normal 7 6 4 6 3 2" xfId="17962" xr:uid="{582818AA-C3A4-4DAA-8F13-7948F36C02D0}"/>
    <cellStyle name="Normal 7 6 4 6 4" xfId="10415" xr:uid="{0840C9DB-4E69-40F0-BEE7-88E70FFD731F}"/>
    <cellStyle name="Normal 7 6 4 6 4 2" xfId="20795" xr:uid="{12344003-0DAF-491F-972E-91BB6DFF52CC}"/>
    <cellStyle name="Normal 7 6 4 6 5" xfId="23396" xr:uid="{9FA5B035-2601-4F75-8A83-5A87EB96104D}"/>
    <cellStyle name="Normal 7 6 4 6 6" xfId="12845" xr:uid="{9ED57ABB-C750-4436-896D-DA1DBDFB3F0B}"/>
    <cellStyle name="Normal 7 6 4 7" xfId="2211" xr:uid="{00000000-0005-0000-0000-000010090000}"/>
    <cellStyle name="Normal 7 6 4 7 2" xfId="7338" xr:uid="{C6DD2CEB-8E2E-467D-BAE0-3FBCF447319B}"/>
    <cellStyle name="Normal 7 6 4 7 2 2" xfId="17718" xr:uid="{29EE4852-5465-45F1-8671-6D1F0111BE9B}"/>
    <cellStyle name="Normal 7 6 4 7 3" xfId="10171" xr:uid="{41AD4F93-CE63-4CAF-8287-65AE5F09F554}"/>
    <cellStyle name="Normal 7 6 4 7 3 2" xfId="20551" xr:uid="{438D9016-FB78-4B8E-BF5E-6395939B03E9}"/>
    <cellStyle name="Normal 7 6 4 7 4" xfId="23895" xr:uid="{0CADA542-F7D4-4031-8302-CBD27A5EA11C}"/>
    <cellStyle name="Normal 7 6 4 7 5" xfId="14885" xr:uid="{2FCCF03A-40FB-4A4C-BEB3-A1933E008AB1}"/>
    <cellStyle name="Normal 7 6 4 8" xfId="4085" xr:uid="{11850CE3-2A1F-47EF-B471-999DD0D6EC39}"/>
    <cellStyle name="Normal 7 6 4 8 2" xfId="8862" xr:uid="{FE95634D-8F33-41D2-9E6C-F65192F00752}"/>
    <cellStyle name="Normal 7 6 4 8 2 2" xfId="19242" xr:uid="{8BE33F30-94BC-4BBC-8383-2CB6173F8692}"/>
    <cellStyle name="Normal 7 6 4 8 3" xfId="11695" xr:uid="{CE13F861-80D1-45D9-B0C6-B1E764EFA1C2}"/>
    <cellStyle name="Normal 7 6 4 8 3 2" xfId="22075" xr:uid="{95A5F071-E116-4268-8948-93F70ECB1FF0}"/>
    <cellStyle name="Normal 7 6 4 8 4" xfId="16409" xr:uid="{C8F0C22F-C200-44E0-8CBD-0716BEC85CC9}"/>
    <cellStyle name="Normal 7 6 4 9" xfId="5492" xr:uid="{D292BAB4-4D87-46A6-BF4A-6386D5DA9302}"/>
    <cellStyle name="Normal 7 6 4 9 2" xfId="14788" xr:uid="{50E78859-CACB-4E35-B1CA-1A390D183C89}"/>
    <cellStyle name="Normal 7 6 5" xfId="1499" xr:uid="{00000000-0005-0000-0000-0000B4070000}"/>
    <cellStyle name="Normal 7 6 5 10" xfId="10079" xr:uid="{DF3FBC87-0B9B-40A1-AE4C-0EAC5DF663CA}"/>
    <cellStyle name="Normal 7 6 5 10 2" xfId="20459" xr:uid="{4EC8ADD7-9EF6-408B-969E-A98714B64BE2}"/>
    <cellStyle name="Normal 7 6 5 11" xfId="24069" xr:uid="{E61F5D74-F8CC-4F82-8A62-7F385A9996D1}"/>
    <cellStyle name="Normal 7 6 5 12" xfId="12647" xr:uid="{FB75F0C5-BC27-4FA1-8CDF-8AB2BD8454C9}"/>
    <cellStyle name="Normal 7 6 5 2" xfId="1500" xr:uid="{00000000-0005-0000-0000-0000B5070000}"/>
    <cellStyle name="Normal 7 6 5 2 2" xfId="1501" xr:uid="{00000000-0005-0000-0000-0000B6070000}"/>
    <cellStyle name="Normal 7 6 5 2 2 2" xfId="5499" xr:uid="{E7D01064-A9DA-43E2-BD7F-8BE99A6CBE46}"/>
    <cellStyle name="Normal 7 6 5 2 2 2 2" xfId="24804" xr:uid="{D74CCB81-EE89-40BD-A651-D2397EED77F1}"/>
    <cellStyle name="Normal 7 6 5 2 2 2 3" xfId="27836" xr:uid="{858DF70D-599C-44FE-BC8D-CCEEAE3631E2}"/>
    <cellStyle name="Normal 7 6 5 2 2 2 4" xfId="14795" xr:uid="{5AFCEABD-88CD-4BC1-A9F3-858BA1A0DB98}"/>
    <cellStyle name="Normal 7 6 5 2 2 3" xfId="7248" xr:uid="{205E6962-B9B9-4764-A254-6B36C81DAA70}"/>
    <cellStyle name="Normal 7 6 5 2 2 3 2" xfId="27680" xr:uid="{903D530F-9213-4378-A3E2-20DB1D6D8E2E}"/>
    <cellStyle name="Normal 7 6 5 2 2 3 3" xfId="27830" xr:uid="{B8EB2944-3F2D-4394-970A-437B5D6F330F}"/>
    <cellStyle name="Normal 7 6 5 2 2 3 4" xfId="17628" xr:uid="{51A2E2CE-64DE-40DE-A6A2-316D44780599}"/>
    <cellStyle name="Normal 7 6 5 2 2 4" xfId="10081" xr:uid="{1A92C8BC-D39C-4639-8D36-28691DFCA540}"/>
    <cellStyle name="Normal 7 6 5 2 2 4 2" xfId="29468" xr:uid="{9F20443E-21B9-494F-B24D-1211805F4477}"/>
    <cellStyle name="Normal 7 6 5 2 2 4 3" xfId="20461" xr:uid="{93EC5B0D-A3C5-4AFE-ADC9-40F688624D8C}"/>
    <cellStyle name="Normal 7 6 5 2 2 5" xfId="24687" xr:uid="{DE10F9B7-7379-4872-8B6A-23698B840900}"/>
    <cellStyle name="Normal 7 6 5 2 2 6" xfId="14095" xr:uid="{B0BE8522-4076-441B-96EA-40824BB98BCA}"/>
    <cellStyle name="Normal 7 6 5 2 3" xfId="2848" xr:uid="{00000000-0005-0000-0000-000020090000}"/>
    <cellStyle name="Normal 7 6 5 2 3 2" xfId="6061" xr:uid="{2D925E2C-A4E9-4D58-917A-11A3E56E570C}"/>
    <cellStyle name="Normal 7 6 5 2 3 2 2" xfId="27687" xr:uid="{08579B00-37A0-4D2D-B741-0D76075C24B8}"/>
    <cellStyle name="Normal 7 6 5 2 3 2 3" xfId="15517" xr:uid="{937FC035-2C2E-4A21-989C-416B995AE6D9}"/>
    <cellStyle name="Normal 7 6 5 2 3 3" xfId="7970" xr:uid="{564FBD73-78CC-4849-8011-285DF5FAEA1D}"/>
    <cellStyle name="Normal 7 6 5 2 3 3 2" xfId="18350" xr:uid="{4B9EECFA-4E80-40F4-8D21-9F0CD286499E}"/>
    <cellStyle name="Normal 7 6 5 2 3 4" xfId="10803" xr:uid="{643B0A30-BEED-4CC2-9056-F8CB97C651AA}"/>
    <cellStyle name="Normal 7 6 5 2 3 4 2" xfId="21183" xr:uid="{BC6BBA72-C174-4E41-B37A-38CFFE3AF547}"/>
    <cellStyle name="Normal 7 6 5 2 3 5" xfId="24230" xr:uid="{2DD603A8-BED6-4F04-BFF2-A5BDD9C3C6AE}"/>
    <cellStyle name="Normal 7 6 5 2 3 6" xfId="13330" xr:uid="{E11FFCF2-C722-4897-80E4-2E9BB38A8AAB}"/>
    <cellStyle name="Normal 7 6 5 2 4" xfId="4230" xr:uid="{BEFF7DA6-1B62-4455-981F-FF52525144C4}"/>
    <cellStyle name="Normal 7 6 5 2 4 2" xfId="9002" xr:uid="{052E31BB-E2DA-475B-AF01-E6B7DC9A4042}"/>
    <cellStyle name="Normal 7 6 5 2 4 2 2" xfId="29077" xr:uid="{F6532E92-B218-496F-A9A0-A9A7BD61A0F8}"/>
    <cellStyle name="Normal 7 6 5 2 4 2 3" xfId="19382" xr:uid="{7DD29C7B-D90B-4FBB-A9F7-7C6E62FCEBD4}"/>
    <cellStyle name="Normal 7 6 5 2 4 3" xfId="11835" xr:uid="{33D767A8-829E-46E3-896D-5754A6CF897C}"/>
    <cellStyle name="Normal 7 6 5 2 4 3 2" xfId="22215" xr:uid="{DD737A68-9990-408A-95BA-F9BE69979620}"/>
    <cellStyle name="Normal 7 6 5 2 4 4" xfId="23844" xr:uid="{D76A78E7-45C2-4F5D-8A2F-1A50B7832796}"/>
    <cellStyle name="Normal 7 6 5 2 4 5" xfId="16549" xr:uid="{2890542C-1270-4BDE-AF4B-E1326976F566}"/>
    <cellStyle name="Normal 7 6 5 2 5" xfId="5498" xr:uid="{57B78EE6-7841-42ED-A2A6-9BDAEA7C889A}"/>
    <cellStyle name="Normal 7 6 5 2 5 2" xfId="27139" xr:uid="{3CB9700E-5A5C-4819-AB08-22F6E62D5BE7}"/>
    <cellStyle name="Normal 7 6 5 2 5 3" xfId="14794" xr:uid="{A7FE7C76-E922-4743-B111-09BC9106E9CC}"/>
    <cellStyle name="Normal 7 6 5 2 6" xfId="7247" xr:uid="{4862564F-D428-4D96-A80C-2DCBD8993F2B}"/>
    <cellStyle name="Normal 7 6 5 2 6 2" xfId="17627" xr:uid="{562F2376-9098-419C-95D0-4E76847DFC1B}"/>
    <cellStyle name="Normal 7 6 5 2 7" xfId="10080" xr:uid="{DC63A437-50E5-491A-AD3F-C1CABC2759BE}"/>
    <cellStyle name="Normal 7 6 5 2 7 2" xfId="20460" xr:uid="{5124A459-17B2-48D3-91D4-BD503E8A9CF2}"/>
    <cellStyle name="Normal 7 6 5 2 8" xfId="23238" xr:uid="{9E3CA18B-B945-400C-9C14-33091210BAF6}"/>
    <cellStyle name="Normal 7 6 5 2 9" xfId="12805" xr:uid="{C37684F4-A37F-4EA8-AAA9-4B7A6619FBB3}"/>
    <cellStyle name="Normal 7 6 5 3" xfId="1502" xr:uid="{00000000-0005-0000-0000-0000B7070000}"/>
    <cellStyle name="Normal 7 6 5 3 2" xfId="4609" xr:uid="{A31E5E11-9452-49DF-82C6-7A872B65B43C}"/>
    <cellStyle name="Normal 7 6 5 3 2 2" xfId="9381" xr:uid="{5D7F5286-3528-42BB-8D71-FDB46231D195}"/>
    <cellStyle name="Normal 7 6 5 3 2 2 2" xfId="29349" xr:uid="{6FA31A69-84ED-4BEC-A0E2-88DDF5E61206}"/>
    <cellStyle name="Normal 7 6 5 3 2 2 3" xfId="19761" xr:uid="{9FBC37E3-2557-4260-A526-F7BB117EF95D}"/>
    <cellStyle name="Normal 7 6 5 3 2 3" xfId="12214" xr:uid="{3BB80120-C50E-4D9B-8D76-121F08A551F3}"/>
    <cellStyle name="Normal 7 6 5 3 2 3 2" xfId="22594" xr:uid="{6BF84990-48C2-4EC4-9B8F-77256D126BCB}"/>
    <cellStyle name="Normal 7 6 5 3 2 4" xfId="23875" xr:uid="{A4373488-25F7-4AE1-A30A-4A24639504D8}"/>
    <cellStyle name="Normal 7 6 5 3 2 5" xfId="16928" xr:uid="{EAA94611-9138-4B12-9179-5EA06D298EEA}"/>
    <cellStyle name="Normal 7 6 5 3 3" xfId="5500" xr:uid="{E7DAD043-6AE3-4AC1-B786-9BBFE7339374}"/>
    <cellStyle name="Normal 7 6 5 3 3 2" xfId="25801" xr:uid="{44967C79-7D0B-4E84-A99E-681F3E8F24C1}"/>
    <cellStyle name="Normal 7 6 5 3 3 3" xfId="28114" xr:uid="{B93C29BC-09E4-4A66-8E44-8F0A6CF78288}"/>
    <cellStyle name="Normal 7 6 5 3 3 4" xfId="14796" xr:uid="{D165794D-EA70-4A47-8B38-33BA446E4169}"/>
    <cellStyle name="Normal 7 6 5 3 4" xfId="7249" xr:uid="{81B50CBF-AC87-4D6C-8852-00497000B5CD}"/>
    <cellStyle name="Normal 7 6 5 3 4 2" xfId="24855" xr:uid="{FE06049C-30C1-43B9-B38C-3DFFB8716974}"/>
    <cellStyle name="Normal 7 6 5 3 4 3" xfId="27206" xr:uid="{63796442-6B39-4ABD-BFF2-28A58284432A}"/>
    <cellStyle name="Normal 7 6 5 3 4 4" xfId="17629" xr:uid="{A5F050B3-85E0-4682-A9DB-664CDC9A79EF}"/>
    <cellStyle name="Normal 7 6 5 3 5" xfId="10082" xr:uid="{D7DC216D-1E73-4623-8389-1E20B8153073}"/>
    <cellStyle name="Normal 7 6 5 3 5 2" xfId="29469" xr:uid="{200210D5-41D4-42EC-8CE0-4DC6FEF33C50}"/>
    <cellStyle name="Normal 7 6 5 3 5 3" xfId="20462" xr:uid="{A19966B2-E5BB-4CC7-A122-3C1E264E1887}"/>
    <cellStyle name="Normal 7 6 5 3 6" xfId="23590" xr:uid="{82992022-37F0-40A8-9867-021839D0216E}"/>
    <cellStyle name="Normal 7 6 5 3 7" xfId="14096" xr:uid="{B9886D02-1060-421F-98E1-3B9D47822D62}"/>
    <cellStyle name="Normal 7 6 5 4" xfId="1503" xr:uid="{00000000-0005-0000-0000-0000B8070000}"/>
    <cellStyle name="Normal 7 6 5 4 2" xfId="5501" xr:uid="{0448C5CA-400A-4F9A-9F2C-FFC0C2A5BC16}"/>
    <cellStyle name="Normal 7 6 5 4 2 2" xfId="25065" xr:uid="{6D85387C-BEE5-4EA8-8562-29F7FEAF8C54}"/>
    <cellStyle name="Normal 7 6 5 4 2 3" xfId="28317" xr:uid="{5BA3CC29-3443-4898-BCAE-1DE0AD6F8EB1}"/>
    <cellStyle name="Normal 7 6 5 4 2 4" xfId="14797" xr:uid="{F6A537C0-D38D-49E9-A143-B03E526A3625}"/>
    <cellStyle name="Normal 7 6 5 4 3" xfId="7250" xr:uid="{D3E2AE04-D1F3-4C38-A891-B9B7297207D2}"/>
    <cellStyle name="Normal 7 6 5 4 3 2" xfId="27311" xr:uid="{96C97A13-D7ED-428C-8971-01428BF5CD64}"/>
    <cellStyle name="Normal 7 6 5 4 3 3" xfId="17630" xr:uid="{137D9BBF-689C-40AD-98C7-64A77D725B87}"/>
    <cellStyle name="Normal 7 6 5 4 4" xfId="10083" xr:uid="{0A5C38E3-CD4B-488F-97E0-91E36EEDF728}"/>
    <cellStyle name="Normal 7 6 5 4 4 2" xfId="20463" xr:uid="{39388F70-C8A2-4962-AC8A-626FD65554AC}"/>
    <cellStyle name="Normal 7 6 5 4 5" xfId="23554" xr:uid="{98F9B7CA-BCF9-44B6-A03D-846CA1C21B07}"/>
    <cellStyle name="Normal 7 6 5 4 6" xfId="13503" xr:uid="{8D2DF42F-EFC1-44D8-9472-20F47BF14A7E}"/>
    <cellStyle name="Normal 7 6 5 5" xfId="2517" xr:uid="{00000000-0005-0000-0000-000023090000}"/>
    <cellStyle name="Normal 7 6 5 5 2" xfId="5795" xr:uid="{A9F19D54-6E6A-46E2-9C4C-8DF33B402472}"/>
    <cellStyle name="Normal 7 6 5 5 2 2" xfId="26308" xr:uid="{60489D58-1A9D-4CF3-9EED-BEEB248944F9}"/>
    <cellStyle name="Normal 7 6 5 5 2 3" xfId="15189" xr:uid="{59C38AAD-98DE-48FB-8D51-B5ED5DB69078}"/>
    <cellStyle name="Normal 7 6 5 5 3" xfId="7642" xr:uid="{114DA3DD-D026-404F-B1D3-2312EE0C354A}"/>
    <cellStyle name="Normal 7 6 5 5 3 2" xfId="18022" xr:uid="{0DD8FB3C-2F4B-4FDF-AF12-910BBC8759CD}"/>
    <cellStyle name="Normal 7 6 5 5 4" xfId="10475" xr:uid="{3E356359-D060-4D23-991E-B97B13F06CB5}"/>
    <cellStyle name="Normal 7 6 5 5 4 2" xfId="20855" xr:uid="{44EECC84-9E0F-4F15-B137-F654756F5474}"/>
    <cellStyle name="Normal 7 6 5 5 5" xfId="23906" xr:uid="{E3F90392-059D-469A-AC0E-0BDACDF09501}"/>
    <cellStyle name="Normal 7 6 5 5 6" xfId="12905" xr:uid="{C1D38FF7-5C92-4681-BF21-05503F8663E1}"/>
    <cellStyle name="Normal 7 6 5 6" xfId="2413" xr:uid="{00000000-0005-0000-0000-00001D090000}"/>
    <cellStyle name="Normal 7 6 5 6 2" xfId="7540" xr:uid="{3508834D-B89E-46C8-B299-CDA7B4274BBE}"/>
    <cellStyle name="Normal 7 6 5 6 2 2" xfId="28431" xr:uid="{4C9CF324-6BA4-4F60-B99D-0370AA4F4A93}"/>
    <cellStyle name="Normal 7 6 5 6 2 3" xfId="17920" xr:uid="{99EA2127-49D3-4607-95F1-053C6827513B}"/>
    <cellStyle name="Normal 7 6 5 6 3" xfId="10373" xr:uid="{B72334EA-2842-42B8-AE23-5F70208D013F}"/>
    <cellStyle name="Normal 7 6 5 6 3 2" xfId="20753" xr:uid="{FA60AE56-242F-41F8-94D0-21A1BEDA3DB4}"/>
    <cellStyle name="Normal 7 6 5 6 4" xfId="24940" xr:uid="{CFE09879-813F-4BF0-BF6F-92F31AC8B8AC}"/>
    <cellStyle name="Normal 7 6 5 6 5" xfId="15087" xr:uid="{5E843A23-20EA-4DBC-8888-73032B54F864}"/>
    <cellStyle name="Normal 7 6 5 7" xfId="4086" xr:uid="{B50348EB-0804-4161-A015-D162F110C8BD}"/>
    <cellStyle name="Normal 7 6 5 7 2" xfId="8863" xr:uid="{24B99DFC-2ACB-4ED6-90AC-1BBEFE0B71C7}"/>
    <cellStyle name="Normal 7 6 5 7 2 2" xfId="19243" xr:uid="{4C2B3425-55F2-43B2-9249-D780CDF9D891}"/>
    <cellStyle name="Normal 7 6 5 7 3" xfId="11696" xr:uid="{2357267F-3C24-4CB3-8332-CAA36D5BC0A7}"/>
    <cellStyle name="Normal 7 6 5 7 3 2" xfId="22076" xr:uid="{2DD6BFAA-42BC-4F91-A4AF-9EC1FA3D0BA3}"/>
    <cellStyle name="Normal 7 6 5 7 4" xfId="27365" xr:uid="{DBD02698-3E7A-4D39-940A-E12FE30B168E}"/>
    <cellStyle name="Normal 7 6 5 7 5" xfId="16410" xr:uid="{A55057EA-B0DE-44A3-86F5-D09B84CC644A}"/>
    <cellStyle name="Normal 7 6 5 8" xfId="5497" xr:uid="{C4B4A565-1729-4507-AEF3-F0F3746693D0}"/>
    <cellStyle name="Normal 7 6 5 8 2" xfId="14793" xr:uid="{39D3E485-0063-4AE3-A647-329FAC49358D}"/>
    <cellStyle name="Normal 7 6 5 9" xfId="7246" xr:uid="{FDBB60B6-CCCA-4215-9EBD-417F9A818965}"/>
    <cellStyle name="Normal 7 6 5 9 2" xfId="17626" xr:uid="{4C1C3760-73F1-4520-AA0E-3E8190282C36}"/>
    <cellStyle name="Normal 7 6 6" xfId="1504" xr:uid="{00000000-0005-0000-0000-0000B9070000}"/>
    <cellStyle name="Normal 7 6 6 10" xfId="10084" xr:uid="{9B121F16-A290-4197-B44F-6E69836089B0}"/>
    <cellStyle name="Normal 7 6 6 10 2" xfId="20464" xr:uid="{30DC266A-56CA-4C6B-A34D-80F0098443A0}"/>
    <cellStyle name="Normal 7 6 6 11" xfId="24361" xr:uid="{6410A27D-6B69-46D0-8F51-0ED5BF83BC57}"/>
    <cellStyle name="Normal 7 6 6 12" xfId="12648" xr:uid="{E9519333-2B6F-4A8D-856E-C824E5F393D6}"/>
    <cellStyle name="Normal 7 6 6 2" xfId="1505" xr:uid="{00000000-0005-0000-0000-0000BA070000}"/>
    <cellStyle name="Normal 7 6 6 2 2" xfId="1506" xr:uid="{00000000-0005-0000-0000-0000BB070000}"/>
    <cellStyle name="Normal 7 6 6 2 2 2" xfId="5504" xr:uid="{66B9D532-A4E6-42C2-84FA-23C65AFFCF31}"/>
    <cellStyle name="Normal 7 6 6 2 2 2 2" xfId="25084" xr:uid="{6B52F8F8-4313-4B80-9398-0AA11670A4A1}"/>
    <cellStyle name="Normal 7 6 6 2 2 2 3" xfId="26242" xr:uid="{84E34A4D-CE0E-4BF4-81D8-3BF44BBD6CCA}"/>
    <cellStyle name="Normal 7 6 6 2 2 2 4" xfId="14800" xr:uid="{E26BC03C-90D7-4629-8D61-133D401B09F6}"/>
    <cellStyle name="Normal 7 6 6 2 2 3" xfId="7253" xr:uid="{E8C4E03D-37ED-4BEB-8E4B-2F11686E682B}"/>
    <cellStyle name="Normal 7 6 6 2 2 3 2" xfId="27682" xr:uid="{65B0E04E-FBEA-48B1-9F0A-4B5EAF851E1F}"/>
    <cellStyle name="Normal 7 6 6 2 2 3 3" xfId="27640" xr:uid="{D0868920-65DE-48FA-BE3C-429C1847C4D3}"/>
    <cellStyle name="Normal 7 6 6 2 2 3 4" xfId="17633" xr:uid="{1605AD8E-97AD-4CF4-BDFA-4E6722E783FB}"/>
    <cellStyle name="Normal 7 6 6 2 2 4" xfId="10086" xr:uid="{D4EFA8F4-58C7-4071-B63C-6B349D4907A1}"/>
    <cellStyle name="Normal 7 6 6 2 2 4 2" xfId="29470" xr:uid="{9D218204-F3AE-4304-ACCF-308F57A75CDE}"/>
    <cellStyle name="Normal 7 6 6 2 2 4 3" xfId="20466" xr:uid="{D9DB5CF1-0839-47D2-9A8B-2EB8139606C1}"/>
    <cellStyle name="Normal 7 6 6 2 2 5" xfId="23187" xr:uid="{8F807369-CD25-4CCE-A376-550BCE61BF84}"/>
    <cellStyle name="Normal 7 6 6 2 2 6" xfId="14097" xr:uid="{A23A3A3E-B6FB-4F24-99A8-FF3721C11DFB}"/>
    <cellStyle name="Normal 7 6 6 2 3" xfId="2849" xr:uid="{00000000-0005-0000-0000-000027090000}"/>
    <cellStyle name="Normal 7 6 6 2 3 2" xfId="6062" xr:uid="{EC8937D3-ACD6-45B5-BB65-2C456B8FDA71}"/>
    <cellStyle name="Normal 7 6 6 2 3 2 2" xfId="26790" xr:uid="{3C319A9D-AB1A-4A43-AF91-B55E12066FFB}"/>
    <cellStyle name="Normal 7 6 6 2 3 2 3" xfId="15518" xr:uid="{54B92E17-B78D-4634-8730-CE48B4B24AAB}"/>
    <cellStyle name="Normal 7 6 6 2 3 3" xfId="7971" xr:uid="{AD8F4644-535B-4915-883A-88DC203AB579}"/>
    <cellStyle name="Normal 7 6 6 2 3 3 2" xfId="18351" xr:uid="{87FB52A6-6CE3-4283-BEB4-B7E4BFC29F79}"/>
    <cellStyle name="Normal 7 6 6 2 3 4" xfId="10804" xr:uid="{C3DD5877-10AA-4D2E-9371-104F91F5B5C6}"/>
    <cellStyle name="Normal 7 6 6 2 3 4 2" xfId="21184" xr:uid="{884396C8-AED6-46D9-A577-228829186CC5}"/>
    <cellStyle name="Normal 7 6 6 2 3 5" xfId="24224" xr:uid="{C9354425-C819-4EC8-8BD8-F1436EE5B4A5}"/>
    <cellStyle name="Normal 7 6 6 2 3 6" xfId="13331" xr:uid="{48A48117-C8D3-4B37-9DDF-316FB5CE0346}"/>
    <cellStyle name="Normal 7 6 6 2 4" xfId="4231" xr:uid="{96586672-87B1-4913-984A-17E53571DCBA}"/>
    <cellStyle name="Normal 7 6 6 2 4 2" xfId="9003" xr:uid="{7AE56A67-32F7-4039-AA29-2DF78912FDB0}"/>
    <cellStyle name="Normal 7 6 6 2 4 2 2" xfId="29078" xr:uid="{85A50398-B79F-4714-9769-7B93ABC37BED}"/>
    <cellStyle name="Normal 7 6 6 2 4 2 3" xfId="19383" xr:uid="{74EAF74C-BCFA-4DE5-8BD8-45CE8CE70AEB}"/>
    <cellStyle name="Normal 7 6 6 2 4 3" xfId="11836" xr:uid="{CCE31F3E-1130-444E-ACBD-CC971A255CB3}"/>
    <cellStyle name="Normal 7 6 6 2 4 3 2" xfId="22216" xr:uid="{7676A053-1EDB-4EE4-ADD5-287BA4D75F4C}"/>
    <cellStyle name="Normal 7 6 6 2 4 4" xfId="23141" xr:uid="{7DACF0CB-2FDB-41C4-AE40-507DD9740409}"/>
    <cellStyle name="Normal 7 6 6 2 4 5" xfId="16550" xr:uid="{72D1934E-2114-4BE2-80BA-195B8E688A8F}"/>
    <cellStyle name="Normal 7 6 6 2 5" xfId="5503" xr:uid="{60C0B025-1DC6-42ED-8C10-81AF1593DD4B}"/>
    <cellStyle name="Normal 7 6 6 2 5 2" xfId="28110" xr:uid="{BEA1BF45-6A94-4922-B8F9-A7D08A4CAD92}"/>
    <cellStyle name="Normal 7 6 6 2 5 3" xfId="14799" xr:uid="{8011D1AE-A096-49B3-A833-5A3211D0A05D}"/>
    <cellStyle name="Normal 7 6 6 2 6" xfId="7252" xr:uid="{7CF328A4-4908-44FA-B972-75D59A28DDA1}"/>
    <cellStyle name="Normal 7 6 6 2 6 2" xfId="17632" xr:uid="{2938AFDE-3D6F-4AFC-A431-0AFC23B4817B}"/>
    <cellStyle name="Normal 7 6 6 2 7" xfId="10085" xr:uid="{B600220D-9330-452C-85B4-091C21D3E5D2}"/>
    <cellStyle name="Normal 7 6 6 2 7 2" xfId="20465" xr:uid="{1CF45A2F-4BDD-463E-8AE8-125CAD9CE958}"/>
    <cellStyle name="Normal 7 6 6 2 8" xfId="25387" xr:uid="{5569986E-846C-48E9-B343-C5A293E1820F}"/>
    <cellStyle name="Normal 7 6 6 2 9" xfId="12806" xr:uid="{C145EB29-7EE7-41FA-8EEE-0623BCB2FF8B}"/>
    <cellStyle name="Normal 7 6 6 3" xfId="1507" xr:uid="{00000000-0005-0000-0000-0000BC070000}"/>
    <cellStyle name="Normal 7 6 6 3 2" xfId="4610" xr:uid="{F14CE967-CAE8-4480-8105-4FCB90A37042}"/>
    <cellStyle name="Normal 7 6 6 3 2 2" xfId="9382" xr:uid="{C99E997D-08CD-4908-985C-5EC8E1428681}"/>
    <cellStyle name="Normal 7 6 6 3 2 2 2" xfId="29350" xr:uid="{8727CD08-8DE0-4178-8FAB-9EEDB235D22A}"/>
    <cellStyle name="Normal 7 6 6 3 2 2 3" xfId="19762" xr:uid="{06F669DE-4B87-41B7-8C2F-116D16D00B6F}"/>
    <cellStyle name="Normal 7 6 6 3 2 3" xfId="12215" xr:uid="{D7CCF65F-3506-4683-96F9-F5E823D11A84}"/>
    <cellStyle name="Normal 7 6 6 3 2 3 2" xfId="22595" xr:uid="{AAFEA359-EC7A-4C13-808A-D5B42C63E00B}"/>
    <cellStyle name="Normal 7 6 6 3 2 4" xfId="22979" xr:uid="{C7FDCBBD-6BCC-405C-A3A9-76D67F1E25D8}"/>
    <cellStyle name="Normal 7 6 6 3 2 5" xfId="16929" xr:uid="{4DC315E7-0311-4131-B8D5-1E08462052FA}"/>
    <cellStyle name="Normal 7 6 6 3 3" xfId="5505" xr:uid="{8522F306-649E-4170-97FC-7493F82F02D9}"/>
    <cellStyle name="Normal 7 6 6 3 3 2" xfId="26885" xr:uid="{01DA18E4-630B-407C-90D8-A91D7245FB40}"/>
    <cellStyle name="Normal 7 6 6 3 3 3" xfId="28169" xr:uid="{7C2D3BB2-4CDA-4B63-808A-80FBE4F1B9CF}"/>
    <cellStyle name="Normal 7 6 6 3 3 4" xfId="14801" xr:uid="{D8150843-5B72-4389-80BE-739888821749}"/>
    <cellStyle name="Normal 7 6 6 3 4" xfId="7254" xr:uid="{F509454B-227C-426F-970A-B489BD7153BC}"/>
    <cellStyle name="Normal 7 6 6 3 4 2" xfId="25901" xr:uid="{03B433BB-282D-4668-99EA-A3DFFEF34C56}"/>
    <cellStyle name="Normal 7 6 6 3 4 3" xfId="28640" xr:uid="{2FC4DC22-583C-4AE0-B574-3F4737361CF8}"/>
    <cellStyle name="Normal 7 6 6 3 4 4" xfId="17634" xr:uid="{632C8BC2-1B4E-4244-AC82-F2BB44834442}"/>
    <cellStyle name="Normal 7 6 6 3 5" xfId="10087" xr:uid="{33884DD8-7790-4C34-9D44-87B0B9071B03}"/>
    <cellStyle name="Normal 7 6 6 3 5 2" xfId="29471" xr:uid="{D657E74B-A85A-4BE1-B0EF-D68ABA591894}"/>
    <cellStyle name="Normal 7 6 6 3 5 3" xfId="20467" xr:uid="{17476645-C583-4B81-BAB9-3D431711E7D8}"/>
    <cellStyle name="Normal 7 6 6 3 6" xfId="24551" xr:uid="{7F04EA5A-7CA8-4E0F-A5D3-9DBD12856DA2}"/>
    <cellStyle name="Normal 7 6 6 3 7" xfId="14098" xr:uid="{2083B337-D404-4396-BEBD-396F3F4FB296}"/>
    <cellStyle name="Normal 7 6 6 4" xfId="1508" xr:uid="{00000000-0005-0000-0000-0000BD070000}"/>
    <cellStyle name="Normal 7 6 6 4 2" xfId="5506" xr:uid="{B1732BA7-F99E-4741-8EAB-B210D7C053B9}"/>
    <cellStyle name="Normal 7 6 6 4 2 2" xfId="24096" xr:uid="{FA1B13A7-D167-4EA2-A350-A98617B2D303}"/>
    <cellStyle name="Normal 7 6 6 4 2 3" xfId="28267" xr:uid="{56DBB3E1-308A-4947-82A4-B10BE50C8A1B}"/>
    <cellStyle name="Normal 7 6 6 4 2 4" xfId="14802" xr:uid="{7E7F5B2D-6716-44CD-94E9-DC067523BD92}"/>
    <cellStyle name="Normal 7 6 6 4 3" xfId="7255" xr:uid="{F8A11A8C-8BFF-48F3-A1FD-EF29614361A6}"/>
    <cellStyle name="Normal 7 6 6 4 3 2" xfId="28370" xr:uid="{FEF2D7E9-A34A-4940-8224-435FEFF01F1D}"/>
    <cellStyle name="Normal 7 6 6 4 3 3" xfId="17635" xr:uid="{4ED87E50-93AE-4538-9786-4F9D0E2789A3}"/>
    <cellStyle name="Normal 7 6 6 4 4" xfId="10088" xr:uid="{FEB4022C-F1E3-4EEA-BC90-D9D14035388A}"/>
    <cellStyle name="Normal 7 6 6 4 4 2" xfId="20468" xr:uid="{FF1819DC-C74B-4760-AC62-38CC67072738}"/>
    <cellStyle name="Normal 7 6 6 4 5" xfId="25459" xr:uid="{884E5F05-DE08-4D40-BA10-0149E35848F9}"/>
    <cellStyle name="Normal 7 6 6 4 6" xfId="13504" xr:uid="{FB128930-BA0C-4BB7-850E-07204CFDD584}"/>
    <cellStyle name="Normal 7 6 6 5" xfId="2580" xr:uid="{00000000-0005-0000-0000-00002A090000}"/>
    <cellStyle name="Normal 7 6 6 5 2" xfId="5845" xr:uid="{FC07E65B-AECC-4723-8B85-42B93FFCFF2A}"/>
    <cellStyle name="Normal 7 6 6 5 2 2" xfId="27772" xr:uid="{9518A7A9-2E88-4A12-8133-4CDBCE5423B9}"/>
    <cellStyle name="Normal 7 6 6 5 2 3" xfId="15252" xr:uid="{08C635A3-EA47-4E40-9C92-EBF23F30B52F}"/>
    <cellStyle name="Normal 7 6 6 5 3" xfId="7705" xr:uid="{0318551E-54D7-4162-BC80-5B7FEAC080D4}"/>
    <cellStyle name="Normal 7 6 6 5 3 2" xfId="18085" xr:uid="{AB883187-AEFB-401B-98C3-A91990143091}"/>
    <cellStyle name="Normal 7 6 6 5 4" xfId="10538" xr:uid="{623578DD-EDBB-4CB0-B8A4-201B6942FEDD}"/>
    <cellStyle name="Normal 7 6 6 5 4 2" xfId="20918" xr:uid="{30F4F925-14E5-44E2-A19C-94BA78423C76}"/>
    <cellStyle name="Normal 7 6 6 5 5" xfId="25131" xr:uid="{0B389366-22C8-49F9-AF34-069A9E312800}"/>
    <cellStyle name="Normal 7 6 6 5 6" xfId="12968" xr:uid="{797A1FFD-B612-440A-BE6B-1FFE202CD8F2}"/>
    <cellStyle name="Normal 7 6 6 6" xfId="2414" xr:uid="{00000000-0005-0000-0000-000024090000}"/>
    <cellStyle name="Normal 7 6 6 6 2" xfId="7541" xr:uid="{4FDC4E51-6D31-4A25-8512-CBBA185C9F63}"/>
    <cellStyle name="Normal 7 6 6 6 2 2" xfId="26820" xr:uid="{A4D45A25-76E5-4F37-89C4-1606FF657ECD}"/>
    <cellStyle name="Normal 7 6 6 6 2 3" xfId="17921" xr:uid="{D7558F3D-D4B8-467E-8F01-332C6031EECD}"/>
    <cellStyle name="Normal 7 6 6 6 3" xfId="10374" xr:uid="{EFA65DA9-A015-4BE6-BEA2-4A7A7C5A90AA}"/>
    <cellStyle name="Normal 7 6 6 6 3 2" xfId="20754" xr:uid="{48359B26-D60F-4260-833C-0AC33A063146}"/>
    <cellStyle name="Normal 7 6 6 6 4" xfId="24882" xr:uid="{817D6BB7-50E5-497B-B0F2-3248DEC74781}"/>
    <cellStyle name="Normal 7 6 6 6 5" xfId="15088" xr:uid="{BA3BE017-311B-43EA-8080-8C40EA3F788B}"/>
    <cellStyle name="Normal 7 6 6 7" xfId="4087" xr:uid="{AD82AA17-F863-4080-AE76-D5694A4D0A0D}"/>
    <cellStyle name="Normal 7 6 6 7 2" xfId="8864" xr:uid="{736F0F43-2BD4-47E7-955C-8BE517273D03}"/>
    <cellStyle name="Normal 7 6 6 7 2 2" xfId="19244" xr:uid="{C64B38B8-5287-4B1A-BE40-405A749A9673}"/>
    <cellStyle name="Normal 7 6 6 7 3" xfId="11697" xr:uid="{59C47437-3B8A-4A7D-8C7C-B854A9B0C1D9}"/>
    <cellStyle name="Normal 7 6 6 7 3 2" xfId="22077" xr:uid="{BBA0E55D-6FC3-47E8-A22A-86BC5E1155B7}"/>
    <cellStyle name="Normal 7 6 6 7 4" xfId="28090" xr:uid="{64006040-061F-4846-90B0-61C074CBA756}"/>
    <cellStyle name="Normal 7 6 6 7 5" xfId="16411" xr:uid="{89E87FA3-C5C8-4FE7-9FD5-82141A46A5F7}"/>
    <cellStyle name="Normal 7 6 6 8" xfId="5502" xr:uid="{8C2001EF-CE6E-4312-9B27-D4ED056D7F73}"/>
    <cellStyle name="Normal 7 6 6 8 2" xfId="14798" xr:uid="{AC29F6D8-C066-4EB8-8AAF-790769E45F74}"/>
    <cellStyle name="Normal 7 6 6 9" xfId="7251" xr:uid="{BCFA341F-BBF9-4B76-8716-B250CFC70BA2}"/>
    <cellStyle name="Normal 7 6 6 9 2" xfId="17631" xr:uid="{4A490468-A8E8-4FE8-9B9B-7E76C4A83845}"/>
    <cellStyle name="Normal 7 6 7" xfId="1509" xr:uid="{00000000-0005-0000-0000-0000BE070000}"/>
    <cellStyle name="Normal 7 6 7 10" xfId="12649" xr:uid="{6613BBB2-E1A1-4A0A-B1C4-F1A50DD76820}"/>
    <cellStyle name="Normal 7 6 7 2" xfId="1510" xr:uid="{00000000-0005-0000-0000-0000BF070000}"/>
    <cellStyle name="Normal 7 6 7 2 2" xfId="3003" xr:uid="{00000000-0005-0000-0000-00002D090000}"/>
    <cellStyle name="Normal 7 6 7 2 2 2" xfId="6152" xr:uid="{080ABE97-B2E2-4E61-8652-1A37699BBBF3}"/>
    <cellStyle name="Normal 7 6 7 2 2 2 2" xfId="27714" xr:uid="{27DD2297-39A5-4C35-A642-8D66ED12C58C}"/>
    <cellStyle name="Normal 7 6 7 2 2 2 3" xfId="28216" xr:uid="{6F8031B1-E034-4FD5-9844-F89DC6F10E87}"/>
    <cellStyle name="Normal 7 6 7 2 2 2 4" xfId="15630" xr:uid="{EFBAB4C5-27F5-4952-8540-ABD00479F2B5}"/>
    <cellStyle name="Normal 7 6 7 2 2 3" xfId="8083" xr:uid="{F1B62941-20EB-4DE6-8854-23C934EA88B7}"/>
    <cellStyle name="Normal 7 6 7 2 2 3 2" xfId="28773" xr:uid="{C802CC61-F50C-4C41-8073-E79A2A6DE01B}"/>
    <cellStyle name="Normal 7 6 7 2 2 3 3" xfId="18463" xr:uid="{192526C5-1B6C-409F-B402-201E9EAE43F4}"/>
    <cellStyle name="Normal 7 6 7 2 2 4" xfId="10916" xr:uid="{A810FF71-D6A1-4B30-B447-46D407037906}"/>
    <cellStyle name="Normal 7 6 7 2 2 4 2" xfId="21296" xr:uid="{EF98612A-D2AC-459E-AB5E-66F8C3EB41D6}"/>
    <cellStyle name="Normal 7 6 7 2 2 5" xfId="22732" xr:uid="{BDD1352B-9AF1-4EB1-839C-479DBC5D6CF0}"/>
    <cellStyle name="Normal 7 6 7 2 2 6" xfId="13505" xr:uid="{B40B867E-575C-48C2-96E2-8087B463203C}"/>
    <cellStyle name="Normal 7 6 7 2 3" xfId="5508" xr:uid="{0D1C3F98-7444-4796-9719-7935A150882F}"/>
    <cellStyle name="Normal 7 6 7 2 3 2" xfId="23507" xr:uid="{4B0EDB46-F5A1-417D-AA76-5E18DB7A653B}"/>
    <cellStyle name="Normal 7 6 7 2 3 3" xfId="26811" xr:uid="{A7DBD1A4-A307-40D4-A554-9B49C072DE4B}"/>
    <cellStyle name="Normal 7 6 7 2 3 4" xfId="14804" xr:uid="{6D8CDFE8-C924-40F1-BF4F-87F16F5C7BAF}"/>
    <cellStyle name="Normal 7 6 7 2 4" xfId="7257" xr:uid="{7B4AD736-9165-47FF-8869-95C08FC07855}"/>
    <cellStyle name="Normal 7 6 7 2 4 2" xfId="28089" xr:uid="{272CA894-78E3-437B-854F-B62209FDCA6A}"/>
    <cellStyle name="Normal 7 6 7 2 4 3" xfId="27580" xr:uid="{9381158D-9526-44F0-A16B-A01CC9FE2035}"/>
    <cellStyle name="Normal 7 6 7 2 4 4" xfId="17637" xr:uid="{4AB6D8D8-6B86-4136-BCAD-100867AD5B06}"/>
    <cellStyle name="Normal 7 6 7 2 5" xfId="10090" xr:uid="{5D942458-53FB-4B9E-9596-47BAB7BE0CC8}"/>
    <cellStyle name="Normal 7 6 7 2 5 2" xfId="29472" xr:uid="{E10E9DCB-37C1-4BED-B673-516D0B36DA47}"/>
    <cellStyle name="Normal 7 6 7 2 5 3" xfId="20470" xr:uid="{8CF82372-2F7F-460E-8D13-DE3A3C7EE63E}"/>
    <cellStyle name="Normal 7 6 7 2 6" xfId="24366" xr:uid="{F7B5B9B8-0479-469B-B68B-99E0D8F6747A}"/>
    <cellStyle name="Normal 7 6 7 2 7" xfId="12807" xr:uid="{8E4EE383-B604-480E-BBF7-9D69D7A8B6A6}"/>
    <cellStyle name="Normal 7 6 7 3" xfId="1511" xr:uid="{00000000-0005-0000-0000-0000C0070000}"/>
    <cellStyle name="Normal 7 6 7 3 2" xfId="5509" xr:uid="{34F986F0-B558-46D8-92F7-4FB60422883D}"/>
    <cellStyle name="Normal 7 6 7 3 2 2" xfId="28509" xr:uid="{409834E1-969F-4E1F-9261-1088BCA14ED7}"/>
    <cellStyle name="Normal 7 6 7 3 2 3" xfId="26982" xr:uid="{5045E64F-960D-4A8E-BC82-D7ABA7EF7E8E}"/>
    <cellStyle name="Normal 7 6 7 3 2 4" xfId="14805" xr:uid="{739C2D90-EC90-404C-BA85-EC612F0D9090}"/>
    <cellStyle name="Normal 7 6 7 3 3" xfId="7258" xr:uid="{14C9598E-269D-4F8B-8BB0-669E07821B82}"/>
    <cellStyle name="Normal 7 6 7 3 3 2" xfId="26877" xr:uid="{4BB77D7B-DE4F-4C44-A3AE-A9B7983EA802}"/>
    <cellStyle name="Normal 7 6 7 3 3 3" xfId="27975" xr:uid="{F7BB6B8E-073F-4937-85E9-F14842BDE935}"/>
    <cellStyle name="Normal 7 6 7 3 3 4" xfId="17638" xr:uid="{9D70DA91-48F7-4CD0-9518-4D629D7B8D35}"/>
    <cellStyle name="Normal 7 6 7 3 4" xfId="10091" xr:uid="{136BE510-F66E-4D9E-AF0B-D21EEA11AD1F}"/>
    <cellStyle name="Normal 7 6 7 3 4 2" xfId="29473" xr:uid="{C620F071-D9C4-44CC-8F65-4810C8762C5A}"/>
    <cellStyle name="Normal 7 6 7 3 4 3" xfId="20471" xr:uid="{2E6C462F-8B17-467B-992A-2AFF6727BFD9}"/>
    <cellStyle name="Normal 7 6 7 3 5" xfId="22721" xr:uid="{9EADBDAF-129B-48A4-B542-9DBCA21F384E}"/>
    <cellStyle name="Normal 7 6 7 3 6" xfId="13332" xr:uid="{4C52449C-8F2A-4028-A5A3-3704AF93FD5B}"/>
    <cellStyle name="Normal 7 6 7 4" xfId="2415" xr:uid="{00000000-0005-0000-0000-00002B090000}"/>
    <cellStyle name="Normal 7 6 7 4 2" xfId="7542" xr:uid="{08EB01D6-AB8E-4775-A28B-1EAF80F723E8}"/>
    <cellStyle name="Normal 7 6 7 4 2 2" xfId="28436" xr:uid="{96CDC6F0-1E1B-4294-95F6-6B4B18CFCCA2}"/>
    <cellStyle name="Normal 7 6 7 4 2 3" xfId="17922" xr:uid="{B996FC26-B713-4B53-919A-06E3B34AA916}"/>
    <cellStyle name="Normal 7 6 7 4 3" xfId="10375" xr:uid="{C82718F1-4981-4C5B-8D4B-47DEC2D44FA2}"/>
    <cellStyle name="Normal 7 6 7 4 3 2" xfId="20755" xr:uid="{33A6C9FE-E2BB-4FE8-A69E-B999139845C0}"/>
    <cellStyle name="Normal 7 6 7 4 4" xfId="23925" xr:uid="{8962E17B-97F8-422A-A065-8D564CAC16D7}"/>
    <cellStyle name="Normal 7 6 7 4 5" xfId="15089" xr:uid="{801BA0D2-29DD-457B-A574-172CF5D56217}"/>
    <cellStyle name="Normal 7 6 7 5" xfId="4088" xr:uid="{5447E32B-0A0F-40AE-B370-2B5373924D12}"/>
    <cellStyle name="Normal 7 6 7 5 2" xfId="8865" xr:uid="{4DD92BC6-9875-4460-9CFF-95B3697BAE4B}"/>
    <cellStyle name="Normal 7 6 7 5 2 2" xfId="28999" xr:uid="{2B955F8C-32A2-49D6-BD12-923BA7BE86AD}"/>
    <cellStyle name="Normal 7 6 7 5 2 3" xfId="19245" xr:uid="{339F6D67-D6EB-4190-A170-28821FB76135}"/>
    <cellStyle name="Normal 7 6 7 5 3" xfId="11698" xr:uid="{F50B4B69-54DE-4CA3-8803-277F5240FACE}"/>
    <cellStyle name="Normal 7 6 7 5 3 2" xfId="22078" xr:uid="{4AEA814F-AA9D-4EBF-BD8A-3ADC1E179C3F}"/>
    <cellStyle name="Normal 7 6 7 5 4" xfId="24985" xr:uid="{651AFEB9-E3F7-485D-9E17-42CBD082B1A7}"/>
    <cellStyle name="Normal 7 6 7 5 5" xfId="16412" xr:uid="{5240F479-5ADC-4124-99F2-2DF6F521B8DC}"/>
    <cellStyle name="Normal 7 6 7 6" xfId="5507" xr:uid="{7D013370-A388-4364-BB0A-927C952754BD}"/>
    <cellStyle name="Normal 7 6 7 6 2" xfId="28187" xr:uid="{27220882-AE72-42F7-9892-2AA2D872B6D2}"/>
    <cellStyle name="Normal 7 6 7 6 3" xfId="26097" xr:uid="{B8C32442-4CEC-40FB-826C-CAF41DCA68B8}"/>
    <cellStyle name="Normal 7 6 7 6 4" xfId="14803" xr:uid="{F3ACB335-189C-4282-8A6E-887CA1DA89CE}"/>
    <cellStyle name="Normal 7 6 7 7" xfId="7256" xr:uid="{9A0C3AF1-1982-425A-A7D2-2271FF6BE6FC}"/>
    <cellStyle name="Normal 7 6 7 7 2" xfId="25968" xr:uid="{DB732E0C-CE5D-46CF-8221-5040249B02DE}"/>
    <cellStyle name="Normal 7 6 7 7 3" xfId="17636" xr:uid="{8BA47303-40CB-4C40-85AD-3D9AF7C28189}"/>
    <cellStyle name="Normal 7 6 7 8" xfId="10089" xr:uid="{761919A9-7EFF-4657-BDAA-1C96AFE884F4}"/>
    <cellStyle name="Normal 7 6 7 8 2" xfId="20469" xr:uid="{11FFC442-1C67-45F5-A45D-85E4A1F393F1}"/>
    <cellStyle name="Normal 7 6 7 9" xfId="23150" xr:uid="{5BF4DAFD-94AD-489C-A856-6462CEAE81AE}"/>
    <cellStyle name="Normal 7 6 8" xfId="1512" xr:uid="{00000000-0005-0000-0000-0000C1070000}"/>
    <cellStyle name="Normal 7 6 8 10" xfId="12650" xr:uid="{554EF0C8-2CAF-4171-8C8E-D3D4A4494C79}"/>
    <cellStyle name="Normal 7 6 8 2" xfId="1513" xr:uid="{00000000-0005-0000-0000-0000C2070000}"/>
    <cellStyle name="Normal 7 6 8 2 2" xfId="3004" xr:uid="{00000000-0005-0000-0000-000031090000}"/>
    <cellStyle name="Normal 7 6 8 2 2 2" xfId="6153" xr:uid="{CC140979-0A8B-4FC7-A6E0-1DA3F65E100B}"/>
    <cellStyle name="Normal 7 6 8 2 2 2 2" xfId="27239" xr:uid="{1F315FCD-6B19-4D94-8E5D-3756A45B62F6}"/>
    <cellStyle name="Normal 7 6 8 2 2 2 3" xfId="27516" xr:uid="{2DEB4296-D487-454C-93AA-17F127C0E66A}"/>
    <cellStyle name="Normal 7 6 8 2 2 2 4" xfId="15631" xr:uid="{205D61BA-E6B1-40F9-B3D7-75B50B0AAF82}"/>
    <cellStyle name="Normal 7 6 8 2 2 3" xfId="8084" xr:uid="{826BCC74-F38F-4FEC-A952-AC965578CD6B}"/>
    <cellStyle name="Normal 7 6 8 2 2 3 2" xfId="28774" xr:uid="{656A6E39-2F70-452E-9E11-6A870201D508}"/>
    <cellStyle name="Normal 7 6 8 2 2 3 3" xfId="18464" xr:uid="{17E9700F-9E8B-40A8-BDD6-D59C4AFEF4C9}"/>
    <cellStyle name="Normal 7 6 8 2 2 4" xfId="10917" xr:uid="{5784923F-C5DA-4ED9-96C9-C9E735129722}"/>
    <cellStyle name="Normal 7 6 8 2 2 4 2" xfId="21297" xr:uid="{E094762C-B45A-4663-BAA3-BF7302EC2FD6}"/>
    <cellStyle name="Normal 7 6 8 2 2 5" xfId="24590" xr:uid="{B7D3F56C-7CBC-40E0-8725-AD3257430DA5}"/>
    <cellStyle name="Normal 7 6 8 2 2 6" xfId="13506" xr:uid="{817E433A-E7F3-491F-83E8-97ED8CB429A3}"/>
    <cellStyle name="Normal 7 6 8 2 3" xfId="5511" xr:uid="{52CF00B2-7171-4170-A4FE-F6A5EE947A9D}"/>
    <cellStyle name="Normal 7 6 8 2 3 2" xfId="25044" xr:uid="{DC7F0F18-D9DC-47CB-BA79-F5EB7F822477}"/>
    <cellStyle name="Normal 7 6 8 2 3 3" xfId="27052" xr:uid="{A7714589-F090-46F3-9ABF-D91F8E2BAFD3}"/>
    <cellStyle name="Normal 7 6 8 2 3 4" xfId="14807" xr:uid="{62FC836F-55EE-49EC-A952-822D62A01DDC}"/>
    <cellStyle name="Normal 7 6 8 2 4" xfId="7260" xr:uid="{CD7CFFB2-EE8E-4FEC-B5F5-93CCF6AC1410}"/>
    <cellStyle name="Normal 7 6 8 2 4 2" xfId="27802" xr:uid="{72607EB8-5B14-491F-90F5-7C9C14E39708}"/>
    <cellStyle name="Normal 7 6 8 2 4 3" xfId="26951" xr:uid="{33E49809-0D74-482A-B4ED-F288A9708BA5}"/>
    <cellStyle name="Normal 7 6 8 2 4 4" xfId="17640" xr:uid="{9FC55906-7CB2-4561-8C40-99CC00785CB7}"/>
    <cellStyle name="Normal 7 6 8 2 5" xfId="10093" xr:uid="{789D05B8-2E3D-4ECC-A80D-2993A33489FB}"/>
    <cellStyle name="Normal 7 6 8 2 5 2" xfId="29474" xr:uid="{667EB77B-1A80-4318-AD74-42920ADC3936}"/>
    <cellStyle name="Normal 7 6 8 2 5 3" xfId="20473" xr:uid="{F5E30A7E-E2DF-4D4B-B6B6-CB117F302806}"/>
    <cellStyle name="Normal 7 6 8 2 6" xfId="25133" xr:uid="{9A77F4ED-6C9E-4E29-BFBB-3F66EA865EB2}"/>
    <cellStyle name="Normal 7 6 8 2 7" xfId="12808" xr:uid="{B7D3FC20-7E19-4C7C-84AB-95CECF16A3AC}"/>
    <cellStyle name="Normal 7 6 8 3" xfId="1514" xr:uid="{00000000-0005-0000-0000-0000C3070000}"/>
    <cellStyle name="Normal 7 6 8 3 2" xfId="5512" xr:uid="{B72048B6-0134-4663-BD71-836DDABD42ED}"/>
    <cellStyle name="Normal 7 6 8 3 2 2" xfId="26432" xr:uid="{D360AD84-AB31-47D4-9B09-6CC34916B15E}"/>
    <cellStyle name="Normal 7 6 8 3 2 3" xfId="27465" xr:uid="{966EDC14-457F-4731-9E9E-9A7D295841F5}"/>
    <cellStyle name="Normal 7 6 8 3 2 4" xfId="14808" xr:uid="{4A3FC10F-15B4-4416-90A8-97C0218A902C}"/>
    <cellStyle name="Normal 7 6 8 3 3" xfId="7261" xr:uid="{DD2F54F9-01EF-41D5-8D71-BAEA5EB97AB2}"/>
    <cellStyle name="Normal 7 6 8 3 3 2" xfId="28732" xr:uid="{61D759C3-F0AF-4F79-8D32-4CD39E251A9F}"/>
    <cellStyle name="Normal 7 6 8 3 3 3" xfId="27144" xr:uid="{6079D208-AA83-4A3C-9F0C-DA77242C1108}"/>
    <cellStyle name="Normal 7 6 8 3 3 4" xfId="17641" xr:uid="{12C583DD-6D8F-43DD-81FA-89F597737CEB}"/>
    <cellStyle name="Normal 7 6 8 3 4" xfId="10094" xr:uid="{C6049051-5F2D-4558-9F0E-33787B49DD90}"/>
    <cellStyle name="Normal 7 6 8 3 4 2" xfId="29475" xr:uid="{C3490728-ADAD-44F7-9697-9906C012B277}"/>
    <cellStyle name="Normal 7 6 8 3 4 3" xfId="20474" xr:uid="{A75AB428-9466-42F3-B9BB-2CC6E5C59975}"/>
    <cellStyle name="Normal 7 6 8 3 5" xfId="22980" xr:uid="{F6DBF923-C9F4-4D49-9494-65B04710DE73}"/>
    <cellStyle name="Normal 7 6 8 3 6" xfId="13333" xr:uid="{1369D01F-A10E-49C7-82AB-9D1E5C89697F}"/>
    <cellStyle name="Normal 7 6 8 4" xfId="2416" xr:uid="{00000000-0005-0000-0000-00002F090000}"/>
    <cellStyle name="Normal 7 6 8 4 2" xfId="7543" xr:uid="{C11B5D9B-82E1-4B2F-A1E0-57C0FAA092D5}"/>
    <cellStyle name="Normal 7 6 8 4 2 2" xfId="26462" xr:uid="{99F765B3-02EF-448A-A5DE-D643F9456262}"/>
    <cellStyle name="Normal 7 6 8 4 2 3" xfId="17923" xr:uid="{5D816BAD-016A-4946-9938-937901AC8CE7}"/>
    <cellStyle name="Normal 7 6 8 4 3" xfId="10376" xr:uid="{2F18354F-5E69-4AA1-9CAE-C436E194D724}"/>
    <cellStyle name="Normal 7 6 8 4 3 2" xfId="20756" xr:uid="{69FD87EF-4DC7-4390-B4C4-2BFBBEBCC2CF}"/>
    <cellStyle name="Normal 7 6 8 4 4" xfId="24814" xr:uid="{604949DB-AF2B-489E-ADD6-7C677EF3D0E1}"/>
    <cellStyle name="Normal 7 6 8 4 5" xfId="15090" xr:uid="{5DED99FE-B5E4-4BD5-99B2-F71871C767A3}"/>
    <cellStyle name="Normal 7 6 8 5" xfId="4089" xr:uid="{D9041D1F-885D-434D-AAE9-9E4554E7130B}"/>
    <cellStyle name="Normal 7 6 8 5 2" xfId="8866" xr:uid="{227165F0-0C24-47CF-B5D0-CBC412E44D02}"/>
    <cellStyle name="Normal 7 6 8 5 2 2" xfId="29000" xr:uid="{E80C4487-2BB7-4CB7-86BD-0A5C32B56ADA}"/>
    <cellStyle name="Normal 7 6 8 5 2 3" xfId="19246" xr:uid="{0DACE2F1-CE37-44B0-A659-77EB73846BBE}"/>
    <cellStyle name="Normal 7 6 8 5 3" xfId="11699" xr:uid="{D90B6D2A-7125-4880-909F-BEC13BECF37D}"/>
    <cellStyle name="Normal 7 6 8 5 3 2" xfId="22079" xr:uid="{B07C2314-2E84-479C-95B7-AD9FAFB85B34}"/>
    <cellStyle name="Normal 7 6 8 5 4" xfId="22813" xr:uid="{62FF5670-8968-49EF-B138-03D58E0DC197}"/>
    <cellStyle name="Normal 7 6 8 5 5" xfId="16413" xr:uid="{D25DEB90-37FF-49D3-91CF-BEBF5CF42DB4}"/>
    <cellStyle name="Normal 7 6 8 6" xfId="5510" xr:uid="{158CAD52-D7BF-4F02-8F11-03D9841D0936}"/>
    <cellStyle name="Normal 7 6 8 6 2" xfId="27231" xr:uid="{C56D41CB-4D33-4319-B9D1-37B83C6813E8}"/>
    <cellStyle name="Normal 7 6 8 6 3" xfId="28506" xr:uid="{9A3C800A-03FC-41E2-9A02-1689263DA470}"/>
    <cellStyle name="Normal 7 6 8 6 4" xfId="14806" xr:uid="{7DE166AB-36BD-4CEF-B846-4F5428411E67}"/>
    <cellStyle name="Normal 7 6 8 7" xfId="7259" xr:uid="{6D67B509-3936-48F8-B3E7-C1597928E3DF}"/>
    <cellStyle name="Normal 7 6 8 7 2" xfId="26353" xr:uid="{14C69467-F8F7-4C34-9E1B-82A31847E70A}"/>
    <cellStyle name="Normal 7 6 8 7 3" xfId="17639" xr:uid="{E57FAD4F-7EDC-4D4A-85AE-C8312005B7E4}"/>
    <cellStyle name="Normal 7 6 8 8" xfId="10092" xr:uid="{81DB28D6-C3A6-426F-97FC-0A0E81209779}"/>
    <cellStyle name="Normal 7 6 8 8 2" xfId="20472" xr:uid="{5D1CE01E-DF35-4B11-8062-5C3761B2B427}"/>
    <cellStyle name="Normal 7 6 8 9" xfId="25388" xr:uid="{B3F5AD1B-E2A5-4545-A3E7-526CFA7A2F0B}"/>
    <cellStyle name="Normal 7 6 9" xfId="1515" xr:uid="{00000000-0005-0000-0000-0000C4070000}"/>
    <cellStyle name="Normal 7 6 9 2" xfId="30417" xr:uid="{AB45C2D4-D1A5-4191-A2B5-6B3B04A57500}"/>
    <cellStyle name="Normal 7 6 9 3" xfId="30418" xr:uid="{878EED05-4C5D-4667-BCA2-DAD249232A25}"/>
    <cellStyle name="Normal 7 6 9 3 2" xfId="30571" xr:uid="{1BBA716F-322A-443F-9F1C-34B4B91E48F1}"/>
    <cellStyle name="Normal 7 6 9 3 2 2" xfId="30610" xr:uid="{4BD1B694-F951-4017-95A9-FF534FEB7058}"/>
    <cellStyle name="Normal 7 6 9 3 2 3" xfId="30629" xr:uid="{D926D891-B7C7-4693-8B9F-A282844D3DAF}"/>
    <cellStyle name="Normal 7 6 9 3 2 4" xfId="30936" xr:uid="{D974361E-AECE-4B32-BC25-92B53BFBEF24}"/>
    <cellStyle name="Normal 7 6 9 3 3" xfId="30597" xr:uid="{1CB22FE2-C93E-4B7A-9F83-F05BC42F8988}"/>
    <cellStyle name="Normal 7 6 9 3 3 2" xfId="30638" xr:uid="{0E85BEEA-8502-4FB9-9D7B-9B39FC6894C4}"/>
    <cellStyle name="Normal 7 6 9 3 3 3" xfId="30949" xr:uid="{10A0B2B1-C014-460B-B97B-1F8715293478}"/>
    <cellStyle name="Normal 7 6 9 3 4" xfId="30626" xr:uid="{D5B2EEA1-BA41-4ECF-8645-DC7FCB362E6F}"/>
    <cellStyle name="Normal 7 6 9 3 5" xfId="30924" xr:uid="{59272B79-6782-498A-A565-B27F383EE7E8}"/>
    <cellStyle name="Normal 7 6 9 4" xfId="30574" xr:uid="{AF443EFD-BF75-488F-8C96-3A07A286175C}"/>
    <cellStyle name="Normal 7 6 9 4 2" xfId="30613" xr:uid="{93E0A71D-1FCA-4C1A-8893-2D82F9B7C858}"/>
    <cellStyle name="Normal 7 6 9 4 3" xfId="30632" xr:uid="{32F1BC2F-10D3-4E71-AD07-986C280704B2}"/>
    <cellStyle name="Normal 7 6 9 4 4" xfId="30940" xr:uid="{D4C2894F-E69E-46C0-825F-9DFEC6921BF8}"/>
    <cellStyle name="Normal 7 7" xfId="1516" xr:uid="{00000000-0005-0000-0000-0000C5070000}"/>
    <cellStyle name="Normal 7 7 10" xfId="5513" xr:uid="{B65931B3-EFA4-461D-A169-E0EDDDD36F2D}"/>
    <cellStyle name="Normal 7 7 10 2" xfId="14809" xr:uid="{0644F959-A9B9-428F-B781-384083067488}"/>
    <cellStyle name="Normal 7 7 11" xfId="7262" xr:uid="{F781D481-6E98-44FC-931A-7A16F23FEF0F}"/>
    <cellStyle name="Normal 7 7 11 2" xfId="17642" xr:uid="{882EE3F5-913E-4D35-BF8A-106AC651D1DB}"/>
    <cellStyle name="Normal 7 7 12" xfId="10095" xr:uid="{0A216596-F8DE-459F-BF6E-75A6C3E8BDD6}"/>
    <cellStyle name="Normal 7 7 12 2" xfId="20475" xr:uid="{8091C60B-559A-4150-8F18-7605712FBE1A}"/>
    <cellStyle name="Normal 7 7 13" xfId="24127" xr:uid="{76ABBC37-BB4A-4EAE-8FEE-A63D322C2D72}"/>
    <cellStyle name="Normal 7 7 14" xfId="12417" xr:uid="{A1FE8148-2A66-4DAD-8241-526212D23733}"/>
    <cellStyle name="Normal 7 7 2" xfId="1517" xr:uid="{00000000-0005-0000-0000-0000C6070000}"/>
    <cellStyle name="Normal 7 7 2 10" xfId="7263" xr:uid="{5725BABE-2C86-4433-A52E-0A0E203CEAA2}"/>
    <cellStyle name="Normal 7 7 2 10 2" xfId="17643" xr:uid="{2CF5C8C6-EF94-41E7-AE84-942A241CE748}"/>
    <cellStyle name="Normal 7 7 2 11" xfId="10096" xr:uid="{503BA08A-61CD-4257-80A0-F8CED33380E4}"/>
    <cellStyle name="Normal 7 7 2 11 2" xfId="20476" xr:uid="{1CE5763B-B8A7-4049-AAB9-D0EFD31794BE}"/>
    <cellStyle name="Normal 7 7 2 12" xfId="23662" xr:uid="{203F4F39-A45F-4E4A-BC0F-0D7F44832D20}"/>
    <cellStyle name="Normal 7 7 2 13" xfId="12477" xr:uid="{FE7C9CD0-B5EC-4C63-98D6-58344E375680}"/>
    <cellStyle name="Normal 7 7 2 2" xfId="1518" xr:uid="{00000000-0005-0000-0000-0000C7070000}"/>
    <cellStyle name="Normal 7 7 2 2 10" xfId="13042" xr:uid="{68D862B1-D3A2-4966-8087-882C6E650677}"/>
    <cellStyle name="Normal 7 7 2 2 2" xfId="2852" xr:uid="{00000000-0005-0000-0000-000037090000}"/>
    <cellStyle name="Normal 7 7 2 2 2 2" xfId="3503" xr:uid="{00000000-0005-0000-0000-000038090000}"/>
    <cellStyle name="Normal 7 7 2 2 2 2 2" xfId="6555" xr:uid="{8A7F56BB-97F8-43CC-8A61-6B07154BC05C}"/>
    <cellStyle name="Normal 7 7 2 2 2 2 2 2" xfId="28595" xr:uid="{97BDA337-4F9D-4FD6-A3AC-7B1075FE8142}"/>
    <cellStyle name="Normal 7 7 2 2 2 2 2 3" xfId="16128" xr:uid="{749F2506-1275-4FE1-9B3C-CDBBA18209C4}"/>
    <cellStyle name="Normal 7 7 2 2 2 2 3" xfId="8581" xr:uid="{A27FDD61-B51F-4FF3-A34D-50C81E058EA0}"/>
    <cellStyle name="Normal 7 7 2 2 2 2 3 2" xfId="18961" xr:uid="{070E0826-5C0A-4EAC-A5D5-B9B8AE0D3F26}"/>
    <cellStyle name="Normal 7 7 2 2 2 2 4" xfId="11414" xr:uid="{AD85F889-70BF-4B6F-86E2-4CAF020A8D65}"/>
    <cellStyle name="Normal 7 7 2 2 2 2 4 2" xfId="21794" xr:uid="{666F27A8-083A-41CF-B434-33B854BF45B3}"/>
    <cellStyle name="Normal 7 7 2 2 2 2 5" xfId="23129" xr:uid="{1544CB35-C14E-4597-954C-49812D8BC5E9}"/>
    <cellStyle name="Normal 7 7 2 2 2 2 6" xfId="14101" xr:uid="{39E9F013-8260-4ABF-8905-3CF26F0B8C49}"/>
    <cellStyle name="Normal 7 7 2 2 2 3" xfId="4381" xr:uid="{85F90BBB-79EA-478E-BDB4-7E8FEF344D4D}"/>
    <cellStyle name="Normal 7 7 2 2 2 3 2" xfId="9153" xr:uid="{38B64029-21D7-4897-BA77-1B347FF4F390}"/>
    <cellStyle name="Normal 7 7 2 2 2 3 2 2" xfId="29196" xr:uid="{06DD33A1-CE5A-4EB3-BCBC-B5C0CA49173F}"/>
    <cellStyle name="Normal 7 7 2 2 2 3 2 3" xfId="19533" xr:uid="{A598D3CF-E9CF-409E-8B97-CC87BF0FF12F}"/>
    <cellStyle name="Normal 7 7 2 2 2 3 3" xfId="11986" xr:uid="{D373C97D-45CF-4BEF-A073-82DDB7413D83}"/>
    <cellStyle name="Normal 7 7 2 2 2 3 3 2" xfId="22366" xr:uid="{BEC795A3-CE18-4BE7-BBEC-62059D814D08}"/>
    <cellStyle name="Normal 7 7 2 2 2 3 4" xfId="25311" xr:uid="{1D2493A3-FDCA-495A-A00D-9054AC1C4C25}"/>
    <cellStyle name="Normal 7 7 2 2 2 3 5" xfId="16700" xr:uid="{BA564E98-3E95-425F-9FA4-5844E35C1F0A}"/>
    <cellStyle name="Normal 7 7 2 2 2 4" xfId="6065" xr:uid="{4913AD3F-20F7-4BDA-9BB3-4CE0BCC21811}"/>
    <cellStyle name="Normal 7 7 2 2 2 4 2" xfId="27103" xr:uid="{8A02BD49-AC21-4A59-ABA4-8342BADB1107}"/>
    <cellStyle name="Normal 7 7 2 2 2 4 3" xfId="15521" xr:uid="{EDB941BA-97FF-4D0B-8BF8-E415CA77F7C7}"/>
    <cellStyle name="Normal 7 7 2 2 2 5" xfId="7974" xr:uid="{83DC090E-6FEF-4203-A51F-15D01AE05D3E}"/>
    <cellStyle name="Normal 7 7 2 2 2 5 2" xfId="18354" xr:uid="{2B273C8A-00DB-48EA-81A1-692E752B9199}"/>
    <cellStyle name="Normal 7 7 2 2 2 6" xfId="10807" xr:uid="{ECE1C341-1B68-4022-8AEA-999CFBB31D2C}"/>
    <cellStyle name="Normal 7 7 2 2 2 6 2" xfId="21187" xr:uid="{2C6C8BF7-8425-4C9F-9CE3-1FD679234A8B}"/>
    <cellStyle name="Normal 7 7 2 2 2 7" xfId="22809" xr:uid="{9745E6A6-F7C5-449A-A002-2EFF8514DA9F}"/>
    <cellStyle name="Normal 7 7 2 2 2 8" xfId="13336" xr:uid="{F701AE6D-CFB1-425D-8A6E-47148B9CE4F5}"/>
    <cellStyle name="Normal 7 7 2 2 3" xfId="3504" xr:uid="{00000000-0005-0000-0000-000039090000}"/>
    <cellStyle name="Normal 7 7 2 2 3 2" xfId="4611" xr:uid="{CE2BAE83-4160-4C93-BE4F-5776AB29D064}"/>
    <cellStyle name="Normal 7 7 2 2 3 2 2" xfId="9383" xr:uid="{611FFDF8-3421-4D2D-8B18-059E921A591E}"/>
    <cellStyle name="Normal 7 7 2 2 3 2 2 2" xfId="19763" xr:uid="{60986F51-A049-4B2D-98B9-635DA865E423}"/>
    <cellStyle name="Normal 7 7 2 2 3 2 3" xfId="12216" xr:uid="{B849224E-1C69-47F9-A9C3-81F3BDC81132}"/>
    <cellStyle name="Normal 7 7 2 2 3 2 3 2" xfId="22596" xr:uid="{9A475CEB-EAD1-42D7-A212-781A1D748227}"/>
    <cellStyle name="Normal 7 7 2 2 3 2 4" xfId="27484" xr:uid="{2695481F-4E16-4567-94BC-F425171C3220}"/>
    <cellStyle name="Normal 7 7 2 2 3 2 5" xfId="16930" xr:uid="{CFFD335A-CFC9-483B-9AA9-8A636E873DAD}"/>
    <cellStyle name="Normal 7 7 2 2 3 3" xfId="6556" xr:uid="{6A997E21-21D9-4D28-BB9F-EFF44D1DEC54}"/>
    <cellStyle name="Normal 7 7 2 2 3 3 2" xfId="16129" xr:uid="{98EA32EC-176A-4F2A-A1E5-AB0855E7FDF9}"/>
    <cellStyle name="Normal 7 7 2 2 3 4" xfId="8582" xr:uid="{A94759A3-7CAD-458E-AFD5-E11467111F6E}"/>
    <cellStyle name="Normal 7 7 2 2 3 4 2" xfId="18962" xr:uid="{F67D37A4-7FAD-4B31-817F-AD4EC7DD8553}"/>
    <cellStyle name="Normal 7 7 2 2 3 5" xfId="11415" xr:uid="{4FDF9CA4-E128-44DD-9D8E-A74EA72AE15C}"/>
    <cellStyle name="Normal 7 7 2 2 3 5 2" xfId="21795" xr:uid="{2124FE84-72A1-4CA6-9CBA-212E6C07F703}"/>
    <cellStyle name="Normal 7 7 2 2 3 6" xfId="25125" xr:uid="{CA259301-9E2C-45FF-8833-2E2A107B0C1C}"/>
    <cellStyle name="Normal 7 7 2 2 3 7" xfId="14102" xr:uid="{05C014A3-96AE-4AB2-AC0C-ECF1386EEE7D}"/>
    <cellStyle name="Normal 7 7 2 2 4" xfId="3502" xr:uid="{00000000-0005-0000-0000-00003A090000}"/>
    <cellStyle name="Normal 7 7 2 2 4 2" xfId="6554" xr:uid="{B95E6696-FDC6-4E21-8239-05764AEE9548}"/>
    <cellStyle name="Normal 7 7 2 2 4 2 2" xfId="28430" xr:uid="{06B56C5B-3707-41FB-BA0C-C9CA506A321E}"/>
    <cellStyle name="Normal 7 7 2 2 4 2 3" xfId="16127" xr:uid="{EC1CB896-F84C-4D63-9AA4-FA793E838C91}"/>
    <cellStyle name="Normal 7 7 2 2 4 3" xfId="8580" xr:uid="{195E87B3-5AA1-4A48-A601-AD26DCC7C1F0}"/>
    <cellStyle name="Normal 7 7 2 2 4 3 2" xfId="18960" xr:uid="{F962E145-9005-4470-9F8D-C8C2B973C01D}"/>
    <cellStyle name="Normal 7 7 2 2 4 4" xfId="11413" xr:uid="{DA19A551-FC06-42D2-8792-781DC09997D7}"/>
    <cellStyle name="Normal 7 7 2 2 4 4 2" xfId="21793" xr:uid="{8174A278-1E41-4832-A302-CBBAE22B57A2}"/>
    <cellStyle name="Normal 7 7 2 2 4 5" xfId="22770" xr:uid="{A0C9C968-AA72-45F4-9E8F-B6D3CF0D4FC2}"/>
    <cellStyle name="Normal 7 7 2 2 4 6" xfId="14100" xr:uid="{353CAE13-8D4C-46D6-9905-B586747E12DF}"/>
    <cellStyle name="Normal 7 7 2 2 5" xfId="4243" xr:uid="{02C7555F-C4FD-492B-8F94-B1D216A041FD}"/>
    <cellStyle name="Normal 7 7 2 2 5 2" xfId="9015" xr:uid="{7DF9B4B5-E7FA-41F8-B2DB-8E3BC72C2903}"/>
    <cellStyle name="Normal 7 7 2 2 5 2 2" xfId="29086" xr:uid="{BBB082D7-D16D-4803-ABDB-876E5E068720}"/>
    <cellStyle name="Normal 7 7 2 2 5 2 3" xfId="19395" xr:uid="{F570B7DD-221F-47C6-9633-EBAF1981BB43}"/>
    <cellStyle name="Normal 7 7 2 2 5 3" xfId="11848" xr:uid="{76711169-FECD-4892-B761-A9AFAFC415D1}"/>
    <cellStyle name="Normal 7 7 2 2 5 3 2" xfId="22228" xr:uid="{4BB2516E-AEFA-4EA7-A252-4C1E062D57F0}"/>
    <cellStyle name="Normal 7 7 2 2 5 4" xfId="24416" xr:uid="{170A7A7D-C5AD-4006-AFF0-83ABD7F0A9D6}"/>
    <cellStyle name="Normal 7 7 2 2 5 5" xfId="16562" xr:uid="{25434C06-C725-4848-8B23-7CB867832F3D}"/>
    <cellStyle name="Normal 7 7 2 2 6" xfId="5515" xr:uid="{EA6BF84F-EF85-44FD-B505-0BD2CD2D6439}"/>
    <cellStyle name="Normal 7 7 2 2 6 2" xfId="26752" xr:uid="{535669B0-D7BE-4815-953A-A0E07F2ECAA3}"/>
    <cellStyle name="Normal 7 7 2 2 6 3" xfId="14811" xr:uid="{4A8885DF-14D8-480D-ABE4-644DA944A0A4}"/>
    <cellStyle name="Normal 7 7 2 2 7" xfId="7264" xr:uid="{AA3516CF-9252-4C9E-9A3F-AAC0CBFA7F80}"/>
    <cellStyle name="Normal 7 7 2 2 7 2" xfId="17644" xr:uid="{7FFE5E33-05BA-4D50-A39E-539BBC0007B4}"/>
    <cellStyle name="Normal 7 7 2 2 8" xfId="10097" xr:uid="{334158FD-A5F5-4E42-A86B-BA8B0A40062D}"/>
    <cellStyle name="Normal 7 7 2 2 8 2" xfId="20477" xr:uid="{9DE1F241-217F-4C6A-9172-1BFCA0E5912A}"/>
    <cellStyle name="Normal 7 7 2 2 9" xfId="22729" xr:uid="{BB04A600-8A16-4C3E-9E6F-DC38BB302AC7}"/>
    <cellStyle name="Normal 7 7 2 3" xfId="2851" xr:uid="{00000000-0005-0000-0000-00003B090000}"/>
    <cellStyle name="Normal 7 7 2 3 2" xfId="3505" xr:uid="{00000000-0005-0000-0000-00003C090000}"/>
    <cellStyle name="Normal 7 7 2 3 2 2" xfId="6557" xr:uid="{74C32873-4400-4FDE-BE43-EBFF4EB983DA}"/>
    <cellStyle name="Normal 7 7 2 3 2 2 2" xfId="28233" xr:uid="{CC7EF20A-BAF7-4373-81C4-99490C3B13DD}"/>
    <cellStyle name="Normal 7 7 2 3 2 2 3" xfId="16130" xr:uid="{C8D02C5F-17F1-4725-9205-7E487E442A5B}"/>
    <cellStyle name="Normal 7 7 2 3 2 3" xfId="8583" xr:uid="{75B88EDC-E732-4C87-8875-B89974FECFEF}"/>
    <cellStyle name="Normal 7 7 2 3 2 3 2" xfId="18963" xr:uid="{47FD6994-A31C-4DA0-826F-BB8704FBEB0B}"/>
    <cellStyle name="Normal 7 7 2 3 2 4" xfId="11416" xr:uid="{360655D1-6344-4F6B-BF55-EE289793D602}"/>
    <cellStyle name="Normal 7 7 2 3 2 4 2" xfId="21796" xr:uid="{2C9FEAA2-CA1A-4DDB-B8E3-59DB57CAF968}"/>
    <cellStyle name="Normal 7 7 2 3 2 5" xfId="24328" xr:uid="{E303D694-140B-447F-A192-9E37FB506793}"/>
    <cellStyle name="Normal 7 7 2 3 2 6" xfId="14103" xr:uid="{D99ABD0F-A978-4142-958A-BDD5E38D9E01}"/>
    <cellStyle name="Normal 7 7 2 3 3" xfId="4380" xr:uid="{11705BEB-5E02-4E11-AB5F-7A28B705A6EB}"/>
    <cellStyle name="Normal 7 7 2 3 3 2" xfId="9152" xr:uid="{DC88A757-CBE9-4871-98FB-470EF2AF4483}"/>
    <cellStyle name="Normal 7 7 2 3 3 2 2" xfId="29195" xr:uid="{CE364987-8BB2-408D-A423-FE4299C75767}"/>
    <cellStyle name="Normal 7 7 2 3 3 2 3" xfId="19532" xr:uid="{D6DF9143-5493-4087-869E-2B14BCB446BF}"/>
    <cellStyle name="Normal 7 7 2 3 3 3" xfId="11985" xr:uid="{441CD3BF-032E-462C-8A92-46A68399F7E4}"/>
    <cellStyle name="Normal 7 7 2 3 3 3 2" xfId="22365" xr:uid="{767C7C25-FFA2-4DD6-B662-D9ECA62A27F9}"/>
    <cellStyle name="Normal 7 7 2 3 3 4" xfId="23600" xr:uid="{6C98C5C0-C0B6-48E1-9DC3-5C7AFA9B2A2C}"/>
    <cellStyle name="Normal 7 7 2 3 3 5" xfId="16699" xr:uid="{26064FA9-A3CF-49E6-A2AE-E6CFDEF805AB}"/>
    <cellStyle name="Normal 7 7 2 3 4" xfId="6064" xr:uid="{910300EE-64A3-4AA8-9876-D5905525DDE7}"/>
    <cellStyle name="Normal 7 7 2 3 4 2" xfId="27193" xr:uid="{D6837CDE-3448-4E7A-8B46-01FF125A9F72}"/>
    <cellStyle name="Normal 7 7 2 3 4 3" xfId="15520" xr:uid="{ECF19E94-8C03-4482-B0B9-EDF99F2F95F9}"/>
    <cellStyle name="Normal 7 7 2 3 5" xfId="7973" xr:uid="{8D198D18-1126-4592-9441-15F49CA4550B}"/>
    <cellStyle name="Normal 7 7 2 3 5 2" xfId="18353" xr:uid="{4BB0996E-FB10-4A95-A636-B4C9250FCC36}"/>
    <cellStyle name="Normal 7 7 2 3 6" xfId="10806" xr:uid="{8AE028EE-40DB-4E3F-B2AC-45A6795FA071}"/>
    <cellStyle name="Normal 7 7 2 3 6 2" xfId="21186" xr:uid="{442527F8-D175-426B-8BCF-89A0BDD12D2A}"/>
    <cellStyle name="Normal 7 7 2 3 7" xfId="23250" xr:uid="{FE9FFA83-38C0-434F-9212-EDB55AC66800}"/>
    <cellStyle name="Normal 7 7 2 3 8" xfId="13335" xr:uid="{2AB79A17-E891-4166-B5A1-3B7735F0A94E}"/>
    <cellStyle name="Normal 7 7 2 4" xfId="3506" xr:uid="{00000000-0005-0000-0000-00003D090000}"/>
    <cellStyle name="Normal 7 7 2 4 2" xfId="4612" xr:uid="{18CAA640-6556-42AE-8F98-37BA36952E4C}"/>
    <cellStyle name="Normal 7 7 2 4 2 2" xfId="9384" xr:uid="{F93D302A-ABD3-47F5-ABAC-118282B8BA8D}"/>
    <cellStyle name="Normal 7 7 2 4 2 2 2" xfId="19764" xr:uid="{3BAB0E7C-A9A2-4610-B07F-49103E3E2BFF}"/>
    <cellStyle name="Normal 7 7 2 4 2 3" xfId="12217" xr:uid="{0290D4EB-95E3-4800-B034-DE84BE33121E}"/>
    <cellStyle name="Normal 7 7 2 4 2 3 2" xfId="22597" xr:uid="{63B5A958-CD44-4AA4-8665-DFA2B6927A0F}"/>
    <cellStyle name="Normal 7 7 2 4 2 4" xfId="26735" xr:uid="{83471AB3-1BEA-47B6-A89A-DC88358E0FC5}"/>
    <cellStyle name="Normal 7 7 2 4 2 5" xfId="16931" xr:uid="{01CBAAEA-9B2E-4411-A2DF-09E44DB7863D}"/>
    <cellStyle name="Normal 7 7 2 4 3" xfId="6558" xr:uid="{2C4972A3-539A-4EEF-81DF-322B26E56178}"/>
    <cellStyle name="Normal 7 7 2 4 3 2" xfId="16131" xr:uid="{7F54276A-4DED-4EE8-B380-72562D86ADE1}"/>
    <cellStyle name="Normal 7 7 2 4 4" xfId="8584" xr:uid="{02F6784B-F759-42E7-B1D2-3BF47A98356E}"/>
    <cellStyle name="Normal 7 7 2 4 4 2" xfId="18964" xr:uid="{5394B1FA-B686-44C9-AB3D-FD4E8C76B3BF}"/>
    <cellStyle name="Normal 7 7 2 4 5" xfId="11417" xr:uid="{78A4CAEC-81D6-4084-A8BB-60CCFA5D6450}"/>
    <cellStyle name="Normal 7 7 2 4 5 2" xfId="21797" xr:uid="{FB44EFB1-93E2-4525-8CD0-5B3A0590DE40}"/>
    <cellStyle name="Normal 7 7 2 4 6" xfId="25477" xr:uid="{FC04CEE0-1EF2-49D9-B678-B5E49C2DCCC7}"/>
    <cellStyle name="Normal 7 7 2 4 7" xfId="14104" xr:uid="{2DF58188-7F74-40DC-81D6-0BE8F5911262}"/>
    <cellStyle name="Normal 7 7 2 5" xfId="3501" xr:uid="{00000000-0005-0000-0000-00003E090000}"/>
    <cellStyle name="Normal 7 7 2 5 2" xfId="6553" xr:uid="{744E8FEC-BB66-403F-9219-1A9096D30CA3}"/>
    <cellStyle name="Normal 7 7 2 5 2 2" xfId="27447" xr:uid="{4318EE14-9EA5-4287-A009-C15F27EE49EF}"/>
    <cellStyle name="Normal 7 7 2 5 2 3" xfId="16126" xr:uid="{7CDE6C64-659F-4DE3-BD73-7B8A01EE1139}"/>
    <cellStyle name="Normal 7 7 2 5 3" xfId="8579" xr:uid="{4F0CB3D6-4986-472E-916C-8026CE28F1AA}"/>
    <cellStyle name="Normal 7 7 2 5 3 2" xfId="18959" xr:uid="{4A82204B-4A83-43F6-A1E7-B1AC6F7EF695}"/>
    <cellStyle name="Normal 7 7 2 5 4" xfId="11412" xr:uid="{2A46D254-9B3E-4597-946D-E560017E6407}"/>
    <cellStyle name="Normal 7 7 2 5 4 2" xfId="21792" xr:uid="{A75CC807-F6BC-48DB-9BFC-9CBCF0E393EB}"/>
    <cellStyle name="Normal 7 7 2 5 5" xfId="23077" xr:uid="{38185F1E-9A85-4922-ACD6-988073C3BE36}"/>
    <cellStyle name="Normal 7 7 2 5 6" xfId="14099" xr:uid="{AD4F087C-6797-4F8B-BC18-D91177481C8F}"/>
    <cellStyle name="Normal 7 7 2 6" xfId="2551" xr:uid="{00000000-0005-0000-0000-00003F090000}"/>
    <cellStyle name="Normal 7 7 2 6 2" xfId="5823" xr:uid="{55FDA0E5-B7A5-4C7D-A6AE-4E27236F019B}"/>
    <cellStyle name="Normal 7 7 2 6 2 2" xfId="26760" xr:uid="{FF5A90EE-9ED1-4201-8BAA-0570895F5DFD}"/>
    <cellStyle name="Normal 7 7 2 6 2 3" xfId="15223" xr:uid="{A1833B6B-45CB-4E2E-A29F-F98B210BA2AC}"/>
    <cellStyle name="Normal 7 7 2 6 3" xfId="7676" xr:uid="{0C046EB4-3079-4CF8-9250-B840841387EF}"/>
    <cellStyle name="Normal 7 7 2 6 3 2" xfId="18056" xr:uid="{A1819B08-C3E9-4709-9A61-311CE1A80C26}"/>
    <cellStyle name="Normal 7 7 2 6 4" xfId="10509" xr:uid="{E135B376-9EE0-4910-850C-9FF8DEC2F005}"/>
    <cellStyle name="Normal 7 7 2 6 4 2" xfId="20889" xr:uid="{D478F345-D789-4531-974D-0DB27AF6DCEE}"/>
    <cellStyle name="Normal 7 7 2 6 5" xfId="22829" xr:uid="{F828551F-C002-41D8-91B3-2456343F7AB8}"/>
    <cellStyle name="Normal 7 7 2 6 6" xfId="12939" xr:uid="{6466CFE4-7C87-4F70-A313-C28E5FA435CD}"/>
    <cellStyle name="Normal 7 7 2 7" xfId="2245" xr:uid="{00000000-0005-0000-0000-000035090000}"/>
    <cellStyle name="Normal 7 7 2 7 2" xfId="7372" xr:uid="{C90A7C76-9FBA-4F49-B74D-620A284E05B2}"/>
    <cellStyle name="Normal 7 7 2 7 2 2" xfId="17752" xr:uid="{214AC6BA-9E2E-4049-869A-D296B8488A81}"/>
    <cellStyle name="Normal 7 7 2 7 3" xfId="10205" xr:uid="{222B8ACB-F360-48CC-9C41-5C5F6E216311}"/>
    <cellStyle name="Normal 7 7 2 7 3 2" xfId="20585" xr:uid="{8EBA7DCE-D183-4FAA-B2B3-C3CAC029ADDA}"/>
    <cellStyle name="Normal 7 7 2 7 4" xfId="25370" xr:uid="{A2861691-64ED-4C59-A9EB-142B63F50E5A}"/>
    <cellStyle name="Normal 7 7 2 7 5" xfId="14919" xr:uid="{933DB0ED-1D3B-4955-BC4C-3152E12FEF4D}"/>
    <cellStyle name="Normal 7 7 2 8" xfId="3798" xr:uid="{E5E400FB-C358-4E4D-B459-DD38D66E6E48}"/>
    <cellStyle name="Normal 7 7 2 8 2" xfId="8634" xr:uid="{9C5CA804-3A2C-4EA5-A190-E58CF3A306D5}"/>
    <cellStyle name="Normal 7 7 2 8 2 2" xfId="19014" xr:uid="{DE7F16E4-AA72-4DC9-8C67-2B6F6F4E7487}"/>
    <cellStyle name="Normal 7 7 2 8 3" xfId="11467" xr:uid="{5F8BF3F2-0546-426E-919A-D58EB0D5EC30}"/>
    <cellStyle name="Normal 7 7 2 8 3 2" xfId="21847" xr:uid="{18DD9CC4-9F3D-449B-974E-5EA1558F48CB}"/>
    <cellStyle name="Normal 7 7 2 8 4" xfId="16181" xr:uid="{1695695F-2464-41D6-AAB1-EFDD296FE4A2}"/>
    <cellStyle name="Normal 7 7 2 9" xfId="5514" xr:uid="{67402623-62A7-484C-BBBD-29B0747A30AE}"/>
    <cellStyle name="Normal 7 7 2 9 2" xfId="14810" xr:uid="{C623544B-77DF-432D-98B2-3EFA6A5FBC1B}"/>
    <cellStyle name="Normal 7 7 3" xfId="1519" xr:uid="{00000000-0005-0000-0000-0000C8070000}"/>
    <cellStyle name="Normal 7 7 3 10" xfId="10098" xr:uid="{E889C744-B608-43B5-BB3E-ACFE2A4C50EA}"/>
    <cellStyle name="Normal 7 7 3 10 2" xfId="20478" xr:uid="{8D285B90-6549-4EE6-AB9F-079A362A9800}"/>
    <cellStyle name="Normal 7 7 3 11" xfId="22641" xr:uid="{A5951408-860D-411A-BD5F-CA66E2B35D51}"/>
    <cellStyle name="Normal 7 7 3 12" xfId="12651" xr:uid="{03EE881B-1C63-4E95-9385-147D60493E94}"/>
    <cellStyle name="Normal 7 7 3 2" xfId="2853" xr:uid="{00000000-0005-0000-0000-000041090000}"/>
    <cellStyle name="Normal 7 7 3 2 2" xfId="3508" xr:uid="{00000000-0005-0000-0000-000042090000}"/>
    <cellStyle name="Normal 7 7 3 2 2 2" xfId="6560" xr:uid="{2C71E10F-77E2-480D-992A-F093AC9F1BCE}"/>
    <cellStyle name="Normal 7 7 3 2 2 2 2" xfId="25912" xr:uid="{98416AC1-7510-4ECC-8DB9-CA572F2882A9}"/>
    <cellStyle name="Normal 7 7 3 2 2 2 3" xfId="16133" xr:uid="{D062C442-F187-4EAD-91F9-D04044821CDA}"/>
    <cellStyle name="Normal 7 7 3 2 2 3" xfId="8586" xr:uid="{B7C43149-46D8-4831-A649-740A5B6F2BDD}"/>
    <cellStyle name="Normal 7 7 3 2 2 3 2" xfId="18966" xr:uid="{E547BB34-0BE3-4C17-8AF5-1E2A567BE5AB}"/>
    <cellStyle name="Normal 7 7 3 2 2 4" xfId="11419" xr:uid="{FF2A3025-8A1F-441D-ACE8-64BDE0D1135C}"/>
    <cellStyle name="Normal 7 7 3 2 2 4 2" xfId="21799" xr:uid="{EA46ECA1-2BDF-4F03-977D-5861686BFB7C}"/>
    <cellStyle name="Normal 7 7 3 2 2 5" xfId="24043" xr:uid="{DE9FD3CB-5AE4-43AC-BED0-8D042F99DAA2}"/>
    <cellStyle name="Normal 7 7 3 2 2 6" xfId="14106" xr:uid="{759737F0-C4A8-4FBA-82DF-065AEDEA5EAA}"/>
    <cellStyle name="Normal 7 7 3 2 3" xfId="4382" xr:uid="{3C28BC18-1B7B-43C7-8BF0-93A4A445BB24}"/>
    <cellStyle name="Normal 7 7 3 2 3 2" xfId="9154" xr:uid="{2D561BC2-362F-450B-825F-BA789CCF5760}"/>
    <cellStyle name="Normal 7 7 3 2 3 2 2" xfId="29197" xr:uid="{A0E574BF-9E24-48E1-A271-0DFCAA34FABA}"/>
    <cellStyle name="Normal 7 7 3 2 3 2 3" xfId="19534" xr:uid="{ED971030-3520-4518-A462-0354BF77764C}"/>
    <cellStyle name="Normal 7 7 3 2 3 3" xfId="11987" xr:uid="{89053BC3-BE6D-4BA1-A02E-7C814AAD062A}"/>
    <cellStyle name="Normal 7 7 3 2 3 3 2" xfId="22367" xr:uid="{8FB6A495-6AAC-4A79-958E-26038FB2225B}"/>
    <cellStyle name="Normal 7 7 3 2 3 4" xfId="24519" xr:uid="{DABB4DE9-D7AF-438F-B64E-5FCAFC4C9344}"/>
    <cellStyle name="Normal 7 7 3 2 3 5" xfId="16701" xr:uid="{EC4484C3-4297-406D-8770-5C9C01B586CD}"/>
    <cellStyle name="Normal 7 7 3 2 4" xfId="6066" xr:uid="{6D51BC33-05C7-4AA0-91CE-E2E28C585877}"/>
    <cellStyle name="Normal 7 7 3 2 4 2" xfId="27251" xr:uid="{B1C0F13B-5457-42CF-BF0D-1810B67828FE}"/>
    <cellStyle name="Normal 7 7 3 2 4 3" xfId="15522" xr:uid="{3A80E960-9A1C-4E96-93ED-B76F8CFDB768}"/>
    <cellStyle name="Normal 7 7 3 2 5" xfId="7975" xr:uid="{DC3F4607-8FBF-4229-ABF0-992CE51C53E7}"/>
    <cellStyle name="Normal 7 7 3 2 5 2" xfId="18355" xr:uid="{FBCE5760-87AC-4838-A3E6-27D17E88049E}"/>
    <cellStyle name="Normal 7 7 3 2 6" xfId="10808" xr:uid="{33977F88-70FF-460E-B122-E4355F19D071}"/>
    <cellStyle name="Normal 7 7 3 2 6 2" xfId="21188" xr:uid="{CF81CA87-9367-4294-9F2C-D29238041B5A}"/>
    <cellStyle name="Normal 7 7 3 2 7" xfId="24268" xr:uid="{227AD105-8158-4CA4-8393-6C398F7799EA}"/>
    <cellStyle name="Normal 7 7 3 2 8" xfId="13337" xr:uid="{8548A3FC-6708-4D3D-8F1C-19F3CF3BD883}"/>
    <cellStyle name="Normal 7 7 3 3" xfId="3509" xr:uid="{00000000-0005-0000-0000-000043090000}"/>
    <cellStyle name="Normal 7 7 3 3 2" xfId="4613" xr:uid="{89F2C6BD-23ED-462B-BE28-A288060C0DFC}"/>
    <cellStyle name="Normal 7 7 3 3 2 2" xfId="9385" xr:uid="{6BD16B65-C7FD-4472-AF20-AED7BF8EB114}"/>
    <cellStyle name="Normal 7 7 3 3 2 2 2" xfId="29351" xr:uid="{CE945988-CE41-416F-9389-6C5A28DBEFB9}"/>
    <cellStyle name="Normal 7 7 3 3 2 2 3" xfId="19765" xr:uid="{4871CDDE-717F-4676-912F-B3C6676B08B2}"/>
    <cellStyle name="Normal 7 7 3 3 2 3" xfId="12218" xr:uid="{D5B51F42-3B77-4B7B-B20B-0F6862F78B2B}"/>
    <cellStyle name="Normal 7 7 3 3 2 3 2" xfId="22598" xr:uid="{DF955F6C-3FD3-4721-8986-CBB2F531CE8D}"/>
    <cellStyle name="Normal 7 7 3 3 2 4" xfId="22967" xr:uid="{B54F08A6-E4F0-4C15-9364-FFD55D32FD72}"/>
    <cellStyle name="Normal 7 7 3 3 2 5" xfId="16932" xr:uid="{7ED0E923-34C2-470F-8D78-EEDED3F9E55E}"/>
    <cellStyle name="Normal 7 7 3 3 3" xfId="6561" xr:uid="{C11160E3-667A-4FC9-A89C-BF99B699CA8C}"/>
    <cellStyle name="Normal 7 7 3 3 3 2" xfId="27298" xr:uid="{0C310A5A-8FD1-44F7-98A7-2D659CAC8830}"/>
    <cellStyle name="Normal 7 7 3 3 3 3" xfId="16134" xr:uid="{0AAD95AE-B8C3-43CD-AF1F-1564868FFB79}"/>
    <cellStyle name="Normal 7 7 3 3 4" xfId="8587" xr:uid="{E6D5297D-ED60-439D-AD45-2F6585040639}"/>
    <cellStyle name="Normal 7 7 3 3 4 2" xfId="18967" xr:uid="{88B25C48-3C6A-49D7-9A4F-506E5F76E153}"/>
    <cellStyle name="Normal 7 7 3 3 5" xfId="11420" xr:uid="{1429B78B-9DFC-4CD1-A4F4-38C8711203FD}"/>
    <cellStyle name="Normal 7 7 3 3 5 2" xfId="21800" xr:uid="{DD683835-E77C-4AFC-AD20-495BB7C4E235}"/>
    <cellStyle name="Normal 7 7 3 3 6" xfId="24142" xr:uid="{93DCECB9-975E-42C3-9907-5E74D5D2E8DB}"/>
    <cellStyle name="Normal 7 7 3 3 7" xfId="14107" xr:uid="{C4399ED8-7591-46FE-B310-02CB5B65204B}"/>
    <cellStyle name="Normal 7 7 3 4" xfId="3507" xr:uid="{00000000-0005-0000-0000-000044090000}"/>
    <cellStyle name="Normal 7 7 3 4 2" xfId="6559" xr:uid="{1984D6E0-282E-4076-8C31-6CB41BBB2BAF}"/>
    <cellStyle name="Normal 7 7 3 4 2 2" xfId="28593" xr:uid="{390798B3-EDAD-47F5-8E0D-7DF5B23894E0}"/>
    <cellStyle name="Normal 7 7 3 4 2 3" xfId="16132" xr:uid="{A16C6FA9-2BC2-409C-9085-BDEFC89B3A64}"/>
    <cellStyle name="Normal 7 7 3 4 3" xfId="8585" xr:uid="{F71AF641-77A0-4621-B5FD-59ADB04C380B}"/>
    <cellStyle name="Normal 7 7 3 4 3 2" xfId="18965" xr:uid="{20B68CA9-8F1E-4ABA-B033-087AE22CDEA6}"/>
    <cellStyle name="Normal 7 7 3 4 4" xfId="11418" xr:uid="{51AB0A02-1BA8-4DC5-968C-E30C5C243333}"/>
    <cellStyle name="Normal 7 7 3 4 4 2" xfId="21798" xr:uid="{C679DD6D-B400-4C98-A3D8-7480E708AAA5}"/>
    <cellStyle name="Normal 7 7 3 4 5" xfId="25215" xr:uid="{0D2936A6-6A59-4AD1-A31C-86CF60E30A99}"/>
    <cellStyle name="Normal 7 7 3 4 6" xfId="14105" xr:uid="{FB82D7A7-6D4D-4CCD-9DC5-6079FA52C303}"/>
    <cellStyle name="Normal 7 7 3 5" xfId="2594" xr:uid="{00000000-0005-0000-0000-000045090000}"/>
    <cellStyle name="Normal 7 7 3 5 2" xfId="5859" xr:uid="{65C0C5E9-B5FE-4B00-BB73-6D05B81BECA7}"/>
    <cellStyle name="Normal 7 7 3 5 2 2" xfId="27495" xr:uid="{8976DB23-6182-4E09-BB4E-85FDB6028B0E}"/>
    <cellStyle name="Normal 7 7 3 5 2 3" xfId="15266" xr:uid="{68F632A7-3E9A-4977-ACA3-0D0FB789A307}"/>
    <cellStyle name="Normal 7 7 3 5 3" xfId="7719" xr:uid="{9503F60A-FB99-424D-8528-B8769E72E29A}"/>
    <cellStyle name="Normal 7 7 3 5 3 2" xfId="18099" xr:uid="{A4130C95-0520-48FA-8FC7-9EB54D98CAC0}"/>
    <cellStyle name="Normal 7 7 3 5 4" xfId="10552" xr:uid="{CCC5433F-11C5-45BC-BBF3-AC5C8DDC16DB}"/>
    <cellStyle name="Normal 7 7 3 5 4 2" xfId="20932" xr:uid="{670411DC-1AAF-4A0F-9FCA-321B4DF9CB56}"/>
    <cellStyle name="Normal 7 7 3 5 5" xfId="23411" xr:uid="{12B9F687-3FC5-4F87-8D20-81FD6AA3783F}"/>
    <cellStyle name="Normal 7 7 3 5 6" xfId="12982" xr:uid="{1166DE3E-3C7B-42CF-B559-6D09ACE261F3}"/>
    <cellStyle name="Normal 7 7 3 6" xfId="2417" xr:uid="{00000000-0005-0000-0000-000040090000}"/>
    <cellStyle name="Normal 7 7 3 6 2" xfId="7544" xr:uid="{6B297C61-A426-42E2-BEFD-15D95033E98E}"/>
    <cellStyle name="Normal 7 7 3 6 2 2" xfId="17924" xr:uid="{2A0680CD-4EBA-46BD-9693-B834435C83CD}"/>
    <cellStyle name="Normal 7 7 3 6 3" xfId="10377" xr:uid="{AB717565-D3D4-4787-9882-274138B115C6}"/>
    <cellStyle name="Normal 7 7 3 6 3 2" xfId="20757" xr:uid="{62D5210C-DF24-409A-8CF5-423136382B68}"/>
    <cellStyle name="Normal 7 7 3 6 4" xfId="25473" xr:uid="{A8F125F6-B67B-425C-B4CD-736F07ADCDA6}"/>
    <cellStyle name="Normal 7 7 3 6 5" xfId="15091" xr:uid="{4EB859A2-46E3-428E-9E46-011564E713B6}"/>
    <cellStyle name="Normal 7 7 3 7" xfId="4110" xr:uid="{B189E86A-2154-44E9-9A33-0D9EF6B4E6B6}"/>
    <cellStyle name="Normal 7 7 3 7 2" xfId="8882" xr:uid="{43DA4BAD-E702-449B-8FA6-6CD0B1F3A39D}"/>
    <cellStyle name="Normal 7 7 3 7 2 2" xfId="19262" xr:uid="{2AEDCD54-9FC7-4366-9AB8-7514E84CF886}"/>
    <cellStyle name="Normal 7 7 3 7 3" xfId="11715" xr:uid="{C913724C-EE6F-4A03-9599-9950CD04EF4A}"/>
    <cellStyle name="Normal 7 7 3 7 3 2" xfId="22095" xr:uid="{261D23D1-D351-4F14-B881-34DEF734E131}"/>
    <cellStyle name="Normal 7 7 3 7 4" xfId="16429" xr:uid="{372E77CC-B278-4852-AA7D-CFAA1E13DB5F}"/>
    <cellStyle name="Normal 7 7 3 8" xfId="5516" xr:uid="{38CDE3D7-BD94-440F-BC4A-FFA35C9DF975}"/>
    <cellStyle name="Normal 7 7 3 8 2" xfId="14812" xr:uid="{2FD30E6F-6ED0-43C8-9631-418C3989C55B}"/>
    <cellStyle name="Normal 7 7 3 9" xfId="7265" xr:uid="{04B2EFA9-4445-41FD-8320-BF4E5323E45F}"/>
    <cellStyle name="Normal 7 7 3 9 2" xfId="17645" xr:uid="{6ACD7728-431E-47FD-8FFF-C9592A3F86FA}"/>
    <cellStyle name="Normal 7 7 4" xfId="1520" xr:uid="{00000000-0005-0000-0000-0000C9070000}"/>
    <cellStyle name="Normal 7 7 4 2" xfId="3510" xr:uid="{00000000-0005-0000-0000-000047090000}"/>
    <cellStyle name="Normal 7 7 4 2 2" xfId="6562" xr:uid="{5951E54E-719C-4037-AD11-C2C8F91FDB72}"/>
    <cellStyle name="Normal 7 7 4 2 2 2" xfId="27805" xr:uid="{DD56CBD4-AEC2-4087-8477-E394135DF909}"/>
    <cellStyle name="Normal 7 7 4 2 2 3" xfId="16135" xr:uid="{BD0338E6-F04C-4F98-B34C-AF7E98B7DEF8}"/>
    <cellStyle name="Normal 7 7 4 2 3" xfId="8588" xr:uid="{746314BD-1259-4FA7-9646-1C695E3C3E75}"/>
    <cellStyle name="Normal 7 7 4 2 3 2" xfId="18968" xr:uid="{B9FF924B-6B07-42E7-A558-E33F607CD720}"/>
    <cellStyle name="Normal 7 7 4 2 4" xfId="11421" xr:uid="{CDC3E7EF-FCED-47C5-9289-48FC29A3F926}"/>
    <cellStyle name="Normal 7 7 4 2 4 2" xfId="21801" xr:uid="{37B0ED64-278B-42A4-B264-31715841ADD8}"/>
    <cellStyle name="Normal 7 7 4 2 5" xfId="24849" xr:uid="{72FDC550-40FB-4880-A159-156CB101B6C4}"/>
    <cellStyle name="Normal 7 7 4 2 6" xfId="14108" xr:uid="{F3F1CB74-2384-47B2-9530-1C3EEAA9B51E}"/>
    <cellStyle name="Normal 7 7 4 3" xfId="2850" xr:uid="{00000000-0005-0000-0000-000048090000}"/>
    <cellStyle name="Normal 7 7 4 3 2" xfId="6063" xr:uid="{600D4439-761D-4C8F-B0E5-3E1CA5CB2EB5}"/>
    <cellStyle name="Normal 7 7 4 3 2 2" xfId="27962" xr:uid="{53570348-B679-4121-BCCE-C8F2FB6B97B7}"/>
    <cellStyle name="Normal 7 7 4 3 2 3" xfId="15519" xr:uid="{D2E905DC-110E-4CFC-A27D-AFBD9F6A5ACC}"/>
    <cellStyle name="Normal 7 7 4 3 3" xfId="7972" xr:uid="{6E0010E1-752C-4732-958B-C8C972E03978}"/>
    <cellStyle name="Normal 7 7 4 3 3 2" xfId="18352" xr:uid="{5C8CF515-945F-4F4F-A02D-D88D97E072F7}"/>
    <cellStyle name="Normal 7 7 4 3 4" xfId="10805" xr:uid="{2921DA33-5276-4965-97F6-DE9E839BA630}"/>
    <cellStyle name="Normal 7 7 4 3 4 2" xfId="21185" xr:uid="{7D8DC2DD-D5F1-4A0D-B41B-C5E71C854740}"/>
    <cellStyle name="Normal 7 7 4 3 5" xfId="24540" xr:uid="{C84E83C0-9320-4903-A72B-389578FC6790}"/>
    <cellStyle name="Normal 7 7 4 3 6" xfId="13334" xr:uid="{32DADDCA-2A3F-4968-9F75-3570127E37B7}"/>
    <cellStyle name="Normal 7 7 4 4" xfId="4232" xr:uid="{FED24733-1034-41B0-B4E3-3EAB52254506}"/>
    <cellStyle name="Normal 7 7 4 4 2" xfId="9004" xr:uid="{6DE852C9-6ECD-4166-B3D5-7D3FB8C76CB6}"/>
    <cellStyle name="Normal 7 7 4 4 2 2" xfId="19384" xr:uid="{AE2D6D5C-5F6E-4488-85D8-83AD15BFD4B8}"/>
    <cellStyle name="Normal 7 7 4 4 3" xfId="11837" xr:uid="{9D85BA2E-63D2-4AC6-9058-7570338D4AB8}"/>
    <cellStyle name="Normal 7 7 4 4 3 2" xfId="22217" xr:uid="{A11DE655-8593-432C-B1CE-9692FB6EBDE7}"/>
    <cellStyle name="Normal 7 7 4 4 4" xfId="22833" xr:uid="{3545043A-97C3-4BEB-9A86-224F9F340D6F}"/>
    <cellStyle name="Normal 7 7 4 4 5" xfId="16551" xr:uid="{A86AA6D0-CDE3-4675-9D71-9C1166E80231}"/>
    <cellStyle name="Normal 7 7 4 5" xfId="5517" xr:uid="{073EF0F5-9C31-416A-9755-CFE675F63728}"/>
    <cellStyle name="Normal 7 7 4 5 2" xfId="14813" xr:uid="{690DDAB2-3F10-4C76-8258-BAC99B58EFA9}"/>
    <cellStyle name="Normal 7 7 4 6" xfId="7266" xr:uid="{E72904BC-11DC-4089-A0A0-68665237A9C1}"/>
    <cellStyle name="Normal 7 7 4 6 2" xfId="17646" xr:uid="{5593957B-21CB-467A-A601-0DFB57B04A95}"/>
    <cellStyle name="Normal 7 7 4 7" xfId="10099" xr:uid="{6E160AC4-EE6C-4514-B4B6-94E8D49BF565}"/>
    <cellStyle name="Normal 7 7 4 7 2" xfId="20479" xr:uid="{7E63E60C-F133-4A48-A85B-351F15CEBEB1}"/>
    <cellStyle name="Normal 7 7 4 8" xfId="24255" xr:uid="{B4BBCC62-20CB-4D6D-9BA8-7EC9921C9202}"/>
    <cellStyle name="Normal 7 7 4 9" xfId="12809" xr:uid="{6248B075-03D7-4527-8BD0-355FE7F0EA73}"/>
    <cellStyle name="Normal 7 7 5" xfId="3511" xr:uid="{00000000-0005-0000-0000-000049090000}"/>
    <cellStyle name="Normal 7 7 5 2" xfId="4614" xr:uid="{AD7F6475-AC25-498F-97D9-95AEF50804B2}"/>
    <cellStyle name="Normal 7 7 5 2 2" xfId="9386" xr:uid="{8F7F0EAE-C9BE-4744-9F60-6386BF527B9E}"/>
    <cellStyle name="Normal 7 7 5 2 2 2" xfId="29352" xr:uid="{ECEBF970-57BF-4F36-B9D8-7772EBF484F1}"/>
    <cellStyle name="Normal 7 7 5 2 2 3" xfId="19766" xr:uid="{C0207E13-6EB3-430B-9E3B-7459000F30F7}"/>
    <cellStyle name="Normal 7 7 5 2 3" xfId="12219" xr:uid="{637C8A77-C2DA-41C7-B1C7-7452C0212BD0}"/>
    <cellStyle name="Normal 7 7 5 2 3 2" xfId="22599" xr:uid="{4642DD10-6988-4B16-8DC5-3B2E4EF5DFD9}"/>
    <cellStyle name="Normal 7 7 5 2 4" xfId="23409" xr:uid="{68B934D2-16B5-4574-930C-5F70319B41D6}"/>
    <cellStyle name="Normal 7 7 5 2 5" xfId="16933" xr:uid="{CD8851BF-4305-4276-A211-853AAEB2E18C}"/>
    <cellStyle name="Normal 7 7 5 3" xfId="6563" xr:uid="{D9F50B8A-EAE6-45D2-9757-96D41910DF33}"/>
    <cellStyle name="Normal 7 7 5 3 2" xfId="27705" xr:uid="{E24BC1D6-99A1-4DFF-A3D3-2E93013892F2}"/>
    <cellStyle name="Normal 7 7 5 3 3" xfId="16136" xr:uid="{982AD3F0-373E-4885-8FBF-EDF3A9C70E74}"/>
    <cellStyle name="Normal 7 7 5 4" xfId="8589" xr:uid="{1B986D95-9C6A-4E78-AC0F-DB0EAB511753}"/>
    <cellStyle name="Normal 7 7 5 4 2" xfId="18969" xr:uid="{054C9D3C-8909-4487-87C0-31393BA9DA6E}"/>
    <cellStyle name="Normal 7 7 5 5" xfId="11422" xr:uid="{37B2F39E-A31F-4EAB-87D8-22284A59451D}"/>
    <cellStyle name="Normal 7 7 5 5 2" xfId="21802" xr:uid="{90949D72-122E-4068-81F4-C737F6C36E51}"/>
    <cellStyle name="Normal 7 7 5 6" xfId="24024" xr:uid="{AC4AA60D-E46F-45B2-8D9C-0D4D1CE5B437}"/>
    <cellStyle name="Normal 7 7 5 7" xfId="14109" xr:uid="{5F579650-634B-44AB-A3C2-A2A1102691CD}"/>
    <cellStyle name="Normal 7 7 6" xfId="3005" xr:uid="{00000000-0005-0000-0000-00004A090000}"/>
    <cellStyle name="Normal 7 7 6 2" xfId="6154" xr:uid="{3F76595B-7A70-4313-AD98-64C64CE90066}"/>
    <cellStyle name="Normal 7 7 6 2 2" xfId="26632" xr:uid="{8EFD9527-C9BA-4589-9728-404461208850}"/>
    <cellStyle name="Normal 7 7 6 2 3" xfId="15632" xr:uid="{B92DC15A-9E26-41CE-9CF7-2BEEEA6C274F}"/>
    <cellStyle name="Normal 7 7 6 3" xfId="8085" xr:uid="{D3D83652-7AB7-46DC-88C3-874F8B321725}"/>
    <cellStyle name="Normal 7 7 6 3 2" xfId="18465" xr:uid="{9767A66B-EFCD-4145-A061-7C4934BCFCA5}"/>
    <cellStyle name="Normal 7 7 6 4" xfId="10918" xr:uid="{DB7ADFAE-CF2D-467F-807B-BA750E3358BE}"/>
    <cellStyle name="Normal 7 7 6 4 2" xfId="21298" xr:uid="{66578466-A08C-4AFA-B5BC-5E4E89791B6D}"/>
    <cellStyle name="Normal 7 7 6 5" xfId="22991" xr:uid="{816A3C82-EF97-4D9A-B226-C5314D42E218}"/>
    <cellStyle name="Normal 7 7 6 6" xfId="13507" xr:uid="{6E0DF169-7B30-43CB-8A82-A2C432D548E4}"/>
    <cellStyle name="Normal 7 7 7" xfId="2491" xr:uid="{00000000-0005-0000-0000-00004B090000}"/>
    <cellStyle name="Normal 7 7 7 2" xfId="5776" xr:uid="{615CF55C-5858-42D6-9029-1D0E586CDA6B}"/>
    <cellStyle name="Normal 7 7 7 2 2" xfId="28098" xr:uid="{769996D8-286A-491D-A186-0B38D0DFAC63}"/>
    <cellStyle name="Normal 7 7 7 2 3" xfId="15163" xr:uid="{C65C49A5-3E9C-4503-8446-C9AEC63DAC9E}"/>
    <cellStyle name="Normal 7 7 7 3" xfId="7616" xr:uid="{92F93284-4B3E-428B-B6C2-ED6E69337A90}"/>
    <cellStyle name="Normal 7 7 7 3 2" xfId="17996" xr:uid="{B72C03A7-4BE7-4FD8-9CD2-E00C8E50581D}"/>
    <cellStyle name="Normal 7 7 7 4" xfId="10449" xr:uid="{16A95490-056D-447E-A776-9D50F4B56E51}"/>
    <cellStyle name="Normal 7 7 7 4 2" xfId="20829" xr:uid="{885B6FAB-364E-4C48-8C9F-4A2E219AAB58}"/>
    <cellStyle name="Normal 7 7 7 5" xfId="23314" xr:uid="{D84AA36F-B8A6-41BB-B4EF-78ABA913D2CD}"/>
    <cellStyle name="Normal 7 7 7 6" xfId="12879" xr:uid="{51741595-A603-4C13-8BE4-D5040003A8A2}"/>
    <cellStyle name="Normal 7 7 8" xfId="2185" xr:uid="{00000000-0005-0000-0000-000034090000}"/>
    <cellStyle name="Normal 7 7 8 2" xfId="7312" xr:uid="{8A50AE7F-CCBF-4D2F-BFB9-C1DB2900D60F}"/>
    <cellStyle name="Normal 7 7 8 2 2" xfId="17692" xr:uid="{C0AD61CF-C327-4565-A0B7-69375C2AFFA1}"/>
    <cellStyle name="Normal 7 7 8 3" xfId="10145" xr:uid="{DA9A460A-D310-4A38-B03C-688489590AC9}"/>
    <cellStyle name="Normal 7 7 8 3 2" xfId="20525" xr:uid="{190AFA82-0FA9-45BA-8F06-D61F6BC89869}"/>
    <cellStyle name="Normal 7 7 8 4" xfId="25030" xr:uid="{92A3C3C0-6143-4185-B2A5-8EF3EAEDE877}"/>
    <cellStyle name="Normal 7 7 8 5" xfId="14859" xr:uid="{5BC75154-B7D6-411C-8490-0363E25D9F80}"/>
    <cellStyle name="Normal 7 7 9" xfId="4090" xr:uid="{E2D62470-0D7C-4BCF-8C41-AF626EEE8446}"/>
    <cellStyle name="Normal 7 7 9 2" xfId="8867" xr:uid="{CF944BA7-FF91-4800-BCE3-BDFB2D3CF169}"/>
    <cellStyle name="Normal 7 7 9 2 2" xfId="19247" xr:uid="{F6804887-5FD8-46C0-93BF-ABEB1F4B4B99}"/>
    <cellStyle name="Normal 7 7 9 3" xfId="11700" xr:uid="{DEF9A11B-AF1B-4FC1-8C44-FAF365916466}"/>
    <cellStyle name="Normal 7 7 9 3 2" xfId="22080" xr:uid="{6C9F6523-AC60-46B2-A5DC-FBC016E9FE01}"/>
    <cellStyle name="Normal 7 7 9 4" xfId="16414" xr:uid="{C660FAB7-D96F-4E6C-833A-6DA3D1214498}"/>
    <cellStyle name="Normal 7 8" xfId="1521" xr:uid="{00000000-0005-0000-0000-0000CA070000}"/>
    <cellStyle name="Normal 7 8 10" xfId="5518" xr:uid="{7981F872-048D-44EB-862C-1863490B0EF3}"/>
    <cellStyle name="Normal 7 8 10 2" xfId="14814" xr:uid="{B43B2494-97F5-4498-91B3-E36B565F3B59}"/>
    <cellStyle name="Normal 7 8 11" xfId="7267" xr:uid="{ED7C597E-FD30-4964-9838-BC946C5800E4}"/>
    <cellStyle name="Normal 7 8 11 2" xfId="17647" xr:uid="{CCE1DC93-0221-401E-AF5B-99672ED397DD}"/>
    <cellStyle name="Normal 7 8 12" xfId="10100" xr:uid="{AE0BFB9E-5501-4680-9948-5E84422DA893}"/>
    <cellStyle name="Normal 7 8 12 2" xfId="20480" xr:uid="{4A988483-51E0-412E-9E59-46CEE99C3B41}"/>
    <cellStyle name="Normal 7 8 13" xfId="23702" xr:uid="{BC4496E3-8A18-485B-A7D4-66FE424DFB75}"/>
    <cellStyle name="Normal 7 8 14" xfId="12451" xr:uid="{245E7DAD-1C66-4C24-A686-F0D68E215EC8}"/>
    <cellStyle name="Normal 7 8 2" xfId="1522" xr:uid="{00000000-0005-0000-0000-0000CB070000}"/>
    <cellStyle name="Normal 7 8 2 10" xfId="10101" xr:uid="{98E6AF7D-E713-489B-BFB7-2D85F6E3108B}"/>
    <cellStyle name="Normal 7 8 2 10 2" xfId="20481" xr:uid="{EB056CE6-575B-4DD8-9AFC-FBB7EE22E1AB}"/>
    <cellStyle name="Normal 7 8 2 11" xfId="22984" xr:uid="{45D0F1E6-4DB8-4B08-A92C-FB3701D67A71}"/>
    <cellStyle name="Normal 7 8 2 12" xfId="12652" xr:uid="{1E636B80-57F4-4836-93F8-5F92C02DB4FD}"/>
    <cellStyle name="Normal 7 8 2 2" xfId="1523" xr:uid="{00000000-0005-0000-0000-0000CC070000}"/>
    <cellStyle name="Normal 7 8 2 2 2" xfId="3513" xr:uid="{00000000-0005-0000-0000-00004F090000}"/>
    <cellStyle name="Normal 7 8 2 2 2 2" xfId="6565" xr:uid="{EB11A89A-2A16-486D-9877-94B0133CC7BB}"/>
    <cellStyle name="Normal 7 8 2 2 2 2 2" xfId="27807" xr:uid="{D4D9D707-88A0-4231-85BB-C83530677E72}"/>
    <cellStyle name="Normal 7 8 2 2 2 2 3" xfId="27972" xr:uid="{0E38C2FA-C142-40C2-AC01-E3CDFBC457DD}"/>
    <cellStyle name="Normal 7 8 2 2 2 2 4" xfId="16138" xr:uid="{775AB728-5859-44E1-B041-0F14552B37AC}"/>
    <cellStyle name="Normal 7 8 2 2 2 3" xfId="8591" xr:uid="{C295360B-1DD4-49F9-A210-3E30A3B4ADA7}"/>
    <cellStyle name="Normal 7 8 2 2 2 3 2" xfId="28956" xr:uid="{A96E8B5A-B5E3-4393-A017-1CF35E2FEC4F}"/>
    <cellStyle name="Normal 7 8 2 2 2 3 3" xfId="18971" xr:uid="{69662BF9-DE8D-4BE4-884F-6374471AD8D6}"/>
    <cellStyle name="Normal 7 8 2 2 2 4" xfId="11424" xr:uid="{A392603C-B2DC-4FBE-8CDC-44E8105A13FA}"/>
    <cellStyle name="Normal 7 8 2 2 2 4 2" xfId="21804" xr:uid="{5E996602-E6E7-481C-8178-70C4707EBA3B}"/>
    <cellStyle name="Normal 7 8 2 2 2 5" xfId="23015" xr:uid="{DCD7C034-9A83-4037-97BF-2FD1AA3ACAE2}"/>
    <cellStyle name="Normal 7 8 2 2 2 6" xfId="14111" xr:uid="{F9FEBBAB-0B1B-47DF-9D61-26E2BD920E60}"/>
    <cellStyle name="Normal 7 8 2 2 3" xfId="4384" xr:uid="{181487C5-ED9A-4A37-894D-630747EF6A82}"/>
    <cellStyle name="Normal 7 8 2 2 3 2" xfId="9156" xr:uid="{B92BA703-193B-443E-B6AF-1260F9C458B3}"/>
    <cellStyle name="Normal 7 8 2 2 3 2 2" xfId="29199" xr:uid="{FC43AD86-1E18-423C-B688-0218500738C7}"/>
    <cellStyle name="Normal 7 8 2 2 3 2 3" xfId="19536" xr:uid="{0FE7F98E-D0D4-4966-A9D9-4239B84E8749}"/>
    <cellStyle name="Normal 7 8 2 2 3 3" xfId="11989" xr:uid="{B856DF8E-EF2D-498F-84DC-D1432C8127B4}"/>
    <cellStyle name="Normal 7 8 2 2 3 3 2" xfId="22369" xr:uid="{2358B23F-1DEE-4F07-B59D-A3292C0A2663}"/>
    <cellStyle name="Normal 7 8 2 2 3 4" xfId="23074" xr:uid="{F1BD4026-BDBC-4F07-91C3-4E30BDC3DF85}"/>
    <cellStyle name="Normal 7 8 2 2 3 5" xfId="16703" xr:uid="{FD13EB93-12BC-4106-97A5-C49FF5588DA9}"/>
    <cellStyle name="Normal 7 8 2 2 4" xfId="5520" xr:uid="{EB844901-5740-434A-ABC2-996F0C577A1A}"/>
    <cellStyle name="Normal 7 8 2 2 4 2" xfId="26187" xr:uid="{7FA8E3E1-04EC-4115-A9E7-91413201C243}"/>
    <cellStyle name="Normal 7 8 2 2 4 3" xfId="14816" xr:uid="{DCF72E2C-A73D-4F52-94E9-921263AA7C3D}"/>
    <cellStyle name="Normal 7 8 2 2 5" xfId="7269" xr:uid="{1F8FFE9A-266A-4C02-A0C9-CB629DCE7BAD}"/>
    <cellStyle name="Normal 7 8 2 2 5 2" xfId="17649" xr:uid="{0801D49D-F350-43B3-85F7-61957A26FD37}"/>
    <cellStyle name="Normal 7 8 2 2 6" xfId="10102" xr:uid="{CF486B53-1EF7-4F7D-B81D-F3F7AA9623BB}"/>
    <cellStyle name="Normal 7 8 2 2 6 2" xfId="20482" xr:uid="{80E59977-4A31-44FE-85B3-9C47708D4A4C}"/>
    <cellStyle name="Normal 7 8 2 2 7" xfId="23683" xr:uid="{0F8BCB19-1DD6-48E6-9826-552942CAF682}"/>
    <cellStyle name="Normal 7 8 2 2 8" xfId="13339" xr:uid="{BE9509A6-58F3-4D8C-80F0-E71C155159CC}"/>
    <cellStyle name="Normal 7 8 2 3" xfId="3514" xr:uid="{00000000-0005-0000-0000-000050090000}"/>
    <cellStyle name="Normal 7 8 2 3 2" xfId="4615" xr:uid="{5A62E504-BFEF-479B-8457-B6A288D1F681}"/>
    <cellStyle name="Normal 7 8 2 3 2 2" xfId="9387" xr:uid="{DD36251F-A545-494E-9EB8-8B904ACA1F5C}"/>
    <cellStyle name="Normal 7 8 2 3 2 2 2" xfId="29353" xr:uid="{705B83BD-F576-4B59-AA3B-6007ABF9EC06}"/>
    <cellStyle name="Normal 7 8 2 3 2 2 3" xfId="19767" xr:uid="{A8D76510-D2B7-4243-943D-05D55F002E54}"/>
    <cellStyle name="Normal 7 8 2 3 2 3" xfId="12220" xr:uid="{DBCF99F1-5F0F-4C40-BA23-FA3AD5209E84}"/>
    <cellStyle name="Normal 7 8 2 3 2 3 2" xfId="22600" xr:uid="{FD9CC561-FB12-4D75-9BE3-1579F0A75E0E}"/>
    <cellStyle name="Normal 7 8 2 3 2 4" xfId="25439" xr:uid="{00CB64E5-E46F-41F4-BAA8-8E628BDE07F1}"/>
    <cellStyle name="Normal 7 8 2 3 2 5" xfId="16934" xr:uid="{62A17E90-746E-4F3A-8C7B-70DBF6036AF8}"/>
    <cellStyle name="Normal 7 8 2 3 3" xfId="6566" xr:uid="{27986DCB-B1DC-40F6-A174-53689B211438}"/>
    <cellStyle name="Normal 7 8 2 3 3 2" xfId="26977" xr:uid="{84F835E7-00DF-47D1-8CAE-1B42976D3EDF}"/>
    <cellStyle name="Normal 7 8 2 3 3 3" xfId="16139" xr:uid="{5206AF1D-AFCA-4ECA-BBF7-E6417F40CA01}"/>
    <cellStyle name="Normal 7 8 2 3 4" xfId="8592" xr:uid="{E3CDF305-8586-426D-9FF9-0AFA0D1F449F}"/>
    <cellStyle name="Normal 7 8 2 3 4 2" xfId="18972" xr:uid="{C0408242-D425-4401-968C-5AD5688825AE}"/>
    <cellStyle name="Normal 7 8 2 3 5" xfId="11425" xr:uid="{9E6A4A17-DB2E-4A2A-A3D6-F787EBD6A00B}"/>
    <cellStyle name="Normal 7 8 2 3 5 2" xfId="21805" xr:uid="{89D1F1E4-DBBB-482E-BFF2-27141B03EE8C}"/>
    <cellStyle name="Normal 7 8 2 3 6" xfId="23663" xr:uid="{4B1DE66C-64F1-41DA-91DC-73742ADDC37F}"/>
    <cellStyle name="Normal 7 8 2 3 7" xfId="14112" xr:uid="{17E11527-AF05-4F78-8691-C27919B2D701}"/>
    <cellStyle name="Normal 7 8 2 4" xfId="3512" xr:uid="{00000000-0005-0000-0000-000051090000}"/>
    <cellStyle name="Normal 7 8 2 4 2" xfId="6564" xr:uid="{A6D4913D-5879-467B-A280-0C48BB6872C3}"/>
    <cellStyle name="Normal 7 8 2 4 2 2" xfId="27381" xr:uid="{38B4BD07-92A6-42D7-AAD5-D9D8C7CF672E}"/>
    <cellStyle name="Normal 7 8 2 4 2 3" xfId="16137" xr:uid="{020DC34B-CADE-4C90-993B-F559A47C1798}"/>
    <cellStyle name="Normal 7 8 2 4 3" xfId="8590" xr:uid="{18B383CC-7CD2-4F2C-9F70-5A3D988943B0}"/>
    <cellStyle name="Normal 7 8 2 4 3 2" xfId="18970" xr:uid="{7949896A-5AB4-4936-8AF7-98E234A13FBA}"/>
    <cellStyle name="Normal 7 8 2 4 4" xfId="11423" xr:uid="{2760F4C4-2CCD-4E6E-ADEA-FDBBC7FFEAB8}"/>
    <cellStyle name="Normal 7 8 2 4 4 2" xfId="21803" xr:uid="{C91E5146-3111-48B7-AC29-114C970974AA}"/>
    <cellStyle name="Normal 7 8 2 4 5" xfId="24267" xr:uid="{05B3E0F6-BC97-4AC7-9F0E-E28B1BE63821}"/>
    <cellStyle name="Normal 7 8 2 4 6" xfId="14110" xr:uid="{AF3D29FE-8396-43E5-86B9-0CC7B8E94F3A}"/>
    <cellStyle name="Normal 7 8 2 5" xfId="2525" xr:uid="{00000000-0005-0000-0000-000052090000}"/>
    <cellStyle name="Normal 7 8 2 5 2" xfId="5802" xr:uid="{B5E01D43-3B65-45FA-A334-039D61490BF7}"/>
    <cellStyle name="Normal 7 8 2 5 2 2" xfId="27361" xr:uid="{860D3B7A-9709-4DE5-A844-0E7D2CDA4383}"/>
    <cellStyle name="Normal 7 8 2 5 2 3" xfId="15197" xr:uid="{92547474-EEB8-4256-AB79-31E1D271515A}"/>
    <cellStyle name="Normal 7 8 2 5 3" xfId="7650" xr:uid="{F5A21145-6AA2-46FC-B6FF-81E2D06AC58C}"/>
    <cellStyle name="Normal 7 8 2 5 3 2" xfId="18030" xr:uid="{C28AEDC6-7965-4FB7-B0D8-88E2ECAA28CF}"/>
    <cellStyle name="Normal 7 8 2 5 4" xfId="10483" xr:uid="{A3AF72E2-FBA7-47F0-B7EC-992385FAF200}"/>
    <cellStyle name="Normal 7 8 2 5 4 2" xfId="20863" xr:uid="{CAAB38BC-F8F5-4C05-A3B4-F1F3DAE5FC85}"/>
    <cellStyle name="Normal 7 8 2 5 5" xfId="23630" xr:uid="{91EAADE9-98CE-48E2-9C65-3474F363B367}"/>
    <cellStyle name="Normal 7 8 2 5 6" xfId="12913" xr:uid="{D53D1181-2B21-4600-962D-26238A4D91B1}"/>
    <cellStyle name="Normal 7 8 2 6" xfId="2418" xr:uid="{00000000-0005-0000-0000-00004D090000}"/>
    <cellStyle name="Normal 7 8 2 6 2" xfId="7545" xr:uid="{4BBDB844-567D-4F2C-918E-588DED154556}"/>
    <cellStyle name="Normal 7 8 2 6 2 2" xfId="17925" xr:uid="{1E5AD033-D5DB-41D3-AC15-3E4616AAABCD}"/>
    <cellStyle name="Normal 7 8 2 6 3" xfId="10378" xr:uid="{A80789FB-8635-4088-8FB8-1F154118F636}"/>
    <cellStyle name="Normal 7 8 2 6 3 2" xfId="20758" xr:uid="{F3D022AC-844C-4D9A-BCC4-9E246CB032AA}"/>
    <cellStyle name="Normal 7 8 2 6 4" xfId="22927" xr:uid="{72711CE9-B1EE-440C-B2C6-02F2ADAE74D3}"/>
    <cellStyle name="Normal 7 8 2 6 5" xfId="15092" xr:uid="{59E52D30-B7AF-4FE1-9D2D-00F8595557E6}"/>
    <cellStyle name="Normal 7 8 2 7" xfId="4111" xr:uid="{A481A10B-6E2C-4D73-8310-D857334E757C}"/>
    <cellStyle name="Normal 7 8 2 7 2" xfId="8883" xr:uid="{9F4FE084-34DE-42B7-880E-5C144E9AF5DE}"/>
    <cellStyle name="Normal 7 8 2 7 2 2" xfId="19263" xr:uid="{1594C506-60B3-4F43-BDCD-E05CFA137F95}"/>
    <cellStyle name="Normal 7 8 2 7 3" xfId="11716" xr:uid="{221CF922-AADE-46AC-8510-BF7EF408F268}"/>
    <cellStyle name="Normal 7 8 2 7 3 2" xfId="22096" xr:uid="{754F14C5-F2C0-4DC5-9C13-87EB84D1F0E1}"/>
    <cellStyle name="Normal 7 8 2 7 4" xfId="16430" xr:uid="{BBA87A2A-AE38-4409-81BF-80B51726EA15}"/>
    <cellStyle name="Normal 7 8 2 8" xfId="5519" xr:uid="{262D6E35-57B3-4303-BEF9-07EB06D78BCE}"/>
    <cellStyle name="Normal 7 8 2 8 2" xfId="14815" xr:uid="{BD40D288-C787-445D-8DD7-A64D12806929}"/>
    <cellStyle name="Normal 7 8 2 9" xfId="7268" xr:uid="{3AD3D8CB-D44E-45C6-BA13-F38440D6FD94}"/>
    <cellStyle name="Normal 7 8 2 9 2" xfId="17648" xr:uid="{5393AD59-4FE1-414E-AEA6-1176CD8E42A3}"/>
    <cellStyle name="Normal 7 8 3" xfId="1524" xr:uid="{00000000-0005-0000-0000-0000CD070000}"/>
    <cellStyle name="Normal 7 8 3 10" xfId="24306" xr:uid="{8C96402B-7A63-440D-9D79-E19639779125}"/>
    <cellStyle name="Normal 7 8 3 11" xfId="12810" xr:uid="{DB3E63EC-B741-4DAA-97A4-C7A717BB0536}"/>
    <cellStyle name="Normal 7 8 3 2" xfId="2854" xr:uid="{00000000-0005-0000-0000-000054090000}"/>
    <cellStyle name="Normal 7 8 3 2 2" xfId="3516" xr:uid="{00000000-0005-0000-0000-000055090000}"/>
    <cellStyle name="Normal 7 8 3 2 2 2" xfId="6568" xr:uid="{5F679275-388E-4DF5-A8C1-F368856D0BE9}"/>
    <cellStyle name="Normal 7 8 3 2 2 2 2" xfId="27418" xr:uid="{EA4A2A04-CA1C-4799-8E31-F36759F6D1EB}"/>
    <cellStyle name="Normal 7 8 3 2 2 2 3" xfId="16141" xr:uid="{AE97444A-3633-4376-9F42-1EF7704EE280}"/>
    <cellStyle name="Normal 7 8 3 2 2 3" xfId="8594" xr:uid="{D94C4494-9D51-476C-B06F-86FD219070DF}"/>
    <cellStyle name="Normal 7 8 3 2 2 3 2" xfId="18974" xr:uid="{86417FD9-8B80-42FD-8C16-BECDA3492506}"/>
    <cellStyle name="Normal 7 8 3 2 2 4" xfId="11427" xr:uid="{F321C522-BC0B-4F7F-9F94-B7DD28CE0DAA}"/>
    <cellStyle name="Normal 7 8 3 2 2 4 2" xfId="21807" xr:uid="{0491B24F-58A0-4377-91A8-0057DE8B8BA6}"/>
    <cellStyle name="Normal 7 8 3 2 2 5" xfId="23669" xr:uid="{4A3BB38C-4BD3-4D97-A6F2-6AF8C60051A1}"/>
    <cellStyle name="Normal 7 8 3 2 2 6" xfId="14114" xr:uid="{262A541D-2908-49D0-AE47-9CFEB11EA45E}"/>
    <cellStyle name="Normal 7 8 3 2 3" xfId="4385" xr:uid="{447CA688-1CB5-4488-9688-F0FC39F457E7}"/>
    <cellStyle name="Normal 7 8 3 2 3 2" xfId="9157" xr:uid="{9472ADC6-5FA7-43C5-8E8A-FC179E3C965A}"/>
    <cellStyle name="Normal 7 8 3 2 3 2 2" xfId="29200" xr:uid="{29046802-CC24-4D7A-97D1-C3E5B361E82A}"/>
    <cellStyle name="Normal 7 8 3 2 3 2 3" xfId="19537" xr:uid="{78C00EF1-E993-453F-A9DF-3151A693D284}"/>
    <cellStyle name="Normal 7 8 3 2 3 3" xfId="11990" xr:uid="{F27D3773-2AA8-43BA-B778-7D928EBDAE17}"/>
    <cellStyle name="Normal 7 8 3 2 3 3 2" xfId="22370" xr:uid="{39E55BE9-DC07-48E4-938A-830D20F99EC9}"/>
    <cellStyle name="Normal 7 8 3 2 3 4" xfId="25251" xr:uid="{72DB413B-53DF-4302-A428-E119E4495B88}"/>
    <cellStyle name="Normal 7 8 3 2 3 5" xfId="16704" xr:uid="{F6B356A3-9255-4D6C-9E61-6390C91C9D69}"/>
    <cellStyle name="Normal 7 8 3 2 4" xfId="6067" xr:uid="{F968D605-7D64-40BF-8CCB-FB2DAB6C391A}"/>
    <cellStyle name="Normal 7 8 3 2 4 2" xfId="26985" xr:uid="{01D9B581-A7A8-4BAB-A7E1-FCE3D2974942}"/>
    <cellStyle name="Normal 7 8 3 2 4 3" xfId="15523" xr:uid="{42C00365-0F2D-4BAB-842E-0E709346EBA4}"/>
    <cellStyle name="Normal 7 8 3 2 5" xfId="7976" xr:uid="{95BC407F-F74C-4E3D-9938-50C2F949768F}"/>
    <cellStyle name="Normal 7 8 3 2 5 2" xfId="18356" xr:uid="{DCE5B817-D74A-4CD3-8147-595558D089EF}"/>
    <cellStyle name="Normal 7 8 3 2 6" xfId="10809" xr:uid="{B8C225DB-6078-4482-AA5C-1C70A3895AF3}"/>
    <cellStyle name="Normal 7 8 3 2 6 2" xfId="21189" xr:uid="{7A6018B2-F374-4CED-9AAA-90AC3E99C4C4}"/>
    <cellStyle name="Normal 7 8 3 2 7" xfId="24730" xr:uid="{3DEB3E29-5202-498B-9D0F-C835644731F1}"/>
    <cellStyle name="Normal 7 8 3 2 8" xfId="13340" xr:uid="{45B8B451-7B5F-44E6-A86D-77E56F8D188B}"/>
    <cellStyle name="Normal 7 8 3 3" xfId="3517" xr:uid="{00000000-0005-0000-0000-000056090000}"/>
    <cellStyle name="Normal 7 8 3 3 2" xfId="4616" xr:uid="{545C96D4-53A4-49FE-9E61-2C15736C90CB}"/>
    <cellStyle name="Normal 7 8 3 3 2 2" xfId="9388" xr:uid="{79A5723C-07FD-4F6D-8631-A40327F1065A}"/>
    <cellStyle name="Normal 7 8 3 3 2 2 2" xfId="29354" xr:uid="{FA4ED228-F7FE-4F02-BF64-E3A775127185}"/>
    <cellStyle name="Normal 7 8 3 3 2 2 3" xfId="19768" xr:uid="{7A33493D-C470-49B0-B617-A56BDBDEA11A}"/>
    <cellStyle name="Normal 7 8 3 3 2 3" xfId="12221" xr:uid="{B4894758-74D8-4921-A4D7-B66873D171CA}"/>
    <cellStyle name="Normal 7 8 3 3 2 3 2" xfId="22601" xr:uid="{6B41FE89-1689-48EF-BE8F-8A3D18258DE4}"/>
    <cellStyle name="Normal 7 8 3 3 2 4" xfId="25784" xr:uid="{4A8C765C-CE60-4E05-BCBA-80F518920950}"/>
    <cellStyle name="Normal 7 8 3 3 2 5" xfId="16935" xr:uid="{EBEF5521-10CD-46EA-A47F-0CA96F92D68D}"/>
    <cellStyle name="Normal 7 8 3 3 3" xfId="6569" xr:uid="{8E31F363-C67B-425F-A763-46AC5E51AADC}"/>
    <cellStyle name="Normal 7 8 3 3 3 2" xfId="28445" xr:uid="{24FD860C-ACFE-4DA1-8D63-3D4E4A5ACE6D}"/>
    <cellStyle name="Normal 7 8 3 3 3 3" xfId="16142" xr:uid="{D01109C0-C637-4BA0-BF8C-67A36E087A4C}"/>
    <cellStyle name="Normal 7 8 3 3 4" xfId="8595" xr:uid="{21B59F37-7245-4146-91DC-8214B393B363}"/>
    <cellStyle name="Normal 7 8 3 3 4 2" xfId="18975" xr:uid="{D4EF6D4B-8CA2-4100-B044-8B08F70C3AA3}"/>
    <cellStyle name="Normal 7 8 3 3 5" xfId="11428" xr:uid="{6BA334D7-A339-4E1C-A101-90B4533033C5}"/>
    <cellStyle name="Normal 7 8 3 3 5 2" xfId="21808" xr:uid="{B14DC5FE-3B6E-4953-8326-7B0E87E8BE07}"/>
    <cellStyle name="Normal 7 8 3 3 6" xfId="25436" xr:uid="{F714C0B9-5AF8-4523-95D8-0AF3A974EF37}"/>
    <cellStyle name="Normal 7 8 3 3 7" xfId="14115" xr:uid="{571135B5-1290-4B03-B84F-33EE4686B6E3}"/>
    <cellStyle name="Normal 7 8 3 4" xfId="3515" xr:uid="{00000000-0005-0000-0000-000057090000}"/>
    <cellStyle name="Normal 7 8 3 4 2" xfId="6567" xr:uid="{0A120DE1-A606-42C0-B188-7FF0CEB52057}"/>
    <cellStyle name="Normal 7 8 3 4 2 2" xfId="27834" xr:uid="{CB827B41-6E34-4485-ADF1-2424F31EE4F3}"/>
    <cellStyle name="Normal 7 8 3 4 2 3" xfId="16140" xr:uid="{87A7B19C-47C8-4535-9ECA-16F61EDCFC87}"/>
    <cellStyle name="Normal 7 8 3 4 3" xfId="8593" xr:uid="{2AD1F471-9932-47D3-B35E-0B1E1456D63B}"/>
    <cellStyle name="Normal 7 8 3 4 3 2" xfId="18973" xr:uid="{17DBC5E4-D4A5-4CBF-9C48-6D8177A2F7FD}"/>
    <cellStyle name="Normal 7 8 3 4 4" xfId="11426" xr:uid="{A5A26F8D-83E1-4ED5-B907-64DBEFD8ECEC}"/>
    <cellStyle name="Normal 7 8 3 4 4 2" xfId="21806" xr:uid="{2B10B68B-EEA4-4EF7-9927-FB2122CB3644}"/>
    <cellStyle name="Normal 7 8 3 4 5" xfId="23154" xr:uid="{96A3161C-7C39-4EF4-9CBE-677777A6DA38}"/>
    <cellStyle name="Normal 7 8 3 4 6" xfId="14113" xr:uid="{F3F77F57-0BEA-4D8A-864B-0CCC9678FEBF}"/>
    <cellStyle name="Normal 7 8 3 5" xfId="2628" xr:uid="{00000000-0005-0000-0000-000058090000}"/>
    <cellStyle name="Normal 7 8 3 5 2" xfId="5890" xr:uid="{10DE449B-772F-403E-B53E-8F527E3E956C}"/>
    <cellStyle name="Normal 7 8 3 5 2 2" xfId="27199" xr:uid="{6AC8801F-B639-4F85-919C-F455858033E1}"/>
    <cellStyle name="Normal 7 8 3 5 2 3" xfId="15300" xr:uid="{6EB7D2AB-226F-4261-B766-566EE5A8D4DE}"/>
    <cellStyle name="Normal 7 8 3 5 3" xfId="7753" xr:uid="{B4427FDC-18D8-4BF0-9AA9-3DCBE6FB5CB6}"/>
    <cellStyle name="Normal 7 8 3 5 3 2" xfId="18133" xr:uid="{E05F336D-BAC6-4831-9BD5-5EF0C803FCAF}"/>
    <cellStyle name="Normal 7 8 3 5 4" xfId="10586" xr:uid="{E35B07AF-51EB-49EB-8D64-5176635FF471}"/>
    <cellStyle name="Normal 7 8 3 5 4 2" xfId="20966" xr:uid="{D9107844-D4B9-4D7C-BB1D-5797A487AD57}"/>
    <cellStyle name="Normal 7 8 3 5 5" xfId="23743" xr:uid="{9BF79791-BE4B-4383-B162-A69EE8B513CC}"/>
    <cellStyle name="Normal 7 8 3 5 6" xfId="13016" xr:uid="{ED86C5AD-79C9-48EC-B39F-81359DA56D05}"/>
    <cellStyle name="Normal 7 8 3 6" xfId="4233" xr:uid="{59BA6427-845F-4501-AB9A-91D75CDD42EA}"/>
    <cellStyle name="Normal 7 8 3 6 2" xfId="9005" xr:uid="{D698A893-5EAB-4217-B9C3-E2C0C41057C9}"/>
    <cellStyle name="Normal 7 8 3 6 2 2" xfId="19385" xr:uid="{0F0FA002-57F2-45EE-83D3-ECFD5AF5B1AF}"/>
    <cellStyle name="Normal 7 8 3 6 3" xfId="11838" xr:uid="{5F2CCC17-7C1C-4996-8E38-7FCD9236367C}"/>
    <cellStyle name="Normal 7 8 3 6 3 2" xfId="22218" xr:uid="{E03DF7B2-2269-4CD3-9101-3E3AA292BE16}"/>
    <cellStyle name="Normal 7 8 3 6 4" xfId="24182" xr:uid="{B644EC93-CDF4-401E-82A2-1272E92688F2}"/>
    <cellStyle name="Normal 7 8 3 6 5" xfId="16552" xr:uid="{26DEA9EB-1A5A-4FBB-9ADB-0ADCAAD6F035}"/>
    <cellStyle name="Normal 7 8 3 7" xfId="5521" xr:uid="{1255BA54-6F4F-4228-B965-919623B1C04F}"/>
    <cellStyle name="Normal 7 8 3 7 2" xfId="14817" xr:uid="{B74EE7AC-B2ED-4026-9452-F278D7571678}"/>
    <cellStyle name="Normal 7 8 3 8" xfId="7270" xr:uid="{9E615E01-71BB-4B3F-9E38-5297BC321302}"/>
    <cellStyle name="Normal 7 8 3 8 2" xfId="17650" xr:uid="{98EB6D51-3516-4C0D-AD2E-2AD1BC33568F}"/>
    <cellStyle name="Normal 7 8 3 9" xfId="10103" xr:uid="{A57FA0DA-9FD7-4CA6-9CB7-82C9D1601774}"/>
    <cellStyle name="Normal 7 8 3 9 2" xfId="20483" xr:uid="{0A58600F-6701-41B4-8111-EC37D917DB22}"/>
    <cellStyle name="Normal 7 8 4" xfId="1525" xr:uid="{00000000-0005-0000-0000-0000CE070000}"/>
    <cellStyle name="Normal 7 8 4 2" xfId="3518" xr:uid="{00000000-0005-0000-0000-00005A090000}"/>
    <cellStyle name="Normal 7 8 4 2 2" xfId="6570" xr:uid="{2D3B1732-C0C4-4184-9529-9D3397680CCF}"/>
    <cellStyle name="Normal 7 8 4 2 2 2" xfId="26341" xr:uid="{18BA798C-1CAB-4154-8A00-6F8B20C7677C}"/>
    <cellStyle name="Normal 7 8 4 2 2 3" xfId="16143" xr:uid="{2EC925BB-FC79-43F7-9189-F3E0AEB2AAC6}"/>
    <cellStyle name="Normal 7 8 4 2 3" xfId="8596" xr:uid="{E889EDAF-AC51-4E64-B90A-68E56389DFF1}"/>
    <cellStyle name="Normal 7 8 4 2 3 2" xfId="18976" xr:uid="{CF1ED609-EDFD-4B74-BCFC-93DB78C9BEE4}"/>
    <cellStyle name="Normal 7 8 4 2 4" xfId="11429" xr:uid="{C14DD82C-EB00-41EA-81C7-986D104E753A}"/>
    <cellStyle name="Normal 7 8 4 2 4 2" xfId="21809" xr:uid="{28EDE53E-4E23-4C8E-803B-8CF54ADE71C3}"/>
    <cellStyle name="Normal 7 8 4 2 5" xfId="23870" xr:uid="{DAF8F0C6-D633-4834-AF21-6EB4864E869F}"/>
    <cellStyle name="Normal 7 8 4 2 6" xfId="14116" xr:uid="{FC4B95CA-7630-4D5E-9F99-47E4DE000F79}"/>
    <cellStyle name="Normal 7 8 4 3" xfId="4383" xr:uid="{DDDC4B48-D8E9-4CFF-BC48-3733A2D9C0DB}"/>
    <cellStyle name="Normal 7 8 4 3 2" xfId="9155" xr:uid="{88E149B4-AEE7-4B2B-8FC2-3B3D63800B72}"/>
    <cellStyle name="Normal 7 8 4 3 2 2" xfId="29198" xr:uid="{13EE9B69-83F2-4861-9BB9-B19C3E5A5F7A}"/>
    <cellStyle name="Normal 7 8 4 3 2 3" xfId="19535" xr:uid="{146A8993-573F-4BA9-938B-F93667F4DF6B}"/>
    <cellStyle name="Normal 7 8 4 3 3" xfId="11988" xr:uid="{D8F0375E-D6EF-4256-9453-2256BA4E9CE2}"/>
    <cellStyle name="Normal 7 8 4 3 3 2" xfId="22368" xr:uid="{7BB54D95-9672-4655-A145-127DD140A5F0}"/>
    <cellStyle name="Normal 7 8 4 3 4" xfId="25004" xr:uid="{97038F17-365A-4DF1-A989-2DB0119DA142}"/>
    <cellStyle name="Normal 7 8 4 3 5" xfId="16702" xr:uid="{15D63064-F809-4432-A947-3CD3660D0709}"/>
    <cellStyle name="Normal 7 8 4 4" xfId="5522" xr:uid="{12700FF1-E859-4A50-834D-53FEE56265D2}"/>
    <cellStyle name="Normal 7 8 4 4 2" xfId="27927" xr:uid="{7C539E13-FE66-4E42-80B7-588329FD1E86}"/>
    <cellStyle name="Normal 7 8 4 4 3" xfId="14818" xr:uid="{3BC6BBA6-D823-4391-BFF5-F62FFCA43906}"/>
    <cellStyle name="Normal 7 8 4 5" xfId="7271" xr:uid="{09E4D0D4-DD47-4C28-BA61-BC050682ED6E}"/>
    <cellStyle name="Normal 7 8 4 5 2" xfId="17651" xr:uid="{3B1BE631-D436-4B36-A9FC-9578B0B4D703}"/>
    <cellStyle name="Normal 7 8 4 6" xfId="10104" xr:uid="{6EC9376E-3E00-4354-AE8C-26D2158FBB93}"/>
    <cellStyle name="Normal 7 8 4 6 2" xfId="20484" xr:uid="{4470BBFB-6868-457E-AF5E-D56EEAF443BE}"/>
    <cellStyle name="Normal 7 8 4 7" xfId="24922" xr:uid="{5C022206-BF20-4DB4-ACFA-19E9DD733230}"/>
    <cellStyle name="Normal 7 8 4 8" xfId="13338" xr:uid="{C03A58B5-F03B-40CC-8671-B10B50CF5463}"/>
    <cellStyle name="Normal 7 8 5" xfId="3519" xr:uid="{00000000-0005-0000-0000-00005B090000}"/>
    <cellStyle name="Normal 7 8 5 2" xfId="4617" xr:uid="{6FE2DECE-CF5D-4EA3-B482-2923A49B0CAE}"/>
    <cellStyle name="Normal 7 8 5 2 2" xfId="9389" xr:uid="{EB7FA5EB-7F5C-4DD4-ACB2-AEAB0F7C18F4}"/>
    <cellStyle name="Normal 7 8 5 2 2 2" xfId="29355" xr:uid="{7E7B8F39-C9D1-4B60-9B39-DF7E143DCFA4}"/>
    <cellStyle name="Normal 7 8 5 2 2 3" xfId="19769" xr:uid="{B159F4FE-C009-45E2-A5B6-8C6524487467}"/>
    <cellStyle name="Normal 7 8 5 2 3" xfId="12222" xr:uid="{C7BAC334-97E7-456D-B63A-44008174535C}"/>
    <cellStyle name="Normal 7 8 5 2 3 2" xfId="22602" xr:uid="{33603211-998B-4CBE-AD4A-461612197449}"/>
    <cellStyle name="Normal 7 8 5 2 4" xfId="24638" xr:uid="{16505472-9B54-4E8E-A907-73F926F8CEBC}"/>
    <cellStyle name="Normal 7 8 5 2 5" xfId="16936" xr:uid="{F45452EC-FE44-479B-9E32-60AB2B62D4E2}"/>
    <cellStyle name="Normal 7 8 5 3" xfId="6571" xr:uid="{5C36BBD4-913A-4277-A9D3-4A7F6C8E6197}"/>
    <cellStyle name="Normal 7 8 5 3 2" xfId="28510" xr:uid="{56C0E03D-EDAC-4478-B152-E33DFB8842C2}"/>
    <cellStyle name="Normal 7 8 5 3 3" xfId="16144" xr:uid="{7CA00030-135D-4E3B-9825-4467B971B465}"/>
    <cellStyle name="Normal 7 8 5 4" xfId="8597" xr:uid="{3EF1D7D6-C217-49AF-9C72-2054E589F6B3}"/>
    <cellStyle name="Normal 7 8 5 4 2" xfId="18977" xr:uid="{72959006-9EC3-463A-9313-2524A79B09CD}"/>
    <cellStyle name="Normal 7 8 5 5" xfId="11430" xr:uid="{685EB8FE-A462-4983-B49D-13FB883C5612}"/>
    <cellStyle name="Normal 7 8 5 5 2" xfId="21810" xr:uid="{80E81E97-8C0A-4EBE-BAF1-B83D64823B71}"/>
    <cellStyle name="Normal 7 8 5 6" xfId="24439" xr:uid="{560FF643-4B9B-4EF0-A996-EBF2BE331482}"/>
    <cellStyle name="Normal 7 8 5 7" xfId="14117" xr:uid="{889DBCD3-4D9D-4D56-AED3-0D3D13B08F28}"/>
    <cellStyle name="Normal 7 8 6" xfId="3006" xr:uid="{00000000-0005-0000-0000-00005C090000}"/>
    <cellStyle name="Normal 7 8 6 2" xfId="6155" xr:uid="{ECB7BE2F-F1BF-4158-969C-F9ECBA07135F}"/>
    <cellStyle name="Normal 7 8 6 2 2" xfId="28652" xr:uid="{80419F36-A086-4067-833D-EBD603F8F0E4}"/>
    <cellStyle name="Normal 7 8 6 2 3" xfId="15633" xr:uid="{CF2628DF-893E-4F73-A427-DA1C36416A14}"/>
    <cellStyle name="Normal 7 8 6 3" xfId="8086" xr:uid="{9B558696-2698-4280-A3BA-786C8B9EB28D}"/>
    <cellStyle name="Normal 7 8 6 3 2" xfId="18466" xr:uid="{539FCDB9-9685-4A12-88FB-F7D5E54DEA17}"/>
    <cellStyle name="Normal 7 8 6 4" xfId="10919" xr:uid="{BBA3631A-F5B5-4D2E-BC5C-476E2AEBE074}"/>
    <cellStyle name="Normal 7 8 6 4 2" xfId="21299" xr:uid="{8243ADB7-0152-45E1-BCEC-7B4C35B31788}"/>
    <cellStyle name="Normal 7 8 6 5" xfId="23926" xr:uid="{5248020E-73F8-4BD7-B357-541AFA29F228}"/>
    <cellStyle name="Normal 7 8 6 6" xfId="13508" xr:uid="{8526138E-9324-496C-AED5-8C55EE1A18A0}"/>
    <cellStyle name="Normal 7 8 7" xfId="2465" xr:uid="{00000000-0005-0000-0000-00005D090000}"/>
    <cellStyle name="Normal 7 8 7 2" xfId="5756" xr:uid="{C11A75DA-8194-440B-9B8C-0D34AA248DDB}"/>
    <cellStyle name="Normal 7 8 7 2 2" xfId="26766" xr:uid="{807FB85F-D401-4E4D-B3E3-50260B76AA88}"/>
    <cellStyle name="Normal 7 8 7 2 3" xfId="15137" xr:uid="{74DEED31-889A-4695-836C-C5D98706DCF3}"/>
    <cellStyle name="Normal 7 8 7 3" xfId="7590" xr:uid="{542CD4D7-15E3-43F7-8EAA-FCF5E44DFBDF}"/>
    <cellStyle name="Normal 7 8 7 3 2" xfId="17970" xr:uid="{F90E9161-0A68-425A-8227-C2EF28C4EE8A}"/>
    <cellStyle name="Normal 7 8 7 4" xfId="10423" xr:uid="{EC31E704-79D0-40EA-8D9C-CD2D93D13E36}"/>
    <cellStyle name="Normal 7 8 7 4 2" xfId="20803" xr:uid="{9C889ABF-4886-479A-BA81-31468C2AB18D}"/>
    <cellStyle name="Normal 7 8 7 5" xfId="23211" xr:uid="{E84ED942-BD3F-4A1B-980D-B708E4354395}"/>
    <cellStyle name="Normal 7 8 7 6" xfId="12853" xr:uid="{FA02A863-7404-4A05-B219-E910A08E343C}"/>
    <cellStyle name="Normal 7 8 8" xfId="2219" xr:uid="{00000000-0005-0000-0000-00004C090000}"/>
    <cellStyle name="Normal 7 8 8 2" xfId="7346" xr:uid="{61DDE688-2A70-4F2A-B6EE-DE4DE9B40FD2}"/>
    <cellStyle name="Normal 7 8 8 2 2" xfId="17726" xr:uid="{F547AF6E-3139-4C19-B29C-9F548C32EF0D}"/>
    <cellStyle name="Normal 7 8 8 3" xfId="10179" xr:uid="{CF8ECEF6-1BD3-423E-8735-1B48A9AC7EBF}"/>
    <cellStyle name="Normal 7 8 8 3 2" xfId="20559" xr:uid="{760FCA6F-6B42-44AB-B086-38F9E5CE5D2F}"/>
    <cellStyle name="Normal 7 8 8 4" xfId="24356" xr:uid="{59B7BEB4-E380-44D7-965B-F4AE71DC9ECA}"/>
    <cellStyle name="Normal 7 8 8 5" xfId="14893" xr:uid="{4FAD8375-0A0D-4BB1-BDA6-9363022E60FB}"/>
    <cellStyle name="Normal 7 8 9" xfId="4091" xr:uid="{FEACF0C8-3B18-49F1-89D3-9F76FFBE9C2B}"/>
    <cellStyle name="Normal 7 8 9 2" xfId="8868" xr:uid="{044108D4-921D-454F-BC77-7FEBD8D9F1BE}"/>
    <cellStyle name="Normal 7 8 9 2 2" xfId="19248" xr:uid="{3963D2D1-7D47-4D3F-8EEF-DFA1EBBFAD56}"/>
    <cellStyle name="Normal 7 8 9 3" xfId="11701" xr:uid="{7CC49168-E851-4172-8B55-2E2123A2E074}"/>
    <cellStyle name="Normal 7 8 9 3 2" xfId="22081" xr:uid="{1F00B042-48FB-473F-BBE8-03A7A9D3718B}"/>
    <cellStyle name="Normal 7 8 9 4" xfId="16415" xr:uid="{9ECAB39F-081A-4BCF-91F5-E4AF0193581E}"/>
    <cellStyle name="Normal 7 9" xfId="1526" xr:uid="{00000000-0005-0000-0000-0000CF070000}"/>
    <cellStyle name="Normal 7 9 10" xfId="7272" xr:uid="{76B76404-D632-40A0-BB9A-59637784038A}"/>
    <cellStyle name="Normal 7 9 10 2" xfId="17652" xr:uid="{9FC1061D-EC27-4D99-933D-B09A5D9C7F27}"/>
    <cellStyle name="Normal 7 9 11" xfId="10105" xr:uid="{D870EB85-AD4D-4FEB-92BD-E2F68463C43F}"/>
    <cellStyle name="Normal 7 9 11 2" xfId="20485" xr:uid="{B025CEB8-359C-41A1-95E0-E003A49FD9C1}"/>
    <cellStyle name="Normal 7 9 12" xfId="24207" xr:uid="{69CE26CE-3A4C-454E-8F2D-CB9244761167}"/>
    <cellStyle name="Normal 7 9 13" xfId="12434" xr:uid="{AC04919D-675B-4B08-8270-6BD19B73D1B5}"/>
    <cellStyle name="Normal 7 9 2" xfId="1527" xr:uid="{00000000-0005-0000-0000-0000D0070000}"/>
    <cellStyle name="Normal 7 9 2 10" xfId="10106" xr:uid="{E8C46142-E8B2-4D5F-8EE2-1212BE095953}"/>
    <cellStyle name="Normal 7 9 2 10 2" xfId="20486" xr:uid="{3961B3AA-27FD-4F2D-81A3-D6F4042000D3}"/>
    <cellStyle name="Normal 7 9 2 11" xfId="24031" xr:uid="{47681A00-42C3-4ED8-88C1-F08154E55A54}"/>
    <cellStyle name="Normal 7 9 2 12" xfId="12653" xr:uid="{8C56996B-E01D-467A-82C7-7D82C4130E86}"/>
    <cellStyle name="Normal 7 9 2 2" xfId="1528" xr:uid="{00000000-0005-0000-0000-0000D1070000}"/>
    <cellStyle name="Normal 7 9 2 2 2" xfId="3521" xr:uid="{00000000-0005-0000-0000-000061090000}"/>
    <cellStyle name="Normal 7 9 2 2 2 2" xfId="6573" xr:uid="{08851B5F-A0C6-4173-92C6-3E7000C8619F}"/>
    <cellStyle name="Normal 7 9 2 2 2 2 2" xfId="27105" xr:uid="{CEE07C7C-3E03-42D2-943B-38879DADD3F3}"/>
    <cellStyle name="Normal 7 9 2 2 2 2 3" xfId="26806" xr:uid="{D5E4D8DD-3FA5-4219-8507-710DA5DB159F}"/>
    <cellStyle name="Normal 7 9 2 2 2 2 4" xfId="16146" xr:uid="{F0204F73-FBE0-4809-A492-AAEF4FFB1D37}"/>
    <cellStyle name="Normal 7 9 2 2 2 3" xfId="8599" xr:uid="{89A1D3EC-64C2-4849-B353-0D2924A8D8FC}"/>
    <cellStyle name="Normal 7 9 2 2 2 3 2" xfId="28957" xr:uid="{5F917D48-4F1B-4B93-A25D-AD1D9110EBB6}"/>
    <cellStyle name="Normal 7 9 2 2 2 3 3" xfId="18979" xr:uid="{5F01B0CE-0AEF-40AE-8AF6-6394A42860FE}"/>
    <cellStyle name="Normal 7 9 2 2 2 4" xfId="11432" xr:uid="{5B92965B-4502-425D-8343-5002168817EF}"/>
    <cellStyle name="Normal 7 9 2 2 2 4 2" xfId="21812" xr:uid="{EC4382FD-FB15-4D27-8555-27EFDA1B470C}"/>
    <cellStyle name="Normal 7 9 2 2 2 5" xfId="25293" xr:uid="{99CC8E3D-D4B8-4B8A-BCE4-EDCA6176E377}"/>
    <cellStyle name="Normal 7 9 2 2 2 6" xfId="14119" xr:uid="{57595528-7EB4-4445-8F59-1E354DAFFCE0}"/>
    <cellStyle name="Normal 7 9 2 2 3" xfId="4386" xr:uid="{EB528A48-2B64-4BDC-8BAB-0FE57D1C1D8E}"/>
    <cellStyle name="Normal 7 9 2 2 3 2" xfId="9158" xr:uid="{E8D964A0-F164-4946-80DB-AB8D069D5C9F}"/>
    <cellStyle name="Normal 7 9 2 2 3 2 2" xfId="29201" xr:uid="{D58B8F9A-5BDF-468E-8C95-FE715D3C18B6}"/>
    <cellStyle name="Normal 7 9 2 2 3 2 3" xfId="19538" xr:uid="{C3ACBE5E-39B4-4333-B2B5-F5429CC797E6}"/>
    <cellStyle name="Normal 7 9 2 2 3 3" xfId="11991" xr:uid="{0D94B800-EF91-4226-824B-57DB58AA52C0}"/>
    <cellStyle name="Normal 7 9 2 2 3 3 2" xfId="22371" xr:uid="{A565410B-6B4B-47B2-A417-B3C674410799}"/>
    <cellStyle name="Normal 7 9 2 2 3 4" xfId="25317" xr:uid="{EA531831-9B22-4B41-ACD8-704165E0FA10}"/>
    <cellStyle name="Normal 7 9 2 2 3 5" xfId="16705" xr:uid="{9C4EFBA3-6C6E-49BD-AC85-870512FC7371}"/>
    <cellStyle name="Normal 7 9 2 2 4" xfId="5525" xr:uid="{18BC8DA5-668A-4E08-B837-D6E5D5825294}"/>
    <cellStyle name="Normal 7 9 2 2 4 2" xfId="28167" xr:uid="{389B0291-07E3-4E2E-9500-1F54470578F6}"/>
    <cellStyle name="Normal 7 9 2 2 4 3" xfId="14821" xr:uid="{4A15D896-DA51-48D9-8AAD-A328E02E30F3}"/>
    <cellStyle name="Normal 7 9 2 2 5" xfId="7274" xr:uid="{02FE9ED2-AE5C-4F82-AC53-CE84C785F709}"/>
    <cellStyle name="Normal 7 9 2 2 5 2" xfId="17654" xr:uid="{E1DCDE85-C82F-40FA-9E8E-32D8F09DF505}"/>
    <cellStyle name="Normal 7 9 2 2 6" xfId="10107" xr:uid="{9A763DA3-65C7-470B-B90A-0B57D73D284E}"/>
    <cellStyle name="Normal 7 9 2 2 6 2" xfId="20487" xr:uid="{491B9786-B64D-46A4-9AB6-CF8D6286570A}"/>
    <cellStyle name="Normal 7 9 2 2 7" xfId="25342" xr:uid="{E73C036E-A05A-4DA2-9D76-D70653EB3182}"/>
    <cellStyle name="Normal 7 9 2 2 8" xfId="13342" xr:uid="{E35BAE62-FA84-42DC-B6E0-509D12519BE2}"/>
    <cellStyle name="Normal 7 9 2 3" xfId="3522" xr:uid="{00000000-0005-0000-0000-000062090000}"/>
    <cellStyle name="Normal 7 9 2 3 2" xfId="4618" xr:uid="{3CBC5E3B-62D7-4DB8-815F-3B4712A8F13D}"/>
    <cellStyle name="Normal 7 9 2 3 2 2" xfId="9390" xr:uid="{7AABAB45-D7FE-46BE-9046-290BB631FB24}"/>
    <cellStyle name="Normal 7 9 2 3 2 2 2" xfId="29356" xr:uid="{324F7A9F-FE78-4615-8C4D-FF47E462CCC9}"/>
    <cellStyle name="Normal 7 9 2 3 2 2 3" xfId="19770" xr:uid="{F5587A6F-B2B0-4149-839D-414E408BA8D0}"/>
    <cellStyle name="Normal 7 9 2 3 2 3" xfId="12223" xr:uid="{B475D31E-70F6-438B-8C9E-ECB57843A29A}"/>
    <cellStyle name="Normal 7 9 2 3 2 3 2" xfId="22603" xr:uid="{BADAC9A4-43D9-4F92-BD81-0DADED5F81E3}"/>
    <cellStyle name="Normal 7 9 2 3 2 4" xfId="22801" xr:uid="{FCC204BA-D332-4134-B6DB-AEF25B42614C}"/>
    <cellStyle name="Normal 7 9 2 3 2 5" xfId="16937" xr:uid="{CCB1FEA2-2B68-4F1C-9FD9-C4B2B1D7B967}"/>
    <cellStyle name="Normal 7 9 2 3 3" xfId="6574" xr:uid="{71E69CFC-40E7-4104-BFBA-4DBE33C2F82D}"/>
    <cellStyle name="Normal 7 9 2 3 3 2" xfId="26624" xr:uid="{F58E0E78-8ECE-42E0-96CB-0D7D2E1A5464}"/>
    <cellStyle name="Normal 7 9 2 3 3 3" xfId="16147" xr:uid="{8D530DF0-F5EF-41BD-A2D4-B3FC36911876}"/>
    <cellStyle name="Normal 7 9 2 3 4" xfId="8600" xr:uid="{CDA5547D-2F80-4A49-B0B1-AB2FA1B1084B}"/>
    <cellStyle name="Normal 7 9 2 3 4 2" xfId="18980" xr:uid="{2236DDA7-9D03-4C60-B54C-5924CE083B3C}"/>
    <cellStyle name="Normal 7 9 2 3 5" xfId="11433" xr:uid="{9791950E-AE78-4758-9E42-C1AECEDCC64D}"/>
    <cellStyle name="Normal 7 9 2 3 5 2" xfId="21813" xr:uid="{83B9B04D-4243-406B-ABFC-78F92A017694}"/>
    <cellStyle name="Normal 7 9 2 3 6" xfId="23914" xr:uid="{E58699ED-2530-462B-88C0-F1DA833FB6D3}"/>
    <cellStyle name="Normal 7 9 2 3 7" xfId="14120" xr:uid="{2D4AAA1A-2B8B-40C1-9A1E-00B7BC6FC7D8}"/>
    <cellStyle name="Normal 7 9 2 4" xfId="3520" xr:uid="{00000000-0005-0000-0000-000063090000}"/>
    <cellStyle name="Normal 7 9 2 4 2" xfId="6572" xr:uid="{0678E052-A05D-47FC-9CF2-7856977E5B03}"/>
    <cellStyle name="Normal 7 9 2 4 2 2" xfId="27945" xr:uid="{3A9EC0DA-80EC-450F-9518-A60478D3153D}"/>
    <cellStyle name="Normal 7 9 2 4 2 3" xfId="16145" xr:uid="{35D206DD-1A1E-4F56-BB7A-53C0916F54B3}"/>
    <cellStyle name="Normal 7 9 2 4 3" xfId="8598" xr:uid="{CDC1C0DC-7ED4-43F3-A6D6-B09549999CB6}"/>
    <cellStyle name="Normal 7 9 2 4 3 2" xfId="18978" xr:uid="{CC7E147F-2D79-4243-B86F-0A56D99A4F7D}"/>
    <cellStyle name="Normal 7 9 2 4 4" xfId="11431" xr:uid="{780E7390-0FB8-4182-9798-6692B3F5C71A}"/>
    <cellStyle name="Normal 7 9 2 4 4 2" xfId="21811" xr:uid="{B7712B30-F3F0-4E71-95FB-C62553CC3BDF}"/>
    <cellStyle name="Normal 7 9 2 4 5" xfId="24357" xr:uid="{8A7F2BD6-0CA8-4A18-9356-1337DE2860AA}"/>
    <cellStyle name="Normal 7 9 2 4 6" xfId="14118" xr:uid="{0AE5AA18-0D24-4CE0-A9B1-8E4BFA177CD5}"/>
    <cellStyle name="Normal 7 9 2 5" xfId="2611" xr:uid="{00000000-0005-0000-0000-000064090000}"/>
    <cellStyle name="Normal 7 9 2 5 2" xfId="5875" xr:uid="{02EC3617-103E-479F-BD91-557718149D0F}"/>
    <cellStyle name="Normal 7 9 2 5 2 2" xfId="27174" xr:uid="{B13239FD-9AD8-4D87-BD9B-30459B012047}"/>
    <cellStyle name="Normal 7 9 2 5 2 3" xfId="15283" xr:uid="{525DCEDE-148E-4FA1-9F80-FA1DD04D1FD9}"/>
    <cellStyle name="Normal 7 9 2 5 3" xfId="7736" xr:uid="{205D57FB-2FDB-4E35-995D-6CAC7E85399C}"/>
    <cellStyle name="Normal 7 9 2 5 3 2" xfId="18116" xr:uid="{5EB5B4F1-ADC4-4B88-A39E-84C73F0E9D54}"/>
    <cellStyle name="Normal 7 9 2 5 4" xfId="10569" xr:uid="{4D04A9D9-B538-4A30-9770-CDF7E0117AE7}"/>
    <cellStyle name="Normal 7 9 2 5 4 2" xfId="20949" xr:uid="{18912B82-CF5D-4537-98C1-8DAAB5D0F50B}"/>
    <cellStyle name="Normal 7 9 2 5 5" xfId="24968" xr:uid="{2F0DDD04-8A76-43E6-BA13-A08E98458436}"/>
    <cellStyle name="Normal 7 9 2 5 6" xfId="12999" xr:uid="{C487D90F-46AF-4631-AB02-F6BE425059FA}"/>
    <cellStyle name="Normal 7 9 2 6" xfId="2419" xr:uid="{00000000-0005-0000-0000-00005F090000}"/>
    <cellStyle name="Normal 7 9 2 6 2" xfId="7546" xr:uid="{F30F222B-9441-437C-A6E0-AB2324CAF431}"/>
    <cellStyle name="Normal 7 9 2 6 2 2" xfId="17926" xr:uid="{D512FE79-C220-4CDE-BC43-6B9FBDDEB87F}"/>
    <cellStyle name="Normal 7 9 2 6 3" xfId="10379" xr:uid="{D89C89ED-B3E0-4384-BC77-325D7C4FD9B0}"/>
    <cellStyle name="Normal 7 9 2 6 3 2" xfId="20759" xr:uid="{2474CED3-A43B-4BE4-8430-346C113529AC}"/>
    <cellStyle name="Normal 7 9 2 6 4" xfId="24961" xr:uid="{550406FD-A150-47E6-9976-E76297CE33A1}"/>
    <cellStyle name="Normal 7 9 2 6 5" xfId="15093" xr:uid="{C83A44F1-13EB-40E5-8915-4667757BAC52}"/>
    <cellStyle name="Normal 7 9 2 7" xfId="4112" xr:uid="{36B8797F-B026-4C66-AFCC-B9C1561C0C3E}"/>
    <cellStyle name="Normal 7 9 2 7 2" xfId="8884" xr:uid="{43CDC3D9-BA1E-48A2-A621-662AA63CF995}"/>
    <cellStyle name="Normal 7 9 2 7 2 2" xfId="19264" xr:uid="{E3962313-9FA7-4DD6-996F-E16BB0636A3E}"/>
    <cellStyle name="Normal 7 9 2 7 3" xfId="11717" xr:uid="{4161F892-B5CC-433F-905F-6E4810BBB2DC}"/>
    <cellStyle name="Normal 7 9 2 7 3 2" xfId="22097" xr:uid="{90F7AEA4-E403-4901-A36D-A8A0F46E7D5C}"/>
    <cellStyle name="Normal 7 9 2 7 4" xfId="16431" xr:uid="{E259559B-E094-468A-B09B-CD3885E79875}"/>
    <cellStyle name="Normal 7 9 2 8" xfId="5524" xr:uid="{98E0A974-EB5B-4BF5-B155-2665B9E0977B}"/>
    <cellStyle name="Normal 7 9 2 8 2" xfId="14820" xr:uid="{6E89D7F4-0805-46B7-9E60-9A344E5140B1}"/>
    <cellStyle name="Normal 7 9 2 9" xfId="7273" xr:uid="{D2DBE619-47FE-4865-9554-1EE6952CBB47}"/>
    <cellStyle name="Normal 7 9 2 9 2" xfId="17653" xr:uid="{F78EBC94-14F7-4DF1-8ADE-C5E769662C9F}"/>
    <cellStyle name="Normal 7 9 3" xfId="1529" xr:uid="{00000000-0005-0000-0000-0000D2070000}"/>
    <cellStyle name="Normal 7 9 3 2" xfId="3523" xr:uid="{00000000-0005-0000-0000-000066090000}"/>
    <cellStyle name="Normal 7 9 3 2 2" xfId="6575" xr:uid="{9F0A2FA7-3928-4EB9-A863-E47676CD7690}"/>
    <cellStyle name="Normal 7 9 3 2 2 2" xfId="25687" xr:uid="{7C940A72-1C14-4D0A-B528-F3F82AED5172}"/>
    <cellStyle name="Normal 7 9 3 2 2 3" xfId="26416" xr:uid="{0CC7C559-802F-4B94-AA77-4C0A16656359}"/>
    <cellStyle name="Normal 7 9 3 2 2 4" xfId="16148" xr:uid="{49D0CC1E-D9B2-48D9-8085-08641E1A7354}"/>
    <cellStyle name="Normal 7 9 3 2 3" xfId="8601" xr:uid="{5D1E7105-FCF4-4747-80CD-AAF0B5E4D8EC}"/>
    <cellStyle name="Normal 7 9 3 2 3 2" xfId="28958" xr:uid="{32FBB707-5394-4C92-83F9-7C9EF9C45FD5}"/>
    <cellStyle name="Normal 7 9 3 2 3 3" xfId="18981" xr:uid="{E4638DAA-1718-4007-9964-207D65BA3D50}"/>
    <cellStyle name="Normal 7 9 3 2 4" xfId="11434" xr:uid="{8F06EF70-C52F-4EE6-A142-976E630723EC}"/>
    <cellStyle name="Normal 7 9 3 2 4 2" xfId="21814" xr:uid="{5E25D8AD-D880-4A1C-A626-6B9B0DB887FF}"/>
    <cellStyle name="Normal 7 9 3 2 5" xfId="24038" xr:uid="{B900FF44-0CD6-47EE-BE3E-92F621776826}"/>
    <cellStyle name="Normal 7 9 3 2 6" xfId="14121" xr:uid="{92C9E29A-A929-4803-9480-90B080FCCAA0}"/>
    <cellStyle name="Normal 7 9 3 3" xfId="2855" xr:uid="{00000000-0005-0000-0000-000067090000}"/>
    <cellStyle name="Normal 7 9 3 3 2" xfId="6068" xr:uid="{552C9DB8-F2FE-4DB7-87DD-2637543458B4}"/>
    <cellStyle name="Normal 7 9 3 3 2 2" xfId="27100" xr:uid="{C305AF17-1FC2-42EB-9385-6EB7FB692611}"/>
    <cellStyle name="Normal 7 9 3 3 2 3" xfId="15524" xr:uid="{00B05003-6DAD-46AB-8D7A-3081755121F7}"/>
    <cellStyle name="Normal 7 9 3 3 3" xfId="7977" xr:uid="{96CEEA5A-E54D-4FE3-8D32-B1F5FE07FF7E}"/>
    <cellStyle name="Normal 7 9 3 3 3 2" xfId="18357" xr:uid="{C2185AB7-E1D9-4136-A3D8-3FE27D6DAC9A}"/>
    <cellStyle name="Normal 7 9 3 3 4" xfId="10810" xr:uid="{56A3599A-7953-459B-A1A3-4A71B18D1E50}"/>
    <cellStyle name="Normal 7 9 3 3 4 2" xfId="21190" xr:uid="{04356900-E566-4A9B-AB64-9298087B8874}"/>
    <cellStyle name="Normal 7 9 3 3 5" xfId="22978" xr:uid="{80DE1E42-C673-47AD-B52E-CA9A21F5EB24}"/>
    <cellStyle name="Normal 7 9 3 3 6" xfId="13341" xr:uid="{2EBF2D73-5A9B-4896-A377-105375220801}"/>
    <cellStyle name="Normal 7 9 3 4" xfId="4234" xr:uid="{009F3A9E-D472-4C57-A8C3-6EC8071C48E8}"/>
    <cellStyle name="Normal 7 9 3 4 2" xfId="9006" xr:uid="{89A1C875-00DB-4A28-BCFE-966AC653E27C}"/>
    <cellStyle name="Normal 7 9 3 4 2 2" xfId="29079" xr:uid="{3407352C-E7D0-44FC-BE36-DC3434CC1F7E}"/>
    <cellStyle name="Normal 7 9 3 4 2 3" xfId="19386" xr:uid="{6A467CD1-AD66-4DE1-A7EC-FE546128C4B6}"/>
    <cellStyle name="Normal 7 9 3 4 3" xfId="11839" xr:uid="{94A68735-F083-4BB4-A6F2-891A9D3076A4}"/>
    <cellStyle name="Normal 7 9 3 4 3 2" xfId="22219" xr:uid="{DF5D69F8-067E-4B5B-9C60-25DFF1B221CF}"/>
    <cellStyle name="Normal 7 9 3 4 4" xfId="25302" xr:uid="{A333E4D4-8266-4CAC-9652-DF09A9050DE2}"/>
    <cellStyle name="Normal 7 9 3 4 5" xfId="16553" xr:uid="{BA17A702-172F-4B25-A816-765D2D3BF28F}"/>
    <cellStyle name="Normal 7 9 3 5" xfId="5526" xr:uid="{E23AF0C2-CA43-438E-8DB3-48A5553C1FFF}"/>
    <cellStyle name="Normal 7 9 3 5 2" xfId="26742" xr:uid="{9A010853-80A8-43CE-9504-53BB5BD6511A}"/>
    <cellStyle name="Normal 7 9 3 5 3" xfId="14822" xr:uid="{EBC047F0-F2C2-4A19-B843-85B9C3176CDD}"/>
    <cellStyle name="Normal 7 9 3 6" xfId="7275" xr:uid="{270FBFB5-488C-4813-B979-BE8050EF08E5}"/>
    <cellStyle name="Normal 7 9 3 6 2" xfId="17655" xr:uid="{380EE030-134D-4F2D-B8F3-937D0548DDD5}"/>
    <cellStyle name="Normal 7 9 3 7" xfId="10108" xr:uid="{AACECB7E-D3E8-45EC-9BA8-3B9034382EBF}"/>
    <cellStyle name="Normal 7 9 3 7 2" xfId="20488" xr:uid="{FF0948E6-3860-47FA-8C35-5FB7EBF99BE8}"/>
    <cellStyle name="Normal 7 9 3 8" xfId="25237" xr:uid="{2B26FE36-D5EB-49E0-8D5B-041DA3CE7730}"/>
    <cellStyle name="Normal 7 9 3 9" xfId="12811" xr:uid="{1E100D0D-8A53-490A-AD82-5F618450BFD0}"/>
    <cellStyle name="Normal 7 9 4" xfId="1530" xr:uid="{00000000-0005-0000-0000-0000D3070000}"/>
    <cellStyle name="Normal 7 9 4 2" xfId="4619" xr:uid="{D8ADD1F9-5E09-4A26-B899-6466160604EE}"/>
    <cellStyle name="Normal 7 9 4 2 2" xfId="9391" xr:uid="{AC745180-8B0D-4883-BD43-41C6A6499E9B}"/>
    <cellStyle name="Normal 7 9 4 2 2 2" xfId="29357" xr:uid="{BDA279B8-AB6C-4947-86E1-AE57EF99F92E}"/>
    <cellStyle name="Normal 7 9 4 2 2 3" xfId="19771" xr:uid="{7EB3FA25-948C-443D-B0D2-DD14CCA3A367}"/>
    <cellStyle name="Normal 7 9 4 2 3" xfId="12224" xr:uid="{538A9DFF-DB48-4A6F-A5FB-46A052E34D48}"/>
    <cellStyle name="Normal 7 9 4 2 3 2" xfId="22604" xr:uid="{47F9D50A-E47B-4A77-9DE0-3A0EF4481ACF}"/>
    <cellStyle name="Normal 7 9 4 2 4" xfId="23200" xr:uid="{93A2BE3E-37AB-4CCA-9D02-CC359A5B0EFC}"/>
    <cellStyle name="Normal 7 9 4 2 5" xfId="16938" xr:uid="{F6F170E3-636C-4A4C-B98C-D8444EF2B468}"/>
    <cellStyle name="Normal 7 9 4 3" xfId="5527" xr:uid="{A396F996-239A-445A-A6F4-F14DAC58772C}"/>
    <cellStyle name="Normal 7 9 4 3 2" xfId="26860" xr:uid="{5FCF35A9-5BF2-4855-B4E3-941F78CE0889}"/>
    <cellStyle name="Normal 7 9 4 3 3" xfId="14823" xr:uid="{E3A07064-7A3C-4C6B-9FE2-6C6913CA03C8}"/>
    <cellStyle name="Normal 7 9 4 4" xfId="7276" xr:uid="{99717AD7-F2BA-465A-A409-687E2EDF3698}"/>
    <cellStyle name="Normal 7 9 4 4 2" xfId="17656" xr:uid="{89BFB8D1-6EF1-45D4-AEBC-6E948CAC5C3F}"/>
    <cellStyle name="Normal 7 9 4 5" xfId="10109" xr:uid="{9C473F4B-F41A-4FED-8117-317196EB172E}"/>
    <cellStyle name="Normal 7 9 4 5 2" xfId="20489" xr:uid="{548150CA-1959-42AD-A8A0-4CD85AEC1CF9}"/>
    <cellStyle name="Normal 7 9 4 6" xfId="23318" xr:uid="{90438584-0BBD-4922-A6AD-5FA93D3E3B84}"/>
    <cellStyle name="Normal 7 9 4 7" xfId="14122" xr:uid="{8BCF2BE3-836B-4051-A553-2CD533FD4E0B}"/>
    <cellStyle name="Normal 7 9 5" xfId="3007" xr:uid="{00000000-0005-0000-0000-000069090000}"/>
    <cellStyle name="Normal 7 9 5 2" xfId="6156" xr:uid="{B6FA53FF-BD14-4883-9FCA-C451B43DC22F}"/>
    <cellStyle name="Normal 7 9 5 2 2" xfId="23782" xr:uid="{AB3A175D-8D8C-4590-9045-6040641ADC6E}"/>
    <cellStyle name="Normal 7 9 5 2 3" xfId="26294" xr:uid="{86D19EBE-A986-4E9E-846A-05B5E7E4364F}"/>
    <cellStyle name="Normal 7 9 5 2 4" xfId="15634" xr:uid="{C77432AA-AAAE-413F-A7F0-44CCC9BE276F}"/>
    <cellStyle name="Normal 7 9 5 3" xfId="8087" xr:uid="{E12B3A7A-1B5F-471C-BAD1-6D27964F06D5}"/>
    <cellStyle name="Normal 7 9 5 3 2" xfId="28775" xr:uid="{4F86F4A4-BA89-4E1F-88FD-EB8406010FEF}"/>
    <cellStyle name="Normal 7 9 5 3 3" xfId="18467" xr:uid="{BAD2C3DC-50E5-46F3-9397-9944D636B453}"/>
    <cellStyle name="Normal 7 9 5 4" xfId="10920" xr:uid="{03CEEDD0-8ED3-4A45-AB13-ECADDFE2B3DF}"/>
    <cellStyle name="Normal 7 9 5 4 2" xfId="21300" xr:uid="{72734BA9-5ED0-4982-AA4B-8F25F03ECF4B}"/>
    <cellStyle name="Normal 7 9 5 5" xfId="25231" xr:uid="{90B76BFE-3D6B-4351-9FA1-CED203962F0C}"/>
    <cellStyle name="Normal 7 9 5 6" xfId="13509" xr:uid="{DED0737A-E3B6-4662-88E6-FA3B4431B0EB}"/>
    <cellStyle name="Normal 7 9 6" xfId="2448" xr:uid="{00000000-0005-0000-0000-00006A090000}"/>
    <cellStyle name="Normal 7 9 6 2" xfId="5742" xr:uid="{A21802D7-3AEA-4613-B0DA-95F88FA7F82F}"/>
    <cellStyle name="Normal 7 9 6 2 2" xfId="27499" xr:uid="{5D6EAF00-91E5-4FB9-8357-3EC29A50CE84}"/>
    <cellStyle name="Normal 7 9 6 2 3" xfId="15120" xr:uid="{99DD2ACB-D84D-48D7-812C-0B64F51EBC04}"/>
    <cellStyle name="Normal 7 9 6 3" xfId="7573" xr:uid="{3B84B987-E9BD-47E8-8E0B-76567E116218}"/>
    <cellStyle name="Normal 7 9 6 3 2" xfId="17953" xr:uid="{6450F13B-32CA-46A3-876C-9C17F54CA193}"/>
    <cellStyle name="Normal 7 9 6 4" xfId="10406" xr:uid="{111254B1-4478-47D7-BFD6-1CC71E53BAB8}"/>
    <cellStyle name="Normal 7 9 6 4 2" xfId="20786" xr:uid="{BE947B0F-D3ED-4B4B-A0F9-7A3F338B9393}"/>
    <cellStyle name="Normal 7 9 6 5" xfId="25509" xr:uid="{EC12210C-C328-4352-AEFD-0D3884467429}"/>
    <cellStyle name="Normal 7 9 6 6" xfId="12836" xr:uid="{141FE04E-C5AC-4063-B82F-950C701F3659}"/>
    <cellStyle name="Normal 7 9 7" xfId="2202" xr:uid="{00000000-0005-0000-0000-00005E090000}"/>
    <cellStyle name="Normal 7 9 7 2" xfId="7329" xr:uid="{8B458AC3-BF4E-4537-BF0E-72146AA9668A}"/>
    <cellStyle name="Normal 7 9 7 2 2" xfId="17709" xr:uid="{43837D5F-C8CE-4C8C-86D5-A7E1C7E81EFA}"/>
    <cellStyle name="Normal 7 9 7 3" xfId="10162" xr:uid="{E2615F79-4C90-46EC-895F-F2469CD45BB7}"/>
    <cellStyle name="Normal 7 9 7 3 2" xfId="20542" xr:uid="{0B6BD076-43E3-4F2B-BF44-4B8152ACA325}"/>
    <cellStyle name="Normal 7 9 7 4" xfId="25162" xr:uid="{5C574672-E70C-4BCA-AD6E-EB39F0C3BE09}"/>
    <cellStyle name="Normal 7 9 7 5" xfId="14876" xr:uid="{E7A8736D-B587-49E7-8DDE-5C8B07073C9C}"/>
    <cellStyle name="Normal 7 9 8" xfId="4092" xr:uid="{48F81BFA-E56C-457E-B821-421005CE6B7E}"/>
    <cellStyle name="Normal 7 9 8 2" xfId="8869" xr:uid="{59624F85-188A-4DC5-A973-CF535F1C3006}"/>
    <cellStyle name="Normal 7 9 8 2 2" xfId="19249" xr:uid="{CDB4CDA9-5A88-4F7A-8E89-E6070286E791}"/>
    <cellStyle name="Normal 7 9 8 3" xfId="11702" xr:uid="{40C1D1E6-17D1-4C02-B55F-22DC85EC4E61}"/>
    <cellStyle name="Normal 7 9 8 3 2" xfId="22082" xr:uid="{3EE5F332-23BB-4E00-9F4E-A0451E045FBC}"/>
    <cellStyle name="Normal 7 9 8 4" xfId="16416" xr:uid="{EF23CB9C-EB5D-4D45-A085-DAB83BF58FDF}"/>
    <cellStyle name="Normal 7 9 9" xfId="5523" xr:uid="{F22B49DA-465D-43F1-B44D-B8C43A47CDDB}"/>
    <cellStyle name="Normal 7 9 9 2" xfId="14819" xr:uid="{91B81AB7-D6D7-4DD6-8F25-8A293600F6FB}"/>
    <cellStyle name="Normal 8" xfId="1531" xr:uid="{00000000-0005-0000-0000-0000D4070000}"/>
    <cellStyle name="Normal 8 2" xfId="29582" xr:uid="{642610B3-64E9-42AF-815C-4FE869EEE9E0}"/>
    <cellStyle name="Normal 8 3" xfId="29581" xr:uid="{7A2785FC-6644-4AB3-8E5A-F1804DD2459D}"/>
    <cellStyle name="Normal 9" xfId="1532" xr:uid="{00000000-0005-0000-0000-0000D5070000}"/>
    <cellStyle name="Normal 9 2" xfId="1533" xr:uid="{00000000-0005-0000-0000-0000D6070000}"/>
    <cellStyle name="Normal 9 3" xfId="1534" xr:uid="{00000000-0005-0000-0000-0000D7070000}"/>
    <cellStyle name="Normal 9 3 10" xfId="5528" xr:uid="{4AB69308-8C32-4387-B887-18F04195A9A2}"/>
    <cellStyle name="Normal 9 3 10 2" xfId="14824" xr:uid="{A568E98C-0400-4732-81B2-5DA889B4ECC9}"/>
    <cellStyle name="Normal 9 3 11" xfId="7277" xr:uid="{9C31A94E-E47B-4C4E-AA50-31C830FC9793}"/>
    <cellStyle name="Normal 9 3 11 2" xfId="17657" xr:uid="{67475792-A064-4C8D-8F2B-D3C95F0869EB}"/>
    <cellStyle name="Normal 9 3 12" xfId="10110" xr:uid="{DF1350DD-95C6-4B0B-A47F-46C905C02413}"/>
    <cellStyle name="Normal 9 3 12 2" xfId="20490" xr:uid="{9E81BCD6-4B82-4560-9838-C4DA59AE953D}"/>
    <cellStyle name="Normal 9 3 13" xfId="23746" xr:uid="{EFC3CC01-DF8D-4E46-A1DC-29C2FC1E6D88}"/>
    <cellStyle name="Normal 9 3 14" xfId="12453" xr:uid="{7C092815-7879-4DBB-9138-F2CA8A4D8BC0}"/>
    <cellStyle name="Normal 9 3 2" xfId="1535" xr:uid="{00000000-0005-0000-0000-0000D8070000}"/>
    <cellStyle name="Normal 9 3 2 10" xfId="10111" xr:uid="{1BC54D58-FAE8-4CA5-A215-072C3D163546}"/>
    <cellStyle name="Normal 9 3 2 10 2" xfId="20491" xr:uid="{500DC43B-85D7-41C4-B7B1-5C329AD74604}"/>
    <cellStyle name="Normal 9 3 2 11" xfId="24688" xr:uid="{5DEB5EAF-D9A4-4538-8400-0E86CE3B6390}"/>
    <cellStyle name="Normal 9 3 2 12" xfId="12654" xr:uid="{AF7FA52A-556F-406A-9630-C99BE17F1F57}"/>
    <cellStyle name="Normal 9 3 2 2" xfId="1536" xr:uid="{00000000-0005-0000-0000-0000D9070000}"/>
    <cellStyle name="Normal 9 3 2 2 2" xfId="3525" xr:uid="{00000000-0005-0000-0000-000071090000}"/>
    <cellStyle name="Normal 9 3 2 2 2 2" xfId="6577" xr:uid="{61E38F25-4671-45E7-BD26-CC1FC625D228}"/>
    <cellStyle name="Normal 9 3 2 2 2 2 2" xfId="26592" xr:uid="{F0803882-E7BA-4ACA-BBDF-86736E543627}"/>
    <cellStyle name="Normal 9 3 2 2 2 2 3" xfId="26570" xr:uid="{0351A92C-BD2E-4958-9C3A-F12228850566}"/>
    <cellStyle name="Normal 9 3 2 2 2 2 4" xfId="16150" xr:uid="{9C18D614-3BE3-4ED2-B560-BC5AE95B75E3}"/>
    <cellStyle name="Normal 9 3 2 2 2 3" xfId="8603" xr:uid="{BE65C509-C0C6-4A1F-A374-1EE3062AE055}"/>
    <cellStyle name="Normal 9 3 2 2 2 3 2" xfId="28959" xr:uid="{F5C6AB54-623F-423B-8FEB-05CC38DA7056}"/>
    <cellStyle name="Normal 9 3 2 2 2 3 3" xfId="18983" xr:uid="{58225118-F29B-45F9-AD0C-8AC1797B9542}"/>
    <cellStyle name="Normal 9 3 2 2 2 4" xfId="11436" xr:uid="{0754E3CA-D1D0-46A2-922E-A5798C8C4CDC}"/>
    <cellStyle name="Normal 9 3 2 2 2 4 2" xfId="21816" xr:uid="{8A7075DA-2E26-4DA4-AD72-161C96E19338}"/>
    <cellStyle name="Normal 9 3 2 2 2 5" xfId="22768" xr:uid="{473C9031-F318-43FC-8658-85A28AA83484}"/>
    <cellStyle name="Normal 9 3 2 2 2 6" xfId="14124" xr:uid="{36C99B2C-4255-4078-A427-390C0CBB97A7}"/>
    <cellStyle name="Normal 9 3 2 2 3" xfId="4388" xr:uid="{E27B2987-F417-471D-AC9A-5B85DC1F6FAF}"/>
    <cellStyle name="Normal 9 3 2 2 3 2" xfId="9160" xr:uid="{C9B63629-3B96-4B96-B02A-E368C9D52F0A}"/>
    <cellStyle name="Normal 9 3 2 2 3 2 2" xfId="29203" xr:uid="{C689CD34-05DE-485A-9208-CBE8032D66E4}"/>
    <cellStyle name="Normal 9 3 2 2 3 2 3" xfId="19540" xr:uid="{69A4B702-2460-4A63-A202-6E5DC53D42CC}"/>
    <cellStyle name="Normal 9 3 2 2 3 3" xfId="11993" xr:uid="{A64A7DEC-A52B-478E-A0CF-B335B93A1206}"/>
    <cellStyle name="Normal 9 3 2 2 3 3 2" xfId="22373" xr:uid="{BE7DD643-6BFB-4834-8244-F58057CE6FFB}"/>
    <cellStyle name="Normal 9 3 2 2 3 4" xfId="25577" xr:uid="{885E0AA7-5309-4C8F-8AFC-41E170CCFB76}"/>
    <cellStyle name="Normal 9 3 2 2 3 5" xfId="16707" xr:uid="{B11F47EB-650E-41F7-8C7F-DC0E51B318B7}"/>
    <cellStyle name="Normal 9 3 2 2 4" xfId="5530" xr:uid="{CEE07FD4-DFF8-429E-A5B3-76FBAA538174}"/>
    <cellStyle name="Normal 9 3 2 2 4 2" xfId="25911" xr:uid="{A8A7DD7F-D3B1-452D-9F03-130165BDB4E3}"/>
    <cellStyle name="Normal 9 3 2 2 4 3" xfId="14826" xr:uid="{96E8603D-D717-4175-B56A-2F95F56301C6}"/>
    <cellStyle name="Normal 9 3 2 2 5" xfId="7279" xr:uid="{6B92E09E-A16F-4BB5-B821-2619DD7E833B}"/>
    <cellStyle name="Normal 9 3 2 2 5 2" xfId="17659" xr:uid="{40A4B931-8544-4AA6-B9D8-6EC501CF4EFF}"/>
    <cellStyle name="Normal 9 3 2 2 6" xfId="10112" xr:uid="{EF10A58C-DD50-4A43-9814-8E6A895118D0}"/>
    <cellStyle name="Normal 9 3 2 2 6 2" xfId="20492" xr:uid="{4B3C97CB-024F-4C41-913F-4A34ED604898}"/>
    <cellStyle name="Normal 9 3 2 2 7" xfId="23431" xr:uid="{FEBA0127-C05C-429D-AF95-30B2175C1BAB}"/>
    <cellStyle name="Normal 9 3 2 2 8" xfId="13344" xr:uid="{35E799C1-7A84-46DF-95C6-B6E06589CD95}"/>
    <cellStyle name="Normal 9 3 2 3" xfId="3526" xr:uid="{00000000-0005-0000-0000-000072090000}"/>
    <cellStyle name="Normal 9 3 2 3 2" xfId="4620" xr:uid="{6FF08757-DE2A-4275-8283-E148E5712689}"/>
    <cellStyle name="Normal 9 3 2 3 2 2" xfId="9392" xr:uid="{6E7266DC-E246-460E-B844-E5ADFCFCE88E}"/>
    <cellStyle name="Normal 9 3 2 3 2 2 2" xfId="29358" xr:uid="{5546639A-11D4-45FA-8D46-304C4BA7C982}"/>
    <cellStyle name="Normal 9 3 2 3 2 2 3" xfId="19772" xr:uid="{83DCD948-8322-471E-96D6-2BE36C0E0B8B}"/>
    <cellStyle name="Normal 9 3 2 3 2 3" xfId="12225" xr:uid="{77152B59-0C8D-4D29-819F-1C430B6F5E84}"/>
    <cellStyle name="Normal 9 3 2 3 2 3 2" xfId="22605" xr:uid="{859336DA-A2E4-4CC5-94C0-330CB1E77B4A}"/>
    <cellStyle name="Normal 9 3 2 3 2 4" xfId="25153" xr:uid="{95F16352-F41C-487A-A8FE-E650FFA413CA}"/>
    <cellStyle name="Normal 9 3 2 3 2 5" xfId="16939" xr:uid="{FD0F13F0-0D44-4D21-AD6D-D0F8848807FB}"/>
    <cellStyle name="Normal 9 3 2 3 3" xfId="6578" xr:uid="{6FB8331A-94A3-4B8A-A948-FAF3E56A6F2D}"/>
    <cellStyle name="Normal 9 3 2 3 3 2" xfId="27115" xr:uid="{59108EC7-E465-4179-9BF7-F9579AE7F628}"/>
    <cellStyle name="Normal 9 3 2 3 3 3" xfId="16151" xr:uid="{B93DD648-8961-4474-98DC-0C4F16FFF4F4}"/>
    <cellStyle name="Normal 9 3 2 3 4" xfId="8604" xr:uid="{AFAEEE0F-E538-4F57-B2EA-299EB1BD6D4B}"/>
    <cellStyle name="Normal 9 3 2 3 4 2" xfId="18984" xr:uid="{033BDA48-367F-4178-97F8-450D1D9264C1}"/>
    <cellStyle name="Normal 9 3 2 3 5" xfId="11437" xr:uid="{5DE2EA4C-89F2-457B-B198-E2D1412814EB}"/>
    <cellStyle name="Normal 9 3 2 3 5 2" xfId="21817" xr:uid="{F4386B4F-BCED-4175-8B61-A3CB71AA11DC}"/>
    <cellStyle name="Normal 9 3 2 3 6" xfId="25319" xr:uid="{3B006FC9-8001-4A77-A9E7-4CB5D00079BA}"/>
    <cellStyle name="Normal 9 3 2 3 7" xfId="14125" xr:uid="{903689EE-9658-42CF-8D49-606DEBCAB0F4}"/>
    <cellStyle name="Normal 9 3 2 4" xfId="3524" xr:uid="{00000000-0005-0000-0000-000073090000}"/>
    <cellStyle name="Normal 9 3 2 4 2" xfId="6576" xr:uid="{5283ABC6-868A-4872-8CDA-0E032B3FEECC}"/>
    <cellStyle name="Normal 9 3 2 4 2 2" xfId="27314" xr:uid="{E759B78A-09C9-4956-A608-A54D9F15E544}"/>
    <cellStyle name="Normal 9 3 2 4 2 3" xfId="16149" xr:uid="{BAD269DF-945F-48A2-BC0C-885B2C589E9B}"/>
    <cellStyle name="Normal 9 3 2 4 3" xfId="8602" xr:uid="{A128BC4B-7B2D-4134-BAC5-8B8F05D5B6C9}"/>
    <cellStyle name="Normal 9 3 2 4 3 2" xfId="18982" xr:uid="{1B2054EF-017C-4DB4-8B36-266285B1A17F}"/>
    <cellStyle name="Normal 9 3 2 4 4" xfId="11435" xr:uid="{1392F5DF-4C3A-43B1-867F-D9F3C38BC9C7}"/>
    <cellStyle name="Normal 9 3 2 4 4 2" xfId="21815" xr:uid="{46AB251A-BBC9-4859-9035-7B6C9672AB9D}"/>
    <cellStyle name="Normal 9 3 2 4 5" xfId="24522" xr:uid="{3293725D-68A0-49DF-AB13-9B5C3649138B}"/>
    <cellStyle name="Normal 9 3 2 4 6" xfId="14123" xr:uid="{3C7EE531-5917-4876-A99E-9E763E08FA1E}"/>
    <cellStyle name="Normal 9 3 2 5" xfId="2527" xr:uid="{00000000-0005-0000-0000-000074090000}"/>
    <cellStyle name="Normal 9 3 2 5 2" xfId="5804" xr:uid="{BA1FC189-CC32-4908-A6F3-449251551132}"/>
    <cellStyle name="Normal 9 3 2 5 2 2" xfId="26281" xr:uid="{746CC66A-430C-40AA-B33E-C96387308F6A}"/>
    <cellStyle name="Normal 9 3 2 5 2 3" xfId="15199" xr:uid="{4FBAA3F0-9E8D-4249-BAF6-0A3B738BE1A0}"/>
    <cellStyle name="Normal 9 3 2 5 3" xfId="7652" xr:uid="{723FC09F-28D5-4033-B6C5-1ED5C325B9E9}"/>
    <cellStyle name="Normal 9 3 2 5 3 2" xfId="18032" xr:uid="{6EC2B81E-B5EB-49D3-B1B1-55455B5CEDED}"/>
    <cellStyle name="Normal 9 3 2 5 4" xfId="10485" xr:uid="{8F39D43A-086C-4288-82CB-BD83698E7AE9}"/>
    <cellStyle name="Normal 9 3 2 5 4 2" xfId="20865" xr:uid="{C0432212-6FE0-47AA-B2CE-E034E93B3709}"/>
    <cellStyle name="Normal 9 3 2 5 5" xfId="24004" xr:uid="{E0BC0D57-DAEB-4749-9ABE-7C74061882A6}"/>
    <cellStyle name="Normal 9 3 2 5 6" xfId="12915" xr:uid="{64F7EB20-D3DD-4F99-A29B-F99DA7E032F6}"/>
    <cellStyle name="Normal 9 3 2 6" xfId="2420" xr:uid="{00000000-0005-0000-0000-00006F090000}"/>
    <cellStyle name="Normal 9 3 2 6 2" xfId="7547" xr:uid="{18E3346C-DEEB-42CA-B8E8-FCF6F9B5D706}"/>
    <cellStyle name="Normal 9 3 2 6 2 2" xfId="17927" xr:uid="{7B14F1E8-5CB3-4D04-88DC-62867B25823F}"/>
    <cellStyle name="Normal 9 3 2 6 3" xfId="10380" xr:uid="{984BA9BD-FA5A-4052-8DEC-195A1F1B88F9}"/>
    <cellStyle name="Normal 9 3 2 6 3 2" xfId="20760" xr:uid="{11D5DB19-4C6B-4B78-8B41-7C409A0D3D62}"/>
    <cellStyle name="Normal 9 3 2 6 4" xfId="24072" xr:uid="{7366DBB6-5278-4923-BE64-761B236DD20F}"/>
    <cellStyle name="Normal 9 3 2 6 5" xfId="15094" xr:uid="{E7F115EA-2FDE-49DD-BF05-7ADE10036302}"/>
    <cellStyle name="Normal 9 3 2 7" xfId="4113" xr:uid="{9374BC6B-CD1E-475B-9BAB-2BFD3E7E9320}"/>
    <cellStyle name="Normal 9 3 2 7 2" xfId="8885" xr:uid="{A61FC122-8D78-4D4A-A33E-86158FD08CBC}"/>
    <cellStyle name="Normal 9 3 2 7 2 2" xfId="19265" xr:uid="{1095D0D4-4003-49DA-BD17-D1D71DD9D6E1}"/>
    <cellStyle name="Normal 9 3 2 7 3" xfId="11718" xr:uid="{B616AC3F-9AD3-40AF-B637-9B5A4397BAC2}"/>
    <cellStyle name="Normal 9 3 2 7 3 2" xfId="22098" xr:uid="{5405AB12-6C71-49A2-B6DB-AC19F94DA733}"/>
    <cellStyle name="Normal 9 3 2 7 4" xfId="16432" xr:uid="{AFD7D77D-6E71-4609-A560-60461BEFFA16}"/>
    <cellStyle name="Normal 9 3 2 8" xfId="5529" xr:uid="{0786BECE-6A31-42EE-9331-D7C14B15827F}"/>
    <cellStyle name="Normal 9 3 2 8 2" xfId="14825" xr:uid="{E8AC801E-8E0D-4CA7-87D8-B60EB549F231}"/>
    <cellStyle name="Normal 9 3 2 9" xfId="7278" xr:uid="{1517974F-697C-4760-A4F0-3C47F1C94A8B}"/>
    <cellStyle name="Normal 9 3 2 9 2" xfId="17658" xr:uid="{DE31666C-6B51-4798-B538-A1ABF840A24C}"/>
    <cellStyle name="Normal 9 3 3" xfId="1537" xr:uid="{00000000-0005-0000-0000-0000DA070000}"/>
    <cellStyle name="Normal 9 3 3 10" xfId="23616" xr:uid="{3BCD0679-C73A-4CA7-8DE7-B52FB445084D}"/>
    <cellStyle name="Normal 9 3 3 11" xfId="12812" xr:uid="{91C452CE-9E4D-4EF8-A993-3020E53F17F0}"/>
    <cellStyle name="Normal 9 3 3 2" xfId="2856" xr:uid="{00000000-0005-0000-0000-000076090000}"/>
    <cellStyle name="Normal 9 3 3 2 2" xfId="3528" xr:uid="{00000000-0005-0000-0000-000077090000}"/>
    <cellStyle name="Normal 9 3 3 2 2 2" xfId="6580" xr:uid="{6A7723EB-2EE4-437A-8B50-4F26B4D25813}"/>
    <cellStyle name="Normal 9 3 3 2 2 2 2" xfId="28289" xr:uid="{C4EC20E2-D990-42AC-B93B-D209FF6FEB0F}"/>
    <cellStyle name="Normal 9 3 3 2 2 2 3" xfId="16153" xr:uid="{401485D3-4685-42AC-835E-069DAD9B283F}"/>
    <cellStyle name="Normal 9 3 3 2 2 3" xfId="8606" xr:uid="{0C64DCB0-EE00-4330-BBAE-C4CE09C45F48}"/>
    <cellStyle name="Normal 9 3 3 2 2 3 2" xfId="18986" xr:uid="{A28F260C-89A8-4BBE-8768-F7AE6E940DD9}"/>
    <cellStyle name="Normal 9 3 3 2 2 4" xfId="11439" xr:uid="{97552286-2148-433B-9FBC-0665C2AECA65}"/>
    <cellStyle name="Normal 9 3 3 2 2 4 2" xfId="21819" xr:uid="{B2C393DF-8126-4368-8AF7-6BAB65457DA5}"/>
    <cellStyle name="Normal 9 3 3 2 2 5" xfId="24589" xr:uid="{5D40A031-63C9-4338-852D-AF4630FDA4FF}"/>
    <cellStyle name="Normal 9 3 3 2 2 6" xfId="14127" xr:uid="{07C518C0-D482-4303-96F0-A414A911B97B}"/>
    <cellStyle name="Normal 9 3 3 2 3" xfId="4389" xr:uid="{7079911C-0C35-4207-B5B1-461F08CE444F}"/>
    <cellStyle name="Normal 9 3 3 2 3 2" xfId="9161" xr:uid="{8C61F030-3F54-425F-A2A5-C40BE4F638EE}"/>
    <cellStyle name="Normal 9 3 3 2 3 2 2" xfId="29204" xr:uid="{DCFE6330-5348-45C4-B582-53E0DB2D0B19}"/>
    <cellStyle name="Normal 9 3 3 2 3 2 3" xfId="19541" xr:uid="{FE6B35BA-54CE-4622-8426-109FA0FA5207}"/>
    <cellStyle name="Normal 9 3 3 2 3 3" xfId="11994" xr:uid="{ED1873BC-6981-4881-89FB-BD30409C6329}"/>
    <cellStyle name="Normal 9 3 3 2 3 3 2" xfId="22374" xr:uid="{162DB640-D77F-4109-AF1E-262506AA9E85}"/>
    <cellStyle name="Normal 9 3 3 2 3 4" xfId="25061" xr:uid="{66680072-9919-429B-ACF2-AF257A99BC67}"/>
    <cellStyle name="Normal 9 3 3 2 3 5" xfId="16708" xr:uid="{C9C36FF6-9680-46A2-AA4D-72745ECFA321}"/>
    <cellStyle name="Normal 9 3 3 2 4" xfId="6069" xr:uid="{C7D4C911-8DBF-4141-A340-0094E99D177D}"/>
    <cellStyle name="Normal 9 3 3 2 4 2" xfId="27296" xr:uid="{072A35AE-ABC6-4E9A-9C1B-874A8ADCBB4C}"/>
    <cellStyle name="Normal 9 3 3 2 4 3" xfId="15525" xr:uid="{37A679C5-8311-4444-AD4B-839E1F2D428B}"/>
    <cellStyle name="Normal 9 3 3 2 5" xfId="7978" xr:uid="{E4E488D4-1900-442E-AFBB-C17D9C705538}"/>
    <cellStyle name="Normal 9 3 3 2 5 2" xfId="18358" xr:uid="{D806CCE6-CF6D-4315-A9BB-79F329C2469C}"/>
    <cellStyle name="Normal 9 3 3 2 6" xfId="10811" xr:uid="{631596A9-0A5E-4D26-BCE7-24E9DA7E79A5}"/>
    <cellStyle name="Normal 9 3 3 2 6 2" xfId="21191" xr:uid="{F54E663C-D6B0-4EF9-AA89-265B5A63BF3B}"/>
    <cellStyle name="Normal 9 3 3 2 7" xfId="23446" xr:uid="{E60959EF-B8BB-45A7-95F4-1FB49FFDAA73}"/>
    <cellStyle name="Normal 9 3 3 2 8" xfId="13345" xr:uid="{39DA5A5E-22FB-4B11-ACBA-4E41FDC0A999}"/>
    <cellStyle name="Normal 9 3 3 3" xfId="3529" xr:uid="{00000000-0005-0000-0000-000078090000}"/>
    <cellStyle name="Normal 9 3 3 3 2" xfId="4621" xr:uid="{A374713D-A901-4599-B10D-CC13D0931DCA}"/>
    <cellStyle name="Normal 9 3 3 3 2 2" xfId="9393" xr:uid="{E8D76548-7D73-46DB-A5A0-6DC7BA80E6E2}"/>
    <cellStyle name="Normal 9 3 3 3 2 2 2" xfId="29359" xr:uid="{F0A4D047-D002-44BB-82E4-05B84B3C58C8}"/>
    <cellStyle name="Normal 9 3 3 3 2 2 3" xfId="19773" xr:uid="{BC25623B-F10B-4611-B5CF-A3E12B2FBA57}"/>
    <cellStyle name="Normal 9 3 3 3 2 3" xfId="12226" xr:uid="{21171A98-E1A8-42D9-8F95-452F268B3DE5}"/>
    <cellStyle name="Normal 9 3 3 3 2 3 2" xfId="22606" xr:uid="{761E940A-93EF-4AEE-83CB-2887B5D13FC0}"/>
    <cellStyle name="Normal 9 3 3 3 2 4" xfId="25731" xr:uid="{B3DB446E-A3A6-46D2-93D1-79729B4EBD9F}"/>
    <cellStyle name="Normal 9 3 3 3 2 5" xfId="16940" xr:uid="{3BAA9BC5-FBD5-4756-B541-8C68EC70EE18}"/>
    <cellStyle name="Normal 9 3 3 3 3" xfId="6581" xr:uid="{3E7C5B49-26A9-48A0-B1EB-16F952ADCD21}"/>
    <cellStyle name="Normal 9 3 3 3 3 2" xfId="25830" xr:uid="{E0F86C41-413C-4405-922C-2D186646B34A}"/>
    <cellStyle name="Normal 9 3 3 3 3 3" xfId="16154" xr:uid="{2EDC2F1D-8FA1-4642-A8EE-6DAC4CCBF49E}"/>
    <cellStyle name="Normal 9 3 3 3 4" xfId="8607" xr:uid="{F937617A-9866-491A-B80D-DB7D52A01824}"/>
    <cellStyle name="Normal 9 3 3 3 4 2" xfId="18987" xr:uid="{B8F9D273-24C4-42BD-8DBA-C9018E0BEE6C}"/>
    <cellStyle name="Normal 9 3 3 3 5" xfId="11440" xr:uid="{9CA05CAF-3CD2-48F9-B804-794FAF97446E}"/>
    <cellStyle name="Normal 9 3 3 3 5 2" xfId="21820" xr:uid="{2E2C7C76-5401-45E5-A16C-D2728241448A}"/>
    <cellStyle name="Normal 9 3 3 3 6" xfId="23585" xr:uid="{BB0FC48A-7D4A-4E9B-8CE6-1551AE6EB1FC}"/>
    <cellStyle name="Normal 9 3 3 3 7" xfId="14128" xr:uid="{4B0D0024-DEEB-48B1-B208-10492BB7113C}"/>
    <cellStyle name="Normal 9 3 3 4" xfId="3527" xr:uid="{00000000-0005-0000-0000-000079090000}"/>
    <cellStyle name="Normal 9 3 3 4 2" xfId="6579" xr:uid="{B99FA865-11BE-4BF6-BBC8-756C3A205319}"/>
    <cellStyle name="Normal 9 3 3 4 2 2" xfId="28344" xr:uid="{255980EA-8183-4AB3-B002-61989B34E296}"/>
    <cellStyle name="Normal 9 3 3 4 2 3" xfId="16152" xr:uid="{825A0061-CBCC-474E-B12E-DA3C9AB8FBF2}"/>
    <cellStyle name="Normal 9 3 3 4 3" xfId="8605" xr:uid="{EDDD3162-4000-4AE7-973B-6E814B25B586}"/>
    <cellStyle name="Normal 9 3 3 4 3 2" xfId="18985" xr:uid="{C81C4BA2-C32B-4BDD-9579-A162C733A1ED}"/>
    <cellStyle name="Normal 9 3 3 4 4" xfId="11438" xr:uid="{59CDEEBF-B28F-4680-AA15-E4B8A46F1528}"/>
    <cellStyle name="Normal 9 3 3 4 4 2" xfId="21818" xr:uid="{5D778F1D-331E-4609-B2CB-01422938D893}"/>
    <cellStyle name="Normal 9 3 3 4 5" xfId="25561" xr:uid="{C4D7C70A-92D1-4DEE-85EB-A1D347E35E09}"/>
    <cellStyle name="Normal 9 3 3 4 6" xfId="14126" xr:uid="{D0A22D98-2F19-4B82-AAF8-8359C1431143}"/>
    <cellStyle name="Normal 9 3 3 5" xfId="2630" xr:uid="{00000000-0005-0000-0000-00007A090000}"/>
    <cellStyle name="Normal 9 3 3 5 2" xfId="5892" xr:uid="{88BF2432-3F36-40FA-B829-CF5311DE77F1}"/>
    <cellStyle name="Normal 9 3 3 5 2 2" xfId="26856" xr:uid="{65B3474F-6278-4006-986D-74975B630A93}"/>
    <cellStyle name="Normal 9 3 3 5 2 3" xfId="15302" xr:uid="{0A366597-C1E7-4064-87CC-260111B3960F}"/>
    <cellStyle name="Normal 9 3 3 5 3" xfId="7755" xr:uid="{22F62663-0F23-4A14-91C2-BFBBD697CB34}"/>
    <cellStyle name="Normal 9 3 3 5 3 2" xfId="18135" xr:uid="{455D1F9B-F69D-4F20-9E78-421711729582}"/>
    <cellStyle name="Normal 9 3 3 5 4" xfId="10588" xr:uid="{BFC508BD-8161-43A4-8CD8-B80A7CEA27E2}"/>
    <cellStyle name="Normal 9 3 3 5 4 2" xfId="20968" xr:uid="{11BD6D2A-ED19-4EB5-B3C4-F1E1A93EEDDE}"/>
    <cellStyle name="Normal 9 3 3 5 5" xfId="23964" xr:uid="{66C40D62-EBD9-453C-A9DF-FB0F8B1F16A3}"/>
    <cellStyle name="Normal 9 3 3 5 6" xfId="13018" xr:uid="{C00C63F8-2BB6-4530-9D62-B489A284E5D0}"/>
    <cellStyle name="Normal 9 3 3 6" xfId="4235" xr:uid="{6130F00F-D701-47E5-9461-A7C38D95DFA6}"/>
    <cellStyle name="Normal 9 3 3 6 2" xfId="9007" xr:uid="{326D6A19-844C-489C-A912-5995F1D3F882}"/>
    <cellStyle name="Normal 9 3 3 6 2 2" xfId="19387" xr:uid="{0FB3103F-2348-46D2-B545-2D7F78A74AF5}"/>
    <cellStyle name="Normal 9 3 3 6 3" xfId="11840" xr:uid="{D0C765B0-48B7-42CB-A26F-BABDE2B59E11}"/>
    <cellStyle name="Normal 9 3 3 6 3 2" xfId="22220" xr:uid="{A64476FE-4E13-49DE-8F6E-7D4162D156D4}"/>
    <cellStyle name="Normal 9 3 3 6 4" xfId="23586" xr:uid="{B7A254AC-A05C-4494-B184-D878765317A4}"/>
    <cellStyle name="Normal 9 3 3 6 5" xfId="16554" xr:uid="{038AEEBE-F885-47B6-A792-E217C67B6AEA}"/>
    <cellStyle name="Normal 9 3 3 7" xfId="5531" xr:uid="{5B1B14C9-728F-47BA-BD19-6F296FF658F2}"/>
    <cellStyle name="Normal 9 3 3 7 2" xfId="14827" xr:uid="{0A3CCF14-7F2C-41A5-AB8F-21D6E5C1D48B}"/>
    <cellStyle name="Normal 9 3 3 8" xfId="7280" xr:uid="{A1DF4FDA-E667-42CF-991A-0A657BDCEB46}"/>
    <cellStyle name="Normal 9 3 3 8 2" xfId="17660" xr:uid="{75F396C0-A791-40C5-A302-1571062B9FC2}"/>
    <cellStyle name="Normal 9 3 3 9" xfId="10113" xr:uid="{364D286D-7AB8-4007-B051-3D51C398A02C}"/>
    <cellStyle name="Normal 9 3 3 9 2" xfId="20493" xr:uid="{66761F25-9FCD-4048-B0B9-B2827AD20A95}"/>
    <cellStyle name="Normal 9 3 4" xfId="1538" xr:uid="{00000000-0005-0000-0000-0000DB070000}"/>
    <cellStyle name="Normal 9 3 4 2" xfId="3530" xr:uid="{00000000-0005-0000-0000-00007C090000}"/>
    <cellStyle name="Normal 9 3 4 2 2" xfId="6582" xr:uid="{6618A356-247C-4E38-9B22-E35761120F33}"/>
    <cellStyle name="Normal 9 3 4 2 2 2" xfId="27410" xr:uid="{78283C58-4337-4F5E-907A-0C476131C0BF}"/>
    <cellStyle name="Normal 9 3 4 2 2 3" xfId="16155" xr:uid="{2736BC23-EBD6-494B-BC06-DC7599348600}"/>
    <cellStyle name="Normal 9 3 4 2 3" xfId="8608" xr:uid="{70E87402-024E-4EC9-A648-4CFA0ED01C13}"/>
    <cellStyle name="Normal 9 3 4 2 3 2" xfId="18988" xr:uid="{507C455B-7F40-4F63-81C1-077921D7A82C}"/>
    <cellStyle name="Normal 9 3 4 2 4" xfId="11441" xr:uid="{63D1F73F-52EC-4844-8785-319593B8E85F}"/>
    <cellStyle name="Normal 9 3 4 2 4 2" xfId="21821" xr:uid="{46D59E82-2D72-480A-A5AD-36E85DD9249E}"/>
    <cellStyle name="Normal 9 3 4 2 5" xfId="25191" xr:uid="{C6729B1C-FC30-45DA-A21B-A0D61000CEB8}"/>
    <cellStyle name="Normal 9 3 4 2 6" xfId="14129" xr:uid="{C2699CD7-6B3E-4A9F-8538-CB1683DF136C}"/>
    <cellStyle name="Normal 9 3 4 3" xfId="4387" xr:uid="{E6133B2D-CC91-48B6-BB07-FC4ACA204A72}"/>
    <cellStyle name="Normal 9 3 4 3 2" xfId="9159" xr:uid="{DE2B3788-700E-4C20-94EF-E7D0047DE05E}"/>
    <cellStyle name="Normal 9 3 4 3 2 2" xfId="29202" xr:uid="{2EA7EC9F-15F6-4560-AE9E-92AC68F3E8C4}"/>
    <cellStyle name="Normal 9 3 4 3 2 3" xfId="19539" xr:uid="{6EF1E229-03CC-40CE-BC98-C572DE27BE5E}"/>
    <cellStyle name="Normal 9 3 4 3 3" xfId="11992" xr:uid="{6D9DF767-2519-46C5-A8B7-009C6DDC4BEE}"/>
    <cellStyle name="Normal 9 3 4 3 3 2" xfId="22372" xr:uid="{A793C49A-AB2D-4151-9A2F-5E8F4F2622A3}"/>
    <cellStyle name="Normal 9 3 4 3 4" xfId="24330" xr:uid="{05EE09B5-D67A-468D-BD24-8274E3F53B07}"/>
    <cellStyle name="Normal 9 3 4 3 5" xfId="16706" xr:uid="{C7A8FF0B-26B8-49E9-906D-A257E258E1AE}"/>
    <cellStyle name="Normal 9 3 4 4" xfId="5532" xr:uid="{0541E45C-8FA8-4DDC-AE4A-41D7FFE6877C}"/>
    <cellStyle name="Normal 9 3 4 4 2" xfId="27431" xr:uid="{84F37593-CBFE-4E8E-B4F1-411DCAD0099F}"/>
    <cellStyle name="Normal 9 3 4 4 3" xfId="14828" xr:uid="{987CC3D6-F372-40DF-A5F3-F1E86B3E8B00}"/>
    <cellStyle name="Normal 9 3 4 5" xfId="7281" xr:uid="{32543468-66E4-471F-AE4B-E7E193DBEB6F}"/>
    <cellStyle name="Normal 9 3 4 5 2" xfId="17661" xr:uid="{A022FE02-CBFE-458D-9750-6AC33CDBDB46}"/>
    <cellStyle name="Normal 9 3 4 6" xfId="10114" xr:uid="{AF1CF284-68BC-4F89-BE24-6E00240B38C1}"/>
    <cellStyle name="Normal 9 3 4 6 2" xfId="20494" xr:uid="{A0814FDF-3321-4CD0-9762-8390657455AC}"/>
    <cellStyle name="Normal 9 3 4 7" xfId="25420" xr:uid="{53DD34F4-6E1E-4BAD-A36D-8B7DB8B0E752}"/>
    <cellStyle name="Normal 9 3 4 8" xfId="13343" xr:uid="{54E7A648-BD0A-4B30-993A-CDA43B2594E3}"/>
    <cellStyle name="Normal 9 3 5" xfId="3531" xr:uid="{00000000-0005-0000-0000-00007D090000}"/>
    <cellStyle name="Normal 9 3 5 2" xfId="4622" xr:uid="{77812157-224D-45F5-93B2-E96BD36A1BA0}"/>
    <cellStyle name="Normal 9 3 5 2 2" xfId="9394" xr:uid="{10B53018-6FBC-432D-8766-9B422C21813C}"/>
    <cellStyle name="Normal 9 3 5 2 2 2" xfId="29360" xr:uid="{F055EF98-3209-46D1-AE84-48E8181D908B}"/>
    <cellStyle name="Normal 9 3 5 2 2 3" xfId="19774" xr:uid="{8A20CDC1-FB1F-4637-BACB-B97C86074575}"/>
    <cellStyle name="Normal 9 3 5 2 3" xfId="12227" xr:uid="{C2ED2A5B-91C3-4DAF-9974-55BB288E53A6}"/>
    <cellStyle name="Normal 9 3 5 2 3 2" xfId="22607" xr:uid="{4C031065-FB13-4C84-AD3A-1B27143EB162}"/>
    <cellStyle name="Normal 9 3 5 2 4" xfId="24339" xr:uid="{12F339D8-5AD8-487E-B250-98D8D91C16C9}"/>
    <cellStyle name="Normal 9 3 5 2 5" xfId="16941" xr:uid="{3A761E34-DAF9-4CED-83FC-4540602E74DE}"/>
    <cellStyle name="Normal 9 3 5 3" xfId="6583" xr:uid="{DECD6082-9101-4607-A2E7-14D2E794CBA9}"/>
    <cellStyle name="Normal 9 3 5 3 2" xfId="26282" xr:uid="{2993EB5D-11BC-49F0-8510-C414E8F6ECE9}"/>
    <cellStyle name="Normal 9 3 5 3 3" xfId="16156" xr:uid="{C2337744-4461-4ED3-B6AA-FC0C1A4E1915}"/>
    <cellStyle name="Normal 9 3 5 4" xfId="8609" xr:uid="{62BBD5CF-7534-4D9A-9840-8F76C126DB91}"/>
    <cellStyle name="Normal 9 3 5 4 2" xfId="18989" xr:uid="{02DB4911-7863-4885-9B08-853F465CA199}"/>
    <cellStyle name="Normal 9 3 5 5" xfId="11442" xr:uid="{428BA9B7-F100-4B4E-B08E-96470F79D5BA}"/>
    <cellStyle name="Normal 9 3 5 5 2" xfId="21822" xr:uid="{57264222-481F-4F5C-AB3D-0E06FAD98777}"/>
    <cellStyle name="Normal 9 3 5 6" xfId="24373" xr:uid="{6D4ADB58-0721-42B1-99CD-86F58DAD93B1}"/>
    <cellStyle name="Normal 9 3 5 7" xfId="14130" xr:uid="{C8F30E62-F610-4007-A2DA-B3480F141DB2}"/>
    <cellStyle name="Normal 9 3 6" xfId="3008" xr:uid="{00000000-0005-0000-0000-00007E090000}"/>
    <cellStyle name="Normal 9 3 6 2" xfId="6157" xr:uid="{9C45F147-66EA-4E13-94CB-38655C13975F}"/>
    <cellStyle name="Normal 9 3 6 2 2" xfId="28126" xr:uid="{23CFD813-EE69-42B4-886F-DFABA93A796B}"/>
    <cellStyle name="Normal 9 3 6 2 3" xfId="15635" xr:uid="{FF4C76BB-6578-4299-BB68-6B46DD022FD6}"/>
    <cellStyle name="Normal 9 3 6 3" xfId="8088" xr:uid="{E4AAC665-37B2-497C-80B5-C23BC286C7CD}"/>
    <cellStyle name="Normal 9 3 6 3 2" xfId="18468" xr:uid="{94C97AE5-BB0B-4EC7-A03E-4D8D2DF6FC05}"/>
    <cellStyle name="Normal 9 3 6 4" xfId="10921" xr:uid="{1037EB35-D0C9-42D9-B72A-2F803B1A017A}"/>
    <cellStyle name="Normal 9 3 6 4 2" xfId="21301" xr:uid="{3CFE98F6-067C-4A66-91A1-728AA89A1B71}"/>
    <cellStyle name="Normal 9 3 6 5" xfId="23699" xr:uid="{7FB9F765-203E-4736-826D-44E4730F78DD}"/>
    <cellStyle name="Normal 9 3 6 6" xfId="13510" xr:uid="{B57CFD8E-4187-4A8C-B2CF-DF71A32E6823}"/>
    <cellStyle name="Normal 9 3 7" xfId="2467" xr:uid="{00000000-0005-0000-0000-00007F090000}"/>
    <cellStyle name="Normal 9 3 7 2" xfId="5758" xr:uid="{569E96DD-23FD-481A-908C-50469D669620}"/>
    <cellStyle name="Normal 9 3 7 2 2" xfId="28183" xr:uid="{52F279E6-152A-44BE-B450-9847EC2309EC}"/>
    <cellStyle name="Normal 9 3 7 2 3" xfId="15139" xr:uid="{E3699AD2-E742-48D2-8485-D72C90EBFEAB}"/>
    <cellStyle name="Normal 9 3 7 3" xfId="7592" xr:uid="{939704D8-5B53-4363-B96A-1DA334751AAB}"/>
    <cellStyle name="Normal 9 3 7 3 2" xfId="17972" xr:uid="{FC42FABC-9E0F-410E-BA3D-0DA334F1C74D}"/>
    <cellStyle name="Normal 9 3 7 4" xfId="10425" xr:uid="{6C3B0F93-4814-4F9B-8837-F31D6CE056B3}"/>
    <cellStyle name="Normal 9 3 7 4 2" xfId="20805" xr:uid="{F493829E-B27F-44E4-BDBF-D66BC7A523DB}"/>
    <cellStyle name="Normal 9 3 7 5" xfId="23329" xr:uid="{B5630A65-5BA8-46C9-A5DF-849BB1290C7C}"/>
    <cellStyle name="Normal 9 3 7 6" xfId="12855" xr:uid="{F1ACAA21-BC64-430B-ACC4-4D0028349B68}"/>
    <cellStyle name="Normal 9 3 8" xfId="2221" xr:uid="{00000000-0005-0000-0000-00006E090000}"/>
    <cellStyle name="Normal 9 3 8 2" xfId="7348" xr:uid="{4776B0CF-F1CC-4D89-9B9B-C508F402A5C3}"/>
    <cellStyle name="Normal 9 3 8 2 2" xfId="17728" xr:uid="{7FD9AC9E-A715-4E52-8EB3-5C2C40F4751E}"/>
    <cellStyle name="Normal 9 3 8 3" xfId="10181" xr:uid="{4CC6BF7A-1BE1-47BE-8AAF-62DEB16BCB7A}"/>
    <cellStyle name="Normal 9 3 8 3 2" xfId="20561" xr:uid="{080DD240-E808-4722-983E-3AB8D009BDD6}"/>
    <cellStyle name="Normal 9 3 8 4" xfId="23892" xr:uid="{171F2FA1-5D4C-406B-833D-DFB00D65D768}"/>
    <cellStyle name="Normal 9 3 8 5" xfId="14895" xr:uid="{7356630E-D98B-4216-B074-DEC366CBA58A}"/>
    <cellStyle name="Normal 9 3 9" xfId="4094" xr:uid="{076910DF-66FE-4541-83E0-1A0956D1291F}"/>
    <cellStyle name="Normal 9 3 9 2" xfId="8870" xr:uid="{C2ACD1ED-B023-42D5-AF41-0C96372140AE}"/>
    <cellStyle name="Normal 9 3 9 2 2" xfId="19250" xr:uid="{13DEB002-6083-4612-9E49-28F9B7EB2AE0}"/>
    <cellStyle name="Normal 9 3 9 3" xfId="11703" xr:uid="{8F58AB11-B0E1-4BB2-87AA-B4E2343A2256}"/>
    <cellStyle name="Normal 9 3 9 3 2" xfId="22083" xr:uid="{CB52BA86-C3D5-4CA1-8F40-0F09AB796200}"/>
    <cellStyle name="Normal 9 3 9 4" xfId="16417" xr:uid="{F437114A-E6D1-4130-B857-2CE3D3FDCB68}"/>
    <cellStyle name="Normal 9 4" xfId="1539" xr:uid="{00000000-0005-0000-0000-0000DC070000}"/>
    <cellStyle name="Normal 9 4 2" xfId="2857" xr:uid="{00000000-0005-0000-0000-000081090000}"/>
    <cellStyle name="Normal 9 4 2 2" xfId="3533" xr:uid="{00000000-0005-0000-0000-000082090000}"/>
    <cellStyle name="Normal 9 4 2 2 2" xfId="6585" xr:uid="{E29B9B1D-1AD6-42A2-86E7-830394F8818E}"/>
    <cellStyle name="Normal 9 4 2 2 2 2" xfId="28550" xr:uid="{7E8091FA-6537-4814-BB50-815C53B35F3E}"/>
    <cellStyle name="Normal 9 4 2 2 2 3" xfId="16158" xr:uid="{68EAE550-2833-4B1B-9561-27A74019172E}"/>
    <cellStyle name="Normal 9 4 2 2 3" xfId="8611" xr:uid="{D4D5D2DB-A568-4677-8500-323E9E76F7E7}"/>
    <cellStyle name="Normal 9 4 2 2 3 2" xfId="18991" xr:uid="{CF544657-DB90-4EC1-A633-658F6188756B}"/>
    <cellStyle name="Normal 9 4 2 2 4" xfId="11444" xr:uid="{E90DFABB-EB7F-4463-95A3-5082A18775C7}"/>
    <cellStyle name="Normal 9 4 2 2 4 2" xfId="21824" xr:uid="{E3F0DDC7-7141-40CF-A664-EE78E4B143C8}"/>
    <cellStyle name="Normal 9 4 2 2 5" xfId="25183" xr:uid="{90A3BB10-2CBE-468F-80E1-6D316882A40B}"/>
    <cellStyle name="Normal 9 4 2 2 6" xfId="14132" xr:uid="{DEA28F99-AEAA-4092-8E98-5C414B0A7DD3}"/>
    <cellStyle name="Normal 9 4 2 3" xfId="4390" xr:uid="{07075F1E-01E6-4D0C-B391-9162DCDDF969}"/>
    <cellStyle name="Normal 9 4 2 3 2" xfId="9162" xr:uid="{61C44C21-F9C7-4592-8DE1-28ACF0AD7970}"/>
    <cellStyle name="Normal 9 4 2 3 2 2" xfId="29205" xr:uid="{20157DB5-E4FD-460F-8D9C-3C66C356EBAB}"/>
    <cellStyle name="Normal 9 4 2 3 2 3" xfId="19542" xr:uid="{BEDB3A65-284C-4FCC-8DD7-711F7D69AAC3}"/>
    <cellStyle name="Normal 9 4 2 3 3" xfId="11995" xr:uid="{49FBB677-3959-4801-9455-58A2D2992D3E}"/>
    <cellStyle name="Normal 9 4 2 3 3 2" xfId="22375" xr:uid="{A4F36E1C-51CA-4E51-9FCD-B388BDBDFEEA}"/>
    <cellStyle name="Normal 9 4 2 3 4" xfId="23397" xr:uid="{EE8C1EAD-7862-4C19-A73C-98F1DE6D3216}"/>
    <cellStyle name="Normal 9 4 2 3 5" xfId="16709" xr:uid="{1BEFCD68-25D3-4729-A79F-22F731E8623F}"/>
    <cellStyle name="Normal 9 4 2 4" xfId="6070" xr:uid="{23A6C24C-7435-4415-BDC0-9CACA59FFAD6}"/>
    <cellStyle name="Normal 9 4 2 4 2" xfId="26202" xr:uid="{9A77DDE7-0937-4318-94E7-91B7D3CD1DF3}"/>
    <cellStyle name="Normal 9 4 2 4 3" xfId="15526" xr:uid="{B7B84202-B49A-4A59-B8E8-820B2C6013AC}"/>
    <cellStyle name="Normal 9 4 2 5" xfId="7979" xr:uid="{6CABEF68-FF64-4814-9C4F-D93616B5818F}"/>
    <cellStyle name="Normal 9 4 2 5 2" xfId="18359" xr:uid="{EEAC1F81-E8DE-4CD8-A142-1E5B0FCF912B}"/>
    <cellStyle name="Normal 9 4 2 6" xfId="10812" xr:uid="{66E2AE31-DC49-401E-862E-EF55F2D57FD5}"/>
    <cellStyle name="Normal 9 4 2 6 2" xfId="21192" xr:uid="{ACB740FB-80D5-43B8-AA7E-81335ACBBFB8}"/>
    <cellStyle name="Normal 9 4 2 7" xfId="25329" xr:uid="{80166A66-FA97-4A93-B534-A81FBC2CBC28}"/>
    <cellStyle name="Normal 9 4 2 8" xfId="13346" xr:uid="{DEC932F2-654D-480C-9DED-25B8C8C5EDC1}"/>
    <cellStyle name="Normal 9 4 3" xfId="3534" xr:uid="{00000000-0005-0000-0000-000083090000}"/>
    <cellStyle name="Normal 9 4 3 2" xfId="4623" xr:uid="{0F182935-658F-4F03-8638-E4AE160D2422}"/>
    <cellStyle name="Normal 9 4 3 2 2" xfId="9395" xr:uid="{A23C8947-DC44-4783-901A-1B726957A919}"/>
    <cellStyle name="Normal 9 4 3 2 2 2" xfId="29361" xr:uid="{72AF473C-70E8-41E2-B7C2-BF736021ABF5}"/>
    <cellStyle name="Normal 9 4 3 2 2 3" xfId="19775" xr:uid="{7AE12526-BB9F-43B4-817E-E725FEA740FB}"/>
    <cellStyle name="Normal 9 4 3 2 3" xfId="12228" xr:uid="{F9831BBB-A824-4598-9C55-0495E94FAF97}"/>
    <cellStyle name="Normal 9 4 3 2 3 2" xfId="22608" xr:uid="{C9B6B6FA-8C30-4523-A241-ADB70A96337F}"/>
    <cellStyle name="Normal 9 4 3 2 4" xfId="26259" xr:uid="{D7C51A85-EB7B-4A9C-AC0A-4D85AC1FC5DC}"/>
    <cellStyle name="Normal 9 4 3 2 5" xfId="16942" xr:uid="{62A1CEC6-12B5-4A67-98AB-A960BF8D525A}"/>
    <cellStyle name="Normal 9 4 3 3" xfId="6586" xr:uid="{709A4854-25AE-4DE8-92A4-7CDF8CA896BA}"/>
    <cellStyle name="Normal 9 4 3 3 2" xfId="28750" xr:uid="{DEAB3929-7210-4AAD-AB6C-72A5C3E8B772}"/>
    <cellStyle name="Normal 9 4 3 3 3" xfId="16159" xr:uid="{41D23587-A1CD-42E3-8D10-541F28A4120E}"/>
    <cellStyle name="Normal 9 4 3 4" xfId="8612" xr:uid="{EF433E80-920F-475E-9879-EBBBA3AFB382}"/>
    <cellStyle name="Normal 9 4 3 4 2" xfId="18992" xr:uid="{8DA7551E-BC45-4076-88A8-EADD931B634A}"/>
    <cellStyle name="Normal 9 4 3 5" xfId="11445" xr:uid="{3C7C2363-AF15-4A02-B5AC-FCE10678717B}"/>
    <cellStyle name="Normal 9 4 3 5 2" xfId="21825" xr:uid="{D563CF46-009F-498D-AD28-F52900BD44D6}"/>
    <cellStyle name="Normal 9 4 3 6" xfId="24828" xr:uid="{55EB0F15-01F9-49BA-99A2-5F2C73CA7093}"/>
    <cellStyle name="Normal 9 4 3 7" xfId="14133" xr:uid="{FCB1673D-2BA0-4D6E-A953-52829FDA7918}"/>
    <cellStyle name="Normal 9 4 4" xfId="3532" xr:uid="{00000000-0005-0000-0000-000084090000}"/>
    <cellStyle name="Normal 9 4 4 2" xfId="6584" xr:uid="{BD004F5F-C7C6-40CC-A6AE-7410E5D1A824}"/>
    <cellStyle name="Normal 9 4 4 2 2" xfId="26565" xr:uid="{445DCF4F-D88D-420F-AE39-77F1659F1003}"/>
    <cellStyle name="Normal 9 4 4 2 3" xfId="16157" xr:uid="{F00361A1-2E19-4EE4-B64E-6C311B0B4E5D}"/>
    <cellStyle name="Normal 9 4 4 3" xfId="8610" xr:uid="{EEB1AF0B-4B36-47EE-ACA1-CA21E2921727}"/>
    <cellStyle name="Normal 9 4 4 3 2" xfId="18990" xr:uid="{CF05D4AB-D75A-434F-B8CB-23591E79271E}"/>
    <cellStyle name="Normal 9 4 4 4" xfId="11443" xr:uid="{17DE6266-DB80-4203-9B2E-3E7A583B49CC}"/>
    <cellStyle name="Normal 9 4 4 4 2" xfId="21823" xr:uid="{17782EB0-D8ED-4B60-A071-E6371DA60D49}"/>
    <cellStyle name="Normal 9 4 4 5" xfId="23697" xr:uid="{977B99C4-6963-49D3-88DE-5E769C99F825}"/>
    <cellStyle name="Normal 9 4 4 6" xfId="14131" xr:uid="{9575704D-7B07-42B9-97F4-5DC8C68AC4C3}"/>
    <cellStyle name="Normal 9 4 5" xfId="2570" xr:uid="{00000000-0005-0000-0000-000080090000}"/>
    <cellStyle name="Normal 9 4 5 2" xfId="7695" xr:uid="{D3AB3A06-0A8D-4FE5-8592-ACFC5D61747F}"/>
    <cellStyle name="Normal 9 4 5 2 2" xfId="26223" xr:uid="{3DFDD03D-6021-4EFC-9A07-AF272C31E3D5}"/>
    <cellStyle name="Normal 9 4 5 2 3" xfId="18075" xr:uid="{8424DDCB-D3D6-4610-84D0-4AB218E6028A}"/>
    <cellStyle name="Normal 9 4 5 3" xfId="10528" xr:uid="{59D689A0-63B1-4B27-8D36-A398DF463194}"/>
    <cellStyle name="Normal 9 4 5 3 2" xfId="20908" xr:uid="{CC1D84D3-2ADD-4ACB-806D-5A2C8AB189D3}"/>
    <cellStyle name="Normal 9 4 5 4" xfId="22723" xr:uid="{A8FA1EA3-74A6-44A7-B153-321F80FAF260}"/>
    <cellStyle name="Normal 9 4 5 5" xfId="15242" xr:uid="{6923A4FE-DFFE-42DE-BCFB-95F4205F91B0}"/>
    <cellStyle name="Normal 9 4 6" xfId="4093" xr:uid="{4C828E4D-4894-4E57-99BB-5A30CE109BA9}"/>
    <cellStyle name="Normal 9 4 7" xfId="5533" xr:uid="{046B55AD-73C4-4E32-BA01-C1D2261765B1}"/>
    <cellStyle name="Normal 9 4 7 2" xfId="30088" xr:uid="{2F6732B9-22B1-4277-B1A7-B0F33EDFCAEE}"/>
    <cellStyle name="Normal 9 4 7 2 2" xfId="30954" xr:uid="{A8188D3E-D4CD-4378-91D8-1EB48A3EF6B0}"/>
    <cellStyle name="Normal 9 4 8" xfId="24875" xr:uid="{01617755-5A5A-4FF4-9CDD-9B8F02E162F4}"/>
    <cellStyle name="Normal 9 4 9" xfId="12958" xr:uid="{56E10DEF-E986-4612-85AD-C89FCA2318C8}"/>
    <cellStyle name="Normal 9 5" xfId="2161" xr:uid="{00000000-0005-0000-0000-00006C090000}"/>
    <cellStyle name="Normal 9 5 2" xfId="7288" xr:uid="{48B1AB87-07EC-4708-A87F-BFEE6D70400C}"/>
    <cellStyle name="Normal 9 5 2 2" xfId="17668" xr:uid="{99750353-F84F-41CC-9D12-E9DF9791E743}"/>
    <cellStyle name="Normal 9 5 3" xfId="10121" xr:uid="{7B1C32B0-D64A-48CC-AB10-9CBEFF18AC64}"/>
    <cellStyle name="Normal 9 5 3 2" xfId="20501" xr:uid="{E2A9CE1F-D70C-49E0-92BC-8C975A13128A}"/>
    <cellStyle name="Normal 9 5 4" xfId="22654" xr:uid="{FAD6C661-6B02-49D5-B470-1B52C90F26FA}"/>
    <cellStyle name="Normal 9 5 5" xfId="14835" xr:uid="{A9414641-2CAD-449B-8E34-2988A3AFB52A}"/>
    <cellStyle name="Normal 9 6" xfId="3786" xr:uid="{7F99DCEA-5481-4BF7-BFA1-F0B9667711FC}"/>
    <cellStyle name="Normal 9 6 2" xfId="8625" xr:uid="{04644E91-D4F2-4E90-802A-D4BE1DA78842}"/>
    <cellStyle name="Normal 9 6 2 2" xfId="19005" xr:uid="{98C3F4B8-94E7-4ECF-8817-1842479D7328}"/>
    <cellStyle name="Normal 9 6 3" xfId="11458" xr:uid="{50C24F86-DFBA-48D7-B0FD-CC68BF9E68F3}"/>
    <cellStyle name="Normal 9 6 3 2" xfId="21838" xr:uid="{2BE6A829-53DF-4DAA-B27E-D543C2800171}"/>
    <cellStyle name="Normal 9 6 4" xfId="16172" xr:uid="{62E24887-F48C-495C-93BD-ED141F1E8F38}"/>
    <cellStyle name="Normal 9 7" xfId="25343" xr:uid="{A5091A5E-C58C-46C0-B0F2-F1E868FE7B1F}"/>
    <cellStyle name="Normal 9 8" xfId="12393" xr:uid="{2F324892-497B-4106-B928-7477EEF26617}"/>
    <cellStyle name="Normal_98AFRCOU" xfId="1540" xr:uid="{00000000-0005-0000-0000-0000DD070000}"/>
    <cellStyle name="Note" xfId="29485" builtinId="10" customBuiltin="1"/>
    <cellStyle name="Note 2" xfId="1541" xr:uid="{00000000-0005-0000-0000-0000DE070000}"/>
    <cellStyle name="Note 3" xfId="1542" xr:uid="{00000000-0005-0000-0000-0000DF070000}"/>
    <cellStyle name="Note 4" xfId="1543" xr:uid="{00000000-0005-0000-0000-0000E0070000}"/>
    <cellStyle name="Note 4 2" xfId="1544" xr:uid="{00000000-0005-0000-0000-0000E1070000}"/>
    <cellStyle name="Note 4 2 2" xfId="3536" xr:uid="{00000000-0005-0000-0000-00008A090000}"/>
    <cellStyle name="Note 4 2 3" xfId="3535" xr:uid="{00000000-0005-0000-0000-00008B090000}"/>
    <cellStyle name="Note 4 2 3 2" xfId="31302" xr:uid="{09740B15-9ABE-40E6-8871-06691DDF618A}"/>
    <cellStyle name="Note 4 2 4" xfId="3769" xr:uid="{00000000-0005-0000-0000-0000E60E0000}"/>
    <cellStyle name="Note 4 2 4 2" xfId="4802" xr:uid="{E4762291-6E3E-40C0-B2A3-FBA7791D5340}"/>
    <cellStyle name="Note 4 2 4 3" xfId="30294" xr:uid="{F6CC97B8-D329-47AB-B30B-38088FA4AA4F}"/>
    <cellStyle name="Note 4 2 4 3 2" xfId="31437" xr:uid="{8DF259B6-D8D6-4B9D-B39D-3D52A6097811}"/>
    <cellStyle name="Note 4 2 4 4" xfId="31634" xr:uid="{E29E150E-84A6-4520-A31C-C74B5C1F5214}"/>
    <cellStyle name="Note 4 3" xfId="1545" xr:uid="{00000000-0005-0000-0000-0000E2070000}"/>
    <cellStyle name="Note 4 3 2" xfId="30097" xr:uid="{9537CA53-C3FD-4E87-AC66-BA3C054C1009}"/>
    <cellStyle name="Note 4 4" xfId="2073" xr:uid="{00000000-0005-0000-0000-000049030000}"/>
    <cellStyle name="Note 4 4 2" xfId="4791" xr:uid="{EAC7EE03-6B36-4A5D-889D-B815EC9F9048}"/>
    <cellStyle name="Note 4 4 3" xfId="30173" xr:uid="{F6441C75-DAA1-4486-B072-CAFC56088476}"/>
    <cellStyle name="Note 4 4 3 2" xfId="31317" xr:uid="{A51A4A51-59A9-4DA4-BAC6-6B498B98295B}"/>
    <cellStyle name="Note 4 4 4" xfId="31513" xr:uid="{46BB7552-C9F7-4992-BB91-1408BCB3217B}"/>
    <cellStyle name="Note 4 5" xfId="29583" xr:uid="{24FEBD0B-5ABA-49D8-AC25-4DA966B23BF8}"/>
    <cellStyle name="Note 4 5 2" xfId="31248" xr:uid="{179223E0-4C3A-4691-A628-3421C1D9764F}"/>
    <cellStyle name="Note 4 5 3" xfId="30548" xr:uid="{6CEC5488-D223-4DCD-BE4A-44A97B40BB66}"/>
    <cellStyle name="Note 5" xfId="12255" xr:uid="{E1364BB4-A0A2-46F5-BB38-05901CCE3206}"/>
    <cellStyle name="Note 5 2" xfId="22634" xr:uid="{E297CF68-B359-40C9-8CC6-73BC50F6502C}"/>
    <cellStyle name="Note 6" xfId="30917" xr:uid="{568266BE-1B4B-4D3A-B271-E6A359140DD3}"/>
    <cellStyle name="Note 6 2" xfId="30951" xr:uid="{BC9386E2-C514-49C7-8749-71E76C1309BC}"/>
    <cellStyle name="Output" xfId="4834" builtinId="21" customBuiltin="1"/>
    <cellStyle name="Output 2" xfId="1546" xr:uid="{00000000-0005-0000-0000-0000E3070000}"/>
    <cellStyle name="Output 3" xfId="1547" xr:uid="{00000000-0005-0000-0000-0000E4070000}"/>
    <cellStyle name="Output 4" xfId="29584" xr:uid="{21477E6D-748E-44EB-8B95-20ACDB027665}"/>
    <cellStyle name="Percent" xfId="4688" builtinId="5"/>
    <cellStyle name="Percent 2" xfId="1548" xr:uid="{00000000-0005-0000-0000-0000E5070000}"/>
    <cellStyle name="Percent 2 2" xfId="1549" xr:uid="{00000000-0005-0000-0000-0000E6070000}"/>
    <cellStyle name="Percent 2 2 2" xfId="31736" xr:uid="{F5D2602A-1CA8-4937-A75B-B7316868305F}"/>
    <cellStyle name="Percent 2 3" xfId="29585" xr:uid="{8FB87725-886D-4A62-BBA8-4FA9FB880D61}"/>
    <cellStyle name="Percent 2 4" xfId="31735" xr:uid="{81975A88-DC72-409E-895A-F94B1AF416FB}"/>
    <cellStyle name="Percent 3" xfId="1550" xr:uid="{00000000-0005-0000-0000-0000E7070000}"/>
    <cellStyle name="Percent 3 2" xfId="2034" xr:uid="{00000000-0005-0000-0000-0000E8070000}"/>
    <cellStyle name="Percent 3 2 2" xfId="24401" xr:uid="{D0B85497-BCB7-44B3-90B9-F34C3207B46F}"/>
    <cellStyle name="Percent 3 2 2 2" xfId="29826" xr:uid="{75C23271-7EC3-43D0-8BA4-69F636E29421}"/>
    <cellStyle name="Percent 3 2 3" xfId="24242" xr:uid="{2ACE85BF-3B3C-4EA3-8A82-C46C5C94E5DC}"/>
    <cellStyle name="Percent 3 3" xfId="2035" xr:uid="{00000000-0005-0000-0000-0000E9070000}"/>
    <cellStyle name="Percent 3 3 2" xfId="31314" xr:uid="{BBC1F203-4A2A-48B7-9BD9-1716E25CC9AC}"/>
    <cellStyle name="Percent 3 3 3" xfId="31266" xr:uid="{8085B9E8-E0F4-4AC1-ADD7-5A40211A939D}"/>
    <cellStyle name="Percent 3 4" xfId="2033" xr:uid="{00000000-0005-0000-0000-0000EA070000}"/>
    <cellStyle name="Percent 3 5" xfId="30405" xr:uid="{0945A6B3-A411-4FFC-8192-180DB5988AA0}"/>
    <cellStyle name="Percent 3 5 2" xfId="30464" xr:uid="{63EB7186-FCEB-4D7E-9110-B36DEB064572}"/>
    <cellStyle name="Percent 3 6" xfId="31734" xr:uid="{C296D834-E3A5-4FC0-BDC5-01EF2E3AC3B4}"/>
    <cellStyle name="Percent 4" xfId="1551" xr:uid="{00000000-0005-0000-0000-0000EB070000}"/>
    <cellStyle name="Percent 4 2" xfId="2037" xr:uid="{00000000-0005-0000-0000-0000EC070000}"/>
    <cellStyle name="Percent 4 2 2" xfId="23974" xr:uid="{3D5953F1-0414-4A51-AC1F-E6AE4C07AB66}"/>
    <cellStyle name="Percent 4 2 3" xfId="24013" xr:uid="{9AB4939D-81EC-45A0-9E96-F84B5E767B13}"/>
    <cellStyle name="Percent 4 2 3 2" xfId="26254" xr:uid="{612B2D42-1583-4D21-9F42-EDA025DC0AD4}"/>
    <cellStyle name="Percent 4 2 4" xfId="26987" xr:uid="{DFB60D8F-26B9-473A-B2A8-273B02C7C121}"/>
    <cellStyle name="Percent 4 2 4 2" xfId="29999" xr:uid="{DBA75EBB-88DC-4000-A3DE-7A773AC8CB6F}"/>
    <cellStyle name="Percent 4 2 5" xfId="29655" xr:uid="{C102B639-DE72-4927-A796-0F496C3DDD1A}"/>
    <cellStyle name="Percent 4 3" xfId="2038" xr:uid="{00000000-0005-0000-0000-0000ED070000}"/>
    <cellStyle name="Percent 4 3 2" xfId="29736" xr:uid="{2BDC7087-3D0C-4FA8-ACBA-F106235DF4E2}"/>
    <cellStyle name="Percent 4 3 3" xfId="29668" xr:uid="{6A17D060-249E-4F71-900C-08F938E35D8F}"/>
    <cellStyle name="Percent 4 4" xfId="2036" xr:uid="{00000000-0005-0000-0000-0000EE070000}"/>
    <cellStyle name="Percent 4 5" xfId="7282" xr:uid="{8AFD0532-DAAC-4CC5-8537-37606C82DB78}"/>
    <cellStyle name="Percent 4 5 2" xfId="25891" xr:uid="{1A8E5282-CE1D-4D4E-85FD-913D5186C1AC}"/>
    <cellStyle name="Percent 4 5 3" xfId="25884" xr:uid="{AA898F48-4AB1-40ED-BED1-55205C40C2A5}"/>
    <cellStyle name="Percent 4 5 4" xfId="17662" xr:uid="{0AADF521-5DF8-4311-9F60-1E2176D34492}"/>
    <cellStyle name="Percent 4 6" xfId="10115" xr:uid="{4A3FF93C-FD9D-4025-A9D7-7CEA5C104B48}"/>
    <cellStyle name="Percent 4 6 2" xfId="20495" xr:uid="{6790D28D-0042-4B4F-9DF6-8B322E2586BC}"/>
    <cellStyle name="Percent 4 7" xfId="24050" xr:uid="{7CECC7AA-AA51-4FB3-B6EC-E3317F803511}"/>
    <cellStyle name="Percent 4 8" xfId="14829" xr:uid="{1951CFB1-FCD7-40D5-B863-4C9853147FBB}"/>
    <cellStyle name="Percent 5" xfId="28299" xr:uid="{72E839A7-A148-448C-A765-AC2E6CA59B2F}"/>
    <cellStyle name="Percent 5 2" xfId="26976" xr:uid="{2C5C650A-5D15-4675-9FCC-99B898ECCC9D}"/>
    <cellStyle name="Percent 5 3" xfId="28139" xr:uid="{D1DC45A5-B040-4E5C-A556-A2D33FF6D90B}"/>
    <cellStyle name="Percent 6" xfId="25979" xr:uid="{A1FF1390-0FA3-4008-B473-9B82672BD5AC}"/>
    <cellStyle name="Percent 7" xfId="30409" xr:uid="{BD67580D-48EC-4ABF-B2EE-570D90A532C8}"/>
    <cellStyle name="ReportHeaderRowCol.*" xfId="12347" xr:uid="{C5553A5B-9BB7-4BBD-A560-40C47E9C3BBD}"/>
    <cellStyle name="ReportHeaderRowCol.1" xfId="12348" xr:uid="{D08F8B86-DD1D-4AE6-BFA1-285E019C4777}"/>
    <cellStyle name="ReportHeaderRowCol.2" xfId="12349" xr:uid="{245F5C6F-625E-4B32-AA42-D06EFDBE8C8D}"/>
    <cellStyle name="ReportHeaderRowCol.Date" xfId="12350" xr:uid="{2F4FB8EC-EED6-4387-9B41-152B112A05DC}"/>
    <cellStyle name="Sheet Title" xfId="1552" xr:uid="{00000000-0005-0000-0000-0000EF070000}"/>
    <cellStyle name="Style 1" xfId="1553" xr:uid="{00000000-0005-0000-0000-0000F0070000}"/>
    <cellStyle name="Style 1 2" xfId="1554" xr:uid="{00000000-0005-0000-0000-0000F1070000}"/>
    <cellStyle name="Style 1 2 2" xfId="2040" xr:uid="{00000000-0005-0000-0000-0000F2070000}"/>
    <cellStyle name="Style 1 2 2 2" xfId="25790" xr:uid="{A12F3BA5-19BE-4578-A78D-C3AD0942838D}"/>
    <cellStyle name="Style 1 2 2 2 2" xfId="29810" xr:uid="{D4E7F262-7E61-4687-B06C-E107D8296DF9}"/>
    <cellStyle name="Style 1 2 2 3" xfId="25778" xr:uid="{C9F19B91-F5E5-4CD7-BE8E-78C05D2BCD6F}"/>
    <cellStyle name="Style 1 2 3" xfId="2041" xr:uid="{00000000-0005-0000-0000-0000F3070000}"/>
    <cellStyle name="Style 1 2 3 2" xfId="31315" xr:uid="{5D03057C-9A71-4F1B-9674-72DE10B21C86}"/>
    <cellStyle name="Style 1 2 3 3" xfId="31269" xr:uid="{FAC42ECE-AC01-4F74-8A11-03C4263CADAB}"/>
    <cellStyle name="Style 1 2 4" xfId="2039" xr:uid="{00000000-0005-0000-0000-0000F4070000}"/>
    <cellStyle name="Style 1 2 5" xfId="30407" xr:uid="{2E6C0663-EF3E-4DBA-8EED-2A1EA035CBE7}"/>
    <cellStyle name="Style 1 2 5 2" xfId="30465" xr:uid="{F706DBF5-298E-4FDD-8401-13A891456247}"/>
    <cellStyle name="Style 1 3" xfId="1555" xr:uid="{00000000-0005-0000-0000-0000F5070000}"/>
    <cellStyle name="Style 1 4" xfId="2042" xr:uid="{00000000-0005-0000-0000-0000F6070000}"/>
    <cellStyle name="Style 1 4 2" xfId="24410" xr:uid="{ED030EBF-D663-412E-B3DF-AF45BED2AFE5}"/>
    <cellStyle name="Style 1 4 2 2" xfId="29831" xr:uid="{12EB135A-16A2-48C8-957C-56C95D4F0B94}"/>
    <cellStyle name="Style 1 4 3" xfId="25651" xr:uid="{8568525C-B3AA-4170-9749-B4F90608AC98}"/>
    <cellStyle name="Style 1 5" xfId="30406" xr:uid="{91B5FAB8-CE8E-4A1E-A86E-BA45CA647BF5}"/>
    <cellStyle name="SubgroupSectionHeaderRowBalanceCol" xfId="12351" xr:uid="{2486F5B8-EF2C-4F49-B7A9-6FE34665450E}"/>
    <cellStyle name="SubgroupSectionHeaderRowDescCol" xfId="12352" xr:uid="{EB63FB77-6717-4B2A-8483-32BC8EF761CB}"/>
    <cellStyle name="SubgroupSectionHeaderRowNameCol" xfId="12353" xr:uid="{133E4BCF-AEFE-4D67-8FAE-84F36222B17A}"/>
    <cellStyle name="SubGroupSelectionHeaderRowJERefCol" xfId="12354" xr:uid="{023FCD31-332C-4B91-B5C7-3A04E2EC629E}"/>
    <cellStyle name="SubgroupSubtotalRowBalanceCol" xfId="12355" xr:uid="{FC50FD76-B8D2-41F3-9A56-186D7D35B0DB}"/>
    <cellStyle name="SubgroupSubtotalRowDescCol" xfId="12356" xr:uid="{51DA7A1D-81F0-484C-85DF-0B8D98A0C317}"/>
    <cellStyle name="SubgroupSubtotalRowJERefCol" xfId="12357" xr:uid="{A22CF7F1-55DA-4319-BF62-5115CCBDE54C}"/>
    <cellStyle name="SubgroupSubtotalRowNameCol" xfId="12358" xr:uid="{4BA6961C-F727-43FD-B8E8-D5977B74A43F}"/>
    <cellStyle name="SubgroupSubtotalRowVarPectCol" xfId="12359" xr:uid="{C4DA33E5-1A1C-4237-9C31-25A90021DA8F}"/>
    <cellStyle name="SubgroupSubtotalRowWPRefCol" xfId="12360" xr:uid="{7D6FD639-BAA3-434B-86C1-FD6A5966D36C}"/>
    <cellStyle name="SumAccountGroupsRowBalanceCol" xfId="12361" xr:uid="{D309FDF4-9D10-423F-B0C9-B787392FEB2C}"/>
    <cellStyle name="SumAccountGroupsRowDescCol" xfId="12362" xr:uid="{A455F51D-B791-4F0C-84FB-C6EB4385F2F6}"/>
    <cellStyle name="SumAccountGroupsRowJERefCol" xfId="12363" xr:uid="{9E0B1F97-5F81-4AC9-A03F-E58A52D8DEAB}"/>
    <cellStyle name="SumAccountGroupsRowNameCol" xfId="12364" xr:uid="{ECFB7BB2-DE4A-49ED-A01B-E4EC23C3AEEA}"/>
    <cellStyle name="SumAccountGroupsRowVarPectCol" xfId="12365" xr:uid="{2CB09599-6046-4A6D-AD9A-5879A6ECD17F}"/>
    <cellStyle name="SumAccountGroupsRowWPRefCol" xfId="12366" xr:uid="{E9832BA7-7D80-4557-8BF2-BA3E154AEFBA}"/>
    <cellStyle name="Title 2" xfId="29586" xr:uid="{520977F4-FB37-4751-810D-2DC604BEDA25}"/>
    <cellStyle name="Total" xfId="4839" builtinId="25" customBuiltin="1"/>
    <cellStyle name="Total 2" xfId="1556" xr:uid="{00000000-0005-0000-0000-0000F7070000}"/>
    <cellStyle name="Total 2 2" xfId="28407" xr:uid="{C9725059-9506-467C-9DA8-A5570A6EB449}"/>
    <cellStyle name="Total 3" xfId="1557" xr:uid="{00000000-0005-0000-0000-0000F8070000}"/>
    <cellStyle name="Total 3 2" xfId="28515" xr:uid="{E0842ADF-D23F-4EB4-A4B0-ABA700B8C9AA}"/>
    <cellStyle name="Total 4" xfId="29587" xr:uid="{04D27A19-760A-42F6-B7D4-EDC80EAEB7D4}"/>
    <cellStyle name="TotalRow" xfId="12367" xr:uid="{368DF3C5-E2E3-458E-8DC0-01E474DBC9D4}"/>
    <cellStyle name="TotalRowCreditCol" xfId="12368" xr:uid="{354CA086-73FA-40BD-B53D-F97A90D9F4C8}"/>
    <cellStyle name="TotalRowDebitCol" xfId="12369" xr:uid="{B9DDDD89-057C-46A7-A1DA-948D864BD18F}"/>
    <cellStyle name="TransactionRowAcctDescCol" xfId="12370" xr:uid="{B23A5ACB-5A6A-4F40-A185-FA9DBCC6D402}"/>
    <cellStyle name="TransactionRowAcctNumCol" xfId="12371" xr:uid="{D046DBB7-B681-4901-804F-F53E917D0FFB}"/>
    <cellStyle name="TransactionRowCreditCol" xfId="12372" xr:uid="{1C803F8A-FF28-47CD-B0D6-39C8B54BE3DE}"/>
    <cellStyle name="TransactionRowDateCol" xfId="12373" xr:uid="{B31CE901-7BEE-41DB-B77F-E4CB513C6E1B}"/>
    <cellStyle name="TransactionRowDebitCol" xfId="12374" xr:uid="{3BF7116B-D56D-4029-99D4-28960EA3D0C6}"/>
    <cellStyle name="TransactionRowRefCol" xfId="12375" xr:uid="{BB2D8ADD-87CF-4830-91B2-E70C82C8EAB2}"/>
    <cellStyle name="TransactionRowTransactionCol" xfId="12376" xr:uid="{4C57D201-3FD2-4DD9-9771-9A294954D155}"/>
    <cellStyle name="UnclassifiedTotalRowBalanceCol" xfId="12377" xr:uid="{87BFD706-C80F-429A-8641-626203E9372F}"/>
    <cellStyle name="UnclassifiedTotalRowDescCol" xfId="12378" xr:uid="{77546543-8240-44AD-890C-EA95558E2181}"/>
    <cellStyle name="UnclassifiedTotalRowJERefCol" xfId="12379" xr:uid="{4D713AA6-1BB7-453F-94AA-9E3900AB6601}"/>
    <cellStyle name="UnclassifiedTotalRowNameCol" xfId="12380" xr:uid="{B7782CED-7BF6-41F9-A4DC-98F8F8371F3B}"/>
    <cellStyle name="UnclassifiedTotalRowVarPectCol" xfId="12381" xr:uid="{7679CCCA-11A6-43F8-BF3E-0EE82B70C712}"/>
    <cellStyle name="UnclassifiedTotalRowWPRefCol" xfId="12382" xr:uid="{C305EFCB-FF5E-4A3A-AE0E-14DFF20EC04A}"/>
    <cellStyle name="Warning Text" xfId="4838" builtinId="11" customBuiltin="1"/>
    <cellStyle name="Warning Text 2" xfId="1558" xr:uid="{00000000-0005-0000-0000-0000F9070000}"/>
    <cellStyle name="Warning Text 2 2" xfId="28175" xr:uid="{9077D266-AF6F-45FE-8FA8-56E0DF6405C7}"/>
    <cellStyle name="Warning Text 3" xfId="1559" xr:uid="{00000000-0005-0000-0000-0000FA070000}"/>
    <cellStyle name="Warning Text 3 2" xfId="26321" xr:uid="{863219B2-3F6B-42C2-9293-5ECE21D108FD}"/>
    <cellStyle name="Warning Text 4" xfId="29588" xr:uid="{FACD3194-E29A-43C7-BDFC-8831BAA9308A}"/>
  </cellStyles>
  <dxfs count="94">
    <dxf>
      <fill>
        <patternFill>
          <bgColor rgb="FFFDC7D6"/>
        </patternFill>
      </fill>
    </dxf>
    <dxf>
      <fill>
        <patternFill>
          <bgColor theme="5" tint="0.79998168889431442"/>
        </patternFill>
      </fill>
    </dxf>
    <dxf>
      <fill>
        <patternFill>
          <bgColor rgb="FFFFFFCC"/>
        </patternFill>
      </fill>
    </dxf>
    <dxf>
      <font>
        <b/>
        <i val="0"/>
        <color rgb="FFFF0000"/>
      </font>
      <fill>
        <patternFill>
          <bgColor rgb="FFFFC7CE"/>
        </patternFill>
      </fill>
    </dxf>
    <dxf>
      <fill>
        <patternFill>
          <bgColor rgb="FFFFFFCC"/>
        </patternFill>
      </fill>
    </dxf>
    <dxf>
      <font>
        <b/>
        <i val="0"/>
        <color rgb="FFFF0000"/>
      </font>
      <fill>
        <patternFill>
          <bgColor rgb="FFFFC7CE"/>
        </patternFill>
      </fill>
    </dxf>
    <dxf>
      <font>
        <b/>
        <i val="0"/>
        <color rgb="FFFF0000"/>
      </font>
      <fill>
        <patternFill>
          <bgColor rgb="FFFFC7CE"/>
        </patternFill>
      </fill>
    </dxf>
    <dxf>
      <fill>
        <patternFill>
          <bgColor rgb="FFFFFFCC"/>
        </patternFill>
      </fill>
    </dxf>
    <dxf>
      <font>
        <b/>
        <i val="0"/>
        <color rgb="FFFF0000"/>
      </font>
      <fill>
        <patternFill>
          <bgColor rgb="FFFFC7CE"/>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ont>
        <b/>
        <i val="0"/>
        <color rgb="FFFF0000"/>
      </font>
      <fill>
        <patternFill>
          <bgColor rgb="FFFFC7CE"/>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numFmt numFmtId="187" formatCode=";;;"/>
    </dxf>
    <dxf>
      <numFmt numFmtId="187" formatCode=";;;"/>
    </dxf>
    <dxf>
      <numFmt numFmtId="187" formatCode=";;;"/>
    </dxf>
    <dxf>
      <numFmt numFmtId="187" formatCode=";;;"/>
    </dxf>
    <dxf>
      <numFmt numFmtId="187" formatCode=";;;"/>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numFmt numFmtId="187" formatCode=";;;"/>
    </dxf>
    <dxf>
      <numFmt numFmtId="187" formatCode=";;;"/>
    </dxf>
    <dxf>
      <numFmt numFmtId="187" formatCode=";;;"/>
    </dxf>
    <dxf>
      <numFmt numFmtId="187" formatCode=";;;"/>
    </dxf>
    <dxf>
      <numFmt numFmtId="187" formatCode=";;;"/>
    </dxf>
    <dxf>
      <numFmt numFmtId="187" formatCode=";;;"/>
    </dxf>
    <dxf>
      <numFmt numFmtId="187" formatCode=";;;"/>
    </dxf>
    <dxf>
      <numFmt numFmtId="187" formatCode=";;;"/>
    </dxf>
    <dxf>
      <numFmt numFmtId="187" formatCode=";;;"/>
    </dxf>
    <dxf>
      <numFmt numFmtId="187" formatCode=";;;"/>
    </dxf>
    <dxf>
      <numFmt numFmtId="187" formatCode=";;;"/>
    </dxf>
    <dxf>
      <numFmt numFmtId="187" formatCode=";;;"/>
    </dxf>
    <dxf>
      <numFmt numFmtId="187" formatCode=";;;"/>
    </dxf>
    <dxf>
      <numFmt numFmtId="187" formatCode=";;;"/>
    </dxf>
    <dxf>
      <numFmt numFmtId="187" formatCode=";;;"/>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FF99"/>
        </patternFill>
      </fill>
    </dxf>
    <dxf>
      <fill>
        <patternFill>
          <bgColor theme="7" tint="0.79998168889431442"/>
        </patternFill>
      </fill>
    </dxf>
    <dxf>
      <fill>
        <patternFill>
          <bgColor theme="7" tint="0.79998168889431442"/>
        </patternFill>
      </fill>
    </dxf>
    <dxf>
      <fill>
        <patternFill>
          <bgColor rgb="FFE2EFDA"/>
        </patternFill>
      </fill>
    </dxf>
    <dxf>
      <font>
        <b/>
        <i val="0"/>
        <color rgb="FFFFFFFF"/>
      </font>
      <fill>
        <patternFill>
          <bgColor rgb="FF70AD47"/>
        </patternFill>
      </fill>
    </dxf>
    <dxf>
      <border>
        <left style="thin">
          <color rgb="FFA9D08E"/>
        </left>
        <right style="thin">
          <color rgb="FFA9D08E"/>
        </right>
        <top style="thin">
          <color rgb="FFA9D08E"/>
        </top>
        <bottom style="thin">
          <color rgb="FFA9D08E"/>
        </bottom>
        <horizontal style="thin">
          <color rgb="FFA9D08E"/>
        </horizontal>
      </border>
    </dxf>
  </dxfs>
  <tableStyles count="3" defaultTableStyle="TableStyleMedium2" defaultPivotStyle="PivotStyleLight16">
    <tableStyle name="Table Style 1" pivot="0" count="0" xr9:uid="{00000000-0011-0000-FFFF-FFFF00000000}"/>
    <tableStyle name="Table Style 2" pivot="0" count="0" xr9:uid="{00000000-0011-0000-FFFF-FFFF01000000}"/>
    <tableStyle name="TableStyleQueryResult" pivot="0" count="3" xr9:uid="{686B541E-69C4-45C7-B38E-B9996BEB3203}">
      <tableStyleElement type="wholeTable" dxfId="93"/>
      <tableStyleElement type="headerRow" dxfId="92"/>
      <tableStyleElement type="firstRowStripe" dxfId="91"/>
    </tableStyle>
  </tableStyles>
  <colors>
    <mruColors>
      <color rgb="FFFFFFCC"/>
      <color rgb="FFFDC7D6"/>
      <color rgb="FFFEE2EA"/>
      <color rgb="FFFDD7DD"/>
      <color rgb="FFFED6DC"/>
      <color rgb="FFFEDAE2"/>
      <color rgb="FFFEC6D2"/>
      <color rgb="FFFDB3C3"/>
      <color rgb="FFFBC5DD"/>
      <color rgb="FFFAB6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Fund Balance Available</a:t>
            </a:r>
          </a:p>
        </c:rich>
      </c:tx>
      <c:layout>
        <c:manualLayout>
          <c:xMode val="edge"/>
          <c:yMode val="edge"/>
          <c:x val="0.35724332319877294"/>
          <c:y val="6.9500963071711663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barChart>
        <c:barDir val="col"/>
        <c:grouping val="clustered"/>
        <c:varyColors val="0"/>
        <c:ser>
          <c:idx val="0"/>
          <c:order val="0"/>
          <c:tx>
            <c:strRef>
              <c:f>'Performance  Indicators Print'!$L$10</c:f>
              <c:strCache>
                <c:ptCount val="1"/>
                <c:pt idx="0">
                  <c:v>2020</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Print'!$L$11</c:f>
              <c:numCache>
                <c:formatCode>0.00%</c:formatCode>
                <c:ptCount val="1"/>
                <c:pt idx="0">
                  <c:v>#N/A</c:v>
                </c:pt>
              </c:numCache>
            </c:numRef>
          </c:val>
          <c:extLst>
            <c:ext xmlns:c16="http://schemas.microsoft.com/office/drawing/2014/chart" uri="{C3380CC4-5D6E-409C-BE32-E72D297353CC}">
              <c16:uniqueId val="{00000000-A409-43D6-8C66-73522177D1BF}"/>
            </c:ext>
          </c:extLst>
        </c:ser>
        <c:ser>
          <c:idx val="1"/>
          <c:order val="1"/>
          <c:tx>
            <c:strRef>
              <c:f>'Performance  Indicators Print'!$M$10</c:f>
              <c:strCache>
                <c:ptCount val="1"/>
                <c:pt idx="0">
                  <c:v>2021</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Print'!$M$11</c:f>
              <c:numCache>
                <c:formatCode>0.00%</c:formatCode>
                <c:ptCount val="1"/>
                <c:pt idx="0">
                  <c:v>#N/A</c:v>
                </c:pt>
              </c:numCache>
            </c:numRef>
          </c:val>
          <c:extLst>
            <c:ext xmlns:c16="http://schemas.microsoft.com/office/drawing/2014/chart" uri="{C3380CC4-5D6E-409C-BE32-E72D297353CC}">
              <c16:uniqueId val="{00000001-A409-43D6-8C66-73522177D1BF}"/>
            </c:ext>
          </c:extLst>
        </c:ser>
        <c:ser>
          <c:idx val="2"/>
          <c:order val="2"/>
          <c:tx>
            <c:strRef>
              <c:f>'Performance  Indicators Print'!$N$10</c:f>
              <c:strCache>
                <c:ptCount val="1"/>
                <c:pt idx="0">
                  <c:v>2022</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Print'!$N$11</c:f>
              <c:numCache>
                <c:formatCode>0.00%</c:formatCode>
                <c:ptCount val="1"/>
                <c:pt idx="0">
                  <c:v>0</c:v>
                </c:pt>
              </c:numCache>
            </c:numRef>
          </c:val>
          <c:extLst>
            <c:ext xmlns:c16="http://schemas.microsoft.com/office/drawing/2014/chart" uri="{C3380CC4-5D6E-409C-BE32-E72D297353CC}">
              <c16:uniqueId val="{00000002-A409-43D6-8C66-73522177D1BF}"/>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General"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Quick Ratio-Water and Sewer</a:t>
            </a:r>
          </a:p>
        </c:rich>
      </c:tx>
      <c:layout>
        <c:manualLayout>
          <c:xMode val="edge"/>
          <c:yMode val="edge"/>
          <c:x val="0.27314075943617855"/>
          <c:y val="8.0353678899756795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7.0066776488305851E-2"/>
          <c:y val="0.2687675074815376"/>
          <c:w val="0.91147168803203105"/>
          <c:h val="0.59181995771713547"/>
        </c:manualLayout>
      </c:layout>
      <c:barChart>
        <c:barDir val="col"/>
        <c:grouping val="clustered"/>
        <c:varyColors val="0"/>
        <c:ser>
          <c:idx val="0"/>
          <c:order val="0"/>
          <c:tx>
            <c:strRef>
              <c:f>'Performance  Indicators Print'!$L$10</c:f>
              <c:strCache>
                <c:ptCount val="1"/>
                <c:pt idx="0">
                  <c:v>2020</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Print'!$L$16</c:f>
              <c:numCache>
                <c:formatCode>0.00</c:formatCode>
                <c:ptCount val="1"/>
                <c:pt idx="0">
                  <c:v>#N/A</c:v>
                </c:pt>
              </c:numCache>
            </c:numRef>
          </c:val>
          <c:extLst>
            <c:ext xmlns:c16="http://schemas.microsoft.com/office/drawing/2014/chart" uri="{C3380CC4-5D6E-409C-BE32-E72D297353CC}">
              <c16:uniqueId val="{00000000-1CDB-4C76-BFFC-D1B465011A83}"/>
            </c:ext>
          </c:extLst>
        </c:ser>
        <c:ser>
          <c:idx val="1"/>
          <c:order val="1"/>
          <c:tx>
            <c:strRef>
              <c:f>'Performance  Indicators Print'!$M$10</c:f>
              <c:strCache>
                <c:ptCount val="1"/>
                <c:pt idx="0">
                  <c:v>2021</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Print'!$M$16</c:f>
              <c:numCache>
                <c:formatCode>0.00</c:formatCode>
                <c:ptCount val="1"/>
                <c:pt idx="0">
                  <c:v>#N/A</c:v>
                </c:pt>
              </c:numCache>
            </c:numRef>
          </c:val>
          <c:extLst>
            <c:ext xmlns:c16="http://schemas.microsoft.com/office/drawing/2014/chart" uri="{C3380CC4-5D6E-409C-BE32-E72D297353CC}">
              <c16:uniqueId val="{00000001-1CDB-4C76-BFFC-D1B465011A83}"/>
            </c:ext>
          </c:extLst>
        </c:ser>
        <c:ser>
          <c:idx val="2"/>
          <c:order val="2"/>
          <c:tx>
            <c:strRef>
              <c:f>'Performance  Indicators Print'!$N$10</c:f>
              <c:strCache>
                <c:ptCount val="1"/>
                <c:pt idx="0">
                  <c:v>2022</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Print'!$N$16</c:f>
              <c:numCache>
                <c:formatCode>0.00</c:formatCode>
                <c:ptCount val="1"/>
                <c:pt idx="0">
                  <c:v>0</c:v>
                </c:pt>
              </c:numCache>
            </c:numRef>
          </c:val>
          <c:extLst>
            <c:ext xmlns:c16="http://schemas.microsoft.com/office/drawing/2014/chart" uri="{C3380CC4-5D6E-409C-BE32-E72D297353CC}">
              <c16:uniqueId val="{00000002-1CDB-4C76-BFFC-D1B465011A83}"/>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0.00"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layout>
        <c:manualLayout>
          <c:xMode val="edge"/>
          <c:yMode val="edge"/>
          <c:x val="0.37882602401356363"/>
          <c:y val="0.89314561268280834"/>
          <c:w val="0.24234779045462701"/>
          <c:h val="0.10142802940316899"/>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r>
              <a:rPr lang="en-US" baseline="0">
                <a:solidFill>
                  <a:schemeClr val="tx1"/>
                </a:solidFill>
              </a:rPr>
              <a:t>Quick Ratio-Electric</a:t>
            </a:r>
          </a:p>
        </c:rich>
      </c:tx>
      <c:layout>
        <c:manualLayout>
          <c:xMode val="edge"/>
          <c:yMode val="edge"/>
          <c:x val="0.38390997231415752"/>
          <c:y val="8.5717737006803824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7.0066829118376514E-2"/>
          <c:y val="0.24731177800031509"/>
          <c:w val="0.91147168803203105"/>
          <c:h val="0.59181995771713547"/>
        </c:manualLayout>
      </c:layout>
      <c:barChart>
        <c:barDir val="col"/>
        <c:grouping val="clustered"/>
        <c:varyColors val="0"/>
        <c:ser>
          <c:idx val="0"/>
          <c:order val="0"/>
          <c:tx>
            <c:strRef>
              <c:f>'Performance  Indicators Print'!$L$10</c:f>
              <c:strCache>
                <c:ptCount val="1"/>
                <c:pt idx="0">
                  <c:v>2020</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Print'!$L$22</c:f>
              <c:numCache>
                <c:formatCode>0.00</c:formatCode>
                <c:ptCount val="1"/>
                <c:pt idx="0">
                  <c:v>#N/A</c:v>
                </c:pt>
              </c:numCache>
            </c:numRef>
          </c:val>
          <c:extLst>
            <c:ext xmlns:c16="http://schemas.microsoft.com/office/drawing/2014/chart" uri="{C3380CC4-5D6E-409C-BE32-E72D297353CC}">
              <c16:uniqueId val="{00000000-3BE2-4478-82F0-97834E674CDE}"/>
            </c:ext>
          </c:extLst>
        </c:ser>
        <c:ser>
          <c:idx val="1"/>
          <c:order val="1"/>
          <c:tx>
            <c:strRef>
              <c:f>'Performance  Indicators Print'!$M$10</c:f>
              <c:strCache>
                <c:ptCount val="1"/>
                <c:pt idx="0">
                  <c:v>2021</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Print'!$M$22</c:f>
              <c:numCache>
                <c:formatCode>0.00</c:formatCode>
                <c:ptCount val="1"/>
                <c:pt idx="0">
                  <c:v>#N/A</c:v>
                </c:pt>
              </c:numCache>
            </c:numRef>
          </c:val>
          <c:extLst>
            <c:ext xmlns:c16="http://schemas.microsoft.com/office/drawing/2014/chart" uri="{C3380CC4-5D6E-409C-BE32-E72D297353CC}">
              <c16:uniqueId val="{00000001-3BE2-4478-82F0-97834E674CDE}"/>
            </c:ext>
          </c:extLst>
        </c:ser>
        <c:ser>
          <c:idx val="2"/>
          <c:order val="2"/>
          <c:tx>
            <c:strRef>
              <c:f>'Performance  Indicators Print'!$N$10</c:f>
              <c:strCache>
                <c:ptCount val="1"/>
                <c:pt idx="0">
                  <c:v>2022</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'Performance  Indicators Print'!$N$22</c:f>
              <c:numCache>
                <c:formatCode>0.00</c:formatCode>
                <c:ptCount val="1"/>
                <c:pt idx="0">
                  <c:v>0</c:v>
                </c:pt>
              </c:numCache>
            </c:numRef>
          </c:val>
          <c:extLst>
            <c:ext xmlns:c16="http://schemas.microsoft.com/office/drawing/2014/chart" uri="{C3380CC4-5D6E-409C-BE32-E72D297353CC}">
              <c16:uniqueId val="{00000002-3BE2-4478-82F0-97834E674CDE}"/>
            </c:ext>
          </c:extLst>
        </c:ser>
        <c:dLbls>
          <c:dLblPos val="inEnd"/>
          <c:showLegendKey val="0"/>
          <c:showVal val="1"/>
          <c:showCatName val="0"/>
          <c:showSerName val="0"/>
          <c:showPercent val="0"/>
          <c:showBubbleSize val="0"/>
        </c:dLbls>
        <c:gapWidth val="100"/>
        <c:overlap val="-24"/>
        <c:axId val="75334896"/>
        <c:axId val="216599104"/>
      </c:barChart>
      <c:catAx>
        <c:axId val="75334896"/>
        <c:scaling>
          <c:orientation val="minMax"/>
        </c:scaling>
        <c:delete val="1"/>
        <c:axPos val="b"/>
        <c:numFmt formatCode="0.00" sourceLinked="1"/>
        <c:majorTickMark val="none"/>
        <c:minorTickMark val="none"/>
        <c:tickLblPos val="nextTo"/>
        <c:crossAx val="216599104"/>
        <c:crosses val="autoZero"/>
        <c:auto val="1"/>
        <c:lblAlgn val="ctr"/>
        <c:lblOffset val="100"/>
        <c:noMultiLvlLbl val="0"/>
      </c:catAx>
      <c:valAx>
        <c:axId val="216599104"/>
        <c:scaling>
          <c:orientation val="minMax"/>
        </c:scaling>
        <c:delete val="0"/>
        <c:axPos val="l"/>
        <c:majorGridlines>
          <c:spPr>
            <a:ln w="9525" cap="flat" cmpd="sng" algn="ctr">
              <a:solidFill>
                <a:schemeClr val="tx1"/>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50" b="0" i="0" u="none" strike="noStrike" kern="1200" baseline="0">
                <a:solidFill>
                  <a:schemeClr val="tx1"/>
                </a:solidFill>
                <a:latin typeface="+mn-lt"/>
                <a:ea typeface="+mn-ea"/>
                <a:cs typeface="+mn-cs"/>
              </a:defRPr>
            </a:pPr>
            <a:endParaRPr lang="en-US"/>
          </a:p>
        </c:txPr>
        <c:crossAx val="7533489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mn-lt"/>
              <a:ea typeface="+mn-ea"/>
              <a:cs typeface="+mn-cs"/>
            </a:defRPr>
          </a:pPr>
          <a:endParaRPr lang="en-US"/>
        </a:p>
      </c:txPr>
    </c:legend>
    <c:plotVisOnly val="0"/>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152400</xdr:colOff>
      <xdr:row>10</xdr:row>
      <xdr:rowOff>190500</xdr:rowOff>
    </xdr:from>
    <xdr:to>
      <xdr:col>4</xdr:col>
      <xdr:colOff>903515</xdr:colOff>
      <xdr:row>10</xdr:row>
      <xdr:rowOff>2873829</xdr:rowOff>
    </xdr:to>
    <xdr:graphicFrame macro="">
      <xdr:nvGraphicFramePr>
        <xdr:cNvPr id="2" name="Chart 1">
          <a:extLst>
            <a:ext uri="{FF2B5EF4-FFF2-40B4-BE49-F238E27FC236}">
              <a16:creationId xmlns:a16="http://schemas.microsoft.com/office/drawing/2014/main"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163286</xdr:colOff>
      <xdr:row>15</xdr:row>
      <xdr:rowOff>97972</xdr:rowOff>
    </xdr:from>
    <xdr:to>
      <xdr:col>4</xdr:col>
      <xdr:colOff>914400</xdr:colOff>
      <xdr:row>15</xdr:row>
      <xdr:rowOff>2408464</xdr:rowOff>
    </xdr:to>
    <xdr:graphicFrame macro="">
      <xdr:nvGraphicFramePr>
        <xdr:cNvPr id="3" name="Chart 1">
          <a:extLst>
            <a:ext uri="{FF2B5EF4-FFF2-40B4-BE49-F238E27FC236}">
              <a16:creationId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163286</xdr:colOff>
      <xdr:row>21</xdr:row>
      <xdr:rowOff>81643</xdr:rowOff>
    </xdr:from>
    <xdr:to>
      <xdr:col>4</xdr:col>
      <xdr:colOff>903515</xdr:colOff>
      <xdr:row>21</xdr:row>
      <xdr:rowOff>2449286</xdr:rowOff>
    </xdr:to>
    <xdr:graphicFrame macro="">
      <xdr:nvGraphicFramePr>
        <xdr:cNvPr id="4" name="Chart 1">
          <a:extLst>
            <a:ext uri="{FF2B5EF4-FFF2-40B4-BE49-F238E27FC236}">
              <a16:creationId xmlns:a16="http://schemas.microsoft.com/office/drawing/2014/main" id="{00000000-0008-0000-07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editAs="oneCell">
        <xdr:from>
          <xdr:col>1</xdr:col>
          <xdr:colOff>289560</xdr:colOff>
          <xdr:row>7</xdr:row>
          <xdr:rowOff>99060</xdr:rowOff>
        </xdr:from>
        <xdr:to>
          <xdr:col>6</xdr:col>
          <xdr:colOff>83820</xdr:colOff>
          <xdr:row>8</xdr:row>
          <xdr:rowOff>1531620</xdr:rowOff>
        </xdr:to>
        <xdr:sp macro="" textlink="">
          <xdr:nvSpPr>
            <xdr:cNvPr id="48129" name="Object 1" hidden="1">
              <a:extLst>
                <a:ext uri="{63B3BB69-23CF-44E3-9099-C40C66FF867C}">
                  <a14:compatExt spid="_x0000_s48129"/>
                </a:ext>
                <a:ext uri="{FF2B5EF4-FFF2-40B4-BE49-F238E27FC236}">
                  <a16:creationId xmlns:a16="http://schemas.microsoft.com/office/drawing/2014/main" id="{00000000-0008-0000-0700-000001B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ctreasurer.com/links/state-and-local-government-finance/lgc/local-fiscal-management/annual-audit/submitting-your-0" TargetMode="External"/><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efc.sog.unc.edu/resource/north-carolina-water-and-wastewater-rates-dashboard/" TargetMode="External"/><Relationship Id="rId5" Type="http://schemas.openxmlformats.org/officeDocument/2006/relationships/printerSettings" Target="../printerSettings/printerSettings1.bin"/><Relationship Id="rId4" Type="http://schemas.openxmlformats.org/officeDocument/2006/relationships/hyperlink" Target="https://www.nctreasurer.com/links/state-and-local-government-finance/lgc/local-fiscal-management/annual-audit/submitting-your-0"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6.bin"/><Relationship Id="rId5" Type="http://schemas.openxmlformats.org/officeDocument/2006/relationships/image" Target="../media/image1.emf"/><Relationship Id="rId4" Type="http://schemas.openxmlformats.org/officeDocument/2006/relationships/package" Target="../embeddings/Microsoft_Excel_Worksheet.xlsx"/></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C75D9-3D83-4324-B62D-17FE2ED83864}">
  <sheetPr codeName="Sheet1"/>
  <dimension ref="B1:N59"/>
  <sheetViews>
    <sheetView tabSelected="1" zoomScaleNormal="100" workbookViewId="0">
      <selection activeCell="B2" sqref="B2"/>
    </sheetView>
  </sheetViews>
  <sheetFormatPr defaultColWidth="9.109375" defaultRowHeight="14.4" x14ac:dyDescent="0.3"/>
  <cols>
    <col min="1" max="1" width="1.6640625" style="180" customWidth="1"/>
    <col min="2" max="2" width="187.109375" style="180" customWidth="1"/>
    <col min="3" max="4" width="9.109375" style="180" hidden="1" customWidth="1"/>
    <col min="5" max="5" width="2.33203125" style="180" customWidth="1"/>
    <col min="6" max="6" width="8.109375" style="180" customWidth="1"/>
    <col min="7" max="16384" width="9.109375" style="180"/>
  </cols>
  <sheetData>
    <row r="1" spans="2:14" ht="9.6" customHeight="1" thickBot="1" x14ac:dyDescent="0.35">
      <c r="B1" s="162"/>
    </row>
    <row r="2" spans="2:14" ht="91.95" customHeight="1" thickBot="1" x14ac:dyDescent="0.35">
      <c r="B2" s="607" t="s">
        <v>2089</v>
      </c>
    </row>
    <row r="3" spans="2:14" ht="61.2" customHeight="1" x14ac:dyDescent="0.3">
      <c r="B3" s="173" t="s">
        <v>1010</v>
      </c>
    </row>
    <row r="4" spans="2:14" ht="83.4" customHeight="1" x14ac:dyDescent="0.4">
      <c r="B4" s="173" t="s">
        <v>1011</v>
      </c>
      <c r="F4" s="608"/>
      <c r="G4" s="608"/>
      <c r="H4" s="608"/>
      <c r="I4" s="608"/>
      <c r="J4" s="608"/>
      <c r="K4" s="608"/>
      <c r="L4" s="608"/>
      <c r="M4" s="608"/>
      <c r="N4" s="608"/>
    </row>
    <row r="5" spans="2:14" ht="58.2" customHeight="1" x14ac:dyDescent="0.3">
      <c r="B5" s="173" t="s">
        <v>1012</v>
      </c>
    </row>
    <row r="6" spans="2:14" ht="117.6" customHeight="1" x14ac:dyDescent="0.3">
      <c r="B6" s="163" t="s">
        <v>1013</v>
      </c>
    </row>
    <row r="7" spans="2:14" ht="25.95" customHeight="1" x14ac:dyDescent="0.3">
      <c r="B7" s="175" t="s">
        <v>461</v>
      </c>
    </row>
    <row r="8" spans="2:14" ht="49.2" customHeight="1" x14ac:dyDescent="0.3">
      <c r="B8" s="609" t="s">
        <v>1014</v>
      </c>
    </row>
    <row r="9" spans="2:14" ht="42.6" customHeight="1" x14ac:dyDescent="0.3">
      <c r="B9" s="609" t="s">
        <v>462</v>
      </c>
    </row>
    <row r="10" spans="2:14" s="611" customFormat="1" ht="34.200000000000003" customHeight="1" x14ac:dyDescent="0.3">
      <c r="B10" s="610" t="s">
        <v>463</v>
      </c>
    </row>
    <row r="11" spans="2:14" s="611" customFormat="1" ht="55.95" customHeight="1" x14ac:dyDescent="0.3">
      <c r="B11" s="612" t="s">
        <v>1015</v>
      </c>
    </row>
    <row r="12" spans="2:14" ht="36" customHeight="1" x14ac:dyDescent="0.3">
      <c r="B12" s="612" t="s">
        <v>1016</v>
      </c>
    </row>
    <row r="13" spans="2:14" ht="39" customHeight="1" x14ac:dyDescent="0.3">
      <c r="B13" s="613" t="s">
        <v>1017</v>
      </c>
    </row>
    <row r="14" spans="2:14" ht="25.95" customHeight="1" x14ac:dyDescent="0.3">
      <c r="B14" s="175" t="s">
        <v>464</v>
      </c>
    </row>
    <row r="15" spans="2:14" x14ac:dyDescent="0.3">
      <c r="B15" s="162"/>
    </row>
    <row r="16" spans="2:14" x14ac:dyDescent="0.3">
      <c r="B16" s="614" t="s">
        <v>36</v>
      </c>
    </row>
    <row r="17" spans="2:2" ht="15.6" customHeight="1" x14ac:dyDescent="0.3">
      <c r="B17" s="615" t="s">
        <v>1018</v>
      </c>
    </row>
    <row r="18" spans="2:2" x14ac:dyDescent="0.3">
      <c r="B18" s="616"/>
    </row>
    <row r="19" spans="2:2" x14ac:dyDescent="0.3">
      <c r="B19" s="614" t="s">
        <v>37</v>
      </c>
    </row>
    <row r="20" spans="2:2" ht="15.6" customHeight="1" x14ac:dyDescent="0.3">
      <c r="B20" s="617" t="s">
        <v>338</v>
      </c>
    </row>
    <row r="21" spans="2:2" ht="13.2" customHeight="1" x14ac:dyDescent="0.3">
      <c r="B21" s="162"/>
    </row>
    <row r="22" spans="2:2" ht="25.95" customHeight="1" x14ac:dyDescent="0.3">
      <c r="B22" s="175" t="s">
        <v>465</v>
      </c>
    </row>
    <row r="23" spans="2:2" s="611" customFormat="1" ht="72.599999999999994" customHeight="1" x14ac:dyDescent="0.3">
      <c r="B23" s="609" t="s">
        <v>2098</v>
      </c>
    </row>
    <row r="24" spans="2:2" s="611" customFormat="1" ht="84.6" customHeight="1" x14ac:dyDescent="0.3">
      <c r="B24" s="609" t="s">
        <v>1019</v>
      </c>
    </row>
    <row r="25" spans="2:2" s="611" customFormat="1" ht="78.599999999999994" customHeight="1" x14ac:dyDescent="0.3">
      <c r="B25" s="609" t="s">
        <v>466</v>
      </c>
    </row>
    <row r="26" spans="2:2" ht="15" x14ac:dyDescent="0.3">
      <c r="B26" s="165" t="s">
        <v>1020</v>
      </c>
    </row>
    <row r="27" spans="2:2" ht="8.4" customHeight="1" x14ac:dyDescent="0.3">
      <c r="B27" s="164"/>
    </row>
    <row r="28" spans="2:2" ht="25.95" customHeight="1" x14ac:dyDescent="0.3">
      <c r="B28" s="175" t="s">
        <v>1021</v>
      </c>
    </row>
    <row r="29" spans="2:2" ht="28.95" customHeight="1" x14ac:dyDescent="0.3">
      <c r="B29" s="176" t="s">
        <v>2090</v>
      </c>
    </row>
    <row r="30" spans="2:2" ht="31.95" customHeight="1" x14ac:dyDescent="0.3">
      <c r="B30" s="176" t="s">
        <v>2091</v>
      </c>
    </row>
    <row r="31" spans="2:2" ht="30.6" customHeight="1" x14ac:dyDescent="0.3">
      <c r="B31" s="618" t="s">
        <v>2092</v>
      </c>
    </row>
    <row r="32" spans="2:2" ht="25.2" customHeight="1" x14ac:dyDescent="0.3">
      <c r="B32" s="618" t="s">
        <v>2093</v>
      </c>
    </row>
    <row r="33" spans="2:7" ht="27.6" customHeight="1" x14ac:dyDescent="0.3">
      <c r="B33" s="618" t="s">
        <v>2094</v>
      </c>
    </row>
    <row r="34" spans="2:7" ht="31.95" customHeight="1" x14ac:dyDescent="0.3">
      <c r="B34" s="619" t="s">
        <v>1022</v>
      </c>
    </row>
    <row r="35" spans="2:7" ht="60" customHeight="1" x14ac:dyDescent="0.3">
      <c r="B35" s="176" t="s">
        <v>2095</v>
      </c>
    </row>
    <row r="36" spans="2:7" ht="60" customHeight="1" x14ac:dyDescent="0.3">
      <c r="B36" s="852" t="s">
        <v>2100</v>
      </c>
    </row>
    <row r="37" spans="2:7" ht="25.95" customHeight="1" x14ac:dyDescent="0.3">
      <c r="B37" s="176" t="s">
        <v>1023</v>
      </c>
    </row>
    <row r="38" spans="2:7" ht="12" customHeight="1" x14ac:dyDescent="0.3">
      <c r="B38" s="176"/>
    </row>
    <row r="39" spans="2:7" ht="25.95" customHeight="1" x14ac:dyDescent="0.3">
      <c r="B39" s="175" t="s">
        <v>2096</v>
      </c>
    </row>
    <row r="40" spans="2:7" x14ac:dyDescent="0.3">
      <c r="B40" s="174"/>
      <c r="G40" s="620"/>
    </row>
    <row r="41" spans="2:7" ht="43.2" customHeight="1" x14ac:dyDescent="0.3">
      <c r="B41" s="621" t="s">
        <v>1024</v>
      </c>
    </row>
    <row r="42" spans="2:7" ht="19.95" customHeight="1" x14ac:dyDescent="0.3">
      <c r="B42" s="622" t="s">
        <v>1017</v>
      </c>
    </row>
    <row r="43" spans="2:7" ht="11.4" customHeight="1" x14ac:dyDescent="0.3">
      <c r="B43" s="177"/>
    </row>
    <row r="44" spans="2:7" ht="15" x14ac:dyDescent="0.3">
      <c r="B44" s="178"/>
    </row>
    <row r="45" spans="2:7" ht="7.2" customHeight="1" x14ac:dyDescent="0.3">
      <c r="B45" s="176"/>
    </row>
    <row r="46" spans="2:7" ht="25.95" customHeight="1" x14ac:dyDescent="0.3">
      <c r="B46" s="175" t="s">
        <v>2097</v>
      </c>
    </row>
    <row r="47" spans="2:7" ht="35.4" customHeight="1" x14ac:dyDescent="0.3">
      <c r="B47" s="621" t="s">
        <v>2101</v>
      </c>
    </row>
    <row r="48" spans="2:7" ht="15" x14ac:dyDescent="0.3">
      <c r="B48" s="178"/>
    </row>
    <row r="59" ht="44.25" customHeight="1" x14ac:dyDescent="0.3"/>
  </sheetData>
  <sheetProtection algorithmName="SHA-512" hashValue="/QM81jmBpnFL6swEXV4fo1G7LN4tQHFhrcVNRPiLVHKGxx65XfoN1GkmJFtgj2deOwGX7p15qHOXizpncdMF/A==" saltValue="oSZpIdee8gB9LlXmb8ulIA==" spinCount="100000" sheet="1" formatCells="0" formatColumns="0" formatRows="0"/>
  <hyperlinks>
    <hyperlink ref="B17" r:id="rId1" xr:uid="{C1F6514A-E8A6-43E5-A86A-05C7A391046B}"/>
    <hyperlink ref="B20" r:id="rId2" xr:uid="{B1541227-3D45-4870-904D-604AA0D245A4}"/>
    <hyperlink ref="B42" r:id="rId3" xr:uid="{4A9D302D-DF03-4083-B0C5-61ACF65C0239}"/>
    <hyperlink ref="B13" r:id="rId4" xr:uid="{C422E034-BC33-4433-9232-B9B4AB71E050}"/>
  </hyperlinks>
  <pageMargins left="0.7" right="0.7" top="0.75" bottom="0.75" header="0.3" footer="0.3"/>
  <pageSetup orientation="landscape"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859C7-D101-4FF8-B13C-F4FADB068718}">
  <sheetPr codeName="Sheet13"/>
  <dimension ref="A1:K119"/>
  <sheetViews>
    <sheetView workbookViewId="0">
      <selection activeCell="C8" sqref="C8"/>
    </sheetView>
  </sheetViews>
  <sheetFormatPr defaultColWidth="9.109375" defaultRowHeight="14.4" x14ac:dyDescent="0.3"/>
  <cols>
    <col min="1" max="1" width="31.5546875" style="192" customWidth="1"/>
    <col min="2" max="2" width="8" style="192" customWidth="1"/>
    <col min="3" max="3" width="14.88671875" style="192" customWidth="1"/>
    <col min="4" max="4" width="16" style="192" customWidth="1"/>
    <col min="5" max="7" width="9.109375" style="192"/>
    <col min="8" max="8" width="21.33203125" style="192" customWidth="1"/>
    <col min="9" max="16384" width="9.109375" style="192"/>
  </cols>
  <sheetData>
    <row r="1" spans="1:11" ht="15.75" customHeight="1" x14ac:dyDescent="0.3">
      <c r="A1" s="1062" t="s">
        <v>595</v>
      </c>
      <c r="B1" s="1062"/>
      <c r="C1" s="1062"/>
      <c r="D1" s="1062"/>
    </row>
    <row r="2" spans="1:11" ht="15.75" customHeight="1" x14ac:dyDescent="0.3">
      <c r="A2" s="1063" t="s">
        <v>629</v>
      </c>
      <c r="B2" s="1063"/>
      <c r="C2" s="1063"/>
      <c r="D2" s="1063"/>
    </row>
    <row r="3" spans="1:11" ht="21.9" customHeight="1" x14ac:dyDescent="0.3">
      <c r="A3" s="1062" t="s">
        <v>630</v>
      </c>
      <c r="B3" s="1062"/>
      <c r="C3" s="1062"/>
      <c r="D3" s="1062"/>
    </row>
    <row r="4" spans="1:11" ht="21" customHeight="1" x14ac:dyDescent="0.3">
      <c r="A4" s="409"/>
      <c r="B4" s="409"/>
      <c r="C4" s="408" t="s">
        <v>631</v>
      </c>
      <c r="D4" s="408" t="s">
        <v>632</v>
      </c>
      <c r="I4" s="409"/>
      <c r="J4" s="408"/>
      <c r="K4" s="408"/>
    </row>
    <row r="5" spans="1:11" ht="15.75" customHeight="1" x14ac:dyDescent="0.3">
      <c r="A5" s="409"/>
      <c r="B5" s="404" t="s">
        <v>633</v>
      </c>
      <c r="C5" s="408" t="s">
        <v>634</v>
      </c>
      <c r="D5" s="408" t="s">
        <v>635</v>
      </c>
      <c r="I5" s="404"/>
      <c r="J5" s="408"/>
      <c r="K5" s="408"/>
    </row>
    <row r="6" spans="1:11" ht="21" customHeight="1" x14ac:dyDescent="0.3">
      <c r="A6" s="391" t="s">
        <v>636</v>
      </c>
      <c r="B6" s="404" t="s">
        <v>637</v>
      </c>
      <c r="C6" s="408" t="s">
        <v>638</v>
      </c>
      <c r="D6" s="408" t="s">
        <v>638</v>
      </c>
      <c r="I6" s="404"/>
      <c r="J6" s="408"/>
      <c r="K6" s="408"/>
    </row>
    <row r="7" spans="1:11" ht="21.9" customHeight="1" x14ac:dyDescent="0.3">
      <c r="A7" s="391" t="s">
        <v>639</v>
      </c>
      <c r="B7" s="396">
        <v>0.59699999999999998</v>
      </c>
      <c r="C7" s="392">
        <v>2015</v>
      </c>
      <c r="D7" s="392">
        <v>2021</v>
      </c>
      <c r="H7" s="398"/>
      <c r="I7" s="394"/>
      <c r="J7" s="402"/>
      <c r="K7" s="402"/>
    </row>
    <row r="8" spans="1:11" ht="15.75" customHeight="1" x14ac:dyDescent="0.3">
      <c r="A8" s="391" t="s">
        <v>640</v>
      </c>
      <c r="B8" s="396">
        <v>0.52900000000000003</v>
      </c>
      <c r="C8" s="392">
        <v>2017</v>
      </c>
      <c r="D8" s="392">
        <v>2021</v>
      </c>
      <c r="H8" s="398"/>
      <c r="I8" s="394"/>
      <c r="J8" s="402"/>
      <c r="K8" s="402"/>
    </row>
    <row r="9" spans="1:11" ht="15.75" customHeight="1" x14ac:dyDescent="0.3">
      <c r="A9" s="391" t="s">
        <v>641</v>
      </c>
      <c r="B9" s="396">
        <v>0.63</v>
      </c>
      <c r="C9" s="392">
        <v>2013</v>
      </c>
      <c r="D9" s="392">
        <v>2021</v>
      </c>
      <c r="H9" s="398"/>
      <c r="I9" s="394"/>
      <c r="J9" s="402"/>
      <c r="K9" s="402"/>
    </row>
    <row r="10" spans="1:11" ht="15.75" customHeight="1" x14ac:dyDescent="0.3">
      <c r="A10" s="391" t="s">
        <v>642</v>
      </c>
      <c r="B10" s="396">
        <v>0.73499999999999999</v>
      </c>
      <c r="C10" s="392">
        <v>2016</v>
      </c>
      <c r="D10" s="392">
        <v>2021</v>
      </c>
      <c r="H10" s="398"/>
      <c r="I10" s="394"/>
      <c r="J10" s="402"/>
      <c r="K10" s="402"/>
    </row>
    <row r="11" spans="1:11" ht="21.9" customHeight="1" x14ac:dyDescent="0.3">
      <c r="A11" s="391" t="s">
        <v>643</v>
      </c>
      <c r="B11" s="396">
        <v>0.67</v>
      </c>
      <c r="C11" s="392">
        <v>2017</v>
      </c>
      <c r="D11" s="392">
        <v>2021</v>
      </c>
      <c r="H11" s="398"/>
      <c r="I11" s="394"/>
      <c r="J11" s="402"/>
      <c r="K11" s="402"/>
    </row>
    <row r="12" spans="1:11" ht="21" customHeight="1" x14ac:dyDescent="0.3">
      <c r="A12" s="391" t="s">
        <v>644</v>
      </c>
      <c r="B12" s="396">
        <v>0.72</v>
      </c>
      <c r="C12" s="392">
        <v>2016</v>
      </c>
      <c r="D12" s="392">
        <v>2021</v>
      </c>
      <c r="H12" s="398"/>
      <c r="I12" s="394"/>
      <c r="J12" s="402"/>
      <c r="K12" s="402"/>
    </row>
    <row r="13" spans="1:11" ht="15.75" customHeight="1" x14ac:dyDescent="0.3">
      <c r="A13" s="391" t="s">
        <v>645</v>
      </c>
      <c r="B13" s="396">
        <v>0.80500000000000005</v>
      </c>
      <c r="C13" s="392">
        <v>2013</v>
      </c>
      <c r="D13" s="392">
        <v>2021</v>
      </c>
      <c r="H13" s="398"/>
      <c r="I13" s="394"/>
      <c r="J13" s="402"/>
      <c r="K13" s="402"/>
    </row>
    <row r="14" spans="1:11" ht="15.75" customHeight="1" x14ac:dyDescent="0.3">
      <c r="A14" s="391" t="s">
        <v>646</v>
      </c>
      <c r="B14" s="396">
        <v>0.48</v>
      </c>
      <c r="C14" s="392">
        <v>2013</v>
      </c>
      <c r="D14" s="392">
        <v>2021</v>
      </c>
      <c r="H14" s="398"/>
      <c r="I14" s="394"/>
      <c r="J14" s="402"/>
      <c r="K14" s="402"/>
    </row>
    <row r="15" spans="1:11" ht="15.75" customHeight="1" x14ac:dyDescent="0.3">
      <c r="A15" s="391" t="s">
        <v>647</v>
      </c>
      <c r="B15" s="396">
        <v>0.54</v>
      </c>
      <c r="C15" s="392">
        <v>2015</v>
      </c>
      <c r="D15" s="392">
        <v>2021</v>
      </c>
      <c r="H15" s="398"/>
      <c r="I15" s="394"/>
      <c r="J15" s="402"/>
      <c r="K15" s="397"/>
    </row>
    <row r="16" spans="1:11" ht="21" customHeight="1" x14ac:dyDescent="0.3">
      <c r="A16" s="391" t="s">
        <v>648</v>
      </c>
      <c r="B16" s="396">
        <v>0.73799999999999999</v>
      </c>
      <c r="C16" s="392">
        <v>2017</v>
      </c>
      <c r="D16" s="392">
        <v>2021</v>
      </c>
      <c r="H16" s="398"/>
      <c r="I16" s="394"/>
      <c r="J16" s="402"/>
      <c r="K16" s="397"/>
    </row>
    <row r="17" spans="1:11" ht="21.9" customHeight="1" x14ac:dyDescent="0.3">
      <c r="A17" s="391" t="s">
        <v>649</v>
      </c>
      <c r="B17" s="396">
        <v>0.74350000000000005</v>
      </c>
      <c r="C17" s="392">
        <v>2017</v>
      </c>
      <c r="D17" s="392">
        <v>2021</v>
      </c>
      <c r="H17" s="398"/>
      <c r="I17" s="394"/>
      <c r="J17" s="402"/>
      <c r="K17" s="397"/>
    </row>
    <row r="18" spans="1:11" ht="15.75" customHeight="1" x14ac:dyDescent="0.3">
      <c r="A18" s="391" t="s">
        <v>650</v>
      </c>
      <c r="B18" s="396">
        <v>0.78600000000000003</v>
      </c>
      <c r="C18" s="392">
        <v>2013</v>
      </c>
      <c r="D18" s="392">
        <v>2021</v>
      </c>
      <c r="H18" s="398"/>
      <c r="I18" s="394"/>
      <c r="J18" s="402"/>
      <c r="K18" s="397"/>
    </row>
    <row r="19" spans="1:11" ht="15.75" customHeight="1" x14ac:dyDescent="0.3">
      <c r="A19" s="391" t="s">
        <v>651</v>
      </c>
      <c r="B19" s="396">
        <v>0.58499999999999996</v>
      </c>
      <c r="C19" s="392">
        <v>2017</v>
      </c>
      <c r="D19" s="392">
        <v>2021</v>
      </c>
      <c r="H19" s="398"/>
      <c r="I19" s="394"/>
      <c r="J19" s="402"/>
      <c r="K19" s="397"/>
    </row>
    <row r="20" spans="1:11" ht="15.75" customHeight="1" x14ac:dyDescent="0.3">
      <c r="A20" s="391" t="s">
        <v>652</v>
      </c>
      <c r="B20" s="396">
        <v>0.38</v>
      </c>
      <c r="C20" s="392">
        <v>2016</v>
      </c>
      <c r="D20" s="392">
        <v>2021</v>
      </c>
    </row>
    <row r="21" spans="1:11" ht="21.9" customHeight="1" x14ac:dyDescent="0.3">
      <c r="A21" s="399" t="s">
        <v>653</v>
      </c>
      <c r="B21" s="396">
        <v>0.55500000000000005</v>
      </c>
      <c r="C21" s="392">
        <v>2017</v>
      </c>
      <c r="D21" s="407">
        <v>2021</v>
      </c>
    </row>
    <row r="22" spans="1:11" ht="21" customHeight="1" x14ac:dyDescent="0.3">
      <c r="A22" s="399" t="s">
        <v>654</v>
      </c>
      <c r="B22" s="396">
        <v>0.8679</v>
      </c>
      <c r="C22" s="392">
        <v>2017</v>
      </c>
      <c r="D22" s="407">
        <v>2021</v>
      </c>
    </row>
    <row r="23" spans="1:11" ht="15.75" customHeight="1" x14ac:dyDescent="0.3">
      <c r="A23" s="399" t="s">
        <v>655</v>
      </c>
      <c r="B23" s="396">
        <v>0.72</v>
      </c>
      <c r="C23" s="392">
        <v>2013</v>
      </c>
      <c r="D23" s="407">
        <v>2021</v>
      </c>
    </row>
    <row r="24" spans="1:11" ht="15.75" customHeight="1" x14ac:dyDescent="0.3">
      <c r="A24" s="399" t="s">
        <v>656</v>
      </c>
      <c r="B24" s="396">
        <v>0.5494</v>
      </c>
      <c r="C24" s="392">
        <v>2017</v>
      </c>
      <c r="D24" s="407">
        <v>2021</v>
      </c>
    </row>
    <row r="25" spans="1:11" ht="15.75" customHeight="1" x14ac:dyDescent="0.3">
      <c r="A25" s="399" t="s">
        <v>657</v>
      </c>
      <c r="B25" s="396">
        <v>0.67</v>
      </c>
      <c r="C25" s="392">
        <v>2017</v>
      </c>
      <c r="D25" s="407">
        <v>2021</v>
      </c>
    </row>
    <row r="26" spans="1:11" ht="21.9" customHeight="1" x14ac:dyDescent="0.3">
      <c r="A26" s="399" t="s">
        <v>658</v>
      </c>
      <c r="B26" s="396">
        <v>0.66</v>
      </c>
      <c r="C26" s="392">
        <v>2017</v>
      </c>
      <c r="D26" s="407">
        <v>2021</v>
      </c>
    </row>
    <row r="27" spans="1:11" ht="21.9" customHeight="1" x14ac:dyDescent="0.3">
      <c r="A27" s="399" t="s">
        <v>659</v>
      </c>
      <c r="B27" s="396">
        <v>0.58199999999999996</v>
      </c>
      <c r="C27" s="392">
        <v>2016</v>
      </c>
      <c r="D27" s="407">
        <v>2021</v>
      </c>
    </row>
    <row r="28" spans="1:11" ht="15.75" customHeight="1" x14ac:dyDescent="0.3">
      <c r="A28" s="399" t="s">
        <v>660</v>
      </c>
      <c r="B28" s="396">
        <v>0.36</v>
      </c>
      <c r="C28" s="392">
        <v>2013</v>
      </c>
      <c r="D28" s="407">
        <v>2021</v>
      </c>
    </row>
    <row r="29" spans="1:11" ht="15.75" customHeight="1" x14ac:dyDescent="0.3">
      <c r="A29" s="399" t="s">
        <v>661</v>
      </c>
      <c r="B29" s="396">
        <v>0.63600000000000001</v>
      </c>
      <c r="C29" s="392">
        <v>2016</v>
      </c>
      <c r="D29" s="407">
        <v>2021</v>
      </c>
    </row>
    <row r="30" spans="1:11" ht="15.75" customHeight="1" x14ac:dyDescent="0.3">
      <c r="A30" s="399" t="s">
        <v>662</v>
      </c>
      <c r="B30" s="396">
        <v>0.73089999999999999</v>
      </c>
      <c r="C30" s="392">
        <v>2015</v>
      </c>
      <c r="D30" s="407">
        <v>2021</v>
      </c>
    </row>
    <row r="31" spans="1:11" ht="21" customHeight="1" x14ac:dyDescent="0.3">
      <c r="A31" s="399" t="s">
        <v>663</v>
      </c>
      <c r="B31" s="396">
        <v>0.85499999999999998</v>
      </c>
      <c r="C31" s="392">
        <v>2013</v>
      </c>
      <c r="D31" s="407">
        <v>2021</v>
      </c>
    </row>
    <row r="32" spans="1:11" ht="21.9" customHeight="1" x14ac:dyDescent="0.3">
      <c r="A32" s="410" t="s">
        <v>664</v>
      </c>
      <c r="B32" s="390">
        <v>0.55000000000000004</v>
      </c>
      <c r="C32" s="406">
        <v>2018</v>
      </c>
      <c r="D32" s="406">
        <v>2022</v>
      </c>
    </row>
    <row r="33" spans="1:4" ht="15.75" customHeight="1" x14ac:dyDescent="0.3">
      <c r="A33" s="410" t="s">
        <v>665</v>
      </c>
      <c r="B33" s="390">
        <v>0.82</v>
      </c>
      <c r="C33" s="406">
        <v>2015</v>
      </c>
      <c r="D33" s="406">
        <v>2022</v>
      </c>
    </row>
    <row r="34" spans="1:4" ht="15.75" customHeight="1" x14ac:dyDescent="0.3">
      <c r="A34" s="410" t="s">
        <v>666</v>
      </c>
      <c r="B34" s="390">
        <v>0.755</v>
      </c>
      <c r="C34" s="406">
        <v>2014</v>
      </c>
      <c r="D34" s="406">
        <v>2022</v>
      </c>
    </row>
    <row r="35" spans="1:4" ht="15.75" customHeight="1" x14ac:dyDescent="0.3">
      <c r="A35" s="410" t="s">
        <v>667</v>
      </c>
      <c r="B35" s="390">
        <v>0.5494</v>
      </c>
      <c r="C35" s="406">
        <v>2016</v>
      </c>
      <c r="D35" s="406">
        <v>2022</v>
      </c>
    </row>
    <row r="36" spans="1:4" ht="21.9" customHeight="1" x14ac:dyDescent="0.3">
      <c r="A36" s="410" t="s">
        <v>668</v>
      </c>
      <c r="B36" s="390">
        <v>0.73499999999999999</v>
      </c>
      <c r="C36" s="406">
        <v>2017</v>
      </c>
      <c r="D36" s="406">
        <v>2022</v>
      </c>
    </row>
    <row r="37" spans="1:4" ht="21" customHeight="1" x14ac:dyDescent="0.3">
      <c r="A37" s="410" t="s">
        <v>669</v>
      </c>
      <c r="B37" s="390">
        <v>0.73050000000000004</v>
      </c>
      <c r="C37" s="406">
        <v>2017</v>
      </c>
      <c r="D37" s="406">
        <v>2022</v>
      </c>
    </row>
    <row r="38" spans="1:4" ht="15.75" customHeight="1" x14ac:dyDescent="0.3">
      <c r="A38" s="410" t="s">
        <v>670</v>
      </c>
      <c r="B38" s="390">
        <v>0.75</v>
      </c>
      <c r="C38" s="406">
        <v>2017</v>
      </c>
      <c r="D38" s="406">
        <v>2022</v>
      </c>
    </row>
    <row r="39" spans="1:4" ht="15.75" customHeight="1" x14ac:dyDescent="0.3">
      <c r="A39" s="410" t="s">
        <v>671</v>
      </c>
      <c r="B39" s="390">
        <v>0.75</v>
      </c>
      <c r="C39" s="406">
        <v>2014</v>
      </c>
      <c r="D39" s="406">
        <v>2022</v>
      </c>
    </row>
    <row r="40" spans="1:4" ht="15.75" customHeight="1" x14ac:dyDescent="0.3">
      <c r="A40" s="411" t="s">
        <v>672</v>
      </c>
      <c r="B40" s="390">
        <v>0.77</v>
      </c>
      <c r="C40" s="406">
        <v>2014</v>
      </c>
      <c r="D40" s="395">
        <v>2022</v>
      </c>
    </row>
    <row r="41" spans="1:4" ht="21" customHeight="1" x14ac:dyDescent="0.3">
      <c r="A41" s="411" t="s">
        <v>673</v>
      </c>
      <c r="B41" s="390">
        <v>0.57999999999999996</v>
      </c>
      <c r="C41" s="406">
        <v>2018</v>
      </c>
      <c r="D41" s="395">
        <v>2022</v>
      </c>
    </row>
    <row r="42" spans="1:4" ht="21.9" customHeight="1" x14ac:dyDescent="0.3">
      <c r="A42" s="411" t="s">
        <v>674</v>
      </c>
      <c r="B42" s="390">
        <v>0.70499999999999996</v>
      </c>
      <c r="C42" s="406">
        <v>2018</v>
      </c>
      <c r="D42" s="395">
        <v>2022</v>
      </c>
    </row>
    <row r="43" spans="1:4" ht="15.75" customHeight="1" x14ac:dyDescent="0.3">
      <c r="A43" s="411" t="s">
        <v>675</v>
      </c>
      <c r="B43" s="390">
        <v>0.77</v>
      </c>
      <c r="C43" s="406">
        <v>2014</v>
      </c>
      <c r="D43" s="395">
        <v>2022</v>
      </c>
    </row>
    <row r="44" spans="1:4" ht="15.75" customHeight="1" x14ac:dyDescent="0.3">
      <c r="A44" s="411" t="s">
        <v>676</v>
      </c>
      <c r="B44" s="390">
        <v>0.40300000000000002</v>
      </c>
      <c r="C44" s="406">
        <v>2014</v>
      </c>
      <c r="D44" s="395">
        <v>2022</v>
      </c>
    </row>
    <row r="45" spans="1:4" ht="15.75" customHeight="1" x14ac:dyDescent="0.3">
      <c r="A45" s="391" t="s">
        <v>677</v>
      </c>
      <c r="B45" s="396">
        <v>0.79</v>
      </c>
      <c r="C45" s="392">
        <v>2015</v>
      </c>
      <c r="D45" s="392">
        <v>2023</v>
      </c>
    </row>
    <row r="46" spans="1:4" ht="21.9" customHeight="1" x14ac:dyDescent="0.3">
      <c r="A46" s="391" t="s">
        <v>678</v>
      </c>
      <c r="B46" s="396">
        <v>0.443</v>
      </c>
      <c r="C46" s="392">
        <v>2019</v>
      </c>
      <c r="D46" s="392">
        <v>2023</v>
      </c>
    </row>
    <row r="47" spans="1:4" ht="21" customHeight="1" x14ac:dyDescent="0.3">
      <c r="A47" s="391" t="s">
        <v>679</v>
      </c>
      <c r="B47" s="396">
        <v>0.48499999999999999</v>
      </c>
      <c r="C47" s="392">
        <v>2019</v>
      </c>
      <c r="D47" s="392">
        <v>2023</v>
      </c>
    </row>
    <row r="48" spans="1:4" ht="15.75" customHeight="1" x14ac:dyDescent="0.3">
      <c r="A48" s="391" t="s">
        <v>680</v>
      </c>
      <c r="B48" s="396">
        <v>0.74</v>
      </c>
      <c r="C48" s="392">
        <v>2015</v>
      </c>
      <c r="D48" s="392">
        <v>2023</v>
      </c>
    </row>
    <row r="49" spans="1:4" ht="15.75" customHeight="1" x14ac:dyDescent="0.3">
      <c r="A49" s="391" t="s">
        <v>681</v>
      </c>
      <c r="B49" s="396">
        <v>0.57499999999999996</v>
      </c>
      <c r="C49" s="392">
        <v>2019</v>
      </c>
      <c r="D49" s="392">
        <v>2023</v>
      </c>
    </row>
    <row r="50" spans="1:4" ht="15.75" customHeight="1" x14ac:dyDescent="0.3">
      <c r="A50" s="391" t="s">
        <v>682</v>
      </c>
      <c r="B50" s="396">
        <v>0.71220000000000006</v>
      </c>
      <c r="C50" s="392">
        <v>2019</v>
      </c>
      <c r="D50" s="392">
        <v>2023</v>
      </c>
    </row>
    <row r="51" spans="1:4" ht="21.9" customHeight="1" x14ac:dyDescent="0.3">
      <c r="A51" s="391" t="s">
        <v>683</v>
      </c>
      <c r="B51" s="396">
        <v>0.83</v>
      </c>
      <c r="C51" s="392">
        <v>2019</v>
      </c>
      <c r="D51" s="392">
        <v>2023</v>
      </c>
    </row>
    <row r="52" spans="1:4" ht="21.9" customHeight="1" x14ac:dyDescent="0.3">
      <c r="A52" s="391" t="s">
        <v>684</v>
      </c>
      <c r="B52" s="396">
        <v>0.65</v>
      </c>
      <c r="C52" s="392">
        <v>2019</v>
      </c>
      <c r="D52" s="392">
        <v>2023</v>
      </c>
    </row>
    <row r="53" spans="1:4" ht="15.75" customHeight="1" x14ac:dyDescent="0.3">
      <c r="A53" s="391" t="s">
        <v>685</v>
      </c>
      <c r="B53" s="396">
        <v>0.56100000000000005</v>
      </c>
      <c r="C53" s="392">
        <v>2019</v>
      </c>
      <c r="D53" s="392">
        <v>2023</v>
      </c>
    </row>
    <row r="54" spans="1:4" ht="15.75" customHeight="1" x14ac:dyDescent="0.3">
      <c r="A54" s="391" t="s">
        <v>686</v>
      </c>
      <c r="B54" s="396">
        <v>0.77</v>
      </c>
      <c r="C54" s="392">
        <v>2017</v>
      </c>
      <c r="D54" s="392">
        <v>2023</v>
      </c>
    </row>
    <row r="55" spans="1:4" ht="15.75" customHeight="1" x14ac:dyDescent="0.3">
      <c r="A55" s="391" t="s">
        <v>687</v>
      </c>
      <c r="B55" s="396">
        <v>0.53749999999999998</v>
      </c>
      <c r="C55" s="392">
        <v>2019</v>
      </c>
      <c r="D55" s="392">
        <v>2023</v>
      </c>
    </row>
    <row r="56" spans="1:4" ht="36" customHeight="1" x14ac:dyDescent="0.3">
      <c r="A56" s="399" t="s">
        <v>688</v>
      </c>
      <c r="B56" s="396">
        <v>0.77500000000000002</v>
      </c>
      <c r="C56" s="392">
        <v>2019</v>
      </c>
      <c r="D56" s="407">
        <v>2023</v>
      </c>
    </row>
    <row r="57" spans="1:4" ht="36" customHeight="1" x14ac:dyDescent="0.3">
      <c r="A57" s="399" t="s">
        <v>689</v>
      </c>
      <c r="B57" s="396">
        <v>0.59899999999999998</v>
      </c>
      <c r="C57" s="392">
        <v>2019</v>
      </c>
      <c r="D57" s="407">
        <v>2023</v>
      </c>
    </row>
    <row r="58" spans="1:4" ht="36" customHeight="1" x14ac:dyDescent="0.3">
      <c r="A58" s="399" t="s">
        <v>690</v>
      </c>
      <c r="B58" s="396">
        <v>0.37469999999999998</v>
      </c>
      <c r="C58" s="392">
        <v>2019</v>
      </c>
      <c r="D58" s="407">
        <v>2023</v>
      </c>
    </row>
    <row r="59" spans="1:4" ht="36" customHeight="1" x14ac:dyDescent="0.3">
      <c r="A59" s="399" t="s">
        <v>691</v>
      </c>
      <c r="B59" s="396">
        <v>0.58750000000000002</v>
      </c>
      <c r="C59" s="392">
        <v>2019</v>
      </c>
      <c r="D59" s="407">
        <v>2023</v>
      </c>
    </row>
    <row r="60" spans="1:4" ht="36" customHeight="1" x14ac:dyDescent="0.3">
      <c r="A60" s="399" t="s">
        <v>692</v>
      </c>
      <c r="B60" s="396">
        <v>0.6169</v>
      </c>
      <c r="C60" s="392">
        <v>2019</v>
      </c>
      <c r="D60" s="407">
        <v>2023</v>
      </c>
    </row>
    <row r="61" spans="1:4" ht="36" customHeight="1" x14ac:dyDescent="0.3">
      <c r="A61" s="399" t="s">
        <v>693</v>
      </c>
      <c r="B61" s="396">
        <v>0.51</v>
      </c>
      <c r="C61" s="392">
        <v>2019</v>
      </c>
      <c r="D61" s="407">
        <v>2023</v>
      </c>
    </row>
    <row r="62" spans="1:4" ht="36" customHeight="1" x14ac:dyDescent="0.3">
      <c r="A62" s="399" t="s">
        <v>694</v>
      </c>
      <c r="B62" s="396">
        <v>0.91</v>
      </c>
      <c r="C62" s="392">
        <v>2015</v>
      </c>
      <c r="D62" s="407">
        <v>2023</v>
      </c>
    </row>
    <row r="63" spans="1:4" ht="36" customHeight="1" x14ac:dyDescent="0.3">
      <c r="A63" s="399" t="s">
        <v>695</v>
      </c>
      <c r="B63" s="396">
        <v>0.65749999999999997</v>
      </c>
      <c r="C63" s="392">
        <v>2019</v>
      </c>
      <c r="D63" s="407">
        <v>2023</v>
      </c>
    </row>
    <row r="64" spans="1:4" ht="36" customHeight="1" x14ac:dyDescent="0.3">
      <c r="A64" s="399" t="s">
        <v>696</v>
      </c>
      <c r="B64" s="396">
        <v>0.59699999999999998</v>
      </c>
      <c r="C64" s="392">
        <v>2019</v>
      </c>
      <c r="D64" s="407">
        <v>2023</v>
      </c>
    </row>
    <row r="65" spans="1:4" ht="36" customHeight="1" x14ac:dyDescent="0.3">
      <c r="A65" s="399" t="s">
        <v>697</v>
      </c>
      <c r="B65" s="396">
        <v>0.66</v>
      </c>
      <c r="C65" s="392">
        <v>2019</v>
      </c>
      <c r="D65" s="407">
        <v>2023</v>
      </c>
    </row>
    <row r="66" spans="1:4" ht="36" customHeight="1" x14ac:dyDescent="0.3">
      <c r="A66" s="399" t="s">
        <v>698</v>
      </c>
      <c r="B66" s="396">
        <v>0.66</v>
      </c>
      <c r="C66" s="392">
        <v>2017</v>
      </c>
      <c r="D66" s="407">
        <v>2023</v>
      </c>
    </row>
    <row r="67" spans="1:4" ht="36" customHeight="1" x14ac:dyDescent="0.3">
      <c r="A67" s="391" t="s">
        <v>699</v>
      </c>
      <c r="B67" s="396">
        <v>0.74</v>
      </c>
      <c r="C67" s="392">
        <v>2020</v>
      </c>
      <c r="D67" s="392">
        <v>2024</v>
      </c>
    </row>
    <row r="68" spans="1:4" ht="36" customHeight="1" x14ac:dyDescent="0.3">
      <c r="A68" s="391" t="s">
        <v>700</v>
      </c>
      <c r="B68" s="396">
        <v>0.33</v>
      </c>
      <c r="C68" s="392">
        <v>2020</v>
      </c>
      <c r="D68" s="392">
        <v>2024</v>
      </c>
    </row>
    <row r="69" spans="1:4" ht="36" customHeight="1" x14ac:dyDescent="0.3">
      <c r="A69" s="391" t="s">
        <v>701</v>
      </c>
      <c r="B69" s="396">
        <v>0.80500000000000005</v>
      </c>
      <c r="C69" s="392">
        <v>2018</v>
      </c>
      <c r="D69" s="392">
        <v>2024</v>
      </c>
    </row>
    <row r="70" spans="1:4" ht="36" customHeight="1" x14ac:dyDescent="0.3">
      <c r="A70" s="391" t="s">
        <v>702</v>
      </c>
      <c r="B70" s="396">
        <v>0.76</v>
      </c>
      <c r="C70" s="392">
        <v>2020</v>
      </c>
      <c r="D70" s="392">
        <v>2024</v>
      </c>
    </row>
    <row r="71" spans="1:4" ht="36" customHeight="1" x14ac:dyDescent="0.3">
      <c r="A71" s="399" t="s">
        <v>703</v>
      </c>
      <c r="B71" s="396">
        <v>0.59</v>
      </c>
      <c r="C71" s="392">
        <v>2016</v>
      </c>
      <c r="D71" s="407">
        <v>2024</v>
      </c>
    </row>
    <row r="72" spans="1:4" ht="36" customHeight="1" x14ac:dyDescent="0.3">
      <c r="A72" s="399" t="s">
        <v>704</v>
      </c>
      <c r="B72" s="396">
        <v>0.67969999999999997</v>
      </c>
      <c r="C72" s="392">
        <v>2020</v>
      </c>
      <c r="D72" s="407">
        <v>2024</v>
      </c>
    </row>
    <row r="73" spans="1:4" ht="36" customHeight="1" x14ac:dyDescent="0.3">
      <c r="A73" s="399" t="s">
        <v>705</v>
      </c>
      <c r="B73" s="396">
        <v>0.83</v>
      </c>
      <c r="C73" s="392">
        <v>2016</v>
      </c>
      <c r="D73" s="407">
        <v>2024</v>
      </c>
    </row>
    <row r="74" spans="1:4" ht="36" customHeight="1" x14ac:dyDescent="0.3">
      <c r="A74" s="399" t="s">
        <v>706</v>
      </c>
      <c r="B74" s="396">
        <v>0.77</v>
      </c>
      <c r="C74" s="392">
        <v>2018</v>
      </c>
      <c r="D74" s="407">
        <v>2024</v>
      </c>
    </row>
    <row r="75" spans="1:4" ht="36" customHeight="1" x14ac:dyDescent="0.3">
      <c r="A75" s="399" t="s">
        <v>707</v>
      </c>
      <c r="B75" s="396">
        <v>0.89</v>
      </c>
      <c r="C75" s="392">
        <v>2016</v>
      </c>
      <c r="D75" s="407">
        <v>2024</v>
      </c>
    </row>
    <row r="76" spans="1:4" ht="36" customHeight="1" x14ac:dyDescent="0.3">
      <c r="A76" s="399" t="s">
        <v>708</v>
      </c>
      <c r="B76" s="396">
        <v>0.6</v>
      </c>
      <c r="C76" s="392">
        <v>2020</v>
      </c>
      <c r="D76" s="407">
        <v>2024</v>
      </c>
    </row>
    <row r="77" spans="1:4" ht="36" customHeight="1" x14ac:dyDescent="0.3">
      <c r="A77" s="399" t="s">
        <v>709</v>
      </c>
      <c r="B77" s="396">
        <v>0.73</v>
      </c>
      <c r="C77" s="392">
        <v>2016</v>
      </c>
      <c r="D77" s="407">
        <v>2024</v>
      </c>
    </row>
    <row r="78" spans="1:4" ht="36" customHeight="1" x14ac:dyDescent="0.3">
      <c r="A78" s="399" t="s">
        <v>710</v>
      </c>
      <c r="B78" s="396">
        <v>0.6</v>
      </c>
      <c r="C78" s="392">
        <v>2016</v>
      </c>
      <c r="D78" s="407">
        <v>2024</v>
      </c>
    </row>
    <row r="79" spans="1:4" ht="36" customHeight="1" x14ac:dyDescent="0.3">
      <c r="A79" s="391" t="s">
        <v>711</v>
      </c>
      <c r="B79" s="396">
        <v>0.67</v>
      </c>
      <c r="C79" s="392">
        <v>2017</v>
      </c>
      <c r="D79" s="392">
        <v>2025</v>
      </c>
    </row>
    <row r="80" spans="1:4" ht="36" customHeight="1" x14ac:dyDescent="0.3">
      <c r="A80" s="391" t="s">
        <v>712</v>
      </c>
      <c r="B80" s="396">
        <v>0.69499999999999995</v>
      </c>
      <c r="C80" s="392">
        <v>2019</v>
      </c>
      <c r="D80" s="392">
        <v>2025</v>
      </c>
    </row>
    <row r="81" spans="1:4" ht="36" customHeight="1" x14ac:dyDescent="0.3">
      <c r="A81" s="391" t="s">
        <v>713</v>
      </c>
      <c r="B81" s="396">
        <v>0.79900000000000004</v>
      </c>
      <c r="C81" s="392">
        <v>2017</v>
      </c>
      <c r="D81" s="392">
        <v>2025</v>
      </c>
    </row>
    <row r="82" spans="1:4" ht="36" customHeight="1" x14ac:dyDescent="0.3">
      <c r="A82" s="391" t="s">
        <v>714</v>
      </c>
      <c r="B82" s="396">
        <v>0.40050000000000002</v>
      </c>
      <c r="C82" s="392">
        <v>2020</v>
      </c>
      <c r="D82" s="392">
        <v>2025</v>
      </c>
    </row>
    <row r="83" spans="1:4" ht="36" customHeight="1" x14ac:dyDescent="0.3">
      <c r="A83" s="391" t="s">
        <v>715</v>
      </c>
      <c r="B83" s="396">
        <v>0.95</v>
      </c>
      <c r="C83" s="392">
        <v>2017</v>
      </c>
      <c r="D83" s="392">
        <v>2025</v>
      </c>
    </row>
    <row r="84" spans="1:4" ht="36" customHeight="1" x14ac:dyDescent="0.3">
      <c r="A84" s="391" t="s">
        <v>716</v>
      </c>
      <c r="B84" s="396">
        <v>0.79</v>
      </c>
      <c r="C84" s="392">
        <v>2017</v>
      </c>
      <c r="D84" s="392">
        <v>2025</v>
      </c>
    </row>
    <row r="85" spans="1:4" ht="36" customHeight="1" x14ac:dyDescent="0.3">
      <c r="A85" s="399" t="s">
        <v>717</v>
      </c>
      <c r="B85" s="396">
        <v>0.76</v>
      </c>
      <c r="C85" s="392">
        <v>2019</v>
      </c>
      <c r="D85" s="407">
        <v>2025</v>
      </c>
    </row>
    <row r="86" spans="1:4" ht="36" customHeight="1" x14ac:dyDescent="0.3">
      <c r="A86" s="399" t="s">
        <v>718</v>
      </c>
      <c r="B86" s="396">
        <v>0.84499999999999997</v>
      </c>
      <c r="C86" s="392">
        <v>2017</v>
      </c>
      <c r="D86" s="407">
        <v>2025</v>
      </c>
    </row>
    <row r="87" spans="1:4" ht="36" customHeight="1" x14ac:dyDescent="0.3">
      <c r="A87" s="399" t="s">
        <v>719</v>
      </c>
      <c r="B87" s="396">
        <v>0.81</v>
      </c>
      <c r="C87" s="392">
        <v>2017</v>
      </c>
      <c r="D87" s="407">
        <v>2025</v>
      </c>
    </row>
    <row r="88" spans="1:4" ht="36" customHeight="1" x14ac:dyDescent="0.3">
      <c r="A88" s="399" t="s">
        <v>720</v>
      </c>
      <c r="B88" s="396">
        <v>0.67</v>
      </c>
      <c r="C88" s="392">
        <v>2017</v>
      </c>
      <c r="D88" s="407">
        <v>2025</v>
      </c>
    </row>
    <row r="89" spans="1:4" ht="36" customHeight="1" x14ac:dyDescent="0.3">
      <c r="A89" s="399" t="s">
        <v>721</v>
      </c>
      <c r="B89" s="396">
        <v>0.63270000000000004</v>
      </c>
      <c r="C89" s="392">
        <v>2019</v>
      </c>
      <c r="D89" s="407">
        <v>2025</v>
      </c>
    </row>
    <row r="90" spans="1:4" ht="36" customHeight="1" x14ac:dyDescent="0.3">
      <c r="A90" s="399" t="s">
        <v>722</v>
      </c>
      <c r="B90" s="396">
        <v>0.94</v>
      </c>
      <c r="C90" s="392">
        <v>2017</v>
      </c>
      <c r="D90" s="407">
        <v>2025</v>
      </c>
    </row>
    <row r="91" spans="1:4" ht="36" customHeight="1" x14ac:dyDescent="0.3">
      <c r="A91" s="399" t="s">
        <v>723</v>
      </c>
      <c r="B91" s="396">
        <v>0.81</v>
      </c>
      <c r="C91" s="392">
        <v>2017</v>
      </c>
      <c r="D91" s="407">
        <v>2025</v>
      </c>
    </row>
    <row r="92" spans="1:4" ht="36" customHeight="1" x14ac:dyDescent="0.3">
      <c r="A92" s="391" t="s">
        <v>724</v>
      </c>
      <c r="B92" s="396">
        <v>0.77700000000000002</v>
      </c>
      <c r="C92" s="392">
        <v>2018</v>
      </c>
      <c r="D92" s="392">
        <v>2026</v>
      </c>
    </row>
    <row r="93" spans="1:4" ht="36" customHeight="1" x14ac:dyDescent="0.3">
      <c r="A93" s="391" t="s">
        <v>725</v>
      </c>
      <c r="B93" s="396">
        <v>0.63500000000000001</v>
      </c>
      <c r="C93" s="392">
        <v>2018</v>
      </c>
      <c r="D93" s="392">
        <v>2026</v>
      </c>
    </row>
    <row r="94" spans="1:4" ht="36" customHeight="1" x14ac:dyDescent="0.3">
      <c r="A94" s="391" t="s">
        <v>726</v>
      </c>
      <c r="B94" s="396">
        <v>0.43</v>
      </c>
      <c r="C94" s="392">
        <v>2018</v>
      </c>
      <c r="D94" s="392">
        <v>2026</v>
      </c>
    </row>
    <row r="95" spans="1:4" ht="36" customHeight="1" x14ac:dyDescent="0.3">
      <c r="A95" s="391" t="s">
        <v>727</v>
      </c>
      <c r="B95" s="396">
        <v>0.84</v>
      </c>
      <c r="C95" s="392">
        <v>2018</v>
      </c>
      <c r="D95" s="392">
        <v>2026</v>
      </c>
    </row>
    <row r="96" spans="1:4" ht="36" customHeight="1" x14ac:dyDescent="0.3">
      <c r="A96" s="391" t="s">
        <v>728</v>
      </c>
      <c r="B96" s="396">
        <v>0.84</v>
      </c>
      <c r="C96" s="392">
        <v>2019</v>
      </c>
      <c r="D96" s="392">
        <v>2027</v>
      </c>
    </row>
    <row r="97" spans="1:4" ht="36" customHeight="1" x14ac:dyDescent="0.3">
      <c r="A97" s="399" t="s">
        <v>729</v>
      </c>
      <c r="B97" s="396">
        <v>0.64500000000000002</v>
      </c>
      <c r="C97" s="392">
        <v>2019</v>
      </c>
      <c r="D97" s="407">
        <v>2027</v>
      </c>
    </row>
    <row r="98" spans="1:4" ht="36" customHeight="1" x14ac:dyDescent="0.3">
      <c r="A98" s="399" t="s">
        <v>730</v>
      </c>
      <c r="B98" s="396">
        <v>0.69499999999999995</v>
      </c>
      <c r="C98" s="392">
        <v>2019</v>
      </c>
      <c r="D98" s="407">
        <v>2027</v>
      </c>
    </row>
    <row r="99" spans="1:4" ht="36" customHeight="1" x14ac:dyDescent="0.3">
      <c r="A99" s="399" t="s">
        <v>731</v>
      </c>
      <c r="B99" s="396">
        <v>0.82499999999999996</v>
      </c>
      <c r="C99" s="392">
        <v>2019</v>
      </c>
      <c r="D99" s="407">
        <v>2027</v>
      </c>
    </row>
    <row r="100" spans="1:4" ht="36" customHeight="1" x14ac:dyDescent="0.3">
      <c r="A100" s="399" t="s">
        <v>732</v>
      </c>
      <c r="B100" s="396">
        <v>1</v>
      </c>
      <c r="C100" s="392">
        <v>2019</v>
      </c>
      <c r="D100" s="407">
        <v>2027</v>
      </c>
    </row>
    <row r="101" spans="1:4" ht="36" customHeight="1" x14ac:dyDescent="0.3">
      <c r="A101" s="399" t="s">
        <v>733</v>
      </c>
      <c r="B101" s="396">
        <v>0.66349999999999998</v>
      </c>
      <c r="C101" s="392">
        <v>2019</v>
      </c>
      <c r="D101" s="407">
        <v>2027</v>
      </c>
    </row>
    <row r="102" spans="1:4" ht="36" customHeight="1" x14ac:dyDescent="0.3">
      <c r="A102" s="391" t="s">
        <v>734</v>
      </c>
      <c r="B102" s="396">
        <v>0.86499999999999999</v>
      </c>
      <c r="C102" s="392">
        <v>2020</v>
      </c>
      <c r="D102" s="392">
        <v>2028</v>
      </c>
    </row>
    <row r="103" spans="1:4" ht="36" customHeight="1" x14ac:dyDescent="0.3">
      <c r="A103" s="391" t="s">
        <v>735</v>
      </c>
      <c r="B103" s="396">
        <v>0.46</v>
      </c>
      <c r="C103" s="392">
        <v>2020</v>
      </c>
      <c r="D103" s="392">
        <v>2028</v>
      </c>
    </row>
    <row r="104" spans="1:4" ht="36" customHeight="1" x14ac:dyDescent="0.3">
      <c r="A104" s="399" t="s">
        <v>736</v>
      </c>
      <c r="B104" s="396">
        <v>0.5</v>
      </c>
      <c r="C104" s="392">
        <v>2020</v>
      </c>
      <c r="D104" s="407">
        <v>2028</v>
      </c>
    </row>
    <row r="105" spans="1:4" ht="36" customHeight="1" x14ac:dyDescent="0.3">
      <c r="A105" s="399" t="s">
        <v>737</v>
      </c>
      <c r="B105" s="396">
        <v>0.62</v>
      </c>
      <c r="C105" s="392">
        <v>2020</v>
      </c>
      <c r="D105" s="407">
        <v>2028</v>
      </c>
    </row>
    <row r="106" spans="1:4" ht="36" customHeight="1" x14ac:dyDescent="0.3">
      <c r="A106" s="399" t="s">
        <v>738</v>
      </c>
      <c r="B106" s="396">
        <v>0.625</v>
      </c>
      <c r="C106" s="392">
        <v>2020</v>
      </c>
      <c r="D106" s="407">
        <v>2028</v>
      </c>
    </row>
    <row r="107" spans="1:4" ht="36" customHeight="1" x14ac:dyDescent="0.3">
      <c r="A107" s="391"/>
      <c r="B107" s="396"/>
      <c r="C107" s="392"/>
      <c r="D107" s="392"/>
    </row>
    <row r="108" spans="1:4" ht="36" customHeight="1" x14ac:dyDescent="0.3">
      <c r="A108" s="391"/>
      <c r="B108" s="396"/>
      <c r="C108" s="392"/>
      <c r="D108" s="392"/>
    </row>
    <row r="109" spans="1:4" ht="36" customHeight="1" x14ac:dyDescent="0.3">
      <c r="A109" s="391"/>
      <c r="B109" s="396"/>
      <c r="C109" s="392"/>
      <c r="D109" s="392"/>
    </row>
    <row r="110" spans="1:4" ht="36" customHeight="1" x14ac:dyDescent="0.3">
      <c r="A110" s="391"/>
      <c r="B110" s="396"/>
      <c r="C110" s="392"/>
      <c r="D110" s="392"/>
    </row>
    <row r="111" spans="1:4" ht="36" customHeight="1" x14ac:dyDescent="0.3">
      <c r="A111" s="391"/>
      <c r="B111" s="396"/>
      <c r="C111" s="392"/>
      <c r="D111" s="392"/>
    </row>
    <row r="112" spans="1:4" ht="36" customHeight="1" x14ac:dyDescent="0.3">
      <c r="A112" s="1064" t="s">
        <v>739</v>
      </c>
      <c r="B112" s="1064"/>
      <c r="C112" s="1064"/>
      <c r="D112" s="1064"/>
    </row>
    <row r="113" spans="1:4" ht="15.75" customHeight="1" x14ac:dyDescent="0.3">
      <c r="A113" s="1065" t="s">
        <v>740</v>
      </c>
      <c r="B113" s="1065"/>
      <c r="C113" s="1065"/>
      <c r="D113" s="1065"/>
    </row>
    <row r="114" spans="1:4" ht="15.75" customHeight="1" x14ac:dyDescent="0.3">
      <c r="A114" s="1061" t="s">
        <v>741</v>
      </c>
      <c r="B114" s="1061"/>
      <c r="C114" s="1061"/>
      <c r="D114" s="1061"/>
    </row>
    <row r="115" spans="1:4" ht="15.75" customHeight="1" x14ac:dyDescent="0.3">
      <c r="A115" s="1065" t="s">
        <v>742</v>
      </c>
      <c r="B115" s="1065"/>
      <c r="C115" s="1065"/>
      <c r="D115" s="1065"/>
    </row>
    <row r="116" spans="1:4" ht="21.9" customHeight="1" x14ac:dyDescent="0.3">
      <c r="A116" s="1066" t="s">
        <v>743</v>
      </c>
      <c r="B116" s="1066"/>
      <c r="C116" s="1066"/>
      <c r="D116" s="1066"/>
    </row>
    <row r="117" spans="1:4" ht="21" customHeight="1" x14ac:dyDescent="0.3">
      <c r="A117" s="1062" t="s">
        <v>744</v>
      </c>
      <c r="B117" s="1062"/>
      <c r="C117" s="1062"/>
      <c r="D117" s="1062"/>
    </row>
    <row r="118" spans="1:4" ht="15.75" customHeight="1" x14ac:dyDescent="0.3">
      <c r="A118" s="1062" t="s">
        <v>745</v>
      </c>
      <c r="B118" s="1062"/>
      <c r="C118" s="1062"/>
      <c r="D118" s="1062"/>
    </row>
    <row r="119" spans="1:4" ht="15.75" customHeight="1" x14ac:dyDescent="0.3">
      <c r="A119" s="1062" t="s">
        <v>746</v>
      </c>
      <c r="B119" s="1062"/>
      <c r="C119" s="1062"/>
      <c r="D119" s="1062"/>
    </row>
  </sheetData>
  <sheetProtection algorithmName="SHA-512" hashValue="JUv3hmo8GmNafP2C3cSb4PgSBLmWwf4yXEdhgi59i6CWTqxCf+qalfkg5TodjzDQw2B6s940/O+iXmOv8r5p4w==" saltValue="zet0ItdJrJNLuGLCnL0msw==" spinCount="100000" sheet="1" objects="1" scenarios="1"/>
  <sortState xmlns:xlrd2="http://schemas.microsoft.com/office/spreadsheetml/2017/richdata2" ref="A7:D106">
    <sortCondition ref="D7:D106"/>
  </sortState>
  <mergeCells count="11">
    <mergeCell ref="A115:D115"/>
    <mergeCell ref="A116:D116"/>
    <mergeCell ref="A117:D117"/>
    <mergeCell ref="A118:D118"/>
    <mergeCell ref="A119:D119"/>
    <mergeCell ref="A114:D114"/>
    <mergeCell ref="A1:D1"/>
    <mergeCell ref="A2:D2"/>
    <mergeCell ref="A3:D3"/>
    <mergeCell ref="A112:D112"/>
    <mergeCell ref="A113:D11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F2351-DC4A-4941-82DA-8C63291B538C}">
  <sheetPr codeName="Sheet7">
    <pageSetUpPr fitToPage="1"/>
  </sheetPr>
  <dimension ref="B1:R32"/>
  <sheetViews>
    <sheetView showGridLines="0" zoomScaleNormal="100" workbookViewId="0">
      <selection activeCell="D5" sqref="D5"/>
    </sheetView>
  </sheetViews>
  <sheetFormatPr defaultColWidth="9.109375" defaultRowHeight="14.4" x14ac:dyDescent="0.3"/>
  <cols>
    <col min="1" max="1" width="2" style="180" customWidth="1"/>
    <col min="2" max="2" width="96.21875" style="180" customWidth="1"/>
    <col min="3" max="3" width="2" style="180" customWidth="1"/>
    <col min="4" max="4" width="17.6640625" style="180" customWidth="1"/>
    <col min="5" max="5" width="9.33203125" style="180" customWidth="1"/>
    <col min="6" max="6" width="14.109375" style="155" customWidth="1"/>
    <col min="7" max="7" width="50.44140625" style="565" customWidth="1"/>
    <col min="8" max="8" width="44.21875" style="180" customWidth="1"/>
    <col min="9" max="9" width="9.109375" style="180"/>
    <col min="10" max="10" width="36.77734375" style="180" customWidth="1"/>
    <col min="11" max="12" width="28.88671875" style="180" customWidth="1"/>
    <col min="13" max="13" width="9.109375" style="180"/>
    <col min="14" max="14" width="16.6640625" style="180" customWidth="1"/>
    <col min="15" max="15" width="22.5546875" style="180" customWidth="1"/>
    <col min="16" max="16" width="23.44140625" style="180" customWidth="1"/>
    <col min="17" max="17" width="9.109375" style="180"/>
    <col min="18" max="18" width="26.33203125" style="180" customWidth="1"/>
    <col min="19" max="16384" width="9.109375" style="180"/>
  </cols>
  <sheetData>
    <row r="1" spans="2:8" ht="42.6" customHeight="1" x14ac:dyDescent="0.35">
      <c r="B1" s="894" t="s">
        <v>2135</v>
      </c>
      <c r="C1" s="894"/>
      <c r="D1" s="894"/>
    </row>
    <row r="2" spans="2:8" ht="30.6" customHeight="1" x14ac:dyDescent="0.3">
      <c r="B2" s="1067"/>
      <c r="C2" s="1067"/>
      <c r="D2" s="1067"/>
    </row>
    <row r="3" spans="2:8" ht="26.4" customHeight="1" x14ac:dyDescent="0.35">
      <c r="B3" s="883" t="str">
        <f>'Unit Data from Audit Worksheet'!D2</f>
        <v>Select Unit Name from Drop Down List</v>
      </c>
      <c r="C3" s="643"/>
      <c r="D3" s="884">
        <v>2022</v>
      </c>
      <c r="F3" s="897" t="s">
        <v>2137</v>
      </c>
      <c r="G3" s="898" t="s">
        <v>41</v>
      </c>
    </row>
    <row r="4" spans="2:8" ht="18.600000000000001" customHeight="1" x14ac:dyDescent="0.3">
      <c r="B4" s="885" t="s">
        <v>71</v>
      </c>
      <c r="C4" s="272"/>
    </row>
    <row r="5" spans="2:8" ht="19.2" customHeight="1" x14ac:dyDescent="0.3">
      <c r="B5" s="728" t="s">
        <v>2114</v>
      </c>
      <c r="C5" s="728"/>
      <c r="D5" s="275"/>
    </row>
    <row r="6" spans="2:8" ht="19.95" customHeight="1" x14ac:dyDescent="0.3">
      <c r="B6" s="871" t="s">
        <v>2130</v>
      </c>
      <c r="C6" s="871"/>
      <c r="D6" s="887">
        <f>Import!L38</f>
        <v>0</v>
      </c>
      <c r="F6" s="866">
        <v>506</v>
      </c>
      <c r="G6" s="565" t="s">
        <v>189</v>
      </c>
    </row>
    <row r="7" spans="2:8" ht="19.95" customHeight="1" x14ac:dyDescent="0.3">
      <c r="B7" s="871" t="s">
        <v>2115</v>
      </c>
      <c r="C7" s="871"/>
      <c r="D7" s="888">
        <f>Import!L39</f>
        <v>0</v>
      </c>
      <c r="F7" s="866">
        <v>536</v>
      </c>
      <c r="G7" s="565" t="s">
        <v>190</v>
      </c>
    </row>
    <row r="8" spans="2:8" ht="19.95" customHeight="1" x14ac:dyDescent="0.3">
      <c r="B8" s="871" t="s">
        <v>2116</v>
      </c>
      <c r="C8" s="871"/>
      <c r="D8" s="888">
        <f>Import!L69</f>
        <v>0</v>
      </c>
      <c r="F8" s="636">
        <v>647</v>
      </c>
      <c r="G8" s="773" t="s">
        <v>934</v>
      </c>
    </row>
    <row r="9" spans="2:8" ht="19.95" customHeight="1" x14ac:dyDescent="0.3">
      <c r="B9" s="877" t="s">
        <v>2134</v>
      </c>
      <c r="C9" s="878"/>
      <c r="D9" s="888">
        <f>-Import!L48</f>
        <v>0</v>
      </c>
      <c r="F9" s="879">
        <v>11</v>
      </c>
      <c r="G9" s="880" t="s">
        <v>194</v>
      </c>
    </row>
    <row r="10" spans="2:8" ht="19.95" customHeight="1" x14ac:dyDescent="0.3">
      <c r="B10" s="729" t="s">
        <v>2000</v>
      </c>
      <c r="C10" s="729"/>
      <c r="D10" s="889"/>
    </row>
    <row r="11" spans="2:8" ht="19.95" customHeight="1" x14ac:dyDescent="0.3">
      <c r="B11" s="871" t="s">
        <v>2117</v>
      </c>
      <c r="C11" s="871"/>
      <c r="D11" s="890">
        <f>Import!L43</f>
        <v>0</v>
      </c>
      <c r="F11" s="155">
        <v>4</v>
      </c>
      <c r="G11" s="565" t="s">
        <v>2118</v>
      </c>
    </row>
    <row r="12" spans="2:8" ht="19.95" customHeight="1" x14ac:dyDescent="0.3">
      <c r="B12" s="871" t="s">
        <v>2001</v>
      </c>
      <c r="C12" s="871"/>
      <c r="D12" s="890">
        <f>Import!L193</f>
        <v>0</v>
      </c>
      <c r="F12" s="155">
        <v>6</v>
      </c>
      <c r="G12" s="565" t="s">
        <v>251</v>
      </c>
    </row>
    <row r="13" spans="2:8" ht="19.95" customHeight="1" x14ac:dyDescent="0.3">
      <c r="B13" s="871" t="s">
        <v>2119</v>
      </c>
      <c r="C13" s="871"/>
      <c r="D13" s="891">
        <f>Import!L44</f>
        <v>0</v>
      </c>
      <c r="F13" s="155">
        <v>5</v>
      </c>
      <c r="G13" s="565" t="s">
        <v>2120</v>
      </c>
    </row>
    <row r="14" spans="2:8" ht="24.6" customHeight="1" thickBot="1" x14ac:dyDescent="0.35">
      <c r="B14" s="872" t="s">
        <v>2132</v>
      </c>
      <c r="C14" s="871"/>
      <c r="D14" s="895">
        <f>SUM(D6:D9)-SUM(D11:D13)</f>
        <v>0</v>
      </c>
      <c r="E14" s="873"/>
      <c r="F14" s="155" t="s">
        <v>2106</v>
      </c>
      <c r="G14" s="881" t="s">
        <v>2136</v>
      </c>
      <c r="H14" s="916">
        <f>D6+D7+D9+-D11-D12-D13</f>
        <v>0</v>
      </c>
    </row>
    <row r="15" spans="2:8" ht="19.95" customHeight="1" thickTop="1" x14ac:dyDescent="0.3">
      <c r="B15" s="19"/>
      <c r="C15" s="19"/>
      <c r="D15" s="731"/>
    </row>
    <row r="16" spans="2:8" ht="19.95" customHeight="1" x14ac:dyDescent="0.3">
      <c r="B16" s="728"/>
      <c r="C16" s="728"/>
      <c r="D16" s="732"/>
    </row>
    <row r="17" spans="2:18" ht="19.95" customHeight="1" x14ac:dyDescent="0.3">
      <c r="B17" s="19" t="s">
        <v>2002</v>
      </c>
      <c r="C17" s="19"/>
      <c r="D17" s="275"/>
    </row>
    <row r="18" spans="2:18" ht="19.95" customHeight="1" x14ac:dyDescent="0.3">
      <c r="B18" s="871" t="s">
        <v>2121</v>
      </c>
      <c r="C18" s="871"/>
      <c r="D18" s="892">
        <f>Import!L59</f>
        <v>0</v>
      </c>
      <c r="F18" s="155">
        <v>532</v>
      </c>
      <c r="G18" s="565" t="s">
        <v>1059</v>
      </c>
    </row>
    <row r="19" spans="2:18" ht="13.8" customHeight="1" x14ac:dyDescent="0.3">
      <c r="C19" s="19"/>
      <c r="D19" s="890"/>
    </row>
    <row r="20" spans="2:18" ht="16.8" customHeight="1" x14ac:dyDescent="0.3">
      <c r="B20" s="19" t="s">
        <v>2003</v>
      </c>
      <c r="C20" s="19"/>
      <c r="D20" s="890"/>
    </row>
    <row r="21" spans="2:18" ht="19.95" customHeight="1" x14ac:dyDescent="0.3">
      <c r="B21" s="871" t="s">
        <v>2122</v>
      </c>
      <c r="C21" s="871"/>
      <c r="D21" s="893">
        <f>Import!L62</f>
        <v>0</v>
      </c>
      <c r="F21" s="155">
        <v>20</v>
      </c>
      <c r="G21" s="565" t="s">
        <v>2123</v>
      </c>
    </row>
    <row r="22" spans="2:18" ht="33.6" customHeight="1" x14ac:dyDescent="0.3">
      <c r="B22" s="871" t="s">
        <v>2124</v>
      </c>
      <c r="C22" s="871"/>
      <c r="D22" s="890">
        <f>Import!L65</f>
        <v>0</v>
      </c>
      <c r="F22" s="155">
        <v>509</v>
      </c>
      <c r="G22" s="565" t="s">
        <v>291</v>
      </c>
    </row>
    <row r="23" spans="2:18" ht="28.8" customHeight="1" x14ac:dyDescent="0.3">
      <c r="B23" s="871" t="s">
        <v>2125</v>
      </c>
      <c r="C23" s="871"/>
      <c r="D23" s="893">
        <f>Import!L63</f>
        <v>0</v>
      </c>
      <c r="F23" s="155">
        <v>533</v>
      </c>
      <c r="G23" s="565" t="s">
        <v>1060</v>
      </c>
    </row>
    <row r="24" spans="2:18" ht="38.4" customHeight="1" x14ac:dyDescent="0.3">
      <c r="B24" s="871" t="s">
        <v>2126</v>
      </c>
      <c r="C24" s="871"/>
      <c r="D24" s="893">
        <f>Import!L64</f>
        <v>0</v>
      </c>
      <c r="F24" s="155">
        <v>508</v>
      </c>
      <c r="G24" s="565" t="s">
        <v>293</v>
      </c>
    </row>
    <row r="25" spans="2:18" ht="39" customHeight="1" x14ac:dyDescent="0.3">
      <c r="B25" s="877" t="s">
        <v>2131</v>
      </c>
      <c r="C25" s="871"/>
      <c r="D25" s="915">
        <f>Import!L60</f>
        <v>0</v>
      </c>
      <c r="F25" s="879">
        <v>1050</v>
      </c>
      <c r="G25" s="886" t="s">
        <v>2019</v>
      </c>
    </row>
    <row r="26" spans="2:18" ht="25.8" customHeight="1" thickBot="1" x14ac:dyDescent="0.35">
      <c r="B26" s="872" t="s">
        <v>2127</v>
      </c>
      <c r="C26" s="874"/>
      <c r="D26" s="896">
        <f>D18+D21+D22+-D23-D24-D25</f>
        <v>0</v>
      </c>
      <c r="F26" s="155" t="s">
        <v>2106</v>
      </c>
      <c r="G26" s="881" t="s">
        <v>2133</v>
      </c>
    </row>
    <row r="27" spans="2:18" ht="19.95" customHeight="1" thickTop="1" x14ac:dyDescent="0.3">
      <c r="B27" s="275"/>
      <c r="C27" s="275"/>
      <c r="D27" s="275"/>
    </row>
    <row r="28" spans="2:18" s="566" customFormat="1" ht="19.95" customHeight="1" thickBot="1" x14ac:dyDescent="0.35">
      <c r="B28" s="872" t="s">
        <v>2128</v>
      </c>
      <c r="C28" s="874"/>
      <c r="D28" s="733" t="e">
        <f>D14/D26</f>
        <v>#DIV/0!</v>
      </c>
      <c r="F28" s="155" t="s">
        <v>2106</v>
      </c>
      <c r="G28" s="882" t="s">
        <v>2129</v>
      </c>
      <c r="I28" s="180"/>
      <c r="J28" s="180"/>
      <c r="K28" s="180"/>
      <c r="L28" s="180"/>
      <c r="M28" s="180"/>
      <c r="N28" s="180"/>
      <c r="O28" s="180"/>
      <c r="P28" s="180"/>
      <c r="Q28" s="180"/>
      <c r="R28" s="180"/>
    </row>
    <row r="29" spans="2:18" s="566" customFormat="1" ht="15" thickTop="1" x14ac:dyDescent="0.3">
      <c r="B29" s="729"/>
      <c r="C29" s="729"/>
      <c r="D29" s="875"/>
      <c r="F29" s="155"/>
      <c r="G29" s="882"/>
      <c r="I29" s="180"/>
      <c r="J29" s="180"/>
      <c r="K29" s="180"/>
      <c r="L29" s="180"/>
      <c r="M29" s="180"/>
      <c r="N29" s="180"/>
      <c r="O29" s="180"/>
      <c r="P29" s="180"/>
      <c r="Q29" s="180"/>
      <c r="R29" s="180"/>
    </row>
    <row r="30" spans="2:18" s="566" customFormat="1" x14ac:dyDescent="0.3">
      <c r="B30" s="729"/>
      <c r="C30" s="729"/>
      <c r="D30" s="875"/>
      <c r="F30" s="155"/>
      <c r="G30" s="882"/>
      <c r="I30" s="180"/>
      <c r="J30" s="180"/>
      <c r="K30" s="180"/>
      <c r="L30" s="180"/>
      <c r="M30" s="180"/>
      <c r="N30" s="180"/>
      <c r="O30" s="180"/>
      <c r="P30" s="180"/>
      <c r="Q30" s="180"/>
      <c r="R30" s="180"/>
    </row>
    <row r="31" spans="2:18" s="566" customFormat="1" x14ac:dyDescent="0.3">
      <c r="B31" s="876"/>
      <c r="C31" s="876"/>
      <c r="D31" s="875"/>
      <c r="F31" s="155"/>
      <c r="G31" s="882"/>
      <c r="I31" s="180"/>
      <c r="J31" s="180"/>
      <c r="K31" s="180"/>
      <c r="L31" s="180"/>
      <c r="M31" s="180"/>
      <c r="N31" s="180"/>
      <c r="O31" s="180"/>
      <c r="P31" s="180"/>
      <c r="Q31" s="180"/>
      <c r="R31" s="180"/>
    </row>
    <row r="32" spans="2:18" x14ac:dyDescent="0.3">
      <c r="B32" s="705"/>
      <c r="C32" s="705"/>
      <c r="D32" s="730"/>
    </row>
  </sheetData>
  <sheetProtection algorithmName="SHA-512" hashValue="rJVPXmiZkXq/SPgKcACffD0EYbfOXiEYWJCXohBDjre657hFdH39BQg+uup55TmVL9uS/U8wxoiPWPIchhrLnw==" saltValue="zRM0fRduNa9BPyKeDmnmPw==" spinCount="100000" sheet="1" formatCells="0" formatColumns="0" formatRows="0"/>
  <mergeCells count="1">
    <mergeCell ref="B2:D2"/>
  </mergeCells>
  <pageMargins left="0.7" right="0.7" top="0.75" bottom="0.75" header="0.3" footer="0.3"/>
  <pageSetup scale="38"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6C0C6-2C11-4A6E-9750-DEA167FE6AF6}">
  <sheetPr codeName="Sheet14">
    <pageSetUpPr fitToPage="1"/>
  </sheetPr>
  <dimension ref="A2:K43"/>
  <sheetViews>
    <sheetView workbookViewId="0">
      <selection activeCell="C6" sqref="C6"/>
    </sheetView>
  </sheetViews>
  <sheetFormatPr defaultColWidth="9.109375" defaultRowHeight="14.4" x14ac:dyDescent="0.3"/>
  <cols>
    <col min="1" max="1" width="4.77734375" style="180" customWidth="1"/>
    <col min="2" max="2" width="77.21875" style="180" customWidth="1"/>
    <col min="3" max="3" width="20.21875" style="180" customWidth="1"/>
    <col min="4" max="4" width="3.6640625" style="180" customWidth="1"/>
    <col min="5" max="5" width="20.21875" style="180" customWidth="1"/>
    <col min="6" max="6" width="6.21875" style="180" customWidth="1"/>
    <col min="7" max="7" width="17.33203125" style="180" customWidth="1"/>
    <col min="8" max="8" width="34.77734375" style="180" customWidth="1"/>
    <col min="9" max="9" width="17.109375" style="155" customWidth="1"/>
    <col min="10" max="10" width="21.109375" style="180" customWidth="1"/>
    <col min="11" max="11" width="18.33203125" style="180" customWidth="1"/>
    <col min="12" max="12" width="19.88671875" style="180" customWidth="1"/>
    <col min="13" max="13" width="17.77734375" style="180" customWidth="1"/>
    <col min="14" max="16384" width="9.109375" style="180"/>
  </cols>
  <sheetData>
    <row r="2" spans="1:11" ht="14.4" customHeight="1" x14ac:dyDescent="0.3">
      <c r="B2" s="1068" t="s">
        <v>104</v>
      </c>
      <c r="C2" s="1068"/>
      <c r="D2" s="1068"/>
      <c r="E2" s="1068"/>
      <c r="F2" s="727"/>
      <c r="G2" s="268"/>
    </row>
    <row r="4" spans="1:11" ht="15.6" x14ac:dyDescent="0.3">
      <c r="A4" s="268"/>
      <c r="B4" s="269" t="str">
        <f>'Unit Data from Audit Worksheet'!D2</f>
        <v>Select Unit Name from Drop Down List</v>
      </c>
      <c r="C4" s="869">
        <f>'Unit Data from Audit Worksheet'!F5</f>
        <v>2022</v>
      </c>
      <c r="E4" s="858">
        <f>'Unit Data from Audit Worksheet'!F5</f>
        <v>2022</v>
      </c>
    </row>
    <row r="5" spans="1:11" ht="27.6" x14ac:dyDescent="0.4">
      <c r="A5" s="271"/>
      <c r="B5" s="272" t="s">
        <v>71</v>
      </c>
      <c r="C5" s="270" t="s">
        <v>72</v>
      </c>
      <c r="D5" s="271"/>
      <c r="E5" s="273" t="s">
        <v>73</v>
      </c>
      <c r="G5" s="155"/>
      <c r="I5" s="180"/>
    </row>
    <row r="6" spans="1:11" x14ac:dyDescent="0.3">
      <c r="A6" s="268"/>
      <c r="B6" s="274" t="s">
        <v>74</v>
      </c>
      <c r="C6" s="275"/>
      <c r="D6" s="275"/>
      <c r="E6" s="275"/>
      <c r="G6" s="155"/>
      <c r="I6" s="180"/>
    </row>
    <row r="7" spans="1:11" x14ac:dyDescent="0.3">
      <c r="A7" s="268"/>
      <c r="B7" s="859" t="s">
        <v>2103</v>
      </c>
      <c r="C7" s="887">
        <f>Import!L38</f>
        <v>0</v>
      </c>
      <c r="D7" s="276"/>
      <c r="E7" s="887">
        <f>C7</f>
        <v>0</v>
      </c>
      <c r="G7" s="860">
        <v>506</v>
      </c>
      <c r="H7" s="861" t="s">
        <v>189</v>
      </c>
      <c r="I7" s="180"/>
    </row>
    <row r="8" spans="1:11" x14ac:dyDescent="0.3">
      <c r="A8" s="268"/>
      <c r="B8" s="859" t="s">
        <v>2104</v>
      </c>
      <c r="C8" s="889">
        <f>Import!L39</f>
        <v>0</v>
      </c>
      <c r="D8" s="277"/>
      <c r="E8" s="277"/>
      <c r="G8" s="860">
        <v>536</v>
      </c>
      <c r="H8" s="861" t="s">
        <v>190</v>
      </c>
      <c r="I8" s="180"/>
    </row>
    <row r="9" spans="1:11" x14ac:dyDescent="0.3">
      <c r="A9" s="268"/>
      <c r="B9" s="859" t="s">
        <v>173</v>
      </c>
      <c r="C9" s="933">
        <f>Import!L43</f>
        <v>0</v>
      </c>
      <c r="D9" s="277"/>
      <c r="E9" s="933">
        <f>C9</f>
        <v>0</v>
      </c>
      <c r="G9" s="860">
        <v>4</v>
      </c>
      <c r="H9" s="861" t="s">
        <v>111</v>
      </c>
      <c r="I9" s="180"/>
    </row>
    <row r="10" spans="1:11" x14ac:dyDescent="0.3">
      <c r="A10" s="268"/>
      <c r="B10" s="859" t="s">
        <v>75</v>
      </c>
      <c r="C10" s="890">
        <f>Import!L193</f>
        <v>0</v>
      </c>
      <c r="D10" s="277"/>
      <c r="E10" s="933">
        <f>C10</f>
        <v>0</v>
      </c>
      <c r="G10" s="860">
        <v>6</v>
      </c>
      <c r="H10" s="861" t="s">
        <v>251</v>
      </c>
      <c r="I10" s="180"/>
    </row>
    <row r="11" spans="1:11" x14ac:dyDescent="0.3">
      <c r="A11" s="268"/>
      <c r="B11" s="859" t="s">
        <v>76</v>
      </c>
      <c r="C11" s="891">
        <f>Import!L44</f>
        <v>0</v>
      </c>
      <c r="D11" s="278"/>
      <c r="E11" s="933">
        <f>C11</f>
        <v>0</v>
      </c>
      <c r="G11" s="860">
        <v>5</v>
      </c>
      <c r="H11" s="861" t="s">
        <v>112</v>
      </c>
      <c r="I11" s="180"/>
    </row>
    <row r="12" spans="1:11" x14ac:dyDescent="0.3">
      <c r="A12" s="19"/>
      <c r="B12" s="859" t="s">
        <v>77</v>
      </c>
      <c r="C12" s="934">
        <f>C7+C8-SUM(C9:C11)</f>
        <v>0</v>
      </c>
      <c r="E12" s="934">
        <f>E7-SUM(E9:E11)</f>
        <v>0</v>
      </c>
      <c r="G12" s="860" t="s">
        <v>2113</v>
      </c>
      <c r="H12" s="862" t="s">
        <v>2160</v>
      </c>
      <c r="I12" s="861" t="s">
        <v>2163</v>
      </c>
      <c r="J12" s="862" t="s">
        <v>2164</v>
      </c>
      <c r="K12" s="863"/>
    </row>
    <row r="13" spans="1:11" x14ac:dyDescent="0.3">
      <c r="A13" s="268"/>
      <c r="B13" s="268"/>
      <c r="C13" s="275"/>
      <c r="D13" s="275"/>
      <c r="E13" s="275"/>
      <c r="G13" s="860"/>
      <c r="H13" s="861"/>
      <c r="I13" s="180"/>
    </row>
    <row r="14" spans="1:11" x14ac:dyDescent="0.3">
      <c r="A14" s="268"/>
      <c r="B14" s="859" t="s">
        <v>2105</v>
      </c>
      <c r="C14" s="935">
        <f>Import!L51</f>
        <v>0</v>
      </c>
      <c r="D14" s="275"/>
      <c r="E14" s="275"/>
      <c r="G14" s="860">
        <v>9</v>
      </c>
      <c r="H14" s="861" t="s">
        <v>195</v>
      </c>
      <c r="I14" s="180"/>
    </row>
    <row r="15" spans="1:11" x14ac:dyDescent="0.3">
      <c r="A15" s="268"/>
      <c r="B15" s="859" t="s">
        <v>78</v>
      </c>
      <c r="C15" s="936">
        <f>C14-C12</f>
        <v>0</v>
      </c>
      <c r="D15" s="275"/>
      <c r="E15" s="275"/>
      <c r="G15" s="860" t="s">
        <v>2113</v>
      </c>
      <c r="H15" s="862" t="s">
        <v>2161</v>
      </c>
      <c r="I15" s="864"/>
    </row>
    <row r="16" spans="1:11" x14ac:dyDescent="0.3">
      <c r="A16" s="268"/>
      <c r="B16" s="279" t="s">
        <v>79</v>
      </c>
      <c r="C16" s="275"/>
      <c r="D16" s="275"/>
      <c r="E16" s="275"/>
      <c r="G16" s="860"/>
      <c r="H16" s="861"/>
      <c r="I16" s="180"/>
    </row>
    <row r="17" spans="1:9" x14ac:dyDescent="0.3">
      <c r="A17" s="280" t="s">
        <v>80</v>
      </c>
      <c r="B17" s="859" t="s">
        <v>2107</v>
      </c>
      <c r="C17" s="936">
        <f>Import!L47</f>
        <v>0</v>
      </c>
      <c r="D17" s="275"/>
      <c r="E17" s="275"/>
      <c r="G17" s="860">
        <v>7</v>
      </c>
      <c r="H17" s="861" t="s">
        <v>193</v>
      </c>
      <c r="I17" s="180"/>
    </row>
    <row r="18" spans="1:9" ht="15" thickBot="1" x14ac:dyDescent="0.35">
      <c r="B18" s="859" t="s">
        <v>81</v>
      </c>
      <c r="C18" s="937">
        <f>(C15-SUM(C17:C17))</f>
        <v>0</v>
      </c>
      <c r="D18" s="275"/>
      <c r="E18" s="275"/>
      <c r="G18" s="860" t="s">
        <v>2113</v>
      </c>
      <c r="H18" s="862" t="s">
        <v>2162</v>
      </c>
      <c r="I18" s="180"/>
    </row>
    <row r="19" spans="1:9" ht="15" thickTop="1" x14ac:dyDescent="0.3">
      <c r="B19" s="268"/>
      <c r="C19" s="275"/>
      <c r="D19" s="275"/>
      <c r="E19" s="275"/>
      <c r="G19" s="860"/>
      <c r="H19" s="861"/>
      <c r="I19" s="180"/>
    </row>
    <row r="20" spans="1:9" ht="15" thickBot="1" x14ac:dyDescent="0.35">
      <c r="B20" s="859" t="s">
        <v>2108</v>
      </c>
      <c r="C20" s="938">
        <f>Import!L46</f>
        <v>0</v>
      </c>
      <c r="D20" s="275"/>
      <c r="E20" s="275"/>
      <c r="G20" s="860">
        <v>391</v>
      </c>
      <c r="H20" s="861" t="s">
        <v>192</v>
      </c>
      <c r="I20" s="180"/>
    </row>
    <row r="21" spans="1:9" ht="15.6" thickTop="1" thickBot="1" x14ac:dyDescent="0.35">
      <c r="B21" s="281" t="str">
        <f>IF(C18&gt;C20, "Restricted-Stabilization by State Statute understated by ",IF(C20&gt;C18, "Restricted-Stabilization by State Statute overstated by ","Restricted-Stabilization by State Statutue Reportedly Correctly. "))</f>
        <v xml:space="preserve">Restricted-Stabilization by State Statutue Reportedly Correctly. </v>
      </c>
      <c r="C21" s="939">
        <f>ABS(C18-C20)</f>
        <v>0</v>
      </c>
      <c r="D21" s="275"/>
      <c r="E21" s="275"/>
      <c r="G21" s="155"/>
      <c r="I21" s="180"/>
    </row>
    <row r="22" spans="1:9" ht="15" thickTop="1" x14ac:dyDescent="0.3">
      <c r="B22" s="865" t="str">
        <f>IF(C18&gt;C20,"Since Restricted-Stabilization by State Statute was understated, verfiy that the unit did not appropriate fund balance in excess of legal amount available in row 12 above.","")</f>
        <v/>
      </c>
      <c r="C22" s="865"/>
      <c r="D22" s="865"/>
      <c r="E22" s="865"/>
      <c r="F22" s="275"/>
      <c r="G22" s="275"/>
    </row>
    <row r="23" spans="1:9" x14ac:dyDescent="0.3">
      <c r="B23" s="279" t="s">
        <v>82</v>
      </c>
      <c r="C23" s="275"/>
      <c r="D23" s="275"/>
      <c r="E23" s="282" t="s">
        <v>83</v>
      </c>
      <c r="G23" s="155"/>
      <c r="I23" s="180"/>
    </row>
    <row r="24" spans="1:9" x14ac:dyDescent="0.3">
      <c r="B24" s="279"/>
      <c r="C24" s="270" t="s">
        <v>84</v>
      </c>
      <c r="D24" s="275"/>
      <c r="E24" s="270" t="s">
        <v>91</v>
      </c>
      <c r="G24" s="155"/>
      <c r="I24" s="180"/>
    </row>
    <row r="25" spans="1:9" x14ac:dyDescent="0.3">
      <c r="B25" s="274" t="s">
        <v>85</v>
      </c>
      <c r="C25" s="275"/>
      <c r="D25" s="275"/>
      <c r="E25" s="275"/>
      <c r="G25" s="155"/>
      <c r="I25" s="180"/>
    </row>
    <row r="26" spans="1:9" x14ac:dyDescent="0.3">
      <c r="B26" s="859" t="s">
        <v>86</v>
      </c>
      <c r="C26" s="887">
        <f>Import!L59</f>
        <v>0</v>
      </c>
      <c r="D26" s="276"/>
      <c r="E26" s="887">
        <f>C26</f>
        <v>0</v>
      </c>
      <c r="G26" s="866">
        <v>532</v>
      </c>
      <c r="H26" s="870" t="s">
        <v>199</v>
      </c>
      <c r="I26" s="180"/>
    </row>
    <row r="27" spans="1:9" x14ac:dyDescent="0.3">
      <c r="B27" s="274" t="s">
        <v>87</v>
      </c>
      <c r="C27" s="275"/>
      <c r="D27" s="275"/>
      <c r="E27" s="275"/>
      <c r="G27" s="155"/>
      <c r="H27" s="861"/>
      <c r="I27" s="180"/>
    </row>
    <row r="28" spans="1:9" x14ac:dyDescent="0.3">
      <c r="B28" s="859" t="s">
        <v>88</v>
      </c>
      <c r="C28" s="889">
        <f>Import!L62</f>
        <v>0</v>
      </c>
      <c r="D28" s="277"/>
      <c r="E28" s="889">
        <f>C28</f>
        <v>0</v>
      </c>
      <c r="G28" s="866">
        <v>20</v>
      </c>
      <c r="H28" s="861" t="s">
        <v>201</v>
      </c>
      <c r="I28" s="180"/>
    </row>
    <row r="29" spans="1:9" ht="41.4" x14ac:dyDescent="0.3">
      <c r="B29" s="859" t="s">
        <v>2109</v>
      </c>
      <c r="C29" s="889">
        <f>Import!L65</f>
        <v>0</v>
      </c>
      <c r="D29" s="277"/>
      <c r="E29" s="889">
        <f>C29</f>
        <v>0</v>
      </c>
      <c r="G29" s="866">
        <v>509</v>
      </c>
      <c r="H29" s="867" t="s">
        <v>291</v>
      </c>
      <c r="I29" s="180"/>
    </row>
    <row r="30" spans="1:9" x14ac:dyDescent="0.3">
      <c r="B30" s="859" t="s">
        <v>89</v>
      </c>
      <c r="C30" s="889">
        <f>Import!L63</f>
        <v>0</v>
      </c>
      <c r="D30" s="277"/>
      <c r="E30" s="889">
        <f>C30</f>
        <v>0</v>
      </c>
      <c r="G30" s="866">
        <v>533</v>
      </c>
      <c r="H30" s="861" t="s">
        <v>200</v>
      </c>
      <c r="I30" s="180"/>
    </row>
    <row r="31" spans="1:9" ht="41.4" x14ac:dyDescent="0.3">
      <c r="B31" s="859" t="s">
        <v>2110</v>
      </c>
      <c r="C31" s="889">
        <f>Import!L64</f>
        <v>0</v>
      </c>
      <c r="D31" s="277"/>
      <c r="E31" s="889">
        <f>C31</f>
        <v>0</v>
      </c>
      <c r="G31" s="866">
        <v>508</v>
      </c>
      <c r="H31" s="867" t="s">
        <v>293</v>
      </c>
      <c r="I31" s="180"/>
    </row>
    <row r="32" spans="1:9" ht="15" thickBot="1" x14ac:dyDescent="0.35">
      <c r="B32" s="868" t="s">
        <v>2111</v>
      </c>
      <c r="C32" s="940">
        <f>SUM(C26:C28)-C30</f>
        <v>0</v>
      </c>
      <c r="D32" s="276"/>
      <c r="E32" s="940">
        <f>SUM(E26:E28)-E30</f>
        <v>0</v>
      </c>
      <c r="G32" s="860" t="s">
        <v>2113</v>
      </c>
      <c r="H32" s="863" t="s">
        <v>2112</v>
      </c>
      <c r="I32" s="180"/>
    </row>
    <row r="33" spans="1:9" ht="15" thickTop="1" x14ac:dyDescent="0.3">
      <c r="B33" s="275"/>
      <c r="C33" s="275"/>
      <c r="D33" s="275"/>
      <c r="E33" s="275"/>
      <c r="G33" s="155"/>
      <c r="I33" s="180"/>
    </row>
    <row r="34" spans="1:9" ht="15" thickBot="1" x14ac:dyDescent="0.35">
      <c r="B34" s="868" t="s">
        <v>90</v>
      </c>
      <c r="C34" s="283" t="e">
        <f>C12/C32</f>
        <v>#DIV/0!</v>
      </c>
      <c r="D34" s="275"/>
      <c r="E34" s="283" t="e">
        <f>E12/E32</f>
        <v>#DIV/0!</v>
      </c>
      <c r="G34" s="155"/>
      <c r="I34" s="180"/>
    </row>
    <row r="35" spans="1:9" ht="15" thickTop="1" x14ac:dyDescent="0.3">
      <c r="C35" s="275"/>
      <c r="D35" s="275"/>
      <c r="E35" s="275"/>
      <c r="G35" s="155"/>
      <c r="I35" s="180"/>
    </row>
    <row r="36" spans="1:9" ht="15.6" x14ac:dyDescent="0.3">
      <c r="A36" s="20"/>
    </row>
    <row r="38" spans="1:9" x14ac:dyDescent="0.3">
      <c r="E38" s="576"/>
    </row>
    <row r="39" spans="1:9" x14ac:dyDescent="0.3">
      <c r="E39" s="122"/>
    </row>
    <row r="40" spans="1:9" x14ac:dyDescent="0.3">
      <c r="E40" s="122"/>
    </row>
    <row r="41" spans="1:9" x14ac:dyDescent="0.3">
      <c r="E41" s="122"/>
    </row>
    <row r="42" spans="1:9" x14ac:dyDescent="0.3">
      <c r="E42" s="122"/>
    </row>
    <row r="43" spans="1:9" x14ac:dyDescent="0.3">
      <c r="E43" s="122"/>
    </row>
  </sheetData>
  <sheetProtection algorithmName="SHA-512" hashValue="lgBzTRZYNUfmZhhob0nnUGdg+itvDF13pMuj26V+0J8DcfZ/Rwp8LDu27H7uXL6if47K1Txp/XgA5VnCrr1Fwg==" saltValue="pCvNkp2QakzLLf5Gj/ef2A==" spinCount="100000" sheet="1" objects="1" scenarios="1"/>
  <mergeCells count="1">
    <mergeCell ref="B2:E2"/>
  </mergeCells>
  <pageMargins left="0.7" right="0.7" top="0.75" bottom="0.75" header="0.3" footer="0.3"/>
  <pageSetup scale="4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D7EE2-1BD6-4867-8235-E926794B3B2E}">
  <sheetPr codeName="Sheet16"/>
  <dimension ref="A1:UW555"/>
  <sheetViews>
    <sheetView zoomScale="85" zoomScaleNormal="85" workbookViewId="0">
      <pane ySplit="3" topLeftCell="A4" activePane="bottomLeft" state="frozen"/>
      <selection pane="bottomLeft" activeCell="E3" sqref="E3"/>
    </sheetView>
  </sheetViews>
  <sheetFormatPr defaultColWidth="9.109375" defaultRowHeight="14.4" x14ac:dyDescent="0.3"/>
  <cols>
    <col min="1" max="1" width="45.109375" style="705" customWidth="1"/>
    <col min="2" max="2" width="36.44140625" style="705" customWidth="1"/>
    <col min="3" max="3" width="12.33203125" style="705" customWidth="1"/>
    <col min="4" max="4" width="1.33203125" style="705" customWidth="1"/>
    <col min="5" max="5" width="42.44140625" style="705" customWidth="1"/>
    <col min="6" max="6" width="19.88671875" style="705" customWidth="1"/>
    <col min="7" max="7" width="21.6640625" style="705" customWidth="1"/>
    <col min="8" max="8" width="6.6640625" style="705" hidden="1" customWidth="1"/>
    <col min="9" max="9" width="6.33203125" style="736" hidden="1" customWidth="1"/>
    <col min="10" max="10" width="11.6640625" style="736" hidden="1" customWidth="1"/>
    <col min="11" max="11" width="12" style="736" hidden="1" customWidth="1"/>
    <col min="12" max="12" width="17.109375" style="736" hidden="1" customWidth="1"/>
    <col min="13" max="13" width="15.109375" style="736" hidden="1" customWidth="1"/>
    <col min="14" max="14" width="15.5546875" style="736" hidden="1" customWidth="1"/>
    <col min="15" max="15" width="37.88671875" style="771" hidden="1" customWidth="1"/>
    <col min="16" max="16" width="15.109375" style="771" hidden="1" customWidth="1"/>
    <col min="17" max="17" width="26.6640625" style="736" hidden="1" customWidth="1"/>
    <col min="18" max="18" width="0" style="736" hidden="1" customWidth="1"/>
    <col min="19" max="19" width="11.44140625" style="736" customWidth="1"/>
    <col min="20" max="47" width="9.109375" style="736"/>
    <col min="48" max="16384" width="9.109375" style="705"/>
  </cols>
  <sheetData>
    <row r="1" spans="1:569" x14ac:dyDescent="0.3">
      <c r="A1" s="703" t="s">
        <v>574</v>
      </c>
      <c r="B1" s="717" t="str">
        <f>+'Unit Data from Audit Worksheet'!D2</f>
        <v>Select Unit Name from Drop Down List</v>
      </c>
      <c r="C1" s="704"/>
      <c r="D1" s="704"/>
      <c r="E1" s="798" t="s">
        <v>2042</v>
      </c>
      <c r="H1" s="704"/>
      <c r="J1" s="736" t="s">
        <v>2008</v>
      </c>
      <c r="K1" s="736" t="s">
        <v>2009</v>
      </c>
      <c r="M1" s="767" t="s">
        <v>2011</v>
      </c>
      <c r="N1" s="767" t="s">
        <v>2011</v>
      </c>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row>
    <row r="2" spans="1:569" x14ac:dyDescent="0.3">
      <c r="A2" s="703" t="s">
        <v>2035</v>
      </c>
      <c r="B2" s="703" t="e">
        <f>+'Unit Data from Audit Worksheet'!D3</f>
        <v>#N/A</v>
      </c>
      <c r="C2" s="704"/>
      <c r="D2" s="704"/>
      <c r="E2" s="799" t="s">
        <v>2041</v>
      </c>
      <c r="H2" s="704"/>
      <c r="M2" s="768" t="s">
        <v>2012</v>
      </c>
      <c r="N2" s="768" t="s">
        <v>2016</v>
      </c>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row>
    <row r="3" spans="1:569" x14ac:dyDescent="0.3">
      <c r="A3" s="703" t="e">
        <f>IF(LEN(VLOOKUP(B1,$L$4:$O$555,4,FALSE))=0,"",(VLOOKUP(B1,$L$4:$O$555,4,FALSE)))</f>
        <v>#N/A</v>
      </c>
      <c r="B3" s="703" t="s">
        <v>2036</v>
      </c>
      <c r="C3" s="704"/>
      <c r="D3" s="704"/>
      <c r="H3" s="704"/>
      <c r="J3" s="736" t="s">
        <v>386</v>
      </c>
      <c r="K3" s="736" t="s">
        <v>386</v>
      </c>
      <c r="M3" s="769" t="s">
        <v>2013</v>
      </c>
      <c r="N3" s="769" t="s">
        <v>2015</v>
      </c>
    </row>
    <row r="4" spans="1:569" x14ac:dyDescent="0.3">
      <c r="A4" s="1078" t="s">
        <v>575</v>
      </c>
      <c r="B4" s="1078"/>
      <c r="C4" s="1078"/>
      <c r="D4" s="704"/>
      <c r="E4" s="1079" t="s">
        <v>576</v>
      </c>
      <c r="F4" s="1079"/>
      <c r="G4" s="704"/>
      <c r="H4" s="704"/>
      <c r="L4" s="736" t="s">
        <v>485</v>
      </c>
      <c r="M4" s="736" t="s">
        <v>471</v>
      </c>
      <c r="N4" s="736" t="s">
        <v>471</v>
      </c>
      <c r="O4" s="736"/>
    </row>
    <row r="5" spans="1:569" ht="15" thickBot="1" x14ac:dyDescent="0.35">
      <c r="A5" s="706"/>
      <c r="B5" s="707"/>
      <c r="C5" s="706"/>
      <c r="D5" s="708"/>
      <c r="E5" s="706"/>
      <c r="F5" s="707"/>
      <c r="G5" s="707"/>
      <c r="H5" s="704"/>
      <c r="K5" s="771"/>
      <c r="L5" s="736" t="s">
        <v>1663</v>
      </c>
      <c r="M5" s="736" t="s">
        <v>471</v>
      </c>
      <c r="N5" s="736" t="s">
        <v>471</v>
      </c>
      <c r="O5" s="736"/>
    </row>
    <row r="6" spans="1:569" ht="15" thickBot="1" x14ac:dyDescent="0.35">
      <c r="A6" s="709" t="s">
        <v>577</v>
      </c>
      <c r="B6" s="710" t="e">
        <f>VLOOKUP(B1,$L$4:$M$555,2,FALSE)</f>
        <v>#N/A</v>
      </c>
      <c r="C6" s="710"/>
      <c r="D6" s="710"/>
      <c r="H6" s="710"/>
      <c r="K6" s="771">
        <v>366</v>
      </c>
      <c r="L6" s="736" t="s">
        <v>1664</v>
      </c>
      <c r="M6" s="736" t="s">
        <v>471</v>
      </c>
      <c r="N6" s="736" t="s">
        <v>471</v>
      </c>
      <c r="O6" s="736"/>
    </row>
    <row r="7" spans="1:569" ht="15" thickBot="1" x14ac:dyDescent="0.35">
      <c r="A7" s="704" t="s">
        <v>789</v>
      </c>
      <c r="B7" s="261" t="e">
        <f>HLOOKUP(B1,'PY1 Data(H)'!D1:BR288,150,FALSE)+HLOOKUP(B1,'PY1 Data(H)'!D1:BR288,93,FALSE)</f>
        <v>#N/A</v>
      </c>
      <c r="C7" s="262"/>
      <c r="D7" s="262"/>
      <c r="E7" s="704" t="s">
        <v>581</v>
      </c>
      <c r="F7" s="801">
        <f>Import!L135</f>
        <v>0</v>
      </c>
      <c r="G7" s="710"/>
      <c r="H7" s="704"/>
      <c r="J7" s="736">
        <v>527</v>
      </c>
      <c r="K7" s="736">
        <v>1051</v>
      </c>
      <c r="L7" s="765" t="s">
        <v>1665</v>
      </c>
      <c r="M7" s="765" t="s">
        <v>471</v>
      </c>
      <c r="N7" s="765">
        <v>0.05</v>
      </c>
      <c r="O7" s="736" t="s">
        <v>2038</v>
      </c>
    </row>
    <row r="8" spans="1:569" ht="15" thickBot="1" x14ac:dyDescent="0.35">
      <c r="A8" s="704" t="s">
        <v>579</v>
      </c>
      <c r="B8" s="795" t="e">
        <f>IF(B6="N/A","N/A",B6*B7)</f>
        <v>#N/A</v>
      </c>
      <c r="C8" s="263"/>
      <c r="D8" s="263"/>
      <c r="E8" s="797" t="s">
        <v>1667</v>
      </c>
      <c r="F8" s="801">
        <f>Import!L192</f>
        <v>0</v>
      </c>
      <c r="G8" s="703"/>
      <c r="H8" s="704"/>
      <c r="J8" s="770">
        <v>356</v>
      </c>
      <c r="L8" s="736" t="s">
        <v>1666</v>
      </c>
      <c r="M8" s="736" t="s">
        <v>471</v>
      </c>
      <c r="N8" s="736" t="s">
        <v>471</v>
      </c>
      <c r="O8" s="736"/>
    </row>
    <row r="9" spans="1:569" ht="15" thickBot="1" x14ac:dyDescent="0.35">
      <c r="A9" s="704"/>
      <c r="B9" s="704"/>
      <c r="C9" s="704"/>
      <c r="D9" s="704"/>
      <c r="E9" s="704"/>
      <c r="F9" s="704"/>
      <c r="G9" s="704"/>
      <c r="H9" s="704"/>
      <c r="L9" s="736" t="s">
        <v>486</v>
      </c>
      <c r="M9" s="736" t="s">
        <v>471</v>
      </c>
      <c r="N9" s="736" t="s">
        <v>471</v>
      </c>
      <c r="O9" s="736"/>
    </row>
    <row r="10" spans="1:569" ht="15" thickBot="1" x14ac:dyDescent="0.35">
      <c r="A10" s="709" t="s">
        <v>580</v>
      </c>
      <c r="B10" s="710" t="e">
        <f>VLOOKUP(B1,$L$4:$N$555,3,FALSE)</f>
        <v>#N/A</v>
      </c>
      <c r="C10" s="710"/>
      <c r="D10" s="710"/>
      <c r="E10" s="710"/>
      <c r="F10" s="710"/>
      <c r="G10" s="710"/>
      <c r="H10" s="710"/>
      <c r="L10" s="736" t="s">
        <v>1668</v>
      </c>
      <c r="M10" s="736" t="s">
        <v>471</v>
      </c>
      <c r="N10" s="736" t="s">
        <v>471</v>
      </c>
      <c r="O10" s="736"/>
    </row>
    <row r="11" spans="1:569" ht="15" thickBot="1" x14ac:dyDescent="0.35">
      <c r="A11" s="704" t="s">
        <v>790</v>
      </c>
      <c r="B11" s="711" t="e">
        <f>HLOOKUP(B1,'PY1 Data(H)'!D1:BR288,48,FALSE)</f>
        <v>#N/A</v>
      </c>
      <c r="C11" s="712"/>
      <c r="D11" s="712"/>
      <c r="E11" s="796" t="s">
        <v>2040</v>
      </c>
      <c r="F11" s="795">
        <f>F7-F8</f>
        <v>0</v>
      </c>
      <c r="G11" s="704"/>
      <c r="H11" s="704"/>
      <c r="J11" s="736">
        <v>93</v>
      </c>
      <c r="L11" s="736" t="s">
        <v>1669</v>
      </c>
      <c r="M11" s="736" t="s">
        <v>471</v>
      </c>
      <c r="N11" s="736" t="s">
        <v>471</v>
      </c>
      <c r="O11" s="736"/>
    </row>
    <row r="12" spans="1:569" ht="15" thickBot="1" x14ac:dyDescent="0.35">
      <c r="A12" s="704" t="s">
        <v>579</v>
      </c>
      <c r="B12" s="795" t="e">
        <f>IF(B10="N/A","N/A",B10*B11)</f>
        <v>#N/A</v>
      </c>
      <c r="C12" s="263"/>
      <c r="D12" s="263"/>
      <c r="G12" s="704"/>
      <c r="H12" s="704"/>
      <c r="L12" s="764" t="s">
        <v>1670</v>
      </c>
      <c r="M12" s="764">
        <v>0.03</v>
      </c>
      <c r="N12" s="764">
        <v>0.05</v>
      </c>
      <c r="O12" s="736" t="s">
        <v>2043</v>
      </c>
      <c r="P12" s="771" t="s">
        <v>2039</v>
      </c>
    </row>
    <row r="13" spans="1:569" x14ac:dyDescent="0.3">
      <c r="A13" s="704"/>
      <c r="B13" s="713"/>
      <c r="C13" s="704"/>
      <c r="D13" s="704"/>
      <c r="E13" s="704"/>
      <c r="F13" s="704"/>
      <c r="G13" s="704"/>
      <c r="H13" s="704"/>
      <c r="L13" s="736" t="s">
        <v>1671</v>
      </c>
      <c r="M13" s="736" t="s">
        <v>471</v>
      </c>
      <c r="N13" s="736" t="s">
        <v>471</v>
      </c>
      <c r="O13" s="736"/>
    </row>
    <row r="14" spans="1:569" x14ac:dyDescent="0.3">
      <c r="A14" s="706"/>
      <c r="B14" s="707"/>
      <c r="C14" s="706"/>
      <c r="D14" s="708"/>
      <c r="E14" s="706"/>
      <c r="F14" s="707"/>
      <c r="G14" s="707"/>
      <c r="H14" s="264"/>
      <c r="L14" s="736" t="s">
        <v>1672</v>
      </c>
      <c r="M14" s="736" t="s">
        <v>471</v>
      </c>
      <c r="N14" s="736" t="s">
        <v>471</v>
      </c>
      <c r="O14" s="736"/>
    </row>
    <row r="15" spans="1:569" ht="15" thickBot="1" x14ac:dyDescent="0.35">
      <c r="A15" s="714" t="s">
        <v>582</v>
      </c>
      <c r="B15" s="704"/>
      <c r="C15" s="704"/>
      <c r="D15" s="704"/>
      <c r="E15" s="714" t="s">
        <v>582</v>
      </c>
      <c r="F15" s="703" t="s">
        <v>583</v>
      </c>
      <c r="G15" s="703" t="s">
        <v>584</v>
      </c>
      <c r="H15" s="704"/>
      <c r="L15" s="736" t="s">
        <v>1673</v>
      </c>
      <c r="M15" s="736" t="s">
        <v>471</v>
      </c>
      <c r="N15" s="736" t="s">
        <v>471</v>
      </c>
      <c r="O15" s="736"/>
    </row>
    <row r="16" spans="1:569" ht="15" thickBot="1" x14ac:dyDescent="0.35">
      <c r="A16" s="704" t="s">
        <v>578</v>
      </c>
      <c r="B16" s="261" t="e">
        <f>+B7</f>
        <v>#N/A</v>
      </c>
      <c r="C16" s="262"/>
      <c r="D16" s="262"/>
      <c r="E16" s="704" t="s">
        <v>585</v>
      </c>
      <c r="F16" s="802">
        <f>Import!L191</f>
        <v>0</v>
      </c>
      <c r="G16" s="722" t="e">
        <f>+B18</f>
        <v>#N/A</v>
      </c>
      <c r="H16" s="704"/>
      <c r="K16" s="736">
        <v>990</v>
      </c>
      <c r="L16" s="736" t="s">
        <v>1674</v>
      </c>
      <c r="M16" s="736" t="s">
        <v>471</v>
      </c>
      <c r="N16" s="736" t="s">
        <v>471</v>
      </c>
      <c r="O16" s="736"/>
    </row>
    <row r="17" spans="1:16" ht="15" thickBot="1" x14ac:dyDescent="0.35">
      <c r="A17" s="704" t="s">
        <v>586</v>
      </c>
      <c r="B17" s="853">
        <f>Import!L206</f>
        <v>0</v>
      </c>
      <c r="C17" s="704" t="s">
        <v>2018</v>
      </c>
      <c r="D17" s="704"/>
      <c r="E17" s="704"/>
      <c r="F17" s="723"/>
      <c r="G17" s="723"/>
      <c r="H17" s="704"/>
      <c r="J17" s="736">
        <v>648</v>
      </c>
      <c r="L17" s="736" t="s">
        <v>1675</v>
      </c>
      <c r="M17" s="736" t="s">
        <v>471</v>
      </c>
      <c r="N17" s="736" t="s">
        <v>471</v>
      </c>
      <c r="O17" s="736"/>
    </row>
    <row r="18" spans="1:16" ht="29.4" thickBot="1" x14ac:dyDescent="0.35">
      <c r="A18" s="704" t="s">
        <v>579</v>
      </c>
      <c r="B18" s="721" t="e">
        <f>ROUND((B16/100)*B17,0)</f>
        <v>#N/A</v>
      </c>
      <c r="C18" s="265"/>
      <c r="D18" s="263"/>
      <c r="E18" s="715" t="s">
        <v>1677</v>
      </c>
      <c r="F18" s="721">
        <f>IF(F16=0,F11-F16,F11-MAX(F16,G16))</f>
        <v>0</v>
      </c>
      <c r="G18" s="723"/>
      <c r="H18" s="704"/>
      <c r="L18" s="736" t="s">
        <v>488</v>
      </c>
      <c r="M18" s="736" t="s">
        <v>471</v>
      </c>
      <c r="N18" s="736" t="s">
        <v>471</v>
      </c>
      <c r="O18" s="736"/>
    </row>
    <row r="19" spans="1:16" x14ac:dyDescent="0.3">
      <c r="A19" s="704"/>
      <c r="B19" s="704"/>
      <c r="C19" s="704"/>
      <c r="D19" s="716"/>
      <c r="E19" s="704"/>
      <c r="F19" s="569"/>
      <c r="G19" s="265"/>
      <c r="H19" s="704"/>
      <c r="L19" s="736" t="s">
        <v>1676</v>
      </c>
      <c r="M19" s="736" t="s">
        <v>471</v>
      </c>
      <c r="N19" s="736" t="s">
        <v>471</v>
      </c>
      <c r="O19" s="736"/>
    </row>
    <row r="20" spans="1:16" x14ac:dyDescent="0.3">
      <c r="A20" s="706"/>
      <c r="B20" s="707"/>
      <c r="C20" s="706"/>
      <c r="D20" s="704"/>
      <c r="E20" s="706"/>
      <c r="F20" s="707"/>
      <c r="G20" s="707"/>
      <c r="H20" s="704"/>
      <c r="L20" s="736" t="s">
        <v>1678</v>
      </c>
      <c r="M20" s="736" t="s">
        <v>471</v>
      </c>
      <c r="N20" s="736" t="s">
        <v>471</v>
      </c>
      <c r="O20" s="736"/>
    </row>
    <row r="21" spans="1:16" ht="15" thickBot="1" x14ac:dyDescent="0.35">
      <c r="A21" s="704"/>
      <c r="B21" s="704"/>
      <c r="C21" s="704"/>
      <c r="D21" s="704"/>
      <c r="E21" s="714" t="s">
        <v>587</v>
      </c>
      <c r="F21" s="714"/>
      <c r="G21" s="714"/>
      <c r="H21" s="704"/>
      <c r="L21" s="736" t="s">
        <v>943</v>
      </c>
      <c r="M21" s="736" t="s">
        <v>471</v>
      </c>
      <c r="N21" s="736" t="s">
        <v>471</v>
      </c>
      <c r="O21" s="736"/>
    </row>
    <row r="22" spans="1:16" ht="15" thickBot="1" x14ac:dyDescent="0.35">
      <c r="A22" s="704"/>
      <c r="B22" s="803"/>
      <c r="C22" s="704"/>
      <c r="D22" s="708"/>
      <c r="E22" s="704" t="s">
        <v>588</v>
      </c>
      <c r="F22" s="724" t="e">
        <f>MAX(B8,B12)</f>
        <v>#N/A</v>
      </c>
      <c r="G22" s="716"/>
      <c r="H22" s="263"/>
      <c r="L22" s="736" t="s">
        <v>1679</v>
      </c>
      <c r="M22" s="736" t="s">
        <v>471</v>
      </c>
      <c r="N22" s="736" t="s">
        <v>471</v>
      </c>
      <c r="O22" s="736"/>
    </row>
    <row r="23" spans="1:16" ht="15" thickBot="1" x14ac:dyDescent="0.35">
      <c r="A23" s="704"/>
      <c r="B23" s="803"/>
      <c r="C23" s="704"/>
      <c r="D23" s="714"/>
      <c r="E23" s="704"/>
      <c r="F23" s="821"/>
      <c r="G23" s="716"/>
      <c r="H23" s="263"/>
      <c r="L23" s="736" t="s">
        <v>1680</v>
      </c>
      <c r="M23" s="736" t="s">
        <v>471</v>
      </c>
      <c r="N23" s="736" t="s">
        <v>471</v>
      </c>
      <c r="O23" s="736"/>
    </row>
    <row r="24" spans="1:16" ht="15" thickBot="1" x14ac:dyDescent="0.35">
      <c r="B24" s="800"/>
      <c r="D24" s="716"/>
      <c r="E24" s="704" t="s">
        <v>589</v>
      </c>
      <c r="F24" s="725">
        <f>IF(F7=0,0,IF(F18&lt;=F22,"Yes", "No, unit exceeds limit by:"))</f>
        <v>0</v>
      </c>
      <c r="G24" s="704"/>
      <c r="H24" s="704"/>
      <c r="L24" s="764" t="s">
        <v>944</v>
      </c>
      <c r="M24" s="764">
        <v>0.03</v>
      </c>
      <c r="N24" s="764">
        <v>0.05</v>
      </c>
      <c r="O24" s="736" t="s">
        <v>2043</v>
      </c>
      <c r="P24" s="771" t="s">
        <v>2039</v>
      </c>
    </row>
    <row r="25" spans="1:16" ht="15" thickBot="1" x14ac:dyDescent="0.35">
      <c r="B25" s="800"/>
      <c r="C25" s="704"/>
      <c r="D25" s="716"/>
      <c r="E25" s="704"/>
      <c r="F25" s="725" t="e">
        <f>IF(F18-F22&lt;=0,0,F18-F22)</f>
        <v>#N/A</v>
      </c>
      <c r="G25" s="266"/>
      <c r="H25" s="714"/>
      <c r="L25" s="736" t="s">
        <v>489</v>
      </c>
      <c r="M25" s="736" t="s">
        <v>471</v>
      </c>
      <c r="N25" s="736" t="s">
        <v>471</v>
      </c>
      <c r="O25" s="736"/>
    </row>
    <row r="26" spans="1:16" ht="15" thickBot="1" x14ac:dyDescent="0.35">
      <c r="B26" s="800"/>
      <c r="C26" s="704"/>
      <c r="D26" s="717"/>
      <c r="E26" s="704"/>
      <c r="F26" s="723"/>
      <c r="G26" s="704"/>
      <c r="H26" s="704"/>
      <c r="L26" s="736" t="s">
        <v>945</v>
      </c>
      <c r="M26" s="736" t="s">
        <v>471</v>
      </c>
      <c r="N26" s="736" t="s">
        <v>471</v>
      </c>
      <c r="O26" s="736"/>
    </row>
    <row r="27" spans="1:16" x14ac:dyDescent="0.3">
      <c r="A27" s="704"/>
      <c r="B27" s="803"/>
      <c r="C27" s="704"/>
      <c r="D27" s="717"/>
      <c r="E27" s="718" t="s">
        <v>590</v>
      </c>
      <c r="F27" s="726">
        <f>IF(F16=0,0,F16-G16)</f>
        <v>0</v>
      </c>
      <c r="G27" s="704"/>
      <c r="H27" s="704"/>
      <c r="L27" s="736" t="s">
        <v>1681</v>
      </c>
      <c r="M27" s="736" t="s">
        <v>471</v>
      </c>
      <c r="N27" s="736" t="s">
        <v>471</v>
      </c>
      <c r="O27" s="736"/>
    </row>
    <row r="28" spans="1:16" ht="33.75" customHeight="1" thickBot="1" x14ac:dyDescent="0.35">
      <c r="A28" s="704"/>
      <c r="B28" s="803"/>
      <c r="C28" s="704"/>
      <c r="D28" s="704"/>
      <c r="E28" s="704"/>
      <c r="F28" s="267" t="str">
        <f>IF(F27=0,"","Investigate")</f>
        <v/>
      </c>
      <c r="G28" s="704"/>
      <c r="H28" s="704"/>
      <c r="L28" s="736" t="s">
        <v>1682</v>
      </c>
      <c r="M28" s="736" t="s">
        <v>471</v>
      </c>
      <c r="N28" s="736" t="s">
        <v>471</v>
      </c>
      <c r="O28" s="736"/>
    </row>
    <row r="29" spans="1:16" x14ac:dyDescent="0.3">
      <c r="A29" s="708"/>
      <c r="B29" s="704"/>
      <c r="C29" s="704"/>
      <c r="D29" s="704"/>
      <c r="E29" s="708" t="s">
        <v>591</v>
      </c>
      <c r="F29" s="704"/>
      <c r="G29" s="704"/>
      <c r="H29" s="704"/>
      <c r="L29" s="736" t="s">
        <v>1683</v>
      </c>
      <c r="M29" s="736" t="s">
        <v>471</v>
      </c>
      <c r="N29" s="736" t="s">
        <v>471</v>
      </c>
      <c r="O29" s="736"/>
    </row>
    <row r="30" spans="1:16" ht="14.4" customHeight="1" x14ac:dyDescent="0.3">
      <c r="A30" s="719"/>
      <c r="B30" s="719"/>
      <c r="C30" s="719"/>
      <c r="D30" s="704"/>
      <c r="E30" s="1080" t="s">
        <v>2099</v>
      </c>
      <c r="F30" s="1081"/>
      <c r="G30" s="1082"/>
      <c r="H30" s="704"/>
      <c r="L30" s="736" t="s">
        <v>490</v>
      </c>
      <c r="M30" s="736" t="s">
        <v>471</v>
      </c>
      <c r="N30" s="736" t="s">
        <v>471</v>
      </c>
      <c r="O30" s="736"/>
    </row>
    <row r="31" spans="1:16" x14ac:dyDescent="0.3">
      <c r="A31" s="704"/>
      <c r="B31" s="704"/>
      <c r="C31" s="719"/>
      <c r="D31" s="704"/>
      <c r="E31" s="1083"/>
      <c r="F31" s="1084"/>
      <c r="G31" s="1085"/>
      <c r="H31" s="704"/>
      <c r="L31" s="736" t="s">
        <v>1684</v>
      </c>
      <c r="M31" s="736" t="s">
        <v>471</v>
      </c>
      <c r="N31" s="736" t="s">
        <v>471</v>
      </c>
      <c r="O31" s="736"/>
    </row>
    <row r="32" spans="1:16" x14ac:dyDescent="0.3">
      <c r="A32" s="719"/>
      <c r="B32" s="719"/>
      <c r="C32" s="719"/>
      <c r="D32" s="704"/>
      <c r="E32" s="1083"/>
      <c r="F32" s="1084"/>
      <c r="G32" s="1085"/>
      <c r="L32" s="736" t="s">
        <v>1685</v>
      </c>
      <c r="M32" s="736" t="s">
        <v>471</v>
      </c>
      <c r="N32" s="736" t="s">
        <v>471</v>
      </c>
      <c r="O32" s="736"/>
    </row>
    <row r="33" spans="1:16" ht="30" customHeight="1" x14ac:dyDescent="0.3">
      <c r="A33" s="719"/>
      <c r="B33" s="719"/>
      <c r="C33" s="719"/>
      <c r="D33" s="704"/>
      <c r="E33" s="1086"/>
      <c r="F33" s="1087"/>
      <c r="G33" s="1088"/>
      <c r="L33" s="736" t="s">
        <v>1686</v>
      </c>
      <c r="M33" s="736" t="s">
        <v>471</v>
      </c>
      <c r="N33" s="736" t="s">
        <v>471</v>
      </c>
      <c r="O33" s="736"/>
    </row>
    <row r="34" spans="1:16" x14ac:dyDescent="0.3">
      <c r="A34" s="719"/>
      <c r="B34" s="719"/>
      <c r="C34" s="719"/>
      <c r="D34" s="704"/>
      <c r="E34" s="720"/>
      <c r="F34" s="720"/>
      <c r="G34" s="720"/>
      <c r="L34" s="736" t="s">
        <v>1687</v>
      </c>
      <c r="M34" s="736" t="s">
        <v>471</v>
      </c>
      <c r="N34" s="736" t="s">
        <v>471</v>
      </c>
      <c r="O34" s="736"/>
    </row>
    <row r="35" spans="1:16" x14ac:dyDescent="0.3">
      <c r="A35" s="719"/>
      <c r="B35" s="719"/>
      <c r="C35" s="719"/>
      <c r="D35" s="704"/>
      <c r="E35" s="1080" t="s">
        <v>1999</v>
      </c>
      <c r="F35" s="1081"/>
      <c r="G35" s="1082"/>
      <c r="L35" s="764" t="s">
        <v>491</v>
      </c>
      <c r="M35" s="764">
        <v>0.03</v>
      </c>
      <c r="N35" s="764">
        <v>0.05</v>
      </c>
      <c r="O35" s="736" t="s">
        <v>2043</v>
      </c>
      <c r="P35" s="771" t="s">
        <v>2039</v>
      </c>
    </row>
    <row r="36" spans="1:16" x14ac:dyDescent="0.3">
      <c r="A36" s="704"/>
      <c r="B36" s="704"/>
      <c r="C36" s="704"/>
      <c r="D36" s="704"/>
      <c r="E36" s="1083"/>
      <c r="F36" s="1089"/>
      <c r="G36" s="1085"/>
      <c r="L36" s="736" t="s">
        <v>946</v>
      </c>
      <c r="M36" s="736" t="s">
        <v>471</v>
      </c>
      <c r="N36" s="736" t="s">
        <v>471</v>
      </c>
      <c r="O36" s="736"/>
    </row>
    <row r="37" spans="1:16" x14ac:dyDescent="0.3">
      <c r="A37" s="704"/>
      <c r="B37" s="704"/>
      <c r="C37" s="704"/>
      <c r="D37" s="704"/>
      <c r="E37" s="1086"/>
      <c r="F37" s="1087"/>
      <c r="G37" s="1088"/>
      <c r="L37" s="736" t="s">
        <v>492</v>
      </c>
      <c r="M37" s="736" t="s">
        <v>471</v>
      </c>
      <c r="N37" s="736" t="s">
        <v>471</v>
      </c>
      <c r="O37" s="736"/>
    </row>
    <row r="38" spans="1:16" x14ac:dyDescent="0.3">
      <c r="A38" s="704"/>
      <c r="B38" s="704"/>
      <c r="C38" s="704"/>
      <c r="D38" s="704"/>
      <c r="E38" s="704"/>
      <c r="F38" s="704"/>
      <c r="G38" s="704"/>
      <c r="L38" s="736" t="s">
        <v>1689</v>
      </c>
      <c r="M38" s="736" t="s">
        <v>471</v>
      </c>
      <c r="N38" s="736" t="s">
        <v>471</v>
      </c>
      <c r="O38" s="736"/>
    </row>
    <row r="39" spans="1:16" ht="15" thickBot="1" x14ac:dyDescent="0.35">
      <c r="C39" s="704"/>
      <c r="D39" s="704"/>
      <c r="E39" s="1090" t="s">
        <v>592</v>
      </c>
      <c r="F39" s="1090"/>
      <c r="G39" s="1090"/>
      <c r="L39" s="764" t="s">
        <v>1690</v>
      </c>
      <c r="M39" s="764">
        <v>0.03</v>
      </c>
      <c r="N39" s="764">
        <v>0.05</v>
      </c>
      <c r="O39" s="736" t="s">
        <v>2043</v>
      </c>
      <c r="P39" s="771" t="s">
        <v>2039</v>
      </c>
    </row>
    <row r="40" spans="1:16" x14ac:dyDescent="0.3">
      <c r="A40" s="704"/>
      <c r="B40" s="704"/>
      <c r="C40" s="704"/>
      <c r="D40" s="704"/>
      <c r="E40" s="1069"/>
      <c r="F40" s="1070"/>
      <c r="G40" s="1071"/>
      <c r="L40" s="736" t="s">
        <v>1691</v>
      </c>
      <c r="M40" s="736" t="s">
        <v>471</v>
      </c>
      <c r="N40" s="736" t="s">
        <v>471</v>
      </c>
      <c r="O40" s="736"/>
    </row>
    <row r="41" spans="1:16" x14ac:dyDescent="0.3">
      <c r="A41" s="704"/>
      <c r="B41" s="704"/>
      <c r="C41" s="704"/>
      <c r="D41" s="704"/>
      <c r="E41" s="1072"/>
      <c r="F41" s="1073"/>
      <c r="G41" s="1074"/>
      <c r="L41" s="736" t="s">
        <v>1692</v>
      </c>
      <c r="M41" s="736" t="s">
        <v>471</v>
      </c>
      <c r="N41" s="736" t="s">
        <v>471</v>
      </c>
      <c r="O41" s="736"/>
    </row>
    <row r="42" spans="1:16" x14ac:dyDescent="0.3">
      <c r="A42" s="704"/>
      <c r="B42" s="704"/>
      <c r="C42" s="704"/>
      <c r="D42" s="704"/>
      <c r="E42" s="1072"/>
      <c r="F42" s="1073"/>
      <c r="G42" s="1074"/>
      <c r="L42" s="736" t="s">
        <v>1688</v>
      </c>
      <c r="M42" s="736" t="s">
        <v>471</v>
      </c>
      <c r="N42" s="736" t="s">
        <v>471</v>
      </c>
      <c r="O42" s="736"/>
    </row>
    <row r="43" spans="1:16" x14ac:dyDescent="0.3">
      <c r="A43" s="704"/>
      <c r="B43" s="704"/>
      <c r="C43" s="704"/>
      <c r="D43" s="704"/>
      <c r="E43" s="1072"/>
      <c r="F43" s="1073"/>
      <c r="G43" s="1074"/>
      <c r="L43" s="736" t="s">
        <v>494</v>
      </c>
      <c r="M43" s="736" t="s">
        <v>471</v>
      </c>
      <c r="N43" s="736" t="s">
        <v>471</v>
      </c>
      <c r="O43" s="736"/>
    </row>
    <row r="44" spans="1:16" x14ac:dyDescent="0.3">
      <c r="D44" s="704"/>
      <c r="E44" s="1072"/>
      <c r="F44" s="1073"/>
      <c r="G44" s="1074"/>
      <c r="L44" s="736" t="s">
        <v>1693</v>
      </c>
      <c r="M44" s="736" t="s">
        <v>471</v>
      </c>
      <c r="N44" s="736" t="s">
        <v>471</v>
      </c>
      <c r="O44" s="736"/>
    </row>
    <row r="45" spans="1:16" x14ac:dyDescent="0.3">
      <c r="D45" s="704"/>
      <c r="E45" s="1072"/>
      <c r="F45" s="1073"/>
      <c r="G45" s="1074"/>
      <c r="L45" s="736" t="s">
        <v>1694</v>
      </c>
      <c r="M45" s="736" t="s">
        <v>471</v>
      </c>
      <c r="N45" s="736" t="s">
        <v>471</v>
      </c>
      <c r="O45" s="736"/>
    </row>
    <row r="46" spans="1:16" x14ac:dyDescent="0.3">
      <c r="E46" s="1072"/>
      <c r="F46" s="1073"/>
      <c r="G46" s="1074"/>
      <c r="L46" s="736" t="s">
        <v>1695</v>
      </c>
      <c r="M46" s="736" t="s">
        <v>471</v>
      </c>
      <c r="N46" s="736" t="s">
        <v>471</v>
      </c>
      <c r="O46" s="736"/>
    </row>
    <row r="47" spans="1:16" x14ac:dyDescent="0.3">
      <c r="E47" s="1072"/>
      <c r="F47" s="1073"/>
      <c r="G47" s="1074"/>
      <c r="L47" s="736" t="s">
        <v>495</v>
      </c>
      <c r="M47" s="736" t="s">
        <v>471</v>
      </c>
      <c r="N47" s="736" t="s">
        <v>471</v>
      </c>
      <c r="O47" s="736" t="s">
        <v>2174</v>
      </c>
    </row>
    <row r="48" spans="1:16" x14ac:dyDescent="0.3">
      <c r="E48" s="1072"/>
      <c r="F48" s="1073"/>
      <c r="G48" s="1074"/>
      <c r="L48" s="736" t="s">
        <v>1696</v>
      </c>
      <c r="M48" s="736" t="s">
        <v>471</v>
      </c>
      <c r="N48" s="736" t="s">
        <v>471</v>
      </c>
      <c r="O48" s="736"/>
    </row>
    <row r="49" spans="5:15" x14ac:dyDescent="0.3">
      <c r="E49" s="1072"/>
      <c r="F49" s="1073"/>
      <c r="G49" s="1074"/>
      <c r="L49" s="736" t="s">
        <v>1697</v>
      </c>
      <c r="M49" s="736" t="s">
        <v>471</v>
      </c>
      <c r="N49" s="736" t="s">
        <v>471</v>
      </c>
      <c r="O49" s="736"/>
    </row>
    <row r="50" spans="5:15" x14ac:dyDescent="0.3">
      <c r="E50" s="1072"/>
      <c r="F50" s="1073"/>
      <c r="G50" s="1074"/>
      <c r="L50" s="736" t="s">
        <v>1698</v>
      </c>
      <c r="M50" s="736" t="s">
        <v>471</v>
      </c>
      <c r="N50" s="736" t="s">
        <v>471</v>
      </c>
      <c r="O50" s="736"/>
    </row>
    <row r="51" spans="5:15" ht="15" thickBot="1" x14ac:dyDescent="0.35">
      <c r="E51" s="1075"/>
      <c r="F51" s="1076"/>
      <c r="G51" s="1077"/>
      <c r="L51" s="736" t="s">
        <v>496</v>
      </c>
      <c r="M51" s="736" t="s">
        <v>471</v>
      </c>
      <c r="N51" s="736" t="s">
        <v>471</v>
      </c>
      <c r="O51" s="736"/>
    </row>
    <row r="52" spans="5:15" x14ac:dyDescent="0.3">
      <c r="L52" s="736" t="s">
        <v>1699</v>
      </c>
      <c r="M52" s="736" t="s">
        <v>471</v>
      </c>
      <c r="N52" s="736" t="s">
        <v>471</v>
      </c>
      <c r="O52" s="736"/>
    </row>
    <row r="53" spans="5:15" x14ac:dyDescent="0.3">
      <c r="L53" s="736" t="s">
        <v>1701</v>
      </c>
      <c r="M53" s="736" t="s">
        <v>471</v>
      </c>
      <c r="N53" s="736" t="s">
        <v>471</v>
      </c>
      <c r="O53" s="736"/>
    </row>
    <row r="54" spans="5:15" x14ac:dyDescent="0.3">
      <c r="L54" s="736" t="s">
        <v>1700</v>
      </c>
      <c r="M54" s="736" t="s">
        <v>471</v>
      </c>
      <c r="N54" s="736" t="s">
        <v>471</v>
      </c>
      <c r="O54" s="736"/>
    </row>
    <row r="55" spans="5:15" x14ac:dyDescent="0.3">
      <c r="L55" s="736" t="s">
        <v>1702</v>
      </c>
      <c r="M55" s="736" t="s">
        <v>471</v>
      </c>
      <c r="N55" s="736" t="s">
        <v>471</v>
      </c>
      <c r="O55" s="736"/>
    </row>
    <row r="56" spans="5:15" x14ac:dyDescent="0.3">
      <c r="L56" s="736" t="s">
        <v>497</v>
      </c>
      <c r="M56" s="736" t="s">
        <v>471</v>
      </c>
      <c r="N56" s="736" t="s">
        <v>471</v>
      </c>
      <c r="O56" s="736"/>
    </row>
    <row r="57" spans="5:15" x14ac:dyDescent="0.3">
      <c r="L57" s="736" t="s">
        <v>1703</v>
      </c>
      <c r="M57" s="736" t="s">
        <v>471</v>
      </c>
      <c r="N57" s="736" t="s">
        <v>471</v>
      </c>
      <c r="O57" s="736"/>
    </row>
    <row r="58" spans="5:15" x14ac:dyDescent="0.3">
      <c r="L58" s="736" t="s">
        <v>1704</v>
      </c>
      <c r="M58" s="736" t="s">
        <v>471</v>
      </c>
      <c r="N58" s="736" t="s">
        <v>471</v>
      </c>
      <c r="O58" s="736"/>
    </row>
    <row r="59" spans="5:15" x14ac:dyDescent="0.3">
      <c r="L59" s="765" t="s">
        <v>1705</v>
      </c>
      <c r="M59" s="765">
        <v>0.15</v>
      </c>
      <c r="N59" s="765" t="s">
        <v>471</v>
      </c>
      <c r="O59" s="736" t="s">
        <v>2038</v>
      </c>
    </row>
    <row r="60" spans="5:15" x14ac:dyDescent="0.3">
      <c r="L60" s="736" t="s">
        <v>498</v>
      </c>
      <c r="M60" s="736" t="s">
        <v>471</v>
      </c>
      <c r="N60" s="736" t="s">
        <v>471</v>
      </c>
      <c r="O60" s="736"/>
    </row>
    <row r="61" spans="5:15" x14ac:dyDescent="0.3">
      <c r="L61" s="736" t="s">
        <v>1706</v>
      </c>
      <c r="M61" s="736" t="s">
        <v>471</v>
      </c>
      <c r="N61" s="736" t="s">
        <v>471</v>
      </c>
      <c r="O61" s="736"/>
    </row>
    <row r="62" spans="5:15" x14ac:dyDescent="0.3">
      <c r="L62" s="736" t="s">
        <v>1707</v>
      </c>
      <c r="M62" s="736" t="s">
        <v>471</v>
      </c>
      <c r="N62" s="736" t="s">
        <v>471</v>
      </c>
      <c r="O62" s="736"/>
    </row>
    <row r="63" spans="5:15" x14ac:dyDescent="0.3">
      <c r="L63" s="736" t="s">
        <v>1708</v>
      </c>
      <c r="M63" s="736" t="s">
        <v>471</v>
      </c>
      <c r="N63" s="736" t="s">
        <v>471</v>
      </c>
      <c r="O63" s="736"/>
    </row>
    <row r="64" spans="5:15" x14ac:dyDescent="0.3">
      <c r="L64" s="736" t="s">
        <v>1709</v>
      </c>
      <c r="M64" s="736" t="s">
        <v>471</v>
      </c>
      <c r="N64" s="736" t="s">
        <v>471</v>
      </c>
      <c r="O64" s="736"/>
    </row>
    <row r="65" spans="12:15" x14ac:dyDescent="0.3">
      <c r="L65" s="736" t="s">
        <v>1710</v>
      </c>
      <c r="M65" s="736" t="s">
        <v>471</v>
      </c>
      <c r="N65" s="736" t="s">
        <v>471</v>
      </c>
      <c r="O65" s="736"/>
    </row>
    <row r="66" spans="12:15" x14ac:dyDescent="0.3">
      <c r="L66" s="736" t="s">
        <v>947</v>
      </c>
      <c r="M66" s="736" t="s">
        <v>471</v>
      </c>
      <c r="N66" s="736" t="s">
        <v>471</v>
      </c>
      <c r="O66" s="736"/>
    </row>
    <row r="67" spans="12:15" x14ac:dyDescent="0.3">
      <c r="L67" s="736" t="s">
        <v>1711</v>
      </c>
      <c r="M67" s="736" t="s">
        <v>471</v>
      </c>
      <c r="N67" s="736" t="s">
        <v>471</v>
      </c>
      <c r="O67" s="736"/>
    </row>
    <row r="68" spans="12:15" x14ac:dyDescent="0.3">
      <c r="L68" s="736" t="s">
        <v>1712</v>
      </c>
      <c r="M68" s="736" t="s">
        <v>471</v>
      </c>
      <c r="N68" s="736" t="s">
        <v>471</v>
      </c>
      <c r="O68" s="736"/>
    </row>
    <row r="69" spans="12:15" x14ac:dyDescent="0.3">
      <c r="L69" s="736" t="s">
        <v>1713</v>
      </c>
      <c r="M69" s="736" t="s">
        <v>471</v>
      </c>
      <c r="N69" s="736" t="s">
        <v>471</v>
      </c>
      <c r="O69" s="736"/>
    </row>
    <row r="70" spans="12:15" x14ac:dyDescent="0.3">
      <c r="L70" s="736" t="s">
        <v>1714</v>
      </c>
      <c r="M70" s="736" t="s">
        <v>471</v>
      </c>
      <c r="N70" s="736" t="s">
        <v>471</v>
      </c>
      <c r="O70" s="736"/>
    </row>
    <row r="71" spans="12:15" x14ac:dyDescent="0.3">
      <c r="L71" s="736" t="s">
        <v>1715</v>
      </c>
      <c r="M71" s="736" t="s">
        <v>471</v>
      </c>
      <c r="N71" s="736" t="s">
        <v>471</v>
      </c>
      <c r="O71" s="736"/>
    </row>
    <row r="72" spans="12:15" x14ac:dyDescent="0.3">
      <c r="L72" s="736" t="s">
        <v>1716</v>
      </c>
      <c r="M72" s="736" t="s">
        <v>471</v>
      </c>
      <c r="N72" s="736" t="s">
        <v>471</v>
      </c>
      <c r="O72" s="736"/>
    </row>
    <row r="73" spans="12:15" x14ac:dyDescent="0.3">
      <c r="L73" s="736" t="s">
        <v>1717</v>
      </c>
      <c r="M73" s="736" t="s">
        <v>471</v>
      </c>
      <c r="N73" s="736" t="s">
        <v>471</v>
      </c>
      <c r="O73" s="736"/>
    </row>
    <row r="74" spans="12:15" x14ac:dyDescent="0.3">
      <c r="L74" s="736" t="s">
        <v>1718</v>
      </c>
      <c r="M74" s="736" t="s">
        <v>471</v>
      </c>
      <c r="N74" s="736" t="s">
        <v>471</v>
      </c>
      <c r="O74" s="736"/>
    </row>
    <row r="75" spans="12:15" x14ac:dyDescent="0.3">
      <c r="L75" s="736" t="s">
        <v>1719</v>
      </c>
      <c r="M75" s="736" t="s">
        <v>471</v>
      </c>
      <c r="N75" s="736" t="s">
        <v>471</v>
      </c>
      <c r="O75" s="736"/>
    </row>
    <row r="76" spans="12:15" x14ac:dyDescent="0.3">
      <c r="L76" s="736" t="s">
        <v>1720</v>
      </c>
      <c r="M76" s="736" t="s">
        <v>471</v>
      </c>
      <c r="N76" s="736" t="s">
        <v>471</v>
      </c>
      <c r="O76" s="736"/>
    </row>
    <row r="77" spans="12:15" x14ac:dyDescent="0.3">
      <c r="L77" s="736" t="s">
        <v>1721</v>
      </c>
      <c r="M77" s="736" t="s">
        <v>471</v>
      </c>
      <c r="N77" s="736" t="s">
        <v>471</v>
      </c>
      <c r="O77" s="736"/>
    </row>
    <row r="78" spans="12:15" x14ac:dyDescent="0.3">
      <c r="L78" s="736" t="s">
        <v>1722</v>
      </c>
      <c r="M78" s="736" t="s">
        <v>471</v>
      </c>
      <c r="N78" s="736" t="s">
        <v>471</v>
      </c>
      <c r="O78" s="736"/>
    </row>
    <row r="79" spans="12:15" x14ac:dyDescent="0.3">
      <c r="L79" s="736" t="s">
        <v>1723</v>
      </c>
      <c r="M79" s="736" t="s">
        <v>471</v>
      </c>
      <c r="N79" s="736" t="s">
        <v>471</v>
      </c>
      <c r="O79" s="736"/>
    </row>
    <row r="80" spans="12:15" x14ac:dyDescent="0.3">
      <c r="L80" s="736" t="s">
        <v>1724</v>
      </c>
      <c r="M80" s="736" t="s">
        <v>471</v>
      </c>
      <c r="N80" s="736" t="s">
        <v>471</v>
      </c>
      <c r="O80" s="736"/>
    </row>
    <row r="81" spans="12:15" x14ac:dyDescent="0.3">
      <c r="L81" s="736" t="s">
        <v>1725</v>
      </c>
      <c r="M81" s="736" t="s">
        <v>471</v>
      </c>
      <c r="N81" s="736" t="s">
        <v>471</v>
      </c>
      <c r="O81" s="736"/>
    </row>
    <row r="82" spans="12:15" x14ac:dyDescent="0.3">
      <c r="L82" s="736" t="s">
        <v>1726</v>
      </c>
      <c r="M82" s="736" t="s">
        <v>471</v>
      </c>
      <c r="N82" s="736" t="s">
        <v>471</v>
      </c>
      <c r="O82" s="736"/>
    </row>
    <row r="83" spans="12:15" x14ac:dyDescent="0.3">
      <c r="L83" s="736" t="s">
        <v>948</v>
      </c>
      <c r="M83" s="736" t="s">
        <v>471</v>
      </c>
      <c r="N83" s="736" t="s">
        <v>471</v>
      </c>
      <c r="O83" s="736"/>
    </row>
    <row r="84" spans="12:15" x14ac:dyDescent="0.3">
      <c r="L84" s="736" t="s">
        <v>499</v>
      </c>
      <c r="M84" s="736" t="s">
        <v>471</v>
      </c>
      <c r="N84" s="736" t="s">
        <v>471</v>
      </c>
      <c r="O84" s="736"/>
    </row>
    <row r="85" spans="12:15" x14ac:dyDescent="0.3">
      <c r="L85" s="736" t="s">
        <v>1727</v>
      </c>
      <c r="M85" s="736" t="s">
        <v>471</v>
      </c>
      <c r="N85" s="736" t="s">
        <v>471</v>
      </c>
      <c r="O85" s="736"/>
    </row>
    <row r="86" spans="12:15" x14ac:dyDescent="0.3">
      <c r="L86" s="736" t="s">
        <v>1728</v>
      </c>
      <c r="M86" s="736" t="s">
        <v>471</v>
      </c>
      <c r="N86" s="736" t="s">
        <v>471</v>
      </c>
      <c r="O86" s="736"/>
    </row>
    <row r="87" spans="12:15" x14ac:dyDescent="0.3">
      <c r="L87" s="736" t="s">
        <v>1729</v>
      </c>
      <c r="M87" s="736" t="s">
        <v>471</v>
      </c>
      <c r="N87" s="736" t="s">
        <v>471</v>
      </c>
      <c r="O87" s="736"/>
    </row>
    <row r="88" spans="12:15" x14ac:dyDescent="0.3">
      <c r="L88" s="736" t="s">
        <v>1730</v>
      </c>
      <c r="M88" s="736" t="s">
        <v>471</v>
      </c>
      <c r="N88" s="736" t="s">
        <v>471</v>
      </c>
      <c r="O88" s="736"/>
    </row>
    <row r="89" spans="12:15" x14ac:dyDescent="0.3">
      <c r="L89" s="736" t="s">
        <v>500</v>
      </c>
      <c r="M89" s="736" t="s">
        <v>471</v>
      </c>
      <c r="N89" s="736" t="s">
        <v>471</v>
      </c>
      <c r="O89" s="736"/>
    </row>
    <row r="90" spans="12:15" x14ac:dyDescent="0.3">
      <c r="L90" s="736" t="s">
        <v>1731</v>
      </c>
      <c r="M90" s="736" t="s">
        <v>471</v>
      </c>
      <c r="N90" s="736" t="s">
        <v>471</v>
      </c>
      <c r="O90" s="736"/>
    </row>
    <row r="91" spans="12:15" x14ac:dyDescent="0.3">
      <c r="L91" s="736" t="s">
        <v>395</v>
      </c>
      <c r="M91" s="736" t="s">
        <v>471</v>
      </c>
      <c r="N91" s="736" t="s">
        <v>471</v>
      </c>
      <c r="O91" s="736"/>
    </row>
    <row r="92" spans="12:15" x14ac:dyDescent="0.3">
      <c r="L92" s="736" t="s">
        <v>396</v>
      </c>
      <c r="M92" s="736" t="s">
        <v>471</v>
      </c>
      <c r="N92" s="736" t="s">
        <v>471</v>
      </c>
      <c r="O92" s="736"/>
    </row>
    <row r="93" spans="12:15" x14ac:dyDescent="0.3">
      <c r="L93" s="765" t="s">
        <v>1732</v>
      </c>
      <c r="M93" s="765">
        <v>0.05</v>
      </c>
      <c r="N93" s="765" t="s">
        <v>471</v>
      </c>
      <c r="O93" s="736" t="s">
        <v>2038</v>
      </c>
    </row>
    <row r="94" spans="12:15" x14ac:dyDescent="0.3">
      <c r="L94" s="736" t="s">
        <v>501</v>
      </c>
      <c r="M94" s="736" t="s">
        <v>471</v>
      </c>
      <c r="N94" s="736" t="s">
        <v>471</v>
      </c>
      <c r="O94" s="736"/>
    </row>
    <row r="95" spans="12:15" x14ac:dyDescent="0.3">
      <c r="L95" s="736" t="s">
        <v>1733</v>
      </c>
      <c r="M95" s="736" t="s">
        <v>471</v>
      </c>
      <c r="N95" s="736" t="s">
        <v>471</v>
      </c>
      <c r="O95" s="736"/>
    </row>
    <row r="96" spans="12:15" x14ac:dyDescent="0.3">
      <c r="L96" s="736" t="s">
        <v>949</v>
      </c>
      <c r="M96" s="736" t="s">
        <v>471</v>
      </c>
      <c r="N96" s="736" t="s">
        <v>471</v>
      </c>
      <c r="O96" s="736"/>
    </row>
    <row r="97" spans="12:16" x14ac:dyDescent="0.3">
      <c r="L97" s="736" t="s">
        <v>1734</v>
      </c>
      <c r="M97" s="736" t="s">
        <v>471</v>
      </c>
      <c r="N97" s="736" t="s">
        <v>471</v>
      </c>
      <c r="O97" s="736"/>
    </row>
    <row r="98" spans="12:16" x14ac:dyDescent="0.3">
      <c r="L98" s="736" t="s">
        <v>950</v>
      </c>
      <c r="M98" s="736" t="s">
        <v>471</v>
      </c>
      <c r="N98" s="736" t="s">
        <v>471</v>
      </c>
      <c r="O98" s="736"/>
    </row>
    <row r="99" spans="12:16" x14ac:dyDescent="0.3">
      <c r="L99" s="764" t="s">
        <v>1735</v>
      </c>
      <c r="M99" s="764">
        <v>0.03</v>
      </c>
      <c r="N99" s="764">
        <v>0.05</v>
      </c>
      <c r="O99" s="736" t="s">
        <v>2043</v>
      </c>
      <c r="P99" s="771" t="s">
        <v>2039</v>
      </c>
    </row>
    <row r="100" spans="12:16" x14ac:dyDescent="0.3">
      <c r="L100" s="736" t="s">
        <v>1736</v>
      </c>
      <c r="M100" s="736" t="s">
        <v>471</v>
      </c>
      <c r="N100" s="736" t="s">
        <v>471</v>
      </c>
      <c r="O100" s="736"/>
    </row>
    <row r="101" spans="12:16" x14ac:dyDescent="0.3">
      <c r="L101" s="736" t="s">
        <v>1737</v>
      </c>
      <c r="M101" s="736" t="s">
        <v>471</v>
      </c>
      <c r="N101" s="736" t="s">
        <v>471</v>
      </c>
      <c r="O101" s="736"/>
    </row>
    <row r="102" spans="12:16" x14ac:dyDescent="0.3">
      <c r="L102" s="736" t="s">
        <v>1738</v>
      </c>
      <c r="M102" s="736" t="s">
        <v>471</v>
      </c>
      <c r="N102" s="736" t="s">
        <v>471</v>
      </c>
      <c r="O102" s="736"/>
    </row>
    <row r="103" spans="12:16" x14ac:dyDescent="0.3">
      <c r="L103" s="736" t="s">
        <v>1739</v>
      </c>
      <c r="M103" s="736" t="s">
        <v>471</v>
      </c>
      <c r="N103" s="736" t="s">
        <v>471</v>
      </c>
      <c r="O103" s="736"/>
    </row>
    <row r="104" spans="12:16" x14ac:dyDescent="0.3">
      <c r="L104" s="736" t="s">
        <v>1740</v>
      </c>
      <c r="M104" s="736" t="s">
        <v>471</v>
      </c>
      <c r="N104" s="736" t="s">
        <v>471</v>
      </c>
      <c r="O104" s="736"/>
    </row>
    <row r="105" spans="12:16" x14ac:dyDescent="0.3">
      <c r="L105" s="736" t="s">
        <v>951</v>
      </c>
      <c r="M105" s="736" t="s">
        <v>471</v>
      </c>
      <c r="N105" s="736" t="s">
        <v>471</v>
      </c>
      <c r="O105" s="736"/>
    </row>
    <row r="106" spans="12:16" x14ac:dyDescent="0.3">
      <c r="L106" s="736" t="s">
        <v>503</v>
      </c>
      <c r="M106" s="736" t="s">
        <v>471</v>
      </c>
      <c r="N106" s="736" t="s">
        <v>471</v>
      </c>
      <c r="O106" s="736"/>
    </row>
    <row r="107" spans="12:16" x14ac:dyDescent="0.3">
      <c r="L107" s="736" t="s">
        <v>504</v>
      </c>
      <c r="M107" s="736" t="s">
        <v>471</v>
      </c>
      <c r="N107" s="736" t="s">
        <v>471</v>
      </c>
      <c r="O107" s="736"/>
    </row>
    <row r="108" spans="12:16" x14ac:dyDescent="0.3">
      <c r="L108" s="736" t="s">
        <v>1741</v>
      </c>
      <c r="M108" s="736" t="s">
        <v>471</v>
      </c>
      <c r="N108" s="736" t="s">
        <v>471</v>
      </c>
      <c r="O108" s="736"/>
    </row>
    <row r="109" spans="12:16" x14ac:dyDescent="0.3">
      <c r="L109" s="736" t="s">
        <v>1742</v>
      </c>
      <c r="M109" s="736" t="s">
        <v>471</v>
      </c>
      <c r="N109" s="736" t="s">
        <v>471</v>
      </c>
      <c r="O109" s="736"/>
    </row>
    <row r="110" spans="12:16" x14ac:dyDescent="0.3">
      <c r="L110" s="736" t="s">
        <v>1743</v>
      </c>
      <c r="M110" s="736" t="s">
        <v>471</v>
      </c>
      <c r="N110" s="736" t="s">
        <v>471</v>
      </c>
      <c r="O110" s="736" t="s">
        <v>2174</v>
      </c>
    </row>
    <row r="111" spans="12:16" x14ac:dyDescent="0.3">
      <c r="L111" s="736" t="s">
        <v>952</v>
      </c>
      <c r="M111" s="736" t="s">
        <v>471</v>
      </c>
      <c r="N111" s="736" t="s">
        <v>471</v>
      </c>
      <c r="O111" s="736"/>
    </row>
    <row r="112" spans="12:16" x14ac:dyDescent="0.3">
      <c r="L112" s="736" t="s">
        <v>1744</v>
      </c>
      <c r="M112" s="736" t="s">
        <v>471</v>
      </c>
      <c r="N112" s="736" t="s">
        <v>471</v>
      </c>
      <c r="O112" s="736"/>
    </row>
    <row r="113" spans="12:15" x14ac:dyDescent="0.3">
      <c r="L113" s="736" t="s">
        <v>1745</v>
      </c>
      <c r="M113" s="736" t="s">
        <v>471</v>
      </c>
      <c r="N113" s="736" t="s">
        <v>471</v>
      </c>
      <c r="O113" s="736"/>
    </row>
    <row r="114" spans="12:15" x14ac:dyDescent="0.3">
      <c r="L114" s="736" t="s">
        <v>1746</v>
      </c>
      <c r="M114" s="736" t="s">
        <v>471</v>
      </c>
      <c r="N114" s="736" t="s">
        <v>471</v>
      </c>
      <c r="O114" s="736"/>
    </row>
    <row r="115" spans="12:15" x14ac:dyDescent="0.3">
      <c r="L115" s="736" t="s">
        <v>1747</v>
      </c>
      <c r="M115" s="736" t="s">
        <v>471</v>
      </c>
      <c r="N115" s="736" t="s">
        <v>471</v>
      </c>
      <c r="O115" s="736"/>
    </row>
    <row r="116" spans="12:15" x14ac:dyDescent="0.3">
      <c r="L116" s="765" t="s">
        <v>1748</v>
      </c>
      <c r="M116" s="765">
        <v>0.03</v>
      </c>
      <c r="N116" s="765" t="s">
        <v>471</v>
      </c>
      <c r="O116" s="736" t="s">
        <v>2038</v>
      </c>
    </row>
    <row r="117" spans="12:15" x14ac:dyDescent="0.3">
      <c r="L117" s="736" t="s">
        <v>1749</v>
      </c>
      <c r="M117" s="736" t="s">
        <v>471</v>
      </c>
      <c r="N117" s="736" t="s">
        <v>471</v>
      </c>
      <c r="O117" s="736"/>
    </row>
    <row r="118" spans="12:15" x14ac:dyDescent="0.3">
      <c r="L118" s="736" t="s">
        <v>1750</v>
      </c>
      <c r="M118" s="736" t="s">
        <v>471</v>
      </c>
      <c r="N118" s="736" t="s">
        <v>471</v>
      </c>
      <c r="O118" s="736"/>
    </row>
    <row r="119" spans="12:15" x14ac:dyDescent="0.3">
      <c r="L119" s="736" t="s">
        <v>1751</v>
      </c>
      <c r="M119" s="736" t="s">
        <v>471</v>
      </c>
      <c r="N119" s="736" t="s">
        <v>471</v>
      </c>
      <c r="O119" s="736"/>
    </row>
    <row r="120" spans="12:15" x14ac:dyDescent="0.3">
      <c r="L120" s="736" t="s">
        <v>953</v>
      </c>
      <c r="M120" s="736" t="s">
        <v>471</v>
      </c>
      <c r="N120" s="736" t="s">
        <v>471</v>
      </c>
      <c r="O120" s="736"/>
    </row>
    <row r="121" spans="12:15" x14ac:dyDescent="0.3">
      <c r="L121" s="736" t="s">
        <v>1752</v>
      </c>
      <c r="M121" s="736" t="s">
        <v>471</v>
      </c>
      <c r="N121" s="736" t="s">
        <v>471</v>
      </c>
      <c r="O121" s="736"/>
    </row>
    <row r="122" spans="12:15" x14ac:dyDescent="0.3">
      <c r="L122" s="736" t="s">
        <v>954</v>
      </c>
      <c r="M122" s="736" t="s">
        <v>471</v>
      </c>
      <c r="N122" s="736" t="s">
        <v>471</v>
      </c>
      <c r="O122" s="736" t="s">
        <v>2174</v>
      </c>
    </row>
    <row r="123" spans="12:15" x14ac:dyDescent="0.3">
      <c r="L123" s="736" t="s">
        <v>1753</v>
      </c>
      <c r="M123" s="736" t="s">
        <v>471</v>
      </c>
      <c r="N123" s="736" t="s">
        <v>471</v>
      </c>
      <c r="O123" s="736"/>
    </row>
    <row r="124" spans="12:15" x14ac:dyDescent="0.3">
      <c r="L124" s="736" t="s">
        <v>1754</v>
      </c>
      <c r="M124" s="736" t="s">
        <v>471</v>
      </c>
      <c r="N124" s="736" t="s">
        <v>471</v>
      </c>
      <c r="O124" s="736"/>
    </row>
    <row r="125" spans="12:15" x14ac:dyDescent="0.3">
      <c r="L125" s="736" t="s">
        <v>1755</v>
      </c>
      <c r="M125" s="736" t="s">
        <v>471</v>
      </c>
      <c r="N125" s="736" t="s">
        <v>471</v>
      </c>
      <c r="O125" s="736"/>
    </row>
    <row r="126" spans="12:15" x14ac:dyDescent="0.3">
      <c r="L126" s="736" t="s">
        <v>1756</v>
      </c>
      <c r="M126" s="736" t="s">
        <v>471</v>
      </c>
      <c r="N126" s="736" t="s">
        <v>471</v>
      </c>
      <c r="O126" s="736"/>
    </row>
    <row r="127" spans="12:15" x14ac:dyDescent="0.3">
      <c r="L127" s="736" t="s">
        <v>505</v>
      </c>
      <c r="M127" s="736" t="s">
        <v>471</v>
      </c>
      <c r="N127" s="736" t="s">
        <v>471</v>
      </c>
      <c r="O127" s="736"/>
    </row>
    <row r="128" spans="12:15" x14ac:dyDescent="0.3">
      <c r="L128" s="736" t="s">
        <v>1757</v>
      </c>
      <c r="M128" s="736" t="s">
        <v>471</v>
      </c>
      <c r="N128" s="736" t="s">
        <v>471</v>
      </c>
      <c r="O128" s="736"/>
    </row>
    <row r="129" spans="12:16" x14ac:dyDescent="0.3">
      <c r="L129" s="736" t="s">
        <v>1758</v>
      </c>
      <c r="M129" s="736" t="s">
        <v>471</v>
      </c>
      <c r="N129" s="736" t="s">
        <v>471</v>
      </c>
      <c r="O129" s="736"/>
    </row>
    <row r="130" spans="12:16" x14ac:dyDescent="0.3">
      <c r="L130" s="736" t="s">
        <v>506</v>
      </c>
      <c r="M130" s="736" t="s">
        <v>471</v>
      </c>
      <c r="N130" s="736" t="s">
        <v>471</v>
      </c>
      <c r="O130" s="736"/>
    </row>
    <row r="131" spans="12:16" x14ac:dyDescent="0.3">
      <c r="L131" s="765" t="s">
        <v>1759</v>
      </c>
      <c r="M131" s="765">
        <v>0.03</v>
      </c>
      <c r="N131" s="765" t="s">
        <v>471</v>
      </c>
      <c r="O131" s="736" t="s">
        <v>2038</v>
      </c>
    </row>
    <row r="132" spans="12:16" x14ac:dyDescent="0.3">
      <c r="L132" s="736" t="s">
        <v>1760</v>
      </c>
      <c r="M132" s="736" t="s">
        <v>471</v>
      </c>
      <c r="N132" s="736" t="s">
        <v>471</v>
      </c>
      <c r="O132" s="736"/>
    </row>
    <row r="133" spans="12:16" x14ac:dyDescent="0.3">
      <c r="L133" s="736" t="s">
        <v>1761</v>
      </c>
      <c r="M133" s="736" t="s">
        <v>471</v>
      </c>
      <c r="N133" s="736" t="s">
        <v>471</v>
      </c>
      <c r="O133" s="736"/>
    </row>
    <row r="134" spans="12:16" x14ac:dyDescent="0.3">
      <c r="L134" s="736" t="s">
        <v>1762</v>
      </c>
      <c r="M134" s="736" t="s">
        <v>471</v>
      </c>
      <c r="N134" s="736" t="s">
        <v>471</v>
      </c>
      <c r="O134" s="736"/>
    </row>
    <row r="135" spans="12:16" x14ac:dyDescent="0.3">
      <c r="L135" s="736" t="s">
        <v>390</v>
      </c>
      <c r="M135" s="736" t="s">
        <v>471</v>
      </c>
      <c r="N135" s="736" t="s">
        <v>471</v>
      </c>
      <c r="O135" s="736"/>
    </row>
    <row r="136" spans="12:16" x14ac:dyDescent="0.3">
      <c r="L136" s="736" t="s">
        <v>507</v>
      </c>
      <c r="M136" s="736" t="s">
        <v>471</v>
      </c>
      <c r="N136" s="736" t="s">
        <v>471</v>
      </c>
      <c r="O136" s="736"/>
    </row>
    <row r="137" spans="12:16" x14ac:dyDescent="0.3">
      <c r="L137" s="736" t="s">
        <v>1763</v>
      </c>
      <c r="M137" s="736" t="s">
        <v>471</v>
      </c>
      <c r="N137" s="736" t="s">
        <v>471</v>
      </c>
      <c r="O137" s="736"/>
    </row>
    <row r="138" spans="12:16" x14ac:dyDescent="0.3">
      <c r="L138" s="736" t="s">
        <v>1764</v>
      </c>
      <c r="M138" s="736" t="s">
        <v>471</v>
      </c>
      <c r="N138" s="736" t="s">
        <v>471</v>
      </c>
      <c r="O138" s="736"/>
    </row>
    <row r="139" spans="12:16" x14ac:dyDescent="0.3">
      <c r="L139" s="736" t="s">
        <v>508</v>
      </c>
      <c r="M139" s="736" t="s">
        <v>471</v>
      </c>
      <c r="N139" s="736" t="s">
        <v>471</v>
      </c>
      <c r="O139" s="736"/>
    </row>
    <row r="140" spans="12:16" x14ac:dyDescent="0.3">
      <c r="L140" s="736" t="s">
        <v>509</v>
      </c>
      <c r="M140" s="736" t="s">
        <v>471</v>
      </c>
      <c r="N140" s="736" t="s">
        <v>471</v>
      </c>
      <c r="O140" s="736"/>
    </row>
    <row r="141" spans="12:16" x14ac:dyDescent="0.3">
      <c r="L141" s="736" t="s">
        <v>1765</v>
      </c>
      <c r="M141" s="736" t="s">
        <v>471</v>
      </c>
      <c r="N141" s="736" t="s">
        <v>471</v>
      </c>
      <c r="O141" s="736"/>
    </row>
    <row r="142" spans="12:16" x14ac:dyDescent="0.3">
      <c r="L142" s="736" t="s">
        <v>1766</v>
      </c>
      <c r="M142" s="736" t="s">
        <v>471</v>
      </c>
      <c r="N142" s="736" t="s">
        <v>471</v>
      </c>
      <c r="O142" s="736"/>
    </row>
    <row r="143" spans="12:16" x14ac:dyDescent="0.3">
      <c r="L143" s="764" t="s">
        <v>1767</v>
      </c>
      <c r="M143" s="764">
        <v>0.03</v>
      </c>
      <c r="N143" s="764">
        <v>0.05</v>
      </c>
      <c r="O143" s="736" t="s">
        <v>2043</v>
      </c>
      <c r="P143" s="771" t="s">
        <v>2039</v>
      </c>
    </row>
    <row r="144" spans="12:16" x14ac:dyDescent="0.3">
      <c r="L144" s="764" t="s">
        <v>955</v>
      </c>
      <c r="M144" s="764">
        <v>0.03</v>
      </c>
      <c r="N144" s="764">
        <v>0.05</v>
      </c>
      <c r="O144" s="736" t="s">
        <v>2043</v>
      </c>
      <c r="P144" s="771" t="s">
        <v>2039</v>
      </c>
    </row>
    <row r="145" spans="12:15" x14ac:dyDescent="0.3">
      <c r="L145" s="736" t="s">
        <v>1768</v>
      </c>
      <c r="M145" s="736" t="s">
        <v>471</v>
      </c>
      <c r="N145" s="736" t="s">
        <v>471</v>
      </c>
      <c r="O145" s="736"/>
    </row>
    <row r="146" spans="12:15" x14ac:dyDescent="0.3">
      <c r="L146" s="736" t="s">
        <v>1769</v>
      </c>
      <c r="M146" s="736" t="s">
        <v>471</v>
      </c>
      <c r="N146" s="736" t="s">
        <v>471</v>
      </c>
      <c r="O146" s="736"/>
    </row>
    <row r="147" spans="12:15" x14ac:dyDescent="0.3">
      <c r="L147" s="736" t="s">
        <v>1770</v>
      </c>
      <c r="M147" s="736" t="s">
        <v>471</v>
      </c>
      <c r="N147" s="736" t="s">
        <v>471</v>
      </c>
      <c r="O147" s="736"/>
    </row>
    <row r="148" spans="12:15" x14ac:dyDescent="0.3">
      <c r="L148" s="736" t="s">
        <v>1771</v>
      </c>
      <c r="M148" s="736" t="s">
        <v>471</v>
      </c>
      <c r="N148" s="736" t="s">
        <v>471</v>
      </c>
      <c r="O148" s="736"/>
    </row>
    <row r="149" spans="12:15" x14ac:dyDescent="0.3">
      <c r="L149" s="736" t="s">
        <v>511</v>
      </c>
      <c r="M149" s="736" t="s">
        <v>471</v>
      </c>
      <c r="N149" s="736" t="s">
        <v>471</v>
      </c>
      <c r="O149" s="736"/>
    </row>
    <row r="150" spans="12:15" x14ac:dyDescent="0.3">
      <c r="L150" s="736" t="s">
        <v>512</v>
      </c>
      <c r="M150" s="736" t="s">
        <v>471</v>
      </c>
      <c r="N150" s="736" t="s">
        <v>471</v>
      </c>
      <c r="O150" s="736"/>
    </row>
    <row r="151" spans="12:15" x14ac:dyDescent="0.3">
      <c r="L151" s="736" t="s">
        <v>1772</v>
      </c>
      <c r="M151" s="736" t="s">
        <v>471</v>
      </c>
      <c r="N151" s="736" t="s">
        <v>471</v>
      </c>
      <c r="O151" s="736"/>
    </row>
    <row r="152" spans="12:15" x14ac:dyDescent="0.3">
      <c r="L152" s="736" t="s">
        <v>1773</v>
      </c>
      <c r="M152" s="736" t="s">
        <v>471</v>
      </c>
      <c r="N152" s="736" t="s">
        <v>471</v>
      </c>
      <c r="O152" s="736"/>
    </row>
    <row r="153" spans="12:15" x14ac:dyDescent="0.3">
      <c r="L153" s="736" t="s">
        <v>513</v>
      </c>
      <c r="M153" s="736" t="s">
        <v>471</v>
      </c>
      <c r="N153" s="736" t="s">
        <v>471</v>
      </c>
      <c r="O153" s="736" t="s">
        <v>2174</v>
      </c>
    </row>
    <row r="154" spans="12:15" x14ac:dyDescent="0.3">
      <c r="L154" s="736" t="s">
        <v>956</v>
      </c>
      <c r="M154" s="736" t="s">
        <v>471</v>
      </c>
      <c r="N154" s="736" t="s">
        <v>471</v>
      </c>
      <c r="O154" s="736"/>
    </row>
    <row r="155" spans="12:15" x14ac:dyDescent="0.3">
      <c r="L155" s="736" t="s">
        <v>957</v>
      </c>
      <c r="M155" s="736" t="s">
        <v>471</v>
      </c>
      <c r="N155" s="736" t="s">
        <v>471</v>
      </c>
      <c r="O155" s="736"/>
    </row>
    <row r="156" spans="12:15" x14ac:dyDescent="0.3">
      <c r="L156" s="736" t="s">
        <v>515</v>
      </c>
      <c r="M156" s="736" t="s">
        <v>471</v>
      </c>
      <c r="N156" s="736" t="s">
        <v>471</v>
      </c>
      <c r="O156" s="736"/>
    </row>
    <row r="157" spans="12:15" x14ac:dyDescent="0.3">
      <c r="L157" s="736" t="s">
        <v>516</v>
      </c>
      <c r="M157" s="736" t="s">
        <v>471</v>
      </c>
      <c r="N157" s="736" t="s">
        <v>471</v>
      </c>
      <c r="O157" s="736"/>
    </row>
    <row r="158" spans="12:15" x14ac:dyDescent="0.3">
      <c r="L158" s="736" t="s">
        <v>517</v>
      </c>
      <c r="M158" s="736" t="s">
        <v>471</v>
      </c>
      <c r="N158" s="736" t="s">
        <v>471</v>
      </c>
      <c r="O158" s="736"/>
    </row>
    <row r="159" spans="12:15" x14ac:dyDescent="0.3">
      <c r="L159" s="736" t="s">
        <v>1774</v>
      </c>
      <c r="M159" s="736" t="s">
        <v>471</v>
      </c>
      <c r="N159" s="736" t="s">
        <v>471</v>
      </c>
      <c r="O159" s="736"/>
    </row>
    <row r="160" spans="12:15" x14ac:dyDescent="0.3">
      <c r="L160" s="736" t="s">
        <v>1775</v>
      </c>
      <c r="M160" s="736" t="s">
        <v>471</v>
      </c>
      <c r="N160" s="736" t="s">
        <v>471</v>
      </c>
      <c r="O160" s="736"/>
    </row>
    <row r="161" spans="12:16" x14ac:dyDescent="0.3">
      <c r="L161" s="736" t="s">
        <v>1776</v>
      </c>
      <c r="M161" s="736" t="s">
        <v>471</v>
      </c>
      <c r="N161" s="736" t="s">
        <v>471</v>
      </c>
      <c r="O161" s="736"/>
    </row>
    <row r="162" spans="12:16" x14ac:dyDescent="0.3">
      <c r="L162" s="736" t="s">
        <v>1777</v>
      </c>
      <c r="M162" s="736" t="s">
        <v>471</v>
      </c>
      <c r="N162" s="736" t="s">
        <v>471</v>
      </c>
      <c r="O162" s="736"/>
    </row>
    <row r="163" spans="12:16" x14ac:dyDescent="0.3">
      <c r="L163" s="736" t="s">
        <v>1778</v>
      </c>
      <c r="M163" s="736" t="s">
        <v>471</v>
      </c>
      <c r="N163" s="736" t="s">
        <v>471</v>
      </c>
      <c r="O163" s="736"/>
    </row>
    <row r="164" spans="12:16" x14ac:dyDescent="0.3">
      <c r="L164" s="736" t="s">
        <v>1779</v>
      </c>
      <c r="M164" s="736" t="s">
        <v>471</v>
      </c>
      <c r="N164" s="736" t="s">
        <v>471</v>
      </c>
      <c r="O164" s="736"/>
    </row>
    <row r="165" spans="12:16" x14ac:dyDescent="0.3">
      <c r="L165" s="764" t="s">
        <v>1780</v>
      </c>
      <c r="M165" s="764">
        <v>0.03</v>
      </c>
      <c r="N165" s="764">
        <v>0.05</v>
      </c>
      <c r="O165" s="736" t="s">
        <v>2043</v>
      </c>
      <c r="P165" s="771" t="s">
        <v>2039</v>
      </c>
    </row>
    <row r="166" spans="12:16" x14ac:dyDescent="0.3">
      <c r="L166" s="736" t="s">
        <v>1781</v>
      </c>
      <c r="M166" s="736" t="s">
        <v>471</v>
      </c>
      <c r="N166" s="736" t="s">
        <v>471</v>
      </c>
      <c r="O166" s="736" t="s">
        <v>2174</v>
      </c>
    </row>
    <row r="167" spans="12:16" x14ac:dyDescent="0.3">
      <c r="L167" s="736" t="s">
        <v>1782</v>
      </c>
      <c r="M167" s="736" t="s">
        <v>471</v>
      </c>
      <c r="N167" s="736" t="s">
        <v>471</v>
      </c>
      <c r="O167" s="736"/>
    </row>
    <row r="168" spans="12:16" x14ac:dyDescent="0.3">
      <c r="L168" s="736" t="s">
        <v>1783</v>
      </c>
      <c r="M168" s="736" t="s">
        <v>471</v>
      </c>
      <c r="N168" s="736" t="s">
        <v>471</v>
      </c>
      <c r="O168" s="736"/>
    </row>
    <row r="169" spans="12:16" x14ac:dyDescent="0.3">
      <c r="L169" s="736" t="s">
        <v>518</v>
      </c>
      <c r="M169" s="736" t="s">
        <v>471</v>
      </c>
      <c r="N169" s="736" t="s">
        <v>471</v>
      </c>
      <c r="O169" s="736"/>
    </row>
    <row r="170" spans="12:16" x14ac:dyDescent="0.3">
      <c r="L170" s="736" t="s">
        <v>1784</v>
      </c>
      <c r="M170" s="736" t="s">
        <v>471</v>
      </c>
      <c r="N170" s="736" t="s">
        <v>471</v>
      </c>
      <c r="O170" s="736" t="s">
        <v>2174</v>
      </c>
    </row>
    <row r="171" spans="12:16" x14ac:dyDescent="0.3">
      <c r="L171" s="736" t="s">
        <v>1785</v>
      </c>
      <c r="M171" s="736" t="s">
        <v>471</v>
      </c>
      <c r="N171" s="736" t="s">
        <v>471</v>
      </c>
      <c r="O171" s="736"/>
    </row>
    <row r="172" spans="12:16" x14ac:dyDescent="0.3">
      <c r="L172" s="736" t="s">
        <v>1786</v>
      </c>
      <c r="M172" s="736" t="s">
        <v>471</v>
      </c>
      <c r="N172" s="736" t="s">
        <v>471</v>
      </c>
      <c r="O172" s="736" t="s">
        <v>2174</v>
      </c>
    </row>
    <row r="173" spans="12:16" x14ac:dyDescent="0.3">
      <c r="L173" s="736" t="s">
        <v>519</v>
      </c>
      <c r="M173" s="736" t="s">
        <v>471</v>
      </c>
      <c r="N173" s="736" t="s">
        <v>471</v>
      </c>
      <c r="O173" s="736"/>
    </row>
    <row r="174" spans="12:16" x14ac:dyDescent="0.3">
      <c r="L174" s="736" t="s">
        <v>1787</v>
      </c>
      <c r="M174" s="736" t="s">
        <v>471</v>
      </c>
      <c r="N174" s="736" t="s">
        <v>471</v>
      </c>
      <c r="O174" s="736"/>
    </row>
    <row r="175" spans="12:16" x14ac:dyDescent="0.3">
      <c r="L175" s="736" t="s">
        <v>1788</v>
      </c>
      <c r="M175" s="736" t="s">
        <v>471</v>
      </c>
      <c r="N175" s="736" t="s">
        <v>471</v>
      </c>
      <c r="O175" s="736"/>
    </row>
    <row r="176" spans="12:16" x14ac:dyDescent="0.3">
      <c r="L176" s="736" t="s">
        <v>1789</v>
      </c>
      <c r="M176" s="736" t="s">
        <v>471</v>
      </c>
      <c r="N176" s="736" t="s">
        <v>471</v>
      </c>
      <c r="O176" s="736"/>
    </row>
    <row r="177" spans="12:16" x14ac:dyDescent="0.3">
      <c r="L177" s="736" t="s">
        <v>520</v>
      </c>
      <c r="M177" s="736" t="s">
        <v>471</v>
      </c>
      <c r="N177" s="736" t="s">
        <v>471</v>
      </c>
      <c r="O177" s="736"/>
    </row>
    <row r="178" spans="12:16" x14ac:dyDescent="0.3">
      <c r="L178" s="764" t="s">
        <v>521</v>
      </c>
      <c r="M178" s="764">
        <v>0.03</v>
      </c>
      <c r="N178" s="764">
        <v>0.05</v>
      </c>
      <c r="O178" s="736" t="s">
        <v>2043</v>
      </c>
      <c r="P178" s="771" t="s">
        <v>2039</v>
      </c>
    </row>
    <row r="179" spans="12:16" x14ac:dyDescent="0.3">
      <c r="L179" s="736" t="s">
        <v>1790</v>
      </c>
      <c r="M179" s="736" t="s">
        <v>471</v>
      </c>
      <c r="N179" s="736" t="s">
        <v>471</v>
      </c>
      <c r="O179" s="736"/>
    </row>
    <row r="180" spans="12:16" x14ac:dyDescent="0.3">
      <c r="L180" s="736" t="s">
        <v>1791</v>
      </c>
      <c r="M180" s="736" t="s">
        <v>471</v>
      </c>
      <c r="N180" s="736" t="s">
        <v>471</v>
      </c>
      <c r="O180" s="736"/>
    </row>
    <row r="181" spans="12:16" x14ac:dyDescent="0.3">
      <c r="L181" s="736" t="s">
        <v>1792</v>
      </c>
      <c r="M181" s="736" t="s">
        <v>471</v>
      </c>
      <c r="N181" s="736" t="s">
        <v>471</v>
      </c>
      <c r="O181" s="736"/>
    </row>
    <row r="182" spans="12:16" x14ac:dyDescent="0.3">
      <c r="L182" s="736" t="s">
        <v>1793</v>
      </c>
      <c r="M182" s="736" t="s">
        <v>471</v>
      </c>
      <c r="N182" s="736" t="s">
        <v>471</v>
      </c>
      <c r="O182" s="736"/>
    </row>
    <row r="183" spans="12:16" x14ac:dyDescent="0.3">
      <c r="L183" s="736" t="s">
        <v>1794</v>
      </c>
      <c r="M183" s="736" t="s">
        <v>471</v>
      </c>
      <c r="N183" s="736" t="s">
        <v>471</v>
      </c>
      <c r="O183" s="736"/>
    </row>
    <row r="184" spans="12:16" x14ac:dyDescent="0.3">
      <c r="L184" s="736" t="s">
        <v>391</v>
      </c>
      <c r="M184" s="736" t="s">
        <v>471</v>
      </c>
      <c r="N184" s="736" t="s">
        <v>471</v>
      </c>
      <c r="O184" s="736"/>
    </row>
    <row r="185" spans="12:16" x14ac:dyDescent="0.3">
      <c r="L185" s="765" t="s">
        <v>1795</v>
      </c>
      <c r="M185" s="765">
        <v>0.03</v>
      </c>
      <c r="N185" s="765" t="s">
        <v>471</v>
      </c>
      <c r="O185" s="736" t="s">
        <v>2038</v>
      </c>
    </row>
    <row r="186" spans="12:16" x14ac:dyDescent="0.3">
      <c r="L186" s="736" t="s">
        <v>1796</v>
      </c>
      <c r="M186" s="736" t="s">
        <v>471</v>
      </c>
      <c r="N186" s="736" t="s">
        <v>471</v>
      </c>
      <c r="O186" s="736"/>
    </row>
    <row r="187" spans="12:16" x14ac:dyDescent="0.3">
      <c r="L187" s="736" t="s">
        <v>958</v>
      </c>
      <c r="M187" s="736" t="s">
        <v>471</v>
      </c>
      <c r="N187" s="736" t="s">
        <v>471</v>
      </c>
      <c r="O187" s="736"/>
    </row>
    <row r="188" spans="12:16" x14ac:dyDescent="0.3">
      <c r="L188" s="736" t="s">
        <v>1797</v>
      </c>
      <c r="M188" s="736" t="s">
        <v>471</v>
      </c>
      <c r="N188" s="736" t="s">
        <v>471</v>
      </c>
      <c r="O188" s="736"/>
    </row>
    <row r="189" spans="12:16" x14ac:dyDescent="0.3">
      <c r="L189" s="736" t="s">
        <v>522</v>
      </c>
      <c r="M189" s="736" t="s">
        <v>471</v>
      </c>
      <c r="N189" s="736" t="s">
        <v>471</v>
      </c>
      <c r="O189" s="736"/>
    </row>
    <row r="190" spans="12:16" x14ac:dyDescent="0.3">
      <c r="L190" s="736" t="s">
        <v>1798</v>
      </c>
      <c r="M190" s="736" t="s">
        <v>471</v>
      </c>
      <c r="N190" s="736" t="s">
        <v>471</v>
      </c>
      <c r="O190" s="736"/>
    </row>
    <row r="191" spans="12:16" x14ac:dyDescent="0.3">
      <c r="L191" s="736" t="s">
        <v>523</v>
      </c>
      <c r="M191" s="736" t="s">
        <v>471</v>
      </c>
      <c r="N191" s="736" t="s">
        <v>471</v>
      </c>
      <c r="O191" s="736"/>
    </row>
    <row r="192" spans="12:16" x14ac:dyDescent="0.3">
      <c r="L192" s="736" t="s">
        <v>1799</v>
      </c>
      <c r="M192" s="736" t="s">
        <v>471</v>
      </c>
      <c r="N192" s="736" t="s">
        <v>471</v>
      </c>
      <c r="O192" s="736"/>
    </row>
    <row r="193" spans="12:16" x14ac:dyDescent="0.3">
      <c r="L193" s="736" t="s">
        <v>1310</v>
      </c>
      <c r="M193" s="736" t="s">
        <v>471</v>
      </c>
      <c r="N193" s="736" t="s">
        <v>471</v>
      </c>
      <c r="O193" s="736"/>
    </row>
    <row r="194" spans="12:16" x14ac:dyDescent="0.3">
      <c r="L194" s="736" t="s">
        <v>1800</v>
      </c>
      <c r="M194" s="736" t="s">
        <v>471</v>
      </c>
      <c r="N194" s="736" t="s">
        <v>471</v>
      </c>
      <c r="O194" s="736"/>
    </row>
    <row r="195" spans="12:16" x14ac:dyDescent="0.3">
      <c r="L195" s="765" t="s">
        <v>1801</v>
      </c>
      <c r="M195" s="765">
        <v>0.03</v>
      </c>
      <c r="N195" s="765" t="s">
        <v>471</v>
      </c>
      <c r="O195" s="736" t="s">
        <v>2038</v>
      </c>
    </row>
    <row r="196" spans="12:16" x14ac:dyDescent="0.3">
      <c r="L196" s="736" t="s">
        <v>1802</v>
      </c>
      <c r="M196" s="736" t="s">
        <v>471</v>
      </c>
      <c r="N196" s="736" t="s">
        <v>471</v>
      </c>
      <c r="O196" s="736"/>
    </row>
    <row r="197" spans="12:16" x14ac:dyDescent="0.3">
      <c r="L197" s="736" t="s">
        <v>1803</v>
      </c>
      <c r="M197" s="736" t="s">
        <v>471</v>
      </c>
      <c r="N197" s="736" t="s">
        <v>471</v>
      </c>
      <c r="O197" s="736"/>
    </row>
    <row r="198" spans="12:16" x14ac:dyDescent="0.3">
      <c r="L198" s="736" t="s">
        <v>959</v>
      </c>
      <c r="M198" s="736" t="s">
        <v>471</v>
      </c>
      <c r="N198" s="736" t="s">
        <v>471</v>
      </c>
      <c r="O198" s="736"/>
    </row>
    <row r="199" spans="12:16" x14ac:dyDescent="0.3">
      <c r="L199" s="736" t="s">
        <v>524</v>
      </c>
      <c r="M199" s="736" t="s">
        <v>471</v>
      </c>
      <c r="N199" s="736" t="s">
        <v>471</v>
      </c>
      <c r="O199" s="736"/>
    </row>
    <row r="200" spans="12:16" x14ac:dyDescent="0.3">
      <c r="L200" s="736" t="s">
        <v>397</v>
      </c>
      <c r="M200" s="736" t="s">
        <v>471</v>
      </c>
      <c r="N200" s="736" t="s">
        <v>471</v>
      </c>
      <c r="O200" s="736"/>
    </row>
    <row r="201" spans="12:16" x14ac:dyDescent="0.3">
      <c r="L201" s="764" t="s">
        <v>398</v>
      </c>
      <c r="M201" s="764">
        <v>0.03</v>
      </c>
      <c r="N201" s="764">
        <v>0.05</v>
      </c>
      <c r="O201" s="736" t="s">
        <v>2043</v>
      </c>
      <c r="P201" s="771" t="s">
        <v>2039</v>
      </c>
    </row>
    <row r="202" spans="12:16" x14ac:dyDescent="0.3">
      <c r="L202" s="736" t="s">
        <v>1804</v>
      </c>
      <c r="M202" s="736" t="s">
        <v>471</v>
      </c>
      <c r="N202" s="736" t="s">
        <v>471</v>
      </c>
      <c r="O202" s="736"/>
    </row>
    <row r="203" spans="12:16" x14ac:dyDescent="0.3">
      <c r="L203" s="736" t="s">
        <v>1805</v>
      </c>
      <c r="M203" s="736" t="s">
        <v>471</v>
      </c>
      <c r="N203" s="736" t="s">
        <v>471</v>
      </c>
      <c r="O203" s="736"/>
    </row>
    <row r="204" spans="12:16" x14ac:dyDescent="0.3">
      <c r="L204" s="736" t="s">
        <v>525</v>
      </c>
      <c r="M204" s="736" t="s">
        <v>471</v>
      </c>
      <c r="N204" s="736" t="s">
        <v>471</v>
      </c>
      <c r="O204" s="736"/>
    </row>
    <row r="205" spans="12:16" x14ac:dyDescent="0.3">
      <c r="L205" s="736" t="s">
        <v>526</v>
      </c>
      <c r="M205" s="736" t="s">
        <v>471</v>
      </c>
      <c r="N205" s="736" t="s">
        <v>471</v>
      </c>
      <c r="O205" s="736"/>
    </row>
    <row r="206" spans="12:16" x14ac:dyDescent="0.3">
      <c r="L206" s="764" t="s">
        <v>527</v>
      </c>
      <c r="M206" s="764">
        <v>0.03</v>
      </c>
      <c r="N206" s="764">
        <v>0.05</v>
      </c>
      <c r="O206" s="736" t="s">
        <v>2043</v>
      </c>
      <c r="P206" s="771" t="s">
        <v>2039</v>
      </c>
    </row>
    <row r="207" spans="12:16" x14ac:dyDescent="0.3">
      <c r="L207" s="736" t="s">
        <v>528</v>
      </c>
      <c r="M207" s="736" t="s">
        <v>471</v>
      </c>
      <c r="N207" s="736" t="s">
        <v>471</v>
      </c>
      <c r="O207" s="736"/>
    </row>
    <row r="208" spans="12:16" x14ac:dyDescent="0.3">
      <c r="L208" s="736" t="s">
        <v>1806</v>
      </c>
      <c r="M208" s="736" t="s">
        <v>471</v>
      </c>
      <c r="N208" s="736" t="s">
        <v>471</v>
      </c>
      <c r="O208" s="736"/>
    </row>
    <row r="209" spans="12:16" x14ac:dyDescent="0.3">
      <c r="L209" s="736" t="s">
        <v>1807</v>
      </c>
      <c r="M209" s="736" t="s">
        <v>471</v>
      </c>
      <c r="N209" s="736" t="s">
        <v>471</v>
      </c>
      <c r="O209" s="736"/>
    </row>
    <row r="210" spans="12:16" x14ac:dyDescent="0.3">
      <c r="L210" s="736" t="s">
        <v>1808</v>
      </c>
      <c r="M210" s="736" t="s">
        <v>471</v>
      </c>
      <c r="N210" s="736" t="s">
        <v>471</v>
      </c>
      <c r="O210" s="736"/>
    </row>
    <row r="211" spans="12:16" x14ac:dyDescent="0.3">
      <c r="L211" s="736" t="s">
        <v>1809</v>
      </c>
      <c r="M211" s="736" t="s">
        <v>471</v>
      </c>
      <c r="N211" s="736" t="s">
        <v>471</v>
      </c>
      <c r="O211" s="736"/>
    </row>
    <row r="212" spans="12:16" x14ac:dyDescent="0.3">
      <c r="L212" s="736" t="s">
        <v>960</v>
      </c>
      <c r="M212" s="736" t="s">
        <v>471</v>
      </c>
      <c r="N212" s="736" t="s">
        <v>471</v>
      </c>
      <c r="O212" s="736"/>
    </row>
    <row r="213" spans="12:16" x14ac:dyDescent="0.3">
      <c r="L213" s="736" t="s">
        <v>1810</v>
      </c>
      <c r="M213" s="736" t="s">
        <v>471</v>
      </c>
      <c r="N213" s="736" t="s">
        <v>471</v>
      </c>
      <c r="O213" s="736"/>
    </row>
    <row r="214" spans="12:16" x14ac:dyDescent="0.3">
      <c r="L214" s="736" t="s">
        <v>961</v>
      </c>
      <c r="M214" s="736" t="s">
        <v>471</v>
      </c>
      <c r="N214" s="736" t="s">
        <v>471</v>
      </c>
      <c r="O214" s="736"/>
    </row>
    <row r="215" spans="12:16" x14ac:dyDescent="0.3">
      <c r="L215" s="736" t="s">
        <v>1811</v>
      </c>
      <c r="M215" s="736" t="s">
        <v>471</v>
      </c>
      <c r="N215" s="736" t="s">
        <v>471</v>
      </c>
      <c r="O215" s="736"/>
    </row>
    <row r="216" spans="12:16" x14ac:dyDescent="0.3">
      <c r="L216" s="736" t="s">
        <v>1812</v>
      </c>
      <c r="M216" s="736" t="s">
        <v>471</v>
      </c>
      <c r="N216" s="736" t="s">
        <v>471</v>
      </c>
      <c r="O216" s="736"/>
    </row>
    <row r="217" spans="12:16" x14ac:dyDescent="0.3">
      <c r="L217" s="736" t="s">
        <v>392</v>
      </c>
      <c r="M217" s="736" t="s">
        <v>471</v>
      </c>
      <c r="N217" s="736" t="s">
        <v>471</v>
      </c>
      <c r="O217" s="736"/>
    </row>
    <row r="218" spans="12:16" x14ac:dyDescent="0.3">
      <c r="L218" s="736" t="s">
        <v>1813</v>
      </c>
      <c r="M218" s="736" t="s">
        <v>471</v>
      </c>
      <c r="N218" s="736" t="s">
        <v>471</v>
      </c>
      <c r="O218" s="736"/>
    </row>
    <row r="219" spans="12:16" x14ac:dyDescent="0.3">
      <c r="L219" s="764" t="s">
        <v>962</v>
      </c>
      <c r="M219" s="764">
        <v>0.03</v>
      </c>
      <c r="N219" s="764">
        <v>0.05</v>
      </c>
      <c r="O219" s="736" t="s">
        <v>2043</v>
      </c>
      <c r="P219" s="771" t="s">
        <v>2039</v>
      </c>
    </row>
    <row r="220" spans="12:16" x14ac:dyDescent="0.3">
      <c r="L220" s="736" t="s">
        <v>1814</v>
      </c>
      <c r="M220" s="736" t="s">
        <v>471</v>
      </c>
      <c r="N220" s="736" t="s">
        <v>471</v>
      </c>
      <c r="O220" s="736"/>
    </row>
    <row r="221" spans="12:16" x14ac:dyDescent="0.3">
      <c r="L221" s="765" t="s">
        <v>399</v>
      </c>
      <c r="M221" s="765" t="s">
        <v>471</v>
      </c>
      <c r="N221" s="765" t="s">
        <v>471</v>
      </c>
      <c r="O221" s="736" t="s">
        <v>2038</v>
      </c>
    </row>
    <row r="222" spans="12:16" x14ac:dyDescent="0.3">
      <c r="L222" s="736" t="s">
        <v>1815</v>
      </c>
      <c r="M222" s="736" t="s">
        <v>471</v>
      </c>
      <c r="N222" s="736" t="s">
        <v>471</v>
      </c>
      <c r="O222" s="736"/>
    </row>
    <row r="223" spans="12:16" x14ac:dyDescent="0.3">
      <c r="L223" s="736" t="s">
        <v>1816</v>
      </c>
      <c r="M223" s="736" t="s">
        <v>471</v>
      </c>
      <c r="N223" s="736" t="s">
        <v>471</v>
      </c>
      <c r="O223" s="736" t="s">
        <v>2174</v>
      </c>
    </row>
    <row r="224" spans="12:16" x14ac:dyDescent="0.3">
      <c r="L224" s="736" t="s">
        <v>1817</v>
      </c>
      <c r="M224" s="736" t="s">
        <v>471</v>
      </c>
      <c r="N224" s="736" t="s">
        <v>471</v>
      </c>
      <c r="O224" s="736"/>
    </row>
    <row r="225" spans="12:16" x14ac:dyDescent="0.3">
      <c r="L225" s="736" t="s">
        <v>1818</v>
      </c>
      <c r="M225" s="736" t="s">
        <v>471</v>
      </c>
      <c r="N225" s="736" t="s">
        <v>471</v>
      </c>
      <c r="O225" s="736"/>
    </row>
    <row r="226" spans="12:16" x14ac:dyDescent="0.3">
      <c r="L226" s="764" t="s">
        <v>1819</v>
      </c>
      <c r="M226" s="764">
        <v>0.03</v>
      </c>
      <c r="N226" s="764">
        <v>0.05</v>
      </c>
      <c r="O226" s="736" t="s">
        <v>2043</v>
      </c>
      <c r="P226" s="771" t="s">
        <v>2039</v>
      </c>
    </row>
    <row r="227" spans="12:16" x14ac:dyDescent="0.3">
      <c r="L227" s="736" t="s">
        <v>529</v>
      </c>
      <c r="M227" s="736" t="s">
        <v>471</v>
      </c>
      <c r="N227" s="736" t="s">
        <v>471</v>
      </c>
      <c r="O227" s="736"/>
    </row>
    <row r="228" spans="12:16" x14ac:dyDescent="0.3">
      <c r="L228" s="736" t="s">
        <v>1820</v>
      </c>
      <c r="M228" s="736" t="s">
        <v>471</v>
      </c>
      <c r="N228" s="736" t="s">
        <v>471</v>
      </c>
      <c r="O228" s="736"/>
    </row>
    <row r="229" spans="12:16" x14ac:dyDescent="0.3">
      <c r="L229" s="736" t="s">
        <v>530</v>
      </c>
      <c r="M229" s="736" t="s">
        <v>471</v>
      </c>
      <c r="N229" s="736" t="s">
        <v>471</v>
      </c>
      <c r="O229" s="736"/>
    </row>
    <row r="230" spans="12:16" x14ac:dyDescent="0.3">
      <c r="L230" s="736" t="s">
        <v>1821</v>
      </c>
      <c r="M230" s="736" t="s">
        <v>471</v>
      </c>
      <c r="N230" s="736" t="s">
        <v>471</v>
      </c>
      <c r="O230" s="736"/>
    </row>
    <row r="231" spans="12:16" x14ac:dyDescent="0.3">
      <c r="L231" s="764" t="s">
        <v>531</v>
      </c>
      <c r="M231" s="764">
        <v>0.03</v>
      </c>
      <c r="N231" s="764">
        <v>0.05</v>
      </c>
      <c r="O231" s="736" t="s">
        <v>2043</v>
      </c>
      <c r="P231" s="771" t="s">
        <v>2039</v>
      </c>
    </row>
    <row r="232" spans="12:16" x14ac:dyDescent="0.3">
      <c r="L232" s="736" t="s">
        <v>1822</v>
      </c>
      <c r="M232" s="736" t="s">
        <v>471</v>
      </c>
      <c r="N232" s="736" t="s">
        <v>471</v>
      </c>
      <c r="O232" s="736"/>
    </row>
    <row r="233" spans="12:16" x14ac:dyDescent="0.3">
      <c r="L233" s="736" t="s">
        <v>1823</v>
      </c>
      <c r="M233" s="736" t="s">
        <v>471</v>
      </c>
      <c r="N233" s="736" t="s">
        <v>471</v>
      </c>
      <c r="O233" s="736"/>
    </row>
    <row r="234" spans="12:16" x14ac:dyDescent="0.3">
      <c r="L234" s="736" t="s">
        <v>1312</v>
      </c>
      <c r="M234" s="736" t="s">
        <v>471</v>
      </c>
      <c r="N234" s="736" t="s">
        <v>471</v>
      </c>
      <c r="O234" s="736"/>
    </row>
    <row r="235" spans="12:16" x14ac:dyDescent="0.3">
      <c r="L235" s="765" t="s">
        <v>1824</v>
      </c>
      <c r="M235" s="765" t="s">
        <v>471</v>
      </c>
      <c r="N235" s="765" t="s">
        <v>471</v>
      </c>
      <c r="O235" s="736" t="s">
        <v>2038</v>
      </c>
    </row>
    <row r="236" spans="12:16" x14ac:dyDescent="0.3">
      <c r="L236" s="736" t="s">
        <v>441</v>
      </c>
      <c r="M236" s="736" t="s">
        <v>471</v>
      </c>
      <c r="N236" s="736" t="s">
        <v>471</v>
      </c>
      <c r="O236" s="736"/>
    </row>
    <row r="237" spans="12:16" x14ac:dyDescent="0.3">
      <c r="L237" s="736" t="s">
        <v>1825</v>
      </c>
      <c r="M237" s="736" t="s">
        <v>471</v>
      </c>
      <c r="N237" s="736" t="s">
        <v>471</v>
      </c>
      <c r="O237" s="736"/>
    </row>
    <row r="238" spans="12:16" x14ac:dyDescent="0.3">
      <c r="L238" s="736" t="s">
        <v>442</v>
      </c>
      <c r="M238" s="736" t="s">
        <v>471</v>
      </c>
      <c r="N238" s="736" t="s">
        <v>471</v>
      </c>
      <c r="O238" s="736"/>
    </row>
    <row r="239" spans="12:16" x14ac:dyDescent="0.3">
      <c r="L239" s="736" t="s">
        <v>1826</v>
      </c>
      <c r="M239" s="736" t="s">
        <v>471</v>
      </c>
      <c r="N239" s="736" t="s">
        <v>471</v>
      </c>
      <c r="O239" s="736"/>
    </row>
    <row r="240" spans="12:16" x14ac:dyDescent="0.3">
      <c r="L240" s="736" t="s">
        <v>1827</v>
      </c>
      <c r="M240" s="736" t="s">
        <v>471</v>
      </c>
      <c r="N240" s="736" t="s">
        <v>471</v>
      </c>
      <c r="O240" s="736"/>
    </row>
    <row r="241" spans="12:16" x14ac:dyDescent="0.3">
      <c r="L241" s="736" t="s">
        <v>1828</v>
      </c>
      <c r="M241" s="736" t="s">
        <v>471</v>
      </c>
      <c r="N241" s="736" t="s">
        <v>471</v>
      </c>
      <c r="O241" s="736"/>
    </row>
    <row r="242" spans="12:16" x14ac:dyDescent="0.3">
      <c r="L242" s="736" t="s">
        <v>1829</v>
      </c>
      <c r="M242" s="736" t="s">
        <v>471</v>
      </c>
      <c r="N242" s="736" t="s">
        <v>471</v>
      </c>
      <c r="O242" s="736"/>
    </row>
    <row r="243" spans="12:16" x14ac:dyDescent="0.3">
      <c r="L243" s="736" t="s">
        <v>1830</v>
      </c>
      <c r="M243" s="736" t="s">
        <v>471</v>
      </c>
      <c r="N243" s="736" t="s">
        <v>471</v>
      </c>
      <c r="O243" s="736"/>
    </row>
    <row r="244" spans="12:16" x14ac:dyDescent="0.3">
      <c r="L244" s="736" t="s">
        <v>1831</v>
      </c>
      <c r="M244" s="736" t="s">
        <v>471</v>
      </c>
      <c r="N244" s="736" t="s">
        <v>471</v>
      </c>
      <c r="O244" s="736"/>
    </row>
    <row r="245" spans="12:16" x14ac:dyDescent="0.3">
      <c r="L245" s="736" t="s">
        <v>1832</v>
      </c>
      <c r="M245" s="736" t="s">
        <v>471</v>
      </c>
      <c r="N245" s="736" t="s">
        <v>471</v>
      </c>
      <c r="O245" s="736"/>
    </row>
    <row r="246" spans="12:16" x14ac:dyDescent="0.3">
      <c r="L246" s="736" t="s">
        <v>1833</v>
      </c>
      <c r="M246" s="736" t="s">
        <v>471</v>
      </c>
      <c r="N246" s="736" t="s">
        <v>471</v>
      </c>
      <c r="O246" s="736"/>
    </row>
    <row r="247" spans="12:16" x14ac:dyDescent="0.3">
      <c r="L247" s="736" t="s">
        <v>1834</v>
      </c>
      <c r="M247" s="736" t="s">
        <v>471</v>
      </c>
      <c r="N247" s="736" t="s">
        <v>471</v>
      </c>
      <c r="O247" s="736"/>
    </row>
    <row r="248" spans="12:16" x14ac:dyDescent="0.3">
      <c r="L248" s="736" t="s">
        <v>1835</v>
      </c>
      <c r="M248" s="736" t="s">
        <v>471</v>
      </c>
      <c r="N248" s="736" t="s">
        <v>471</v>
      </c>
      <c r="O248" s="736"/>
    </row>
    <row r="249" spans="12:16" x14ac:dyDescent="0.3">
      <c r="L249" s="736" t="s">
        <v>1836</v>
      </c>
      <c r="M249" s="736" t="s">
        <v>471</v>
      </c>
      <c r="N249" s="736" t="s">
        <v>471</v>
      </c>
      <c r="O249" s="736"/>
    </row>
    <row r="250" spans="12:16" x14ac:dyDescent="0.3">
      <c r="L250" s="736" t="s">
        <v>1837</v>
      </c>
      <c r="M250" s="736" t="s">
        <v>471</v>
      </c>
      <c r="N250" s="736" t="s">
        <v>471</v>
      </c>
      <c r="O250" s="736"/>
    </row>
    <row r="251" spans="12:16" x14ac:dyDescent="0.3">
      <c r="L251" s="736" t="s">
        <v>1838</v>
      </c>
      <c r="M251" s="736" t="s">
        <v>471</v>
      </c>
      <c r="N251" s="736" t="s">
        <v>471</v>
      </c>
      <c r="O251" s="736" t="s">
        <v>2174</v>
      </c>
    </row>
    <row r="252" spans="12:16" x14ac:dyDescent="0.3">
      <c r="L252" s="736" t="s">
        <v>443</v>
      </c>
      <c r="M252" s="736" t="s">
        <v>471</v>
      </c>
      <c r="N252" s="736" t="s">
        <v>471</v>
      </c>
      <c r="O252" s="736"/>
    </row>
    <row r="253" spans="12:16" x14ac:dyDescent="0.3">
      <c r="L253" s="764" t="s">
        <v>1839</v>
      </c>
      <c r="M253" s="764">
        <v>0.03</v>
      </c>
      <c r="N253" s="764">
        <v>0.05</v>
      </c>
      <c r="O253" s="736" t="s">
        <v>2043</v>
      </c>
      <c r="P253" s="771" t="s">
        <v>2039</v>
      </c>
    </row>
    <row r="254" spans="12:16" x14ac:dyDescent="0.3">
      <c r="L254" s="736" t="s">
        <v>1840</v>
      </c>
      <c r="M254" s="736" t="s">
        <v>471</v>
      </c>
      <c r="N254" s="736" t="s">
        <v>471</v>
      </c>
      <c r="O254" s="736"/>
    </row>
    <row r="255" spans="12:16" x14ac:dyDescent="0.3">
      <c r="L255" s="736" t="s">
        <v>1841</v>
      </c>
      <c r="M255" s="736" t="s">
        <v>471</v>
      </c>
      <c r="N255" s="736" t="s">
        <v>471</v>
      </c>
      <c r="O255" s="736"/>
    </row>
    <row r="256" spans="12:16" x14ac:dyDescent="0.3">
      <c r="L256" s="736" t="s">
        <v>1842</v>
      </c>
      <c r="M256" s="736" t="s">
        <v>471</v>
      </c>
      <c r="N256" s="736" t="s">
        <v>471</v>
      </c>
      <c r="O256" s="736"/>
    </row>
    <row r="257" spans="12:16" x14ac:dyDescent="0.3">
      <c r="L257" s="736" t="s">
        <v>1843</v>
      </c>
      <c r="M257" s="736" t="s">
        <v>471</v>
      </c>
      <c r="N257" s="736" t="s">
        <v>471</v>
      </c>
      <c r="O257" s="736"/>
    </row>
    <row r="258" spans="12:16" x14ac:dyDescent="0.3">
      <c r="L258" s="764" t="s">
        <v>1844</v>
      </c>
      <c r="M258" s="764">
        <v>0.03</v>
      </c>
      <c r="N258" s="764">
        <v>0.05</v>
      </c>
      <c r="O258" s="736" t="s">
        <v>2043</v>
      </c>
      <c r="P258" s="771" t="s">
        <v>2039</v>
      </c>
    </row>
    <row r="259" spans="12:16" x14ac:dyDescent="0.3">
      <c r="L259" s="736" t="s">
        <v>1845</v>
      </c>
      <c r="M259" s="736" t="s">
        <v>471</v>
      </c>
      <c r="N259" s="736" t="s">
        <v>471</v>
      </c>
      <c r="O259" s="736"/>
    </row>
    <row r="260" spans="12:16" x14ac:dyDescent="0.3">
      <c r="L260" s="736" t="s">
        <v>1846</v>
      </c>
      <c r="M260" s="736" t="s">
        <v>471</v>
      </c>
      <c r="N260" s="736" t="s">
        <v>471</v>
      </c>
      <c r="O260" s="736"/>
    </row>
    <row r="261" spans="12:16" x14ac:dyDescent="0.3">
      <c r="L261" s="736" t="s">
        <v>1847</v>
      </c>
      <c r="M261" s="736" t="s">
        <v>471</v>
      </c>
      <c r="N261" s="736" t="s">
        <v>471</v>
      </c>
      <c r="O261" s="736"/>
    </row>
    <row r="262" spans="12:16" x14ac:dyDescent="0.3">
      <c r="L262" s="736" t="s">
        <v>1848</v>
      </c>
      <c r="M262" s="736" t="s">
        <v>471</v>
      </c>
      <c r="N262" s="736" t="s">
        <v>471</v>
      </c>
      <c r="O262" s="736"/>
    </row>
    <row r="263" spans="12:16" x14ac:dyDescent="0.3">
      <c r="L263" s="765" t="s">
        <v>1849</v>
      </c>
      <c r="M263" s="765" t="s">
        <v>471</v>
      </c>
      <c r="N263" s="765" t="s">
        <v>471</v>
      </c>
      <c r="O263" s="736" t="s">
        <v>2038</v>
      </c>
    </row>
    <row r="264" spans="12:16" x14ac:dyDescent="0.3">
      <c r="L264" s="736" t="s">
        <v>1850</v>
      </c>
      <c r="M264" s="736" t="s">
        <v>471</v>
      </c>
      <c r="N264" s="736" t="s">
        <v>471</v>
      </c>
      <c r="O264" s="736"/>
    </row>
    <row r="265" spans="12:16" x14ac:dyDescent="0.3">
      <c r="L265" s="736" t="s">
        <v>1851</v>
      </c>
      <c r="M265" s="736" t="s">
        <v>471</v>
      </c>
      <c r="N265" s="736" t="s">
        <v>471</v>
      </c>
      <c r="O265" s="736"/>
    </row>
    <row r="266" spans="12:16" x14ac:dyDescent="0.3">
      <c r="L266" s="736" t="s">
        <v>1852</v>
      </c>
      <c r="M266" s="736" t="s">
        <v>471</v>
      </c>
      <c r="N266" s="736" t="s">
        <v>471</v>
      </c>
      <c r="O266" s="736"/>
    </row>
    <row r="267" spans="12:16" x14ac:dyDescent="0.3">
      <c r="L267" s="736" t="s">
        <v>1853</v>
      </c>
      <c r="M267" s="736" t="s">
        <v>471</v>
      </c>
      <c r="N267" s="736" t="s">
        <v>471</v>
      </c>
      <c r="O267" s="736"/>
    </row>
    <row r="268" spans="12:16" x14ac:dyDescent="0.3">
      <c r="L268" s="764" t="s">
        <v>1854</v>
      </c>
      <c r="M268" s="764">
        <v>0.03</v>
      </c>
      <c r="N268" s="764">
        <v>0.05</v>
      </c>
      <c r="O268" s="736" t="s">
        <v>2043</v>
      </c>
      <c r="P268" s="771" t="s">
        <v>2039</v>
      </c>
    </row>
    <row r="269" spans="12:16" x14ac:dyDescent="0.3">
      <c r="L269" s="736" t="s">
        <v>1855</v>
      </c>
      <c r="M269" s="736" t="s">
        <v>471</v>
      </c>
      <c r="N269" s="736" t="s">
        <v>471</v>
      </c>
      <c r="O269" s="736"/>
    </row>
    <row r="270" spans="12:16" x14ac:dyDescent="0.3">
      <c r="L270" s="736" t="s">
        <v>1856</v>
      </c>
      <c r="M270" s="736" t="s">
        <v>471</v>
      </c>
      <c r="N270" s="736" t="s">
        <v>471</v>
      </c>
      <c r="O270" s="736"/>
    </row>
    <row r="271" spans="12:16" x14ac:dyDescent="0.3">
      <c r="L271" s="736" t="s">
        <v>1857</v>
      </c>
      <c r="M271" s="736" t="s">
        <v>471</v>
      </c>
      <c r="N271" s="736" t="s">
        <v>471</v>
      </c>
      <c r="O271" s="736"/>
    </row>
    <row r="272" spans="12:16" x14ac:dyDescent="0.3">
      <c r="L272" s="736" t="s">
        <v>1858</v>
      </c>
      <c r="M272" s="736" t="s">
        <v>471</v>
      </c>
      <c r="N272" s="736" t="s">
        <v>471</v>
      </c>
      <c r="O272" s="736"/>
    </row>
    <row r="273" spans="12:16" x14ac:dyDescent="0.3">
      <c r="L273" s="736" t="s">
        <v>1859</v>
      </c>
      <c r="M273" s="736" t="s">
        <v>471</v>
      </c>
      <c r="N273" s="736" t="s">
        <v>471</v>
      </c>
      <c r="O273" s="736"/>
    </row>
    <row r="274" spans="12:16" x14ac:dyDescent="0.3">
      <c r="L274" s="736" t="s">
        <v>1860</v>
      </c>
      <c r="M274" s="736" t="s">
        <v>471</v>
      </c>
      <c r="N274" s="736" t="s">
        <v>471</v>
      </c>
      <c r="O274" s="736"/>
    </row>
    <row r="275" spans="12:16" x14ac:dyDescent="0.3">
      <c r="L275" s="765" t="s">
        <v>1861</v>
      </c>
      <c r="M275" s="765">
        <v>0.03</v>
      </c>
      <c r="N275" s="765">
        <v>0.03</v>
      </c>
      <c r="O275" s="736" t="s">
        <v>2038</v>
      </c>
    </row>
    <row r="276" spans="12:16" x14ac:dyDescent="0.3">
      <c r="L276" s="736" t="s">
        <v>1862</v>
      </c>
      <c r="M276" s="736" t="s">
        <v>471</v>
      </c>
      <c r="N276" s="736" t="s">
        <v>471</v>
      </c>
      <c r="O276" s="736"/>
    </row>
    <row r="277" spans="12:16" x14ac:dyDescent="0.3">
      <c r="L277" s="736" t="s">
        <v>1863</v>
      </c>
      <c r="M277" s="736" t="s">
        <v>471</v>
      </c>
      <c r="N277" s="736" t="s">
        <v>471</v>
      </c>
      <c r="O277" s="736"/>
    </row>
    <row r="278" spans="12:16" x14ac:dyDescent="0.3">
      <c r="L278" s="736" t="s">
        <v>1864</v>
      </c>
      <c r="M278" s="736" t="s">
        <v>471</v>
      </c>
      <c r="N278" s="736" t="s">
        <v>471</v>
      </c>
      <c r="O278" s="736"/>
    </row>
    <row r="279" spans="12:16" x14ac:dyDescent="0.3">
      <c r="L279" s="765" t="s">
        <v>1865</v>
      </c>
      <c r="M279" s="765" t="s">
        <v>471</v>
      </c>
      <c r="N279" s="765" t="s">
        <v>471</v>
      </c>
      <c r="O279" s="736" t="s">
        <v>2038</v>
      </c>
    </row>
    <row r="280" spans="12:16" x14ac:dyDescent="0.3">
      <c r="L280" s="736" t="s">
        <v>1866</v>
      </c>
      <c r="M280" s="736" t="s">
        <v>471</v>
      </c>
      <c r="N280" s="736" t="s">
        <v>471</v>
      </c>
      <c r="O280" s="736"/>
    </row>
    <row r="281" spans="12:16" x14ac:dyDescent="0.3">
      <c r="L281" s="736" t="s">
        <v>1867</v>
      </c>
      <c r="M281" s="736" t="s">
        <v>471</v>
      </c>
      <c r="N281" s="736" t="s">
        <v>471</v>
      </c>
      <c r="O281" s="736"/>
    </row>
    <row r="282" spans="12:16" x14ac:dyDescent="0.3">
      <c r="L282" s="736" t="s">
        <v>1868</v>
      </c>
      <c r="M282" s="736" t="s">
        <v>471</v>
      </c>
      <c r="N282" s="736" t="s">
        <v>471</v>
      </c>
      <c r="O282" s="736"/>
    </row>
    <row r="283" spans="12:16" x14ac:dyDescent="0.3">
      <c r="L283" s="736" t="s">
        <v>1869</v>
      </c>
      <c r="M283" s="736" t="s">
        <v>471</v>
      </c>
      <c r="N283" s="736" t="s">
        <v>471</v>
      </c>
      <c r="O283" s="736"/>
    </row>
    <row r="284" spans="12:16" x14ac:dyDescent="0.3">
      <c r="L284" s="764" t="s">
        <v>1870</v>
      </c>
      <c r="M284" s="764">
        <v>0.03</v>
      </c>
      <c r="N284" s="764">
        <v>0.05</v>
      </c>
      <c r="O284" s="736" t="s">
        <v>2043</v>
      </c>
      <c r="P284" s="771" t="s">
        <v>2039</v>
      </c>
    </row>
    <row r="285" spans="12:16" x14ac:dyDescent="0.3">
      <c r="L285" s="736" t="s">
        <v>444</v>
      </c>
      <c r="M285" s="736" t="s">
        <v>471</v>
      </c>
      <c r="N285" s="736" t="s">
        <v>471</v>
      </c>
      <c r="O285" s="736"/>
    </row>
    <row r="286" spans="12:16" x14ac:dyDescent="0.3">
      <c r="L286" s="736" t="s">
        <v>1871</v>
      </c>
      <c r="M286" s="736" t="s">
        <v>471</v>
      </c>
      <c r="N286" s="736" t="s">
        <v>471</v>
      </c>
      <c r="O286" s="736" t="s">
        <v>2174</v>
      </c>
    </row>
    <row r="287" spans="12:16" x14ac:dyDescent="0.3">
      <c r="L287" s="736" t="s">
        <v>445</v>
      </c>
      <c r="M287" s="736" t="s">
        <v>471</v>
      </c>
      <c r="N287" s="736" t="s">
        <v>471</v>
      </c>
      <c r="O287" s="736"/>
    </row>
    <row r="288" spans="12:16" x14ac:dyDescent="0.3">
      <c r="L288" s="736" t="s">
        <v>1872</v>
      </c>
      <c r="M288" s="736" t="s">
        <v>471</v>
      </c>
      <c r="N288" s="736" t="s">
        <v>471</v>
      </c>
      <c r="O288" s="736"/>
    </row>
    <row r="289" spans="12:16" x14ac:dyDescent="0.3">
      <c r="L289" s="764" t="s">
        <v>446</v>
      </c>
      <c r="M289" s="764">
        <v>0.03</v>
      </c>
      <c r="N289" s="764">
        <v>0.05</v>
      </c>
      <c r="O289" s="736" t="s">
        <v>2043</v>
      </c>
      <c r="P289" s="771" t="s">
        <v>2039</v>
      </c>
    </row>
    <row r="290" spans="12:16" x14ac:dyDescent="0.3">
      <c r="L290" s="736" t="s">
        <v>447</v>
      </c>
      <c r="M290" s="736" t="s">
        <v>471</v>
      </c>
      <c r="N290" s="736" t="s">
        <v>471</v>
      </c>
      <c r="O290" s="736" t="s">
        <v>2174</v>
      </c>
    </row>
    <row r="291" spans="12:16" x14ac:dyDescent="0.3">
      <c r="L291" s="736" t="s">
        <v>393</v>
      </c>
      <c r="M291" s="736" t="s">
        <v>471</v>
      </c>
      <c r="N291" s="736" t="s">
        <v>471</v>
      </c>
      <c r="O291" s="736"/>
    </row>
    <row r="292" spans="12:16" x14ac:dyDescent="0.3">
      <c r="L292" s="736" t="s">
        <v>1873</v>
      </c>
      <c r="M292" s="736" t="s">
        <v>471</v>
      </c>
      <c r="N292" s="736" t="s">
        <v>471</v>
      </c>
      <c r="O292" s="736"/>
    </row>
    <row r="293" spans="12:16" x14ac:dyDescent="0.3">
      <c r="L293" s="736" t="s">
        <v>1874</v>
      </c>
      <c r="M293" s="736" t="s">
        <v>471</v>
      </c>
      <c r="N293" s="736" t="s">
        <v>471</v>
      </c>
      <c r="O293" s="736"/>
    </row>
    <row r="294" spans="12:16" x14ac:dyDescent="0.3">
      <c r="L294" s="736" t="s">
        <v>448</v>
      </c>
      <c r="M294" s="736" t="s">
        <v>471</v>
      </c>
      <c r="N294" s="736" t="s">
        <v>471</v>
      </c>
      <c r="O294" s="736"/>
    </row>
    <row r="295" spans="12:16" x14ac:dyDescent="0.3">
      <c r="L295" s="765" t="s">
        <v>1875</v>
      </c>
      <c r="M295" s="765">
        <v>0.03</v>
      </c>
      <c r="N295" s="765" t="s">
        <v>471</v>
      </c>
      <c r="O295" s="736" t="s">
        <v>2038</v>
      </c>
    </row>
    <row r="296" spans="12:16" x14ac:dyDescent="0.3">
      <c r="L296" s="736" t="s">
        <v>1876</v>
      </c>
      <c r="M296" s="736" t="s">
        <v>471</v>
      </c>
      <c r="N296" s="736" t="s">
        <v>471</v>
      </c>
      <c r="O296" s="736"/>
    </row>
    <row r="297" spans="12:16" x14ac:dyDescent="0.3">
      <c r="L297" s="736" t="s">
        <v>1877</v>
      </c>
      <c r="M297" s="736" t="s">
        <v>471</v>
      </c>
      <c r="N297" s="736" t="s">
        <v>471</v>
      </c>
      <c r="O297" s="736"/>
    </row>
    <row r="298" spans="12:16" x14ac:dyDescent="0.3">
      <c r="L298" s="736" t="s">
        <v>1878</v>
      </c>
      <c r="M298" s="736" t="s">
        <v>471</v>
      </c>
      <c r="N298" s="736" t="s">
        <v>471</v>
      </c>
      <c r="O298" s="736"/>
    </row>
    <row r="299" spans="12:16" x14ac:dyDescent="0.3">
      <c r="L299" s="736" t="s">
        <v>1879</v>
      </c>
      <c r="M299" s="736" t="s">
        <v>471</v>
      </c>
      <c r="N299" s="736" t="s">
        <v>471</v>
      </c>
      <c r="O299" s="736"/>
    </row>
    <row r="300" spans="12:16" x14ac:dyDescent="0.3">
      <c r="L300" s="736" t="s">
        <v>1880</v>
      </c>
      <c r="M300" s="736" t="s">
        <v>471</v>
      </c>
      <c r="N300" s="736" t="s">
        <v>471</v>
      </c>
      <c r="O300" s="736"/>
    </row>
    <row r="301" spans="12:16" x14ac:dyDescent="0.3">
      <c r="L301" s="736" t="s">
        <v>1881</v>
      </c>
      <c r="M301" s="736" t="s">
        <v>471</v>
      </c>
      <c r="N301" s="736" t="s">
        <v>471</v>
      </c>
      <c r="O301" s="736"/>
    </row>
    <row r="302" spans="12:16" x14ac:dyDescent="0.3">
      <c r="L302" s="736" t="s">
        <v>1882</v>
      </c>
      <c r="M302" s="736" t="s">
        <v>471</v>
      </c>
      <c r="N302" s="736" t="s">
        <v>471</v>
      </c>
      <c r="O302" s="736"/>
    </row>
    <row r="303" spans="12:16" x14ac:dyDescent="0.3">
      <c r="L303" s="736" t="s">
        <v>1883</v>
      </c>
      <c r="M303" s="736" t="s">
        <v>471</v>
      </c>
      <c r="N303" s="736" t="s">
        <v>471</v>
      </c>
      <c r="O303" s="736"/>
    </row>
    <row r="304" spans="12:16" x14ac:dyDescent="0.3">
      <c r="L304" s="736" t="s">
        <v>1884</v>
      </c>
      <c r="M304" s="736" t="s">
        <v>471</v>
      </c>
      <c r="N304" s="736" t="s">
        <v>471</v>
      </c>
      <c r="O304" s="736"/>
    </row>
    <row r="305" spans="12:15" x14ac:dyDescent="0.3">
      <c r="L305" s="736" t="s">
        <v>1885</v>
      </c>
      <c r="M305" s="736" t="s">
        <v>471</v>
      </c>
      <c r="N305" s="736" t="s">
        <v>471</v>
      </c>
      <c r="O305" s="736"/>
    </row>
    <row r="306" spans="12:15" x14ac:dyDescent="0.3">
      <c r="L306" s="736" t="s">
        <v>449</v>
      </c>
      <c r="M306" s="736" t="s">
        <v>471</v>
      </c>
      <c r="N306" s="736" t="s">
        <v>471</v>
      </c>
      <c r="O306" s="736"/>
    </row>
    <row r="307" spans="12:15" x14ac:dyDescent="0.3">
      <c r="L307" s="736" t="s">
        <v>1886</v>
      </c>
      <c r="M307" s="736" t="s">
        <v>471</v>
      </c>
      <c r="N307" s="736" t="s">
        <v>471</v>
      </c>
      <c r="O307" s="736"/>
    </row>
    <row r="308" spans="12:15" x14ac:dyDescent="0.3">
      <c r="L308" s="736" t="s">
        <v>1887</v>
      </c>
      <c r="M308" s="736" t="s">
        <v>471</v>
      </c>
      <c r="N308" s="736" t="s">
        <v>471</v>
      </c>
      <c r="O308" s="736"/>
    </row>
    <row r="309" spans="12:15" x14ac:dyDescent="0.3">
      <c r="L309" s="736" t="s">
        <v>1888</v>
      </c>
      <c r="M309" s="736" t="s">
        <v>471</v>
      </c>
      <c r="N309" s="736" t="s">
        <v>471</v>
      </c>
      <c r="O309" s="736"/>
    </row>
    <row r="310" spans="12:15" x14ac:dyDescent="0.3">
      <c r="L310" s="736" t="s">
        <v>1889</v>
      </c>
      <c r="M310" s="736" t="s">
        <v>471</v>
      </c>
      <c r="N310" s="736" t="s">
        <v>471</v>
      </c>
      <c r="O310" s="736"/>
    </row>
    <row r="311" spans="12:15" x14ac:dyDescent="0.3">
      <c r="L311" s="736" t="s">
        <v>1890</v>
      </c>
      <c r="M311" s="736" t="s">
        <v>471</v>
      </c>
      <c r="N311" s="736" t="s">
        <v>471</v>
      </c>
      <c r="O311" s="736"/>
    </row>
    <row r="312" spans="12:15" x14ac:dyDescent="0.3">
      <c r="L312" s="736" t="s">
        <v>963</v>
      </c>
      <c r="M312" s="736" t="s">
        <v>471</v>
      </c>
      <c r="N312" s="736" t="s">
        <v>471</v>
      </c>
      <c r="O312" s="736"/>
    </row>
    <row r="313" spans="12:15" x14ac:dyDescent="0.3">
      <c r="L313" s="736" t="s">
        <v>964</v>
      </c>
      <c r="M313" s="736" t="s">
        <v>471</v>
      </c>
      <c r="N313" s="736" t="s">
        <v>471</v>
      </c>
      <c r="O313" s="736"/>
    </row>
    <row r="314" spans="12:15" x14ac:dyDescent="0.3">
      <c r="L314" s="736" t="s">
        <v>1891</v>
      </c>
      <c r="M314" s="736" t="s">
        <v>471</v>
      </c>
      <c r="N314" s="736" t="s">
        <v>471</v>
      </c>
      <c r="O314" s="736"/>
    </row>
    <row r="315" spans="12:15" x14ac:dyDescent="0.3">
      <c r="L315" s="736" t="s">
        <v>1892</v>
      </c>
      <c r="M315" s="736" t="s">
        <v>471</v>
      </c>
      <c r="N315" s="736" t="s">
        <v>471</v>
      </c>
      <c r="O315" s="736"/>
    </row>
    <row r="316" spans="12:15" x14ac:dyDescent="0.3">
      <c r="L316" s="736" t="s">
        <v>1893</v>
      </c>
      <c r="M316" s="736" t="s">
        <v>471</v>
      </c>
      <c r="N316" s="736" t="s">
        <v>471</v>
      </c>
      <c r="O316" s="736"/>
    </row>
    <row r="317" spans="12:15" x14ac:dyDescent="0.3">
      <c r="L317" s="736" t="s">
        <v>1894</v>
      </c>
      <c r="M317" s="736" t="s">
        <v>471</v>
      </c>
      <c r="N317" s="736" t="s">
        <v>471</v>
      </c>
      <c r="O317" s="736"/>
    </row>
    <row r="318" spans="12:15" x14ac:dyDescent="0.3">
      <c r="L318" s="736" t="s">
        <v>533</v>
      </c>
      <c r="M318" s="736" t="s">
        <v>471</v>
      </c>
      <c r="N318" s="736" t="s">
        <v>471</v>
      </c>
      <c r="O318" s="736"/>
    </row>
    <row r="319" spans="12:15" x14ac:dyDescent="0.3">
      <c r="L319" s="736" t="s">
        <v>1895</v>
      </c>
      <c r="M319" s="736" t="s">
        <v>471</v>
      </c>
      <c r="N319" s="736" t="s">
        <v>471</v>
      </c>
      <c r="O319" s="736"/>
    </row>
    <row r="320" spans="12:15" x14ac:dyDescent="0.3">
      <c r="L320" s="736" t="s">
        <v>1896</v>
      </c>
      <c r="M320" s="736" t="s">
        <v>471</v>
      </c>
      <c r="N320" s="736" t="s">
        <v>471</v>
      </c>
      <c r="O320" s="736"/>
    </row>
    <row r="321" spans="12:15" x14ac:dyDescent="0.3">
      <c r="L321" s="736" t="s">
        <v>965</v>
      </c>
      <c r="M321" s="736" t="s">
        <v>471</v>
      </c>
      <c r="N321" s="736" t="s">
        <v>471</v>
      </c>
      <c r="O321" s="736"/>
    </row>
    <row r="322" spans="12:15" x14ac:dyDescent="0.3">
      <c r="L322" s="736" t="s">
        <v>1897</v>
      </c>
      <c r="M322" s="736" t="s">
        <v>471</v>
      </c>
      <c r="N322" s="736" t="s">
        <v>471</v>
      </c>
      <c r="O322" s="736"/>
    </row>
    <row r="323" spans="12:15" x14ac:dyDescent="0.3">
      <c r="L323" s="736" t="s">
        <v>1898</v>
      </c>
      <c r="M323" s="736" t="s">
        <v>471</v>
      </c>
      <c r="N323" s="736" t="s">
        <v>471</v>
      </c>
      <c r="O323" s="736"/>
    </row>
    <row r="324" spans="12:15" x14ac:dyDescent="0.3">
      <c r="L324" s="736" t="s">
        <v>1899</v>
      </c>
      <c r="M324" s="736" t="s">
        <v>471</v>
      </c>
      <c r="N324" s="736" t="s">
        <v>471</v>
      </c>
      <c r="O324" s="736"/>
    </row>
    <row r="325" spans="12:15" x14ac:dyDescent="0.3">
      <c r="L325" s="765" t="s">
        <v>1900</v>
      </c>
      <c r="M325" s="765">
        <v>0.01</v>
      </c>
      <c r="N325" s="765" t="s">
        <v>471</v>
      </c>
      <c r="O325" s="736" t="s">
        <v>2038</v>
      </c>
    </row>
    <row r="326" spans="12:15" x14ac:dyDescent="0.3">
      <c r="L326" s="736" t="s">
        <v>534</v>
      </c>
      <c r="M326" s="736" t="s">
        <v>471</v>
      </c>
      <c r="N326" s="736" t="s">
        <v>471</v>
      </c>
      <c r="O326" s="736"/>
    </row>
    <row r="327" spans="12:15" x14ac:dyDescent="0.3">
      <c r="L327" s="736" t="s">
        <v>1901</v>
      </c>
      <c r="M327" s="736" t="s">
        <v>471</v>
      </c>
      <c r="N327" s="736" t="s">
        <v>471</v>
      </c>
      <c r="O327" s="736"/>
    </row>
    <row r="328" spans="12:15" x14ac:dyDescent="0.3">
      <c r="L328" s="736" t="s">
        <v>1902</v>
      </c>
      <c r="M328" s="736" t="s">
        <v>471</v>
      </c>
      <c r="N328" s="736" t="s">
        <v>471</v>
      </c>
      <c r="O328" s="736"/>
    </row>
    <row r="329" spans="12:15" x14ac:dyDescent="0.3">
      <c r="L329" s="736" t="s">
        <v>1903</v>
      </c>
      <c r="M329" s="736" t="s">
        <v>471</v>
      </c>
      <c r="N329" s="736" t="s">
        <v>471</v>
      </c>
      <c r="O329" s="736"/>
    </row>
    <row r="330" spans="12:15" x14ac:dyDescent="0.3">
      <c r="L330" s="765" t="s">
        <v>1904</v>
      </c>
      <c r="M330" s="765" t="s">
        <v>471</v>
      </c>
      <c r="N330" s="765" t="s">
        <v>471</v>
      </c>
      <c r="O330" s="736" t="s">
        <v>2038</v>
      </c>
    </row>
    <row r="331" spans="12:15" x14ac:dyDescent="0.3">
      <c r="L331" s="736" t="s">
        <v>1905</v>
      </c>
      <c r="M331" s="736" t="s">
        <v>471</v>
      </c>
      <c r="N331" s="736" t="s">
        <v>471</v>
      </c>
      <c r="O331" s="736"/>
    </row>
    <row r="332" spans="12:15" x14ac:dyDescent="0.3">
      <c r="L332" s="736" t="s">
        <v>1906</v>
      </c>
      <c r="M332" s="736" t="s">
        <v>471</v>
      </c>
      <c r="N332" s="736" t="s">
        <v>471</v>
      </c>
      <c r="O332" s="736"/>
    </row>
    <row r="333" spans="12:15" x14ac:dyDescent="0.3">
      <c r="L333" s="736" t="s">
        <v>1907</v>
      </c>
      <c r="M333" s="736" t="s">
        <v>471</v>
      </c>
      <c r="N333" s="736" t="s">
        <v>471</v>
      </c>
      <c r="O333" s="736"/>
    </row>
    <row r="334" spans="12:15" x14ac:dyDescent="0.3">
      <c r="L334" s="736" t="s">
        <v>1908</v>
      </c>
      <c r="M334" s="736" t="s">
        <v>471</v>
      </c>
      <c r="N334" s="736" t="s">
        <v>471</v>
      </c>
      <c r="O334" s="736"/>
    </row>
    <row r="335" spans="12:15" x14ac:dyDescent="0.3">
      <c r="L335" s="736" t="s">
        <v>966</v>
      </c>
      <c r="M335" s="736" t="s">
        <v>471</v>
      </c>
      <c r="N335" s="736" t="s">
        <v>471</v>
      </c>
      <c r="O335" s="736"/>
    </row>
    <row r="336" spans="12:15" x14ac:dyDescent="0.3">
      <c r="L336" s="736" t="s">
        <v>535</v>
      </c>
      <c r="M336" s="736" t="s">
        <v>471</v>
      </c>
      <c r="N336" s="736" t="s">
        <v>471</v>
      </c>
      <c r="O336" s="736"/>
    </row>
    <row r="337" spans="12:16" x14ac:dyDescent="0.3">
      <c r="L337" s="736" t="s">
        <v>1909</v>
      </c>
      <c r="M337" s="736" t="s">
        <v>471</v>
      </c>
      <c r="N337" s="736" t="s">
        <v>471</v>
      </c>
      <c r="O337" s="736"/>
    </row>
    <row r="338" spans="12:16" x14ac:dyDescent="0.3">
      <c r="L338" s="736" t="s">
        <v>1910</v>
      </c>
      <c r="M338" s="736" t="s">
        <v>471</v>
      </c>
      <c r="N338" s="736" t="s">
        <v>471</v>
      </c>
      <c r="O338" s="736"/>
    </row>
    <row r="339" spans="12:16" x14ac:dyDescent="0.3">
      <c r="L339" s="736" t="s">
        <v>1911</v>
      </c>
      <c r="M339" s="736" t="s">
        <v>471</v>
      </c>
      <c r="N339" s="736" t="s">
        <v>471</v>
      </c>
      <c r="O339" s="736"/>
    </row>
    <row r="340" spans="12:16" x14ac:dyDescent="0.3">
      <c r="L340" s="736" t="s">
        <v>1912</v>
      </c>
      <c r="M340" s="736" t="s">
        <v>471</v>
      </c>
      <c r="N340" s="736" t="s">
        <v>471</v>
      </c>
      <c r="O340" s="736"/>
    </row>
    <row r="341" spans="12:16" x14ac:dyDescent="0.3">
      <c r="L341" s="736" t="s">
        <v>1913</v>
      </c>
      <c r="M341" s="736" t="s">
        <v>471</v>
      </c>
      <c r="N341" s="736" t="s">
        <v>471</v>
      </c>
      <c r="O341" s="736"/>
    </row>
    <row r="342" spans="12:16" x14ac:dyDescent="0.3">
      <c r="L342" s="736" t="s">
        <v>536</v>
      </c>
      <c r="M342" s="736" t="s">
        <v>471</v>
      </c>
      <c r="N342" s="736" t="s">
        <v>471</v>
      </c>
      <c r="O342" s="736"/>
    </row>
    <row r="343" spans="12:16" x14ac:dyDescent="0.3">
      <c r="L343" s="764" t="s">
        <v>1914</v>
      </c>
      <c r="M343" s="764">
        <v>0.03</v>
      </c>
      <c r="N343" s="764">
        <v>0.05</v>
      </c>
      <c r="O343" s="736" t="s">
        <v>2043</v>
      </c>
      <c r="P343" s="771" t="s">
        <v>2039</v>
      </c>
    </row>
    <row r="344" spans="12:16" x14ac:dyDescent="0.3">
      <c r="L344" s="736" t="s">
        <v>1915</v>
      </c>
      <c r="M344" s="736" t="s">
        <v>471</v>
      </c>
      <c r="N344" s="736" t="s">
        <v>471</v>
      </c>
      <c r="O344" s="736"/>
    </row>
    <row r="345" spans="12:16" x14ac:dyDescent="0.3">
      <c r="L345" s="736" t="s">
        <v>1916</v>
      </c>
      <c r="M345" s="736" t="s">
        <v>471</v>
      </c>
      <c r="N345" s="736" t="s">
        <v>471</v>
      </c>
      <c r="O345" s="736"/>
    </row>
    <row r="346" spans="12:16" x14ac:dyDescent="0.3">
      <c r="L346" s="736" t="s">
        <v>537</v>
      </c>
      <c r="M346" s="736" t="s">
        <v>471</v>
      </c>
      <c r="N346" s="736" t="s">
        <v>471</v>
      </c>
      <c r="O346" s="736"/>
    </row>
    <row r="347" spans="12:16" x14ac:dyDescent="0.3">
      <c r="L347" s="765" t="s">
        <v>1917</v>
      </c>
      <c r="M347" s="765" t="s">
        <v>471</v>
      </c>
      <c r="N347" s="765" t="s">
        <v>471</v>
      </c>
      <c r="O347" s="736" t="s">
        <v>2038</v>
      </c>
    </row>
    <row r="348" spans="12:16" x14ac:dyDescent="0.3">
      <c r="L348" s="736" t="s">
        <v>538</v>
      </c>
      <c r="M348" s="736" t="s">
        <v>471</v>
      </c>
      <c r="N348" s="736" t="s">
        <v>471</v>
      </c>
      <c r="O348" s="736"/>
    </row>
    <row r="349" spans="12:16" x14ac:dyDescent="0.3">
      <c r="L349" s="736" t="s">
        <v>539</v>
      </c>
      <c r="M349" s="736" t="s">
        <v>471</v>
      </c>
      <c r="N349" s="736" t="s">
        <v>471</v>
      </c>
      <c r="O349" s="736"/>
    </row>
    <row r="350" spans="12:16" x14ac:dyDescent="0.3">
      <c r="L350" s="736" t="s">
        <v>540</v>
      </c>
      <c r="M350" s="736" t="s">
        <v>471</v>
      </c>
      <c r="N350" s="736" t="s">
        <v>471</v>
      </c>
      <c r="O350" s="736"/>
    </row>
    <row r="351" spans="12:16" x14ac:dyDescent="0.3">
      <c r="L351" s="736" t="s">
        <v>1918</v>
      </c>
      <c r="M351" s="736" t="s">
        <v>471</v>
      </c>
      <c r="N351" s="736" t="s">
        <v>471</v>
      </c>
      <c r="O351" s="736"/>
    </row>
    <row r="352" spans="12:16" x14ac:dyDescent="0.3">
      <c r="L352" s="736" t="s">
        <v>1919</v>
      </c>
      <c r="M352" s="736" t="s">
        <v>471</v>
      </c>
      <c r="N352" s="736" t="s">
        <v>471</v>
      </c>
      <c r="O352" s="736"/>
    </row>
    <row r="353" spans="12:15" x14ac:dyDescent="0.3">
      <c r="L353" s="736" t="s">
        <v>1920</v>
      </c>
      <c r="M353" s="736" t="s">
        <v>471</v>
      </c>
      <c r="N353" s="736" t="s">
        <v>471</v>
      </c>
      <c r="O353" s="736"/>
    </row>
    <row r="354" spans="12:15" x14ac:dyDescent="0.3">
      <c r="L354" s="736" t="s">
        <v>542</v>
      </c>
      <c r="M354" s="736" t="s">
        <v>471</v>
      </c>
      <c r="N354" s="736" t="s">
        <v>471</v>
      </c>
      <c r="O354" s="736"/>
    </row>
    <row r="355" spans="12:15" x14ac:dyDescent="0.3">
      <c r="L355" s="736" t="s">
        <v>543</v>
      </c>
      <c r="M355" s="736" t="s">
        <v>471</v>
      </c>
      <c r="N355" s="736" t="s">
        <v>471</v>
      </c>
      <c r="O355" s="736" t="s">
        <v>2174</v>
      </c>
    </row>
    <row r="356" spans="12:15" x14ac:dyDescent="0.3">
      <c r="L356" s="736" t="s">
        <v>1921</v>
      </c>
      <c r="M356" s="736" t="s">
        <v>471</v>
      </c>
      <c r="N356" s="736" t="s">
        <v>471</v>
      </c>
      <c r="O356" s="736"/>
    </row>
    <row r="357" spans="12:15" x14ac:dyDescent="0.3">
      <c r="L357" s="736" t="s">
        <v>1922</v>
      </c>
      <c r="M357" s="736" t="s">
        <v>471</v>
      </c>
      <c r="N357" s="736" t="s">
        <v>471</v>
      </c>
      <c r="O357" s="736"/>
    </row>
    <row r="358" spans="12:15" x14ac:dyDescent="0.3">
      <c r="L358" s="736" t="s">
        <v>1923</v>
      </c>
      <c r="M358" s="736" t="s">
        <v>471</v>
      </c>
      <c r="N358" s="736" t="s">
        <v>471</v>
      </c>
      <c r="O358" s="736"/>
    </row>
    <row r="359" spans="12:15" x14ac:dyDescent="0.3">
      <c r="L359" s="736" t="s">
        <v>1924</v>
      </c>
      <c r="M359" s="736" t="s">
        <v>471</v>
      </c>
      <c r="N359" s="736" t="s">
        <v>471</v>
      </c>
      <c r="O359" s="736"/>
    </row>
    <row r="360" spans="12:15" x14ac:dyDescent="0.3">
      <c r="L360" s="736" t="s">
        <v>1925</v>
      </c>
      <c r="M360" s="736" t="s">
        <v>471</v>
      </c>
      <c r="N360" s="736" t="s">
        <v>471</v>
      </c>
      <c r="O360" s="736"/>
    </row>
    <row r="361" spans="12:15" x14ac:dyDescent="0.3">
      <c r="L361" s="736" t="s">
        <v>1926</v>
      </c>
      <c r="M361" s="736" t="s">
        <v>471</v>
      </c>
      <c r="N361" s="736" t="s">
        <v>471</v>
      </c>
      <c r="O361" s="736"/>
    </row>
    <row r="362" spans="12:15" x14ac:dyDescent="0.3">
      <c r="L362" s="736" t="s">
        <v>1927</v>
      </c>
      <c r="M362" s="736" t="s">
        <v>471</v>
      </c>
      <c r="N362" s="736" t="s">
        <v>471</v>
      </c>
      <c r="O362" s="736"/>
    </row>
    <row r="363" spans="12:15" x14ac:dyDescent="0.3">
      <c r="L363" s="736" t="s">
        <v>1928</v>
      </c>
      <c r="M363" s="736" t="s">
        <v>471</v>
      </c>
      <c r="N363" s="736" t="s">
        <v>471</v>
      </c>
      <c r="O363" s="736"/>
    </row>
    <row r="364" spans="12:15" x14ac:dyDescent="0.3">
      <c r="L364" s="736" t="s">
        <v>1929</v>
      </c>
      <c r="M364" s="736" t="s">
        <v>471</v>
      </c>
      <c r="N364" s="736" t="s">
        <v>471</v>
      </c>
      <c r="O364" s="736"/>
    </row>
    <row r="365" spans="12:15" x14ac:dyDescent="0.3">
      <c r="L365" s="736" t="s">
        <v>1930</v>
      </c>
      <c r="M365" s="736" t="s">
        <v>471</v>
      </c>
      <c r="N365" s="736" t="s">
        <v>471</v>
      </c>
      <c r="O365" s="736"/>
    </row>
    <row r="366" spans="12:15" x14ac:dyDescent="0.3">
      <c r="L366" s="736" t="s">
        <v>1931</v>
      </c>
      <c r="M366" s="736" t="s">
        <v>471</v>
      </c>
      <c r="N366" s="736" t="s">
        <v>471</v>
      </c>
      <c r="O366" s="736"/>
    </row>
    <row r="367" spans="12:15" x14ac:dyDescent="0.3">
      <c r="L367" s="736" t="s">
        <v>1932</v>
      </c>
      <c r="M367" s="736" t="s">
        <v>471</v>
      </c>
      <c r="N367" s="736" t="s">
        <v>471</v>
      </c>
      <c r="O367" s="736"/>
    </row>
    <row r="368" spans="12:15" x14ac:dyDescent="0.3">
      <c r="L368" s="736" t="s">
        <v>1933</v>
      </c>
      <c r="M368" s="736" t="s">
        <v>471</v>
      </c>
      <c r="N368" s="736" t="s">
        <v>471</v>
      </c>
      <c r="O368" s="736"/>
    </row>
    <row r="369" spans="12:16" x14ac:dyDescent="0.3">
      <c r="L369" s="736" t="s">
        <v>1934</v>
      </c>
      <c r="M369" s="736" t="s">
        <v>471</v>
      </c>
      <c r="N369" s="736" t="s">
        <v>471</v>
      </c>
      <c r="O369" s="736"/>
    </row>
    <row r="370" spans="12:16" x14ac:dyDescent="0.3">
      <c r="L370" s="736" t="s">
        <v>1935</v>
      </c>
      <c r="M370" s="736" t="s">
        <v>471</v>
      </c>
      <c r="N370" s="736" t="s">
        <v>471</v>
      </c>
      <c r="O370" s="736"/>
    </row>
    <row r="371" spans="12:16" x14ac:dyDescent="0.3">
      <c r="L371" s="736" t="s">
        <v>1936</v>
      </c>
      <c r="M371" s="736" t="s">
        <v>471</v>
      </c>
      <c r="N371" s="736" t="s">
        <v>471</v>
      </c>
      <c r="O371" s="736"/>
    </row>
    <row r="372" spans="12:16" x14ac:dyDescent="0.3">
      <c r="L372" s="764" t="s">
        <v>545</v>
      </c>
      <c r="M372" s="764">
        <v>0.03</v>
      </c>
      <c r="N372" s="764">
        <v>0.05</v>
      </c>
      <c r="O372" s="736" t="s">
        <v>2043</v>
      </c>
      <c r="P372" s="771" t="s">
        <v>2039</v>
      </c>
    </row>
    <row r="373" spans="12:16" x14ac:dyDescent="0.3">
      <c r="L373" s="736" t="s">
        <v>546</v>
      </c>
      <c r="M373" s="736" t="s">
        <v>471</v>
      </c>
      <c r="N373" s="736" t="s">
        <v>471</v>
      </c>
      <c r="O373" s="736"/>
    </row>
    <row r="374" spans="12:16" x14ac:dyDescent="0.3">
      <c r="L374" s="736" t="s">
        <v>1937</v>
      </c>
      <c r="M374" s="736" t="s">
        <v>471</v>
      </c>
      <c r="N374" s="736" t="s">
        <v>471</v>
      </c>
      <c r="O374" s="736"/>
    </row>
    <row r="375" spans="12:16" x14ac:dyDescent="0.3">
      <c r="L375" s="736" t="s">
        <v>1938</v>
      </c>
      <c r="M375" s="736" t="s">
        <v>471</v>
      </c>
      <c r="N375" s="736" t="s">
        <v>471</v>
      </c>
      <c r="O375" s="736"/>
    </row>
    <row r="376" spans="12:16" x14ac:dyDescent="0.3">
      <c r="L376" s="736" t="s">
        <v>1939</v>
      </c>
      <c r="M376" s="736" t="s">
        <v>471</v>
      </c>
      <c r="N376" s="736" t="s">
        <v>471</v>
      </c>
      <c r="O376" s="736"/>
    </row>
    <row r="377" spans="12:16" x14ac:dyDescent="0.3">
      <c r="L377" s="736" t="s">
        <v>1940</v>
      </c>
      <c r="M377" s="736" t="s">
        <v>471</v>
      </c>
      <c r="N377" s="736" t="s">
        <v>471</v>
      </c>
      <c r="O377" s="736"/>
    </row>
    <row r="378" spans="12:16" x14ac:dyDescent="0.3">
      <c r="L378" s="736" t="s">
        <v>1941</v>
      </c>
      <c r="M378" s="736" t="s">
        <v>471</v>
      </c>
      <c r="N378" s="736" t="s">
        <v>471</v>
      </c>
      <c r="O378" s="736" t="s">
        <v>2174</v>
      </c>
    </row>
    <row r="379" spans="12:16" x14ac:dyDescent="0.3">
      <c r="L379" s="765" t="s">
        <v>1942</v>
      </c>
      <c r="M379" s="765" t="s">
        <v>471</v>
      </c>
      <c r="N379" s="765" t="s">
        <v>471</v>
      </c>
      <c r="O379" s="736" t="s">
        <v>2038</v>
      </c>
    </row>
    <row r="380" spans="12:16" x14ac:dyDescent="0.3">
      <c r="L380" s="736" t="s">
        <v>1943</v>
      </c>
      <c r="M380" s="736" t="s">
        <v>471</v>
      </c>
      <c r="N380" s="736" t="s">
        <v>471</v>
      </c>
      <c r="O380" s="736"/>
    </row>
    <row r="381" spans="12:16" x14ac:dyDescent="0.3">
      <c r="L381" s="736" t="s">
        <v>1944</v>
      </c>
      <c r="M381" s="736" t="s">
        <v>471</v>
      </c>
      <c r="N381" s="736" t="s">
        <v>471</v>
      </c>
      <c r="O381" s="736"/>
    </row>
    <row r="382" spans="12:16" x14ac:dyDescent="0.3">
      <c r="L382" s="736" t="s">
        <v>1945</v>
      </c>
      <c r="M382" s="736" t="s">
        <v>471</v>
      </c>
      <c r="N382" s="736" t="s">
        <v>471</v>
      </c>
      <c r="O382" s="736"/>
    </row>
    <row r="383" spans="12:16" x14ac:dyDescent="0.3">
      <c r="L383" s="736" t="s">
        <v>967</v>
      </c>
      <c r="M383" s="736" t="s">
        <v>471</v>
      </c>
      <c r="N383" s="736" t="s">
        <v>471</v>
      </c>
      <c r="O383" s="736"/>
    </row>
    <row r="384" spans="12:16" x14ac:dyDescent="0.3">
      <c r="L384" s="736" t="s">
        <v>1946</v>
      </c>
      <c r="M384" s="736" t="s">
        <v>471</v>
      </c>
      <c r="N384" s="736" t="s">
        <v>471</v>
      </c>
      <c r="O384" s="736"/>
    </row>
    <row r="385" spans="12:16" x14ac:dyDescent="0.3">
      <c r="L385" s="736" t="s">
        <v>547</v>
      </c>
      <c r="M385" s="736" t="s">
        <v>471</v>
      </c>
      <c r="N385" s="736" t="s">
        <v>471</v>
      </c>
      <c r="O385" s="736"/>
    </row>
    <row r="386" spans="12:16" x14ac:dyDescent="0.3">
      <c r="L386" s="736" t="s">
        <v>548</v>
      </c>
      <c r="M386" s="736" t="s">
        <v>471</v>
      </c>
      <c r="N386" s="736" t="s">
        <v>471</v>
      </c>
      <c r="O386" s="736"/>
    </row>
    <row r="387" spans="12:16" x14ac:dyDescent="0.3">
      <c r="L387" s="736" t="s">
        <v>1947</v>
      </c>
      <c r="M387" s="736" t="s">
        <v>471</v>
      </c>
      <c r="N387" s="736" t="s">
        <v>471</v>
      </c>
      <c r="O387" s="736"/>
    </row>
    <row r="388" spans="12:16" x14ac:dyDescent="0.3">
      <c r="L388" s="736" t="s">
        <v>1948</v>
      </c>
      <c r="M388" s="736" t="s">
        <v>471</v>
      </c>
      <c r="N388" s="736" t="s">
        <v>471</v>
      </c>
      <c r="O388" s="736"/>
    </row>
    <row r="389" spans="12:16" x14ac:dyDescent="0.3">
      <c r="L389" s="736" t="s">
        <v>549</v>
      </c>
      <c r="M389" s="736" t="s">
        <v>471</v>
      </c>
      <c r="N389" s="736" t="s">
        <v>471</v>
      </c>
      <c r="O389" s="736"/>
    </row>
    <row r="390" spans="12:16" x14ac:dyDescent="0.3">
      <c r="L390" s="736" t="s">
        <v>550</v>
      </c>
      <c r="M390" s="736" t="s">
        <v>471</v>
      </c>
      <c r="N390" s="736" t="s">
        <v>471</v>
      </c>
      <c r="O390" s="736"/>
    </row>
    <row r="391" spans="12:16" x14ac:dyDescent="0.3">
      <c r="L391" s="736" t="s">
        <v>1949</v>
      </c>
      <c r="M391" s="736" t="s">
        <v>471</v>
      </c>
      <c r="N391" s="736" t="s">
        <v>471</v>
      </c>
      <c r="O391" s="736"/>
    </row>
    <row r="392" spans="12:16" x14ac:dyDescent="0.3">
      <c r="L392" s="736" t="s">
        <v>1950</v>
      </c>
      <c r="M392" s="736" t="s">
        <v>471</v>
      </c>
      <c r="N392" s="736" t="s">
        <v>471</v>
      </c>
      <c r="O392" s="736"/>
    </row>
    <row r="393" spans="12:16" x14ac:dyDescent="0.3">
      <c r="L393" s="736" t="s">
        <v>551</v>
      </c>
      <c r="M393" s="736" t="s">
        <v>471</v>
      </c>
      <c r="N393" s="736" t="s">
        <v>471</v>
      </c>
      <c r="O393" s="736"/>
    </row>
    <row r="394" spans="12:16" x14ac:dyDescent="0.3">
      <c r="L394" s="736" t="s">
        <v>1951</v>
      </c>
      <c r="M394" s="736" t="s">
        <v>471</v>
      </c>
      <c r="N394" s="736" t="s">
        <v>471</v>
      </c>
      <c r="O394" s="736"/>
    </row>
    <row r="395" spans="12:16" x14ac:dyDescent="0.3">
      <c r="L395" s="736" t="s">
        <v>552</v>
      </c>
      <c r="M395" s="736" t="s">
        <v>471</v>
      </c>
      <c r="N395" s="736" t="s">
        <v>471</v>
      </c>
      <c r="O395" s="736"/>
    </row>
    <row r="396" spans="12:16" x14ac:dyDescent="0.3">
      <c r="L396" s="736" t="s">
        <v>1952</v>
      </c>
      <c r="M396" s="736" t="s">
        <v>471</v>
      </c>
      <c r="N396" s="736" t="s">
        <v>471</v>
      </c>
      <c r="O396" s="736"/>
    </row>
    <row r="397" spans="12:16" x14ac:dyDescent="0.3">
      <c r="L397" s="736" t="s">
        <v>1953</v>
      </c>
      <c r="M397" s="736" t="s">
        <v>471</v>
      </c>
      <c r="N397" s="736" t="s">
        <v>471</v>
      </c>
      <c r="O397" s="736"/>
    </row>
    <row r="398" spans="12:16" x14ac:dyDescent="0.3">
      <c r="L398" s="736" t="s">
        <v>1954</v>
      </c>
      <c r="M398" s="736" t="s">
        <v>471</v>
      </c>
      <c r="N398" s="736" t="s">
        <v>471</v>
      </c>
      <c r="O398" s="736"/>
    </row>
    <row r="399" spans="12:16" x14ac:dyDescent="0.3">
      <c r="L399" s="764" t="s">
        <v>553</v>
      </c>
      <c r="M399" s="764">
        <v>0.03</v>
      </c>
      <c r="N399" s="764">
        <v>0.05</v>
      </c>
      <c r="O399" s="736" t="s">
        <v>2043</v>
      </c>
      <c r="P399" s="771" t="s">
        <v>2039</v>
      </c>
    </row>
    <row r="400" spans="12:16" x14ac:dyDescent="0.3">
      <c r="L400" s="736" t="s">
        <v>1955</v>
      </c>
      <c r="M400" s="736" t="s">
        <v>471</v>
      </c>
      <c r="N400" s="736" t="s">
        <v>471</v>
      </c>
      <c r="O400" s="736"/>
    </row>
    <row r="401" spans="12:16" x14ac:dyDescent="0.3">
      <c r="L401" s="736" t="s">
        <v>1956</v>
      </c>
      <c r="M401" s="736" t="s">
        <v>471</v>
      </c>
      <c r="N401" s="736" t="s">
        <v>471</v>
      </c>
      <c r="O401" s="736"/>
    </row>
    <row r="402" spans="12:16" x14ac:dyDescent="0.3">
      <c r="L402" s="736" t="s">
        <v>1957</v>
      </c>
      <c r="M402" s="736" t="s">
        <v>471</v>
      </c>
      <c r="N402" s="736" t="s">
        <v>471</v>
      </c>
      <c r="O402" s="736"/>
    </row>
    <row r="403" spans="12:16" x14ac:dyDescent="0.3">
      <c r="L403" s="736" t="s">
        <v>554</v>
      </c>
      <c r="M403" s="736" t="s">
        <v>471</v>
      </c>
      <c r="N403" s="736" t="s">
        <v>471</v>
      </c>
      <c r="O403" s="736"/>
    </row>
    <row r="404" spans="12:16" x14ac:dyDescent="0.3">
      <c r="L404" s="736" t="s">
        <v>968</v>
      </c>
      <c r="M404" s="736" t="s">
        <v>471</v>
      </c>
      <c r="N404" s="736" t="s">
        <v>471</v>
      </c>
      <c r="O404" s="736"/>
    </row>
    <row r="405" spans="12:16" x14ac:dyDescent="0.3">
      <c r="L405" s="736" t="s">
        <v>1958</v>
      </c>
      <c r="M405" s="736" t="s">
        <v>471</v>
      </c>
      <c r="N405" s="736" t="s">
        <v>471</v>
      </c>
      <c r="O405" s="736"/>
    </row>
    <row r="406" spans="12:16" x14ac:dyDescent="0.3">
      <c r="L406" s="736" t="s">
        <v>1959</v>
      </c>
      <c r="M406" s="736" t="s">
        <v>471</v>
      </c>
      <c r="N406" s="736" t="s">
        <v>471</v>
      </c>
      <c r="O406" s="736"/>
    </row>
    <row r="407" spans="12:16" x14ac:dyDescent="0.3">
      <c r="L407" s="736" t="s">
        <v>1960</v>
      </c>
      <c r="M407" s="736" t="s">
        <v>471</v>
      </c>
      <c r="N407" s="736" t="s">
        <v>471</v>
      </c>
      <c r="O407" s="736"/>
    </row>
    <row r="408" spans="12:16" x14ac:dyDescent="0.3">
      <c r="L408" s="736" t="s">
        <v>555</v>
      </c>
      <c r="M408" s="736" t="s">
        <v>471</v>
      </c>
      <c r="N408" s="736" t="s">
        <v>471</v>
      </c>
      <c r="O408" s="736"/>
    </row>
    <row r="409" spans="12:16" x14ac:dyDescent="0.3">
      <c r="L409" s="736" t="s">
        <v>1961</v>
      </c>
      <c r="M409" s="736" t="s">
        <v>471</v>
      </c>
      <c r="N409" s="736" t="s">
        <v>471</v>
      </c>
      <c r="O409" s="736"/>
    </row>
    <row r="410" spans="12:16" x14ac:dyDescent="0.3">
      <c r="L410" s="764" t="s">
        <v>556</v>
      </c>
      <c r="M410" s="764">
        <v>0.03</v>
      </c>
      <c r="N410" s="764">
        <v>0.05</v>
      </c>
      <c r="O410" s="736" t="s">
        <v>2043</v>
      </c>
      <c r="P410" s="771" t="s">
        <v>2039</v>
      </c>
    </row>
    <row r="411" spans="12:16" x14ac:dyDescent="0.3">
      <c r="L411" s="736" t="s">
        <v>394</v>
      </c>
      <c r="M411" s="736" t="s">
        <v>471</v>
      </c>
      <c r="N411" s="736" t="s">
        <v>471</v>
      </c>
      <c r="O411" s="736"/>
    </row>
    <row r="412" spans="12:16" x14ac:dyDescent="0.3">
      <c r="L412" s="736" t="s">
        <v>1962</v>
      </c>
      <c r="M412" s="736" t="s">
        <v>471</v>
      </c>
      <c r="N412" s="736" t="s">
        <v>471</v>
      </c>
      <c r="O412" s="736"/>
    </row>
    <row r="413" spans="12:16" x14ac:dyDescent="0.3">
      <c r="L413" s="764" t="s">
        <v>1963</v>
      </c>
      <c r="M413" s="764">
        <v>0.03</v>
      </c>
      <c r="N413" s="764">
        <v>0.05</v>
      </c>
      <c r="O413" s="736" t="s">
        <v>2043</v>
      </c>
      <c r="P413" s="771" t="s">
        <v>2039</v>
      </c>
    </row>
    <row r="414" spans="12:16" x14ac:dyDescent="0.3">
      <c r="L414" s="736" t="s">
        <v>1964</v>
      </c>
      <c r="M414" s="736" t="s">
        <v>471</v>
      </c>
      <c r="N414" s="736" t="s">
        <v>471</v>
      </c>
      <c r="O414" s="736"/>
    </row>
    <row r="415" spans="12:16" x14ac:dyDescent="0.3">
      <c r="L415" s="736" t="s">
        <v>557</v>
      </c>
      <c r="M415" s="736" t="s">
        <v>471</v>
      </c>
      <c r="N415" s="736" t="s">
        <v>471</v>
      </c>
      <c r="O415" s="736"/>
    </row>
    <row r="416" spans="12:16" x14ac:dyDescent="0.3">
      <c r="L416" s="736" t="s">
        <v>1965</v>
      </c>
      <c r="M416" s="736" t="s">
        <v>471</v>
      </c>
      <c r="N416" s="736" t="s">
        <v>471</v>
      </c>
      <c r="O416" s="736"/>
    </row>
    <row r="417" spans="12:15" x14ac:dyDescent="0.3">
      <c r="L417" s="736" t="s">
        <v>1966</v>
      </c>
      <c r="M417" s="736" t="s">
        <v>471</v>
      </c>
      <c r="N417" s="736" t="s">
        <v>471</v>
      </c>
      <c r="O417" s="736"/>
    </row>
    <row r="418" spans="12:15" x14ac:dyDescent="0.3">
      <c r="L418" s="736" t="s">
        <v>969</v>
      </c>
      <c r="M418" s="736" t="s">
        <v>471</v>
      </c>
      <c r="N418" s="736" t="s">
        <v>471</v>
      </c>
      <c r="O418" s="736"/>
    </row>
    <row r="419" spans="12:15" x14ac:dyDescent="0.3">
      <c r="L419" s="736" t="s">
        <v>970</v>
      </c>
      <c r="M419" s="736" t="s">
        <v>471</v>
      </c>
      <c r="N419" s="736" t="s">
        <v>471</v>
      </c>
      <c r="O419" s="736"/>
    </row>
    <row r="420" spans="12:15" x14ac:dyDescent="0.3">
      <c r="L420" s="736" t="s">
        <v>971</v>
      </c>
      <c r="M420" s="736" t="s">
        <v>471</v>
      </c>
      <c r="N420" s="736" t="s">
        <v>471</v>
      </c>
      <c r="O420" s="736"/>
    </row>
    <row r="421" spans="12:15" x14ac:dyDescent="0.3">
      <c r="L421" s="736" t="s">
        <v>972</v>
      </c>
      <c r="M421" s="736" t="s">
        <v>471</v>
      </c>
      <c r="N421" s="736" t="s">
        <v>471</v>
      </c>
      <c r="O421" s="736"/>
    </row>
    <row r="422" spans="12:15" x14ac:dyDescent="0.3">
      <c r="L422" s="736" t="s">
        <v>1967</v>
      </c>
      <c r="M422" s="736" t="s">
        <v>471</v>
      </c>
      <c r="N422" s="736" t="s">
        <v>471</v>
      </c>
      <c r="O422" s="736"/>
    </row>
    <row r="423" spans="12:15" x14ac:dyDescent="0.3">
      <c r="L423" s="736" t="s">
        <v>1968</v>
      </c>
      <c r="M423" s="736" t="s">
        <v>471</v>
      </c>
      <c r="N423" s="736" t="s">
        <v>471</v>
      </c>
      <c r="O423" s="736"/>
    </row>
    <row r="424" spans="12:15" x14ac:dyDescent="0.3">
      <c r="L424" s="736" t="s">
        <v>973</v>
      </c>
      <c r="M424" s="736" t="s">
        <v>471</v>
      </c>
      <c r="N424" s="736" t="s">
        <v>471</v>
      </c>
      <c r="O424" s="736"/>
    </row>
    <row r="425" spans="12:15" x14ac:dyDescent="0.3">
      <c r="L425" s="736" t="s">
        <v>1969</v>
      </c>
      <c r="M425" s="736" t="s">
        <v>471</v>
      </c>
      <c r="N425" s="736" t="s">
        <v>471</v>
      </c>
      <c r="O425" s="736"/>
    </row>
    <row r="426" spans="12:15" x14ac:dyDescent="0.3">
      <c r="L426" s="736" t="s">
        <v>1970</v>
      </c>
      <c r="M426" s="736" t="s">
        <v>471</v>
      </c>
      <c r="N426" s="736" t="s">
        <v>471</v>
      </c>
      <c r="O426" s="736"/>
    </row>
    <row r="427" spans="12:15" x14ac:dyDescent="0.3">
      <c r="L427" s="736" t="s">
        <v>1971</v>
      </c>
      <c r="M427" s="736" t="s">
        <v>471</v>
      </c>
      <c r="N427" s="736" t="s">
        <v>471</v>
      </c>
      <c r="O427" s="736"/>
    </row>
    <row r="428" spans="12:15" x14ac:dyDescent="0.3">
      <c r="L428" s="736" t="s">
        <v>1972</v>
      </c>
      <c r="M428" s="736" t="s">
        <v>471</v>
      </c>
      <c r="N428" s="736" t="s">
        <v>471</v>
      </c>
      <c r="O428" s="736"/>
    </row>
    <row r="429" spans="12:15" x14ac:dyDescent="0.3">
      <c r="L429" s="736" t="s">
        <v>1973</v>
      </c>
      <c r="M429" s="736" t="s">
        <v>471</v>
      </c>
      <c r="N429" s="736" t="s">
        <v>471</v>
      </c>
      <c r="O429" s="736"/>
    </row>
    <row r="430" spans="12:15" x14ac:dyDescent="0.3">
      <c r="L430" s="736" t="s">
        <v>1974</v>
      </c>
      <c r="M430" s="736" t="s">
        <v>471</v>
      </c>
      <c r="N430" s="736" t="s">
        <v>471</v>
      </c>
      <c r="O430" s="736"/>
    </row>
    <row r="431" spans="12:15" x14ac:dyDescent="0.3">
      <c r="L431" s="736" t="s">
        <v>1975</v>
      </c>
      <c r="M431" s="736" t="s">
        <v>471</v>
      </c>
      <c r="N431" s="736" t="s">
        <v>471</v>
      </c>
      <c r="O431" s="736"/>
    </row>
    <row r="432" spans="12:15" x14ac:dyDescent="0.3">
      <c r="L432" s="736" t="s">
        <v>1976</v>
      </c>
      <c r="M432" s="736" t="s">
        <v>471</v>
      </c>
      <c r="N432" s="736" t="s">
        <v>471</v>
      </c>
      <c r="O432" s="736"/>
    </row>
    <row r="433" spans="12:16" x14ac:dyDescent="0.3">
      <c r="L433" s="736" t="s">
        <v>1977</v>
      </c>
      <c r="M433" s="736" t="s">
        <v>471</v>
      </c>
      <c r="N433" s="736" t="s">
        <v>471</v>
      </c>
      <c r="O433" s="736"/>
    </row>
    <row r="434" spans="12:16" x14ac:dyDescent="0.3">
      <c r="L434" s="736" t="s">
        <v>1978</v>
      </c>
      <c r="M434" s="736" t="s">
        <v>471</v>
      </c>
      <c r="N434" s="736" t="s">
        <v>471</v>
      </c>
      <c r="O434" s="736"/>
    </row>
    <row r="435" spans="12:16" x14ac:dyDescent="0.3">
      <c r="L435" s="764" t="s">
        <v>559</v>
      </c>
      <c r="M435" s="764">
        <v>0.03</v>
      </c>
      <c r="N435" s="764">
        <v>0.05</v>
      </c>
      <c r="O435" s="736" t="s">
        <v>2043</v>
      </c>
      <c r="P435" s="771" t="s">
        <v>2039</v>
      </c>
    </row>
    <row r="436" spans="12:16" x14ac:dyDescent="0.3">
      <c r="L436" s="736" t="s">
        <v>1979</v>
      </c>
      <c r="M436" s="736" t="s">
        <v>471</v>
      </c>
      <c r="N436" s="736" t="s">
        <v>471</v>
      </c>
      <c r="O436" s="736"/>
    </row>
    <row r="437" spans="12:16" x14ac:dyDescent="0.3">
      <c r="L437" s="736" t="s">
        <v>1980</v>
      </c>
      <c r="M437" s="736" t="s">
        <v>471</v>
      </c>
      <c r="N437" s="736" t="s">
        <v>471</v>
      </c>
      <c r="O437" s="736"/>
    </row>
    <row r="438" spans="12:16" x14ac:dyDescent="0.3">
      <c r="L438" s="736" t="s">
        <v>560</v>
      </c>
      <c r="M438" s="736" t="s">
        <v>471</v>
      </c>
      <c r="N438" s="736" t="s">
        <v>471</v>
      </c>
      <c r="O438" s="736"/>
    </row>
    <row r="439" spans="12:16" x14ac:dyDescent="0.3">
      <c r="L439" s="764" t="s">
        <v>1981</v>
      </c>
      <c r="M439" s="764">
        <v>0.03</v>
      </c>
      <c r="N439" s="764">
        <v>0.05</v>
      </c>
      <c r="O439" s="736" t="s">
        <v>2043</v>
      </c>
      <c r="P439" s="771" t="s">
        <v>2039</v>
      </c>
    </row>
    <row r="440" spans="12:16" x14ac:dyDescent="0.3">
      <c r="L440" s="736" t="s">
        <v>1982</v>
      </c>
      <c r="M440" s="736" t="s">
        <v>471</v>
      </c>
      <c r="N440" s="736" t="s">
        <v>471</v>
      </c>
      <c r="O440" s="736"/>
    </row>
    <row r="441" spans="12:16" x14ac:dyDescent="0.3">
      <c r="L441" s="736" t="s">
        <v>1983</v>
      </c>
      <c r="M441" s="736" t="s">
        <v>471</v>
      </c>
      <c r="N441" s="736" t="s">
        <v>471</v>
      </c>
      <c r="O441" s="736"/>
    </row>
    <row r="442" spans="12:16" x14ac:dyDescent="0.3">
      <c r="L442" s="736" t="s">
        <v>1984</v>
      </c>
      <c r="M442" s="736" t="s">
        <v>471</v>
      </c>
      <c r="N442" s="736" t="s">
        <v>471</v>
      </c>
      <c r="O442" s="736"/>
    </row>
    <row r="443" spans="12:16" x14ac:dyDescent="0.3">
      <c r="L443" s="736" t="s">
        <v>1985</v>
      </c>
      <c r="M443" s="736" t="s">
        <v>471</v>
      </c>
      <c r="N443" s="736" t="s">
        <v>471</v>
      </c>
      <c r="O443" s="736"/>
    </row>
    <row r="444" spans="12:16" x14ac:dyDescent="0.3">
      <c r="L444" s="736" t="s">
        <v>561</v>
      </c>
      <c r="M444" s="736" t="s">
        <v>471</v>
      </c>
      <c r="N444" s="736" t="s">
        <v>471</v>
      </c>
      <c r="O444" s="736" t="s">
        <v>2174</v>
      </c>
    </row>
    <row r="445" spans="12:16" x14ac:dyDescent="0.3">
      <c r="L445" s="765" t="s">
        <v>1986</v>
      </c>
      <c r="M445" s="765">
        <v>0.03</v>
      </c>
      <c r="N445" s="766" t="s">
        <v>471</v>
      </c>
      <c r="O445" s="736" t="s">
        <v>2038</v>
      </c>
    </row>
    <row r="446" spans="12:16" x14ac:dyDescent="0.3">
      <c r="L446" s="736" t="s">
        <v>974</v>
      </c>
      <c r="M446" s="736" t="s">
        <v>471</v>
      </c>
      <c r="N446" s="736" t="s">
        <v>471</v>
      </c>
      <c r="O446" s="736"/>
    </row>
    <row r="447" spans="12:16" x14ac:dyDescent="0.3">
      <c r="L447" s="736" t="s">
        <v>1987</v>
      </c>
      <c r="M447" s="736" t="s">
        <v>471</v>
      </c>
      <c r="N447" s="736" t="s">
        <v>471</v>
      </c>
      <c r="O447" s="736"/>
    </row>
    <row r="448" spans="12:16" x14ac:dyDescent="0.3">
      <c r="L448" s="736" t="s">
        <v>1988</v>
      </c>
      <c r="M448" s="736" t="s">
        <v>471</v>
      </c>
      <c r="N448" s="736" t="s">
        <v>471</v>
      </c>
      <c r="O448" s="736"/>
    </row>
    <row r="449" spans="12:16" x14ac:dyDescent="0.3">
      <c r="L449" s="764" t="s">
        <v>1989</v>
      </c>
      <c r="M449" s="764">
        <v>0.03</v>
      </c>
      <c r="N449" s="764">
        <v>0.05</v>
      </c>
      <c r="O449" s="736" t="s">
        <v>2043</v>
      </c>
      <c r="P449" s="771" t="s">
        <v>2039</v>
      </c>
    </row>
    <row r="450" spans="12:16" x14ac:dyDescent="0.3">
      <c r="L450" s="736" t="s">
        <v>562</v>
      </c>
      <c r="M450" s="736" t="s">
        <v>471</v>
      </c>
      <c r="N450" s="736" t="s">
        <v>471</v>
      </c>
      <c r="O450" s="736"/>
    </row>
    <row r="451" spans="12:16" x14ac:dyDescent="0.3">
      <c r="L451" s="736" t="s">
        <v>1990</v>
      </c>
      <c r="M451" s="736" t="s">
        <v>471</v>
      </c>
      <c r="N451" s="736" t="s">
        <v>471</v>
      </c>
      <c r="O451" s="736"/>
    </row>
    <row r="452" spans="12:16" x14ac:dyDescent="0.3">
      <c r="L452" s="736" t="s">
        <v>1991</v>
      </c>
      <c r="M452" s="736" t="s">
        <v>471</v>
      </c>
      <c r="N452" s="736" t="s">
        <v>471</v>
      </c>
      <c r="O452" s="736"/>
    </row>
    <row r="453" spans="12:16" x14ac:dyDescent="0.3">
      <c r="L453" s="764" t="s">
        <v>1992</v>
      </c>
      <c r="M453" s="764">
        <v>0.03</v>
      </c>
      <c r="N453" s="764">
        <v>0.05</v>
      </c>
      <c r="O453" s="736" t="s">
        <v>2043</v>
      </c>
      <c r="P453" s="771" t="s">
        <v>2039</v>
      </c>
    </row>
    <row r="454" spans="12:16" x14ac:dyDescent="0.3">
      <c r="L454" s="736" t="s">
        <v>1993</v>
      </c>
      <c r="M454" s="736" t="s">
        <v>471</v>
      </c>
      <c r="N454" s="736" t="s">
        <v>471</v>
      </c>
      <c r="O454" s="736"/>
    </row>
    <row r="455" spans="12:16" x14ac:dyDescent="0.3">
      <c r="L455" s="736" t="s">
        <v>1994</v>
      </c>
      <c r="M455" s="736" t="s">
        <v>471</v>
      </c>
      <c r="N455" s="736" t="s">
        <v>471</v>
      </c>
      <c r="O455" s="736"/>
    </row>
    <row r="456" spans="12:16" x14ac:dyDescent="0.3">
      <c r="L456" s="736" t="s">
        <v>1995</v>
      </c>
      <c r="M456" s="736" t="s">
        <v>471</v>
      </c>
      <c r="N456" s="736" t="s">
        <v>471</v>
      </c>
      <c r="O456" s="736"/>
    </row>
    <row r="457" spans="12:16" x14ac:dyDescent="0.3">
      <c r="L457" s="736" t="s">
        <v>2007</v>
      </c>
      <c r="M457" s="736" t="s">
        <v>471</v>
      </c>
      <c r="N457" s="736" t="s">
        <v>471</v>
      </c>
      <c r="O457" s="736"/>
    </row>
    <row r="458" spans="12:16" x14ac:dyDescent="0.3">
      <c r="L458" s="736" t="s">
        <v>1996</v>
      </c>
      <c r="M458" s="736" t="s">
        <v>471</v>
      </c>
      <c r="N458" s="736" t="s">
        <v>471</v>
      </c>
      <c r="O458" s="736"/>
    </row>
    <row r="459" spans="12:16" x14ac:dyDescent="0.3">
      <c r="L459" s="736" t="s">
        <v>1997</v>
      </c>
      <c r="M459" s="736" t="s">
        <v>471</v>
      </c>
      <c r="N459" s="736" t="s">
        <v>471</v>
      </c>
      <c r="O459" s="736"/>
    </row>
    <row r="460" spans="12:16" x14ac:dyDescent="0.3">
      <c r="L460" s="736" t="s">
        <v>563</v>
      </c>
      <c r="M460" s="736" t="s">
        <v>471</v>
      </c>
      <c r="N460" s="736" t="s">
        <v>471</v>
      </c>
      <c r="O460" s="736"/>
    </row>
    <row r="461" spans="12:16" x14ac:dyDescent="0.3">
      <c r="L461" s="736" t="s">
        <v>1998</v>
      </c>
      <c r="M461" s="736" t="s">
        <v>471</v>
      </c>
      <c r="N461" s="736" t="s">
        <v>471</v>
      </c>
      <c r="O461" s="736"/>
    </row>
    <row r="462" spans="12:16" x14ac:dyDescent="0.3">
      <c r="L462" s="736" t="s">
        <v>1219</v>
      </c>
      <c r="M462" s="736" t="s">
        <v>471</v>
      </c>
      <c r="N462" s="736" t="s">
        <v>471</v>
      </c>
      <c r="O462" s="736"/>
    </row>
    <row r="463" spans="12:16" x14ac:dyDescent="0.3">
      <c r="L463" s="736" t="s">
        <v>1220</v>
      </c>
      <c r="M463" s="736" t="s">
        <v>471</v>
      </c>
      <c r="N463" s="736" t="s">
        <v>471</v>
      </c>
      <c r="O463" s="736"/>
    </row>
    <row r="464" spans="12:16" x14ac:dyDescent="0.3">
      <c r="L464" s="736" t="s">
        <v>1221</v>
      </c>
      <c r="M464" s="736" t="s">
        <v>471</v>
      </c>
      <c r="N464" s="736" t="s">
        <v>471</v>
      </c>
      <c r="O464" s="736"/>
    </row>
    <row r="465" spans="12:15" x14ac:dyDescent="0.3">
      <c r="L465" s="736" t="s">
        <v>1222</v>
      </c>
      <c r="M465" s="736" t="s">
        <v>471</v>
      </c>
      <c r="N465" s="736" t="s">
        <v>471</v>
      </c>
      <c r="O465" s="736"/>
    </row>
    <row r="466" spans="12:15" x14ac:dyDescent="0.3">
      <c r="L466" s="736" t="s">
        <v>1223</v>
      </c>
      <c r="M466" s="736" t="s">
        <v>471</v>
      </c>
      <c r="N466" s="736" t="s">
        <v>471</v>
      </c>
      <c r="O466" s="736"/>
    </row>
    <row r="467" spans="12:15" x14ac:dyDescent="0.3">
      <c r="L467" s="736" t="s">
        <v>1224</v>
      </c>
      <c r="M467" s="736" t="s">
        <v>471</v>
      </c>
      <c r="N467" s="736" t="s">
        <v>471</v>
      </c>
      <c r="O467" s="736"/>
    </row>
    <row r="468" spans="12:15" x14ac:dyDescent="0.3">
      <c r="L468" s="736" t="s">
        <v>975</v>
      </c>
      <c r="M468" s="736" t="s">
        <v>471</v>
      </c>
      <c r="N468" s="736" t="s">
        <v>471</v>
      </c>
      <c r="O468" s="736"/>
    </row>
    <row r="469" spans="12:15" x14ac:dyDescent="0.3">
      <c r="L469" s="736" t="s">
        <v>1225</v>
      </c>
      <c r="M469" s="736" t="s">
        <v>471</v>
      </c>
      <c r="N469" s="736" t="s">
        <v>471</v>
      </c>
      <c r="O469" s="736"/>
    </row>
    <row r="470" spans="12:15" x14ac:dyDescent="0.3">
      <c r="L470" s="736" t="s">
        <v>1226</v>
      </c>
      <c r="M470" s="736" t="s">
        <v>471</v>
      </c>
      <c r="N470" s="736" t="s">
        <v>471</v>
      </c>
      <c r="O470" s="736"/>
    </row>
    <row r="471" spans="12:15" x14ac:dyDescent="0.3">
      <c r="L471" s="765" t="s">
        <v>1227</v>
      </c>
      <c r="M471" s="765" t="s">
        <v>471</v>
      </c>
      <c r="N471" s="765" t="s">
        <v>471</v>
      </c>
      <c r="O471" s="736" t="s">
        <v>2038</v>
      </c>
    </row>
    <row r="472" spans="12:15" x14ac:dyDescent="0.3">
      <c r="L472" s="736" t="s">
        <v>1228</v>
      </c>
      <c r="M472" s="736" t="s">
        <v>471</v>
      </c>
      <c r="N472" s="736" t="s">
        <v>471</v>
      </c>
      <c r="O472" s="736"/>
    </row>
    <row r="473" spans="12:15" x14ac:dyDescent="0.3">
      <c r="L473" s="736" t="s">
        <v>1229</v>
      </c>
      <c r="M473" s="736" t="s">
        <v>471</v>
      </c>
      <c r="N473" s="736" t="s">
        <v>471</v>
      </c>
      <c r="O473" s="736"/>
    </row>
    <row r="474" spans="12:15" x14ac:dyDescent="0.3">
      <c r="L474" s="736" t="s">
        <v>1230</v>
      </c>
      <c r="M474" s="736" t="s">
        <v>471</v>
      </c>
      <c r="N474" s="736" t="s">
        <v>471</v>
      </c>
      <c r="O474" s="736"/>
    </row>
    <row r="475" spans="12:15" x14ac:dyDescent="0.3">
      <c r="L475" s="736" t="s">
        <v>1231</v>
      </c>
      <c r="M475" s="736" t="s">
        <v>471</v>
      </c>
      <c r="N475" s="736" t="s">
        <v>471</v>
      </c>
      <c r="O475" s="736"/>
    </row>
    <row r="476" spans="12:15" x14ac:dyDescent="0.3">
      <c r="L476" s="736" t="s">
        <v>976</v>
      </c>
      <c r="M476" s="736" t="s">
        <v>471</v>
      </c>
      <c r="N476" s="736" t="s">
        <v>471</v>
      </c>
      <c r="O476" s="736"/>
    </row>
    <row r="477" spans="12:15" x14ac:dyDescent="0.3">
      <c r="L477" s="736" t="s">
        <v>1232</v>
      </c>
      <c r="M477" s="736" t="s">
        <v>471</v>
      </c>
      <c r="N477" s="736" t="s">
        <v>471</v>
      </c>
      <c r="O477" s="736"/>
    </row>
    <row r="478" spans="12:15" x14ac:dyDescent="0.3">
      <c r="L478" s="736" t="s">
        <v>1233</v>
      </c>
      <c r="M478" s="736" t="s">
        <v>471</v>
      </c>
      <c r="N478" s="736" t="s">
        <v>471</v>
      </c>
      <c r="O478" s="736"/>
    </row>
    <row r="479" spans="12:15" x14ac:dyDescent="0.3">
      <c r="L479" s="736" t="s">
        <v>1234</v>
      </c>
      <c r="M479" s="736" t="s">
        <v>471</v>
      </c>
      <c r="N479" s="736" t="s">
        <v>471</v>
      </c>
      <c r="O479" s="736"/>
    </row>
    <row r="480" spans="12:15" x14ac:dyDescent="0.3">
      <c r="L480" s="736" t="s">
        <v>1235</v>
      </c>
      <c r="M480" s="736" t="s">
        <v>471</v>
      </c>
      <c r="N480" s="736" t="s">
        <v>471</v>
      </c>
      <c r="O480" s="736"/>
    </row>
    <row r="481" spans="12:16" x14ac:dyDescent="0.3">
      <c r="L481" s="736" t="s">
        <v>1236</v>
      </c>
      <c r="M481" s="736" t="s">
        <v>471</v>
      </c>
      <c r="N481" s="736" t="s">
        <v>471</v>
      </c>
      <c r="O481" s="736"/>
    </row>
    <row r="482" spans="12:16" x14ac:dyDescent="0.3">
      <c r="L482" s="736" t="s">
        <v>1237</v>
      </c>
      <c r="M482" s="736" t="s">
        <v>471</v>
      </c>
      <c r="N482" s="736" t="s">
        <v>471</v>
      </c>
      <c r="O482" s="736"/>
    </row>
    <row r="483" spans="12:16" x14ac:dyDescent="0.3">
      <c r="L483" s="736" t="s">
        <v>1238</v>
      </c>
      <c r="M483" s="736" t="s">
        <v>471</v>
      </c>
      <c r="N483" s="736" t="s">
        <v>471</v>
      </c>
      <c r="O483" s="736"/>
    </row>
    <row r="484" spans="12:16" x14ac:dyDescent="0.3">
      <c r="L484" s="736" t="s">
        <v>1239</v>
      </c>
      <c r="M484" s="736" t="s">
        <v>471</v>
      </c>
      <c r="N484" s="736" t="s">
        <v>471</v>
      </c>
      <c r="O484" s="736"/>
    </row>
    <row r="485" spans="12:16" x14ac:dyDescent="0.3">
      <c r="L485" s="736" t="s">
        <v>977</v>
      </c>
      <c r="M485" s="736" t="s">
        <v>471</v>
      </c>
      <c r="N485" s="736" t="s">
        <v>471</v>
      </c>
      <c r="O485" s="736"/>
    </row>
    <row r="486" spans="12:16" x14ac:dyDescent="0.3">
      <c r="L486" s="736" t="s">
        <v>1240</v>
      </c>
      <c r="M486" s="736" t="s">
        <v>471</v>
      </c>
      <c r="N486" s="736" t="s">
        <v>471</v>
      </c>
      <c r="O486" s="736"/>
    </row>
    <row r="487" spans="12:16" x14ac:dyDescent="0.3">
      <c r="L487" s="764" t="s">
        <v>1241</v>
      </c>
      <c r="M487" s="764">
        <v>0.03</v>
      </c>
      <c r="N487" s="764">
        <v>0.05</v>
      </c>
      <c r="O487" s="736" t="s">
        <v>2043</v>
      </c>
      <c r="P487" s="771" t="s">
        <v>2039</v>
      </c>
    </row>
    <row r="488" spans="12:16" x14ac:dyDescent="0.3">
      <c r="L488" s="736" t="s">
        <v>564</v>
      </c>
      <c r="M488" s="736" t="s">
        <v>471</v>
      </c>
      <c r="N488" s="736" t="s">
        <v>471</v>
      </c>
      <c r="O488" s="736"/>
    </row>
    <row r="489" spans="12:16" x14ac:dyDescent="0.3">
      <c r="L489" s="736" t="s">
        <v>565</v>
      </c>
      <c r="M489" s="736" t="s">
        <v>471</v>
      </c>
      <c r="N489" s="736" t="s">
        <v>471</v>
      </c>
      <c r="O489" s="736"/>
    </row>
    <row r="490" spans="12:16" x14ac:dyDescent="0.3">
      <c r="L490" s="736" t="s">
        <v>978</v>
      </c>
      <c r="M490" s="736" t="s">
        <v>471</v>
      </c>
      <c r="N490" s="736" t="s">
        <v>471</v>
      </c>
      <c r="O490" s="736"/>
    </row>
    <row r="491" spans="12:16" x14ac:dyDescent="0.3">
      <c r="L491" s="736" t="s">
        <v>1242</v>
      </c>
      <c r="M491" s="736" t="s">
        <v>471</v>
      </c>
      <c r="N491" s="736" t="s">
        <v>471</v>
      </c>
      <c r="O491" s="736"/>
    </row>
    <row r="492" spans="12:16" x14ac:dyDescent="0.3">
      <c r="L492" s="736" t="s">
        <v>1243</v>
      </c>
      <c r="M492" s="736" t="s">
        <v>471</v>
      </c>
      <c r="N492" s="736" t="s">
        <v>471</v>
      </c>
      <c r="O492" s="736"/>
    </row>
    <row r="493" spans="12:16" x14ac:dyDescent="0.3">
      <c r="L493" s="736" t="s">
        <v>1244</v>
      </c>
      <c r="M493" s="736" t="s">
        <v>471</v>
      </c>
      <c r="N493" s="736" t="s">
        <v>471</v>
      </c>
      <c r="O493" s="736"/>
    </row>
    <row r="494" spans="12:16" x14ac:dyDescent="0.3">
      <c r="L494" s="736" t="s">
        <v>1245</v>
      </c>
      <c r="M494" s="736" t="s">
        <v>471</v>
      </c>
      <c r="N494" s="736" t="s">
        <v>471</v>
      </c>
      <c r="O494" s="736"/>
    </row>
    <row r="495" spans="12:16" x14ac:dyDescent="0.3">
      <c r="L495" s="736" t="s">
        <v>1246</v>
      </c>
      <c r="M495" s="736" t="s">
        <v>471</v>
      </c>
      <c r="N495" s="736" t="s">
        <v>471</v>
      </c>
      <c r="O495" s="736"/>
    </row>
    <row r="496" spans="12:16" x14ac:dyDescent="0.3">
      <c r="L496" s="736" t="s">
        <v>1247</v>
      </c>
      <c r="M496" s="736" t="s">
        <v>471</v>
      </c>
      <c r="N496" s="736" t="s">
        <v>471</v>
      </c>
      <c r="O496" s="736"/>
    </row>
    <row r="497" spans="12:16" x14ac:dyDescent="0.3">
      <c r="L497" s="736" t="s">
        <v>1248</v>
      </c>
      <c r="M497" s="736" t="s">
        <v>471</v>
      </c>
      <c r="N497" s="736" t="s">
        <v>471</v>
      </c>
      <c r="O497" s="736"/>
    </row>
    <row r="498" spans="12:16" x14ac:dyDescent="0.3">
      <c r="L498" s="736" t="s">
        <v>1249</v>
      </c>
      <c r="M498" s="736" t="s">
        <v>471</v>
      </c>
      <c r="N498" s="736" t="s">
        <v>471</v>
      </c>
      <c r="O498" s="736"/>
    </row>
    <row r="499" spans="12:16" x14ac:dyDescent="0.3">
      <c r="L499" s="736" t="s">
        <v>566</v>
      </c>
      <c r="M499" s="736" t="s">
        <v>471</v>
      </c>
      <c r="N499" s="736" t="s">
        <v>471</v>
      </c>
      <c r="O499" s="736"/>
    </row>
    <row r="500" spans="12:16" x14ac:dyDescent="0.3">
      <c r="L500" s="736" t="s">
        <v>1250</v>
      </c>
      <c r="M500" s="736" t="s">
        <v>471</v>
      </c>
      <c r="N500" s="736" t="s">
        <v>471</v>
      </c>
      <c r="O500" s="736"/>
    </row>
    <row r="501" spans="12:16" x14ac:dyDescent="0.3">
      <c r="L501" s="736" t="s">
        <v>1251</v>
      </c>
      <c r="M501" s="736" t="s">
        <v>471</v>
      </c>
      <c r="N501" s="736" t="s">
        <v>471</v>
      </c>
      <c r="O501" s="736"/>
    </row>
    <row r="502" spans="12:16" x14ac:dyDescent="0.3">
      <c r="L502" s="736" t="s">
        <v>1252</v>
      </c>
      <c r="M502" s="736" t="s">
        <v>471</v>
      </c>
      <c r="N502" s="736" t="s">
        <v>471</v>
      </c>
      <c r="O502" s="736"/>
    </row>
    <row r="503" spans="12:16" x14ac:dyDescent="0.3">
      <c r="L503" s="736" t="s">
        <v>568</v>
      </c>
      <c r="M503" s="736" t="s">
        <v>471</v>
      </c>
      <c r="N503" s="736" t="s">
        <v>471</v>
      </c>
      <c r="O503" s="736"/>
    </row>
    <row r="504" spans="12:16" x14ac:dyDescent="0.3">
      <c r="L504" s="736" t="s">
        <v>1253</v>
      </c>
      <c r="M504" s="736" t="s">
        <v>471</v>
      </c>
      <c r="N504" s="736" t="s">
        <v>471</v>
      </c>
      <c r="O504" s="736"/>
    </row>
    <row r="505" spans="12:16" x14ac:dyDescent="0.3">
      <c r="L505" s="736" t="s">
        <v>1254</v>
      </c>
      <c r="M505" s="736" t="s">
        <v>471</v>
      </c>
      <c r="N505" s="736" t="s">
        <v>471</v>
      </c>
      <c r="O505" s="736"/>
    </row>
    <row r="506" spans="12:16" x14ac:dyDescent="0.3">
      <c r="L506" s="736" t="s">
        <v>569</v>
      </c>
      <c r="M506" s="736" t="s">
        <v>471</v>
      </c>
      <c r="N506" s="736" t="s">
        <v>471</v>
      </c>
      <c r="O506" s="736"/>
    </row>
    <row r="507" spans="12:16" x14ac:dyDescent="0.3">
      <c r="L507" s="736" t="s">
        <v>979</v>
      </c>
      <c r="M507" s="736" t="s">
        <v>471</v>
      </c>
      <c r="N507" s="736" t="s">
        <v>471</v>
      </c>
      <c r="O507" s="736"/>
    </row>
    <row r="508" spans="12:16" x14ac:dyDescent="0.3">
      <c r="L508" s="736" t="s">
        <v>1255</v>
      </c>
      <c r="M508" s="736" t="s">
        <v>471</v>
      </c>
      <c r="N508" s="736" t="s">
        <v>471</v>
      </c>
      <c r="O508" s="736"/>
    </row>
    <row r="509" spans="12:16" x14ac:dyDescent="0.3">
      <c r="L509" s="736" t="s">
        <v>1256</v>
      </c>
      <c r="M509" s="736" t="s">
        <v>471</v>
      </c>
      <c r="N509" s="736" t="s">
        <v>471</v>
      </c>
      <c r="O509" s="736"/>
    </row>
    <row r="510" spans="12:16" x14ac:dyDescent="0.3">
      <c r="L510" s="736" t="s">
        <v>1257</v>
      </c>
      <c r="M510" s="736" t="s">
        <v>471</v>
      </c>
      <c r="N510" s="736" t="s">
        <v>471</v>
      </c>
      <c r="O510" s="736"/>
    </row>
    <row r="511" spans="12:16" x14ac:dyDescent="0.3">
      <c r="L511" s="764" t="s">
        <v>400</v>
      </c>
      <c r="M511" s="764">
        <v>0.03</v>
      </c>
      <c r="N511" s="764">
        <v>0.05</v>
      </c>
      <c r="O511" s="736" t="s">
        <v>2043</v>
      </c>
      <c r="P511" s="771" t="s">
        <v>2039</v>
      </c>
    </row>
    <row r="512" spans="12:16" x14ac:dyDescent="0.3">
      <c r="L512" s="736" t="s">
        <v>1258</v>
      </c>
      <c r="M512" s="736" t="s">
        <v>471</v>
      </c>
      <c r="N512" s="736" t="s">
        <v>471</v>
      </c>
      <c r="O512" s="736"/>
    </row>
    <row r="513" spans="12:16" x14ac:dyDescent="0.3">
      <c r="L513" s="736" t="s">
        <v>1259</v>
      </c>
      <c r="M513" s="736" t="s">
        <v>471</v>
      </c>
      <c r="N513" s="736" t="s">
        <v>471</v>
      </c>
      <c r="O513" s="736"/>
    </row>
    <row r="514" spans="12:16" x14ac:dyDescent="0.3">
      <c r="L514" s="736" t="s">
        <v>1260</v>
      </c>
      <c r="M514" s="736" t="s">
        <v>471</v>
      </c>
      <c r="N514" s="736" t="s">
        <v>471</v>
      </c>
      <c r="O514" s="736"/>
    </row>
    <row r="515" spans="12:16" x14ac:dyDescent="0.3">
      <c r="L515" s="736" t="s">
        <v>1261</v>
      </c>
      <c r="M515" s="736" t="s">
        <v>471</v>
      </c>
      <c r="N515" s="736" t="s">
        <v>471</v>
      </c>
      <c r="O515" s="736"/>
    </row>
    <row r="516" spans="12:16" x14ac:dyDescent="0.3">
      <c r="L516" s="736" t="s">
        <v>980</v>
      </c>
      <c r="M516" s="736" t="s">
        <v>471</v>
      </c>
      <c r="N516" s="736" t="s">
        <v>471</v>
      </c>
      <c r="O516" s="736"/>
    </row>
    <row r="517" spans="12:16" x14ac:dyDescent="0.3">
      <c r="L517" s="736" t="s">
        <v>1262</v>
      </c>
      <c r="M517" s="736" t="s">
        <v>471</v>
      </c>
      <c r="N517" s="736" t="s">
        <v>471</v>
      </c>
      <c r="O517" s="736" t="s">
        <v>2174</v>
      </c>
    </row>
    <row r="518" spans="12:16" x14ac:dyDescent="0.3">
      <c r="L518" s="736" t="s">
        <v>981</v>
      </c>
      <c r="M518" s="736" t="s">
        <v>471</v>
      </c>
      <c r="N518" s="736" t="s">
        <v>471</v>
      </c>
      <c r="O518" s="736"/>
    </row>
    <row r="519" spans="12:16" x14ac:dyDescent="0.3">
      <c r="L519" s="736" t="s">
        <v>1263</v>
      </c>
      <c r="M519" s="736" t="s">
        <v>471</v>
      </c>
      <c r="N519" s="736" t="s">
        <v>471</v>
      </c>
      <c r="O519" s="736"/>
    </row>
    <row r="520" spans="12:16" x14ac:dyDescent="0.3">
      <c r="L520" s="764" t="s">
        <v>1264</v>
      </c>
      <c r="M520" s="764">
        <v>0.03</v>
      </c>
      <c r="N520" s="764">
        <v>0.05</v>
      </c>
      <c r="O520" s="736" t="s">
        <v>2043</v>
      </c>
      <c r="P520" s="771" t="s">
        <v>2039</v>
      </c>
    </row>
    <row r="521" spans="12:16" x14ac:dyDescent="0.3">
      <c r="L521" s="736" t="s">
        <v>1265</v>
      </c>
      <c r="M521" s="736" t="s">
        <v>471</v>
      </c>
      <c r="N521" s="736" t="s">
        <v>471</v>
      </c>
      <c r="O521" s="736"/>
    </row>
    <row r="522" spans="12:16" x14ac:dyDescent="0.3">
      <c r="L522" s="736" t="s">
        <v>1266</v>
      </c>
      <c r="M522" s="736" t="s">
        <v>471</v>
      </c>
      <c r="N522" s="736" t="s">
        <v>471</v>
      </c>
      <c r="O522" s="736"/>
    </row>
    <row r="523" spans="12:16" x14ac:dyDescent="0.3">
      <c r="L523" s="736" t="s">
        <v>1267</v>
      </c>
      <c r="M523" s="736" t="s">
        <v>471</v>
      </c>
      <c r="N523" s="736" t="s">
        <v>471</v>
      </c>
      <c r="O523" s="736"/>
    </row>
    <row r="524" spans="12:16" x14ac:dyDescent="0.3">
      <c r="L524" s="736" t="s">
        <v>1268</v>
      </c>
      <c r="M524" s="736" t="s">
        <v>471</v>
      </c>
      <c r="N524" s="736" t="s">
        <v>471</v>
      </c>
      <c r="O524" s="736" t="s">
        <v>2174</v>
      </c>
    </row>
    <row r="525" spans="12:16" x14ac:dyDescent="0.3">
      <c r="L525" s="736" t="s">
        <v>1269</v>
      </c>
      <c r="M525" s="736" t="s">
        <v>471</v>
      </c>
      <c r="N525" s="736" t="s">
        <v>471</v>
      </c>
      <c r="O525" s="736"/>
    </row>
    <row r="526" spans="12:16" x14ac:dyDescent="0.3">
      <c r="L526" s="736" t="s">
        <v>1270</v>
      </c>
      <c r="M526" s="736" t="s">
        <v>471</v>
      </c>
      <c r="N526" s="736" t="s">
        <v>471</v>
      </c>
      <c r="O526" s="736"/>
    </row>
    <row r="527" spans="12:16" x14ac:dyDescent="0.3">
      <c r="L527" s="736" t="s">
        <v>1271</v>
      </c>
      <c r="M527" s="736" t="s">
        <v>471</v>
      </c>
      <c r="N527" s="736" t="s">
        <v>471</v>
      </c>
      <c r="O527" s="736"/>
    </row>
    <row r="528" spans="12:16" x14ac:dyDescent="0.3">
      <c r="L528" s="736" t="s">
        <v>1272</v>
      </c>
      <c r="M528" s="736" t="s">
        <v>471</v>
      </c>
      <c r="N528" s="736" t="s">
        <v>471</v>
      </c>
      <c r="O528" s="736"/>
    </row>
    <row r="529" spans="12:16" x14ac:dyDescent="0.3">
      <c r="L529" s="736" t="s">
        <v>1273</v>
      </c>
      <c r="M529" s="736" t="s">
        <v>471</v>
      </c>
      <c r="N529" s="736" t="s">
        <v>471</v>
      </c>
      <c r="O529" s="736"/>
    </row>
    <row r="530" spans="12:16" x14ac:dyDescent="0.3">
      <c r="L530" s="736" t="s">
        <v>1274</v>
      </c>
      <c r="M530" s="736" t="s">
        <v>471</v>
      </c>
      <c r="N530" s="736" t="s">
        <v>471</v>
      </c>
      <c r="O530" s="736"/>
    </row>
    <row r="531" spans="12:16" x14ac:dyDescent="0.3">
      <c r="L531" s="736" t="s">
        <v>1275</v>
      </c>
      <c r="M531" s="736" t="s">
        <v>471</v>
      </c>
      <c r="N531" s="736" t="s">
        <v>471</v>
      </c>
      <c r="O531" s="736"/>
    </row>
    <row r="532" spans="12:16" x14ac:dyDescent="0.3">
      <c r="L532" s="736" t="s">
        <v>1276</v>
      </c>
      <c r="M532" s="736" t="s">
        <v>471</v>
      </c>
      <c r="N532" s="736" t="s">
        <v>471</v>
      </c>
      <c r="O532" s="736"/>
    </row>
    <row r="533" spans="12:16" x14ac:dyDescent="0.3">
      <c r="L533" s="736" t="s">
        <v>1277</v>
      </c>
      <c r="M533" s="736" t="s">
        <v>471</v>
      </c>
      <c r="N533" s="736" t="s">
        <v>471</v>
      </c>
      <c r="O533" s="736"/>
    </row>
    <row r="534" spans="12:16" x14ac:dyDescent="0.3">
      <c r="L534" s="736" t="s">
        <v>570</v>
      </c>
      <c r="M534" s="736" t="s">
        <v>471</v>
      </c>
      <c r="N534" s="736" t="s">
        <v>471</v>
      </c>
      <c r="O534" s="736"/>
    </row>
    <row r="535" spans="12:16" x14ac:dyDescent="0.3">
      <c r="L535" s="736" t="s">
        <v>982</v>
      </c>
      <c r="M535" s="736" t="s">
        <v>471</v>
      </c>
      <c r="N535" s="736" t="s">
        <v>471</v>
      </c>
      <c r="O535" s="736"/>
    </row>
    <row r="536" spans="12:16" x14ac:dyDescent="0.3">
      <c r="L536" s="736" t="s">
        <v>1278</v>
      </c>
      <c r="M536" s="736" t="s">
        <v>471</v>
      </c>
      <c r="N536" s="736" t="s">
        <v>471</v>
      </c>
      <c r="O536" s="736"/>
    </row>
    <row r="537" spans="12:16" x14ac:dyDescent="0.3">
      <c r="L537" s="736" t="s">
        <v>1279</v>
      </c>
      <c r="M537" s="736" t="s">
        <v>471</v>
      </c>
      <c r="N537" s="736" t="s">
        <v>471</v>
      </c>
      <c r="O537" s="736"/>
    </row>
    <row r="538" spans="12:16" x14ac:dyDescent="0.3">
      <c r="L538" s="736" t="s">
        <v>571</v>
      </c>
      <c r="M538" s="736" t="s">
        <v>471</v>
      </c>
      <c r="N538" s="736" t="s">
        <v>471</v>
      </c>
      <c r="O538" s="736"/>
    </row>
    <row r="539" spans="12:16" x14ac:dyDescent="0.3">
      <c r="L539" s="736" t="s">
        <v>1280</v>
      </c>
      <c r="M539" s="736" t="s">
        <v>471</v>
      </c>
      <c r="N539" s="736" t="s">
        <v>471</v>
      </c>
      <c r="O539" s="736"/>
    </row>
    <row r="540" spans="12:16" x14ac:dyDescent="0.3">
      <c r="L540" s="736" t="s">
        <v>401</v>
      </c>
      <c r="M540" s="736" t="s">
        <v>471</v>
      </c>
      <c r="N540" s="736" t="s">
        <v>471</v>
      </c>
      <c r="O540" s="736"/>
    </row>
    <row r="541" spans="12:16" x14ac:dyDescent="0.3">
      <c r="L541" s="764" t="s">
        <v>1281</v>
      </c>
      <c r="M541" s="764">
        <v>0.03</v>
      </c>
      <c r="N541" s="764">
        <v>0.05</v>
      </c>
      <c r="O541" s="736" t="s">
        <v>2043</v>
      </c>
      <c r="P541" s="771" t="s">
        <v>2039</v>
      </c>
    </row>
    <row r="542" spans="12:16" x14ac:dyDescent="0.3">
      <c r="L542" s="736" t="s">
        <v>1282</v>
      </c>
      <c r="M542" s="736" t="s">
        <v>471</v>
      </c>
      <c r="N542" s="736" t="s">
        <v>471</v>
      </c>
      <c r="O542" s="736"/>
    </row>
    <row r="543" spans="12:16" x14ac:dyDescent="0.3">
      <c r="L543" s="736" t="s">
        <v>1283</v>
      </c>
      <c r="M543" s="736" t="s">
        <v>471</v>
      </c>
      <c r="N543" s="736" t="s">
        <v>471</v>
      </c>
      <c r="O543" s="736" t="s">
        <v>2174</v>
      </c>
    </row>
    <row r="544" spans="12:16" x14ac:dyDescent="0.3">
      <c r="L544" s="736" t="s">
        <v>1284</v>
      </c>
      <c r="M544" s="736" t="s">
        <v>471</v>
      </c>
      <c r="N544" s="736" t="s">
        <v>471</v>
      </c>
      <c r="O544" s="736"/>
    </row>
    <row r="545" spans="12:15" x14ac:dyDescent="0.3">
      <c r="L545" s="736" t="s">
        <v>1285</v>
      </c>
      <c r="M545" s="736" t="s">
        <v>471</v>
      </c>
      <c r="N545" s="736" t="s">
        <v>471</v>
      </c>
      <c r="O545" s="736"/>
    </row>
    <row r="546" spans="12:15" x14ac:dyDescent="0.3">
      <c r="L546" s="736" t="s">
        <v>402</v>
      </c>
      <c r="M546" s="736" t="s">
        <v>471</v>
      </c>
      <c r="N546" s="736" t="s">
        <v>471</v>
      </c>
      <c r="O546" s="736"/>
    </row>
    <row r="547" spans="12:15" x14ac:dyDescent="0.3">
      <c r="L547" s="736" t="s">
        <v>1286</v>
      </c>
      <c r="M547" s="736" t="s">
        <v>471</v>
      </c>
      <c r="N547" s="736" t="s">
        <v>471</v>
      </c>
      <c r="O547" s="736" t="s">
        <v>2174</v>
      </c>
    </row>
    <row r="548" spans="12:15" x14ac:dyDescent="0.3">
      <c r="L548" s="736" t="s">
        <v>983</v>
      </c>
      <c r="M548" s="736" t="s">
        <v>471</v>
      </c>
      <c r="N548" s="736" t="s">
        <v>471</v>
      </c>
      <c r="O548" s="736"/>
    </row>
    <row r="549" spans="12:15" x14ac:dyDescent="0.3">
      <c r="L549" s="736" t="s">
        <v>1287</v>
      </c>
      <c r="M549" s="736" t="s">
        <v>471</v>
      </c>
      <c r="N549" s="736" t="s">
        <v>471</v>
      </c>
      <c r="O549" s="736"/>
    </row>
    <row r="550" spans="12:15" x14ac:dyDescent="0.3">
      <c r="L550" s="736" t="s">
        <v>1288</v>
      </c>
      <c r="M550" s="736" t="s">
        <v>471</v>
      </c>
      <c r="N550" s="736" t="s">
        <v>471</v>
      </c>
      <c r="O550" s="736"/>
    </row>
    <row r="551" spans="12:15" x14ac:dyDescent="0.3">
      <c r="L551" s="736" t="s">
        <v>1289</v>
      </c>
      <c r="M551" s="736" t="s">
        <v>471</v>
      </c>
      <c r="N551" s="736" t="s">
        <v>471</v>
      </c>
      <c r="O551" s="736"/>
    </row>
    <row r="552" spans="12:15" x14ac:dyDescent="0.3">
      <c r="L552" s="736" t="s">
        <v>1290</v>
      </c>
      <c r="M552" s="736" t="s">
        <v>471</v>
      </c>
      <c r="N552" s="736" t="s">
        <v>471</v>
      </c>
      <c r="O552" s="736"/>
    </row>
    <row r="553" spans="12:15" x14ac:dyDescent="0.3">
      <c r="L553" s="736" t="s">
        <v>984</v>
      </c>
      <c r="M553" s="736" t="s">
        <v>471</v>
      </c>
      <c r="N553" s="736" t="s">
        <v>471</v>
      </c>
      <c r="O553" s="736"/>
    </row>
    <row r="554" spans="12:15" x14ac:dyDescent="0.3">
      <c r="L554" s="736" t="s">
        <v>1291</v>
      </c>
      <c r="M554" s="736" t="s">
        <v>471</v>
      </c>
      <c r="N554" s="736" t="s">
        <v>471</v>
      </c>
      <c r="O554" s="736"/>
    </row>
    <row r="555" spans="12:15" x14ac:dyDescent="0.3">
      <c r="L555" s="736" t="s">
        <v>1292</v>
      </c>
      <c r="M555" s="736" t="s">
        <v>471</v>
      </c>
      <c r="N555" s="736" t="s">
        <v>471</v>
      </c>
      <c r="O555" s="736"/>
    </row>
  </sheetData>
  <sheetProtection algorithmName="SHA-512" hashValue="dR+OfLCgSQq5zJ8H3G3NpGRMZ2nqrskLUDF0D0ntwEWTuQ1Mn0ILFCeHI8glXcyr4YgnvMgFgf9iy02yCBnOow==" saltValue="RLiVNhs31ONI9jZJk9nC0g==" spinCount="100000" sheet="1" objects="1" scenarios="1"/>
  <mergeCells count="6">
    <mergeCell ref="E40:G51"/>
    <mergeCell ref="A4:C4"/>
    <mergeCell ref="E4:F4"/>
    <mergeCell ref="E30:G33"/>
    <mergeCell ref="E35:G37"/>
    <mergeCell ref="E39:G39"/>
  </mergeCells>
  <pageMargins left="0.7" right="0.7" top="0.75" bottom="0.75" header="0.3" footer="0.3"/>
  <pageSetup scale="51"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1361AA-1F33-41CA-842B-46C9999153DA}">
  <sheetPr codeName="Sheet17"/>
  <dimension ref="A1:CZ365"/>
  <sheetViews>
    <sheetView workbookViewId="0">
      <pane xSplit="3" ySplit="1" topLeftCell="D2" activePane="bottomRight" state="frozen"/>
      <selection pane="topRight" activeCell="D1" sqref="D1"/>
      <selection pane="bottomLeft" activeCell="A2" sqref="A2"/>
      <selection pane="bottomRight" activeCell="B1" sqref="B1"/>
    </sheetView>
  </sheetViews>
  <sheetFormatPr defaultRowHeight="14.4" x14ac:dyDescent="0.3"/>
  <cols>
    <col min="1" max="1" width="29.33203125" style="155" customWidth="1"/>
    <col min="2" max="2" width="72.6640625" customWidth="1"/>
    <col min="3" max="3" width="54.33203125" customWidth="1"/>
    <col min="4" max="97" width="20.6640625" customWidth="1"/>
  </cols>
  <sheetData>
    <row r="1" spans="1:99" ht="15.6" x14ac:dyDescent="0.3">
      <c r="A1" s="629" t="s">
        <v>2152</v>
      </c>
      <c r="B1" s="180" t="s">
        <v>352</v>
      </c>
      <c r="C1" s="180" t="s">
        <v>352</v>
      </c>
      <c r="D1" s="180" t="s">
        <v>963</v>
      </c>
      <c r="E1" s="180" t="s">
        <v>964</v>
      </c>
      <c r="F1" s="180" t="s">
        <v>1891</v>
      </c>
      <c r="G1" s="180" t="s">
        <v>1892</v>
      </c>
      <c r="H1" s="180" t="s">
        <v>1893</v>
      </c>
      <c r="I1" s="180" t="s">
        <v>1894</v>
      </c>
      <c r="J1" s="180" t="s">
        <v>533</v>
      </c>
      <c r="K1" s="180" t="s">
        <v>1895</v>
      </c>
      <c r="L1" s="180" t="s">
        <v>1896</v>
      </c>
      <c r="M1" s="180" t="s">
        <v>965</v>
      </c>
      <c r="N1" s="180" t="s">
        <v>1897</v>
      </c>
      <c r="O1" s="180" t="s">
        <v>1898</v>
      </c>
      <c r="P1" s="180" t="s">
        <v>1899</v>
      </c>
      <c r="Q1" s="180" t="s">
        <v>1900</v>
      </c>
      <c r="R1" s="180" t="s">
        <v>534</v>
      </c>
      <c r="S1" s="180" t="s">
        <v>1901</v>
      </c>
      <c r="T1" s="180" t="s">
        <v>1902</v>
      </c>
      <c r="U1" s="180" t="s">
        <v>1903</v>
      </c>
      <c r="V1" s="180" t="s">
        <v>1904</v>
      </c>
      <c r="W1" s="180" t="s">
        <v>1905</v>
      </c>
      <c r="X1" s="180" t="s">
        <v>1906</v>
      </c>
      <c r="Y1" s="180" t="s">
        <v>1907</v>
      </c>
      <c r="Z1" s="180" t="s">
        <v>1908</v>
      </c>
      <c r="AA1" s="180" t="s">
        <v>966</v>
      </c>
      <c r="AB1" s="180" t="s">
        <v>535</v>
      </c>
      <c r="AC1" s="180" t="s">
        <v>1909</v>
      </c>
      <c r="AD1" s="180" t="s">
        <v>1910</v>
      </c>
      <c r="AE1" s="180" t="s">
        <v>1911</v>
      </c>
      <c r="AF1" s="180" t="s">
        <v>1912</v>
      </c>
      <c r="AG1" s="180" t="s">
        <v>1913</v>
      </c>
      <c r="AH1" s="180" t="s">
        <v>536</v>
      </c>
      <c r="AI1" s="180" t="s">
        <v>1914</v>
      </c>
      <c r="AJ1" s="180" t="s">
        <v>1915</v>
      </c>
      <c r="AK1" s="180" t="s">
        <v>1916</v>
      </c>
      <c r="AL1" s="180" t="s">
        <v>537</v>
      </c>
      <c r="AM1" s="180" t="s">
        <v>1917</v>
      </c>
      <c r="AN1" s="180" t="s">
        <v>538</v>
      </c>
      <c r="AO1" s="180" t="s">
        <v>539</v>
      </c>
      <c r="AP1" s="180" t="s">
        <v>540</v>
      </c>
      <c r="AQ1" s="180" t="s">
        <v>1918</v>
      </c>
      <c r="AR1" s="180" t="s">
        <v>1919</v>
      </c>
      <c r="AS1" s="180" t="s">
        <v>1920</v>
      </c>
      <c r="AT1" s="180" t="s">
        <v>542</v>
      </c>
      <c r="AU1" s="180" t="s">
        <v>543</v>
      </c>
      <c r="AV1" s="180" t="s">
        <v>1921</v>
      </c>
      <c r="AW1" s="180" t="s">
        <v>1922</v>
      </c>
      <c r="AX1" s="180" t="s">
        <v>1923</v>
      </c>
      <c r="AY1" s="180" t="s">
        <v>1924</v>
      </c>
      <c r="AZ1" s="180" t="s">
        <v>1925</v>
      </c>
      <c r="BA1" s="180" t="s">
        <v>1926</v>
      </c>
      <c r="BB1" s="180" t="s">
        <v>1927</v>
      </c>
      <c r="BC1" s="180" t="s">
        <v>1928</v>
      </c>
      <c r="BD1" s="180" t="s">
        <v>1929</v>
      </c>
      <c r="BE1" s="180" t="s">
        <v>1930</v>
      </c>
      <c r="BF1" s="180" t="s">
        <v>1931</v>
      </c>
      <c r="BG1" s="180" t="s">
        <v>1932</v>
      </c>
      <c r="BH1" s="180" t="s">
        <v>1933</v>
      </c>
      <c r="BI1" s="180" t="s">
        <v>1934</v>
      </c>
      <c r="BJ1" s="180" t="s">
        <v>1935</v>
      </c>
      <c r="BK1" s="180" t="s">
        <v>1936</v>
      </c>
      <c r="BL1" s="180" t="s">
        <v>545</v>
      </c>
      <c r="BM1" s="180" t="s">
        <v>546</v>
      </c>
      <c r="BN1" s="180" t="s">
        <v>1937</v>
      </c>
      <c r="BO1" s="180" t="s">
        <v>1938</v>
      </c>
      <c r="BP1" s="180" t="s">
        <v>1939</v>
      </c>
      <c r="BQ1" s="180" t="s">
        <v>1940</v>
      </c>
      <c r="BR1" s="180" t="s">
        <v>1941</v>
      </c>
      <c r="BS1" s="180" t="s">
        <v>1942</v>
      </c>
      <c r="BT1" s="180" t="s">
        <v>1943</v>
      </c>
      <c r="BU1" s="180" t="s">
        <v>1944</v>
      </c>
      <c r="BV1" s="180" t="s">
        <v>1945</v>
      </c>
      <c r="BW1" s="180" t="s">
        <v>967</v>
      </c>
      <c r="BX1" s="180" t="s">
        <v>1946</v>
      </c>
      <c r="BY1" s="180" t="s">
        <v>547</v>
      </c>
      <c r="BZ1" s="180" t="s">
        <v>548</v>
      </c>
      <c r="CA1" s="180" t="s">
        <v>1947</v>
      </c>
      <c r="CB1" s="180" t="s">
        <v>1948</v>
      </c>
      <c r="CC1" s="180" t="s">
        <v>549</v>
      </c>
      <c r="CD1" s="180" t="s">
        <v>550</v>
      </c>
      <c r="CE1" s="180"/>
      <c r="CF1" s="180"/>
      <c r="CG1" s="180"/>
      <c r="CH1" s="180"/>
      <c r="CI1" s="180"/>
      <c r="CJ1" s="180"/>
      <c r="CK1" s="180"/>
      <c r="CL1" s="180"/>
      <c r="CM1" s="180"/>
      <c r="CN1" s="180"/>
      <c r="CO1" s="180"/>
      <c r="CP1" s="180"/>
      <c r="CQ1" s="180"/>
      <c r="CR1" s="180"/>
      <c r="CS1" s="180"/>
      <c r="CT1" s="180"/>
      <c r="CU1" s="180"/>
    </row>
    <row r="2" spans="1:99" x14ac:dyDescent="0.3">
      <c r="A2" s="155" t="s">
        <v>1028</v>
      </c>
      <c r="B2" s="180" t="s">
        <v>41</v>
      </c>
      <c r="C2" s="180" t="s">
        <v>13</v>
      </c>
      <c r="D2" s="180">
        <v>50254</v>
      </c>
      <c r="E2" s="180">
        <v>50255</v>
      </c>
      <c r="F2" s="180">
        <v>50256</v>
      </c>
      <c r="G2" s="180">
        <v>50558</v>
      </c>
      <c r="H2" s="180">
        <v>50566</v>
      </c>
      <c r="I2" s="180">
        <v>50562</v>
      </c>
      <c r="J2" s="180">
        <v>50257</v>
      </c>
      <c r="K2" s="180">
        <v>50555</v>
      </c>
      <c r="L2" s="180">
        <v>50445</v>
      </c>
      <c r="M2" s="180">
        <v>50452</v>
      </c>
      <c r="N2" s="180">
        <v>50563</v>
      </c>
      <c r="O2" s="180">
        <v>50258</v>
      </c>
      <c r="P2" s="180">
        <v>50523</v>
      </c>
      <c r="Q2" s="180">
        <v>50259</v>
      </c>
      <c r="R2" s="180">
        <v>50260</v>
      </c>
      <c r="S2" s="180">
        <v>50487</v>
      </c>
      <c r="T2" s="180">
        <v>50261</v>
      </c>
      <c r="U2" s="180">
        <v>50262</v>
      </c>
      <c r="V2" s="180">
        <v>50263</v>
      </c>
      <c r="W2" s="180">
        <v>50264</v>
      </c>
      <c r="X2" s="180">
        <v>50265</v>
      </c>
      <c r="Y2" s="180">
        <v>50266</v>
      </c>
      <c r="Z2" s="180">
        <v>50267</v>
      </c>
      <c r="AA2" s="180">
        <v>50268</v>
      </c>
      <c r="AB2" s="180">
        <v>50269</v>
      </c>
      <c r="AC2" s="180">
        <v>50270</v>
      </c>
      <c r="AD2" s="180">
        <v>50271</v>
      </c>
      <c r="AE2" s="180">
        <v>50272</v>
      </c>
      <c r="AF2" s="180">
        <v>50273</v>
      </c>
      <c r="AG2" s="180">
        <v>50274</v>
      </c>
      <c r="AH2" s="180">
        <v>50480</v>
      </c>
      <c r="AI2" s="180">
        <v>50275</v>
      </c>
      <c r="AJ2" s="180">
        <v>50277</v>
      </c>
      <c r="AK2" s="180">
        <v>50276</v>
      </c>
      <c r="AL2" s="180">
        <v>50278</v>
      </c>
      <c r="AM2" s="180">
        <v>50279</v>
      </c>
      <c r="AN2" s="180">
        <v>50280</v>
      </c>
      <c r="AO2" s="180">
        <v>50281</v>
      </c>
      <c r="AP2" s="180">
        <v>50478</v>
      </c>
      <c r="AQ2" s="180">
        <v>50524</v>
      </c>
      <c r="AR2" s="180">
        <v>50282</v>
      </c>
      <c r="AS2" s="180">
        <v>50525</v>
      </c>
      <c r="AT2" s="180">
        <v>50283</v>
      </c>
      <c r="AU2" s="180">
        <v>50285</v>
      </c>
      <c r="AV2" s="180">
        <v>50553</v>
      </c>
      <c r="AW2" s="180">
        <v>50548</v>
      </c>
      <c r="AX2" s="180">
        <v>50284</v>
      </c>
      <c r="AY2" s="180">
        <v>50286</v>
      </c>
      <c r="AZ2" s="180">
        <v>50287</v>
      </c>
      <c r="BA2" s="180">
        <v>50288</v>
      </c>
      <c r="BB2" s="180">
        <v>50290</v>
      </c>
      <c r="BC2" s="180">
        <v>50564</v>
      </c>
      <c r="BD2" s="180">
        <v>50289</v>
      </c>
      <c r="BE2" s="180">
        <v>50291</v>
      </c>
      <c r="BF2" s="180">
        <v>50292</v>
      </c>
      <c r="BG2" s="180">
        <v>50293</v>
      </c>
      <c r="BH2" s="180">
        <v>50463</v>
      </c>
      <c r="BI2" s="180">
        <v>50294</v>
      </c>
      <c r="BJ2" s="180">
        <v>50538</v>
      </c>
      <c r="BK2" s="180">
        <v>50295</v>
      </c>
      <c r="BL2" s="180">
        <v>50296</v>
      </c>
      <c r="BM2" s="180">
        <v>50297</v>
      </c>
      <c r="BN2" s="180">
        <v>50449</v>
      </c>
      <c r="BO2" s="180">
        <v>50300</v>
      </c>
      <c r="BP2" s="180">
        <v>50298</v>
      </c>
      <c r="BQ2" s="180">
        <v>50299</v>
      </c>
      <c r="BR2" s="180">
        <v>50301</v>
      </c>
      <c r="BS2" s="180">
        <v>50302</v>
      </c>
      <c r="BT2" s="180">
        <v>50303</v>
      </c>
      <c r="BU2" s="180">
        <v>50304</v>
      </c>
      <c r="BV2" s="180">
        <v>50540</v>
      </c>
      <c r="BW2" s="180">
        <v>50305</v>
      </c>
      <c r="BX2" s="180">
        <v>50306</v>
      </c>
      <c r="BY2" s="180">
        <v>50479</v>
      </c>
      <c r="BZ2" s="180">
        <v>50307</v>
      </c>
      <c r="CA2" s="180">
        <v>50308</v>
      </c>
      <c r="CB2" s="180">
        <v>50309</v>
      </c>
      <c r="CC2" s="180">
        <v>50310</v>
      </c>
      <c r="CD2" s="180">
        <v>50311</v>
      </c>
      <c r="CE2" s="180"/>
      <c r="CF2" s="180"/>
      <c r="CG2" s="180"/>
      <c r="CH2" s="180"/>
      <c r="CI2" s="180"/>
      <c r="CJ2" s="180"/>
      <c r="CK2" s="180"/>
      <c r="CL2" s="180"/>
      <c r="CM2" s="180"/>
      <c r="CN2" s="180"/>
      <c r="CO2" s="180"/>
      <c r="CP2" s="180"/>
      <c r="CQ2" s="180"/>
      <c r="CR2" s="180"/>
      <c r="CS2" s="180"/>
      <c r="CT2" s="180"/>
      <c r="CU2" s="180"/>
    </row>
    <row r="3" spans="1:99" x14ac:dyDescent="0.3">
      <c r="A3" s="155">
        <v>4</v>
      </c>
      <c r="B3" s="180" t="s">
        <v>111</v>
      </c>
      <c r="C3" s="180"/>
      <c r="D3" s="180"/>
      <c r="E3" s="180">
        <v>4884</v>
      </c>
      <c r="F3" s="180"/>
      <c r="G3" s="180">
        <v>65640</v>
      </c>
      <c r="H3" s="180">
        <v>62428</v>
      </c>
      <c r="I3" s="180">
        <v>15406</v>
      </c>
      <c r="J3" s="180">
        <v>322</v>
      </c>
      <c r="K3" s="180">
        <v>1996</v>
      </c>
      <c r="L3" s="180">
        <v>6482</v>
      </c>
      <c r="M3" s="180">
        <v>411893</v>
      </c>
      <c r="N3" s="180">
        <v>5320</v>
      </c>
      <c r="O3" s="180">
        <v>126322</v>
      </c>
      <c r="P3" s="180">
        <v>1238</v>
      </c>
      <c r="Q3" s="180">
        <v>2286673</v>
      </c>
      <c r="R3" s="180">
        <v>55140</v>
      </c>
      <c r="S3" s="180">
        <v>4092</v>
      </c>
      <c r="T3" s="180">
        <v>6891927</v>
      </c>
      <c r="U3" s="180">
        <v>1077263</v>
      </c>
      <c r="V3" s="180">
        <v>1014929</v>
      </c>
      <c r="W3" s="180">
        <v>2258931</v>
      </c>
      <c r="X3" s="180"/>
      <c r="Y3" s="180">
        <v>1415500</v>
      </c>
      <c r="Z3" s="180">
        <v>25961</v>
      </c>
      <c r="AA3" s="180">
        <v>319138</v>
      </c>
      <c r="AB3" s="180">
        <v>195657</v>
      </c>
      <c r="AC3" s="180">
        <v>58279</v>
      </c>
      <c r="AD3" s="180">
        <v>42516</v>
      </c>
      <c r="AE3" s="180">
        <v>24854</v>
      </c>
      <c r="AF3" s="180">
        <v>686439</v>
      </c>
      <c r="AG3" s="180">
        <v>350438</v>
      </c>
      <c r="AH3" s="180">
        <v>9008</v>
      </c>
      <c r="AI3" s="180">
        <v>2963461</v>
      </c>
      <c r="AJ3" s="180">
        <v>14310</v>
      </c>
      <c r="AK3" s="180"/>
      <c r="AL3" s="180"/>
      <c r="AM3" s="180">
        <v>503407</v>
      </c>
      <c r="AN3" s="180">
        <v>30258</v>
      </c>
      <c r="AO3" s="180">
        <v>4633</v>
      </c>
      <c r="AP3" s="180">
        <v>0</v>
      </c>
      <c r="AQ3" s="180">
        <v>178581</v>
      </c>
      <c r="AR3" s="180">
        <v>140267</v>
      </c>
      <c r="AS3" s="180">
        <v>20677</v>
      </c>
      <c r="AT3" s="180">
        <v>97184</v>
      </c>
      <c r="AU3" s="180"/>
      <c r="AV3" s="180">
        <v>269341</v>
      </c>
      <c r="AW3" s="180">
        <v>66600</v>
      </c>
      <c r="AX3" s="180">
        <v>68410</v>
      </c>
      <c r="AY3" s="180">
        <v>1720513</v>
      </c>
      <c r="AZ3" s="180">
        <v>119536</v>
      </c>
      <c r="BA3" s="180">
        <v>78484</v>
      </c>
      <c r="BB3" s="180">
        <v>0</v>
      </c>
      <c r="BC3" s="180">
        <v>48002</v>
      </c>
      <c r="BD3" s="180">
        <v>562411</v>
      </c>
      <c r="BE3" s="180">
        <v>2846</v>
      </c>
      <c r="BF3" s="180">
        <v>2804</v>
      </c>
      <c r="BG3" s="180"/>
      <c r="BH3" s="180">
        <v>1121</v>
      </c>
      <c r="BI3" s="180">
        <v>2862</v>
      </c>
      <c r="BJ3" s="180">
        <v>64520</v>
      </c>
      <c r="BK3" s="180">
        <v>213873</v>
      </c>
      <c r="BL3" s="180"/>
      <c r="BM3" s="180">
        <v>77359</v>
      </c>
      <c r="BN3" s="180">
        <v>257428</v>
      </c>
      <c r="BO3" s="180">
        <v>88737</v>
      </c>
      <c r="BP3" s="180">
        <v>0</v>
      </c>
      <c r="BQ3" s="180">
        <v>1314991</v>
      </c>
      <c r="BR3" s="180">
        <v>46529</v>
      </c>
      <c r="BS3" s="180">
        <v>1890401</v>
      </c>
      <c r="BT3" s="180">
        <v>12858</v>
      </c>
      <c r="BU3" s="180">
        <v>1118043</v>
      </c>
      <c r="BV3" s="180">
        <v>237721</v>
      </c>
      <c r="BW3" s="180"/>
      <c r="BX3" s="180">
        <v>43929</v>
      </c>
      <c r="BY3" s="180">
        <v>2229</v>
      </c>
      <c r="BZ3" s="180">
        <v>11667</v>
      </c>
      <c r="CA3" s="180">
        <v>8136</v>
      </c>
      <c r="CB3" s="180">
        <v>25630</v>
      </c>
      <c r="CC3" s="180"/>
      <c r="CD3" s="180">
        <v>20738</v>
      </c>
      <c r="CE3" s="180"/>
      <c r="CF3" s="180"/>
      <c r="CG3" s="180"/>
      <c r="CH3" s="180"/>
      <c r="CI3" s="180"/>
      <c r="CJ3" s="180"/>
      <c r="CK3" s="180"/>
      <c r="CL3" s="180"/>
      <c r="CM3" s="180"/>
      <c r="CN3" s="180"/>
      <c r="CO3" s="180"/>
      <c r="CP3" s="180"/>
      <c r="CQ3" s="180"/>
      <c r="CR3" s="180"/>
      <c r="CS3" s="180"/>
      <c r="CT3" s="180"/>
      <c r="CU3" s="180"/>
    </row>
    <row r="4" spans="1:99" x14ac:dyDescent="0.3">
      <c r="A4" s="155">
        <v>5</v>
      </c>
      <c r="B4" s="180" t="s">
        <v>112</v>
      </c>
      <c r="C4" s="180"/>
      <c r="D4" s="180"/>
      <c r="E4" s="180">
        <v>0</v>
      </c>
      <c r="F4" s="180"/>
      <c r="G4" s="180">
        <v>8121</v>
      </c>
      <c r="H4" s="180">
        <v>0</v>
      </c>
      <c r="I4" s="180">
        <v>10118</v>
      </c>
      <c r="J4" s="180">
        <v>0</v>
      </c>
      <c r="K4" s="180">
        <v>71</v>
      </c>
      <c r="L4" s="180">
        <v>0</v>
      </c>
      <c r="M4" s="180">
        <v>0</v>
      </c>
      <c r="N4" s="180">
        <v>0</v>
      </c>
      <c r="O4" s="180">
        <v>0</v>
      </c>
      <c r="P4" s="180">
        <v>0</v>
      </c>
      <c r="Q4" s="180">
        <v>20684</v>
      </c>
      <c r="R4" s="180">
        <v>0</v>
      </c>
      <c r="S4" s="180">
        <v>0</v>
      </c>
      <c r="T4" s="180">
        <v>1056727</v>
      </c>
      <c r="U4" s="180">
        <v>799745</v>
      </c>
      <c r="V4" s="180">
        <v>349</v>
      </c>
      <c r="W4" s="180">
        <v>10233</v>
      </c>
      <c r="X4" s="180"/>
      <c r="Y4" s="180">
        <v>18946</v>
      </c>
      <c r="Z4" s="180">
        <v>0</v>
      </c>
      <c r="AA4" s="180">
        <v>0</v>
      </c>
      <c r="AB4" s="180">
        <v>0</v>
      </c>
      <c r="AC4" s="180">
        <v>0</v>
      </c>
      <c r="AD4" s="180">
        <v>0</v>
      </c>
      <c r="AE4" s="180">
        <v>23319</v>
      </c>
      <c r="AF4" s="180">
        <v>4222</v>
      </c>
      <c r="AG4" s="180">
        <v>0</v>
      </c>
      <c r="AH4" s="180">
        <v>166640</v>
      </c>
      <c r="AI4" s="180">
        <v>297778</v>
      </c>
      <c r="AJ4" s="180">
        <v>0</v>
      </c>
      <c r="AK4" s="180"/>
      <c r="AL4" s="180"/>
      <c r="AM4" s="180">
        <v>785</v>
      </c>
      <c r="AN4" s="180">
        <v>1221</v>
      </c>
      <c r="AO4" s="180">
        <v>0</v>
      </c>
      <c r="AP4" s="180">
        <v>0</v>
      </c>
      <c r="AQ4" s="180">
        <v>0</v>
      </c>
      <c r="AR4" s="180">
        <v>13000000</v>
      </c>
      <c r="AS4" s="180">
        <v>300000</v>
      </c>
      <c r="AT4" s="180">
        <v>289</v>
      </c>
      <c r="AU4" s="180"/>
      <c r="AV4" s="180">
        <v>32023</v>
      </c>
      <c r="AW4" s="180">
        <v>0</v>
      </c>
      <c r="AX4" s="180">
        <v>0</v>
      </c>
      <c r="AY4" s="180">
        <v>0</v>
      </c>
      <c r="AZ4" s="180">
        <v>0</v>
      </c>
      <c r="BA4" s="180">
        <v>0</v>
      </c>
      <c r="BB4" s="180">
        <v>0</v>
      </c>
      <c r="BC4" s="180">
        <v>0</v>
      </c>
      <c r="BD4" s="180">
        <v>0</v>
      </c>
      <c r="BE4" s="180">
        <v>0</v>
      </c>
      <c r="BF4" s="180">
        <v>0</v>
      </c>
      <c r="BG4" s="180"/>
      <c r="BH4" s="180">
        <v>0</v>
      </c>
      <c r="BI4" s="180">
        <v>0</v>
      </c>
      <c r="BJ4" s="180">
        <v>0</v>
      </c>
      <c r="BK4" s="180">
        <v>0</v>
      </c>
      <c r="BL4" s="180"/>
      <c r="BM4" s="180">
        <v>0</v>
      </c>
      <c r="BN4" s="180">
        <v>26081</v>
      </c>
      <c r="BO4" s="180">
        <v>0</v>
      </c>
      <c r="BP4" s="180">
        <v>0</v>
      </c>
      <c r="BQ4" s="180">
        <v>0</v>
      </c>
      <c r="BR4" s="180">
        <v>0</v>
      </c>
      <c r="BS4" s="180">
        <v>0</v>
      </c>
      <c r="BT4" s="180">
        <v>2510</v>
      </c>
      <c r="BU4" s="180">
        <v>470855</v>
      </c>
      <c r="BV4" s="180">
        <v>0</v>
      </c>
      <c r="BW4" s="180"/>
      <c r="BX4" s="180">
        <v>0</v>
      </c>
      <c r="BY4" s="180">
        <v>7028</v>
      </c>
      <c r="BZ4" s="180">
        <v>327756</v>
      </c>
      <c r="CA4" s="180">
        <v>344</v>
      </c>
      <c r="CB4" s="180">
        <v>0</v>
      </c>
      <c r="CC4" s="180"/>
      <c r="CD4" s="180">
        <v>0</v>
      </c>
      <c r="CE4" s="180"/>
      <c r="CF4" s="180"/>
      <c r="CG4" s="180"/>
      <c r="CH4" s="180"/>
      <c r="CI4" s="180"/>
      <c r="CJ4" s="180"/>
      <c r="CK4" s="180"/>
      <c r="CL4" s="180"/>
      <c r="CM4" s="180"/>
      <c r="CN4" s="180"/>
      <c r="CO4" s="180"/>
      <c r="CP4" s="180"/>
      <c r="CQ4" s="180"/>
      <c r="CR4" s="180"/>
      <c r="CS4" s="180"/>
      <c r="CT4" s="180"/>
      <c r="CU4" s="180"/>
    </row>
    <row r="5" spans="1:99" x14ac:dyDescent="0.3">
      <c r="A5" s="155">
        <v>6</v>
      </c>
      <c r="B5" s="180" t="s">
        <v>251</v>
      </c>
      <c r="C5" s="180"/>
      <c r="D5" s="180"/>
      <c r="E5" s="180">
        <v>0</v>
      </c>
      <c r="F5" s="180"/>
      <c r="G5" s="180">
        <v>0</v>
      </c>
      <c r="H5" s="180">
        <v>0</v>
      </c>
      <c r="I5" s="180">
        <v>0</v>
      </c>
      <c r="J5" s="180">
        <v>0</v>
      </c>
      <c r="K5" s="180">
        <v>0</v>
      </c>
      <c r="L5" s="180">
        <v>0</v>
      </c>
      <c r="M5" s="180">
        <v>21750</v>
      </c>
      <c r="N5" s="180">
        <v>0</v>
      </c>
      <c r="O5" s="180">
        <v>0</v>
      </c>
      <c r="P5" s="180">
        <v>0</v>
      </c>
      <c r="Q5" s="180">
        <v>857510</v>
      </c>
      <c r="R5" s="180">
        <v>0</v>
      </c>
      <c r="S5" s="180">
        <v>0</v>
      </c>
      <c r="T5" s="180">
        <v>1042755</v>
      </c>
      <c r="U5" s="180">
        <v>0</v>
      </c>
      <c r="V5" s="180">
        <v>439627</v>
      </c>
      <c r="W5" s="180">
        <v>2525652</v>
      </c>
      <c r="X5" s="180"/>
      <c r="Y5" s="180">
        <v>642408</v>
      </c>
      <c r="Z5" s="180">
        <v>0</v>
      </c>
      <c r="AA5" s="180">
        <v>0</v>
      </c>
      <c r="AB5" s="180">
        <v>0</v>
      </c>
      <c r="AC5" s="180">
        <v>0</v>
      </c>
      <c r="AD5" s="180">
        <v>0</v>
      </c>
      <c r="AE5" s="180">
        <v>0</v>
      </c>
      <c r="AF5" s="180">
        <v>2319838</v>
      </c>
      <c r="AG5" s="180">
        <v>0</v>
      </c>
      <c r="AH5" s="180">
        <v>0</v>
      </c>
      <c r="AI5" s="180">
        <v>645022</v>
      </c>
      <c r="AJ5" s="180">
        <v>8150</v>
      </c>
      <c r="AK5" s="180"/>
      <c r="AL5" s="180"/>
      <c r="AM5" s="180">
        <v>921934</v>
      </c>
      <c r="AN5" s="180">
        <v>0</v>
      </c>
      <c r="AO5" s="180">
        <v>0</v>
      </c>
      <c r="AP5" s="180">
        <v>0</v>
      </c>
      <c r="AQ5" s="180">
        <v>0</v>
      </c>
      <c r="AR5" s="180">
        <v>0</v>
      </c>
      <c r="AS5" s="180">
        <v>0</v>
      </c>
      <c r="AT5" s="180">
        <v>0</v>
      </c>
      <c r="AU5" s="180"/>
      <c r="AV5" s="180">
        <v>0</v>
      </c>
      <c r="AW5" s="180">
        <v>0</v>
      </c>
      <c r="AX5" s="180">
        <v>0</v>
      </c>
      <c r="AY5" s="180">
        <v>0</v>
      </c>
      <c r="AZ5" s="180">
        <v>0</v>
      </c>
      <c r="BA5" s="180">
        <v>0</v>
      </c>
      <c r="BB5" s="180">
        <v>0</v>
      </c>
      <c r="BC5" s="180">
        <v>0</v>
      </c>
      <c r="BD5" s="180">
        <v>0</v>
      </c>
      <c r="BE5" s="180">
        <v>0</v>
      </c>
      <c r="BF5" s="180">
        <v>0</v>
      </c>
      <c r="BG5" s="180"/>
      <c r="BH5" s="180">
        <v>0</v>
      </c>
      <c r="BI5" s="180">
        <v>0</v>
      </c>
      <c r="BJ5" s="180">
        <v>0</v>
      </c>
      <c r="BK5" s="180">
        <v>0</v>
      </c>
      <c r="BL5" s="180"/>
      <c r="BM5" s="180">
        <v>0</v>
      </c>
      <c r="BN5" s="180">
        <v>0</v>
      </c>
      <c r="BO5" s="180">
        <v>0</v>
      </c>
      <c r="BP5" s="180">
        <v>0</v>
      </c>
      <c r="BQ5" s="180">
        <v>685397</v>
      </c>
      <c r="BR5" s="180">
        <v>0</v>
      </c>
      <c r="BS5" s="180">
        <v>0</v>
      </c>
      <c r="BT5" s="180">
        <v>0</v>
      </c>
      <c r="BU5" s="180">
        <v>0</v>
      </c>
      <c r="BV5" s="180">
        <v>0</v>
      </c>
      <c r="BW5" s="180"/>
      <c r="BX5" s="180">
        <v>0</v>
      </c>
      <c r="BY5" s="180">
        <v>0</v>
      </c>
      <c r="BZ5" s="180">
        <v>0</v>
      </c>
      <c r="CA5" s="180">
        <v>0</v>
      </c>
      <c r="CB5" s="180">
        <v>0</v>
      </c>
      <c r="CC5" s="180"/>
      <c r="CD5" s="180">
        <v>0</v>
      </c>
      <c r="CE5" s="180"/>
      <c r="CF5" s="180"/>
      <c r="CG5" s="180"/>
      <c r="CH5" s="180"/>
      <c r="CI5" s="180"/>
      <c r="CJ5" s="180"/>
      <c r="CK5" s="180"/>
      <c r="CL5" s="180"/>
      <c r="CM5" s="180"/>
      <c r="CN5" s="180"/>
      <c r="CO5" s="180"/>
      <c r="CP5" s="180"/>
      <c r="CQ5" s="180"/>
      <c r="CR5" s="180"/>
      <c r="CS5" s="180"/>
      <c r="CT5" s="180"/>
      <c r="CU5" s="180"/>
    </row>
    <row r="6" spans="1:99" x14ac:dyDescent="0.3">
      <c r="A6" s="155">
        <v>7</v>
      </c>
      <c r="B6" s="180" t="s">
        <v>193</v>
      </c>
      <c r="C6" s="180"/>
      <c r="D6" s="180"/>
      <c r="E6" s="180">
        <v>0</v>
      </c>
      <c r="F6" s="180"/>
      <c r="G6" s="180">
        <v>0</v>
      </c>
      <c r="H6" s="180">
        <v>0</v>
      </c>
      <c r="I6" s="180">
        <v>8069</v>
      </c>
      <c r="J6" s="180">
        <v>0</v>
      </c>
      <c r="K6" s="180">
        <v>0</v>
      </c>
      <c r="L6" s="180">
        <v>0</v>
      </c>
      <c r="M6" s="180">
        <v>0</v>
      </c>
      <c r="N6" s="180">
        <v>0</v>
      </c>
      <c r="O6" s="180">
        <v>0</v>
      </c>
      <c r="P6" s="180">
        <v>0</v>
      </c>
      <c r="Q6" s="180">
        <v>448815</v>
      </c>
      <c r="R6" s="180">
        <v>0</v>
      </c>
      <c r="S6" s="180">
        <v>8723</v>
      </c>
      <c r="T6" s="180">
        <v>287219</v>
      </c>
      <c r="U6" s="180">
        <v>32540</v>
      </c>
      <c r="V6" s="180">
        <v>177568</v>
      </c>
      <c r="W6" s="180">
        <v>0</v>
      </c>
      <c r="X6" s="180"/>
      <c r="Y6" s="180">
        <v>5355</v>
      </c>
      <c r="Z6" s="180">
        <v>3733</v>
      </c>
      <c r="AA6" s="180">
        <v>154119</v>
      </c>
      <c r="AB6" s="180">
        <v>15000</v>
      </c>
      <c r="AC6" s="180">
        <v>0</v>
      </c>
      <c r="AD6" s="180">
        <v>56679</v>
      </c>
      <c r="AE6" s="180">
        <v>0</v>
      </c>
      <c r="AF6" s="180">
        <v>73819</v>
      </c>
      <c r="AG6" s="180">
        <v>2742</v>
      </c>
      <c r="AH6" s="180">
        <v>0</v>
      </c>
      <c r="AI6" s="180">
        <v>294458</v>
      </c>
      <c r="AJ6" s="180">
        <v>0</v>
      </c>
      <c r="AK6" s="180"/>
      <c r="AL6" s="180"/>
      <c r="AM6" s="180">
        <v>49505</v>
      </c>
      <c r="AN6" s="180">
        <v>0</v>
      </c>
      <c r="AO6" s="180">
        <v>0</v>
      </c>
      <c r="AP6" s="180">
        <v>0</v>
      </c>
      <c r="AQ6" s="180">
        <v>0</v>
      </c>
      <c r="AR6" s="180">
        <v>0</v>
      </c>
      <c r="AS6" s="180">
        <v>0</v>
      </c>
      <c r="AT6" s="180">
        <v>0</v>
      </c>
      <c r="AU6" s="180"/>
      <c r="AV6" s="180">
        <v>146420</v>
      </c>
      <c r="AW6" s="180">
        <v>0</v>
      </c>
      <c r="AX6" s="180">
        <v>0</v>
      </c>
      <c r="AY6" s="180">
        <v>0</v>
      </c>
      <c r="AZ6" s="180">
        <v>0</v>
      </c>
      <c r="BA6" s="180">
        <v>0</v>
      </c>
      <c r="BB6" s="180">
        <v>0</v>
      </c>
      <c r="BC6" s="180">
        <v>2972</v>
      </c>
      <c r="BD6" s="180">
        <v>3404</v>
      </c>
      <c r="BE6" s="180">
        <v>0</v>
      </c>
      <c r="BF6" s="180">
        <v>0</v>
      </c>
      <c r="BG6" s="180"/>
      <c r="BH6" s="180">
        <v>0</v>
      </c>
      <c r="BI6" s="180">
        <v>0</v>
      </c>
      <c r="BJ6" s="180">
        <v>1474</v>
      </c>
      <c r="BK6" s="180">
        <v>0</v>
      </c>
      <c r="BL6" s="180"/>
      <c r="BM6" s="180">
        <v>0</v>
      </c>
      <c r="BN6" s="180">
        <v>53574</v>
      </c>
      <c r="BO6" s="180">
        <v>0</v>
      </c>
      <c r="BP6" s="180">
        <v>0</v>
      </c>
      <c r="BQ6" s="180">
        <v>99188</v>
      </c>
      <c r="BR6" s="180">
        <v>0</v>
      </c>
      <c r="BS6" s="180">
        <v>6653</v>
      </c>
      <c r="BT6" s="180">
        <v>0</v>
      </c>
      <c r="BU6" s="180">
        <v>0</v>
      </c>
      <c r="BV6" s="180">
        <v>350</v>
      </c>
      <c r="BW6" s="180"/>
      <c r="BX6" s="180">
        <v>0</v>
      </c>
      <c r="BY6" s="180">
        <v>0</v>
      </c>
      <c r="BZ6" s="180">
        <v>0</v>
      </c>
      <c r="CA6" s="180">
        <v>0</v>
      </c>
      <c r="CB6" s="180">
        <v>27854</v>
      </c>
      <c r="CC6" s="180"/>
      <c r="CD6" s="180">
        <v>0</v>
      </c>
      <c r="CE6" s="180"/>
      <c r="CF6" s="180"/>
      <c r="CG6" s="180"/>
      <c r="CH6" s="180"/>
      <c r="CI6" s="180"/>
      <c r="CJ6" s="180"/>
      <c r="CK6" s="180"/>
      <c r="CL6" s="180"/>
      <c r="CM6" s="180"/>
      <c r="CN6" s="180"/>
      <c r="CO6" s="180"/>
      <c r="CP6" s="180"/>
      <c r="CQ6" s="180"/>
      <c r="CR6" s="180"/>
      <c r="CS6" s="180"/>
      <c r="CT6" s="180"/>
      <c r="CU6" s="180"/>
    </row>
    <row r="7" spans="1:99" x14ac:dyDescent="0.3">
      <c r="A7" s="155">
        <v>9</v>
      </c>
      <c r="B7" s="180" t="s">
        <v>195</v>
      </c>
      <c r="C7" s="180"/>
      <c r="D7" s="180"/>
      <c r="E7" s="180">
        <v>190991</v>
      </c>
      <c r="F7" s="180"/>
      <c r="G7" s="180">
        <v>5110197</v>
      </c>
      <c r="H7" s="180">
        <v>6211047</v>
      </c>
      <c r="I7" s="180">
        <v>5199355</v>
      </c>
      <c r="J7" s="180">
        <v>127525</v>
      </c>
      <c r="K7" s="180">
        <v>1062640</v>
      </c>
      <c r="L7" s="180">
        <v>1101791</v>
      </c>
      <c r="M7" s="180">
        <v>10790076</v>
      </c>
      <c r="N7" s="180">
        <v>778132</v>
      </c>
      <c r="O7" s="180">
        <v>7791807</v>
      </c>
      <c r="P7" s="180">
        <v>319265</v>
      </c>
      <c r="Q7" s="180">
        <v>38644926</v>
      </c>
      <c r="R7" s="180">
        <v>725236</v>
      </c>
      <c r="S7" s="180">
        <v>187590</v>
      </c>
      <c r="T7" s="180">
        <v>77838970</v>
      </c>
      <c r="U7" s="180">
        <v>10656489</v>
      </c>
      <c r="V7" s="180">
        <v>26070798</v>
      </c>
      <c r="W7" s="180">
        <v>32554766</v>
      </c>
      <c r="X7" s="180"/>
      <c r="Y7" s="180">
        <v>14938438</v>
      </c>
      <c r="Z7" s="180">
        <v>1682872</v>
      </c>
      <c r="AA7" s="180">
        <v>17396516</v>
      </c>
      <c r="AB7" s="180">
        <v>1691970</v>
      </c>
      <c r="AC7" s="180">
        <v>2464750</v>
      </c>
      <c r="AD7" s="180">
        <v>1758714</v>
      </c>
      <c r="AE7" s="180">
        <v>3840985</v>
      </c>
      <c r="AF7" s="180">
        <v>19815156</v>
      </c>
      <c r="AG7" s="180">
        <v>6010335</v>
      </c>
      <c r="AH7" s="180">
        <v>1407921</v>
      </c>
      <c r="AI7" s="180">
        <v>25687191</v>
      </c>
      <c r="AJ7" s="180">
        <v>3767938</v>
      </c>
      <c r="AK7" s="180"/>
      <c r="AL7" s="180"/>
      <c r="AM7" s="180">
        <v>13267650</v>
      </c>
      <c r="AN7" s="180">
        <v>724672</v>
      </c>
      <c r="AO7" s="180">
        <v>734591</v>
      </c>
      <c r="AP7" s="180">
        <v>101725</v>
      </c>
      <c r="AQ7" s="180">
        <v>4327524</v>
      </c>
      <c r="AR7" s="180">
        <v>7171616</v>
      </c>
      <c r="AS7" s="180">
        <v>824295</v>
      </c>
      <c r="AT7" s="180">
        <v>2186161</v>
      </c>
      <c r="AU7" s="180"/>
      <c r="AV7" s="180">
        <v>17332321</v>
      </c>
      <c r="AW7" s="180">
        <v>3997395</v>
      </c>
      <c r="AX7" s="180">
        <v>1063949</v>
      </c>
      <c r="AY7" s="180">
        <v>21015138</v>
      </c>
      <c r="AZ7" s="180">
        <v>2281353</v>
      </c>
      <c r="BA7" s="180">
        <v>1338747</v>
      </c>
      <c r="BB7" s="180">
        <v>120922</v>
      </c>
      <c r="BC7" s="180">
        <v>584049</v>
      </c>
      <c r="BD7" s="180">
        <v>7646950</v>
      </c>
      <c r="BE7" s="180">
        <v>665066</v>
      </c>
      <c r="BF7" s="180">
        <v>893008</v>
      </c>
      <c r="BG7" s="180"/>
      <c r="BH7" s="180">
        <v>334875</v>
      </c>
      <c r="BI7" s="180">
        <v>518152</v>
      </c>
      <c r="BJ7" s="180">
        <v>274735</v>
      </c>
      <c r="BK7" s="180">
        <v>2465848</v>
      </c>
      <c r="BL7" s="180"/>
      <c r="BM7" s="180">
        <v>697032</v>
      </c>
      <c r="BN7" s="180">
        <v>3112778</v>
      </c>
      <c r="BO7" s="180">
        <v>1380033</v>
      </c>
      <c r="BP7" s="180">
        <v>2623545</v>
      </c>
      <c r="BQ7" s="180">
        <v>13288868</v>
      </c>
      <c r="BR7" s="180">
        <v>688059</v>
      </c>
      <c r="BS7" s="180">
        <v>20044688</v>
      </c>
      <c r="BT7" s="180">
        <v>867294</v>
      </c>
      <c r="BU7" s="180">
        <v>5528139</v>
      </c>
      <c r="BV7" s="180">
        <v>908128</v>
      </c>
      <c r="BW7" s="180"/>
      <c r="BX7" s="180">
        <v>2084101</v>
      </c>
      <c r="BY7" s="180">
        <v>340489</v>
      </c>
      <c r="BZ7" s="180">
        <v>569620</v>
      </c>
      <c r="CA7" s="180">
        <v>180487</v>
      </c>
      <c r="CB7" s="180">
        <v>654852</v>
      </c>
      <c r="CC7" s="180"/>
      <c r="CD7" s="180">
        <v>387372</v>
      </c>
      <c r="CE7" s="180"/>
      <c r="CF7" s="180"/>
      <c r="CG7" s="180"/>
      <c r="CH7" s="180"/>
      <c r="CI7" s="180"/>
      <c r="CJ7" s="180"/>
      <c r="CK7" s="180"/>
      <c r="CL7" s="180"/>
      <c r="CM7" s="180"/>
      <c r="CN7" s="180"/>
      <c r="CO7" s="180"/>
      <c r="CP7" s="180"/>
      <c r="CQ7" s="180"/>
      <c r="CR7" s="180"/>
      <c r="CS7" s="180"/>
      <c r="CT7" s="180"/>
      <c r="CU7" s="180"/>
    </row>
    <row r="8" spans="1:99" x14ac:dyDescent="0.3">
      <c r="A8" s="155">
        <v>11</v>
      </c>
      <c r="B8" s="180" t="s">
        <v>194</v>
      </c>
      <c r="C8" s="180"/>
      <c r="D8" s="180"/>
      <c r="E8" s="180">
        <v>37312</v>
      </c>
      <c r="F8" s="180"/>
      <c r="G8" s="180">
        <v>342316</v>
      </c>
      <c r="H8" s="180">
        <v>0</v>
      </c>
      <c r="I8" s="180">
        <v>0</v>
      </c>
      <c r="J8" s="180">
        <v>0</v>
      </c>
      <c r="K8" s="180">
        <v>0</v>
      </c>
      <c r="L8" s="180">
        <v>17464</v>
      </c>
      <c r="M8" s="180">
        <v>695500</v>
      </c>
      <c r="N8" s="180">
        <v>107543</v>
      </c>
      <c r="O8" s="180">
        <v>14</v>
      </c>
      <c r="P8" s="180">
        <v>0</v>
      </c>
      <c r="Q8" s="180">
        <v>1147750</v>
      </c>
      <c r="R8" s="180">
        <v>47844</v>
      </c>
      <c r="S8" s="180">
        <v>0</v>
      </c>
      <c r="T8" s="180">
        <v>944917</v>
      </c>
      <c r="U8" s="180">
        <v>0</v>
      </c>
      <c r="V8" s="180">
        <v>725145</v>
      </c>
      <c r="W8" s="180">
        <v>4529378</v>
      </c>
      <c r="X8" s="180"/>
      <c r="Y8" s="180">
        <v>510468</v>
      </c>
      <c r="Z8" s="180">
        <v>85839</v>
      </c>
      <c r="AA8" s="180">
        <v>1906801</v>
      </c>
      <c r="AB8" s="180">
        <v>299367</v>
      </c>
      <c r="AC8" s="180">
        <v>41253</v>
      </c>
      <c r="AD8" s="180">
        <v>68874</v>
      </c>
      <c r="AE8" s="180">
        <v>93279</v>
      </c>
      <c r="AF8" s="180">
        <v>144188</v>
      </c>
      <c r="AG8" s="180">
        <v>0</v>
      </c>
      <c r="AH8" s="180">
        <v>82408</v>
      </c>
      <c r="AI8" s="180">
        <v>376471</v>
      </c>
      <c r="AJ8" s="180">
        <v>171759</v>
      </c>
      <c r="AK8" s="180"/>
      <c r="AL8" s="180"/>
      <c r="AM8" s="180">
        <v>342525</v>
      </c>
      <c r="AN8" s="180">
        <v>103554</v>
      </c>
      <c r="AO8" s="180">
        <v>28530</v>
      </c>
      <c r="AP8" s="180">
        <v>0</v>
      </c>
      <c r="AQ8" s="180">
        <v>14576</v>
      </c>
      <c r="AR8" s="180">
        <v>0</v>
      </c>
      <c r="AS8" s="180">
        <v>49204</v>
      </c>
      <c r="AT8" s="180">
        <v>212417</v>
      </c>
      <c r="AU8" s="180"/>
      <c r="AV8" s="180">
        <v>756319</v>
      </c>
      <c r="AW8" s="180">
        <v>0</v>
      </c>
      <c r="AX8" s="180">
        <v>94683</v>
      </c>
      <c r="AY8" s="180">
        <v>111809</v>
      </c>
      <c r="AZ8" s="180">
        <v>53755</v>
      </c>
      <c r="BA8" s="180">
        <v>225217</v>
      </c>
      <c r="BB8" s="180">
        <v>0</v>
      </c>
      <c r="BC8" s="180">
        <v>0</v>
      </c>
      <c r="BD8" s="180">
        <v>222089</v>
      </c>
      <c r="BE8" s="180">
        <v>36412</v>
      </c>
      <c r="BF8" s="180">
        <v>28823</v>
      </c>
      <c r="BG8" s="180"/>
      <c r="BH8" s="180">
        <v>0</v>
      </c>
      <c r="BI8" s="180">
        <v>38662</v>
      </c>
      <c r="BJ8" s="180">
        <v>16089</v>
      </c>
      <c r="BK8" s="180">
        <v>76929</v>
      </c>
      <c r="BL8" s="180"/>
      <c r="BM8" s="180">
        <v>87448</v>
      </c>
      <c r="BN8" s="180">
        <v>48483</v>
      </c>
      <c r="BO8" s="180">
        <v>142129</v>
      </c>
      <c r="BP8" s="180">
        <v>163038</v>
      </c>
      <c r="BQ8" s="180">
        <v>0</v>
      </c>
      <c r="BR8" s="180">
        <v>207879</v>
      </c>
      <c r="BS8" s="180">
        <v>384690</v>
      </c>
      <c r="BT8" s="180">
        <v>72205</v>
      </c>
      <c r="BU8" s="180">
        <v>123587</v>
      </c>
      <c r="BV8" s="180">
        <v>0</v>
      </c>
      <c r="BW8" s="180"/>
      <c r="BX8" s="180">
        <v>209942</v>
      </c>
      <c r="BY8" s="180">
        <v>117881</v>
      </c>
      <c r="BZ8" s="180">
        <v>34759</v>
      </c>
      <c r="CA8" s="180">
        <v>8457</v>
      </c>
      <c r="CB8" s="180">
        <v>59332</v>
      </c>
      <c r="CC8" s="180"/>
      <c r="CD8" s="180">
        <v>18636</v>
      </c>
      <c r="CE8" s="180"/>
      <c r="CF8" s="180"/>
      <c r="CG8" s="180"/>
      <c r="CH8" s="180"/>
      <c r="CI8" s="180"/>
      <c r="CJ8" s="180"/>
      <c r="CK8" s="180"/>
      <c r="CL8" s="180"/>
      <c r="CM8" s="180"/>
      <c r="CN8" s="180"/>
      <c r="CO8" s="180"/>
      <c r="CP8" s="180"/>
      <c r="CQ8" s="180"/>
      <c r="CR8" s="180"/>
      <c r="CS8" s="180"/>
      <c r="CT8" s="180"/>
      <c r="CU8" s="180"/>
    </row>
    <row r="9" spans="1:99" x14ac:dyDescent="0.3">
      <c r="A9" s="155">
        <v>13</v>
      </c>
      <c r="B9" s="180" t="s">
        <v>1029</v>
      </c>
      <c r="C9" s="180"/>
      <c r="D9" s="180"/>
      <c r="E9" s="180">
        <v>0</v>
      </c>
      <c r="F9" s="180"/>
      <c r="G9" s="180">
        <v>0</v>
      </c>
      <c r="H9" s="180">
        <v>0</v>
      </c>
      <c r="I9" s="180">
        <v>0</v>
      </c>
      <c r="J9" s="180">
        <v>0</v>
      </c>
      <c r="K9" s="180">
        <v>0</v>
      </c>
      <c r="L9" s="180">
        <v>0</v>
      </c>
      <c r="M9" s="180">
        <v>0</v>
      </c>
      <c r="N9" s="180">
        <v>0</v>
      </c>
      <c r="O9" s="180">
        <v>0</v>
      </c>
      <c r="P9" s="180">
        <v>0</v>
      </c>
      <c r="Q9" s="180">
        <v>0</v>
      </c>
      <c r="R9" s="180">
        <v>0</v>
      </c>
      <c r="S9" s="180">
        <v>0</v>
      </c>
      <c r="T9" s="180">
        <v>0</v>
      </c>
      <c r="U9" s="180">
        <v>0</v>
      </c>
      <c r="V9" s="180">
        <v>0</v>
      </c>
      <c r="W9" s="180">
        <v>0</v>
      </c>
      <c r="X9" s="180"/>
      <c r="Y9" s="180">
        <v>0</v>
      </c>
      <c r="Z9" s="180">
        <v>0</v>
      </c>
      <c r="AA9" s="180">
        <v>0</v>
      </c>
      <c r="AB9" s="180">
        <v>0</v>
      </c>
      <c r="AC9" s="180">
        <v>0</v>
      </c>
      <c r="AD9" s="180">
        <v>0</v>
      </c>
      <c r="AE9" s="180">
        <v>0</v>
      </c>
      <c r="AF9" s="180">
        <v>0</v>
      </c>
      <c r="AG9" s="180">
        <v>0</v>
      </c>
      <c r="AH9" s="180">
        <v>0</v>
      </c>
      <c r="AI9" s="180">
        <v>0</v>
      </c>
      <c r="AJ9" s="180">
        <v>0</v>
      </c>
      <c r="AK9" s="180"/>
      <c r="AL9" s="180"/>
      <c r="AM9" s="180">
        <v>0</v>
      </c>
      <c r="AN9" s="180">
        <v>0</v>
      </c>
      <c r="AO9" s="180">
        <v>0</v>
      </c>
      <c r="AP9" s="180">
        <v>0</v>
      </c>
      <c r="AQ9" s="180">
        <v>0</v>
      </c>
      <c r="AR9" s="180">
        <v>0</v>
      </c>
      <c r="AS9" s="180">
        <v>0</v>
      </c>
      <c r="AT9" s="180">
        <v>0</v>
      </c>
      <c r="AU9" s="180"/>
      <c r="AV9" s="180">
        <v>0</v>
      </c>
      <c r="AW9" s="180">
        <v>0</v>
      </c>
      <c r="AX9" s="180">
        <v>0</v>
      </c>
      <c r="AY9" s="180">
        <v>0</v>
      </c>
      <c r="AZ9" s="180">
        <v>0</v>
      </c>
      <c r="BA9" s="180">
        <v>0</v>
      </c>
      <c r="BB9" s="180">
        <v>0</v>
      </c>
      <c r="BC9" s="180">
        <v>0</v>
      </c>
      <c r="BD9" s="180">
        <v>0</v>
      </c>
      <c r="BE9" s="180">
        <v>0</v>
      </c>
      <c r="BF9" s="180">
        <v>0</v>
      </c>
      <c r="BG9" s="180"/>
      <c r="BH9" s="180">
        <v>0</v>
      </c>
      <c r="BI9" s="180">
        <v>0</v>
      </c>
      <c r="BJ9" s="180">
        <v>0</v>
      </c>
      <c r="BK9" s="180">
        <v>0</v>
      </c>
      <c r="BL9" s="180"/>
      <c r="BM9" s="180">
        <v>0</v>
      </c>
      <c r="BN9" s="180">
        <v>0</v>
      </c>
      <c r="BO9" s="180">
        <v>0</v>
      </c>
      <c r="BP9" s="180">
        <v>0</v>
      </c>
      <c r="BQ9" s="180">
        <v>0</v>
      </c>
      <c r="BR9" s="180">
        <v>0</v>
      </c>
      <c r="BS9" s="180">
        <v>0</v>
      </c>
      <c r="BT9" s="180">
        <v>0</v>
      </c>
      <c r="BU9" s="180">
        <v>0</v>
      </c>
      <c r="BV9" s="180">
        <v>0</v>
      </c>
      <c r="BW9" s="180"/>
      <c r="BX9" s="180">
        <v>0</v>
      </c>
      <c r="BY9" s="180">
        <v>0</v>
      </c>
      <c r="BZ9" s="180">
        <v>0</v>
      </c>
      <c r="CA9" s="180">
        <v>0</v>
      </c>
      <c r="CB9" s="180">
        <v>0</v>
      </c>
      <c r="CC9" s="180"/>
      <c r="CD9" s="180">
        <v>0</v>
      </c>
      <c r="CE9" s="180"/>
      <c r="CF9" s="180"/>
      <c r="CG9" s="180"/>
      <c r="CH9" s="180"/>
      <c r="CI9" s="180"/>
      <c r="CJ9" s="180"/>
      <c r="CK9" s="180"/>
      <c r="CL9" s="180"/>
      <c r="CM9" s="180"/>
      <c r="CN9" s="180"/>
      <c r="CO9" s="180"/>
      <c r="CP9" s="180"/>
      <c r="CQ9" s="180"/>
      <c r="CR9" s="180"/>
      <c r="CS9" s="180"/>
      <c r="CT9" s="180"/>
      <c r="CU9" s="180"/>
    </row>
    <row r="10" spans="1:99" x14ac:dyDescent="0.3">
      <c r="A10" s="155">
        <v>14</v>
      </c>
      <c r="B10" s="180" t="s">
        <v>1030</v>
      </c>
      <c r="C10" s="180"/>
      <c r="D10" s="180"/>
      <c r="E10" s="180">
        <v>0</v>
      </c>
      <c r="F10" s="180"/>
      <c r="G10" s="180">
        <v>0</v>
      </c>
      <c r="H10" s="180">
        <v>0</v>
      </c>
      <c r="I10" s="180">
        <v>0</v>
      </c>
      <c r="J10" s="180">
        <v>0</v>
      </c>
      <c r="K10" s="180">
        <v>0</v>
      </c>
      <c r="L10" s="180">
        <v>0</v>
      </c>
      <c r="M10" s="180">
        <v>0</v>
      </c>
      <c r="N10" s="180">
        <v>0</v>
      </c>
      <c r="O10" s="180">
        <v>0</v>
      </c>
      <c r="P10" s="180">
        <v>0</v>
      </c>
      <c r="Q10" s="180">
        <v>0</v>
      </c>
      <c r="R10" s="180">
        <v>0</v>
      </c>
      <c r="S10" s="180">
        <v>0</v>
      </c>
      <c r="T10" s="180">
        <v>0</v>
      </c>
      <c r="U10" s="180">
        <v>0</v>
      </c>
      <c r="V10" s="180">
        <v>0</v>
      </c>
      <c r="W10" s="180">
        <v>0</v>
      </c>
      <c r="X10" s="180"/>
      <c r="Y10" s="180">
        <v>0</v>
      </c>
      <c r="Z10" s="180">
        <v>0</v>
      </c>
      <c r="AA10" s="180">
        <v>0</v>
      </c>
      <c r="AB10" s="180">
        <v>0</v>
      </c>
      <c r="AC10" s="180">
        <v>0</v>
      </c>
      <c r="AD10" s="180">
        <v>0</v>
      </c>
      <c r="AE10" s="180">
        <v>0</v>
      </c>
      <c r="AF10" s="180">
        <v>0</v>
      </c>
      <c r="AG10" s="180">
        <v>0</v>
      </c>
      <c r="AH10" s="180">
        <v>0</v>
      </c>
      <c r="AI10" s="180">
        <v>0</v>
      </c>
      <c r="AJ10" s="180">
        <v>0</v>
      </c>
      <c r="AK10" s="180"/>
      <c r="AL10" s="180"/>
      <c r="AM10" s="180">
        <v>0</v>
      </c>
      <c r="AN10" s="180">
        <v>0</v>
      </c>
      <c r="AO10" s="180">
        <v>0</v>
      </c>
      <c r="AP10" s="180">
        <v>0</v>
      </c>
      <c r="AQ10" s="180">
        <v>0</v>
      </c>
      <c r="AR10" s="180">
        <v>0</v>
      </c>
      <c r="AS10" s="180">
        <v>0</v>
      </c>
      <c r="AT10" s="180">
        <v>0</v>
      </c>
      <c r="AU10" s="180"/>
      <c r="AV10" s="180">
        <v>0</v>
      </c>
      <c r="AW10" s="180">
        <v>0</v>
      </c>
      <c r="AX10" s="180">
        <v>0</v>
      </c>
      <c r="AY10" s="180">
        <v>0</v>
      </c>
      <c r="AZ10" s="180">
        <v>0</v>
      </c>
      <c r="BA10" s="180">
        <v>0</v>
      </c>
      <c r="BB10" s="180">
        <v>0</v>
      </c>
      <c r="BC10" s="180">
        <v>0</v>
      </c>
      <c r="BD10" s="180">
        <v>0</v>
      </c>
      <c r="BE10" s="180">
        <v>0</v>
      </c>
      <c r="BF10" s="180">
        <v>0</v>
      </c>
      <c r="BG10" s="180"/>
      <c r="BH10" s="180">
        <v>0</v>
      </c>
      <c r="BI10" s="180">
        <v>0</v>
      </c>
      <c r="BJ10" s="180">
        <v>0</v>
      </c>
      <c r="BK10" s="180">
        <v>0</v>
      </c>
      <c r="BL10" s="180"/>
      <c r="BM10" s="180">
        <v>0</v>
      </c>
      <c r="BN10" s="180">
        <v>0</v>
      </c>
      <c r="BO10" s="180">
        <v>0</v>
      </c>
      <c r="BP10" s="180">
        <v>0</v>
      </c>
      <c r="BQ10" s="180">
        <v>0</v>
      </c>
      <c r="BR10" s="180">
        <v>0</v>
      </c>
      <c r="BS10" s="180">
        <v>0</v>
      </c>
      <c r="BT10" s="180">
        <v>0</v>
      </c>
      <c r="BU10" s="180">
        <v>0</v>
      </c>
      <c r="BV10" s="180">
        <v>0</v>
      </c>
      <c r="BW10" s="180"/>
      <c r="BX10" s="180">
        <v>0</v>
      </c>
      <c r="BY10" s="180">
        <v>0</v>
      </c>
      <c r="BZ10" s="180">
        <v>0</v>
      </c>
      <c r="CA10" s="180">
        <v>0</v>
      </c>
      <c r="CB10" s="180">
        <v>0</v>
      </c>
      <c r="CC10" s="180"/>
      <c r="CD10" s="180">
        <v>0</v>
      </c>
      <c r="CE10" s="180"/>
      <c r="CF10" s="180"/>
      <c r="CG10" s="180"/>
      <c r="CH10" s="180"/>
      <c r="CI10" s="180"/>
      <c r="CJ10" s="180"/>
      <c r="CK10" s="180"/>
      <c r="CL10" s="180"/>
      <c r="CM10" s="180"/>
      <c r="CN10" s="180"/>
      <c r="CO10" s="180"/>
      <c r="CP10" s="180"/>
      <c r="CQ10" s="180"/>
      <c r="CR10" s="180"/>
      <c r="CS10" s="180"/>
      <c r="CT10" s="180"/>
      <c r="CU10" s="180"/>
    </row>
    <row r="11" spans="1:99" x14ac:dyDescent="0.3">
      <c r="A11" s="155">
        <v>16</v>
      </c>
      <c r="B11" s="180" t="s">
        <v>197</v>
      </c>
      <c r="C11" s="180"/>
      <c r="D11" s="180"/>
      <c r="E11" s="180">
        <v>71169</v>
      </c>
      <c r="F11" s="180"/>
      <c r="G11" s="180">
        <v>2277561</v>
      </c>
      <c r="H11" s="180">
        <v>1873693</v>
      </c>
      <c r="I11" s="180">
        <v>4530050</v>
      </c>
      <c r="J11" s="180">
        <v>87106</v>
      </c>
      <c r="K11" s="180">
        <v>362476</v>
      </c>
      <c r="L11" s="180">
        <v>251423</v>
      </c>
      <c r="M11" s="180">
        <v>16426232</v>
      </c>
      <c r="N11" s="180">
        <v>577052</v>
      </c>
      <c r="O11" s="180">
        <v>5817245</v>
      </c>
      <c r="P11" s="180">
        <v>114303</v>
      </c>
      <c r="Q11" s="180">
        <v>44293311</v>
      </c>
      <c r="R11" s="180">
        <v>1956468</v>
      </c>
      <c r="S11" s="180">
        <v>32041</v>
      </c>
      <c r="T11" s="180">
        <v>78875033</v>
      </c>
      <c r="U11" s="180">
        <v>18391698</v>
      </c>
      <c r="V11" s="180">
        <v>22932108</v>
      </c>
      <c r="W11" s="180">
        <v>37635662</v>
      </c>
      <c r="X11" s="180"/>
      <c r="Y11" s="180">
        <v>14098725</v>
      </c>
      <c r="Z11" s="180">
        <v>1269585</v>
      </c>
      <c r="AA11" s="180">
        <v>15661385</v>
      </c>
      <c r="AB11" s="180">
        <v>4378548</v>
      </c>
      <c r="AC11" s="180">
        <v>2230113</v>
      </c>
      <c r="AD11" s="180">
        <v>2165851</v>
      </c>
      <c r="AE11" s="180">
        <v>2566907</v>
      </c>
      <c r="AF11" s="180">
        <v>21947049</v>
      </c>
      <c r="AG11" s="180">
        <v>6324612</v>
      </c>
      <c r="AH11" s="180">
        <v>1553680</v>
      </c>
      <c r="AI11" s="180">
        <v>33145208</v>
      </c>
      <c r="AJ11" s="180">
        <v>986316</v>
      </c>
      <c r="AK11" s="180"/>
      <c r="AL11" s="180"/>
      <c r="AM11" s="180">
        <v>15737412</v>
      </c>
      <c r="AN11" s="180">
        <v>686550</v>
      </c>
      <c r="AO11" s="180">
        <v>866244</v>
      </c>
      <c r="AP11" s="180">
        <v>45289</v>
      </c>
      <c r="AQ11" s="180">
        <v>5923630</v>
      </c>
      <c r="AR11" s="180">
        <v>7634606</v>
      </c>
      <c r="AS11" s="180">
        <v>685449</v>
      </c>
      <c r="AT11" s="180">
        <v>2762962</v>
      </c>
      <c r="AU11" s="180"/>
      <c r="AV11" s="180">
        <v>16162623</v>
      </c>
      <c r="AW11" s="180">
        <v>1843704</v>
      </c>
      <c r="AX11" s="180">
        <v>1881990</v>
      </c>
      <c r="AY11" s="180">
        <v>9539789</v>
      </c>
      <c r="AZ11" s="180">
        <v>1232700</v>
      </c>
      <c r="BA11" s="180">
        <v>1162150</v>
      </c>
      <c r="BB11" s="180">
        <v>33689</v>
      </c>
      <c r="BC11" s="180">
        <v>289603</v>
      </c>
      <c r="BD11" s="180">
        <v>9741214</v>
      </c>
      <c r="BE11" s="180">
        <v>144862</v>
      </c>
      <c r="BF11" s="180">
        <v>440964</v>
      </c>
      <c r="BG11" s="180"/>
      <c r="BH11" s="180">
        <v>87110</v>
      </c>
      <c r="BI11" s="180">
        <v>248720</v>
      </c>
      <c r="BJ11" s="180">
        <v>147358</v>
      </c>
      <c r="BK11" s="180">
        <v>3860725</v>
      </c>
      <c r="BL11" s="180"/>
      <c r="BM11" s="180">
        <v>2041211</v>
      </c>
      <c r="BN11" s="180">
        <v>5422491</v>
      </c>
      <c r="BO11" s="180">
        <v>1369098</v>
      </c>
      <c r="BP11" s="180">
        <v>1827900</v>
      </c>
      <c r="BQ11" s="180">
        <v>21063961</v>
      </c>
      <c r="BR11" s="180">
        <v>950715</v>
      </c>
      <c r="BS11" s="180">
        <v>15404827</v>
      </c>
      <c r="BT11" s="180">
        <v>787135</v>
      </c>
      <c r="BU11" s="180">
        <v>5908400</v>
      </c>
      <c r="BV11" s="180">
        <v>759740</v>
      </c>
      <c r="BW11" s="180"/>
      <c r="BX11" s="180">
        <v>855152</v>
      </c>
      <c r="BY11" s="180">
        <v>78210</v>
      </c>
      <c r="BZ11" s="180">
        <v>210438</v>
      </c>
      <c r="CA11" s="180">
        <v>135193</v>
      </c>
      <c r="CB11" s="180">
        <v>1250871</v>
      </c>
      <c r="CC11" s="180"/>
      <c r="CD11" s="180">
        <v>62038</v>
      </c>
      <c r="CE11" s="180"/>
      <c r="CF11" s="180"/>
      <c r="CG11" s="180"/>
      <c r="CH11" s="180"/>
      <c r="CI11" s="180"/>
      <c r="CJ11" s="180"/>
      <c r="CK11" s="180"/>
      <c r="CL11" s="180"/>
      <c r="CM11" s="180"/>
      <c r="CN11" s="180"/>
      <c r="CO11" s="180"/>
      <c r="CP11" s="180"/>
      <c r="CQ11" s="180"/>
      <c r="CR11" s="180"/>
      <c r="CS11" s="180"/>
      <c r="CT11" s="180"/>
      <c r="CU11" s="180"/>
    </row>
    <row r="12" spans="1:99" x14ac:dyDescent="0.3">
      <c r="A12" s="155">
        <v>17</v>
      </c>
      <c r="B12" s="180" t="s">
        <v>200</v>
      </c>
      <c r="C12" s="180"/>
      <c r="D12" s="180"/>
      <c r="E12" s="180">
        <v>0</v>
      </c>
      <c r="F12" s="180"/>
      <c r="G12" s="180">
        <v>0</v>
      </c>
      <c r="H12" s="180">
        <v>0</v>
      </c>
      <c r="I12" s="180">
        <v>10179</v>
      </c>
      <c r="J12" s="180">
        <v>0</v>
      </c>
      <c r="K12" s="180">
        <v>0</v>
      </c>
      <c r="L12" s="180">
        <v>0</v>
      </c>
      <c r="M12" s="180">
        <v>0</v>
      </c>
      <c r="N12" s="180">
        <v>0</v>
      </c>
      <c r="O12" s="180">
        <v>0</v>
      </c>
      <c r="P12" s="180">
        <v>0</v>
      </c>
      <c r="Q12" s="180">
        <v>1676222</v>
      </c>
      <c r="R12" s="180">
        <v>0</v>
      </c>
      <c r="S12" s="180">
        <v>0</v>
      </c>
      <c r="T12" s="180">
        <v>0</v>
      </c>
      <c r="U12" s="180">
        <v>0</v>
      </c>
      <c r="V12" s="180">
        <v>764199</v>
      </c>
      <c r="W12" s="180">
        <v>4565333</v>
      </c>
      <c r="X12" s="180"/>
      <c r="Y12" s="180">
        <v>10000</v>
      </c>
      <c r="Z12" s="180">
        <v>0</v>
      </c>
      <c r="AA12" s="180">
        <v>0</v>
      </c>
      <c r="AB12" s="180">
        <v>0</v>
      </c>
      <c r="AC12" s="180">
        <v>0</v>
      </c>
      <c r="AD12" s="180">
        <v>0</v>
      </c>
      <c r="AE12" s="180">
        <v>99598</v>
      </c>
      <c r="AF12" s="180">
        <v>0</v>
      </c>
      <c r="AG12" s="180">
        <v>290815</v>
      </c>
      <c r="AH12" s="180">
        <v>0</v>
      </c>
      <c r="AI12" s="180">
        <v>2637550</v>
      </c>
      <c r="AJ12" s="180">
        <v>527500</v>
      </c>
      <c r="AK12" s="180"/>
      <c r="AL12" s="180"/>
      <c r="AM12" s="180">
        <v>536000</v>
      </c>
      <c r="AN12" s="180">
        <v>0</v>
      </c>
      <c r="AO12" s="180">
        <v>0</v>
      </c>
      <c r="AP12" s="180">
        <v>0</v>
      </c>
      <c r="AQ12" s="180">
        <v>0</v>
      </c>
      <c r="AR12" s="180">
        <v>0</v>
      </c>
      <c r="AS12" s="180">
        <v>0</v>
      </c>
      <c r="AT12" s="180">
        <v>84732</v>
      </c>
      <c r="AU12" s="180"/>
      <c r="AV12" s="180">
        <v>462000</v>
      </c>
      <c r="AW12" s="180">
        <v>0</v>
      </c>
      <c r="AX12" s="180">
        <v>0</v>
      </c>
      <c r="AY12" s="180">
        <v>0</v>
      </c>
      <c r="AZ12" s="180">
        <v>0</v>
      </c>
      <c r="BA12" s="180">
        <v>0</v>
      </c>
      <c r="BB12" s="180">
        <v>0</v>
      </c>
      <c r="BC12" s="180">
        <v>0</v>
      </c>
      <c r="BD12" s="180">
        <v>225975</v>
      </c>
      <c r="BE12" s="180">
        <v>0</v>
      </c>
      <c r="BF12" s="180">
        <v>0</v>
      </c>
      <c r="BG12" s="180"/>
      <c r="BH12" s="180">
        <v>0</v>
      </c>
      <c r="BI12" s="180">
        <v>0</v>
      </c>
      <c r="BJ12" s="180">
        <v>0</v>
      </c>
      <c r="BK12" s="180">
        <v>0</v>
      </c>
      <c r="BL12" s="180"/>
      <c r="BM12" s="180">
        <v>0</v>
      </c>
      <c r="BN12" s="180">
        <v>0</v>
      </c>
      <c r="BO12" s="180">
        <v>0</v>
      </c>
      <c r="BP12" s="180">
        <v>0</v>
      </c>
      <c r="BQ12" s="180">
        <v>244999</v>
      </c>
      <c r="BR12" s="180">
        <v>375000</v>
      </c>
      <c r="BS12" s="180">
        <v>41277</v>
      </c>
      <c r="BT12" s="180">
        <v>0</v>
      </c>
      <c r="BU12" s="180">
        <v>0</v>
      </c>
      <c r="BV12" s="180">
        <v>0</v>
      </c>
      <c r="BW12" s="180"/>
      <c r="BX12" s="180">
        <v>0</v>
      </c>
      <c r="BY12" s="180">
        <v>0</v>
      </c>
      <c r="BZ12" s="180">
        <v>0</v>
      </c>
      <c r="CA12" s="180">
        <v>0</v>
      </c>
      <c r="CB12" s="180">
        <v>0</v>
      </c>
      <c r="CC12" s="180"/>
      <c r="CD12" s="180">
        <v>0</v>
      </c>
      <c r="CE12" s="180"/>
      <c r="CF12" s="180"/>
      <c r="CG12" s="180"/>
      <c r="CH12" s="180"/>
      <c r="CI12" s="180"/>
      <c r="CJ12" s="180"/>
      <c r="CK12" s="180"/>
      <c r="CL12" s="180"/>
      <c r="CM12" s="180"/>
      <c r="CN12" s="180"/>
      <c r="CO12" s="180"/>
      <c r="CP12" s="180"/>
      <c r="CQ12" s="180"/>
      <c r="CR12" s="180"/>
      <c r="CS12" s="180"/>
      <c r="CT12" s="180"/>
      <c r="CU12" s="180"/>
    </row>
    <row r="13" spans="1:99" x14ac:dyDescent="0.3">
      <c r="A13" s="155">
        <v>20</v>
      </c>
      <c r="B13" s="180" t="s">
        <v>201</v>
      </c>
      <c r="C13" s="180"/>
      <c r="D13" s="180"/>
      <c r="E13" s="180">
        <v>0</v>
      </c>
      <c r="F13" s="180"/>
      <c r="G13" s="180">
        <v>21960</v>
      </c>
      <c r="H13" s="180">
        <v>0</v>
      </c>
      <c r="I13" s="180">
        <v>0</v>
      </c>
      <c r="J13" s="180">
        <v>0</v>
      </c>
      <c r="K13" s="180">
        <v>0</v>
      </c>
      <c r="L13" s="180">
        <v>0</v>
      </c>
      <c r="M13" s="180">
        <v>0</v>
      </c>
      <c r="N13" s="180">
        <v>0</v>
      </c>
      <c r="O13" s="180">
        <v>0</v>
      </c>
      <c r="P13" s="180">
        <v>0</v>
      </c>
      <c r="Q13" s="180">
        <v>5724308</v>
      </c>
      <c r="R13" s="180">
        <v>451516</v>
      </c>
      <c r="S13" s="180">
        <v>0</v>
      </c>
      <c r="T13" s="180">
        <v>1831187</v>
      </c>
      <c r="U13" s="180">
        <v>1048946</v>
      </c>
      <c r="V13" s="180">
        <v>2456447</v>
      </c>
      <c r="W13" s="180">
        <v>7619617</v>
      </c>
      <c r="X13" s="180"/>
      <c r="Y13" s="180">
        <v>838430</v>
      </c>
      <c r="Z13" s="180">
        <v>0</v>
      </c>
      <c r="AA13" s="180">
        <v>0</v>
      </c>
      <c r="AB13" s="180">
        <v>94000</v>
      </c>
      <c r="AC13" s="180">
        <v>66470</v>
      </c>
      <c r="AD13" s="180">
        <v>0</v>
      </c>
      <c r="AE13" s="180">
        <v>0</v>
      </c>
      <c r="AF13" s="180">
        <v>0</v>
      </c>
      <c r="AG13" s="180">
        <v>0</v>
      </c>
      <c r="AH13" s="180">
        <v>0</v>
      </c>
      <c r="AI13" s="180">
        <v>776060</v>
      </c>
      <c r="AJ13" s="180">
        <v>252776</v>
      </c>
      <c r="AK13" s="180"/>
      <c r="AL13" s="180"/>
      <c r="AM13" s="180">
        <v>350350</v>
      </c>
      <c r="AN13" s="180">
        <v>0</v>
      </c>
      <c r="AO13" s="180">
        <v>0</v>
      </c>
      <c r="AP13" s="180">
        <v>0</v>
      </c>
      <c r="AQ13" s="180">
        <v>0</v>
      </c>
      <c r="AR13" s="180">
        <v>400069</v>
      </c>
      <c r="AS13" s="180">
        <v>0</v>
      </c>
      <c r="AT13" s="180">
        <v>23527</v>
      </c>
      <c r="AU13" s="180"/>
      <c r="AV13" s="180">
        <v>217000</v>
      </c>
      <c r="AW13" s="180">
        <v>0</v>
      </c>
      <c r="AX13" s="180">
        <v>699123</v>
      </c>
      <c r="AY13" s="180">
        <v>1260650</v>
      </c>
      <c r="AZ13" s="180">
        <v>0</v>
      </c>
      <c r="BA13" s="180">
        <v>0</v>
      </c>
      <c r="BB13" s="180">
        <v>0</v>
      </c>
      <c r="BC13" s="180">
        <v>20000</v>
      </c>
      <c r="BD13" s="180">
        <v>16207</v>
      </c>
      <c r="BE13" s="180">
        <v>0</v>
      </c>
      <c r="BF13" s="180">
        <v>11275</v>
      </c>
      <c r="BG13" s="180"/>
      <c r="BH13" s="180">
        <v>0</v>
      </c>
      <c r="BI13" s="180">
        <v>0</v>
      </c>
      <c r="BJ13" s="180">
        <v>0</v>
      </c>
      <c r="BK13" s="180">
        <v>0</v>
      </c>
      <c r="BL13" s="180"/>
      <c r="BM13" s="180">
        <v>0</v>
      </c>
      <c r="BN13" s="180">
        <v>62000</v>
      </c>
      <c r="BO13" s="180">
        <v>0</v>
      </c>
      <c r="BP13" s="180">
        <v>0</v>
      </c>
      <c r="BQ13" s="180">
        <v>0</v>
      </c>
      <c r="BR13" s="180">
        <v>0</v>
      </c>
      <c r="BS13" s="180">
        <v>3539017</v>
      </c>
      <c r="BT13" s="180">
        <v>0</v>
      </c>
      <c r="BU13" s="180">
        <v>153900</v>
      </c>
      <c r="BV13" s="180">
        <v>255202</v>
      </c>
      <c r="BW13" s="180"/>
      <c r="BX13" s="180">
        <v>0</v>
      </c>
      <c r="BY13" s="180">
        <v>0</v>
      </c>
      <c r="BZ13" s="180">
        <v>449817</v>
      </c>
      <c r="CA13" s="180">
        <v>0</v>
      </c>
      <c r="CB13" s="180">
        <v>0</v>
      </c>
      <c r="CC13" s="180"/>
      <c r="CD13" s="180">
        <v>0</v>
      </c>
      <c r="CE13" s="180"/>
      <c r="CF13" s="180"/>
      <c r="CG13" s="180"/>
      <c r="CH13" s="180"/>
      <c r="CI13" s="180"/>
      <c r="CJ13" s="180"/>
      <c r="CK13" s="180"/>
      <c r="CL13" s="180"/>
      <c r="CM13" s="180"/>
      <c r="CN13" s="180"/>
      <c r="CO13" s="180"/>
      <c r="CP13" s="180"/>
      <c r="CQ13" s="180"/>
      <c r="CR13" s="180"/>
      <c r="CS13" s="180"/>
      <c r="CT13" s="180"/>
      <c r="CU13" s="180"/>
    </row>
    <row r="14" spans="1:99" x14ac:dyDescent="0.3">
      <c r="A14" s="155">
        <v>22</v>
      </c>
      <c r="B14" s="180" t="s">
        <v>203</v>
      </c>
      <c r="C14" s="180"/>
      <c r="D14" s="180"/>
      <c r="E14" s="180">
        <v>0</v>
      </c>
      <c r="F14" s="180"/>
      <c r="G14" s="180">
        <v>0</v>
      </c>
      <c r="H14" s="180">
        <v>0</v>
      </c>
      <c r="I14" s="180">
        <v>0</v>
      </c>
      <c r="J14" s="180">
        <v>0</v>
      </c>
      <c r="K14" s="180">
        <v>0</v>
      </c>
      <c r="L14" s="180">
        <v>0</v>
      </c>
      <c r="M14" s="180">
        <v>0</v>
      </c>
      <c r="N14" s="180">
        <v>0</v>
      </c>
      <c r="O14" s="180">
        <v>-466659</v>
      </c>
      <c r="P14" s="180">
        <v>0</v>
      </c>
      <c r="Q14" s="180">
        <v>0</v>
      </c>
      <c r="R14" s="180">
        <v>2111</v>
      </c>
      <c r="S14" s="180">
        <v>0</v>
      </c>
      <c r="T14" s="180">
        <v>116211</v>
      </c>
      <c r="U14" s="180">
        <v>26452</v>
      </c>
      <c r="V14" s="180">
        <v>0</v>
      </c>
      <c r="W14" s="180">
        <v>0</v>
      </c>
      <c r="X14" s="180"/>
      <c r="Y14" s="180">
        <v>47513</v>
      </c>
      <c r="Z14" s="180">
        <v>20755</v>
      </c>
      <c r="AA14" s="180">
        <v>0</v>
      </c>
      <c r="AB14" s="180">
        <v>0</v>
      </c>
      <c r="AC14" s="180">
        <v>11455</v>
      </c>
      <c r="AD14" s="180">
        <v>0</v>
      </c>
      <c r="AE14" s="180">
        <v>6738</v>
      </c>
      <c r="AF14" s="180">
        <v>-3021732</v>
      </c>
      <c r="AG14" s="180">
        <v>0</v>
      </c>
      <c r="AH14" s="180">
        <v>0</v>
      </c>
      <c r="AI14" s="180">
        <v>600592</v>
      </c>
      <c r="AJ14" s="180">
        <v>0</v>
      </c>
      <c r="AK14" s="180"/>
      <c r="AL14" s="180"/>
      <c r="AM14" s="180">
        <v>0</v>
      </c>
      <c r="AN14" s="180">
        <v>0</v>
      </c>
      <c r="AO14" s="180">
        <v>86640</v>
      </c>
      <c r="AP14" s="180">
        <v>0</v>
      </c>
      <c r="AQ14" s="180">
        <v>0</v>
      </c>
      <c r="AR14" s="180">
        <v>-57614</v>
      </c>
      <c r="AS14" s="180">
        <v>0</v>
      </c>
      <c r="AT14" s="180">
        <v>56597</v>
      </c>
      <c r="AU14" s="180"/>
      <c r="AV14" s="180">
        <v>0</v>
      </c>
      <c r="AW14" s="180">
        <v>3500</v>
      </c>
      <c r="AX14" s="180">
        <v>0</v>
      </c>
      <c r="AY14" s="180">
        <v>712271</v>
      </c>
      <c r="AZ14" s="180">
        <v>17000</v>
      </c>
      <c r="BA14" s="180">
        <v>0</v>
      </c>
      <c r="BB14" s="180">
        <v>0</v>
      </c>
      <c r="BC14" s="180">
        <v>0</v>
      </c>
      <c r="BD14" s="180">
        <v>18146</v>
      </c>
      <c r="BE14" s="180">
        <v>0</v>
      </c>
      <c r="BF14" s="180">
        <v>0</v>
      </c>
      <c r="BG14" s="180"/>
      <c r="BH14" s="180">
        <v>0</v>
      </c>
      <c r="BI14" s="180">
        <v>0</v>
      </c>
      <c r="BJ14" s="180">
        <v>0</v>
      </c>
      <c r="BK14" s="180">
        <v>0</v>
      </c>
      <c r="BL14" s="180"/>
      <c r="BM14" s="180">
        <v>26999</v>
      </c>
      <c r="BN14" s="180">
        <v>0</v>
      </c>
      <c r="BO14" s="180">
        <v>0</v>
      </c>
      <c r="BP14" s="180">
        <v>0</v>
      </c>
      <c r="BQ14" s="180">
        <v>27134</v>
      </c>
      <c r="BR14" s="180">
        <v>13200</v>
      </c>
      <c r="BS14" s="180">
        <v>0</v>
      </c>
      <c r="BT14" s="180">
        <v>0</v>
      </c>
      <c r="BU14" s="180">
        <v>0</v>
      </c>
      <c r="BV14" s="180">
        <v>0</v>
      </c>
      <c r="BW14" s="180"/>
      <c r="BX14" s="180">
        <v>2000</v>
      </c>
      <c r="BY14" s="180">
        <v>0</v>
      </c>
      <c r="BZ14" s="180">
        <v>0</v>
      </c>
      <c r="CA14" s="180">
        <v>0</v>
      </c>
      <c r="CB14" s="180">
        <v>0</v>
      </c>
      <c r="CC14" s="180"/>
      <c r="CD14" s="180">
        <v>0</v>
      </c>
      <c r="CE14" s="180"/>
      <c r="CF14" s="180"/>
      <c r="CG14" s="180"/>
      <c r="CH14" s="180"/>
      <c r="CI14" s="180"/>
      <c r="CJ14" s="180"/>
      <c r="CK14" s="180"/>
      <c r="CL14" s="180"/>
      <c r="CM14" s="180"/>
      <c r="CN14" s="180"/>
      <c r="CO14" s="180"/>
      <c r="CP14" s="180"/>
      <c r="CQ14" s="180"/>
      <c r="CR14" s="180"/>
      <c r="CS14" s="180"/>
      <c r="CT14" s="180"/>
      <c r="CU14" s="180"/>
    </row>
    <row r="15" spans="1:99" x14ac:dyDescent="0.3">
      <c r="A15" s="155">
        <v>23</v>
      </c>
      <c r="B15" s="180" t="s">
        <v>206</v>
      </c>
      <c r="C15" s="180"/>
      <c r="D15" s="180"/>
      <c r="E15" s="180">
        <v>23643</v>
      </c>
      <c r="F15" s="180"/>
      <c r="G15" s="180">
        <v>554948</v>
      </c>
      <c r="H15" s="180">
        <v>772191</v>
      </c>
      <c r="I15" s="180">
        <v>731397</v>
      </c>
      <c r="J15" s="180">
        <v>12287</v>
      </c>
      <c r="K15" s="180">
        <v>91535</v>
      </c>
      <c r="L15" s="180">
        <v>80867</v>
      </c>
      <c r="M15" s="180">
        <v>220880</v>
      </c>
      <c r="N15" s="180">
        <v>63764</v>
      </c>
      <c r="O15" s="180">
        <v>430062</v>
      </c>
      <c r="P15" s="180">
        <v>14131</v>
      </c>
      <c r="Q15" s="180">
        <v>2630438</v>
      </c>
      <c r="R15" s="180">
        <v>30056</v>
      </c>
      <c r="S15" s="180">
        <v>-19919</v>
      </c>
      <c r="T15" s="180">
        <v>13715464</v>
      </c>
      <c r="U15" s="180">
        <v>2531624</v>
      </c>
      <c r="V15" s="180">
        <v>4023469</v>
      </c>
      <c r="W15" s="180">
        <v>1747590</v>
      </c>
      <c r="X15" s="180"/>
      <c r="Y15" s="180">
        <v>1616453</v>
      </c>
      <c r="Z15" s="180">
        <v>91836</v>
      </c>
      <c r="AA15" s="180">
        <v>2867341</v>
      </c>
      <c r="AB15" s="180">
        <v>107146</v>
      </c>
      <c r="AC15" s="180">
        <v>514195</v>
      </c>
      <c r="AD15" s="180">
        <v>193126</v>
      </c>
      <c r="AE15" s="180">
        <v>358403</v>
      </c>
      <c r="AF15" s="180">
        <v>-153232</v>
      </c>
      <c r="AG15" s="180">
        <v>751728</v>
      </c>
      <c r="AH15" s="180">
        <v>531192</v>
      </c>
      <c r="AI15" s="180">
        <v>4005936</v>
      </c>
      <c r="AJ15" s="180">
        <v>950524</v>
      </c>
      <c r="AK15" s="180"/>
      <c r="AL15" s="180"/>
      <c r="AM15" s="180">
        <v>2514823</v>
      </c>
      <c r="AN15" s="180">
        <v>-16061</v>
      </c>
      <c r="AO15" s="180">
        <v>368042</v>
      </c>
      <c r="AP15" s="180">
        <v>12083</v>
      </c>
      <c r="AQ15" s="180">
        <v>518990</v>
      </c>
      <c r="AR15" s="180">
        <v>1312154</v>
      </c>
      <c r="AS15" s="180">
        <v>187858</v>
      </c>
      <c r="AT15" s="180">
        <v>464225</v>
      </c>
      <c r="AU15" s="180"/>
      <c r="AV15" s="180">
        <v>583073</v>
      </c>
      <c r="AW15" s="180">
        <v>237157</v>
      </c>
      <c r="AX15" s="180">
        <v>-696467</v>
      </c>
      <c r="AY15" s="180">
        <v>995085</v>
      </c>
      <c r="AZ15" s="180">
        <v>99627</v>
      </c>
      <c r="BA15" s="180">
        <v>-92586</v>
      </c>
      <c r="BB15" s="180">
        <v>12005</v>
      </c>
      <c r="BC15" s="180">
        <v>46769</v>
      </c>
      <c r="BD15" s="180">
        <v>1185528</v>
      </c>
      <c r="BE15" s="180">
        <v>60898</v>
      </c>
      <c r="BF15" s="180">
        <v>100573</v>
      </c>
      <c r="BG15" s="180"/>
      <c r="BH15" s="180">
        <v>20537</v>
      </c>
      <c r="BI15" s="180">
        <v>4996</v>
      </c>
      <c r="BJ15" s="180">
        <v>-70243</v>
      </c>
      <c r="BK15" s="180">
        <v>306046</v>
      </c>
      <c r="BL15" s="180"/>
      <c r="BM15" s="180">
        <v>159094</v>
      </c>
      <c r="BN15" s="180">
        <v>426461</v>
      </c>
      <c r="BO15" s="180">
        <v>286354</v>
      </c>
      <c r="BP15" s="180">
        <v>403077</v>
      </c>
      <c r="BQ15" s="180">
        <v>2059598</v>
      </c>
      <c r="BR15" s="180">
        <v>123190</v>
      </c>
      <c r="BS15" s="180">
        <v>-1046215</v>
      </c>
      <c r="BT15" s="180">
        <v>75</v>
      </c>
      <c r="BU15" s="180">
        <v>1262387</v>
      </c>
      <c r="BV15" s="180">
        <v>-100286</v>
      </c>
      <c r="BW15" s="180"/>
      <c r="BX15" s="180">
        <v>-7369</v>
      </c>
      <c r="BY15" s="180">
        <v>6388</v>
      </c>
      <c r="BZ15" s="180">
        <v>58681</v>
      </c>
      <c r="CA15" s="180">
        <v>-18015</v>
      </c>
      <c r="CB15" s="180">
        <v>193015</v>
      </c>
      <c r="CC15" s="180"/>
      <c r="CD15" s="180">
        <v>11360</v>
      </c>
      <c r="CE15" s="180"/>
      <c r="CF15" s="180"/>
      <c r="CG15" s="180"/>
      <c r="CH15" s="180"/>
      <c r="CI15" s="180"/>
      <c r="CJ15" s="180"/>
      <c r="CK15" s="180"/>
      <c r="CL15" s="180"/>
      <c r="CM15" s="180"/>
      <c r="CN15" s="180"/>
      <c r="CO15" s="180"/>
      <c r="CP15" s="180"/>
      <c r="CQ15" s="180"/>
      <c r="CR15" s="180"/>
      <c r="CS15" s="180"/>
      <c r="CT15" s="180"/>
      <c r="CU15" s="180"/>
    </row>
    <row r="16" spans="1:99" x14ac:dyDescent="0.3">
      <c r="A16" s="155">
        <v>31</v>
      </c>
      <c r="B16" s="180" t="s">
        <v>1031</v>
      </c>
      <c r="C16" s="180"/>
      <c r="D16" s="180"/>
      <c r="E16" s="180">
        <v>0</v>
      </c>
      <c r="F16" s="180"/>
      <c r="G16" s="180">
        <v>0</v>
      </c>
      <c r="H16" s="180">
        <v>0</v>
      </c>
      <c r="I16" s="180">
        <v>0</v>
      </c>
      <c r="J16" s="180">
        <v>0</v>
      </c>
      <c r="K16" s="180">
        <v>0</v>
      </c>
      <c r="L16" s="180">
        <v>0</v>
      </c>
      <c r="M16" s="180">
        <v>0</v>
      </c>
      <c r="N16" s="180">
        <v>0</v>
      </c>
      <c r="O16" s="180">
        <v>0</v>
      </c>
      <c r="P16" s="180">
        <v>0</v>
      </c>
      <c r="Q16" s="180">
        <v>0</v>
      </c>
      <c r="R16" s="180">
        <v>0</v>
      </c>
      <c r="S16" s="180">
        <v>0</v>
      </c>
      <c r="T16" s="180">
        <v>0</v>
      </c>
      <c r="U16" s="180">
        <v>0</v>
      </c>
      <c r="V16" s="180">
        <v>0</v>
      </c>
      <c r="W16" s="180">
        <v>0</v>
      </c>
      <c r="X16" s="180"/>
      <c r="Y16" s="180">
        <v>0</v>
      </c>
      <c r="Z16" s="180">
        <v>0</v>
      </c>
      <c r="AA16" s="180">
        <v>0</v>
      </c>
      <c r="AB16" s="180">
        <v>0</v>
      </c>
      <c r="AC16" s="180">
        <v>0</v>
      </c>
      <c r="AD16" s="180">
        <v>0</v>
      </c>
      <c r="AE16" s="180">
        <v>0</v>
      </c>
      <c r="AF16" s="180">
        <v>0</v>
      </c>
      <c r="AG16" s="180">
        <v>0</v>
      </c>
      <c r="AH16" s="180">
        <v>0</v>
      </c>
      <c r="AI16" s="180">
        <v>0</v>
      </c>
      <c r="AJ16" s="180">
        <v>0</v>
      </c>
      <c r="AK16" s="180"/>
      <c r="AL16" s="180"/>
      <c r="AM16" s="180">
        <v>0</v>
      </c>
      <c r="AN16" s="180">
        <v>0</v>
      </c>
      <c r="AO16" s="180">
        <v>0</v>
      </c>
      <c r="AP16" s="180">
        <v>0</v>
      </c>
      <c r="AQ16" s="180">
        <v>0</v>
      </c>
      <c r="AR16" s="180">
        <v>0</v>
      </c>
      <c r="AS16" s="180">
        <v>0</v>
      </c>
      <c r="AT16" s="180">
        <v>0</v>
      </c>
      <c r="AU16" s="180"/>
      <c r="AV16" s="180">
        <v>0</v>
      </c>
      <c r="AW16" s="180">
        <v>0</v>
      </c>
      <c r="AX16" s="180">
        <v>0</v>
      </c>
      <c r="AY16" s="180">
        <v>0</v>
      </c>
      <c r="AZ16" s="180">
        <v>0</v>
      </c>
      <c r="BA16" s="180">
        <v>0</v>
      </c>
      <c r="BB16" s="180">
        <v>0</v>
      </c>
      <c r="BC16" s="180">
        <v>0</v>
      </c>
      <c r="BD16" s="180">
        <v>0</v>
      </c>
      <c r="BE16" s="180">
        <v>0</v>
      </c>
      <c r="BF16" s="180">
        <v>0</v>
      </c>
      <c r="BG16" s="180"/>
      <c r="BH16" s="180">
        <v>0</v>
      </c>
      <c r="BI16" s="180">
        <v>0</v>
      </c>
      <c r="BJ16" s="180">
        <v>0</v>
      </c>
      <c r="BK16" s="180">
        <v>0</v>
      </c>
      <c r="BL16" s="180"/>
      <c r="BM16" s="180">
        <v>0</v>
      </c>
      <c r="BN16" s="180">
        <v>0</v>
      </c>
      <c r="BO16" s="180">
        <v>0</v>
      </c>
      <c r="BP16" s="180">
        <v>0</v>
      </c>
      <c r="BQ16" s="180">
        <v>0</v>
      </c>
      <c r="BR16" s="180">
        <v>0</v>
      </c>
      <c r="BS16" s="180">
        <v>0</v>
      </c>
      <c r="BT16" s="180">
        <v>0</v>
      </c>
      <c r="BU16" s="180">
        <v>0</v>
      </c>
      <c r="BV16" s="180">
        <v>0</v>
      </c>
      <c r="BW16" s="180"/>
      <c r="BX16" s="180">
        <v>0</v>
      </c>
      <c r="BY16" s="180">
        <v>0</v>
      </c>
      <c r="BZ16" s="180">
        <v>0</v>
      </c>
      <c r="CA16" s="180">
        <v>0</v>
      </c>
      <c r="CB16" s="180">
        <v>0</v>
      </c>
      <c r="CC16" s="180"/>
      <c r="CD16" s="180">
        <v>0</v>
      </c>
      <c r="CE16" s="180"/>
      <c r="CF16" s="180"/>
      <c r="CG16" s="180"/>
      <c r="CH16" s="180"/>
      <c r="CI16" s="180"/>
      <c r="CJ16" s="180"/>
      <c r="CK16" s="180"/>
      <c r="CL16" s="180"/>
      <c r="CM16" s="180"/>
      <c r="CN16" s="180"/>
      <c r="CO16" s="180"/>
      <c r="CP16" s="180"/>
      <c r="CQ16" s="180"/>
      <c r="CR16" s="180"/>
      <c r="CS16" s="180"/>
      <c r="CT16" s="180"/>
      <c r="CU16" s="180"/>
    </row>
    <row r="17" spans="1:99" x14ac:dyDescent="0.3">
      <c r="A17" s="155">
        <v>32</v>
      </c>
      <c r="B17" s="180" t="s">
        <v>1032</v>
      </c>
      <c r="C17" s="180"/>
      <c r="D17" s="180"/>
      <c r="E17" s="180">
        <v>0</v>
      </c>
      <c r="F17" s="180"/>
      <c r="G17" s="180">
        <v>0</v>
      </c>
      <c r="H17" s="180">
        <v>0</v>
      </c>
      <c r="I17" s="180">
        <v>0</v>
      </c>
      <c r="J17" s="180">
        <v>0</v>
      </c>
      <c r="K17" s="180">
        <v>0</v>
      </c>
      <c r="L17" s="180">
        <v>0</v>
      </c>
      <c r="M17" s="180">
        <v>0</v>
      </c>
      <c r="N17" s="180">
        <v>0</v>
      </c>
      <c r="O17" s="180">
        <v>0</v>
      </c>
      <c r="P17" s="180">
        <v>0</v>
      </c>
      <c r="Q17" s="180">
        <v>0</v>
      </c>
      <c r="R17" s="180">
        <v>0</v>
      </c>
      <c r="S17" s="180">
        <v>0</v>
      </c>
      <c r="T17" s="180">
        <v>0</v>
      </c>
      <c r="U17" s="180">
        <v>0</v>
      </c>
      <c r="V17" s="180">
        <v>0</v>
      </c>
      <c r="W17" s="180">
        <v>0</v>
      </c>
      <c r="X17" s="180"/>
      <c r="Y17" s="180">
        <v>0</v>
      </c>
      <c r="Z17" s="180">
        <v>0</v>
      </c>
      <c r="AA17" s="180">
        <v>0</v>
      </c>
      <c r="AB17" s="180">
        <v>0</v>
      </c>
      <c r="AC17" s="180">
        <v>0</v>
      </c>
      <c r="AD17" s="180">
        <v>0</v>
      </c>
      <c r="AE17" s="180">
        <v>0</v>
      </c>
      <c r="AF17" s="180">
        <v>0</v>
      </c>
      <c r="AG17" s="180">
        <v>0</v>
      </c>
      <c r="AH17" s="180">
        <v>0</v>
      </c>
      <c r="AI17" s="180">
        <v>0</v>
      </c>
      <c r="AJ17" s="180">
        <v>0</v>
      </c>
      <c r="AK17" s="180"/>
      <c r="AL17" s="180"/>
      <c r="AM17" s="180">
        <v>0</v>
      </c>
      <c r="AN17" s="180">
        <v>0</v>
      </c>
      <c r="AO17" s="180">
        <v>0</v>
      </c>
      <c r="AP17" s="180">
        <v>0</v>
      </c>
      <c r="AQ17" s="180">
        <v>0</v>
      </c>
      <c r="AR17" s="180">
        <v>0</v>
      </c>
      <c r="AS17" s="180">
        <v>0</v>
      </c>
      <c r="AT17" s="180">
        <v>0</v>
      </c>
      <c r="AU17" s="180"/>
      <c r="AV17" s="180">
        <v>0</v>
      </c>
      <c r="AW17" s="180">
        <v>0</v>
      </c>
      <c r="AX17" s="180">
        <v>0</v>
      </c>
      <c r="AY17" s="180">
        <v>0</v>
      </c>
      <c r="AZ17" s="180">
        <v>0</v>
      </c>
      <c r="BA17" s="180">
        <v>0</v>
      </c>
      <c r="BB17" s="180">
        <v>0</v>
      </c>
      <c r="BC17" s="180">
        <v>0</v>
      </c>
      <c r="BD17" s="180">
        <v>0</v>
      </c>
      <c r="BE17" s="180">
        <v>0</v>
      </c>
      <c r="BF17" s="180">
        <v>0</v>
      </c>
      <c r="BG17" s="180"/>
      <c r="BH17" s="180">
        <v>0</v>
      </c>
      <c r="BI17" s="180">
        <v>0</v>
      </c>
      <c r="BJ17" s="180">
        <v>0</v>
      </c>
      <c r="BK17" s="180">
        <v>0</v>
      </c>
      <c r="BL17" s="180"/>
      <c r="BM17" s="180">
        <v>0</v>
      </c>
      <c r="BN17" s="180">
        <v>0</v>
      </c>
      <c r="BO17" s="180">
        <v>0</v>
      </c>
      <c r="BP17" s="180">
        <v>0</v>
      </c>
      <c r="BQ17" s="180">
        <v>0</v>
      </c>
      <c r="BR17" s="180">
        <v>0</v>
      </c>
      <c r="BS17" s="180">
        <v>0</v>
      </c>
      <c r="BT17" s="180">
        <v>0</v>
      </c>
      <c r="BU17" s="180">
        <v>0</v>
      </c>
      <c r="BV17" s="180">
        <v>0</v>
      </c>
      <c r="BW17" s="180"/>
      <c r="BX17" s="180">
        <v>0</v>
      </c>
      <c r="BY17" s="180">
        <v>0</v>
      </c>
      <c r="BZ17" s="180">
        <v>0</v>
      </c>
      <c r="CA17" s="180">
        <v>0</v>
      </c>
      <c r="CB17" s="180">
        <v>0</v>
      </c>
      <c r="CC17" s="180"/>
      <c r="CD17" s="180">
        <v>0</v>
      </c>
      <c r="CE17" s="180"/>
      <c r="CF17" s="180"/>
      <c r="CG17" s="180"/>
      <c r="CH17" s="180"/>
      <c r="CI17" s="180"/>
      <c r="CJ17" s="180"/>
      <c r="CK17" s="180"/>
      <c r="CL17" s="180"/>
      <c r="CM17" s="180"/>
      <c r="CN17" s="180"/>
      <c r="CO17" s="180"/>
      <c r="CP17" s="180"/>
      <c r="CQ17" s="180"/>
      <c r="CR17" s="180"/>
      <c r="CS17" s="180"/>
      <c r="CT17" s="180"/>
      <c r="CU17" s="180"/>
    </row>
    <row r="18" spans="1:99" x14ac:dyDescent="0.3">
      <c r="A18" s="155">
        <v>33</v>
      </c>
      <c r="B18" s="180" t="s">
        <v>282</v>
      </c>
      <c r="C18" s="180"/>
      <c r="D18" s="180"/>
      <c r="E18" s="180">
        <v>0</v>
      </c>
      <c r="F18" s="180"/>
      <c r="G18" s="180">
        <v>0</v>
      </c>
      <c r="H18" s="180">
        <v>0</v>
      </c>
      <c r="I18" s="180">
        <v>0</v>
      </c>
      <c r="J18" s="180">
        <v>0</v>
      </c>
      <c r="K18" s="180">
        <v>0</v>
      </c>
      <c r="L18" s="180">
        <v>0</v>
      </c>
      <c r="M18" s="180">
        <v>0</v>
      </c>
      <c r="N18" s="180">
        <v>0</v>
      </c>
      <c r="O18" s="180">
        <v>0</v>
      </c>
      <c r="P18" s="180">
        <v>0</v>
      </c>
      <c r="Q18" s="180">
        <v>0</v>
      </c>
      <c r="R18" s="180">
        <v>0</v>
      </c>
      <c r="S18" s="180">
        <v>0</v>
      </c>
      <c r="T18" s="180">
        <v>0</v>
      </c>
      <c r="U18" s="180">
        <v>0</v>
      </c>
      <c r="V18" s="180">
        <v>0</v>
      </c>
      <c r="W18" s="180">
        <v>0</v>
      </c>
      <c r="X18" s="180"/>
      <c r="Y18" s="180">
        <v>0</v>
      </c>
      <c r="Z18" s="180">
        <v>0</v>
      </c>
      <c r="AA18" s="180">
        <v>0</v>
      </c>
      <c r="AB18" s="180">
        <v>0</v>
      </c>
      <c r="AC18" s="180">
        <v>0</v>
      </c>
      <c r="AD18" s="180">
        <v>0</v>
      </c>
      <c r="AE18" s="180">
        <v>0</v>
      </c>
      <c r="AF18" s="180">
        <v>0</v>
      </c>
      <c r="AG18" s="180">
        <v>0</v>
      </c>
      <c r="AH18" s="180">
        <v>0</v>
      </c>
      <c r="AI18" s="180">
        <v>0</v>
      </c>
      <c r="AJ18" s="180">
        <v>0</v>
      </c>
      <c r="AK18" s="180"/>
      <c r="AL18" s="180"/>
      <c r="AM18" s="180">
        <v>0</v>
      </c>
      <c r="AN18" s="180">
        <v>0</v>
      </c>
      <c r="AO18" s="180">
        <v>0</v>
      </c>
      <c r="AP18" s="180">
        <v>0</v>
      </c>
      <c r="AQ18" s="180">
        <v>0</v>
      </c>
      <c r="AR18" s="180">
        <v>0</v>
      </c>
      <c r="AS18" s="180">
        <v>0</v>
      </c>
      <c r="AT18" s="180">
        <v>0</v>
      </c>
      <c r="AU18" s="180"/>
      <c r="AV18" s="180">
        <v>0</v>
      </c>
      <c r="AW18" s="180">
        <v>0</v>
      </c>
      <c r="AX18" s="180">
        <v>0</v>
      </c>
      <c r="AY18" s="180">
        <v>0</v>
      </c>
      <c r="AZ18" s="180">
        <v>0</v>
      </c>
      <c r="BA18" s="180">
        <v>0</v>
      </c>
      <c r="BB18" s="180">
        <v>0</v>
      </c>
      <c r="BC18" s="180">
        <v>0</v>
      </c>
      <c r="BD18" s="180">
        <v>0</v>
      </c>
      <c r="BE18" s="180">
        <v>0</v>
      </c>
      <c r="BF18" s="180">
        <v>0</v>
      </c>
      <c r="BG18" s="180"/>
      <c r="BH18" s="180">
        <v>0</v>
      </c>
      <c r="BI18" s="180">
        <v>0</v>
      </c>
      <c r="BJ18" s="180">
        <v>0</v>
      </c>
      <c r="BK18" s="180">
        <v>0</v>
      </c>
      <c r="BL18" s="180"/>
      <c r="BM18" s="180">
        <v>0</v>
      </c>
      <c r="BN18" s="180">
        <v>0</v>
      </c>
      <c r="BO18" s="180">
        <v>0</v>
      </c>
      <c r="BP18" s="180">
        <v>0</v>
      </c>
      <c r="BQ18" s="180">
        <v>0</v>
      </c>
      <c r="BR18" s="180">
        <v>0</v>
      </c>
      <c r="BS18" s="180">
        <v>0</v>
      </c>
      <c r="BT18" s="180">
        <v>0</v>
      </c>
      <c r="BU18" s="180">
        <v>0</v>
      </c>
      <c r="BV18" s="180">
        <v>0</v>
      </c>
      <c r="BW18" s="180"/>
      <c r="BX18" s="180">
        <v>0</v>
      </c>
      <c r="BY18" s="180">
        <v>0</v>
      </c>
      <c r="BZ18" s="180">
        <v>0</v>
      </c>
      <c r="CA18" s="180">
        <v>0</v>
      </c>
      <c r="CB18" s="180">
        <v>0</v>
      </c>
      <c r="CC18" s="180"/>
      <c r="CD18" s="180">
        <v>0</v>
      </c>
      <c r="CE18" s="180"/>
      <c r="CF18" s="180"/>
      <c r="CG18" s="180"/>
      <c r="CH18" s="180"/>
      <c r="CI18" s="180"/>
      <c r="CJ18" s="180"/>
      <c r="CK18" s="180"/>
      <c r="CL18" s="180"/>
      <c r="CM18" s="180"/>
      <c r="CN18" s="180"/>
      <c r="CO18" s="180"/>
      <c r="CP18" s="180"/>
      <c r="CQ18" s="180"/>
      <c r="CR18" s="180"/>
      <c r="CS18" s="180"/>
      <c r="CT18" s="180"/>
      <c r="CU18" s="180"/>
    </row>
    <row r="19" spans="1:99" x14ac:dyDescent="0.3">
      <c r="A19" s="155">
        <v>34</v>
      </c>
      <c r="B19" s="180" t="s">
        <v>1033</v>
      </c>
      <c r="C19" s="180"/>
      <c r="D19" s="180"/>
      <c r="E19" s="180">
        <v>0</v>
      </c>
      <c r="F19" s="180"/>
      <c r="G19" s="180">
        <v>0</v>
      </c>
      <c r="H19" s="180">
        <v>0</v>
      </c>
      <c r="I19" s="180">
        <v>0</v>
      </c>
      <c r="J19" s="180">
        <v>0</v>
      </c>
      <c r="K19" s="180">
        <v>0</v>
      </c>
      <c r="L19" s="180">
        <v>0</v>
      </c>
      <c r="M19" s="180">
        <v>0</v>
      </c>
      <c r="N19" s="180">
        <v>0</v>
      </c>
      <c r="O19" s="180">
        <v>0</v>
      </c>
      <c r="P19" s="180">
        <v>0</v>
      </c>
      <c r="Q19" s="180">
        <v>0</v>
      </c>
      <c r="R19" s="180">
        <v>0</v>
      </c>
      <c r="S19" s="180">
        <v>0</v>
      </c>
      <c r="T19" s="180">
        <v>0</v>
      </c>
      <c r="U19" s="180">
        <v>0</v>
      </c>
      <c r="V19" s="180">
        <v>0</v>
      </c>
      <c r="W19" s="180">
        <v>0</v>
      </c>
      <c r="X19" s="180"/>
      <c r="Y19" s="180">
        <v>0</v>
      </c>
      <c r="Z19" s="180">
        <v>0</v>
      </c>
      <c r="AA19" s="180">
        <v>0</v>
      </c>
      <c r="AB19" s="180">
        <v>0</v>
      </c>
      <c r="AC19" s="180">
        <v>0</v>
      </c>
      <c r="AD19" s="180">
        <v>0</v>
      </c>
      <c r="AE19" s="180">
        <v>0</v>
      </c>
      <c r="AF19" s="180">
        <v>0</v>
      </c>
      <c r="AG19" s="180">
        <v>0</v>
      </c>
      <c r="AH19" s="180">
        <v>0</v>
      </c>
      <c r="AI19" s="180">
        <v>0</v>
      </c>
      <c r="AJ19" s="180">
        <v>0</v>
      </c>
      <c r="AK19" s="180"/>
      <c r="AL19" s="180"/>
      <c r="AM19" s="180">
        <v>0</v>
      </c>
      <c r="AN19" s="180">
        <v>0</v>
      </c>
      <c r="AO19" s="180">
        <v>0</v>
      </c>
      <c r="AP19" s="180">
        <v>0</v>
      </c>
      <c r="AQ19" s="180">
        <v>0</v>
      </c>
      <c r="AR19" s="180">
        <v>0</v>
      </c>
      <c r="AS19" s="180">
        <v>0</v>
      </c>
      <c r="AT19" s="180">
        <v>0</v>
      </c>
      <c r="AU19" s="180"/>
      <c r="AV19" s="180">
        <v>0</v>
      </c>
      <c r="AW19" s="180">
        <v>0</v>
      </c>
      <c r="AX19" s="180">
        <v>0</v>
      </c>
      <c r="AY19" s="180">
        <v>0</v>
      </c>
      <c r="AZ19" s="180">
        <v>0</v>
      </c>
      <c r="BA19" s="180">
        <v>0</v>
      </c>
      <c r="BB19" s="180">
        <v>0</v>
      </c>
      <c r="BC19" s="180">
        <v>0</v>
      </c>
      <c r="BD19" s="180">
        <v>0</v>
      </c>
      <c r="BE19" s="180">
        <v>0</v>
      </c>
      <c r="BF19" s="180">
        <v>0</v>
      </c>
      <c r="BG19" s="180"/>
      <c r="BH19" s="180">
        <v>0</v>
      </c>
      <c r="BI19" s="180">
        <v>0</v>
      </c>
      <c r="BJ19" s="180">
        <v>0</v>
      </c>
      <c r="BK19" s="180">
        <v>0</v>
      </c>
      <c r="BL19" s="180"/>
      <c r="BM19" s="180">
        <v>0</v>
      </c>
      <c r="BN19" s="180">
        <v>0</v>
      </c>
      <c r="BO19" s="180">
        <v>0</v>
      </c>
      <c r="BP19" s="180">
        <v>0</v>
      </c>
      <c r="BQ19" s="180">
        <v>0</v>
      </c>
      <c r="BR19" s="180">
        <v>0</v>
      </c>
      <c r="BS19" s="180">
        <v>0</v>
      </c>
      <c r="BT19" s="180">
        <v>0</v>
      </c>
      <c r="BU19" s="180">
        <v>0</v>
      </c>
      <c r="BV19" s="180">
        <v>0</v>
      </c>
      <c r="BW19" s="180"/>
      <c r="BX19" s="180">
        <v>0</v>
      </c>
      <c r="BY19" s="180">
        <v>0</v>
      </c>
      <c r="BZ19" s="180">
        <v>0</v>
      </c>
      <c r="CA19" s="180">
        <v>0</v>
      </c>
      <c r="CB19" s="180">
        <v>0</v>
      </c>
      <c r="CC19" s="180"/>
      <c r="CD19" s="180">
        <v>0</v>
      </c>
      <c r="CE19" s="180"/>
      <c r="CF19" s="180"/>
      <c r="CG19" s="180"/>
      <c r="CH19" s="180"/>
      <c r="CI19" s="180"/>
      <c r="CJ19" s="180"/>
      <c r="CK19" s="180"/>
      <c r="CL19" s="180"/>
      <c r="CM19" s="180"/>
      <c r="CN19" s="180"/>
      <c r="CO19" s="180"/>
      <c r="CP19" s="180"/>
      <c r="CQ19" s="180"/>
      <c r="CR19" s="180"/>
      <c r="CS19" s="180"/>
      <c r="CT19" s="180"/>
      <c r="CU19" s="180"/>
    </row>
    <row r="20" spans="1:99" x14ac:dyDescent="0.3">
      <c r="A20" s="155">
        <v>35</v>
      </c>
      <c r="B20" s="180" t="s">
        <v>1034</v>
      </c>
      <c r="C20" s="180"/>
      <c r="D20" s="180"/>
      <c r="E20" s="180">
        <v>0</v>
      </c>
      <c r="F20" s="180"/>
      <c r="G20" s="180">
        <v>0</v>
      </c>
      <c r="H20" s="180">
        <v>0</v>
      </c>
      <c r="I20" s="180">
        <v>0</v>
      </c>
      <c r="J20" s="180">
        <v>0</v>
      </c>
      <c r="K20" s="180">
        <v>0</v>
      </c>
      <c r="L20" s="180">
        <v>0</v>
      </c>
      <c r="M20" s="180">
        <v>0</v>
      </c>
      <c r="N20" s="180">
        <v>0</v>
      </c>
      <c r="O20" s="180">
        <v>0</v>
      </c>
      <c r="P20" s="180">
        <v>0</v>
      </c>
      <c r="Q20" s="180">
        <v>0</v>
      </c>
      <c r="R20" s="180">
        <v>0</v>
      </c>
      <c r="S20" s="180">
        <v>0</v>
      </c>
      <c r="T20" s="180">
        <v>0</v>
      </c>
      <c r="U20" s="180">
        <v>0</v>
      </c>
      <c r="V20" s="180">
        <v>0</v>
      </c>
      <c r="W20" s="180">
        <v>0</v>
      </c>
      <c r="X20" s="180"/>
      <c r="Y20" s="180">
        <v>0</v>
      </c>
      <c r="Z20" s="180">
        <v>0</v>
      </c>
      <c r="AA20" s="180">
        <v>0</v>
      </c>
      <c r="AB20" s="180">
        <v>0</v>
      </c>
      <c r="AC20" s="180">
        <v>0</v>
      </c>
      <c r="AD20" s="180">
        <v>0</v>
      </c>
      <c r="AE20" s="180">
        <v>0</v>
      </c>
      <c r="AF20" s="180">
        <v>0</v>
      </c>
      <c r="AG20" s="180">
        <v>0</v>
      </c>
      <c r="AH20" s="180">
        <v>0</v>
      </c>
      <c r="AI20" s="180">
        <v>0</v>
      </c>
      <c r="AJ20" s="180">
        <v>0</v>
      </c>
      <c r="AK20" s="180"/>
      <c r="AL20" s="180"/>
      <c r="AM20" s="180">
        <v>0</v>
      </c>
      <c r="AN20" s="180">
        <v>0</v>
      </c>
      <c r="AO20" s="180">
        <v>0</v>
      </c>
      <c r="AP20" s="180">
        <v>0</v>
      </c>
      <c r="AQ20" s="180">
        <v>0</v>
      </c>
      <c r="AR20" s="180">
        <v>0</v>
      </c>
      <c r="AS20" s="180">
        <v>0</v>
      </c>
      <c r="AT20" s="180">
        <v>0</v>
      </c>
      <c r="AU20" s="180"/>
      <c r="AV20" s="180">
        <v>0</v>
      </c>
      <c r="AW20" s="180">
        <v>0</v>
      </c>
      <c r="AX20" s="180">
        <v>0</v>
      </c>
      <c r="AY20" s="180">
        <v>0</v>
      </c>
      <c r="AZ20" s="180">
        <v>0</v>
      </c>
      <c r="BA20" s="180">
        <v>0</v>
      </c>
      <c r="BB20" s="180">
        <v>0</v>
      </c>
      <c r="BC20" s="180">
        <v>0</v>
      </c>
      <c r="BD20" s="180">
        <v>0</v>
      </c>
      <c r="BE20" s="180">
        <v>0</v>
      </c>
      <c r="BF20" s="180">
        <v>0</v>
      </c>
      <c r="BG20" s="180"/>
      <c r="BH20" s="180">
        <v>0</v>
      </c>
      <c r="BI20" s="180">
        <v>0</v>
      </c>
      <c r="BJ20" s="180">
        <v>0</v>
      </c>
      <c r="BK20" s="180">
        <v>0</v>
      </c>
      <c r="BL20" s="180"/>
      <c r="BM20" s="180">
        <v>0</v>
      </c>
      <c r="BN20" s="180">
        <v>0</v>
      </c>
      <c r="BO20" s="180">
        <v>0</v>
      </c>
      <c r="BP20" s="180">
        <v>0</v>
      </c>
      <c r="BQ20" s="180">
        <v>0</v>
      </c>
      <c r="BR20" s="180">
        <v>0</v>
      </c>
      <c r="BS20" s="180">
        <v>0</v>
      </c>
      <c r="BT20" s="180">
        <v>0</v>
      </c>
      <c r="BU20" s="180">
        <v>0</v>
      </c>
      <c r="BV20" s="180">
        <v>0</v>
      </c>
      <c r="BW20" s="180"/>
      <c r="BX20" s="180">
        <v>0</v>
      </c>
      <c r="BY20" s="180">
        <v>0</v>
      </c>
      <c r="BZ20" s="180">
        <v>0</v>
      </c>
      <c r="CA20" s="180">
        <v>0</v>
      </c>
      <c r="CB20" s="180">
        <v>0</v>
      </c>
      <c r="CC20" s="180"/>
      <c r="CD20" s="180">
        <v>0</v>
      </c>
      <c r="CE20" s="180"/>
      <c r="CF20" s="180"/>
      <c r="CG20" s="180"/>
      <c r="CH20" s="180"/>
      <c r="CI20" s="180"/>
      <c r="CJ20" s="180"/>
      <c r="CK20" s="180"/>
      <c r="CL20" s="180"/>
      <c r="CM20" s="180"/>
      <c r="CN20" s="180"/>
      <c r="CO20" s="180"/>
      <c r="CP20" s="180"/>
      <c r="CQ20" s="180"/>
      <c r="CR20" s="180"/>
      <c r="CS20" s="180"/>
      <c r="CT20" s="180"/>
      <c r="CU20" s="180"/>
    </row>
    <row r="21" spans="1:99" x14ac:dyDescent="0.3">
      <c r="A21" s="155">
        <v>36</v>
      </c>
      <c r="B21" s="180" t="s">
        <v>1035</v>
      </c>
      <c r="C21" s="180"/>
      <c r="D21" s="180"/>
      <c r="E21" s="180">
        <v>0</v>
      </c>
      <c r="F21" s="180"/>
      <c r="G21" s="180">
        <v>0</v>
      </c>
      <c r="H21" s="180">
        <v>0</v>
      </c>
      <c r="I21" s="180">
        <v>0</v>
      </c>
      <c r="J21" s="180">
        <v>0</v>
      </c>
      <c r="K21" s="180">
        <v>0</v>
      </c>
      <c r="L21" s="180">
        <v>0</v>
      </c>
      <c r="M21" s="180">
        <v>0</v>
      </c>
      <c r="N21" s="180">
        <v>0</v>
      </c>
      <c r="O21" s="180">
        <v>0</v>
      </c>
      <c r="P21" s="180">
        <v>0</v>
      </c>
      <c r="Q21" s="180">
        <v>0</v>
      </c>
      <c r="R21" s="180">
        <v>0</v>
      </c>
      <c r="S21" s="180">
        <v>0</v>
      </c>
      <c r="T21" s="180">
        <v>0</v>
      </c>
      <c r="U21" s="180">
        <v>0</v>
      </c>
      <c r="V21" s="180">
        <v>0</v>
      </c>
      <c r="W21" s="180">
        <v>0</v>
      </c>
      <c r="X21" s="180"/>
      <c r="Y21" s="180">
        <v>0</v>
      </c>
      <c r="Z21" s="180">
        <v>0</v>
      </c>
      <c r="AA21" s="180">
        <v>0</v>
      </c>
      <c r="AB21" s="180">
        <v>0</v>
      </c>
      <c r="AC21" s="180">
        <v>0</v>
      </c>
      <c r="AD21" s="180">
        <v>0</v>
      </c>
      <c r="AE21" s="180">
        <v>0</v>
      </c>
      <c r="AF21" s="180">
        <v>0</v>
      </c>
      <c r="AG21" s="180">
        <v>0</v>
      </c>
      <c r="AH21" s="180">
        <v>0</v>
      </c>
      <c r="AI21" s="180">
        <v>0</v>
      </c>
      <c r="AJ21" s="180">
        <v>0</v>
      </c>
      <c r="AK21" s="180"/>
      <c r="AL21" s="180"/>
      <c r="AM21" s="180">
        <v>0</v>
      </c>
      <c r="AN21" s="180">
        <v>0</v>
      </c>
      <c r="AO21" s="180">
        <v>0</v>
      </c>
      <c r="AP21" s="180">
        <v>0</v>
      </c>
      <c r="AQ21" s="180">
        <v>0</v>
      </c>
      <c r="AR21" s="180">
        <v>0</v>
      </c>
      <c r="AS21" s="180">
        <v>0</v>
      </c>
      <c r="AT21" s="180">
        <v>0</v>
      </c>
      <c r="AU21" s="180"/>
      <c r="AV21" s="180">
        <v>0</v>
      </c>
      <c r="AW21" s="180">
        <v>0</v>
      </c>
      <c r="AX21" s="180">
        <v>0</v>
      </c>
      <c r="AY21" s="180">
        <v>0</v>
      </c>
      <c r="AZ21" s="180">
        <v>0</v>
      </c>
      <c r="BA21" s="180">
        <v>0</v>
      </c>
      <c r="BB21" s="180">
        <v>0</v>
      </c>
      <c r="BC21" s="180">
        <v>0</v>
      </c>
      <c r="BD21" s="180">
        <v>0</v>
      </c>
      <c r="BE21" s="180">
        <v>0</v>
      </c>
      <c r="BF21" s="180">
        <v>0</v>
      </c>
      <c r="BG21" s="180"/>
      <c r="BH21" s="180">
        <v>0</v>
      </c>
      <c r="BI21" s="180">
        <v>0</v>
      </c>
      <c r="BJ21" s="180">
        <v>0</v>
      </c>
      <c r="BK21" s="180">
        <v>0</v>
      </c>
      <c r="BL21" s="180"/>
      <c r="BM21" s="180">
        <v>0</v>
      </c>
      <c r="BN21" s="180">
        <v>0</v>
      </c>
      <c r="BO21" s="180">
        <v>0</v>
      </c>
      <c r="BP21" s="180">
        <v>0</v>
      </c>
      <c r="BQ21" s="180">
        <v>0</v>
      </c>
      <c r="BR21" s="180">
        <v>0</v>
      </c>
      <c r="BS21" s="180">
        <v>0</v>
      </c>
      <c r="BT21" s="180">
        <v>0</v>
      </c>
      <c r="BU21" s="180">
        <v>0</v>
      </c>
      <c r="BV21" s="180">
        <v>0</v>
      </c>
      <c r="BW21" s="180"/>
      <c r="BX21" s="180">
        <v>0</v>
      </c>
      <c r="BY21" s="180">
        <v>0</v>
      </c>
      <c r="BZ21" s="180">
        <v>0</v>
      </c>
      <c r="CA21" s="180">
        <v>0</v>
      </c>
      <c r="CB21" s="180">
        <v>0</v>
      </c>
      <c r="CC21" s="180"/>
      <c r="CD21" s="180">
        <v>0</v>
      </c>
      <c r="CE21" s="180"/>
      <c r="CF21" s="180"/>
      <c r="CG21" s="180"/>
      <c r="CH21" s="180"/>
      <c r="CI21" s="180"/>
      <c r="CJ21" s="180"/>
      <c r="CK21" s="180"/>
      <c r="CL21" s="180"/>
      <c r="CM21" s="180"/>
      <c r="CN21" s="180"/>
      <c r="CO21" s="180"/>
      <c r="CP21" s="180"/>
      <c r="CQ21" s="180"/>
      <c r="CR21" s="180"/>
      <c r="CS21" s="180"/>
      <c r="CT21" s="180"/>
      <c r="CU21" s="180"/>
    </row>
    <row r="22" spans="1:99" x14ac:dyDescent="0.3">
      <c r="A22" s="155">
        <v>37</v>
      </c>
      <c r="B22" s="180" t="s">
        <v>1036</v>
      </c>
      <c r="C22" s="180"/>
      <c r="D22" s="180"/>
      <c r="E22" s="180">
        <v>0</v>
      </c>
      <c r="F22" s="180"/>
      <c r="G22" s="180">
        <v>0</v>
      </c>
      <c r="H22" s="180">
        <v>0</v>
      </c>
      <c r="I22" s="180">
        <v>0</v>
      </c>
      <c r="J22" s="180">
        <v>0</v>
      </c>
      <c r="K22" s="180">
        <v>0</v>
      </c>
      <c r="L22" s="180">
        <v>0</v>
      </c>
      <c r="M22" s="180">
        <v>0</v>
      </c>
      <c r="N22" s="180">
        <v>0</v>
      </c>
      <c r="O22" s="180">
        <v>0</v>
      </c>
      <c r="P22" s="180">
        <v>0</v>
      </c>
      <c r="Q22" s="180">
        <v>0</v>
      </c>
      <c r="R22" s="180">
        <v>0</v>
      </c>
      <c r="S22" s="180">
        <v>0</v>
      </c>
      <c r="T22" s="180">
        <v>0</v>
      </c>
      <c r="U22" s="180">
        <v>0</v>
      </c>
      <c r="V22" s="180">
        <v>0</v>
      </c>
      <c r="W22" s="180">
        <v>0</v>
      </c>
      <c r="X22" s="180"/>
      <c r="Y22" s="180">
        <v>0</v>
      </c>
      <c r="Z22" s="180">
        <v>0</v>
      </c>
      <c r="AA22" s="180">
        <v>0</v>
      </c>
      <c r="AB22" s="180">
        <v>0</v>
      </c>
      <c r="AC22" s="180">
        <v>0</v>
      </c>
      <c r="AD22" s="180">
        <v>0</v>
      </c>
      <c r="AE22" s="180">
        <v>0</v>
      </c>
      <c r="AF22" s="180">
        <v>0</v>
      </c>
      <c r="AG22" s="180">
        <v>0</v>
      </c>
      <c r="AH22" s="180">
        <v>0</v>
      </c>
      <c r="AI22" s="180">
        <v>0</v>
      </c>
      <c r="AJ22" s="180">
        <v>0</v>
      </c>
      <c r="AK22" s="180"/>
      <c r="AL22" s="180"/>
      <c r="AM22" s="180">
        <v>0</v>
      </c>
      <c r="AN22" s="180">
        <v>0</v>
      </c>
      <c r="AO22" s="180">
        <v>0</v>
      </c>
      <c r="AP22" s="180">
        <v>0</v>
      </c>
      <c r="AQ22" s="180">
        <v>0</v>
      </c>
      <c r="AR22" s="180">
        <v>0</v>
      </c>
      <c r="AS22" s="180">
        <v>0</v>
      </c>
      <c r="AT22" s="180">
        <v>0</v>
      </c>
      <c r="AU22" s="180"/>
      <c r="AV22" s="180">
        <v>0</v>
      </c>
      <c r="AW22" s="180">
        <v>0</v>
      </c>
      <c r="AX22" s="180">
        <v>0</v>
      </c>
      <c r="AY22" s="180">
        <v>0</v>
      </c>
      <c r="AZ22" s="180">
        <v>0</v>
      </c>
      <c r="BA22" s="180">
        <v>0</v>
      </c>
      <c r="BB22" s="180">
        <v>0</v>
      </c>
      <c r="BC22" s="180">
        <v>0</v>
      </c>
      <c r="BD22" s="180">
        <v>0</v>
      </c>
      <c r="BE22" s="180">
        <v>0</v>
      </c>
      <c r="BF22" s="180">
        <v>0</v>
      </c>
      <c r="BG22" s="180"/>
      <c r="BH22" s="180">
        <v>0</v>
      </c>
      <c r="BI22" s="180">
        <v>0</v>
      </c>
      <c r="BJ22" s="180">
        <v>0</v>
      </c>
      <c r="BK22" s="180">
        <v>0</v>
      </c>
      <c r="BL22" s="180"/>
      <c r="BM22" s="180">
        <v>0</v>
      </c>
      <c r="BN22" s="180">
        <v>0</v>
      </c>
      <c r="BO22" s="180">
        <v>0</v>
      </c>
      <c r="BP22" s="180">
        <v>0</v>
      </c>
      <c r="BQ22" s="180">
        <v>0</v>
      </c>
      <c r="BR22" s="180">
        <v>0</v>
      </c>
      <c r="BS22" s="180">
        <v>0</v>
      </c>
      <c r="BT22" s="180">
        <v>0</v>
      </c>
      <c r="BU22" s="180">
        <v>0</v>
      </c>
      <c r="BV22" s="180">
        <v>0</v>
      </c>
      <c r="BW22" s="180"/>
      <c r="BX22" s="180">
        <v>0</v>
      </c>
      <c r="BY22" s="180">
        <v>0</v>
      </c>
      <c r="BZ22" s="180">
        <v>0</v>
      </c>
      <c r="CA22" s="180">
        <v>0</v>
      </c>
      <c r="CB22" s="180">
        <v>0</v>
      </c>
      <c r="CC22" s="180"/>
      <c r="CD22" s="180">
        <v>0</v>
      </c>
      <c r="CE22" s="180"/>
      <c r="CF22" s="180"/>
      <c r="CG22" s="180"/>
      <c r="CH22" s="180"/>
      <c r="CI22" s="180"/>
      <c r="CJ22" s="180"/>
      <c r="CK22" s="180"/>
      <c r="CL22" s="180"/>
      <c r="CM22" s="180"/>
      <c r="CN22" s="180"/>
      <c r="CO22" s="180"/>
      <c r="CP22" s="180"/>
      <c r="CQ22" s="180"/>
      <c r="CR22" s="180"/>
      <c r="CS22" s="180"/>
      <c r="CT22" s="180"/>
      <c r="CU22" s="180"/>
    </row>
    <row r="23" spans="1:99" x14ac:dyDescent="0.3">
      <c r="A23" s="155">
        <v>38</v>
      </c>
      <c r="B23" s="180" t="s">
        <v>1037</v>
      </c>
      <c r="C23" s="180"/>
      <c r="D23" s="180"/>
      <c r="E23" s="180">
        <v>0</v>
      </c>
      <c r="F23" s="180"/>
      <c r="G23" s="180">
        <v>0</v>
      </c>
      <c r="H23" s="180">
        <v>0</v>
      </c>
      <c r="I23" s="180">
        <v>0</v>
      </c>
      <c r="J23" s="180">
        <v>0</v>
      </c>
      <c r="K23" s="180">
        <v>0</v>
      </c>
      <c r="L23" s="180">
        <v>0</v>
      </c>
      <c r="M23" s="180">
        <v>0</v>
      </c>
      <c r="N23" s="180">
        <v>0</v>
      </c>
      <c r="O23" s="180">
        <v>0</v>
      </c>
      <c r="P23" s="180">
        <v>0</v>
      </c>
      <c r="Q23" s="180">
        <v>0</v>
      </c>
      <c r="R23" s="180">
        <v>0</v>
      </c>
      <c r="S23" s="180">
        <v>0</v>
      </c>
      <c r="T23" s="180">
        <v>0</v>
      </c>
      <c r="U23" s="180">
        <v>0</v>
      </c>
      <c r="V23" s="180">
        <v>0</v>
      </c>
      <c r="W23" s="180">
        <v>0</v>
      </c>
      <c r="X23" s="180"/>
      <c r="Y23" s="180">
        <v>0</v>
      </c>
      <c r="Z23" s="180">
        <v>0</v>
      </c>
      <c r="AA23" s="180">
        <v>0</v>
      </c>
      <c r="AB23" s="180">
        <v>0</v>
      </c>
      <c r="AC23" s="180">
        <v>0</v>
      </c>
      <c r="AD23" s="180">
        <v>0</v>
      </c>
      <c r="AE23" s="180">
        <v>0</v>
      </c>
      <c r="AF23" s="180">
        <v>0</v>
      </c>
      <c r="AG23" s="180">
        <v>0</v>
      </c>
      <c r="AH23" s="180">
        <v>0</v>
      </c>
      <c r="AI23" s="180">
        <v>0</v>
      </c>
      <c r="AJ23" s="180">
        <v>0</v>
      </c>
      <c r="AK23" s="180"/>
      <c r="AL23" s="180"/>
      <c r="AM23" s="180">
        <v>0</v>
      </c>
      <c r="AN23" s="180">
        <v>0</v>
      </c>
      <c r="AO23" s="180">
        <v>0</v>
      </c>
      <c r="AP23" s="180">
        <v>0</v>
      </c>
      <c r="AQ23" s="180">
        <v>0</v>
      </c>
      <c r="AR23" s="180">
        <v>0</v>
      </c>
      <c r="AS23" s="180">
        <v>0</v>
      </c>
      <c r="AT23" s="180">
        <v>0</v>
      </c>
      <c r="AU23" s="180"/>
      <c r="AV23" s="180">
        <v>0</v>
      </c>
      <c r="AW23" s="180">
        <v>0</v>
      </c>
      <c r="AX23" s="180">
        <v>0</v>
      </c>
      <c r="AY23" s="180">
        <v>0</v>
      </c>
      <c r="AZ23" s="180">
        <v>0</v>
      </c>
      <c r="BA23" s="180">
        <v>0</v>
      </c>
      <c r="BB23" s="180">
        <v>0</v>
      </c>
      <c r="BC23" s="180">
        <v>0</v>
      </c>
      <c r="BD23" s="180">
        <v>0</v>
      </c>
      <c r="BE23" s="180">
        <v>0</v>
      </c>
      <c r="BF23" s="180">
        <v>0</v>
      </c>
      <c r="BG23" s="180"/>
      <c r="BH23" s="180">
        <v>0</v>
      </c>
      <c r="BI23" s="180">
        <v>0</v>
      </c>
      <c r="BJ23" s="180">
        <v>0</v>
      </c>
      <c r="BK23" s="180">
        <v>0</v>
      </c>
      <c r="BL23" s="180"/>
      <c r="BM23" s="180">
        <v>0</v>
      </c>
      <c r="BN23" s="180">
        <v>0</v>
      </c>
      <c r="BO23" s="180">
        <v>0</v>
      </c>
      <c r="BP23" s="180">
        <v>0</v>
      </c>
      <c r="BQ23" s="180">
        <v>0</v>
      </c>
      <c r="BR23" s="180">
        <v>0</v>
      </c>
      <c r="BS23" s="180">
        <v>0</v>
      </c>
      <c r="BT23" s="180">
        <v>0</v>
      </c>
      <c r="BU23" s="180">
        <v>0</v>
      </c>
      <c r="BV23" s="180">
        <v>0</v>
      </c>
      <c r="BW23" s="180"/>
      <c r="BX23" s="180">
        <v>0</v>
      </c>
      <c r="BY23" s="180">
        <v>0</v>
      </c>
      <c r="BZ23" s="180">
        <v>0</v>
      </c>
      <c r="CA23" s="180">
        <v>0</v>
      </c>
      <c r="CB23" s="180">
        <v>0</v>
      </c>
      <c r="CC23" s="180"/>
      <c r="CD23" s="180">
        <v>0</v>
      </c>
      <c r="CE23" s="180"/>
      <c r="CF23" s="180"/>
      <c r="CG23" s="180"/>
      <c r="CH23" s="180"/>
      <c r="CI23" s="180"/>
      <c r="CJ23" s="180"/>
      <c r="CK23" s="180"/>
      <c r="CL23" s="180"/>
      <c r="CM23" s="180"/>
      <c r="CN23" s="180"/>
      <c r="CO23" s="180"/>
      <c r="CP23" s="180"/>
      <c r="CQ23" s="180"/>
      <c r="CR23" s="180"/>
      <c r="CS23" s="180"/>
      <c r="CT23" s="180"/>
      <c r="CU23" s="180"/>
    </row>
    <row r="24" spans="1:99" x14ac:dyDescent="0.3">
      <c r="A24" s="155">
        <v>39</v>
      </c>
      <c r="B24" s="180" t="s">
        <v>1038</v>
      </c>
      <c r="C24" s="180"/>
      <c r="D24" s="180"/>
      <c r="E24" s="180">
        <v>0</v>
      </c>
      <c r="F24" s="180"/>
      <c r="G24" s="180">
        <v>0</v>
      </c>
      <c r="H24" s="180">
        <v>0</v>
      </c>
      <c r="I24" s="180">
        <v>0</v>
      </c>
      <c r="J24" s="180">
        <v>0</v>
      </c>
      <c r="K24" s="180">
        <v>0</v>
      </c>
      <c r="L24" s="180">
        <v>0</v>
      </c>
      <c r="M24" s="180">
        <v>0</v>
      </c>
      <c r="N24" s="180">
        <v>0</v>
      </c>
      <c r="O24" s="180">
        <v>0</v>
      </c>
      <c r="P24" s="180">
        <v>0</v>
      </c>
      <c r="Q24" s="180">
        <v>0</v>
      </c>
      <c r="R24" s="180">
        <v>0</v>
      </c>
      <c r="S24" s="180">
        <v>0</v>
      </c>
      <c r="T24" s="180">
        <v>0</v>
      </c>
      <c r="U24" s="180">
        <v>0</v>
      </c>
      <c r="V24" s="180">
        <v>0</v>
      </c>
      <c r="W24" s="180">
        <v>0</v>
      </c>
      <c r="X24" s="180"/>
      <c r="Y24" s="180">
        <v>0</v>
      </c>
      <c r="Z24" s="180">
        <v>0</v>
      </c>
      <c r="AA24" s="180">
        <v>0</v>
      </c>
      <c r="AB24" s="180">
        <v>0</v>
      </c>
      <c r="AC24" s="180">
        <v>0</v>
      </c>
      <c r="AD24" s="180">
        <v>0</v>
      </c>
      <c r="AE24" s="180">
        <v>0</v>
      </c>
      <c r="AF24" s="180">
        <v>0</v>
      </c>
      <c r="AG24" s="180">
        <v>0</v>
      </c>
      <c r="AH24" s="180">
        <v>0</v>
      </c>
      <c r="AI24" s="180">
        <v>0</v>
      </c>
      <c r="AJ24" s="180">
        <v>0</v>
      </c>
      <c r="AK24" s="180"/>
      <c r="AL24" s="180"/>
      <c r="AM24" s="180">
        <v>0</v>
      </c>
      <c r="AN24" s="180">
        <v>0</v>
      </c>
      <c r="AO24" s="180">
        <v>0</v>
      </c>
      <c r="AP24" s="180">
        <v>0</v>
      </c>
      <c r="AQ24" s="180">
        <v>0</v>
      </c>
      <c r="AR24" s="180">
        <v>0</v>
      </c>
      <c r="AS24" s="180">
        <v>0</v>
      </c>
      <c r="AT24" s="180">
        <v>0</v>
      </c>
      <c r="AU24" s="180"/>
      <c r="AV24" s="180">
        <v>0</v>
      </c>
      <c r="AW24" s="180">
        <v>0</v>
      </c>
      <c r="AX24" s="180">
        <v>0</v>
      </c>
      <c r="AY24" s="180">
        <v>0</v>
      </c>
      <c r="AZ24" s="180">
        <v>0</v>
      </c>
      <c r="BA24" s="180">
        <v>0</v>
      </c>
      <c r="BB24" s="180">
        <v>0</v>
      </c>
      <c r="BC24" s="180">
        <v>0</v>
      </c>
      <c r="BD24" s="180">
        <v>0</v>
      </c>
      <c r="BE24" s="180">
        <v>0</v>
      </c>
      <c r="BF24" s="180">
        <v>0</v>
      </c>
      <c r="BG24" s="180"/>
      <c r="BH24" s="180">
        <v>0</v>
      </c>
      <c r="BI24" s="180">
        <v>0</v>
      </c>
      <c r="BJ24" s="180">
        <v>0</v>
      </c>
      <c r="BK24" s="180">
        <v>0</v>
      </c>
      <c r="BL24" s="180"/>
      <c r="BM24" s="180">
        <v>0</v>
      </c>
      <c r="BN24" s="180">
        <v>0</v>
      </c>
      <c r="BO24" s="180">
        <v>0</v>
      </c>
      <c r="BP24" s="180">
        <v>0</v>
      </c>
      <c r="BQ24" s="180">
        <v>0</v>
      </c>
      <c r="BR24" s="180">
        <v>0</v>
      </c>
      <c r="BS24" s="180">
        <v>0</v>
      </c>
      <c r="BT24" s="180">
        <v>0</v>
      </c>
      <c r="BU24" s="180">
        <v>0</v>
      </c>
      <c r="BV24" s="180">
        <v>0</v>
      </c>
      <c r="BW24" s="180"/>
      <c r="BX24" s="180">
        <v>0</v>
      </c>
      <c r="BY24" s="180">
        <v>0</v>
      </c>
      <c r="BZ24" s="180">
        <v>0</v>
      </c>
      <c r="CA24" s="180">
        <v>0</v>
      </c>
      <c r="CB24" s="180">
        <v>0</v>
      </c>
      <c r="CC24" s="180"/>
      <c r="CD24" s="180">
        <v>0</v>
      </c>
      <c r="CE24" s="180"/>
      <c r="CF24" s="180"/>
      <c r="CG24" s="180"/>
      <c r="CH24" s="180"/>
      <c r="CI24" s="180"/>
      <c r="CJ24" s="180"/>
      <c r="CK24" s="180"/>
      <c r="CL24" s="180"/>
      <c r="CM24" s="180"/>
      <c r="CN24" s="180"/>
      <c r="CO24" s="180"/>
      <c r="CP24" s="180"/>
      <c r="CQ24" s="180"/>
      <c r="CR24" s="180"/>
      <c r="CS24" s="180"/>
      <c r="CT24" s="180"/>
      <c r="CU24" s="180"/>
    </row>
    <row r="25" spans="1:99" x14ac:dyDescent="0.3">
      <c r="A25" s="155">
        <v>40</v>
      </c>
      <c r="B25" s="180" t="s">
        <v>1039</v>
      </c>
      <c r="C25" s="180"/>
      <c r="D25" s="180"/>
      <c r="E25" s="180">
        <v>0</v>
      </c>
      <c r="F25" s="180"/>
      <c r="G25" s="180">
        <v>0</v>
      </c>
      <c r="H25" s="180">
        <v>0</v>
      </c>
      <c r="I25" s="180">
        <v>0</v>
      </c>
      <c r="J25" s="180">
        <v>0</v>
      </c>
      <c r="K25" s="180">
        <v>0</v>
      </c>
      <c r="L25" s="180">
        <v>0</v>
      </c>
      <c r="M25" s="180">
        <v>0</v>
      </c>
      <c r="N25" s="180">
        <v>0</v>
      </c>
      <c r="O25" s="180">
        <v>0</v>
      </c>
      <c r="P25" s="180">
        <v>0</v>
      </c>
      <c r="Q25" s="180">
        <v>0</v>
      </c>
      <c r="R25" s="180">
        <v>0</v>
      </c>
      <c r="S25" s="180">
        <v>0</v>
      </c>
      <c r="T25" s="180">
        <v>0</v>
      </c>
      <c r="U25" s="180">
        <v>0</v>
      </c>
      <c r="V25" s="180">
        <v>0</v>
      </c>
      <c r="W25" s="180">
        <v>0</v>
      </c>
      <c r="X25" s="180"/>
      <c r="Y25" s="180">
        <v>0</v>
      </c>
      <c r="Z25" s="180">
        <v>0</v>
      </c>
      <c r="AA25" s="180">
        <v>0</v>
      </c>
      <c r="AB25" s="180">
        <v>0</v>
      </c>
      <c r="AC25" s="180">
        <v>0</v>
      </c>
      <c r="AD25" s="180">
        <v>0</v>
      </c>
      <c r="AE25" s="180">
        <v>0</v>
      </c>
      <c r="AF25" s="180">
        <v>0</v>
      </c>
      <c r="AG25" s="180">
        <v>0</v>
      </c>
      <c r="AH25" s="180">
        <v>0</v>
      </c>
      <c r="AI25" s="180">
        <v>0</v>
      </c>
      <c r="AJ25" s="180">
        <v>0</v>
      </c>
      <c r="AK25" s="180"/>
      <c r="AL25" s="180"/>
      <c r="AM25" s="180">
        <v>0</v>
      </c>
      <c r="AN25" s="180">
        <v>0</v>
      </c>
      <c r="AO25" s="180">
        <v>0</v>
      </c>
      <c r="AP25" s="180">
        <v>0</v>
      </c>
      <c r="AQ25" s="180">
        <v>0</v>
      </c>
      <c r="AR25" s="180">
        <v>0</v>
      </c>
      <c r="AS25" s="180">
        <v>0</v>
      </c>
      <c r="AT25" s="180">
        <v>0</v>
      </c>
      <c r="AU25" s="180"/>
      <c r="AV25" s="180">
        <v>0</v>
      </c>
      <c r="AW25" s="180">
        <v>0</v>
      </c>
      <c r="AX25" s="180">
        <v>0</v>
      </c>
      <c r="AY25" s="180">
        <v>0</v>
      </c>
      <c r="AZ25" s="180">
        <v>0</v>
      </c>
      <c r="BA25" s="180">
        <v>0</v>
      </c>
      <c r="BB25" s="180">
        <v>0</v>
      </c>
      <c r="BC25" s="180">
        <v>0</v>
      </c>
      <c r="BD25" s="180">
        <v>0</v>
      </c>
      <c r="BE25" s="180">
        <v>0</v>
      </c>
      <c r="BF25" s="180">
        <v>0</v>
      </c>
      <c r="BG25" s="180"/>
      <c r="BH25" s="180">
        <v>0</v>
      </c>
      <c r="BI25" s="180">
        <v>0</v>
      </c>
      <c r="BJ25" s="180">
        <v>0</v>
      </c>
      <c r="BK25" s="180">
        <v>0</v>
      </c>
      <c r="BL25" s="180"/>
      <c r="BM25" s="180">
        <v>0</v>
      </c>
      <c r="BN25" s="180">
        <v>0</v>
      </c>
      <c r="BO25" s="180">
        <v>0</v>
      </c>
      <c r="BP25" s="180">
        <v>0</v>
      </c>
      <c r="BQ25" s="180">
        <v>0</v>
      </c>
      <c r="BR25" s="180">
        <v>0</v>
      </c>
      <c r="BS25" s="180">
        <v>0</v>
      </c>
      <c r="BT25" s="180">
        <v>0</v>
      </c>
      <c r="BU25" s="180">
        <v>0</v>
      </c>
      <c r="BV25" s="180">
        <v>0</v>
      </c>
      <c r="BW25" s="180"/>
      <c r="BX25" s="180">
        <v>0</v>
      </c>
      <c r="BY25" s="180">
        <v>0</v>
      </c>
      <c r="BZ25" s="180">
        <v>0</v>
      </c>
      <c r="CA25" s="180">
        <v>0</v>
      </c>
      <c r="CB25" s="180">
        <v>0</v>
      </c>
      <c r="CC25" s="180"/>
      <c r="CD25" s="180">
        <v>0</v>
      </c>
      <c r="CE25" s="180"/>
      <c r="CF25" s="180"/>
      <c r="CG25" s="180"/>
      <c r="CH25" s="180"/>
      <c r="CI25" s="180"/>
      <c r="CJ25" s="180"/>
      <c r="CK25" s="180"/>
      <c r="CL25" s="180"/>
      <c r="CM25" s="180"/>
      <c r="CN25" s="180"/>
      <c r="CO25" s="180"/>
      <c r="CP25" s="180"/>
      <c r="CQ25" s="180"/>
      <c r="CR25" s="180"/>
      <c r="CS25" s="180"/>
      <c r="CT25" s="180"/>
      <c r="CU25" s="180"/>
    </row>
    <row r="26" spans="1:99" x14ac:dyDescent="0.3">
      <c r="A26" s="155">
        <v>41</v>
      </c>
      <c r="B26" s="180" t="s">
        <v>1040</v>
      </c>
      <c r="C26" s="180"/>
      <c r="D26" s="180"/>
      <c r="E26" s="180">
        <v>0</v>
      </c>
      <c r="F26" s="180"/>
      <c r="G26" s="180">
        <v>0</v>
      </c>
      <c r="H26" s="180">
        <v>0</v>
      </c>
      <c r="I26" s="180">
        <v>0</v>
      </c>
      <c r="J26" s="180">
        <v>0</v>
      </c>
      <c r="K26" s="180">
        <v>0</v>
      </c>
      <c r="L26" s="180">
        <v>0</v>
      </c>
      <c r="M26" s="180">
        <v>0</v>
      </c>
      <c r="N26" s="180">
        <v>0</v>
      </c>
      <c r="O26" s="180">
        <v>0</v>
      </c>
      <c r="P26" s="180">
        <v>0</v>
      </c>
      <c r="Q26" s="180">
        <v>0</v>
      </c>
      <c r="R26" s="180">
        <v>0</v>
      </c>
      <c r="S26" s="180">
        <v>0</v>
      </c>
      <c r="T26" s="180">
        <v>0</v>
      </c>
      <c r="U26" s="180">
        <v>0</v>
      </c>
      <c r="V26" s="180">
        <v>0</v>
      </c>
      <c r="W26" s="180">
        <v>0</v>
      </c>
      <c r="X26" s="180"/>
      <c r="Y26" s="180">
        <v>0</v>
      </c>
      <c r="Z26" s="180">
        <v>0</v>
      </c>
      <c r="AA26" s="180">
        <v>0</v>
      </c>
      <c r="AB26" s="180">
        <v>0</v>
      </c>
      <c r="AC26" s="180">
        <v>0</v>
      </c>
      <c r="AD26" s="180">
        <v>0</v>
      </c>
      <c r="AE26" s="180">
        <v>0</v>
      </c>
      <c r="AF26" s="180">
        <v>0</v>
      </c>
      <c r="AG26" s="180">
        <v>0</v>
      </c>
      <c r="AH26" s="180">
        <v>0</v>
      </c>
      <c r="AI26" s="180">
        <v>0</v>
      </c>
      <c r="AJ26" s="180">
        <v>0</v>
      </c>
      <c r="AK26" s="180"/>
      <c r="AL26" s="180"/>
      <c r="AM26" s="180">
        <v>0</v>
      </c>
      <c r="AN26" s="180">
        <v>0</v>
      </c>
      <c r="AO26" s="180">
        <v>0</v>
      </c>
      <c r="AP26" s="180">
        <v>0</v>
      </c>
      <c r="AQ26" s="180">
        <v>0</v>
      </c>
      <c r="AR26" s="180">
        <v>0</v>
      </c>
      <c r="AS26" s="180">
        <v>0</v>
      </c>
      <c r="AT26" s="180">
        <v>0</v>
      </c>
      <c r="AU26" s="180"/>
      <c r="AV26" s="180">
        <v>0</v>
      </c>
      <c r="AW26" s="180">
        <v>0</v>
      </c>
      <c r="AX26" s="180">
        <v>0</v>
      </c>
      <c r="AY26" s="180">
        <v>0</v>
      </c>
      <c r="AZ26" s="180">
        <v>0</v>
      </c>
      <c r="BA26" s="180">
        <v>0</v>
      </c>
      <c r="BB26" s="180">
        <v>0</v>
      </c>
      <c r="BC26" s="180">
        <v>0</v>
      </c>
      <c r="BD26" s="180">
        <v>0</v>
      </c>
      <c r="BE26" s="180">
        <v>0</v>
      </c>
      <c r="BF26" s="180">
        <v>0</v>
      </c>
      <c r="BG26" s="180"/>
      <c r="BH26" s="180">
        <v>0</v>
      </c>
      <c r="BI26" s="180">
        <v>0</v>
      </c>
      <c r="BJ26" s="180">
        <v>0</v>
      </c>
      <c r="BK26" s="180">
        <v>0</v>
      </c>
      <c r="BL26" s="180"/>
      <c r="BM26" s="180">
        <v>0</v>
      </c>
      <c r="BN26" s="180">
        <v>0</v>
      </c>
      <c r="BO26" s="180">
        <v>0</v>
      </c>
      <c r="BP26" s="180">
        <v>0</v>
      </c>
      <c r="BQ26" s="180">
        <v>0</v>
      </c>
      <c r="BR26" s="180">
        <v>0</v>
      </c>
      <c r="BS26" s="180">
        <v>0</v>
      </c>
      <c r="BT26" s="180">
        <v>0</v>
      </c>
      <c r="BU26" s="180">
        <v>0</v>
      </c>
      <c r="BV26" s="180">
        <v>0</v>
      </c>
      <c r="BW26" s="180"/>
      <c r="BX26" s="180">
        <v>0</v>
      </c>
      <c r="BY26" s="180">
        <v>0</v>
      </c>
      <c r="BZ26" s="180">
        <v>0</v>
      </c>
      <c r="CA26" s="180">
        <v>0</v>
      </c>
      <c r="CB26" s="180">
        <v>0</v>
      </c>
      <c r="CC26" s="180"/>
      <c r="CD26" s="180">
        <v>0</v>
      </c>
      <c r="CE26" s="180"/>
      <c r="CF26" s="180"/>
      <c r="CG26" s="180"/>
      <c r="CH26" s="180"/>
      <c r="CI26" s="180"/>
      <c r="CJ26" s="180"/>
      <c r="CK26" s="180"/>
      <c r="CL26" s="180"/>
      <c r="CM26" s="180"/>
      <c r="CN26" s="180"/>
      <c r="CO26" s="180"/>
      <c r="CP26" s="180"/>
      <c r="CQ26" s="180"/>
      <c r="CR26" s="180"/>
      <c r="CS26" s="180"/>
      <c r="CT26" s="180"/>
      <c r="CU26" s="180"/>
    </row>
    <row r="27" spans="1:99" s="635" customFormat="1" x14ac:dyDescent="0.3">
      <c r="A27" s="634">
        <v>44</v>
      </c>
      <c r="B27" s="635" t="s">
        <v>1041</v>
      </c>
      <c r="E27" s="635">
        <v>0</v>
      </c>
      <c r="G27" s="635">
        <v>0</v>
      </c>
      <c r="H27" s="635">
        <v>0</v>
      </c>
      <c r="I27" s="635">
        <v>0</v>
      </c>
      <c r="J27" s="635">
        <v>57549</v>
      </c>
      <c r="K27" s="635">
        <v>0</v>
      </c>
      <c r="L27" s="635">
        <v>0</v>
      </c>
      <c r="M27" s="635">
        <v>0</v>
      </c>
      <c r="N27" s="635">
        <v>0</v>
      </c>
      <c r="O27" s="635">
        <v>1408781</v>
      </c>
      <c r="P27" s="635">
        <v>0</v>
      </c>
      <c r="Q27" s="635">
        <v>48219550</v>
      </c>
      <c r="R27" s="635">
        <v>879514</v>
      </c>
      <c r="S27" s="635">
        <v>0</v>
      </c>
      <c r="T27" s="635">
        <v>51410202</v>
      </c>
      <c r="U27" s="635">
        <v>8844840</v>
      </c>
      <c r="V27" s="635">
        <v>18639366</v>
      </c>
      <c r="W27" s="635">
        <v>0</v>
      </c>
      <c r="Y27" s="635">
        <v>5968486</v>
      </c>
      <c r="Z27" s="635">
        <v>1645028</v>
      </c>
      <c r="AA27" s="635">
        <v>14715624</v>
      </c>
      <c r="AB27" s="635">
        <v>1092400</v>
      </c>
      <c r="AC27" s="635">
        <v>1048924</v>
      </c>
      <c r="AD27" s="635">
        <v>1071476</v>
      </c>
      <c r="AE27" s="635">
        <v>2279131</v>
      </c>
      <c r="AF27" s="635">
        <v>4923568</v>
      </c>
      <c r="AG27" s="635">
        <v>717978</v>
      </c>
      <c r="AH27" s="635">
        <v>0</v>
      </c>
      <c r="AI27" s="635">
        <v>22994466</v>
      </c>
      <c r="AJ27" s="635">
        <v>376059</v>
      </c>
      <c r="AM27" s="635">
        <v>4050435</v>
      </c>
      <c r="AN27" s="635">
        <v>102632</v>
      </c>
      <c r="AO27" s="635">
        <v>175726</v>
      </c>
      <c r="AP27" s="635">
        <v>0</v>
      </c>
      <c r="AQ27" s="635">
        <v>0</v>
      </c>
      <c r="AR27" s="635">
        <v>5280338</v>
      </c>
      <c r="AS27" s="635">
        <v>0</v>
      </c>
      <c r="AT27" s="635">
        <v>723326</v>
      </c>
      <c r="AV27" s="635">
        <v>35706822</v>
      </c>
      <c r="AW27" s="635">
        <v>0</v>
      </c>
      <c r="AX27" s="635">
        <v>2049618</v>
      </c>
      <c r="AY27" s="635">
        <v>6304483</v>
      </c>
      <c r="AZ27" s="635">
        <v>1056337</v>
      </c>
      <c r="BA27" s="635">
        <v>272166</v>
      </c>
      <c r="BB27" s="635">
        <v>0</v>
      </c>
      <c r="BC27" s="635">
        <v>71427</v>
      </c>
      <c r="BD27" s="635">
        <v>12055179</v>
      </c>
      <c r="BE27" s="635">
        <v>0</v>
      </c>
      <c r="BF27" s="635">
        <v>373505</v>
      </c>
      <c r="BH27" s="635">
        <v>0</v>
      </c>
      <c r="BI27" s="635">
        <v>311788</v>
      </c>
      <c r="BJ27" s="635">
        <v>0</v>
      </c>
      <c r="BK27" s="635">
        <v>2464561</v>
      </c>
      <c r="BM27" s="635">
        <v>530996</v>
      </c>
      <c r="BN27" s="635">
        <v>1010431</v>
      </c>
      <c r="BO27" s="635">
        <v>2004821</v>
      </c>
      <c r="BP27" s="635">
        <v>1064173</v>
      </c>
      <c r="BQ27" s="635">
        <v>0</v>
      </c>
      <c r="BR27" s="635">
        <v>523997</v>
      </c>
      <c r="BS27" s="635">
        <v>0</v>
      </c>
      <c r="BT27" s="635">
        <v>622444</v>
      </c>
      <c r="BU27" s="635">
        <v>5306012</v>
      </c>
      <c r="BV27" s="635">
        <v>0</v>
      </c>
      <c r="BX27" s="635">
        <v>1283926</v>
      </c>
      <c r="BY27" s="635">
        <v>16371</v>
      </c>
      <c r="BZ27" s="635">
        <v>345103</v>
      </c>
      <c r="CA27" s="635">
        <v>43435</v>
      </c>
      <c r="CB27" s="635">
        <v>480509</v>
      </c>
      <c r="CD27" s="635">
        <v>27349</v>
      </c>
    </row>
    <row r="28" spans="1:99" s="635" customFormat="1" x14ac:dyDescent="0.3">
      <c r="A28" s="634">
        <v>45</v>
      </c>
      <c r="B28" s="635" t="s">
        <v>1042</v>
      </c>
      <c r="E28" s="635">
        <v>0</v>
      </c>
      <c r="G28" s="635">
        <v>0</v>
      </c>
      <c r="H28" s="635">
        <v>0</v>
      </c>
      <c r="I28" s="635">
        <v>0</v>
      </c>
      <c r="J28" s="635">
        <v>9258</v>
      </c>
      <c r="K28" s="635">
        <v>0</v>
      </c>
      <c r="L28" s="635">
        <v>0</v>
      </c>
      <c r="M28" s="635">
        <v>0</v>
      </c>
      <c r="N28" s="635">
        <v>0</v>
      </c>
      <c r="O28" s="635">
        <v>376575</v>
      </c>
      <c r="P28" s="635">
        <v>0</v>
      </c>
      <c r="Q28" s="635">
        <v>1956834</v>
      </c>
      <c r="R28" s="635">
        <v>48720</v>
      </c>
      <c r="S28" s="635">
        <v>0</v>
      </c>
      <c r="T28" s="635">
        <v>15674329</v>
      </c>
      <c r="U28" s="635">
        <v>2256250</v>
      </c>
      <c r="V28" s="635">
        <v>2266586</v>
      </c>
      <c r="W28" s="635">
        <v>0</v>
      </c>
      <c r="Y28" s="635">
        <v>1352346</v>
      </c>
      <c r="Z28" s="635">
        <v>276087</v>
      </c>
      <c r="AA28" s="635">
        <v>428517</v>
      </c>
      <c r="AB28" s="635">
        <v>579282</v>
      </c>
      <c r="AC28" s="635">
        <v>207130</v>
      </c>
      <c r="AD28" s="635">
        <v>302581</v>
      </c>
      <c r="AE28" s="635">
        <v>124622</v>
      </c>
      <c r="AF28" s="635">
        <v>253629</v>
      </c>
      <c r="AG28" s="635">
        <v>99015</v>
      </c>
      <c r="AH28" s="635">
        <v>0</v>
      </c>
      <c r="AI28" s="635">
        <v>5224475</v>
      </c>
      <c r="AJ28" s="635">
        <v>32360</v>
      </c>
      <c r="AM28" s="635">
        <v>1437688</v>
      </c>
      <c r="AN28" s="635">
        <v>37925</v>
      </c>
      <c r="AO28" s="635">
        <v>188702</v>
      </c>
      <c r="AP28" s="635">
        <v>0</v>
      </c>
      <c r="AQ28" s="635">
        <v>0</v>
      </c>
      <c r="AR28" s="635">
        <v>894392</v>
      </c>
      <c r="AS28" s="635">
        <v>0</v>
      </c>
      <c r="AT28" s="635">
        <v>424884</v>
      </c>
      <c r="AV28" s="635">
        <v>1503484</v>
      </c>
      <c r="AW28" s="635">
        <v>0</v>
      </c>
      <c r="AX28" s="635">
        <v>274877</v>
      </c>
      <c r="AY28" s="635">
        <v>166806</v>
      </c>
      <c r="AZ28" s="635">
        <v>91880</v>
      </c>
      <c r="BA28" s="635">
        <v>67793</v>
      </c>
      <c r="BB28" s="635">
        <v>0</v>
      </c>
      <c r="BC28" s="635">
        <v>7234</v>
      </c>
      <c r="BD28" s="635">
        <v>3094860</v>
      </c>
      <c r="BE28" s="635">
        <v>0</v>
      </c>
      <c r="BF28" s="635">
        <v>105524</v>
      </c>
      <c r="BH28" s="635">
        <v>0</v>
      </c>
      <c r="BI28" s="635">
        <v>10118</v>
      </c>
      <c r="BJ28" s="635">
        <v>0</v>
      </c>
      <c r="BK28" s="635">
        <v>341371</v>
      </c>
      <c r="BM28" s="635">
        <v>494046</v>
      </c>
      <c r="BN28" s="635">
        <v>132079</v>
      </c>
      <c r="BO28" s="635">
        <v>28523</v>
      </c>
      <c r="BP28" s="635">
        <v>95453</v>
      </c>
      <c r="BQ28" s="635">
        <v>0</v>
      </c>
      <c r="BR28" s="635">
        <v>82932</v>
      </c>
      <c r="BS28" s="635">
        <v>0</v>
      </c>
      <c r="BT28" s="635">
        <v>71714</v>
      </c>
      <c r="BU28" s="635">
        <v>287630</v>
      </c>
      <c r="BV28" s="635">
        <v>0</v>
      </c>
      <c r="BX28" s="635">
        <v>15019</v>
      </c>
      <c r="BY28" s="635">
        <v>15489</v>
      </c>
      <c r="BZ28" s="635">
        <v>703727</v>
      </c>
      <c r="CA28" s="635">
        <v>11500</v>
      </c>
      <c r="CB28" s="635">
        <v>26963</v>
      </c>
      <c r="CD28" s="635">
        <v>0</v>
      </c>
    </row>
    <row r="29" spans="1:99" s="635" customFormat="1" x14ac:dyDescent="0.3">
      <c r="A29" s="634">
        <v>47</v>
      </c>
      <c r="B29" s="635" t="s">
        <v>1043</v>
      </c>
      <c r="E29" s="635">
        <v>0</v>
      </c>
      <c r="G29" s="635">
        <v>0</v>
      </c>
      <c r="H29" s="635">
        <v>0</v>
      </c>
      <c r="I29" s="635">
        <v>0</v>
      </c>
      <c r="J29" s="635">
        <v>0</v>
      </c>
      <c r="K29" s="635">
        <v>0</v>
      </c>
      <c r="L29" s="635">
        <v>0</v>
      </c>
      <c r="M29" s="635">
        <v>0</v>
      </c>
      <c r="N29" s="635">
        <v>0</v>
      </c>
      <c r="O29" s="635">
        <v>0</v>
      </c>
      <c r="P29" s="635">
        <v>0</v>
      </c>
      <c r="Q29" s="635">
        <v>90928601</v>
      </c>
      <c r="R29" s="635">
        <v>0</v>
      </c>
      <c r="S29" s="635">
        <v>0</v>
      </c>
      <c r="T29" s="635">
        <v>0</v>
      </c>
      <c r="U29" s="635">
        <v>0</v>
      </c>
      <c r="V29" s="635">
        <v>26360381</v>
      </c>
      <c r="W29" s="635">
        <v>0</v>
      </c>
      <c r="Y29" s="635">
        <v>0</v>
      </c>
      <c r="Z29" s="635">
        <v>0</v>
      </c>
      <c r="AA29" s="635">
        <v>0</v>
      </c>
      <c r="AB29" s="635">
        <v>0</v>
      </c>
      <c r="AC29" s="635">
        <v>0</v>
      </c>
      <c r="AD29" s="635">
        <v>0</v>
      </c>
      <c r="AE29" s="635">
        <v>0</v>
      </c>
      <c r="AF29" s="635">
        <v>0</v>
      </c>
      <c r="AG29" s="635">
        <v>0</v>
      </c>
      <c r="AH29" s="635">
        <v>0</v>
      </c>
      <c r="AI29" s="635">
        <v>27291705</v>
      </c>
      <c r="AJ29" s="635">
        <v>0</v>
      </c>
      <c r="AM29" s="635">
        <v>13440105</v>
      </c>
      <c r="AN29" s="635">
        <v>0</v>
      </c>
      <c r="AO29" s="635">
        <v>0</v>
      </c>
      <c r="AP29" s="635">
        <v>0</v>
      </c>
      <c r="AQ29" s="635">
        <v>0</v>
      </c>
      <c r="AR29" s="635">
        <v>0</v>
      </c>
      <c r="AS29" s="635">
        <v>0</v>
      </c>
      <c r="AT29" s="635">
        <v>0</v>
      </c>
      <c r="AV29" s="635">
        <v>0</v>
      </c>
      <c r="AW29" s="635">
        <v>0</v>
      </c>
      <c r="AX29" s="635">
        <v>0</v>
      </c>
      <c r="AY29" s="635">
        <v>0</v>
      </c>
      <c r="AZ29" s="635">
        <v>0</v>
      </c>
      <c r="BA29" s="635">
        <v>0</v>
      </c>
      <c r="BB29" s="635">
        <v>0</v>
      </c>
      <c r="BC29" s="635">
        <v>0</v>
      </c>
      <c r="BD29" s="635">
        <v>0</v>
      </c>
      <c r="BE29" s="635">
        <v>0</v>
      </c>
      <c r="BF29" s="635">
        <v>0</v>
      </c>
      <c r="BH29" s="635">
        <v>0</v>
      </c>
      <c r="BI29" s="635">
        <v>0</v>
      </c>
      <c r="BJ29" s="635">
        <v>0</v>
      </c>
      <c r="BK29" s="635">
        <v>0</v>
      </c>
      <c r="BM29" s="635">
        <v>0</v>
      </c>
      <c r="BN29" s="635">
        <v>0</v>
      </c>
      <c r="BO29" s="635">
        <v>0</v>
      </c>
      <c r="BP29" s="635">
        <v>0</v>
      </c>
      <c r="BQ29" s="635">
        <v>0</v>
      </c>
      <c r="BR29" s="635">
        <v>1583281</v>
      </c>
      <c r="BS29" s="635">
        <v>6794913</v>
      </c>
      <c r="BT29" s="635">
        <v>0</v>
      </c>
      <c r="BU29" s="635">
        <v>0</v>
      </c>
      <c r="BV29" s="635">
        <v>0</v>
      </c>
      <c r="BX29" s="635">
        <v>0</v>
      </c>
      <c r="BY29" s="635">
        <v>0</v>
      </c>
      <c r="BZ29" s="635">
        <v>0</v>
      </c>
      <c r="CA29" s="635">
        <v>0</v>
      </c>
      <c r="CB29" s="635">
        <v>0</v>
      </c>
      <c r="CD29" s="635">
        <v>0</v>
      </c>
    </row>
    <row r="30" spans="1:99" s="635" customFormat="1" ht="13.95" customHeight="1" x14ac:dyDescent="0.3">
      <c r="A30" s="634">
        <v>48</v>
      </c>
      <c r="B30" s="635" t="s">
        <v>115</v>
      </c>
      <c r="E30" s="635">
        <v>0</v>
      </c>
      <c r="G30" s="635">
        <v>0</v>
      </c>
      <c r="H30" s="635">
        <v>0</v>
      </c>
      <c r="I30" s="635">
        <v>0</v>
      </c>
      <c r="J30" s="635">
        <v>0</v>
      </c>
      <c r="K30" s="635">
        <v>0</v>
      </c>
      <c r="L30" s="635">
        <v>0</v>
      </c>
      <c r="M30" s="635">
        <v>0</v>
      </c>
      <c r="N30" s="635">
        <v>0</v>
      </c>
      <c r="O30" s="635">
        <v>0</v>
      </c>
      <c r="P30" s="635">
        <v>0</v>
      </c>
      <c r="Q30" s="635">
        <v>5968638</v>
      </c>
      <c r="R30" s="635">
        <v>0</v>
      </c>
      <c r="S30" s="635">
        <v>0</v>
      </c>
      <c r="T30" s="635">
        <v>0</v>
      </c>
      <c r="U30" s="635">
        <v>0</v>
      </c>
      <c r="V30" s="635">
        <v>3206368</v>
      </c>
      <c r="W30" s="635">
        <v>0</v>
      </c>
      <c r="Y30" s="635">
        <v>0</v>
      </c>
      <c r="Z30" s="635">
        <v>0</v>
      </c>
      <c r="AA30" s="635">
        <v>0</v>
      </c>
      <c r="AB30" s="635">
        <v>0</v>
      </c>
      <c r="AC30" s="635">
        <v>0</v>
      </c>
      <c r="AD30" s="635">
        <v>0</v>
      </c>
      <c r="AE30" s="635">
        <v>0</v>
      </c>
      <c r="AF30" s="635">
        <v>0</v>
      </c>
      <c r="AG30" s="635">
        <v>0</v>
      </c>
      <c r="AH30" s="635">
        <v>0</v>
      </c>
      <c r="AI30" s="635">
        <v>8203287</v>
      </c>
      <c r="AJ30" s="635">
        <v>0</v>
      </c>
      <c r="AM30" s="635">
        <v>2039842</v>
      </c>
      <c r="AN30" s="635">
        <v>0</v>
      </c>
      <c r="AO30" s="635">
        <v>0</v>
      </c>
      <c r="AP30" s="635">
        <v>0</v>
      </c>
      <c r="AQ30" s="635">
        <v>0</v>
      </c>
      <c r="AR30" s="635">
        <v>0</v>
      </c>
      <c r="AS30" s="635">
        <v>0</v>
      </c>
      <c r="AT30" s="635">
        <v>0</v>
      </c>
      <c r="AV30" s="635">
        <v>0</v>
      </c>
      <c r="AW30" s="635">
        <v>0</v>
      </c>
      <c r="AX30" s="635">
        <v>0</v>
      </c>
      <c r="AY30" s="635">
        <v>0</v>
      </c>
      <c r="AZ30" s="635">
        <v>0</v>
      </c>
      <c r="BA30" s="635">
        <v>0</v>
      </c>
      <c r="BB30" s="635">
        <v>0</v>
      </c>
      <c r="BC30" s="635">
        <v>0</v>
      </c>
      <c r="BD30" s="635">
        <v>0</v>
      </c>
      <c r="BE30" s="635">
        <v>0</v>
      </c>
      <c r="BF30" s="635">
        <v>0</v>
      </c>
      <c r="BH30" s="635">
        <v>0</v>
      </c>
      <c r="BI30" s="635">
        <v>0</v>
      </c>
      <c r="BJ30" s="635">
        <v>0</v>
      </c>
      <c r="BK30" s="635">
        <v>0</v>
      </c>
      <c r="BM30" s="635">
        <v>0</v>
      </c>
      <c r="BN30" s="635">
        <v>0</v>
      </c>
      <c r="BO30" s="635">
        <v>0</v>
      </c>
      <c r="BP30" s="635">
        <v>0</v>
      </c>
      <c r="BQ30" s="635">
        <v>0</v>
      </c>
      <c r="BR30" s="635">
        <v>158506</v>
      </c>
      <c r="BS30" s="635">
        <v>1000854</v>
      </c>
      <c r="BT30" s="635">
        <v>0</v>
      </c>
      <c r="BU30" s="635">
        <v>0</v>
      </c>
      <c r="BV30" s="635">
        <v>0</v>
      </c>
      <c r="BX30" s="635">
        <v>0</v>
      </c>
      <c r="BY30" s="635">
        <v>0</v>
      </c>
      <c r="BZ30" s="635">
        <v>0</v>
      </c>
      <c r="CA30" s="635">
        <v>0</v>
      </c>
      <c r="CB30" s="635">
        <v>0</v>
      </c>
      <c r="CD30" s="635">
        <v>0</v>
      </c>
    </row>
    <row r="31" spans="1:99" x14ac:dyDescent="0.3">
      <c r="A31" s="155">
        <v>49</v>
      </c>
      <c r="B31" s="180" t="s">
        <v>219</v>
      </c>
      <c r="C31" s="180"/>
      <c r="D31" s="180"/>
      <c r="E31" s="180">
        <v>0</v>
      </c>
      <c r="F31" s="180"/>
      <c r="G31" s="180">
        <v>0</v>
      </c>
      <c r="H31" s="180">
        <v>0</v>
      </c>
      <c r="I31" s="180">
        <v>0</v>
      </c>
      <c r="J31" s="180">
        <v>64933</v>
      </c>
      <c r="K31" s="180">
        <v>0</v>
      </c>
      <c r="L31" s="180">
        <v>0</v>
      </c>
      <c r="M31" s="180">
        <v>0</v>
      </c>
      <c r="N31" s="180">
        <v>0</v>
      </c>
      <c r="O31" s="180">
        <v>765111</v>
      </c>
      <c r="P31" s="180">
        <v>0</v>
      </c>
      <c r="Q31" s="180">
        <v>3434902</v>
      </c>
      <c r="R31" s="180">
        <v>79658</v>
      </c>
      <c r="S31" s="180">
        <v>0</v>
      </c>
      <c r="T31" s="180">
        <v>4728475</v>
      </c>
      <c r="U31" s="180">
        <v>1853327</v>
      </c>
      <c r="V31" s="180">
        <v>2715230</v>
      </c>
      <c r="W31" s="180">
        <v>0</v>
      </c>
      <c r="X31" s="180"/>
      <c r="Y31" s="180">
        <v>1962377</v>
      </c>
      <c r="Z31" s="180">
        <v>454681</v>
      </c>
      <c r="AA31" s="180">
        <v>1159233</v>
      </c>
      <c r="AB31" s="180">
        <v>609998</v>
      </c>
      <c r="AC31" s="180">
        <v>127641</v>
      </c>
      <c r="AD31" s="180">
        <v>227675</v>
      </c>
      <c r="AE31" s="180">
        <v>852693</v>
      </c>
      <c r="AF31" s="180">
        <v>360225</v>
      </c>
      <c r="AG31" s="180">
        <v>312205</v>
      </c>
      <c r="AH31" s="180">
        <v>0</v>
      </c>
      <c r="AI31" s="180">
        <v>3868056</v>
      </c>
      <c r="AJ31" s="180">
        <v>67556</v>
      </c>
      <c r="AK31" s="180"/>
      <c r="AL31" s="180"/>
      <c r="AM31" s="180">
        <v>2043217</v>
      </c>
      <c r="AN31" s="180">
        <v>76582</v>
      </c>
      <c r="AO31" s="180">
        <v>92219</v>
      </c>
      <c r="AP31" s="180">
        <v>0</v>
      </c>
      <c r="AQ31" s="180">
        <v>0</v>
      </c>
      <c r="AR31" s="180">
        <v>766441</v>
      </c>
      <c r="AS31" s="180">
        <v>0</v>
      </c>
      <c r="AT31" s="180">
        <v>395247</v>
      </c>
      <c r="AU31" s="180"/>
      <c r="AV31" s="180">
        <v>4510615</v>
      </c>
      <c r="AW31" s="180">
        <v>0</v>
      </c>
      <c r="AX31" s="180">
        <v>266110</v>
      </c>
      <c r="AY31" s="180">
        <v>197810</v>
      </c>
      <c r="AZ31" s="180">
        <v>209874</v>
      </c>
      <c r="BA31" s="180">
        <v>44394</v>
      </c>
      <c r="BB31" s="180">
        <v>0</v>
      </c>
      <c r="BC31" s="180">
        <v>26866</v>
      </c>
      <c r="BD31" s="180">
        <v>1126372</v>
      </c>
      <c r="BE31" s="180">
        <v>0</v>
      </c>
      <c r="BF31" s="180">
        <v>66384</v>
      </c>
      <c r="BG31" s="180"/>
      <c r="BH31" s="180">
        <v>0</v>
      </c>
      <c r="BI31" s="180">
        <v>93967</v>
      </c>
      <c r="BJ31" s="180">
        <v>0</v>
      </c>
      <c r="BK31" s="180">
        <v>526629</v>
      </c>
      <c r="BL31" s="180"/>
      <c r="BM31" s="180">
        <v>371091</v>
      </c>
      <c r="BN31" s="180">
        <v>164404</v>
      </c>
      <c r="BO31" s="180">
        <v>104184</v>
      </c>
      <c r="BP31" s="180">
        <v>41463</v>
      </c>
      <c r="BQ31" s="180">
        <v>0</v>
      </c>
      <c r="BR31" s="180">
        <v>178490</v>
      </c>
      <c r="BS31" s="180">
        <v>0</v>
      </c>
      <c r="BT31" s="180">
        <v>281889</v>
      </c>
      <c r="BU31" s="180">
        <v>580847</v>
      </c>
      <c r="BV31" s="180">
        <v>0</v>
      </c>
      <c r="BW31" s="180"/>
      <c r="BX31" s="180">
        <v>75076</v>
      </c>
      <c r="BY31" s="180">
        <v>18215</v>
      </c>
      <c r="BZ31" s="180">
        <v>168978</v>
      </c>
      <c r="CA31" s="180">
        <v>152757</v>
      </c>
      <c r="CB31" s="180">
        <v>159052</v>
      </c>
      <c r="CC31" s="180"/>
      <c r="CD31" s="180">
        <v>30020</v>
      </c>
      <c r="CE31" s="180"/>
      <c r="CF31" s="180"/>
      <c r="CG31" s="180"/>
      <c r="CH31" s="180"/>
      <c r="CI31" s="180"/>
      <c r="CJ31" s="180"/>
      <c r="CK31" s="180"/>
      <c r="CL31" s="180"/>
      <c r="CM31" s="180"/>
      <c r="CN31" s="180"/>
      <c r="CO31" s="180"/>
      <c r="CP31" s="180"/>
      <c r="CQ31" s="180"/>
      <c r="CR31" s="180"/>
      <c r="CS31" s="180"/>
      <c r="CT31" s="180"/>
      <c r="CU31" s="180"/>
    </row>
    <row r="32" spans="1:99" x14ac:dyDescent="0.3">
      <c r="A32" s="155">
        <v>50</v>
      </c>
      <c r="B32" s="180" t="s">
        <v>92</v>
      </c>
      <c r="C32" s="180"/>
      <c r="D32" s="180"/>
      <c r="E32" s="180">
        <v>0</v>
      </c>
      <c r="F32" s="180"/>
      <c r="G32" s="180">
        <v>0</v>
      </c>
      <c r="H32" s="180">
        <v>0</v>
      </c>
      <c r="I32" s="180">
        <v>0</v>
      </c>
      <c r="J32" s="180">
        <v>-46126</v>
      </c>
      <c r="K32" s="180">
        <v>0</v>
      </c>
      <c r="L32" s="180">
        <v>0</v>
      </c>
      <c r="M32" s="180">
        <v>0</v>
      </c>
      <c r="N32" s="180">
        <v>0</v>
      </c>
      <c r="O32" s="180">
        <v>66844</v>
      </c>
      <c r="P32" s="180">
        <v>0</v>
      </c>
      <c r="Q32" s="180">
        <v>7860991</v>
      </c>
      <c r="R32" s="180">
        <v>63649</v>
      </c>
      <c r="S32" s="180">
        <v>0</v>
      </c>
      <c r="T32" s="180">
        <v>1793422</v>
      </c>
      <c r="U32" s="180">
        <v>512163</v>
      </c>
      <c r="V32" s="180">
        <v>1951606</v>
      </c>
      <c r="W32" s="180">
        <v>0</v>
      </c>
      <c r="X32" s="180"/>
      <c r="Y32" s="180">
        <v>2611347</v>
      </c>
      <c r="Z32" s="180">
        <v>-152782</v>
      </c>
      <c r="AA32" s="180">
        <v>2940758</v>
      </c>
      <c r="AB32" s="180">
        <v>300472</v>
      </c>
      <c r="AC32" s="180">
        <v>109386</v>
      </c>
      <c r="AD32" s="180">
        <v>297828</v>
      </c>
      <c r="AE32" s="180">
        <v>-390521</v>
      </c>
      <c r="AF32" s="180">
        <v>-186871</v>
      </c>
      <c r="AG32" s="180">
        <v>-1254926</v>
      </c>
      <c r="AH32" s="180">
        <v>-3581193</v>
      </c>
      <c r="AI32" s="180">
        <v>3907266</v>
      </c>
      <c r="AJ32" s="180">
        <v>-540472</v>
      </c>
      <c r="AK32" s="180"/>
      <c r="AL32" s="180"/>
      <c r="AM32" s="180">
        <v>386789</v>
      </c>
      <c r="AN32" s="180">
        <v>-64457</v>
      </c>
      <c r="AO32" s="180">
        <v>-61913</v>
      </c>
      <c r="AP32" s="180">
        <v>0</v>
      </c>
      <c r="AQ32" s="180">
        <v>0</v>
      </c>
      <c r="AR32" s="180">
        <v>596356</v>
      </c>
      <c r="AS32" s="180">
        <v>0</v>
      </c>
      <c r="AT32" s="180">
        <v>67264</v>
      </c>
      <c r="AU32" s="180"/>
      <c r="AV32" s="180">
        <v>1387897</v>
      </c>
      <c r="AW32" s="180">
        <v>0</v>
      </c>
      <c r="AX32" s="180">
        <v>-108766</v>
      </c>
      <c r="AY32" s="180">
        <v>860494</v>
      </c>
      <c r="AZ32" s="180">
        <v>-78500</v>
      </c>
      <c r="BA32" s="180">
        <v>-48860</v>
      </c>
      <c r="BB32" s="180">
        <v>0</v>
      </c>
      <c r="BC32" s="180">
        <v>-50192</v>
      </c>
      <c r="BD32" s="180">
        <v>6075787</v>
      </c>
      <c r="BE32" s="180">
        <v>0</v>
      </c>
      <c r="BF32" s="180">
        <v>9663</v>
      </c>
      <c r="BG32" s="180"/>
      <c r="BH32" s="180">
        <v>0</v>
      </c>
      <c r="BI32" s="180">
        <v>-48610</v>
      </c>
      <c r="BJ32" s="180">
        <v>0</v>
      </c>
      <c r="BK32" s="180">
        <v>-182192</v>
      </c>
      <c r="BL32" s="180"/>
      <c r="BM32" s="180">
        <v>820986</v>
      </c>
      <c r="BN32" s="180">
        <v>132108</v>
      </c>
      <c r="BO32" s="180">
        <v>-12960</v>
      </c>
      <c r="BP32" s="180">
        <v>47893</v>
      </c>
      <c r="BQ32" s="180">
        <v>0</v>
      </c>
      <c r="BR32" s="180">
        <v>-24176</v>
      </c>
      <c r="BS32" s="180">
        <v>0</v>
      </c>
      <c r="BT32" s="180">
        <v>-174819</v>
      </c>
      <c r="BU32" s="180">
        <v>172230</v>
      </c>
      <c r="BV32" s="180">
        <v>0</v>
      </c>
      <c r="BW32" s="180"/>
      <c r="BX32" s="180">
        <v>50443</v>
      </c>
      <c r="BY32" s="180">
        <v>-19003</v>
      </c>
      <c r="BZ32" s="180">
        <v>100842</v>
      </c>
      <c r="CA32" s="180">
        <v>-131854</v>
      </c>
      <c r="CB32" s="180">
        <v>-2929</v>
      </c>
      <c r="CC32" s="180"/>
      <c r="CD32" s="180">
        <v>-35808</v>
      </c>
      <c r="CE32" s="180"/>
      <c r="CF32" s="180"/>
      <c r="CG32" s="180"/>
      <c r="CH32" s="180"/>
      <c r="CI32" s="180"/>
      <c r="CJ32" s="180"/>
      <c r="CK32" s="180"/>
      <c r="CL32" s="180"/>
      <c r="CM32" s="180"/>
      <c r="CN32" s="180"/>
      <c r="CO32" s="180"/>
      <c r="CP32" s="180"/>
      <c r="CQ32" s="180"/>
      <c r="CR32" s="180"/>
      <c r="CS32" s="180"/>
      <c r="CT32" s="180"/>
      <c r="CU32" s="180"/>
    </row>
    <row r="33" spans="1:99" x14ac:dyDescent="0.3">
      <c r="A33" s="155">
        <v>51</v>
      </c>
      <c r="B33" s="180" t="s">
        <v>237</v>
      </c>
      <c r="C33" s="180"/>
      <c r="D33" s="180"/>
      <c r="E33" s="180">
        <v>0</v>
      </c>
      <c r="F33" s="180"/>
      <c r="G33" s="180">
        <v>0</v>
      </c>
      <c r="H33" s="180">
        <v>0</v>
      </c>
      <c r="I33" s="180">
        <v>0</v>
      </c>
      <c r="J33" s="180">
        <v>35578</v>
      </c>
      <c r="K33" s="180">
        <v>0</v>
      </c>
      <c r="L33" s="180">
        <v>0</v>
      </c>
      <c r="M33" s="180">
        <v>0</v>
      </c>
      <c r="N33" s="180">
        <v>0</v>
      </c>
      <c r="O33" s="180">
        <v>445422</v>
      </c>
      <c r="P33" s="180">
        <v>0</v>
      </c>
      <c r="Q33" s="180">
        <v>11604205</v>
      </c>
      <c r="R33" s="180">
        <v>145887</v>
      </c>
      <c r="S33" s="180">
        <v>0</v>
      </c>
      <c r="T33" s="180">
        <v>11594218</v>
      </c>
      <c r="U33" s="180">
        <v>2258387</v>
      </c>
      <c r="V33" s="180">
        <v>5207858</v>
      </c>
      <c r="W33" s="180">
        <v>0</v>
      </c>
      <c r="X33" s="180"/>
      <c r="Y33" s="180">
        <v>1993229</v>
      </c>
      <c r="Z33" s="180">
        <v>377731</v>
      </c>
      <c r="AA33" s="180">
        <v>3555433</v>
      </c>
      <c r="AB33" s="180">
        <v>658921</v>
      </c>
      <c r="AC33" s="180">
        <v>302513</v>
      </c>
      <c r="AD33" s="180">
        <v>536387</v>
      </c>
      <c r="AE33" s="180">
        <v>342453</v>
      </c>
      <c r="AF33" s="180">
        <v>694175</v>
      </c>
      <c r="AG33" s="180">
        <v>-972436</v>
      </c>
      <c r="AH33" s="180">
        <v>-178521</v>
      </c>
      <c r="AI33" s="180">
        <v>8775691</v>
      </c>
      <c r="AJ33" s="180">
        <v>28804</v>
      </c>
      <c r="AK33" s="180"/>
      <c r="AL33" s="180"/>
      <c r="AM33" s="180">
        <v>2171503</v>
      </c>
      <c r="AN33" s="180">
        <v>22961</v>
      </c>
      <c r="AO33" s="180">
        <v>90772</v>
      </c>
      <c r="AP33" s="180">
        <v>0</v>
      </c>
      <c r="AQ33" s="180">
        <v>0</v>
      </c>
      <c r="AR33" s="180">
        <v>1102787</v>
      </c>
      <c r="AS33" s="180">
        <v>0</v>
      </c>
      <c r="AT33" s="180">
        <v>688617</v>
      </c>
      <c r="AU33" s="180"/>
      <c r="AV33" s="180">
        <v>9027085</v>
      </c>
      <c r="AW33" s="180">
        <v>0</v>
      </c>
      <c r="AX33" s="180">
        <v>287902</v>
      </c>
      <c r="AY33" s="180">
        <v>880454</v>
      </c>
      <c r="AZ33" s="180">
        <v>192265</v>
      </c>
      <c r="BA33" s="180">
        <v>29983</v>
      </c>
      <c r="BB33" s="180">
        <v>0</v>
      </c>
      <c r="BC33" s="180">
        <v>-29559</v>
      </c>
      <c r="BD33" s="180">
        <v>4492379</v>
      </c>
      <c r="BE33" s="180">
        <v>0</v>
      </c>
      <c r="BF33" s="180">
        <v>23166</v>
      </c>
      <c r="BG33" s="180"/>
      <c r="BH33" s="180">
        <v>0</v>
      </c>
      <c r="BI33" s="180">
        <v>47635</v>
      </c>
      <c r="BJ33" s="180">
        <v>0</v>
      </c>
      <c r="BK33" s="180">
        <v>148416</v>
      </c>
      <c r="BL33" s="180"/>
      <c r="BM33" s="180">
        <v>397660</v>
      </c>
      <c r="BN33" s="180">
        <v>281374</v>
      </c>
      <c r="BO33" s="180">
        <v>120442</v>
      </c>
      <c r="BP33" s="180">
        <v>102921</v>
      </c>
      <c r="BQ33" s="180">
        <v>0</v>
      </c>
      <c r="BR33" s="180">
        <v>309864</v>
      </c>
      <c r="BS33" s="180">
        <v>0</v>
      </c>
      <c r="BT33" s="180">
        <v>74032</v>
      </c>
      <c r="BU33" s="180">
        <v>220090</v>
      </c>
      <c r="BV33" s="180">
        <v>0</v>
      </c>
      <c r="BW33" s="180"/>
      <c r="BX33" s="180">
        <v>88594</v>
      </c>
      <c r="BY33" s="180">
        <v>0</v>
      </c>
      <c r="BZ33" s="180">
        <v>88681</v>
      </c>
      <c r="CA33" s="180">
        <v>30442</v>
      </c>
      <c r="CB33" s="180">
        <v>147800</v>
      </c>
      <c r="CC33" s="180"/>
      <c r="CD33" s="180">
        <v>-5788</v>
      </c>
      <c r="CE33" s="180"/>
      <c r="CF33" s="180"/>
      <c r="CG33" s="180"/>
      <c r="CH33" s="180"/>
      <c r="CI33" s="180"/>
      <c r="CJ33" s="180"/>
      <c r="CK33" s="180"/>
      <c r="CL33" s="180"/>
      <c r="CM33" s="180"/>
      <c r="CN33" s="180"/>
      <c r="CO33" s="180"/>
      <c r="CP33" s="180"/>
      <c r="CQ33" s="180"/>
      <c r="CR33" s="180"/>
      <c r="CS33" s="180"/>
      <c r="CT33" s="180"/>
      <c r="CU33" s="180"/>
    </row>
    <row r="34" spans="1:99" x14ac:dyDescent="0.3">
      <c r="A34" s="155">
        <v>52</v>
      </c>
      <c r="B34" s="180" t="s">
        <v>230</v>
      </c>
      <c r="C34" s="180"/>
      <c r="D34" s="180"/>
      <c r="E34" s="180">
        <v>0</v>
      </c>
      <c r="F34" s="180"/>
      <c r="G34" s="180">
        <v>0</v>
      </c>
      <c r="H34" s="180">
        <v>0</v>
      </c>
      <c r="I34" s="180">
        <v>0</v>
      </c>
      <c r="J34" s="180">
        <v>0</v>
      </c>
      <c r="K34" s="180">
        <v>0</v>
      </c>
      <c r="L34" s="180">
        <v>0</v>
      </c>
      <c r="M34" s="180">
        <v>0</v>
      </c>
      <c r="N34" s="180">
        <v>0</v>
      </c>
      <c r="O34" s="180">
        <v>0</v>
      </c>
      <c r="P34" s="180">
        <v>0</v>
      </c>
      <c r="Q34" s="180">
        <v>2686405</v>
      </c>
      <c r="R34" s="180">
        <v>0</v>
      </c>
      <c r="S34" s="180">
        <v>0</v>
      </c>
      <c r="T34" s="180">
        <v>0</v>
      </c>
      <c r="U34" s="180">
        <v>0</v>
      </c>
      <c r="V34" s="180">
        <v>985851</v>
      </c>
      <c r="W34" s="180">
        <v>0</v>
      </c>
      <c r="X34" s="180"/>
      <c r="Y34" s="180">
        <v>0</v>
      </c>
      <c r="Z34" s="180">
        <v>0</v>
      </c>
      <c r="AA34" s="180">
        <v>0</v>
      </c>
      <c r="AB34" s="180">
        <v>0</v>
      </c>
      <c r="AC34" s="180">
        <v>0</v>
      </c>
      <c r="AD34" s="180">
        <v>0</v>
      </c>
      <c r="AE34" s="180">
        <v>0</v>
      </c>
      <c r="AF34" s="180">
        <v>0</v>
      </c>
      <c r="AG34" s="180">
        <v>0</v>
      </c>
      <c r="AH34" s="180">
        <v>0</v>
      </c>
      <c r="AI34" s="180">
        <v>2346443</v>
      </c>
      <c r="AJ34" s="180">
        <v>0</v>
      </c>
      <c r="AK34" s="180"/>
      <c r="AL34" s="180"/>
      <c r="AM34" s="180">
        <v>1189612</v>
      </c>
      <c r="AN34" s="180">
        <v>0</v>
      </c>
      <c r="AO34" s="180">
        <v>0</v>
      </c>
      <c r="AP34" s="180">
        <v>0</v>
      </c>
      <c r="AQ34" s="180">
        <v>0</v>
      </c>
      <c r="AR34" s="180">
        <v>0</v>
      </c>
      <c r="AS34" s="180">
        <v>0</v>
      </c>
      <c r="AT34" s="180">
        <v>0</v>
      </c>
      <c r="AU34" s="180"/>
      <c r="AV34" s="180">
        <v>0</v>
      </c>
      <c r="AW34" s="180">
        <v>0</v>
      </c>
      <c r="AX34" s="180">
        <v>0</v>
      </c>
      <c r="AY34" s="180">
        <v>0</v>
      </c>
      <c r="AZ34" s="180">
        <v>0</v>
      </c>
      <c r="BA34" s="180">
        <v>0</v>
      </c>
      <c r="BB34" s="180">
        <v>0</v>
      </c>
      <c r="BC34" s="180">
        <v>0</v>
      </c>
      <c r="BD34" s="180">
        <v>0</v>
      </c>
      <c r="BE34" s="180">
        <v>0</v>
      </c>
      <c r="BF34" s="180">
        <v>0</v>
      </c>
      <c r="BG34" s="180"/>
      <c r="BH34" s="180">
        <v>0</v>
      </c>
      <c r="BI34" s="180">
        <v>0</v>
      </c>
      <c r="BJ34" s="180">
        <v>0</v>
      </c>
      <c r="BK34" s="180">
        <v>0</v>
      </c>
      <c r="BL34" s="180"/>
      <c r="BM34" s="180">
        <v>0</v>
      </c>
      <c r="BN34" s="180">
        <v>0</v>
      </c>
      <c r="BO34" s="180">
        <v>0</v>
      </c>
      <c r="BP34" s="180">
        <v>0</v>
      </c>
      <c r="BQ34" s="180">
        <v>0</v>
      </c>
      <c r="BR34" s="180">
        <v>42955</v>
      </c>
      <c r="BS34" s="180">
        <v>590658</v>
      </c>
      <c r="BT34" s="180">
        <v>0</v>
      </c>
      <c r="BU34" s="180">
        <v>0</v>
      </c>
      <c r="BV34" s="180">
        <v>0</v>
      </c>
      <c r="BW34" s="180"/>
      <c r="BX34" s="180">
        <v>0</v>
      </c>
      <c r="BY34" s="180">
        <v>0</v>
      </c>
      <c r="BZ34" s="180">
        <v>0</v>
      </c>
      <c r="CA34" s="180">
        <v>0</v>
      </c>
      <c r="CB34" s="180">
        <v>0</v>
      </c>
      <c r="CC34" s="180"/>
      <c r="CD34" s="180">
        <v>0</v>
      </c>
      <c r="CE34" s="180"/>
      <c r="CF34" s="180"/>
      <c r="CG34" s="180"/>
      <c r="CH34" s="180"/>
      <c r="CI34" s="180"/>
      <c r="CJ34" s="180"/>
      <c r="CK34" s="180"/>
      <c r="CL34" s="180"/>
      <c r="CM34" s="180"/>
      <c r="CN34" s="180"/>
      <c r="CO34" s="180"/>
      <c r="CP34" s="180"/>
      <c r="CQ34" s="180"/>
      <c r="CR34" s="180"/>
      <c r="CS34" s="180"/>
      <c r="CT34" s="180"/>
      <c r="CU34" s="180"/>
    </row>
    <row r="35" spans="1:99" x14ac:dyDescent="0.3">
      <c r="A35" s="155">
        <v>53</v>
      </c>
      <c r="B35" s="180" t="s">
        <v>93</v>
      </c>
      <c r="C35" s="180"/>
      <c r="D35" s="180"/>
      <c r="E35" s="180">
        <v>0</v>
      </c>
      <c r="F35" s="180"/>
      <c r="G35" s="180">
        <v>0</v>
      </c>
      <c r="H35" s="180">
        <v>0</v>
      </c>
      <c r="I35" s="180">
        <v>0</v>
      </c>
      <c r="J35" s="180">
        <v>0</v>
      </c>
      <c r="K35" s="180">
        <v>0</v>
      </c>
      <c r="L35" s="180">
        <v>0</v>
      </c>
      <c r="M35" s="180">
        <v>0</v>
      </c>
      <c r="N35" s="180">
        <v>0</v>
      </c>
      <c r="O35" s="180">
        <v>0</v>
      </c>
      <c r="P35" s="180">
        <v>0</v>
      </c>
      <c r="Q35" s="180">
        <v>12744225</v>
      </c>
      <c r="R35" s="180">
        <v>0</v>
      </c>
      <c r="S35" s="180">
        <v>0</v>
      </c>
      <c r="T35" s="180">
        <v>0</v>
      </c>
      <c r="U35" s="180">
        <v>0</v>
      </c>
      <c r="V35" s="180">
        <v>6928404</v>
      </c>
      <c r="W35" s="180">
        <v>0</v>
      </c>
      <c r="X35" s="180"/>
      <c r="Y35" s="180">
        <v>0</v>
      </c>
      <c r="Z35" s="180">
        <v>0</v>
      </c>
      <c r="AA35" s="180">
        <v>0</v>
      </c>
      <c r="AB35" s="180">
        <v>0</v>
      </c>
      <c r="AC35" s="180">
        <v>0</v>
      </c>
      <c r="AD35" s="180">
        <v>0</v>
      </c>
      <c r="AE35" s="180">
        <v>0</v>
      </c>
      <c r="AF35" s="180">
        <v>0</v>
      </c>
      <c r="AG35" s="180">
        <v>0</v>
      </c>
      <c r="AH35" s="180">
        <v>0</v>
      </c>
      <c r="AI35" s="180">
        <v>2501240</v>
      </c>
      <c r="AJ35" s="180">
        <v>0</v>
      </c>
      <c r="AK35" s="180"/>
      <c r="AL35" s="180"/>
      <c r="AM35" s="180">
        <v>2671074</v>
      </c>
      <c r="AN35" s="180">
        <v>0</v>
      </c>
      <c r="AO35" s="180">
        <v>0</v>
      </c>
      <c r="AP35" s="180">
        <v>0</v>
      </c>
      <c r="AQ35" s="180">
        <v>0</v>
      </c>
      <c r="AR35" s="180">
        <v>0</v>
      </c>
      <c r="AS35" s="180">
        <v>0</v>
      </c>
      <c r="AT35" s="180">
        <v>0</v>
      </c>
      <c r="AU35" s="180"/>
      <c r="AV35" s="180">
        <v>0</v>
      </c>
      <c r="AW35" s="180">
        <v>0</v>
      </c>
      <c r="AX35" s="180">
        <v>0</v>
      </c>
      <c r="AY35" s="180">
        <v>0</v>
      </c>
      <c r="AZ35" s="180">
        <v>0</v>
      </c>
      <c r="BA35" s="180">
        <v>0</v>
      </c>
      <c r="BB35" s="180">
        <v>0</v>
      </c>
      <c r="BC35" s="180">
        <v>0</v>
      </c>
      <c r="BD35" s="180">
        <v>0</v>
      </c>
      <c r="BE35" s="180">
        <v>0</v>
      </c>
      <c r="BF35" s="180">
        <v>0</v>
      </c>
      <c r="BG35" s="180"/>
      <c r="BH35" s="180">
        <v>0</v>
      </c>
      <c r="BI35" s="180">
        <v>0</v>
      </c>
      <c r="BJ35" s="180">
        <v>0</v>
      </c>
      <c r="BK35" s="180">
        <v>0</v>
      </c>
      <c r="BL35" s="180"/>
      <c r="BM35" s="180">
        <v>0</v>
      </c>
      <c r="BN35" s="180">
        <v>0</v>
      </c>
      <c r="BO35" s="180">
        <v>0</v>
      </c>
      <c r="BP35" s="180">
        <v>0</v>
      </c>
      <c r="BQ35" s="180">
        <v>0</v>
      </c>
      <c r="BR35" s="180">
        <v>333188</v>
      </c>
      <c r="BS35" s="180">
        <v>3083353</v>
      </c>
      <c r="BT35" s="180">
        <v>0</v>
      </c>
      <c r="BU35" s="180">
        <v>0</v>
      </c>
      <c r="BV35" s="180">
        <v>0</v>
      </c>
      <c r="BW35" s="180"/>
      <c r="BX35" s="180">
        <v>0</v>
      </c>
      <c r="BY35" s="180">
        <v>0</v>
      </c>
      <c r="BZ35" s="180">
        <v>0</v>
      </c>
      <c r="CA35" s="180">
        <v>0</v>
      </c>
      <c r="CB35" s="180">
        <v>0</v>
      </c>
      <c r="CC35" s="180"/>
      <c r="CD35" s="180">
        <v>0</v>
      </c>
      <c r="CE35" s="180"/>
      <c r="CF35" s="180"/>
      <c r="CG35" s="180"/>
      <c r="CH35" s="180"/>
      <c r="CI35" s="180"/>
      <c r="CJ35" s="180"/>
      <c r="CK35" s="180"/>
      <c r="CL35" s="180"/>
      <c r="CM35" s="180"/>
      <c r="CN35" s="180"/>
      <c r="CO35" s="180"/>
      <c r="CP35" s="180"/>
      <c r="CQ35" s="180"/>
      <c r="CR35" s="180"/>
      <c r="CS35" s="180"/>
      <c r="CT35" s="180"/>
      <c r="CU35" s="180"/>
    </row>
    <row r="36" spans="1:99" x14ac:dyDescent="0.3">
      <c r="A36" s="155">
        <v>55</v>
      </c>
      <c r="B36" s="180" t="s">
        <v>240</v>
      </c>
      <c r="C36" s="180"/>
      <c r="D36" s="180"/>
      <c r="E36" s="180">
        <v>0</v>
      </c>
      <c r="F36" s="180"/>
      <c r="G36" s="180">
        <v>0</v>
      </c>
      <c r="H36" s="180">
        <v>0</v>
      </c>
      <c r="I36" s="180">
        <v>0</v>
      </c>
      <c r="J36" s="180">
        <v>0</v>
      </c>
      <c r="K36" s="180">
        <v>0</v>
      </c>
      <c r="L36" s="180">
        <v>0</v>
      </c>
      <c r="M36" s="180">
        <v>0</v>
      </c>
      <c r="N36" s="180">
        <v>0</v>
      </c>
      <c r="O36" s="180">
        <v>0</v>
      </c>
      <c r="P36" s="180">
        <v>0</v>
      </c>
      <c r="Q36" s="180">
        <v>4519153</v>
      </c>
      <c r="R36" s="180">
        <v>0</v>
      </c>
      <c r="S36" s="180">
        <v>0</v>
      </c>
      <c r="T36" s="180">
        <v>0</v>
      </c>
      <c r="U36" s="180">
        <v>0</v>
      </c>
      <c r="V36" s="180">
        <v>9740209</v>
      </c>
      <c r="W36" s="180">
        <v>0</v>
      </c>
      <c r="X36" s="180"/>
      <c r="Y36" s="180">
        <v>0</v>
      </c>
      <c r="Z36" s="180">
        <v>0</v>
      </c>
      <c r="AA36" s="180">
        <v>0</v>
      </c>
      <c r="AB36" s="180">
        <v>0</v>
      </c>
      <c r="AC36" s="180">
        <v>0</v>
      </c>
      <c r="AD36" s="180">
        <v>0</v>
      </c>
      <c r="AE36" s="180">
        <v>0</v>
      </c>
      <c r="AF36" s="180">
        <v>0</v>
      </c>
      <c r="AG36" s="180">
        <v>0</v>
      </c>
      <c r="AH36" s="180">
        <v>0</v>
      </c>
      <c r="AI36" s="180">
        <v>7391017</v>
      </c>
      <c r="AJ36" s="180">
        <v>0</v>
      </c>
      <c r="AK36" s="180"/>
      <c r="AL36" s="180"/>
      <c r="AM36" s="180">
        <v>1454469</v>
      </c>
      <c r="AN36" s="180">
        <v>0</v>
      </c>
      <c r="AO36" s="180">
        <v>0</v>
      </c>
      <c r="AP36" s="180">
        <v>0</v>
      </c>
      <c r="AQ36" s="180">
        <v>0</v>
      </c>
      <c r="AR36" s="180">
        <v>0</v>
      </c>
      <c r="AS36" s="180">
        <v>0</v>
      </c>
      <c r="AT36" s="180">
        <v>0</v>
      </c>
      <c r="AU36" s="180"/>
      <c r="AV36" s="180">
        <v>0</v>
      </c>
      <c r="AW36" s="180">
        <v>0</v>
      </c>
      <c r="AX36" s="180">
        <v>0</v>
      </c>
      <c r="AY36" s="180">
        <v>0</v>
      </c>
      <c r="AZ36" s="180">
        <v>0</v>
      </c>
      <c r="BA36" s="180">
        <v>0</v>
      </c>
      <c r="BB36" s="180">
        <v>0</v>
      </c>
      <c r="BC36" s="180">
        <v>0</v>
      </c>
      <c r="BD36" s="180">
        <v>0</v>
      </c>
      <c r="BE36" s="180">
        <v>0</v>
      </c>
      <c r="BF36" s="180">
        <v>0</v>
      </c>
      <c r="BG36" s="180"/>
      <c r="BH36" s="180">
        <v>0</v>
      </c>
      <c r="BI36" s="180">
        <v>0</v>
      </c>
      <c r="BJ36" s="180">
        <v>0</v>
      </c>
      <c r="BK36" s="180">
        <v>0</v>
      </c>
      <c r="BL36" s="180"/>
      <c r="BM36" s="180">
        <v>0</v>
      </c>
      <c r="BN36" s="180">
        <v>0</v>
      </c>
      <c r="BO36" s="180">
        <v>0</v>
      </c>
      <c r="BP36" s="180">
        <v>0</v>
      </c>
      <c r="BQ36" s="180">
        <v>0</v>
      </c>
      <c r="BR36" s="180">
        <v>693989</v>
      </c>
      <c r="BS36" s="180">
        <v>1459628</v>
      </c>
      <c r="BT36" s="180">
        <v>0</v>
      </c>
      <c r="BU36" s="180">
        <v>0</v>
      </c>
      <c r="BV36" s="180">
        <v>0</v>
      </c>
      <c r="BW36" s="180"/>
      <c r="BX36" s="180">
        <v>0</v>
      </c>
      <c r="BY36" s="180">
        <v>0</v>
      </c>
      <c r="BZ36" s="180">
        <v>0</v>
      </c>
      <c r="CA36" s="180">
        <v>0</v>
      </c>
      <c r="CB36" s="180">
        <v>0</v>
      </c>
      <c r="CC36" s="180"/>
      <c r="CD36" s="180">
        <v>0</v>
      </c>
      <c r="CE36" s="180"/>
      <c r="CF36" s="180"/>
      <c r="CG36" s="180"/>
      <c r="CH36" s="180"/>
      <c r="CI36" s="180"/>
      <c r="CJ36" s="180"/>
      <c r="CK36" s="180"/>
      <c r="CL36" s="180"/>
      <c r="CM36" s="180"/>
      <c r="CN36" s="180"/>
      <c r="CO36" s="180"/>
      <c r="CP36" s="180"/>
      <c r="CQ36" s="180"/>
      <c r="CR36" s="180"/>
      <c r="CS36" s="180"/>
      <c r="CT36" s="180"/>
      <c r="CU36" s="180"/>
    </row>
    <row r="37" spans="1:99" x14ac:dyDescent="0.3">
      <c r="A37" s="155">
        <v>61</v>
      </c>
      <c r="B37" s="180" t="s">
        <v>254</v>
      </c>
      <c r="C37" s="180"/>
      <c r="D37" s="180"/>
      <c r="E37" s="180">
        <v>98.45</v>
      </c>
      <c r="F37" s="180"/>
      <c r="G37" s="180">
        <v>98.18</v>
      </c>
      <c r="H37" s="180">
        <v>98.08</v>
      </c>
      <c r="I37" s="180">
        <v>99.24</v>
      </c>
      <c r="J37" s="180">
        <v>97.47</v>
      </c>
      <c r="K37" s="180">
        <v>99.58</v>
      </c>
      <c r="L37" s="180">
        <v>99.35</v>
      </c>
      <c r="M37" s="180">
        <v>99.27</v>
      </c>
      <c r="N37" s="180">
        <v>97.18</v>
      </c>
      <c r="O37" s="180">
        <v>98.92</v>
      </c>
      <c r="P37" s="180">
        <v>99.3</v>
      </c>
      <c r="Q37" s="180">
        <v>99.39</v>
      </c>
      <c r="R37" s="180">
        <v>99.9</v>
      </c>
      <c r="S37" s="180">
        <v>0</v>
      </c>
      <c r="T37" s="180">
        <v>99.41</v>
      </c>
      <c r="U37" s="180">
        <v>99.28</v>
      </c>
      <c r="V37" s="180">
        <v>97.46</v>
      </c>
      <c r="W37" s="180">
        <v>99.79</v>
      </c>
      <c r="X37" s="180"/>
      <c r="Y37" s="180">
        <v>98.78</v>
      </c>
      <c r="Z37" s="180">
        <v>96.34</v>
      </c>
      <c r="AA37" s="180">
        <v>99.52</v>
      </c>
      <c r="AB37" s="180">
        <v>97.46</v>
      </c>
      <c r="AC37" s="180">
        <v>98.68</v>
      </c>
      <c r="AD37" s="180">
        <v>97.88</v>
      </c>
      <c r="AE37" s="180">
        <v>93.46</v>
      </c>
      <c r="AF37" s="180">
        <v>99.95</v>
      </c>
      <c r="AG37" s="180">
        <v>98.6</v>
      </c>
      <c r="AH37" s="180">
        <v>95.62</v>
      </c>
      <c r="AI37" s="180">
        <v>99.44</v>
      </c>
      <c r="AJ37" s="180">
        <v>99.68</v>
      </c>
      <c r="AK37" s="180"/>
      <c r="AL37" s="180"/>
      <c r="AM37" s="180">
        <v>98.63</v>
      </c>
      <c r="AN37" s="180">
        <v>97.33</v>
      </c>
      <c r="AO37" s="180">
        <v>95.81</v>
      </c>
      <c r="AP37" s="180">
        <v>0</v>
      </c>
      <c r="AQ37" s="180">
        <v>99.37</v>
      </c>
      <c r="AR37" s="180">
        <v>96.97</v>
      </c>
      <c r="AS37" s="180">
        <v>96</v>
      </c>
      <c r="AT37" s="180">
        <v>98.42</v>
      </c>
      <c r="AU37" s="180"/>
      <c r="AV37" s="180">
        <v>99.3</v>
      </c>
      <c r="AW37" s="180">
        <v>99.62</v>
      </c>
      <c r="AX37" s="180">
        <v>98.12</v>
      </c>
      <c r="AY37" s="180">
        <v>100</v>
      </c>
      <c r="AZ37" s="180">
        <v>99.75</v>
      </c>
      <c r="BA37" s="180">
        <v>98.72</v>
      </c>
      <c r="BB37" s="180">
        <v>0</v>
      </c>
      <c r="BC37" s="180">
        <v>97.92</v>
      </c>
      <c r="BD37" s="180">
        <v>97.98</v>
      </c>
      <c r="BE37" s="180">
        <v>98.61</v>
      </c>
      <c r="BF37" s="180">
        <v>95.43</v>
      </c>
      <c r="BG37" s="180"/>
      <c r="BH37" s="180">
        <v>99.33</v>
      </c>
      <c r="BI37" s="180">
        <v>92.41</v>
      </c>
      <c r="BJ37" s="180">
        <v>97.02</v>
      </c>
      <c r="BK37" s="180">
        <v>96.34</v>
      </c>
      <c r="BL37" s="180"/>
      <c r="BM37" s="180">
        <v>98.81</v>
      </c>
      <c r="BN37" s="180">
        <v>99.86</v>
      </c>
      <c r="BO37" s="180">
        <v>99.88</v>
      </c>
      <c r="BP37" s="180">
        <v>99.36</v>
      </c>
      <c r="BQ37" s="180">
        <v>99.93</v>
      </c>
      <c r="BR37" s="180">
        <v>95.58</v>
      </c>
      <c r="BS37" s="180">
        <v>99.15</v>
      </c>
      <c r="BT37" s="180">
        <v>97.82</v>
      </c>
      <c r="BU37" s="180">
        <v>99.23</v>
      </c>
      <c r="BV37" s="180">
        <v>99.22</v>
      </c>
      <c r="BW37" s="180"/>
      <c r="BX37" s="180">
        <v>95.09</v>
      </c>
      <c r="BY37" s="180">
        <v>99.14</v>
      </c>
      <c r="BZ37" s="180">
        <v>93.56</v>
      </c>
      <c r="CA37" s="180">
        <v>98.15</v>
      </c>
      <c r="CB37" s="180">
        <v>99.63</v>
      </c>
      <c r="CC37" s="180"/>
      <c r="CD37" s="180">
        <v>97.47</v>
      </c>
      <c r="CE37" s="180"/>
      <c r="CF37" s="180"/>
      <c r="CG37" s="180"/>
      <c r="CH37" s="180"/>
      <c r="CI37" s="180"/>
      <c r="CJ37" s="180"/>
      <c r="CK37" s="180"/>
      <c r="CL37" s="180"/>
      <c r="CM37" s="180"/>
      <c r="CN37" s="180"/>
      <c r="CO37" s="180"/>
      <c r="CP37" s="180"/>
      <c r="CQ37" s="180"/>
      <c r="CR37" s="180"/>
      <c r="CS37" s="180"/>
      <c r="CT37" s="180"/>
      <c r="CU37" s="180"/>
    </row>
    <row r="38" spans="1:99" x14ac:dyDescent="0.3">
      <c r="A38" s="155">
        <v>80</v>
      </c>
      <c r="B38" s="180" t="s">
        <v>209</v>
      </c>
      <c r="C38" s="180"/>
      <c r="D38" s="180"/>
      <c r="E38" s="180">
        <v>0</v>
      </c>
      <c r="F38" s="180"/>
      <c r="G38" s="180">
        <v>0</v>
      </c>
      <c r="H38" s="180">
        <v>0</v>
      </c>
      <c r="I38" s="180">
        <v>0</v>
      </c>
      <c r="J38" s="180">
        <v>8312</v>
      </c>
      <c r="K38" s="180">
        <v>0</v>
      </c>
      <c r="L38" s="180">
        <v>0</v>
      </c>
      <c r="M38" s="180">
        <v>0</v>
      </c>
      <c r="N38" s="180">
        <v>0</v>
      </c>
      <c r="O38" s="180">
        <v>640606</v>
      </c>
      <c r="P38" s="180">
        <v>0</v>
      </c>
      <c r="Q38" s="180">
        <v>45639880</v>
      </c>
      <c r="R38" s="180">
        <v>827925</v>
      </c>
      <c r="S38" s="180">
        <v>0</v>
      </c>
      <c r="T38" s="180">
        <v>46520531</v>
      </c>
      <c r="U38" s="180">
        <v>6984357</v>
      </c>
      <c r="V38" s="180">
        <v>18486413</v>
      </c>
      <c r="W38" s="180">
        <v>0</v>
      </c>
      <c r="X38" s="180"/>
      <c r="Y38" s="180">
        <v>4382145</v>
      </c>
      <c r="Z38" s="180">
        <v>1423433</v>
      </c>
      <c r="AA38" s="180">
        <v>12968587</v>
      </c>
      <c r="AB38" s="180">
        <v>727054</v>
      </c>
      <c r="AC38" s="180">
        <v>908603</v>
      </c>
      <c r="AD38" s="180">
        <v>805080</v>
      </c>
      <c r="AE38" s="180">
        <v>2106520</v>
      </c>
      <c r="AF38" s="180">
        <v>4157057</v>
      </c>
      <c r="AG38" s="180">
        <v>333730</v>
      </c>
      <c r="AH38" s="180">
        <v>0</v>
      </c>
      <c r="AI38" s="180">
        <v>20176487</v>
      </c>
      <c r="AJ38" s="180">
        <v>356220</v>
      </c>
      <c r="AK38" s="180"/>
      <c r="AL38" s="180"/>
      <c r="AM38" s="180">
        <v>2660336</v>
      </c>
      <c r="AN38" s="180">
        <v>9702</v>
      </c>
      <c r="AO38" s="180">
        <v>58030</v>
      </c>
      <c r="AP38" s="180">
        <v>0</v>
      </c>
      <c r="AQ38" s="180">
        <v>0</v>
      </c>
      <c r="AR38" s="180">
        <v>4805820</v>
      </c>
      <c r="AS38" s="180">
        <v>0</v>
      </c>
      <c r="AT38" s="180">
        <v>262246</v>
      </c>
      <c r="AU38" s="180"/>
      <c r="AV38" s="180">
        <v>32254015</v>
      </c>
      <c r="AW38" s="180">
        <v>0</v>
      </c>
      <c r="AX38" s="180">
        <v>1713638</v>
      </c>
      <c r="AY38" s="180">
        <v>5522053</v>
      </c>
      <c r="AZ38" s="180">
        <v>961745</v>
      </c>
      <c r="BA38" s="180">
        <v>220685</v>
      </c>
      <c r="BB38" s="180">
        <v>0</v>
      </c>
      <c r="BC38" s="180">
        <v>65618</v>
      </c>
      <c r="BD38" s="180">
        <v>10418884</v>
      </c>
      <c r="BE38" s="180">
        <v>0</v>
      </c>
      <c r="BF38" s="180">
        <v>142368</v>
      </c>
      <c r="BG38" s="180"/>
      <c r="BH38" s="180">
        <v>0</v>
      </c>
      <c r="BI38" s="180">
        <v>292295</v>
      </c>
      <c r="BJ38" s="180">
        <v>0</v>
      </c>
      <c r="BK38" s="180">
        <v>2198526</v>
      </c>
      <c r="BL38" s="180"/>
      <c r="BM38" s="180">
        <v>48416</v>
      </c>
      <c r="BN38" s="180">
        <v>790283</v>
      </c>
      <c r="BO38" s="180">
        <v>188312</v>
      </c>
      <c r="BP38" s="180">
        <v>1054128</v>
      </c>
      <c r="BQ38" s="180">
        <v>0</v>
      </c>
      <c r="BR38" s="180">
        <v>329825</v>
      </c>
      <c r="BS38" s="180">
        <v>0</v>
      </c>
      <c r="BT38" s="180">
        <v>529649</v>
      </c>
      <c r="BU38" s="180">
        <v>4762428</v>
      </c>
      <c r="BV38" s="180">
        <v>0</v>
      </c>
      <c r="BW38" s="180"/>
      <c r="BX38" s="180">
        <v>1217470</v>
      </c>
      <c r="BY38" s="180">
        <v>3129</v>
      </c>
      <c r="BZ38" s="180">
        <v>317687</v>
      </c>
      <c r="CA38" s="180">
        <v>25537</v>
      </c>
      <c r="CB38" s="180">
        <v>330291</v>
      </c>
      <c r="CC38" s="180"/>
      <c r="CD38" s="180">
        <v>3868</v>
      </c>
      <c r="CE38" s="180"/>
      <c r="CF38" s="180"/>
      <c r="CG38" s="180"/>
      <c r="CH38" s="180"/>
      <c r="CI38" s="180"/>
      <c r="CJ38" s="180"/>
      <c r="CK38" s="180"/>
      <c r="CL38" s="180"/>
      <c r="CM38" s="180"/>
      <c r="CN38" s="180"/>
      <c r="CO38" s="180"/>
      <c r="CP38" s="180"/>
      <c r="CQ38" s="180"/>
      <c r="CR38" s="180"/>
      <c r="CS38" s="180"/>
      <c r="CT38" s="180"/>
      <c r="CU38" s="180"/>
    </row>
    <row r="39" spans="1:99" x14ac:dyDescent="0.3">
      <c r="A39" s="155">
        <v>81</v>
      </c>
      <c r="B39" s="180" t="s">
        <v>210</v>
      </c>
      <c r="C39" s="180"/>
      <c r="D39" s="180"/>
      <c r="E39" s="180">
        <v>0</v>
      </c>
      <c r="F39" s="180"/>
      <c r="G39" s="180">
        <v>0</v>
      </c>
      <c r="H39" s="180">
        <v>0</v>
      </c>
      <c r="I39" s="180">
        <v>0</v>
      </c>
      <c r="J39" s="180">
        <v>20679</v>
      </c>
      <c r="K39" s="180">
        <v>0</v>
      </c>
      <c r="L39" s="180">
        <v>0</v>
      </c>
      <c r="M39" s="180">
        <v>0</v>
      </c>
      <c r="N39" s="180">
        <v>0</v>
      </c>
      <c r="O39" s="180">
        <v>697765</v>
      </c>
      <c r="P39" s="180">
        <v>0</v>
      </c>
      <c r="Q39" s="180">
        <v>2256015</v>
      </c>
      <c r="R39" s="180">
        <v>35049</v>
      </c>
      <c r="S39" s="180">
        <v>0</v>
      </c>
      <c r="T39" s="180">
        <v>4409310</v>
      </c>
      <c r="U39" s="180">
        <v>1610841</v>
      </c>
      <c r="V39" s="180">
        <v>994777</v>
      </c>
      <c r="W39" s="180">
        <v>0</v>
      </c>
      <c r="X39" s="180"/>
      <c r="Y39" s="180">
        <v>775030</v>
      </c>
      <c r="Z39" s="180">
        <v>150739</v>
      </c>
      <c r="AA39" s="180">
        <v>1678028</v>
      </c>
      <c r="AB39" s="180">
        <v>352111</v>
      </c>
      <c r="AC39" s="180">
        <v>133114</v>
      </c>
      <c r="AD39" s="180">
        <v>205962</v>
      </c>
      <c r="AE39" s="180">
        <v>166510</v>
      </c>
      <c r="AF39" s="180">
        <v>663068</v>
      </c>
      <c r="AG39" s="180">
        <v>157590</v>
      </c>
      <c r="AH39" s="180">
        <v>0</v>
      </c>
      <c r="AI39" s="180">
        <v>2765475</v>
      </c>
      <c r="AJ39" s="180">
        <v>19839</v>
      </c>
      <c r="AK39" s="180"/>
      <c r="AL39" s="180"/>
      <c r="AM39" s="180">
        <v>1053630</v>
      </c>
      <c r="AN39" s="180">
        <v>57972</v>
      </c>
      <c r="AO39" s="180">
        <v>117696</v>
      </c>
      <c r="AP39" s="180">
        <v>0</v>
      </c>
      <c r="AQ39" s="180">
        <v>0</v>
      </c>
      <c r="AR39" s="180">
        <v>444839</v>
      </c>
      <c r="AS39" s="180">
        <v>0</v>
      </c>
      <c r="AT39" s="180">
        <v>212688</v>
      </c>
      <c r="AU39" s="180"/>
      <c r="AV39" s="180">
        <v>2770540</v>
      </c>
      <c r="AW39" s="180">
        <v>0</v>
      </c>
      <c r="AX39" s="180">
        <v>124653</v>
      </c>
      <c r="AY39" s="180">
        <v>710396</v>
      </c>
      <c r="AZ39" s="180">
        <v>74932</v>
      </c>
      <c r="BA39" s="180">
        <v>34550</v>
      </c>
      <c r="BB39" s="180">
        <v>0</v>
      </c>
      <c r="BC39" s="180">
        <v>5156</v>
      </c>
      <c r="BD39" s="180">
        <v>619388</v>
      </c>
      <c r="BE39" s="180">
        <v>0</v>
      </c>
      <c r="BF39" s="180">
        <v>33466</v>
      </c>
      <c r="BG39" s="180"/>
      <c r="BH39" s="180">
        <v>0</v>
      </c>
      <c r="BI39" s="180">
        <v>19281</v>
      </c>
      <c r="BJ39" s="180">
        <v>0</v>
      </c>
      <c r="BK39" s="180">
        <v>209388</v>
      </c>
      <c r="BL39" s="180"/>
      <c r="BM39" s="180">
        <v>177702</v>
      </c>
      <c r="BN39" s="180">
        <v>136888</v>
      </c>
      <c r="BO39" s="180">
        <v>85299</v>
      </c>
      <c r="BP39" s="180">
        <v>10045</v>
      </c>
      <c r="BQ39" s="180">
        <v>0</v>
      </c>
      <c r="BR39" s="180">
        <v>109606</v>
      </c>
      <c r="BS39" s="180">
        <v>0</v>
      </c>
      <c r="BT39" s="180">
        <v>70420</v>
      </c>
      <c r="BU39" s="180">
        <v>498161</v>
      </c>
      <c r="BV39" s="180">
        <v>0</v>
      </c>
      <c r="BW39" s="180"/>
      <c r="BX39" s="180">
        <v>33085</v>
      </c>
      <c r="BY39" s="180">
        <v>889</v>
      </c>
      <c r="BZ39" s="180">
        <v>18482</v>
      </c>
      <c r="CA39" s="180">
        <v>17898</v>
      </c>
      <c r="CB39" s="180">
        <v>116985</v>
      </c>
      <c r="CC39" s="180"/>
      <c r="CD39" s="180">
        <v>3759</v>
      </c>
      <c r="CE39" s="180"/>
      <c r="CF39" s="180"/>
      <c r="CG39" s="180"/>
      <c r="CH39" s="180"/>
      <c r="CI39" s="180"/>
      <c r="CJ39" s="180"/>
      <c r="CK39" s="180"/>
      <c r="CL39" s="180"/>
      <c r="CM39" s="180"/>
      <c r="CN39" s="180"/>
      <c r="CO39" s="180"/>
      <c r="CP39" s="180"/>
      <c r="CQ39" s="180"/>
      <c r="CR39" s="180"/>
      <c r="CS39" s="180"/>
      <c r="CT39" s="180"/>
      <c r="CU39" s="180"/>
    </row>
    <row r="40" spans="1:99" x14ac:dyDescent="0.3">
      <c r="A40" s="155">
        <v>82</v>
      </c>
      <c r="B40" s="180" t="s">
        <v>310</v>
      </c>
      <c r="C40" s="180"/>
      <c r="D40" s="180"/>
      <c r="E40" s="180">
        <v>0</v>
      </c>
      <c r="F40" s="180"/>
      <c r="G40" s="180">
        <v>0</v>
      </c>
      <c r="H40" s="180">
        <v>0</v>
      </c>
      <c r="I40" s="180">
        <v>0</v>
      </c>
      <c r="J40" s="180">
        <v>407000</v>
      </c>
      <c r="K40" s="180">
        <v>0</v>
      </c>
      <c r="L40" s="180">
        <v>0</v>
      </c>
      <c r="M40" s="180">
        <v>0</v>
      </c>
      <c r="N40" s="180">
        <v>0</v>
      </c>
      <c r="O40" s="180">
        <v>3218395</v>
      </c>
      <c r="P40" s="180">
        <v>0</v>
      </c>
      <c r="Q40" s="180">
        <v>21490347</v>
      </c>
      <c r="R40" s="180">
        <v>347803</v>
      </c>
      <c r="S40" s="180">
        <v>0</v>
      </c>
      <c r="T40" s="180">
        <v>47403999</v>
      </c>
      <c r="U40" s="180">
        <v>14282950</v>
      </c>
      <c r="V40" s="180">
        <v>14423110</v>
      </c>
      <c r="W40" s="180">
        <v>0</v>
      </c>
      <c r="X40" s="180"/>
      <c r="Y40" s="180">
        <v>6085544</v>
      </c>
      <c r="Z40" s="180">
        <v>3747269</v>
      </c>
      <c r="AA40" s="180">
        <v>3085446</v>
      </c>
      <c r="AB40" s="180">
        <v>6701922</v>
      </c>
      <c r="AC40" s="180">
        <v>442837</v>
      </c>
      <c r="AD40" s="180">
        <v>1530898</v>
      </c>
      <c r="AE40" s="180">
        <v>1050817</v>
      </c>
      <c r="AF40" s="180">
        <v>79295</v>
      </c>
      <c r="AG40" s="180">
        <v>0</v>
      </c>
      <c r="AH40" s="180">
        <v>0</v>
      </c>
      <c r="AI40" s="180">
        <v>22285510</v>
      </c>
      <c r="AJ40" s="180">
        <v>0</v>
      </c>
      <c r="AK40" s="180"/>
      <c r="AL40" s="180"/>
      <c r="AM40" s="180">
        <v>8251085</v>
      </c>
      <c r="AN40" s="180">
        <v>21000</v>
      </c>
      <c r="AO40" s="180">
        <v>1595753</v>
      </c>
      <c r="AP40" s="180">
        <v>0</v>
      </c>
      <c r="AQ40" s="180">
        <v>0</v>
      </c>
      <c r="AR40" s="180">
        <v>425782</v>
      </c>
      <c r="AS40" s="180">
        <v>0</v>
      </c>
      <c r="AT40" s="180">
        <v>1642910</v>
      </c>
      <c r="AU40" s="180"/>
      <c r="AV40" s="180">
        <v>78425194</v>
      </c>
      <c r="AW40" s="180">
        <v>0</v>
      </c>
      <c r="AX40" s="180">
        <v>844431</v>
      </c>
      <c r="AY40" s="180">
        <v>0</v>
      </c>
      <c r="AZ40" s="180">
        <v>680500</v>
      </c>
      <c r="BA40" s="180">
        <v>0</v>
      </c>
      <c r="BB40" s="180">
        <v>0</v>
      </c>
      <c r="BC40" s="180">
        <v>0</v>
      </c>
      <c r="BD40" s="180">
        <v>17446059</v>
      </c>
      <c r="BE40" s="180">
        <v>0</v>
      </c>
      <c r="BF40" s="180">
        <v>436943</v>
      </c>
      <c r="BG40" s="180"/>
      <c r="BH40" s="180">
        <v>0</v>
      </c>
      <c r="BI40" s="180">
        <v>72247</v>
      </c>
      <c r="BJ40" s="180">
        <v>0</v>
      </c>
      <c r="BK40" s="180">
        <v>1563595</v>
      </c>
      <c r="BL40" s="180"/>
      <c r="BM40" s="180">
        <v>1097925</v>
      </c>
      <c r="BN40" s="180">
        <v>2407000</v>
      </c>
      <c r="BO40" s="180">
        <v>2921449</v>
      </c>
      <c r="BP40" s="180">
        <v>0</v>
      </c>
      <c r="BQ40" s="180">
        <v>0</v>
      </c>
      <c r="BR40" s="180">
        <v>0</v>
      </c>
      <c r="BS40" s="180">
        <v>0</v>
      </c>
      <c r="BT40" s="180">
        <v>973326</v>
      </c>
      <c r="BU40" s="180">
        <v>1292188</v>
      </c>
      <c r="BV40" s="180">
        <v>0</v>
      </c>
      <c r="BW40" s="180"/>
      <c r="BX40" s="180">
        <v>0</v>
      </c>
      <c r="BY40" s="180">
        <v>0</v>
      </c>
      <c r="BZ40" s="180">
        <v>0</v>
      </c>
      <c r="CA40" s="180">
        <v>386000</v>
      </c>
      <c r="CB40" s="180">
        <v>1047305</v>
      </c>
      <c r="CC40" s="180"/>
      <c r="CD40" s="180">
        <v>0</v>
      </c>
      <c r="CE40" s="180"/>
      <c r="CF40" s="180"/>
      <c r="CG40" s="180"/>
      <c r="CH40" s="180"/>
      <c r="CI40" s="180"/>
      <c r="CJ40" s="180"/>
      <c r="CK40" s="180"/>
      <c r="CL40" s="180"/>
      <c r="CM40" s="180"/>
      <c r="CN40" s="180"/>
      <c r="CO40" s="180"/>
      <c r="CP40" s="180"/>
      <c r="CQ40" s="180"/>
      <c r="CR40" s="180"/>
      <c r="CS40" s="180"/>
      <c r="CT40" s="180"/>
      <c r="CU40" s="180"/>
    </row>
    <row r="41" spans="1:99" x14ac:dyDescent="0.3">
      <c r="A41" s="155">
        <v>83</v>
      </c>
      <c r="B41" s="180" t="s">
        <v>94</v>
      </c>
      <c r="C41" s="180"/>
      <c r="D41" s="180"/>
      <c r="E41" s="180">
        <v>0</v>
      </c>
      <c r="F41" s="180"/>
      <c r="G41" s="180">
        <v>0</v>
      </c>
      <c r="H41" s="180">
        <v>0</v>
      </c>
      <c r="I41" s="180">
        <v>0</v>
      </c>
      <c r="J41" s="180">
        <v>1972292</v>
      </c>
      <c r="K41" s="180">
        <v>0</v>
      </c>
      <c r="L41" s="180">
        <v>0</v>
      </c>
      <c r="M41" s="180">
        <v>0</v>
      </c>
      <c r="N41" s="180">
        <v>0</v>
      </c>
      <c r="O41" s="180">
        <v>13556004</v>
      </c>
      <c r="P41" s="180">
        <v>0</v>
      </c>
      <c r="Q41" s="180">
        <v>121663906</v>
      </c>
      <c r="R41" s="180">
        <v>1949001</v>
      </c>
      <c r="S41" s="180">
        <v>0</v>
      </c>
      <c r="T41" s="180">
        <v>139652890</v>
      </c>
      <c r="U41" s="180">
        <v>46179559</v>
      </c>
      <c r="V41" s="180">
        <v>62167627</v>
      </c>
      <c r="W41" s="180">
        <v>0</v>
      </c>
      <c r="X41" s="180"/>
      <c r="Y41" s="180">
        <v>40904648</v>
      </c>
      <c r="Z41" s="180">
        <v>9910123</v>
      </c>
      <c r="AA41" s="180">
        <v>35827606</v>
      </c>
      <c r="AB41" s="180">
        <v>18366286</v>
      </c>
      <c r="AC41" s="180">
        <v>3791357</v>
      </c>
      <c r="AD41" s="180">
        <v>5460900</v>
      </c>
      <c r="AE41" s="180">
        <v>13075613</v>
      </c>
      <c r="AF41" s="180">
        <v>9093938</v>
      </c>
      <c r="AG41" s="180">
        <v>7880052</v>
      </c>
      <c r="AH41" s="180">
        <v>0</v>
      </c>
      <c r="AI41" s="180">
        <v>109881899</v>
      </c>
      <c r="AJ41" s="180">
        <v>1796499</v>
      </c>
      <c r="AK41" s="180"/>
      <c r="AL41" s="180"/>
      <c r="AM41" s="180">
        <v>23791853</v>
      </c>
      <c r="AN41" s="180">
        <v>718760</v>
      </c>
      <c r="AO41" s="180">
        <v>849318</v>
      </c>
      <c r="AP41" s="180">
        <v>0</v>
      </c>
      <c r="AQ41" s="180">
        <v>0</v>
      </c>
      <c r="AR41" s="180">
        <v>19680984</v>
      </c>
      <c r="AS41" s="180">
        <v>0</v>
      </c>
      <c r="AT41" s="180">
        <v>10221272</v>
      </c>
      <c r="AU41" s="180"/>
      <c r="AV41" s="180">
        <v>53334327</v>
      </c>
      <c r="AW41" s="180">
        <v>0</v>
      </c>
      <c r="AX41" s="180">
        <v>6648431</v>
      </c>
      <c r="AY41" s="180">
        <v>11901791</v>
      </c>
      <c r="AZ41" s="180">
        <v>5945937</v>
      </c>
      <c r="BA41" s="180">
        <v>1195697</v>
      </c>
      <c r="BB41" s="180">
        <v>0</v>
      </c>
      <c r="BC41" s="180">
        <v>567548</v>
      </c>
      <c r="BD41" s="180">
        <v>36300712</v>
      </c>
      <c r="BE41" s="180">
        <v>0</v>
      </c>
      <c r="BF41" s="180">
        <v>2664289</v>
      </c>
      <c r="BG41" s="180"/>
      <c r="BH41" s="180">
        <v>0</v>
      </c>
      <c r="BI41" s="180">
        <v>3083429</v>
      </c>
      <c r="BJ41" s="180">
        <v>0</v>
      </c>
      <c r="BK41" s="180">
        <v>15012914</v>
      </c>
      <c r="BL41" s="180"/>
      <c r="BM41" s="180">
        <v>6906630</v>
      </c>
      <c r="BN41" s="180">
        <v>1805782</v>
      </c>
      <c r="BO41" s="180">
        <v>1795141</v>
      </c>
      <c r="BP41" s="180">
        <v>1569756</v>
      </c>
      <c r="BQ41" s="180">
        <v>0</v>
      </c>
      <c r="BR41" s="180">
        <v>4871608</v>
      </c>
      <c r="BS41" s="180">
        <v>0</v>
      </c>
      <c r="BT41" s="180">
        <v>6063536</v>
      </c>
      <c r="BU41" s="180">
        <v>14741238</v>
      </c>
      <c r="BV41" s="180">
        <v>0</v>
      </c>
      <c r="BW41" s="180"/>
      <c r="BX41" s="180">
        <v>3257752</v>
      </c>
      <c r="BY41" s="180">
        <v>613970</v>
      </c>
      <c r="BZ41" s="180">
        <v>3873107</v>
      </c>
      <c r="CA41" s="180">
        <v>4185368</v>
      </c>
      <c r="CB41" s="180">
        <v>2904820</v>
      </c>
      <c r="CC41" s="180"/>
      <c r="CD41" s="180">
        <v>789674</v>
      </c>
      <c r="CE41" s="180"/>
      <c r="CF41" s="180"/>
      <c r="CG41" s="180"/>
      <c r="CH41" s="180"/>
      <c r="CI41" s="180"/>
      <c r="CJ41" s="180"/>
      <c r="CK41" s="180"/>
      <c r="CL41" s="180"/>
      <c r="CM41" s="180"/>
      <c r="CN41" s="180"/>
      <c r="CO41" s="180"/>
      <c r="CP41" s="180"/>
      <c r="CQ41" s="180"/>
      <c r="CR41" s="180"/>
      <c r="CS41" s="180"/>
      <c r="CT41" s="180"/>
      <c r="CU41" s="180"/>
    </row>
    <row r="42" spans="1:99" x14ac:dyDescent="0.3">
      <c r="A42" s="155">
        <v>84</v>
      </c>
      <c r="B42" s="180" t="s">
        <v>218</v>
      </c>
      <c r="C42" s="180"/>
      <c r="D42" s="180"/>
      <c r="E42" s="180">
        <v>0</v>
      </c>
      <c r="F42" s="180"/>
      <c r="G42" s="180">
        <v>0</v>
      </c>
      <c r="H42" s="180">
        <v>0</v>
      </c>
      <c r="I42" s="180">
        <v>0</v>
      </c>
      <c r="J42" s="180">
        <v>131724</v>
      </c>
      <c r="K42" s="180">
        <v>0</v>
      </c>
      <c r="L42" s="180">
        <v>0</v>
      </c>
      <c r="M42" s="180">
        <v>0</v>
      </c>
      <c r="N42" s="180">
        <v>0</v>
      </c>
      <c r="O42" s="180">
        <v>3087256</v>
      </c>
      <c r="P42" s="180">
        <v>0</v>
      </c>
      <c r="Q42" s="180">
        <v>19435941</v>
      </c>
      <c r="R42" s="180">
        <v>340336</v>
      </c>
      <c r="S42" s="180">
        <v>0</v>
      </c>
      <c r="T42" s="180">
        <v>26025180</v>
      </c>
      <c r="U42" s="180">
        <v>8421867</v>
      </c>
      <c r="V42" s="180">
        <v>11890090</v>
      </c>
      <c r="W42" s="180">
        <v>0</v>
      </c>
      <c r="X42" s="180"/>
      <c r="Y42" s="180">
        <v>6266225</v>
      </c>
      <c r="Z42" s="180">
        <v>1331086</v>
      </c>
      <c r="AA42" s="180">
        <v>10602170</v>
      </c>
      <c r="AB42" s="180">
        <v>3536799</v>
      </c>
      <c r="AC42" s="180">
        <v>1276696</v>
      </c>
      <c r="AD42" s="180">
        <v>1728538</v>
      </c>
      <c r="AE42" s="180">
        <v>1983206</v>
      </c>
      <c r="AF42" s="180">
        <v>3718058</v>
      </c>
      <c r="AG42" s="180">
        <v>3526233</v>
      </c>
      <c r="AH42" s="180">
        <v>28708</v>
      </c>
      <c r="AI42" s="180">
        <v>24051924</v>
      </c>
      <c r="AJ42" s="180">
        <v>290429</v>
      </c>
      <c r="AK42" s="180"/>
      <c r="AL42" s="180"/>
      <c r="AM42" s="180">
        <v>8439463</v>
      </c>
      <c r="AN42" s="180">
        <v>374731</v>
      </c>
      <c r="AO42" s="180">
        <v>777734</v>
      </c>
      <c r="AP42" s="180">
        <v>0</v>
      </c>
      <c r="AQ42" s="180">
        <v>0</v>
      </c>
      <c r="AR42" s="180">
        <v>2937173</v>
      </c>
      <c r="AS42" s="180">
        <v>0</v>
      </c>
      <c r="AT42" s="180">
        <v>1896504</v>
      </c>
      <c r="AU42" s="180"/>
      <c r="AV42" s="180">
        <v>17204394</v>
      </c>
      <c r="AW42" s="180">
        <v>0</v>
      </c>
      <c r="AX42" s="180">
        <v>1125699</v>
      </c>
      <c r="AY42" s="180">
        <v>3625935</v>
      </c>
      <c r="AZ42" s="180">
        <v>518706</v>
      </c>
      <c r="BA42" s="180">
        <v>322608</v>
      </c>
      <c r="BB42" s="180">
        <v>0</v>
      </c>
      <c r="BC42" s="180">
        <v>98779</v>
      </c>
      <c r="BD42" s="180">
        <v>6875051</v>
      </c>
      <c r="BE42" s="180">
        <v>0</v>
      </c>
      <c r="BF42" s="180">
        <v>218097</v>
      </c>
      <c r="BG42" s="180"/>
      <c r="BH42" s="180">
        <v>0</v>
      </c>
      <c r="BI42" s="180">
        <v>171405</v>
      </c>
      <c r="BJ42" s="180">
        <v>0</v>
      </c>
      <c r="BK42" s="180">
        <v>2547564</v>
      </c>
      <c r="BL42" s="180"/>
      <c r="BM42" s="180">
        <v>1000173</v>
      </c>
      <c r="BN42" s="180">
        <v>858180</v>
      </c>
      <c r="BO42" s="180">
        <v>948973</v>
      </c>
      <c r="BP42" s="180">
        <v>434413</v>
      </c>
      <c r="BQ42" s="180">
        <v>0</v>
      </c>
      <c r="BR42" s="180">
        <v>660649</v>
      </c>
      <c r="BS42" s="180">
        <v>0</v>
      </c>
      <c r="BT42" s="180">
        <v>567878</v>
      </c>
      <c r="BU42" s="180">
        <v>3425075</v>
      </c>
      <c r="BV42" s="180">
        <v>0</v>
      </c>
      <c r="BW42" s="180"/>
      <c r="BX42" s="180">
        <v>391630</v>
      </c>
      <c r="BY42" s="180">
        <v>13012</v>
      </c>
      <c r="BZ42" s="180">
        <v>258707</v>
      </c>
      <c r="CA42" s="180">
        <v>203183</v>
      </c>
      <c r="CB42" s="180">
        <v>743423</v>
      </c>
      <c r="CC42" s="180"/>
      <c r="CD42" s="180">
        <v>31600</v>
      </c>
      <c r="CE42" s="180"/>
      <c r="CF42" s="180"/>
      <c r="CG42" s="180"/>
      <c r="CH42" s="180"/>
      <c r="CI42" s="180"/>
      <c r="CJ42" s="180"/>
      <c r="CK42" s="180"/>
      <c r="CL42" s="180"/>
      <c r="CM42" s="180"/>
      <c r="CN42" s="180"/>
      <c r="CO42" s="180"/>
      <c r="CP42" s="180"/>
      <c r="CQ42" s="180"/>
      <c r="CR42" s="180"/>
      <c r="CS42" s="180"/>
      <c r="CT42" s="180"/>
      <c r="CU42" s="180"/>
    </row>
    <row r="43" spans="1:99" x14ac:dyDescent="0.3">
      <c r="A43" s="155">
        <v>85</v>
      </c>
      <c r="B43" s="180" t="s">
        <v>220</v>
      </c>
      <c r="C43" s="180"/>
      <c r="D43" s="180"/>
      <c r="E43" s="180">
        <v>0</v>
      </c>
      <c r="F43" s="180"/>
      <c r="G43" s="180">
        <v>0</v>
      </c>
      <c r="H43" s="180">
        <v>0</v>
      </c>
      <c r="I43" s="180">
        <v>0</v>
      </c>
      <c r="J43" s="180">
        <v>170427</v>
      </c>
      <c r="K43" s="180">
        <v>0</v>
      </c>
      <c r="L43" s="180">
        <v>0</v>
      </c>
      <c r="M43" s="180">
        <v>0</v>
      </c>
      <c r="N43" s="180">
        <v>0</v>
      </c>
      <c r="O43" s="180">
        <v>3286381</v>
      </c>
      <c r="P43" s="180">
        <v>0</v>
      </c>
      <c r="Q43" s="180">
        <v>10329174</v>
      </c>
      <c r="R43" s="180">
        <v>269747</v>
      </c>
      <c r="S43" s="180">
        <v>0</v>
      </c>
      <c r="T43" s="180">
        <v>28468215</v>
      </c>
      <c r="U43" s="180">
        <v>7744426</v>
      </c>
      <c r="V43" s="180">
        <v>9665845</v>
      </c>
      <c r="W43" s="180">
        <v>0</v>
      </c>
      <c r="X43" s="180"/>
      <c r="Y43" s="180">
        <v>5619100</v>
      </c>
      <c r="Z43" s="180">
        <v>1476961</v>
      </c>
      <c r="AA43" s="180">
        <v>7776169</v>
      </c>
      <c r="AB43" s="180">
        <v>3676869</v>
      </c>
      <c r="AC43" s="180">
        <v>1154413</v>
      </c>
      <c r="AD43" s="180">
        <v>1398021</v>
      </c>
      <c r="AE43" s="180">
        <v>2495100</v>
      </c>
      <c r="AF43" s="180">
        <v>3323282</v>
      </c>
      <c r="AG43" s="180">
        <v>4683746</v>
      </c>
      <c r="AH43" s="180">
        <v>219519</v>
      </c>
      <c r="AI43" s="180">
        <v>19602677</v>
      </c>
      <c r="AJ43" s="180">
        <v>331594</v>
      </c>
      <c r="AK43" s="180"/>
      <c r="AL43" s="180"/>
      <c r="AM43" s="180">
        <v>7995298</v>
      </c>
      <c r="AN43" s="180">
        <v>425282</v>
      </c>
      <c r="AO43" s="180">
        <v>800138</v>
      </c>
      <c r="AP43" s="180">
        <v>0</v>
      </c>
      <c r="AQ43" s="180">
        <v>0</v>
      </c>
      <c r="AR43" s="180">
        <v>2630128</v>
      </c>
      <c r="AS43" s="180">
        <v>0</v>
      </c>
      <c r="AT43" s="180">
        <v>1728291</v>
      </c>
      <c r="AU43" s="180"/>
      <c r="AV43" s="180">
        <v>13147257</v>
      </c>
      <c r="AW43" s="180">
        <v>0</v>
      </c>
      <c r="AX43" s="180">
        <v>1235568</v>
      </c>
      <c r="AY43" s="180">
        <v>2872359</v>
      </c>
      <c r="AZ43" s="180">
        <v>586265</v>
      </c>
      <c r="BA43" s="180">
        <v>371495</v>
      </c>
      <c r="BB43" s="180">
        <v>0</v>
      </c>
      <c r="BC43" s="180">
        <v>150769</v>
      </c>
      <c r="BD43" s="180">
        <v>4447156</v>
      </c>
      <c r="BE43" s="180">
        <v>0</v>
      </c>
      <c r="BF43" s="180">
        <v>262997</v>
      </c>
      <c r="BG43" s="180"/>
      <c r="BH43" s="180">
        <v>0</v>
      </c>
      <c r="BI43" s="180">
        <v>220229</v>
      </c>
      <c r="BJ43" s="180">
        <v>0</v>
      </c>
      <c r="BK43" s="180">
        <v>2937119</v>
      </c>
      <c r="BL43" s="180"/>
      <c r="BM43" s="180">
        <v>1153758</v>
      </c>
      <c r="BN43" s="180">
        <v>705083</v>
      </c>
      <c r="BO43" s="180">
        <v>933902</v>
      </c>
      <c r="BP43" s="180">
        <v>388107</v>
      </c>
      <c r="BQ43" s="180">
        <v>0</v>
      </c>
      <c r="BR43" s="180">
        <v>683322</v>
      </c>
      <c r="BS43" s="180">
        <v>0</v>
      </c>
      <c r="BT43" s="180">
        <v>775285</v>
      </c>
      <c r="BU43" s="180">
        <v>3892334</v>
      </c>
      <c r="BV43" s="180">
        <v>0</v>
      </c>
      <c r="BW43" s="180"/>
      <c r="BX43" s="180">
        <v>348186</v>
      </c>
      <c r="BY43" s="180">
        <v>32015</v>
      </c>
      <c r="BZ43" s="180">
        <v>339442</v>
      </c>
      <c r="CA43" s="180">
        <v>324328</v>
      </c>
      <c r="CB43" s="180">
        <v>747924</v>
      </c>
      <c r="CC43" s="180"/>
      <c r="CD43" s="180">
        <v>67408</v>
      </c>
      <c r="CE43" s="180"/>
      <c r="CF43" s="180"/>
      <c r="CG43" s="180"/>
      <c r="CH43" s="180"/>
      <c r="CI43" s="180"/>
      <c r="CJ43" s="180"/>
      <c r="CK43" s="180"/>
      <c r="CL43" s="180"/>
      <c r="CM43" s="180"/>
      <c r="CN43" s="180"/>
      <c r="CO43" s="180"/>
      <c r="CP43" s="180"/>
      <c r="CQ43" s="180"/>
      <c r="CR43" s="180"/>
      <c r="CS43" s="180"/>
      <c r="CT43" s="180"/>
      <c r="CU43" s="180"/>
    </row>
    <row r="44" spans="1:99" x14ac:dyDescent="0.3">
      <c r="A44" s="155">
        <v>88</v>
      </c>
      <c r="B44" s="180" t="s">
        <v>217</v>
      </c>
      <c r="C44" s="180"/>
      <c r="D44" s="180"/>
      <c r="E44" s="180">
        <v>0</v>
      </c>
      <c r="F44" s="180"/>
      <c r="G44" s="180">
        <v>0</v>
      </c>
      <c r="H44" s="180">
        <v>0</v>
      </c>
      <c r="I44" s="180">
        <v>0</v>
      </c>
      <c r="J44" s="180">
        <v>131724</v>
      </c>
      <c r="K44" s="180">
        <v>0</v>
      </c>
      <c r="L44" s="180">
        <v>0</v>
      </c>
      <c r="M44" s="180">
        <v>0</v>
      </c>
      <c r="N44" s="180">
        <v>0</v>
      </c>
      <c r="O44" s="180">
        <v>3056920</v>
      </c>
      <c r="P44" s="180">
        <v>0</v>
      </c>
      <c r="Q44" s="180">
        <v>17292911</v>
      </c>
      <c r="R44" s="180">
        <v>288880</v>
      </c>
      <c r="S44" s="180">
        <v>0</v>
      </c>
      <c r="T44" s="180">
        <v>25473475</v>
      </c>
      <c r="U44" s="180">
        <v>8005857</v>
      </c>
      <c r="V44" s="180">
        <v>11890090</v>
      </c>
      <c r="W44" s="180">
        <v>0</v>
      </c>
      <c r="X44" s="180"/>
      <c r="Y44" s="180">
        <v>6255803</v>
      </c>
      <c r="Z44" s="180">
        <v>1223938</v>
      </c>
      <c r="AA44" s="180">
        <v>8569961</v>
      </c>
      <c r="AB44" s="180">
        <v>3487527</v>
      </c>
      <c r="AC44" s="180">
        <v>1167301</v>
      </c>
      <c r="AD44" s="180">
        <v>1641308</v>
      </c>
      <c r="AE44" s="180">
        <v>1856057</v>
      </c>
      <c r="AF44" s="180">
        <v>3664298</v>
      </c>
      <c r="AG44" s="180">
        <v>3504618</v>
      </c>
      <c r="AH44" s="180">
        <v>28708</v>
      </c>
      <c r="AI44" s="180">
        <v>22131227</v>
      </c>
      <c r="AJ44" s="180">
        <v>290029</v>
      </c>
      <c r="AK44" s="180"/>
      <c r="AL44" s="180"/>
      <c r="AM44" s="180">
        <v>7915750</v>
      </c>
      <c r="AN44" s="180">
        <v>372934</v>
      </c>
      <c r="AO44" s="180">
        <v>744257</v>
      </c>
      <c r="AP44" s="180">
        <v>0</v>
      </c>
      <c r="AQ44" s="180">
        <v>0</v>
      </c>
      <c r="AR44" s="180">
        <v>2906840</v>
      </c>
      <c r="AS44" s="180">
        <v>0</v>
      </c>
      <c r="AT44" s="180">
        <v>1713605</v>
      </c>
      <c r="AU44" s="180"/>
      <c r="AV44" s="180">
        <v>16827779</v>
      </c>
      <c r="AW44" s="180">
        <v>0</v>
      </c>
      <c r="AX44" s="180">
        <v>1068189</v>
      </c>
      <c r="AY44" s="180">
        <v>3087003</v>
      </c>
      <c r="AZ44" s="180">
        <v>375203</v>
      </c>
      <c r="BA44" s="180">
        <v>309982</v>
      </c>
      <c r="BB44" s="180">
        <v>0</v>
      </c>
      <c r="BC44" s="180">
        <v>91011</v>
      </c>
      <c r="BD44" s="180">
        <v>5785491</v>
      </c>
      <c r="BE44" s="180">
        <v>0</v>
      </c>
      <c r="BF44" s="180">
        <v>209013</v>
      </c>
      <c r="BG44" s="180"/>
      <c r="BH44" s="180">
        <v>0</v>
      </c>
      <c r="BI44" s="180">
        <v>171405</v>
      </c>
      <c r="BJ44" s="180">
        <v>0</v>
      </c>
      <c r="BK44" s="180">
        <v>2547564</v>
      </c>
      <c r="BL44" s="180"/>
      <c r="BM44" s="180">
        <v>878284</v>
      </c>
      <c r="BN44" s="180">
        <v>806975</v>
      </c>
      <c r="BO44" s="180">
        <v>948808</v>
      </c>
      <c r="BP44" s="180">
        <v>434413</v>
      </c>
      <c r="BQ44" s="180">
        <v>0</v>
      </c>
      <c r="BR44" s="180">
        <v>659971</v>
      </c>
      <c r="BS44" s="180">
        <v>0</v>
      </c>
      <c r="BT44" s="180">
        <v>556699</v>
      </c>
      <c r="BU44" s="180">
        <v>3352965</v>
      </c>
      <c r="BV44" s="180">
        <v>0</v>
      </c>
      <c r="BW44" s="180"/>
      <c r="BX44" s="180">
        <v>384545</v>
      </c>
      <c r="BY44" s="180">
        <v>13012</v>
      </c>
      <c r="BZ44" s="180">
        <v>253770</v>
      </c>
      <c r="CA44" s="180">
        <v>184681</v>
      </c>
      <c r="CB44" s="180">
        <v>672343</v>
      </c>
      <c r="CC44" s="180"/>
      <c r="CD44" s="180">
        <v>31600</v>
      </c>
      <c r="CE44" s="180"/>
      <c r="CF44" s="180"/>
      <c r="CG44" s="180"/>
      <c r="CH44" s="180"/>
      <c r="CI44" s="180"/>
      <c r="CJ44" s="180"/>
      <c r="CK44" s="180"/>
      <c r="CL44" s="180"/>
      <c r="CM44" s="180"/>
      <c r="CN44" s="180"/>
      <c r="CO44" s="180"/>
      <c r="CP44" s="180"/>
      <c r="CQ44" s="180"/>
      <c r="CR44" s="180"/>
      <c r="CS44" s="180"/>
      <c r="CT44" s="180"/>
      <c r="CU44" s="180"/>
    </row>
    <row r="45" spans="1:99" x14ac:dyDescent="0.3">
      <c r="A45" s="155">
        <v>89</v>
      </c>
      <c r="B45" s="180" t="s">
        <v>221</v>
      </c>
      <c r="C45" s="180"/>
      <c r="D45" s="180"/>
      <c r="E45" s="180">
        <v>0</v>
      </c>
      <c r="F45" s="180"/>
      <c r="G45" s="180">
        <v>0</v>
      </c>
      <c r="H45" s="180">
        <v>0</v>
      </c>
      <c r="I45" s="180">
        <v>0</v>
      </c>
      <c r="J45" s="180">
        <v>7423</v>
      </c>
      <c r="K45" s="180">
        <v>0</v>
      </c>
      <c r="L45" s="180">
        <v>0</v>
      </c>
      <c r="M45" s="180">
        <v>0</v>
      </c>
      <c r="N45" s="180">
        <v>0</v>
      </c>
      <c r="O45" s="180">
        <v>41540</v>
      </c>
      <c r="P45" s="180">
        <v>0</v>
      </c>
      <c r="Q45" s="180">
        <v>793168</v>
      </c>
      <c r="R45" s="180">
        <v>6975</v>
      </c>
      <c r="S45" s="180">
        <v>0</v>
      </c>
      <c r="T45" s="180">
        <v>2615999</v>
      </c>
      <c r="U45" s="180">
        <v>329618</v>
      </c>
      <c r="V45" s="180">
        <v>330676</v>
      </c>
      <c r="W45" s="180">
        <v>0</v>
      </c>
      <c r="X45" s="180"/>
      <c r="Y45" s="180">
        <v>212980</v>
      </c>
      <c r="Z45" s="180">
        <v>37741</v>
      </c>
      <c r="AA45" s="180">
        <v>83500</v>
      </c>
      <c r="AB45" s="180">
        <v>237751</v>
      </c>
      <c r="AC45" s="180">
        <v>15298</v>
      </c>
      <c r="AD45" s="180">
        <v>37142</v>
      </c>
      <c r="AE45" s="180">
        <v>0</v>
      </c>
      <c r="AF45" s="180">
        <v>1203</v>
      </c>
      <c r="AG45" s="180">
        <v>2486</v>
      </c>
      <c r="AH45" s="180">
        <v>0</v>
      </c>
      <c r="AI45" s="180">
        <v>572491</v>
      </c>
      <c r="AJ45" s="180">
        <v>0</v>
      </c>
      <c r="AK45" s="180"/>
      <c r="AL45" s="180"/>
      <c r="AM45" s="180">
        <v>200900</v>
      </c>
      <c r="AN45" s="180">
        <v>14695</v>
      </c>
      <c r="AO45" s="180">
        <v>0</v>
      </c>
      <c r="AP45" s="180">
        <v>0</v>
      </c>
      <c r="AQ45" s="180">
        <v>0</v>
      </c>
      <c r="AR45" s="180">
        <v>16104</v>
      </c>
      <c r="AS45" s="180">
        <v>0</v>
      </c>
      <c r="AT45" s="180">
        <v>40436</v>
      </c>
      <c r="AU45" s="180"/>
      <c r="AV45" s="180">
        <v>3092004</v>
      </c>
      <c r="AW45" s="180">
        <v>0</v>
      </c>
      <c r="AX45" s="180">
        <v>0</v>
      </c>
      <c r="AY45" s="180">
        <v>0</v>
      </c>
      <c r="AZ45" s="180">
        <v>31985</v>
      </c>
      <c r="BA45" s="180">
        <v>0</v>
      </c>
      <c r="BB45" s="180">
        <v>0</v>
      </c>
      <c r="BC45" s="180">
        <v>0</v>
      </c>
      <c r="BD45" s="180">
        <v>370686</v>
      </c>
      <c r="BE45" s="180">
        <v>0</v>
      </c>
      <c r="BF45" s="180">
        <v>0</v>
      </c>
      <c r="BG45" s="180"/>
      <c r="BH45" s="180">
        <v>0</v>
      </c>
      <c r="BI45" s="180">
        <v>0</v>
      </c>
      <c r="BJ45" s="180">
        <v>0</v>
      </c>
      <c r="BK45" s="180">
        <v>68721</v>
      </c>
      <c r="BL45" s="180"/>
      <c r="BM45" s="180">
        <v>13504</v>
      </c>
      <c r="BN45" s="180">
        <v>102630</v>
      </c>
      <c r="BO45" s="180">
        <v>30806</v>
      </c>
      <c r="BP45" s="180">
        <v>0</v>
      </c>
      <c r="BQ45" s="180">
        <v>0</v>
      </c>
      <c r="BR45" s="180">
        <v>35605</v>
      </c>
      <c r="BS45" s="180">
        <v>0</v>
      </c>
      <c r="BT45" s="180">
        <v>26744</v>
      </c>
      <c r="BU45" s="180">
        <v>17268</v>
      </c>
      <c r="BV45" s="180">
        <v>0</v>
      </c>
      <c r="BW45" s="180"/>
      <c r="BX45" s="180">
        <v>0</v>
      </c>
      <c r="BY45" s="180">
        <v>0</v>
      </c>
      <c r="BZ45" s="180">
        <v>28662</v>
      </c>
      <c r="CA45" s="180">
        <v>10711</v>
      </c>
      <c r="CB45" s="180">
        <v>8654</v>
      </c>
      <c r="CC45" s="180"/>
      <c r="CD45" s="180">
        <v>0</v>
      </c>
      <c r="CE45" s="180"/>
      <c r="CF45" s="180"/>
      <c r="CG45" s="180"/>
      <c r="CH45" s="180"/>
      <c r="CI45" s="180"/>
      <c r="CJ45" s="180"/>
      <c r="CK45" s="180"/>
      <c r="CL45" s="180"/>
      <c r="CM45" s="180"/>
      <c r="CN45" s="180"/>
      <c r="CO45" s="180"/>
      <c r="CP45" s="180"/>
      <c r="CQ45" s="180"/>
      <c r="CR45" s="180"/>
      <c r="CS45" s="180"/>
      <c r="CT45" s="180"/>
      <c r="CU45" s="180"/>
    </row>
    <row r="46" spans="1:99" x14ac:dyDescent="0.3">
      <c r="A46" s="155">
        <v>90</v>
      </c>
      <c r="B46" s="180" t="s">
        <v>214</v>
      </c>
      <c r="C46" s="180"/>
      <c r="D46" s="180"/>
      <c r="E46" s="180">
        <v>0</v>
      </c>
      <c r="F46" s="180"/>
      <c r="G46" s="180">
        <v>0</v>
      </c>
      <c r="H46" s="180">
        <v>0</v>
      </c>
      <c r="I46" s="180">
        <v>0</v>
      </c>
      <c r="J46" s="180">
        <v>0</v>
      </c>
      <c r="K46" s="180">
        <v>0</v>
      </c>
      <c r="L46" s="180">
        <v>0</v>
      </c>
      <c r="M46" s="180">
        <v>0</v>
      </c>
      <c r="N46" s="180">
        <v>0</v>
      </c>
      <c r="O46" s="180">
        <v>0</v>
      </c>
      <c r="P46" s="180">
        <v>0</v>
      </c>
      <c r="Q46" s="180">
        <v>78925675</v>
      </c>
      <c r="R46" s="180">
        <v>0</v>
      </c>
      <c r="S46" s="180">
        <v>0</v>
      </c>
      <c r="T46" s="180">
        <v>0</v>
      </c>
      <c r="U46" s="180">
        <v>0</v>
      </c>
      <c r="V46" s="180">
        <v>23061821</v>
      </c>
      <c r="W46" s="180">
        <v>0</v>
      </c>
      <c r="X46" s="180"/>
      <c r="Y46" s="180">
        <v>0</v>
      </c>
      <c r="Z46" s="180">
        <v>0</v>
      </c>
      <c r="AA46" s="180">
        <v>0</v>
      </c>
      <c r="AB46" s="180">
        <v>0</v>
      </c>
      <c r="AC46" s="180">
        <v>0</v>
      </c>
      <c r="AD46" s="180">
        <v>0</v>
      </c>
      <c r="AE46" s="180">
        <v>0</v>
      </c>
      <c r="AF46" s="180">
        <v>0</v>
      </c>
      <c r="AG46" s="180">
        <v>0</v>
      </c>
      <c r="AH46" s="180">
        <v>0</v>
      </c>
      <c r="AI46" s="180">
        <v>17548749</v>
      </c>
      <c r="AJ46" s="180">
        <v>0</v>
      </c>
      <c r="AK46" s="180"/>
      <c r="AL46" s="180"/>
      <c r="AM46" s="180">
        <v>10554701</v>
      </c>
      <c r="AN46" s="180">
        <v>0</v>
      </c>
      <c r="AO46" s="180">
        <v>0</v>
      </c>
      <c r="AP46" s="180">
        <v>0</v>
      </c>
      <c r="AQ46" s="180">
        <v>0</v>
      </c>
      <c r="AR46" s="180">
        <v>0</v>
      </c>
      <c r="AS46" s="180">
        <v>0</v>
      </c>
      <c r="AT46" s="180">
        <v>0</v>
      </c>
      <c r="AU46" s="180"/>
      <c r="AV46" s="180">
        <v>0</v>
      </c>
      <c r="AW46" s="180">
        <v>0</v>
      </c>
      <c r="AX46" s="180">
        <v>0</v>
      </c>
      <c r="AY46" s="180">
        <v>0</v>
      </c>
      <c r="AZ46" s="180">
        <v>0</v>
      </c>
      <c r="BA46" s="180">
        <v>0</v>
      </c>
      <c r="BB46" s="180">
        <v>0</v>
      </c>
      <c r="BC46" s="180">
        <v>0</v>
      </c>
      <c r="BD46" s="180">
        <v>0</v>
      </c>
      <c r="BE46" s="180">
        <v>0</v>
      </c>
      <c r="BF46" s="180">
        <v>0</v>
      </c>
      <c r="BG46" s="180"/>
      <c r="BH46" s="180">
        <v>0</v>
      </c>
      <c r="BI46" s="180">
        <v>0</v>
      </c>
      <c r="BJ46" s="180">
        <v>0</v>
      </c>
      <c r="BK46" s="180">
        <v>0</v>
      </c>
      <c r="BL46" s="180"/>
      <c r="BM46" s="180">
        <v>0</v>
      </c>
      <c r="BN46" s="180">
        <v>0</v>
      </c>
      <c r="BO46" s="180">
        <v>0</v>
      </c>
      <c r="BP46" s="180">
        <v>0</v>
      </c>
      <c r="BQ46" s="180">
        <v>0</v>
      </c>
      <c r="BR46" s="180">
        <v>1226662</v>
      </c>
      <c r="BS46" s="180">
        <v>4685791</v>
      </c>
      <c r="BT46" s="180">
        <v>0</v>
      </c>
      <c r="BU46" s="180">
        <v>0</v>
      </c>
      <c r="BV46" s="180">
        <v>0</v>
      </c>
      <c r="BW46" s="180"/>
      <c r="BX46" s="180">
        <v>0</v>
      </c>
      <c r="BY46" s="180">
        <v>0</v>
      </c>
      <c r="BZ46" s="180">
        <v>0</v>
      </c>
      <c r="CA46" s="180">
        <v>0</v>
      </c>
      <c r="CB46" s="180">
        <v>0</v>
      </c>
      <c r="CC46" s="180"/>
      <c r="CD46" s="180">
        <v>0</v>
      </c>
      <c r="CE46" s="180"/>
      <c r="CF46" s="180"/>
      <c r="CG46" s="180"/>
      <c r="CH46" s="180"/>
      <c r="CI46" s="180"/>
      <c r="CJ46" s="180"/>
      <c r="CK46" s="180"/>
      <c r="CL46" s="180"/>
      <c r="CM46" s="180"/>
      <c r="CN46" s="180"/>
      <c r="CO46" s="180"/>
      <c r="CP46" s="180"/>
      <c r="CQ46" s="180"/>
      <c r="CR46" s="180"/>
      <c r="CS46" s="180"/>
      <c r="CT46" s="180"/>
      <c r="CU46" s="180"/>
    </row>
    <row r="47" spans="1:99" x14ac:dyDescent="0.3">
      <c r="A47" s="155">
        <v>91</v>
      </c>
      <c r="B47" s="180" t="s">
        <v>215</v>
      </c>
      <c r="C47" s="180"/>
      <c r="D47" s="180"/>
      <c r="E47" s="180">
        <v>0</v>
      </c>
      <c r="F47" s="180"/>
      <c r="G47" s="180">
        <v>0</v>
      </c>
      <c r="H47" s="180">
        <v>0</v>
      </c>
      <c r="I47" s="180">
        <v>0</v>
      </c>
      <c r="J47" s="180">
        <v>0</v>
      </c>
      <c r="K47" s="180">
        <v>0</v>
      </c>
      <c r="L47" s="180">
        <v>0</v>
      </c>
      <c r="M47" s="180">
        <v>0</v>
      </c>
      <c r="N47" s="180">
        <v>0</v>
      </c>
      <c r="O47" s="180">
        <v>0</v>
      </c>
      <c r="P47" s="180">
        <v>0</v>
      </c>
      <c r="Q47" s="180">
        <v>7871625</v>
      </c>
      <c r="R47" s="180">
        <v>0</v>
      </c>
      <c r="S47" s="180">
        <v>0</v>
      </c>
      <c r="T47" s="180">
        <v>0</v>
      </c>
      <c r="U47" s="180">
        <v>0</v>
      </c>
      <c r="V47" s="180">
        <v>3265146</v>
      </c>
      <c r="W47" s="180">
        <v>0</v>
      </c>
      <c r="X47" s="180"/>
      <c r="Y47" s="180">
        <v>0</v>
      </c>
      <c r="Z47" s="180">
        <v>0</v>
      </c>
      <c r="AA47" s="180">
        <v>0</v>
      </c>
      <c r="AB47" s="180">
        <v>0</v>
      </c>
      <c r="AC47" s="180">
        <v>0</v>
      </c>
      <c r="AD47" s="180">
        <v>0</v>
      </c>
      <c r="AE47" s="180">
        <v>0</v>
      </c>
      <c r="AF47" s="180">
        <v>0</v>
      </c>
      <c r="AG47" s="180">
        <v>0</v>
      </c>
      <c r="AH47" s="180">
        <v>0</v>
      </c>
      <c r="AI47" s="180">
        <v>7169484</v>
      </c>
      <c r="AJ47" s="180">
        <v>0</v>
      </c>
      <c r="AK47" s="180"/>
      <c r="AL47" s="180"/>
      <c r="AM47" s="180">
        <v>1998398</v>
      </c>
      <c r="AN47" s="180">
        <v>0</v>
      </c>
      <c r="AO47" s="180">
        <v>0</v>
      </c>
      <c r="AP47" s="180">
        <v>0</v>
      </c>
      <c r="AQ47" s="180">
        <v>0</v>
      </c>
      <c r="AR47" s="180">
        <v>0</v>
      </c>
      <c r="AS47" s="180">
        <v>0</v>
      </c>
      <c r="AT47" s="180">
        <v>0</v>
      </c>
      <c r="AU47" s="180"/>
      <c r="AV47" s="180">
        <v>0</v>
      </c>
      <c r="AW47" s="180">
        <v>0</v>
      </c>
      <c r="AX47" s="180">
        <v>0</v>
      </c>
      <c r="AY47" s="180">
        <v>0</v>
      </c>
      <c r="AZ47" s="180">
        <v>0</v>
      </c>
      <c r="BA47" s="180">
        <v>0</v>
      </c>
      <c r="BB47" s="180">
        <v>0</v>
      </c>
      <c r="BC47" s="180">
        <v>0</v>
      </c>
      <c r="BD47" s="180">
        <v>0</v>
      </c>
      <c r="BE47" s="180">
        <v>0</v>
      </c>
      <c r="BF47" s="180">
        <v>0</v>
      </c>
      <c r="BG47" s="180"/>
      <c r="BH47" s="180">
        <v>0</v>
      </c>
      <c r="BI47" s="180">
        <v>0</v>
      </c>
      <c r="BJ47" s="180">
        <v>0</v>
      </c>
      <c r="BK47" s="180">
        <v>0</v>
      </c>
      <c r="BL47" s="180"/>
      <c r="BM47" s="180">
        <v>0</v>
      </c>
      <c r="BN47" s="180">
        <v>0</v>
      </c>
      <c r="BO47" s="180">
        <v>0</v>
      </c>
      <c r="BP47" s="180">
        <v>0</v>
      </c>
      <c r="BQ47" s="180">
        <v>0</v>
      </c>
      <c r="BR47" s="180">
        <v>319829</v>
      </c>
      <c r="BS47" s="180">
        <v>1665072</v>
      </c>
      <c r="BT47" s="180">
        <v>0</v>
      </c>
      <c r="BU47" s="180">
        <v>0</v>
      </c>
      <c r="BV47" s="180">
        <v>0</v>
      </c>
      <c r="BW47" s="180"/>
      <c r="BX47" s="180">
        <v>0</v>
      </c>
      <c r="BY47" s="180">
        <v>0</v>
      </c>
      <c r="BZ47" s="180">
        <v>0</v>
      </c>
      <c r="CA47" s="180">
        <v>0</v>
      </c>
      <c r="CB47" s="180">
        <v>0</v>
      </c>
      <c r="CC47" s="180"/>
      <c r="CD47" s="180">
        <v>0</v>
      </c>
      <c r="CE47" s="180"/>
      <c r="CF47" s="180"/>
      <c r="CG47" s="180"/>
      <c r="CH47" s="180"/>
      <c r="CI47" s="180"/>
      <c r="CJ47" s="180"/>
      <c r="CK47" s="180"/>
      <c r="CL47" s="180"/>
      <c r="CM47" s="180"/>
      <c r="CN47" s="180"/>
      <c r="CO47" s="180"/>
      <c r="CP47" s="180"/>
      <c r="CQ47" s="180"/>
      <c r="CR47" s="180"/>
      <c r="CS47" s="180"/>
      <c r="CT47" s="180"/>
      <c r="CU47" s="180"/>
    </row>
    <row r="48" spans="1:99" x14ac:dyDescent="0.3">
      <c r="A48" s="155">
        <v>93</v>
      </c>
      <c r="B48" s="180" t="s">
        <v>228</v>
      </c>
      <c r="C48" s="180"/>
      <c r="D48" s="180"/>
      <c r="E48" s="180">
        <v>0</v>
      </c>
      <c r="F48" s="180"/>
      <c r="G48" s="180">
        <v>0</v>
      </c>
      <c r="H48" s="180">
        <v>0</v>
      </c>
      <c r="I48" s="180">
        <v>0</v>
      </c>
      <c r="J48" s="180">
        <v>0</v>
      </c>
      <c r="K48" s="180">
        <v>0</v>
      </c>
      <c r="L48" s="180">
        <v>0</v>
      </c>
      <c r="M48" s="180">
        <v>0</v>
      </c>
      <c r="N48" s="180">
        <v>0</v>
      </c>
      <c r="O48" s="180">
        <v>0</v>
      </c>
      <c r="P48" s="180">
        <v>0</v>
      </c>
      <c r="Q48" s="180">
        <v>56560743</v>
      </c>
      <c r="R48" s="180">
        <v>0</v>
      </c>
      <c r="S48" s="180">
        <v>0</v>
      </c>
      <c r="T48" s="180">
        <v>0</v>
      </c>
      <c r="U48" s="180">
        <v>0</v>
      </c>
      <c r="V48" s="180">
        <v>35795668</v>
      </c>
      <c r="W48" s="180">
        <v>0</v>
      </c>
      <c r="X48" s="180"/>
      <c r="Y48" s="180">
        <v>0</v>
      </c>
      <c r="Z48" s="180">
        <v>0</v>
      </c>
      <c r="AA48" s="180">
        <v>0</v>
      </c>
      <c r="AB48" s="180">
        <v>0</v>
      </c>
      <c r="AC48" s="180">
        <v>0</v>
      </c>
      <c r="AD48" s="180">
        <v>0</v>
      </c>
      <c r="AE48" s="180">
        <v>0</v>
      </c>
      <c r="AF48" s="180">
        <v>0</v>
      </c>
      <c r="AG48" s="180">
        <v>0</v>
      </c>
      <c r="AH48" s="180">
        <v>0</v>
      </c>
      <c r="AI48" s="180">
        <v>53758413</v>
      </c>
      <c r="AJ48" s="180">
        <v>0</v>
      </c>
      <c r="AK48" s="180"/>
      <c r="AL48" s="180"/>
      <c r="AM48" s="180">
        <v>15913847</v>
      </c>
      <c r="AN48" s="180">
        <v>0</v>
      </c>
      <c r="AO48" s="180">
        <v>0</v>
      </c>
      <c r="AP48" s="180">
        <v>0</v>
      </c>
      <c r="AQ48" s="180">
        <v>0</v>
      </c>
      <c r="AR48" s="180">
        <v>0</v>
      </c>
      <c r="AS48" s="180">
        <v>0</v>
      </c>
      <c r="AT48" s="180">
        <v>0</v>
      </c>
      <c r="AU48" s="180"/>
      <c r="AV48" s="180">
        <v>0</v>
      </c>
      <c r="AW48" s="180">
        <v>0</v>
      </c>
      <c r="AX48" s="180">
        <v>0</v>
      </c>
      <c r="AY48" s="180">
        <v>0</v>
      </c>
      <c r="AZ48" s="180">
        <v>0</v>
      </c>
      <c r="BA48" s="180">
        <v>0</v>
      </c>
      <c r="BB48" s="180">
        <v>0</v>
      </c>
      <c r="BC48" s="180">
        <v>0</v>
      </c>
      <c r="BD48" s="180">
        <v>0</v>
      </c>
      <c r="BE48" s="180">
        <v>0</v>
      </c>
      <c r="BF48" s="180">
        <v>0</v>
      </c>
      <c r="BG48" s="180"/>
      <c r="BH48" s="180">
        <v>0</v>
      </c>
      <c r="BI48" s="180">
        <v>0</v>
      </c>
      <c r="BJ48" s="180">
        <v>0</v>
      </c>
      <c r="BK48" s="180">
        <v>0</v>
      </c>
      <c r="BL48" s="180"/>
      <c r="BM48" s="180">
        <v>0</v>
      </c>
      <c r="BN48" s="180">
        <v>0</v>
      </c>
      <c r="BO48" s="180">
        <v>0</v>
      </c>
      <c r="BP48" s="180">
        <v>0</v>
      </c>
      <c r="BQ48" s="180">
        <v>0</v>
      </c>
      <c r="BR48" s="180">
        <v>2896135</v>
      </c>
      <c r="BS48" s="180">
        <v>11558536</v>
      </c>
      <c r="BT48" s="180">
        <v>0</v>
      </c>
      <c r="BU48" s="180">
        <v>0</v>
      </c>
      <c r="BV48" s="180">
        <v>0</v>
      </c>
      <c r="BW48" s="180"/>
      <c r="BX48" s="180">
        <v>0</v>
      </c>
      <c r="BY48" s="180">
        <v>0</v>
      </c>
      <c r="BZ48" s="180">
        <v>0</v>
      </c>
      <c r="CA48" s="180">
        <v>0</v>
      </c>
      <c r="CB48" s="180">
        <v>0</v>
      </c>
      <c r="CC48" s="180"/>
      <c r="CD48" s="180">
        <v>0</v>
      </c>
      <c r="CE48" s="180"/>
      <c r="CF48" s="180"/>
      <c r="CG48" s="180"/>
      <c r="CH48" s="180"/>
      <c r="CI48" s="180"/>
      <c r="CJ48" s="180"/>
      <c r="CK48" s="180"/>
      <c r="CL48" s="180"/>
      <c r="CM48" s="180"/>
      <c r="CN48" s="180"/>
      <c r="CO48" s="180"/>
      <c r="CP48" s="180"/>
      <c r="CQ48" s="180"/>
      <c r="CR48" s="180"/>
      <c r="CS48" s="180"/>
      <c r="CT48" s="180"/>
      <c r="CU48" s="180"/>
    </row>
    <row r="49" spans="1:99" x14ac:dyDescent="0.3">
      <c r="A49" s="155">
        <v>94</v>
      </c>
      <c r="B49" s="180" t="s">
        <v>231</v>
      </c>
      <c r="C49" s="180"/>
      <c r="D49" s="180"/>
      <c r="E49" s="180">
        <v>0</v>
      </c>
      <c r="F49" s="180"/>
      <c r="G49" s="180">
        <v>0</v>
      </c>
      <c r="H49" s="180">
        <v>0</v>
      </c>
      <c r="I49" s="180">
        <v>0</v>
      </c>
      <c r="J49" s="180">
        <v>0</v>
      </c>
      <c r="K49" s="180">
        <v>0</v>
      </c>
      <c r="L49" s="180">
        <v>0</v>
      </c>
      <c r="M49" s="180">
        <v>0</v>
      </c>
      <c r="N49" s="180">
        <v>0</v>
      </c>
      <c r="O49" s="180">
        <v>0</v>
      </c>
      <c r="P49" s="180">
        <v>0</v>
      </c>
      <c r="Q49" s="180">
        <v>54535965</v>
      </c>
      <c r="R49" s="180">
        <v>0</v>
      </c>
      <c r="S49" s="180">
        <v>0</v>
      </c>
      <c r="T49" s="180">
        <v>0</v>
      </c>
      <c r="U49" s="180">
        <v>0</v>
      </c>
      <c r="V49" s="180">
        <v>28110304</v>
      </c>
      <c r="W49" s="180">
        <v>0</v>
      </c>
      <c r="X49" s="180"/>
      <c r="Y49" s="180">
        <v>0</v>
      </c>
      <c r="Z49" s="180">
        <v>0</v>
      </c>
      <c r="AA49" s="180">
        <v>0</v>
      </c>
      <c r="AB49" s="180">
        <v>0</v>
      </c>
      <c r="AC49" s="180">
        <v>0</v>
      </c>
      <c r="AD49" s="180">
        <v>0</v>
      </c>
      <c r="AE49" s="180">
        <v>0</v>
      </c>
      <c r="AF49" s="180">
        <v>0</v>
      </c>
      <c r="AG49" s="180">
        <v>0</v>
      </c>
      <c r="AH49" s="180">
        <v>0</v>
      </c>
      <c r="AI49" s="180">
        <v>48831597</v>
      </c>
      <c r="AJ49" s="180">
        <v>0</v>
      </c>
      <c r="AK49" s="180"/>
      <c r="AL49" s="180"/>
      <c r="AM49" s="180">
        <v>15552552</v>
      </c>
      <c r="AN49" s="180">
        <v>0</v>
      </c>
      <c r="AO49" s="180">
        <v>0</v>
      </c>
      <c r="AP49" s="180">
        <v>0</v>
      </c>
      <c r="AQ49" s="180">
        <v>0</v>
      </c>
      <c r="AR49" s="180">
        <v>0</v>
      </c>
      <c r="AS49" s="180">
        <v>0</v>
      </c>
      <c r="AT49" s="180">
        <v>0</v>
      </c>
      <c r="AU49" s="180"/>
      <c r="AV49" s="180">
        <v>0</v>
      </c>
      <c r="AW49" s="180">
        <v>0</v>
      </c>
      <c r="AX49" s="180">
        <v>0</v>
      </c>
      <c r="AY49" s="180">
        <v>0</v>
      </c>
      <c r="AZ49" s="180">
        <v>0</v>
      </c>
      <c r="BA49" s="180">
        <v>0</v>
      </c>
      <c r="BB49" s="180">
        <v>0</v>
      </c>
      <c r="BC49" s="180">
        <v>0</v>
      </c>
      <c r="BD49" s="180">
        <v>0</v>
      </c>
      <c r="BE49" s="180">
        <v>0</v>
      </c>
      <c r="BF49" s="180">
        <v>0</v>
      </c>
      <c r="BG49" s="180"/>
      <c r="BH49" s="180">
        <v>0</v>
      </c>
      <c r="BI49" s="180">
        <v>0</v>
      </c>
      <c r="BJ49" s="180">
        <v>0</v>
      </c>
      <c r="BK49" s="180">
        <v>0</v>
      </c>
      <c r="BL49" s="180"/>
      <c r="BM49" s="180">
        <v>0</v>
      </c>
      <c r="BN49" s="180">
        <v>0</v>
      </c>
      <c r="BO49" s="180">
        <v>0</v>
      </c>
      <c r="BP49" s="180">
        <v>0</v>
      </c>
      <c r="BQ49" s="180">
        <v>0</v>
      </c>
      <c r="BR49" s="180">
        <v>2351257</v>
      </c>
      <c r="BS49" s="180">
        <v>10759341</v>
      </c>
      <c r="BT49" s="180">
        <v>0</v>
      </c>
      <c r="BU49" s="180">
        <v>0</v>
      </c>
      <c r="BV49" s="180">
        <v>0</v>
      </c>
      <c r="BW49" s="180"/>
      <c r="BX49" s="180">
        <v>0</v>
      </c>
      <c r="BY49" s="180">
        <v>0</v>
      </c>
      <c r="BZ49" s="180">
        <v>0</v>
      </c>
      <c r="CA49" s="180">
        <v>0</v>
      </c>
      <c r="CB49" s="180">
        <v>0</v>
      </c>
      <c r="CC49" s="180"/>
      <c r="CD49" s="180">
        <v>0</v>
      </c>
      <c r="CE49" s="180"/>
      <c r="CF49" s="180"/>
      <c r="CG49" s="180"/>
      <c r="CH49" s="180"/>
      <c r="CI49" s="180"/>
      <c r="CJ49" s="180"/>
      <c r="CK49" s="180"/>
      <c r="CL49" s="180"/>
      <c r="CM49" s="180"/>
      <c r="CN49" s="180"/>
      <c r="CO49" s="180"/>
      <c r="CP49" s="180"/>
      <c r="CQ49" s="180"/>
      <c r="CR49" s="180"/>
      <c r="CS49" s="180"/>
      <c r="CT49" s="180"/>
      <c r="CU49" s="180"/>
    </row>
    <row r="50" spans="1:99" x14ac:dyDescent="0.3">
      <c r="A50" s="155">
        <v>97</v>
      </c>
      <c r="B50" s="180" t="s">
        <v>227</v>
      </c>
      <c r="C50" s="180"/>
      <c r="D50" s="180"/>
      <c r="E50" s="180">
        <v>0</v>
      </c>
      <c r="F50" s="180"/>
      <c r="G50" s="180">
        <v>0</v>
      </c>
      <c r="H50" s="180">
        <v>0</v>
      </c>
      <c r="I50" s="180">
        <v>0</v>
      </c>
      <c r="J50" s="180">
        <v>0</v>
      </c>
      <c r="K50" s="180">
        <v>0</v>
      </c>
      <c r="L50" s="180">
        <v>0</v>
      </c>
      <c r="M50" s="180">
        <v>0</v>
      </c>
      <c r="N50" s="180">
        <v>0</v>
      </c>
      <c r="O50" s="180">
        <v>0</v>
      </c>
      <c r="P50" s="180">
        <v>0</v>
      </c>
      <c r="Q50" s="180">
        <v>56218225</v>
      </c>
      <c r="R50" s="180">
        <v>0</v>
      </c>
      <c r="S50" s="180">
        <v>0</v>
      </c>
      <c r="T50" s="180">
        <v>0</v>
      </c>
      <c r="U50" s="180">
        <v>0</v>
      </c>
      <c r="V50" s="180">
        <v>29547080</v>
      </c>
      <c r="W50" s="180">
        <v>0</v>
      </c>
      <c r="X50" s="180"/>
      <c r="Y50" s="180">
        <v>0</v>
      </c>
      <c r="Z50" s="180">
        <v>0</v>
      </c>
      <c r="AA50" s="180">
        <v>0</v>
      </c>
      <c r="AB50" s="180">
        <v>0</v>
      </c>
      <c r="AC50" s="180">
        <v>0</v>
      </c>
      <c r="AD50" s="180">
        <v>0</v>
      </c>
      <c r="AE50" s="180">
        <v>0</v>
      </c>
      <c r="AF50" s="180">
        <v>0</v>
      </c>
      <c r="AG50" s="180">
        <v>0</v>
      </c>
      <c r="AH50" s="180">
        <v>0</v>
      </c>
      <c r="AI50" s="180">
        <v>53475524</v>
      </c>
      <c r="AJ50" s="180">
        <v>0</v>
      </c>
      <c r="AK50" s="180"/>
      <c r="AL50" s="180"/>
      <c r="AM50" s="180">
        <v>15142020</v>
      </c>
      <c r="AN50" s="180">
        <v>0</v>
      </c>
      <c r="AO50" s="180">
        <v>0</v>
      </c>
      <c r="AP50" s="180">
        <v>0</v>
      </c>
      <c r="AQ50" s="180">
        <v>0</v>
      </c>
      <c r="AR50" s="180">
        <v>0</v>
      </c>
      <c r="AS50" s="180">
        <v>0</v>
      </c>
      <c r="AT50" s="180">
        <v>0</v>
      </c>
      <c r="AU50" s="180"/>
      <c r="AV50" s="180">
        <v>0</v>
      </c>
      <c r="AW50" s="180">
        <v>0</v>
      </c>
      <c r="AX50" s="180">
        <v>0</v>
      </c>
      <c r="AY50" s="180">
        <v>0</v>
      </c>
      <c r="AZ50" s="180">
        <v>0</v>
      </c>
      <c r="BA50" s="180">
        <v>0</v>
      </c>
      <c r="BB50" s="180">
        <v>0</v>
      </c>
      <c r="BC50" s="180">
        <v>0</v>
      </c>
      <c r="BD50" s="180">
        <v>0</v>
      </c>
      <c r="BE50" s="180">
        <v>0</v>
      </c>
      <c r="BF50" s="180">
        <v>0</v>
      </c>
      <c r="BG50" s="180"/>
      <c r="BH50" s="180">
        <v>0</v>
      </c>
      <c r="BI50" s="180">
        <v>0</v>
      </c>
      <c r="BJ50" s="180">
        <v>0</v>
      </c>
      <c r="BK50" s="180">
        <v>0</v>
      </c>
      <c r="BL50" s="180"/>
      <c r="BM50" s="180">
        <v>0</v>
      </c>
      <c r="BN50" s="180">
        <v>0</v>
      </c>
      <c r="BO50" s="180">
        <v>0</v>
      </c>
      <c r="BP50" s="180">
        <v>0</v>
      </c>
      <c r="BQ50" s="180">
        <v>0</v>
      </c>
      <c r="BR50" s="180">
        <v>2776436</v>
      </c>
      <c r="BS50" s="180">
        <v>11384233</v>
      </c>
      <c r="BT50" s="180">
        <v>0</v>
      </c>
      <c r="BU50" s="180">
        <v>0</v>
      </c>
      <c r="BV50" s="180">
        <v>0</v>
      </c>
      <c r="BW50" s="180"/>
      <c r="BX50" s="180">
        <v>0</v>
      </c>
      <c r="BY50" s="180">
        <v>0</v>
      </c>
      <c r="BZ50" s="180">
        <v>0</v>
      </c>
      <c r="CA50" s="180">
        <v>0</v>
      </c>
      <c r="CB50" s="180">
        <v>0</v>
      </c>
      <c r="CC50" s="180"/>
      <c r="CD50" s="180">
        <v>0</v>
      </c>
      <c r="CE50" s="180"/>
      <c r="CF50" s="180"/>
      <c r="CG50" s="180"/>
      <c r="CH50" s="180"/>
      <c r="CI50" s="180"/>
      <c r="CJ50" s="180"/>
      <c r="CK50" s="180"/>
      <c r="CL50" s="180"/>
      <c r="CM50" s="180"/>
      <c r="CN50" s="180"/>
      <c r="CO50" s="180"/>
      <c r="CP50" s="180"/>
      <c r="CQ50" s="180"/>
      <c r="CR50" s="180"/>
      <c r="CS50" s="180"/>
      <c r="CT50" s="180"/>
      <c r="CU50" s="180"/>
    </row>
    <row r="51" spans="1:99" x14ac:dyDescent="0.3">
      <c r="A51" s="155">
        <v>98</v>
      </c>
      <c r="B51" s="180" t="s">
        <v>232</v>
      </c>
      <c r="C51" s="180"/>
      <c r="D51" s="180"/>
      <c r="E51" s="180">
        <v>0</v>
      </c>
      <c r="F51" s="180"/>
      <c r="G51" s="180">
        <v>0</v>
      </c>
      <c r="H51" s="180">
        <v>0</v>
      </c>
      <c r="I51" s="180">
        <v>0</v>
      </c>
      <c r="J51" s="180">
        <v>0</v>
      </c>
      <c r="K51" s="180">
        <v>0</v>
      </c>
      <c r="L51" s="180">
        <v>0</v>
      </c>
      <c r="M51" s="180">
        <v>0</v>
      </c>
      <c r="N51" s="180">
        <v>0</v>
      </c>
      <c r="O51" s="180">
        <v>0</v>
      </c>
      <c r="P51" s="180">
        <v>0</v>
      </c>
      <c r="Q51" s="180">
        <v>640366</v>
      </c>
      <c r="R51" s="180">
        <v>0</v>
      </c>
      <c r="S51" s="180">
        <v>0</v>
      </c>
      <c r="T51" s="180">
        <v>0</v>
      </c>
      <c r="U51" s="180">
        <v>0</v>
      </c>
      <c r="V51" s="180">
        <v>4141</v>
      </c>
      <c r="W51" s="180">
        <v>0</v>
      </c>
      <c r="X51" s="180"/>
      <c r="Y51" s="180">
        <v>0</v>
      </c>
      <c r="Z51" s="180">
        <v>0</v>
      </c>
      <c r="AA51" s="180">
        <v>0</v>
      </c>
      <c r="AB51" s="180">
        <v>0</v>
      </c>
      <c r="AC51" s="180">
        <v>0</v>
      </c>
      <c r="AD51" s="180">
        <v>0</v>
      </c>
      <c r="AE51" s="180">
        <v>0</v>
      </c>
      <c r="AF51" s="180">
        <v>0</v>
      </c>
      <c r="AG51" s="180">
        <v>0</v>
      </c>
      <c r="AH51" s="180">
        <v>0</v>
      </c>
      <c r="AI51" s="180">
        <v>127017</v>
      </c>
      <c r="AJ51" s="180">
        <v>0</v>
      </c>
      <c r="AK51" s="180"/>
      <c r="AL51" s="180"/>
      <c r="AM51" s="180">
        <v>112051</v>
      </c>
      <c r="AN51" s="180">
        <v>0</v>
      </c>
      <c r="AO51" s="180">
        <v>0</v>
      </c>
      <c r="AP51" s="180">
        <v>0</v>
      </c>
      <c r="AQ51" s="180">
        <v>0</v>
      </c>
      <c r="AR51" s="180">
        <v>0</v>
      </c>
      <c r="AS51" s="180">
        <v>0</v>
      </c>
      <c r="AT51" s="180">
        <v>0</v>
      </c>
      <c r="AU51" s="180"/>
      <c r="AV51" s="180">
        <v>0</v>
      </c>
      <c r="AW51" s="180">
        <v>0</v>
      </c>
      <c r="AX51" s="180">
        <v>0</v>
      </c>
      <c r="AY51" s="180">
        <v>0</v>
      </c>
      <c r="AZ51" s="180">
        <v>0</v>
      </c>
      <c r="BA51" s="180">
        <v>0</v>
      </c>
      <c r="BB51" s="180">
        <v>0</v>
      </c>
      <c r="BC51" s="180">
        <v>0</v>
      </c>
      <c r="BD51" s="180">
        <v>0</v>
      </c>
      <c r="BE51" s="180">
        <v>0</v>
      </c>
      <c r="BF51" s="180">
        <v>0</v>
      </c>
      <c r="BG51" s="180"/>
      <c r="BH51" s="180">
        <v>0</v>
      </c>
      <c r="BI51" s="180">
        <v>0</v>
      </c>
      <c r="BJ51" s="180">
        <v>0</v>
      </c>
      <c r="BK51" s="180">
        <v>0</v>
      </c>
      <c r="BL51" s="180"/>
      <c r="BM51" s="180">
        <v>0</v>
      </c>
      <c r="BN51" s="180">
        <v>0</v>
      </c>
      <c r="BO51" s="180">
        <v>0</v>
      </c>
      <c r="BP51" s="180">
        <v>0</v>
      </c>
      <c r="BQ51" s="180">
        <v>0</v>
      </c>
      <c r="BR51" s="180">
        <v>2337</v>
      </c>
      <c r="BS51" s="180">
        <v>0</v>
      </c>
      <c r="BT51" s="180">
        <v>0</v>
      </c>
      <c r="BU51" s="180">
        <v>0</v>
      </c>
      <c r="BV51" s="180">
        <v>0</v>
      </c>
      <c r="BW51" s="180"/>
      <c r="BX51" s="180">
        <v>0</v>
      </c>
      <c r="BY51" s="180">
        <v>0</v>
      </c>
      <c r="BZ51" s="180">
        <v>0</v>
      </c>
      <c r="CA51" s="180">
        <v>0</v>
      </c>
      <c r="CB51" s="180">
        <v>0</v>
      </c>
      <c r="CC51" s="180"/>
      <c r="CD51" s="180">
        <v>0</v>
      </c>
      <c r="CE51" s="180"/>
      <c r="CF51" s="180"/>
      <c r="CG51" s="180"/>
      <c r="CH51" s="180"/>
      <c r="CI51" s="180"/>
      <c r="CJ51" s="180"/>
      <c r="CK51" s="180"/>
      <c r="CL51" s="180"/>
      <c r="CM51" s="180"/>
      <c r="CN51" s="180"/>
      <c r="CO51" s="180"/>
      <c r="CP51" s="180"/>
      <c r="CQ51" s="180"/>
      <c r="CR51" s="180"/>
      <c r="CS51" s="180"/>
      <c r="CT51" s="180"/>
      <c r="CU51" s="180"/>
    </row>
    <row r="52" spans="1:99" x14ac:dyDescent="0.3">
      <c r="A52" s="155">
        <v>99</v>
      </c>
      <c r="B52" s="180" t="s">
        <v>229</v>
      </c>
      <c r="C52" s="180"/>
      <c r="D52" s="180"/>
      <c r="E52" s="180">
        <v>0</v>
      </c>
      <c r="F52" s="180"/>
      <c r="G52" s="180">
        <v>0</v>
      </c>
      <c r="H52" s="180">
        <v>0</v>
      </c>
      <c r="I52" s="180">
        <v>0</v>
      </c>
      <c r="J52" s="180">
        <v>0</v>
      </c>
      <c r="K52" s="180">
        <v>0</v>
      </c>
      <c r="L52" s="180">
        <v>0</v>
      </c>
      <c r="M52" s="180">
        <v>0</v>
      </c>
      <c r="N52" s="180">
        <v>0</v>
      </c>
      <c r="O52" s="180">
        <v>0</v>
      </c>
      <c r="P52" s="180">
        <v>0</v>
      </c>
      <c r="Q52" s="180">
        <v>45725211</v>
      </c>
      <c r="R52" s="180">
        <v>0</v>
      </c>
      <c r="S52" s="180">
        <v>0</v>
      </c>
      <c r="T52" s="180">
        <v>0</v>
      </c>
      <c r="U52" s="180">
        <v>0</v>
      </c>
      <c r="V52" s="180">
        <v>25712326</v>
      </c>
      <c r="W52" s="180">
        <v>0</v>
      </c>
      <c r="X52" s="180"/>
      <c r="Y52" s="180">
        <v>0</v>
      </c>
      <c r="Z52" s="180">
        <v>0</v>
      </c>
      <c r="AA52" s="180">
        <v>0</v>
      </c>
      <c r="AB52" s="180">
        <v>0</v>
      </c>
      <c r="AC52" s="180">
        <v>0</v>
      </c>
      <c r="AD52" s="180">
        <v>0</v>
      </c>
      <c r="AE52" s="180">
        <v>0</v>
      </c>
      <c r="AF52" s="180">
        <v>0</v>
      </c>
      <c r="AG52" s="180">
        <v>0</v>
      </c>
      <c r="AH52" s="180">
        <v>0</v>
      </c>
      <c r="AI52" s="180">
        <v>37433060</v>
      </c>
      <c r="AJ52" s="180">
        <v>0</v>
      </c>
      <c r="AK52" s="180"/>
      <c r="AL52" s="180"/>
      <c r="AM52" s="180">
        <v>10961033</v>
      </c>
      <c r="AN52" s="180">
        <v>0</v>
      </c>
      <c r="AO52" s="180">
        <v>0</v>
      </c>
      <c r="AP52" s="180">
        <v>0</v>
      </c>
      <c r="AQ52" s="180">
        <v>0</v>
      </c>
      <c r="AR52" s="180">
        <v>0</v>
      </c>
      <c r="AS52" s="180">
        <v>0</v>
      </c>
      <c r="AT52" s="180">
        <v>0</v>
      </c>
      <c r="AU52" s="180"/>
      <c r="AV52" s="180">
        <v>0</v>
      </c>
      <c r="AW52" s="180">
        <v>0</v>
      </c>
      <c r="AX52" s="180">
        <v>0</v>
      </c>
      <c r="AY52" s="180">
        <v>0</v>
      </c>
      <c r="AZ52" s="180">
        <v>0</v>
      </c>
      <c r="BA52" s="180">
        <v>0</v>
      </c>
      <c r="BB52" s="180">
        <v>0</v>
      </c>
      <c r="BC52" s="180">
        <v>0</v>
      </c>
      <c r="BD52" s="180">
        <v>0</v>
      </c>
      <c r="BE52" s="180">
        <v>0</v>
      </c>
      <c r="BF52" s="180">
        <v>0</v>
      </c>
      <c r="BG52" s="180"/>
      <c r="BH52" s="180">
        <v>0</v>
      </c>
      <c r="BI52" s="180">
        <v>0</v>
      </c>
      <c r="BJ52" s="180">
        <v>0</v>
      </c>
      <c r="BK52" s="180">
        <v>0</v>
      </c>
      <c r="BL52" s="180"/>
      <c r="BM52" s="180">
        <v>0</v>
      </c>
      <c r="BN52" s="180">
        <v>0</v>
      </c>
      <c r="BO52" s="180">
        <v>0</v>
      </c>
      <c r="BP52" s="180">
        <v>0</v>
      </c>
      <c r="BQ52" s="180">
        <v>0</v>
      </c>
      <c r="BR52" s="180">
        <v>1553387</v>
      </c>
      <c r="BS52" s="180">
        <v>8652729</v>
      </c>
      <c r="BT52" s="180">
        <v>0</v>
      </c>
      <c r="BU52" s="180">
        <v>0</v>
      </c>
      <c r="BV52" s="180">
        <v>0</v>
      </c>
      <c r="BW52" s="180"/>
      <c r="BX52" s="180">
        <v>0</v>
      </c>
      <c r="BY52" s="180">
        <v>0</v>
      </c>
      <c r="BZ52" s="180">
        <v>0</v>
      </c>
      <c r="CA52" s="180">
        <v>0</v>
      </c>
      <c r="CB52" s="180">
        <v>0</v>
      </c>
      <c r="CC52" s="180"/>
      <c r="CD52" s="180">
        <v>0</v>
      </c>
      <c r="CE52" s="180"/>
      <c r="CF52" s="180"/>
      <c r="CG52" s="180"/>
      <c r="CH52" s="180"/>
      <c r="CI52" s="180"/>
      <c r="CJ52" s="180"/>
      <c r="CK52" s="180"/>
      <c r="CL52" s="180"/>
      <c r="CM52" s="180"/>
      <c r="CN52" s="180"/>
      <c r="CO52" s="180"/>
      <c r="CP52" s="180"/>
      <c r="CQ52" s="180"/>
      <c r="CR52" s="180"/>
      <c r="CS52" s="180"/>
      <c r="CT52" s="180"/>
      <c r="CU52" s="180"/>
    </row>
    <row r="53" spans="1:99" x14ac:dyDescent="0.3">
      <c r="A53" s="155">
        <v>100</v>
      </c>
      <c r="B53" s="180" t="s">
        <v>242</v>
      </c>
      <c r="C53" s="180"/>
      <c r="D53" s="180"/>
      <c r="E53" s="180">
        <v>0</v>
      </c>
      <c r="F53" s="180"/>
      <c r="G53" s="180">
        <v>0</v>
      </c>
      <c r="H53" s="180">
        <v>0</v>
      </c>
      <c r="I53" s="180">
        <v>0</v>
      </c>
      <c r="J53" s="180">
        <v>0</v>
      </c>
      <c r="K53" s="180">
        <v>0</v>
      </c>
      <c r="L53" s="180">
        <v>0</v>
      </c>
      <c r="M53" s="180">
        <v>0</v>
      </c>
      <c r="N53" s="180">
        <v>0</v>
      </c>
      <c r="O53" s="180">
        <v>0</v>
      </c>
      <c r="P53" s="180">
        <v>0</v>
      </c>
      <c r="Q53" s="180">
        <v>801560</v>
      </c>
      <c r="R53" s="180">
        <v>0</v>
      </c>
      <c r="S53" s="180">
        <v>0</v>
      </c>
      <c r="T53" s="180">
        <v>0</v>
      </c>
      <c r="U53" s="180">
        <v>0</v>
      </c>
      <c r="V53" s="180">
        <v>110625</v>
      </c>
      <c r="W53" s="180">
        <v>0</v>
      </c>
      <c r="X53" s="180"/>
      <c r="Y53" s="180">
        <v>0</v>
      </c>
      <c r="Z53" s="180">
        <v>0</v>
      </c>
      <c r="AA53" s="180">
        <v>0</v>
      </c>
      <c r="AB53" s="180">
        <v>0</v>
      </c>
      <c r="AC53" s="180">
        <v>0</v>
      </c>
      <c r="AD53" s="180">
        <v>0</v>
      </c>
      <c r="AE53" s="180">
        <v>0</v>
      </c>
      <c r="AF53" s="180">
        <v>0</v>
      </c>
      <c r="AG53" s="180">
        <v>0</v>
      </c>
      <c r="AH53" s="180">
        <v>0</v>
      </c>
      <c r="AI53" s="180">
        <v>1649121</v>
      </c>
      <c r="AJ53" s="180">
        <v>0</v>
      </c>
      <c r="AK53" s="180"/>
      <c r="AL53" s="180"/>
      <c r="AM53" s="180">
        <v>804403</v>
      </c>
      <c r="AN53" s="180">
        <v>0</v>
      </c>
      <c r="AO53" s="180">
        <v>0</v>
      </c>
      <c r="AP53" s="180">
        <v>0</v>
      </c>
      <c r="AQ53" s="180">
        <v>0</v>
      </c>
      <c r="AR53" s="180">
        <v>0</v>
      </c>
      <c r="AS53" s="180">
        <v>0</v>
      </c>
      <c r="AT53" s="180">
        <v>0</v>
      </c>
      <c r="AU53" s="180"/>
      <c r="AV53" s="180">
        <v>0</v>
      </c>
      <c r="AW53" s="180">
        <v>0</v>
      </c>
      <c r="AX53" s="180">
        <v>0</v>
      </c>
      <c r="AY53" s="180">
        <v>0</v>
      </c>
      <c r="AZ53" s="180">
        <v>0</v>
      </c>
      <c r="BA53" s="180">
        <v>0</v>
      </c>
      <c r="BB53" s="180">
        <v>0</v>
      </c>
      <c r="BC53" s="180">
        <v>0</v>
      </c>
      <c r="BD53" s="180">
        <v>0</v>
      </c>
      <c r="BE53" s="180">
        <v>0</v>
      </c>
      <c r="BF53" s="180">
        <v>0</v>
      </c>
      <c r="BG53" s="180"/>
      <c r="BH53" s="180">
        <v>0</v>
      </c>
      <c r="BI53" s="180">
        <v>0</v>
      </c>
      <c r="BJ53" s="180">
        <v>0</v>
      </c>
      <c r="BK53" s="180">
        <v>0</v>
      </c>
      <c r="BL53" s="180"/>
      <c r="BM53" s="180">
        <v>0</v>
      </c>
      <c r="BN53" s="180">
        <v>0</v>
      </c>
      <c r="BO53" s="180">
        <v>0</v>
      </c>
      <c r="BP53" s="180">
        <v>0</v>
      </c>
      <c r="BQ53" s="180">
        <v>0</v>
      </c>
      <c r="BR53" s="180">
        <v>10001</v>
      </c>
      <c r="BS53" s="180">
        <v>0</v>
      </c>
      <c r="BT53" s="180">
        <v>0</v>
      </c>
      <c r="BU53" s="180">
        <v>0</v>
      </c>
      <c r="BV53" s="180">
        <v>0</v>
      </c>
      <c r="BW53" s="180"/>
      <c r="BX53" s="180">
        <v>0</v>
      </c>
      <c r="BY53" s="180">
        <v>0</v>
      </c>
      <c r="BZ53" s="180">
        <v>0</v>
      </c>
      <c r="CA53" s="180">
        <v>0</v>
      </c>
      <c r="CB53" s="180">
        <v>0</v>
      </c>
      <c r="CC53" s="180"/>
      <c r="CD53" s="180">
        <v>0</v>
      </c>
      <c r="CE53" s="180"/>
      <c r="CF53" s="180"/>
      <c r="CG53" s="180"/>
      <c r="CH53" s="180"/>
      <c r="CI53" s="180"/>
      <c r="CJ53" s="180"/>
      <c r="CK53" s="180"/>
      <c r="CL53" s="180"/>
      <c r="CM53" s="180"/>
      <c r="CN53" s="180"/>
      <c r="CO53" s="180"/>
      <c r="CP53" s="180"/>
      <c r="CQ53" s="180"/>
      <c r="CR53" s="180"/>
      <c r="CS53" s="180"/>
      <c r="CT53" s="180"/>
      <c r="CU53" s="180"/>
    </row>
    <row r="54" spans="1:99" x14ac:dyDescent="0.3">
      <c r="A54" s="155">
        <v>101</v>
      </c>
      <c r="B54" s="180" t="s">
        <v>241</v>
      </c>
      <c r="C54" s="180"/>
      <c r="D54" s="180"/>
      <c r="E54" s="180">
        <v>0</v>
      </c>
      <c r="F54" s="180"/>
      <c r="G54" s="180">
        <v>0</v>
      </c>
      <c r="H54" s="180">
        <v>0</v>
      </c>
      <c r="I54" s="180">
        <v>0</v>
      </c>
      <c r="J54" s="180">
        <v>0</v>
      </c>
      <c r="K54" s="180">
        <v>0</v>
      </c>
      <c r="L54" s="180">
        <v>0</v>
      </c>
      <c r="M54" s="180">
        <v>0</v>
      </c>
      <c r="N54" s="180">
        <v>0</v>
      </c>
      <c r="O54" s="180">
        <v>0</v>
      </c>
      <c r="P54" s="180">
        <v>0</v>
      </c>
      <c r="Q54" s="180">
        <v>3228987</v>
      </c>
      <c r="R54" s="180">
        <v>0</v>
      </c>
      <c r="S54" s="180">
        <v>0</v>
      </c>
      <c r="T54" s="180">
        <v>0</v>
      </c>
      <c r="U54" s="180">
        <v>0</v>
      </c>
      <c r="V54" s="180">
        <v>24550339</v>
      </c>
      <c r="W54" s="180">
        <v>0</v>
      </c>
      <c r="X54" s="180"/>
      <c r="Y54" s="180">
        <v>0</v>
      </c>
      <c r="Z54" s="180">
        <v>0</v>
      </c>
      <c r="AA54" s="180">
        <v>0</v>
      </c>
      <c r="AB54" s="180">
        <v>0</v>
      </c>
      <c r="AC54" s="180">
        <v>0</v>
      </c>
      <c r="AD54" s="180">
        <v>0</v>
      </c>
      <c r="AE54" s="180">
        <v>0</v>
      </c>
      <c r="AF54" s="180">
        <v>0</v>
      </c>
      <c r="AG54" s="180">
        <v>0</v>
      </c>
      <c r="AH54" s="180">
        <v>0</v>
      </c>
      <c r="AI54" s="180">
        <v>2454192</v>
      </c>
      <c r="AJ54" s="180">
        <v>0</v>
      </c>
      <c r="AK54" s="180"/>
      <c r="AL54" s="180"/>
      <c r="AM54" s="180">
        <v>801648</v>
      </c>
      <c r="AN54" s="180">
        <v>0</v>
      </c>
      <c r="AO54" s="180">
        <v>0</v>
      </c>
      <c r="AP54" s="180">
        <v>0</v>
      </c>
      <c r="AQ54" s="180">
        <v>0</v>
      </c>
      <c r="AR54" s="180">
        <v>0</v>
      </c>
      <c r="AS54" s="180">
        <v>0</v>
      </c>
      <c r="AT54" s="180">
        <v>0</v>
      </c>
      <c r="AU54" s="180"/>
      <c r="AV54" s="180">
        <v>0</v>
      </c>
      <c r="AW54" s="180">
        <v>0</v>
      </c>
      <c r="AX54" s="180">
        <v>0</v>
      </c>
      <c r="AY54" s="180">
        <v>0</v>
      </c>
      <c r="AZ54" s="180">
        <v>0</v>
      </c>
      <c r="BA54" s="180">
        <v>0</v>
      </c>
      <c r="BB54" s="180">
        <v>0</v>
      </c>
      <c r="BC54" s="180">
        <v>0</v>
      </c>
      <c r="BD54" s="180">
        <v>0</v>
      </c>
      <c r="BE54" s="180">
        <v>0</v>
      </c>
      <c r="BF54" s="180">
        <v>0</v>
      </c>
      <c r="BG54" s="180"/>
      <c r="BH54" s="180">
        <v>0</v>
      </c>
      <c r="BI54" s="180">
        <v>0</v>
      </c>
      <c r="BJ54" s="180">
        <v>0</v>
      </c>
      <c r="BK54" s="180">
        <v>0</v>
      </c>
      <c r="BL54" s="180"/>
      <c r="BM54" s="180">
        <v>0</v>
      </c>
      <c r="BN54" s="180">
        <v>0</v>
      </c>
      <c r="BO54" s="180">
        <v>0</v>
      </c>
      <c r="BP54" s="180">
        <v>0</v>
      </c>
      <c r="BQ54" s="180">
        <v>0</v>
      </c>
      <c r="BR54" s="180">
        <v>2162</v>
      </c>
      <c r="BS54" s="180">
        <v>3067437</v>
      </c>
      <c r="BT54" s="180">
        <v>0</v>
      </c>
      <c r="BU54" s="180">
        <v>0</v>
      </c>
      <c r="BV54" s="180">
        <v>0</v>
      </c>
      <c r="BW54" s="180"/>
      <c r="BX54" s="180">
        <v>0</v>
      </c>
      <c r="BY54" s="180">
        <v>0</v>
      </c>
      <c r="BZ54" s="180">
        <v>0</v>
      </c>
      <c r="CA54" s="180">
        <v>0</v>
      </c>
      <c r="CB54" s="180">
        <v>0</v>
      </c>
      <c r="CC54" s="180"/>
      <c r="CD54" s="180">
        <v>0</v>
      </c>
      <c r="CE54" s="180"/>
      <c r="CF54" s="180"/>
      <c r="CG54" s="180"/>
      <c r="CH54" s="180"/>
      <c r="CI54" s="180"/>
      <c r="CJ54" s="180"/>
      <c r="CK54" s="180"/>
      <c r="CL54" s="180"/>
      <c r="CM54" s="180"/>
      <c r="CN54" s="180"/>
      <c r="CO54" s="180"/>
      <c r="CP54" s="180"/>
      <c r="CQ54" s="180"/>
      <c r="CR54" s="180"/>
      <c r="CS54" s="180"/>
      <c r="CT54" s="180"/>
      <c r="CU54" s="180"/>
    </row>
    <row r="55" spans="1:99" x14ac:dyDescent="0.3">
      <c r="A55" s="155">
        <v>102</v>
      </c>
      <c r="B55" s="180" t="s">
        <v>255</v>
      </c>
      <c r="C55" s="180"/>
      <c r="D55" s="180"/>
      <c r="E55" s="180">
        <v>98.22</v>
      </c>
      <c r="F55" s="180"/>
      <c r="G55" s="180">
        <v>98.03</v>
      </c>
      <c r="H55" s="180">
        <v>97.79</v>
      </c>
      <c r="I55" s="180">
        <v>99.18</v>
      </c>
      <c r="J55" s="180">
        <v>97.21</v>
      </c>
      <c r="K55" s="180">
        <v>99.53</v>
      </c>
      <c r="L55" s="180">
        <v>99.3</v>
      </c>
      <c r="M55" s="180">
        <v>99.21</v>
      </c>
      <c r="N55" s="180">
        <v>96.71</v>
      </c>
      <c r="O55" s="180">
        <v>98.86</v>
      </c>
      <c r="P55" s="180">
        <v>99.13</v>
      </c>
      <c r="Q55" s="180">
        <v>99.33</v>
      </c>
      <c r="R55" s="180">
        <v>99.9</v>
      </c>
      <c r="S55" s="180">
        <v>0</v>
      </c>
      <c r="T55" s="180">
        <v>99.43</v>
      </c>
      <c r="U55" s="180">
        <v>99.24</v>
      </c>
      <c r="V55" s="180">
        <v>97.26</v>
      </c>
      <c r="W55" s="180">
        <v>99.78</v>
      </c>
      <c r="X55" s="180"/>
      <c r="Y55" s="180">
        <v>98.7</v>
      </c>
      <c r="Z55" s="180">
        <v>95.95</v>
      </c>
      <c r="AA55" s="180">
        <v>99.48</v>
      </c>
      <c r="AB55" s="180">
        <v>97.16</v>
      </c>
      <c r="AC55" s="180">
        <v>98.55</v>
      </c>
      <c r="AD55" s="180">
        <v>97.55</v>
      </c>
      <c r="AE55" s="180">
        <v>93.17</v>
      </c>
      <c r="AF55" s="180">
        <v>99.95</v>
      </c>
      <c r="AG55" s="180">
        <v>98.4</v>
      </c>
      <c r="AH55" s="180">
        <v>95.19</v>
      </c>
      <c r="AI55" s="180">
        <v>99.38</v>
      </c>
      <c r="AJ55" s="180">
        <v>99.66</v>
      </c>
      <c r="AK55" s="180"/>
      <c r="AL55" s="180"/>
      <c r="AM55" s="180">
        <v>98.49</v>
      </c>
      <c r="AN55" s="180">
        <v>97.1</v>
      </c>
      <c r="AO55" s="180">
        <v>95.06</v>
      </c>
      <c r="AP55" s="180">
        <v>0</v>
      </c>
      <c r="AQ55" s="180">
        <v>99.35</v>
      </c>
      <c r="AR55" s="180">
        <v>96.72</v>
      </c>
      <c r="AS55" s="180">
        <v>95.57</v>
      </c>
      <c r="AT55" s="180">
        <v>98.32</v>
      </c>
      <c r="AU55" s="180"/>
      <c r="AV55" s="180">
        <v>99.27</v>
      </c>
      <c r="AW55" s="180">
        <v>99.57</v>
      </c>
      <c r="AX55" s="180">
        <v>97.88</v>
      </c>
      <c r="AY55" s="180">
        <v>100</v>
      </c>
      <c r="AZ55" s="180">
        <v>99.74</v>
      </c>
      <c r="BA55" s="180">
        <v>98.65</v>
      </c>
      <c r="BB55" s="180">
        <v>0</v>
      </c>
      <c r="BC55" s="180">
        <v>97.61</v>
      </c>
      <c r="BD55" s="180">
        <v>97.77</v>
      </c>
      <c r="BE55" s="180">
        <v>98.25</v>
      </c>
      <c r="BF55" s="180">
        <v>94.82</v>
      </c>
      <c r="BG55" s="180"/>
      <c r="BH55" s="180">
        <v>99.36</v>
      </c>
      <c r="BI55" s="180">
        <v>90.89</v>
      </c>
      <c r="BJ55" s="180">
        <v>96.78</v>
      </c>
      <c r="BK55" s="180">
        <v>96.32</v>
      </c>
      <c r="BL55" s="180"/>
      <c r="BM55" s="180">
        <v>98.69</v>
      </c>
      <c r="BN55" s="180">
        <v>99.87</v>
      </c>
      <c r="BO55" s="180">
        <v>99.87</v>
      </c>
      <c r="BP55" s="180">
        <v>99.27</v>
      </c>
      <c r="BQ55" s="180">
        <v>99.92</v>
      </c>
      <c r="BR55" s="180">
        <v>95.33</v>
      </c>
      <c r="BS55" s="180">
        <v>99.11</v>
      </c>
      <c r="BT55" s="180">
        <v>97.58</v>
      </c>
      <c r="BU55" s="180">
        <v>99.14</v>
      </c>
      <c r="BV55" s="180">
        <v>99.13</v>
      </c>
      <c r="BW55" s="180"/>
      <c r="BX55" s="180">
        <v>94.33</v>
      </c>
      <c r="BY55" s="180">
        <v>99.05</v>
      </c>
      <c r="BZ55" s="180">
        <v>92.66</v>
      </c>
      <c r="CA55" s="180">
        <v>97.77</v>
      </c>
      <c r="CB55" s="180">
        <v>99.58</v>
      </c>
      <c r="CC55" s="180"/>
      <c r="CD55" s="180">
        <v>96.45</v>
      </c>
      <c r="CE55" s="180"/>
      <c r="CF55" s="180"/>
      <c r="CG55" s="180"/>
      <c r="CH55" s="180"/>
      <c r="CI55" s="180"/>
      <c r="CJ55" s="180"/>
      <c r="CK55" s="180"/>
      <c r="CL55" s="180"/>
      <c r="CM55" s="180"/>
      <c r="CN55" s="180"/>
      <c r="CO55" s="180"/>
      <c r="CP55" s="180"/>
      <c r="CQ55" s="180"/>
      <c r="CR55" s="180"/>
      <c r="CS55" s="180"/>
      <c r="CT55" s="180"/>
      <c r="CU55" s="180"/>
    </row>
    <row r="56" spans="1:99" x14ac:dyDescent="0.3">
      <c r="A56" s="155">
        <v>103</v>
      </c>
      <c r="B56" s="180" t="s">
        <v>256</v>
      </c>
      <c r="C56" s="180"/>
      <c r="D56" s="180"/>
      <c r="E56" s="180">
        <v>100</v>
      </c>
      <c r="F56" s="180"/>
      <c r="G56" s="180">
        <v>99.38</v>
      </c>
      <c r="H56" s="180">
        <v>100</v>
      </c>
      <c r="I56" s="180">
        <v>100</v>
      </c>
      <c r="J56" s="180">
        <v>100</v>
      </c>
      <c r="K56" s="180">
        <v>100</v>
      </c>
      <c r="L56" s="180">
        <v>100</v>
      </c>
      <c r="M56" s="180">
        <v>100</v>
      </c>
      <c r="N56" s="180">
        <v>100</v>
      </c>
      <c r="O56" s="180">
        <v>100</v>
      </c>
      <c r="P56" s="180">
        <v>100</v>
      </c>
      <c r="Q56" s="180">
        <v>100</v>
      </c>
      <c r="R56" s="180">
        <v>99.98</v>
      </c>
      <c r="S56" s="180">
        <v>0</v>
      </c>
      <c r="T56" s="180">
        <v>99.22</v>
      </c>
      <c r="U56" s="180">
        <v>100</v>
      </c>
      <c r="V56" s="180">
        <v>100</v>
      </c>
      <c r="W56" s="180">
        <v>100</v>
      </c>
      <c r="X56" s="180"/>
      <c r="Y56" s="180">
        <v>99.58</v>
      </c>
      <c r="Z56" s="180">
        <v>100</v>
      </c>
      <c r="AA56" s="180">
        <v>100</v>
      </c>
      <c r="AB56" s="180">
        <v>100</v>
      </c>
      <c r="AC56" s="180">
        <v>100</v>
      </c>
      <c r="AD56" s="180">
        <v>100</v>
      </c>
      <c r="AE56" s="180">
        <v>100</v>
      </c>
      <c r="AF56" s="180">
        <v>100</v>
      </c>
      <c r="AG56" s="180">
        <v>100</v>
      </c>
      <c r="AH56" s="180">
        <v>100</v>
      </c>
      <c r="AI56" s="180">
        <v>100</v>
      </c>
      <c r="AJ56" s="180">
        <v>100</v>
      </c>
      <c r="AK56" s="180"/>
      <c r="AL56" s="180"/>
      <c r="AM56" s="180">
        <v>100</v>
      </c>
      <c r="AN56" s="180">
        <v>99.42</v>
      </c>
      <c r="AO56" s="180">
        <v>100</v>
      </c>
      <c r="AP56" s="180">
        <v>0</v>
      </c>
      <c r="AQ56" s="180">
        <v>100</v>
      </c>
      <c r="AR56" s="180">
        <v>100</v>
      </c>
      <c r="AS56" s="180">
        <v>100</v>
      </c>
      <c r="AT56" s="180">
        <v>99.79</v>
      </c>
      <c r="AU56" s="180"/>
      <c r="AV56" s="180">
        <v>100</v>
      </c>
      <c r="AW56" s="180">
        <v>100</v>
      </c>
      <c r="AX56" s="180">
        <v>100</v>
      </c>
      <c r="AY56" s="180">
        <v>100</v>
      </c>
      <c r="AZ56" s="180">
        <v>100</v>
      </c>
      <c r="BA56" s="180">
        <v>100</v>
      </c>
      <c r="BB56" s="180">
        <v>0</v>
      </c>
      <c r="BC56" s="180">
        <v>100</v>
      </c>
      <c r="BD56" s="180">
        <v>99.65</v>
      </c>
      <c r="BE56" s="180">
        <v>100</v>
      </c>
      <c r="BF56" s="180">
        <v>100</v>
      </c>
      <c r="BG56" s="180"/>
      <c r="BH56" s="180">
        <v>99.1</v>
      </c>
      <c r="BI56" s="180">
        <v>100</v>
      </c>
      <c r="BJ56" s="180">
        <v>100</v>
      </c>
      <c r="BK56" s="180">
        <v>96.62</v>
      </c>
      <c r="BL56" s="180"/>
      <c r="BM56" s="180">
        <v>100</v>
      </c>
      <c r="BN56" s="180">
        <v>99.52</v>
      </c>
      <c r="BO56" s="180">
        <v>100</v>
      </c>
      <c r="BP56" s="180">
        <v>100</v>
      </c>
      <c r="BQ56" s="180">
        <v>100</v>
      </c>
      <c r="BR56" s="180">
        <v>100</v>
      </c>
      <c r="BS56" s="180">
        <v>100</v>
      </c>
      <c r="BT56" s="180">
        <v>100</v>
      </c>
      <c r="BU56" s="180">
        <v>100</v>
      </c>
      <c r="BV56" s="180">
        <v>100</v>
      </c>
      <c r="BW56" s="180"/>
      <c r="BX56" s="180">
        <v>100</v>
      </c>
      <c r="BY56" s="180">
        <v>99.68</v>
      </c>
      <c r="BZ56" s="180">
        <v>99.86</v>
      </c>
      <c r="CA56" s="180">
        <v>100</v>
      </c>
      <c r="CB56" s="180">
        <v>100</v>
      </c>
      <c r="CC56" s="180"/>
      <c r="CD56" s="180">
        <v>100</v>
      </c>
      <c r="CE56" s="180"/>
      <c r="CF56" s="180"/>
      <c r="CG56" s="180"/>
      <c r="CH56" s="180"/>
      <c r="CI56" s="180"/>
      <c r="CJ56" s="180"/>
      <c r="CK56" s="180"/>
      <c r="CL56" s="180"/>
      <c r="CM56" s="180"/>
      <c r="CN56" s="180"/>
      <c r="CO56" s="180"/>
      <c r="CP56" s="180"/>
      <c r="CQ56" s="180"/>
      <c r="CR56" s="180"/>
      <c r="CS56" s="180"/>
      <c r="CT56" s="180"/>
      <c r="CU56" s="180"/>
    </row>
    <row r="57" spans="1:99" x14ac:dyDescent="0.3">
      <c r="A57" s="155">
        <v>104</v>
      </c>
      <c r="B57" s="180" t="s">
        <v>1044</v>
      </c>
      <c r="C57" s="180"/>
      <c r="D57" s="180"/>
      <c r="E57" s="180">
        <v>0</v>
      </c>
      <c r="F57" s="180"/>
      <c r="G57" s="180">
        <v>0</v>
      </c>
      <c r="H57" s="180">
        <v>0</v>
      </c>
      <c r="I57" s="180">
        <v>0</v>
      </c>
      <c r="J57" s="180">
        <v>0</v>
      </c>
      <c r="K57" s="180">
        <v>0</v>
      </c>
      <c r="L57" s="180">
        <v>0</v>
      </c>
      <c r="M57" s="180">
        <v>0</v>
      </c>
      <c r="N57" s="180">
        <v>0</v>
      </c>
      <c r="O57" s="180">
        <v>0</v>
      </c>
      <c r="P57" s="180">
        <v>0</v>
      </c>
      <c r="Q57" s="180">
        <v>0</v>
      </c>
      <c r="R57" s="180">
        <v>0</v>
      </c>
      <c r="S57" s="180">
        <v>0</v>
      </c>
      <c r="T57" s="180">
        <v>0</v>
      </c>
      <c r="U57" s="180">
        <v>0</v>
      </c>
      <c r="V57" s="180">
        <v>0</v>
      </c>
      <c r="W57" s="180">
        <v>0</v>
      </c>
      <c r="X57" s="180"/>
      <c r="Y57" s="180">
        <v>0</v>
      </c>
      <c r="Z57" s="180">
        <v>0</v>
      </c>
      <c r="AA57" s="180">
        <v>0</v>
      </c>
      <c r="AB57" s="180">
        <v>0</v>
      </c>
      <c r="AC57" s="180">
        <v>0</v>
      </c>
      <c r="AD57" s="180">
        <v>0</v>
      </c>
      <c r="AE57" s="180">
        <v>0</v>
      </c>
      <c r="AF57" s="180">
        <v>0</v>
      </c>
      <c r="AG57" s="180">
        <v>0</v>
      </c>
      <c r="AH57" s="180">
        <v>0</v>
      </c>
      <c r="AI57" s="180">
        <v>0</v>
      </c>
      <c r="AJ57" s="180">
        <v>0</v>
      </c>
      <c r="AK57" s="180"/>
      <c r="AL57" s="180"/>
      <c r="AM57" s="180">
        <v>0</v>
      </c>
      <c r="AN57" s="180">
        <v>0</v>
      </c>
      <c r="AO57" s="180">
        <v>0</v>
      </c>
      <c r="AP57" s="180">
        <v>0</v>
      </c>
      <c r="AQ57" s="180">
        <v>0</v>
      </c>
      <c r="AR57" s="180">
        <v>0</v>
      </c>
      <c r="AS57" s="180">
        <v>0</v>
      </c>
      <c r="AT57" s="180">
        <v>0</v>
      </c>
      <c r="AU57" s="180"/>
      <c r="AV57" s="180">
        <v>0</v>
      </c>
      <c r="AW57" s="180">
        <v>0</v>
      </c>
      <c r="AX57" s="180">
        <v>0</v>
      </c>
      <c r="AY57" s="180">
        <v>0</v>
      </c>
      <c r="AZ57" s="180">
        <v>0</v>
      </c>
      <c r="BA57" s="180">
        <v>0</v>
      </c>
      <c r="BB57" s="180">
        <v>0</v>
      </c>
      <c r="BC57" s="180">
        <v>0</v>
      </c>
      <c r="BD57" s="180">
        <v>0</v>
      </c>
      <c r="BE57" s="180">
        <v>0</v>
      </c>
      <c r="BF57" s="180">
        <v>0</v>
      </c>
      <c r="BG57" s="180"/>
      <c r="BH57" s="180">
        <v>0</v>
      </c>
      <c r="BI57" s="180">
        <v>0</v>
      </c>
      <c r="BJ57" s="180">
        <v>0</v>
      </c>
      <c r="BK57" s="180">
        <v>0</v>
      </c>
      <c r="BL57" s="180"/>
      <c r="BM57" s="180">
        <v>0</v>
      </c>
      <c r="BN57" s="180">
        <v>0</v>
      </c>
      <c r="BO57" s="180">
        <v>0</v>
      </c>
      <c r="BP57" s="180">
        <v>0</v>
      </c>
      <c r="BQ57" s="180">
        <v>0</v>
      </c>
      <c r="BR57" s="180">
        <v>0</v>
      </c>
      <c r="BS57" s="180">
        <v>0</v>
      </c>
      <c r="BT57" s="180">
        <v>0</v>
      </c>
      <c r="BU57" s="180">
        <v>0</v>
      </c>
      <c r="BV57" s="180">
        <v>0</v>
      </c>
      <c r="BW57" s="180"/>
      <c r="BX57" s="180">
        <v>0</v>
      </c>
      <c r="BY57" s="180">
        <v>0</v>
      </c>
      <c r="BZ57" s="180">
        <v>0</v>
      </c>
      <c r="CA57" s="180">
        <v>0</v>
      </c>
      <c r="CB57" s="180">
        <v>0</v>
      </c>
      <c r="CC57" s="180"/>
      <c r="CD57" s="180">
        <v>0</v>
      </c>
      <c r="CE57" s="180"/>
      <c r="CF57" s="180"/>
      <c r="CG57" s="180"/>
      <c r="CH57" s="180"/>
      <c r="CI57" s="180"/>
      <c r="CJ57" s="180"/>
      <c r="CK57" s="180"/>
      <c r="CL57" s="180"/>
      <c r="CM57" s="180"/>
      <c r="CN57" s="180"/>
      <c r="CO57" s="180"/>
      <c r="CP57" s="180"/>
      <c r="CQ57" s="180"/>
      <c r="CR57" s="180"/>
      <c r="CS57" s="180"/>
      <c r="CT57" s="180"/>
      <c r="CU57" s="180"/>
    </row>
    <row r="58" spans="1:99" x14ac:dyDescent="0.3">
      <c r="A58" s="155">
        <v>107</v>
      </c>
      <c r="B58" s="180" t="s">
        <v>1045</v>
      </c>
      <c r="C58" s="180"/>
      <c r="D58" s="180"/>
      <c r="E58" s="180">
        <v>0</v>
      </c>
      <c r="F58" s="180"/>
      <c r="G58" s="180">
        <v>0</v>
      </c>
      <c r="H58" s="180">
        <v>0</v>
      </c>
      <c r="I58" s="180">
        <v>0</v>
      </c>
      <c r="J58" s="180">
        <v>0</v>
      </c>
      <c r="K58" s="180">
        <v>0</v>
      </c>
      <c r="L58" s="180">
        <v>0</v>
      </c>
      <c r="M58" s="180">
        <v>0</v>
      </c>
      <c r="N58" s="180">
        <v>0</v>
      </c>
      <c r="O58" s="180">
        <v>0</v>
      </c>
      <c r="P58" s="180">
        <v>0</v>
      </c>
      <c r="Q58" s="180">
        <v>0</v>
      </c>
      <c r="R58" s="180">
        <v>0</v>
      </c>
      <c r="S58" s="180">
        <v>0</v>
      </c>
      <c r="T58" s="180">
        <v>0</v>
      </c>
      <c r="U58" s="180">
        <v>0</v>
      </c>
      <c r="V58" s="180">
        <v>0</v>
      </c>
      <c r="W58" s="180">
        <v>0</v>
      </c>
      <c r="X58" s="180"/>
      <c r="Y58" s="180">
        <v>0</v>
      </c>
      <c r="Z58" s="180">
        <v>0</v>
      </c>
      <c r="AA58" s="180">
        <v>0</v>
      </c>
      <c r="AB58" s="180">
        <v>0</v>
      </c>
      <c r="AC58" s="180">
        <v>0</v>
      </c>
      <c r="AD58" s="180">
        <v>0</v>
      </c>
      <c r="AE58" s="180">
        <v>0</v>
      </c>
      <c r="AF58" s="180">
        <v>0</v>
      </c>
      <c r="AG58" s="180">
        <v>0</v>
      </c>
      <c r="AH58" s="180">
        <v>0</v>
      </c>
      <c r="AI58" s="180">
        <v>0</v>
      </c>
      <c r="AJ58" s="180">
        <v>0</v>
      </c>
      <c r="AK58" s="180"/>
      <c r="AL58" s="180"/>
      <c r="AM58" s="180">
        <v>0</v>
      </c>
      <c r="AN58" s="180">
        <v>0</v>
      </c>
      <c r="AO58" s="180">
        <v>0</v>
      </c>
      <c r="AP58" s="180">
        <v>0</v>
      </c>
      <c r="AQ58" s="180">
        <v>0</v>
      </c>
      <c r="AR58" s="180">
        <v>0</v>
      </c>
      <c r="AS58" s="180">
        <v>0</v>
      </c>
      <c r="AT58" s="180">
        <v>0</v>
      </c>
      <c r="AU58" s="180"/>
      <c r="AV58" s="180">
        <v>0</v>
      </c>
      <c r="AW58" s="180">
        <v>0</v>
      </c>
      <c r="AX58" s="180">
        <v>0</v>
      </c>
      <c r="AY58" s="180">
        <v>0</v>
      </c>
      <c r="AZ58" s="180">
        <v>0</v>
      </c>
      <c r="BA58" s="180">
        <v>0</v>
      </c>
      <c r="BB58" s="180">
        <v>0</v>
      </c>
      <c r="BC58" s="180">
        <v>0</v>
      </c>
      <c r="BD58" s="180">
        <v>0</v>
      </c>
      <c r="BE58" s="180">
        <v>0</v>
      </c>
      <c r="BF58" s="180">
        <v>0</v>
      </c>
      <c r="BG58" s="180"/>
      <c r="BH58" s="180">
        <v>0</v>
      </c>
      <c r="BI58" s="180">
        <v>0</v>
      </c>
      <c r="BJ58" s="180">
        <v>0</v>
      </c>
      <c r="BK58" s="180">
        <v>0</v>
      </c>
      <c r="BL58" s="180"/>
      <c r="BM58" s="180">
        <v>0</v>
      </c>
      <c r="BN58" s="180">
        <v>0</v>
      </c>
      <c r="BO58" s="180">
        <v>0</v>
      </c>
      <c r="BP58" s="180">
        <v>0</v>
      </c>
      <c r="BQ58" s="180">
        <v>0</v>
      </c>
      <c r="BR58" s="180">
        <v>0</v>
      </c>
      <c r="BS58" s="180">
        <v>0</v>
      </c>
      <c r="BT58" s="180">
        <v>0</v>
      </c>
      <c r="BU58" s="180">
        <v>0</v>
      </c>
      <c r="BV58" s="180">
        <v>0</v>
      </c>
      <c r="BW58" s="180"/>
      <c r="BX58" s="180">
        <v>0</v>
      </c>
      <c r="BY58" s="180">
        <v>0</v>
      </c>
      <c r="BZ58" s="180">
        <v>0</v>
      </c>
      <c r="CA58" s="180">
        <v>0</v>
      </c>
      <c r="CB58" s="180">
        <v>0</v>
      </c>
      <c r="CC58" s="180"/>
      <c r="CD58" s="180">
        <v>0</v>
      </c>
      <c r="CE58" s="180"/>
      <c r="CF58" s="180"/>
      <c r="CG58" s="180"/>
      <c r="CH58" s="180"/>
      <c r="CI58" s="180"/>
      <c r="CJ58" s="180"/>
      <c r="CK58" s="180"/>
      <c r="CL58" s="180"/>
      <c r="CM58" s="180"/>
      <c r="CN58" s="180"/>
      <c r="CO58" s="180"/>
      <c r="CP58" s="180"/>
      <c r="CQ58" s="180"/>
      <c r="CR58" s="180"/>
      <c r="CS58" s="180"/>
      <c r="CT58" s="180"/>
      <c r="CU58" s="180"/>
    </row>
    <row r="59" spans="1:99" x14ac:dyDescent="0.3">
      <c r="A59" s="155">
        <v>108</v>
      </c>
      <c r="B59" s="180" t="s">
        <v>1046</v>
      </c>
      <c r="C59" s="180"/>
      <c r="D59" s="180"/>
      <c r="E59" s="180">
        <v>0</v>
      </c>
      <c r="F59" s="180"/>
      <c r="G59" s="180">
        <v>0</v>
      </c>
      <c r="H59" s="180">
        <v>0</v>
      </c>
      <c r="I59" s="180">
        <v>0</v>
      </c>
      <c r="J59" s="180">
        <v>0</v>
      </c>
      <c r="K59" s="180">
        <v>0</v>
      </c>
      <c r="L59" s="180">
        <v>0</v>
      </c>
      <c r="M59" s="180">
        <v>0</v>
      </c>
      <c r="N59" s="180">
        <v>0</v>
      </c>
      <c r="O59" s="180">
        <v>0</v>
      </c>
      <c r="P59" s="180">
        <v>0</v>
      </c>
      <c r="Q59" s="180">
        <v>0</v>
      </c>
      <c r="R59" s="180">
        <v>0</v>
      </c>
      <c r="S59" s="180">
        <v>0</v>
      </c>
      <c r="T59" s="180">
        <v>0</v>
      </c>
      <c r="U59" s="180">
        <v>0</v>
      </c>
      <c r="V59" s="180">
        <v>0</v>
      </c>
      <c r="W59" s="180">
        <v>0</v>
      </c>
      <c r="X59" s="180"/>
      <c r="Y59" s="180">
        <v>0</v>
      </c>
      <c r="Z59" s="180">
        <v>0</v>
      </c>
      <c r="AA59" s="180">
        <v>0</v>
      </c>
      <c r="AB59" s="180">
        <v>0</v>
      </c>
      <c r="AC59" s="180">
        <v>0</v>
      </c>
      <c r="AD59" s="180">
        <v>0</v>
      </c>
      <c r="AE59" s="180">
        <v>0</v>
      </c>
      <c r="AF59" s="180">
        <v>0</v>
      </c>
      <c r="AG59" s="180">
        <v>0</v>
      </c>
      <c r="AH59" s="180">
        <v>0</v>
      </c>
      <c r="AI59" s="180">
        <v>0</v>
      </c>
      <c r="AJ59" s="180">
        <v>0</v>
      </c>
      <c r="AK59" s="180"/>
      <c r="AL59" s="180"/>
      <c r="AM59" s="180">
        <v>0</v>
      </c>
      <c r="AN59" s="180">
        <v>0</v>
      </c>
      <c r="AO59" s="180">
        <v>0</v>
      </c>
      <c r="AP59" s="180">
        <v>0</v>
      </c>
      <c r="AQ59" s="180">
        <v>0</v>
      </c>
      <c r="AR59" s="180">
        <v>0</v>
      </c>
      <c r="AS59" s="180">
        <v>0</v>
      </c>
      <c r="AT59" s="180">
        <v>0</v>
      </c>
      <c r="AU59" s="180"/>
      <c r="AV59" s="180">
        <v>0</v>
      </c>
      <c r="AW59" s="180">
        <v>0</v>
      </c>
      <c r="AX59" s="180">
        <v>0</v>
      </c>
      <c r="AY59" s="180">
        <v>0</v>
      </c>
      <c r="AZ59" s="180">
        <v>0</v>
      </c>
      <c r="BA59" s="180">
        <v>0</v>
      </c>
      <c r="BB59" s="180">
        <v>0</v>
      </c>
      <c r="BC59" s="180">
        <v>0</v>
      </c>
      <c r="BD59" s="180">
        <v>0</v>
      </c>
      <c r="BE59" s="180">
        <v>0</v>
      </c>
      <c r="BF59" s="180">
        <v>0</v>
      </c>
      <c r="BG59" s="180"/>
      <c r="BH59" s="180">
        <v>0</v>
      </c>
      <c r="BI59" s="180">
        <v>0</v>
      </c>
      <c r="BJ59" s="180">
        <v>0</v>
      </c>
      <c r="BK59" s="180">
        <v>0</v>
      </c>
      <c r="BL59" s="180"/>
      <c r="BM59" s="180">
        <v>0</v>
      </c>
      <c r="BN59" s="180">
        <v>0</v>
      </c>
      <c r="BO59" s="180">
        <v>0</v>
      </c>
      <c r="BP59" s="180">
        <v>0</v>
      </c>
      <c r="BQ59" s="180">
        <v>0</v>
      </c>
      <c r="BR59" s="180">
        <v>0</v>
      </c>
      <c r="BS59" s="180">
        <v>0</v>
      </c>
      <c r="BT59" s="180">
        <v>0</v>
      </c>
      <c r="BU59" s="180">
        <v>0</v>
      </c>
      <c r="BV59" s="180">
        <v>0</v>
      </c>
      <c r="BW59" s="180"/>
      <c r="BX59" s="180">
        <v>0</v>
      </c>
      <c r="BY59" s="180">
        <v>0</v>
      </c>
      <c r="BZ59" s="180">
        <v>0</v>
      </c>
      <c r="CA59" s="180">
        <v>0</v>
      </c>
      <c r="CB59" s="180">
        <v>0</v>
      </c>
      <c r="CC59" s="180"/>
      <c r="CD59" s="180">
        <v>0</v>
      </c>
      <c r="CE59" s="180"/>
      <c r="CF59" s="180"/>
      <c r="CG59" s="180"/>
      <c r="CH59" s="180"/>
      <c r="CI59" s="180"/>
      <c r="CJ59" s="180"/>
      <c r="CK59" s="180"/>
      <c r="CL59" s="180"/>
      <c r="CM59" s="180"/>
      <c r="CN59" s="180"/>
      <c r="CO59" s="180"/>
      <c r="CP59" s="180"/>
      <c r="CQ59" s="180"/>
      <c r="CR59" s="180"/>
      <c r="CS59" s="180"/>
      <c r="CT59" s="180"/>
      <c r="CU59" s="180"/>
    </row>
    <row r="60" spans="1:99" x14ac:dyDescent="0.3">
      <c r="A60" s="155">
        <v>147</v>
      </c>
      <c r="B60" s="180" t="s">
        <v>1047</v>
      </c>
      <c r="C60" s="180"/>
      <c r="D60" s="180"/>
      <c r="E60" s="180">
        <v>0</v>
      </c>
      <c r="F60" s="180"/>
      <c r="G60" s="180">
        <v>0</v>
      </c>
      <c r="H60" s="180">
        <v>0</v>
      </c>
      <c r="I60" s="180">
        <v>0</v>
      </c>
      <c r="J60" s="180">
        <v>0</v>
      </c>
      <c r="K60" s="180">
        <v>0</v>
      </c>
      <c r="L60" s="180">
        <v>0</v>
      </c>
      <c r="M60" s="180">
        <v>0</v>
      </c>
      <c r="N60" s="180">
        <v>0</v>
      </c>
      <c r="O60" s="180">
        <v>0</v>
      </c>
      <c r="P60" s="180">
        <v>0</v>
      </c>
      <c r="Q60" s="180">
        <v>0</v>
      </c>
      <c r="R60" s="180">
        <v>0</v>
      </c>
      <c r="S60" s="180">
        <v>0</v>
      </c>
      <c r="T60" s="180">
        <v>0</v>
      </c>
      <c r="U60" s="180">
        <v>0</v>
      </c>
      <c r="V60" s="180">
        <v>0</v>
      </c>
      <c r="W60" s="180">
        <v>0</v>
      </c>
      <c r="X60" s="180"/>
      <c r="Y60" s="180">
        <v>0</v>
      </c>
      <c r="Z60" s="180">
        <v>0</v>
      </c>
      <c r="AA60" s="180">
        <v>0</v>
      </c>
      <c r="AB60" s="180">
        <v>0</v>
      </c>
      <c r="AC60" s="180">
        <v>0</v>
      </c>
      <c r="AD60" s="180">
        <v>0</v>
      </c>
      <c r="AE60" s="180">
        <v>0</v>
      </c>
      <c r="AF60" s="180">
        <v>0</v>
      </c>
      <c r="AG60" s="180">
        <v>0</v>
      </c>
      <c r="AH60" s="180">
        <v>0</v>
      </c>
      <c r="AI60" s="180">
        <v>0</v>
      </c>
      <c r="AJ60" s="180">
        <v>0</v>
      </c>
      <c r="AK60" s="180"/>
      <c r="AL60" s="180"/>
      <c r="AM60" s="180">
        <v>0</v>
      </c>
      <c r="AN60" s="180">
        <v>0</v>
      </c>
      <c r="AO60" s="180">
        <v>0</v>
      </c>
      <c r="AP60" s="180">
        <v>0</v>
      </c>
      <c r="AQ60" s="180">
        <v>0</v>
      </c>
      <c r="AR60" s="180">
        <v>0</v>
      </c>
      <c r="AS60" s="180">
        <v>0</v>
      </c>
      <c r="AT60" s="180">
        <v>0</v>
      </c>
      <c r="AU60" s="180"/>
      <c r="AV60" s="180">
        <v>0</v>
      </c>
      <c r="AW60" s="180">
        <v>0</v>
      </c>
      <c r="AX60" s="180">
        <v>0</v>
      </c>
      <c r="AY60" s="180">
        <v>0</v>
      </c>
      <c r="AZ60" s="180">
        <v>0</v>
      </c>
      <c r="BA60" s="180">
        <v>0</v>
      </c>
      <c r="BB60" s="180">
        <v>0</v>
      </c>
      <c r="BC60" s="180">
        <v>0</v>
      </c>
      <c r="BD60" s="180">
        <v>0</v>
      </c>
      <c r="BE60" s="180">
        <v>0</v>
      </c>
      <c r="BF60" s="180">
        <v>0</v>
      </c>
      <c r="BG60" s="180"/>
      <c r="BH60" s="180">
        <v>0</v>
      </c>
      <c r="BI60" s="180">
        <v>0</v>
      </c>
      <c r="BJ60" s="180">
        <v>0</v>
      </c>
      <c r="BK60" s="180">
        <v>0</v>
      </c>
      <c r="BL60" s="180"/>
      <c r="BM60" s="180">
        <v>0</v>
      </c>
      <c r="BN60" s="180">
        <v>0</v>
      </c>
      <c r="BO60" s="180">
        <v>0</v>
      </c>
      <c r="BP60" s="180">
        <v>0</v>
      </c>
      <c r="BQ60" s="180">
        <v>0</v>
      </c>
      <c r="BR60" s="180">
        <v>0</v>
      </c>
      <c r="BS60" s="180">
        <v>0</v>
      </c>
      <c r="BT60" s="180">
        <v>0</v>
      </c>
      <c r="BU60" s="180">
        <v>0</v>
      </c>
      <c r="BV60" s="180">
        <v>0</v>
      </c>
      <c r="BW60" s="180"/>
      <c r="BX60" s="180">
        <v>0</v>
      </c>
      <c r="BY60" s="180">
        <v>0</v>
      </c>
      <c r="BZ60" s="180">
        <v>0</v>
      </c>
      <c r="CA60" s="180">
        <v>0</v>
      </c>
      <c r="CB60" s="180">
        <v>0</v>
      </c>
      <c r="CC60" s="180"/>
      <c r="CD60" s="180">
        <v>0</v>
      </c>
      <c r="CE60" s="180"/>
      <c r="CF60" s="180"/>
      <c r="CG60" s="180"/>
      <c r="CH60" s="180"/>
      <c r="CI60" s="180"/>
      <c r="CJ60" s="180"/>
      <c r="CK60" s="180"/>
      <c r="CL60" s="180"/>
      <c r="CM60" s="180"/>
      <c r="CN60" s="180"/>
      <c r="CO60" s="180"/>
      <c r="CP60" s="180"/>
      <c r="CQ60" s="180"/>
      <c r="CR60" s="180"/>
      <c r="CS60" s="180"/>
      <c r="CT60" s="180"/>
      <c r="CU60" s="180"/>
    </row>
    <row r="61" spans="1:99" x14ac:dyDescent="0.3">
      <c r="A61" s="155">
        <v>148</v>
      </c>
      <c r="B61" s="180" t="s">
        <v>1048</v>
      </c>
      <c r="C61" s="180"/>
      <c r="D61" s="180"/>
      <c r="E61" s="180">
        <v>0</v>
      </c>
      <c r="F61" s="180"/>
      <c r="G61" s="180">
        <v>0</v>
      </c>
      <c r="H61" s="180">
        <v>0</v>
      </c>
      <c r="I61" s="180">
        <v>0</v>
      </c>
      <c r="J61" s="180">
        <v>0</v>
      </c>
      <c r="K61" s="180">
        <v>0</v>
      </c>
      <c r="L61" s="180">
        <v>0</v>
      </c>
      <c r="M61" s="180">
        <v>0</v>
      </c>
      <c r="N61" s="180">
        <v>0</v>
      </c>
      <c r="O61" s="180">
        <v>0</v>
      </c>
      <c r="P61" s="180">
        <v>0</v>
      </c>
      <c r="Q61" s="180">
        <v>0</v>
      </c>
      <c r="R61" s="180">
        <v>0</v>
      </c>
      <c r="S61" s="180">
        <v>0</v>
      </c>
      <c r="T61" s="180">
        <v>0</v>
      </c>
      <c r="U61" s="180">
        <v>0</v>
      </c>
      <c r="V61" s="180">
        <v>0</v>
      </c>
      <c r="W61" s="180">
        <v>0</v>
      </c>
      <c r="X61" s="180"/>
      <c r="Y61" s="180">
        <v>0</v>
      </c>
      <c r="Z61" s="180">
        <v>0</v>
      </c>
      <c r="AA61" s="180">
        <v>0</v>
      </c>
      <c r="AB61" s="180">
        <v>0</v>
      </c>
      <c r="AC61" s="180">
        <v>0</v>
      </c>
      <c r="AD61" s="180">
        <v>0</v>
      </c>
      <c r="AE61" s="180">
        <v>0</v>
      </c>
      <c r="AF61" s="180">
        <v>0</v>
      </c>
      <c r="AG61" s="180">
        <v>0</v>
      </c>
      <c r="AH61" s="180">
        <v>0</v>
      </c>
      <c r="AI61" s="180">
        <v>0</v>
      </c>
      <c r="AJ61" s="180">
        <v>0</v>
      </c>
      <c r="AK61" s="180"/>
      <c r="AL61" s="180"/>
      <c r="AM61" s="180">
        <v>0</v>
      </c>
      <c r="AN61" s="180">
        <v>0</v>
      </c>
      <c r="AO61" s="180">
        <v>0</v>
      </c>
      <c r="AP61" s="180">
        <v>0</v>
      </c>
      <c r="AQ61" s="180">
        <v>0</v>
      </c>
      <c r="AR61" s="180">
        <v>0</v>
      </c>
      <c r="AS61" s="180">
        <v>0</v>
      </c>
      <c r="AT61" s="180">
        <v>0</v>
      </c>
      <c r="AU61" s="180"/>
      <c r="AV61" s="180">
        <v>0</v>
      </c>
      <c r="AW61" s="180">
        <v>0</v>
      </c>
      <c r="AX61" s="180">
        <v>0</v>
      </c>
      <c r="AY61" s="180">
        <v>0</v>
      </c>
      <c r="AZ61" s="180">
        <v>0</v>
      </c>
      <c r="BA61" s="180">
        <v>0</v>
      </c>
      <c r="BB61" s="180">
        <v>0</v>
      </c>
      <c r="BC61" s="180">
        <v>0</v>
      </c>
      <c r="BD61" s="180">
        <v>0</v>
      </c>
      <c r="BE61" s="180">
        <v>0</v>
      </c>
      <c r="BF61" s="180">
        <v>0</v>
      </c>
      <c r="BG61" s="180"/>
      <c r="BH61" s="180">
        <v>0</v>
      </c>
      <c r="BI61" s="180">
        <v>0</v>
      </c>
      <c r="BJ61" s="180">
        <v>0</v>
      </c>
      <c r="BK61" s="180">
        <v>0</v>
      </c>
      <c r="BL61" s="180"/>
      <c r="BM61" s="180">
        <v>0</v>
      </c>
      <c r="BN61" s="180">
        <v>0</v>
      </c>
      <c r="BO61" s="180">
        <v>0</v>
      </c>
      <c r="BP61" s="180">
        <v>0</v>
      </c>
      <c r="BQ61" s="180">
        <v>0</v>
      </c>
      <c r="BR61" s="180">
        <v>0</v>
      </c>
      <c r="BS61" s="180">
        <v>0</v>
      </c>
      <c r="BT61" s="180">
        <v>0</v>
      </c>
      <c r="BU61" s="180">
        <v>0</v>
      </c>
      <c r="BV61" s="180">
        <v>0</v>
      </c>
      <c r="BW61" s="180"/>
      <c r="BX61" s="180">
        <v>0</v>
      </c>
      <c r="BY61" s="180">
        <v>0</v>
      </c>
      <c r="BZ61" s="180">
        <v>0</v>
      </c>
      <c r="CA61" s="180">
        <v>0</v>
      </c>
      <c r="CB61" s="180">
        <v>0</v>
      </c>
      <c r="CC61" s="180"/>
      <c r="CD61" s="180">
        <v>0</v>
      </c>
      <c r="CE61" s="180"/>
      <c r="CF61" s="180"/>
      <c r="CG61" s="180"/>
      <c r="CH61" s="180"/>
      <c r="CI61" s="180"/>
      <c r="CJ61" s="180"/>
      <c r="CK61" s="180"/>
      <c r="CL61" s="180"/>
      <c r="CM61" s="180"/>
      <c r="CN61" s="180"/>
      <c r="CO61" s="180"/>
      <c r="CP61" s="180"/>
      <c r="CQ61" s="180"/>
      <c r="CR61" s="180"/>
      <c r="CS61" s="180"/>
      <c r="CT61" s="180"/>
      <c r="CU61" s="180"/>
    </row>
    <row r="62" spans="1:99" x14ac:dyDescent="0.3">
      <c r="A62" s="155">
        <v>149</v>
      </c>
      <c r="B62" s="180" t="s">
        <v>1049</v>
      </c>
      <c r="C62" s="180"/>
      <c r="D62" s="180"/>
      <c r="E62" s="180">
        <v>0</v>
      </c>
      <c r="F62" s="180"/>
      <c r="G62" s="180">
        <v>0</v>
      </c>
      <c r="H62" s="180">
        <v>0</v>
      </c>
      <c r="I62" s="180">
        <v>0</v>
      </c>
      <c r="J62" s="180">
        <v>0</v>
      </c>
      <c r="K62" s="180">
        <v>0</v>
      </c>
      <c r="L62" s="180">
        <v>0</v>
      </c>
      <c r="M62" s="180">
        <v>0</v>
      </c>
      <c r="N62" s="180">
        <v>0</v>
      </c>
      <c r="O62" s="180">
        <v>0</v>
      </c>
      <c r="P62" s="180">
        <v>0</v>
      </c>
      <c r="Q62" s="180">
        <v>0</v>
      </c>
      <c r="R62" s="180">
        <v>0</v>
      </c>
      <c r="S62" s="180">
        <v>0</v>
      </c>
      <c r="T62" s="180">
        <v>0</v>
      </c>
      <c r="U62" s="180">
        <v>0</v>
      </c>
      <c r="V62" s="180">
        <v>0</v>
      </c>
      <c r="W62" s="180">
        <v>0</v>
      </c>
      <c r="X62" s="180"/>
      <c r="Y62" s="180">
        <v>0</v>
      </c>
      <c r="Z62" s="180">
        <v>0</v>
      </c>
      <c r="AA62" s="180">
        <v>0</v>
      </c>
      <c r="AB62" s="180">
        <v>0</v>
      </c>
      <c r="AC62" s="180">
        <v>0</v>
      </c>
      <c r="AD62" s="180">
        <v>0</v>
      </c>
      <c r="AE62" s="180">
        <v>0</v>
      </c>
      <c r="AF62" s="180">
        <v>0</v>
      </c>
      <c r="AG62" s="180">
        <v>0</v>
      </c>
      <c r="AH62" s="180">
        <v>0</v>
      </c>
      <c r="AI62" s="180">
        <v>0</v>
      </c>
      <c r="AJ62" s="180">
        <v>0</v>
      </c>
      <c r="AK62" s="180"/>
      <c r="AL62" s="180"/>
      <c r="AM62" s="180">
        <v>0</v>
      </c>
      <c r="AN62" s="180">
        <v>0</v>
      </c>
      <c r="AO62" s="180">
        <v>0</v>
      </c>
      <c r="AP62" s="180">
        <v>0</v>
      </c>
      <c r="AQ62" s="180">
        <v>0</v>
      </c>
      <c r="AR62" s="180">
        <v>0</v>
      </c>
      <c r="AS62" s="180">
        <v>0</v>
      </c>
      <c r="AT62" s="180">
        <v>0</v>
      </c>
      <c r="AU62" s="180"/>
      <c r="AV62" s="180">
        <v>0</v>
      </c>
      <c r="AW62" s="180">
        <v>0</v>
      </c>
      <c r="AX62" s="180">
        <v>0</v>
      </c>
      <c r="AY62" s="180">
        <v>0</v>
      </c>
      <c r="AZ62" s="180">
        <v>0</v>
      </c>
      <c r="BA62" s="180">
        <v>0</v>
      </c>
      <c r="BB62" s="180">
        <v>0</v>
      </c>
      <c r="BC62" s="180">
        <v>0</v>
      </c>
      <c r="BD62" s="180">
        <v>0</v>
      </c>
      <c r="BE62" s="180">
        <v>0</v>
      </c>
      <c r="BF62" s="180">
        <v>0</v>
      </c>
      <c r="BG62" s="180"/>
      <c r="BH62" s="180">
        <v>0</v>
      </c>
      <c r="BI62" s="180">
        <v>0</v>
      </c>
      <c r="BJ62" s="180">
        <v>0</v>
      </c>
      <c r="BK62" s="180">
        <v>0</v>
      </c>
      <c r="BL62" s="180"/>
      <c r="BM62" s="180">
        <v>0</v>
      </c>
      <c r="BN62" s="180">
        <v>0</v>
      </c>
      <c r="BO62" s="180">
        <v>0</v>
      </c>
      <c r="BP62" s="180">
        <v>0</v>
      </c>
      <c r="BQ62" s="180">
        <v>0</v>
      </c>
      <c r="BR62" s="180">
        <v>0</v>
      </c>
      <c r="BS62" s="180">
        <v>0</v>
      </c>
      <c r="BT62" s="180">
        <v>0</v>
      </c>
      <c r="BU62" s="180">
        <v>0</v>
      </c>
      <c r="BV62" s="180">
        <v>0</v>
      </c>
      <c r="BW62" s="180"/>
      <c r="BX62" s="180">
        <v>0</v>
      </c>
      <c r="BY62" s="180">
        <v>0</v>
      </c>
      <c r="BZ62" s="180">
        <v>0</v>
      </c>
      <c r="CA62" s="180">
        <v>0</v>
      </c>
      <c r="CB62" s="180">
        <v>0</v>
      </c>
      <c r="CC62" s="180"/>
      <c r="CD62" s="180">
        <v>0</v>
      </c>
      <c r="CE62" s="180"/>
      <c r="CF62" s="180"/>
      <c r="CG62" s="180"/>
      <c r="CH62" s="180"/>
      <c r="CI62" s="180"/>
      <c r="CJ62" s="180"/>
      <c r="CK62" s="180"/>
      <c r="CL62" s="180"/>
      <c r="CM62" s="180"/>
      <c r="CN62" s="180"/>
      <c r="CO62" s="180"/>
      <c r="CP62" s="180"/>
      <c r="CQ62" s="180"/>
      <c r="CR62" s="180"/>
      <c r="CS62" s="180"/>
      <c r="CT62" s="180"/>
      <c r="CU62" s="180"/>
    </row>
    <row r="63" spans="1:99" x14ac:dyDescent="0.3">
      <c r="A63" s="155">
        <v>150</v>
      </c>
      <c r="B63" s="180" t="s">
        <v>1050</v>
      </c>
      <c r="C63" s="180"/>
      <c r="D63" s="180"/>
      <c r="E63" s="180">
        <v>0</v>
      </c>
      <c r="F63" s="180"/>
      <c r="G63" s="180">
        <v>0</v>
      </c>
      <c r="H63" s="180">
        <v>0</v>
      </c>
      <c r="I63" s="180">
        <v>0</v>
      </c>
      <c r="J63" s="180">
        <v>0</v>
      </c>
      <c r="K63" s="180">
        <v>0</v>
      </c>
      <c r="L63" s="180">
        <v>0</v>
      </c>
      <c r="M63" s="180">
        <v>0</v>
      </c>
      <c r="N63" s="180">
        <v>0</v>
      </c>
      <c r="O63" s="180">
        <v>0</v>
      </c>
      <c r="P63" s="180">
        <v>0</v>
      </c>
      <c r="Q63" s="180">
        <v>0</v>
      </c>
      <c r="R63" s="180">
        <v>0</v>
      </c>
      <c r="S63" s="180">
        <v>0</v>
      </c>
      <c r="T63" s="180">
        <v>0</v>
      </c>
      <c r="U63" s="180">
        <v>0</v>
      </c>
      <c r="V63" s="180">
        <v>0</v>
      </c>
      <c r="W63" s="180">
        <v>0</v>
      </c>
      <c r="X63" s="180"/>
      <c r="Y63" s="180">
        <v>0</v>
      </c>
      <c r="Z63" s="180">
        <v>0</v>
      </c>
      <c r="AA63" s="180">
        <v>0</v>
      </c>
      <c r="AB63" s="180">
        <v>0</v>
      </c>
      <c r="AC63" s="180">
        <v>0</v>
      </c>
      <c r="AD63" s="180">
        <v>0</v>
      </c>
      <c r="AE63" s="180">
        <v>0</v>
      </c>
      <c r="AF63" s="180">
        <v>0</v>
      </c>
      <c r="AG63" s="180">
        <v>0</v>
      </c>
      <c r="AH63" s="180">
        <v>0</v>
      </c>
      <c r="AI63" s="180">
        <v>0</v>
      </c>
      <c r="AJ63" s="180">
        <v>0</v>
      </c>
      <c r="AK63" s="180"/>
      <c r="AL63" s="180"/>
      <c r="AM63" s="180">
        <v>0</v>
      </c>
      <c r="AN63" s="180">
        <v>0</v>
      </c>
      <c r="AO63" s="180">
        <v>0</v>
      </c>
      <c r="AP63" s="180">
        <v>0</v>
      </c>
      <c r="AQ63" s="180">
        <v>0</v>
      </c>
      <c r="AR63" s="180">
        <v>0</v>
      </c>
      <c r="AS63" s="180">
        <v>0</v>
      </c>
      <c r="AT63" s="180">
        <v>0</v>
      </c>
      <c r="AU63" s="180"/>
      <c r="AV63" s="180">
        <v>0</v>
      </c>
      <c r="AW63" s="180">
        <v>0</v>
      </c>
      <c r="AX63" s="180">
        <v>0</v>
      </c>
      <c r="AY63" s="180">
        <v>0</v>
      </c>
      <c r="AZ63" s="180">
        <v>0</v>
      </c>
      <c r="BA63" s="180">
        <v>0</v>
      </c>
      <c r="BB63" s="180">
        <v>0</v>
      </c>
      <c r="BC63" s="180">
        <v>0</v>
      </c>
      <c r="BD63" s="180">
        <v>0</v>
      </c>
      <c r="BE63" s="180">
        <v>0</v>
      </c>
      <c r="BF63" s="180">
        <v>0</v>
      </c>
      <c r="BG63" s="180"/>
      <c r="BH63" s="180">
        <v>0</v>
      </c>
      <c r="BI63" s="180">
        <v>0</v>
      </c>
      <c r="BJ63" s="180">
        <v>0</v>
      </c>
      <c r="BK63" s="180">
        <v>0</v>
      </c>
      <c r="BL63" s="180"/>
      <c r="BM63" s="180">
        <v>0</v>
      </c>
      <c r="BN63" s="180">
        <v>0</v>
      </c>
      <c r="BO63" s="180">
        <v>0</v>
      </c>
      <c r="BP63" s="180">
        <v>0</v>
      </c>
      <c r="BQ63" s="180">
        <v>0</v>
      </c>
      <c r="BR63" s="180">
        <v>0</v>
      </c>
      <c r="BS63" s="180">
        <v>0</v>
      </c>
      <c r="BT63" s="180">
        <v>0</v>
      </c>
      <c r="BU63" s="180">
        <v>0</v>
      </c>
      <c r="BV63" s="180">
        <v>0</v>
      </c>
      <c r="BW63" s="180"/>
      <c r="BX63" s="180">
        <v>0</v>
      </c>
      <c r="BY63" s="180">
        <v>0</v>
      </c>
      <c r="BZ63" s="180">
        <v>0</v>
      </c>
      <c r="CA63" s="180">
        <v>0</v>
      </c>
      <c r="CB63" s="180">
        <v>0</v>
      </c>
      <c r="CC63" s="180"/>
      <c r="CD63" s="180">
        <v>0</v>
      </c>
      <c r="CE63" s="180"/>
      <c r="CF63" s="180"/>
      <c r="CG63" s="180"/>
      <c r="CH63" s="180"/>
      <c r="CI63" s="180"/>
      <c r="CJ63" s="180"/>
      <c r="CK63" s="180"/>
      <c r="CL63" s="180"/>
      <c r="CM63" s="180"/>
      <c r="CN63" s="180"/>
      <c r="CO63" s="180"/>
      <c r="CP63" s="180"/>
      <c r="CQ63" s="180"/>
      <c r="CR63" s="180"/>
      <c r="CS63" s="180"/>
      <c r="CT63" s="180"/>
      <c r="CU63" s="180"/>
    </row>
    <row r="64" spans="1:99" x14ac:dyDescent="0.3">
      <c r="A64" s="155">
        <v>171</v>
      </c>
      <c r="B64" s="180" t="s">
        <v>208</v>
      </c>
      <c r="C64" s="180"/>
      <c r="D64" s="180"/>
      <c r="E64" s="180">
        <v>3600</v>
      </c>
      <c r="F64" s="180"/>
      <c r="G64" s="180">
        <v>51377</v>
      </c>
      <c r="H64" s="180">
        <v>0</v>
      </c>
      <c r="I64" s="180">
        <v>0</v>
      </c>
      <c r="J64" s="180">
        <v>0</v>
      </c>
      <c r="K64" s="180">
        <v>0</v>
      </c>
      <c r="L64" s="180">
        <v>0</v>
      </c>
      <c r="M64" s="180">
        <v>870629</v>
      </c>
      <c r="N64" s="180">
        <v>24652</v>
      </c>
      <c r="O64" s="180">
        <v>0</v>
      </c>
      <c r="P64" s="180">
        <v>0</v>
      </c>
      <c r="Q64" s="180">
        <v>2033097</v>
      </c>
      <c r="R64" s="180">
        <v>114455</v>
      </c>
      <c r="S64" s="180">
        <v>0</v>
      </c>
      <c r="T64" s="180">
        <v>6671239</v>
      </c>
      <c r="U64" s="180">
        <v>811706</v>
      </c>
      <c r="V64" s="180">
        <v>1434452</v>
      </c>
      <c r="W64" s="180">
        <v>3143829</v>
      </c>
      <c r="X64" s="180"/>
      <c r="Y64" s="180">
        <v>36000</v>
      </c>
      <c r="Z64" s="180">
        <v>0</v>
      </c>
      <c r="AA64" s="180">
        <v>1379171</v>
      </c>
      <c r="AB64" s="180">
        <v>29775</v>
      </c>
      <c r="AC64" s="180">
        <v>104617</v>
      </c>
      <c r="AD64" s="180">
        <v>0</v>
      </c>
      <c r="AE64" s="180">
        <v>113929</v>
      </c>
      <c r="AF64" s="180">
        <v>4157696</v>
      </c>
      <c r="AG64" s="180">
        <v>32525</v>
      </c>
      <c r="AH64" s="180">
        <v>48047</v>
      </c>
      <c r="AI64" s="180">
        <v>2013750</v>
      </c>
      <c r="AJ64" s="180">
        <v>0</v>
      </c>
      <c r="AK64" s="180"/>
      <c r="AL64" s="180"/>
      <c r="AM64" s="180">
        <v>1235007</v>
      </c>
      <c r="AN64" s="180">
        <v>0</v>
      </c>
      <c r="AO64" s="180">
        <v>20295</v>
      </c>
      <c r="AP64" s="180">
        <v>0</v>
      </c>
      <c r="AQ64" s="180">
        <v>1016410</v>
      </c>
      <c r="AR64" s="180">
        <v>166061</v>
      </c>
      <c r="AS64" s="180">
        <v>0</v>
      </c>
      <c r="AT64" s="180">
        <v>102583</v>
      </c>
      <c r="AU64" s="180"/>
      <c r="AV64" s="180">
        <v>1670384</v>
      </c>
      <c r="AW64" s="180">
        <v>266400</v>
      </c>
      <c r="AX64" s="180">
        <v>0</v>
      </c>
      <c r="AY64" s="180">
        <v>0</v>
      </c>
      <c r="AZ64" s="180">
        <v>10840</v>
      </c>
      <c r="BA64" s="180">
        <v>0</v>
      </c>
      <c r="BB64" s="180">
        <v>0</v>
      </c>
      <c r="BC64" s="180">
        <v>0</v>
      </c>
      <c r="BD64" s="180">
        <v>70942</v>
      </c>
      <c r="BE64" s="180">
        <v>0</v>
      </c>
      <c r="BF64" s="180">
        <v>0</v>
      </c>
      <c r="BG64" s="180"/>
      <c r="BH64" s="180">
        <v>0</v>
      </c>
      <c r="BI64" s="180">
        <v>0</v>
      </c>
      <c r="BJ64" s="180">
        <v>18940</v>
      </c>
      <c r="BK64" s="180">
        <v>280740</v>
      </c>
      <c r="BL64" s="180"/>
      <c r="BM64" s="180">
        <v>76569</v>
      </c>
      <c r="BN64" s="180">
        <v>153039</v>
      </c>
      <c r="BO64" s="180">
        <v>45966</v>
      </c>
      <c r="BP64" s="180">
        <v>176721</v>
      </c>
      <c r="BQ64" s="180">
        <v>144748</v>
      </c>
      <c r="BR64" s="180">
        <v>9060</v>
      </c>
      <c r="BS64" s="180">
        <v>228150</v>
      </c>
      <c r="BT64" s="180">
        <v>89766</v>
      </c>
      <c r="BU64" s="180">
        <v>86049</v>
      </c>
      <c r="BV64" s="180">
        <v>0</v>
      </c>
      <c r="BW64" s="180"/>
      <c r="BX64" s="180">
        <v>5693</v>
      </c>
      <c r="BY64" s="180">
        <v>0</v>
      </c>
      <c r="BZ64" s="180">
        <v>0</v>
      </c>
      <c r="CA64" s="180">
        <v>0</v>
      </c>
      <c r="CB64" s="180">
        <v>71389</v>
      </c>
      <c r="CC64" s="180"/>
      <c r="CD64" s="180">
        <v>0</v>
      </c>
      <c r="CE64" s="180"/>
      <c r="CF64" s="180"/>
      <c r="CG64" s="180"/>
      <c r="CH64" s="180"/>
      <c r="CI64" s="180"/>
      <c r="CJ64" s="180"/>
      <c r="CK64" s="180"/>
      <c r="CL64" s="180"/>
      <c r="CM64" s="180"/>
      <c r="CN64" s="180"/>
      <c r="CO64" s="180"/>
      <c r="CP64" s="180"/>
      <c r="CQ64" s="180"/>
      <c r="CR64" s="180"/>
      <c r="CS64" s="180"/>
      <c r="CT64" s="180"/>
      <c r="CU64" s="180"/>
    </row>
    <row r="65" spans="1:99" x14ac:dyDescent="0.3">
      <c r="A65" s="155">
        <v>191</v>
      </c>
      <c r="B65" s="180" t="s">
        <v>224</v>
      </c>
      <c r="C65" s="180"/>
      <c r="D65" s="180"/>
      <c r="E65" s="180">
        <v>0</v>
      </c>
      <c r="F65" s="180"/>
      <c r="G65" s="180">
        <v>0</v>
      </c>
      <c r="H65" s="180">
        <v>0</v>
      </c>
      <c r="I65" s="180">
        <v>0</v>
      </c>
      <c r="J65" s="180">
        <v>0</v>
      </c>
      <c r="K65" s="180">
        <v>0</v>
      </c>
      <c r="L65" s="180">
        <v>0</v>
      </c>
      <c r="M65" s="180">
        <v>0</v>
      </c>
      <c r="N65" s="180">
        <v>0</v>
      </c>
      <c r="O65" s="180">
        <v>302472</v>
      </c>
      <c r="P65" s="180">
        <v>0</v>
      </c>
      <c r="Q65" s="180">
        <v>43249</v>
      </c>
      <c r="R65" s="180">
        <v>0</v>
      </c>
      <c r="S65" s="180">
        <v>0</v>
      </c>
      <c r="T65" s="180">
        <v>0</v>
      </c>
      <c r="U65" s="180">
        <v>31086</v>
      </c>
      <c r="V65" s="180">
        <v>0</v>
      </c>
      <c r="W65" s="180">
        <v>0</v>
      </c>
      <c r="X65" s="180"/>
      <c r="Y65" s="180">
        <v>2194218</v>
      </c>
      <c r="Z65" s="180">
        <v>33080</v>
      </c>
      <c r="AA65" s="180">
        <v>0</v>
      </c>
      <c r="AB65" s="180">
        <v>713834</v>
      </c>
      <c r="AC65" s="180">
        <v>0</v>
      </c>
      <c r="AD65" s="180">
        <v>0</v>
      </c>
      <c r="AE65" s="180">
        <v>84000</v>
      </c>
      <c r="AF65" s="180">
        <v>21930</v>
      </c>
      <c r="AG65" s="180">
        <v>0</v>
      </c>
      <c r="AH65" s="180">
        <v>0</v>
      </c>
      <c r="AI65" s="180">
        <v>0</v>
      </c>
      <c r="AJ65" s="180">
        <v>0</v>
      </c>
      <c r="AK65" s="180"/>
      <c r="AL65" s="180"/>
      <c r="AM65" s="180">
        <v>20275</v>
      </c>
      <c r="AN65" s="180">
        <v>0</v>
      </c>
      <c r="AO65" s="180">
        <v>0</v>
      </c>
      <c r="AP65" s="180">
        <v>0</v>
      </c>
      <c r="AQ65" s="180">
        <v>0</v>
      </c>
      <c r="AR65" s="180">
        <v>250000</v>
      </c>
      <c r="AS65" s="180">
        <v>0</v>
      </c>
      <c r="AT65" s="180">
        <v>0</v>
      </c>
      <c r="AU65" s="180"/>
      <c r="AV65" s="180">
        <v>0</v>
      </c>
      <c r="AW65" s="180">
        <v>0</v>
      </c>
      <c r="AX65" s="180">
        <v>0</v>
      </c>
      <c r="AY65" s="180">
        <v>0</v>
      </c>
      <c r="AZ65" s="180">
        <v>0</v>
      </c>
      <c r="BA65" s="180">
        <v>0</v>
      </c>
      <c r="BB65" s="180">
        <v>0</v>
      </c>
      <c r="BC65" s="180">
        <v>0</v>
      </c>
      <c r="BD65" s="180">
        <v>4222191</v>
      </c>
      <c r="BE65" s="180">
        <v>0</v>
      </c>
      <c r="BF65" s="180">
        <v>43235</v>
      </c>
      <c r="BG65" s="180"/>
      <c r="BH65" s="180">
        <v>0</v>
      </c>
      <c r="BI65" s="180">
        <v>0</v>
      </c>
      <c r="BJ65" s="180">
        <v>0</v>
      </c>
      <c r="BK65" s="180">
        <v>263698</v>
      </c>
      <c r="BL65" s="180"/>
      <c r="BM65" s="180">
        <v>988075</v>
      </c>
      <c r="BN65" s="180">
        <v>0</v>
      </c>
      <c r="BO65" s="180">
        <v>0</v>
      </c>
      <c r="BP65" s="180">
        <v>0</v>
      </c>
      <c r="BQ65" s="180">
        <v>0</v>
      </c>
      <c r="BR65" s="180">
        <v>0</v>
      </c>
      <c r="BS65" s="180">
        <v>0</v>
      </c>
      <c r="BT65" s="180">
        <v>50000</v>
      </c>
      <c r="BU65" s="180">
        <v>0</v>
      </c>
      <c r="BV65" s="180">
        <v>0</v>
      </c>
      <c r="BW65" s="180"/>
      <c r="BX65" s="180">
        <v>0</v>
      </c>
      <c r="BY65" s="180">
        <v>0</v>
      </c>
      <c r="BZ65" s="180">
        <v>210044</v>
      </c>
      <c r="CA65" s="180">
        <v>0</v>
      </c>
      <c r="CB65" s="180">
        <v>0</v>
      </c>
      <c r="CC65" s="180"/>
      <c r="CD65" s="180">
        <v>0</v>
      </c>
      <c r="CE65" s="180"/>
      <c r="CF65" s="180"/>
      <c r="CG65" s="180"/>
      <c r="CH65" s="180"/>
      <c r="CI65" s="180"/>
      <c r="CJ65" s="180"/>
      <c r="CK65" s="180"/>
      <c r="CL65" s="180"/>
      <c r="CM65" s="180"/>
      <c r="CN65" s="180"/>
      <c r="CO65" s="180"/>
      <c r="CP65" s="180"/>
      <c r="CQ65" s="180"/>
      <c r="CR65" s="180"/>
      <c r="CS65" s="180"/>
      <c r="CT65" s="180"/>
      <c r="CU65" s="180"/>
    </row>
    <row r="66" spans="1:99" x14ac:dyDescent="0.3">
      <c r="A66" s="155">
        <v>192</v>
      </c>
      <c r="B66" s="180" t="s">
        <v>235</v>
      </c>
      <c r="C66" s="180"/>
      <c r="D66" s="180"/>
      <c r="E66" s="180">
        <v>0</v>
      </c>
      <c r="F66" s="180"/>
      <c r="G66" s="180">
        <v>0</v>
      </c>
      <c r="H66" s="180">
        <v>0</v>
      </c>
      <c r="I66" s="180">
        <v>0</v>
      </c>
      <c r="J66" s="180">
        <v>0</v>
      </c>
      <c r="K66" s="180">
        <v>0</v>
      </c>
      <c r="L66" s="180">
        <v>0</v>
      </c>
      <c r="M66" s="180">
        <v>0</v>
      </c>
      <c r="N66" s="180">
        <v>0</v>
      </c>
      <c r="O66" s="180">
        <v>0</v>
      </c>
      <c r="P66" s="180">
        <v>0</v>
      </c>
      <c r="Q66" s="180">
        <v>12450966</v>
      </c>
      <c r="R66" s="180">
        <v>0</v>
      </c>
      <c r="S66" s="180">
        <v>0</v>
      </c>
      <c r="T66" s="180">
        <v>0</v>
      </c>
      <c r="U66" s="180">
        <v>0</v>
      </c>
      <c r="V66" s="180">
        <v>0</v>
      </c>
      <c r="W66" s="180">
        <v>0</v>
      </c>
      <c r="X66" s="180"/>
      <c r="Y66" s="180">
        <v>0</v>
      </c>
      <c r="Z66" s="180">
        <v>0</v>
      </c>
      <c r="AA66" s="180">
        <v>0</v>
      </c>
      <c r="AB66" s="180">
        <v>0</v>
      </c>
      <c r="AC66" s="180">
        <v>0</v>
      </c>
      <c r="AD66" s="180">
        <v>0</v>
      </c>
      <c r="AE66" s="180">
        <v>0</v>
      </c>
      <c r="AF66" s="180">
        <v>0</v>
      </c>
      <c r="AG66" s="180">
        <v>0</v>
      </c>
      <c r="AH66" s="180">
        <v>0</v>
      </c>
      <c r="AI66" s="180">
        <v>300444</v>
      </c>
      <c r="AJ66" s="180">
        <v>0</v>
      </c>
      <c r="AK66" s="180"/>
      <c r="AL66" s="180"/>
      <c r="AM66" s="180">
        <v>0</v>
      </c>
      <c r="AN66" s="180">
        <v>0</v>
      </c>
      <c r="AO66" s="180">
        <v>0</v>
      </c>
      <c r="AP66" s="180">
        <v>0</v>
      </c>
      <c r="AQ66" s="180">
        <v>0</v>
      </c>
      <c r="AR66" s="180">
        <v>0</v>
      </c>
      <c r="AS66" s="180">
        <v>0</v>
      </c>
      <c r="AT66" s="180">
        <v>0</v>
      </c>
      <c r="AU66" s="180"/>
      <c r="AV66" s="180">
        <v>0</v>
      </c>
      <c r="AW66" s="180">
        <v>0</v>
      </c>
      <c r="AX66" s="180">
        <v>0</v>
      </c>
      <c r="AY66" s="180">
        <v>0</v>
      </c>
      <c r="AZ66" s="180">
        <v>0</v>
      </c>
      <c r="BA66" s="180">
        <v>0</v>
      </c>
      <c r="BB66" s="180">
        <v>0</v>
      </c>
      <c r="BC66" s="180">
        <v>0</v>
      </c>
      <c r="BD66" s="180">
        <v>0</v>
      </c>
      <c r="BE66" s="180">
        <v>0</v>
      </c>
      <c r="BF66" s="180">
        <v>0</v>
      </c>
      <c r="BG66" s="180"/>
      <c r="BH66" s="180">
        <v>0</v>
      </c>
      <c r="BI66" s="180">
        <v>0</v>
      </c>
      <c r="BJ66" s="180">
        <v>0</v>
      </c>
      <c r="BK66" s="180">
        <v>0</v>
      </c>
      <c r="BL66" s="180"/>
      <c r="BM66" s="180">
        <v>0</v>
      </c>
      <c r="BN66" s="180">
        <v>0</v>
      </c>
      <c r="BO66" s="180">
        <v>0</v>
      </c>
      <c r="BP66" s="180">
        <v>0</v>
      </c>
      <c r="BQ66" s="180">
        <v>0</v>
      </c>
      <c r="BR66" s="180">
        <v>0</v>
      </c>
      <c r="BS66" s="180">
        <v>0</v>
      </c>
      <c r="BT66" s="180">
        <v>0</v>
      </c>
      <c r="BU66" s="180">
        <v>0</v>
      </c>
      <c r="BV66" s="180">
        <v>0</v>
      </c>
      <c r="BW66" s="180"/>
      <c r="BX66" s="180">
        <v>0</v>
      </c>
      <c r="BY66" s="180">
        <v>0</v>
      </c>
      <c r="BZ66" s="180">
        <v>0</v>
      </c>
      <c r="CA66" s="180">
        <v>0</v>
      </c>
      <c r="CB66" s="180">
        <v>0</v>
      </c>
      <c r="CC66" s="180"/>
      <c r="CD66" s="180">
        <v>0</v>
      </c>
      <c r="CE66" s="180"/>
      <c r="CF66" s="180"/>
      <c r="CG66" s="180"/>
      <c r="CH66" s="180"/>
      <c r="CI66" s="180"/>
      <c r="CJ66" s="180"/>
      <c r="CK66" s="180"/>
      <c r="CL66" s="180"/>
      <c r="CM66" s="180"/>
      <c r="CN66" s="180"/>
      <c r="CO66" s="180"/>
      <c r="CP66" s="180"/>
      <c r="CQ66" s="180"/>
      <c r="CR66" s="180"/>
      <c r="CS66" s="180"/>
      <c r="CT66" s="180"/>
      <c r="CU66" s="180"/>
    </row>
    <row r="67" spans="1:99" x14ac:dyDescent="0.3">
      <c r="A67" s="155">
        <v>193</v>
      </c>
      <c r="B67" s="180" t="s">
        <v>283</v>
      </c>
      <c r="C67" s="180"/>
      <c r="D67" s="180"/>
      <c r="E67" s="180">
        <v>0</v>
      </c>
      <c r="F67" s="180"/>
      <c r="G67" s="180">
        <v>0</v>
      </c>
      <c r="H67" s="180">
        <v>0</v>
      </c>
      <c r="I67" s="180">
        <v>0</v>
      </c>
      <c r="J67" s="180">
        <v>0</v>
      </c>
      <c r="K67" s="180">
        <v>0</v>
      </c>
      <c r="L67" s="180">
        <v>0</v>
      </c>
      <c r="M67" s="180">
        <v>0</v>
      </c>
      <c r="N67" s="180">
        <v>0</v>
      </c>
      <c r="O67" s="180">
        <v>0</v>
      </c>
      <c r="P67" s="180">
        <v>0</v>
      </c>
      <c r="Q67" s="180">
        <v>0</v>
      </c>
      <c r="R67" s="180">
        <v>0</v>
      </c>
      <c r="S67" s="180">
        <v>0</v>
      </c>
      <c r="T67" s="180">
        <v>0</v>
      </c>
      <c r="U67" s="180">
        <v>0</v>
      </c>
      <c r="V67" s="180">
        <v>0</v>
      </c>
      <c r="W67" s="180">
        <v>0</v>
      </c>
      <c r="X67" s="180"/>
      <c r="Y67" s="180">
        <v>0</v>
      </c>
      <c r="Z67" s="180">
        <v>0</v>
      </c>
      <c r="AA67" s="180">
        <v>0</v>
      </c>
      <c r="AB67" s="180">
        <v>0</v>
      </c>
      <c r="AC67" s="180">
        <v>0</v>
      </c>
      <c r="AD67" s="180">
        <v>0</v>
      </c>
      <c r="AE67" s="180">
        <v>0</v>
      </c>
      <c r="AF67" s="180">
        <v>0</v>
      </c>
      <c r="AG67" s="180">
        <v>0</v>
      </c>
      <c r="AH67" s="180">
        <v>0</v>
      </c>
      <c r="AI67" s="180">
        <v>0</v>
      </c>
      <c r="AJ67" s="180">
        <v>0</v>
      </c>
      <c r="AK67" s="180"/>
      <c r="AL67" s="180"/>
      <c r="AM67" s="180">
        <v>0</v>
      </c>
      <c r="AN67" s="180">
        <v>0</v>
      </c>
      <c r="AO67" s="180">
        <v>0</v>
      </c>
      <c r="AP67" s="180">
        <v>0</v>
      </c>
      <c r="AQ67" s="180">
        <v>0</v>
      </c>
      <c r="AR67" s="180">
        <v>0</v>
      </c>
      <c r="AS67" s="180">
        <v>0</v>
      </c>
      <c r="AT67" s="180">
        <v>0</v>
      </c>
      <c r="AU67" s="180"/>
      <c r="AV67" s="180">
        <v>0</v>
      </c>
      <c r="AW67" s="180">
        <v>0</v>
      </c>
      <c r="AX67" s="180">
        <v>0</v>
      </c>
      <c r="AY67" s="180">
        <v>0</v>
      </c>
      <c r="AZ67" s="180">
        <v>0</v>
      </c>
      <c r="BA67" s="180">
        <v>0</v>
      </c>
      <c r="BB67" s="180">
        <v>0</v>
      </c>
      <c r="BC67" s="180">
        <v>0</v>
      </c>
      <c r="BD67" s="180">
        <v>0</v>
      </c>
      <c r="BE67" s="180">
        <v>0</v>
      </c>
      <c r="BF67" s="180">
        <v>0</v>
      </c>
      <c r="BG67" s="180"/>
      <c r="BH67" s="180">
        <v>0</v>
      </c>
      <c r="BI67" s="180">
        <v>0</v>
      </c>
      <c r="BJ67" s="180">
        <v>0</v>
      </c>
      <c r="BK67" s="180">
        <v>0</v>
      </c>
      <c r="BL67" s="180"/>
      <c r="BM67" s="180">
        <v>0</v>
      </c>
      <c r="BN67" s="180">
        <v>0</v>
      </c>
      <c r="BO67" s="180">
        <v>0</v>
      </c>
      <c r="BP67" s="180">
        <v>0</v>
      </c>
      <c r="BQ67" s="180">
        <v>0</v>
      </c>
      <c r="BR67" s="180">
        <v>0</v>
      </c>
      <c r="BS67" s="180">
        <v>0</v>
      </c>
      <c r="BT67" s="180">
        <v>0</v>
      </c>
      <c r="BU67" s="180">
        <v>0</v>
      </c>
      <c r="BV67" s="180">
        <v>0</v>
      </c>
      <c r="BW67" s="180"/>
      <c r="BX67" s="180">
        <v>0</v>
      </c>
      <c r="BY67" s="180">
        <v>0</v>
      </c>
      <c r="BZ67" s="180">
        <v>0</v>
      </c>
      <c r="CA67" s="180">
        <v>0</v>
      </c>
      <c r="CB67" s="180">
        <v>0</v>
      </c>
      <c r="CC67" s="180"/>
      <c r="CD67" s="180">
        <v>0</v>
      </c>
      <c r="CE67" s="180"/>
      <c r="CF67" s="180"/>
      <c r="CG67" s="180"/>
      <c r="CH67" s="180"/>
      <c r="CI67" s="180"/>
      <c r="CJ67" s="180"/>
      <c r="CK67" s="180"/>
      <c r="CL67" s="180"/>
      <c r="CM67" s="180"/>
      <c r="CN67" s="180"/>
      <c r="CO67" s="180"/>
      <c r="CP67" s="180"/>
      <c r="CQ67" s="180"/>
      <c r="CR67" s="180"/>
      <c r="CS67" s="180"/>
      <c r="CT67" s="180"/>
      <c r="CU67" s="180"/>
    </row>
    <row r="68" spans="1:99" x14ac:dyDescent="0.3">
      <c r="A68" s="155">
        <v>194</v>
      </c>
      <c r="B68" s="180" t="s">
        <v>1051</v>
      </c>
      <c r="C68" s="180"/>
      <c r="D68" s="180"/>
      <c r="E68" s="180">
        <v>0</v>
      </c>
      <c r="F68" s="180"/>
      <c r="G68" s="180">
        <v>0</v>
      </c>
      <c r="H68" s="180">
        <v>0</v>
      </c>
      <c r="I68" s="180">
        <v>0</v>
      </c>
      <c r="J68" s="180">
        <v>0</v>
      </c>
      <c r="K68" s="180">
        <v>0</v>
      </c>
      <c r="L68" s="180">
        <v>0</v>
      </c>
      <c r="M68" s="180">
        <v>0</v>
      </c>
      <c r="N68" s="180">
        <v>0</v>
      </c>
      <c r="O68" s="180">
        <v>0</v>
      </c>
      <c r="P68" s="180">
        <v>0</v>
      </c>
      <c r="Q68" s="180">
        <v>0</v>
      </c>
      <c r="R68" s="180">
        <v>0</v>
      </c>
      <c r="S68" s="180">
        <v>0</v>
      </c>
      <c r="T68" s="180">
        <v>0</v>
      </c>
      <c r="U68" s="180">
        <v>0</v>
      </c>
      <c r="V68" s="180">
        <v>0</v>
      </c>
      <c r="W68" s="180">
        <v>0</v>
      </c>
      <c r="X68" s="180"/>
      <c r="Y68" s="180">
        <v>0</v>
      </c>
      <c r="Z68" s="180">
        <v>0</v>
      </c>
      <c r="AA68" s="180">
        <v>0</v>
      </c>
      <c r="AB68" s="180">
        <v>0</v>
      </c>
      <c r="AC68" s="180">
        <v>0</v>
      </c>
      <c r="AD68" s="180">
        <v>0</v>
      </c>
      <c r="AE68" s="180">
        <v>0</v>
      </c>
      <c r="AF68" s="180">
        <v>0</v>
      </c>
      <c r="AG68" s="180">
        <v>0</v>
      </c>
      <c r="AH68" s="180">
        <v>0</v>
      </c>
      <c r="AI68" s="180">
        <v>0</v>
      </c>
      <c r="AJ68" s="180">
        <v>0</v>
      </c>
      <c r="AK68" s="180"/>
      <c r="AL68" s="180"/>
      <c r="AM68" s="180">
        <v>0</v>
      </c>
      <c r="AN68" s="180">
        <v>0</v>
      </c>
      <c r="AO68" s="180">
        <v>0</v>
      </c>
      <c r="AP68" s="180">
        <v>0</v>
      </c>
      <c r="AQ68" s="180">
        <v>0</v>
      </c>
      <c r="AR68" s="180">
        <v>0</v>
      </c>
      <c r="AS68" s="180">
        <v>0</v>
      </c>
      <c r="AT68" s="180">
        <v>0</v>
      </c>
      <c r="AU68" s="180"/>
      <c r="AV68" s="180">
        <v>0</v>
      </c>
      <c r="AW68" s="180">
        <v>0</v>
      </c>
      <c r="AX68" s="180">
        <v>0</v>
      </c>
      <c r="AY68" s="180">
        <v>0</v>
      </c>
      <c r="AZ68" s="180">
        <v>0</v>
      </c>
      <c r="BA68" s="180">
        <v>0</v>
      </c>
      <c r="BB68" s="180">
        <v>0</v>
      </c>
      <c r="BC68" s="180">
        <v>0</v>
      </c>
      <c r="BD68" s="180">
        <v>0</v>
      </c>
      <c r="BE68" s="180">
        <v>0</v>
      </c>
      <c r="BF68" s="180">
        <v>0</v>
      </c>
      <c r="BG68" s="180"/>
      <c r="BH68" s="180">
        <v>0</v>
      </c>
      <c r="BI68" s="180">
        <v>0</v>
      </c>
      <c r="BJ68" s="180">
        <v>0</v>
      </c>
      <c r="BK68" s="180">
        <v>0</v>
      </c>
      <c r="BL68" s="180"/>
      <c r="BM68" s="180">
        <v>0</v>
      </c>
      <c r="BN68" s="180">
        <v>0</v>
      </c>
      <c r="BO68" s="180">
        <v>0</v>
      </c>
      <c r="BP68" s="180">
        <v>0</v>
      </c>
      <c r="BQ68" s="180">
        <v>0</v>
      </c>
      <c r="BR68" s="180">
        <v>0</v>
      </c>
      <c r="BS68" s="180">
        <v>0</v>
      </c>
      <c r="BT68" s="180">
        <v>0</v>
      </c>
      <c r="BU68" s="180">
        <v>0</v>
      </c>
      <c r="BV68" s="180">
        <v>0</v>
      </c>
      <c r="BW68" s="180"/>
      <c r="BX68" s="180">
        <v>0</v>
      </c>
      <c r="BY68" s="180">
        <v>0</v>
      </c>
      <c r="BZ68" s="180">
        <v>0</v>
      </c>
      <c r="CA68" s="180">
        <v>0</v>
      </c>
      <c r="CB68" s="180">
        <v>0</v>
      </c>
      <c r="CC68" s="180"/>
      <c r="CD68" s="180">
        <v>0</v>
      </c>
      <c r="CE68" s="180"/>
      <c r="CF68" s="180"/>
      <c r="CG68" s="180"/>
      <c r="CH68" s="180"/>
      <c r="CI68" s="180"/>
      <c r="CJ68" s="180"/>
      <c r="CK68" s="180"/>
      <c r="CL68" s="180"/>
      <c r="CM68" s="180"/>
      <c r="CN68" s="180"/>
      <c r="CO68" s="180"/>
      <c r="CP68" s="180"/>
      <c r="CQ68" s="180"/>
      <c r="CR68" s="180"/>
      <c r="CS68" s="180"/>
      <c r="CT68" s="180"/>
      <c r="CU68" s="180"/>
    </row>
    <row r="69" spans="1:99" x14ac:dyDescent="0.3">
      <c r="A69" s="155">
        <v>252</v>
      </c>
      <c r="B69" s="180" t="s">
        <v>95</v>
      </c>
      <c r="C69" s="180"/>
      <c r="D69" s="180"/>
      <c r="E69" s="180">
        <v>158479</v>
      </c>
      <c r="F69" s="180"/>
      <c r="G69" s="180">
        <v>5911053</v>
      </c>
      <c r="H69" s="180">
        <v>2841088</v>
      </c>
      <c r="I69" s="180">
        <v>5969524</v>
      </c>
      <c r="J69" s="180">
        <v>8640</v>
      </c>
      <c r="K69" s="180">
        <v>1661867</v>
      </c>
      <c r="L69" s="180">
        <v>334020</v>
      </c>
      <c r="M69" s="180">
        <v>73883347</v>
      </c>
      <c r="N69" s="180">
        <v>391022</v>
      </c>
      <c r="O69" s="180">
        <v>5559439</v>
      </c>
      <c r="P69" s="180">
        <v>157331</v>
      </c>
      <c r="Q69" s="180">
        <v>74680776</v>
      </c>
      <c r="R69" s="180">
        <v>5444896</v>
      </c>
      <c r="S69" s="180">
        <v>123284</v>
      </c>
      <c r="T69" s="180">
        <v>88498363</v>
      </c>
      <c r="U69" s="180">
        <v>41466910</v>
      </c>
      <c r="V69" s="180">
        <v>27734431</v>
      </c>
      <c r="W69" s="180">
        <v>141253092</v>
      </c>
      <c r="X69" s="180"/>
      <c r="Y69" s="180">
        <v>24748873</v>
      </c>
      <c r="Z69" s="180">
        <v>1668288</v>
      </c>
      <c r="AA69" s="180">
        <v>19883409</v>
      </c>
      <c r="AB69" s="180">
        <v>3110014</v>
      </c>
      <c r="AC69" s="180">
        <v>2703841</v>
      </c>
      <c r="AD69" s="180">
        <v>1051235</v>
      </c>
      <c r="AE69" s="180">
        <v>1575002</v>
      </c>
      <c r="AF69" s="180">
        <v>36284111</v>
      </c>
      <c r="AG69" s="180">
        <v>6640133</v>
      </c>
      <c r="AH69" s="180">
        <v>1956421</v>
      </c>
      <c r="AI69" s="180">
        <v>60008566</v>
      </c>
      <c r="AJ69" s="180">
        <v>4634362</v>
      </c>
      <c r="AK69" s="180"/>
      <c r="AL69" s="180"/>
      <c r="AM69" s="180">
        <v>12288198</v>
      </c>
      <c r="AN69" s="180">
        <v>302939</v>
      </c>
      <c r="AO69" s="180">
        <v>221528</v>
      </c>
      <c r="AP69" s="180">
        <v>91468</v>
      </c>
      <c r="AQ69" s="180">
        <v>12018527</v>
      </c>
      <c r="AR69" s="180">
        <v>40661294</v>
      </c>
      <c r="AS69" s="180">
        <v>136282</v>
      </c>
      <c r="AT69" s="180">
        <v>2578831</v>
      </c>
      <c r="AU69" s="180"/>
      <c r="AV69" s="180">
        <v>25421901</v>
      </c>
      <c r="AW69" s="180">
        <v>6811082</v>
      </c>
      <c r="AX69" s="180">
        <v>3631545</v>
      </c>
      <c r="AY69" s="180">
        <v>11383304</v>
      </c>
      <c r="AZ69" s="180">
        <v>1901758</v>
      </c>
      <c r="BA69" s="180">
        <v>3088876</v>
      </c>
      <c r="BB69" s="180">
        <v>49931</v>
      </c>
      <c r="BC69" s="180">
        <v>50493</v>
      </c>
      <c r="BD69" s="180">
        <v>4419935</v>
      </c>
      <c r="BE69" s="180">
        <v>70036</v>
      </c>
      <c r="BF69" s="180">
        <v>126140</v>
      </c>
      <c r="BG69" s="180"/>
      <c r="BH69" s="180">
        <v>90317</v>
      </c>
      <c r="BI69" s="180">
        <v>260500</v>
      </c>
      <c r="BJ69" s="180">
        <v>369771</v>
      </c>
      <c r="BK69" s="180">
        <v>4885490</v>
      </c>
      <c r="BL69" s="180"/>
      <c r="BM69" s="180">
        <v>2084954</v>
      </c>
      <c r="BN69" s="180">
        <v>6441786</v>
      </c>
      <c r="BO69" s="180">
        <v>268758</v>
      </c>
      <c r="BP69" s="180">
        <v>1304598</v>
      </c>
      <c r="BQ69" s="180">
        <v>27420053</v>
      </c>
      <c r="BR69" s="180">
        <v>418698</v>
      </c>
      <c r="BS69" s="180">
        <v>31061342</v>
      </c>
      <c r="BT69" s="180">
        <v>721953</v>
      </c>
      <c r="BU69" s="180">
        <v>5233918</v>
      </c>
      <c r="BV69" s="180">
        <v>3305161</v>
      </c>
      <c r="BW69" s="180"/>
      <c r="BX69" s="180">
        <v>381949</v>
      </c>
      <c r="BY69" s="180">
        <v>322629</v>
      </c>
      <c r="BZ69" s="180">
        <v>949987</v>
      </c>
      <c r="CA69" s="180">
        <v>60086</v>
      </c>
      <c r="CB69" s="180">
        <v>533911</v>
      </c>
      <c r="CC69" s="180"/>
      <c r="CD69" s="180">
        <v>62000</v>
      </c>
      <c r="CE69" s="180"/>
      <c r="CF69" s="180"/>
      <c r="CG69" s="180"/>
      <c r="CH69" s="180"/>
      <c r="CI69" s="180"/>
      <c r="CJ69" s="180"/>
      <c r="CK69" s="180"/>
      <c r="CL69" s="180"/>
      <c r="CM69" s="180"/>
      <c r="CN69" s="180"/>
      <c r="CO69" s="180"/>
      <c r="CP69" s="180"/>
      <c r="CQ69" s="180"/>
      <c r="CR69" s="180"/>
      <c r="CS69" s="180"/>
      <c r="CT69" s="180"/>
      <c r="CU69" s="180"/>
    </row>
    <row r="70" spans="1:99" x14ac:dyDescent="0.3">
      <c r="A70" s="155">
        <v>253</v>
      </c>
      <c r="B70" s="180" t="s">
        <v>96</v>
      </c>
      <c r="C70" s="180"/>
      <c r="D70" s="180"/>
      <c r="E70" s="180">
        <v>41939</v>
      </c>
      <c r="F70" s="180"/>
      <c r="G70" s="180">
        <v>698982</v>
      </c>
      <c r="H70" s="180">
        <v>259513</v>
      </c>
      <c r="I70" s="180">
        <v>349028</v>
      </c>
      <c r="J70" s="180">
        <v>11253</v>
      </c>
      <c r="K70" s="180">
        <v>62069</v>
      </c>
      <c r="L70" s="180">
        <v>32261</v>
      </c>
      <c r="M70" s="180">
        <v>3091255</v>
      </c>
      <c r="N70" s="180">
        <v>189256</v>
      </c>
      <c r="O70" s="180">
        <v>2916970</v>
      </c>
      <c r="P70" s="180">
        <v>13537</v>
      </c>
      <c r="Q70" s="180">
        <v>15706179</v>
      </c>
      <c r="R70" s="180">
        <v>239171</v>
      </c>
      <c r="S70" s="180">
        <v>4691</v>
      </c>
      <c r="T70" s="180">
        <v>20425638</v>
      </c>
      <c r="U70" s="180">
        <v>5312953</v>
      </c>
      <c r="V70" s="180">
        <v>6004691</v>
      </c>
      <c r="W70" s="180">
        <v>20773823</v>
      </c>
      <c r="X70" s="180"/>
      <c r="Y70" s="180">
        <v>4598101</v>
      </c>
      <c r="Z70" s="180">
        <v>280716</v>
      </c>
      <c r="AA70" s="180">
        <v>3650401</v>
      </c>
      <c r="AB70" s="180">
        <v>1005246</v>
      </c>
      <c r="AC70" s="180">
        <v>329460</v>
      </c>
      <c r="AD70" s="180">
        <v>730297</v>
      </c>
      <c r="AE70" s="180">
        <v>821036</v>
      </c>
      <c r="AF70" s="180">
        <v>11184939</v>
      </c>
      <c r="AG70" s="180">
        <v>1145758</v>
      </c>
      <c r="AH70" s="180">
        <v>151571</v>
      </c>
      <c r="AI70" s="180">
        <v>16628350</v>
      </c>
      <c r="AJ70" s="180">
        <v>245235</v>
      </c>
      <c r="AK70" s="180"/>
      <c r="AL70" s="180"/>
      <c r="AM70" s="180">
        <v>3482655</v>
      </c>
      <c r="AN70" s="180">
        <v>163099</v>
      </c>
      <c r="AO70" s="180">
        <v>135421</v>
      </c>
      <c r="AP70" s="180">
        <v>31308</v>
      </c>
      <c r="AQ70" s="180">
        <v>7403858</v>
      </c>
      <c r="AR70" s="180">
        <v>1137149</v>
      </c>
      <c r="AS70" s="180">
        <v>144037</v>
      </c>
      <c r="AT70" s="180">
        <v>592982</v>
      </c>
      <c r="AU70" s="180"/>
      <c r="AV70" s="180">
        <v>18677358</v>
      </c>
      <c r="AW70" s="180">
        <v>222823</v>
      </c>
      <c r="AX70" s="180">
        <v>275463</v>
      </c>
      <c r="AY70" s="180">
        <v>438853</v>
      </c>
      <c r="AZ70" s="180">
        <v>166564</v>
      </c>
      <c r="BA70" s="180">
        <v>563924</v>
      </c>
      <c r="BB70" s="180">
        <v>0</v>
      </c>
      <c r="BC70" s="180">
        <v>149591</v>
      </c>
      <c r="BD70" s="180">
        <v>1113140</v>
      </c>
      <c r="BE70" s="180">
        <v>41842</v>
      </c>
      <c r="BF70" s="180">
        <v>126587</v>
      </c>
      <c r="BG70" s="180"/>
      <c r="BH70" s="180">
        <v>7006</v>
      </c>
      <c r="BI70" s="180">
        <v>72003</v>
      </c>
      <c r="BJ70" s="180">
        <v>33351</v>
      </c>
      <c r="BK70" s="180">
        <v>972421</v>
      </c>
      <c r="BL70" s="180"/>
      <c r="BM70" s="180">
        <v>664508</v>
      </c>
      <c r="BN70" s="180">
        <v>4503133</v>
      </c>
      <c r="BO70" s="180">
        <v>296872</v>
      </c>
      <c r="BP70" s="180">
        <v>467713</v>
      </c>
      <c r="BQ70" s="180">
        <v>2664564</v>
      </c>
      <c r="BR70" s="180">
        <v>371700</v>
      </c>
      <c r="BS70" s="180">
        <v>1613044</v>
      </c>
      <c r="BT70" s="180">
        <v>611142</v>
      </c>
      <c r="BU70" s="180">
        <v>1709852</v>
      </c>
      <c r="BV70" s="180">
        <v>1474023</v>
      </c>
      <c r="BW70" s="180"/>
      <c r="BX70" s="180">
        <v>334665</v>
      </c>
      <c r="BY70" s="180">
        <v>138294</v>
      </c>
      <c r="BZ70" s="180">
        <v>425700</v>
      </c>
      <c r="CA70" s="180">
        <v>15978</v>
      </c>
      <c r="CB70" s="180">
        <v>184756</v>
      </c>
      <c r="CC70" s="180"/>
      <c r="CD70" s="180">
        <v>19721</v>
      </c>
      <c r="CE70" s="180"/>
      <c r="CF70" s="180"/>
      <c r="CG70" s="180"/>
      <c r="CH70" s="180"/>
      <c r="CI70" s="180"/>
      <c r="CJ70" s="180"/>
      <c r="CK70" s="180"/>
      <c r="CL70" s="180"/>
      <c r="CM70" s="180"/>
      <c r="CN70" s="180"/>
      <c r="CO70" s="180"/>
      <c r="CP70" s="180"/>
      <c r="CQ70" s="180"/>
      <c r="CR70" s="180"/>
      <c r="CS70" s="180"/>
      <c r="CT70" s="180"/>
      <c r="CU70" s="180"/>
    </row>
    <row r="71" spans="1:99" x14ac:dyDescent="0.3">
      <c r="A71" s="155">
        <v>254</v>
      </c>
      <c r="B71" s="180" t="s">
        <v>97</v>
      </c>
      <c r="C71" s="180"/>
      <c r="D71" s="180"/>
      <c r="E71" s="180">
        <v>150293</v>
      </c>
      <c r="F71" s="180"/>
      <c r="G71" s="180">
        <v>4398800</v>
      </c>
      <c r="H71" s="180">
        <v>5958142</v>
      </c>
      <c r="I71" s="180">
        <v>4788994</v>
      </c>
      <c r="J71" s="180">
        <v>119064</v>
      </c>
      <c r="K71" s="180">
        <v>1008689</v>
      </c>
      <c r="L71" s="180">
        <v>1071085</v>
      </c>
      <c r="M71" s="180">
        <v>277196</v>
      </c>
      <c r="N71" s="180">
        <v>480813</v>
      </c>
      <c r="O71" s="180">
        <v>2883904</v>
      </c>
      <c r="P71" s="180">
        <v>307317</v>
      </c>
      <c r="Q71" s="180">
        <v>-8008077</v>
      </c>
      <c r="R71" s="180">
        <v>292731</v>
      </c>
      <c r="S71" s="180">
        <v>182899</v>
      </c>
      <c r="T71" s="180">
        <v>-4363745</v>
      </c>
      <c r="U71" s="180">
        <v>766201</v>
      </c>
      <c r="V71" s="180">
        <v>1884373</v>
      </c>
      <c r="W71" s="180">
        <v>9508947</v>
      </c>
      <c r="X71" s="180"/>
      <c r="Y71" s="180">
        <v>9155883</v>
      </c>
      <c r="Z71" s="180">
        <v>1281986</v>
      </c>
      <c r="AA71" s="180">
        <v>8784646</v>
      </c>
      <c r="AB71" s="180">
        <v>628920</v>
      </c>
      <c r="AC71" s="180">
        <v>2432924</v>
      </c>
      <c r="AD71" s="180">
        <v>675802</v>
      </c>
      <c r="AE71" s="180">
        <v>3044707</v>
      </c>
      <c r="AF71" s="180">
        <v>4724498</v>
      </c>
      <c r="AG71" s="180">
        <v>4389507</v>
      </c>
      <c r="AH71" s="180">
        <v>1243719</v>
      </c>
      <c r="AI71" s="180">
        <v>-42640348</v>
      </c>
      <c r="AJ71" s="180">
        <v>3584847</v>
      </c>
      <c r="AK71" s="180"/>
      <c r="AL71" s="180"/>
      <c r="AM71" s="180">
        <v>5833494</v>
      </c>
      <c r="AN71" s="180">
        <v>440433</v>
      </c>
      <c r="AO71" s="180">
        <v>532093</v>
      </c>
      <c r="AP71" s="180">
        <v>70417</v>
      </c>
      <c r="AQ71" s="180">
        <v>6316843</v>
      </c>
      <c r="AR71" s="180">
        <v>4182201</v>
      </c>
      <c r="AS71" s="180">
        <v>640240</v>
      </c>
      <c r="AT71" s="180">
        <v>983009</v>
      </c>
      <c r="AU71" s="180"/>
      <c r="AV71" s="180">
        <v>2980501</v>
      </c>
      <c r="AW71" s="180">
        <v>3625028</v>
      </c>
      <c r="AX71" s="180">
        <v>596897</v>
      </c>
      <c r="AY71" s="180">
        <v>21026090</v>
      </c>
      <c r="AZ71" s="180">
        <v>1982089</v>
      </c>
      <c r="BA71" s="180">
        <v>737954</v>
      </c>
      <c r="BB71" s="180">
        <v>120922</v>
      </c>
      <c r="BC71" s="180">
        <v>664613</v>
      </c>
      <c r="BD71" s="180">
        <v>-1004585</v>
      </c>
      <c r="BE71" s="180">
        <v>623224</v>
      </c>
      <c r="BF71" s="180">
        <v>776153</v>
      </c>
      <c r="BG71" s="180"/>
      <c r="BH71" s="180">
        <v>328241</v>
      </c>
      <c r="BI71" s="180">
        <v>457431</v>
      </c>
      <c r="BJ71" s="180">
        <v>245500</v>
      </c>
      <c r="BK71" s="180">
        <v>-480457</v>
      </c>
      <c r="BL71" s="180"/>
      <c r="BM71" s="180">
        <v>-290803</v>
      </c>
      <c r="BN71" s="180">
        <v>1768028</v>
      </c>
      <c r="BO71" s="180">
        <v>832450</v>
      </c>
      <c r="BP71" s="180">
        <v>1982436</v>
      </c>
      <c r="BQ71" s="180">
        <v>7114828</v>
      </c>
      <c r="BR71" s="180">
        <v>71942</v>
      </c>
      <c r="BS71" s="180">
        <v>18262929</v>
      </c>
      <c r="BT71" s="180">
        <v>385606</v>
      </c>
      <c r="BU71" s="180">
        <v>3122932</v>
      </c>
      <c r="BV71" s="180">
        <v>843921</v>
      </c>
      <c r="BW71" s="180"/>
      <c r="BX71" s="180">
        <v>1127770</v>
      </c>
      <c r="BY71" s="180">
        <v>202353</v>
      </c>
      <c r="BZ71" s="180">
        <v>-492735</v>
      </c>
      <c r="CA71" s="180">
        <v>165799</v>
      </c>
      <c r="CB71" s="180">
        <v>259882</v>
      </c>
      <c r="CC71" s="180"/>
      <c r="CD71" s="180">
        <v>370299</v>
      </c>
      <c r="CE71" s="180"/>
      <c r="CF71" s="180"/>
      <c r="CG71" s="180"/>
      <c r="CH71" s="180"/>
      <c r="CI71" s="180"/>
      <c r="CJ71" s="180"/>
      <c r="CK71" s="180"/>
      <c r="CL71" s="180"/>
      <c r="CM71" s="180"/>
      <c r="CN71" s="180"/>
      <c r="CO71" s="180"/>
      <c r="CP71" s="180"/>
      <c r="CQ71" s="180"/>
      <c r="CR71" s="180"/>
      <c r="CS71" s="180"/>
      <c r="CT71" s="180"/>
      <c r="CU71" s="180"/>
    </row>
    <row r="72" spans="1:99" x14ac:dyDescent="0.3">
      <c r="A72" s="155">
        <v>255</v>
      </c>
      <c r="B72" s="180" t="s">
        <v>188</v>
      </c>
      <c r="C72" s="180"/>
      <c r="D72" s="180"/>
      <c r="E72" s="180">
        <v>22777</v>
      </c>
      <c r="F72" s="180"/>
      <c r="G72" s="180">
        <v>305761</v>
      </c>
      <c r="H72" s="180">
        <v>818790</v>
      </c>
      <c r="I72" s="180">
        <v>671023</v>
      </c>
      <c r="J72" s="180">
        <v>10656</v>
      </c>
      <c r="K72" s="180">
        <v>66884</v>
      </c>
      <c r="L72" s="180">
        <v>52304</v>
      </c>
      <c r="M72" s="180">
        <v>16964299</v>
      </c>
      <c r="N72" s="180">
        <v>44871</v>
      </c>
      <c r="O72" s="180">
        <v>116866</v>
      </c>
      <c r="P72" s="180">
        <v>6560</v>
      </c>
      <c r="Q72" s="180">
        <v>4361888</v>
      </c>
      <c r="R72" s="180">
        <v>263955</v>
      </c>
      <c r="S72" s="180">
        <v>-6626</v>
      </c>
      <c r="T72" s="180">
        <v>21507179</v>
      </c>
      <c r="U72" s="180">
        <v>3275505</v>
      </c>
      <c r="V72" s="180">
        <v>3011766</v>
      </c>
      <c r="W72" s="180">
        <v>-9013916</v>
      </c>
      <c r="X72" s="180"/>
      <c r="Y72" s="180">
        <v>547579</v>
      </c>
      <c r="Z72" s="180">
        <v>145253</v>
      </c>
      <c r="AA72" s="180">
        <v>2273129</v>
      </c>
      <c r="AB72" s="180">
        <v>126097</v>
      </c>
      <c r="AC72" s="180">
        <v>477576</v>
      </c>
      <c r="AD72" s="180">
        <v>57126</v>
      </c>
      <c r="AE72" s="180">
        <v>205929</v>
      </c>
      <c r="AF72" s="180">
        <v>-2483816</v>
      </c>
      <c r="AG72" s="180">
        <v>178159</v>
      </c>
      <c r="AH72" s="180">
        <v>424897</v>
      </c>
      <c r="AI72" s="180">
        <v>-1537203</v>
      </c>
      <c r="AJ72" s="180">
        <v>1044121</v>
      </c>
      <c r="AK72" s="180"/>
      <c r="AL72" s="180"/>
      <c r="AM72" s="180">
        <v>1719186</v>
      </c>
      <c r="AN72" s="180">
        <v>-30754</v>
      </c>
      <c r="AO72" s="180">
        <v>296164</v>
      </c>
      <c r="AP72" s="180">
        <v>6648</v>
      </c>
      <c r="AQ72" s="180">
        <v>53557</v>
      </c>
      <c r="AR72" s="180">
        <v>224647</v>
      </c>
      <c r="AS72" s="180">
        <v>134438</v>
      </c>
      <c r="AT72" s="180">
        <v>493852</v>
      </c>
      <c r="AU72" s="180"/>
      <c r="AV72" s="180">
        <v>-1463228</v>
      </c>
      <c r="AW72" s="180">
        <v>242408</v>
      </c>
      <c r="AX72" s="180">
        <v>-199900</v>
      </c>
      <c r="AY72" s="180">
        <v>2516592</v>
      </c>
      <c r="AZ72" s="180">
        <v>112054</v>
      </c>
      <c r="BA72" s="180">
        <v>2147703</v>
      </c>
      <c r="BB72" s="180">
        <v>10549</v>
      </c>
      <c r="BC72" s="180">
        <v>67241</v>
      </c>
      <c r="BD72" s="180">
        <v>-541704</v>
      </c>
      <c r="BE72" s="180">
        <v>-121574</v>
      </c>
      <c r="BF72" s="180">
        <v>75146</v>
      </c>
      <c r="BG72" s="180"/>
      <c r="BH72" s="180">
        <v>16619</v>
      </c>
      <c r="BI72" s="180">
        <v>-6439</v>
      </c>
      <c r="BJ72" s="180">
        <v>41509</v>
      </c>
      <c r="BK72" s="180">
        <v>407553</v>
      </c>
      <c r="BL72" s="180"/>
      <c r="BM72" s="180">
        <v>115152</v>
      </c>
      <c r="BN72" s="180">
        <v>974681</v>
      </c>
      <c r="BO72" s="180">
        <v>184293</v>
      </c>
      <c r="BP72" s="180">
        <v>313672</v>
      </c>
      <c r="BQ72" s="180">
        <v>1527004</v>
      </c>
      <c r="BR72" s="180">
        <v>-79643</v>
      </c>
      <c r="BS72" s="180">
        <v>5152156</v>
      </c>
      <c r="BT72" s="180">
        <v>13253</v>
      </c>
      <c r="BU72" s="180">
        <v>921825</v>
      </c>
      <c r="BV72" s="180">
        <v>26442</v>
      </c>
      <c r="BW72" s="180"/>
      <c r="BX72" s="180">
        <v>-48705</v>
      </c>
      <c r="BY72" s="180">
        <v>-3612</v>
      </c>
      <c r="BZ72" s="180">
        <v>11908</v>
      </c>
      <c r="CA72" s="180">
        <v>-19356</v>
      </c>
      <c r="CB72" s="180">
        <v>197064</v>
      </c>
      <c r="CC72" s="180"/>
      <c r="CD72" s="180">
        <v>6954</v>
      </c>
      <c r="CE72" s="180"/>
      <c r="CF72" s="180"/>
      <c r="CG72" s="180"/>
      <c r="CH72" s="180"/>
      <c r="CI72" s="180"/>
      <c r="CJ72" s="180"/>
      <c r="CK72" s="180"/>
      <c r="CL72" s="180"/>
      <c r="CM72" s="180"/>
      <c r="CN72" s="180"/>
      <c r="CO72" s="180"/>
      <c r="CP72" s="180"/>
      <c r="CQ72" s="180"/>
      <c r="CR72" s="180"/>
      <c r="CS72" s="180"/>
      <c r="CT72" s="180"/>
      <c r="CU72" s="180"/>
    </row>
    <row r="73" spans="1:99" x14ac:dyDescent="0.3">
      <c r="A73" s="155">
        <v>294</v>
      </c>
      <c r="B73" s="180" t="s">
        <v>1052</v>
      </c>
      <c r="C73" s="180"/>
      <c r="D73" s="180"/>
      <c r="E73" s="180">
        <v>0</v>
      </c>
      <c r="F73" s="180"/>
      <c r="G73" s="180">
        <v>0</v>
      </c>
      <c r="H73" s="180">
        <v>0</v>
      </c>
      <c r="I73" s="180">
        <v>0</v>
      </c>
      <c r="J73" s="180">
        <v>0</v>
      </c>
      <c r="K73" s="180">
        <v>0</v>
      </c>
      <c r="L73" s="180">
        <v>0</v>
      </c>
      <c r="M73" s="180">
        <v>0</v>
      </c>
      <c r="N73" s="180">
        <v>0</v>
      </c>
      <c r="O73" s="180">
        <v>0</v>
      </c>
      <c r="P73" s="180">
        <v>0</v>
      </c>
      <c r="Q73" s="180">
        <v>0</v>
      </c>
      <c r="R73" s="180">
        <v>0</v>
      </c>
      <c r="S73" s="180">
        <v>0</v>
      </c>
      <c r="T73" s="180">
        <v>0</v>
      </c>
      <c r="U73" s="180">
        <v>0</v>
      </c>
      <c r="V73" s="180">
        <v>0</v>
      </c>
      <c r="W73" s="180">
        <v>0</v>
      </c>
      <c r="X73" s="180"/>
      <c r="Y73" s="180">
        <v>0</v>
      </c>
      <c r="Z73" s="180">
        <v>0</v>
      </c>
      <c r="AA73" s="180">
        <v>0</v>
      </c>
      <c r="AB73" s="180">
        <v>0</v>
      </c>
      <c r="AC73" s="180">
        <v>0</v>
      </c>
      <c r="AD73" s="180">
        <v>0</v>
      </c>
      <c r="AE73" s="180">
        <v>0</v>
      </c>
      <c r="AF73" s="180">
        <v>0</v>
      </c>
      <c r="AG73" s="180">
        <v>0</v>
      </c>
      <c r="AH73" s="180">
        <v>0</v>
      </c>
      <c r="AI73" s="180">
        <v>0</v>
      </c>
      <c r="AJ73" s="180">
        <v>0</v>
      </c>
      <c r="AK73" s="180"/>
      <c r="AL73" s="180"/>
      <c r="AM73" s="180">
        <v>0</v>
      </c>
      <c r="AN73" s="180">
        <v>0</v>
      </c>
      <c r="AO73" s="180">
        <v>0</v>
      </c>
      <c r="AP73" s="180">
        <v>0</v>
      </c>
      <c r="AQ73" s="180">
        <v>0</v>
      </c>
      <c r="AR73" s="180">
        <v>0</v>
      </c>
      <c r="AS73" s="180">
        <v>0</v>
      </c>
      <c r="AT73" s="180">
        <v>0</v>
      </c>
      <c r="AU73" s="180"/>
      <c r="AV73" s="180">
        <v>0</v>
      </c>
      <c r="AW73" s="180">
        <v>0</v>
      </c>
      <c r="AX73" s="180">
        <v>0</v>
      </c>
      <c r="AY73" s="180">
        <v>0</v>
      </c>
      <c r="AZ73" s="180">
        <v>0</v>
      </c>
      <c r="BA73" s="180">
        <v>0</v>
      </c>
      <c r="BB73" s="180">
        <v>0</v>
      </c>
      <c r="BC73" s="180">
        <v>0</v>
      </c>
      <c r="BD73" s="180">
        <v>0</v>
      </c>
      <c r="BE73" s="180">
        <v>0</v>
      </c>
      <c r="BF73" s="180">
        <v>0</v>
      </c>
      <c r="BG73" s="180"/>
      <c r="BH73" s="180">
        <v>0</v>
      </c>
      <c r="BI73" s="180">
        <v>0</v>
      </c>
      <c r="BJ73" s="180">
        <v>0</v>
      </c>
      <c r="BK73" s="180">
        <v>0</v>
      </c>
      <c r="BL73" s="180"/>
      <c r="BM73" s="180">
        <v>0</v>
      </c>
      <c r="BN73" s="180">
        <v>0</v>
      </c>
      <c r="BO73" s="180">
        <v>0</v>
      </c>
      <c r="BP73" s="180">
        <v>0</v>
      </c>
      <c r="BQ73" s="180">
        <v>0</v>
      </c>
      <c r="BR73" s="180">
        <v>0</v>
      </c>
      <c r="BS73" s="180">
        <v>0</v>
      </c>
      <c r="BT73" s="180">
        <v>0</v>
      </c>
      <c r="BU73" s="180">
        <v>0</v>
      </c>
      <c r="BV73" s="180">
        <v>0</v>
      </c>
      <c r="BW73" s="180"/>
      <c r="BX73" s="180">
        <v>0</v>
      </c>
      <c r="BY73" s="180">
        <v>0</v>
      </c>
      <c r="BZ73" s="180">
        <v>0</v>
      </c>
      <c r="CA73" s="180">
        <v>0</v>
      </c>
      <c r="CB73" s="180">
        <v>0</v>
      </c>
      <c r="CC73" s="180"/>
      <c r="CD73" s="180">
        <v>0</v>
      </c>
      <c r="CE73" s="180"/>
      <c r="CF73" s="180"/>
      <c r="CG73" s="180"/>
      <c r="CH73" s="180"/>
      <c r="CI73" s="180"/>
      <c r="CJ73" s="180"/>
      <c r="CK73" s="180"/>
      <c r="CL73" s="180"/>
      <c r="CM73" s="180"/>
      <c r="CN73" s="180"/>
      <c r="CO73" s="180"/>
      <c r="CP73" s="180"/>
      <c r="CQ73" s="180"/>
      <c r="CR73" s="180"/>
      <c r="CS73" s="180"/>
      <c r="CT73" s="180"/>
      <c r="CU73" s="180"/>
    </row>
    <row r="74" spans="1:99" x14ac:dyDescent="0.3">
      <c r="A74" s="155">
        <v>327</v>
      </c>
      <c r="B74" s="180" t="s">
        <v>1053</v>
      </c>
      <c r="C74" s="180"/>
      <c r="D74" s="180"/>
      <c r="E74" s="180">
        <v>0</v>
      </c>
      <c r="F74" s="180"/>
      <c r="G74" s="180">
        <v>0</v>
      </c>
      <c r="H74" s="180">
        <v>0</v>
      </c>
      <c r="I74" s="180">
        <v>0</v>
      </c>
      <c r="J74" s="180">
        <v>53983</v>
      </c>
      <c r="K74" s="180">
        <v>0</v>
      </c>
      <c r="L74" s="180">
        <v>0</v>
      </c>
      <c r="M74" s="180">
        <v>0</v>
      </c>
      <c r="N74" s="180">
        <v>0</v>
      </c>
      <c r="O74" s="180">
        <v>46446</v>
      </c>
      <c r="P74" s="180">
        <v>0</v>
      </c>
      <c r="Q74" s="180">
        <v>5619480</v>
      </c>
      <c r="R74" s="180">
        <v>367968</v>
      </c>
      <c r="S74" s="180">
        <v>0</v>
      </c>
      <c r="T74" s="180">
        <v>3881259</v>
      </c>
      <c r="U74" s="180">
        <v>2295234</v>
      </c>
      <c r="V74" s="180">
        <v>14979085</v>
      </c>
      <c r="W74" s="180">
        <v>0</v>
      </c>
      <c r="X74" s="180"/>
      <c r="Y74" s="180">
        <v>745155</v>
      </c>
      <c r="Z74" s="180">
        <v>4000</v>
      </c>
      <c r="AA74" s="180">
        <v>569712</v>
      </c>
      <c r="AB74" s="180">
        <v>23252</v>
      </c>
      <c r="AC74" s="180">
        <v>15684</v>
      </c>
      <c r="AD74" s="180">
        <v>882432</v>
      </c>
      <c r="AE74" s="180">
        <v>0</v>
      </c>
      <c r="AF74" s="180">
        <v>204205</v>
      </c>
      <c r="AG74" s="180">
        <v>514809</v>
      </c>
      <c r="AH74" s="180">
        <v>0</v>
      </c>
      <c r="AI74" s="180">
        <v>13241990</v>
      </c>
      <c r="AJ74" s="180">
        <v>6500</v>
      </c>
      <c r="AK74" s="180"/>
      <c r="AL74" s="180"/>
      <c r="AM74" s="180">
        <v>210332</v>
      </c>
      <c r="AN74" s="180">
        <v>43291</v>
      </c>
      <c r="AO74" s="180">
        <v>0</v>
      </c>
      <c r="AP74" s="180">
        <v>0</v>
      </c>
      <c r="AQ74" s="180">
        <v>0</v>
      </c>
      <c r="AR74" s="180">
        <v>44618</v>
      </c>
      <c r="AS74" s="180">
        <v>0</v>
      </c>
      <c r="AT74" s="180">
        <v>552989</v>
      </c>
      <c r="AU74" s="180"/>
      <c r="AV74" s="180">
        <v>3735076</v>
      </c>
      <c r="AW74" s="180">
        <v>0</v>
      </c>
      <c r="AX74" s="180">
        <v>76640</v>
      </c>
      <c r="AY74" s="180">
        <v>1346936</v>
      </c>
      <c r="AZ74" s="180">
        <v>5006</v>
      </c>
      <c r="BA74" s="180">
        <v>0</v>
      </c>
      <c r="BB74" s="180">
        <v>0</v>
      </c>
      <c r="BC74" s="180">
        <v>0</v>
      </c>
      <c r="BD74" s="180">
        <v>217472</v>
      </c>
      <c r="BE74" s="180">
        <v>0</v>
      </c>
      <c r="BF74" s="180">
        <v>0</v>
      </c>
      <c r="BG74" s="180"/>
      <c r="BH74" s="180">
        <v>0</v>
      </c>
      <c r="BI74" s="180">
        <v>474</v>
      </c>
      <c r="BJ74" s="180">
        <v>0</v>
      </c>
      <c r="BK74" s="180">
        <v>140972</v>
      </c>
      <c r="BL74" s="180"/>
      <c r="BM74" s="180">
        <v>168864</v>
      </c>
      <c r="BN74" s="180">
        <v>0</v>
      </c>
      <c r="BO74" s="180">
        <v>39115</v>
      </c>
      <c r="BP74" s="180">
        <v>12100</v>
      </c>
      <c r="BQ74" s="180">
        <v>0</v>
      </c>
      <c r="BR74" s="180">
        <v>25500</v>
      </c>
      <c r="BS74" s="180">
        <v>0</v>
      </c>
      <c r="BT74" s="180">
        <v>341062</v>
      </c>
      <c r="BU74" s="180">
        <v>10200</v>
      </c>
      <c r="BV74" s="180">
        <v>0</v>
      </c>
      <c r="BW74" s="180"/>
      <c r="BX74" s="180">
        <v>81232</v>
      </c>
      <c r="BY74" s="180">
        <v>0</v>
      </c>
      <c r="BZ74" s="180">
        <v>21695</v>
      </c>
      <c r="CA74" s="180">
        <v>49000</v>
      </c>
      <c r="CB74" s="180">
        <v>24280</v>
      </c>
      <c r="CC74" s="180"/>
      <c r="CD74" s="180">
        <v>0</v>
      </c>
      <c r="CE74" s="180"/>
      <c r="CF74" s="180"/>
      <c r="CG74" s="180"/>
      <c r="CH74" s="180"/>
      <c r="CI74" s="180"/>
      <c r="CJ74" s="180"/>
      <c r="CK74" s="180"/>
      <c r="CL74" s="180"/>
      <c r="CM74" s="180"/>
      <c r="CN74" s="180"/>
      <c r="CO74" s="180"/>
      <c r="CP74" s="180"/>
      <c r="CQ74" s="180"/>
      <c r="CR74" s="180"/>
      <c r="CS74" s="180"/>
      <c r="CT74" s="180"/>
      <c r="CU74" s="180"/>
    </row>
    <row r="75" spans="1:99" x14ac:dyDescent="0.3">
      <c r="A75" s="155">
        <v>328</v>
      </c>
      <c r="B75" s="180" t="s">
        <v>307</v>
      </c>
      <c r="C75" s="180"/>
      <c r="D75" s="180"/>
      <c r="E75" s="180">
        <v>0</v>
      </c>
      <c r="F75" s="180"/>
      <c r="G75" s="180">
        <v>0</v>
      </c>
      <c r="H75" s="180">
        <v>0</v>
      </c>
      <c r="I75" s="180">
        <v>0</v>
      </c>
      <c r="J75" s="180">
        <v>0</v>
      </c>
      <c r="K75" s="180">
        <v>0</v>
      </c>
      <c r="L75" s="180">
        <v>0</v>
      </c>
      <c r="M75" s="180">
        <v>0</v>
      </c>
      <c r="N75" s="180">
        <v>0</v>
      </c>
      <c r="O75" s="180">
        <v>3889236</v>
      </c>
      <c r="P75" s="180">
        <v>0</v>
      </c>
      <c r="Q75" s="180">
        <v>998142</v>
      </c>
      <c r="R75" s="180">
        <v>0</v>
      </c>
      <c r="S75" s="180">
        <v>0</v>
      </c>
      <c r="T75" s="180">
        <v>19964007</v>
      </c>
      <c r="U75" s="180">
        <v>1988365</v>
      </c>
      <c r="V75" s="180">
        <v>83878</v>
      </c>
      <c r="W75" s="180">
        <v>0</v>
      </c>
      <c r="X75" s="180"/>
      <c r="Y75" s="180">
        <v>0</v>
      </c>
      <c r="Z75" s="180">
        <v>0</v>
      </c>
      <c r="AA75" s="180">
        <v>1840022</v>
      </c>
      <c r="AB75" s="180">
        <v>959426</v>
      </c>
      <c r="AC75" s="180">
        <v>56459</v>
      </c>
      <c r="AD75" s="180">
        <v>0</v>
      </c>
      <c r="AE75" s="180">
        <v>0</v>
      </c>
      <c r="AF75" s="180">
        <v>73721</v>
      </c>
      <c r="AG75" s="180">
        <v>2701021</v>
      </c>
      <c r="AH75" s="180">
        <v>0</v>
      </c>
      <c r="AI75" s="180">
        <v>2550211</v>
      </c>
      <c r="AJ75" s="180">
        <v>0</v>
      </c>
      <c r="AK75" s="180"/>
      <c r="AL75" s="180"/>
      <c r="AM75" s="180">
        <v>637927</v>
      </c>
      <c r="AN75" s="180">
        <v>0</v>
      </c>
      <c r="AO75" s="180">
        <v>0</v>
      </c>
      <c r="AP75" s="180">
        <v>0</v>
      </c>
      <c r="AQ75" s="180">
        <v>0</v>
      </c>
      <c r="AR75" s="180">
        <v>738041</v>
      </c>
      <c r="AS75" s="180">
        <v>0</v>
      </c>
      <c r="AT75" s="180">
        <v>915947</v>
      </c>
      <c r="AU75" s="180"/>
      <c r="AV75" s="180">
        <v>0</v>
      </c>
      <c r="AW75" s="180">
        <v>0</v>
      </c>
      <c r="AX75" s="180">
        <v>275955</v>
      </c>
      <c r="AY75" s="180">
        <v>0</v>
      </c>
      <c r="AZ75" s="180">
        <v>0</v>
      </c>
      <c r="BA75" s="180">
        <v>0</v>
      </c>
      <c r="BB75" s="180">
        <v>0</v>
      </c>
      <c r="BC75" s="180">
        <v>0</v>
      </c>
      <c r="BD75" s="180">
        <v>22606113</v>
      </c>
      <c r="BE75" s="180">
        <v>0</v>
      </c>
      <c r="BF75" s="180">
        <v>0</v>
      </c>
      <c r="BG75" s="180"/>
      <c r="BH75" s="180">
        <v>0</v>
      </c>
      <c r="BI75" s="180">
        <v>54000</v>
      </c>
      <c r="BJ75" s="180">
        <v>0</v>
      </c>
      <c r="BK75" s="180">
        <v>0</v>
      </c>
      <c r="BL75" s="180"/>
      <c r="BM75" s="180">
        <v>2884653</v>
      </c>
      <c r="BN75" s="180">
        <v>54534</v>
      </c>
      <c r="BO75" s="180">
        <v>779666</v>
      </c>
      <c r="BP75" s="180">
        <v>0</v>
      </c>
      <c r="BQ75" s="180">
        <v>0</v>
      </c>
      <c r="BR75" s="180">
        <v>1105201</v>
      </c>
      <c r="BS75" s="180">
        <v>0</v>
      </c>
      <c r="BT75" s="180">
        <v>109700</v>
      </c>
      <c r="BU75" s="180">
        <v>1713406</v>
      </c>
      <c r="BV75" s="180">
        <v>0</v>
      </c>
      <c r="BW75" s="180"/>
      <c r="BX75" s="180">
        <v>40000</v>
      </c>
      <c r="BY75" s="180">
        <v>0</v>
      </c>
      <c r="BZ75" s="180">
        <v>742050</v>
      </c>
      <c r="CA75" s="180">
        <v>0</v>
      </c>
      <c r="CB75" s="180">
        <v>48080</v>
      </c>
      <c r="CC75" s="180"/>
      <c r="CD75" s="180">
        <v>0</v>
      </c>
      <c r="CE75" s="180"/>
      <c r="CF75" s="180"/>
      <c r="CG75" s="180"/>
      <c r="CH75" s="180"/>
      <c r="CI75" s="180"/>
      <c r="CJ75" s="180"/>
      <c r="CK75" s="180"/>
      <c r="CL75" s="180"/>
      <c r="CM75" s="180"/>
      <c r="CN75" s="180"/>
      <c r="CO75" s="180"/>
      <c r="CP75" s="180"/>
      <c r="CQ75" s="180"/>
      <c r="CR75" s="180"/>
      <c r="CS75" s="180"/>
      <c r="CT75" s="180"/>
      <c r="CU75" s="180"/>
    </row>
    <row r="76" spans="1:99" x14ac:dyDescent="0.3">
      <c r="A76" s="155">
        <v>331</v>
      </c>
      <c r="B76" s="180" t="s">
        <v>238</v>
      </c>
      <c r="C76" s="180"/>
      <c r="D76" s="180"/>
      <c r="E76" s="180">
        <v>0</v>
      </c>
      <c r="F76" s="180"/>
      <c r="G76" s="180">
        <v>0</v>
      </c>
      <c r="H76" s="180">
        <v>0</v>
      </c>
      <c r="I76" s="180">
        <v>0</v>
      </c>
      <c r="J76" s="180">
        <v>13000</v>
      </c>
      <c r="K76" s="180">
        <v>0</v>
      </c>
      <c r="L76" s="180">
        <v>0</v>
      </c>
      <c r="M76" s="180">
        <v>0</v>
      </c>
      <c r="N76" s="180">
        <v>0</v>
      </c>
      <c r="O76" s="180">
        <v>181500</v>
      </c>
      <c r="P76" s="180">
        <v>0</v>
      </c>
      <c r="Q76" s="180">
        <v>1195285</v>
      </c>
      <c r="R76" s="180">
        <v>68322</v>
      </c>
      <c r="S76" s="180">
        <v>0</v>
      </c>
      <c r="T76" s="180">
        <v>3909239</v>
      </c>
      <c r="U76" s="180">
        <v>1213750</v>
      </c>
      <c r="V76" s="180">
        <v>1835802</v>
      </c>
      <c r="W76" s="180">
        <v>0</v>
      </c>
      <c r="X76" s="180"/>
      <c r="Y76" s="180">
        <v>1207968</v>
      </c>
      <c r="Z76" s="180">
        <v>176750</v>
      </c>
      <c r="AA76" s="180">
        <v>299867</v>
      </c>
      <c r="AB76" s="180">
        <v>359732</v>
      </c>
      <c r="AC76" s="180">
        <v>155390</v>
      </c>
      <c r="AD76" s="180">
        <v>226700</v>
      </c>
      <c r="AE76" s="180">
        <v>72633</v>
      </c>
      <c r="AF76" s="180">
        <v>46430</v>
      </c>
      <c r="AG76" s="180">
        <v>45500</v>
      </c>
      <c r="AH76" s="180">
        <v>60320</v>
      </c>
      <c r="AI76" s="180">
        <v>4692493</v>
      </c>
      <c r="AJ76" s="180">
        <v>0</v>
      </c>
      <c r="AK76" s="180"/>
      <c r="AL76" s="180"/>
      <c r="AM76" s="180">
        <v>939137</v>
      </c>
      <c r="AN76" s="180">
        <v>21000</v>
      </c>
      <c r="AO76" s="180">
        <v>38862</v>
      </c>
      <c r="AP76" s="180">
        <v>0</v>
      </c>
      <c r="AQ76" s="180">
        <v>0</v>
      </c>
      <c r="AR76" s="180">
        <v>488606</v>
      </c>
      <c r="AS76" s="180">
        <v>0</v>
      </c>
      <c r="AT76" s="180">
        <v>166155</v>
      </c>
      <c r="AU76" s="180"/>
      <c r="AV76" s="180">
        <v>3973739</v>
      </c>
      <c r="AW76" s="180">
        <v>0</v>
      </c>
      <c r="AX76" s="180">
        <v>70379</v>
      </c>
      <c r="AY76" s="180">
        <v>0</v>
      </c>
      <c r="AZ76" s="180">
        <v>33000</v>
      </c>
      <c r="BA76" s="180">
        <v>0</v>
      </c>
      <c r="BB76" s="180">
        <v>0</v>
      </c>
      <c r="BC76" s="180">
        <v>0</v>
      </c>
      <c r="BD76" s="180">
        <v>1053444</v>
      </c>
      <c r="BE76" s="180">
        <v>0</v>
      </c>
      <c r="BF76" s="180">
        <v>29802</v>
      </c>
      <c r="BG76" s="180"/>
      <c r="BH76" s="180">
        <v>0</v>
      </c>
      <c r="BI76" s="180">
        <v>5557</v>
      </c>
      <c r="BJ76" s="180">
        <v>0</v>
      </c>
      <c r="BK76" s="180">
        <v>243679</v>
      </c>
      <c r="BL76" s="180"/>
      <c r="BM76" s="180">
        <v>117101</v>
      </c>
      <c r="BN76" s="180">
        <v>154000</v>
      </c>
      <c r="BO76" s="180">
        <v>27120</v>
      </c>
      <c r="BP76" s="180">
        <v>0</v>
      </c>
      <c r="BQ76" s="180">
        <v>0</v>
      </c>
      <c r="BR76" s="180">
        <v>29252</v>
      </c>
      <c r="BS76" s="180">
        <v>0</v>
      </c>
      <c r="BT76" s="180">
        <v>40943</v>
      </c>
      <c r="BU76" s="180">
        <v>121706</v>
      </c>
      <c r="BV76" s="180">
        <v>0</v>
      </c>
      <c r="BW76" s="180"/>
      <c r="BX76" s="180">
        <v>0</v>
      </c>
      <c r="BY76" s="180">
        <v>0</v>
      </c>
      <c r="BZ76" s="180">
        <v>35083</v>
      </c>
      <c r="CA76" s="180">
        <v>8000</v>
      </c>
      <c r="CB76" s="180">
        <v>89419</v>
      </c>
      <c r="CC76" s="180"/>
      <c r="CD76" s="180">
        <v>0</v>
      </c>
      <c r="CE76" s="180"/>
      <c r="CF76" s="180"/>
      <c r="CG76" s="180"/>
      <c r="CH76" s="180"/>
      <c r="CI76" s="180"/>
      <c r="CJ76" s="180"/>
      <c r="CK76" s="180"/>
      <c r="CL76" s="180"/>
      <c r="CM76" s="180"/>
      <c r="CN76" s="180"/>
      <c r="CO76" s="180"/>
      <c r="CP76" s="180"/>
      <c r="CQ76" s="180"/>
      <c r="CR76" s="180"/>
      <c r="CS76" s="180"/>
      <c r="CT76" s="180"/>
      <c r="CU76" s="180"/>
    </row>
    <row r="77" spans="1:99" x14ac:dyDescent="0.3">
      <c r="A77" s="155">
        <v>332</v>
      </c>
      <c r="B77" s="180" t="s">
        <v>239</v>
      </c>
      <c r="C77" s="180"/>
      <c r="D77" s="180"/>
      <c r="E77" s="180">
        <v>0</v>
      </c>
      <c r="F77" s="180"/>
      <c r="G77" s="180">
        <v>0</v>
      </c>
      <c r="H77" s="180">
        <v>0</v>
      </c>
      <c r="I77" s="180">
        <v>0</v>
      </c>
      <c r="J77" s="180">
        <v>0</v>
      </c>
      <c r="K77" s="180">
        <v>0</v>
      </c>
      <c r="L77" s="180">
        <v>0</v>
      </c>
      <c r="M77" s="180">
        <v>0</v>
      </c>
      <c r="N77" s="180">
        <v>0</v>
      </c>
      <c r="O77" s="180">
        <v>426861</v>
      </c>
      <c r="P77" s="180">
        <v>0</v>
      </c>
      <c r="Q77" s="180">
        <v>8704969</v>
      </c>
      <c r="R77" s="180">
        <v>13177</v>
      </c>
      <c r="S77" s="180">
        <v>0</v>
      </c>
      <c r="T77" s="180">
        <v>6037273</v>
      </c>
      <c r="U77" s="180">
        <v>977719</v>
      </c>
      <c r="V77" s="180">
        <v>1477872</v>
      </c>
      <c r="W77" s="180">
        <v>0</v>
      </c>
      <c r="X77" s="180"/>
      <c r="Y77" s="180">
        <v>2694501</v>
      </c>
      <c r="Z77" s="180">
        <v>1122976</v>
      </c>
      <c r="AA77" s="180">
        <v>2141418</v>
      </c>
      <c r="AB77" s="180">
        <v>717378</v>
      </c>
      <c r="AC77" s="180">
        <v>56458</v>
      </c>
      <c r="AD77" s="180">
        <v>68257</v>
      </c>
      <c r="AE77" s="180">
        <v>701104</v>
      </c>
      <c r="AF77" s="180">
        <v>424649</v>
      </c>
      <c r="AG77" s="180">
        <v>0</v>
      </c>
      <c r="AH77" s="180">
        <v>0</v>
      </c>
      <c r="AI77" s="180">
        <v>1713423</v>
      </c>
      <c r="AJ77" s="180">
        <v>0</v>
      </c>
      <c r="AK77" s="180"/>
      <c r="AL77" s="180"/>
      <c r="AM77" s="180">
        <v>1597507</v>
      </c>
      <c r="AN77" s="180">
        <v>43201</v>
      </c>
      <c r="AO77" s="180">
        <v>0</v>
      </c>
      <c r="AP77" s="180">
        <v>0</v>
      </c>
      <c r="AQ77" s="180">
        <v>0</v>
      </c>
      <c r="AR77" s="180">
        <v>401486</v>
      </c>
      <c r="AS77" s="180">
        <v>0</v>
      </c>
      <c r="AT77" s="180">
        <v>548316</v>
      </c>
      <c r="AU77" s="180"/>
      <c r="AV77" s="180">
        <v>453008</v>
      </c>
      <c r="AW77" s="180">
        <v>0</v>
      </c>
      <c r="AX77" s="180">
        <v>392061</v>
      </c>
      <c r="AY77" s="180">
        <v>425339</v>
      </c>
      <c r="AZ77" s="180">
        <v>62559</v>
      </c>
      <c r="BA77" s="180">
        <v>0</v>
      </c>
      <c r="BB77" s="180">
        <v>0</v>
      </c>
      <c r="BC77" s="180">
        <v>0</v>
      </c>
      <c r="BD77" s="180">
        <v>10522172</v>
      </c>
      <c r="BE77" s="180">
        <v>0</v>
      </c>
      <c r="BF77" s="180">
        <v>43247</v>
      </c>
      <c r="BG77" s="180"/>
      <c r="BH77" s="180">
        <v>0</v>
      </c>
      <c r="BI77" s="180">
        <v>0</v>
      </c>
      <c r="BJ77" s="180">
        <v>0</v>
      </c>
      <c r="BK77" s="180">
        <v>1510112</v>
      </c>
      <c r="BL77" s="180"/>
      <c r="BM77" s="180">
        <v>1868264</v>
      </c>
      <c r="BN77" s="180">
        <v>195246</v>
      </c>
      <c r="BO77" s="180">
        <v>807234</v>
      </c>
      <c r="BP77" s="180">
        <v>2936</v>
      </c>
      <c r="BQ77" s="180">
        <v>0</v>
      </c>
      <c r="BR77" s="180">
        <v>316220</v>
      </c>
      <c r="BS77" s="180">
        <v>0</v>
      </c>
      <c r="BT77" s="180">
        <v>115996</v>
      </c>
      <c r="BU77" s="180">
        <v>280676</v>
      </c>
      <c r="BV77" s="180">
        <v>0</v>
      </c>
      <c r="BW77" s="180"/>
      <c r="BX77" s="180">
        <v>58726</v>
      </c>
      <c r="BY77" s="180">
        <v>0</v>
      </c>
      <c r="BZ77" s="180">
        <v>518095</v>
      </c>
      <c r="CA77" s="180">
        <v>0</v>
      </c>
      <c r="CB77" s="180">
        <v>6244</v>
      </c>
      <c r="CC77" s="180"/>
      <c r="CD77" s="180">
        <v>0</v>
      </c>
      <c r="CE77" s="180"/>
      <c r="CF77" s="180"/>
      <c r="CG77" s="180"/>
      <c r="CH77" s="180"/>
      <c r="CI77" s="180"/>
      <c r="CJ77" s="180"/>
      <c r="CK77" s="180"/>
      <c r="CL77" s="180"/>
      <c r="CM77" s="180"/>
      <c r="CN77" s="180"/>
      <c r="CO77" s="180"/>
      <c r="CP77" s="180"/>
      <c r="CQ77" s="180"/>
      <c r="CR77" s="180"/>
      <c r="CS77" s="180"/>
      <c r="CT77" s="180"/>
      <c r="CU77" s="180"/>
    </row>
    <row r="78" spans="1:99" x14ac:dyDescent="0.3">
      <c r="A78" s="155">
        <v>333</v>
      </c>
      <c r="B78" s="180" t="s">
        <v>176</v>
      </c>
      <c r="C78" s="180"/>
      <c r="D78" s="180"/>
      <c r="E78" s="180">
        <v>153936</v>
      </c>
      <c r="F78" s="180"/>
      <c r="G78" s="180">
        <v>4484976</v>
      </c>
      <c r="H78" s="180">
        <v>6013962</v>
      </c>
      <c r="I78" s="180">
        <v>4872760</v>
      </c>
      <c r="J78" s="180">
        <v>116594</v>
      </c>
      <c r="K78" s="180">
        <v>1002638</v>
      </c>
      <c r="L78" s="180">
        <v>1076012</v>
      </c>
      <c r="M78" s="180">
        <v>8615163</v>
      </c>
      <c r="N78" s="180">
        <v>620072</v>
      </c>
      <c r="O78" s="180">
        <v>5001158</v>
      </c>
      <c r="P78" s="180">
        <v>306966</v>
      </c>
      <c r="Q78" s="180">
        <v>45394938</v>
      </c>
      <c r="R78" s="180">
        <v>708062</v>
      </c>
      <c r="S78" s="180">
        <v>175268</v>
      </c>
      <c r="T78" s="180">
        <v>64116907</v>
      </c>
      <c r="U78" s="180">
        <v>10813453</v>
      </c>
      <c r="V78" s="180">
        <v>27769339</v>
      </c>
      <c r="W78" s="180">
        <v>32432344</v>
      </c>
      <c r="X78" s="180"/>
      <c r="Y78" s="180">
        <v>15359372</v>
      </c>
      <c r="Z78" s="180">
        <v>1466150</v>
      </c>
      <c r="AA78" s="180">
        <v>16015017</v>
      </c>
      <c r="AB78" s="180">
        <v>1569031</v>
      </c>
      <c r="AC78" s="180">
        <v>2578198</v>
      </c>
      <c r="AD78" s="180">
        <v>1471330</v>
      </c>
      <c r="AE78" s="180">
        <v>3943770</v>
      </c>
      <c r="AF78" s="180">
        <v>15290909</v>
      </c>
      <c r="AG78" s="180">
        <v>6600522</v>
      </c>
      <c r="AH78" s="180">
        <v>1022469</v>
      </c>
      <c r="AI78" s="180">
        <v>22448687</v>
      </c>
      <c r="AJ78" s="180">
        <v>3612031</v>
      </c>
      <c r="AK78" s="180"/>
      <c r="AL78" s="180"/>
      <c r="AM78" s="180">
        <v>11602166</v>
      </c>
      <c r="AN78" s="180">
        <v>593052</v>
      </c>
      <c r="AO78" s="180">
        <v>520977</v>
      </c>
      <c r="AP78" s="180">
        <v>70417</v>
      </c>
      <c r="AQ78" s="180">
        <v>7461672</v>
      </c>
      <c r="AR78" s="180">
        <v>20163660</v>
      </c>
      <c r="AS78" s="180">
        <v>700908</v>
      </c>
      <c r="AT78" s="180">
        <v>1690652</v>
      </c>
      <c r="AU78" s="180"/>
      <c r="AV78" s="180">
        <v>28658431</v>
      </c>
      <c r="AW78" s="180">
        <v>3828267</v>
      </c>
      <c r="AX78" s="180">
        <v>823897</v>
      </c>
      <c r="AY78" s="180">
        <v>22200915</v>
      </c>
      <c r="AZ78" s="180">
        <v>2269324</v>
      </c>
      <c r="BA78" s="180">
        <v>853307</v>
      </c>
      <c r="BB78" s="180">
        <v>120922</v>
      </c>
      <c r="BC78" s="180">
        <v>476417</v>
      </c>
      <c r="BD78" s="180">
        <v>7203443</v>
      </c>
      <c r="BE78" s="180">
        <v>626070</v>
      </c>
      <c r="BF78" s="180">
        <v>769225</v>
      </c>
      <c r="BG78" s="180"/>
      <c r="BH78" s="180">
        <v>328990</v>
      </c>
      <c r="BI78" s="180">
        <v>449011</v>
      </c>
      <c r="BJ78" s="180">
        <v>247980</v>
      </c>
      <c r="BK78" s="180">
        <v>2163911</v>
      </c>
      <c r="BL78" s="180"/>
      <c r="BM78" s="180">
        <v>116435</v>
      </c>
      <c r="BN78" s="180">
        <v>6460039</v>
      </c>
      <c r="BO78" s="180">
        <v>1238015</v>
      </c>
      <c r="BP78" s="180">
        <v>2155832</v>
      </c>
      <c r="BQ78" s="180">
        <v>12525504</v>
      </c>
      <c r="BR78" s="180">
        <v>362888</v>
      </c>
      <c r="BS78" s="180">
        <v>26165429</v>
      </c>
      <c r="BT78" s="180">
        <v>543262</v>
      </c>
      <c r="BU78" s="180">
        <v>6526116</v>
      </c>
      <c r="BV78" s="180">
        <v>2275688</v>
      </c>
      <c r="BW78" s="180"/>
      <c r="BX78" s="180">
        <v>1793365</v>
      </c>
      <c r="BY78" s="180">
        <v>211452</v>
      </c>
      <c r="BZ78" s="180">
        <v>665014</v>
      </c>
      <c r="CA78" s="180">
        <v>172989</v>
      </c>
      <c r="CB78" s="180">
        <v>526196</v>
      </c>
      <c r="CC78" s="180"/>
      <c r="CD78" s="180">
        <v>388389</v>
      </c>
      <c r="CE78" s="180"/>
      <c r="CF78" s="180"/>
      <c r="CG78" s="180"/>
      <c r="CH78" s="180"/>
      <c r="CI78" s="180"/>
      <c r="CJ78" s="180"/>
      <c r="CK78" s="180"/>
      <c r="CL78" s="180"/>
      <c r="CM78" s="180"/>
      <c r="CN78" s="180"/>
      <c r="CO78" s="180"/>
      <c r="CP78" s="180"/>
      <c r="CQ78" s="180"/>
      <c r="CR78" s="180"/>
      <c r="CS78" s="180"/>
      <c r="CT78" s="180"/>
      <c r="CU78" s="180"/>
    </row>
    <row r="79" spans="1:99" x14ac:dyDescent="0.3">
      <c r="A79" s="155">
        <v>334</v>
      </c>
      <c r="B79" s="180" t="s">
        <v>261</v>
      </c>
      <c r="C79" s="180"/>
      <c r="D79" s="180"/>
      <c r="E79" s="180">
        <v>237086</v>
      </c>
      <c r="F79" s="180"/>
      <c r="G79" s="180">
        <v>7750095</v>
      </c>
      <c r="H79" s="180">
        <v>1899016</v>
      </c>
      <c r="I79" s="180">
        <v>5096732</v>
      </c>
      <c r="J79" s="180">
        <v>63968</v>
      </c>
      <c r="K79" s="180">
        <v>1142611</v>
      </c>
      <c r="L79" s="180">
        <v>634115</v>
      </c>
      <c r="M79" s="180">
        <v>95274631</v>
      </c>
      <c r="N79" s="180">
        <v>737777</v>
      </c>
      <c r="O79" s="180">
        <v>13713648</v>
      </c>
      <c r="P79" s="180">
        <v>244822</v>
      </c>
      <c r="Q79" s="180">
        <v>162854882</v>
      </c>
      <c r="R79" s="180">
        <v>6720503</v>
      </c>
      <c r="S79" s="180">
        <v>293148</v>
      </c>
      <c r="T79" s="180">
        <v>185281073</v>
      </c>
      <c r="U79" s="180">
        <v>53883837</v>
      </c>
      <c r="V79" s="180">
        <v>100140095</v>
      </c>
      <c r="W79" s="180">
        <v>159338916</v>
      </c>
      <c r="X79" s="180"/>
      <c r="Y79" s="180">
        <v>49937848</v>
      </c>
      <c r="Z79" s="180">
        <v>3063835</v>
      </c>
      <c r="AA79" s="180">
        <v>32707675</v>
      </c>
      <c r="AB79" s="180">
        <v>10913355</v>
      </c>
      <c r="AC79" s="180">
        <v>6094450</v>
      </c>
      <c r="AD79" s="180">
        <v>0</v>
      </c>
      <c r="AE79" s="180">
        <v>7012815</v>
      </c>
      <c r="AF79" s="180">
        <v>110750447</v>
      </c>
      <c r="AG79" s="180">
        <v>12276797</v>
      </c>
      <c r="AH79" s="180">
        <v>3551207</v>
      </c>
      <c r="AI79" s="180">
        <v>92185738</v>
      </c>
      <c r="AJ79" s="180">
        <v>5542114</v>
      </c>
      <c r="AK79" s="180"/>
      <c r="AL79" s="180"/>
      <c r="AM79" s="180">
        <v>39613005</v>
      </c>
      <c r="AN79" s="180">
        <v>699381</v>
      </c>
      <c r="AO79" s="180">
        <v>759102</v>
      </c>
      <c r="AP79" s="180">
        <v>147732</v>
      </c>
      <c r="AQ79" s="180">
        <v>36363715</v>
      </c>
      <c r="AR79" s="180">
        <v>49389765</v>
      </c>
      <c r="AS79" s="180">
        <v>454530</v>
      </c>
      <c r="AT79" s="180">
        <v>3947660</v>
      </c>
      <c r="AU79" s="180"/>
      <c r="AV79" s="180">
        <v>31599939</v>
      </c>
      <c r="AW79" s="180">
        <v>6688497</v>
      </c>
      <c r="AX79" s="180">
        <v>5797297</v>
      </c>
      <c r="AY79" s="180">
        <v>13206175</v>
      </c>
      <c r="AZ79" s="180">
        <v>3331554</v>
      </c>
      <c r="BA79" s="180">
        <v>1401199</v>
      </c>
      <c r="BB79" s="180">
        <v>0</v>
      </c>
      <c r="BC79" s="180">
        <v>25133</v>
      </c>
      <c r="BD79" s="180">
        <v>16996398</v>
      </c>
      <c r="BE79" s="180">
        <v>89074</v>
      </c>
      <c r="BF79" s="180">
        <v>388338</v>
      </c>
      <c r="BG79" s="180"/>
      <c r="BH79" s="180">
        <v>172599</v>
      </c>
      <c r="BI79" s="180">
        <v>562574</v>
      </c>
      <c r="BJ79" s="180">
        <v>234978</v>
      </c>
      <c r="BK79" s="180">
        <v>10324309</v>
      </c>
      <c r="BL79" s="180"/>
      <c r="BM79" s="180">
        <v>705776</v>
      </c>
      <c r="BN79" s="180">
        <v>9943269</v>
      </c>
      <c r="BO79" s="180">
        <v>2615436</v>
      </c>
      <c r="BP79" s="180">
        <v>5143931</v>
      </c>
      <c r="BQ79" s="180">
        <v>46094517</v>
      </c>
      <c r="BR79" s="180">
        <v>1996776</v>
      </c>
      <c r="BS79" s="180">
        <v>42073147</v>
      </c>
      <c r="BT79" s="180">
        <v>2570310</v>
      </c>
      <c r="BU79" s="180">
        <v>6276281</v>
      </c>
      <c r="BV79" s="180">
        <v>3283761</v>
      </c>
      <c r="BW79" s="180"/>
      <c r="BX79" s="180">
        <v>1011161</v>
      </c>
      <c r="BY79" s="180">
        <v>183210</v>
      </c>
      <c r="BZ79" s="180">
        <v>514166</v>
      </c>
      <c r="CA79" s="180">
        <v>112137</v>
      </c>
      <c r="CB79" s="180">
        <v>2196082</v>
      </c>
      <c r="CC79" s="180"/>
      <c r="CD79" s="180">
        <v>199375</v>
      </c>
      <c r="CE79" s="180"/>
      <c r="CF79" s="180"/>
      <c r="CG79" s="180"/>
      <c r="CH79" s="180"/>
      <c r="CI79" s="180"/>
      <c r="CJ79" s="180"/>
      <c r="CK79" s="180"/>
      <c r="CL79" s="180"/>
      <c r="CM79" s="180"/>
      <c r="CN79" s="180"/>
      <c r="CO79" s="180"/>
      <c r="CP79" s="180"/>
      <c r="CQ79" s="180"/>
      <c r="CR79" s="180"/>
      <c r="CS79" s="180"/>
      <c r="CT79" s="180"/>
      <c r="CU79" s="180"/>
    </row>
    <row r="80" spans="1:99" x14ac:dyDescent="0.3">
      <c r="A80" s="155">
        <v>335</v>
      </c>
      <c r="B80" s="180" t="s">
        <v>109</v>
      </c>
      <c r="C80" s="180"/>
      <c r="D80" s="180"/>
      <c r="E80" s="180">
        <v>0</v>
      </c>
      <c r="F80" s="180"/>
      <c r="G80" s="180">
        <v>0</v>
      </c>
      <c r="H80" s="180">
        <v>0</v>
      </c>
      <c r="I80" s="180">
        <v>0</v>
      </c>
      <c r="J80" s="180">
        <v>0</v>
      </c>
      <c r="K80" s="180">
        <v>0</v>
      </c>
      <c r="L80" s="180">
        <v>0</v>
      </c>
      <c r="M80" s="180">
        <v>0</v>
      </c>
      <c r="N80" s="180">
        <v>0</v>
      </c>
      <c r="O80" s="180">
        <v>0</v>
      </c>
      <c r="P80" s="180">
        <v>0</v>
      </c>
      <c r="Q80" s="180">
        <v>2084</v>
      </c>
      <c r="R80" s="180">
        <v>0</v>
      </c>
      <c r="S80" s="180">
        <v>0</v>
      </c>
      <c r="T80" s="180">
        <v>471387</v>
      </c>
      <c r="U80" s="180">
        <v>25176</v>
      </c>
      <c r="V80" s="180">
        <v>0</v>
      </c>
      <c r="W80" s="180">
        <v>0</v>
      </c>
      <c r="X80" s="180"/>
      <c r="Y80" s="180">
        <v>69015</v>
      </c>
      <c r="Z80" s="180">
        <v>0</v>
      </c>
      <c r="AA80" s="180">
        <v>0</v>
      </c>
      <c r="AB80" s="180">
        <v>0</v>
      </c>
      <c r="AC80" s="180">
        <v>0</v>
      </c>
      <c r="AD80" s="180">
        <v>0</v>
      </c>
      <c r="AE80" s="180">
        <v>0</v>
      </c>
      <c r="AF80" s="180">
        <v>13402</v>
      </c>
      <c r="AG80" s="180">
        <v>0</v>
      </c>
      <c r="AH80" s="180">
        <v>0</v>
      </c>
      <c r="AI80" s="180">
        <v>0</v>
      </c>
      <c r="AJ80" s="180">
        <v>0</v>
      </c>
      <c r="AK80" s="180"/>
      <c r="AL80" s="180"/>
      <c r="AM80" s="180">
        <v>0</v>
      </c>
      <c r="AN80" s="180">
        <v>0</v>
      </c>
      <c r="AO80" s="180">
        <v>0</v>
      </c>
      <c r="AP80" s="180">
        <v>0</v>
      </c>
      <c r="AQ80" s="180">
        <v>0</v>
      </c>
      <c r="AR80" s="180">
        <v>0</v>
      </c>
      <c r="AS80" s="180">
        <v>0</v>
      </c>
      <c r="AT80" s="180">
        <v>0</v>
      </c>
      <c r="AU80" s="180"/>
      <c r="AV80" s="180">
        <v>0</v>
      </c>
      <c r="AW80" s="180">
        <v>0</v>
      </c>
      <c r="AX80" s="180">
        <v>0</v>
      </c>
      <c r="AY80" s="180">
        <v>0</v>
      </c>
      <c r="AZ80" s="180">
        <v>0</v>
      </c>
      <c r="BA80" s="180">
        <v>0</v>
      </c>
      <c r="BB80" s="180">
        <v>0</v>
      </c>
      <c r="BC80" s="180">
        <v>0</v>
      </c>
      <c r="BD80" s="180">
        <v>0</v>
      </c>
      <c r="BE80" s="180">
        <v>0</v>
      </c>
      <c r="BF80" s="180">
        <v>0</v>
      </c>
      <c r="BG80" s="180"/>
      <c r="BH80" s="180">
        <v>0</v>
      </c>
      <c r="BI80" s="180">
        <v>0</v>
      </c>
      <c r="BJ80" s="180">
        <v>0</v>
      </c>
      <c r="BK80" s="180">
        <v>0</v>
      </c>
      <c r="BL80" s="180"/>
      <c r="BM80" s="180">
        <v>0</v>
      </c>
      <c r="BN80" s="180">
        <v>16230</v>
      </c>
      <c r="BO80" s="180">
        <v>0</v>
      </c>
      <c r="BP80" s="180">
        <v>0</v>
      </c>
      <c r="BQ80" s="180">
        <v>0</v>
      </c>
      <c r="BR80" s="180">
        <v>0</v>
      </c>
      <c r="BS80" s="180">
        <v>0</v>
      </c>
      <c r="BT80" s="180">
        <v>0</v>
      </c>
      <c r="BU80" s="180">
        <v>0</v>
      </c>
      <c r="BV80" s="180">
        <v>0</v>
      </c>
      <c r="BW80" s="180"/>
      <c r="BX80" s="180">
        <v>0</v>
      </c>
      <c r="BY80" s="180">
        <v>0</v>
      </c>
      <c r="BZ80" s="180">
        <v>382790</v>
      </c>
      <c r="CA80" s="180">
        <v>0</v>
      </c>
      <c r="CB80" s="180">
        <v>0</v>
      </c>
      <c r="CC80" s="180"/>
      <c r="CD80" s="180">
        <v>0</v>
      </c>
      <c r="CE80" s="180"/>
      <c r="CF80" s="180"/>
      <c r="CG80" s="180"/>
      <c r="CH80" s="180"/>
      <c r="CI80" s="180"/>
      <c r="CJ80" s="180"/>
      <c r="CK80" s="180"/>
      <c r="CL80" s="180"/>
      <c r="CM80" s="180"/>
      <c r="CN80" s="180"/>
      <c r="CO80" s="180"/>
      <c r="CP80" s="180"/>
      <c r="CQ80" s="180"/>
      <c r="CR80" s="180"/>
      <c r="CS80" s="180"/>
      <c r="CT80" s="180"/>
      <c r="CU80" s="180"/>
    </row>
    <row r="81" spans="1:99" s="635" customFormat="1" x14ac:dyDescent="0.3">
      <c r="A81" s="634">
        <v>336</v>
      </c>
      <c r="B81" s="635" t="s">
        <v>1054</v>
      </c>
      <c r="E81" s="635">
        <v>6984</v>
      </c>
      <c r="G81" s="635">
        <v>107014</v>
      </c>
      <c r="H81" s="635">
        <v>62428</v>
      </c>
      <c r="I81" s="635">
        <v>18514</v>
      </c>
      <c r="J81" s="635">
        <v>322</v>
      </c>
      <c r="K81" s="635">
        <v>1996</v>
      </c>
      <c r="L81" s="635">
        <v>6482</v>
      </c>
      <c r="M81" s="635">
        <v>1218202</v>
      </c>
      <c r="N81" s="635">
        <v>39205</v>
      </c>
      <c r="O81" s="635">
        <v>472333</v>
      </c>
      <c r="P81" s="635">
        <v>2011</v>
      </c>
      <c r="Q81" s="635">
        <v>4411757</v>
      </c>
      <c r="R81" s="635">
        <v>143018</v>
      </c>
      <c r="S81" s="635">
        <v>4092</v>
      </c>
      <c r="T81" s="635">
        <v>15098330</v>
      </c>
      <c r="U81" s="635">
        <v>2135132</v>
      </c>
      <c r="V81" s="635">
        <v>5216381</v>
      </c>
      <c r="W81" s="635">
        <v>5316677</v>
      </c>
      <c r="Y81" s="635">
        <v>1225587</v>
      </c>
      <c r="Z81" s="635">
        <v>32504</v>
      </c>
      <c r="AA81" s="635">
        <v>1354991</v>
      </c>
      <c r="AB81" s="635">
        <v>232349</v>
      </c>
      <c r="AC81" s="635">
        <v>147229</v>
      </c>
      <c r="AD81" s="635">
        <v>42516</v>
      </c>
      <c r="AE81" s="635">
        <v>145396</v>
      </c>
      <c r="AF81" s="635">
        <v>4490072</v>
      </c>
      <c r="AG81" s="635">
        <v>347220</v>
      </c>
      <c r="AH81" s="635">
        <v>11958</v>
      </c>
      <c r="AI81" s="635">
        <v>11227336</v>
      </c>
      <c r="AJ81" s="635">
        <v>14310</v>
      </c>
      <c r="AM81" s="635">
        <v>2054755</v>
      </c>
      <c r="AN81" s="635">
        <v>30258</v>
      </c>
      <c r="AO81" s="635">
        <v>30036</v>
      </c>
      <c r="AP81" s="635">
        <v>0</v>
      </c>
      <c r="AQ81" s="635">
        <v>786919</v>
      </c>
      <c r="AR81" s="635">
        <v>336605</v>
      </c>
      <c r="AS81" s="635">
        <v>20677</v>
      </c>
      <c r="AT81" s="635">
        <v>97184</v>
      </c>
      <c r="AV81" s="635">
        <v>340036</v>
      </c>
      <c r="AW81" s="635">
        <v>306985</v>
      </c>
      <c r="AX81" s="635">
        <v>35409</v>
      </c>
      <c r="AY81" s="635">
        <v>2557824</v>
      </c>
      <c r="AZ81" s="635">
        <v>129621</v>
      </c>
      <c r="BA81" s="635">
        <v>78484</v>
      </c>
      <c r="BB81" s="635">
        <v>0</v>
      </c>
      <c r="BC81" s="635">
        <v>44927</v>
      </c>
      <c r="BD81" s="635">
        <v>750813</v>
      </c>
      <c r="BE81" s="635">
        <v>2846</v>
      </c>
      <c r="BF81" s="635">
        <v>2804</v>
      </c>
      <c r="BH81" s="635">
        <v>1121</v>
      </c>
      <c r="BI81" s="635">
        <v>2862</v>
      </c>
      <c r="BJ81" s="635">
        <v>82516</v>
      </c>
      <c r="BK81" s="635">
        <v>973721</v>
      </c>
      <c r="BM81" s="635">
        <v>126337</v>
      </c>
      <c r="BN81" s="635">
        <v>368823</v>
      </c>
      <c r="BO81" s="635">
        <v>105533</v>
      </c>
      <c r="BP81" s="635">
        <v>107062</v>
      </c>
      <c r="BQ81" s="635">
        <v>1314991</v>
      </c>
      <c r="BR81" s="635">
        <v>48334</v>
      </c>
      <c r="BS81" s="635">
        <v>2029900</v>
      </c>
      <c r="BT81" s="635">
        <v>26953</v>
      </c>
      <c r="BU81" s="635">
        <v>370047</v>
      </c>
      <c r="BV81" s="635">
        <v>50002</v>
      </c>
      <c r="BX81" s="635">
        <v>49597</v>
      </c>
      <c r="BY81" s="635">
        <v>2229</v>
      </c>
      <c r="BZ81" s="635">
        <v>117574</v>
      </c>
      <c r="CA81" s="635">
        <v>8136</v>
      </c>
      <c r="CB81" s="635">
        <v>109860</v>
      </c>
      <c r="CD81" s="635">
        <v>20738</v>
      </c>
    </row>
    <row r="82" spans="1:99" x14ac:dyDescent="0.3">
      <c r="A82" s="155">
        <v>337</v>
      </c>
      <c r="B82" s="180" t="s">
        <v>245</v>
      </c>
      <c r="C82" s="180"/>
      <c r="D82" s="180"/>
      <c r="E82" s="180">
        <v>0</v>
      </c>
      <c r="F82" s="180"/>
      <c r="G82" s="180">
        <v>0</v>
      </c>
      <c r="H82" s="180">
        <v>0</v>
      </c>
      <c r="I82" s="180">
        <v>0</v>
      </c>
      <c r="J82" s="180">
        <v>0</v>
      </c>
      <c r="K82" s="180">
        <v>0</v>
      </c>
      <c r="L82" s="180">
        <v>0</v>
      </c>
      <c r="M82" s="180">
        <v>1549131</v>
      </c>
      <c r="N82" s="180">
        <v>23402</v>
      </c>
      <c r="O82" s="180">
        <v>1530979</v>
      </c>
      <c r="P82" s="180">
        <v>0</v>
      </c>
      <c r="Q82" s="180">
        <v>14243670</v>
      </c>
      <c r="R82" s="180">
        <v>947666</v>
      </c>
      <c r="S82" s="180">
        <v>0</v>
      </c>
      <c r="T82" s="180">
        <v>78178908</v>
      </c>
      <c r="U82" s="180">
        <v>11132300</v>
      </c>
      <c r="V82" s="180">
        <v>5327951</v>
      </c>
      <c r="W82" s="180">
        <v>27747858</v>
      </c>
      <c r="X82" s="180"/>
      <c r="Y82" s="180">
        <v>252000</v>
      </c>
      <c r="Z82" s="180">
        <v>0</v>
      </c>
      <c r="AA82" s="180">
        <v>8601918</v>
      </c>
      <c r="AB82" s="180">
        <v>46488</v>
      </c>
      <c r="AC82" s="180">
        <v>658417</v>
      </c>
      <c r="AD82" s="180">
        <v>0</v>
      </c>
      <c r="AE82" s="180">
        <v>1670826</v>
      </c>
      <c r="AF82" s="180">
        <v>10398958</v>
      </c>
      <c r="AG82" s="180">
        <v>0</v>
      </c>
      <c r="AH82" s="180">
        <v>180869</v>
      </c>
      <c r="AI82" s="180">
        <v>10860233</v>
      </c>
      <c r="AJ82" s="180">
        <v>0</v>
      </c>
      <c r="AK82" s="180"/>
      <c r="AL82" s="180"/>
      <c r="AM82" s="180">
        <v>8094202</v>
      </c>
      <c r="AN82" s="180">
        <v>0</v>
      </c>
      <c r="AO82" s="180">
        <v>184881</v>
      </c>
      <c r="AP82" s="180">
        <v>0</v>
      </c>
      <c r="AQ82" s="180">
        <v>14665817</v>
      </c>
      <c r="AR82" s="180">
        <v>780325</v>
      </c>
      <c r="AS82" s="180">
        <v>0</v>
      </c>
      <c r="AT82" s="180">
        <v>328625</v>
      </c>
      <c r="AU82" s="180"/>
      <c r="AV82" s="180">
        <v>8035153</v>
      </c>
      <c r="AW82" s="180">
        <v>1260000</v>
      </c>
      <c r="AX82" s="180">
        <v>0</v>
      </c>
      <c r="AY82" s="180">
        <v>8303288</v>
      </c>
      <c r="AZ82" s="180">
        <v>23275</v>
      </c>
      <c r="BA82" s="180">
        <v>0</v>
      </c>
      <c r="BB82" s="180">
        <v>0</v>
      </c>
      <c r="BC82" s="180">
        <v>0</v>
      </c>
      <c r="BD82" s="180">
        <v>1817537</v>
      </c>
      <c r="BE82" s="180">
        <v>0</v>
      </c>
      <c r="BF82" s="180">
        <v>0</v>
      </c>
      <c r="BG82" s="180"/>
      <c r="BH82" s="180">
        <v>0</v>
      </c>
      <c r="BI82" s="180">
        <v>0</v>
      </c>
      <c r="BJ82" s="180">
        <v>36458</v>
      </c>
      <c r="BK82" s="180">
        <v>2142481</v>
      </c>
      <c r="BL82" s="180"/>
      <c r="BM82" s="180">
        <v>212517</v>
      </c>
      <c r="BN82" s="180">
        <v>1023026</v>
      </c>
      <c r="BO82" s="180">
        <v>790847</v>
      </c>
      <c r="BP82" s="180">
        <v>1615854</v>
      </c>
      <c r="BQ82" s="180">
        <v>0</v>
      </c>
      <c r="BR82" s="180">
        <v>252171</v>
      </c>
      <c r="BS82" s="180">
        <v>21000000</v>
      </c>
      <c r="BT82" s="180">
        <v>135770</v>
      </c>
      <c r="BU82" s="180">
        <v>351568</v>
      </c>
      <c r="BV82" s="180">
        <v>0</v>
      </c>
      <c r="BW82" s="180"/>
      <c r="BX82" s="180">
        <v>17719</v>
      </c>
      <c r="BY82" s="180">
        <v>0</v>
      </c>
      <c r="BZ82" s="180">
        <v>0</v>
      </c>
      <c r="CA82" s="180">
        <v>0</v>
      </c>
      <c r="CB82" s="180">
        <v>549985</v>
      </c>
      <c r="CC82" s="180"/>
      <c r="CD82" s="180">
        <v>0</v>
      </c>
      <c r="CE82" s="180"/>
      <c r="CF82" s="180"/>
      <c r="CG82" s="180"/>
      <c r="CH82" s="180"/>
      <c r="CI82" s="180"/>
      <c r="CJ82" s="180"/>
      <c r="CK82" s="180"/>
      <c r="CL82" s="180"/>
      <c r="CM82" s="180"/>
      <c r="CN82" s="180"/>
      <c r="CO82" s="180"/>
      <c r="CP82" s="180"/>
      <c r="CQ82" s="180"/>
      <c r="CR82" s="180"/>
      <c r="CS82" s="180"/>
      <c r="CT82" s="180"/>
      <c r="CU82" s="180"/>
    </row>
    <row r="83" spans="1:99" s="639" customFormat="1" x14ac:dyDescent="0.3">
      <c r="A83" s="638">
        <v>338</v>
      </c>
      <c r="B83" s="639" t="s">
        <v>108</v>
      </c>
      <c r="E83" s="639">
        <v>6984</v>
      </c>
      <c r="G83" s="639">
        <v>766904</v>
      </c>
      <c r="H83" s="639">
        <v>80876</v>
      </c>
      <c r="I83" s="639">
        <v>281061</v>
      </c>
      <c r="J83" s="639">
        <v>322</v>
      </c>
      <c r="K83" s="639">
        <v>29582</v>
      </c>
      <c r="L83" s="639">
        <v>6482</v>
      </c>
      <c r="M83" s="639">
        <v>12699010</v>
      </c>
      <c r="N83" s="639">
        <v>282973</v>
      </c>
      <c r="O83" s="639">
        <v>4636566</v>
      </c>
      <c r="P83" s="639">
        <v>2011</v>
      </c>
      <c r="Q83" s="639">
        <v>74903404</v>
      </c>
      <c r="R83" s="639">
        <v>1617829</v>
      </c>
      <c r="S83" s="639">
        <v>4092</v>
      </c>
      <c r="T83" s="639">
        <v>175337710</v>
      </c>
      <c r="U83" s="639">
        <v>23393707</v>
      </c>
      <c r="V83" s="639">
        <v>34796695</v>
      </c>
      <c r="W83" s="639">
        <v>47901831</v>
      </c>
      <c r="Y83" s="639">
        <v>7385622</v>
      </c>
      <c r="Z83" s="639">
        <v>377475</v>
      </c>
      <c r="AA83" s="639">
        <v>18317159</v>
      </c>
      <c r="AB83" s="639">
        <v>1803811</v>
      </c>
      <c r="AC83" s="639">
        <v>895373</v>
      </c>
      <c r="AD83" s="639">
        <v>817948</v>
      </c>
      <c r="AE83" s="639">
        <v>2728206</v>
      </c>
      <c r="AF83" s="639">
        <v>21644882</v>
      </c>
      <c r="AG83" s="639">
        <v>3380917</v>
      </c>
      <c r="AH83" s="639">
        <v>514933</v>
      </c>
      <c r="AI83" s="639">
        <v>83285411</v>
      </c>
      <c r="AJ83" s="639">
        <v>38252</v>
      </c>
      <c r="AM83" s="639">
        <v>15894092</v>
      </c>
      <c r="AN83" s="639">
        <v>254696</v>
      </c>
      <c r="AO83" s="639">
        <v>377817</v>
      </c>
      <c r="AP83" s="639">
        <v>0</v>
      </c>
      <c r="AQ83" s="639">
        <v>16414865</v>
      </c>
      <c r="AR83" s="639">
        <v>51718836</v>
      </c>
      <c r="AS83" s="639">
        <v>416084</v>
      </c>
      <c r="AT83" s="639">
        <v>1393497</v>
      </c>
      <c r="AV83" s="639">
        <v>15866490</v>
      </c>
      <c r="AW83" s="639">
        <v>1602654</v>
      </c>
      <c r="AX83" s="639">
        <v>577826</v>
      </c>
      <c r="AY83" s="639">
        <v>11714033</v>
      </c>
      <c r="AZ83" s="639">
        <v>407415</v>
      </c>
      <c r="BA83" s="639">
        <v>267155</v>
      </c>
      <c r="BB83" s="639">
        <v>0</v>
      </c>
      <c r="BC83" s="639">
        <v>48002</v>
      </c>
      <c r="BD83" s="639">
        <v>12562868</v>
      </c>
      <c r="BE83" s="639">
        <v>2846</v>
      </c>
      <c r="BF83" s="639">
        <v>57551</v>
      </c>
      <c r="BH83" s="639">
        <v>1121</v>
      </c>
      <c r="BI83" s="639">
        <v>31290</v>
      </c>
      <c r="BJ83" s="639">
        <v>100978</v>
      </c>
      <c r="BK83" s="639">
        <v>5587252</v>
      </c>
      <c r="BM83" s="639">
        <v>850019</v>
      </c>
      <c r="BN83" s="639">
        <v>2631116</v>
      </c>
      <c r="BO83" s="639">
        <v>1317169</v>
      </c>
      <c r="BP83" s="639">
        <v>1945920</v>
      </c>
      <c r="BQ83" s="639">
        <v>7599334</v>
      </c>
      <c r="BR83" s="639">
        <v>803498</v>
      </c>
      <c r="BS83" s="639">
        <v>31167225</v>
      </c>
      <c r="BT83" s="639">
        <v>358588</v>
      </c>
      <c r="BU83" s="639">
        <v>4496995</v>
      </c>
      <c r="BV83" s="639">
        <v>50002</v>
      </c>
      <c r="BX83" s="639">
        <v>966952</v>
      </c>
      <c r="BY83" s="639">
        <v>9257</v>
      </c>
      <c r="BZ83" s="639">
        <v>1184068</v>
      </c>
      <c r="CA83" s="639">
        <v>8480</v>
      </c>
      <c r="CB83" s="639">
        <v>950056</v>
      </c>
      <c r="CD83" s="639">
        <v>40460</v>
      </c>
    </row>
    <row r="84" spans="1:99" x14ac:dyDescent="0.3">
      <c r="A84" s="155">
        <v>339</v>
      </c>
      <c r="B84" s="180" t="s">
        <v>181</v>
      </c>
      <c r="C84" s="180"/>
      <c r="D84" s="180"/>
      <c r="E84" s="180">
        <v>12160</v>
      </c>
      <c r="F84" s="180"/>
      <c r="G84" s="180">
        <v>22440</v>
      </c>
      <c r="H84" s="180">
        <v>0</v>
      </c>
      <c r="I84" s="180">
        <v>14475</v>
      </c>
      <c r="J84" s="180">
        <v>0</v>
      </c>
      <c r="K84" s="180">
        <v>5085</v>
      </c>
      <c r="L84" s="180">
        <v>3985</v>
      </c>
      <c r="M84" s="180">
        <v>0</v>
      </c>
      <c r="N84" s="180">
        <v>247200</v>
      </c>
      <c r="O84" s="180">
        <v>210519</v>
      </c>
      <c r="P84" s="180">
        <v>590</v>
      </c>
      <c r="Q84" s="180">
        <v>10310804</v>
      </c>
      <c r="R84" s="180">
        <v>68427</v>
      </c>
      <c r="S84" s="180">
        <v>0</v>
      </c>
      <c r="T84" s="180">
        <v>6232685</v>
      </c>
      <c r="U84" s="180">
        <v>2066960</v>
      </c>
      <c r="V84" s="180">
        <v>7703971</v>
      </c>
      <c r="W84" s="180">
        <v>2720674</v>
      </c>
      <c r="X84" s="180"/>
      <c r="Y84" s="180">
        <v>817564</v>
      </c>
      <c r="Z84" s="180">
        <v>108317</v>
      </c>
      <c r="AA84" s="180">
        <v>1017307</v>
      </c>
      <c r="AB84" s="180">
        <v>669426</v>
      </c>
      <c r="AC84" s="180">
        <v>34296</v>
      </c>
      <c r="AD84" s="180">
        <v>318638</v>
      </c>
      <c r="AE84" s="180">
        <v>30872</v>
      </c>
      <c r="AF84" s="180">
        <v>457203</v>
      </c>
      <c r="AG84" s="180">
        <v>869477</v>
      </c>
      <c r="AH84" s="180">
        <v>4226</v>
      </c>
      <c r="AI84" s="180">
        <v>2016749</v>
      </c>
      <c r="AJ84" s="180">
        <v>6255</v>
      </c>
      <c r="AK84" s="180"/>
      <c r="AL84" s="180"/>
      <c r="AM84" s="180">
        <v>1701593</v>
      </c>
      <c r="AN84" s="180">
        <v>49079</v>
      </c>
      <c r="AO84" s="180">
        <v>968</v>
      </c>
      <c r="AP84" s="180">
        <v>10456</v>
      </c>
      <c r="AQ84" s="180">
        <v>1184587</v>
      </c>
      <c r="AR84" s="180">
        <v>462813</v>
      </c>
      <c r="AS84" s="180">
        <v>261</v>
      </c>
      <c r="AT84" s="180">
        <v>164265</v>
      </c>
      <c r="AU84" s="180"/>
      <c r="AV84" s="180">
        <v>2475519</v>
      </c>
      <c r="AW84" s="180">
        <v>47367</v>
      </c>
      <c r="AX84" s="180">
        <v>191248</v>
      </c>
      <c r="AY84" s="180">
        <v>3616172</v>
      </c>
      <c r="AZ84" s="180">
        <v>54011</v>
      </c>
      <c r="BA84" s="180">
        <v>128805</v>
      </c>
      <c r="BB84" s="180">
        <v>0</v>
      </c>
      <c r="BC84" s="180">
        <v>26305</v>
      </c>
      <c r="BD84" s="180">
        <v>2413513</v>
      </c>
      <c r="BE84" s="180">
        <v>24237</v>
      </c>
      <c r="BF84" s="180">
        <v>63148</v>
      </c>
      <c r="BG84" s="180"/>
      <c r="BH84" s="180">
        <v>0</v>
      </c>
      <c r="BI84" s="180">
        <v>33099</v>
      </c>
      <c r="BJ84" s="180">
        <v>5316</v>
      </c>
      <c r="BK84" s="180">
        <v>599247</v>
      </c>
      <c r="BL84" s="180"/>
      <c r="BM84" s="180">
        <v>444250</v>
      </c>
      <c r="BN84" s="180">
        <v>895349</v>
      </c>
      <c r="BO84" s="180">
        <v>268537</v>
      </c>
      <c r="BP84" s="180">
        <v>31364</v>
      </c>
      <c r="BQ84" s="180">
        <v>1505250</v>
      </c>
      <c r="BR84" s="180">
        <v>151298</v>
      </c>
      <c r="BS84" s="180">
        <v>927828</v>
      </c>
      <c r="BT84" s="180">
        <v>128588</v>
      </c>
      <c r="BU84" s="180">
        <v>721009</v>
      </c>
      <c r="BV84" s="180">
        <v>87344</v>
      </c>
      <c r="BW84" s="180"/>
      <c r="BX84" s="180">
        <v>47123</v>
      </c>
      <c r="BY84" s="180">
        <v>0</v>
      </c>
      <c r="BZ84" s="180">
        <v>0</v>
      </c>
      <c r="CA84" s="180">
        <v>20593</v>
      </c>
      <c r="CB84" s="180">
        <v>190666</v>
      </c>
      <c r="CC84" s="180"/>
      <c r="CD84" s="180">
        <v>0</v>
      </c>
      <c r="CE84" s="180"/>
      <c r="CF84" s="180"/>
      <c r="CG84" s="180"/>
      <c r="CH84" s="180"/>
      <c r="CI84" s="180"/>
      <c r="CJ84" s="180"/>
      <c r="CK84" s="180"/>
      <c r="CL84" s="180"/>
      <c r="CM84" s="180"/>
      <c r="CN84" s="180"/>
      <c r="CO84" s="180"/>
      <c r="CP84" s="180"/>
      <c r="CQ84" s="180"/>
      <c r="CR84" s="180"/>
      <c r="CS84" s="180"/>
      <c r="CT84" s="180"/>
      <c r="CU84" s="180"/>
    </row>
    <row r="85" spans="1:99" x14ac:dyDescent="0.3">
      <c r="A85" s="155">
        <v>341</v>
      </c>
      <c r="B85" s="180" t="s">
        <v>1055</v>
      </c>
      <c r="C85" s="180"/>
      <c r="D85" s="180"/>
      <c r="E85" s="180">
        <v>53328</v>
      </c>
      <c r="F85" s="180"/>
      <c r="G85" s="180">
        <v>2169791</v>
      </c>
      <c r="H85" s="180">
        <v>1873515</v>
      </c>
      <c r="I85" s="180">
        <v>4451356</v>
      </c>
      <c r="J85" s="180">
        <v>86772</v>
      </c>
      <c r="K85" s="180">
        <v>357438</v>
      </c>
      <c r="L85" s="180">
        <v>213042</v>
      </c>
      <c r="M85" s="180">
        <v>15103257</v>
      </c>
      <c r="N85" s="180">
        <v>298327</v>
      </c>
      <c r="O85" s="180">
        <v>4936610</v>
      </c>
      <c r="P85" s="180">
        <v>89450</v>
      </c>
      <c r="Q85" s="180">
        <v>39597108</v>
      </c>
      <c r="R85" s="180">
        <v>1635680</v>
      </c>
      <c r="S85" s="180">
        <v>26916</v>
      </c>
      <c r="T85" s="180">
        <v>67928839</v>
      </c>
      <c r="U85" s="180">
        <v>14003305</v>
      </c>
      <c r="V85" s="180">
        <v>19099504</v>
      </c>
      <c r="W85" s="180">
        <v>33713374</v>
      </c>
      <c r="X85" s="180"/>
      <c r="Y85" s="180">
        <v>12952815</v>
      </c>
      <c r="Z85" s="180">
        <v>1040058</v>
      </c>
      <c r="AA85" s="180">
        <v>13706538</v>
      </c>
      <c r="AB85" s="180">
        <v>3742477</v>
      </c>
      <c r="AC85" s="180">
        <v>1402981</v>
      </c>
      <c r="AD85" s="180">
        <v>1605509</v>
      </c>
      <c r="AE85" s="180">
        <v>2488787</v>
      </c>
      <c r="AF85" s="180">
        <v>20140859</v>
      </c>
      <c r="AG85" s="180">
        <v>4618926</v>
      </c>
      <c r="AH85" s="180">
        <v>1087995</v>
      </c>
      <c r="AI85" s="180">
        <v>31700434</v>
      </c>
      <c r="AJ85" s="180">
        <v>912472</v>
      </c>
      <c r="AK85" s="180"/>
      <c r="AL85" s="180"/>
      <c r="AM85" s="180">
        <v>13306061</v>
      </c>
      <c r="AN85" s="180">
        <v>554834</v>
      </c>
      <c r="AO85" s="180">
        <v>850946</v>
      </c>
      <c r="AP85" s="180">
        <v>4563</v>
      </c>
      <c r="AQ85" s="180">
        <v>8866119</v>
      </c>
      <c r="AR85" s="180">
        <v>6549146</v>
      </c>
      <c r="AS85" s="180">
        <v>451949</v>
      </c>
      <c r="AT85" s="180">
        <v>2333104</v>
      </c>
      <c r="AU85" s="180"/>
      <c r="AV85" s="180">
        <v>15533823</v>
      </c>
      <c r="AW85" s="180">
        <v>1766847</v>
      </c>
      <c r="AX85" s="180">
        <v>1547231</v>
      </c>
      <c r="AY85" s="180">
        <v>8037634</v>
      </c>
      <c r="AZ85" s="180">
        <v>916901</v>
      </c>
      <c r="BA85" s="180">
        <v>910170</v>
      </c>
      <c r="BB85" s="180">
        <v>33689</v>
      </c>
      <c r="BC85" s="180">
        <v>264273</v>
      </c>
      <c r="BD85" s="180">
        <v>6874468</v>
      </c>
      <c r="BE85" s="180">
        <v>115073</v>
      </c>
      <c r="BF85" s="180">
        <v>342617</v>
      </c>
      <c r="BG85" s="180"/>
      <c r="BH85" s="180">
        <v>78405</v>
      </c>
      <c r="BI85" s="180">
        <v>196108</v>
      </c>
      <c r="BJ85" s="180">
        <v>121787</v>
      </c>
      <c r="BK85" s="180">
        <v>2940496</v>
      </c>
      <c r="BL85" s="180"/>
      <c r="BM85" s="180">
        <v>1580906</v>
      </c>
      <c r="BN85" s="180">
        <v>3727587</v>
      </c>
      <c r="BO85" s="180">
        <v>1050102</v>
      </c>
      <c r="BP85" s="180">
        <v>1542997</v>
      </c>
      <c r="BQ85" s="180">
        <v>18803582</v>
      </c>
      <c r="BR85" s="180">
        <v>731527</v>
      </c>
      <c r="BS85" s="180">
        <v>12757135</v>
      </c>
      <c r="BT85" s="180">
        <v>360245</v>
      </c>
      <c r="BU85" s="180">
        <v>4641263</v>
      </c>
      <c r="BV85" s="180">
        <v>604514</v>
      </c>
      <c r="BW85" s="180"/>
      <c r="BX85" s="180">
        <v>737512</v>
      </c>
      <c r="BY85" s="180">
        <v>50301</v>
      </c>
      <c r="BZ85" s="180">
        <v>153853</v>
      </c>
      <c r="CA85" s="180">
        <v>107397</v>
      </c>
      <c r="CB85" s="180">
        <v>993913</v>
      </c>
      <c r="CC85" s="180"/>
      <c r="CD85" s="180">
        <v>53761</v>
      </c>
      <c r="CE85" s="180"/>
      <c r="CF85" s="180"/>
      <c r="CG85" s="180"/>
      <c r="CH85" s="180"/>
      <c r="CI85" s="180"/>
      <c r="CJ85" s="180"/>
      <c r="CK85" s="180"/>
      <c r="CL85" s="180"/>
      <c r="CM85" s="180"/>
      <c r="CN85" s="180"/>
      <c r="CO85" s="180"/>
      <c r="CP85" s="180"/>
      <c r="CQ85" s="180"/>
      <c r="CR85" s="180"/>
      <c r="CS85" s="180"/>
      <c r="CT85" s="180"/>
      <c r="CU85" s="180"/>
    </row>
    <row r="86" spans="1:99" x14ac:dyDescent="0.3">
      <c r="A86" s="155">
        <v>343</v>
      </c>
      <c r="B86" s="180" t="s">
        <v>246</v>
      </c>
      <c r="C86" s="180"/>
      <c r="D86" s="180"/>
      <c r="E86" s="180">
        <v>0</v>
      </c>
      <c r="F86" s="180"/>
      <c r="G86" s="180">
        <v>0</v>
      </c>
      <c r="H86" s="180">
        <v>0</v>
      </c>
      <c r="I86" s="180">
        <v>0</v>
      </c>
      <c r="J86" s="180">
        <v>0</v>
      </c>
      <c r="K86" s="180">
        <v>0</v>
      </c>
      <c r="L86" s="180">
        <v>0</v>
      </c>
      <c r="M86" s="180">
        <v>822984</v>
      </c>
      <c r="N86" s="180">
        <v>22886</v>
      </c>
      <c r="O86" s="180">
        <v>263553</v>
      </c>
      <c r="P86" s="180">
        <v>0</v>
      </c>
      <c r="Q86" s="180">
        <v>1528555</v>
      </c>
      <c r="R86" s="180">
        <v>82867</v>
      </c>
      <c r="S86" s="180">
        <v>0</v>
      </c>
      <c r="T86" s="180">
        <v>3909239</v>
      </c>
      <c r="U86" s="180">
        <v>417991</v>
      </c>
      <c r="V86" s="180">
        <v>1341288</v>
      </c>
      <c r="W86" s="180">
        <v>2109798</v>
      </c>
      <c r="X86" s="180"/>
      <c r="Y86" s="180">
        <v>36000</v>
      </c>
      <c r="Z86" s="180">
        <v>0</v>
      </c>
      <c r="AA86" s="180">
        <v>1061819</v>
      </c>
      <c r="AB86" s="180">
        <v>29282</v>
      </c>
      <c r="AC86" s="180">
        <v>83373</v>
      </c>
      <c r="AD86" s="180">
        <v>0</v>
      </c>
      <c r="AE86" s="180">
        <v>41672</v>
      </c>
      <c r="AF86" s="180">
        <v>3816919</v>
      </c>
      <c r="AG86" s="180">
        <v>0</v>
      </c>
      <c r="AH86" s="180">
        <v>61229</v>
      </c>
      <c r="AI86" s="180">
        <v>1792171</v>
      </c>
      <c r="AJ86" s="180">
        <v>0</v>
      </c>
      <c r="AK86" s="180"/>
      <c r="AL86" s="180"/>
      <c r="AM86" s="180">
        <v>1029630</v>
      </c>
      <c r="AN86" s="180">
        <v>0</v>
      </c>
      <c r="AO86" s="180">
        <v>18643</v>
      </c>
      <c r="AP86" s="180">
        <v>0</v>
      </c>
      <c r="AQ86" s="180">
        <v>523705</v>
      </c>
      <c r="AR86" s="180">
        <v>148399</v>
      </c>
      <c r="AS86" s="180">
        <v>0</v>
      </c>
      <c r="AT86" s="180">
        <v>89437</v>
      </c>
      <c r="AU86" s="180"/>
      <c r="AV86" s="180">
        <v>1633628</v>
      </c>
      <c r="AW86" s="180">
        <v>180000</v>
      </c>
      <c r="AX86" s="180">
        <v>0</v>
      </c>
      <c r="AY86" s="180">
        <v>809960</v>
      </c>
      <c r="AZ86" s="180">
        <v>9686</v>
      </c>
      <c r="BA86" s="180">
        <v>0</v>
      </c>
      <c r="BB86" s="180">
        <v>0</v>
      </c>
      <c r="BC86" s="180">
        <v>0</v>
      </c>
      <c r="BD86" s="180">
        <v>70942</v>
      </c>
      <c r="BE86" s="180">
        <v>0</v>
      </c>
      <c r="BF86" s="180">
        <v>0</v>
      </c>
      <c r="BG86" s="180"/>
      <c r="BH86" s="180">
        <v>0</v>
      </c>
      <c r="BI86" s="180">
        <v>0</v>
      </c>
      <c r="BJ86" s="180">
        <v>17542</v>
      </c>
      <c r="BK86" s="180">
        <v>206188</v>
      </c>
      <c r="BL86" s="180"/>
      <c r="BM86" s="180">
        <v>69612</v>
      </c>
      <c r="BN86" s="180">
        <v>124416</v>
      </c>
      <c r="BO86" s="180">
        <v>28454</v>
      </c>
      <c r="BP86" s="180">
        <v>115327</v>
      </c>
      <c r="BQ86" s="180">
        <v>141600</v>
      </c>
      <c r="BR86" s="180">
        <v>0</v>
      </c>
      <c r="BS86" s="180">
        <v>225000</v>
      </c>
      <c r="BT86" s="180">
        <v>80601</v>
      </c>
      <c r="BU86" s="180">
        <v>78424</v>
      </c>
      <c r="BV86" s="180">
        <v>0</v>
      </c>
      <c r="BW86" s="180"/>
      <c r="BX86" s="180">
        <v>4445</v>
      </c>
      <c r="BY86" s="180">
        <v>0</v>
      </c>
      <c r="BZ86" s="180">
        <v>0</v>
      </c>
      <c r="CA86" s="180">
        <v>0</v>
      </c>
      <c r="CB86" s="180">
        <v>47222</v>
      </c>
      <c r="CC86" s="180"/>
      <c r="CD86" s="180">
        <v>0</v>
      </c>
      <c r="CE86" s="180"/>
      <c r="CF86" s="180"/>
      <c r="CG86" s="180"/>
      <c r="CH86" s="180"/>
      <c r="CI86" s="180"/>
      <c r="CJ86" s="180"/>
      <c r="CK86" s="180"/>
      <c r="CL86" s="180"/>
      <c r="CM86" s="180"/>
      <c r="CN86" s="180"/>
      <c r="CO86" s="180"/>
      <c r="CP86" s="180"/>
      <c r="CQ86" s="180"/>
      <c r="CR86" s="180"/>
      <c r="CS86" s="180"/>
      <c r="CT86" s="180"/>
      <c r="CU86" s="180"/>
    </row>
    <row r="87" spans="1:99" x14ac:dyDescent="0.3">
      <c r="A87" s="155">
        <v>344</v>
      </c>
      <c r="B87" s="180" t="s">
        <v>179</v>
      </c>
      <c r="C87" s="180"/>
      <c r="D87" s="180"/>
      <c r="E87" s="180">
        <v>0</v>
      </c>
      <c r="F87" s="180"/>
      <c r="G87" s="180">
        <v>11725</v>
      </c>
      <c r="H87" s="180">
        <v>0</v>
      </c>
      <c r="I87" s="180">
        <v>0</v>
      </c>
      <c r="J87" s="180">
        <v>0</v>
      </c>
      <c r="K87" s="180">
        <v>0</v>
      </c>
      <c r="L87" s="180">
        <v>0</v>
      </c>
      <c r="M87" s="180">
        <v>47274</v>
      </c>
      <c r="N87" s="180">
        <v>853</v>
      </c>
      <c r="O87" s="180">
        <v>13243</v>
      </c>
      <c r="P87" s="180">
        <v>0</v>
      </c>
      <c r="Q87" s="180">
        <v>504542</v>
      </c>
      <c r="R87" s="180">
        <v>31588</v>
      </c>
      <c r="S87" s="180">
        <v>0</v>
      </c>
      <c r="T87" s="180">
        <v>1774698</v>
      </c>
      <c r="U87" s="180">
        <v>393715</v>
      </c>
      <c r="V87" s="180">
        <v>93164</v>
      </c>
      <c r="W87" s="180">
        <v>833379</v>
      </c>
      <c r="X87" s="180"/>
      <c r="Y87" s="180">
        <v>0</v>
      </c>
      <c r="Z87" s="180">
        <v>0</v>
      </c>
      <c r="AA87" s="180">
        <v>311994</v>
      </c>
      <c r="AB87" s="180">
        <v>494</v>
      </c>
      <c r="AC87" s="180">
        <v>23939</v>
      </c>
      <c r="AD87" s="180">
        <v>0</v>
      </c>
      <c r="AE87" s="180">
        <v>71462</v>
      </c>
      <c r="AF87" s="180">
        <v>294342</v>
      </c>
      <c r="AG87" s="180">
        <v>0</v>
      </c>
      <c r="AH87" s="180">
        <v>6352</v>
      </c>
      <c r="AI87" s="180">
        <v>223485</v>
      </c>
      <c r="AJ87" s="180">
        <v>0</v>
      </c>
      <c r="AK87" s="180"/>
      <c r="AL87" s="180"/>
      <c r="AM87" s="180">
        <v>196972</v>
      </c>
      <c r="AN87" s="180">
        <v>0</v>
      </c>
      <c r="AO87" s="180">
        <v>1651</v>
      </c>
      <c r="AP87" s="180">
        <v>0</v>
      </c>
      <c r="AQ87" s="180">
        <v>487774</v>
      </c>
      <c r="AR87" s="180">
        <v>17661</v>
      </c>
      <c r="AS87" s="180">
        <v>0</v>
      </c>
      <c r="AT87" s="180">
        <v>13146</v>
      </c>
      <c r="AU87" s="180"/>
      <c r="AV87" s="180">
        <v>36756</v>
      </c>
      <c r="AW87" s="180">
        <v>0</v>
      </c>
      <c r="AX87" s="180">
        <v>0</v>
      </c>
      <c r="AY87" s="180">
        <v>276594</v>
      </c>
      <c r="AZ87" s="180">
        <v>1155</v>
      </c>
      <c r="BA87" s="180">
        <v>0</v>
      </c>
      <c r="BB87" s="180">
        <v>0</v>
      </c>
      <c r="BC87" s="180">
        <v>0</v>
      </c>
      <c r="BD87" s="180">
        <v>1</v>
      </c>
      <c r="BE87" s="180">
        <v>0</v>
      </c>
      <c r="BF87" s="180">
        <v>0</v>
      </c>
      <c r="BG87" s="180"/>
      <c r="BH87" s="180">
        <v>0</v>
      </c>
      <c r="BI87" s="180">
        <v>0</v>
      </c>
      <c r="BJ87" s="180">
        <v>1398</v>
      </c>
      <c r="BK87" s="180">
        <v>74552</v>
      </c>
      <c r="BL87" s="180"/>
      <c r="BM87" s="180">
        <v>6958</v>
      </c>
      <c r="BN87" s="180">
        <v>26871</v>
      </c>
      <c r="BO87" s="180">
        <v>17512</v>
      </c>
      <c r="BP87" s="180">
        <v>61394</v>
      </c>
      <c r="BQ87" s="180">
        <v>1467</v>
      </c>
      <c r="BR87" s="180">
        <v>0</v>
      </c>
      <c r="BS87" s="180">
        <v>141776</v>
      </c>
      <c r="BT87" s="180">
        <v>9165</v>
      </c>
      <c r="BU87" s="180">
        <v>7626</v>
      </c>
      <c r="BV87" s="180">
        <v>0</v>
      </c>
      <c r="BW87" s="180"/>
      <c r="BX87" s="180">
        <v>1035</v>
      </c>
      <c r="BY87" s="180">
        <v>0</v>
      </c>
      <c r="BZ87" s="180">
        <v>0</v>
      </c>
      <c r="CA87" s="180">
        <v>0</v>
      </c>
      <c r="CB87" s="180">
        <v>24167</v>
      </c>
      <c r="CC87" s="180"/>
      <c r="CD87" s="180">
        <v>0</v>
      </c>
      <c r="CE87" s="180"/>
      <c r="CF87" s="180"/>
      <c r="CG87" s="180"/>
      <c r="CH87" s="180"/>
      <c r="CI87" s="180"/>
      <c r="CJ87" s="180"/>
      <c r="CK87" s="180"/>
      <c r="CL87" s="180"/>
      <c r="CM87" s="180"/>
      <c r="CN87" s="180"/>
      <c r="CO87" s="180"/>
      <c r="CP87" s="180"/>
      <c r="CQ87" s="180"/>
      <c r="CR87" s="180"/>
      <c r="CS87" s="180"/>
      <c r="CT87" s="180"/>
      <c r="CU87" s="180"/>
    </row>
    <row r="88" spans="1:99" x14ac:dyDescent="0.3">
      <c r="A88" s="155">
        <v>349</v>
      </c>
      <c r="B88" s="180" t="s">
        <v>114</v>
      </c>
      <c r="C88" s="180"/>
      <c r="D88" s="180"/>
      <c r="E88" s="180">
        <v>0</v>
      </c>
      <c r="F88" s="180"/>
      <c r="G88" s="180">
        <v>0</v>
      </c>
      <c r="H88" s="180">
        <v>0</v>
      </c>
      <c r="I88" s="180">
        <v>0</v>
      </c>
      <c r="J88" s="180">
        <v>416852</v>
      </c>
      <c r="K88" s="180">
        <v>0</v>
      </c>
      <c r="L88" s="180">
        <v>0</v>
      </c>
      <c r="M88" s="180">
        <v>0</v>
      </c>
      <c r="N88" s="180">
        <v>0</v>
      </c>
      <c r="O88" s="180">
        <v>5559608</v>
      </c>
      <c r="P88" s="180">
        <v>0</v>
      </c>
      <c r="Q88" s="180">
        <v>31751467</v>
      </c>
      <c r="R88" s="180">
        <v>381621</v>
      </c>
      <c r="S88" s="180">
        <v>0</v>
      </c>
      <c r="T88" s="180">
        <v>73602746</v>
      </c>
      <c r="U88" s="180">
        <v>16873774</v>
      </c>
      <c r="V88" s="180">
        <v>19989385</v>
      </c>
      <c r="W88" s="180">
        <v>0</v>
      </c>
      <c r="X88" s="180"/>
      <c r="Y88" s="180">
        <v>7308021</v>
      </c>
      <c r="Z88" s="180">
        <v>4003250</v>
      </c>
      <c r="AA88" s="180">
        <v>6272246</v>
      </c>
      <c r="AB88" s="180">
        <v>7728667</v>
      </c>
      <c r="AC88" s="180">
        <v>742476</v>
      </c>
      <c r="AD88" s="180">
        <v>1941321</v>
      </c>
      <c r="AE88" s="180">
        <v>1617342</v>
      </c>
      <c r="AF88" s="180">
        <v>1632114</v>
      </c>
      <c r="AG88" s="180">
        <v>755136</v>
      </c>
      <c r="AH88" s="180">
        <v>0</v>
      </c>
      <c r="AI88" s="180">
        <v>24747246</v>
      </c>
      <c r="AJ88" s="180">
        <v>32360</v>
      </c>
      <c r="AK88" s="180"/>
      <c r="AL88" s="180"/>
      <c r="AM88" s="180">
        <v>9969935</v>
      </c>
      <c r="AN88" s="180">
        <v>309585</v>
      </c>
      <c r="AO88" s="180">
        <v>1841350</v>
      </c>
      <c r="AP88" s="180">
        <v>0</v>
      </c>
      <c r="AQ88" s="180">
        <v>0</v>
      </c>
      <c r="AR88" s="180">
        <v>1837242</v>
      </c>
      <c r="AS88" s="180">
        <v>0</v>
      </c>
      <c r="AT88" s="180">
        <v>2171453</v>
      </c>
      <c r="AU88" s="180"/>
      <c r="AV88" s="180">
        <v>81142663</v>
      </c>
      <c r="AW88" s="180">
        <v>0</v>
      </c>
      <c r="AX88" s="180">
        <v>1183770</v>
      </c>
      <c r="AY88" s="180">
        <v>697793</v>
      </c>
      <c r="AZ88" s="180">
        <v>802169</v>
      </c>
      <c r="BA88" s="180">
        <v>202116</v>
      </c>
      <c r="BB88" s="180">
        <v>0</v>
      </c>
      <c r="BC88" s="180">
        <v>126074</v>
      </c>
      <c r="BD88" s="180">
        <v>21051877</v>
      </c>
      <c r="BE88" s="180">
        <v>0</v>
      </c>
      <c r="BF88" s="180">
        <v>512665</v>
      </c>
      <c r="BG88" s="180"/>
      <c r="BH88" s="180">
        <v>0</v>
      </c>
      <c r="BI88" s="180">
        <v>97428</v>
      </c>
      <c r="BJ88" s="180">
        <v>0</v>
      </c>
      <c r="BK88" s="180">
        <v>3516842</v>
      </c>
      <c r="BL88" s="180"/>
      <c r="BM88" s="180">
        <v>1613121</v>
      </c>
      <c r="BN88" s="180">
        <v>2576774</v>
      </c>
      <c r="BO88" s="180">
        <v>3102773</v>
      </c>
      <c r="BP88" s="180">
        <v>117010</v>
      </c>
      <c r="BQ88" s="180">
        <v>0</v>
      </c>
      <c r="BR88" s="180">
        <v>1140983</v>
      </c>
      <c r="BS88" s="180">
        <v>0</v>
      </c>
      <c r="BT88" s="180">
        <v>1108300</v>
      </c>
      <c r="BU88" s="180">
        <v>2895855</v>
      </c>
      <c r="BV88" s="180">
        <v>0</v>
      </c>
      <c r="BW88" s="180"/>
      <c r="BX88" s="180">
        <v>168736</v>
      </c>
      <c r="BY88" s="180">
        <v>15489</v>
      </c>
      <c r="BZ88" s="180">
        <v>1227108</v>
      </c>
      <c r="CA88" s="180">
        <v>402329</v>
      </c>
      <c r="CB88" s="180">
        <v>1208179</v>
      </c>
      <c r="CC88" s="180"/>
      <c r="CD88" s="180">
        <v>0</v>
      </c>
      <c r="CE88" s="180"/>
      <c r="CF88" s="180"/>
      <c r="CG88" s="180"/>
      <c r="CH88" s="180"/>
      <c r="CI88" s="180"/>
      <c r="CJ88" s="180"/>
      <c r="CK88" s="180"/>
      <c r="CL88" s="180"/>
      <c r="CM88" s="180"/>
      <c r="CN88" s="180"/>
      <c r="CO88" s="180"/>
      <c r="CP88" s="180"/>
      <c r="CQ88" s="180"/>
      <c r="CR88" s="180"/>
      <c r="CS88" s="180"/>
      <c r="CT88" s="180"/>
      <c r="CU88" s="180"/>
    </row>
    <row r="89" spans="1:99" x14ac:dyDescent="0.3">
      <c r="A89" s="155">
        <v>350</v>
      </c>
      <c r="B89" s="180" t="s">
        <v>1056</v>
      </c>
      <c r="C89" s="180"/>
      <c r="D89" s="180"/>
      <c r="E89" s="180">
        <v>0</v>
      </c>
      <c r="F89" s="180"/>
      <c r="G89" s="180">
        <v>0</v>
      </c>
      <c r="H89" s="180">
        <v>0</v>
      </c>
      <c r="I89" s="180">
        <v>0</v>
      </c>
      <c r="J89" s="180">
        <v>0</v>
      </c>
      <c r="K89" s="180">
        <v>0</v>
      </c>
      <c r="L89" s="180">
        <v>0</v>
      </c>
      <c r="M89" s="180">
        <v>0</v>
      </c>
      <c r="N89" s="180">
        <v>0</v>
      </c>
      <c r="O89" s="180">
        <v>6952</v>
      </c>
      <c r="P89" s="180">
        <v>0</v>
      </c>
      <c r="Q89" s="180">
        <v>194549</v>
      </c>
      <c r="R89" s="180">
        <v>35</v>
      </c>
      <c r="S89" s="180">
        <v>0</v>
      </c>
      <c r="T89" s="180">
        <v>6103666</v>
      </c>
      <c r="U89" s="180">
        <v>293254</v>
      </c>
      <c r="V89" s="180">
        <v>58037</v>
      </c>
      <c r="W89" s="180">
        <v>0</v>
      </c>
      <c r="X89" s="180"/>
      <c r="Y89" s="180">
        <v>6968</v>
      </c>
      <c r="Z89" s="180">
        <v>400</v>
      </c>
      <c r="AA89" s="180">
        <v>198257</v>
      </c>
      <c r="AB89" s="180">
        <v>459</v>
      </c>
      <c r="AC89" s="180">
        <v>2401</v>
      </c>
      <c r="AD89" s="180">
        <v>4453</v>
      </c>
      <c r="AE89" s="180">
        <v>37373</v>
      </c>
      <c r="AF89" s="180">
        <v>87173</v>
      </c>
      <c r="AG89" s="180">
        <v>6276</v>
      </c>
      <c r="AH89" s="180">
        <v>0</v>
      </c>
      <c r="AI89" s="180">
        <v>30510</v>
      </c>
      <c r="AJ89" s="180">
        <v>693</v>
      </c>
      <c r="AK89" s="180"/>
      <c r="AL89" s="180"/>
      <c r="AM89" s="180">
        <v>123249</v>
      </c>
      <c r="AN89" s="180">
        <v>789</v>
      </c>
      <c r="AO89" s="180">
        <v>1</v>
      </c>
      <c r="AP89" s="180">
        <v>0</v>
      </c>
      <c r="AQ89" s="180">
        <v>0</v>
      </c>
      <c r="AR89" s="180">
        <v>55415</v>
      </c>
      <c r="AS89" s="180">
        <v>0</v>
      </c>
      <c r="AT89" s="180">
        <v>692</v>
      </c>
      <c r="AU89" s="180"/>
      <c r="AV89" s="180">
        <v>854764</v>
      </c>
      <c r="AW89" s="180">
        <v>0</v>
      </c>
      <c r="AX89" s="180">
        <v>1103</v>
      </c>
      <c r="AY89" s="180">
        <v>106918</v>
      </c>
      <c r="AZ89" s="180">
        <v>21044</v>
      </c>
      <c r="BA89" s="180">
        <v>27</v>
      </c>
      <c r="BB89" s="180">
        <v>0</v>
      </c>
      <c r="BC89" s="180">
        <v>1798</v>
      </c>
      <c r="BD89" s="180">
        <v>22362</v>
      </c>
      <c r="BE89" s="180">
        <v>0</v>
      </c>
      <c r="BF89" s="180">
        <v>53</v>
      </c>
      <c r="BG89" s="180"/>
      <c r="BH89" s="180">
        <v>0</v>
      </c>
      <c r="BI89" s="180">
        <v>214</v>
      </c>
      <c r="BJ89" s="180">
        <v>0</v>
      </c>
      <c r="BK89" s="180">
        <v>12386</v>
      </c>
      <c r="BL89" s="180"/>
      <c r="BM89" s="180">
        <v>0</v>
      </c>
      <c r="BN89" s="180">
        <v>81641</v>
      </c>
      <c r="BO89" s="180">
        <v>2775</v>
      </c>
      <c r="BP89" s="180">
        <v>1587</v>
      </c>
      <c r="BQ89" s="180">
        <v>0</v>
      </c>
      <c r="BR89" s="180">
        <v>34102</v>
      </c>
      <c r="BS89" s="180">
        <v>0</v>
      </c>
      <c r="BT89" s="180">
        <v>9332</v>
      </c>
      <c r="BU89" s="180">
        <v>656757</v>
      </c>
      <c r="BV89" s="180">
        <v>0</v>
      </c>
      <c r="BW89" s="180"/>
      <c r="BX89" s="180">
        <v>6999</v>
      </c>
      <c r="BY89" s="180">
        <v>0</v>
      </c>
      <c r="BZ89" s="180">
        <v>195</v>
      </c>
      <c r="CA89" s="180">
        <v>2</v>
      </c>
      <c r="CB89" s="180">
        <v>10226</v>
      </c>
      <c r="CC89" s="180"/>
      <c r="CD89" s="180">
        <v>0</v>
      </c>
      <c r="CE89" s="180"/>
      <c r="CF89" s="180"/>
      <c r="CG89" s="180"/>
      <c r="CH89" s="180"/>
      <c r="CI89" s="180"/>
      <c r="CJ89" s="180"/>
      <c r="CK89" s="180"/>
      <c r="CL89" s="180"/>
      <c r="CM89" s="180"/>
      <c r="CN89" s="180"/>
      <c r="CO89" s="180"/>
      <c r="CP89" s="180"/>
      <c r="CQ89" s="180"/>
      <c r="CR89" s="180"/>
      <c r="CS89" s="180"/>
      <c r="CT89" s="180"/>
      <c r="CU89" s="180"/>
    </row>
    <row r="90" spans="1:99" x14ac:dyDescent="0.3">
      <c r="A90" s="155">
        <v>351</v>
      </c>
      <c r="B90" s="180" t="s">
        <v>223</v>
      </c>
      <c r="C90" s="180"/>
      <c r="D90" s="180"/>
      <c r="E90" s="180">
        <v>0</v>
      </c>
      <c r="F90" s="180"/>
      <c r="G90" s="180">
        <v>0</v>
      </c>
      <c r="H90" s="180">
        <v>0</v>
      </c>
      <c r="I90" s="180">
        <v>0</v>
      </c>
      <c r="J90" s="180">
        <v>7423</v>
      </c>
      <c r="K90" s="180">
        <v>0</v>
      </c>
      <c r="L90" s="180">
        <v>0</v>
      </c>
      <c r="M90" s="180">
        <v>0</v>
      </c>
      <c r="N90" s="180">
        <v>0</v>
      </c>
      <c r="O90" s="180">
        <v>43455</v>
      </c>
      <c r="P90" s="180">
        <v>0</v>
      </c>
      <c r="Q90" s="180">
        <v>1038392</v>
      </c>
      <c r="R90" s="180">
        <v>6975</v>
      </c>
      <c r="S90" s="180">
        <v>0</v>
      </c>
      <c r="T90" s="180">
        <v>2617209</v>
      </c>
      <c r="U90" s="180">
        <v>329618</v>
      </c>
      <c r="V90" s="180">
        <v>330676</v>
      </c>
      <c r="W90" s="180">
        <v>0</v>
      </c>
      <c r="X90" s="180"/>
      <c r="Y90" s="180">
        <v>223613</v>
      </c>
      <c r="Z90" s="180">
        <v>37741</v>
      </c>
      <c r="AA90" s="180">
        <v>83500</v>
      </c>
      <c r="AB90" s="180">
        <v>273751</v>
      </c>
      <c r="AC90" s="180">
        <v>15298</v>
      </c>
      <c r="AD90" s="180">
        <v>37142</v>
      </c>
      <c r="AE90" s="180">
        <v>0</v>
      </c>
      <c r="AF90" s="180">
        <v>690750</v>
      </c>
      <c r="AG90" s="180">
        <v>2486</v>
      </c>
      <c r="AH90" s="180">
        <v>3390382</v>
      </c>
      <c r="AI90" s="180">
        <v>572491</v>
      </c>
      <c r="AJ90" s="180">
        <v>0</v>
      </c>
      <c r="AK90" s="180"/>
      <c r="AL90" s="180"/>
      <c r="AM90" s="180">
        <v>200900</v>
      </c>
      <c r="AN90" s="180">
        <v>14695</v>
      </c>
      <c r="AO90" s="180">
        <v>39510</v>
      </c>
      <c r="AP90" s="180">
        <v>0</v>
      </c>
      <c r="AQ90" s="180">
        <v>0</v>
      </c>
      <c r="AR90" s="180">
        <v>16104</v>
      </c>
      <c r="AS90" s="180">
        <v>0</v>
      </c>
      <c r="AT90" s="180">
        <v>40436</v>
      </c>
      <c r="AU90" s="180"/>
      <c r="AV90" s="180">
        <v>3092004</v>
      </c>
      <c r="AW90" s="180">
        <v>0</v>
      </c>
      <c r="AX90" s="180">
        <v>0</v>
      </c>
      <c r="AY90" s="180">
        <v>0</v>
      </c>
      <c r="AZ90" s="180">
        <v>31985</v>
      </c>
      <c r="BA90" s="180">
        <v>0</v>
      </c>
      <c r="BB90" s="180">
        <v>0</v>
      </c>
      <c r="BC90" s="180">
        <v>0</v>
      </c>
      <c r="BD90" s="180">
        <v>370686</v>
      </c>
      <c r="BE90" s="180">
        <v>0</v>
      </c>
      <c r="BF90" s="180">
        <v>0</v>
      </c>
      <c r="BG90" s="180"/>
      <c r="BH90" s="180">
        <v>0</v>
      </c>
      <c r="BI90" s="180">
        <v>0</v>
      </c>
      <c r="BJ90" s="180">
        <v>0</v>
      </c>
      <c r="BK90" s="180">
        <v>68721</v>
      </c>
      <c r="BL90" s="180"/>
      <c r="BM90" s="180">
        <v>13504</v>
      </c>
      <c r="BN90" s="180">
        <v>102630</v>
      </c>
      <c r="BO90" s="180">
        <v>30806</v>
      </c>
      <c r="BP90" s="180">
        <v>0</v>
      </c>
      <c r="BQ90" s="180">
        <v>0</v>
      </c>
      <c r="BR90" s="180">
        <v>35605</v>
      </c>
      <c r="BS90" s="180">
        <v>0</v>
      </c>
      <c r="BT90" s="180">
        <v>26744</v>
      </c>
      <c r="BU90" s="180">
        <v>17268</v>
      </c>
      <c r="BV90" s="180">
        <v>0</v>
      </c>
      <c r="BW90" s="180"/>
      <c r="BX90" s="180">
        <v>0</v>
      </c>
      <c r="BY90" s="180">
        <v>0</v>
      </c>
      <c r="BZ90" s="180">
        <v>28662</v>
      </c>
      <c r="CA90" s="180">
        <v>10711</v>
      </c>
      <c r="CB90" s="180">
        <v>8654</v>
      </c>
      <c r="CC90" s="180"/>
      <c r="CD90" s="180">
        <v>0</v>
      </c>
      <c r="CE90" s="180"/>
      <c r="CF90" s="180"/>
      <c r="CG90" s="180"/>
      <c r="CH90" s="180"/>
      <c r="CI90" s="180"/>
      <c r="CJ90" s="180"/>
      <c r="CK90" s="180"/>
      <c r="CL90" s="180"/>
      <c r="CM90" s="180"/>
      <c r="CN90" s="180"/>
      <c r="CO90" s="180"/>
      <c r="CP90" s="180"/>
      <c r="CQ90" s="180"/>
      <c r="CR90" s="180"/>
      <c r="CS90" s="180"/>
      <c r="CT90" s="180"/>
      <c r="CU90" s="180"/>
    </row>
    <row r="91" spans="1:99" x14ac:dyDescent="0.3">
      <c r="A91" s="155">
        <v>352</v>
      </c>
      <c r="B91" s="180" t="s">
        <v>225</v>
      </c>
      <c r="C91" s="180"/>
      <c r="D91" s="180"/>
      <c r="E91" s="180">
        <v>0</v>
      </c>
      <c r="F91" s="180"/>
      <c r="G91" s="180">
        <v>0</v>
      </c>
      <c r="H91" s="180">
        <v>0</v>
      </c>
      <c r="I91" s="180">
        <v>0</v>
      </c>
      <c r="J91" s="180">
        <v>0</v>
      </c>
      <c r="K91" s="180">
        <v>0</v>
      </c>
      <c r="L91" s="180">
        <v>0</v>
      </c>
      <c r="M91" s="180">
        <v>0</v>
      </c>
      <c r="N91" s="180">
        <v>0</v>
      </c>
      <c r="O91" s="180">
        <v>0</v>
      </c>
      <c r="P91" s="180">
        <v>0</v>
      </c>
      <c r="Q91" s="180">
        <v>0</v>
      </c>
      <c r="R91" s="180">
        <v>0</v>
      </c>
      <c r="S91" s="180">
        <v>0</v>
      </c>
      <c r="T91" s="180">
        <v>750000</v>
      </c>
      <c r="U91" s="180">
        <v>0</v>
      </c>
      <c r="V91" s="180">
        <v>0</v>
      </c>
      <c r="W91" s="180">
        <v>0</v>
      </c>
      <c r="X91" s="180"/>
      <c r="Y91" s="180">
        <v>0</v>
      </c>
      <c r="Z91" s="180">
        <v>26425</v>
      </c>
      <c r="AA91" s="180">
        <v>0</v>
      </c>
      <c r="AB91" s="180">
        <v>0</v>
      </c>
      <c r="AC91" s="180">
        <v>0</v>
      </c>
      <c r="AD91" s="180">
        <v>0</v>
      </c>
      <c r="AE91" s="180">
        <v>0</v>
      </c>
      <c r="AF91" s="180">
        <v>0</v>
      </c>
      <c r="AG91" s="180">
        <v>0</v>
      </c>
      <c r="AH91" s="180">
        <v>0</v>
      </c>
      <c r="AI91" s="180">
        <v>0</v>
      </c>
      <c r="AJ91" s="180">
        <v>0</v>
      </c>
      <c r="AK91" s="180"/>
      <c r="AL91" s="180"/>
      <c r="AM91" s="180">
        <v>0</v>
      </c>
      <c r="AN91" s="180">
        <v>0</v>
      </c>
      <c r="AO91" s="180">
        <v>0</v>
      </c>
      <c r="AP91" s="180">
        <v>0</v>
      </c>
      <c r="AQ91" s="180">
        <v>0</v>
      </c>
      <c r="AR91" s="180">
        <v>0</v>
      </c>
      <c r="AS91" s="180">
        <v>0</v>
      </c>
      <c r="AT91" s="180">
        <v>23527</v>
      </c>
      <c r="AU91" s="180"/>
      <c r="AV91" s="180">
        <v>444298</v>
      </c>
      <c r="AW91" s="180">
        <v>0</v>
      </c>
      <c r="AX91" s="180">
        <v>0</v>
      </c>
      <c r="AY91" s="180">
        <v>0</v>
      </c>
      <c r="AZ91" s="180">
        <v>0</v>
      </c>
      <c r="BA91" s="180">
        <v>0</v>
      </c>
      <c r="BB91" s="180">
        <v>0</v>
      </c>
      <c r="BC91" s="180">
        <v>0</v>
      </c>
      <c r="BD91" s="180">
        <v>0</v>
      </c>
      <c r="BE91" s="180">
        <v>0</v>
      </c>
      <c r="BF91" s="180">
        <v>11275</v>
      </c>
      <c r="BG91" s="180"/>
      <c r="BH91" s="180">
        <v>0</v>
      </c>
      <c r="BI91" s="180">
        <v>0</v>
      </c>
      <c r="BJ91" s="180">
        <v>0</v>
      </c>
      <c r="BK91" s="180">
        <v>0</v>
      </c>
      <c r="BL91" s="180"/>
      <c r="BM91" s="180">
        <v>0</v>
      </c>
      <c r="BN91" s="180">
        <v>0</v>
      </c>
      <c r="BO91" s="180">
        <v>0</v>
      </c>
      <c r="BP91" s="180">
        <v>0</v>
      </c>
      <c r="BQ91" s="180">
        <v>0</v>
      </c>
      <c r="BR91" s="180">
        <v>0</v>
      </c>
      <c r="BS91" s="180">
        <v>0</v>
      </c>
      <c r="BT91" s="180">
        <v>0</v>
      </c>
      <c r="BU91" s="180">
        <v>2002784</v>
      </c>
      <c r="BV91" s="180">
        <v>0</v>
      </c>
      <c r="BW91" s="180"/>
      <c r="BX91" s="180">
        <v>0</v>
      </c>
      <c r="BY91" s="180">
        <v>0</v>
      </c>
      <c r="BZ91" s="180">
        <v>0</v>
      </c>
      <c r="CA91" s="180">
        <v>0</v>
      </c>
      <c r="CB91" s="180">
        <v>0</v>
      </c>
      <c r="CC91" s="180"/>
      <c r="CD91" s="180">
        <v>0</v>
      </c>
      <c r="CE91" s="180"/>
      <c r="CF91" s="180"/>
      <c r="CG91" s="180"/>
      <c r="CH91" s="180"/>
      <c r="CI91" s="180"/>
      <c r="CJ91" s="180"/>
      <c r="CK91" s="180"/>
      <c r="CL91" s="180"/>
      <c r="CM91" s="180"/>
      <c r="CN91" s="180"/>
      <c r="CO91" s="180"/>
      <c r="CP91" s="180"/>
      <c r="CQ91" s="180"/>
      <c r="CR91" s="180"/>
      <c r="CS91" s="180"/>
      <c r="CT91" s="180"/>
      <c r="CU91" s="180"/>
    </row>
    <row r="92" spans="1:99" x14ac:dyDescent="0.3">
      <c r="A92" s="155">
        <v>353</v>
      </c>
      <c r="B92" s="180" t="s">
        <v>226</v>
      </c>
      <c r="C92" s="180"/>
      <c r="D92" s="180"/>
      <c r="E92" s="180">
        <v>0</v>
      </c>
      <c r="F92" s="180"/>
      <c r="G92" s="180">
        <v>0</v>
      </c>
      <c r="H92" s="180">
        <v>0</v>
      </c>
      <c r="I92" s="180">
        <v>0</v>
      </c>
      <c r="J92" s="180">
        <v>0</v>
      </c>
      <c r="K92" s="180">
        <v>0</v>
      </c>
      <c r="L92" s="180">
        <v>0</v>
      </c>
      <c r="M92" s="180">
        <v>0</v>
      </c>
      <c r="N92" s="180">
        <v>0</v>
      </c>
      <c r="O92" s="180">
        <v>0</v>
      </c>
      <c r="P92" s="180">
        <v>0</v>
      </c>
      <c r="Q92" s="180">
        <v>445182</v>
      </c>
      <c r="R92" s="180">
        <v>0</v>
      </c>
      <c r="S92" s="180">
        <v>0</v>
      </c>
      <c r="T92" s="180">
        <v>0</v>
      </c>
      <c r="U92" s="180">
        <v>160000</v>
      </c>
      <c r="V92" s="180">
        <v>0</v>
      </c>
      <c r="W92" s="180">
        <v>0</v>
      </c>
      <c r="X92" s="180"/>
      <c r="Y92" s="180">
        <v>13351</v>
      </c>
      <c r="Z92" s="180">
        <v>29071</v>
      </c>
      <c r="AA92" s="180">
        <v>0</v>
      </c>
      <c r="AB92" s="180">
        <v>0</v>
      </c>
      <c r="AC92" s="180">
        <v>0</v>
      </c>
      <c r="AD92" s="180">
        <v>0</v>
      </c>
      <c r="AE92" s="180">
        <v>0</v>
      </c>
      <c r="AF92" s="180">
        <v>0</v>
      </c>
      <c r="AG92" s="180">
        <v>101203</v>
      </c>
      <c r="AH92" s="180">
        <v>0</v>
      </c>
      <c r="AI92" s="180">
        <v>0</v>
      </c>
      <c r="AJ92" s="180">
        <v>500000</v>
      </c>
      <c r="AK92" s="180"/>
      <c r="AL92" s="180"/>
      <c r="AM92" s="180">
        <v>0</v>
      </c>
      <c r="AN92" s="180">
        <v>0</v>
      </c>
      <c r="AO92" s="180">
        <v>0</v>
      </c>
      <c r="AP92" s="180">
        <v>0</v>
      </c>
      <c r="AQ92" s="180">
        <v>0</v>
      </c>
      <c r="AR92" s="180">
        <v>0</v>
      </c>
      <c r="AS92" s="180">
        <v>0</v>
      </c>
      <c r="AT92" s="180">
        <v>84732</v>
      </c>
      <c r="AU92" s="180"/>
      <c r="AV92" s="180">
        <v>876298</v>
      </c>
      <c r="AW92" s="180">
        <v>0</v>
      </c>
      <c r="AX92" s="180">
        <v>0</v>
      </c>
      <c r="AY92" s="180">
        <v>0</v>
      </c>
      <c r="AZ92" s="180">
        <v>0</v>
      </c>
      <c r="BA92" s="180">
        <v>0</v>
      </c>
      <c r="BB92" s="180">
        <v>0</v>
      </c>
      <c r="BC92" s="180">
        <v>0</v>
      </c>
      <c r="BD92" s="180">
        <v>225975</v>
      </c>
      <c r="BE92" s="180">
        <v>0</v>
      </c>
      <c r="BF92" s="180"/>
      <c r="BG92" s="180"/>
      <c r="BH92" s="180">
        <v>0</v>
      </c>
      <c r="BI92" s="180">
        <v>0</v>
      </c>
      <c r="BJ92" s="180">
        <v>0</v>
      </c>
      <c r="BK92" s="180">
        <v>0</v>
      </c>
      <c r="BL92" s="180"/>
      <c r="BM92" s="180">
        <v>0</v>
      </c>
      <c r="BN92" s="180">
        <v>0</v>
      </c>
      <c r="BO92" s="180">
        <v>0</v>
      </c>
      <c r="BP92" s="180">
        <v>0</v>
      </c>
      <c r="BQ92" s="180">
        <v>0</v>
      </c>
      <c r="BR92" s="180">
        <v>0</v>
      </c>
      <c r="BS92" s="180">
        <v>0</v>
      </c>
      <c r="BT92" s="180">
        <v>0</v>
      </c>
      <c r="BU92" s="180">
        <v>2002784</v>
      </c>
      <c r="BV92" s="180">
        <v>0</v>
      </c>
      <c r="BW92" s="180"/>
      <c r="BX92" s="180">
        <v>0</v>
      </c>
      <c r="BY92" s="180">
        <v>0</v>
      </c>
      <c r="BZ92" s="180">
        <v>0</v>
      </c>
      <c r="CA92" s="180">
        <v>0</v>
      </c>
      <c r="CB92" s="180">
        <v>0</v>
      </c>
      <c r="CC92" s="180"/>
      <c r="CD92" s="180">
        <v>0</v>
      </c>
      <c r="CE92" s="180"/>
      <c r="CF92" s="180"/>
      <c r="CG92" s="180"/>
      <c r="CH92" s="180"/>
      <c r="CI92" s="180"/>
      <c r="CJ92" s="180"/>
      <c r="CK92" s="180"/>
      <c r="CL92" s="180"/>
      <c r="CM92" s="180"/>
      <c r="CN92" s="180"/>
      <c r="CO92" s="180"/>
      <c r="CP92" s="180"/>
      <c r="CQ92" s="180"/>
      <c r="CR92" s="180"/>
      <c r="CS92" s="180"/>
      <c r="CT92" s="180"/>
      <c r="CU92" s="180"/>
    </row>
    <row r="93" spans="1:99" x14ac:dyDescent="0.3">
      <c r="A93" s="155">
        <v>356</v>
      </c>
      <c r="B93" s="180" t="s">
        <v>308</v>
      </c>
      <c r="C93" s="180"/>
      <c r="D93" s="180"/>
      <c r="E93" s="180">
        <v>0</v>
      </c>
      <c r="F93" s="180"/>
      <c r="G93" s="180">
        <v>0</v>
      </c>
      <c r="H93" s="180">
        <v>0</v>
      </c>
      <c r="I93" s="180">
        <v>0</v>
      </c>
      <c r="J93" s="180">
        <v>0</v>
      </c>
      <c r="K93" s="180">
        <v>0</v>
      </c>
      <c r="L93" s="180">
        <v>0</v>
      </c>
      <c r="M93" s="180">
        <v>0</v>
      </c>
      <c r="N93" s="180">
        <v>0</v>
      </c>
      <c r="O93" s="180">
        <v>0</v>
      </c>
      <c r="P93" s="180">
        <v>0</v>
      </c>
      <c r="Q93" s="180">
        <v>133363710</v>
      </c>
      <c r="R93" s="180">
        <v>0</v>
      </c>
      <c r="S93" s="180">
        <v>0</v>
      </c>
      <c r="T93" s="180">
        <v>0</v>
      </c>
      <c r="U93" s="180">
        <v>0</v>
      </c>
      <c r="V93" s="180">
        <v>28051202</v>
      </c>
      <c r="W93" s="180">
        <v>0</v>
      </c>
      <c r="X93" s="180"/>
      <c r="Y93" s="180">
        <v>0</v>
      </c>
      <c r="Z93" s="180">
        <v>0</v>
      </c>
      <c r="AA93" s="180">
        <v>0</v>
      </c>
      <c r="AB93" s="180">
        <v>0</v>
      </c>
      <c r="AC93" s="180">
        <v>0</v>
      </c>
      <c r="AD93" s="180">
        <v>0</v>
      </c>
      <c r="AE93" s="180">
        <v>0</v>
      </c>
      <c r="AF93" s="180">
        <v>0</v>
      </c>
      <c r="AG93" s="180">
        <v>0</v>
      </c>
      <c r="AH93" s="180">
        <v>0</v>
      </c>
      <c r="AI93" s="180">
        <v>77021364</v>
      </c>
      <c r="AJ93" s="180">
        <v>0</v>
      </c>
      <c r="AK93" s="180"/>
      <c r="AL93" s="180"/>
      <c r="AM93" s="180">
        <v>27804695</v>
      </c>
      <c r="AN93" s="180">
        <v>0</v>
      </c>
      <c r="AO93" s="180">
        <v>0</v>
      </c>
      <c r="AP93" s="180">
        <v>0</v>
      </c>
      <c r="AQ93" s="180">
        <v>0</v>
      </c>
      <c r="AR93" s="180">
        <v>0</v>
      </c>
      <c r="AS93" s="180">
        <v>0</v>
      </c>
      <c r="AT93" s="180">
        <v>0</v>
      </c>
      <c r="AU93" s="180"/>
      <c r="AV93" s="180">
        <v>0</v>
      </c>
      <c r="AW93" s="180">
        <v>0</v>
      </c>
      <c r="AX93" s="180">
        <v>0</v>
      </c>
      <c r="AY93" s="180">
        <v>0</v>
      </c>
      <c r="AZ93" s="180">
        <v>0</v>
      </c>
      <c r="BA93" s="180">
        <v>0</v>
      </c>
      <c r="BB93" s="180">
        <v>0</v>
      </c>
      <c r="BC93" s="180">
        <v>0</v>
      </c>
      <c r="BD93" s="180">
        <v>0</v>
      </c>
      <c r="BE93" s="180">
        <v>0</v>
      </c>
      <c r="BF93" s="180">
        <v>0</v>
      </c>
      <c r="BG93" s="180"/>
      <c r="BH93" s="180">
        <v>0</v>
      </c>
      <c r="BI93" s="180">
        <v>0</v>
      </c>
      <c r="BJ93" s="180">
        <v>0</v>
      </c>
      <c r="BK93" s="180">
        <v>0</v>
      </c>
      <c r="BL93" s="180"/>
      <c r="BM93" s="180">
        <v>0</v>
      </c>
      <c r="BN93" s="180">
        <v>0</v>
      </c>
      <c r="BO93" s="180">
        <v>0</v>
      </c>
      <c r="BP93" s="180">
        <v>0</v>
      </c>
      <c r="BQ93" s="180">
        <v>0</v>
      </c>
      <c r="BR93" s="180">
        <v>1443875</v>
      </c>
      <c r="BS93" s="180">
        <v>19760188</v>
      </c>
      <c r="BT93" s="180">
        <v>0</v>
      </c>
      <c r="BU93" s="180">
        <v>0</v>
      </c>
      <c r="BV93" s="180">
        <v>0</v>
      </c>
      <c r="BW93" s="180"/>
      <c r="BX93" s="180">
        <v>0</v>
      </c>
      <c r="BY93" s="180">
        <v>0</v>
      </c>
      <c r="BZ93" s="180">
        <v>0</v>
      </c>
      <c r="CA93" s="180">
        <v>0</v>
      </c>
      <c r="CB93" s="180">
        <v>0</v>
      </c>
      <c r="CC93" s="180"/>
      <c r="CD93" s="180">
        <v>0</v>
      </c>
      <c r="CE93" s="180"/>
      <c r="CF93" s="180"/>
      <c r="CG93" s="180"/>
      <c r="CH93" s="180"/>
      <c r="CI93" s="180"/>
      <c r="CJ93" s="180"/>
      <c r="CK93" s="180"/>
      <c r="CL93" s="180"/>
      <c r="CM93" s="180"/>
      <c r="CN93" s="180"/>
      <c r="CO93" s="180"/>
      <c r="CP93" s="180"/>
      <c r="CQ93" s="180"/>
      <c r="CR93" s="180"/>
      <c r="CS93" s="180"/>
      <c r="CT93" s="180"/>
      <c r="CU93" s="180"/>
    </row>
    <row r="94" spans="1:99" x14ac:dyDescent="0.3">
      <c r="A94" s="155">
        <v>357</v>
      </c>
      <c r="B94" s="180" t="s">
        <v>309</v>
      </c>
      <c r="C94" s="180"/>
      <c r="D94" s="180"/>
      <c r="E94" s="180">
        <v>0</v>
      </c>
      <c r="F94" s="180"/>
      <c r="G94" s="180">
        <v>0</v>
      </c>
      <c r="H94" s="180">
        <v>0</v>
      </c>
      <c r="I94" s="180">
        <v>0</v>
      </c>
      <c r="J94" s="180">
        <v>0</v>
      </c>
      <c r="K94" s="180">
        <v>0</v>
      </c>
      <c r="L94" s="180">
        <v>0</v>
      </c>
      <c r="M94" s="180">
        <v>0</v>
      </c>
      <c r="N94" s="180">
        <v>0</v>
      </c>
      <c r="O94" s="180">
        <v>0</v>
      </c>
      <c r="P94" s="180">
        <v>0</v>
      </c>
      <c r="Q94" s="180">
        <v>53627308</v>
      </c>
      <c r="R94" s="180">
        <v>0</v>
      </c>
      <c r="S94" s="180">
        <v>0</v>
      </c>
      <c r="T94" s="180">
        <v>0</v>
      </c>
      <c r="U94" s="180">
        <v>0</v>
      </c>
      <c r="V94" s="180">
        <v>17501739</v>
      </c>
      <c r="W94" s="180">
        <v>0</v>
      </c>
      <c r="X94" s="180"/>
      <c r="Y94" s="180">
        <v>0</v>
      </c>
      <c r="Z94" s="180">
        <v>0</v>
      </c>
      <c r="AA94" s="180">
        <v>0</v>
      </c>
      <c r="AB94" s="180">
        <v>0</v>
      </c>
      <c r="AC94" s="180">
        <v>0</v>
      </c>
      <c r="AD94" s="180">
        <v>0</v>
      </c>
      <c r="AE94" s="180">
        <v>0</v>
      </c>
      <c r="AF94" s="180">
        <v>0</v>
      </c>
      <c r="AG94" s="180">
        <v>0</v>
      </c>
      <c r="AH94" s="180">
        <v>0</v>
      </c>
      <c r="AI94" s="180">
        <v>51155127</v>
      </c>
      <c r="AJ94" s="180">
        <v>0</v>
      </c>
      <c r="AK94" s="180"/>
      <c r="AL94" s="180"/>
      <c r="AM94" s="180">
        <v>15399408</v>
      </c>
      <c r="AN94" s="180">
        <v>0</v>
      </c>
      <c r="AO94" s="180">
        <v>0</v>
      </c>
      <c r="AP94" s="180">
        <v>0</v>
      </c>
      <c r="AQ94" s="180">
        <v>0</v>
      </c>
      <c r="AR94" s="180">
        <v>0</v>
      </c>
      <c r="AS94" s="180">
        <v>0</v>
      </c>
      <c r="AT94" s="180">
        <v>0</v>
      </c>
      <c r="AU94" s="180"/>
      <c r="AV94" s="180">
        <v>0</v>
      </c>
      <c r="AW94" s="180">
        <v>0</v>
      </c>
      <c r="AX94" s="180">
        <v>0</v>
      </c>
      <c r="AY94" s="180">
        <v>0</v>
      </c>
      <c r="AZ94" s="180">
        <v>0</v>
      </c>
      <c r="BA94" s="180">
        <v>0</v>
      </c>
      <c r="BB94" s="180">
        <v>0</v>
      </c>
      <c r="BC94" s="180">
        <v>0</v>
      </c>
      <c r="BD94" s="180">
        <v>0</v>
      </c>
      <c r="BE94" s="180">
        <v>0</v>
      </c>
      <c r="BF94" s="180">
        <v>0</v>
      </c>
      <c r="BG94" s="180"/>
      <c r="BH94" s="180">
        <v>0</v>
      </c>
      <c r="BI94" s="180">
        <v>0</v>
      </c>
      <c r="BJ94" s="180">
        <v>0</v>
      </c>
      <c r="BK94" s="180">
        <v>0</v>
      </c>
      <c r="BL94" s="180"/>
      <c r="BM94" s="180">
        <v>0</v>
      </c>
      <c r="BN94" s="180">
        <v>0</v>
      </c>
      <c r="BO94" s="180">
        <v>0</v>
      </c>
      <c r="BP94" s="180">
        <v>0</v>
      </c>
      <c r="BQ94" s="180">
        <v>0</v>
      </c>
      <c r="BR94" s="180">
        <v>1296512</v>
      </c>
      <c r="BS94" s="180">
        <v>10993740</v>
      </c>
      <c r="BT94" s="180">
        <v>0</v>
      </c>
      <c r="BU94" s="180">
        <v>0</v>
      </c>
      <c r="BV94" s="180">
        <v>0</v>
      </c>
      <c r="BW94" s="180"/>
      <c r="BX94" s="180">
        <v>0</v>
      </c>
      <c r="BY94" s="180">
        <v>0</v>
      </c>
      <c r="BZ94" s="180">
        <v>0</v>
      </c>
      <c r="CA94" s="180">
        <v>0</v>
      </c>
      <c r="CB94" s="180">
        <v>0</v>
      </c>
      <c r="CC94" s="180"/>
      <c r="CD94" s="180">
        <v>0</v>
      </c>
      <c r="CE94" s="180"/>
      <c r="CF94" s="180"/>
      <c r="CG94" s="180"/>
      <c r="CH94" s="180"/>
      <c r="CI94" s="180"/>
      <c r="CJ94" s="180"/>
      <c r="CK94" s="180"/>
      <c r="CL94" s="180"/>
      <c r="CM94" s="180"/>
      <c r="CN94" s="180"/>
      <c r="CO94" s="180"/>
      <c r="CP94" s="180"/>
      <c r="CQ94" s="180"/>
      <c r="CR94" s="180"/>
      <c r="CS94" s="180"/>
      <c r="CT94" s="180"/>
      <c r="CU94" s="180"/>
    </row>
    <row r="95" spans="1:99" x14ac:dyDescent="0.3">
      <c r="A95" s="155">
        <v>359</v>
      </c>
      <c r="B95" s="180" t="s">
        <v>247</v>
      </c>
      <c r="C95" s="180"/>
      <c r="D95" s="180"/>
      <c r="E95" s="180">
        <v>0</v>
      </c>
      <c r="F95" s="180"/>
      <c r="G95" s="180">
        <v>0</v>
      </c>
      <c r="H95" s="180">
        <v>0</v>
      </c>
      <c r="I95" s="180">
        <v>0</v>
      </c>
      <c r="J95" s="180">
        <v>0</v>
      </c>
      <c r="K95" s="180">
        <v>0</v>
      </c>
      <c r="L95" s="180">
        <v>0</v>
      </c>
      <c r="M95" s="180">
        <v>0</v>
      </c>
      <c r="N95" s="180">
        <v>0</v>
      </c>
      <c r="O95" s="180">
        <v>0</v>
      </c>
      <c r="P95" s="180">
        <v>0</v>
      </c>
      <c r="Q95" s="180">
        <v>14632680</v>
      </c>
      <c r="R95" s="180">
        <v>0</v>
      </c>
      <c r="S95" s="180">
        <v>0</v>
      </c>
      <c r="T95" s="180">
        <v>0</v>
      </c>
      <c r="U95" s="180">
        <v>0</v>
      </c>
      <c r="V95" s="180">
        <v>629404</v>
      </c>
      <c r="W95" s="180">
        <v>0</v>
      </c>
      <c r="X95" s="180"/>
      <c r="Y95" s="180">
        <v>0</v>
      </c>
      <c r="Z95" s="180">
        <v>0</v>
      </c>
      <c r="AA95" s="180">
        <v>0</v>
      </c>
      <c r="AB95" s="180">
        <v>0</v>
      </c>
      <c r="AC95" s="180">
        <v>0</v>
      </c>
      <c r="AD95" s="180">
        <v>0</v>
      </c>
      <c r="AE95" s="180">
        <v>0</v>
      </c>
      <c r="AF95" s="180">
        <v>0</v>
      </c>
      <c r="AG95" s="180">
        <v>0</v>
      </c>
      <c r="AH95" s="180">
        <v>0</v>
      </c>
      <c r="AI95" s="180">
        <v>5352122</v>
      </c>
      <c r="AJ95" s="180">
        <v>0</v>
      </c>
      <c r="AK95" s="180"/>
      <c r="AL95" s="180"/>
      <c r="AM95" s="180">
        <v>4232620</v>
      </c>
      <c r="AN95" s="180">
        <v>0</v>
      </c>
      <c r="AO95" s="180">
        <v>0</v>
      </c>
      <c r="AP95" s="180">
        <v>0</v>
      </c>
      <c r="AQ95" s="180">
        <v>0</v>
      </c>
      <c r="AR95" s="180">
        <v>0</v>
      </c>
      <c r="AS95" s="180">
        <v>0</v>
      </c>
      <c r="AT95" s="180">
        <v>0</v>
      </c>
      <c r="AU95" s="180"/>
      <c r="AV95" s="180">
        <v>0</v>
      </c>
      <c r="AW95" s="180">
        <v>0</v>
      </c>
      <c r="AX95" s="180">
        <v>0</v>
      </c>
      <c r="AY95" s="180">
        <v>0</v>
      </c>
      <c r="AZ95" s="180">
        <v>0</v>
      </c>
      <c r="BA95" s="180">
        <v>0</v>
      </c>
      <c r="BB95" s="180">
        <v>0</v>
      </c>
      <c r="BC95" s="180">
        <v>0</v>
      </c>
      <c r="BD95" s="180">
        <v>0</v>
      </c>
      <c r="BE95" s="180">
        <v>0</v>
      </c>
      <c r="BF95" s="180">
        <v>0</v>
      </c>
      <c r="BG95" s="180"/>
      <c r="BH95" s="180">
        <v>0</v>
      </c>
      <c r="BI95" s="180">
        <v>0</v>
      </c>
      <c r="BJ95" s="180">
        <v>0</v>
      </c>
      <c r="BK95" s="180">
        <v>0</v>
      </c>
      <c r="BL95" s="180"/>
      <c r="BM95" s="180">
        <v>0</v>
      </c>
      <c r="BN95" s="180">
        <v>0</v>
      </c>
      <c r="BO95" s="180">
        <v>0</v>
      </c>
      <c r="BP95" s="180">
        <v>0</v>
      </c>
      <c r="BQ95" s="180">
        <v>0</v>
      </c>
      <c r="BR95" s="180">
        <v>19902</v>
      </c>
      <c r="BS95" s="180">
        <v>0</v>
      </c>
      <c r="BT95" s="180">
        <v>0</v>
      </c>
      <c r="BU95" s="180">
        <v>0</v>
      </c>
      <c r="BV95" s="180">
        <v>0</v>
      </c>
      <c r="BW95" s="180"/>
      <c r="BX95" s="180">
        <v>0</v>
      </c>
      <c r="BY95" s="180">
        <v>0</v>
      </c>
      <c r="BZ95" s="180">
        <v>0</v>
      </c>
      <c r="CA95" s="180">
        <v>0</v>
      </c>
      <c r="CB95" s="180">
        <v>0</v>
      </c>
      <c r="CC95" s="180"/>
      <c r="CD95" s="180">
        <v>0</v>
      </c>
      <c r="CE95" s="180"/>
      <c r="CF95" s="180"/>
      <c r="CG95" s="180"/>
      <c r="CH95" s="180"/>
      <c r="CI95" s="180"/>
      <c r="CJ95" s="180"/>
      <c r="CK95" s="180"/>
      <c r="CL95" s="180"/>
      <c r="CM95" s="180"/>
      <c r="CN95" s="180"/>
      <c r="CO95" s="180"/>
      <c r="CP95" s="180"/>
      <c r="CQ95" s="180"/>
      <c r="CR95" s="180"/>
      <c r="CS95" s="180"/>
      <c r="CT95" s="180"/>
      <c r="CU95" s="180"/>
    </row>
    <row r="96" spans="1:99" x14ac:dyDescent="0.3">
      <c r="A96" s="155">
        <v>360</v>
      </c>
      <c r="B96" s="180" t="s">
        <v>117</v>
      </c>
      <c r="C96" s="180"/>
      <c r="D96" s="180"/>
      <c r="E96" s="180">
        <v>0</v>
      </c>
      <c r="F96" s="180"/>
      <c r="G96" s="180">
        <v>0</v>
      </c>
      <c r="H96" s="180">
        <v>0</v>
      </c>
      <c r="I96" s="180">
        <v>0</v>
      </c>
      <c r="J96" s="180">
        <v>0</v>
      </c>
      <c r="K96" s="180">
        <v>0</v>
      </c>
      <c r="L96" s="180">
        <v>0</v>
      </c>
      <c r="M96" s="180">
        <v>0</v>
      </c>
      <c r="N96" s="180">
        <v>0</v>
      </c>
      <c r="O96" s="180">
        <v>0</v>
      </c>
      <c r="P96" s="180">
        <v>0</v>
      </c>
      <c r="Q96" s="180">
        <v>24263193</v>
      </c>
      <c r="R96" s="180">
        <v>0</v>
      </c>
      <c r="S96" s="180">
        <v>0</v>
      </c>
      <c r="T96" s="180">
        <v>0</v>
      </c>
      <c r="U96" s="180">
        <v>0</v>
      </c>
      <c r="V96" s="180">
        <v>7172628</v>
      </c>
      <c r="W96" s="180">
        <v>0</v>
      </c>
      <c r="X96" s="180"/>
      <c r="Y96" s="180">
        <v>0</v>
      </c>
      <c r="Z96" s="180">
        <v>0</v>
      </c>
      <c r="AA96" s="180">
        <v>0</v>
      </c>
      <c r="AB96" s="180">
        <v>0</v>
      </c>
      <c r="AC96" s="180">
        <v>0</v>
      </c>
      <c r="AD96" s="180">
        <v>0</v>
      </c>
      <c r="AE96" s="180">
        <v>0</v>
      </c>
      <c r="AF96" s="180">
        <v>0</v>
      </c>
      <c r="AG96" s="180">
        <v>0</v>
      </c>
      <c r="AH96" s="180">
        <v>0</v>
      </c>
      <c r="AI96" s="180">
        <v>13953021</v>
      </c>
      <c r="AJ96" s="180">
        <v>0</v>
      </c>
      <c r="AK96" s="180"/>
      <c r="AL96" s="180"/>
      <c r="AM96" s="180">
        <v>6286843</v>
      </c>
      <c r="AN96" s="180">
        <v>0</v>
      </c>
      <c r="AO96" s="180">
        <v>0</v>
      </c>
      <c r="AP96" s="180">
        <v>0</v>
      </c>
      <c r="AQ96" s="180">
        <v>0</v>
      </c>
      <c r="AR96" s="180">
        <v>0</v>
      </c>
      <c r="AS96" s="180">
        <v>0</v>
      </c>
      <c r="AT96" s="180">
        <v>0</v>
      </c>
      <c r="AU96" s="180"/>
      <c r="AV96" s="180">
        <v>0</v>
      </c>
      <c r="AW96" s="180">
        <v>0</v>
      </c>
      <c r="AX96" s="180">
        <v>0</v>
      </c>
      <c r="AY96" s="180">
        <v>0</v>
      </c>
      <c r="AZ96" s="180">
        <v>0</v>
      </c>
      <c r="BA96" s="180">
        <v>0</v>
      </c>
      <c r="BB96" s="180">
        <v>0</v>
      </c>
      <c r="BC96" s="180">
        <v>0</v>
      </c>
      <c r="BD96" s="180">
        <v>0</v>
      </c>
      <c r="BE96" s="180">
        <v>0</v>
      </c>
      <c r="BF96" s="180">
        <v>0</v>
      </c>
      <c r="BG96" s="180"/>
      <c r="BH96" s="180">
        <v>0</v>
      </c>
      <c r="BI96" s="180">
        <v>0</v>
      </c>
      <c r="BJ96" s="180">
        <v>0</v>
      </c>
      <c r="BK96" s="180">
        <v>0</v>
      </c>
      <c r="BL96" s="180"/>
      <c r="BM96" s="180">
        <v>0</v>
      </c>
      <c r="BN96" s="180">
        <v>0</v>
      </c>
      <c r="BO96" s="180">
        <v>0</v>
      </c>
      <c r="BP96" s="180">
        <v>0</v>
      </c>
      <c r="BQ96" s="180">
        <v>0</v>
      </c>
      <c r="BR96" s="180">
        <v>415679</v>
      </c>
      <c r="BS96" s="180">
        <v>1539882</v>
      </c>
      <c r="BT96" s="180">
        <v>0</v>
      </c>
      <c r="BU96" s="180">
        <v>0</v>
      </c>
      <c r="BV96" s="180">
        <v>0</v>
      </c>
      <c r="BW96" s="180"/>
      <c r="BX96" s="180">
        <v>0</v>
      </c>
      <c r="BY96" s="180">
        <v>0</v>
      </c>
      <c r="BZ96" s="180">
        <v>0</v>
      </c>
      <c r="CA96" s="180">
        <v>0</v>
      </c>
      <c r="CB96" s="180">
        <v>0</v>
      </c>
      <c r="CC96" s="180"/>
      <c r="CD96" s="180">
        <v>0</v>
      </c>
      <c r="CE96" s="180"/>
      <c r="CF96" s="180"/>
      <c r="CG96" s="180"/>
      <c r="CH96" s="180"/>
      <c r="CI96" s="180"/>
      <c r="CJ96" s="180"/>
      <c r="CK96" s="180"/>
      <c r="CL96" s="180"/>
      <c r="CM96" s="180"/>
      <c r="CN96" s="180"/>
      <c r="CO96" s="180"/>
      <c r="CP96" s="180"/>
      <c r="CQ96" s="180"/>
      <c r="CR96" s="180"/>
      <c r="CS96" s="180"/>
      <c r="CT96" s="180"/>
      <c r="CU96" s="180"/>
    </row>
    <row r="97" spans="1:99" x14ac:dyDescent="0.3">
      <c r="A97" s="155">
        <v>361</v>
      </c>
      <c r="B97" s="180" t="s">
        <v>98</v>
      </c>
      <c r="C97" s="180"/>
      <c r="D97" s="180"/>
      <c r="E97" s="180">
        <v>0</v>
      </c>
      <c r="F97" s="180"/>
      <c r="G97" s="180">
        <v>0</v>
      </c>
      <c r="H97" s="180">
        <v>0</v>
      </c>
      <c r="I97" s="180">
        <v>0</v>
      </c>
      <c r="J97" s="180">
        <v>0</v>
      </c>
      <c r="K97" s="180">
        <v>0</v>
      </c>
      <c r="L97" s="180">
        <v>0</v>
      </c>
      <c r="M97" s="180">
        <v>0</v>
      </c>
      <c r="N97" s="180">
        <v>0</v>
      </c>
      <c r="O97" s="180">
        <v>0</v>
      </c>
      <c r="P97" s="180">
        <v>0</v>
      </c>
      <c r="Q97" s="180">
        <v>84224429</v>
      </c>
      <c r="R97" s="180">
        <v>0</v>
      </c>
      <c r="S97" s="180">
        <v>0</v>
      </c>
      <c r="T97" s="180">
        <v>0</v>
      </c>
      <c r="U97" s="180">
        <v>0</v>
      </c>
      <c r="V97" s="180">
        <v>20877722</v>
      </c>
      <c r="W97" s="180">
        <v>0</v>
      </c>
      <c r="X97" s="180"/>
      <c r="Y97" s="180">
        <v>0</v>
      </c>
      <c r="Z97" s="180">
        <v>0</v>
      </c>
      <c r="AA97" s="180">
        <v>0</v>
      </c>
      <c r="AB97" s="180">
        <v>0</v>
      </c>
      <c r="AC97" s="180">
        <v>0</v>
      </c>
      <c r="AD97" s="180">
        <v>0</v>
      </c>
      <c r="AE97" s="180">
        <v>0</v>
      </c>
      <c r="AF97" s="180">
        <v>0</v>
      </c>
      <c r="AG97" s="180">
        <v>0</v>
      </c>
      <c r="AH97" s="180">
        <v>0</v>
      </c>
      <c r="AI97" s="180">
        <v>22143733</v>
      </c>
      <c r="AJ97" s="180">
        <v>0</v>
      </c>
      <c r="AK97" s="180"/>
      <c r="AL97" s="180"/>
      <c r="AM97" s="180">
        <v>11923790</v>
      </c>
      <c r="AN97" s="180">
        <v>0</v>
      </c>
      <c r="AO97" s="180">
        <v>0</v>
      </c>
      <c r="AP97" s="180">
        <v>0</v>
      </c>
      <c r="AQ97" s="180">
        <v>0</v>
      </c>
      <c r="AR97" s="180">
        <v>0</v>
      </c>
      <c r="AS97" s="180">
        <v>0</v>
      </c>
      <c r="AT97" s="180">
        <v>0</v>
      </c>
      <c r="AU97" s="180"/>
      <c r="AV97" s="180">
        <v>0</v>
      </c>
      <c r="AW97" s="180">
        <v>0</v>
      </c>
      <c r="AX97" s="180">
        <v>0</v>
      </c>
      <c r="AY97" s="180">
        <v>0</v>
      </c>
      <c r="AZ97" s="180">
        <v>0</v>
      </c>
      <c r="BA97" s="180">
        <v>0</v>
      </c>
      <c r="BB97" s="180">
        <v>0</v>
      </c>
      <c r="BC97" s="180">
        <v>0</v>
      </c>
      <c r="BD97" s="180">
        <v>0</v>
      </c>
      <c r="BE97" s="180">
        <v>0</v>
      </c>
      <c r="BF97" s="180">
        <v>0</v>
      </c>
      <c r="BG97" s="180"/>
      <c r="BH97" s="180">
        <v>0</v>
      </c>
      <c r="BI97" s="180">
        <v>0</v>
      </c>
      <c r="BJ97" s="180">
        <v>0</v>
      </c>
      <c r="BK97" s="180">
        <v>0</v>
      </c>
      <c r="BL97" s="180"/>
      <c r="BM97" s="180">
        <v>0</v>
      </c>
      <c r="BN97" s="180">
        <v>0</v>
      </c>
      <c r="BO97" s="180">
        <v>0</v>
      </c>
      <c r="BP97" s="180">
        <v>0</v>
      </c>
      <c r="BQ97" s="180">
        <v>0</v>
      </c>
      <c r="BR97" s="180">
        <v>1382290</v>
      </c>
      <c r="BS97" s="180">
        <v>5552420</v>
      </c>
      <c r="BT97" s="180">
        <v>0</v>
      </c>
      <c r="BU97" s="180">
        <v>0</v>
      </c>
      <c r="BV97" s="180">
        <v>0</v>
      </c>
      <c r="BW97" s="180"/>
      <c r="BX97" s="180">
        <v>0</v>
      </c>
      <c r="BY97" s="180">
        <v>0</v>
      </c>
      <c r="BZ97" s="180">
        <v>0</v>
      </c>
      <c r="CA97" s="180">
        <v>0</v>
      </c>
      <c r="CB97" s="180">
        <v>0</v>
      </c>
      <c r="CC97" s="180"/>
      <c r="CD97" s="180">
        <v>0</v>
      </c>
      <c r="CE97" s="180"/>
      <c r="CF97" s="180"/>
      <c r="CG97" s="180"/>
      <c r="CH97" s="180"/>
      <c r="CI97" s="180"/>
      <c r="CJ97" s="180"/>
      <c r="CK97" s="180"/>
      <c r="CL97" s="180"/>
      <c r="CM97" s="180"/>
      <c r="CN97" s="180"/>
      <c r="CO97" s="180"/>
      <c r="CP97" s="180"/>
      <c r="CQ97" s="180"/>
      <c r="CR97" s="180"/>
      <c r="CS97" s="180"/>
      <c r="CT97" s="180"/>
      <c r="CU97" s="180"/>
    </row>
    <row r="98" spans="1:99" x14ac:dyDescent="0.3">
      <c r="A98" s="155">
        <v>362</v>
      </c>
      <c r="B98" s="180" t="s">
        <v>99</v>
      </c>
      <c r="C98" s="180"/>
      <c r="D98" s="180"/>
      <c r="E98" s="180">
        <v>0</v>
      </c>
      <c r="F98" s="180"/>
      <c r="G98" s="180">
        <v>0</v>
      </c>
      <c r="H98" s="180">
        <v>0</v>
      </c>
      <c r="I98" s="180">
        <v>0</v>
      </c>
      <c r="J98" s="180">
        <v>0</v>
      </c>
      <c r="K98" s="180">
        <v>0</v>
      </c>
      <c r="L98" s="180">
        <v>0</v>
      </c>
      <c r="M98" s="180">
        <v>0</v>
      </c>
      <c r="N98" s="180">
        <v>0</v>
      </c>
      <c r="O98" s="180">
        <v>0</v>
      </c>
      <c r="P98" s="180">
        <v>0</v>
      </c>
      <c r="Q98" s="180">
        <v>158697571</v>
      </c>
      <c r="R98" s="180">
        <v>0</v>
      </c>
      <c r="S98" s="180">
        <v>0</v>
      </c>
      <c r="T98" s="180">
        <v>0</v>
      </c>
      <c r="U98" s="180">
        <v>0</v>
      </c>
      <c r="V98" s="180">
        <v>31363347</v>
      </c>
      <c r="W98" s="180">
        <v>0</v>
      </c>
      <c r="X98" s="180"/>
      <c r="Y98" s="180">
        <v>0</v>
      </c>
      <c r="Z98" s="180">
        <v>0</v>
      </c>
      <c r="AA98" s="180">
        <v>0</v>
      </c>
      <c r="AB98" s="180">
        <v>0</v>
      </c>
      <c r="AC98" s="180">
        <v>0</v>
      </c>
      <c r="AD98" s="180">
        <v>0</v>
      </c>
      <c r="AE98" s="180">
        <v>0</v>
      </c>
      <c r="AF98" s="180">
        <v>0</v>
      </c>
      <c r="AG98" s="180">
        <v>0</v>
      </c>
      <c r="AH98" s="180">
        <v>0</v>
      </c>
      <c r="AI98" s="180">
        <v>52709725</v>
      </c>
      <c r="AJ98" s="180">
        <v>0</v>
      </c>
      <c r="AK98" s="180"/>
      <c r="AL98" s="180"/>
      <c r="AM98" s="180">
        <v>21181363</v>
      </c>
      <c r="AN98" s="180">
        <v>0</v>
      </c>
      <c r="AO98" s="180">
        <v>0</v>
      </c>
      <c r="AP98" s="180">
        <v>0</v>
      </c>
      <c r="AQ98" s="180">
        <v>0</v>
      </c>
      <c r="AR98" s="180">
        <v>0</v>
      </c>
      <c r="AS98" s="180">
        <v>0</v>
      </c>
      <c r="AT98" s="180">
        <v>0</v>
      </c>
      <c r="AU98" s="180"/>
      <c r="AV98" s="180">
        <v>0</v>
      </c>
      <c r="AW98" s="180">
        <v>0</v>
      </c>
      <c r="AX98" s="180">
        <v>0</v>
      </c>
      <c r="AY98" s="180">
        <v>0</v>
      </c>
      <c r="AZ98" s="180">
        <v>0</v>
      </c>
      <c r="BA98" s="180">
        <v>0</v>
      </c>
      <c r="BB98" s="180">
        <v>0</v>
      </c>
      <c r="BC98" s="180">
        <v>0</v>
      </c>
      <c r="BD98" s="180">
        <v>0</v>
      </c>
      <c r="BE98" s="180">
        <v>0</v>
      </c>
      <c r="BF98" s="180">
        <v>0</v>
      </c>
      <c r="BG98" s="180"/>
      <c r="BH98" s="180">
        <v>0</v>
      </c>
      <c r="BI98" s="180">
        <v>0</v>
      </c>
      <c r="BJ98" s="180">
        <v>0</v>
      </c>
      <c r="BK98" s="180">
        <v>0</v>
      </c>
      <c r="BL98" s="180"/>
      <c r="BM98" s="180">
        <v>0</v>
      </c>
      <c r="BN98" s="180">
        <v>0</v>
      </c>
      <c r="BO98" s="180">
        <v>0</v>
      </c>
      <c r="BP98" s="180">
        <v>0</v>
      </c>
      <c r="BQ98" s="180">
        <v>0</v>
      </c>
      <c r="BR98" s="180">
        <v>1521351</v>
      </c>
      <c r="BS98" s="180">
        <v>21955452</v>
      </c>
      <c r="BT98" s="180">
        <v>0</v>
      </c>
      <c r="BU98" s="180">
        <v>0</v>
      </c>
      <c r="BV98" s="180">
        <v>0</v>
      </c>
      <c r="BW98" s="180"/>
      <c r="BX98" s="180">
        <v>0</v>
      </c>
      <c r="BY98" s="180">
        <v>0</v>
      </c>
      <c r="BZ98" s="180">
        <v>0</v>
      </c>
      <c r="CA98" s="180">
        <v>0</v>
      </c>
      <c r="CB98" s="180">
        <v>0</v>
      </c>
      <c r="CC98" s="180"/>
      <c r="CD98" s="180">
        <v>0</v>
      </c>
      <c r="CE98" s="180"/>
      <c r="CF98" s="180"/>
      <c r="CG98" s="180"/>
      <c r="CH98" s="180"/>
      <c r="CI98" s="180"/>
      <c r="CJ98" s="180"/>
      <c r="CK98" s="180"/>
      <c r="CL98" s="180"/>
      <c r="CM98" s="180"/>
      <c r="CN98" s="180"/>
      <c r="CO98" s="180"/>
      <c r="CP98" s="180"/>
      <c r="CQ98" s="180"/>
      <c r="CR98" s="180"/>
      <c r="CS98" s="180"/>
      <c r="CT98" s="180"/>
      <c r="CU98" s="180"/>
    </row>
    <row r="99" spans="1:99" x14ac:dyDescent="0.3">
      <c r="A99" s="155">
        <v>363</v>
      </c>
      <c r="B99" s="180" t="s">
        <v>233</v>
      </c>
      <c r="C99" s="180"/>
      <c r="D99" s="180"/>
      <c r="E99" s="180">
        <v>0</v>
      </c>
      <c r="F99" s="180"/>
      <c r="G99" s="180">
        <v>0</v>
      </c>
      <c r="H99" s="180">
        <v>0</v>
      </c>
      <c r="I99" s="180">
        <v>0</v>
      </c>
      <c r="J99" s="180">
        <v>0</v>
      </c>
      <c r="K99" s="180">
        <v>0</v>
      </c>
      <c r="L99" s="180">
        <v>0</v>
      </c>
      <c r="M99" s="180">
        <v>0</v>
      </c>
      <c r="N99" s="180">
        <v>0</v>
      </c>
      <c r="O99" s="180">
        <v>0</v>
      </c>
      <c r="P99" s="180">
        <v>0</v>
      </c>
      <c r="Q99" s="180">
        <v>281743</v>
      </c>
      <c r="R99" s="180">
        <v>0</v>
      </c>
      <c r="S99" s="180">
        <v>0</v>
      </c>
      <c r="T99" s="180">
        <v>0</v>
      </c>
      <c r="U99" s="180">
        <v>0</v>
      </c>
      <c r="V99" s="180">
        <v>11380</v>
      </c>
      <c r="W99" s="180">
        <v>0</v>
      </c>
      <c r="X99" s="180"/>
      <c r="Y99" s="180">
        <v>0</v>
      </c>
      <c r="Z99" s="180">
        <v>0</v>
      </c>
      <c r="AA99" s="180">
        <v>0</v>
      </c>
      <c r="AB99" s="180">
        <v>0</v>
      </c>
      <c r="AC99" s="180">
        <v>0</v>
      </c>
      <c r="AD99" s="180">
        <v>0</v>
      </c>
      <c r="AE99" s="180">
        <v>0</v>
      </c>
      <c r="AF99" s="180">
        <v>0</v>
      </c>
      <c r="AG99" s="180">
        <v>0</v>
      </c>
      <c r="AH99" s="180">
        <v>0</v>
      </c>
      <c r="AI99" s="180">
        <v>38547</v>
      </c>
      <c r="AJ99" s="180">
        <v>0</v>
      </c>
      <c r="AK99" s="180"/>
      <c r="AL99" s="180"/>
      <c r="AM99" s="180">
        <v>3715627</v>
      </c>
      <c r="AN99" s="180">
        <v>0</v>
      </c>
      <c r="AO99" s="180">
        <v>0</v>
      </c>
      <c r="AP99" s="180">
        <v>0</v>
      </c>
      <c r="AQ99" s="180">
        <v>0</v>
      </c>
      <c r="AR99" s="180">
        <v>0</v>
      </c>
      <c r="AS99" s="180">
        <v>0</v>
      </c>
      <c r="AT99" s="180">
        <v>0</v>
      </c>
      <c r="AU99" s="180"/>
      <c r="AV99" s="180">
        <v>0</v>
      </c>
      <c r="AW99" s="180">
        <v>0</v>
      </c>
      <c r="AX99" s="180">
        <v>0</v>
      </c>
      <c r="AY99" s="180">
        <v>0</v>
      </c>
      <c r="AZ99" s="180">
        <v>0</v>
      </c>
      <c r="BA99" s="180">
        <v>0</v>
      </c>
      <c r="BB99" s="180">
        <v>0</v>
      </c>
      <c r="BC99" s="180">
        <v>0</v>
      </c>
      <c r="BD99" s="180">
        <v>0</v>
      </c>
      <c r="BE99" s="180">
        <v>0</v>
      </c>
      <c r="BF99" s="180">
        <v>0</v>
      </c>
      <c r="BG99" s="180"/>
      <c r="BH99" s="180">
        <v>0</v>
      </c>
      <c r="BI99" s="180">
        <v>0</v>
      </c>
      <c r="BJ99" s="180">
        <v>0</v>
      </c>
      <c r="BK99" s="180">
        <v>0</v>
      </c>
      <c r="BL99" s="180"/>
      <c r="BM99" s="180">
        <v>0</v>
      </c>
      <c r="BN99" s="180">
        <v>0</v>
      </c>
      <c r="BO99" s="180">
        <v>0</v>
      </c>
      <c r="BP99" s="180">
        <v>0</v>
      </c>
      <c r="BQ99" s="180">
        <v>0</v>
      </c>
      <c r="BR99" s="180">
        <v>169664</v>
      </c>
      <c r="BS99" s="180">
        <v>2315010</v>
      </c>
      <c r="BT99" s="180">
        <v>0</v>
      </c>
      <c r="BU99" s="180">
        <v>0</v>
      </c>
      <c r="BV99" s="180">
        <v>0</v>
      </c>
      <c r="BW99" s="180"/>
      <c r="BX99" s="180">
        <v>0</v>
      </c>
      <c r="BY99" s="180">
        <v>0</v>
      </c>
      <c r="BZ99" s="180">
        <v>0</v>
      </c>
      <c r="CA99" s="180">
        <v>0</v>
      </c>
      <c r="CB99" s="180">
        <v>0</v>
      </c>
      <c r="CC99" s="180"/>
      <c r="CD99" s="180">
        <v>0</v>
      </c>
      <c r="CE99" s="180"/>
      <c r="CF99" s="180"/>
      <c r="CG99" s="180"/>
      <c r="CH99" s="180"/>
      <c r="CI99" s="180"/>
      <c r="CJ99" s="180"/>
      <c r="CK99" s="180"/>
      <c r="CL99" s="180"/>
      <c r="CM99" s="180"/>
      <c r="CN99" s="180"/>
      <c r="CO99" s="180"/>
      <c r="CP99" s="180"/>
      <c r="CQ99" s="180"/>
      <c r="CR99" s="180"/>
      <c r="CS99" s="180"/>
      <c r="CT99" s="180"/>
      <c r="CU99" s="180"/>
    </row>
    <row r="100" spans="1:99" x14ac:dyDescent="0.3">
      <c r="A100" s="155">
        <v>364</v>
      </c>
      <c r="B100" s="180" t="s">
        <v>234</v>
      </c>
      <c r="C100" s="180"/>
      <c r="D100" s="180"/>
      <c r="E100" s="180">
        <v>0</v>
      </c>
      <c r="F100" s="180"/>
      <c r="G100" s="180">
        <v>0</v>
      </c>
      <c r="H100" s="180">
        <v>0</v>
      </c>
      <c r="I100" s="180">
        <v>0</v>
      </c>
      <c r="J100" s="180">
        <v>0</v>
      </c>
      <c r="K100" s="180">
        <v>0</v>
      </c>
      <c r="L100" s="180">
        <v>0</v>
      </c>
      <c r="M100" s="180">
        <v>0</v>
      </c>
      <c r="N100" s="180">
        <v>0</v>
      </c>
      <c r="O100" s="180">
        <v>0</v>
      </c>
      <c r="P100" s="180">
        <v>0</v>
      </c>
      <c r="Q100" s="180">
        <v>1072441</v>
      </c>
      <c r="R100" s="180">
        <v>0</v>
      </c>
      <c r="S100" s="180">
        <v>0</v>
      </c>
      <c r="T100" s="180">
        <v>0</v>
      </c>
      <c r="U100" s="180">
        <v>0</v>
      </c>
      <c r="V100" s="180">
        <v>4141</v>
      </c>
      <c r="W100" s="180">
        <v>0</v>
      </c>
      <c r="X100" s="180"/>
      <c r="Y100" s="180">
        <v>0</v>
      </c>
      <c r="Z100" s="180">
        <v>0</v>
      </c>
      <c r="AA100" s="180">
        <v>0</v>
      </c>
      <c r="AB100" s="180">
        <v>0</v>
      </c>
      <c r="AC100" s="180">
        <v>0</v>
      </c>
      <c r="AD100" s="180">
        <v>0</v>
      </c>
      <c r="AE100" s="180">
        <v>0</v>
      </c>
      <c r="AF100" s="180">
        <v>0</v>
      </c>
      <c r="AG100" s="180">
        <v>0</v>
      </c>
      <c r="AH100" s="180">
        <v>0</v>
      </c>
      <c r="AI100" s="180">
        <v>127017</v>
      </c>
      <c r="AJ100" s="180">
        <v>0</v>
      </c>
      <c r="AK100" s="180"/>
      <c r="AL100" s="180"/>
      <c r="AM100" s="180">
        <v>869848</v>
      </c>
      <c r="AN100" s="180">
        <v>0</v>
      </c>
      <c r="AO100" s="180">
        <v>0</v>
      </c>
      <c r="AP100" s="180">
        <v>0</v>
      </c>
      <c r="AQ100" s="180">
        <v>0</v>
      </c>
      <c r="AR100" s="180">
        <v>0</v>
      </c>
      <c r="AS100" s="180">
        <v>0</v>
      </c>
      <c r="AT100" s="180">
        <v>0</v>
      </c>
      <c r="AU100" s="180"/>
      <c r="AV100" s="180">
        <v>0</v>
      </c>
      <c r="AW100" s="180">
        <v>0</v>
      </c>
      <c r="AX100" s="180">
        <v>0</v>
      </c>
      <c r="AY100" s="180">
        <v>0</v>
      </c>
      <c r="AZ100" s="180">
        <v>0</v>
      </c>
      <c r="BA100" s="180">
        <v>0</v>
      </c>
      <c r="BB100" s="180">
        <v>0</v>
      </c>
      <c r="BC100" s="180">
        <v>0</v>
      </c>
      <c r="BD100" s="180">
        <v>0</v>
      </c>
      <c r="BE100" s="180">
        <v>0</v>
      </c>
      <c r="BF100" s="180">
        <v>0</v>
      </c>
      <c r="BG100" s="180"/>
      <c r="BH100" s="180">
        <v>0</v>
      </c>
      <c r="BI100" s="180">
        <v>0</v>
      </c>
      <c r="BJ100" s="180">
        <v>0</v>
      </c>
      <c r="BK100" s="180">
        <v>0</v>
      </c>
      <c r="BL100" s="180"/>
      <c r="BM100" s="180">
        <v>0</v>
      </c>
      <c r="BN100" s="180">
        <v>0</v>
      </c>
      <c r="BO100" s="180">
        <v>0</v>
      </c>
      <c r="BP100" s="180">
        <v>0</v>
      </c>
      <c r="BQ100" s="180">
        <v>0</v>
      </c>
      <c r="BR100" s="180">
        <v>6354</v>
      </c>
      <c r="BS100" s="180">
        <v>0</v>
      </c>
      <c r="BT100" s="180">
        <v>0</v>
      </c>
      <c r="BU100" s="180">
        <v>0</v>
      </c>
      <c r="BV100" s="180">
        <v>0</v>
      </c>
      <c r="BW100" s="180"/>
      <c r="BX100" s="180">
        <v>0</v>
      </c>
      <c r="BY100" s="180">
        <v>0</v>
      </c>
      <c r="BZ100" s="180">
        <v>0</v>
      </c>
      <c r="CA100" s="180">
        <v>0</v>
      </c>
      <c r="CB100" s="180">
        <v>0</v>
      </c>
      <c r="CC100" s="180"/>
      <c r="CD100" s="180">
        <v>0</v>
      </c>
      <c r="CE100" s="180"/>
      <c r="CF100" s="180"/>
      <c r="CG100" s="180"/>
      <c r="CH100" s="180"/>
      <c r="CI100" s="180"/>
      <c r="CJ100" s="180"/>
      <c r="CK100" s="180"/>
      <c r="CL100" s="180"/>
      <c r="CM100" s="180"/>
      <c r="CN100" s="180"/>
      <c r="CO100" s="180"/>
      <c r="CP100" s="180"/>
      <c r="CQ100" s="180"/>
      <c r="CR100" s="180"/>
      <c r="CS100" s="180"/>
      <c r="CT100" s="180"/>
      <c r="CU100" s="180"/>
    </row>
    <row r="101" spans="1:99" x14ac:dyDescent="0.3">
      <c r="A101" s="155">
        <v>365</v>
      </c>
      <c r="B101" s="180" t="s">
        <v>236</v>
      </c>
      <c r="C101" s="180"/>
      <c r="D101" s="180"/>
      <c r="E101" s="180">
        <v>0</v>
      </c>
      <c r="F101" s="180"/>
      <c r="G101" s="180">
        <v>0</v>
      </c>
      <c r="H101" s="180">
        <v>0</v>
      </c>
      <c r="I101" s="180">
        <v>0</v>
      </c>
      <c r="J101" s="180">
        <v>0</v>
      </c>
      <c r="K101" s="180">
        <v>0</v>
      </c>
      <c r="L101" s="180">
        <v>0</v>
      </c>
      <c r="M101" s="180">
        <v>0</v>
      </c>
      <c r="N101" s="180">
        <v>0</v>
      </c>
      <c r="O101" s="180">
        <v>0</v>
      </c>
      <c r="P101" s="180">
        <v>0</v>
      </c>
      <c r="Q101" s="180">
        <v>0</v>
      </c>
      <c r="R101" s="180">
        <v>0</v>
      </c>
      <c r="S101" s="180">
        <v>0</v>
      </c>
      <c r="T101" s="180">
        <v>0</v>
      </c>
      <c r="U101" s="180">
        <v>0</v>
      </c>
      <c r="V101" s="180">
        <v>0</v>
      </c>
      <c r="W101" s="180">
        <v>0</v>
      </c>
      <c r="X101" s="180"/>
      <c r="Y101" s="180">
        <v>0</v>
      </c>
      <c r="Z101" s="180">
        <v>0</v>
      </c>
      <c r="AA101" s="180">
        <v>0</v>
      </c>
      <c r="AB101" s="180">
        <v>0</v>
      </c>
      <c r="AC101" s="180">
        <v>0</v>
      </c>
      <c r="AD101" s="180">
        <v>0</v>
      </c>
      <c r="AE101" s="180">
        <v>0</v>
      </c>
      <c r="AF101" s="180">
        <v>0</v>
      </c>
      <c r="AG101" s="180">
        <v>0</v>
      </c>
      <c r="AH101" s="180">
        <v>0</v>
      </c>
      <c r="AI101" s="180">
        <v>0</v>
      </c>
      <c r="AJ101" s="180">
        <v>0</v>
      </c>
      <c r="AK101" s="180"/>
      <c r="AL101" s="180"/>
      <c r="AM101" s="180">
        <v>0</v>
      </c>
      <c r="AN101" s="180">
        <v>0</v>
      </c>
      <c r="AO101" s="180">
        <v>0</v>
      </c>
      <c r="AP101" s="180">
        <v>0</v>
      </c>
      <c r="AQ101" s="180">
        <v>0</v>
      </c>
      <c r="AR101" s="180">
        <v>0</v>
      </c>
      <c r="AS101" s="180">
        <v>0</v>
      </c>
      <c r="AT101" s="180">
        <v>0</v>
      </c>
      <c r="AU101" s="180"/>
      <c r="AV101" s="180">
        <v>0</v>
      </c>
      <c r="AW101" s="180">
        <v>0</v>
      </c>
      <c r="AX101" s="180">
        <v>0</v>
      </c>
      <c r="AY101" s="180">
        <v>0</v>
      </c>
      <c r="AZ101" s="180">
        <v>0</v>
      </c>
      <c r="BA101" s="180">
        <v>0</v>
      </c>
      <c r="BB101" s="180">
        <v>0</v>
      </c>
      <c r="BC101" s="180">
        <v>0</v>
      </c>
      <c r="BD101" s="180">
        <v>0</v>
      </c>
      <c r="BE101" s="180">
        <v>0</v>
      </c>
      <c r="BF101" s="180">
        <v>0</v>
      </c>
      <c r="BG101" s="180"/>
      <c r="BH101" s="180">
        <v>0</v>
      </c>
      <c r="BI101" s="180">
        <v>0</v>
      </c>
      <c r="BJ101" s="180">
        <v>0</v>
      </c>
      <c r="BK101" s="180">
        <v>0</v>
      </c>
      <c r="BL101" s="180"/>
      <c r="BM101" s="180">
        <v>0</v>
      </c>
      <c r="BN101" s="180">
        <v>0</v>
      </c>
      <c r="BO101" s="180">
        <v>0</v>
      </c>
      <c r="BP101" s="180">
        <v>0</v>
      </c>
      <c r="BQ101" s="180">
        <v>0</v>
      </c>
      <c r="BR101" s="180">
        <v>0</v>
      </c>
      <c r="BS101" s="180">
        <v>0</v>
      </c>
      <c r="BT101" s="180">
        <v>0</v>
      </c>
      <c r="BU101" s="180">
        <v>0</v>
      </c>
      <c r="BV101" s="180">
        <v>0</v>
      </c>
      <c r="BW101" s="180"/>
      <c r="BX101" s="180">
        <v>0</v>
      </c>
      <c r="BY101" s="180">
        <v>0</v>
      </c>
      <c r="BZ101" s="180">
        <v>0</v>
      </c>
      <c r="CA101" s="180">
        <v>0</v>
      </c>
      <c r="CB101" s="180">
        <v>0</v>
      </c>
      <c r="CC101" s="180"/>
      <c r="CD101" s="180">
        <v>0</v>
      </c>
      <c r="CE101" s="180"/>
      <c r="CF101" s="180"/>
      <c r="CG101" s="180"/>
      <c r="CH101" s="180"/>
      <c r="CI101" s="180"/>
      <c r="CJ101" s="180"/>
      <c r="CK101" s="180"/>
      <c r="CL101" s="180"/>
      <c r="CM101" s="180"/>
      <c r="CN101" s="180"/>
      <c r="CO101" s="180"/>
      <c r="CP101" s="180"/>
      <c r="CQ101" s="180"/>
      <c r="CR101" s="180"/>
      <c r="CS101" s="180"/>
      <c r="CT101" s="180"/>
      <c r="CU101" s="180"/>
    </row>
    <row r="102" spans="1:99" x14ac:dyDescent="0.3">
      <c r="A102" s="155">
        <v>366</v>
      </c>
      <c r="B102" s="180" t="s">
        <v>1057</v>
      </c>
      <c r="C102" s="180"/>
      <c r="D102" s="180"/>
      <c r="E102" s="180">
        <v>0</v>
      </c>
      <c r="F102" s="180"/>
      <c r="G102" s="180">
        <v>0</v>
      </c>
      <c r="H102" s="180">
        <v>0</v>
      </c>
      <c r="I102" s="180">
        <v>0</v>
      </c>
      <c r="J102" s="180">
        <v>0</v>
      </c>
      <c r="K102" s="180">
        <v>0</v>
      </c>
      <c r="L102" s="180">
        <v>0</v>
      </c>
      <c r="M102" s="180">
        <v>0</v>
      </c>
      <c r="N102" s="180">
        <v>0</v>
      </c>
      <c r="O102" s="180">
        <v>0</v>
      </c>
      <c r="P102" s="180">
        <v>0</v>
      </c>
      <c r="Q102" s="180">
        <v>940821</v>
      </c>
      <c r="R102" s="180">
        <v>0</v>
      </c>
      <c r="S102" s="180">
        <v>0</v>
      </c>
      <c r="T102" s="180">
        <v>0</v>
      </c>
      <c r="U102" s="180">
        <v>0</v>
      </c>
      <c r="V102" s="180">
        <v>764199</v>
      </c>
      <c r="W102" s="180">
        <v>0</v>
      </c>
      <c r="X102" s="180"/>
      <c r="Y102" s="180">
        <v>0</v>
      </c>
      <c r="Z102" s="180">
        <v>0</v>
      </c>
      <c r="AA102" s="180">
        <v>0</v>
      </c>
      <c r="AB102" s="180">
        <v>0</v>
      </c>
      <c r="AC102" s="180">
        <v>0</v>
      </c>
      <c r="AD102" s="180">
        <v>0</v>
      </c>
      <c r="AE102" s="180">
        <v>0</v>
      </c>
      <c r="AF102" s="180">
        <v>0</v>
      </c>
      <c r="AG102" s="180">
        <v>0</v>
      </c>
      <c r="AH102" s="180">
        <v>0</v>
      </c>
      <c r="AI102" s="180">
        <v>2637550</v>
      </c>
      <c r="AJ102" s="180">
        <v>0</v>
      </c>
      <c r="AK102" s="180"/>
      <c r="AL102" s="180"/>
      <c r="AM102" s="180">
        <v>536000</v>
      </c>
      <c r="AN102" s="180">
        <v>0</v>
      </c>
      <c r="AO102" s="180">
        <v>0</v>
      </c>
      <c r="AP102" s="180">
        <v>0</v>
      </c>
      <c r="AQ102" s="180">
        <v>0</v>
      </c>
      <c r="AR102" s="180">
        <v>0</v>
      </c>
      <c r="AS102" s="180">
        <v>0</v>
      </c>
      <c r="AT102" s="180">
        <v>0</v>
      </c>
      <c r="AU102" s="180"/>
      <c r="AV102" s="180">
        <v>0</v>
      </c>
      <c r="AW102" s="180">
        <v>0</v>
      </c>
      <c r="AX102" s="180">
        <v>0</v>
      </c>
      <c r="AY102" s="180">
        <v>0</v>
      </c>
      <c r="AZ102" s="180">
        <v>0</v>
      </c>
      <c r="BA102" s="180">
        <v>0</v>
      </c>
      <c r="BB102" s="180">
        <v>0</v>
      </c>
      <c r="BC102" s="180">
        <v>0</v>
      </c>
      <c r="BD102" s="180">
        <v>0</v>
      </c>
      <c r="BE102" s="180">
        <v>0</v>
      </c>
      <c r="BF102" s="180">
        <v>0</v>
      </c>
      <c r="BG102" s="180"/>
      <c r="BH102" s="180">
        <v>0</v>
      </c>
      <c r="BI102" s="180">
        <v>0</v>
      </c>
      <c r="BJ102" s="180">
        <v>0</v>
      </c>
      <c r="BK102" s="180">
        <v>0</v>
      </c>
      <c r="BL102" s="180"/>
      <c r="BM102" s="180">
        <v>0</v>
      </c>
      <c r="BN102" s="180">
        <v>0</v>
      </c>
      <c r="BO102" s="180">
        <v>0</v>
      </c>
      <c r="BP102" s="180">
        <v>0</v>
      </c>
      <c r="BQ102" s="180">
        <v>0</v>
      </c>
      <c r="BR102" s="180">
        <v>375000</v>
      </c>
      <c r="BS102" s="180">
        <v>30852</v>
      </c>
      <c r="BT102" s="180">
        <v>0</v>
      </c>
      <c r="BU102" s="180">
        <v>0</v>
      </c>
      <c r="BV102" s="180">
        <v>0</v>
      </c>
      <c r="BW102" s="180"/>
      <c r="BX102" s="180">
        <v>0</v>
      </c>
      <c r="BY102" s="180">
        <v>0</v>
      </c>
      <c r="BZ102" s="180">
        <v>0</v>
      </c>
      <c r="CA102" s="180">
        <v>0</v>
      </c>
      <c r="CB102" s="180">
        <v>0</v>
      </c>
      <c r="CC102" s="180"/>
      <c r="CD102" s="180">
        <v>0</v>
      </c>
      <c r="CE102" s="180"/>
      <c r="CF102" s="180"/>
      <c r="CG102" s="180"/>
      <c r="CH102" s="180"/>
      <c r="CI102" s="180"/>
      <c r="CJ102" s="180"/>
      <c r="CK102" s="180"/>
      <c r="CL102" s="180"/>
      <c r="CM102" s="180"/>
      <c r="CN102" s="180"/>
      <c r="CO102" s="180"/>
      <c r="CP102" s="180"/>
      <c r="CQ102" s="180"/>
      <c r="CR102" s="180"/>
      <c r="CS102" s="180"/>
      <c r="CT102" s="180"/>
      <c r="CU102" s="180"/>
    </row>
    <row r="103" spans="1:99" x14ac:dyDescent="0.3">
      <c r="A103" s="155">
        <v>368</v>
      </c>
      <c r="B103" s="180" t="s">
        <v>191</v>
      </c>
      <c r="C103" s="180"/>
      <c r="D103" s="180"/>
      <c r="E103" s="180">
        <v>0</v>
      </c>
      <c r="F103" s="180"/>
      <c r="G103" s="180">
        <v>0</v>
      </c>
      <c r="H103" s="180">
        <v>0</v>
      </c>
      <c r="I103" s="180">
        <v>0</v>
      </c>
      <c r="J103" s="180">
        <v>0</v>
      </c>
      <c r="K103" s="180">
        <v>0</v>
      </c>
      <c r="L103" s="180">
        <v>0</v>
      </c>
      <c r="M103" s="180">
        <v>203748</v>
      </c>
      <c r="N103" s="180">
        <v>0</v>
      </c>
      <c r="O103" s="180">
        <v>0</v>
      </c>
      <c r="P103" s="180">
        <v>0</v>
      </c>
      <c r="Q103" s="180">
        <v>114352</v>
      </c>
      <c r="R103" s="180">
        <v>0</v>
      </c>
      <c r="S103" s="180">
        <v>0</v>
      </c>
      <c r="T103" s="180">
        <v>44124</v>
      </c>
      <c r="U103" s="180">
        <v>0</v>
      </c>
      <c r="V103" s="180">
        <v>0</v>
      </c>
      <c r="W103" s="180">
        <v>0</v>
      </c>
      <c r="X103" s="180"/>
      <c r="Y103" s="180">
        <v>341210</v>
      </c>
      <c r="Z103" s="180">
        <v>0</v>
      </c>
      <c r="AA103" s="180">
        <v>83775</v>
      </c>
      <c r="AB103" s="180">
        <v>0</v>
      </c>
      <c r="AC103" s="180">
        <v>31930</v>
      </c>
      <c r="AD103" s="180">
        <v>0</v>
      </c>
      <c r="AE103" s="180">
        <v>0</v>
      </c>
      <c r="AF103" s="180">
        <v>4300</v>
      </c>
      <c r="AG103" s="180">
        <v>0</v>
      </c>
      <c r="AH103" s="180">
        <v>0</v>
      </c>
      <c r="AI103" s="180">
        <v>0</v>
      </c>
      <c r="AJ103" s="180">
        <v>0</v>
      </c>
      <c r="AK103" s="180"/>
      <c r="AL103" s="180"/>
      <c r="AM103" s="180">
        <v>32340</v>
      </c>
      <c r="AN103" s="180">
        <v>0</v>
      </c>
      <c r="AO103" s="180">
        <v>0</v>
      </c>
      <c r="AP103" s="180">
        <v>0</v>
      </c>
      <c r="AQ103" s="180">
        <v>0</v>
      </c>
      <c r="AR103" s="180">
        <v>0</v>
      </c>
      <c r="AS103" s="180">
        <v>0</v>
      </c>
      <c r="AT103" s="180">
        <v>0</v>
      </c>
      <c r="AU103" s="180"/>
      <c r="AV103" s="180">
        <v>25239</v>
      </c>
      <c r="AW103" s="180">
        <v>12905</v>
      </c>
      <c r="AX103" s="180">
        <v>33000</v>
      </c>
      <c r="AY103" s="180">
        <v>1529419</v>
      </c>
      <c r="AZ103" s="180">
        <v>0</v>
      </c>
      <c r="BA103" s="180">
        <v>0</v>
      </c>
      <c r="BB103" s="180">
        <v>0</v>
      </c>
      <c r="BC103" s="180">
        <v>3075</v>
      </c>
      <c r="BD103" s="180">
        <v>0</v>
      </c>
      <c r="BE103" s="180">
        <v>0</v>
      </c>
      <c r="BF103" s="180">
        <v>0</v>
      </c>
      <c r="BG103" s="180"/>
      <c r="BH103" s="180">
        <v>0</v>
      </c>
      <c r="BI103" s="180">
        <v>0</v>
      </c>
      <c r="BJ103" s="180">
        <v>0</v>
      </c>
      <c r="BK103" s="180">
        <v>0</v>
      </c>
      <c r="BL103" s="180"/>
      <c r="BM103" s="180">
        <v>0</v>
      </c>
      <c r="BN103" s="180">
        <v>26000</v>
      </c>
      <c r="BO103" s="180">
        <v>0</v>
      </c>
      <c r="BP103" s="180">
        <v>0</v>
      </c>
      <c r="BQ103" s="180">
        <v>0</v>
      </c>
      <c r="BR103" s="180">
        <v>0</v>
      </c>
      <c r="BS103" s="180">
        <v>0</v>
      </c>
      <c r="BT103" s="180">
        <v>0</v>
      </c>
      <c r="BU103" s="180">
        <v>863875</v>
      </c>
      <c r="BV103" s="180">
        <v>0</v>
      </c>
      <c r="BW103" s="180"/>
      <c r="BX103" s="180">
        <v>0</v>
      </c>
      <c r="BY103" s="180">
        <v>0</v>
      </c>
      <c r="BZ103" s="180">
        <v>0</v>
      </c>
      <c r="CA103" s="180">
        <v>0</v>
      </c>
      <c r="CB103" s="180">
        <v>0</v>
      </c>
      <c r="CC103" s="180"/>
      <c r="CD103" s="180">
        <v>0</v>
      </c>
      <c r="CE103" s="180"/>
      <c r="CF103" s="180"/>
      <c r="CG103" s="180"/>
      <c r="CH103" s="180"/>
      <c r="CI103" s="180"/>
      <c r="CJ103" s="180"/>
      <c r="CK103" s="180"/>
      <c r="CL103" s="180"/>
      <c r="CM103" s="180"/>
      <c r="CN103" s="180"/>
      <c r="CO103" s="180"/>
      <c r="CP103" s="180"/>
      <c r="CQ103" s="180"/>
      <c r="CR103" s="180"/>
      <c r="CS103" s="180"/>
      <c r="CT103" s="180"/>
      <c r="CU103" s="180"/>
    </row>
    <row r="104" spans="1:99" x14ac:dyDescent="0.3">
      <c r="A104" s="155">
        <v>369</v>
      </c>
      <c r="B104" s="180" t="s">
        <v>196</v>
      </c>
      <c r="C104" s="180"/>
      <c r="D104" s="180"/>
      <c r="E104" s="180">
        <v>29576</v>
      </c>
      <c r="F104" s="180"/>
      <c r="G104" s="180">
        <v>940161</v>
      </c>
      <c r="H104" s="180">
        <v>1638289</v>
      </c>
      <c r="I104" s="180">
        <v>1653477</v>
      </c>
      <c r="J104" s="180">
        <v>8422</v>
      </c>
      <c r="K104" s="180">
        <v>274760</v>
      </c>
      <c r="L104" s="180">
        <v>105393</v>
      </c>
      <c r="M104" s="180">
        <v>5304703</v>
      </c>
      <c r="N104" s="180">
        <v>289971</v>
      </c>
      <c r="O104" s="180">
        <v>1220332</v>
      </c>
      <c r="P104" s="180">
        <v>32295</v>
      </c>
      <c r="Q104" s="180">
        <v>15720928</v>
      </c>
      <c r="R104" s="180">
        <v>336103</v>
      </c>
      <c r="S104" s="180">
        <v>5125</v>
      </c>
      <c r="T104" s="180">
        <v>23889997</v>
      </c>
      <c r="U104" s="180">
        <v>7554233</v>
      </c>
      <c r="V104" s="180">
        <v>3762157</v>
      </c>
      <c r="W104" s="180">
        <v>11472336</v>
      </c>
      <c r="X104" s="180"/>
      <c r="Y104" s="180">
        <v>5622281</v>
      </c>
      <c r="Z104" s="180">
        <v>571542</v>
      </c>
      <c r="AA104" s="180">
        <v>5330029</v>
      </c>
      <c r="AB104" s="180">
        <v>1787483</v>
      </c>
      <c r="AC104" s="180">
        <v>818463</v>
      </c>
      <c r="AD104" s="180">
        <v>898791</v>
      </c>
      <c r="AE104" s="180">
        <v>1427723</v>
      </c>
      <c r="AF104" s="180">
        <v>2254067</v>
      </c>
      <c r="AG104" s="180">
        <v>2089861</v>
      </c>
      <c r="AH104" s="180">
        <v>1211358</v>
      </c>
      <c r="AI104" s="180">
        <v>13994570</v>
      </c>
      <c r="AJ104" s="180">
        <v>416793</v>
      </c>
      <c r="AK104" s="180"/>
      <c r="AL104" s="180"/>
      <c r="AM104" s="180">
        <v>2041608</v>
      </c>
      <c r="AN104" s="180">
        <v>320284</v>
      </c>
      <c r="AO104" s="180">
        <v>571942</v>
      </c>
      <c r="AP104" s="180">
        <v>34474</v>
      </c>
      <c r="AQ104" s="180">
        <v>2362389</v>
      </c>
      <c r="AR104" s="180">
        <v>2718446</v>
      </c>
      <c r="AS104" s="180">
        <v>531747</v>
      </c>
      <c r="AT104" s="180">
        <v>958731</v>
      </c>
      <c r="AU104" s="180"/>
      <c r="AV104" s="180">
        <v>4118161</v>
      </c>
      <c r="AW104" s="180">
        <v>875670</v>
      </c>
      <c r="AX104" s="180">
        <v>911642</v>
      </c>
      <c r="AY104" s="180">
        <v>2488673</v>
      </c>
      <c r="AZ104" s="180">
        <v>450450</v>
      </c>
      <c r="BA104" s="180">
        <v>417888</v>
      </c>
      <c r="BB104" s="180">
        <v>33689</v>
      </c>
      <c r="BC104" s="180">
        <v>21868</v>
      </c>
      <c r="BD104" s="180">
        <v>1152563</v>
      </c>
      <c r="BE104" s="180">
        <v>80579</v>
      </c>
      <c r="BF104" s="180">
        <v>59394</v>
      </c>
      <c r="BG104" s="180"/>
      <c r="BH104" s="180">
        <v>44149</v>
      </c>
      <c r="BI104" s="180">
        <v>150671</v>
      </c>
      <c r="BJ104" s="180">
        <v>88440</v>
      </c>
      <c r="BK104" s="180">
        <v>635296</v>
      </c>
      <c r="BL104" s="180"/>
      <c r="BM104" s="180">
        <v>915547</v>
      </c>
      <c r="BN104" s="180">
        <v>1269916</v>
      </c>
      <c r="BO104" s="180">
        <v>387870</v>
      </c>
      <c r="BP104" s="180">
        <v>1179367</v>
      </c>
      <c r="BQ104" s="180">
        <v>7724396</v>
      </c>
      <c r="BR104" s="180">
        <v>513973</v>
      </c>
      <c r="BS104" s="180">
        <v>6225023</v>
      </c>
      <c r="BT104" s="180">
        <v>401652</v>
      </c>
      <c r="BU104" s="180">
        <v>584482</v>
      </c>
      <c r="BV104" s="180">
        <v>346012</v>
      </c>
      <c r="BW104" s="180"/>
      <c r="BX104" s="180">
        <v>652520</v>
      </c>
      <c r="BY104" s="180">
        <v>57273</v>
      </c>
      <c r="BZ104" s="180">
        <v>105768</v>
      </c>
      <c r="CA104" s="180">
        <v>84293</v>
      </c>
      <c r="CB104" s="180">
        <v>386438</v>
      </c>
      <c r="CC104" s="180"/>
      <c r="CD104" s="180">
        <v>46691</v>
      </c>
      <c r="CE104" s="180"/>
      <c r="CF104" s="180"/>
      <c r="CG104" s="180"/>
      <c r="CH104" s="180"/>
      <c r="CI104" s="180"/>
      <c r="CJ104" s="180"/>
      <c r="CK104" s="180"/>
      <c r="CL104" s="180"/>
      <c r="CM104" s="180"/>
      <c r="CN104" s="180"/>
      <c r="CO104" s="180"/>
      <c r="CP104" s="180"/>
      <c r="CQ104" s="180"/>
      <c r="CR104" s="180"/>
      <c r="CS104" s="180"/>
      <c r="CT104" s="180"/>
      <c r="CU104" s="180"/>
    </row>
    <row r="105" spans="1:99" x14ac:dyDescent="0.3">
      <c r="A105" s="155">
        <v>370</v>
      </c>
      <c r="B105" s="180" t="s">
        <v>198</v>
      </c>
      <c r="C105" s="180"/>
      <c r="D105" s="180"/>
      <c r="E105" s="180">
        <v>3600</v>
      </c>
      <c r="F105" s="180"/>
      <c r="G105" s="180">
        <v>51377</v>
      </c>
      <c r="H105" s="180">
        <v>0</v>
      </c>
      <c r="I105" s="180">
        <v>0</v>
      </c>
      <c r="J105" s="180">
        <v>0</v>
      </c>
      <c r="K105" s="180">
        <v>0</v>
      </c>
      <c r="L105" s="180">
        <v>0</v>
      </c>
      <c r="M105" s="180">
        <v>870629</v>
      </c>
      <c r="N105" s="180">
        <v>24652</v>
      </c>
      <c r="O105" s="180">
        <v>276796</v>
      </c>
      <c r="P105" s="180">
        <v>0</v>
      </c>
      <c r="Q105" s="180">
        <v>1774267</v>
      </c>
      <c r="R105" s="180">
        <v>18295</v>
      </c>
      <c r="S105" s="180">
        <v>0</v>
      </c>
      <c r="T105" s="180">
        <v>6671239</v>
      </c>
      <c r="U105" s="180">
        <v>811706</v>
      </c>
      <c r="V105" s="180">
        <v>1434452</v>
      </c>
      <c r="W105" s="180">
        <v>3143829</v>
      </c>
      <c r="X105" s="180"/>
      <c r="Y105" s="180">
        <v>36000</v>
      </c>
      <c r="Z105" s="180">
        <v>0</v>
      </c>
      <c r="AA105" s="180">
        <v>1337445</v>
      </c>
      <c r="AB105" s="180">
        <v>29775</v>
      </c>
      <c r="AC105" s="180">
        <v>104617</v>
      </c>
      <c r="AD105" s="180">
        <v>0</v>
      </c>
      <c r="AE105" s="180">
        <v>113929</v>
      </c>
      <c r="AF105" s="180">
        <v>4157696</v>
      </c>
      <c r="AG105" s="180">
        <v>32525</v>
      </c>
      <c r="AH105" s="180">
        <v>48047</v>
      </c>
      <c r="AI105" s="180">
        <v>2013750</v>
      </c>
      <c r="AJ105" s="180">
        <v>0</v>
      </c>
      <c r="AK105" s="180"/>
      <c r="AL105" s="180"/>
      <c r="AM105" s="180">
        <v>1235007</v>
      </c>
      <c r="AN105" s="180">
        <v>0</v>
      </c>
      <c r="AO105" s="180">
        <v>20295</v>
      </c>
      <c r="AP105" s="180">
        <v>0</v>
      </c>
      <c r="AQ105" s="180">
        <v>117022</v>
      </c>
      <c r="AR105" s="180">
        <v>166061</v>
      </c>
      <c r="AS105" s="180">
        <v>0</v>
      </c>
      <c r="AT105" s="180">
        <v>102583</v>
      </c>
      <c r="AU105" s="180"/>
      <c r="AV105" s="180">
        <v>1670384</v>
      </c>
      <c r="AW105" s="180">
        <v>266400</v>
      </c>
      <c r="AX105" s="180">
        <v>0</v>
      </c>
      <c r="AY105" s="180">
        <v>955620</v>
      </c>
      <c r="AZ105" s="180">
        <v>10840</v>
      </c>
      <c r="BA105" s="180">
        <v>0</v>
      </c>
      <c r="BB105" s="180">
        <v>0</v>
      </c>
      <c r="BC105" s="180">
        <v>0</v>
      </c>
      <c r="BD105" s="180">
        <v>70942</v>
      </c>
      <c r="BE105" s="180">
        <v>0</v>
      </c>
      <c r="BF105" s="180">
        <v>0</v>
      </c>
      <c r="BG105" s="180"/>
      <c r="BH105" s="180">
        <v>0</v>
      </c>
      <c r="BI105" s="180">
        <v>0</v>
      </c>
      <c r="BJ105" s="180">
        <v>18940</v>
      </c>
      <c r="BK105" s="180">
        <v>280740</v>
      </c>
      <c r="BL105" s="180"/>
      <c r="BM105" s="180">
        <v>76569</v>
      </c>
      <c r="BN105" s="180">
        <v>153039</v>
      </c>
      <c r="BO105" s="180">
        <v>45966</v>
      </c>
      <c r="BP105" s="180">
        <v>176721</v>
      </c>
      <c r="BQ105" s="180">
        <v>144748</v>
      </c>
      <c r="BR105" s="180">
        <v>9060</v>
      </c>
      <c r="BS105" s="180">
        <v>228150</v>
      </c>
      <c r="BT105" s="180">
        <v>89766</v>
      </c>
      <c r="BU105" s="180">
        <v>86049</v>
      </c>
      <c r="BV105" s="180">
        <v>0</v>
      </c>
      <c r="BW105" s="180"/>
      <c r="BX105" s="180">
        <v>5693</v>
      </c>
      <c r="BY105" s="180">
        <v>0</v>
      </c>
      <c r="BZ105" s="180">
        <v>0</v>
      </c>
      <c r="CA105" s="180">
        <v>0</v>
      </c>
      <c r="CB105" s="180">
        <v>71389</v>
      </c>
      <c r="CC105" s="180"/>
      <c r="CD105" s="180">
        <v>0</v>
      </c>
      <c r="CE105" s="180"/>
      <c r="CF105" s="180"/>
      <c r="CG105" s="180"/>
      <c r="CH105" s="180"/>
      <c r="CI105" s="180"/>
      <c r="CJ105" s="180"/>
      <c r="CK105" s="180"/>
      <c r="CL105" s="180"/>
      <c r="CM105" s="180"/>
      <c r="CN105" s="180"/>
      <c r="CO105" s="180"/>
      <c r="CP105" s="180"/>
      <c r="CQ105" s="180"/>
      <c r="CR105" s="180"/>
      <c r="CS105" s="180"/>
      <c r="CT105" s="180"/>
      <c r="CU105" s="180"/>
    </row>
    <row r="106" spans="1:99" x14ac:dyDescent="0.3">
      <c r="A106" s="155">
        <v>371</v>
      </c>
      <c r="B106" s="180" t="s">
        <v>248</v>
      </c>
      <c r="C106" s="180"/>
      <c r="D106" s="180"/>
      <c r="E106" s="180">
        <v>0</v>
      </c>
      <c r="F106" s="180"/>
      <c r="G106" s="180">
        <v>0</v>
      </c>
      <c r="H106" s="180">
        <v>0</v>
      </c>
      <c r="I106" s="180">
        <v>0</v>
      </c>
      <c r="J106" s="180">
        <v>0</v>
      </c>
      <c r="K106" s="180">
        <v>0</v>
      </c>
      <c r="L106" s="180">
        <v>0</v>
      </c>
      <c r="M106" s="180">
        <v>0</v>
      </c>
      <c r="N106" s="180">
        <v>0</v>
      </c>
      <c r="O106" s="180">
        <v>0</v>
      </c>
      <c r="P106" s="180">
        <v>0</v>
      </c>
      <c r="Q106" s="180">
        <v>0</v>
      </c>
      <c r="R106" s="180">
        <v>0</v>
      </c>
      <c r="S106" s="180">
        <v>0</v>
      </c>
      <c r="T106" s="180">
        <v>0</v>
      </c>
      <c r="U106" s="180">
        <v>0</v>
      </c>
      <c r="V106" s="180">
        <v>0</v>
      </c>
      <c r="W106" s="180">
        <v>0</v>
      </c>
      <c r="X106" s="180"/>
      <c r="Y106" s="180">
        <v>0</v>
      </c>
      <c r="Z106" s="180">
        <v>0</v>
      </c>
      <c r="AA106" s="180">
        <v>0</v>
      </c>
      <c r="AB106" s="180">
        <v>0</v>
      </c>
      <c r="AC106" s="180">
        <v>0</v>
      </c>
      <c r="AD106" s="180">
        <v>0</v>
      </c>
      <c r="AE106" s="180">
        <v>0</v>
      </c>
      <c r="AF106" s="180">
        <v>0</v>
      </c>
      <c r="AG106" s="180">
        <v>0</v>
      </c>
      <c r="AH106" s="180">
        <v>0</v>
      </c>
      <c r="AI106" s="180">
        <v>0</v>
      </c>
      <c r="AJ106" s="180">
        <v>0</v>
      </c>
      <c r="AK106" s="180"/>
      <c r="AL106" s="180"/>
      <c r="AM106" s="180">
        <v>0</v>
      </c>
      <c r="AN106" s="180">
        <v>0</v>
      </c>
      <c r="AO106" s="180">
        <v>0</v>
      </c>
      <c r="AP106" s="180">
        <v>0</v>
      </c>
      <c r="AQ106" s="180">
        <v>0</v>
      </c>
      <c r="AR106" s="180">
        <v>0</v>
      </c>
      <c r="AS106" s="180">
        <v>0</v>
      </c>
      <c r="AT106" s="180">
        <v>0</v>
      </c>
      <c r="AU106" s="180"/>
      <c r="AV106" s="180">
        <v>0</v>
      </c>
      <c r="AW106" s="180">
        <v>0</v>
      </c>
      <c r="AX106" s="180">
        <v>0</v>
      </c>
      <c r="AY106" s="180">
        <v>0</v>
      </c>
      <c r="AZ106" s="180">
        <v>0</v>
      </c>
      <c r="BA106" s="180">
        <v>0</v>
      </c>
      <c r="BB106" s="180">
        <v>0</v>
      </c>
      <c r="BC106" s="180">
        <v>0</v>
      </c>
      <c r="BD106" s="180">
        <v>0</v>
      </c>
      <c r="BE106" s="180">
        <v>0</v>
      </c>
      <c r="BF106" s="180">
        <v>0</v>
      </c>
      <c r="BG106" s="180"/>
      <c r="BH106" s="180">
        <v>0</v>
      </c>
      <c r="BI106" s="180">
        <v>0</v>
      </c>
      <c r="BJ106" s="180">
        <v>0</v>
      </c>
      <c r="BK106" s="180">
        <v>0</v>
      </c>
      <c r="BL106" s="180"/>
      <c r="BM106" s="180">
        <v>0</v>
      </c>
      <c r="BN106" s="180">
        <v>0</v>
      </c>
      <c r="BO106" s="180">
        <v>0</v>
      </c>
      <c r="BP106" s="180">
        <v>0</v>
      </c>
      <c r="BQ106" s="180">
        <v>0</v>
      </c>
      <c r="BR106" s="180">
        <v>0</v>
      </c>
      <c r="BS106" s="180">
        <v>0</v>
      </c>
      <c r="BT106" s="180">
        <v>0</v>
      </c>
      <c r="BU106" s="180">
        <v>0</v>
      </c>
      <c r="BV106" s="180">
        <v>0</v>
      </c>
      <c r="BW106" s="180"/>
      <c r="BX106" s="180">
        <v>0</v>
      </c>
      <c r="BY106" s="180">
        <v>0</v>
      </c>
      <c r="BZ106" s="180">
        <v>0</v>
      </c>
      <c r="CA106" s="180">
        <v>0</v>
      </c>
      <c r="CB106" s="180">
        <v>0</v>
      </c>
      <c r="CC106" s="180"/>
      <c r="CD106" s="180">
        <v>0</v>
      </c>
      <c r="CE106" s="180"/>
      <c r="CF106" s="180"/>
      <c r="CG106" s="180"/>
      <c r="CH106" s="180"/>
      <c r="CI106" s="180"/>
      <c r="CJ106" s="180"/>
      <c r="CK106" s="180"/>
      <c r="CL106" s="180"/>
      <c r="CM106" s="180"/>
      <c r="CN106" s="180"/>
      <c r="CO106" s="180"/>
      <c r="CP106" s="180"/>
      <c r="CQ106" s="180"/>
      <c r="CR106" s="180"/>
      <c r="CS106" s="180"/>
      <c r="CT106" s="180"/>
      <c r="CU106" s="180"/>
    </row>
    <row r="107" spans="1:99" x14ac:dyDescent="0.3">
      <c r="A107" s="155">
        <v>373</v>
      </c>
      <c r="B107" s="180" t="s">
        <v>305</v>
      </c>
      <c r="C107" s="180"/>
      <c r="D107" s="180"/>
      <c r="E107" s="180">
        <v>85476</v>
      </c>
      <c r="F107" s="180"/>
      <c r="G107" s="180">
        <v>2133651</v>
      </c>
      <c r="H107" s="180">
        <v>543375</v>
      </c>
      <c r="I107" s="180">
        <v>1607758</v>
      </c>
      <c r="J107" s="180">
        <v>56329</v>
      </c>
      <c r="K107" s="180">
        <v>292994</v>
      </c>
      <c r="L107" s="180">
        <v>337208</v>
      </c>
      <c r="M107" s="180">
        <v>25568950</v>
      </c>
      <c r="N107" s="180">
        <v>370038</v>
      </c>
      <c r="O107" s="180">
        <v>8100753</v>
      </c>
      <c r="P107" s="180">
        <v>87491</v>
      </c>
      <c r="Q107" s="180">
        <v>88352121</v>
      </c>
      <c r="R107" s="180">
        <v>1385446</v>
      </c>
      <c r="S107" s="180">
        <v>194865</v>
      </c>
      <c r="T107" s="180">
        <v>94987625</v>
      </c>
      <c r="U107" s="180">
        <v>15841140</v>
      </c>
      <c r="V107" s="180">
        <v>83142201</v>
      </c>
      <c r="W107" s="180">
        <v>50727511</v>
      </c>
      <c r="X107" s="180"/>
      <c r="Y107" s="180">
        <v>32872558</v>
      </c>
      <c r="Z107" s="180">
        <v>1661994</v>
      </c>
      <c r="AA107" s="180">
        <v>12697214</v>
      </c>
      <c r="AB107" s="180">
        <v>8172392</v>
      </c>
      <c r="AC107" s="180">
        <v>3200234</v>
      </c>
      <c r="AD107" s="180">
        <v>0</v>
      </c>
      <c r="AE107" s="180">
        <v>3766987</v>
      </c>
      <c r="AF107" s="180">
        <v>77316725</v>
      </c>
      <c r="AG107" s="180">
        <v>7807302</v>
      </c>
      <c r="AH107" s="180">
        <v>1462587</v>
      </c>
      <c r="AI107" s="180">
        <v>45481703</v>
      </c>
      <c r="AJ107" s="180">
        <v>1207319</v>
      </c>
      <c r="AK107" s="180"/>
      <c r="AL107" s="180"/>
      <c r="AM107" s="180">
        <v>23230971</v>
      </c>
      <c r="AN107" s="180">
        <v>554611</v>
      </c>
      <c r="AO107" s="180">
        <v>538413</v>
      </c>
      <c r="AP107" s="180">
        <v>110716</v>
      </c>
      <c r="AQ107" s="180">
        <v>12470153</v>
      </c>
      <c r="AR107" s="180">
        <v>12758177</v>
      </c>
      <c r="AS107" s="180">
        <v>382228</v>
      </c>
      <c r="AT107" s="180">
        <v>2486863</v>
      </c>
      <c r="AU107" s="180"/>
      <c r="AV107" s="180">
        <v>15432494</v>
      </c>
      <c r="AW107" s="180">
        <v>2501400</v>
      </c>
      <c r="AX107" s="180">
        <v>2762329</v>
      </c>
      <c r="AY107" s="180">
        <v>4925591</v>
      </c>
      <c r="AZ107" s="180">
        <v>1709812</v>
      </c>
      <c r="BA107" s="180">
        <v>627899</v>
      </c>
      <c r="BB107" s="180">
        <v>0</v>
      </c>
      <c r="BC107" s="180">
        <v>21204</v>
      </c>
      <c r="BD107" s="180">
        <v>12512875</v>
      </c>
      <c r="BE107" s="180">
        <v>19038</v>
      </c>
      <c r="BF107" s="180">
        <v>275648</v>
      </c>
      <c r="BG107" s="180"/>
      <c r="BH107" s="180">
        <v>130353</v>
      </c>
      <c r="BI107" s="180">
        <v>382625</v>
      </c>
      <c r="BJ107" s="180">
        <v>34956</v>
      </c>
      <c r="BK107" s="180">
        <v>4518723</v>
      </c>
      <c r="BL107" s="180"/>
      <c r="BM107" s="180">
        <v>1755795</v>
      </c>
      <c r="BN107" s="180">
        <v>4949412</v>
      </c>
      <c r="BO107" s="180">
        <v>1623031</v>
      </c>
      <c r="BP107" s="180">
        <v>2635432</v>
      </c>
      <c r="BQ107" s="180">
        <v>25581135</v>
      </c>
      <c r="BR107" s="180">
        <v>1510229</v>
      </c>
      <c r="BS107" s="180">
        <v>18323724</v>
      </c>
      <c r="BT107" s="180">
        <v>1740631</v>
      </c>
      <c r="BU107" s="180">
        <v>2593140</v>
      </c>
      <c r="BV107" s="180">
        <v>1070580</v>
      </c>
      <c r="BW107" s="180"/>
      <c r="BX107" s="180">
        <v>619323</v>
      </c>
      <c r="BY107" s="180">
        <v>71932</v>
      </c>
      <c r="BZ107" s="180">
        <v>245748</v>
      </c>
      <c r="CA107" s="180">
        <v>59535</v>
      </c>
      <c r="CB107" s="180">
        <v>1506941</v>
      </c>
      <c r="CC107" s="180"/>
      <c r="CD107" s="180">
        <v>137375</v>
      </c>
      <c r="CE107" s="180"/>
      <c r="CF107" s="180"/>
      <c r="CG107" s="180"/>
      <c r="CH107" s="180"/>
      <c r="CI107" s="180"/>
      <c r="CJ107" s="180"/>
      <c r="CK107" s="180"/>
      <c r="CL107" s="180"/>
      <c r="CM107" s="180"/>
      <c r="CN107" s="180"/>
      <c r="CO107" s="180"/>
      <c r="CP107" s="180"/>
      <c r="CQ107" s="180"/>
      <c r="CR107" s="180"/>
      <c r="CS107" s="180"/>
      <c r="CT107" s="180"/>
      <c r="CU107" s="180"/>
    </row>
    <row r="108" spans="1:99" x14ac:dyDescent="0.3">
      <c r="A108" s="155">
        <v>375</v>
      </c>
      <c r="B108" s="180" t="s">
        <v>213</v>
      </c>
      <c r="C108" s="180"/>
      <c r="D108" s="180"/>
      <c r="E108" s="180">
        <v>0</v>
      </c>
      <c r="F108" s="180"/>
      <c r="G108" s="180">
        <v>0</v>
      </c>
      <c r="H108" s="180">
        <v>0</v>
      </c>
      <c r="I108" s="180">
        <v>0</v>
      </c>
      <c r="J108" s="180">
        <v>57291</v>
      </c>
      <c r="K108" s="180">
        <v>0</v>
      </c>
      <c r="L108" s="180">
        <v>0</v>
      </c>
      <c r="M108" s="180">
        <v>0</v>
      </c>
      <c r="N108" s="180">
        <v>0</v>
      </c>
      <c r="O108" s="180">
        <v>-66887</v>
      </c>
      <c r="P108" s="180">
        <v>0</v>
      </c>
      <c r="Q108" s="180">
        <v>40342669</v>
      </c>
      <c r="R108" s="180">
        <v>864772</v>
      </c>
      <c r="S108" s="180">
        <v>0</v>
      </c>
      <c r="T108" s="180">
        <v>46013743</v>
      </c>
      <c r="U108" s="180">
        <v>7102223</v>
      </c>
      <c r="V108" s="180">
        <v>15841382</v>
      </c>
      <c r="W108" s="180">
        <v>0</v>
      </c>
      <c r="X108" s="180"/>
      <c r="Y108" s="180">
        <v>5167233</v>
      </c>
      <c r="Z108" s="180">
        <v>1619586</v>
      </c>
      <c r="AA108" s="180">
        <v>12539762</v>
      </c>
      <c r="AB108" s="180">
        <v>506384</v>
      </c>
      <c r="AC108" s="180">
        <v>962709</v>
      </c>
      <c r="AD108" s="180">
        <v>872674</v>
      </c>
      <c r="AE108" s="180">
        <v>1957782</v>
      </c>
      <c r="AF108" s="180">
        <v>4039525</v>
      </c>
      <c r="AG108" s="180">
        <v>369537</v>
      </c>
      <c r="AH108" s="180">
        <v>0</v>
      </c>
      <c r="AI108" s="180">
        <v>21449072</v>
      </c>
      <c r="AJ108" s="180">
        <v>343379</v>
      </c>
      <c r="AK108" s="180"/>
      <c r="AL108" s="180"/>
      <c r="AM108" s="180">
        <v>2898665</v>
      </c>
      <c r="AN108" s="180">
        <v>52897</v>
      </c>
      <c r="AO108" s="180">
        <v>-24579</v>
      </c>
      <c r="AP108" s="180">
        <v>0</v>
      </c>
      <c r="AQ108" s="180">
        <v>0</v>
      </c>
      <c r="AR108" s="180">
        <v>4156096</v>
      </c>
      <c r="AS108" s="180">
        <v>0</v>
      </c>
      <c r="AT108" s="180">
        <v>440176</v>
      </c>
      <c r="AU108" s="180"/>
      <c r="AV108" s="180">
        <v>33769695</v>
      </c>
      <c r="AW108" s="180">
        <v>0</v>
      </c>
      <c r="AX108" s="180">
        <v>2110034</v>
      </c>
      <c r="AY108" s="180">
        <v>5993161</v>
      </c>
      <c r="AZ108" s="180">
        <v>985479</v>
      </c>
      <c r="BA108" s="180">
        <v>154321</v>
      </c>
      <c r="BB108" s="180">
        <v>0</v>
      </c>
      <c r="BC108" s="180">
        <v>-44938</v>
      </c>
      <c r="BD108" s="180">
        <v>8759628</v>
      </c>
      <c r="BE108" s="180">
        <v>0</v>
      </c>
      <c r="BF108" s="180">
        <v>102466</v>
      </c>
      <c r="BG108" s="180"/>
      <c r="BH108" s="180">
        <v>0</v>
      </c>
      <c r="BI108" s="180">
        <v>307227</v>
      </c>
      <c r="BJ108" s="180">
        <v>0</v>
      </c>
      <c r="BK108" s="180">
        <v>995254</v>
      </c>
      <c r="BL108" s="180"/>
      <c r="BM108" s="180">
        <v>-650677</v>
      </c>
      <c r="BN108" s="180">
        <v>896952</v>
      </c>
      <c r="BO108" s="180">
        <v>-528339</v>
      </c>
      <c r="BP108" s="180">
        <v>1043336</v>
      </c>
      <c r="BQ108" s="180">
        <v>0</v>
      </c>
      <c r="BR108" s="180">
        <v>413434</v>
      </c>
      <c r="BS108" s="180">
        <v>0</v>
      </c>
      <c r="BT108" s="180">
        <v>555770</v>
      </c>
      <c r="BU108" s="180">
        <v>339091</v>
      </c>
      <c r="BV108" s="180">
        <v>0</v>
      </c>
      <c r="BW108" s="180"/>
      <c r="BX108" s="180">
        <v>1183947</v>
      </c>
      <c r="BY108" s="180">
        <v>882</v>
      </c>
      <c r="BZ108" s="180">
        <v>-280795</v>
      </c>
      <c r="CA108" s="180">
        <v>39934</v>
      </c>
      <c r="CB108" s="180">
        <v>407713</v>
      </c>
      <c r="CC108" s="180"/>
      <c r="CD108" s="180">
        <v>27349</v>
      </c>
      <c r="CE108" s="180"/>
      <c r="CF108" s="180"/>
      <c r="CG108" s="180"/>
      <c r="CH108" s="180"/>
      <c r="CI108" s="180"/>
      <c r="CJ108" s="180"/>
      <c r="CK108" s="180"/>
      <c r="CL108" s="180"/>
      <c r="CM108" s="180"/>
      <c r="CN108" s="180"/>
      <c r="CO108" s="180"/>
      <c r="CP108" s="180"/>
      <c r="CQ108" s="180"/>
      <c r="CR108" s="180"/>
      <c r="CS108" s="180"/>
      <c r="CT108" s="180"/>
      <c r="CU108" s="180"/>
    </row>
    <row r="109" spans="1:99" x14ac:dyDescent="0.3">
      <c r="A109" s="155">
        <v>376</v>
      </c>
      <c r="B109" s="180" t="s">
        <v>100</v>
      </c>
      <c r="C109" s="180"/>
      <c r="D109" s="180"/>
      <c r="E109" s="180">
        <v>0</v>
      </c>
      <c r="F109" s="180"/>
      <c r="G109" s="180">
        <v>0</v>
      </c>
      <c r="H109" s="180">
        <v>1</v>
      </c>
      <c r="I109" s="180">
        <v>2824</v>
      </c>
      <c r="J109" s="180">
        <v>-1</v>
      </c>
      <c r="K109" s="180">
        <v>0</v>
      </c>
      <c r="L109" s="180">
        <v>0</v>
      </c>
      <c r="M109" s="180">
        <v>638174</v>
      </c>
      <c r="N109" s="180">
        <v>0</v>
      </c>
      <c r="O109" s="180">
        <v>2</v>
      </c>
      <c r="P109" s="180">
        <v>0</v>
      </c>
      <c r="Q109" s="180">
        <v>0</v>
      </c>
      <c r="R109" s="180">
        <v>0</v>
      </c>
      <c r="S109" s="180">
        <v>0</v>
      </c>
      <c r="T109" s="180">
        <v>1042404</v>
      </c>
      <c r="U109" s="180">
        <v>0</v>
      </c>
      <c r="V109" s="180">
        <v>-2190934</v>
      </c>
      <c r="W109" s="180">
        <v>0</v>
      </c>
      <c r="X109" s="180"/>
      <c r="Y109" s="180">
        <v>0</v>
      </c>
      <c r="Z109" s="180">
        <v>0</v>
      </c>
      <c r="AA109" s="180">
        <v>0</v>
      </c>
      <c r="AB109" s="180">
        <v>0</v>
      </c>
      <c r="AC109" s="180">
        <v>0</v>
      </c>
      <c r="AD109" s="180">
        <v>0</v>
      </c>
      <c r="AE109" s="180">
        <v>0</v>
      </c>
      <c r="AF109" s="180">
        <v>0</v>
      </c>
      <c r="AG109" s="180">
        <v>0</v>
      </c>
      <c r="AH109" s="180">
        <v>0</v>
      </c>
      <c r="AI109" s="180">
        <v>0</v>
      </c>
      <c r="AJ109" s="180">
        <v>0</v>
      </c>
      <c r="AK109" s="180"/>
      <c r="AL109" s="180"/>
      <c r="AM109" s="180">
        <v>0</v>
      </c>
      <c r="AN109" s="180">
        <v>0</v>
      </c>
      <c r="AO109" s="180">
        <v>0</v>
      </c>
      <c r="AP109" s="180">
        <v>0</v>
      </c>
      <c r="AQ109" s="180">
        <v>0</v>
      </c>
      <c r="AR109" s="180">
        <v>0</v>
      </c>
      <c r="AS109" s="180">
        <v>0</v>
      </c>
      <c r="AT109" s="180">
        <v>0</v>
      </c>
      <c r="AU109" s="180"/>
      <c r="AV109" s="180">
        <v>0</v>
      </c>
      <c r="AW109" s="180">
        <v>0</v>
      </c>
      <c r="AX109" s="180">
        <v>-1</v>
      </c>
      <c r="AY109" s="180">
        <v>0</v>
      </c>
      <c r="AZ109" s="180">
        <v>0</v>
      </c>
      <c r="BA109" s="180">
        <v>0</v>
      </c>
      <c r="BB109" s="180">
        <v>0</v>
      </c>
      <c r="BC109" s="180">
        <v>-1</v>
      </c>
      <c r="BD109" s="180">
        <v>0</v>
      </c>
      <c r="BE109" s="180">
        <v>0</v>
      </c>
      <c r="BF109" s="180">
        <v>0</v>
      </c>
      <c r="BG109" s="180"/>
      <c r="BH109" s="180">
        <v>0</v>
      </c>
      <c r="BI109" s="180">
        <v>0</v>
      </c>
      <c r="BJ109" s="180">
        <v>0</v>
      </c>
      <c r="BK109" s="180">
        <v>0</v>
      </c>
      <c r="BL109" s="180"/>
      <c r="BM109" s="180">
        <v>0</v>
      </c>
      <c r="BN109" s="180">
        <v>0</v>
      </c>
      <c r="BO109" s="180">
        <v>0</v>
      </c>
      <c r="BP109" s="180">
        <v>0</v>
      </c>
      <c r="BQ109" s="180">
        <v>0</v>
      </c>
      <c r="BR109" s="180">
        <v>0</v>
      </c>
      <c r="BS109" s="180">
        <v>0</v>
      </c>
      <c r="BT109" s="180">
        <v>0</v>
      </c>
      <c r="BU109" s="180">
        <v>0</v>
      </c>
      <c r="BV109" s="180">
        <v>0</v>
      </c>
      <c r="BW109" s="180"/>
      <c r="BX109" s="180">
        <v>0</v>
      </c>
      <c r="BY109" s="180">
        <v>0</v>
      </c>
      <c r="BZ109" s="180">
        <v>0</v>
      </c>
      <c r="CA109" s="180">
        <v>0</v>
      </c>
      <c r="CB109" s="180">
        <v>0</v>
      </c>
      <c r="CC109" s="180"/>
      <c r="CD109" s="180">
        <v>0</v>
      </c>
      <c r="CE109" s="180"/>
      <c r="CF109" s="180"/>
      <c r="CG109" s="180"/>
      <c r="CH109" s="180"/>
      <c r="CI109" s="180"/>
      <c r="CJ109" s="180"/>
      <c r="CK109" s="180"/>
      <c r="CL109" s="180"/>
      <c r="CM109" s="180"/>
      <c r="CN109" s="180"/>
      <c r="CO109" s="180"/>
      <c r="CP109" s="180"/>
      <c r="CQ109" s="180"/>
      <c r="CR109" s="180"/>
      <c r="CS109" s="180"/>
      <c r="CT109" s="180"/>
      <c r="CU109" s="180"/>
    </row>
    <row r="110" spans="1:99" x14ac:dyDescent="0.3">
      <c r="A110" s="155">
        <v>377</v>
      </c>
      <c r="B110" s="180" t="s">
        <v>101</v>
      </c>
      <c r="C110" s="180"/>
      <c r="D110" s="180"/>
      <c r="E110" s="180">
        <v>0</v>
      </c>
      <c r="F110" s="180"/>
      <c r="G110" s="180">
        <v>0</v>
      </c>
      <c r="H110" s="180">
        <v>0</v>
      </c>
      <c r="I110" s="180">
        <v>0</v>
      </c>
      <c r="J110" s="180">
        <v>0</v>
      </c>
      <c r="K110" s="180">
        <v>0</v>
      </c>
      <c r="L110" s="180">
        <v>0</v>
      </c>
      <c r="M110" s="180">
        <v>0</v>
      </c>
      <c r="N110" s="180">
        <v>0</v>
      </c>
      <c r="O110" s="180">
        <v>0</v>
      </c>
      <c r="P110" s="180">
        <v>0</v>
      </c>
      <c r="Q110" s="180">
        <v>0</v>
      </c>
      <c r="R110" s="180">
        <v>0</v>
      </c>
      <c r="S110" s="180">
        <v>0</v>
      </c>
      <c r="T110" s="180">
        <v>102881</v>
      </c>
      <c r="U110" s="180">
        <v>0</v>
      </c>
      <c r="V110" s="180">
        <v>-431318</v>
      </c>
      <c r="W110" s="180">
        <v>0</v>
      </c>
      <c r="X110" s="180"/>
      <c r="Y110" s="180">
        <v>24595</v>
      </c>
      <c r="Z110" s="180">
        <v>0</v>
      </c>
      <c r="AA110" s="180">
        <v>0</v>
      </c>
      <c r="AB110" s="180">
        <v>0</v>
      </c>
      <c r="AC110" s="180">
        <v>0</v>
      </c>
      <c r="AD110" s="180">
        <v>0</v>
      </c>
      <c r="AE110" s="180">
        <v>-144166</v>
      </c>
      <c r="AF110" s="180">
        <v>0</v>
      </c>
      <c r="AG110" s="180">
        <v>-324472</v>
      </c>
      <c r="AH110" s="180">
        <v>0</v>
      </c>
      <c r="AI110" s="180">
        <v>0</v>
      </c>
      <c r="AJ110" s="180">
        <v>0</v>
      </c>
      <c r="AK110" s="180"/>
      <c r="AL110" s="180"/>
      <c r="AM110" s="180">
        <v>0</v>
      </c>
      <c r="AN110" s="180">
        <v>0</v>
      </c>
      <c r="AO110" s="180">
        <v>0</v>
      </c>
      <c r="AP110" s="180">
        <v>0</v>
      </c>
      <c r="AQ110" s="180">
        <v>0</v>
      </c>
      <c r="AR110" s="180">
        <v>0</v>
      </c>
      <c r="AS110" s="180">
        <v>0</v>
      </c>
      <c r="AT110" s="180">
        <v>325000</v>
      </c>
      <c r="AU110" s="180"/>
      <c r="AV110" s="180">
        <v>0</v>
      </c>
      <c r="AW110" s="180">
        <v>0</v>
      </c>
      <c r="AX110" s="180">
        <v>2</v>
      </c>
      <c r="AY110" s="180">
        <v>0</v>
      </c>
      <c r="AZ110" s="180">
        <v>0</v>
      </c>
      <c r="BA110" s="180">
        <v>0</v>
      </c>
      <c r="BB110" s="180">
        <v>0</v>
      </c>
      <c r="BC110" s="180">
        <v>1</v>
      </c>
      <c r="BD110" s="180">
        <v>0</v>
      </c>
      <c r="BE110" s="180">
        <v>0</v>
      </c>
      <c r="BF110" s="180">
        <v>0</v>
      </c>
      <c r="BG110" s="180"/>
      <c r="BH110" s="180">
        <v>0</v>
      </c>
      <c r="BI110" s="180">
        <v>0</v>
      </c>
      <c r="BJ110" s="180">
        <v>0</v>
      </c>
      <c r="BK110" s="180">
        <v>0</v>
      </c>
      <c r="BL110" s="180"/>
      <c r="BM110" s="180">
        <v>0</v>
      </c>
      <c r="BN110" s="180">
        <v>0</v>
      </c>
      <c r="BO110" s="180">
        <v>0</v>
      </c>
      <c r="BP110" s="180">
        <v>0</v>
      </c>
      <c r="BQ110" s="180">
        <v>0</v>
      </c>
      <c r="BR110" s="180">
        <v>0</v>
      </c>
      <c r="BS110" s="180">
        <v>0</v>
      </c>
      <c r="BT110" s="180">
        <v>0</v>
      </c>
      <c r="BU110" s="180">
        <v>0</v>
      </c>
      <c r="BV110" s="180">
        <v>0</v>
      </c>
      <c r="BW110" s="180"/>
      <c r="BX110" s="180">
        <v>0</v>
      </c>
      <c r="BY110" s="180">
        <v>0</v>
      </c>
      <c r="BZ110" s="180">
        <v>0</v>
      </c>
      <c r="CA110" s="180">
        <v>0</v>
      </c>
      <c r="CB110" s="180">
        <v>0</v>
      </c>
      <c r="CC110" s="180"/>
      <c r="CD110" s="180">
        <v>18986</v>
      </c>
      <c r="CE110" s="180"/>
      <c r="CF110" s="180"/>
      <c r="CG110" s="180"/>
      <c r="CH110" s="180"/>
      <c r="CI110" s="180"/>
      <c r="CJ110" s="180"/>
      <c r="CK110" s="180"/>
      <c r="CL110" s="180"/>
      <c r="CM110" s="180"/>
      <c r="CN110" s="180"/>
      <c r="CO110" s="180"/>
      <c r="CP110" s="180"/>
      <c r="CQ110" s="180"/>
      <c r="CR110" s="180"/>
      <c r="CS110" s="180"/>
      <c r="CT110" s="180"/>
      <c r="CU110" s="180"/>
    </row>
    <row r="111" spans="1:99" x14ac:dyDescent="0.3">
      <c r="A111" s="155">
        <v>378</v>
      </c>
      <c r="B111" s="180" t="s">
        <v>102</v>
      </c>
      <c r="C111" s="180"/>
      <c r="D111" s="180"/>
      <c r="E111" s="180">
        <v>0</v>
      </c>
      <c r="F111" s="180"/>
      <c r="G111" s="180">
        <v>0</v>
      </c>
      <c r="H111" s="180">
        <v>0</v>
      </c>
      <c r="I111" s="180">
        <v>0</v>
      </c>
      <c r="J111" s="180">
        <v>0</v>
      </c>
      <c r="K111" s="180">
        <v>0</v>
      </c>
      <c r="L111" s="180">
        <v>0</v>
      </c>
      <c r="M111" s="180">
        <v>0</v>
      </c>
      <c r="N111" s="180">
        <v>0</v>
      </c>
      <c r="O111" s="180">
        <v>0</v>
      </c>
      <c r="P111" s="180">
        <v>0</v>
      </c>
      <c r="Q111" s="180">
        <v>0</v>
      </c>
      <c r="R111" s="180">
        <v>0</v>
      </c>
      <c r="S111" s="180">
        <v>0</v>
      </c>
      <c r="T111" s="180">
        <v>0</v>
      </c>
      <c r="U111" s="180">
        <v>0</v>
      </c>
      <c r="V111" s="180">
        <v>-242617</v>
      </c>
      <c r="W111" s="180">
        <v>0</v>
      </c>
      <c r="X111" s="180"/>
      <c r="Y111" s="180">
        <v>0</v>
      </c>
      <c r="Z111" s="180">
        <v>0</v>
      </c>
      <c r="AA111" s="180">
        <v>0</v>
      </c>
      <c r="AB111" s="180">
        <v>0</v>
      </c>
      <c r="AC111" s="180">
        <v>0</v>
      </c>
      <c r="AD111" s="180">
        <v>0</v>
      </c>
      <c r="AE111" s="180">
        <v>0</v>
      </c>
      <c r="AF111" s="180">
        <v>0</v>
      </c>
      <c r="AG111" s="180">
        <v>0</v>
      </c>
      <c r="AH111" s="180">
        <v>0</v>
      </c>
      <c r="AI111" s="180">
        <v>0</v>
      </c>
      <c r="AJ111" s="180">
        <v>0</v>
      </c>
      <c r="AK111" s="180"/>
      <c r="AL111" s="180"/>
      <c r="AM111" s="180">
        <v>0</v>
      </c>
      <c r="AN111" s="180">
        <v>0</v>
      </c>
      <c r="AO111" s="180">
        <v>0</v>
      </c>
      <c r="AP111" s="180">
        <v>0</v>
      </c>
      <c r="AQ111" s="180">
        <v>0</v>
      </c>
      <c r="AR111" s="180">
        <v>0</v>
      </c>
      <c r="AS111" s="180">
        <v>0</v>
      </c>
      <c r="AT111" s="180">
        <v>0</v>
      </c>
      <c r="AU111" s="180"/>
      <c r="AV111" s="180">
        <v>0</v>
      </c>
      <c r="AW111" s="180">
        <v>0</v>
      </c>
      <c r="AX111" s="180">
        <v>0</v>
      </c>
      <c r="AY111" s="180">
        <v>0</v>
      </c>
      <c r="AZ111" s="180">
        <v>0</v>
      </c>
      <c r="BA111" s="180">
        <v>0</v>
      </c>
      <c r="BB111" s="180">
        <v>0</v>
      </c>
      <c r="BC111" s="180">
        <v>0</v>
      </c>
      <c r="BD111" s="180">
        <v>0</v>
      </c>
      <c r="BE111" s="180">
        <v>0</v>
      </c>
      <c r="BF111" s="180">
        <v>0</v>
      </c>
      <c r="BG111" s="180"/>
      <c r="BH111" s="180">
        <v>0</v>
      </c>
      <c r="BI111" s="180">
        <v>0</v>
      </c>
      <c r="BJ111" s="180">
        <v>0</v>
      </c>
      <c r="BK111" s="180">
        <v>0</v>
      </c>
      <c r="BL111" s="180"/>
      <c r="BM111" s="180">
        <v>0</v>
      </c>
      <c r="BN111" s="180">
        <v>0</v>
      </c>
      <c r="BO111" s="180">
        <v>0</v>
      </c>
      <c r="BP111" s="180">
        <v>0</v>
      </c>
      <c r="BQ111" s="180">
        <v>0</v>
      </c>
      <c r="BR111" s="180">
        <v>0</v>
      </c>
      <c r="BS111" s="180">
        <v>0</v>
      </c>
      <c r="BT111" s="180">
        <v>0</v>
      </c>
      <c r="BU111" s="180">
        <v>0</v>
      </c>
      <c r="BV111" s="180">
        <v>0</v>
      </c>
      <c r="BW111" s="180"/>
      <c r="BX111" s="180">
        <v>0</v>
      </c>
      <c r="BY111" s="180">
        <v>0</v>
      </c>
      <c r="BZ111" s="180">
        <v>0</v>
      </c>
      <c r="CA111" s="180">
        <v>0</v>
      </c>
      <c r="CB111" s="180">
        <v>0</v>
      </c>
      <c r="CC111" s="180"/>
      <c r="CD111" s="180">
        <v>0</v>
      </c>
      <c r="CE111" s="180"/>
      <c r="CF111" s="180"/>
      <c r="CG111" s="180"/>
      <c r="CH111" s="180"/>
      <c r="CI111" s="180"/>
      <c r="CJ111" s="180"/>
      <c r="CK111" s="180"/>
      <c r="CL111" s="180"/>
      <c r="CM111" s="180"/>
      <c r="CN111" s="180"/>
      <c r="CO111" s="180"/>
      <c r="CP111" s="180"/>
      <c r="CQ111" s="180"/>
      <c r="CR111" s="180"/>
      <c r="CS111" s="180"/>
      <c r="CT111" s="180"/>
      <c r="CU111" s="180"/>
    </row>
    <row r="112" spans="1:99" x14ac:dyDescent="0.3">
      <c r="A112" s="155">
        <v>379</v>
      </c>
      <c r="B112" s="180" t="s">
        <v>110</v>
      </c>
      <c r="C112" s="180"/>
      <c r="D112" s="180"/>
      <c r="E112" s="180">
        <v>196895</v>
      </c>
      <c r="F112" s="180"/>
      <c r="G112" s="180">
        <v>5228079</v>
      </c>
      <c r="H112" s="180">
        <v>6287156</v>
      </c>
      <c r="I112" s="180">
        <v>5273115</v>
      </c>
      <c r="J112" s="180">
        <v>130639</v>
      </c>
      <c r="K112" s="180">
        <v>1065265</v>
      </c>
      <c r="L112" s="180">
        <v>1109828</v>
      </c>
      <c r="M112" s="180">
        <v>11351033</v>
      </c>
      <c r="N112" s="180">
        <v>784994</v>
      </c>
      <c r="O112" s="180">
        <v>7986699</v>
      </c>
      <c r="P112" s="180">
        <v>321082</v>
      </c>
      <c r="Q112" s="180">
        <v>41791972</v>
      </c>
      <c r="R112" s="180">
        <v>781486</v>
      </c>
      <c r="S112" s="180">
        <v>191682</v>
      </c>
      <c r="T112" s="180">
        <v>85787624</v>
      </c>
      <c r="U112" s="180">
        <v>12533497</v>
      </c>
      <c r="V112" s="180">
        <v>27361483</v>
      </c>
      <c r="W112" s="180">
        <v>34830420</v>
      </c>
      <c r="X112" s="180"/>
      <c r="Y112" s="180">
        <v>16568819</v>
      </c>
      <c r="Z112" s="180">
        <v>1779368</v>
      </c>
      <c r="AA112" s="180">
        <v>17838801</v>
      </c>
      <c r="AB112" s="180">
        <v>2006185</v>
      </c>
      <c r="AC112" s="180">
        <v>2543461</v>
      </c>
      <c r="AD112" s="180">
        <v>1888585</v>
      </c>
      <c r="AE112" s="180">
        <v>3987571</v>
      </c>
      <c r="AF112" s="180">
        <v>20510788</v>
      </c>
      <c r="AG112" s="180">
        <v>6618573</v>
      </c>
      <c r="AH112" s="180">
        <v>1607840</v>
      </c>
      <c r="AI112" s="180">
        <v>29186364</v>
      </c>
      <c r="AJ112" s="180">
        <v>3783900</v>
      </c>
      <c r="AK112" s="180"/>
      <c r="AL112" s="180"/>
      <c r="AM112" s="180">
        <v>14111039</v>
      </c>
      <c r="AN112" s="180">
        <v>771843</v>
      </c>
      <c r="AO112" s="180">
        <v>774217</v>
      </c>
      <c r="AP112" s="180">
        <v>101725</v>
      </c>
      <c r="AQ112" s="180">
        <v>4555219</v>
      </c>
      <c r="AR112" s="180">
        <v>54034632</v>
      </c>
      <c r="AS112" s="180">
        <v>1158916</v>
      </c>
      <c r="AT112" s="180">
        <v>2324224</v>
      </c>
      <c r="AU112" s="180"/>
      <c r="AV112" s="180">
        <v>17730866</v>
      </c>
      <c r="AW112" s="180">
        <v>4072131</v>
      </c>
      <c r="AX112" s="180">
        <v>1176392</v>
      </c>
      <c r="AY112" s="180">
        <v>22735651</v>
      </c>
      <c r="AZ112" s="180">
        <v>2409436</v>
      </c>
      <c r="BA112" s="180">
        <v>1460422</v>
      </c>
      <c r="BB112" s="180">
        <v>120922</v>
      </c>
      <c r="BC112" s="180">
        <v>633419</v>
      </c>
      <c r="BD112" s="180">
        <v>8348322</v>
      </c>
      <c r="BE112" s="180">
        <v>667912</v>
      </c>
      <c r="BF112" s="180">
        <v>927095</v>
      </c>
      <c r="BG112" s="180"/>
      <c r="BH112" s="180">
        <v>336368</v>
      </c>
      <c r="BI112" s="180">
        <v>538032</v>
      </c>
      <c r="BJ112" s="180">
        <v>343371</v>
      </c>
      <c r="BK112" s="180">
        <v>2792016</v>
      </c>
      <c r="BL112" s="180"/>
      <c r="BM112" s="180">
        <v>785927</v>
      </c>
      <c r="BN112" s="180">
        <v>3460811</v>
      </c>
      <c r="BO112" s="180">
        <v>1469941</v>
      </c>
      <c r="BP112" s="180">
        <v>2628059</v>
      </c>
      <c r="BQ112" s="180">
        <v>14631698</v>
      </c>
      <c r="BR112" s="180">
        <v>781705</v>
      </c>
      <c r="BS112" s="180">
        <v>22040135</v>
      </c>
      <c r="BT112" s="180">
        <v>893017</v>
      </c>
      <c r="BU112" s="180">
        <v>7196461</v>
      </c>
      <c r="BV112" s="180">
        <v>1153338</v>
      </c>
      <c r="BW112" s="180"/>
      <c r="BX112" s="180">
        <v>2168070</v>
      </c>
      <c r="BY112" s="180">
        <v>349904</v>
      </c>
      <c r="BZ112" s="180">
        <v>926409</v>
      </c>
      <c r="CA112" s="180">
        <v>190089</v>
      </c>
      <c r="CB112" s="180">
        <v>685403</v>
      </c>
      <c r="CC112" s="180"/>
      <c r="CD112" s="180">
        <v>410758</v>
      </c>
      <c r="CE112" s="180"/>
      <c r="CF112" s="180"/>
      <c r="CG112" s="180"/>
      <c r="CH112" s="180"/>
      <c r="CI112" s="180"/>
      <c r="CJ112" s="180"/>
      <c r="CK112" s="180"/>
      <c r="CL112" s="180"/>
      <c r="CM112" s="180"/>
      <c r="CN112" s="180"/>
      <c r="CO112" s="180"/>
      <c r="CP112" s="180"/>
      <c r="CQ112" s="180"/>
      <c r="CR112" s="180"/>
      <c r="CS112" s="180"/>
      <c r="CT112" s="180"/>
      <c r="CU112" s="180"/>
    </row>
    <row r="113" spans="1:99" x14ac:dyDescent="0.3">
      <c r="A113" s="155">
        <v>380</v>
      </c>
      <c r="B113" s="180" t="s">
        <v>113</v>
      </c>
      <c r="C113" s="180"/>
      <c r="D113" s="180"/>
      <c r="E113" s="180">
        <v>1020</v>
      </c>
      <c r="F113" s="180"/>
      <c r="G113" s="180">
        <v>44121</v>
      </c>
      <c r="H113" s="180">
        <v>13681</v>
      </c>
      <c r="I113" s="180">
        <v>48236</v>
      </c>
      <c r="J113" s="180">
        <v>2792</v>
      </c>
      <c r="K113" s="180">
        <v>558</v>
      </c>
      <c r="L113" s="180">
        <v>1555</v>
      </c>
      <c r="M113" s="180">
        <v>149064</v>
      </c>
      <c r="N113" s="180">
        <v>1542</v>
      </c>
      <c r="O113" s="180">
        <v>68570</v>
      </c>
      <c r="P113" s="180">
        <v>579</v>
      </c>
      <c r="Q113" s="180">
        <v>839689</v>
      </c>
      <c r="R113" s="180">
        <v>0</v>
      </c>
      <c r="S113" s="180">
        <v>0</v>
      </c>
      <c r="T113" s="180">
        <v>0</v>
      </c>
      <c r="U113" s="180">
        <v>0</v>
      </c>
      <c r="V113" s="180">
        <v>275407</v>
      </c>
      <c r="W113" s="180">
        <v>6490</v>
      </c>
      <c r="X113" s="180"/>
      <c r="Y113" s="180">
        <v>195935</v>
      </c>
      <c r="Z113" s="180">
        <v>70535</v>
      </c>
      <c r="AA113" s="180">
        <v>123147</v>
      </c>
      <c r="AB113" s="180">
        <v>118558</v>
      </c>
      <c r="AC113" s="180">
        <v>20432</v>
      </c>
      <c r="AD113" s="180">
        <v>87355</v>
      </c>
      <c r="AE113" s="180">
        <v>98413</v>
      </c>
      <c r="AF113" s="180">
        <v>4971</v>
      </c>
      <c r="AG113" s="180">
        <v>257800</v>
      </c>
      <c r="AH113" s="180">
        <v>24271</v>
      </c>
      <c r="AI113" s="180">
        <v>237934</v>
      </c>
      <c r="AJ113" s="180">
        <v>1652</v>
      </c>
      <c r="AK113" s="180"/>
      <c r="AL113" s="180"/>
      <c r="AM113" s="180">
        <v>339197</v>
      </c>
      <c r="AN113" s="180">
        <v>15692</v>
      </c>
      <c r="AO113" s="180">
        <v>34993</v>
      </c>
      <c r="AP113" s="180">
        <v>0</v>
      </c>
      <c r="AQ113" s="180">
        <v>49114</v>
      </c>
      <c r="AR113" s="180">
        <v>33722749</v>
      </c>
      <c r="AS113" s="180">
        <v>13944</v>
      </c>
      <c r="AT113" s="180">
        <v>40590</v>
      </c>
      <c r="AU113" s="180"/>
      <c r="AV113" s="180">
        <v>97181</v>
      </c>
      <c r="AW113" s="180">
        <v>8136</v>
      </c>
      <c r="AX113" s="180">
        <v>44033</v>
      </c>
      <c r="AY113" s="180">
        <v>0</v>
      </c>
      <c r="AZ113" s="180">
        <v>8547</v>
      </c>
      <c r="BA113" s="180">
        <v>43191</v>
      </c>
      <c r="BB113" s="180">
        <v>0</v>
      </c>
      <c r="BC113" s="180">
        <v>1368</v>
      </c>
      <c r="BD113" s="180">
        <v>138961</v>
      </c>
      <c r="BE113" s="180">
        <v>0</v>
      </c>
      <c r="BF113" s="180">
        <v>31283</v>
      </c>
      <c r="BG113" s="180"/>
      <c r="BH113" s="180">
        <v>372</v>
      </c>
      <c r="BI113" s="180">
        <v>17018</v>
      </c>
      <c r="BJ113" s="180">
        <v>4116</v>
      </c>
      <c r="BK113" s="180">
        <v>112295</v>
      </c>
      <c r="BL113" s="180"/>
      <c r="BM113" s="180">
        <v>11536</v>
      </c>
      <c r="BN113" s="180">
        <v>64524</v>
      </c>
      <c r="BO113" s="180">
        <v>1171</v>
      </c>
      <c r="BP113" s="180">
        <v>4514</v>
      </c>
      <c r="BQ113" s="180">
        <v>27839</v>
      </c>
      <c r="BR113" s="180">
        <v>47117</v>
      </c>
      <c r="BS113" s="180">
        <v>105046</v>
      </c>
      <c r="BT113" s="180">
        <v>10355</v>
      </c>
      <c r="BU113" s="180">
        <v>79424</v>
      </c>
      <c r="BV113" s="180">
        <v>7489</v>
      </c>
      <c r="BW113" s="180"/>
      <c r="BX113" s="180">
        <v>40040</v>
      </c>
      <c r="BY113" s="180">
        <v>158</v>
      </c>
      <c r="BZ113" s="180">
        <v>17366</v>
      </c>
      <c r="CA113" s="180">
        <v>1122</v>
      </c>
      <c r="CB113" s="180">
        <v>4921</v>
      </c>
      <c r="CC113" s="180"/>
      <c r="CD113" s="180">
        <v>2648</v>
      </c>
      <c r="CE113" s="180"/>
      <c r="CF113" s="180"/>
      <c r="CG113" s="180"/>
      <c r="CH113" s="180"/>
      <c r="CI113" s="180"/>
      <c r="CJ113" s="180"/>
      <c r="CK113" s="180"/>
      <c r="CL113" s="180"/>
      <c r="CM113" s="180"/>
      <c r="CN113" s="180"/>
      <c r="CO113" s="180"/>
      <c r="CP113" s="180"/>
      <c r="CQ113" s="180"/>
      <c r="CR113" s="180"/>
      <c r="CS113" s="180"/>
      <c r="CT113" s="180"/>
      <c r="CU113" s="180"/>
    </row>
    <row r="114" spans="1:99" x14ac:dyDescent="0.3">
      <c r="A114" s="155">
        <v>381</v>
      </c>
      <c r="B114" s="180" t="s">
        <v>105</v>
      </c>
      <c r="C114" s="180"/>
      <c r="D114" s="180"/>
      <c r="E114" s="180">
        <v>0</v>
      </c>
      <c r="F114" s="180"/>
      <c r="G114" s="180">
        <v>0</v>
      </c>
      <c r="H114" s="180">
        <v>0</v>
      </c>
      <c r="I114" s="180">
        <v>0</v>
      </c>
      <c r="J114" s="180">
        <v>2389144</v>
      </c>
      <c r="K114" s="180">
        <v>0</v>
      </c>
      <c r="L114" s="180">
        <v>0</v>
      </c>
      <c r="M114" s="180">
        <v>0</v>
      </c>
      <c r="N114" s="180">
        <v>0</v>
      </c>
      <c r="O114" s="180">
        <v>19115612</v>
      </c>
      <c r="P114" s="180">
        <v>0</v>
      </c>
      <c r="Q114" s="180">
        <v>153415373</v>
      </c>
      <c r="R114" s="180">
        <v>2330622</v>
      </c>
      <c r="S114" s="180">
        <v>0</v>
      </c>
      <c r="T114" s="180">
        <v>213255636</v>
      </c>
      <c r="U114" s="180">
        <v>63053333</v>
      </c>
      <c r="V114" s="180">
        <v>82157012</v>
      </c>
      <c r="W114" s="180">
        <v>0</v>
      </c>
      <c r="X114" s="180"/>
      <c r="Y114" s="180">
        <v>48212669</v>
      </c>
      <c r="Z114" s="180">
        <v>13913373</v>
      </c>
      <c r="AA114" s="180">
        <v>42099852</v>
      </c>
      <c r="AB114" s="180">
        <v>26094953</v>
      </c>
      <c r="AC114" s="180">
        <v>4533833</v>
      </c>
      <c r="AD114" s="180">
        <v>7402221</v>
      </c>
      <c r="AE114" s="180">
        <v>14692955</v>
      </c>
      <c r="AF114" s="180">
        <v>10726052</v>
      </c>
      <c r="AG114" s="180">
        <v>8635188</v>
      </c>
      <c r="AH114" s="180">
        <v>0</v>
      </c>
      <c r="AI114" s="180">
        <v>134629145</v>
      </c>
      <c r="AJ114" s="180">
        <v>1828859</v>
      </c>
      <c r="AK114" s="180"/>
      <c r="AL114" s="180"/>
      <c r="AM114" s="180">
        <v>33761788</v>
      </c>
      <c r="AN114" s="180">
        <v>1028345</v>
      </c>
      <c r="AO114" s="180">
        <v>2690668</v>
      </c>
      <c r="AP114" s="180">
        <v>0</v>
      </c>
      <c r="AQ114" s="180">
        <v>0</v>
      </c>
      <c r="AR114" s="180">
        <v>21518226</v>
      </c>
      <c r="AS114" s="180">
        <v>0</v>
      </c>
      <c r="AT114" s="180">
        <v>12392725</v>
      </c>
      <c r="AU114" s="180"/>
      <c r="AV114" s="180">
        <v>134476990</v>
      </c>
      <c r="AW114" s="180">
        <v>0</v>
      </c>
      <c r="AX114" s="180">
        <v>7832201</v>
      </c>
      <c r="AY114" s="180">
        <v>12599584</v>
      </c>
      <c r="AZ114" s="180">
        <v>6748106</v>
      </c>
      <c r="BA114" s="180">
        <v>1397813</v>
      </c>
      <c r="BB114" s="180">
        <v>0</v>
      </c>
      <c r="BC114" s="180">
        <v>693622</v>
      </c>
      <c r="BD114" s="180">
        <v>57352589</v>
      </c>
      <c r="BE114" s="180">
        <v>0</v>
      </c>
      <c r="BF114" s="180">
        <v>3176954</v>
      </c>
      <c r="BG114" s="180"/>
      <c r="BH114" s="180">
        <v>0</v>
      </c>
      <c r="BI114" s="180">
        <v>3180857</v>
      </c>
      <c r="BJ114" s="180">
        <v>0</v>
      </c>
      <c r="BK114" s="180">
        <v>18529756</v>
      </c>
      <c r="BL114" s="180"/>
      <c r="BM114" s="180">
        <v>8519751</v>
      </c>
      <c r="BN114" s="180">
        <v>4382556</v>
      </c>
      <c r="BO114" s="180">
        <v>4897914</v>
      </c>
      <c r="BP114" s="180">
        <v>1686766</v>
      </c>
      <c r="BQ114" s="180">
        <v>0</v>
      </c>
      <c r="BR114" s="180">
        <v>6012591</v>
      </c>
      <c r="BS114" s="180">
        <v>0</v>
      </c>
      <c r="BT114" s="180">
        <v>7171836</v>
      </c>
      <c r="BU114" s="180">
        <v>17637093</v>
      </c>
      <c r="BV114" s="180">
        <v>0</v>
      </c>
      <c r="BW114" s="180"/>
      <c r="BX114" s="180">
        <v>3426488</v>
      </c>
      <c r="BY114" s="180">
        <v>629459</v>
      </c>
      <c r="BZ114" s="180">
        <v>5100215</v>
      </c>
      <c r="CA114" s="180">
        <v>4587697</v>
      </c>
      <c r="CB114" s="180">
        <v>4112999</v>
      </c>
      <c r="CC114" s="180"/>
      <c r="CD114" s="180">
        <v>789674</v>
      </c>
      <c r="CE114" s="180"/>
      <c r="CF114" s="180"/>
      <c r="CG114" s="180"/>
      <c r="CH114" s="180"/>
      <c r="CI114" s="180"/>
      <c r="CJ114" s="180"/>
      <c r="CK114" s="180"/>
      <c r="CL114" s="180"/>
      <c r="CM114" s="180"/>
      <c r="CN114" s="180"/>
      <c r="CO114" s="180"/>
      <c r="CP114" s="180"/>
      <c r="CQ114" s="180"/>
      <c r="CR114" s="180"/>
      <c r="CS114" s="180"/>
      <c r="CT114" s="180"/>
      <c r="CU114" s="180"/>
    </row>
    <row r="115" spans="1:99" x14ac:dyDescent="0.3">
      <c r="A115" s="155">
        <v>382</v>
      </c>
      <c r="B115" s="180" t="s">
        <v>106</v>
      </c>
      <c r="C115" s="180"/>
      <c r="D115" s="180"/>
      <c r="E115" s="180">
        <v>0</v>
      </c>
      <c r="F115" s="180"/>
      <c r="G115" s="180">
        <v>0</v>
      </c>
      <c r="H115" s="180">
        <v>0</v>
      </c>
      <c r="I115" s="180">
        <v>0</v>
      </c>
      <c r="J115" s="180">
        <v>0</v>
      </c>
      <c r="K115" s="180">
        <v>0</v>
      </c>
      <c r="L115" s="180">
        <v>0</v>
      </c>
      <c r="M115" s="180">
        <v>0</v>
      </c>
      <c r="N115" s="180">
        <v>0</v>
      </c>
      <c r="O115" s="180">
        <v>0</v>
      </c>
      <c r="P115" s="180">
        <v>0</v>
      </c>
      <c r="Q115" s="180">
        <v>182960764</v>
      </c>
      <c r="R115" s="180">
        <v>0</v>
      </c>
      <c r="S115" s="180">
        <v>0</v>
      </c>
      <c r="T115" s="180">
        <v>0</v>
      </c>
      <c r="U115" s="180">
        <v>0</v>
      </c>
      <c r="V115" s="180">
        <v>38535975</v>
      </c>
      <c r="W115" s="180">
        <v>0</v>
      </c>
      <c r="X115" s="180"/>
      <c r="Y115" s="180">
        <v>0</v>
      </c>
      <c r="Z115" s="180">
        <v>0</v>
      </c>
      <c r="AA115" s="180">
        <v>0</v>
      </c>
      <c r="AB115" s="180">
        <v>0</v>
      </c>
      <c r="AC115" s="180">
        <v>0</v>
      </c>
      <c r="AD115" s="180">
        <v>0</v>
      </c>
      <c r="AE115" s="180">
        <v>0</v>
      </c>
      <c r="AF115" s="180">
        <v>0</v>
      </c>
      <c r="AG115" s="180">
        <v>0</v>
      </c>
      <c r="AH115" s="180">
        <v>0</v>
      </c>
      <c r="AI115" s="180">
        <v>66662746</v>
      </c>
      <c r="AJ115" s="180">
        <v>0</v>
      </c>
      <c r="AK115" s="180"/>
      <c r="AL115" s="180"/>
      <c r="AM115" s="180">
        <v>27468206</v>
      </c>
      <c r="AN115" s="180">
        <v>0</v>
      </c>
      <c r="AO115" s="180">
        <v>0</v>
      </c>
      <c r="AP115" s="180">
        <v>0</v>
      </c>
      <c r="AQ115" s="180">
        <v>0</v>
      </c>
      <c r="AR115" s="180">
        <v>0</v>
      </c>
      <c r="AS115" s="180">
        <v>0</v>
      </c>
      <c r="AT115" s="180">
        <v>0</v>
      </c>
      <c r="AU115" s="180"/>
      <c r="AV115" s="180">
        <v>0</v>
      </c>
      <c r="AW115" s="180">
        <v>0</v>
      </c>
      <c r="AX115" s="180">
        <v>0</v>
      </c>
      <c r="AY115" s="180">
        <v>0</v>
      </c>
      <c r="AZ115" s="180">
        <v>0</v>
      </c>
      <c r="BA115" s="180">
        <v>0</v>
      </c>
      <c r="BB115" s="180">
        <v>0</v>
      </c>
      <c r="BC115" s="180">
        <v>0</v>
      </c>
      <c r="BD115" s="180">
        <v>0</v>
      </c>
      <c r="BE115" s="180">
        <v>0</v>
      </c>
      <c r="BF115" s="180">
        <v>0</v>
      </c>
      <c r="BG115" s="180"/>
      <c r="BH115" s="180">
        <v>0</v>
      </c>
      <c r="BI115" s="180">
        <v>0</v>
      </c>
      <c r="BJ115" s="180">
        <v>0</v>
      </c>
      <c r="BK115" s="180">
        <v>0</v>
      </c>
      <c r="BL115" s="180"/>
      <c r="BM115" s="180">
        <v>0</v>
      </c>
      <c r="BN115" s="180">
        <v>0</v>
      </c>
      <c r="BO115" s="180">
        <v>0</v>
      </c>
      <c r="BP115" s="180">
        <v>0</v>
      </c>
      <c r="BQ115" s="180">
        <v>0</v>
      </c>
      <c r="BR115" s="180">
        <v>1937030</v>
      </c>
      <c r="BS115" s="180">
        <v>23495334</v>
      </c>
      <c r="BT115" s="180">
        <v>0</v>
      </c>
      <c r="BU115" s="180">
        <v>0</v>
      </c>
      <c r="BV115" s="180">
        <v>0</v>
      </c>
      <c r="BW115" s="180"/>
      <c r="BX115" s="180">
        <v>0</v>
      </c>
      <c r="BY115" s="180">
        <v>0</v>
      </c>
      <c r="BZ115" s="180">
        <v>0</v>
      </c>
      <c r="CA115" s="180">
        <v>0</v>
      </c>
      <c r="CB115" s="180">
        <v>0</v>
      </c>
      <c r="CC115" s="180"/>
      <c r="CD115" s="180">
        <v>0</v>
      </c>
      <c r="CE115" s="180"/>
      <c r="CF115" s="180"/>
      <c r="CG115" s="180"/>
      <c r="CH115" s="180"/>
      <c r="CI115" s="180"/>
      <c r="CJ115" s="180"/>
      <c r="CK115" s="180"/>
      <c r="CL115" s="180"/>
      <c r="CM115" s="180"/>
      <c r="CN115" s="180"/>
      <c r="CO115" s="180"/>
      <c r="CP115" s="180"/>
      <c r="CQ115" s="180"/>
      <c r="CR115" s="180"/>
      <c r="CS115" s="180"/>
      <c r="CT115" s="180"/>
      <c r="CU115" s="180"/>
    </row>
    <row r="116" spans="1:99" x14ac:dyDescent="0.3">
      <c r="A116" s="155">
        <v>383</v>
      </c>
      <c r="B116" s="180" t="s">
        <v>212</v>
      </c>
      <c r="C116" s="180"/>
      <c r="D116" s="180"/>
      <c r="E116" s="180">
        <v>0</v>
      </c>
      <c r="F116" s="180"/>
      <c r="G116" s="180">
        <v>0</v>
      </c>
      <c r="H116" s="180">
        <v>0</v>
      </c>
      <c r="I116" s="180">
        <v>0</v>
      </c>
      <c r="J116" s="180">
        <v>0</v>
      </c>
      <c r="K116" s="180">
        <v>0</v>
      </c>
      <c r="L116" s="180">
        <v>0</v>
      </c>
      <c r="M116" s="180">
        <v>0</v>
      </c>
      <c r="N116" s="180">
        <v>0</v>
      </c>
      <c r="O116" s="180">
        <v>0</v>
      </c>
      <c r="P116" s="180">
        <v>0</v>
      </c>
      <c r="Q116" s="180">
        <v>0</v>
      </c>
      <c r="R116" s="180">
        <v>0</v>
      </c>
      <c r="S116" s="180">
        <v>0</v>
      </c>
      <c r="T116" s="180">
        <v>0</v>
      </c>
      <c r="U116" s="180">
        <v>0</v>
      </c>
      <c r="V116" s="180">
        <v>0</v>
      </c>
      <c r="W116" s="180">
        <v>0</v>
      </c>
      <c r="X116" s="180"/>
      <c r="Y116" s="180">
        <v>37100</v>
      </c>
      <c r="Z116" s="180">
        <v>0</v>
      </c>
      <c r="AA116" s="180">
        <v>0</v>
      </c>
      <c r="AB116" s="180">
        <v>0</v>
      </c>
      <c r="AC116" s="180">
        <v>0</v>
      </c>
      <c r="AD116" s="180">
        <v>0</v>
      </c>
      <c r="AE116" s="180">
        <v>0</v>
      </c>
      <c r="AF116" s="180">
        <v>0</v>
      </c>
      <c r="AG116" s="180">
        <v>0</v>
      </c>
      <c r="AH116" s="180">
        <v>0</v>
      </c>
      <c r="AI116" s="180">
        <v>0</v>
      </c>
      <c r="AJ116" s="180">
        <v>0</v>
      </c>
      <c r="AK116" s="180"/>
      <c r="AL116" s="180"/>
      <c r="AM116" s="180">
        <v>0</v>
      </c>
      <c r="AN116" s="180">
        <v>0</v>
      </c>
      <c r="AO116" s="180">
        <v>0</v>
      </c>
      <c r="AP116" s="180">
        <v>0</v>
      </c>
      <c r="AQ116" s="180">
        <v>0</v>
      </c>
      <c r="AR116" s="180">
        <v>0</v>
      </c>
      <c r="AS116" s="180">
        <v>0</v>
      </c>
      <c r="AT116" s="180">
        <v>53327</v>
      </c>
      <c r="AU116" s="180"/>
      <c r="AV116" s="180">
        <v>51281</v>
      </c>
      <c r="AW116" s="180">
        <v>0</v>
      </c>
      <c r="AX116" s="180">
        <v>0</v>
      </c>
      <c r="AY116" s="180">
        <v>0</v>
      </c>
      <c r="AZ116" s="180">
        <v>0</v>
      </c>
      <c r="BA116" s="180">
        <v>0</v>
      </c>
      <c r="BB116" s="180">
        <v>0</v>
      </c>
      <c r="BC116" s="180">
        <v>0</v>
      </c>
      <c r="BD116" s="180">
        <v>815297</v>
      </c>
      <c r="BE116" s="180">
        <v>0</v>
      </c>
      <c r="BF116" s="180">
        <v>0</v>
      </c>
      <c r="BG116" s="180"/>
      <c r="BH116" s="180">
        <v>0</v>
      </c>
      <c r="BI116" s="180">
        <v>0</v>
      </c>
      <c r="BJ116" s="180">
        <v>0</v>
      </c>
      <c r="BK116" s="180">
        <v>0</v>
      </c>
      <c r="BL116" s="180"/>
      <c r="BM116" s="180">
        <v>0</v>
      </c>
      <c r="BN116" s="180">
        <v>16230</v>
      </c>
      <c r="BO116" s="180">
        <v>1544</v>
      </c>
      <c r="BP116" s="180">
        <v>11056</v>
      </c>
      <c r="BQ116" s="180">
        <v>0</v>
      </c>
      <c r="BR116" s="180">
        <v>0</v>
      </c>
      <c r="BS116" s="180">
        <v>0</v>
      </c>
      <c r="BT116" s="180">
        <v>0</v>
      </c>
      <c r="BU116" s="180">
        <v>0</v>
      </c>
      <c r="BV116" s="180">
        <v>0</v>
      </c>
      <c r="BW116" s="180"/>
      <c r="BX116" s="180">
        <v>0</v>
      </c>
      <c r="BY116" s="180">
        <v>0</v>
      </c>
      <c r="BZ116" s="180">
        <v>0</v>
      </c>
      <c r="CA116" s="180">
        <v>6404</v>
      </c>
      <c r="CB116" s="180">
        <v>0</v>
      </c>
      <c r="CC116" s="180"/>
      <c r="CD116" s="180">
        <v>0</v>
      </c>
      <c r="CE116" s="180"/>
      <c r="CF116" s="180"/>
      <c r="CG116" s="180"/>
      <c r="CH116" s="180"/>
      <c r="CI116" s="180"/>
      <c r="CJ116" s="180"/>
      <c r="CK116" s="180"/>
      <c r="CL116" s="180"/>
      <c r="CM116" s="180"/>
      <c r="CN116" s="180"/>
      <c r="CO116" s="180"/>
      <c r="CP116" s="180"/>
      <c r="CQ116" s="180"/>
      <c r="CR116" s="180"/>
      <c r="CS116" s="180"/>
      <c r="CT116" s="180"/>
      <c r="CU116" s="180"/>
    </row>
    <row r="117" spans="1:99" x14ac:dyDescent="0.3">
      <c r="A117" s="155">
        <v>384</v>
      </c>
      <c r="B117" s="180" t="s">
        <v>116</v>
      </c>
      <c r="C117" s="180"/>
      <c r="D117" s="180"/>
      <c r="E117" s="180">
        <v>0</v>
      </c>
      <c r="F117" s="180"/>
      <c r="G117" s="180">
        <v>0</v>
      </c>
      <c r="H117" s="180">
        <v>0</v>
      </c>
      <c r="I117" s="180">
        <v>0</v>
      </c>
      <c r="J117" s="180">
        <v>0</v>
      </c>
      <c r="K117" s="180">
        <v>0</v>
      </c>
      <c r="L117" s="180">
        <v>0</v>
      </c>
      <c r="M117" s="180">
        <v>0</v>
      </c>
      <c r="N117" s="180">
        <v>0</v>
      </c>
      <c r="O117" s="180">
        <v>0</v>
      </c>
      <c r="P117" s="180">
        <v>0</v>
      </c>
      <c r="Q117" s="180">
        <v>0</v>
      </c>
      <c r="R117" s="180">
        <v>0</v>
      </c>
      <c r="S117" s="180">
        <v>0</v>
      </c>
      <c r="T117" s="180">
        <v>0</v>
      </c>
      <c r="U117" s="180">
        <v>0</v>
      </c>
      <c r="V117" s="180">
        <v>0</v>
      </c>
      <c r="W117" s="180">
        <v>0</v>
      </c>
      <c r="X117" s="180"/>
      <c r="Y117" s="180">
        <v>0</v>
      </c>
      <c r="Z117" s="180">
        <v>0</v>
      </c>
      <c r="AA117" s="180">
        <v>0</v>
      </c>
      <c r="AB117" s="180">
        <v>0</v>
      </c>
      <c r="AC117" s="180">
        <v>0</v>
      </c>
      <c r="AD117" s="180">
        <v>0</v>
      </c>
      <c r="AE117" s="180">
        <v>0</v>
      </c>
      <c r="AF117" s="180">
        <v>0</v>
      </c>
      <c r="AG117" s="180">
        <v>0</v>
      </c>
      <c r="AH117" s="180">
        <v>0</v>
      </c>
      <c r="AI117" s="180">
        <v>0</v>
      </c>
      <c r="AJ117" s="180">
        <v>0</v>
      </c>
      <c r="AK117" s="180"/>
      <c r="AL117" s="180"/>
      <c r="AM117" s="180">
        <v>0</v>
      </c>
      <c r="AN117" s="180">
        <v>0</v>
      </c>
      <c r="AO117" s="180">
        <v>0</v>
      </c>
      <c r="AP117" s="180">
        <v>0</v>
      </c>
      <c r="AQ117" s="180">
        <v>0</v>
      </c>
      <c r="AR117" s="180">
        <v>0</v>
      </c>
      <c r="AS117" s="180">
        <v>0</v>
      </c>
      <c r="AT117" s="180">
        <v>0</v>
      </c>
      <c r="AU117" s="180"/>
      <c r="AV117" s="180">
        <v>0</v>
      </c>
      <c r="AW117" s="180">
        <v>0</v>
      </c>
      <c r="AX117" s="180">
        <v>0</v>
      </c>
      <c r="AY117" s="180">
        <v>0</v>
      </c>
      <c r="AZ117" s="180">
        <v>0</v>
      </c>
      <c r="BA117" s="180">
        <v>0</v>
      </c>
      <c r="BB117" s="180">
        <v>0</v>
      </c>
      <c r="BC117" s="180">
        <v>0</v>
      </c>
      <c r="BD117" s="180">
        <v>0</v>
      </c>
      <c r="BE117" s="180">
        <v>0</v>
      </c>
      <c r="BF117" s="180">
        <v>0</v>
      </c>
      <c r="BG117" s="180"/>
      <c r="BH117" s="180">
        <v>0</v>
      </c>
      <c r="BI117" s="180">
        <v>0</v>
      </c>
      <c r="BJ117" s="180">
        <v>0</v>
      </c>
      <c r="BK117" s="180">
        <v>0</v>
      </c>
      <c r="BL117" s="180"/>
      <c r="BM117" s="180">
        <v>0</v>
      </c>
      <c r="BN117" s="180">
        <v>0</v>
      </c>
      <c r="BO117" s="180">
        <v>0</v>
      </c>
      <c r="BP117" s="180">
        <v>0</v>
      </c>
      <c r="BQ117" s="180">
        <v>0</v>
      </c>
      <c r="BR117" s="180">
        <v>0</v>
      </c>
      <c r="BS117" s="180">
        <v>0</v>
      </c>
      <c r="BT117" s="180">
        <v>0</v>
      </c>
      <c r="BU117" s="180">
        <v>0</v>
      </c>
      <c r="BV117" s="180">
        <v>0</v>
      </c>
      <c r="BW117" s="180"/>
      <c r="BX117" s="180">
        <v>0</v>
      </c>
      <c r="BY117" s="180">
        <v>0</v>
      </c>
      <c r="BZ117" s="180">
        <v>0</v>
      </c>
      <c r="CA117" s="180">
        <v>0</v>
      </c>
      <c r="CB117" s="180">
        <v>0</v>
      </c>
      <c r="CC117" s="180"/>
      <c r="CD117" s="180">
        <v>0</v>
      </c>
      <c r="CE117" s="180"/>
      <c r="CF117" s="180"/>
      <c r="CG117" s="180"/>
      <c r="CH117" s="180"/>
      <c r="CI117" s="180"/>
      <c r="CJ117" s="180"/>
      <c r="CK117" s="180"/>
      <c r="CL117" s="180"/>
      <c r="CM117" s="180"/>
      <c r="CN117" s="180"/>
      <c r="CO117" s="180"/>
      <c r="CP117" s="180"/>
      <c r="CQ117" s="180"/>
      <c r="CR117" s="180"/>
      <c r="CS117" s="180"/>
      <c r="CT117" s="180"/>
      <c r="CU117" s="180"/>
    </row>
    <row r="118" spans="1:99" s="639" customFormat="1" x14ac:dyDescent="0.3">
      <c r="A118" s="638">
        <v>385</v>
      </c>
      <c r="B118" s="639" t="s">
        <v>107</v>
      </c>
      <c r="E118" s="639">
        <v>357695</v>
      </c>
      <c r="G118" s="639">
        <v>11775739</v>
      </c>
      <c r="H118" s="639">
        <v>9139619</v>
      </c>
      <c r="I118" s="639">
        <v>11388607</v>
      </c>
      <c r="J118" s="639">
        <v>139279</v>
      </c>
      <c r="K118" s="639">
        <v>2762207</v>
      </c>
      <c r="L118" s="639">
        <v>1443848</v>
      </c>
      <c r="M118" s="639">
        <v>89950808</v>
      </c>
      <c r="N118" s="639">
        <v>1344064</v>
      </c>
      <c r="O118" s="639">
        <v>15996879</v>
      </c>
      <c r="P118" s="639">
        <v>480196</v>
      </c>
      <c r="Q118" s="639">
        <v>157282282</v>
      </c>
      <c r="R118" s="639">
        <v>7594627</v>
      </c>
      <c r="S118" s="639">
        <v>314966</v>
      </c>
      <c r="T118" s="639">
        <v>279897966</v>
      </c>
      <c r="U118" s="639">
        <v>70939771</v>
      </c>
      <c r="V118" s="639">
        <v>70420190</v>
      </c>
      <c r="W118" s="639">
        <v>219437693</v>
      </c>
      <c r="Y118" s="639">
        <v>45888479</v>
      </c>
      <c r="Z118" s="639">
        <v>3608465</v>
      </c>
      <c r="AA118" s="639">
        <v>50635615</v>
      </c>
      <c r="AB118" s="639">
        <v>6547991</v>
      </c>
      <c r="AC118" s="639">
        <v>6361598</v>
      </c>
      <c r="AD118" s="639">
        <v>3275282</v>
      </c>
      <c r="AE118" s="639">
        <v>8168951</v>
      </c>
      <c r="AF118" s="639">
        <v>73838430</v>
      </c>
      <c r="AG118" s="639">
        <v>15556315</v>
      </c>
      <c r="AH118" s="639">
        <v>3866644</v>
      </c>
      <c r="AI118" s="639">
        <v>117281979</v>
      </c>
      <c r="AJ118" s="639">
        <v>8502697</v>
      </c>
      <c r="AM118" s="639">
        <v>37498439</v>
      </c>
      <c r="AN118" s="639">
        <v>1161167</v>
      </c>
      <c r="AO118" s="639">
        <v>1266859</v>
      </c>
      <c r="AP118" s="639">
        <v>193193</v>
      </c>
      <c r="AQ118" s="639">
        <v>42154093</v>
      </c>
      <c r="AR118" s="639">
        <v>97699480</v>
      </c>
      <c r="AS118" s="639">
        <v>1336643</v>
      </c>
      <c r="AT118" s="639">
        <v>5548319</v>
      </c>
      <c r="AV118" s="639">
        <v>62946250</v>
      </c>
      <c r="AW118" s="639">
        <v>12261587</v>
      </c>
      <c r="AX118" s="639">
        <v>5081731</v>
      </c>
      <c r="AY118" s="639">
        <v>44562280</v>
      </c>
      <c r="AZ118" s="639">
        <v>4457826</v>
      </c>
      <c r="BA118" s="639">
        <v>4657909</v>
      </c>
      <c r="BB118" s="639">
        <v>170853</v>
      </c>
      <c r="BC118" s="639">
        <v>912699</v>
      </c>
      <c r="BD118" s="639">
        <v>17091358</v>
      </c>
      <c r="BE118" s="639">
        <v>737948</v>
      </c>
      <c r="BF118" s="639">
        <v>1086431</v>
      </c>
      <c r="BH118" s="639">
        <v>426685</v>
      </c>
      <c r="BI118" s="639">
        <v>821224</v>
      </c>
      <c r="BJ118" s="639">
        <v>749600</v>
      </c>
      <c r="BK118" s="639">
        <v>10964706</v>
      </c>
      <c r="BM118" s="639">
        <v>3308678</v>
      </c>
      <c r="BN118" s="639">
        <v>15344063</v>
      </c>
      <c r="BO118" s="639">
        <v>2715249</v>
      </c>
      <c r="BP118" s="639">
        <v>5700667</v>
      </c>
      <c r="BQ118" s="639">
        <v>44798779</v>
      </c>
      <c r="BR118" s="639">
        <v>1665838</v>
      </c>
      <c r="BS118" s="639">
        <v>82104540</v>
      </c>
      <c r="BT118" s="639">
        <v>2077289</v>
      </c>
      <c r="BU118" s="639">
        <v>14563697</v>
      </c>
      <c r="BV118" s="639">
        <v>5673107</v>
      </c>
      <c r="BX118" s="639">
        <v>2811336</v>
      </c>
      <c r="BY118" s="639">
        <v>672533</v>
      </c>
      <c r="BZ118" s="639">
        <v>2067020</v>
      </c>
      <c r="CA118" s="639">
        <v>250343</v>
      </c>
      <c r="CB118" s="639">
        <v>1928605</v>
      </c>
      <c r="CD118" s="639">
        <v>492480</v>
      </c>
    </row>
    <row r="119" spans="1:99" x14ac:dyDescent="0.3">
      <c r="A119" s="155">
        <v>386</v>
      </c>
      <c r="B119" s="180" t="s">
        <v>185</v>
      </c>
      <c r="C119" s="180"/>
      <c r="D119" s="180"/>
      <c r="E119" s="180">
        <v>0</v>
      </c>
      <c r="F119" s="180"/>
      <c r="G119" s="180">
        <v>0</v>
      </c>
      <c r="H119" s="180">
        <v>0</v>
      </c>
      <c r="I119" s="180">
        <v>0</v>
      </c>
      <c r="J119" s="180">
        <v>0</v>
      </c>
      <c r="K119" s="180">
        <v>0</v>
      </c>
      <c r="L119" s="180">
        <v>0</v>
      </c>
      <c r="M119" s="180">
        <v>0</v>
      </c>
      <c r="N119" s="180">
        <v>0</v>
      </c>
      <c r="O119" s="180">
        <v>0</v>
      </c>
      <c r="P119" s="180">
        <v>0</v>
      </c>
      <c r="Q119" s="180">
        <v>7249417</v>
      </c>
      <c r="R119" s="180">
        <v>0</v>
      </c>
      <c r="S119" s="180">
        <v>0</v>
      </c>
      <c r="T119" s="180">
        <v>1447202</v>
      </c>
      <c r="U119" s="180">
        <v>0</v>
      </c>
      <c r="V119" s="180">
        <v>784199</v>
      </c>
      <c r="W119" s="180">
        <v>0</v>
      </c>
      <c r="X119" s="180"/>
      <c r="Y119" s="180">
        <v>13351</v>
      </c>
      <c r="Z119" s="180">
        <v>29071</v>
      </c>
      <c r="AA119" s="180">
        <v>0</v>
      </c>
      <c r="AB119" s="180">
        <v>0</v>
      </c>
      <c r="AC119" s="180">
        <v>0</v>
      </c>
      <c r="AD119" s="180">
        <v>0</v>
      </c>
      <c r="AE119" s="180">
        <v>0</v>
      </c>
      <c r="AF119" s="180">
        <v>0</v>
      </c>
      <c r="AG119" s="180">
        <v>92477</v>
      </c>
      <c r="AH119" s="180">
        <v>0</v>
      </c>
      <c r="AI119" s="180">
        <v>3413610</v>
      </c>
      <c r="AJ119" s="180">
        <v>500000</v>
      </c>
      <c r="AK119" s="180"/>
      <c r="AL119" s="180"/>
      <c r="AM119" s="180">
        <v>536000</v>
      </c>
      <c r="AN119" s="180">
        <v>0</v>
      </c>
      <c r="AO119" s="180">
        <v>0</v>
      </c>
      <c r="AP119" s="180">
        <v>0</v>
      </c>
      <c r="AQ119" s="180">
        <v>0</v>
      </c>
      <c r="AR119" s="180">
        <v>0</v>
      </c>
      <c r="AS119" s="180">
        <v>0</v>
      </c>
      <c r="AT119" s="180">
        <v>61205</v>
      </c>
      <c r="AU119" s="180"/>
      <c r="AV119" s="180">
        <v>245000</v>
      </c>
      <c r="AW119" s="180">
        <v>0</v>
      </c>
      <c r="AX119" s="180">
        <v>0</v>
      </c>
      <c r="AY119" s="180">
        <v>0</v>
      </c>
      <c r="AZ119" s="180">
        <v>0</v>
      </c>
      <c r="BA119" s="180">
        <v>0</v>
      </c>
      <c r="BB119" s="180">
        <v>0</v>
      </c>
      <c r="BC119" s="180">
        <v>0</v>
      </c>
      <c r="BD119" s="180">
        <v>225975</v>
      </c>
      <c r="BE119" s="180">
        <v>0</v>
      </c>
      <c r="BF119" s="180">
        <v>0</v>
      </c>
      <c r="BG119" s="180"/>
      <c r="BH119" s="180">
        <v>0</v>
      </c>
      <c r="BI119" s="180">
        <v>0</v>
      </c>
      <c r="BJ119" s="180">
        <v>0</v>
      </c>
      <c r="BK119" s="180">
        <v>0</v>
      </c>
      <c r="BL119" s="180"/>
      <c r="BM119" s="180">
        <v>0</v>
      </c>
      <c r="BN119" s="180">
        <v>0</v>
      </c>
      <c r="BO119" s="180">
        <v>0</v>
      </c>
      <c r="BP119" s="180">
        <v>0</v>
      </c>
      <c r="BQ119" s="180">
        <v>0</v>
      </c>
      <c r="BR119" s="180">
        <v>375000</v>
      </c>
      <c r="BS119" s="180">
        <v>41277</v>
      </c>
      <c r="BT119" s="180">
        <v>0</v>
      </c>
      <c r="BU119" s="180">
        <v>0</v>
      </c>
      <c r="BV119" s="180">
        <v>0</v>
      </c>
      <c r="BW119" s="180"/>
      <c r="BX119" s="180">
        <v>0</v>
      </c>
      <c r="BY119" s="180">
        <v>0</v>
      </c>
      <c r="BZ119" s="180">
        <v>0</v>
      </c>
      <c r="CA119" s="180">
        <v>0</v>
      </c>
      <c r="CB119" s="180">
        <v>0</v>
      </c>
      <c r="CC119" s="180"/>
      <c r="CD119" s="180">
        <v>0</v>
      </c>
      <c r="CE119" s="180"/>
      <c r="CF119" s="180"/>
      <c r="CG119" s="180"/>
      <c r="CH119" s="180"/>
      <c r="CI119" s="180"/>
      <c r="CJ119" s="180"/>
      <c r="CK119" s="180"/>
      <c r="CL119" s="180"/>
      <c r="CM119" s="180"/>
      <c r="CN119" s="180"/>
      <c r="CO119" s="180"/>
      <c r="CP119" s="180"/>
      <c r="CQ119" s="180"/>
      <c r="CR119" s="180"/>
      <c r="CS119" s="180"/>
      <c r="CT119" s="180"/>
      <c r="CU119" s="180"/>
    </row>
    <row r="120" spans="1:99" x14ac:dyDescent="0.3">
      <c r="A120" s="155">
        <v>387</v>
      </c>
      <c r="B120" s="180" t="s">
        <v>186</v>
      </c>
      <c r="C120" s="180"/>
      <c r="D120" s="180"/>
      <c r="E120" s="180">
        <v>0</v>
      </c>
      <c r="F120" s="180"/>
      <c r="G120" s="180">
        <v>0</v>
      </c>
      <c r="H120" s="180">
        <v>0</v>
      </c>
      <c r="I120" s="180">
        <v>0</v>
      </c>
      <c r="J120" s="180">
        <v>0</v>
      </c>
      <c r="K120" s="180">
        <v>0</v>
      </c>
      <c r="L120" s="180">
        <v>0</v>
      </c>
      <c r="M120" s="180">
        <v>0</v>
      </c>
      <c r="N120" s="180">
        <v>0</v>
      </c>
      <c r="O120" s="180">
        <v>0</v>
      </c>
      <c r="P120" s="180">
        <v>0</v>
      </c>
      <c r="Q120" s="180">
        <v>6441440</v>
      </c>
      <c r="R120" s="180">
        <v>0</v>
      </c>
      <c r="S120" s="180">
        <v>0</v>
      </c>
      <c r="T120" s="180">
        <v>0</v>
      </c>
      <c r="U120" s="180">
        <v>0</v>
      </c>
      <c r="V120" s="180">
        <v>0</v>
      </c>
      <c r="W120" s="180">
        <v>0</v>
      </c>
      <c r="X120" s="180"/>
      <c r="Y120" s="180">
        <v>472141</v>
      </c>
      <c r="Z120" s="180">
        <v>26425</v>
      </c>
      <c r="AA120" s="180">
        <v>0</v>
      </c>
      <c r="AB120" s="180">
        <v>40000</v>
      </c>
      <c r="AC120" s="180">
        <v>0</v>
      </c>
      <c r="AD120" s="180">
        <v>0</v>
      </c>
      <c r="AE120" s="180">
        <v>0</v>
      </c>
      <c r="AF120" s="180">
        <v>0</v>
      </c>
      <c r="AG120" s="180">
        <v>0</v>
      </c>
      <c r="AH120" s="180">
        <v>0</v>
      </c>
      <c r="AI120" s="180">
        <v>776060</v>
      </c>
      <c r="AJ120" s="180">
        <v>0</v>
      </c>
      <c r="AK120" s="180"/>
      <c r="AL120" s="180"/>
      <c r="AM120" s="180">
        <v>0</v>
      </c>
      <c r="AN120" s="180">
        <v>0</v>
      </c>
      <c r="AO120" s="180">
        <v>0</v>
      </c>
      <c r="AP120" s="180">
        <v>0</v>
      </c>
      <c r="AQ120" s="180">
        <v>0</v>
      </c>
      <c r="AR120" s="180">
        <v>0</v>
      </c>
      <c r="AS120" s="180">
        <v>0</v>
      </c>
      <c r="AT120" s="180">
        <v>0</v>
      </c>
      <c r="AU120" s="180"/>
      <c r="AV120" s="180">
        <v>0</v>
      </c>
      <c r="AW120" s="180">
        <v>0</v>
      </c>
      <c r="AX120" s="180">
        <v>0</v>
      </c>
      <c r="AY120" s="180">
        <v>0</v>
      </c>
      <c r="AZ120" s="180">
        <v>0</v>
      </c>
      <c r="BA120" s="180">
        <v>0</v>
      </c>
      <c r="BB120" s="180">
        <v>0</v>
      </c>
      <c r="BC120" s="180">
        <v>0</v>
      </c>
      <c r="BD120" s="180">
        <v>0</v>
      </c>
      <c r="BE120" s="180">
        <v>0</v>
      </c>
      <c r="BF120" s="180">
        <v>11275</v>
      </c>
      <c r="BG120" s="180"/>
      <c r="BH120" s="180">
        <v>0</v>
      </c>
      <c r="BI120" s="180">
        <v>0</v>
      </c>
      <c r="BJ120" s="180">
        <v>0</v>
      </c>
      <c r="BK120" s="180">
        <v>0</v>
      </c>
      <c r="BL120" s="180"/>
      <c r="BM120" s="180">
        <v>0</v>
      </c>
      <c r="BN120" s="180">
        <v>0</v>
      </c>
      <c r="BO120" s="180">
        <v>0</v>
      </c>
      <c r="BP120" s="180">
        <v>0</v>
      </c>
      <c r="BQ120" s="180">
        <v>0</v>
      </c>
      <c r="BR120" s="180">
        <v>0</v>
      </c>
      <c r="BS120" s="180">
        <v>0</v>
      </c>
      <c r="BT120" s="180">
        <v>0</v>
      </c>
      <c r="BU120" s="180">
        <v>0</v>
      </c>
      <c r="BV120" s="180">
        <v>0</v>
      </c>
      <c r="BW120" s="180"/>
      <c r="BX120" s="180">
        <v>0</v>
      </c>
      <c r="BY120" s="180">
        <v>0</v>
      </c>
      <c r="BZ120" s="180">
        <v>0</v>
      </c>
      <c r="CA120" s="180">
        <v>0</v>
      </c>
      <c r="CB120" s="180">
        <v>0</v>
      </c>
      <c r="CC120" s="180"/>
      <c r="CD120" s="180">
        <v>0</v>
      </c>
      <c r="CE120" s="180"/>
      <c r="CF120" s="180"/>
      <c r="CG120" s="180"/>
      <c r="CH120" s="180"/>
      <c r="CI120" s="180"/>
      <c r="CJ120" s="180"/>
      <c r="CK120" s="180"/>
      <c r="CL120" s="180"/>
      <c r="CM120" s="180"/>
      <c r="CN120" s="180"/>
      <c r="CO120" s="180"/>
      <c r="CP120" s="180"/>
      <c r="CQ120" s="180"/>
      <c r="CR120" s="180"/>
      <c r="CS120" s="180"/>
      <c r="CT120" s="180"/>
      <c r="CU120" s="180"/>
    </row>
    <row r="121" spans="1:99" x14ac:dyDescent="0.3">
      <c r="A121" s="155">
        <v>388</v>
      </c>
      <c r="B121" s="180" t="s">
        <v>180</v>
      </c>
      <c r="C121" s="180"/>
      <c r="D121" s="180"/>
      <c r="E121" s="180">
        <v>48604</v>
      </c>
      <c r="F121" s="180"/>
      <c r="G121" s="180">
        <v>1975287</v>
      </c>
      <c r="H121" s="180">
        <v>1054725</v>
      </c>
      <c r="I121" s="180">
        <v>3861511</v>
      </c>
      <c r="J121" s="180">
        <v>76116</v>
      </c>
      <c r="K121" s="180">
        <v>295639</v>
      </c>
      <c r="L121" s="180">
        <v>196555</v>
      </c>
      <c r="M121" s="180">
        <v>17674502</v>
      </c>
      <c r="N121" s="180">
        <v>556851</v>
      </c>
      <c r="O121" s="180">
        <v>5728588</v>
      </c>
      <c r="P121" s="180">
        <v>106338</v>
      </c>
      <c r="Q121" s="180">
        <v>49154964</v>
      </c>
      <c r="R121" s="180">
        <v>1700004</v>
      </c>
      <c r="S121" s="180">
        <v>38667</v>
      </c>
      <c r="T121" s="180">
        <v>64029622</v>
      </c>
      <c r="U121" s="180">
        <v>17268557</v>
      </c>
      <c r="V121" s="180">
        <v>26676149</v>
      </c>
      <c r="W121" s="180">
        <v>53393415</v>
      </c>
      <c r="X121" s="180"/>
      <c r="Y121" s="180">
        <v>13717554</v>
      </c>
      <c r="Z121" s="180">
        <v>1153347</v>
      </c>
      <c r="AA121" s="180">
        <v>13087875</v>
      </c>
      <c r="AB121" s="180">
        <v>4448584</v>
      </c>
      <c r="AC121" s="180">
        <v>1778163</v>
      </c>
      <c r="AD121" s="180">
        <v>2113545</v>
      </c>
      <c r="AE121" s="180">
        <v>2726767</v>
      </c>
      <c r="AF121" s="180">
        <v>24445566</v>
      </c>
      <c r="AG121" s="180">
        <v>6588488</v>
      </c>
      <c r="AH121" s="180">
        <v>1123300</v>
      </c>
      <c r="AI121" s="180">
        <v>44447944</v>
      </c>
      <c r="AJ121" s="180">
        <v>422866</v>
      </c>
      <c r="AK121" s="180"/>
      <c r="AL121" s="180"/>
      <c r="AM121" s="180">
        <v>14572329</v>
      </c>
      <c r="AN121" s="180">
        <v>704434</v>
      </c>
      <c r="AO121" s="180">
        <v>653087</v>
      </c>
      <c r="AP121" s="180">
        <v>38641</v>
      </c>
      <c r="AQ121" s="180">
        <v>11054985</v>
      </c>
      <c r="AR121" s="180">
        <v>7372571</v>
      </c>
      <c r="AS121" s="180">
        <v>543209</v>
      </c>
      <c r="AT121" s="180">
        <v>2375926</v>
      </c>
      <c r="AU121" s="180"/>
      <c r="AV121" s="180">
        <v>28696982</v>
      </c>
      <c r="AW121" s="180">
        <v>1600569</v>
      </c>
      <c r="AX121" s="180">
        <v>2081494</v>
      </c>
      <c r="AY121" s="180">
        <v>11418442</v>
      </c>
      <c r="AZ121" s="180">
        <v>1129623</v>
      </c>
      <c r="BA121" s="180">
        <v>1136297</v>
      </c>
      <c r="BB121" s="180">
        <v>23140</v>
      </c>
      <c r="BC121" s="180">
        <v>223337</v>
      </c>
      <c r="BD121" s="180">
        <v>10564877</v>
      </c>
      <c r="BE121" s="180">
        <v>266436</v>
      </c>
      <c r="BF121" s="180">
        <v>349344</v>
      </c>
      <c r="BG121" s="180"/>
      <c r="BH121" s="180">
        <v>69855</v>
      </c>
      <c r="BI121" s="180">
        <v>256815</v>
      </c>
      <c r="BJ121" s="180">
        <v>105900</v>
      </c>
      <c r="BK121" s="180">
        <v>3657596</v>
      </c>
      <c r="BL121" s="180"/>
      <c r="BM121" s="180">
        <v>1953453</v>
      </c>
      <c r="BN121" s="180">
        <v>4933462</v>
      </c>
      <c r="BO121" s="180">
        <v>1184389</v>
      </c>
      <c r="BP121" s="180">
        <v>1515384</v>
      </c>
      <c r="BQ121" s="180">
        <v>19667437</v>
      </c>
      <c r="BR121" s="180">
        <v>1444680</v>
      </c>
      <c r="BS121" s="180">
        <v>10476759</v>
      </c>
      <c r="BT121" s="180">
        <v>775529</v>
      </c>
      <c r="BU121" s="180">
        <v>4968347</v>
      </c>
      <c r="BV121" s="180">
        <v>733627</v>
      </c>
      <c r="BW121" s="180"/>
      <c r="BX121" s="180">
        <v>900496</v>
      </c>
      <c r="BY121" s="180">
        <v>81900</v>
      </c>
      <c r="BZ121" s="180">
        <v>232792</v>
      </c>
      <c r="CA121" s="180">
        <v>154021</v>
      </c>
      <c r="CB121" s="180">
        <v>1053607</v>
      </c>
      <c r="CC121" s="180"/>
      <c r="CD121" s="180">
        <v>54400</v>
      </c>
      <c r="CE121" s="180"/>
      <c r="CF121" s="180"/>
      <c r="CG121" s="180"/>
      <c r="CH121" s="180"/>
      <c r="CI121" s="180"/>
      <c r="CJ121" s="180"/>
      <c r="CK121" s="180"/>
      <c r="CL121" s="180"/>
      <c r="CM121" s="180"/>
      <c r="CN121" s="180"/>
      <c r="CO121" s="180"/>
      <c r="CP121" s="180"/>
      <c r="CQ121" s="180"/>
      <c r="CR121" s="180"/>
      <c r="CS121" s="180"/>
      <c r="CT121" s="180"/>
      <c r="CU121" s="180"/>
    </row>
    <row r="122" spans="1:99" x14ac:dyDescent="0.3">
      <c r="A122" s="155">
        <v>389</v>
      </c>
      <c r="B122" s="180" t="s">
        <v>187</v>
      </c>
      <c r="C122" s="180"/>
      <c r="D122" s="180"/>
      <c r="E122" s="180">
        <v>0</v>
      </c>
      <c r="F122" s="180"/>
      <c r="G122" s="180">
        <v>0</v>
      </c>
      <c r="H122" s="180">
        <v>0</v>
      </c>
      <c r="I122" s="180">
        <v>0</v>
      </c>
      <c r="J122" s="180">
        <v>0</v>
      </c>
      <c r="K122" s="180">
        <v>0</v>
      </c>
      <c r="L122" s="180">
        <v>0</v>
      </c>
      <c r="M122" s="180">
        <v>0</v>
      </c>
      <c r="N122" s="180">
        <v>0</v>
      </c>
      <c r="O122" s="180">
        <v>0</v>
      </c>
      <c r="P122" s="180">
        <v>0</v>
      </c>
      <c r="Q122" s="180">
        <v>0</v>
      </c>
      <c r="R122" s="180">
        <v>0</v>
      </c>
      <c r="S122" s="180">
        <v>0</v>
      </c>
      <c r="T122" s="180">
        <v>0</v>
      </c>
      <c r="U122" s="180">
        <v>0</v>
      </c>
      <c r="V122" s="180">
        <v>0</v>
      </c>
      <c r="W122" s="180">
        <v>0</v>
      </c>
      <c r="X122" s="180"/>
      <c r="Y122" s="180">
        <v>0</v>
      </c>
      <c r="Z122" s="180">
        <v>0</v>
      </c>
      <c r="AA122" s="180">
        <v>0</v>
      </c>
      <c r="AB122" s="180">
        <v>0</v>
      </c>
      <c r="AC122" s="180">
        <v>0</v>
      </c>
      <c r="AD122" s="180">
        <v>0</v>
      </c>
      <c r="AE122" s="180">
        <v>0</v>
      </c>
      <c r="AF122" s="180">
        <v>0</v>
      </c>
      <c r="AG122" s="180">
        <v>0</v>
      </c>
      <c r="AH122" s="180">
        <v>0</v>
      </c>
      <c r="AI122" s="180">
        <v>0</v>
      </c>
      <c r="AJ122" s="180">
        <v>0</v>
      </c>
      <c r="AK122" s="180"/>
      <c r="AL122" s="180"/>
      <c r="AM122" s="180">
        <v>0</v>
      </c>
      <c r="AN122" s="180">
        <v>0</v>
      </c>
      <c r="AO122" s="180">
        <v>0</v>
      </c>
      <c r="AP122" s="180">
        <v>0</v>
      </c>
      <c r="AQ122" s="180">
        <v>0</v>
      </c>
      <c r="AR122" s="180">
        <v>0</v>
      </c>
      <c r="AS122" s="180">
        <v>0</v>
      </c>
      <c r="AT122" s="180">
        <v>0</v>
      </c>
      <c r="AU122" s="180"/>
      <c r="AV122" s="180">
        <v>0</v>
      </c>
      <c r="AW122" s="180">
        <v>0</v>
      </c>
      <c r="AX122" s="180">
        <v>0</v>
      </c>
      <c r="AY122" s="180">
        <v>0</v>
      </c>
      <c r="AZ122" s="180">
        <v>0</v>
      </c>
      <c r="BA122" s="180">
        <v>0</v>
      </c>
      <c r="BB122" s="180">
        <v>0</v>
      </c>
      <c r="BC122" s="180">
        <v>0</v>
      </c>
      <c r="BD122" s="180">
        <v>0</v>
      </c>
      <c r="BE122" s="180">
        <v>0</v>
      </c>
      <c r="BF122" s="180">
        <v>0</v>
      </c>
      <c r="BG122" s="180"/>
      <c r="BH122" s="180">
        <v>0</v>
      </c>
      <c r="BI122" s="180">
        <v>0</v>
      </c>
      <c r="BJ122" s="180">
        <v>0</v>
      </c>
      <c r="BK122" s="180">
        <v>0</v>
      </c>
      <c r="BL122" s="180"/>
      <c r="BM122" s="180">
        <v>0</v>
      </c>
      <c r="BN122" s="180">
        <v>0</v>
      </c>
      <c r="BO122" s="180">
        <v>0</v>
      </c>
      <c r="BP122" s="180">
        <v>0</v>
      </c>
      <c r="BQ122" s="180">
        <v>0</v>
      </c>
      <c r="BR122" s="180">
        <v>0</v>
      </c>
      <c r="BS122" s="180">
        <v>0</v>
      </c>
      <c r="BT122" s="180">
        <v>0</v>
      </c>
      <c r="BU122" s="180">
        <v>0</v>
      </c>
      <c r="BV122" s="180">
        <v>0</v>
      </c>
      <c r="BW122" s="180"/>
      <c r="BX122" s="180">
        <v>0</v>
      </c>
      <c r="BY122" s="180">
        <v>0</v>
      </c>
      <c r="BZ122" s="180">
        <v>0</v>
      </c>
      <c r="CA122" s="180">
        <v>0</v>
      </c>
      <c r="CB122" s="180">
        <v>0</v>
      </c>
      <c r="CC122" s="180"/>
      <c r="CD122" s="180">
        <v>0</v>
      </c>
      <c r="CE122" s="180"/>
      <c r="CF122" s="180"/>
      <c r="CG122" s="180"/>
      <c r="CH122" s="180"/>
      <c r="CI122" s="180"/>
      <c r="CJ122" s="180"/>
      <c r="CK122" s="180"/>
      <c r="CL122" s="180"/>
      <c r="CM122" s="180"/>
      <c r="CN122" s="180"/>
      <c r="CO122" s="180"/>
      <c r="CP122" s="180"/>
      <c r="CQ122" s="180"/>
      <c r="CR122" s="180"/>
      <c r="CS122" s="180"/>
      <c r="CT122" s="180"/>
      <c r="CU122" s="180"/>
    </row>
    <row r="123" spans="1:99" x14ac:dyDescent="0.3">
      <c r="A123" s="155">
        <v>391</v>
      </c>
      <c r="B123" s="180" t="s">
        <v>192</v>
      </c>
      <c r="C123" s="180"/>
      <c r="D123" s="180"/>
      <c r="E123" s="180">
        <v>4627</v>
      </c>
      <c r="F123" s="180"/>
      <c r="G123" s="180">
        <v>356666</v>
      </c>
      <c r="H123" s="180">
        <v>259513</v>
      </c>
      <c r="I123" s="180">
        <v>347158</v>
      </c>
      <c r="J123" s="180">
        <v>11253</v>
      </c>
      <c r="K123" s="180">
        <v>62069</v>
      </c>
      <c r="L123" s="180">
        <v>14797</v>
      </c>
      <c r="M123" s="180">
        <v>2252834</v>
      </c>
      <c r="N123" s="180">
        <v>68775</v>
      </c>
      <c r="O123" s="180">
        <v>1916956</v>
      </c>
      <c r="P123" s="180">
        <v>13537</v>
      </c>
      <c r="Q123" s="180">
        <v>5615860</v>
      </c>
      <c r="R123" s="180">
        <v>176459</v>
      </c>
      <c r="S123" s="180">
        <v>4691</v>
      </c>
      <c r="T123" s="180">
        <v>10138939</v>
      </c>
      <c r="U123" s="180">
        <v>3356971</v>
      </c>
      <c r="V123" s="180">
        <v>2216423</v>
      </c>
      <c r="W123" s="180">
        <v>5498323</v>
      </c>
      <c r="X123" s="180"/>
      <c r="Y123" s="180">
        <v>2358623</v>
      </c>
      <c r="Z123" s="180">
        <v>170388</v>
      </c>
      <c r="AA123" s="180">
        <v>1239641</v>
      </c>
      <c r="AB123" s="180">
        <v>705879</v>
      </c>
      <c r="AC123" s="180">
        <v>201165</v>
      </c>
      <c r="AD123" s="180">
        <v>661423</v>
      </c>
      <c r="AE123" s="180">
        <v>62169</v>
      </c>
      <c r="AF123" s="180">
        <v>5102787</v>
      </c>
      <c r="AG123" s="180">
        <v>577654</v>
      </c>
      <c r="AH123" s="180">
        <v>223837</v>
      </c>
      <c r="AI123" s="180">
        <v>14316843</v>
      </c>
      <c r="AJ123" s="180">
        <v>73476</v>
      </c>
      <c r="AK123" s="180"/>
      <c r="AL123" s="180"/>
      <c r="AM123" s="180">
        <v>2752304</v>
      </c>
      <c r="AN123" s="180">
        <v>59545</v>
      </c>
      <c r="AO123" s="180">
        <v>90891</v>
      </c>
      <c r="AP123" s="180">
        <v>31308</v>
      </c>
      <c r="AQ123" s="180">
        <v>649420</v>
      </c>
      <c r="AR123" s="180">
        <v>1018474</v>
      </c>
      <c r="AS123" s="180">
        <v>94833</v>
      </c>
      <c r="AT123" s="180">
        <v>380565</v>
      </c>
      <c r="AU123" s="180"/>
      <c r="AV123" s="180">
        <v>433211</v>
      </c>
      <c r="AW123" s="180">
        <v>220563</v>
      </c>
      <c r="AX123" s="180">
        <v>180780</v>
      </c>
      <c r="AY123" s="180">
        <v>242785</v>
      </c>
      <c r="AZ123" s="180">
        <v>67738</v>
      </c>
      <c r="BA123" s="180">
        <v>75551</v>
      </c>
      <c r="BB123" s="180">
        <v>0</v>
      </c>
      <c r="BC123" s="180">
        <v>149591</v>
      </c>
      <c r="BD123" s="180">
        <v>827934</v>
      </c>
      <c r="BE123" s="180">
        <v>5430</v>
      </c>
      <c r="BF123" s="180">
        <v>97764</v>
      </c>
      <c r="BG123" s="180"/>
      <c r="BH123" s="180">
        <v>7006</v>
      </c>
      <c r="BI123" s="180">
        <v>33341</v>
      </c>
      <c r="BJ123" s="180">
        <v>17262</v>
      </c>
      <c r="BK123" s="180">
        <v>424707</v>
      </c>
      <c r="BL123" s="180"/>
      <c r="BM123" s="180">
        <v>577060</v>
      </c>
      <c r="BN123" s="180">
        <v>589790</v>
      </c>
      <c r="BO123" s="180">
        <v>88626</v>
      </c>
      <c r="BP123" s="180">
        <v>246283</v>
      </c>
      <c r="BQ123" s="180">
        <v>2624890</v>
      </c>
      <c r="BR123" s="180">
        <v>123727</v>
      </c>
      <c r="BS123" s="180">
        <v>822368</v>
      </c>
      <c r="BT123" s="180">
        <v>171100</v>
      </c>
      <c r="BU123" s="180">
        <v>483017</v>
      </c>
      <c r="BV123" s="180">
        <v>71696</v>
      </c>
      <c r="BW123" s="180"/>
      <c r="BX123" s="180">
        <v>124723</v>
      </c>
      <c r="BY123" s="180">
        <v>20413</v>
      </c>
      <c r="BZ123" s="180">
        <v>390941</v>
      </c>
      <c r="CA123" s="180">
        <v>7521</v>
      </c>
      <c r="CB123" s="180">
        <v>96262</v>
      </c>
      <c r="CC123" s="180"/>
      <c r="CD123" s="180">
        <v>1085</v>
      </c>
      <c r="CE123" s="180"/>
      <c r="CF123" s="180"/>
      <c r="CG123" s="180"/>
      <c r="CH123" s="180"/>
      <c r="CI123" s="180"/>
      <c r="CJ123" s="180"/>
      <c r="CK123" s="180"/>
      <c r="CL123" s="180"/>
      <c r="CM123" s="180"/>
      <c r="CN123" s="180"/>
      <c r="CO123" s="180"/>
      <c r="CP123" s="180"/>
      <c r="CQ123" s="180"/>
      <c r="CR123" s="180"/>
      <c r="CS123" s="180"/>
      <c r="CT123" s="180"/>
      <c r="CU123" s="180"/>
    </row>
    <row r="124" spans="1:99" x14ac:dyDescent="0.3">
      <c r="A124" s="155">
        <v>500</v>
      </c>
      <c r="B124" s="180" t="s">
        <v>175</v>
      </c>
      <c r="C124" s="180"/>
      <c r="D124" s="180"/>
      <c r="E124" s="180">
        <v>37312</v>
      </c>
      <c r="F124" s="180"/>
      <c r="G124" s="180">
        <v>342316</v>
      </c>
      <c r="H124" s="180">
        <v>0</v>
      </c>
      <c r="I124" s="180">
        <v>0</v>
      </c>
      <c r="J124" s="180">
        <v>0</v>
      </c>
      <c r="K124" s="180">
        <v>0</v>
      </c>
      <c r="L124" s="180">
        <v>17464</v>
      </c>
      <c r="M124" s="180">
        <v>967215</v>
      </c>
      <c r="N124" s="180">
        <v>107543</v>
      </c>
      <c r="O124" s="180">
        <v>1000014</v>
      </c>
      <c r="P124" s="180">
        <v>0</v>
      </c>
      <c r="Q124" s="180">
        <v>2813801</v>
      </c>
      <c r="R124" s="180">
        <v>47844</v>
      </c>
      <c r="S124" s="180">
        <v>0</v>
      </c>
      <c r="T124" s="180">
        <v>48013960</v>
      </c>
      <c r="U124" s="180">
        <v>762690</v>
      </c>
      <c r="V124" s="180">
        <v>2254673</v>
      </c>
      <c r="W124" s="180">
        <v>10747412</v>
      </c>
      <c r="X124" s="180"/>
      <c r="Y124" s="180">
        <v>1531108</v>
      </c>
      <c r="Z124" s="180">
        <v>85839</v>
      </c>
      <c r="AA124" s="180">
        <v>2121790</v>
      </c>
      <c r="AB124" s="180">
        <v>299367</v>
      </c>
      <c r="AC124" s="180">
        <v>73183</v>
      </c>
      <c r="AD124" s="180">
        <v>68874</v>
      </c>
      <c r="AE124" s="180">
        <v>390541</v>
      </c>
      <c r="AF124" s="180">
        <v>6863757</v>
      </c>
      <c r="AG124" s="180">
        <v>528869</v>
      </c>
      <c r="AH124" s="180">
        <v>337263</v>
      </c>
      <c r="AI124" s="180">
        <v>1288233</v>
      </c>
      <c r="AJ124" s="180">
        <v>171759</v>
      </c>
      <c r="AK124" s="180"/>
      <c r="AL124" s="180"/>
      <c r="AM124" s="180">
        <v>1636463</v>
      </c>
      <c r="AN124" s="180">
        <v>103554</v>
      </c>
      <c r="AO124" s="180">
        <v>127356</v>
      </c>
      <c r="AP124" s="180">
        <v>0</v>
      </c>
      <c r="AQ124" s="180">
        <v>5036576</v>
      </c>
      <c r="AR124" s="180">
        <v>103561</v>
      </c>
      <c r="AS124" s="180">
        <v>349231</v>
      </c>
      <c r="AT124" s="180">
        <v>212417</v>
      </c>
      <c r="AU124" s="180"/>
      <c r="AV124" s="180">
        <v>5870288</v>
      </c>
      <c r="AW124" s="180">
        <v>15165</v>
      </c>
      <c r="AX124" s="180">
        <v>127683</v>
      </c>
      <c r="AY124" s="180">
        <v>1641228</v>
      </c>
      <c r="AZ124" s="180">
        <v>63826</v>
      </c>
      <c r="BA124" s="180">
        <v>488373</v>
      </c>
      <c r="BB124" s="180">
        <v>0</v>
      </c>
      <c r="BC124" s="180">
        <v>231863</v>
      </c>
      <c r="BD124" s="180">
        <v>241122</v>
      </c>
      <c r="BE124" s="180">
        <v>36412</v>
      </c>
      <c r="BF124" s="180">
        <v>28823</v>
      </c>
      <c r="BG124" s="180"/>
      <c r="BH124" s="180">
        <v>0</v>
      </c>
      <c r="BI124" s="180">
        <v>38662</v>
      </c>
      <c r="BJ124" s="180">
        <v>72539</v>
      </c>
      <c r="BK124" s="180">
        <v>547714</v>
      </c>
      <c r="BL124" s="180"/>
      <c r="BM124" s="180">
        <v>87448</v>
      </c>
      <c r="BN124" s="180">
        <v>115887</v>
      </c>
      <c r="BO124" s="180">
        <v>173399</v>
      </c>
      <c r="BP124" s="180">
        <v>221430</v>
      </c>
      <c r="BQ124" s="180">
        <v>0</v>
      </c>
      <c r="BR124" s="180">
        <v>247973</v>
      </c>
      <c r="BS124" s="180">
        <v>16151151</v>
      </c>
      <c r="BT124" s="180">
        <v>440042</v>
      </c>
      <c r="BU124" s="180">
        <v>1147411</v>
      </c>
      <c r="BV124" s="180">
        <v>0</v>
      </c>
      <c r="BW124" s="180"/>
      <c r="BX124" s="180">
        <v>209942</v>
      </c>
      <c r="BY124" s="180">
        <v>117881</v>
      </c>
      <c r="BZ124" s="180">
        <v>34759</v>
      </c>
      <c r="CA124" s="180">
        <v>8457</v>
      </c>
      <c r="CB124" s="180">
        <v>59332</v>
      </c>
      <c r="CC124" s="180"/>
      <c r="CD124" s="180">
        <v>18636</v>
      </c>
      <c r="CE124" s="180"/>
      <c r="CF124" s="180"/>
      <c r="CG124" s="180"/>
      <c r="CH124" s="180"/>
      <c r="CI124" s="180"/>
      <c r="CJ124" s="180"/>
      <c r="CK124" s="180"/>
      <c r="CL124" s="180"/>
      <c r="CM124" s="180"/>
      <c r="CN124" s="180"/>
      <c r="CO124" s="180"/>
      <c r="CP124" s="180"/>
      <c r="CQ124" s="180"/>
      <c r="CR124" s="180"/>
      <c r="CS124" s="180"/>
      <c r="CT124" s="180"/>
      <c r="CU124" s="180"/>
    </row>
    <row r="125" spans="1:99" x14ac:dyDescent="0.3">
      <c r="A125" s="155">
        <v>502</v>
      </c>
      <c r="B125" s="180" t="s">
        <v>177</v>
      </c>
      <c r="C125" s="180"/>
      <c r="D125" s="180"/>
      <c r="E125" s="180">
        <v>0</v>
      </c>
      <c r="F125" s="180"/>
      <c r="G125" s="180">
        <v>0</v>
      </c>
      <c r="H125" s="180">
        <v>0</v>
      </c>
      <c r="I125" s="180">
        <v>0</v>
      </c>
      <c r="J125" s="180">
        <v>8312</v>
      </c>
      <c r="K125" s="180">
        <v>0</v>
      </c>
      <c r="L125" s="180">
        <v>0</v>
      </c>
      <c r="M125" s="180">
        <v>0</v>
      </c>
      <c r="N125" s="180">
        <v>0</v>
      </c>
      <c r="O125" s="180">
        <v>640606</v>
      </c>
      <c r="P125" s="180">
        <v>0</v>
      </c>
      <c r="Q125" s="180">
        <v>166963678</v>
      </c>
      <c r="R125" s="180">
        <v>827925</v>
      </c>
      <c r="S125" s="180">
        <v>0</v>
      </c>
      <c r="T125" s="180">
        <v>48008771</v>
      </c>
      <c r="U125" s="180">
        <v>7976631</v>
      </c>
      <c r="V125" s="180">
        <v>41548234</v>
      </c>
      <c r="W125" s="180">
        <v>1866684</v>
      </c>
      <c r="X125" s="180"/>
      <c r="Y125" s="180">
        <v>4382145</v>
      </c>
      <c r="Z125" s="180">
        <v>1423433</v>
      </c>
      <c r="AA125" s="180">
        <v>12968587</v>
      </c>
      <c r="AB125" s="180">
        <v>899654</v>
      </c>
      <c r="AC125" s="180">
        <v>908603</v>
      </c>
      <c r="AD125" s="180">
        <v>805080</v>
      </c>
      <c r="AE125" s="180">
        <v>2951914</v>
      </c>
      <c r="AF125" s="180">
        <v>4157164</v>
      </c>
      <c r="AG125" s="180">
        <v>666972</v>
      </c>
      <c r="AH125" s="180">
        <v>0</v>
      </c>
      <c r="AI125" s="180">
        <v>38480576</v>
      </c>
      <c r="AJ125" s="180">
        <v>356220</v>
      </c>
      <c r="AK125" s="180"/>
      <c r="AL125" s="180"/>
      <c r="AM125" s="180">
        <v>13215037</v>
      </c>
      <c r="AN125" s="180">
        <v>9702</v>
      </c>
      <c r="AO125" s="180">
        <v>58030</v>
      </c>
      <c r="AP125" s="180">
        <v>0</v>
      </c>
      <c r="AQ125" s="180">
        <v>0</v>
      </c>
      <c r="AR125" s="180">
        <v>4805820</v>
      </c>
      <c r="AS125" s="180">
        <v>0</v>
      </c>
      <c r="AT125" s="180">
        <v>262246</v>
      </c>
      <c r="AU125" s="180"/>
      <c r="AV125" s="180">
        <v>32700239</v>
      </c>
      <c r="AW125" s="180">
        <v>0</v>
      </c>
      <c r="AX125" s="180">
        <v>1713638</v>
      </c>
      <c r="AY125" s="180">
        <v>5522053</v>
      </c>
      <c r="AZ125" s="180">
        <v>961745</v>
      </c>
      <c r="BA125" s="180">
        <v>220685</v>
      </c>
      <c r="BB125" s="180">
        <v>0</v>
      </c>
      <c r="BC125" s="180">
        <v>65618</v>
      </c>
      <c r="BD125" s="180">
        <v>11289517</v>
      </c>
      <c r="BE125" s="180">
        <v>0</v>
      </c>
      <c r="BF125" s="180">
        <v>142368</v>
      </c>
      <c r="BG125" s="180"/>
      <c r="BH125" s="180">
        <v>0</v>
      </c>
      <c r="BI125" s="180">
        <v>292295</v>
      </c>
      <c r="BJ125" s="180">
        <v>0</v>
      </c>
      <c r="BK125" s="180">
        <v>2198526</v>
      </c>
      <c r="BL125" s="180"/>
      <c r="BM125" s="180">
        <v>48416</v>
      </c>
      <c r="BN125" s="180">
        <v>790283</v>
      </c>
      <c r="BO125" s="180">
        <v>1888312</v>
      </c>
      <c r="BP125" s="180">
        <v>1054128</v>
      </c>
      <c r="BQ125" s="180">
        <v>0</v>
      </c>
      <c r="BR125" s="180">
        <v>0</v>
      </c>
      <c r="BS125" s="180">
        <v>6644230</v>
      </c>
      <c r="BT125" s="180">
        <v>529649</v>
      </c>
      <c r="BU125" s="180">
        <v>4762428</v>
      </c>
      <c r="BV125" s="180">
        <v>0</v>
      </c>
      <c r="BW125" s="180"/>
      <c r="BX125" s="180">
        <v>1217470</v>
      </c>
      <c r="BY125" s="180">
        <v>3129</v>
      </c>
      <c r="BZ125" s="180">
        <v>317687</v>
      </c>
      <c r="CA125" s="180">
        <v>25537</v>
      </c>
      <c r="CB125" s="180">
        <v>330291</v>
      </c>
      <c r="CC125" s="180"/>
      <c r="CD125" s="180">
        <v>3868</v>
      </c>
      <c r="CE125" s="180"/>
      <c r="CF125" s="180"/>
      <c r="CG125" s="180"/>
      <c r="CH125" s="180"/>
      <c r="CI125" s="180"/>
      <c r="CJ125" s="180"/>
      <c r="CK125" s="180"/>
      <c r="CL125" s="180"/>
      <c r="CM125" s="180"/>
      <c r="CN125" s="180"/>
      <c r="CO125" s="180"/>
      <c r="CP125" s="180"/>
      <c r="CQ125" s="180"/>
      <c r="CR125" s="180"/>
      <c r="CS125" s="180"/>
      <c r="CT125" s="180"/>
      <c r="CU125" s="180"/>
    </row>
    <row r="126" spans="1:99" x14ac:dyDescent="0.3">
      <c r="A126" s="155">
        <v>503</v>
      </c>
      <c r="B126" s="180" t="s">
        <v>178</v>
      </c>
      <c r="C126" s="180"/>
      <c r="D126" s="180"/>
      <c r="E126" s="180">
        <v>0</v>
      </c>
      <c r="F126" s="180"/>
      <c r="G126" s="180">
        <v>0</v>
      </c>
      <c r="H126" s="180">
        <v>0</v>
      </c>
      <c r="I126" s="180">
        <v>0</v>
      </c>
      <c r="J126" s="180">
        <v>9594</v>
      </c>
      <c r="K126" s="180">
        <v>0</v>
      </c>
      <c r="L126" s="180">
        <v>0</v>
      </c>
      <c r="M126" s="180">
        <v>0</v>
      </c>
      <c r="N126" s="180">
        <v>0</v>
      </c>
      <c r="O126" s="180">
        <v>115204</v>
      </c>
      <c r="P126" s="180">
        <v>0</v>
      </c>
      <c r="Q126" s="180">
        <v>1565725</v>
      </c>
      <c r="R126" s="180">
        <v>6023</v>
      </c>
      <c r="S126" s="180">
        <v>0</v>
      </c>
      <c r="T126" s="180">
        <v>17181796</v>
      </c>
      <c r="U126" s="180">
        <v>213739</v>
      </c>
      <c r="V126" s="180">
        <v>881066</v>
      </c>
      <c r="W126" s="180">
        <v>0</v>
      </c>
      <c r="X126" s="180"/>
      <c r="Y126" s="180">
        <v>69634</v>
      </c>
      <c r="Z126" s="180">
        <v>160000</v>
      </c>
      <c r="AA126" s="180">
        <v>3743865</v>
      </c>
      <c r="AB126" s="180">
        <v>194915</v>
      </c>
      <c r="AC126" s="180">
        <v>112476</v>
      </c>
      <c r="AD126" s="180">
        <v>134890</v>
      </c>
      <c r="AE126" s="180">
        <v>155809</v>
      </c>
      <c r="AF126" s="180">
        <v>492634</v>
      </c>
      <c r="AG126" s="180">
        <v>176874</v>
      </c>
      <c r="AH126" s="180">
        <v>0</v>
      </c>
      <c r="AI126" s="180">
        <v>2558476</v>
      </c>
      <c r="AJ126" s="180">
        <v>12635</v>
      </c>
      <c r="AK126" s="180"/>
      <c r="AL126" s="180"/>
      <c r="AM126" s="180">
        <v>1400978</v>
      </c>
      <c r="AN126" s="180">
        <v>25772</v>
      </c>
      <c r="AO126" s="180">
        <v>89154</v>
      </c>
      <c r="AP126" s="180">
        <v>0</v>
      </c>
      <c r="AQ126" s="180">
        <v>0</v>
      </c>
      <c r="AR126" s="180">
        <v>75393</v>
      </c>
      <c r="AS126" s="180">
        <v>0</v>
      </c>
      <c r="AT126" s="180">
        <v>38650</v>
      </c>
      <c r="AU126" s="180"/>
      <c r="AV126" s="180">
        <v>6440120</v>
      </c>
      <c r="AW126" s="180">
        <v>0</v>
      </c>
      <c r="AX126" s="180">
        <v>26829</v>
      </c>
      <c r="AY126" s="180">
        <v>250334</v>
      </c>
      <c r="AZ126" s="180">
        <v>33600</v>
      </c>
      <c r="BA126" s="180">
        <v>26983</v>
      </c>
      <c r="BB126" s="180">
        <v>0</v>
      </c>
      <c r="BC126" s="180">
        <v>9710</v>
      </c>
      <c r="BD126" s="180">
        <v>0</v>
      </c>
      <c r="BE126" s="180">
        <v>0</v>
      </c>
      <c r="BF126" s="180">
        <v>2354</v>
      </c>
      <c r="BG126" s="180"/>
      <c r="BH126" s="180">
        <v>0</v>
      </c>
      <c r="BI126" s="180">
        <v>20620</v>
      </c>
      <c r="BJ126" s="180">
        <v>0</v>
      </c>
      <c r="BK126" s="180">
        <v>0</v>
      </c>
      <c r="BL126" s="180"/>
      <c r="BM126" s="180">
        <v>40822</v>
      </c>
      <c r="BN126" s="180">
        <v>3527</v>
      </c>
      <c r="BO126" s="180">
        <v>66935</v>
      </c>
      <c r="BP126" s="180">
        <v>84397</v>
      </c>
      <c r="BQ126" s="180">
        <v>0</v>
      </c>
      <c r="BR126" s="180">
        <v>0</v>
      </c>
      <c r="BS126" s="180">
        <v>254893</v>
      </c>
      <c r="BT126" s="180">
        <v>64142</v>
      </c>
      <c r="BU126" s="180">
        <v>140077</v>
      </c>
      <c r="BV126" s="180">
        <v>0</v>
      </c>
      <c r="BW126" s="180"/>
      <c r="BX126" s="180">
        <v>36656</v>
      </c>
      <c r="BY126" s="180">
        <v>0</v>
      </c>
      <c r="BZ126" s="180">
        <v>44321</v>
      </c>
      <c r="CA126" s="180">
        <v>12829</v>
      </c>
      <c r="CB126" s="180">
        <v>103383</v>
      </c>
      <c r="CC126" s="180"/>
      <c r="CD126" s="180">
        <v>0</v>
      </c>
      <c r="CE126" s="180"/>
      <c r="CF126" s="180"/>
      <c r="CG126" s="180"/>
      <c r="CH126" s="180"/>
      <c r="CI126" s="180"/>
      <c r="CJ126" s="180"/>
      <c r="CK126" s="180"/>
      <c r="CL126" s="180"/>
      <c r="CM126" s="180"/>
      <c r="CN126" s="180"/>
      <c r="CO126" s="180"/>
      <c r="CP126" s="180"/>
      <c r="CQ126" s="180"/>
      <c r="CR126" s="180"/>
      <c r="CS126" s="180"/>
      <c r="CT126" s="180"/>
      <c r="CU126" s="180"/>
    </row>
    <row r="127" spans="1:99" x14ac:dyDescent="0.3">
      <c r="A127" s="155">
        <v>504</v>
      </c>
      <c r="B127" s="180" t="s">
        <v>182</v>
      </c>
      <c r="C127" s="180"/>
      <c r="D127" s="180"/>
      <c r="E127" s="180">
        <v>5893</v>
      </c>
      <c r="F127" s="180"/>
      <c r="G127" s="180">
        <v>88817</v>
      </c>
      <c r="H127" s="180">
        <v>0</v>
      </c>
      <c r="I127" s="180">
        <v>37416</v>
      </c>
      <c r="J127" s="180">
        <v>0</v>
      </c>
      <c r="K127" s="180">
        <v>0</v>
      </c>
      <c r="L127" s="180">
        <v>31832</v>
      </c>
      <c r="M127" s="180">
        <v>1653499</v>
      </c>
      <c r="N127" s="180">
        <v>0</v>
      </c>
      <c r="O127" s="180">
        <v>672700</v>
      </c>
      <c r="P127" s="180">
        <v>0</v>
      </c>
      <c r="Q127" s="180">
        <v>2259127</v>
      </c>
      <c r="R127" s="180">
        <v>257147</v>
      </c>
      <c r="S127" s="180">
        <v>5125</v>
      </c>
      <c r="T127" s="180">
        <v>9928075</v>
      </c>
      <c r="U127" s="180">
        <v>1955541</v>
      </c>
      <c r="V127" s="180">
        <v>1656870</v>
      </c>
      <c r="W127" s="180">
        <v>1174575</v>
      </c>
      <c r="X127" s="180"/>
      <c r="Y127" s="180">
        <v>953544</v>
      </c>
      <c r="Z127" s="180">
        <v>79142</v>
      </c>
      <c r="AA127" s="180">
        <v>168901</v>
      </c>
      <c r="AB127" s="180">
        <v>128278</v>
      </c>
      <c r="AC127" s="180">
        <v>818462</v>
      </c>
      <c r="AD127" s="180">
        <v>246524</v>
      </c>
      <c r="AE127" s="180">
        <v>413037</v>
      </c>
      <c r="AF127" s="180">
        <v>852638</v>
      </c>
      <c r="AG127" s="180">
        <v>1185767</v>
      </c>
      <c r="AH127" s="180">
        <v>436334</v>
      </c>
      <c r="AI127" s="180">
        <v>6556008</v>
      </c>
      <c r="AJ127" s="180">
        <v>48260</v>
      </c>
      <c r="AK127" s="180"/>
      <c r="AL127" s="180"/>
      <c r="AM127" s="180">
        <v>627208</v>
      </c>
      <c r="AN127" s="180">
        <v>69767</v>
      </c>
      <c r="AO127" s="180">
        <v>0</v>
      </c>
      <c r="AP127" s="180">
        <v>30270</v>
      </c>
      <c r="AQ127" s="180">
        <v>1057836</v>
      </c>
      <c r="AR127" s="180">
        <v>585259</v>
      </c>
      <c r="AS127" s="180">
        <v>225437</v>
      </c>
      <c r="AT127" s="180">
        <v>169351</v>
      </c>
      <c r="AU127" s="180"/>
      <c r="AV127" s="180">
        <v>8979412</v>
      </c>
      <c r="AW127" s="180">
        <v>26285</v>
      </c>
      <c r="AX127" s="180">
        <v>143115</v>
      </c>
      <c r="AY127" s="180">
        <v>2176625</v>
      </c>
      <c r="AZ127" s="180">
        <v>270765</v>
      </c>
      <c r="BA127" s="180">
        <v>125741</v>
      </c>
      <c r="BB127" s="180">
        <v>0</v>
      </c>
      <c r="BC127" s="180">
        <v>0</v>
      </c>
      <c r="BD127" s="180">
        <v>485047</v>
      </c>
      <c r="BE127" s="180">
        <v>5552</v>
      </c>
      <c r="BF127" s="180">
        <v>30000</v>
      </c>
      <c r="BG127" s="180"/>
      <c r="BH127" s="180">
        <v>8069</v>
      </c>
      <c r="BI127" s="180">
        <v>21169</v>
      </c>
      <c r="BJ127" s="180">
        <v>20306</v>
      </c>
      <c r="BK127" s="180">
        <v>525406</v>
      </c>
      <c r="BL127" s="180"/>
      <c r="BM127" s="180">
        <v>41301</v>
      </c>
      <c r="BN127" s="180">
        <v>579583</v>
      </c>
      <c r="BO127" s="180">
        <v>50043</v>
      </c>
      <c r="BP127" s="180">
        <v>254695</v>
      </c>
      <c r="BQ127" s="180">
        <v>790509</v>
      </c>
      <c r="BR127" s="180">
        <v>107212</v>
      </c>
      <c r="BS127" s="180">
        <v>1807992</v>
      </c>
      <c r="BT127" s="180">
        <v>299949</v>
      </c>
      <c r="BU127" s="180">
        <v>527900</v>
      </c>
      <c r="BV127" s="180">
        <v>0</v>
      </c>
      <c r="BW127" s="180"/>
      <c r="BX127" s="180">
        <v>26403</v>
      </c>
      <c r="BY127" s="180">
        <v>27987</v>
      </c>
      <c r="BZ127" s="180">
        <v>90847</v>
      </c>
      <c r="CA127" s="180">
        <v>6675</v>
      </c>
      <c r="CB127" s="180">
        <v>66092</v>
      </c>
      <c r="CC127" s="180"/>
      <c r="CD127" s="180">
        <v>7593</v>
      </c>
      <c r="CE127" s="180"/>
      <c r="CF127" s="180"/>
      <c r="CG127" s="180"/>
      <c r="CH127" s="180"/>
      <c r="CI127" s="180"/>
      <c r="CJ127" s="180"/>
      <c r="CK127" s="180"/>
      <c r="CL127" s="180"/>
      <c r="CM127" s="180"/>
      <c r="CN127" s="180"/>
      <c r="CO127" s="180"/>
      <c r="CP127" s="180"/>
      <c r="CQ127" s="180"/>
      <c r="CR127" s="180"/>
      <c r="CS127" s="180"/>
      <c r="CT127" s="180"/>
      <c r="CU127" s="180"/>
    </row>
    <row r="128" spans="1:99" x14ac:dyDescent="0.3">
      <c r="A128" s="155">
        <v>505</v>
      </c>
      <c r="B128" s="180" t="s">
        <v>183</v>
      </c>
      <c r="C128" s="180"/>
      <c r="D128" s="180"/>
      <c r="E128" s="180">
        <v>0</v>
      </c>
      <c r="F128" s="180"/>
      <c r="G128" s="180">
        <v>0</v>
      </c>
      <c r="H128" s="180">
        <v>0</v>
      </c>
      <c r="I128" s="180">
        <v>29287</v>
      </c>
      <c r="J128" s="180">
        <v>0</v>
      </c>
      <c r="K128" s="180">
        <v>0</v>
      </c>
      <c r="L128" s="180">
        <v>0</v>
      </c>
      <c r="M128" s="180">
        <v>17882045</v>
      </c>
      <c r="N128" s="180">
        <v>56195</v>
      </c>
      <c r="O128" s="180">
        <v>25625</v>
      </c>
      <c r="P128" s="180">
        <v>22858</v>
      </c>
      <c r="Q128" s="180">
        <v>541836</v>
      </c>
      <c r="R128" s="180">
        <v>2705</v>
      </c>
      <c r="S128" s="180">
        <v>0</v>
      </c>
      <c r="T128" s="180">
        <v>0</v>
      </c>
      <c r="U128" s="180">
        <v>2518256</v>
      </c>
      <c r="V128" s="180">
        <v>443371</v>
      </c>
      <c r="W128" s="180">
        <v>6770876</v>
      </c>
      <c r="X128" s="180"/>
      <c r="Y128" s="180">
        <v>0</v>
      </c>
      <c r="Z128" s="180">
        <v>68437</v>
      </c>
      <c r="AA128" s="180">
        <v>468258</v>
      </c>
      <c r="AB128" s="180">
        <v>74500</v>
      </c>
      <c r="AC128" s="180">
        <v>0</v>
      </c>
      <c r="AD128" s="180">
        <v>0</v>
      </c>
      <c r="AE128" s="180">
        <v>0</v>
      </c>
      <c r="AF128" s="180">
        <v>511050</v>
      </c>
      <c r="AG128" s="180">
        <v>0</v>
      </c>
      <c r="AH128" s="180">
        <v>19642</v>
      </c>
      <c r="AI128" s="180">
        <v>0</v>
      </c>
      <c r="AJ128" s="180">
        <v>0</v>
      </c>
      <c r="AK128" s="180"/>
      <c r="AL128" s="180"/>
      <c r="AM128" s="180">
        <v>120653</v>
      </c>
      <c r="AN128" s="180">
        <v>0</v>
      </c>
      <c r="AO128" s="180">
        <v>97337</v>
      </c>
      <c r="AP128" s="180">
        <v>0</v>
      </c>
      <c r="AQ128" s="180">
        <v>0</v>
      </c>
      <c r="AR128" s="180">
        <v>0</v>
      </c>
      <c r="AS128" s="180">
        <v>0</v>
      </c>
      <c r="AT128" s="180">
        <v>141853</v>
      </c>
      <c r="AU128" s="180"/>
      <c r="AV128" s="180">
        <v>0</v>
      </c>
      <c r="AW128" s="180">
        <v>2478</v>
      </c>
      <c r="AX128" s="180">
        <v>0</v>
      </c>
      <c r="AY128" s="180">
        <v>104603</v>
      </c>
      <c r="AZ128" s="180">
        <v>0</v>
      </c>
      <c r="BA128" s="180">
        <v>2119284</v>
      </c>
      <c r="BB128" s="180">
        <v>0</v>
      </c>
      <c r="BC128" s="180">
        <v>0</v>
      </c>
      <c r="BD128" s="180">
        <v>24170</v>
      </c>
      <c r="BE128" s="180">
        <v>0</v>
      </c>
      <c r="BF128" s="180">
        <v>0</v>
      </c>
      <c r="BG128" s="180"/>
      <c r="BH128" s="180">
        <v>0</v>
      </c>
      <c r="BI128" s="180">
        <v>0</v>
      </c>
      <c r="BJ128" s="180">
        <v>0</v>
      </c>
      <c r="BK128" s="180">
        <v>0</v>
      </c>
      <c r="BL128" s="180"/>
      <c r="BM128" s="180">
        <v>2148</v>
      </c>
      <c r="BN128" s="180">
        <v>705624</v>
      </c>
      <c r="BO128" s="180">
        <v>0</v>
      </c>
      <c r="BP128" s="180">
        <v>0</v>
      </c>
      <c r="BQ128" s="180">
        <v>95100</v>
      </c>
      <c r="BR128" s="180">
        <v>0</v>
      </c>
      <c r="BS128" s="180">
        <v>94683</v>
      </c>
      <c r="BT128" s="180">
        <v>0</v>
      </c>
      <c r="BU128" s="180">
        <v>0</v>
      </c>
      <c r="BV128" s="180">
        <v>68211</v>
      </c>
      <c r="BW128" s="180"/>
      <c r="BX128" s="180">
        <v>40753</v>
      </c>
      <c r="BY128" s="180">
        <v>0</v>
      </c>
      <c r="BZ128" s="180">
        <v>0</v>
      </c>
      <c r="CA128" s="180">
        <v>0</v>
      </c>
      <c r="CB128" s="180">
        <v>0</v>
      </c>
      <c r="CC128" s="180"/>
      <c r="CD128" s="180">
        <v>0</v>
      </c>
      <c r="CE128" s="180"/>
      <c r="CF128" s="180"/>
      <c r="CG128" s="180"/>
      <c r="CH128" s="180"/>
      <c r="CI128" s="180"/>
      <c r="CJ128" s="180"/>
      <c r="CK128" s="180"/>
      <c r="CL128" s="180"/>
      <c r="CM128" s="180"/>
      <c r="CN128" s="180"/>
      <c r="CO128" s="180"/>
      <c r="CP128" s="180"/>
      <c r="CQ128" s="180"/>
      <c r="CR128" s="180"/>
      <c r="CS128" s="180"/>
      <c r="CT128" s="180"/>
      <c r="CU128" s="180"/>
    </row>
    <row r="129" spans="1:99" x14ac:dyDescent="0.3">
      <c r="A129" s="155">
        <v>506</v>
      </c>
      <c r="B129" s="180" t="s">
        <v>189</v>
      </c>
      <c r="C129" s="180"/>
      <c r="D129" s="180"/>
      <c r="E129" s="180">
        <v>153936</v>
      </c>
      <c r="F129" s="180"/>
      <c r="G129" s="180">
        <v>4484976</v>
      </c>
      <c r="H129" s="180">
        <v>6013962</v>
      </c>
      <c r="I129" s="180">
        <v>4869652</v>
      </c>
      <c r="J129" s="180">
        <v>116594</v>
      </c>
      <c r="K129" s="180">
        <v>1002638</v>
      </c>
      <c r="L129" s="180">
        <v>1076012</v>
      </c>
      <c r="M129" s="180">
        <v>8003670</v>
      </c>
      <c r="N129" s="180">
        <v>607134</v>
      </c>
      <c r="O129" s="180">
        <v>5001158</v>
      </c>
      <c r="P129" s="180">
        <v>306966</v>
      </c>
      <c r="Q129" s="180">
        <v>34551770</v>
      </c>
      <c r="R129" s="180">
        <v>556073</v>
      </c>
      <c r="S129" s="180">
        <v>178268</v>
      </c>
      <c r="T129" s="180">
        <v>62340017</v>
      </c>
      <c r="U129" s="180">
        <v>9143987</v>
      </c>
      <c r="V129" s="180">
        <v>23218379</v>
      </c>
      <c r="W129" s="180">
        <v>27304188</v>
      </c>
      <c r="X129" s="180"/>
      <c r="Y129" s="180">
        <v>13463206</v>
      </c>
      <c r="Z129" s="180">
        <v>1448873</v>
      </c>
      <c r="AA129" s="180">
        <v>14200104</v>
      </c>
      <c r="AB129" s="180">
        <v>826110</v>
      </c>
      <c r="AC129" s="180">
        <v>2248681</v>
      </c>
      <c r="AD129" s="180">
        <v>1471330</v>
      </c>
      <c r="AE129" s="180">
        <v>3436448</v>
      </c>
      <c r="AF129" s="180">
        <v>10785293</v>
      </c>
      <c r="AG129" s="180">
        <v>5924463</v>
      </c>
      <c r="AH129" s="180">
        <v>1022469</v>
      </c>
      <c r="AI129" s="180">
        <v>13872851</v>
      </c>
      <c r="AJ129" s="180">
        <v>3545163</v>
      </c>
      <c r="AK129" s="180"/>
      <c r="AL129" s="180"/>
      <c r="AM129" s="180">
        <v>10260394</v>
      </c>
      <c r="AN129" s="180">
        <v>593052</v>
      </c>
      <c r="AO129" s="180">
        <v>520977</v>
      </c>
      <c r="AP129" s="180">
        <v>70417</v>
      </c>
      <c r="AQ129" s="180">
        <v>3812109</v>
      </c>
      <c r="AR129" s="180">
        <v>19157234</v>
      </c>
      <c r="AS129" s="180">
        <v>700908</v>
      </c>
      <c r="AT129" s="180">
        <v>1690652</v>
      </c>
      <c r="AU129" s="180"/>
      <c r="AV129" s="180">
        <v>13161990</v>
      </c>
      <c r="AW129" s="180">
        <v>3828267</v>
      </c>
      <c r="AX129" s="180">
        <v>823897</v>
      </c>
      <c r="AY129" s="180">
        <v>20851638</v>
      </c>
      <c r="AZ129" s="180">
        <v>2269324</v>
      </c>
      <c r="BA129" s="180">
        <v>853307</v>
      </c>
      <c r="BB129" s="180">
        <v>120922</v>
      </c>
      <c r="BC129" s="180">
        <v>476417</v>
      </c>
      <c r="BD129" s="180">
        <v>7136296</v>
      </c>
      <c r="BE129" s="180">
        <v>626070</v>
      </c>
      <c r="BF129" s="180">
        <v>769225</v>
      </c>
      <c r="BG129" s="180"/>
      <c r="BH129" s="180">
        <v>328990</v>
      </c>
      <c r="BI129" s="180">
        <v>449011</v>
      </c>
      <c r="BJ129" s="180">
        <v>247980</v>
      </c>
      <c r="BK129" s="180">
        <v>2163911</v>
      </c>
      <c r="BL129" s="180"/>
      <c r="BM129" s="180">
        <v>109884</v>
      </c>
      <c r="BN129" s="180">
        <v>2637036</v>
      </c>
      <c r="BO129" s="180">
        <v>1238015</v>
      </c>
      <c r="BP129" s="180">
        <v>2155832</v>
      </c>
      <c r="BQ129" s="180">
        <v>12525504</v>
      </c>
      <c r="BR129" s="180">
        <v>362888</v>
      </c>
      <c r="BS129" s="180">
        <v>20721378</v>
      </c>
      <c r="BT129" s="180">
        <v>543262</v>
      </c>
      <c r="BU129" s="180">
        <v>5486609</v>
      </c>
      <c r="BV129" s="180">
        <v>1074153</v>
      </c>
      <c r="BW129" s="180"/>
      <c r="BX129" s="180">
        <v>1793365</v>
      </c>
      <c r="BY129" s="180">
        <v>211452</v>
      </c>
      <c r="BZ129" s="180">
        <v>483343</v>
      </c>
      <c r="CA129" s="180">
        <v>172989</v>
      </c>
      <c r="CB129" s="180">
        <v>497034</v>
      </c>
      <c r="CC129" s="180"/>
      <c r="CD129" s="180">
        <v>388389</v>
      </c>
      <c r="CE129" s="180"/>
      <c r="CF129" s="180"/>
      <c r="CG129" s="180"/>
      <c r="CH129" s="180"/>
      <c r="CI129" s="180"/>
      <c r="CJ129" s="180"/>
      <c r="CK129" s="180"/>
      <c r="CL129" s="180"/>
      <c r="CM129" s="180"/>
      <c r="CN129" s="180"/>
      <c r="CO129" s="180"/>
      <c r="CP129" s="180"/>
      <c r="CQ129" s="180"/>
      <c r="CR129" s="180"/>
      <c r="CS129" s="180"/>
      <c r="CT129" s="180"/>
      <c r="CU129" s="180"/>
    </row>
    <row r="130" spans="1:99" x14ac:dyDescent="0.3">
      <c r="A130" s="155">
        <v>507</v>
      </c>
      <c r="B130" s="180" t="s">
        <v>1058</v>
      </c>
      <c r="C130" s="180"/>
      <c r="D130" s="180"/>
      <c r="E130" s="180">
        <v>0</v>
      </c>
      <c r="F130" s="180"/>
      <c r="G130" s="180">
        <v>0</v>
      </c>
      <c r="H130" s="180">
        <v>0</v>
      </c>
      <c r="I130" s="180">
        <v>0</v>
      </c>
      <c r="J130" s="180">
        <v>-1</v>
      </c>
      <c r="K130" s="180">
        <v>0</v>
      </c>
      <c r="L130" s="180">
        <v>0</v>
      </c>
      <c r="M130" s="180">
        <v>610060</v>
      </c>
      <c r="N130" s="180">
        <v>0</v>
      </c>
      <c r="O130" s="180">
        <v>2</v>
      </c>
      <c r="P130" s="180">
        <v>0</v>
      </c>
      <c r="Q130" s="180">
        <v>0</v>
      </c>
      <c r="R130" s="180">
        <v>0</v>
      </c>
      <c r="S130" s="180">
        <v>0</v>
      </c>
      <c r="T130" s="180">
        <v>0</v>
      </c>
      <c r="U130" s="180">
        <v>0</v>
      </c>
      <c r="V130" s="180">
        <v>-250000</v>
      </c>
      <c r="W130" s="180">
        <v>0</v>
      </c>
      <c r="X130" s="180"/>
      <c r="Y130" s="180">
        <v>0</v>
      </c>
      <c r="Z130" s="180">
        <v>0</v>
      </c>
      <c r="AA130" s="180">
        <v>0</v>
      </c>
      <c r="AB130" s="180">
        <v>0</v>
      </c>
      <c r="AC130" s="180">
        <v>0</v>
      </c>
      <c r="AD130" s="180">
        <v>0</v>
      </c>
      <c r="AE130" s="180">
        <v>0</v>
      </c>
      <c r="AF130" s="180">
        <v>1</v>
      </c>
      <c r="AG130" s="180">
        <v>0</v>
      </c>
      <c r="AH130" s="180">
        <v>0</v>
      </c>
      <c r="AI130" s="180">
        <v>0</v>
      </c>
      <c r="AJ130" s="180">
        <v>0</v>
      </c>
      <c r="AK130" s="180"/>
      <c r="AL130" s="180"/>
      <c r="AM130" s="180">
        <v>0</v>
      </c>
      <c r="AN130" s="180">
        <v>0</v>
      </c>
      <c r="AO130" s="180">
        <v>0</v>
      </c>
      <c r="AP130" s="180">
        <v>0</v>
      </c>
      <c r="AQ130" s="180">
        <v>0</v>
      </c>
      <c r="AR130" s="180">
        <v>0</v>
      </c>
      <c r="AS130" s="180">
        <v>0</v>
      </c>
      <c r="AT130" s="180">
        <v>0</v>
      </c>
      <c r="AU130" s="180"/>
      <c r="AV130" s="180">
        <v>0</v>
      </c>
      <c r="AW130" s="180">
        <v>0</v>
      </c>
      <c r="AX130" s="180">
        <v>-1</v>
      </c>
      <c r="AY130" s="180">
        <v>0</v>
      </c>
      <c r="AZ130" s="180">
        <v>1</v>
      </c>
      <c r="BA130" s="180">
        <v>0</v>
      </c>
      <c r="BB130" s="180">
        <v>0</v>
      </c>
      <c r="BC130" s="180">
        <v>0</v>
      </c>
      <c r="BD130" s="180">
        <v>0</v>
      </c>
      <c r="BE130" s="180">
        <v>54580</v>
      </c>
      <c r="BF130" s="180">
        <v>0</v>
      </c>
      <c r="BG130" s="180"/>
      <c r="BH130" s="180">
        <v>0</v>
      </c>
      <c r="BI130" s="180">
        <v>0</v>
      </c>
      <c r="BJ130" s="180">
        <v>0</v>
      </c>
      <c r="BK130" s="180">
        <v>0</v>
      </c>
      <c r="BL130" s="180"/>
      <c r="BM130" s="180">
        <v>0</v>
      </c>
      <c r="BN130" s="180">
        <v>0</v>
      </c>
      <c r="BO130" s="180">
        <v>0</v>
      </c>
      <c r="BP130" s="180">
        <v>0</v>
      </c>
      <c r="BQ130" s="180">
        <v>0</v>
      </c>
      <c r="BR130" s="180">
        <v>0</v>
      </c>
      <c r="BS130" s="180">
        <v>0</v>
      </c>
      <c r="BT130" s="180">
        <v>0</v>
      </c>
      <c r="BU130" s="180">
        <v>0</v>
      </c>
      <c r="BV130" s="180">
        <v>0</v>
      </c>
      <c r="BW130" s="180"/>
      <c r="BX130" s="180">
        <v>0</v>
      </c>
      <c r="BY130" s="180">
        <v>0</v>
      </c>
      <c r="BZ130" s="180">
        <v>0</v>
      </c>
      <c r="CA130" s="180">
        <v>0</v>
      </c>
      <c r="CB130" s="180">
        <v>0</v>
      </c>
      <c r="CC130" s="180"/>
      <c r="CD130" s="180">
        <v>0</v>
      </c>
      <c r="CE130" s="180"/>
      <c r="CF130" s="180"/>
      <c r="CG130" s="180"/>
      <c r="CH130" s="180"/>
      <c r="CI130" s="180"/>
      <c r="CJ130" s="180"/>
      <c r="CK130" s="180"/>
      <c r="CL130" s="180"/>
      <c r="CM130" s="180"/>
      <c r="CN130" s="180"/>
      <c r="CO130" s="180"/>
      <c r="CP130" s="180"/>
      <c r="CQ130" s="180"/>
      <c r="CR130" s="180"/>
      <c r="CS130" s="180"/>
      <c r="CT130" s="180"/>
      <c r="CU130" s="180"/>
    </row>
    <row r="131" spans="1:99" x14ac:dyDescent="0.3">
      <c r="A131" s="155">
        <v>508</v>
      </c>
      <c r="B131" s="180" t="s">
        <v>204</v>
      </c>
      <c r="C131" s="180"/>
      <c r="D131" s="180"/>
      <c r="E131" s="180">
        <v>0</v>
      </c>
      <c r="F131" s="180"/>
      <c r="G131" s="180">
        <v>0</v>
      </c>
      <c r="H131" s="180">
        <v>0</v>
      </c>
      <c r="I131" s="180">
        <v>0</v>
      </c>
      <c r="J131" s="180">
        <v>0</v>
      </c>
      <c r="K131" s="180">
        <v>0</v>
      </c>
      <c r="L131" s="180">
        <v>0</v>
      </c>
      <c r="M131" s="180">
        <v>0</v>
      </c>
      <c r="N131" s="180">
        <v>0</v>
      </c>
      <c r="O131" s="180">
        <v>0</v>
      </c>
      <c r="P131" s="180">
        <v>0</v>
      </c>
      <c r="Q131" s="180">
        <v>0</v>
      </c>
      <c r="R131" s="180">
        <v>0</v>
      </c>
      <c r="S131" s="180">
        <v>0</v>
      </c>
      <c r="T131" s="180">
        <v>0</v>
      </c>
      <c r="U131" s="180">
        <v>0</v>
      </c>
      <c r="V131" s="180">
        <v>0</v>
      </c>
      <c r="W131" s="180">
        <v>0</v>
      </c>
      <c r="X131" s="180"/>
      <c r="Y131" s="180">
        <v>0</v>
      </c>
      <c r="Z131" s="180">
        <v>0</v>
      </c>
      <c r="AA131" s="180">
        <v>0</v>
      </c>
      <c r="AB131" s="180">
        <v>0</v>
      </c>
      <c r="AC131" s="180">
        <v>0</v>
      </c>
      <c r="AD131" s="180">
        <v>0</v>
      </c>
      <c r="AE131" s="180">
        <v>0</v>
      </c>
      <c r="AF131" s="180">
        <v>0</v>
      </c>
      <c r="AG131" s="180">
        <v>0</v>
      </c>
      <c r="AH131" s="180">
        <v>0</v>
      </c>
      <c r="AI131" s="180">
        <v>0</v>
      </c>
      <c r="AJ131" s="180">
        <v>0</v>
      </c>
      <c r="AK131" s="180"/>
      <c r="AL131" s="180"/>
      <c r="AM131" s="180">
        <v>0</v>
      </c>
      <c r="AN131" s="180">
        <v>0</v>
      </c>
      <c r="AO131" s="180">
        <v>0</v>
      </c>
      <c r="AP131" s="180">
        <v>0</v>
      </c>
      <c r="AQ131" s="180">
        <v>0</v>
      </c>
      <c r="AR131" s="180">
        <v>0</v>
      </c>
      <c r="AS131" s="180">
        <v>0</v>
      </c>
      <c r="AT131" s="180">
        <v>0</v>
      </c>
      <c r="AU131" s="180"/>
      <c r="AV131" s="180">
        <v>0</v>
      </c>
      <c r="AW131" s="180">
        <v>0</v>
      </c>
      <c r="AX131" s="180">
        <v>0</v>
      </c>
      <c r="AY131" s="180">
        <v>0</v>
      </c>
      <c r="AZ131" s="180">
        <v>0</v>
      </c>
      <c r="BA131" s="180">
        <v>0</v>
      </c>
      <c r="BB131" s="180">
        <v>0</v>
      </c>
      <c r="BC131" s="180">
        <v>0</v>
      </c>
      <c r="BD131" s="180">
        <v>0</v>
      </c>
      <c r="BE131" s="180">
        <v>0</v>
      </c>
      <c r="BF131" s="180">
        <v>0</v>
      </c>
      <c r="BG131" s="180"/>
      <c r="BH131" s="180">
        <v>0</v>
      </c>
      <c r="BI131" s="180">
        <v>0</v>
      </c>
      <c r="BJ131" s="180">
        <v>0</v>
      </c>
      <c r="BK131" s="180">
        <v>0</v>
      </c>
      <c r="BL131" s="180"/>
      <c r="BM131" s="180">
        <v>0</v>
      </c>
      <c r="BN131" s="180">
        <v>0</v>
      </c>
      <c r="BO131" s="180">
        <v>0</v>
      </c>
      <c r="BP131" s="180">
        <v>0</v>
      </c>
      <c r="BQ131" s="180">
        <v>0</v>
      </c>
      <c r="BR131" s="180">
        <v>0</v>
      </c>
      <c r="BS131" s="180">
        <v>0</v>
      </c>
      <c r="BT131" s="180">
        <v>0</v>
      </c>
      <c r="BU131" s="180">
        <v>0</v>
      </c>
      <c r="BV131" s="180">
        <v>0</v>
      </c>
      <c r="BW131" s="180"/>
      <c r="BX131" s="180">
        <v>0</v>
      </c>
      <c r="BY131" s="180">
        <v>0</v>
      </c>
      <c r="BZ131" s="180">
        <v>0</v>
      </c>
      <c r="CA131" s="180">
        <v>0</v>
      </c>
      <c r="CB131" s="180">
        <v>0</v>
      </c>
      <c r="CC131" s="180"/>
      <c r="CD131" s="180">
        <v>0</v>
      </c>
      <c r="CE131" s="180"/>
      <c r="CF131" s="180"/>
      <c r="CG131" s="180"/>
      <c r="CH131" s="180"/>
      <c r="CI131" s="180"/>
      <c r="CJ131" s="180"/>
      <c r="CK131" s="180"/>
      <c r="CL131" s="180"/>
      <c r="CM131" s="180"/>
      <c r="CN131" s="180"/>
      <c r="CO131" s="180"/>
      <c r="CP131" s="180"/>
      <c r="CQ131" s="180"/>
      <c r="CR131" s="180"/>
      <c r="CS131" s="180"/>
      <c r="CT131" s="180"/>
      <c r="CU131" s="180"/>
    </row>
    <row r="132" spans="1:99" x14ac:dyDescent="0.3">
      <c r="A132" s="155">
        <v>509</v>
      </c>
      <c r="B132" s="180" t="s">
        <v>205</v>
      </c>
      <c r="C132" s="180"/>
      <c r="D132" s="180"/>
      <c r="E132" s="180">
        <v>0</v>
      </c>
      <c r="F132" s="180"/>
      <c r="G132" s="180">
        <v>0</v>
      </c>
      <c r="H132" s="180">
        <v>0</v>
      </c>
      <c r="I132" s="180">
        <v>0</v>
      </c>
      <c r="J132" s="180">
        <v>0</v>
      </c>
      <c r="K132" s="180">
        <v>0</v>
      </c>
      <c r="L132" s="180">
        <v>0</v>
      </c>
      <c r="M132" s="180">
        <v>0</v>
      </c>
      <c r="N132" s="180">
        <v>0</v>
      </c>
      <c r="O132" s="180">
        <v>0</v>
      </c>
      <c r="P132" s="180">
        <v>0</v>
      </c>
      <c r="Q132" s="180">
        <v>0</v>
      </c>
      <c r="R132" s="180">
        <v>0</v>
      </c>
      <c r="S132" s="180">
        <v>0</v>
      </c>
      <c r="T132" s="180">
        <v>0</v>
      </c>
      <c r="U132" s="180">
        <v>0</v>
      </c>
      <c r="V132" s="180">
        <v>0</v>
      </c>
      <c r="W132" s="180">
        <v>0</v>
      </c>
      <c r="X132" s="180"/>
      <c r="Y132" s="180">
        <v>0</v>
      </c>
      <c r="Z132" s="180">
        <v>0</v>
      </c>
      <c r="AA132" s="180">
        <v>0</v>
      </c>
      <c r="AB132" s="180">
        <v>0</v>
      </c>
      <c r="AC132" s="180">
        <v>0</v>
      </c>
      <c r="AD132" s="180">
        <v>0</v>
      </c>
      <c r="AE132" s="180">
        <v>0</v>
      </c>
      <c r="AF132" s="180">
        <v>0</v>
      </c>
      <c r="AG132" s="180">
        <v>0</v>
      </c>
      <c r="AH132" s="180">
        <v>0</v>
      </c>
      <c r="AI132" s="180">
        <v>0</v>
      </c>
      <c r="AJ132" s="180">
        <v>0</v>
      </c>
      <c r="AK132" s="180"/>
      <c r="AL132" s="180"/>
      <c r="AM132" s="180">
        <v>0</v>
      </c>
      <c r="AN132" s="180">
        <v>0</v>
      </c>
      <c r="AO132" s="180">
        <v>0</v>
      </c>
      <c r="AP132" s="180">
        <v>0</v>
      </c>
      <c r="AQ132" s="180">
        <v>0</v>
      </c>
      <c r="AR132" s="180">
        <v>0</v>
      </c>
      <c r="AS132" s="180">
        <v>0</v>
      </c>
      <c r="AT132" s="180">
        <v>0</v>
      </c>
      <c r="AU132" s="180"/>
      <c r="AV132" s="180">
        <v>0</v>
      </c>
      <c r="AW132" s="180">
        <v>0</v>
      </c>
      <c r="AX132" s="180">
        <v>0</v>
      </c>
      <c r="AY132" s="180">
        <v>0</v>
      </c>
      <c r="AZ132" s="180">
        <v>0</v>
      </c>
      <c r="BA132" s="180">
        <v>0</v>
      </c>
      <c r="BB132" s="180">
        <v>0</v>
      </c>
      <c r="BC132" s="180">
        <v>0</v>
      </c>
      <c r="BD132" s="180">
        <v>0</v>
      </c>
      <c r="BE132" s="180">
        <v>0</v>
      </c>
      <c r="BF132" s="180">
        <v>0</v>
      </c>
      <c r="BG132" s="180"/>
      <c r="BH132" s="180">
        <v>0</v>
      </c>
      <c r="BI132" s="180">
        <v>0</v>
      </c>
      <c r="BJ132" s="180">
        <v>0</v>
      </c>
      <c r="BK132" s="180">
        <v>0</v>
      </c>
      <c r="BL132" s="180"/>
      <c r="BM132" s="180">
        <v>0</v>
      </c>
      <c r="BN132" s="180">
        <v>0</v>
      </c>
      <c r="BO132" s="180">
        <v>0</v>
      </c>
      <c r="BP132" s="180">
        <v>0</v>
      </c>
      <c r="BQ132" s="180">
        <v>0</v>
      </c>
      <c r="BR132" s="180">
        <v>0</v>
      </c>
      <c r="BS132" s="180">
        <v>0</v>
      </c>
      <c r="BT132" s="180">
        <v>0</v>
      </c>
      <c r="BU132" s="180">
        <v>0</v>
      </c>
      <c r="BV132" s="180">
        <v>0</v>
      </c>
      <c r="BW132" s="180"/>
      <c r="BX132" s="180">
        <v>0</v>
      </c>
      <c r="BY132" s="180">
        <v>0</v>
      </c>
      <c r="BZ132" s="180">
        <v>0</v>
      </c>
      <c r="CA132" s="180">
        <v>0</v>
      </c>
      <c r="CB132" s="180">
        <v>0</v>
      </c>
      <c r="CC132" s="180"/>
      <c r="CD132" s="180">
        <v>0</v>
      </c>
      <c r="CE132" s="180"/>
      <c r="CF132" s="180"/>
      <c r="CG132" s="180"/>
      <c r="CH132" s="180"/>
      <c r="CI132" s="180"/>
      <c r="CJ132" s="180"/>
      <c r="CK132" s="180"/>
      <c r="CL132" s="180"/>
      <c r="CM132" s="180"/>
      <c r="CN132" s="180"/>
      <c r="CO132" s="180"/>
      <c r="CP132" s="180"/>
      <c r="CQ132" s="180"/>
      <c r="CR132" s="180"/>
      <c r="CS132" s="180"/>
      <c r="CT132" s="180"/>
      <c r="CU132" s="180"/>
    </row>
    <row r="133" spans="1:99" x14ac:dyDescent="0.3">
      <c r="A133" s="155">
        <v>510</v>
      </c>
      <c r="B133" s="180" t="s">
        <v>211</v>
      </c>
      <c r="C133" s="180"/>
      <c r="D133" s="180"/>
      <c r="E133" s="180">
        <v>0</v>
      </c>
      <c r="F133" s="180"/>
      <c r="G133" s="180">
        <v>0</v>
      </c>
      <c r="H133" s="180">
        <v>0</v>
      </c>
      <c r="I133" s="180">
        <v>0</v>
      </c>
      <c r="J133" s="180">
        <v>20748</v>
      </c>
      <c r="K133" s="180">
        <v>0</v>
      </c>
      <c r="L133" s="180">
        <v>0</v>
      </c>
      <c r="M133" s="180">
        <v>0</v>
      </c>
      <c r="N133" s="180">
        <v>0</v>
      </c>
      <c r="O133" s="180">
        <v>70409</v>
      </c>
      <c r="P133" s="180">
        <v>0</v>
      </c>
      <c r="Q133" s="180">
        <v>323655</v>
      </c>
      <c r="R133" s="180">
        <v>16540</v>
      </c>
      <c r="S133" s="180">
        <v>0</v>
      </c>
      <c r="T133" s="180">
        <v>422659</v>
      </c>
      <c r="U133" s="180">
        <v>249642</v>
      </c>
      <c r="V133" s="180">
        <v>39978</v>
      </c>
      <c r="W133" s="180">
        <v>0</v>
      </c>
      <c r="X133" s="180"/>
      <c r="Y133" s="180">
        <v>220331</v>
      </c>
      <c r="Z133" s="180">
        <v>20238</v>
      </c>
      <c r="AA133" s="180">
        <v>69009</v>
      </c>
      <c r="AB133" s="180">
        <v>0</v>
      </c>
      <c r="AC133" s="180">
        <v>0</v>
      </c>
      <c r="AD133" s="180">
        <v>0</v>
      </c>
      <c r="AE133" s="180">
        <v>0</v>
      </c>
      <c r="AF133" s="180">
        <v>63768</v>
      </c>
      <c r="AG133" s="180">
        <v>208793</v>
      </c>
      <c r="AH133" s="180">
        <v>0</v>
      </c>
      <c r="AI133" s="180">
        <v>52504</v>
      </c>
      <c r="AJ133" s="180">
        <v>0</v>
      </c>
      <c r="AK133" s="180"/>
      <c r="AL133" s="180"/>
      <c r="AM133" s="180">
        <v>130495</v>
      </c>
      <c r="AN133" s="180">
        <v>0</v>
      </c>
      <c r="AO133" s="180">
        <v>0</v>
      </c>
      <c r="AP133" s="180">
        <v>0</v>
      </c>
      <c r="AQ133" s="180">
        <v>0</v>
      </c>
      <c r="AR133" s="180">
        <v>29679</v>
      </c>
      <c r="AS133" s="180">
        <v>0</v>
      </c>
      <c r="AT133" s="180">
        <v>173392</v>
      </c>
      <c r="AU133" s="180"/>
      <c r="AV133" s="180">
        <v>682267</v>
      </c>
      <c r="AW133" s="180">
        <v>0</v>
      </c>
      <c r="AX133" s="180">
        <v>44333</v>
      </c>
      <c r="AY133" s="180">
        <v>33944</v>
      </c>
      <c r="AZ133" s="180">
        <v>19660</v>
      </c>
      <c r="BA133" s="180">
        <v>16931</v>
      </c>
      <c r="BB133" s="180">
        <v>0</v>
      </c>
      <c r="BC133" s="180">
        <v>654</v>
      </c>
      <c r="BD133" s="180">
        <v>124285</v>
      </c>
      <c r="BE133" s="180">
        <v>0</v>
      </c>
      <c r="BF133" s="180">
        <v>0</v>
      </c>
      <c r="BG133" s="180"/>
      <c r="BH133" s="180">
        <v>0</v>
      </c>
      <c r="BI133" s="180">
        <v>0</v>
      </c>
      <c r="BJ133" s="180">
        <v>0</v>
      </c>
      <c r="BK133" s="180">
        <v>56647</v>
      </c>
      <c r="BL133" s="180"/>
      <c r="BM133" s="180">
        <v>0</v>
      </c>
      <c r="BN133" s="180">
        <v>0</v>
      </c>
      <c r="BO133" s="180">
        <v>3641</v>
      </c>
      <c r="BP133" s="180">
        <v>0</v>
      </c>
      <c r="BQ133" s="180">
        <v>0</v>
      </c>
      <c r="BR133" s="180">
        <v>73792</v>
      </c>
      <c r="BS133" s="180">
        <v>0</v>
      </c>
      <c r="BT133" s="180">
        <v>8259</v>
      </c>
      <c r="BU133" s="180">
        <v>0</v>
      </c>
      <c r="BV133" s="180">
        <v>0</v>
      </c>
      <c r="BW133" s="180"/>
      <c r="BX133" s="180">
        <v>32152</v>
      </c>
      <c r="BY133" s="180">
        <v>12353</v>
      </c>
      <c r="BZ133" s="180">
        <v>0</v>
      </c>
      <c r="CA133" s="180">
        <v>0</v>
      </c>
      <c r="CB133" s="180">
        <v>20308</v>
      </c>
      <c r="CC133" s="180"/>
      <c r="CD133" s="180">
        <v>0</v>
      </c>
      <c r="CE133" s="180"/>
      <c r="CF133" s="180"/>
      <c r="CG133" s="180"/>
      <c r="CH133" s="180"/>
      <c r="CI133" s="180"/>
      <c r="CJ133" s="180"/>
      <c r="CK133" s="180"/>
      <c r="CL133" s="180"/>
      <c r="CM133" s="180"/>
      <c r="CN133" s="180"/>
      <c r="CO133" s="180"/>
      <c r="CP133" s="180"/>
      <c r="CQ133" s="180"/>
      <c r="CR133" s="180"/>
      <c r="CS133" s="180"/>
      <c r="CT133" s="180"/>
      <c r="CU133" s="180"/>
    </row>
    <row r="134" spans="1:99" x14ac:dyDescent="0.3">
      <c r="A134" s="155">
        <v>511</v>
      </c>
      <c r="B134" s="180" t="s">
        <v>216</v>
      </c>
      <c r="C134" s="180"/>
      <c r="D134" s="180"/>
      <c r="E134" s="180">
        <v>0</v>
      </c>
      <c r="F134" s="180"/>
      <c r="G134" s="180">
        <v>0</v>
      </c>
      <c r="H134" s="180">
        <v>0</v>
      </c>
      <c r="I134" s="180">
        <v>0</v>
      </c>
      <c r="J134" s="180">
        <v>0</v>
      </c>
      <c r="K134" s="180">
        <v>0</v>
      </c>
      <c r="L134" s="180">
        <v>0</v>
      </c>
      <c r="M134" s="180">
        <v>0</v>
      </c>
      <c r="N134" s="180">
        <v>0</v>
      </c>
      <c r="O134" s="180">
        <v>0</v>
      </c>
      <c r="P134" s="180">
        <v>0</v>
      </c>
      <c r="Q134" s="180">
        <v>4131301</v>
      </c>
      <c r="R134" s="180">
        <v>0</v>
      </c>
      <c r="S134" s="180">
        <v>0</v>
      </c>
      <c r="T134" s="180">
        <v>0</v>
      </c>
      <c r="U134" s="180">
        <v>0</v>
      </c>
      <c r="V134" s="180">
        <v>33414</v>
      </c>
      <c r="W134" s="180">
        <v>0</v>
      </c>
      <c r="X134" s="180"/>
      <c r="Y134" s="180">
        <v>0</v>
      </c>
      <c r="Z134" s="180">
        <v>0</v>
      </c>
      <c r="AA134" s="180">
        <v>0</v>
      </c>
      <c r="AB134" s="180">
        <v>0</v>
      </c>
      <c r="AC134" s="180">
        <v>0</v>
      </c>
      <c r="AD134" s="180">
        <v>0</v>
      </c>
      <c r="AE134" s="180">
        <v>0</v>
      </c>
      <c r="AF134" s="180">
        <v>0</v>
      </c>
      <c r="AG134" s="180">
        <v>0</v>
      </c>
      <c r="AH134" s="180">
        <v>0</v>
      </c>
      <c r="AI134" s="180">
        <v>2573472</v>
      </c>
      <c r="AJ134" s="180">
        <v>0</v>
      </c>
      <c r="AK134" s="180"/>
      <c r="AL134" s="180"/>
      <c r="AM134" s="180">
        <v>815450</v>
      </c>
      <c r="AN134" s="180">
        <v>0</v>
      </c>
      <c r="AO134" s="180">
        <v>0</v>
      </c>
      <c r="AP134" s="180">
        <v>0</v>
      </c>
      <c r="AQ134" s="180">
        <v>0</v>
      </c>
      <c r="AR134" s="180">
        <v>0</v>
      </c>
      <c r="AS134" s="180">
        <v>0</v>
      </c>
      <c r="AT134" s="180">
        <v>0</v>
      </c>
      <c r="AU134" s="180"/>
      <c r="AV134" s="180">
        <v>0</v>
      </c>
      <c r="AW134" s="180">
        <v>0</v>
      </c>
      <c r="AX134" s="180">
        <v>0</v>
      </c>
      <c r="AY134" s="180">
        <v>0</v>
      </c>
      <c r="AZ134" s="180">
        <v>0</v>
      </c>
      <c r="BA134" s="180">
        <v>0</v>
      </c>
      <c r="BB134" s="180">
        <v>0</v>
      </c>
      <c r="BC134" s="180">
        <v>0</v>
      </c>
      <c r="BD134" s="180">
        <v>0</v>
      </c>
      <c r="BE134" s="180">
        <v>0</v>
      </c>
      <c r="BF134" s="180">
        <v>0</v>
      </c>
      <c r="BG134" s="180"/>
      <c r="BH134" s="180">
        <v>0</v>
      </c>
      <c r="BI134" s="180">
        <v>0</v>
      </c>
      <c r="BJ134" s="180">
        <v>0</v>
      </c>
      <c r="BK134" s="180">
        <v>0</v>
      </c>
      <c r="BL134" s="180"/>
      <c r="BM134" s="180">
        <v>0</v>
      </c>
      <c r="BN134" s="180">
        <v>0</v>
      </c>
      <c r="BO134" s="180">
        <v>0</v>
      </c>
      <c r="BP134" s="180">
        <v>0</v>
      </c>
      <c r="BQ134" s="180">
        <v>0</v>
      </c>
      <c r="BR134" s="180">
        <v>29136</v>
      </c>
      <c r="BS134" s="180">
        <v>444050</v>
      </c>
      <c r="BT134" s="180">
        <v>0</v>
      </c>
      <c r="BU134" s="180">
        <v>0</v>
      </c>
      <c r="BV134" s="180">
        <v>0</v>
      </c>
      <c r="BW134" s="180"/>
      <c r="BX134" s="180">
        <v>0</v>
      </c>
      <c r="BY134" s="180">
        <v>0</v>
      </c>
      <c r="BZ134" s="180">
        <v>0</v>
      </c>
      <c r="CA134" s="180">
        <v>0</v>
      </c>
      <c r="CB134" s="180">
        <v>0</v>
      </c>
      <c r="CC134" s="180"/>
      <c r="CD134" s="180">
        <v>0</v>
      </c>
      <c r="CE134" s="180"/>
      <c r="CF134" s="180"/>
      <c r="CG134" s="180"/>
      <c r="CH134" s="180"/>
      <c r="CI134" s="180"/>
      <c r="CJ134" s="180"/>
      <c r="CK134" s="180"/>
      <c r="CL134" s="180"/>
      <c r="CM134" s="180"/>
      <c r="CN134" s="180"/>
      <c r="CO134" s="180"/>
      <c r="CP134" s="180"/>
      <c r="CQ134" s="180"/>
      <c r="CR134" s="180"/>
      <c r="CS134" s="180"/>
      <c r="CT134" s="180"/>
      <c r="CU134" s="180"/>
    </row>
    <row r="135" spans="1:99" x14ac:dyDescent="0.3">
      <c r="A135" s="155">
        <v>512</v>
      </c>
      <c r="B135" s="180" t="s">
        <v>243</v>
      </c>
      <c r="C135" s="180"/>
      <c r="D135" s="180"/>
      <c r="E135" s="180">
        <v>0</v>
      </c>
      <c r="F135" s="180"/>
      <c r="G135" s="180">
        <v>0</v>
      </c>
      <c r="H135" s="180">
        <v>0</v>
      </c>
      <c r="I135" s="180">
        <v>0</v>
      </c>
      <c r="J135" s="180">
        <v>0</v>
      </c>
      <c r="K135" s="180">
        <v>0</v>
      </c>
      <c r="L135" s="180">
        <v>0</v>
      </c>
      <c r="M135" s="180">
        <v>98292</v>
      </c>
      <c r="N135" s="180">
        <v>0</v>
      </c>
      <c r="O135" s="180">
        <v>0</v>
      </c>
      <c r="P135" s="180">
        <v>0</v>
      </c>
      <c r="Q135" s="180">
        <v>0</v>
      </c>
      <c r="R135" s="180">
        <v>0</v>
      </c>
      <c r="S135" s="180">
        <v>0</v>
      </c>
      <c r="T135" s="180">
        <v>162885</v>
      </c>
      <c r="U135" s="180">
        <v>0</v>
      </c>
      <c r="V135" s="180">
        <v>249478</v>
      </c>
      <c r="W135" s="180">
        <v>0</v>
      </c>
      <c r="X135" s="180"/>
      <c r="Y135" s="180">
        <v>12287</v>
      </c>
      <c r="Z135" s="180">
        <v>0</v>
      </c>
      <c r="AA135" s="180">
        <v>0</v>
      </c>
      <c r="AB135" s="180">
        <v>0</v>
      </c>
      <c r="AC135" s="180">
        <v>0</v>
      </c>
      <c r="AD135" s="180">
        <v>0</v>
      </c>
      <c r="AE135" s="180">
        <v>0</v>
      </c>
      <c r="AF135" s="180">
        <v>0</v>
      </c>
      <c r="AG135" s="180">
        <v>0</v>
      </c>
      <c r="AH135" s="180">
        <v>0</v>
      </c>
      <c r="AI135" s="180">
        <v>0</v>
      </c>
      <c r="AJ135" s="180">
        <v>0</v>
      </c>
      <c r="AK135" s="180"/>
      <c r="AL135" s="180"/>
      <c r="AM135" s="180">
        <v>0</v>
      </c>
      <c r="AN135" s="180">
        <v>0</v>
      </c>
      <c r="AO135" s="180">
        <v>0</v>
      </c>
      <c r="AP135" s="180">
        <v>0</v>
      </c>
      <c r="AQ135" s="180">
        <v>0</v>
      </c>
      <c r="AR135" s="180">
        <v>0</v>
      </c>
      <c r="AS135" s="180">
        <v>0</v>
      </c>
      <c r="AT135" s="180">
        <v>0</v>
      </c>
      <c r="AU135" s="180"/>
      <c r="AV135" s="180">
        <v>0</v>
      </c>
      <c r="AW135" s="180">
        <v>0</v>
      </c>
      <c r="AX135" s="180">
        <v>0</v>
      </c>
      <c r="AY135" s="180">
        <v>0</v>
      </c>
      <c r="AZ135" s="180">
        <v>0</v>
      </c>
      <c r="BA135" s="180">
        <v>0</v>
      </c>
      <c r="BB135" s="180">
        <v>0</v>
      </c>
      <c r="BC135" s="180">
        <v>0</v>
      </c>
      <c r="BD135" s="180">
        <v>0</v>
      </c>
      <c r="BE135" s="180">
        <v>0</v>
      </c>
      <c r="BF135" s="180">
        <v>0</v>
      </c>
      <c r="BG135" s="180"/>
      <c r="BH135" s="180">
        <v>0</v>
      </c>
      <c r="BI135" s="180">
        <v>0</v>
      </c>
      <c r="BJ135" s="180">
        <v>0</v>
      </c>
      <c r="BK135" s="180">
        <v>0</v>
      </c>
      <c r="BL135" s="180"/>
      <c r="BM135" s="180">
        <v>0</v>
      </c>
      <c r="BN135" s="180">
        <v>945</v>
      </c>
      <c r="BO135" s="180">
        <v>0</v>
      </c>
      <c r="BP135" s="180">
        <v>0</v>
      </c>
      <c r="BQ135" s="180">
        <v>0</v>
      </c>
      <c r="BR135" s="180">
        <v>0</v>
      </c>
      <c r="BS135" s="180">
        <v>0</v>
      </c>
      <c r="BT135" s="180">
        <v>0</v>
      </c>
      <c r="BU135" s="180">
        <v>0</v>
      </c>
      <c r="BV135" s="180">
        <v>0</v>
      </c>
      <c r="BW135" s="180"/>
      <c r="BX135" s="180">
        <v>0</v>
      </c>
      <c r="BY135" s="180">
        <v>0</v>
      </c>
      <c r="BZ135" s="180">
        <v>0</v>
      </c>
      <c r="CA135" s="180">
        <v>0</v>
      </c>
      <c r="CB135" s="180">
        <v>0</v>
      </c>
      <c r="CC135" s="180"/>
      <c r="CD135" s="180">
        <v>0</v>
      </c>
      <c r="CE135" s="180"/>
      <c r="CF135" s="180"/>
      <c r="CG135" s="180"/>
      <c r="CH135" s="180"/>
      <c r="CI135" s="180"/>
      <c r="CJ135" s="180"/>
      <c r="CK135" s="180"/>
      <c r="CL135" s="180"/>
      <c r="CM135" s="180"/>
      <c r="CN135" s="180"/>
      <c r="CO135" s="180"/>
      <c r="CP135" s="180"/>
      <c r="CQ135" s="180"/>
      <c r="CR135" s="180"/>
      <c r="CS135" s="180"/>
      <c r="CT135" s="180"/>
      <c r="CU135" s="180"/>
    </row>
    <row r="136" spans="1:99" x14ac:dyDescent="0.3">
      <c r="A136" s="155">
        <v>513</v>
      </c>
      <c r="B136" s="180" t="s">
        <v>249</v>
      </c>
      <c r="C136" s="180"/>
      <c r="D136" s="180"/>
      <c r="E136" s="180">
        <v>0</v>
      </c>
      <c r="F136" s="180"/>
      <c r="G136" s="180">
        <v>0</v>
      </c>
      <c r="H136" s="180">
        <v>0</v>
      </c>
      <c r="I136" s="180">
        <v>0</v>
      </c>
      <c r="J136" s="180">
        <v>0</v>
      </c>
      <c r="K136" s="180">
        <v>0</v>
      </c>
      <c r="L136" s="180">
        <v>0</v>
      </c>
      <c r="M136" s="180">
        <v>0</v>
      </c>
      <c r="N136" s="180">
        <v>0</v>
      </c>
      <c r="O136" s="180">
        <v>0</v>
      </c>
      <c r="P136" s="180">
        <v>0</v>
      </c>
      <c r="Q136" s="180">
        <v>0</v>
      </c>
      <c r="R136" s="180">
        <v>0</v>
      </c>
      <c r="S136" s="180">
        <v>0</v>
      </c>
      <c r="T136" s="180">
        <v>0</v>
      </c>
      <c r="U136" s="180">
        <v>0</v>
      </c>
      <c r="V136" s="180">
        <v>0</v>
      </c>
      <c r="W136" s="180">
        <v>0</v>
      </c>
      <c r="X136" s="180"/>
      <c r="Y136" s="180">
        <v>0</v>
      </c>
      <c r="Z136" s="180">
        <v>0</v>
      </c>
      <c r="AA136" s="180">
        <v>0</v>
      </c>
      <c r="AB136" s="180">
        <v>0</v>
      </c>
      <c r="AC136" s="180">
        <v>0</v>
      </c>
      <c r="AD136" s="180">
        <v>0</v>
      </c>
      <c r="AE136" s="180">
        <v>0</v>
      </c>
      <c r="AF136" s="180">
        <v>0</v>
      </c>
      <c r="AG136" s="180">
        <v>0</v>
      </c>
      <c r="AH136" s="180">
        <v>0</v>
      </c>
      <c r="AI136" s="180">
        <v>0</v>
      </c>
      <c r="AJ136" s="180">
        <v>0</v>
      </c>
      <c r="AK136" s="180"/>
      <c r="AL136" s="180"/>
      <c r="AM136" s="180">
        <v>0</v>
      </c>
      <c r="AN136" s="180">
        <v>0</v>
      </c>
      <c r="AO136" s="180">
        <v>0</v>
      </c>
      <c r="AP136" s="180">
        <v>0</v>
      </c>
      <c r="AQ136" s="180">
        <v>0</v>
      </c>
      <c r="AR136" s="180">
        <v>0</v>
      </c>
      <c r="AS136" s="180">
        <v>0</v>
      </c>
      <c r="AT136" s="180">
        <v>0</v>
      </c>
      <c r="AU136" s="180"/>
      <c r="AV136" s="180">
        <v>0</v>
      </c>
      <c r="AW136" s="180">
        <v>0</v>
      </c>
      <c r="AX136" s="180">
        <v>0</v>
      </c>
      <c r="AY136" s="180">
        <v>0</v>
      </c>
      <c r="AZ136" s="180">
        <v>0</v>
      </c>
      <c r="BA136" s="180">
        <v>0</v>
      </c>
      <c r="BB136" s="180">
        <v>0</v>
      </c>
      <c r="BC136" s="180">
        <v>0</v>
      </c>
      <c r="BD136" s="180">
        <v>0</v>
      </c>
      <c r="BE136" s="180">
        <v>0</v>
      </c>
      <c r="BF136" s="180">
        <v>0</v>
      </c>
      <c r="BG136" s="180"/>
      <c r="BH136" s="180">
        <v>0</v>
      </c>
      <c r="BI136" s="180">
        <v>0</v>
      </c>
      <c r="BJ136" s="180">
        <v>0</v>
      </c>
      <c r="BK136" s="180">
        <v>0</v>
      </c>
      <c r="BL136" s="180"/>
      <c r="BM136" s="180">
        <v>0</v>
      </c>
      <c r="BN136" s="180">
        <v>0</v>
      </c>
      <c r="BO136" s="180">
        <v>0</v>
      </c>
      <c r="BP136" s="180">
        <v>0</v>
      </c>
      <c r="BQ136" s="180">
        <v>0</v>
      </c>
      <c r="BR136" s="180">
        <v>0</v>
      </c>
      <c r="BS136" s="180">
        <v>0</v>
      </c>
      <c r="BT136" s="180">
        <v>0</v>
      </c>
      <c r="BU136" s="180">
        <v>0</v>
      </c>
      <c r="BV136" s="180">
        <v>0</v>
      </c>
      <c r="BW136" s="180"/>
      <c r="BX136" s="180">
        <v>0</v>
      </c>
      <c r="BY136" s="180">
        <v>0</v>
      </c>
      <c r="BZ136" s="180">
        <v>0</v>
      </c>
      <c r="CA136" s="180">
        <v>0</v>
      </c>
      <c r="CB136" s="180">
        <v>0</v>
      </c>
      <c r="CC136" s="180"/>
      <c r="CD136" s="180">
        <v>0</v>
      </c>
      <c r="CE136" s="180"/>
      <c r="CF136" s="180"/>
      <c r="CG136" s="180"/>
      <c r="CH136" s="180"/>
      <c r="CI136" s="180"/>
      <c r="CJ136" s="180"/>
      <c r="CK136" s="180"/>
      <c r="CL136" s="180"/>
      <c r="CM136" s="180"/>
      <c r="CN136" s="180"/>
      <c r="CO136" s="180"/>
      <c r="CP136" s="180"/>
      <c r="CQ136" s="180"/>
      <c r="CR136" s="180"/>
      <c r="CS136" s="180"/>
      <c r="CT136" s="180"/>
      <c r="CU136" s="180"/>
    </row>
    <row r="137" spans="1:99" x14ac:dyDescent="0.3">
      <c r="A137" s="155">
        <v>514</v>
      </c>
      <c r="B137" s="180" t="s">
        <v>250</v>
      </c>
      <c r="C137" s="180"/>
      <c r="D137" s="180"/>
      <c r="E137" s="180">
        <v>0</v>
      </c>
      <c r="F137" s="180"/>
      <c r="G137" s="180">
        <v>0</v>
      </c>
      <c r="H137" s="180">
        <v>0</v>
      </c>
      <c r="I137" s="180">
        <v>0</v>
      </c>
      <c r="J137" s="180">
        <v>0</v>
      </c>
      <c r="K137" s="180">
        <v>0</v>
      </c>
      <c r="L137" s="180">
        <v>0</v>
      </c>
      <c r="M137" s="180">
        <v>0</v>
      </c>
      <c r="N137" s="180">
        <v>0</v>
      </c>
      <c r="O137" s="180">
        <v>0</v>
      </c>
      <c r="P137" s="180">
        <v>0</v>
      </c>
      <c r="Q137" s="180">
        <v>542752</v>
      </c>
      <c r="R137" s="180">
        <v>0</v>
      </c>
      <c r="S137" s="180">
        <v>0</v>
      </c>
      <c r="T137" s="180">
        <v>0</v>
      </c>
      <c r="U137" s="180">
        <v>0</v>
      </c>
      <c r="V137" s="180">
        <v>764199</v>
      </c>
      <c r="W137" s="180">
        <v>0</v>
      </c>
      <c r="X137" s="180"/>
      <c r="Y137" s="180">
        <v>0</v>
      </c>
      <c r="Z137" s="180">
        <v>0</v>
      </c>
      <c r="AA137" s="180">
        <v>0</v>
      </c>
      <c r="AB137" s="180">
        <v>0</v>
      </c>
      <c r="AC137" s="180">
        <v>0</v>
      </c>
      <c r="AD137" s="180">
        <v>0</v>
      </c>
      <c r="AE137" s="180">
        <v>0</v>
      </c>
      <c r="AF137" s="180">
        <v>0</v>
      </c>
      <c r="AG137" s="180">
        <v>0</v>
      </c>
      <c r="AH137" s="180">
        <v>0</v>
      </c>
      <c r="AI137" s="180">
        <v>3048772</v>
      </c>
      <c r="AJ137" s="180">
        <v>0</v>
      </c>
      <c r="AK137" s="180"/>
      <c r="AL137" s="180"/>
      <c r="AM137" s="180">
        <v>536000</v>
      </c>
      <c r="AN137" s="180">
        <v>0</v>
      </c>
      <c r="AO137" s="180">
        <v>0</v>
      </c>
      <c r="AP137" s="180">
        <v>0</v>
      </c>
      <c r="AQ137" s="180">
        <v>0</v>
      </c>
      <c r="AR137" s="180">
        <v>0</v>
      </c>
      <c r="AS137" s="180">
        <v>0</v>
      </c>
      <c r="AT137" s="180">
        <v>0</v>
      </c>
      <c r="AU137" s="180"/>
      <c r="AV137" s="180">
        <v>0</v>
      </c>
      <c r="AW137" s="180">
        <v>0</v>
      </c>
      <c r="AX137" s="180">
        <v>0</v>
      </c>
      <c r="AY137" s="180">
        <v>0</v>
      </c>
      <c r="AZ137" s="180">
        <v>0</v>
      </c>
      <c r="BA137" s="180">
        <v>0</v>
      </c>
      <c r="BB137" s="180">
        <v>0</v>
      </c>
      <c r="BC137" s="180">
        <v>0</v>
      </c>
      <c r="BD137" s="180">
        <v>0</v>
      </c>
      <c r="BE137" s="180">
        <v>0</v>
      </c>
      <c r="BF137" s="180">
        <v>0</v>
      </c>
      <c r="BG137" s="180"/>
      <c r="BH137" s="180">
        <v>0</v>
      </c>
      <c r="BI137" s="180">
        <v>0</v>
      </c>
      <c r="BJ137" s="180">
        <v>0</v>
      </c>
      <c r="BK137" s="180">
        <v>0</v>
      </c>
      <c r="BL137" s="180"/>
      <c r="BM137" s="180">
        <v>0</v>
      </c>
      <c r="BN137" s="180">
        <v>0</v>
      </c>
      <c r="BO137" s="180">
        <v>0</v>
      </c>
      <c r="BP137" s="180">
        <v>0</v>
      </c>
      <c r="BQ137" s="180">
        <v>0</v>
      </c>
      <c r="BR137" s="180">
        <v>375000</v>
      </c>
      <c r="BS137" s="180">
        <v>30852</v>
      </c>
      <c r="BT137" s="180">
        <v>0</v>
      </c>
      <c r="BU137" s="180">
        <v>0</v>
      </c>
      <c r="BV137" s="180">
        <v>0</v>
      </c>
      <c r="BW137" s="180"/>
      <c r="BX137" s="180">
        <v>0</v>
      </c>
      <c r="BY137" s="180">
        <v>0</v>
      </c>
      <c r="BZ137" s="180">
        <v>0</v>
      </c>
      <c r="CA137" s="180">
        <v>0</v>
      </c>
      <c r="CB137" s="180">
        <v>0</v>
      </c>
      <c r="CC137" s="180"/>
      <c r="CD137" s="180">
        <v>0</v>
      </c>
      <c r="CE137" s="180"/>
      <c r="CF137" s="180"/>
      <c r="CG137" s="180"/>
      <c r="CH137" s="180"/>
      <c r="CI137" s="180"/>
      <c r="CJ137" s="180"/>
      <c r="CK137" s="180"/>
      <c r="CL137" s="180"/>
      <c r="CM137" s="180"/>
      <c r="CN137" s="180"/>
      <c r="CO137" s="180"/>
      <c r="CP137" s="180"/>
      <c r="CQ137" s="180"/>
      <c r="CR137" s="180"/>
      <c r="CS137" s="180"/>
      <c r="CT137" s="180"/>
      <c r="CU137" s="180"/>
    </row>
    <row r="138" spans="1:99" x14ac:dyDescent="0.3">
      <c r="A138" s="155">
        <v>515</v>
      </c>
      <c r="B138" s="180" t="s">
        <v>262</v>
      </c>
      <c r="C138" s="180"/>
      <c r="D138" s="180"/>
      <c r="E138" s="180">
        <v>0</v>
      </c>
      <c r="F138" s="180"/>
      <c r="G138" s="180">
        <v>0</v>
      </c>
      <c r="H138" s="180">
        <v>0</v>
      </c>
      <c r="I138" s="180">
        <v>0</v>
      </c>
      <c r="J138" s="180">
        <v>0</v>
      </c>
      <c r="K138" s="180">
        <v>0</v>
      </c>
      <c r="L138" s="180">
        <v>0</v>
      </c>
      <c r="M138" s="180">
        <v>0</v>
      </c>
      <c r="N138" s="180">
        <v>0</v>
      </c>
      <c r="O138" s="180">
        <v>0</v>
      </c>
      <c r="P138" s="180">
        <v>0</v>
      </c>
      <c r="Q138" s="180">
        <v>40187442</v>
      </c>
      <c r="R138" s="180">
        <v>142110</v>
      </c>
      <c r="S138" s="180">
        <v>0</v>
      </c>
      <c r="T138" s="180">
        <v>0</v>
      </c>
      <c r="U138" s="180">
        <v>6773219</v>
      </c>
      <c r="V138" s="180">
        <v>14419567</v>
      </c>
      <c r="W138" s="180">
        <v>0</v>
      </c>
      <c r="X138" s="180"/>
      <c r="Y138" s="180">
        <v>0</v>
      </c>
      <c r="Z138" s="180">
        <v>0</v>
      </c>
      <c r="AA138" s="180">
        <v>18725158</v>
      </c>
      <c r="AB138" s="180">
        <v>5119437</v>
      </c>
      <c r="AC138" s="180">
        <v>613604</v>
      </c>
      <c r="AD138" s="180">
        <v>0</v>
      </c>
      <c r="AE138" s="180">
        <v>0</v>
      </c>
      <c r="AF138" s="180">
        <v>3283693</v>
      </c>
      <c r="AG138" s="180">
        <v>0</v>
      </c>
      <c r="AH138" s="180">
        <v>0</v>
      </c>
      <c r="AI138" s="180">
        <v>76230420</v>
      </c>
      <c r="AJ138" s="180">
        <v>0</v>
      </c>
      <c r="AK138" s="180"/>
      <c r="AL138" s="180"/>
      <c r="AM138" s="180">
        <v>24306286</v>
      </c>
      <c r="AN138" s="180">
        <v>0</v>
      </c>
      <c r="AO138" s="180">
        <v>0</v>
      </c>
      <c r="AP138" s="180">
        <v>0</v>
      </c>
      <c r="AQ138" s="180">
        <v>0</v>
      </c>
      <c r="AR138" s="180">
        <v>0</v>
      </c>
      <c r="AS138" s="180">
        <v>0</v>
      </c>
      <c r="AT138" s="180">
        <v>0</v>
      </c>
      <c r="AU138" s="180"/>
      <c r="AV138" s="180">
        <v>13430340</v>
      </c>
      <c r="AW138" s="180">
        <v>0</v>
      </c>
      <c r="AX138" s="180">
        <v>0</v>
      </c>
      <c r="AY138" s="180">
        <v>181893</v>
      </c>
      <c r="AZ138" s="180">
        <v>340690</v>
      </c>
      <c r="BA138" s="180">
        <v>0</v>
      </c>
      <c r="BB138" s="180">
        <v>0</v>
      </c>
      <c r="BC138" s="180">
        <v>22408</v>
      </c>
      <c r="BD138" s="180">
        <v>0</v>
      </c>
      <c r="BE138" s="180">
        <v>0</v>
      </c>
      <c r="BF138" s="180">
        <v>0</v>
      </c>
      <c r="BG138" s="180"/>
      <c r="BH138" s="180">
        <v>0</v>
      </c>
      <c r="BI138" s="180">
        <v>0</v>
      </c>
      <c r="BJ138" s="180">
        <v>0</v>
      </c>
      <c r="BK138" s="180">
        <v>0</v>
      </c>
      <c r="BL138" s="180"/>
      <c r="BM138" s="180">
        <v>0</v>
      </c>
      <c r="BN138" s="180">
        <v>0</v>
      </c>
      <c r="BO138" s="180">
        <v>0</v>
      </c>
      <c r="BP138" s="180">
        <v>92954</v>
      </c>
      <c r="BQ138" s="180">
        <v>0</v>
      </c>
      <c r="BR138" s="180">
        <v>0</v>
      </c>
      <c r="BS138" s="180">
        <v>0</v>
      </c>
      <c r="BT138" s="180">
        <v>21428</v>
      </c>
      <c r="BU138" s="180">
        <v>163682</v>
      </c>
      <c r="BV138" s="180">
        <v>0</v>
      </c>
      <c r="BW138" s="180"/>
      <c r="BX138" s="180">
        <v>121104</v>
      </c>
      <c r="BY138" s="180">
        <v>0</v>
      </c>
      <c r="BZ138" s="180">
        <v>0</v>
      </c>
      <c r="CA138" s="180">
        <v>0</v>
      </c>
      <c r="CB138" s="180">
        <v>0</v>
      </c>
      <c r="CC138" s="180"/>
      <c r="CD138" s="180">
        <v>0</v>
      </c>
      <c r="CE138" s="180"/>
      <c r="CF138" s="180"/>
      <c r="CG138" s="180"/>
      <c r="CH138" s="180"/>
      <c r="CI138" s="180"/>
      <c r="CJ138" s="180"/>
      <c r="CK138" s="180"/>
      <c r="CL138" s="180"/>
      <c r="CM138" s="180"/>
      <c r="CN138" s="180"/>
      <c r="CO138" s="180"/>
      <c r="CP138" s="180"/>
      <c r="CQ138" s="180"/>
      <c r="CR138" s="180"/>
      <c r="CS138" s="180"/>
      <c r="CT138" s="180"/>
      <c r="CU138" s="180"/>
    </row>
    <row r="139" spans="1:99" x14ac:dyDescent="0.3">
      <c r="A139" s="155">
        <v>516</v>
      </c>
      <c r="B139" s="180" t="s">
        <v>263</v>
      </c>
      <c r="C139" s="180"/>
      <c r="D139" s="180"/>
      <c r="E139" s="180">
        <v>0</v>
      </c>
      <c r="F139" s="180"/>
      <c r="G139" s="180">
        <v>0</v>
      </c>
      <c r="H139" s="180">
        <v>0</v>
      </c>
      <c r="I139" s="180">
        <v>0</v>
      </c>
      <c r="J139" s="180">
        <v>3251767</v>
      </c>
      <c r="K139" s="180">
        <v>0</v>
      </c>
      <c r="L139" s="180">
        <v>0</v>
      </c>
      <c r="M139" s="180">
        <v>0</v>
      </c>
      <c r="N139" s="180">
        <v>0</v>
      </c>
      <c r="O139" s="180">
        <v>27383393</v>
      </c>
      <c r="P139" s="180">
        <v>0</v>
      </c>
      <c r="Q139" s="180">
        <v>0</v>
      </c>
      <c r="R139" s="180">
        <v>2064611</v>
      </c>
      <c r="S139" s="180">
        <v>0</v>
      </c>
      <c r="T139" s="180">
        <v>203042245</v>
      </c>
      <c r="U139" s="180">
        <v>68225409</v>
      </c>
      <c r="V139" s="180">
        <v>58721229</v>
      </c>
      <c r="W139" s="180">
        <v>0</v>
      </c>
      <c r="X139" s="180"/>
      <c r="Y139" s="180">
        <v>83571806</v>
      </c>
      <c r="Z139" s="180">
        <v>19979070</v>
      </c>
      <c r="AA139" s="180">
        <v>26863028</v>
      </c>
      <c r="AB139" s="180">
        <v>28801997</v>
      </c>
      <c r="AC139" s="180">
        <v>4637476</v>
      </c>
      <c r="AD139" s="180">
        <v>8948545</v>
      </c>
      <c r="AE139" s="180">
        <v>22486041</v>
      </c>
      <c r="AF139" s="180">
        <v>0</v>
      </c>
      <c r="AG139" s="180">
        <v>10039879</v>
      </c>
      <c r="AH139" s="180">
        <v>0</v>
      </c>
      <c r="AI139" s="180">
        <v>68868830</v>
      </c>
      <c r="AJ139" s="180">
        <v>2638690</v>
      </c>
      <c r="AK139" s="180"/>
      <c r="AL139" s="180"/>
      <c r="AM139" s="180">
        <v>45499728</v>
      </c>
      <c r="AN139" s="180">
        <v>3343543</v>
      </c>
      <c r="AO139" s="180">
        <v>3850744</v>
      </c>
      <c r="AP139" s="180">
        <v>0</v>
      </c>
      <c r="AQ139" s="180">
        <v>0</v>
      </c>
      <c r="AR139" s="180">
        <v>32568110</v>
      </c>
      <c r="AS139" s="180">
        <v>0</v>
      </c>
      <c r="AT139" s="180">
        <v>17030541</v>
      </c>
      <c r="AU139" s="180"/>
      <c r="AV139" s="180">
        <v>91938905</v>
      </c>
      <c r="AW139" s="180">
        <v>0</v>
      </c>
      <c r="AX139" s="180">
        <v>10326478</v>
      </c>
      <c r="AY139" s="180">
        <v>5953681</v>
      </c>
      <c r="AZ139" s="180">
        <v>9905123</v>
      </c>
      <c r="BA139" s="180">
        <v>2403227</v>
      </c>
      <c r="BB139" s="180">
        <v>0</v>
      </c>
      <c r="BC139" s="180">
        <v>1121052</v>
      </c>
      <c r="BD139" s="180">
        <v>37961480</v>
      </c>
      <c r="BE139" s="180">
        <v>0</v>
      </c>
      <c r="BF139" s="180">
        <v>4679155</v>
      </c>
      <c r="BG139" s="180"/>
      <c r="BH139" s="180">
        <v>0</v>
      </c>
      <c r="BI139" s="180">
        <v>4513697</v>
      </c>
      <c r="BJ139" s="180">
        <v>0</v>
      </c>
      <c r="BK139" s="180">
        <v>21273727</v>
      </c>
      <c r="BL139" s="180"/>
      <c r="BM139" s="180">
        <v>14616921</v>
      </c>
      <c r="BN139" s="180">
        <v>4962659</v>
      </c>
      <c r="BO139" s="180">
        <v>4636862</v>
      </c>
      <c r="BP139" s="180">
        <v>1224602</v>
      </c>
      <c r="BQ139" s="180">
        <v>0</v>
      </c>
      <c r="BR139" s="180">
        <v>10097389</v>
      </c>
      <c r="BS139" s="180">
        <v>0</v>
      </c>
      <c r="BT139" s="180">
        <v>10167726</v>
      </c>
      <c r="BU139" s="180">
        <v>20163428</v>
      </c>
      <c r="BV139" s="180">
        <v>0</v>
      </c>
      <c r="BW139" s="180"/>
      <c r="BX139" s="180">
        <v>3123718</v>
      </c>
      <c r="BY139" s="180">
        <v>833000</v>
      </c>
      <c r="BZ139" s="180">
        <v>7016374</v>
      </c>
      <c r="CA139" s="180">
        <v>6282078</v>
      </c>
      <c r="CB139" s="180">
        <v>6876057</v>
      </c>
      <c r="CC139" s="180"/>
      <c r="CD139" s="180">
        <v>1200807</v>
      </c>
      <c r="CE139" s="180"/>
      <c r="CF139" s="180"/>
      <c r="CG139" s="180"/>
      <c r="CH139" s="180"/>
      <c r="CI139" s="180"/>
      <c r="CJ139" s="180"/>
      <c r="CK139" s="180"/>
      <c r="CL139" s="180"/>
      <c r="CM139" s="180"/>
      <c r="CN139" s="180"/>
      <c r="CO139" s="180"/>
      <c r="CP139" s="180"/>
      <c r="CQ139" s="180"/>
      <c r="CR139" s="180"/>
      <c r="CS139" s="180"/>
      <c r="CT139" s="180"/>
      <c r="CU139" s="180"/>
    </row>
    <row r="140" spans="1:99" x14ac:dyDescent="0.3">
      <c r="A140" s="155">
        <v>517</v>
      </c>
      <c r="B140" s="180" t="s">
        <v>264</v>
      </c>
      <c r="C140" s="180"/>
      <c r="D140" s="180"/>
      <c r="E140" s="180">
        <v>0</v>
      </c>
      <c r="F140" s="180"/>
      <c r="G140" s="180">
        <v>0</v>
      </c>
      <c r="H140" s="180">
        <v>0</v>
      </c>
      <c r="I140" s="180">
        <v>0</v>
      </c>
      <c r="J140" s="180">
        <v>0</v>
      </c>
      <c r="K140" s="180">
        <v>0</v>
      </c>
      <c r="L140" s="180">
        <v>0</v>
      </c>
      <c r="M140" s="180">
        <v>0</v>
      </c>
      <c r="N140" s="180">
        <v>0</v>
      </c>
      <c r="O140" s="180">
        <v>0</v>
      </c>
      <c r="P140" s="180">
        <v>0</v>
      </c>
      <c r="Q140" s="180">
        <v>92461295</v>
      </c>
      <c r="R140" s="180">
        <v>0</v>
      </c>
      <c r="S140" s="180">
        <v>0</v>
      </c>
      <c r="T140" s="180">
        <v>0</v>
      </c>
      <c r="U140" s="180">
        <v>0</v>
      </c>
      <c r="V140" s="180">
        <v>0</v>
      </c>
      <c r="W140" s="180">
        <v>0</v>
      </c>
      <c r="X140" s="180"/>
      <c r="Y140" s="180">
        <v>0</v>
      </c>
      <c r="Z140" s="180">
        <v>0</v>
      </c>
      <c r="AA140" s="180">
        <v>0</v>
      </c>
      <c r="AB140" s="180">
        <v>0</v>
      </c>
      <c r="AC140" s="180">
        <v>0</v>
      </c>
      <c r="AD140" s="180">
        <v>0</v>
      </c>
      <c r="AE140" s="180">
        <v>0</v>
      </c>
      <c r="AF140" s="180">
        <v>3581404</v>
      </c>
      <c r="AG140" s="180">
        <v>0</v>
      </c>
      <c r="AH140" s="180">
        <v>0</v>
      </c>
      <c r="AI140" s="180">
        <v>0</v>
      </c>
      <c r="AJ140" s="180">
        <v>0</v>
      </c>
      <c r="AK140" s="180"/>
      <c r="AL140" s="180"/>
      <c r="AM140" s="180">
        <v>0</v>
      </c>
      <c r="AN140" s="180">
        <v>0</v>
      </c>
      <c r="AO140" s="180">
        <v>0</v>
      </c>
      <c r="AP140" s="180">
        <v>0</v>
      </c>
      <c r="AQ140" s="180">
        <v>0</v>
      </c>
      <c r="AR140" s="180">
        <v>0</v>
      </c>
      <c r="AS140" s="180">
        <v>0</v>
      </c>
      <c r="AT140" s="180">
        <v>0</v>
      </c>
      <c r="AU140" s="180"/>
      <c r="AV140" s="180">
        <v>0</v>
      </c>
      <c r="AW140" s="180">
        <v>0</v>
      </c>
      <c r="AX140" s="180">
        <v>0</v>
      </c>
      <c r="AY140" s="180">
        <v>0</v>
      </c>
      <c r="AZ140" s="180">
        <v>0</v>
      </c>
      <c r="BA140" s="180">
        <v>0</v>
      </c>
      <c r="BB140" s="180">
        <v>0</v>
      </c>
      <c r="BC140" s="180">
        <v>0</v>
      </c>
      <c r="BD140" s="180">
        <v>874426</v>
      </c>
      <c r="BE140" s="180">
        <v>0</v>
      </c>
      <c r="BF140" s="180">
        <v>0</v>
      </c>
      <c r="BG140" s="180"/>
      <c r="BH140" s="180">
        <v>0</v>
      </c>
      <c r="BI140" s="180">
        <v>0</v>
      </c>
      <c r="BJ140" s="180">
        <v>0</v>
      </c>
      <c r="BK140" s="180">
        <v>0</v>
      </c>
      <c r="BL140" s="180"/>
      <c r="BM140" s="180">
        <v>0</v>
      </c>
      <c r="BN140" s="180">
        <v>0</v>
      </c>
      <c r="BO140" s="180">
        <v>0</v>
      </c>
      <c r="BP140" s="180">
        <v>0</v>
      </c>
      <c r="BQ140" s="180">
        <v>0</v>
      </c>
      <c r="BR140" s="180">
        <v>0</v>
      </c>
      <c r="BS140" s="180">
        <v>0</v>
      </c>
      <c r="BT140" s="180">
        <v>0</v>
      </c>
      <c r="BU140" s="180">
        <v>0</v>
      </c>
      <c r="BV140" s="180">
        <v>0</v>
      </c>
      <c r="BW140" s="180"/>
      <c r="BX140" s="180">
        <v>0</v>
      </c>
      <c r="BY140" s="180">
        <v>0</v>
      </c>
      <c r="BZ140" s="180">
        <v>0</v>
      </c>
      <c r="CA140" s="180">
        <v>0</v>
      </c>
      <c r="CB140" s="180">
        <v>0</v>
      </c>
      <c r="CC140" s="180"/>
      <c r="CD140" s="180">
        <v>0</v>
      </c>
      <c r="CE140" s="180"/>
      <c r="CF140" s="180"/>
      <c r="CG140" s="180"/>
      <c r="CH140" s="180"/>
      <c r="CI140" s="180"/>
      <c r="CJ140" s="180"/>
      <c r="CK140" s="180"/>
      <c r="CL140" s="180"/>
      <c r="CM140" s="180"/>
      <c r="CN140" s="180"/>
      <c r="CO140" s="180"/>
      <c r="CP140" s="180"/>
      <c r="CQ140" s="180"/>
      <c r="CR140" s="180"/>
      <c r="CS140" s="180"/>
      <c r="CT140" s="180"/>
      <c r="CU140" s="180"/>
    </row>
    <row r="141" spans="1:99" x14ac:dyDescent="0.3">
      <c r="A141" s="155">
        <v>518</v>
      </c>
      <c r="B141" s="180" t="s">
        <v>265</v>
      </c>
      <c r="C141" s="180"/>
      <c r="D141" s="180"/>
      <c r="E141" s="180">
        <v>0</v>
      </c>
      <c r="F141" s="180"/>
      <c r="G141" s="180">
        <v>0</v>
      </c>
      <c r="H141" s="180">
        <v>0</v>
      </c>
      <c r="I141" s="180">
        <v>0</v>
      </c>
      <c r="J141" s="180">
        <v>10116</v>
      </c>
      <c r="K141" s="180">
        <v>0</v>
      </c>
      <c r="L141" s="180">
        <v>0</v>
      </c>
      <c r="M141" s="180">
        <v>0</v>
      </c>
      <c r="N141" s="180">
        <v>0</v>
      </c>
      <c r="O141" s="180">
        <v>2256307</v>
      </c>
      <c r="P141" s="180">
        <v>0</v>
      </c>
      <c r="Q141" s="180">
        <v>14446553</v>
      </c>
      <c r="R141" s="180">
        <v>763560</v>
      </c>
      <c r="S141" s="180">
        <v>0</v>
      </c>
      <c r="T141" s="180">
        <v>10225714</v>
      </c>
      <c r="U141" s="180">
        <v>3057107</v>
      </c>
      <c r="V141" s="180">
        <v>22138475</v>
      </c>
      <c r="W141" s="180">
        <v>0</v>
      </c>
      <c r="X141" s="180"/>
      <c r="Y141" s="180">
        <v>3469479</v>
      </c>
      <c r="Z141" s="180">
        <v>0</v>
      </c>
      <c r="AA141" s="180">
        <v>4536737</v>
      </c>
      <c r="AB141" s="180">
        <v>1224006</v>
      </c>
      <c r="AC141" s="180">
        <v>231776</v>
      </c>
      <c r="AD141" s="180">
        <v>869770</v>
      </c>
      <c r="AE141" s="180">
        <v>1100537</v>
      </c>
      <c r="AF141" s="180">
        <v>6455153</v>
      </c>
      <c r="AG141" s="180">
        <v>1233478</v>
      </c>
      <c r="AH141" s="180">
        <v>0</v>
      </c>
      <c r="AI141" s="180">
        <v>12788480</v>
      </c>
      <c r="AJ141" s="180">
        <v>0</v>
      </c>
      <c r="AK141" s="180"/>
      <c r="AL141" s="180"/>
      <c r="AM141" s="180">
        <v>3554471</v>
      </c>
      <c r="AN141" s="180">
        <v>120492</v>
      </c>
      <c r="AO141" s="180">
        <v>170122</v>
      </c>
      <c r="AP141" s="180">
        <v>0</v>
      </c>
      <c r="AQ141" s="180">
        <v>0</v>
      </c>
      <c r="AR141" s="180">
        <v>1674507</v>
      </c>
      <c r="AS141" s="180">
        <v>0</v>
      </c>
      <c r="AT141" s="180">
        <v>902567</v>
      </c>
      <c r="AU141" s="180"/>
      <c r="AV141" s="180">
        <v>25282006</v>
      </c>
      <c r="AW141" s="180">
        <v>0</v>
      </c>
      <c r="AX141" s="180">
        <v>1558410</v>
      </c>
      <c r="AY141" s="180">
        <v>1535058</v>
      </c>
      <c r="AZ141" s="180">
        <v>540114</v>
      </c>
      <c r="BA141" s="180">
        <v>97644</v>
      </c>
      <c r="BB141" s="180">
        <v>0</v>
      </c>
      <c r="BC141" s="180">
        <v>0</v>
      </c>
      <c r="BD141" s="180">
        <v>3371628</v>
      </c>
      <c r="BE141" s="180">
        <v>0</v>
      </c>
      <c r="BF141" s="180">
        <v>107941</v>
      </c>
      <c r="BG141" s="180"/>
      <c r="BH141" s="180">
        <v>0</v>
      </c>
      <c r="BI141" s="180">
        <v>20626</v>
      </c>
      <c r="BJ141" s="180">
        <v>0</v>
      </c>
      <c r="BK141" s="180">
        <v>3760196</v>
      </c>
      <c r="BL141" s="180"/>
      <c r="BM141" s="180">
        <v>327664</v>
      </c>
      <c r="BN141" s="180">
        <v>275166</v>
      </c>
      <c r="BO141" s="180">
        <v>246025</v>
      </c>
      <c r="BP141" s="180">
        <v>358736</v>
      </c>
      <c r="BQ141" s="180">
        <v>0</v>
      </c>
      <c r="BR141" s="180">
        <v>123583</v>
      </c>
      <c r="BS141" s="180">
        <v>0</v>
      </c>
      <c r="BT141" s="180">
        <v>709288</v>
      </c>
      <c r="BU141" s="180">
        <v>618039</v>
      </c>
      <c r="BV141" s="180">
        <v>0</v>
      </c>
      <c r="BW141" s="180"/>
      <c r="BX141" s="180">
        <v>79356</v>
      </c>
      <c r="BY141" s="180">
        <v>0</v>
      </c>
      <c r="BZ141" s="180">
        <v>101760</v>
      </c>
      <c r="CA141" s="180">
        <v>8823</v>
      </c>
      <c r="CB141" s="180">
        <v>272755</v>
      </c>
      <c r="CC141" s="180"/>
      <c r="CD141" s="180">
        <v>0</v>
      </c>
      <c r="CE141" s="180"/>
      <c r="CF141" s="180"/>
      <c r="CG141" s="180"/>
      <c r="CH141" s="180"/>
      <c r="CI141" s="180"/>
      <c r="CJ141" s="180"/>
      <c r="CK141" s="180"/>
      <c r="CL141" s="180"/>
      <c r="CM141" s="180"/>
      <c r="CN141" s="180"/>
      <c r="CO141" s="180"/>
      <c r="CP141" s="180"/>
      <c r="CQ141" s="180"/>
      <c r="CR141" s="180"/>
      <c r="CS141" s="180"/>
      <c r="CT141" s="180"/>
      <c r="CU141" s="180"/>
    </row>
    <row r="142" spans="1:99" x14ac:dyDescent="0.3">
      <c r="A142" s="155">
        <v>519</v>
      </c>
      <c r="B142" s="180" t="s">
        <v>266</v>
      </c>
      <c r="C142" s="180"/>
      <c r="D142" s="180"/>
      <c r="E142" s="180">
        <v>0</v>
      </c>
      <c r="F142" s="180"/>
      <c r="G142" s="180">
        <v>0</v>
      </c>
      <c r="H142" s="180">
        <v>0</v>
      </c>
      <c r="I142" s="180">
        <v>0</v>
      </c>
      <c r="J142" s="180">
        <v>0</v>
      </c>
      <c r="K142" s="180">
        <v>0</v>
      </c>
      <c r="L142" s="180">
        <v>0</v>
      </c>
      <c r="M142" s="180">
        <v>0</v>
      </c>
      <c r="N142" s="180">
        <v>0</v>
      </c>
      <c r="O142" s="180">
        <v>0</v>
      </c>
      <c r="P142" s="180">
        <v>0</v>
      </c>
      <c r="Q142" s="180">
        <v>852376</v>
      </c>
      <c r="R142" s="180">
        <v>3552</v>
      </c>
      <c r="S142" s="180">
        <v>0</v>
      </c>
      <c r="T142" s="180">
        <v>2278744</v>
      </c>
      <c r="U142" s="180">
        <v>114800</v>
      </c>
      <c r="V142" s="180">
        <v>212640</v>
      </c>
      <c r="W142" s="180">
        <v>0</v>
      </c>
      <c r="X142" s="180"/>
      <c r="Y142" s="180">
        <v>0</v>
      </c>
      <c r="Z142" s="180">
        <v>0</v>
      </c>
      <c r="AA142" s="180">
        <v>377441</v>
      </c>
      <c r="AB142" s="180">
        <v>127986</v>
      </c>
      <c r="AC142" s="180">
        <v>14546</v>
      </c>
      <c r="AD142" s="180">
        <v>0</v>
      </c>
      <c r="AE142" s="180">
        <v>0</v>
      </c>
      <c r="AF142" s="180">
        <v>42055</v>
      </c>
      <c r="AG142" s="180">
        <v>0</v>
      </c>
      <c r="AH142" s="180">
        <v>0</v>
      </c>
      <c r="AI142" s="180">
        <v>1902397</v>
      </c>
      <c r="AJ142" s="180">
        <v>0</v>
      </c>
      <c r="AK142" s="180"/>
      <c r="AL142" s="180"/>
      <c r="AM142" s="180">
        <v>431559</v>
      </c>
      <c r="AN142" s="180">
        <v>0</v>
      </c>
      <c r="AO142" s="180">
        <v>0</v>
      </c>
      <c r="AP142" s="180">
        <v>0</v>
      </c>
      <c r="AQ142" s="180">
        <v>0</v>
      </c>
      <c r="AR142" s="180">
        <v>0</v>
      </c>
      <c r="AS142" s="180">
        <v>0</v>
      </c>
      <c r="AT142" s="180">
        <v>0</v>
      </c>
      <c r="AU142" s="180"/>
      <c r="AV142" s="180">
        <v>355325</v>
      </c>
      <c r="AW142" s="180">
        <v>0</v>
      </c>
      <c r="AX142" s="180">
        <v>0</v>
      </c>
      <c r="AY142" s="180">
        <v>3172</v>
      </c>
      <c r="AZ142" s="180">
        <v>33</v>
      </c>
      <c r="BA142" s="180">
        <v>0</v>
      </c>
      <c r="BB142" s="180">
        <v>0</v>
      </c>
      <c r="BC142" s="180">
        <v>0</v>
      </c>
      <c r="BD142" s="180">
        <v>0</v>
      </c>
      <c r="BE142" s="180">
        <v>0</v>
      </c>
      <c r="BF142" s="180">
        <v>0</v>
      </c>
      <c r="BG142" s="180"/>
      <c r="BH142" s="180">
        <v>0</v>
      </c>
      <c r="BI142" s="180">
        <v>0</v>
      </c>
      <c r="BJ142" s="180">
        <v>0</v>
      </c>
      <c r="BK142" s="180">
        <v>0</v>
      </c>
      <c r="BL142" s="180"/>
      <c r="BM142" s="180">
        <v>0</v>
      </c>
      <c r="BN142" s="180">
        <v>0</v>
      </c>
      <c r="BO142" s="180">
        <v>0</v>
      </c>
      <c r="BP142" s="180">
        <v>2324</v>
      </c>
      <c r="BQ142" s="180">
        <v>0</v>
      </c>
      <c r="BR142" s="180">
        <v>0</v>
      </c>
      <c r="BS142" s="180">
        <v>0</v>
      </c>
      <c r="BT142" s="180">
        <v>785</v>
      </c>
      <c r="BU142" s="180">
        <v>4220</v>
      </c>
      <c r="BV142" s="180">
        <v>0</v>
      </c>
      <c r="BW142" s="180"/>
      <c r="BX142" s="180">
        <v>4037</v>
      </c>
      <c r="BY142" s="180">
        <v>0</v>
      </c>
      <c r="BZ142" s="180">
        <v>0</v>
      </c>
      <c r="CA142" s="180">
        <v>0</v>
      </c>
      <c r="CB142" s="180">
        <v>0</v>
      </c>
      <c r="CC142" s="180"/>
      <c r="CD142" s="180">
        <v>0</v>
      </c>
      <c r="CE142" s="180"/>
      <c r="CF142" s="180"/>
      <c r="CG142" s="180"/>
      <c r="CH142" s="180"/>
      <c r="CI142" s="180"/>
      <c r="CJ142" s="180"/>
      <c r="CK142" s="180"/>
      <c r="CL142" s="180"/>
      <c r="CM142" s="180"/>
      <c r="CN142" s="180"/>
      <c r="CO142" s="180"/>
      <c r="CP142" s="180"/>
      <c r="CQ142" s="180"/>
      <c r="CR142" s="180"/>
      <c r="CS142" s="180"/>
      <c r="CT142" s="180"/>
      <c r="CU142" s="180"/>
    </row>
    <row r="143" spans="1:99" x14ac:dyDescent="0.3">
      <c r="A143" s="155">
        <v>520</v>
      </c>
      <c r="B143" s="180" t="s">
        <v>267</v>
      </c>
      <c r="C143" s="180"/>
      <c r="D143" s="180"/>
      <c r="E143" s="180">
        <v>0</v>
      </c>
      <c r="F143" s="180"/>
      <c r="G143" s="180">
        <v>0</v>
      </c>
      <c r="H143" s="180">
        <v>0</v>
      </c>
      <c r="I143" s="180">
        <v>0</v>
      </c>
      <c r="J143" s="180">
        <v>64319</v>
      </c>
      <c r="K143" s="180">
        <v>0</v>
      </c>
      <c r="L143" s="180">
        <v>0</v>
      </c>
      <c r="M143" s="180">
        <v>0</v>
      </c>
      <c r="N143" s="180">
        <v>0</v>
      </c>
      <c r="O143" s="180">
        <v>680167</v>
      </c>
      <c r="P143" s="180">
        <v>0</v>
      </c>
      <c r="Q143" s="180">
        <v>0</v>
      </c>
      <c r="R143" s="180">
        <v>55771</v>
      </c>
      <c r="S143" s="180">
        <v>0</v>
      </c>
      <c r="T143" s="180">
        <v>1888733</v>
      </c>
      <c r="U143" s="180">
        <v>1534081</v>
      </c>
      <c r="V143" s="180">
        <v>1490632</v>
      </c>
      <c r="W143" s="180">
        <v>0</v>
      </c>
      <c r="X143" s="180"/>
      <c r="Y143" s="180">
        <v>1759153</v>
      </c>
      <c r="Z143" s="180">
        <v>454681</v>
      </c>
      <c r="AA143" s="180">
        <v>605832</v>
      </c>
      <c r="AB143" s="180">
        <v>447612</v>
      </c>
      <c r="AC143" s="180">
        <v>92750</v>
      </c>
      <c r="AD143" s="180">
        <v>164472</v>
      </c>
      <c r="AE143" s="180">
        <v>744152</v>
      </c>
      <c r="AF143" s="180">
        <v>0</v>
      </c>
      <c r="AG143" s="180">
        <v>240186</v>
      </c>
      <c r="AH143" s="180">
        <v>0</v>
      </c>
      <c r="AI143" s="180">
        <v>1447579</v>
      </c>
      <c r="AJ143" s="180">
        <v>67556</v>
      </c>
      <c r="AK143" s="180"/>
      <c r="AL143" s="180"/>
      <c r="AM143" s="180">
        <v>1382079</v>
      </c>
      <c r="AN143" s="180">
        <v>71855</v>
      </c>
      <c r="AO143" s="180">
        <v>82089</v>
      </c>
      <c r="AP143" s="180">
        <v>0</v>
      </c>
      <c r="AQ143" s="180">
        <v>0</v>
      </c>
      <c r="AR143" s="180">
        <v>712749</v>
      </c>
      <c r="AS143" s="180">
        <v>0</v>
      </c>
      <c r="AT143" s="180">
        <v>331181</v>
      </c>
      <c r="AU143" s="180"/>
      <c r="AV143" s="180">
        <v>2374202</v>
      </c>
      <c r="AW143" s="180">
        <v>0</v>
      </c>
      <c r="AX143" s="180">
        <v>241094</v>
      </c>
      <c r="AY143" s="180">
        <v>89941</v>
      </c>
      <c r="AZ143" s="180">
        <v>197670</v>
      </c>
      <c r="BA143" s="180">
        <v>38244</v>
      </c>
      <c r="BB143" s="180">
        <v>0</v>
      </c>
      <c r="BC143" s="180">
        <v>26866</v>
      </c>
      <c r="BD143" s="180">
        <v>916661</v>
      </c>
      <c r="BE143" s="180">
        <v>0</v>
      </c>
      <c r="BF143" s="180">
        <v>59920</v>
      </c>
      <c r="BG143" s="180"/>
      <c r="BH143" s="180">
        <v>0</v>
      </c>
      <c r="BI143" s="180">
        <v>91787</v>
      </c>
      <c r="BJ143" s="180">
        <v>0</v>
      </c>
      <c r="BK143" s="180">
        <v>393267</v>
      </c>
      <c r="BL143" s="180"/>
      <c r="BM143" s="180">
        <v>329072</v>
      </c>
      <c r="BN143" s="180">
        <v>154216</v>
      </c>
      <c r="BO143" s="180">
        <v>94302</v>
      </c>
      <c r="BP143" s="180">
        <v>24829</v>
      </c>
      <c r="BQ143" s="180">
        <v>0</v>
      </c>
      <c r="BR143" s="180">
        <v>177632</v>
      </c>
      <c r="BS143" s="180">
        <v>0</v>
      </c>
      <c r="BT143" s="180">
        <v>248523</v>
      </c>
      <c r="BU143" s="180">
        <v>521101</v>
      </c>
      <c r="BV143" s="180">
        <v>0</v>
      </c>
      <c r="BW143" s="180"/>
      <c r="BX143" s="180">
        <v>62404</v>
      </c>
      <c r="BY143" s="180">
        <v>18215</v>
      </c>
      <c r="BZ143" s="180">
        <v>167997</v>
      </c>
      <c r="CA143" s="180">
        <v>152277</v>
      </c>
      <c r="CB143" s="180">
        <v>152140</v>
      </c>
      <c r="CC143" s="180"/>
      <c r="CD143" s="180">
        <v>30020</v>
      </c>
      <c r="CE143" s="180"/>
      <c r="CF143" s="180"/>
      <c r="CG143" s="180"/>
      <c r="CH143" s="180"/>
      <c r="CI143" s="180"/>
      <c r="CJ143" s="180"/>
      <c r="CK143" s="180"/>
      <c r="CL143" s="180"/>
      <c r="CM143" s="180"/>
      <c r="CN143" s="180"/>
      <c r="CO143" s="180"/>
      <c r="CP143" s="180"/>
      <c r="CQ143" s="180"/>
      <c r="CR143" s="180"/>
      <c r="CS143" s="180"/>
      <c r="CT143" s="180"/>
      <c r="CU143" s="180"/>
    </row>
    <row r="144" spans="1:99" x14ac:dyDescent="0.3">
      <c r="A144" s="155">
        <v>521</v>
      </c>
      <c r="B144" s="180" t="s">
        <v>268</v>
      </c>
      <c r="C144" s="180"/>
      <c r="D144" s="180"/>
      <c r="E144" s="180">
        <v>0</v>
      </c>
      <c r="F144" s="180"/>
      <c r="G144" s="180">
        <v>0</v>
      </c>
      <c r="H144" s="180">
        <v>0</v>
      </c>
      <c r="I144" s="180">
        <v>0</v>
      </c>
      <c r="J144" s="180">
        <v>0</v>
      </c>
      <c r="K144" s="180">
        <v>0</v>
      </c>
      <c r="L144" s="180">
        <v>0</v>
      </c>
      <c r="M144" s="180">
        <v>0</v>
      </c>
      <c r="N144" s="180">
        <v>0</v>
      </c>
      <c r="O144" s="180">
        <v>0</v>
      </c>
      <c r="P144" s="180">
        <v>0</v>
      </c>
      <c r="Q144" s="180">
        <v>1618052</v>
      </c>
      <c r="R144" s="180">
        <v>0</v>
      </c>
      <c r="S144" s="180">
        <v>0</v>
      </c>
      <c r="T144" s="180">
        <v>0</v>
      </c>
      <c r="U144" s="180">
        <v>0</v>
      </c>
      <c r="V144" s="180">
        <v>0</v>
      </c>
      <c r="W144" s="180">
        <v>0</v>
      </c>
      <c r="X144" s="180"/>
      <c r="Y144" s="180">
        <v>0</v>
      </c>
      <c r="Z144" s="180">
        <v>0</v>
      </c>
      <c r="AA144" s="180">
        <v>0</v>
      </c>
      <c r="AB144" s="180">
        <v>0</v>
      </c>
      <c r="AC144" s="180">
        <v>0</v>
      </c>
      <c r="AD144" s="180">
        <v>0</v>
      </c>
      <c r="AE144" s="180">
        <v>0</v>
      </c>
      <c r="AF144" s="180">
        <v>121639</v>
      </c>
      <c r="AG144" s="180">
        <v>0</v>
      </c>
      <c r="AH144" s="180">
        <v>0</v>
      </c>
      <c r="AI144" s="180">
        <v>0</v>
      </c>
      <c r="AJ144" s="180">
        <v>0</v>
      </c>
      <c r="AK144" s="180"/>
      <c r="AL144" s="180"/>
      <c r="AM144" s="180">
        <v>0</v>
      </c>
      <c r="AN144" s="180">
        <v>0</v>
      </c>
      <c r="AO144" s="180">
        <v>0</v>
      </c>
      <c r="AP144" s="180">
        <v>0</v>
      </c>
      <c r="AQ144" s="180">
        <v>0</v>
      </c>
      <c r="AR144" s="180">
        <v>0</v>
      </c>
      <c r="AS144" s="180">
        <v>0</v>
      </c>
      <c r="AT144" s="180">
        <v>0</v>
      </c>
      <c r="AU144" s="180"/>
      <c r="AV144" s="180">
        <v>0</v>
      </c>
      <c r="AW144" s="180">
        <v>0</v>
      </c>
      <c r="AX144" s="180">
        <v>0</v>
      </c>
      <c r="AY144" s="180">
        <v>0</v>
      </c>
      <c r="AZ144" s="180">
        <v>0</v>
      </c>
      <c r="BA144" s="180">
        <v>0</v>
      </c>
      <c r="BB144" s="180">
        <v>0</v>
      </c>
      <c r="BC144" s="180">
        <v>0</v>
      </c>
      <c r="BD144" s="180">
        <v>69346</v>
      </c>
      <c r="BE144" s="180">
        <v>0</v>
      </c>
      <c r="BF144" s="180">
        <v>0</v>
      </c>
      <c r="BG144" s="180"/>
      <c r="BH144" s="180">
        <v>0</v>
      </c>
      <c r="BI144" s="180">
        <v>0</v>
      </c>
      <c r="BJ144" s="180">
        <v>0</v>
      </c>
      <c r="BK144" s="180">
        <v>0</v>
      </c>
      <c r="BL144" s="180"/>
      <c r="BM144" s="180">
        <v>0</v>
      </c>
      <c r="BN144" s="180">
        <v>0</v>
      </c>
      <c r="BO144" s="180">
        <v>0</v>
      </c>
      <c r="BP144" s="180">
        <v>0</v>
      </c>
      <c r="BQ144" s="180">
        <v>0</v>
      </c>
      <c r="BR144" s="180">
        <v>0</v>
      </c>
      <c r="BS144" s="180">
        <v>0</v>
      </c>
      <c r="BT144" s="180">
        <v>0</v>
      </c>
      <c r="BU144" s="180">
        <v>0</v>
      </c>
      <c r="BV144" s="180">
        <v>0</v>
      </c>
      <c r="BW144" s="180"/>
      <c r="BX144" s="180">
        <v>0</v>
      </c>
      <c r="BY144" s="180">
        <v>0</v>
      </c>
      <c r="BZ144" s="180">
        <v>0</v>
      </c>
      <c r="CA144" s="180">
        <v>0</v>
      </c>
      <c r="CB144" s="180">
        <v>0</v>
      </c>
      <c r="CC144" s="180"/>
      <c r="CD144" s="180">
        <v>0</v>
      </c>
      <c r="CE144" s="180"/>
      <c r="CF144" s="180"/>
      <c r="CG144" s="180"/>
      <c r="CH144" s="180"/>
      <c r="CI144" s="180"/>
      <c r="CJ144" s="180"/>
      <c r="CK144" s="180"/>
      <c r="CL144" s="180"/>
      <c r="CM144" s="180"/>
      <c r="CN144" s="180"/>
      <c r="CO144" s="180"/>
      <c r="CP144" s="180"/>
      <c r="CQ144" s="180"/>
      <c r="CR144" s="180"/>
      <c r="CS144" s="180"/>
      <c r="CT144" s="180"/>
      <c r="CU144" s="180"/>
    </row>
    <row r="145" spans="1:99" x14ac:dyDescent="0.3">
      <c r="A145" s="155">
        <v>522</v>
      </c>
      <c r="B145" s="180" t="s">
        <v>269</v>
      </c>
      <c r="C145" s="180"/>
      <c r="D145" s="180"/>
      <c r="E145" s="180">
        <v>0</v>
      </c>
      <c r="F145" s="180"/>
      <c r="G145" s="180">
        <v>0</v>
      </c>
      <c r="H145" s="180">
        <v>0</v>
      </c>
      <c r="I145" s="180">
        <v>0</v>
      </c>
      <c r="J145" s="180">
        <v>674</v>
      </c>
      <c r="K145" s="180">
        <v>0</v>
      </c>
      <c r="L145" s="180">
        <v>0</v>
      </c>
      <c r="M145" s="180">
        <v>0</v>
      </c>
      <c r="N145" s="180">
        <v>0</v>
      </c>
      <c r="O145" s="180">
        <v>84944</v>
      </c>
      <c r="P145" s="180">
        <v>0</v>
      </c>
      <c r="Q145" s="180">
        <v>1111103</v>
      </c>
      <c r="R145" s="180">
        <v>20335</v>
      </c>
      <c r="S145" s="180">
        <v>0</v>
      </c>
      <c r="T145" s="180">
        <v>472877</v>
      </c>
      <c r="U145" s="180">
        <v>204446</v>
      </c>
      <c r="V145" s="180">
        <v>1011958</v>
      </c>
      <c r="W145" s="180">
        <v>0</v>
      </c>
      <c r="X145" s="180"/>
      <c r="Y145" s="180">
        <v>203224</v>
      </c>
      <c r="Z145" s="180">
        <v>0</v>
      </c>
      <c r="AA145" s="180">
        <v>175960</v>
      </c>
      <c r="AB145" s="180">
        <v>34400</v>
      </c>
      <c r="AC145" s="180">
        <v>20346</v>
      </c>
      <c r="AD145" s="180">
        <v>63204</v>
      </c>
      <c r="AE145" s="180">
        <v>108541</v>
      </c>
      <c r="AF145" s="180">
        <v>196530</v>
      </c>
      <c r="AG145" s="180">
        <v>72020</v>
      </c>
      <c r="AH145" s="180">
        <v>0</v>
      </c>
      <c r="AI145" s="180">
        <v>518080</v>
      </c>
      <c r="AJ145" s="180">
        <v>0</v>
      </c>
      <c r="AK145" s="180"/>
      <c r="AL145" s="180"/>
      <c r="AM145" s="180">
        <v>229579</v>
      </c>
      <c r="AN145" s="180">
        <v>4727</v>
      </c>
      <c r="AO145" s="180">
        <v>10130</v>
      </c>
      <c r="AP145" s="180">
        <v>0</v>
      </c>
      <c r="AQ145" s="180">
        <v>0</v>
      </c>
      <c r="AR145" s="180">
        <v>53692</v>
      </c>
      <c r="AS145" s="180">
        <v>0</v>
      </c>
      <c r="AT145" s="180">
        <v>64066</v>
      </c>
      <c r="AU145" s="180"/>
      <c r="AV145" s="180">
        <v>1164504</v>
      </c>
      <c r="AW145" s="180">
        <v>0</v>
      </c>
      <c r="AX145" s="180">
        <v>25016</v>
      </c>
      <c r="AY145" s="180">
        <v>104700</v>
      </c>
      <c r="AZ145" s="180">
        <v>12171</v>
      </c>
      <c r="BA145" s="180">
        <v>6150</v>
      </c>
      <c r="BB145" s="180">
        <v>0</v>
      </c>
      <c r="BC145" s="180">
        <v>0</v>
      </c>
      <c r="BD145" s="180">
        <v>155804</v>
      </c>
      <c r="BE145" s="180">
        <v>0</v>
      </c>
      <c r="BF145" s="180">
        <v>6464</v>
      </c>
      <c r="BG145" s="180"/>
      <c r="BH145" s="180">
        <v>0</v>
      </c>
      <c r="BI145" s="180">
        <v>2180</v>
      </c>
      <c r="BJ145" s="180">
        <v>0</v>
      </c>
      <c r="BK145" s="180">
        <v>133363</v>
      </c>
      <c r="BL145" s="180"/>
      <c r="BM145" s="180">
        <v>42019</v>
      </c>
      <c r="BN145" s="180">
        <v>10188</v>
      </c>
      <c r="BO145" s="180">
        <v>9882</v>
      </c>
      <c r="BP145" s="180">
        <v>14310</v>
      </c>
      <c r="BQ145" s="180">
        <v>0</v>
      </c>
      <c r="BR145" s="180">
        <v>856</v>
      </c>
      <c r="BS145" s="180">
        <v>0</v>
      </c>
      <c r="BT145" s="180">
        <v>32581</v>
      </c>
      <c r="BU145" s="180">
        <v>55526</v>
      </c>
      <c r="BV145" s="180">
        <v>0</v>
      </c>
      <c r="BW145" s="180"/>
      <c r="BX145" s="180">
        <v>8635</v>
      </c>
      <c r="BY145" s="180">
        <v>0</v>
      </c>
      <c r="BZ145" s="180">
        <v>981</v>
      </c>
      <c r="CA145" s="180">
        <v>480</v>
      </c>
      <c r="CB145" s="180">
        <v>6912</v>
      </c>
      <c r="CC145" s="180"/>
      <c r="CD145" s="180">
        <v>0</v>
      </c>
      <c r="CE145" s="180"/>
      <c r="CF145" s="180"/>
      <c r="CG145" s="180"/>
      <c r="CH145" s="180"/>
      <c r="CI145" s="180"/>
      <c r="CJ145" s="180"/>
      <c r="CK145" s="180"/>
      <c r="CL145" s="180"/>
      <c r="CM145" s="180"/>
      <c r="CN145" s="180"/>
      <c r="CO145" s="180"/>
      <c r="CP145" s="180"/>
      <c r="CQ145" s="180"/>
      <c r="CR145" s="180"/>
      <c r="CS145" s="180"/>
      <c r="CT145" s="180"/>
      <c r="CU145" s="180"/>
    </row>
    <row r="146" spans="1:99" x14ac:dyDescent="0.3">
      <c r="A146" s="155">
        <v>523</v>
      </c>
      <c r="B146" s="180" t="s">
        <v>270</v>
      </c>
      <c r="C146" s="180"/>
      <c r="D146" s="180"/>
      <c r="E146" s="180">
        <v>0</v>
      </c>
      <c r="F146" s="180"/>
      <c r="G146" s="180">
        <v>0</v>
      </c>
      <c r="H146" s="180">
        <v>0</v>
      </c>
      <c r="I146" s="180">
        <v>0</v>
      </c>
      <c r="J146" s="180">
        <v>0</v>
      </c>
      <c r="K146" s="180">
        <v>0</v>
      </c>
      <c r="L146" s="180">
        <v>0</v>
      </c>
      <c r="M146" s="180">
        <v>0</v>
      </c>
      <c r="N146" s="180">
        <v>0</v>
      </c>
      <c r="O146" s="180">
        <v>0</v>
      </c>
      <c r="P146" s="180">
        <v>0</v>
      </c>
      <c r="Q146" s="180">
        <v>17076954</v>
      </c>
      <c r="R146" s="180">
        <v>78142</v>
      </c>
      <c r="S146" s="180">
        <v>0</v>
      </c>
      <c r="T146" s="180">
        <v>37293277</v>
      </c>
      <c r="U146" s="180">
        <v>1209410</v>
      </c>
      <c r="V146" s="180">
        <v>10906197</v>
      </c>
      <c r="W146" s="180">
        <v>0</v>
      </c>
      <c r="X146" s="180"/>
      <c r="Y146" s="180">
        <v>0</v>
      </c>
      <c r="Z146" s="180">
        <v>0</v>
      </c>
      <c r="AA146" s="180">
        <v>12177297</v>
      </c>
      <c r="AB146" s="180">
        <v>4913588</v>
      </c>
      <c r="AC146" s="180">
        <v>140187</v>
      </c>
      <c r="AD146" s="180">
        <v>0</v>
      </c>
      <c r="AE146" s="180">
        <v>0</v>
      </c>
      <c r="AF146" s="180">
        <v>2408817</v>
      </c>
      <c r="AG146" s="180">
        <v>0</v>
      </c>
      <c r="AH146" s="180">
        <v>0</v>
      </c>
      <c r="AI146" s="180">
        <v>30813515</v>
      </c>
      <c r="AJ146" s="180">
        <v>0</v>
      </c>
      <c r="AK146" s="180"/>
      <c r="AL146" s="180"/>
      <c r="AM146" s="180">
        <v>19677312</v>
      </c>
      <c r="AN146" s="180">
        <v>0</v>
      </c>
      <c r="AO146" s="180">
        <v>0</v>
      </c>
      <c r="AP146" s="180">
        <v>0</v>
      </c>
      <c r="AQ146" s="180">
        <v>0</v>
      </c>
      <c r="AR146" s="180">
        <v>0</v>
      </c>
      <c r="AS146" s="180">
        <v>0</v>
      </c>
      <c r="AT146" s="180">
        <v>0</v>
      </c>
      <c r="AU146" s="180"/>
      <c r="AV146" s="180">
        <v>3648162</v>
      </c>
      <c r="AW146" s="180">
        <v>0</v>
      </c>
      <c r="AX146" s="180">
        <v>0</v>
      </c>
      <c r="AY146" s="180">
        <v>65756</v>
      </c>
      <c r="AZ146" s="180">
        <v>321222</v>
      </c>
      <c r="BA146" s="180">
        <v>0</v>
      </c>
      <c r="BB146" s="180">
        <v>0</v>
      </c>
      <c r="BC146" s="180">
        <v>22408</v>
      </c>
      <c r="BD146" s="180">
        <v>0</v>
      </c>
      <c r="BE146" s="180">
        <v>0</v>
      </c>
      <c r="BF146" s="180">
        <v>0</v>
      </c>
      <c r="BG146" s="180"/>
      <c r="BH146" s="180">
        <v>0</v>
      </c>
      <c r="BI146" s="180">
        <v>0</v>
      </c>
      <c r="BJ146" s="180">
        <v>0</v>
      </c>
      <c r="BK146" s="180">
        <v>0</v>
      </c>
      <c r="BL146" s="180"/>
      <c r="BM146" s="180">
        <v>0</v>
      </c>
      <c r="BN146" s="180">
        <v>0</v>
      </c>
      <c r="BO146" s="180">
        <v>0</v>
      </c>
      <c r="BP146" s="180">
        <v>79949</v>
      </c>
      <c r="BQ146" s="180">
        <v>0</v>
      </c>
      <c r="BR146" s="180">
        <v>0</v>
      </c>
      <c r="BS146" s="180">
        <v>0</v>
      </c>
      <c r="BT146" s="180">
        <v>8494</v>
      </c>
      <c r="BU146" s="180">
        <v>140739</v>
      </c>
      <c r="BV146" s="180">
        <v>0</v>
      </c>
      <c r="BW146" s="180"/>
      <c r="BX146" s="180">
        <v>74849</v>
      </c>
      <c r="BY146" s="180">
        <v>0</v>
      </c>
      <c r="BZ146" s="180">
        <v>0</v>
      </c>
      <c r="CA146" s="180">
        <v>0</v>
      </c>
      <c r="CB146" s="180">
        <v>0</v>
      </c>
      <c r="CC146" s="180"/>
      <c r="CD146" s="180">
        <v>0</v>
      </c>
      <c r="CE146" s="180"/>
      <c r="CF146" s="180"/>
      <c r="CG146" s="180"/>
      <c r="CH146" s="180"/>
      <c r="CI146" s="180"/>
      <c r="CJ146" s="180"/>
      <c r="CK146" s="180"/>
      <c r="CL146" s="180"/>
      <c r="CM146" s="180"/>
      <c r="CN146" s="180"/>
      <c r="CO146" s="180"/>
      <c r="CP146" s="180"/>
      <c r="CQ146" s="180"/>
      <c r="CR146" s="180"/>
      <c r="CS146" s="180"/>
      <c r="CT146" s="180"/>
      <c r="CU146" s="180"/>
    </row>
    <row r="147" spans="1:99" x14ac:dyDescent="0.3">
      <c r="A147" s="155">
        <v>524</v>
      </c>
      <c r="B147" s="180" t="s">
        <v>271</v>
      </c>
      <c r="C147" s="180"/>
      <c r="D147" s="180"/>
      <c r="E147" s="180">
        <v>0</v>
      </c>
      <c r="F147" s="180"/>
      <c r="G147" s="180">
        <v>0</v>
      </c>
      <c r="H147" s="180">
        <v>0</v>
      </c>
      <c r="I147" s="180">
        <v>0</v>
      </c>
      <c r="J147" s="180">
        <v>987330</v>
      </c>
      <c r="K147" s="180">
        <v>0</v>
      </c>
      <c r="L147" s="180">
        <v>0</v>
      </c>
      <c r="M147" s="180">
        <v>0</v>
      </c>
      <c r="N147" s="180">
        <v>0</v>
      </c>
      <c r="O147" s="180">
        <v>14309657</v>
      </c>
      <c r="P147" s="180">
        <v>0</v>
      </c>
      <c r="Q147" s="180">
        <v>0</v>
      </c>
      <c r="R147" s="180">
        <v>1515259</v>
      </c>
      <c r="S147" s="180">
        <v>0</v>
      </c>
      <c r="T147" s="180">
        <v>51150091</v>
      </c>
      <c r="U147" s="180">
        <v>25607427</v>
      </c>
      <c r="V147" s="180">
        <v>28099818</v>
      </c>
      <c r="W147" s="180">
        <v>0</v>
      </c>
      <c r="X147" s="180"/>
      <c r="Y147" s="180">
        <v>43230853</v>
      </c>
      <c r="Z147" s="180">
        <v>7945264</v>
      </c>
      <c r="AA147" s="180">
        <v>14204502</v>
      </c>
      <c r="AB147" s="180">
        <v>5498150</v>
      </c>
      <c r="AC147" s="180">
        <v>2002623</v>
      </c>
      <c r="AD147" s="180">
        <v>3908479</v>
      </c>
      <c r="AE147" s="180">
        <v>10861895</v>
      </c>
      <c r="AF147" s="180">
        <v>0</v>
      </c>
      <c r="AG147" s="180">
        <v>5900451</v>
      </c>
      <c r="AH147" s="180">
        <v>0</v>
      </c>
      <c r="AI147" s="180">
        <v>24707709</v>
      </c>
      <c r="AJ147" s="180">
        <v>1205025</v>
      </c>
      <c r="AK147" s="180"/>
      <c r="AL147" s="180"/>
      <c r="AM147" s="180">
        <v>23308391</v>
      </c>
      <c r="AN147" s="180">
        <v>2524409</v>
      </c>
      <c r="AO147" s="180">
        <v>1510770</v>
      </c>
      <c r="AP147" s="180">
        <v>0</v>
      </c>
      <c r="AQ147" s="180">
        <v>0</v>
      </c>
      <c r="AR147" s="180">
        <v>17693435</v>
      </c>
      <c r="AS147" s="180">
        <v>0</v>
      </c>
      <c r="AT147" s="180">
        <v>7403000</v>
      </c>
      <c r="AU147" s="180"/>
      <c r="AV147" s="180">
        <v>25957959</v>
      </c>
      <c r="AW147" s="180">
        <v>0</v>
      </c>
      <c r="AX147" s="180">
        <v>6057071</v>
      </c>
      <c r="AY147" s="180">
        <v>1953620</v>
      </c>
      <c r="AZ147" s="180">
        <v>4449553</v>
      </c>
      <c r="BA147" s="180">
        <v>1377431</v>
      </c>
      <c r="BB147" s="180">
        <v>0</v>
      </c>
      <c r="BC147" s="180">
        <v>508567</v>
      </c>
      <c r="BD147" s="180">
        <v>16562933</v>
      </c>
      <c r="BE147" s="180">
        <v>0</v>
      </c>
      <c r="BF147" s="180">
        <v>1673928</v>
      </c>
      <c r="BG147" s="180"/>
      <c r="BH147" s="180">
        <v>0</v>
      </c>
      <c r="BI147" s="180">
        <v>1724616</v>
      </c>
      <c r="BJ147" s="180">
        <v>0</v>
      </c>
      <c r="BK147" s="180">
        <v>7770101</v>
      </c>
      <c r="BL147" s="180"/>
      <c r="BM147" s="180">
        <v>9800659</v>
      </c>
      <c r="BN147" s="180">
        <v>1778662</v>
      </c>
      <c r="BO147" s="180">
        <v>2729604</v>
      </c>
      <c r="BP147" s="180">
        <v>763593</v>
      </c>
      <c r="BQ147" s="180">
        <v>0</v>
      </c>
      <c r="BR147" s="180">
        <v>5823994</v>
      </c>
      <c r="BS147" s="180">
        <v>0</v>
      </c>
      <c r="BT147" s="180">
        <v>4571061</v>
      </c>
      <c r="BU147" s="180">
        <v>10460245</v>
      </c>
      <c r="BV147" s="180">
        <v>0</v>
      </c>
      <c r="BW147" s="180"/>
      <c r="BX147" s="180">
        <v>1276002</v>
      </c>
      <c r="BY147" s="180">
        <v>219912</v>
      </c>
      <c r="BZ147" s="180">
        <v>3077234</v>
      </c>
      <c r="CA147" s="180">
        <v>1802938</v>
      </c>
      <c r="CB147" s="180">
        <v>3486558</v>
      </c>
      <c r="CC147" s="180"/>
      <c r="CD147" s="180">
        <v>438482</v>
      </c>
      <c r="CE147" s="180"/>
      <c r="CF147" s="180"/>
      <c r="CG147" s="180"/>
      <c r="CH147" s="180"/>
      <c r="CI147" s="180"/>
      <c r="CJ147" s="180"/>
      <c r="CK147" s="180"/>
      <c r="CL147" s="180"/>
      <c r="CM147" s="180"/>
      <c r="CN147" s="180"/>
      <c r="CO147" s="180"/>
      <c r="CP147" s="180"/>
      <c r="CQ147" s="180"/>
      <c r="CR147" s="180"/>
      <c r="CS147" s="180"/>
      <c r="CT147" s="180"/>
      <c r="CU147" s="180"/>
    </row>
    <row r="148" spans="1:99" x14ac:dyDescent="0.3">
      <c r="A148" s="155">
        <v>525</v>
      </c>
      <c r="B148" s="180" t="s">
        <v>272</v>
      </c>
      <c r="C148" s="180"/>
      <c r="D148" s="180"/>
      <c r="E148" s="180">
        <v>0</v>
      </c>
      <c r="F148" s="180"/>
      <c r="G148" s="180">
        <v>0</v>
      </c>
      <c r="H148" s="180">
        <v>0</v>
      </c>
      <c r="I148" s="180">
        <v>0</v>
      </c>
      <c r="J148" s="180">
        <v>0</v>
      </c>
      <c r="K148" s="180">
        <v>0</v>
      </c>
      <c r="L148" s="180">
        <v>0</v>
      </c>
      <c r="M148" s="180">
        <v>0</v>
      </c>
      <c r="N148" s="180">
        <v>0</v>
      </c>
      <c r="O148" s="180">
        <v>0</v>
      </c>
      <c r="P148" s="180">
        <v>0</v>
      </c>
      <c r="Q148" s="180">
        <v>24978935</v>
      </c>
      <c r="R148" s="180">
        <v>0</v>
      </c>
      <c r="S148" s="180">
        <v>0</v>
      </c>
      <c r="T148" s="180">
        <v>0</v>
      </c>
      <c r="U148" s="180">
        <v>0</v>
      </c>
      <c r="V148" s="180">
        <v>0</v>
      </c>
      <c r="W148" s="180">
        <v>0</v>
      </c>
      <c r="X148" s="180"/>
      <c r="Y148" s="180">
        <v>0</v>
      </c>
      <c r="Z148" s="180">
        <v>0</v>
      </c>
      <c r="AA148" s="180">
        <v>0</v>
      </c>
      <c r="AB148" s="180">
        <v>0</v>
      </c>
      <c r="AC148" s="180">
        <v>0</v>
      </c>
      <c r="AD148" s="180">
        <v>0</v>
      </c>
      <c r="AE148" s="180">
        <v>0</v>
      </c>
      <c r="AF148" s="180">
        <v>1084070</v>
      </c>
      <c r="AG148" s="180">
        <v>0</v>
      </c>
      <c r="AH148" s="180">
        <v>0</v>
      </c>
      <c r="AI148" s="180">
        <v>0</v>
      </c>
      <c r="AJ148" s="180">
        <v>0</v>
      </c>
      <c r="AK148" s="180"/>
      <c r="AL148" s="180"/>
      <c r="AM148" s="180">
        <v>0</v>
      </c>
      <c r="AN148" s="180">
        <v>0</v>
      </c>
      <c r="AO148" s="180">
        <v>0</v>
      </c>
      <c r="AP148" s="180">
        <v>0</v>
      </c>
      <c r="AQ148" s="180">
        <v>0</v>
      </c>
      <c r="AR148" s="180">
        <v>0</v>
      </c>
      <c r="AS148" s="180">
        <v>0</v>
      </c>
      <c r="AT148" s="180">
        <v>0</v>
      </c>
      <c r="AU148" s="180"/>
      <c r="AV148" s="180">
        <v>0</v>
      </c>
      <c r="AW148" s="180">
        <v>0</v>
      </c>
      <c r="AX148" s="180">
        <v>0</v>
      </c>
      <c r="AY148" s="180">
        <v>0</v>
      </c>
      <c r="AZ148" s="180">
        <v>0</v>
      </c>
      <c r="BA148" s="180">
        <v>0</v>
      </c>
      <c r="BB148" s="180">
        <v>0</v>
      </c>
      <c r="BC148" s="180">
        <v>0</v>
      </c>
      <c r="BD148" s="180">
        <v>183296</v>
      </c>
      <c r="BE148" s="180">
        <v>0</v>
      </c>
      <c r="BF148" s="180">
        <v>0</v>
      </c>
      <c r="BG148" s="180"/>
      <c r="BH148" s="180">
        <v>0</v>
      </c>
      <c r="BI148" s="180">
        <v>0</v>
      </c>
      <c r="BJ148" s="180">
        <v>0</v>
      </c>
      <c r="BK148" s="180">
        <v>0</v>
      </c>
      <c r="BL148" s="180"/>
      <c r="BM148" s="180">
        <v>0</v>
      </c>
      <c r="BN148" s="180">
        <v>0</v>
      </c>
      <c r="BO148" s="180">
        <v>0</v>
      </c>
      <c r="BP148" s="180">
        <v>0</v>
      </c>
      <c r="BQ148" s="180">
        <v>0</v>
      </c>
      <c r="BR148" s="180">
        <v>0</v>
      </c>
      <c r="BS148" s="180">
        <v>0</v>
      </c>
      <c r="BT148" s="180">
        <v>0</v>
      </c>
      <c r="BU148" s="180">
        <v>0</v>
      </c>
      <c r="BV148" s="180">
        <v>0</v>
      </c>
      <c r="BW148" s="180"/>
      <c r="BX148" s="180">
        <v>0</v>
      </c>
      <c r="BY148" s="180">
        <v>0</v>
      </c>
      <c r="BZ148" s="180">
        <v>0</v>
      </c>
      <c r="CA148" s="180">
        <v>0</v>
      </c>
      <c r="CB148" s="180">
        <v>0</v>
      </c>
      <c r="CC148" s="180"/>
      <c r="CD148" s="180">
        <v>0</v>
      </c>
      <c r="CE148" s="180"/>
      <c r="CF148" s="180"/>
      <c r="CG148" s="180"/>
      <c r="CH148" s="180"/>
      <c r="CI148" s="180"/>
      <c r="CJ148" s="180"/>
      <c r="CK148" s="180"/>
      <c r="CL148" s="180"/>
      <c r="CM148" s="180"/>
      <c r="CN148" s="180"/>
      <c r="CO148" s="180"/>
      <c r="CP148" s="180"/>
      <c r="CQ148" s="180"/>
      <c r="CR148" s="180"/>
      <c r="CS148" s="180"/>
      <c r="CT148" s="180"/>
      <c r="CU148" s="180"/>
    </row>
    <row r="149" spans="1:99" x14ac:dyDescent="0.3">
      <c r="A149" s="155">
        <v>526</v>
      </c>
      <c r="B149" s="180" t="s">
        <v>273</v>
      </c>
      <c r="C149" s="180"/>
      <c r="D149" s="180"/>
      <c r="E149" s="180">
        <v>0</v>
      </c>
      <c r="F149" s="180"/>
      <c r="G149" s="180">
        <v>0</v>
      </c>
      <c r="H149" s="180">
        <v>0</v>
      </c>
      <c r="I149" s="180">
        <v>0</v>
      </c>
      <c r="J149" s="180">
        <v>6536</v>
      </c>
      <c r="K149" s="180">
        <v>0</v>
      </c>
      <c r="L149" s="180">
        <v>0</v>
      </c>
      <c r="M149" s="180">
        <v>0</v>
      </c>
      <c r="N149" s="180">
        <v>0</v>
      </c>
      <c r="O149" s="180">
        <v>1824439</v>
      </c>
      <c r="P149" s="180">
        <v>0</v>
      </c>
      <c r="Q149" s="180">
        <v>10024644</v>
      </c>
      <c r="R149" s="180">
        <v>312816</v>
      </c>
      <c r="S149" s="180">
        <v>0</v>
      </c>
      <c r="T149" s="180">
        <v>7626711</v>
      </c>
      <c r="U149" s="180">
        <v>2162411</v>
      </c>
      <c r="V149" s="180">
        <v>10586878</v>
      </c>
      <c r="W149" s="180">
        <v>0</v>
      </c>
      <c r="X149" s="180"/>
      <c r="Y149" s="180">
        <v>2732628</v>
      </c>
      <c r="Z149" s="180">
        <v>0</v>
      </c>
      <c r="AA149" s="180">
        <v>3245876</v>
      </c>
      <c r="AB149" s="180">
        <v>1154557</v>
      </c>
      <c r="AC149" s="180">
        <v>140705</v>
      </c>
      <c r="AD149" s="180">
        <v>673144</v>
      </c>
      <c r="AE149" s="180">
        <v>556035</v>
      </c>
      <c r="AF149" s="180">
        <v>5017087</v>
      </c>
      <c r="AG149" s="180">
        <v>952621</v>
      </c>
      <c r="AH149" s="180">
        <v>0</v>
      </c>
      <c r="AI149" s="180">
        <v>7440370</v>
      </c>
      <c r="AJ149" s="180">
        <v>0</v>
      </c>
      <c r="AK149" s="180"/>
      <c r="AL149" s="180"/>
      <c r="AM149" s="180">
        <v>2376252</v>
      </c>
      <c r="AN149" s="180">
        <v>75054</v>
      </c>
      <c r="AO149" s="180">
        <v>129600</v>
      </c>
      <c r="AP149" s="180">
        <v>0</v>
      </c>
      <c r="AQ149" s="180">
        <v>0</v>
      </c>
      <c r="AR149" s="180">
        <v>1381172</v>
      </c>
      <c r="AS149" s="180">
        <v>0</v>
      </c>
      <c r="AT149" s="180">
        <v>575038</v>
      </c>
      <c r="AU149" s="180"/>
      <c r="AV149" s="180">
        <v>13905168</v>
      </c>
      <c r="AW149" s="180">
        <v>0</v>
      </c>
      <c r="AX149" s="180">
        <v>797584</v>
      </c>
      <c r="AY149" s="180">
        <v>1089562</v>
      </c>
      <c r="AZ149" s="180">
        <v>379201</v>
      </c>
      <c r="BA149" s="180">
        <v>82064</v>
      </c>
      <c r="BB149" s="180">
        <v>0</v>
      </c>
      <c r="BC149" s="180">
        <v>0</v>
      </c>
      <c r="BD149" s="180">
        <v>2808265</v>
      </c>
      <c r="BE149" s="180">
        <v>0</v>
      </c>
      <c r="BF149" s="180">
        <v>114402</v>
      </c>
      <c r="BG149" s="180"/>
      <c r="BH149" s="180">
        <v>0</v>
      </c>
      <c r="BI149" s="180">
        <v>15732</v>
      </c>
      <c r="BJ149" s="180">
        <v>0</v>
      </c>
      <c r="BK149" s="180">
        <v>1823539</v>
      </c>
      <c r="BL149" s="180"/>
      <c r="BM149" s="180">
        <v>290471</v>
      </c>
      <c r="BN149" s="180">
        <v>197867</v>
      </c>
      <c r="BO149" s="180">
        <v>190349</v>
      </c>
      <c r="BP149" s="180">
        <v>318430</v>
      </c>
      <c r="BQ149" s="180">
        <v>0</v>
      </c>
      <c r="BR149" s="180">
        <v>122981</v>
      </c>
      <c r="BS149" s="180">
        <v>0</v>
      </c>
      <c r="BT149" s="180">
        <v>310170</v>
      </c>
      <c r="BU149" s="180">
        <v>361581</v>
      </c>
      <c r="BV149" s="180">
        <v>0</v>
      </c>
      <c r="BW149" s="180"/>
      <c r="BX149" s="180">
        <v>20754</v>
      </c>
      <c r="BY149" s="180">
        <v>0</v>
      </c>
      <c r="BZ149" s="180">
        <v>96500</v>
      </c>
      <c r="CA149" s="180">
        <v>5530</v>
      </c>
      <c r="CB149" s="180">
        <v>242710</v>
      </c>
      <c r="CC149" s="180"/>
      <c r="CD149" s="180">
        <v>0</v>
      </c>
      <c r="CE149" s="180"/>
      <c r="CF149" s="180"/>
      <c r="CG149" s="180"/>
      <c r="CH149" s="180"/>
      <c r="CI149" s="180"/>
      <c r="CJ149" s="180"/>
      <c r="CK149" s="180"/>
      <c r="CL149" s="180"/>
      <c r="CM149" s="180"/>
      <c r="CN149" s="180"/>
      <c r="CO149" s="180"/>
      <c r="CP149" s="180"/>
      <c r="CQ149" s="180"/>
      <c r="CR149" s="180"/>
      <c r="CS149" s="180"/>
      <c r="CT149" s="180"/>
      <c r="CU149" s="180"/>
    </row>
    <row r="150" spans="1:99" x14ac:dyDescent="0.3">
      <c r="A150" s="155">
        <v>527</v>
      </c>
      <c r="B150" s="180" t="s">
        <v>274</v>
      </c>
      <c r="C150" s="180"/>
      <c r="D150" s="180"/>
      <c r="E150" s="180">
        <v>0</v>
      </c>
      <c r="F150" s="180"/>
      <c r="G150" s="180">
        <v>0</v>
      </c>
      <c r="H150" s="180">
        <v>0</v>
      </c>
      <c r="I150" s="180">
        <v>0</v>
      </c>
      <c r="J150" s="180">
        <v>0</v>
      </c>
      <c r="K150" s="180">
        <v>0</v>
      </c>
      <c r="L150" s="180">
        <v>0</v>
      </c>
      <c r="M150" s="180">
        <v>0</v>
      </c>
      <c r="N150" s="180">
        <v>0</v>
      </c>
      <c r="O150" s="180">
        <v>0</v>
      </c>
      <c r="P150" s="180">
        <v>0</v>
      </c>
      <c r="Q150" s="180">
        <v>8760280</v>
      </c>
      <c r="R150" s="180">
        <v>0</v>
      </c>
      <c r="S150" s="180">
        <v>0</v>
      </c>
      <c r="T150" s="180">
        <v>0</v>
      </c>
      <c r="U150" s="180">
        <v>0</v>
      </c>
      <c r="V150" s="180">
        <v>565565</v>
      </c>
      <c r="W150" s="180">
        <v>0</v>
      </c>
      <c r="X150" s="180"/>
      <c r="Y150" s="180">
        <v>0</v>
      </c>
      <c r="Z150" s="180">
        <v>0</v>
      </c>
      <c r="AA150" s="180">
        <v>0</v>
      </c>
      <c r="AB150" s="180">
        <v>0</v>
      </c>
      <c r="AC150" s="180">
        <v>0</v>
      </c>
      <c r="AD150" s="180">
        <v>0</v>
      </c>
      <c r="AE150" s="180">
        <v>0</v>
      </c>
      <c r="AF150" s="180">
        <v>0</v>
      </c>
      <c r="AG150" s="180">
        <v>0</v>
      </c>
      <c r="AH150" s="180">
        <v>0</v>
      </c>
      <c r="AI150" s="180">
        <v>10051877</v>
      </c>
      <c r="AJ150" s="180">
        <v>0</v>
      </c>
      <c r="AK150" s="180"/>
      <c r="AL150" s="180"/>
      <c r="AM150" s="180">
        <v>401199</v>
      </c>
      <c r="AN150" s="180">
        <v>0</v>
      </c>
      <c r="AO150" s="180">
        <v>0</v>
      </c>
      <c r="AP150" s="180">
        <v>0</v>
      </c>
      <c r="AQ150" s="180">
        <v>0</v>
      </c>
      <c r="AR150" s="180">
        <v>0</v>
      </c>
      <c r="AS150" s="180">
        <v>0</v>
      </c>
      <c r="AT150" s="180">
        <v>0</v>
      </c>
      <c r="AU150" s="180"/>
      <c r="AV150" s="180">
        <v>0</v>
      </c>
      <c r="AW150" s="180">
        <v>0</v>
      </c>
      <c r="AX150" s="180">
        <v>0</v>
      </c>
      <c r="AY150" s="180">
        <v>0</v>
      </c>
      <c r="AZ150" s="180">
        <v>0</v>
      </c>
      <c r="BA150" s="180">
        <v>0</v>
      </c>
      <c r="BB150" s="180">
        <v>0</v>
      </c>
      <c r="BC150" s="180">
        <v>0</v>
      </c>
      <c r="BD150" s="180">
        <v>0</v>
      </c>
      <c r="BE150" s="180">
        <v>0</v>
      </c>
      <c r="BF150" s="180">
        <v>0</v>
      </c>
      <c r="BG150" s="180"/>
      <c r="BH150" s="180">
        <v>0</v>
      </c>
      <c r="BI150" s="180">
        <v>0</v>
      </c>
      <c r="BJ150" s="180">
        <v>0</v>
      </c>
      <c r="BK150" s="180">
        <v>0</v>
      </c>
      <c r="BL150" s="180"/>
      <c r="BM150" s="180">
        <v>0</v>
      </c>
      <c r="BN150" s="180">
        <v>0</v>
      </c>
      <c r="BO150" s="180">
        <v>0</v>
      </c>
      <c r="BP150" s="180">
        <v>0</v>
      </c>
      <c r="BQ150" s="180">
        <v>0</v>
      </c>
      <c r="BR150" s="180">
        <v>11600</v>
      </c>
      <c r="BS150" s="180">
        <v>7636584</v>
      </c>
      <c r="BT150" s="180">
        <v>0</v>
      </c>
      <c r="BU150" s="180">
        <v>0</v>
      </c>
      <c r="BV150" s="180">
        <v>0</v>
      </c>
      <c r="BW150" s="180"/>
      <c r="BX150" s="180">
        <v>0</v>
      </c>
      <c r="BY150" s="180">
        <v>0</v>
      </c>
      <c r="BZ150" s="180">
        <v>0</v>
      </c>
      <c r="CA150" s="180">
        <v>0</v>
      </c>
      <c r="CB150" s="180">
        <v>0</v>
      </c>
      <c r="CC150" s="180"/>
      <c r="CD150" s="180">
        <v>0</v>
      </c>
      <c r="CE150" s="180"/>
      <c r="CF150" s="180"/>
      <c r="CG150" s="180"/>
      <c r="CH150" s="180"/>
      <c r="CI150" s="180"/>
      <c r="CJ150" s="180"/>
      <c r="CK150" s="180"/>
      <c r="CL150" s="180"/>
      <c r="CM150" s="180"/>
      <c r="CN150" s="180"/>
      <c r="CO150" s="180"/>
      <c r="CP150" s="180"/>
      <c r="CQ150" s="180"/>
      <c r="CR150" s="180"/>
      <c r="CS150" s="180"/>
      <c r="CT150" s="180"/>
      <c r="CU150" s="180"/>
    </row>
    <row r="151" spans="1:99" x14ac:dyDescent="0.3">
      <c r="A151" s="155">
        <v>528</v>
      </c>
      <c r="B151" s="180" t="s">
        <v>257</v>
      </c>
      <c r="C151" s="180"/>
      <c r="D151" s="180"/>
      <c r="E151" s="180">
        <v>22933</v>
      </c>
      <c r="F151" s="180"/>
      <c r="G151" s="180">
        <v>1110053</v>
      </c>
      <c r="H151" s="180">
        <v>163517</v>
      </c>
      <c r="I151" s="180">
        <v>2576673</v>
      </c>
      <c r="J151" s="180">
        <v>48705</v>
      </c>
      <c r="K151" s="180">
        <v>69617</v>
      </c>
      <c r="L151" s="180">
        <v>121914</v>
      </c>
      <c r="M151" s="180">
        <v>8542991</v>
      </c>
      <c r="N151" s="180">
        <v>26778</v>
      </c>
      <c r="O151" s="180">
        <v>2689844</v>
      </c>
      <c r="P151" s="180">
        <v>14000</v>
      </c>
      <c r="Q151" s="180">
        <v>21739077</v>
      </c>
      <c r="R151" s="180">
        <v>1053702</v>
      </c>
      <c r="S151" s="180">
        <v>0</v>
      </c>
      <c r="T151" s="180">
        <v>43660791</v>
      </c>
      <c r="U151" s="180">
        <v>8272827</v>
      </c>
      <c r="V151" s="180">
        <v>10226256</v>
      </c>
      <c r="W151" s="180">
        <v>21100440</v>
      </c>
      <c r="X151" s="180"/>
      <c r="Y151" s="180">
        <v>6461171</v>
      </c>
      <c r="Z151" s="180">
        <v>522617</v>
      </c>
      <c r="AA151" s="180">
        <v>8020156</v>
      </c>
      <c r="AB151" s="180">
        <v>1648660</v>
      </c>
      <c r="AC151" s="180">
        <v>845057</v>
      </c>
      <c r="AD151" s="180">
        <v>793715</v>
      </c>
      <c r="AE151" s="180">
        <v>1022245</v>
      </c>
      <c r="AF151" s="180">
        <v>8066337</v>
      </c>
      <c r="AG151" s="180">
        <v>2289953</v>
      </c>
      <c r="AH151" s="180">
        <v>256132</v>
      </c>
      <c r="AI151" s="180">
        <v>14573720</v>
      </c>
      <c r="AJ151" s="180">
        <v>218846</v>
      </c>
      <c r="AK151" s="180"/>
      <c r="AL151" s="180"/>
      <c r="AM151" s="180">
        <v>5839661</v>
      </c>
      <c r="AN151" s="180">
        <v>234861</v>
      </c>
      <c r="AO151" s="180">
        <v>243832</v>
      </c>
      <c r="AP151" s="180">
        <v>0</v>
      </c>
      <c r="AQ151" s="180">
        <v>3922282</v>
      </c>
      <c r="AR151" s="180">
        <v>2275747</v>
      </c>
      <c r="AS151" s="180">
        <v>125854</v>
      </c>
      <c r="AT151" s="180">
        <v>1174533</v>
      </c>
      <c r="AU151" s="180"/>
      <c r="AV151" s="180">
        <v>8958076</v>
      </c>
      <c r="AW151" s="180">
        <v>800628</v>
      </c>
      <c r="AX151" s="180">
        <v>647115</v>
      </c>
      <c r="AY151" s="180">
        <v>3290266</v>
      </c>
      <c r="AZ151" s="180">
        <v>429162</v>
      </c>
      <c r="BA151" s="180">
        <v>527563</v>
      </c>
      <c r="BB151" s="180">
        <v>0</v>
      </c>
      <c r="BC151" s="180">
        <v>47659</v>
      </c>
      <c r="BD151" s="180">
        <v>3361528</v>
      </c>
      <c r="BE151" s="180">
        <v>25438</v>
      </c>
      <c r="BF151" s="180">
        <v>170120</v>
      </c>
      <c r="BG151" s="180"/>
      <c r="BH151" s="180">
        <v>31456</v>
      </c>
      <c r="BI151" s="180">
        <v>50538</v>
      </c>
      <c r="BJ151" s="180">
        <v>49583</v>
      </c>
      <c r="BK151" s="180">
        <v>1253193</v>
      </c>
      <c r="BL151" s="180"/>
      <c r="BM151" s="180">
        <v>817806</v>
      </c>
      <c r="BN151" s="180">
        <v>2366644</v>
      </c>
      <c r="BO151" s="180">
        <v>539405</v>
      </c>
      <c r="BP151" s="180">
        <v>487555</v>
      </c>
      <c r="BQ151" s="180">
        <v>10685309</v>
      </c>
      <c r="BR151" s="180">
        <v>218020</v>
      </c>
      <c r="BS151" s="180">
        <v>8231798</v>
      </c>
      <c r="BT151" s="180">
        <v>183853</v>
      </c>
      <c r="BU151" s="180">
        <v>2321933</v>
      </c>
      <c r="BV151" s="180">
        <v>298727</v>
      </c>
      <c r="BW151" s="180"/>
      <c r="BX151" s="180">
        <v>125726</v>
      </c>
      <c r="BY151" s="180">
        <v>12616</v>
      </c>
      <c r="BZ151" s="180">
        <v>64866</v>
      </c>
      <c r="CA151" s="180">
        <v>23663</v>
      </c>
      <c r="CB151" s="180">
        <v>466432</v>
      </c>
      <c r="CC151" s="180"/>
      <c r="CD151" s="180">
        <v>8841</v>
      </c>
      <c r="CE151" s="180"/>
      <c r="CF151" s="180"/>
      <c r="CG151" s="180"/>
      <c r="CH151" s="180"/>
      <c r="CI151" s="180"/>
      <c r="CJ151" s="180"/>
      <c r="CK151" s="180"/>
      <c r="CL151" s="180"/>
      <c r="CM151" s="180"/>
      <c r="CN151" s="180"/>
      <c r="CO151" s="180"/>
      <c r="CP151" s="180"/>
      <c r="CQ151" s="180"/>
      <c r="CR151" s="180"/>
      <c r="CS151" s="180"/>
      <c r="CT151" s="180"/>
      <c r="CU151" s="180"/>
    </row>
    <row r="152" spans="1:99" x14ac:dyDescent="0.3">
      <c r="A152" s="155">
        <v>529</v>
      </c>
      <c r="B152" s="180" t="s">
        <v>258</v>
      </c>
      <c r="C152" s="180"/>
      <c r="D152" s="180"/>
      <c r="E152" s="180">
        <v>3337</v>
      </c>
      <c r="F152" s="180"/>
      <c r="G152" s="180">
        <v>137824</v>
      </c>
      <c r="H152" s="180">
        <v>24727</v>
      </c>
      <c r="I152" s="180">
        <v>210122</v>
      </c>
      <c r="J152" s="180">
        <v>4954</v>
      </c>
      <c r="K152" s="180">
        <v>8918</v>
      </c>
      <c r="L152" s="180">
        <v>9820</v>
      </c>
      <c r="M152" s="180">
        <v>787549</v>
      </c>
      <c r="N152" s="180">
        <v>4468</v>
      </c>
      <c r="O152" s="180">
        <v>154683</v>
      </c>
      <c r="P152" s="180">
        <v>3340</v>
      </c>
      <c r="Q152" s="180">
        <v>2033158</v>
      </c>
      <c r="R152" s="180">
        <v>25210</v>
      </c>
      <c r="S152" s="180">
        <v>0</v>
      </c>
      <c r="T152" s="180">
        <v>3621873</v>
      </c>
      <c r="U152" s="180">
        <v>431210</v>
      </c>
      <c r="V152" s="180">
        <v>797960</v>
      </c>
      <c r="W152" s="180">
        <v>1116037</v>
      </c>
      <c r="X152" s="180"/>
      <c r="Y152" s="180">
        <v>637439</v>
      </c>
      <c r="Z152" s="180">
        <v>54689</v>
      </c>
      <c r="AA152" s="180">
        <v>810402</v>
      </c>
      <c r="AB152" s="180">
        <v>192876</v>
      </c>
      <c r="AC152" s="180">
        <v>82482</v>
      </c>
      <c r="AD152" s="180">
        <v>122286</v>
      </c>
      <c r="AE152" s="180">
        <v>44229</v>
      </c>
      <c r="AF152" s="180">
        <v>148166</v>
      </c>
      <c r="AG152" s="180">
        <v>331901</v>
      </c>
      <c r="AH152" s="180">
        <v>25494</v>
      </c>
      <c r="AI152" s="180">
        <v>1550127</v>
      </c>
      <c r="AJ152" s="180">
        <v>12157</v>
      </c>
      <c r="AK152" s="180"/>
      <c r="AL152" s="180"/>
      <c r="AM152" s="180">
        <v>569457</v>
      </c>
      <c r="AN152" s="180">
        <v>25921</v>
      </c>
      <c r="AO152" s="180">
        <v>43637</v>
      </c>
      <c r="AP152" s="180">
        <v>0</v>
      </c>
      <c r="AQ152" s="180">
        <v>67198</v>
      </c>
      <c r="AR152" s="180">
        <v>189025</v>
      </c>
      <c r="AS152" s="180">
        <v>13431</v>
      </c>
      <c r="AT152" s="180">
        <v>87667</v>
      </c>
      <c r="AU152" s="180"/>
      <c r="AV152" s="180">
        <v>334752</v>
      </c>
      <c r="AW152" s="180">
        <v>96113</v>
      </c>
      <c r="AX152" s="180">
        <v>85322</v>
      </c>
      <c r="AY152" s="180">
        <v>49022</v>
      </c>
      <c r="AZ152" s="180">
        <v>23602</v>
      </c>
      <c r="BA152" s="180">
        <v>29916</v>
      </c>
      <c r="BB152" s="180">
        <v>0</v>
      </c>
      <c r="BC152" s="180">
        <v>7059</v>
      </c>
      <c r="BD152" s="180">
        <v>413752</v>
      </c>
      <c r="BE152" s="180">
        <v>6560</v>
      </c>
      <c r="BF152" s="180">
        <v>22521</v>
      </c>
      <c r="BG152" s="180"/>
      <c r="BH152" s="180">
        <v>3127</v>
      </c>
      <c r="BI152" s="180">
        <v>10140</v>
      </c>
      <c r="BJ152" s="180">
        <v>3945</v>
      </c>
      <c r="BK152" s="180">
        <v>85447</v>
      </c>
      <c r="BL152" s="180"/>
      <c r="BM152" s="180">
        <v>84961</v>
      </c>
      <c r="BN152" s="180">
        <v>58449</v>
      </c>
      <c r="BO152" s="180">
        <v>76153</v>
      </c>
      <c r="BP152" s="180">
        <v>65838</v>
      </c>
      <c r="BQ152" s="180">
        <v>800909</v>
      </c>
      <c r="BR152" s="180">
        <v>12211</v>
      </c>
      <c r="BS152" s="180">
        <v>350041</v>
      </c>
      <c r="BT152" s="180">
        <v>20034</v>
      </c>
      <c r="BU152" s="180">
        <v>269642</v>
      </c>
      <c r="BV152" s="180">
        <v>34727</v>
      </c>
      <c r="BW152" s="180"/>
      <c r="BX152" s="180">
        <v>19517</v>
      </c>
      <c r="BY152" s="180">
        <v>2188</v>
      </c>
      <c r="BZ152" s="180">
        <v>9363</v>
      </c>
      <c r="CA152" s="180">
        <v>4840</v>
      </c>
      <c r="CB152" s="180">
        <v>57051</v>
      </c>
      <c r="CC152" s="180"/>
      <c r="CD152" s="180">
        <v>3583</v>
      </c>
      <c r="CE152" s="180"/>
      <c r="CF152" s="180"/>
      <c r="CG152" s="180"/>
      <c r="CH152" s="180"/>
      <c r="CI152" s="180"/>
      <c r="CJ152" s="180"/>
      <c r="CK152" s="180"/>
      <c r="CL152" s="180"/>
      <c r="CM152" s="180"/>
      <c r="CN152" s="180"/>
      <c r="CO152" s="180"/>
      <c r="CP152" s="180"/>
      <c r="CQ152" s="180"/>
      <c r="CR152" s="180"/>
      <c r="CS152" s="180"/>
      <c r="CT152" s="180"/>
      <c r="CU152" s="180"/>
    </row>
    <row r="153" spans="1:99" x14ac:dyDescent="0.3">
      <c r="A153" s="155">
        <v>530</v>
      </c>
      <c r="B153" s="180" t="s">
        <v>259</v>
      </c>
      <c r="C153" s="180"/>
      <c r="D153" s="180"/>
      <c r="E153" s="180">
        <v>408</v>
      </c>
      <c r="F153" s="180"/>
      <c r="G153" s="180">
        <v>21901</v>
      </c>
      <c r="H153" s="180">
        <v>3606</v>
      </c>
      <c r="I153" s="180">
        <v>21201</v>
      </c>
      <c r="J153" s="180">
        <v>1359</v>
      </c>
      <c r="K153" s="180">
        <v>329</v>
      </c>
      <c r="L153" s="180">
        <v>854</v>
      </c>
      <c r="M153" s="180">
        <v>67716</v>
      </c>
      <c r="N153" s="180">
        <v>882</v>
      </c>
      <c r="O153" s="180">
        <v>30782</v>
      </c>
      <c r="P153" s="180">
        <v>122</v>
      </c>
      <c r="Q153" s="180">
        <v>145719</v>
      </c>
      <c r="R153" s="180">
        <v>1105</v>
      </c>
      <c r="S153" s="180">
        <v>0</v>
      </c>
      <c r="T153" s="180">
        <v>249374</v>
      </c>
      <c r="U153" s="180">
        <v>62544</v>
      </c>
      <c r="V153" s="180">
        <v>279704</v>
      </c>
      <c r="W153" s="180">
        <v>45941</v>
      </c>
      <c r="X153" s="180"/>
      <c r="Y153" s="180">
        <v>84076</v>
      </c>
      <c r="Z153" s="180">
        <v>21142</v>
      </c>
      <c r="AA153" s="180">
        <v>42028</v>
      </c>
      <c r="AB153" s="180">
        <v>46814</v>
      </c>
      <c r="AC153" s="180">
        <v>12239</v>
      </c>
      <c r="AD153" s="180">
        <v>19454</v>
      </c>
      <c r="AE153" s="180">
        <v>69796</v>
      </c>
      <c r="AF153" s="180">
        <v>3774</v>
      </c>
      <c r="AG153" s="180">
        <v>36655</v>
      </c>
      <c r="AH153" s="180">
        <v>12328</v>
      </c>
      <c r="AI153" s="180">
        <v>90052</v>
      </c>
      <c r="AJ153" s="180">
        <v>749</v>
      </c>
      <c r="AK153" s="180"/>
      <c r="AL153" s="180"/>
      <c r="AM153" s="180">
        <v>87964</v>
      </c>
      <c r="AN153" s="180">
        <v>6816</v>
      </c>
      <c r="AO153" s="180">
        <v>12039</v>
      </c>
      <c r="AP153" s="180">
        <v>0</v>
      </c>
      <c r="AQ153" s="180">
        <v>25300</v>
      </c>
      <c r="AR153" s="180">
        <v>74735</v>
      </c>
      <c r="AS153" s="180">
        <v>5578</v>
      </c>
      <c r="AT153" s="180">
        <v>19730</v>
      </c>
      <c r="AU153" s="180"/>
      <c r="AV153" s="180">
        <v>65172</v>
      </c>
      <c r="AW153" s="180">
        <v>3428</v>
      </c>
      <c r="AX153" s="180">
        <v>13741</v>
      </c>
      <c r="AY153" s="180">
        <v>0</v>
      </c>
      <c r="AZ153" s="180">
        <v>1112</v>
      </c>
      <c r="BA153" s="180">
        <v>7119</v>
      </c>
      <c r="BB153" s="180">
        <v>0</v>
      </c>
      <c r="BC153" s="180">
        <v>1139</v>
      </c>
      <c r="BD153" s="180">
        <v>74859</v>
      </c>
      <c r="BE153" s="180">
        <v>445</v>
      </c>
      <c r="BF153" s="180">
        <v>8813</v>
      </c>
      <c r="BG153" s="180"/>
      <c r="BH153" s="180">
        <v>202</v>
      </c>
      <c r="BI153" s="180">
        <v>4605</v>
      </c>
      <c r="BJ153" s="180">
        <v>1596</v>
      </c>
      <c r="BK153" s="180">
        <v>46132</v>
      </c>
      <c r="BL153" s="180"/>
      <c r="BM153" s="180">
        <v>10702</v>
      </c>
      <c r="BN153" s="180">
        <v>3113</v>
      </c>
      <c r="BO153" s="180">
        <v>710</v>
      </c>
      <c r="BP153" s="180">
        <v>3564</v>
      </c>
      <c r="BQ153" s="180">
        <v>8141</v>
      </c>
      <c r="BR153" s="180">
        <v>10171</v>
      </c>
      <c r="BS153" s="180">
        <v>72882</v>
      </c>
      <c r="BT153" s="180">
        <v>4450</v>
      </c>
      <c r="BU153" s="180">
        <v>20025</v>
      </c>
      <c r="BV153" s="180">
        <v>2609</v>
      </c>
      <c r="BW153" s="180"/>
      <c r="BX153" s="180">
        <v>7128</v>
      </c>
      <c r="BY153" s="180">
        <v>120</v>
      </c>
      <c r="BZ153" s="180">
        <v>4764</v>
      </c>
      <c r="CA153" s="180">
        <v>528</v>
      </c>
      <c r="CB153" s="180">
        <v>1956</v>
      </c>
      <c r="CC153" s="180"/>
      <c r="CD153" s="180">
        <v>314</v>
      </c>
      <c r="CE153" s="180"/>
      <c r="CF153" s="180"/>
      <c r="CG153" s="180"/>
      <c r="CH153" s="180"/>
      <c r="CI153" s="180"/>
      <c r="CJ153" s="180"/>
      <c r="CK153" s="180"/>
      <c r="CL153" s="180"/>
      <c r="CM153" s="180"/>
      <c r="CN153" s="180"/>
      <c r="CO153" s="180"/>
      <c r="CP153" s="180"/>
      <c r="CQ153" s="180"/>
      <c r="CR153" s="180"/>
      <c r="CS153" s="180"/>
      <c r="CT153" s="180"/>
      <c r="CU153" s="180"/>
    </row>
    <row r="154" spans="1:99" x14ac:dyDescent="0.3">
      <c r="A154" s="155">
        <v>531</v>
      </c>
      <c r="B154" s="180" t="s">
        <v>260</v>
      </c>
      <c r="C154" s="180"/>
      <c r="D154" s="180"/>
      <c r="E154" s="180">
        <v>0</v>
      </c>
      <c r="F154" s="180"/>
      <c r="G154" s="180">
        <v>850</v>
      </c>
      <c r="H154" s="180">
        <v>0</v>
      </c>
      <c r="I154" s="180">
        <v>0</v>
      </c>
      <c r="J154" s="180">
        <v>0</v>
      </c>
      <c r="K154" s="180">
        <v>0</v>
      </c>
      <c r="L154" s="180">
        <v>0</v>
      </c>
      <c r="M154" s="180">
        <v>0</v>
      </c>
      <c r="N154" s="180">
        <v>0</v>
      </c>
      <c r="O154" s="180">
        <v>0</v>
      </c>
      <c r="P154" s="180">
        <v>0</v>
      </c>
      <c r="Q154" s="180">
        <v>0</v>
      </c>
      <c r="R154" s="180">
        <v>5</v>
      </c>
      <c r="S154" s="180">
        <v>0</v>
      </c>
      <c r="T154" s="180">
        <v>28309</v>
      </c>
      <c r="U154" s="180">
        <v>0</v>
      </c>
      <c r="V154" s="180">
        <v>0</v>
      </c>
      <c r="W154" s="180">
        <v>0</v>
      </c>
      <c r="X154" s="180"/>
      <c r="Y154" s="180">
        <v>2690</v>
      </c>
      <c r="Z154" s="180">
        <v>0</v>
      </c>
      <c r="AA154" s="180">
        <v>0</v>
      </c>
      <c r="AB154" s="180">
        <v>0</v>
      </c>
      <c r="AC154" s="180">
        <v>0</v>
      </c>
      <c r="AD154" s="180">
        <v>0</v>
      </c>
      <c r="AE154" s="180">
        <v>0</v>
      </c>
      <c r="AF154" s="180">
        <v>0</v>
      </c>
      <c r="AG154" s="180">
        <v>0</v>
      </c>
      <c r="AH154" s="180">
        <v>0</v>
      </c>
      <c r="AI154" s="180">
        <v>0</v>
      </c>
      <c r="AJ154" s="180">
        <v>0</v>
      </c>
      <c r="AK154" s="180"/>
      <c r="AL154" s="180"/>
      <c r="AM154" s="180">
        <v>0</v>
      </c>
      <c r="AN154" s="180">
        <v>150</v>
      </c>
      <c r="AO154" s="180">
        <v>0</v>
      </c>
      <c r="AP154" s="180">
        <v>0</v>
      </c>
      <c r="AQ154" s="180">
        <v>0</v>
      </c>
      <c r="AR154" s="180">
        <v>0</v>
      </c>
      <c r="AS154" s="180">
        <v>0</v>
      </c>
      <c r="AT154" s="180">
        <v>186</v>
      </c>
      <c r="AU154" s="180"/>
      <c r="AV154" s="180">
        <v>0</v>
      </c>
      <c r="AW154" s="180">
        <v>0</v>
      </c>
      <c r="AX154" s="180">
        <v>0</v>
      </c>
      <c r="AY154" s="180">
        <v>0</v>
      </c>
      <c r="AZ154" s="180">
        <v>0</v>
      </c>
      <c r="BA154" s="180">
        <v>0</v>
      </c>
      <c r="BB154" s="180">
        <v>0</v>
      </c>
      <c r="BC154" s="180">
        <v>0</v>
      </c>
      <c r="BD154" s="180">
        <v>1439</v>
      </c>
      <c r="BE154" s="180">
        <v>0</v>
      </c>
      <c r="BF154" s="180">
        <v>0</v>
      </c>
      <c r="BG154" s="180"/>
      <c r="BH154" s="180">
        <v>28</v>
      </c>
      <c r="BI154" s="180">
        <v>0</v>
      </c>
      <c r="BJ154" s="180">
        <v>0</v>
      </c>
      <c r="BK154" s="180">
        <v>2891</v>
      </c>
      <c r="BL154" s="180"/>
      <c r="BM154" s="180">
        <v>0</v>
      </c>
      <c r="BN154" s="180">
        <v>282</v>
      </c>
      <c r="BO154" s="180">
        <v>0</v>
      </c>
      <c r="BP154" s="180">
        <v>0</v>
      </c>
      <c r="BQ154" s="180">
        <v>0</v>
      </c>
      <c r="BR154" s="180">
        <v>0</v>
      </c>
      <c r="BS154" s="180">
        <v>0</v>
      </c>
      <c r="BT154" s="180">
        <v>0</v>
      </c>
      <c r="BU154" s="180">
        <v>0</v>
      </c>
      <c r="BV154" s="180">
        <v>0</v>
      </c>
      <c r="BW154" s="180"/>
      <c r="BX154" s="180">
        <v>0</v>
      </c>
      <c r="BY154" s="180">
        <v>7</v>
      </c>
      <c r="BZ154" s="180">
        <v>13</v>
      </c>
      <c r="CA154" s="180">
        <v>0</v>
      </c>
      <c r="CB154" s="180">
        <v>0</v>
      </c>
      <c r="CC154" s="180"/>
      <c r="CD154" s="180">
        <v>0</v>
      </c>
      <c r="CE154" s="180"/>
      <c r="CF154" s="180"/>
      <c r="CG154" s="180"/>
      <c r="CH154" s="180"/>
      <c r="CI154" s="180"/>
      <c r="CJ154" s="180"/>
      <c r="CK154" s="180"/>
      <c r="CL154" s="180"/>
      <c r="CM154" s="180"/>
      <c r="CN154" s="180"/>
      <c r="CO154" s="180"/>
      <c r="CP154" s="180"/>
      <c r="CQ154" s="180"/>
      <c r="CR154" s="180"/>
      <c r="CS154" s="180"/>
      <c r="CT154" s="180"/>
      <c r="CU154" s="180"/>
    </row>
    <row r="155" spans="1:99" x14ac:dyDescent="0.3">
      <c r="A155" s="155">
        <v>532</v>
      </c>
      <c r="B155" s="180" t="s">
        <v>1059</v>
      </c>
      <c r="C155" s="180"/>
      <c r="D155" s="180"/>
      <c r="E155" s="180">
        <v>47526</v>
      </c>
      <c r="F155" s="180"/>
      <c r="G155" s="180">
        <v>1700653</v>
      </c>
      <c r="H155" s="180">
        <v>1101502</v>
      </c>
      <c r="I155" s="180">
        <v>3808832</v>
      </c>
      <c r="J155" s="180">
        <v>74819</v>
      </c>
      <c r="K155" s="180">
        <v>270941</v>
      </c>
      <c r="L155" s="180">
        <v>170556</v>
      </c>
      <c r="M155" s="180">
        <v>17301913</v>
      </c>
      <c r="N155" s="180">
        <v>513288</v>
      </c>
      <c r="O155" s="180">
        <v>5641835</v>
      </c>
      <c r="P155" s="180">
        <v>100172</v>
      </c>
      <c r="Q155" s="180">
        <v>37614787</v>
      </c>
      <c r="R155" s="180">
        <v>1477007</v>
      </c>
      <c r="S155" s="180">
        <v>51960</v>
      </c>
      <c r="T155" s="180">
        <v>63444593</v>
      </c>
      <c r="U155" s="180">
        <v>14837580</v>
      </c>
      <c r="V155" s="180">
        <v>20258723</v>
      </c>
      <c r="W155" s="180">
        <v>32833788</v>
      </c>
      <c r="X155" s="180"/>
      <c r="Y155" s="180">
        <v>11701355</v>
      </c>
      <c r="Z155" s="180">
        <v>1198504</v>
      </c>
      <c r="AA155" s="180">
        <v>12794044</v>
      </c>
      <c r="AB155" s="180">
        <v>4236723</v>
      </c>
      <c r="AC155" s="180">
        <v>1660903</v>
      </c>
      <c r="AD155" s="180">
        <v>1972725</v>
      </c>
      <c r="AE155" s="180">
        <v>2396825</v>
      </c>
      <c r="AF155" s="180">
        <v>20451557</v>
      </c>
      <c r="AG155" s="180">
        <v>6174514</v>
      </c>
      <c r="AH155" s="180">
        <v>1022488</v>
      </c>
      <c r="AI155" s="180">
        <v>35759501</v>
      </c>
      <c r="AJ155" s="180">
        <v>310516</v>
      </c>
      <c r="AK155" s="180"/>
      <c r="AL155" s="180"/>
      <c r="AM155" s="180">
        <v>14563230</v>
      </c>
      <c r="AN155" s="180">
        <v>702611</v>
      </c>
      <c r="AO155" s="180">
        <v>734842</v>
      </c>
      <c r="AP155" s="180">
        <v>33206</v>
      </c>
      <c r="AQ155" s="180">
        <v>5404640</v>
      </c>
      <c r="AR155" s="180">
        <v>6048494</v>
      </c>
      <c r="AS155" s="180">
        <v>497591</v>
      </c>
      <c r="AT155" s="180">
        <v>2447867</v>
      </c>
      <c r="AU155" s="180"/>
      <c r="AV155" s="180">
        <v>15824550</v>
      </c>
      <c r="AW155" s="180">
        <v>1610047</v>
      </c>
      <c r="AX155" s="180">
        <v>1879334</v>
      </c>
      <c r="AY155" s="180">
        <v>7996325</v>
      </c>
      <c r="AZ155" s="180">
        <v>1150073</v>
      </c>
      <c r="BA155" s="180">
        <v>1254736</v>
      </c>
      <c r="BB155" s="180">
        <v>21684</v>
      </c>
      <c r="BC155" s="180">
        <v>222834</v>
      </c>
      <c r="BD155" s="180">
        <v>10033600</v>
      </c>
      <c r="BE155" s="180">
        <v>83964</v>
      </c>
      <c r="BF155" s="180">
        <v>329116</v>
      </c>
      <c r="BG155" s="180"/>
      <c r="BH155" s="180">
        <v>66573</v>
      </c>
      <c r="BI155" s="180">
        <v>243724</v>
      </c>
      <c r="BJ155" s="180">
        <v>217601</v>
      </c>
      <c r="BK155" s="180">
        <v>3554679</v>
      </c>
      <c r="BL155" s="180"/>
      <c r="BM155" s="180">
        <v>1978039</v>
      </c>
      <c r="BN155" s="180">
        <v>4934030</v>
      </c>
      <c r="BO155" s="180">
        <v>1082744</v>
      </c>
      <c r="BP155" s="180">
        <v>1424823</v>
      </c>
      <c r="BQ155" s="180">
        <v>19276496</v>
      </c>
      <c r="BR155" s="180">
        <v>1215725</v>
      </c>
      <c r="BS155" s="180">
        <v>12953302</v>
      </c>
      <c r="BT155" s="180">
        <v>787060</v>
      </c>
      <c r="BU155" s="180">
        <v>4637613</v>
      </c>
      <c r="BV155" s="180">
        <v>604824</v>
      </c>
      <c r="BW155" s="180"/>
      <c r="BX155" s="180">
        <v>864521</v>
      </c>
      <c r="BY155" s="180">
        <v>71822</v>
      </c>
      <c r="BZ155" s="180">
        <v>215496</v>
      </c>
      <c r="CA155" s="180">
        <v>153208</v>
      </c>
      <c r="CB155" s="180">
        <v>1102856</v>
      </c>
      <c r="CC155" s="180"/>
      <c r="CD155" s="180">
        <v>50678</v>
      </c>
      <c r="CE155" s="180"/>
      <c r="CF155" s="180"/>
      <c r="CG155" s="180"/>
      <c r="CH155" s="180"/>
      <c r="CI155" s="180"/>
      <c r="CJ155" s="180"/>
      <c r="CK155" s="180"/>
      <c r="CL155" s="180"/>
      <c r="CM155" s="180"/>
      <c r="CN155" s="180"/>
      <c r="CO155" s="180"/>
      <c r="CP155" s="180"/>
      <c r="CQ155" s="180"/>
      <c r="CR155" s="180"/>
      <c r="CS155" s="180"/>
      <c r="CT155" s="180"/>
      <c r="CU155" s="180"/>
    </row>
    <row r="156" spans="1:99" x14ac:dyDescent="0.3">
      <c r="A156" s="155">
        <v>533</v>
      </c>
      <c r="B156" s="180" t="s">
        <v>1060</v>
      </c>
      <c r="C156" s="180"/>
      <c r="D156" s="180"/>
      <c r="E156" s="180">
        <v>0</v>
      </c>
      <c r="F156" s="180"/>
      <c r="G156" s="180">
        <v>0</v>
      </c>
      <c r="H156" s="180">
        <v>0</v>
      </c>
      <c r="I156" s="180">
        <v>0</v>
      </c>
      <c r="J156" s="180">
        <v>0</v>
      </c>
      <c r="K156" s="180">
        <v>0</v>
      </c>
      <c r="L156" s="180">
        <v>0</v>
      </c>
      <c r="M156" s="180">
        <v>1096561</v>
      </c>
      <c r="N156" s="180">
        <v>0</v>
      </c>
      <c r="O156" s="180">
        <v>721311</v>
      </c>
      <c r="P156" s="180">
        <v>0</v>
      </c>
      <c r="Q156" s="180">
        <v>0</v>
      </c>
      <c r="R156" s="180">
        <v>0</v>
      </c>
      <c r="S156" s="180">
        <v>0</v>
      </c>
      <c r="T156" s="180">
        <v>0</v>
      </c>
      <c r="U156" s="180">
        <v>0</v>
      </c>
      <c r="V156" s="180">
        <v>3042332</v>
      </c>
      <c r="W156" s="180">
        <v>0</v>
      </c>
      <c r="X156" s="180"/>
      <c r="Y156" s="180">
        <v>0</v>
      </c>
      <c r="Z156" s="180">
        <v>0</v>
      </c>
      <c r="AA156" s="180">
        <v>0</v>
      </c>
      <c r="AB156" s="180">
        <v>59321</v>
      </c>
      <c r="AC156" s="180">
        <v>0</v>
      </c>
      <c r="AD156" s="180">
        <v>0</v>
      </c>
      <c r="AE156" s="180">
        <v>81985</v>
      </c>
      <c r="AF156" s="180">
        <v>1373008</v>
      </c>
      <c r="AG156" s="180">
        <v>310815</v>
      </c>
      <c r="AH156" s="180">
        <v>0</v>
      </c>
      <c r="AI156" s="180">
        <v>4158147</v>
      </c>
      <c r="AJ156" s="180">
        <v>0</v>
      </c>
      <c r="AK156" s="180"/>
      <c r="AL156" s="180"/>
      <c r="AM156" s="180">
        <v>1154991</v>
      </c>
      <c r="AN156" s="180">
        <v>0</v>
      </c>
      <c r="AO156" s="180">
        <v>150000</v>
      </c>
      <c r="AP156" s="180">
        <v>0</v>
      </c>
      <c r="AQ156" s="180">
        <v>0</v>
      </c>
      <c r="AR156" s="180">
        <v>183725</v>
      </c>
      <c r="AS156" s="180">
        <v>0</v>
      </c>
      <c r="AT156" s="180">
        <v>31328</v>
      </c>
      <c r="AU156" s="180"/>
      <c r="AV156" s="180">
        <v>0</v>
      </c>
      <c r="AW156" s="180">
        <v>0</v>
      </c>
      <c r="AX156" s="180">
        <v>0</v>
      </c>
      <c r="AY156" s="180">
        <v>0</v>
      </c>
      <c r="AZ156" s="180">
        <v>0</v>
      </c>
      <c r="BA156" s="180">
        <v>0</v>
      </c>
      <c r="BB156" s="180">
        <v>0</v>
      </c>
      <c r="BC156" s="180">
        <v>0</v>
      </c>
      <c r="BD156" s="180">
        <v>1250000</v>
      </c>
      <c r="BE156" s="180">
        <v>0</v>
      </c>
      <c r="BF156" s="180">
        <v>0</v>
      </c>
      <c r="BG156" s="180"/>
      <c r="BH156" s="180">
        <v>0</v>
      </c>
      <c r="BI156" s="180">
        <v>0</v>
      </c>
      <c r="BJ156" s="180">
        <v>0</v>
      </c>
      <c r="BK156" s="180">
        <v>0</v>
      </c>
      <c r="BL156" s="180"/>
      <c r="BM156" s="180">
        <v>68923</v>
      </c>
      <c r="BN156" s="180">
        <v>0</v>
      </c>
      <c r="BO156" s="180">
        <v>0</v>
      </c>
      <c r="BP156" s="180">
        <v>0</v>
      </c>
      <c r="BQ156" s="180">
        <v>0</v>
      </c>
      <c r="BR156" s="180">
        <v>0</v>
      </c>
      <c r="BS156" s="180">
        <v>0</v>
      </c>
      <c r="BT156" s="180">
        <v>0</v>
      </c>
      <c r="BU156" s="180">
        <v>145500</v>
      </c>
      <c r="BV156" s="180">
        <v>0</v>
      </c>
      <c r="BW156" s="180"/>
      <c r="BX156" s="180">
        <v>0</v>
      </c>
      <c r="BY156" s="180">
        <v>0</v>
      </c>
      <c r="BZ156" s="180">
        <v>513556</v>
      </c>
      <c r="CA156" s="180">
        <v>0</v>
      </c>
      <c r="CB156" s="180">
        <v>45000</v>
      </c>
      <c r="CC156" s="180"/>
      <c r="CD156" s="180">
        <v>0</v>
      </c>
      <c r="CE156" s="180"/>
      <c r="CF156" s="180"/>
      <c r="CG156" s="180"/>
      <c r="CH156" s="180"/>
      <c r="CI156" s="180"/>
      <c r="CJ156" s="180"/>
      <c r="CK156" s="180"/>
      <c r="CL156" s="180"/>
      <c r="CM156" s="180"/>
      <c r="CN156" s="180"/>
      <c r="CO156" s="180"/>
      <c r="CP156" s="180"/>
      <c r="CQ156" s="180"/>
      <c r="CR156" s="180"/>
      <c r="CS156" s="180"/>
      <c r="CT156" s="180"/>
      <c r="CU156" s="180"/>
    </row>
    <row r="157" spans="1:99" x14ac:dyDescent="0.3">
      <c r="A157" s="155">
        <v>534</v>
      </c>
      <c r="B157" s="180" t="s">
        <v>1061</v>
      </c>
      <c r="C157" s="180"/>
      <c r="D157" s="180"/>
      <c r="E157" s="180">
        <v>0</v>
      </c>
      <c r="F157" s="180"/>
      <c r="G157" s="180">
        <v>0</v>
      </c>
      <c r="H157" s="180">
        <v>0</v>
      </c>
      <c r="I157" s="180">
        <v>0</v>
      </c>
      <c r="J157" s="180">
        <v>0</v>
      </c>
      <c r="K157" s="180">
        <v>0</v>
      </c>
      <c r="L157" s="180">
        <v>0</v>
      </c>
      <c r="M157" s="180">
        <v>0</v>
      </c>
      <c r="N157" s="180">
        <v>0</v>
      </c>
      <c r="O157" s="180">
        <v>0</v>
      </c>
      <c r="P157" s="180">
        <v>0</v>
      </c>
      <c r="Q157" s="180">
        <v>0</v>
      </c>
      <c r="R157" s="180">
        <v>0</v>
      </c>
      <c r="S157" s="180">
        <v>0</v>
      </c>
      <c r="T157" s="180">
        <v>0</v>
      </c>
      <c r="U157" s="180">
        <v>0</v>
      </c>
      <c r="V157" s="180">
        <v>0</v>
      </c>
      <c r="W157" s="180">
        <v>0</v>
      </c>
      <c r="X157" s="180"/>
      <c r="Y157" s="180">
        <v>0</v>
      </c>
      <c r="Z157" s="180">
        <v>0</v>
      </c>
      <c r="AA157" s="180">
        <v>0</v>
      </c>
      <c r="AB157" s="180">
        <v>0</v>
      </c>
      <c r="AC157" s="180">
        <v>0</v>
      </c>
      <c r="AD157" s="180">
        <v>0</v>
      </c>
      <c r="AE157" s="180">
        <v>0</v>
      </c>
      <c r="AF157" s="180">
        <v>0</v>
      </c>
      <c r="AG157" s="180">
        <v>0</v>
      </c>
      <c r="AH157" s="180">
        <v>0</v>
      </c>
      <c r="AI157" s="180">
        <v>0</v>
      </c>
      <c r="AJ157" s="180">
        <v>0</v>
      </c>
      <c r="AK157" s="180"/>
      <c r="AL157" s="180"/>
      <c r="AM157" s="180">
        <v>0</v>
      </c>
      <c r="AN157" s="180">
        <v>0</v>
      </c>
      <c r="AO157" s="180">
        <v>0</v>
      </c>
      <c r="AP157" s="180">
        <v>0</v>
      </c>
      <c r="AQ157" s="180">
        <v>0</v>
      </c>
      <c r="AR157" s="180">
        <v>0</v>
      </c>
      <c r="AS157" s="180">
        <v>0</v>
      </c>
      <c r="AT157" s="180">
        <v>0</v>
      </c>
      <c r="AU157" s="180"/>
      <c r="AV157" s="180">
        <v>0</v>
      </c>
      <c r="AW157" s="180">
        <v>0</v>
      </c>
      <c r="AX157" s="180">
        <v>0</v>
      </c>
      <c r="AY157" s="180">
        <v>0</v>
      </c>
      <c r="AZ157" s="180">
        <v>0</v>
      </c>
      <c r="BA157" s="180">
        <v>0</v>
      </c>
      <c r="BB157" s="180">
        <v>0</v>
      </c>
      <c r="BC157" s="180">
        <v>0</v>
      </c>
      <c r="BD157" s="180">
        <v>0</v>
      </c>
      <c r="BE157" s="180">
        <v>0</v>
      </c>
      <c r="BF157" s="180">
        <v>0</v>
      </c>
      <c r="BG157" s="180"/>
      <c r="BH157" s="180">
        <v>0</v>
      </c>
      <c r="BI157" s="180">
        <v>0</v>
      </c>
      <c r="BJ157" s="180">
        <v>0</v>
      </c>
      <c r="BK157" s="180">
        <v>0</v>
      </c>
      <c r="BL157" s="180"/>
      <c r="BM157" s="180">
        <v>0</v>
      </c>
      <c r="BN157" s="180">
        <v>0</v>
      </c>
      <c r="BO157" s="180">
        <v>0</v>
      </c>
      <c r="BP157" s="180">
        <v>0</v>
      </c>
      <c r="BQ157" s="180">
        <v>0</v>
      </c>
      <c r="BR157" s="180">
        <v>0</v>
      </c>
      <c r="BS157" s="180">
        <v>0</v>
      </c>
      <c r="BT157" s="180">
        <v>0</v>
      </c>
      <c r="BU157" s="180">
        <v>0</v>
      </c>
      <c r="BV157" s="180">
        <v>0</v>
      </c>
      <c r="BW157" s="180"/>
      <c r="BX157" s="180">
        <v>0</v>
      </c>
      <c r="BY157" s="180">
        <v>0</v>
      </c>
      <c r="BZ157" s="180">
        <v>0</v>
      </c>
      <c r="CA157" s="180">
        <v>0</v>
      </c>
      <c r="CB157" s="180">
        <v>0</v>
      </c>
      <c r="CC157" s="180"/>
      <c r="CD157" s="180">
        <v>0</v>
      </c>
      <c r="CE157" s="180"/>
      <c r="CF157" s="180"/>
      <c r="CG157" s="180"/>
      <c r="CH157" s="180"/>
      <c r="CI157" s="180"/>
      <c r="CJ157" s="180"/>
      <c r="CK157" s="180"/>
      <c r="CL157" s="180"/>
      <c r="CM157" s="180"/>
      <c r="CN157" s="180"/>
      <c r="CO157" s="180"/>
      <c r="CP157" s="180"/>
      <c r="CQ157" s="180"/>
      <c r="CR157" s="180"/>
      <c r="CS157" s="180"/>
      <c r="CT157" s="180"/>
      <c r="CU157" s="180"/>
    </row>
    <row r="158" spans="1:99" x14ac:dyDescent="0.3">
      <c r="A158" s="155">
        <v>535</v>
      </c>
      <c r="B158" s="180" t="s">
        <v>244</v>
      </c>
      <c r="C158" s="180"/>
      <c r="D158" s="180"/>
      <c r="E158" s="180">
        <v>0</v>
      </c>
      <c r="F158" s="180"/>
      <c r="G158" s="180">
        <v>0</v>
      </c>
      <c r="H158" s="180">
        <v>0</v>
      </c>
      <c r="I158" s="180">
        <v>0</v>
      </c>
      <c r="J158" s="180">
        <v>0</v>
      </c>
      <c r="K158" s="180">
        <v>0</v>
      </c>
      <c r="L158" s="180">
        <v>0</v>
      </c>
      <c r="M158" s="180">
        <v>0</v>
      </c>
      <c r="N158" s="180">
        <v>0</v>
      </c>
      <c r="O158" s="180">
        <v>0</v>
      </c>
      <c r="P158" s="180">
        <v>0</v>
      </c>
      <c r="Q158" s="180">
        <v>2172429</v>
      </c>
      <c r="R158" s="180">
        <v>0</v>
      </c>
      <c r="S158" s="180">
        <v>0</v>
      </c>
      <c r="T158" s="180">
        <v>33380718</v>
      </c>
      <c r="U158" s="180">
        <v>0</v>
      </c>
      <c r="V158" s="180">
        <v>521543</v>
      </c>
      <c r="W158" s="180">
        <v>2790537</v>
      </c>
      <c r="X158" s="180"/>
      <c r="Y158" s="180">
        <v>0</v>
      </c>
      <c r="Z158" s="180">
        <v>0</v>
      </c>
      <c r="AA158" s="180">
        <v>0</v>
      </c>
      <c r="AB158" s="180">
        <v>0</v>
      </c>
      <c r="AC158" s="180">
        <v>0</v>
      </c>
      <c r="AD158" s="180">
        <v>0</v>
      </c>
      <c r="AE158" s="180">
        <v>0</v>
      </c>
      <c r="AF158" s="180">
        <v>786985</v>
      </c>
      <c r="AG158" s="180">
        <v>0</v>
      </c>
      <c r="AH158" s="180">
        <v>0</v>
      </c>
      <c r="AI158" s="180">
        <v>178933</v>
      </c>
      <c r="AJ158" s="180">
        <v>0</v>
      </c>
      <c r="AK158" s="180"/>
      <c r="AL158" s="180"/>
      <c r="AM158" s="180">
        <v>1892575</v>
      </c>
      <c r="AN158" s="180">
        <v>0</v>
      </c>
      <c r="AO158" s="180">
        <v>82826</v>
      </c>
      <c r="AP158" s="180">
        <v>0</v>
      </c>
      <c r="AQ158" s="180">
        <v>0</v>
      </c>
      <c r="AR158" s="180">
        <v>0</v>
      </c>
      <c r="AS158" s="180">
        <v>0</v>
      </c>
      <c r="AT158" s="180">
        <v>0</v>
      </c>
      <c r="AU158" s="180"/>
      <c r="AV158" s="180">
        <v>6345931</v>
      </c>
      <c r="AW158" s="180">
        <v>0</v>
      </c>
      <c r="AX158" s="180">
        <v>0</v>
      </c>
      <c r="AY158" s="180">
        <v>0</v>
      </c>
      <c r="AZ158" s="180">
        <v>0</v>
      </c>
      <c r="BA158" s="180">
        <v>0</v>
      </c>
      <c r="BB158" s="180">
        <v>1</v>
      </c>
      <c r="BC158" s="180">
        <v>0</v>
      </c>
      <c r="BD158" s="180">
        <v>0</v>
      </c>
      <c r="BE158" s="180">
        <v>0</v>
      </c>
      <c r="BF158" s="180">
        <v>1</v>
      </c>
      <c r="BG158" s="180"/>
      <c r="BH158" s="180">
        <v>0</v>
      </c>
      <c r="BI158" s="180">
        <v>0</v>
      </c>
      <c r="BJ158" s="180">
        <v>0</v>
      </c>
      <c r="BK158" s="180">
        <v>1</v>
      </c>
      <c r="BL158" s="180"/>
      <c r="BM158" s="180">
        <v>0</v>
      </c>
      <c r="BN158" s="180">
        <v>0</v>
      </c>
      <c r="BO158" s="180">
        <v>0</v>
      </c>
      <c r="BP158" s="180">
        <v>0</v>
      </c>
      <c r="BQ158" s="180">
        <v>0</v>
      </c>
      <c r="BR158" s="180">
        <v>0</v>
      </c>
      <c r="BS158" s="180">
        <v>15766461</v>
      </c>
      <c r="BT158" s="180">
        <v>0</v>
      </c>
      <c r="BU158" s="180">
        <v>19500</v>
      </c>
      <c r="BV158" s="180">
        <v>0</v>
      </c>
      <c r="BW158" s="180"/>
      <c r="BX158" s="180">
        <v>0</v>
      </c>
      <c r="BY158" s="180">
        <v>0</v>
      </c>
      <c r="BZ158" s="180">
        <v>0</v>
      </c>
      <c r="CA158" s="180">
        <v>0</v>
      </c>
      <c r="CB158" s="180">
        <v>0</v>
      </c>
      <c r="CC158" s="180"/>
      <c r="CD158" s="180">
        <v>1</v>
      </c>
      <c r="CE158" s="180"/>
      <c r="CF158" s="180"/>
      <c r="CG158" s="180"/>
      <c r="CH158" s="180"/>
      <c r="CI158" s="180"/>
      <c r="CJ158" s="180"/>
      <c r="CK158" s="180"/>
      <c r="CL158" s="180"/>
      <c r="CM158" s="180"/>
      <c r="CN158" s="180"/>
      <c r="CO158" s="180"/>
      <c r="CP158" s="180"/>
      <c r="CQ158" s="180"/>
      <c r="CR158" s="180"/>
      <c r="CS158" s="180"/>
      <c r="CT158" s="180"/>
      <c r="CU158" s="180"/>
    </row>
    <row r="159" spans="1:99" x14ac:dyDescent="0.3">
      <c r="A159" s="155">
        <v>536</v>
      </c>
      <c r="B159" s="180" t="s">
        <v>190</v>
      </c>
      <c r="C159" s="180"/>
      <c r="D159" s="180"/>
      <c r="E159" s="180">
        <v>37312</v>
      </c>
      <c r="F159" s="180"/>
      <c r="G159" s="180">
        <v>342316</v>
      </c>
      <c r="H159" s="180">
        <v>0</v>
      </c>
      <c r="I159" s="180">
        <v>0</v>
      </c>
      <c r="J159" s="180">
        <v>0</v>
      </c>
      <c r="K159" s="180">
        <v>0</v>
      </c>
      <c r="L159" s="180">
        <v>17464</v>
      </c>
      <c r="M159" s="180">
        <v>967215</v>
      </c>
      <c r="N159" s="180">
        <v>107543</v>
      </c>
      <c r="O159" s="180">
        <v>1000014</v>
      </c>
      <c r="P159" s="180">
        <v>0</v>
      </c>
      <c r="Q159" s="180">
        <v>1193348</v>
      </c>
      <c r="R159" s="180">
        <v>47844</v>
      </c>
      <c r="S159" s="180">
        <v>0</v>
      </c>
      <c r="T159" s="180">
        <v>14064204</v>
      </c>
      <c r="U159" s="180">
        <v>567123</v>
      </c>
      <c r="V159" s="180">
        <v>1913333</v>
      </c>
      <c r="W159" s="180">
        <v>4547071</v>
      </c>
      <c r="X159" s="180"/>
      <c r="Y159" s="180">
        <v>1188108</v>
      </c>
      <c r="Z159" s="180">
        <v>85839</v>
      </c>
      <c r="AA159" s="180">
        <v>2121790</v>
      </c>
      <c r="AB159" s="180">
        <v>299367</v>
      </c>
      <c r="AC159" s="180">
        <v>73183</v>
      </c>
      <c r="AD159" s="180">
        <v>68874</v>
      </c>
      <c r="AE159" s="180">
        <v>390541</v>
      </c>
      <c r="AF159" s="180">
        <v>6863757</v>
      </c>
      <c r="AG159" s="180">
        <v>0</v>
      </c>
      <c r="AH159" s="180">
        <v>337263</v>
      </c>
      <c r="AI159" s="180">
        <v>1109300</v>
      </c>
      <c r="AJ159" s="180">
        <v>171759</v>
      </c>
      <c r="AK159" s="180"/>
      <c r="AL159" s="180"/>
      <c r="AM159" s="180">
        <v>1631573</v>
      </c>
      <c r="AN159" s="180">
        <v>103554</v>
      </c>
      <c r="AO159" s="180">
        <v>127356</v>
      </c>
      <c r="AP159" s="180">
        <v>0</v>
      </c>
      <c r="AQ159" s="180">
        <v>14576</v>
      </c>
      <c r="AR159" s="180">
        <v>136175</v>
      </c>
      <c r="AS159" s="180">
        <v>349231</v>
      </c>
      <c r="AT159" s="180">
        <v>212417</v>
      </c>
      <c r="AU159" s="180"/>
      <c r="AV159" s="180">
        <v>3850135</v>
      </c>
      <c r="AW159" s="180">
        <v>15165</v>
      </c>
      <c r="AX159" s="180">
        <v>127683</v>
      </c>
      <c r="AY159" s="180">
        <v>1641228</v>
      </c>
      <c r="AZ159" s="180">
        <v>63826</v>
      </c>
      <c r="BA159" s="180">
        <v>488373</v>
      </c>
      <c r="BB159" s="180">
        <v>0</v>
      </c>
      <c r="BC159" s="180">
        <v>3075</v>
      </c>
      <c r="BD159" s="180">
        <v>241122</v>
      </c>
      <c r="BE159" s="180">
        <v>36412</v>
      </c>
      <c r="BF159" s="180">
        <v>28823</v>
      </c>
      <c r="BG159" s="180"/>
      <c r="BH159" s="180">
        <v>0</v>
      </c>
      <c r="BI159" s="180">
        <v>38662</v>
      </c>
      <c r="BJ159" s="180">
        <v>72539</v>
      </c>
      <c r="BK159" s="180">
        <v>76929</v>
      </c>
      <c r="BL159" s="180"/>
      <c r="BM159" s="180">
        <v>87448</v>
      </c>
      <c r="BN159" s="180">
        <v>115887</v>
      </c>
      <c r="BO159" s="180">
        <v>142129</v>
      </c>
      <c r="BP159" s="180">
        <v>221430</v>
      </c>
      <c r="BQ159" s="180">
        <v>0</v>
      </c>
      <c r="BR159" s="180">
        <v>247973</v>
      </c>
      <c r="BS159" s="180">
        <v>384690</v>
      </c>
      <c r="BT159" s="180">
        <v>168300</v>
      </c>
      <c r="BU159" s="180">
        <v>1147411</v>
      </c>
      <c r="BV159" s="180">
        <v>0</v>
      </c>
      <c r="BW159" s="180"/>
      <c r="BX159" s="180">
        <v>209942</v>
      </c>
      <c r="BY159" s="180">
        <v>117881</v>
      </c>
      <c r="BZ159" s="180">
        <v>34759</v>
      </c>
      <c r="CA159" s="180">
        <v>8457</v>
      </c>
      <c r="CB159" s="180">
        <v>59332</v>
      </c>
      <c r="CC159" s="180"/>
      <c r="CD159" s="180">
        <v>18636</v>
      </c>
      <c r="CE159" s="180"/>
      <c r="CF159" s="180"/>
      <c r="CG159" s="180"/>
      <c r="CH159" s="180"/>
      <c r="CI159" s="180"/>
      <c r="CJ159" s="180"/>
      <c r="CK159" s="180"/>
      <c r="CL159" s="180"/>
      <c r="CM159" s="180"/>
      <c r="CN159" s="180"/>
      <c r="CO159" s="180"/>
      <c r="CP159" s="180"/>
      <c r="CQ159" s="180"/>
      <c r="CR159" s="180"/>
      <c r="CS159" s="180"/>
      <c r="CT159" s="180"/>
      <c r="CU159" s="180"/>
    </row>
    <row r="160" spans="1:99" x14ac:dyDescent="0.3">
      <c r="A160" s="155">
        <v>537</v>
      </c>
      <c r="B160" s="180" t="s">
        <v>280</v>
      </c>
      <c r="C160" s="180"/>
      <c r="D160" s="180"/>
      <c r="E160" s="180">
        <v>0</v>
      </c>
      <c r="F160" s="180"/>
      <c r="G160" s="180">
        <v>0</v>
      </c>
      <c r="H160" s="180">
        <v>2</v>
      </c>
      <c r="I160" s="180">
        <v>0</v>
      </c>
      <c r="J160" s="180">
        <v>1</v>
      </c>
      <c r="K160" s="180">
        <v>0</v>
      </c>
      <c r="L160" s="180">
        <v>0</v>
      </c>
      <c r="M160" s="180">
        <v>0</v>
      </c>
      <c r="N160" s="180">
        <v>2</v>
      </c>
      <c r="O160" s="180">
        <v>2</v>
      </c>
      <c r="P160" s="180">
        <v>2</v>
      </c>
      <c r="Q160" s="180">
        <v>1</v>
      </c>
      <c r="R160" s="180">
        <v>2</v>
      </c>
      <c r="S160" s="180">
        <v>0</v>
      </c>
      <c r="T160" s="180">
        <v>2</v>
      </c>
      <c r="U160" s="180">
        <v>2</v>
      </c>
      <c r="V160" s="180">
        <v>2</v>
      </c>
      <c r="W160" s="180">
        <v>0</v>
      </c>
      <c r="X160" s="180"/>
      <c r="Y160" s="180">
        <v>2</v>
      </c>
      <c r="Z160" s="180">
        <v>2</v>
      </c>
      <c r="AA160" s="180">
        <v>1</v>
      </c>
      <c r="AB160" s="180">
        <v>2</v>
      </c>
      <c r="AC160" s="180">
        <v>2</v>
      </c>
      <c r="AD160" s="180">
        <v>2</v>
      </c>
      <c r="AE160" s="180">
        <v>0</v>
      </c>
      <c r="AF160" s="180">
        <v>2</v>
      </c>
      <c r="AG160" s="180">
        <v>2</v>
      </c>
      <c r="AH160" s="180">
        <v>2</v>
      </c>
      <c r="AI160" s="180">
        <v>2</v>
      </c>
      <c r="AJ160" s="180">
        <v>2</v>
      </c>
      <c r="AK160" s="180"/>
      <c r="AL160" s="180"/>
      <c r="AM160" s="180">
        <v>1</v>
      </c>
      <c r="AN160" s="180">
        <v>2</v>
      </c>
      <c r="AO160" s="180">
        <v>2</v>
      </c>
      <c r="AP160" s="180">
        <v>0</v>
      </c>
      <c r="AQ160" s="180">
        <v>2</v>
      </c>
      <c r="AR160" s="180">
        <v>1</v>
      </c>
      <c r="AS160" s="180">
        <v>0</v>
      </c>
      <c r="AT160" s="180">
        <v>1</v>
      </c>
      <c r="AU160" s="180"/>
      <c r="AV160" s="180">
        <v>2</v>
      </c>
      <c r="AW160" s="180">
        <v>2</v>
      </c>
      <c r="AX160" s="180">
        <v>2</v>
      </c>
      <c r="AY160" s="180">
        <v>2</v>
      </c>
      <c r="AZ160" s="180">
        <v>2</v>
      </c>
      <c r="BA160" s="180">
        <v>2</v>
      </c>
      <c r="BB160" s="180">
        <v>2</v>
      </c>
      <c r="BC160" s="180">
        <v>2</v>
      </c>
      <c r="BD160" s="180">
        <v>2</v>
      </c>
      <c r="BE160" s="180">
        <v>2</v>
      </c>
      <c r="BF160" s="180">
        <v>2</v>
      </c>
      <c r="BG160" s="180"/>
      <c r="BH160" s="180">
        <v>0</v>
      </c>
      <c r="BI160" s="180">
        <v>1</v>
      </c>
      <c r="BJ160" s="180">
        <v>0</v>
      </c>
      <c r="BK160" s="180">
        <v>2</v>
      </c>
      <c r="BL160" s="180"/>
      <c r="BM160" s="180">
        <v>1</v>
      </c>
      <c r="BN160" s="180">
        <v>2</v>
      </c>
      <c r="BO160" s="180">
        <v>2</v>
      </c>
      <c r="BP160" s="180">
        <v>2</v>
      </c>
      <c r="BQ160" s="180">
        <v>2</v>
      </c>
      <c r="BR160" s="180">
        <v>2</v>
      </c>
      <c r="BS160" s="180">
        <v>2</v>
      </c>
      <c r="BT160" s="180">
        <v>2</v>
      </c>
      <c r="BU160" s="180">
        <v>2</v>
      </c>
      <c r="BV160" s="180">
        <v>0</v>
      </c>
      <c r="BW160" s="180"/>
      <c r="BX160" s="180">
        <v>1</v>
      </c>
      <c r="BY160" s="180">
        <v>1</v>
      </c>
      <c r="BZ160" s="180">
        <v>2</v>
      </c>
      <c r="CA160" s="180">
        <v>2</v>
      </c>
      <c r="CB160" s="180">
        <v>2</v>
      </c>
      <c r="CC160" s="180"/>
      <c r="CD160" s="180">
        <v>2</v>
      </c>
      <c r="CE160" s="180"/>
      <c r="CF160" s="180"/>
      <c r="CG160" s="180"/>
      <c r="CH160" s="180"/>
      <c r="CI160" s="180"/>
      <c r="CJ160" s="180"/>
      <c r="CK160" s="180"/>
      <c r="CL160" s="180"/>
      <c r="CM160" s="180"/>
      <c r="CN160" s="180"/>
      <c r="CO160" s="180"/>
      <c r="CP160" s="180"/>
      <c r="CQ160" s="180"/>
      <c r="CR160" s="180"/>
      <c r="CS160" s="180"/>
      <c r="CT160" s="180"/>
      <c r="CU160" s="180"/>
    </row>
    <row r="161" spans="1:99" x14ac:dyDescent="0.3">
      <c r="A161" s="155">
        <v>538</v>
      </c>
      <c r="B161" s="180" t="s">
        <v>279</v>
      </c>
      <c r="C161" s="180"/>
      <c r="D161" s="180"/>
      <c r="E161" s="180">
        <v>0</v>
      </c>
      <c r="F161" s="180"/>
      <c r="G161" s="180">
        <v>0</v>
      </c>
      <c r="H161" s="180">
        <v>2</v>
      </c>
      <c r="I161" s="180">
        <v>0</v>
      </c>
      <c r="J161" s="180">
        <v>1</v>
      </c>
      <c r="K161" s="180">
        <v>0</v>
      </c>
      <c r="L161" s="180">
        <v>0</v>
      </c>
      <c r="M161" s="180">
        <v>0</v>
      </c>
      <c r="N161" s="180">
        <v>2</v>
      </c>
      <c r="O161" s="180">
        <v>2</v>
      </c>
      <c r="P161" s="180">
        <v>2</v>
      </c>
      <c r="Q161" s="180">
        <v>1</v>
      </c>
      <c r="R161" s="180">
        <v>2</v>
      </c>
      <c r="S161" s="180">
        <v>0</v>
      </c>
      <c r="T161" s="180">
        <v>2</v>
      </c>
      <c r="U161" s="180">
        <v>2</v>
      </c>
      <c r="V161" s="180">
        <v>2</v>
      </c>
      <c r="W161" s="180">
        <v>0</v>
      </c>
      <c r="X161" s="180"/>
      <c r="Y161" s="180">
        <v>2</v>
      </c>
      <c r="Z161" s="180">
        <v>2</v>
      </c>
      <c r="AA161" s="180">
        <v>1</v>
      </c>
      <c r="AB161" s="180">
        <v>2</v>
      </c>
      <c r="AC161" s="180">
        <v>2</v>
      </c>
      <c r="AD161" s="180">
        <v>2</v>
      </c>
      <c r="AE161" s="180">
        <v>0</v>
      </c>
      <c r="AF161" s="180">
        <v>2</v>
      </c>
      <c r="AG161" s="180">
        <v>2</v>
      </c>
      <c r="AH161" s="180">
        <v>2</v>
      </c>
      <c r="AI161" s="180">
        <v>2</v>
      </c>
      <c r="AJ161" s="180">
        <v>2</v>
      </c>
      <c r="AK161" s="180"/>
      <c r="AL161" s="180"/>
      <c r="AM161" s="180">
        <v>2</v>
      </c>
      <c r="AN161" s="180">
        <v>1</v>
      </c>
      <c r="AO161" s="180">
        <v>2</v>
      </c>
      <c r="AP161" s="180">
        <v>0</v>
      </c>
      <c r="AQ161" s="180">
        <v>2</v>
      </c>
      <c r="AR161" s="180">
        <v>2</v>
      </c>
      <c r="AS161" s="180">
        <v>0</v>
      </c>
      <c r="AT161" s="180">
        <v>2</v>
      </c>
      <c r="AU161" s="180"/>
      <c r="AV161" s="180">
        <v>2</v>
      </c>
      <c r="AW161" s="180">
        <v>2</v>
      </c>
      <c r="AX161" s="180">
        <v>2</v>
      </c>
      <c r="AY161" s="180">
        <v>2</v>
      </c>
      <c r="AZ161" s="180">
        <v>1</v>
      </c>
      <c r="BA161" s="180">
        <v>2</v>
      </c>
      <c r="BB161" s="180">
        <v>2</v>
      </c>
      <c r="BC161" s="180">
        <v>2</v>
      </c>
      <c r="BD161" s="180">
        <v>1</v>
      </c>
      <c r="BE161" s="180">
        <v>2</v>
      </c>
      <c r="BF161" s="180">
        <v>2</v>
      </c>
      <c r="BG161" s="180"/>
      <c r="BH161" s="180">
        <v>0</v>
      </c>
      <c r="BI161" s="180">
        <v>1</v>
      </c>
      <c r="BJ161" s="180">
        <v>0</v>
      </c>
      <c r="BK161" s="180">
        <v>2</v>
      </c>
      <c r="BL161" s="180"/>
      <c r="BM161" s="180">
        <v>1</v>
      </c>
      <c r="BN161" s="180">
        <v>2</v>
      </c>
      <c r="BO161" s="180">
        <v>2</v>
      </c>
      <c r="BP161" s="180">
        <v>1</v>
      </c>
      <c r="BQ161" s="180">
        <v>2</v>
      </c>
      <c r="BR161" s="180">
        <v>2</v>
      </c>
      <c r="BS161" s="180">
        <v>2</v>
      </c>
      <c r="BT161" s="180">
        <v>2</v>
      </c>
      <c r="BU161" s="180">
        <v>2</v>
      </c>
      <c r="BV161" s="180">
        <v>0</v>
      </c>
      <c r="BW161" s="180"/>
      <c r="BX161" s="180">
        <v>1</v>
      </c>
      <c r="BY161" s="180">
        <v>2</v>
      </c>
      <c r="BZ161" s="180">
        <v>1</v>
      </c>
      <c r="CA161" s="180">
        <v>1</v>
      </c>
      <c r="CB161" s="180">
        <v>2</v>
      </c>
      <c r="CC161" s="180"/>
      <c r="CD161" s="180">
        <v>2</v>
      </c>
      <c r="CE161" s="180"/>
      <c r="CF161" s="180"/>
      <c r="CG161" s="180"/>
      <c r="CH161" s="180"/>
      <c r="CI161" s="180"/>
      <c r="CJ161" s="180"/>
      <c r="CK161" s="180"/>
      <c r="CL161" s="180"/>
      <c r="CM161" s="180"/>
      <c r="CN161" s="180"/>
      <c r="CO161" s="180"/>
      <c r="CP161" s="180"/>
      <c r="CQ161" s="180"/>
      <c r="CR161" s="180"/>
      <c r="CS161" s="180"/>
      <c r="CT161" s="180"/>
      <c r="CU161" s="180"/>
    </row>
    <row r="162" spans="1:99" x14ac:dyDescent="0.3">
      <c r="A162" s="155">
        <v>540</v>
      </c>
      <c r="B162" s="180" t="s">
        <v>253</v>
      </c>
      <c r="C162" s="180"/>
      <c r="D162" s="180"/>
      <c r="E162" s="180">
        <v>0</v>
      </c>
      <c r="F162" s="180"/>
      <c r="G162" s="180">
        <v>110000</v>
      </c>
      <c r="H162" s="180">
        <v>1361025</v>
      </c>
      <c r="I162" s="180">
        <v>0</v>
      </c>
      <c r="J162" s="180">
        <v>0</v>
      </c>
      <c r="K162" s="180">
        <v>0</v>
      </c>
      <c r="L162" s="180">
        <v>0</v>
      </c>
      <c r="M162" s="180">
        <v>1567017</v>
      </c>
      <c r="N162" s="180">
        <v>48380</v>
      </c>
      <c r="O162" s="180">
        <v>0</v>
      </c>
      <c r="P162" s="180">
        <v>10851</v>
      </c>
      <c r="Q162" s="180">
        <v>3419857</v>
      </c>
      <c r="R162" s="180">
        <v>0</v>
      </c>
      <c r="S162" s="180">
        <v>0</v>
      </c>
      <c r="T162" s="180">
        <v>950000</v>
      </c>
      <c r="U162" s="180">
        <v>2015752</v>
      </c>
      <c r="V162" s="180">
        <v>0</v>
      </c>
      <c r="W162" s="180">
        <v>2574550</v>
      </c>
      <c r="X162" s="180"/>
      <c r="Y162" s="180">
        <v>1299230</v>
      </c>
      <c r="Z162" s="180">
        <v>427004</v>
      </c>
      <c r="AA162" s="180">
        <v>762959</v>
      </c>
      <c r="AB162" s="180">
        <v>0</v>
      </c>
      <c r="AC162" s="180">
        <v>506500</v>
      </c>
      <c r="AD162" s="180">
        <v>0</v>
      </c>
      <c r="AE162" s="180">
        <v>595052</v>
      </c>
      <c r="AF162" s="180">
        <v>316712</v>
      </c>
      <c r="AG162" s="180">
        <v>717356</v>
      </c>
      <c r="AH162" s="180">
        <v>0</v>
      </c>
      <c r="AI162" s="180">
        <v>143310</v>
      </c>
      <c r="AJ162" s="180">
        <v>0</v>
      </c>
      <c r="AK162" s="180"/>
      <c r="AL162" s="180"/>
      <c r="AM162" s="180">
        <v>548840</v>
      </c>
      <c r="AN162" s="180">
        <v>97900</v>
      </c>
      <c r="AO162" s="180">
        <v>0</v>
      </c>
      <c r="AP162" s="180">
        <v>14187</v>
      </c>
      <c r="AQ162" s="180">
        <v>0</v>
      </c>
      <c r="AR162" s="180">
        <v>0</v>
      </c>
      <c r="AS162" s="180">
        <v>0</v>
      </c>
      <c r="AT162" s="180">
        <v>445064</v>
      </c>
      <c r="AU162" s="180"/>
      <c r="AV162" s="180">
        <v>0</v>
      </c>
      <c r="AW162" s="180">
        <v>712623</v>
      </c>
      <c r="AX162" s="180">
        <v>0</v>
      </c>
      <c r="AY162" s="180">
        <v>0</v>
      </c>
      <c r="AZ162" s="180">
        <v>0</v>
      </c>
      <c r="BA162" s="180">
        <v>0</v>
      </c>
      <c r="BB162" s="180">
        <v>0</v>
      </c>
      <c r="BC162" s="180">
        <v>0</v>
      </c>
      <c r="BD162" s="180">
        <v>230955</v>
      </c>
      <c r="BE162" s="180">
        <v>0</v>
      </c>
      <c r="BF162" s="180">
        <v>0</v>
      </c>
      <c r="BG162" s="180"/>
      <c r="BH162" s="180">
        <v>0</v>
      </c>
      <c r="BI162" s="180">
        <v>156135</v>
      </c>
      <c r="BJ162" s="180">
        <v>19000</v>
      </c>
      <c r="BK162" s="180">
        <v>0</v>
      </c>
      <c r="BL162" s="180"/>
      <c r="BM162" s="180">
        <v>0</v>
      </c>
      <c r="BN162" s="180">
        <v>167000</v>
      </c>
      <c r="BO162" s="180">
        <v>0</v>
      </c>
      <c r="BP162" s="180">
        <v>254861</v>
      </c>
      <c r="BQ162" s="180">
        <v>2530950</v>
      </c>
      <c r="BR162" s="180">
        <v>0</v>
      </c>
      <c r="BS162" s="180">
        <v>320000</v>
      </c>
      <c r="BT162" s="180">
        <v>36502</v>
      </c>
      <c r="BU162" s="180">
        <v>0</v>
      </c>
      <c r="BV162" s="180">
        <v>0</v>
      </c>
      <c r="BW162" s="180"/>
      <c r="BX162" s="180">
        <v>138316</v>
      </c>
      <c r="BY162" s="180">
        <v>0</v>
      </c>
      <c r="BZ162" s="180">
        <v>24969</v>
      </c>
      <c r="CA162" s="180">
        <v>0</v>
      </c>
      <c r="CB162" s="180">
        <v>0</v>
      </c>
      <c r="CC162" s="180"/>
      <c r="CD162" s="180">
        <v>0</v>
      </c>
      <c r="CE162" s="180"/>
      <c r="CF162" s="180"/>
      <c r="CG162" s="180"/>
      <c r="CH162" s="180"/>
      <c r="CI162" s="180"/>
      <c r="CJ162" s="180"/>
      <c r="CK162" s="180"/>
      <c r="CL162" s="180"/>
      <c r="CM162" s="180"/>
      <c r="CN162" s="180"/>
      <c r="CO162" s="180"/>
      <c r="CP162" s="180"/>
      <c r="CQ162" s="180"/>
      <c r="CR162" s="180"/>
      <c r="CS162" s="180"/>
      <c r="CT162" s="180"/>
      <c r="CU162" s="180"/>
    </row>
    <row r="163" spans="1:99" x14ac:dyDescent="0.3">
      <c r="A163" s="155">
        <v>541</v>
      </c>
      <c r="B163" s="180" t="s">
        <v>311</v>
      </c>
      <c r="C163" s="180"/>
      <c r="D163" s="180"/>
      <c r="E163" s="180">
        <v>0</v>
      </c>
      <c r="F163" s="180"/>
      <c r="G163" s="180">
        <v>0</v>
      </c>
      <c r="H163" s="180">
        <v>0</v>
      </c>
      <c r="I163" s="180">
        <v>0</v>
      </c>
      <c r="J163" s="180">
        <v>3950</v>
      </c>
      <c r="K163" s="180">
        <v>0</v>
      </c>
      <c r="L163" s="180">
        <v>0</v>
      </c>
      <c r="M163" s="180">
        <v>0</v>
      </c>
      <c r="N163" s="180">
        <v>0</v>
      </c>
      <c r="O163" s="180">
        <v>-47876</v>
      </c>
      <c r="P163" s="180">
        <v>0</v>
      </c>
      <c r="Q163" s="180">
        <v>2558452</v>
      </c>
      <c r="R163" s="180">
        <v>63649</v>
      </c>
      <c r="S163" s="180">
        <v>0</v>
      </c>
      <c r="T163" s="180">
        <v>-4465962</v>
      </c>
      <c r="U163" s="180">
        <v>1300883</v>
      </c>
      <c r="V163" s="180">
        <v>2018117</v>
      </c>
      <c r="W163" s="180">
        <v>0</v>
      </c>
      <c r="X163" s="180"/>
      <c r="Y163" s="180">
        <v>999433</v>
      </c>
      <c r="Z163" s="180">
        <v>45987</v>
      </c>
      <c r="AA163" s="180">
        <v>1813094</v>
      </c>
      <c r="AB163" s="180">
        <v>-127088</v>
      </c>
      <c r="AC163" s="180">
        <v>21157</v>
      </c>
      <c r="AD163" s="180">
        <v>252649</v>
      </c>
      <c r="AE163" s="180">
        <v>0</v>
      </c>
      <c r="AF163" s="180">
        <v>1191828</v>
      </c>
      <c r="AG163" s="180">
        <v>-995314</v>
      </c>
      <c r="AH163" s="180">
        <v>-3623643</v>
      </c>
      <c r="AI163" s="180">
        <v>2515355</v>
      </c>
      <c r="AJ163" s="180">
        <v>27085</v>
      </c>
      <c r="AK163" s="180"/>
      <c r="AL163" s="180"/>
      <c r="AM163" s="180">
        <v>1570897</v>
      </c>
      <c r="AN163" s="180">
        <v>-67042</v>
      </c>
      <c r="AO163" s="180">
        <v>-61913</v>
      </c>
      <c r="AP163" s="180">
        <v>0</v>
      </c>
      <c r="AQ163" s="180">
        <v>0</v>
      </c>
      <c r="AR163" s="180">
        <v>612157</v>
      </c>
      <c r="AS163" s="180">
        <v>0</v>
      </c>
      <c r="AT163" s="180">
        <v>293372</v>
      </c>
      <c r="AU163" s="180"/>
      <c r="AV163" s="180">
        <v>1364506</v>
      </c>
      <c r="AW163" s="180">
        <v>0</v>
      </c>
      <c r="AX163" s="180">
        <v>143989</v>
      </c>
      <c r="AY163" s="180">
        <v>1078824</v>
      </c>
      <c r="AZ163" s="180">
        <v>43977</v>
      </c>
      <c r="BA163" s="180">
        <v>24717</v>
      </c>
      <c r="BB163" s="180">
        <v>0</v>
      </c>
      <c r="BC163" s="180">
        <v>-23325</v>
      </c>
      <c r="BD163" s="180">
        <v>2436290</v>
      </c>
      <c r="BE163" s="180">
        <v>0</v>
      </c>
      <c r="BF163" s="180">
        <v>-8276</v>
      </c>
      <c r="BG163" s="180"/>
      <c r="BH163" s="180">
        <v>0</v>
      </c>
      <c r="BI163" s="180">
        <v>39800</v>
      </c>
      <c r="BJ163" s="180">
        <v>0</v>
      </c>
      <c r="BK163" s="180">
        <v>-712057</v>
      </c>
      <c r="BL163" s="180"/>
      <c r="BM163" s="180">
        <v>38639</v>
      </c>
      <c r="BN163" s="180">
        <v>-13690</v>
      </c>
      <c r="BO163" s="180">
        <v>48992</v>
      </c>
      <c r="BP163" s="180">
        <v>88325</v>
      </c>
      <c r="BQ163" s="180">
        <v>0</v>
      </c>
      <c r="BR163" s="180">
        <v>98799</v>
      </c>
      <c r="BS163" s="180">
        <v>0</v>
      </c>
      <c r="BT163" s="180">
        <v>-92227</v>
      </c>
      <c r="BU163" s="180">
        <v>168946</v>
      </c>
      <c r="BV163" s="180">
        <v>0</v>
      </c>
      <c r="BW163" s="180"/>
      <c r="BX163" s="180">
        <v>70249</v>
      </c>
      <c r="BY163" s="180">
        <v>-788</v>
      </c>
      <c r="BZ163" s="180">
        <v>-358057</v>
      </c>
      <c r="CA163" s="180">
        <v>12903</v>
      </c>
      <c r="CB163" s="180">
        <v>76708</v>
      </c>
      <c r="CC163" s="180"/>
      <c r="CD163" s="180">
        <v>0</v>
      </c>
      <c r="CE163" s="180"/>
      <c r="CF163" s="180"/>
      <c r="CG163" s="180"/>
      <c r="CH163" s="180"/>
      <c r="CI163" s="180"/>
      <c r="CJ163" s="180"/>
      <c r="CK163" s="180"/>
      <c r="CL163" s="180"/>
      <c r="CM163" s="180"/>
      <c r="CN163" s="180"/>
      <c r="CO163" s="180"/>
      <c r="CP163" s="180"/>
      <c r="CQ163" s="180"/>
      <c r="CR163" s="180"/>
      <c r="CS163" s="180"/>
      <c r="CT163" s="180"/>
      <c r="CU163" s="180"/>
    </row>
    <row r="164" spans="1:99" x14ac:dyDescent="0.3">
      <c r="A164" s="155">
        <v>542</v>
      </c>
      <c r="B164" s="180" t="s">
        <v>1062</v>
      </c>
      <c r="C164" s="180"/>
      <c r="D164" s="180"/>
      <c r="E164" s="180">
        <v>0</v>
      </c>
      <c r="F164" s="180"/>
      <c r="G164" s="180">
        <v>0</v>
      </c>
      <c r="H164" s="180">
        <v>0</v>
      </c>
      <c r="I164" s="180">
        <v>0</v>
      </c>
      <c r="J164" s="180">
        <v>0</v>
      </c>
      <c r="K164" s="180">
        <v>0</v>
      </c>
      <c r="L164" s="180">
        <v>0</v>
      </c>
      <c r="M164" s="180">
        <v>0</v>
      </c>
      <c r="N164" s="180">
        <v>0</v>
      </c>
      <c r="O164" s="180">
        <v>0</v>
      </c>
      <c r="P164" s="180">
        <v>0</v>
      </c>
      <c r="Q164" s="180">
        <v>917625</v>
      </c>
      <c r="R164" s="180">
        <v>0</v>
      </c>
      <c r="S164" s="180">
        <v>0</v>
      </c>
      <c r="T164" s="180">
        <v>0</v>
      </c>
      <c r="U164" s="180">
        <v>0</v>
      </c>
      <c r="V164" s="180">
        <v>0</v>
      </c>
      <c r="W164" s="180">
        <v>0</v>
      </c>
      <c r="X164" s="180"/>
      <c r="Y164" s="180">
        <v>195613</v>
      </c>
      <c r="Z164" s="180">
        <v>221687</v>
      </c>
      <c r="AA164" s="180">
        <v>701835</v>
      </c>
      <c r="AB164" s="180">
        <v>0</v>
      </c>
      <c r="AC164" s="180">
        <v>0</v>
      </c>
      <c r="AD164" s="180">
        <v>0</v>
      </c>
      <c r="AE164" s="180">
        <v>0</v>
      </c>
      <c r="AF164" s="180">
        <v>561459</v>
      </c>
      <c r="AG164" s="180">
        <v>0</v>
      </c>
      <c r="AH164" s="180">
        <v>0</v>
      </c>
      <c r="AI164" s="180">
        <v>0</v>
      </c>
      <c r="AJ164" s="180">
        <v>0</v>
      </c>
      <c r="AK164" s="180"/>
      <c r="AL164" s="180"/>
      <c r="AM164" s="180">
        <v>0</v>
      </c>
      <c r="AN164" s="180">
        <v>15500</v>
      </c>
      <c r="AO164" s="180">
        <v>0</v>
      </c>
      <c r="AP164" s="180">
        <v>0</v>
      </c>
      <c r="AQ164" s="180">
        <v>0</v>
      </c>
      <c r="AR164" s="180">
        <v>0</v>
      </c>
      <c r="AS164" s="180">
        <v>0</v>
      </c>
      <c r="AT164" s="180">
        <v>0</v>
      </c>
      <c r="AU164" s="180"/>
      <c r="AV164" s="180">
        <v>1393780</v>
      </c>
      <c r="AW164" s="180">
        <v>0</v>
      </c>
      <c r="AX164" s="180">
        <v>0</v>
      </c>
      <c r="AY164" s="180">
        <v>0</v>
      </c>
      <c r="AZ164" s="180">
        <v>0</v>
      </c>
      <c r="BA164" s="180">
        <v>0</v>
      </c>
      <c r="BB164" s="180">
        <v>0</v>
      </c>
      <c r="BC164" s="180">
        <v>0</v>
      </c>
      <c r="BD164" s="180">
        <v>0</v>
      </c>
      <c r="BE164" s="180">
        <v>0</v>
      </c>
      <c r="BF164" s="180">
        <v>0</v>
      </c>
      <c r="BG164" s="180"/>
      <c r="BH164" s="180">
        <v>0</v>
      </c>
      <c r="BI164" s="180">
        <v>19178</v>
      </c>
      <c r="BJ164" s="180">
        <v>0</v>
      </c>
      <c r="BK164" s="180">
        <v>0</v>
      </c>
      <c r="BL164" s="180"/>
      <c r="BM164" s="180">
        <v>0</v>
      </c>
      <c r="BN164" s="180">
        <v>365000</v>
      </c>
      <c r="BO164" s="180">
        <v>0</v>
      </c>
      <c r="BP164" s="180">
        <v>155000</v>
      </c>
      <c r="BQ164" s="180">
        <v>0</v>
      </c>
      <c r="BR164" s="180">
        <v>0</v>
      </c>
      <c r="BS164" s="180">
        <v>0</v>
      </c>
      <c r="BT164" s="180">
        <v>0</v>
      </c>
      <c r="BU164" s="180">
        <v>0</v>
      </c>
      <c r="BV164" s="180">
        <v>0</v>
      </c>
      <c r="BW164" s="180"/>
      <c r="BX164" s="180">
        <v>0</v>
      </c>
      <c r="BY164" s="180">
        <v>0</v>
      </c>
      <c r="BZ164" s="180">
        <v>0</v>
      </c>
      <c r="CA164" s="180">
        <v>0</v>
      </c>
      <c r="CB164" s="180">
        <v>0</v>
      </c>
      <c r="CC164" s="180"/>
      <c r="CD164" s="180">
        <v>0</v>
      </c>
      <c r="CE164" s="180"/>
      <c r="CF164" s="180"/>
      <c r="CG164" s="180"/>
      <c r="CH164" s="180"/>
      <c r="CI164" s="180"/>
      <c r="CJ164" s="180"/>
      <c r="CK164" s="180"/>
      <c r="CL164" s="180"/>
      <c r="CM164" s="180"/>
      <c r="CN164" s="180"/>
      <c r="CO164" s="180"/>
      <c r="CP164" s="180"/>
      <c r="CQ164" s="180"/>
      <c r="CR164" s="180"/>
      <c r="CS164" s="180"/>
      <c r="CT164" s="180"/>
      <c r="CU164" s="180"/>
    </row>
    <row r="165" spans="1:99" x14ac:dyDescent="0.3">
      <c r="A165" s="155">
        <v>544</v>
      </c>
      <c r="B165" s="180" t="s">
        <v>52</v>
      </c>
      <c r="C165" s="180"/>
      <c r="D165" s="180"/>
      <c r="E165" s="180">
        <v>0</v>
      </c>
      <c r="F165" s="180"/>
      <c r="G165" s="180">
        <v>0</v>
      </c>
      <c r="H165" s="180">
        <v>0</v>
      </c>
      <c r="I165" s="180">
        <v>0</v>
      </c>
      <c r="J165" s="180">
        <v>0</v>
      </c>
      <c r="K165" s="180">
        <v>0</v>
      </c>
      <c r="L165" s="180">
        <v>0</v>
      </c>
      <c r="M165" s="180">
        <v>0</v>
      </c>
      <c r="N165" s="180">
        <v>0</v>
      </c>
      <c r="O165" s="180">
        <v>0</v>
      </c>
      <c r="P165" s="180">
        <v>0</v>
      </c>
      <c r="Q165" s="180">
        <v>0</v>
      </c>
      <c r="R165" s="180">
        <v>0</v>
      </c>
      <c r="S165" s="180">
        <v>0</v>
      </c>
      <c r="T165" s="180">
        <v>0</v>
      </c>
      <c r="U165" s="180">
        <v>0</v>
      </c>
      <c r="V165" s="180">
        <v>0</v>
      </c>
      <c r="W165" s="180">
        <v>0</v>
      </c>
      <c r="X165" s="180"/>
      <c r="Y165" s="180">
        <v>0</v>
      </c>
      <c r="Z165" s="180">
        <v>0</v>
      </c>
      <c r="AA165" s="180">
        <v>0</v>
      </c>
      <c r="AB165" s="180">
        <v>0</v>
      </c>
      <c r="AC165" s="180">
        <v>0</v>
      </c>
      <c r="AD165" s="180">
        <v>0</v>
      </c>
      <c r="AE165" s="180">
        <v>0</v>
      </c>
      <c r="AF165" s="180">
        <v>0</v>
      </c>
      <c r="AG165" s="180">
        <v>0</v>
      </c>
      <c r="AH165" s="180">
        <v>0</v>
      </c>
      <c r="AI165" s="180">
        <v>0</v>
      </c>
      <c r="AJ165" s="180">
        <v>0</v>
      </c>
      <c r="AK165" s="180"/>
      <c r="AL165" s="180"/>
      <c r="AM165" s="180">
        <v>0</v>
      </c>
      <c r="AN165" s="180">
        <v>0</v>
      </c>
      <c r="AO165" s="180">
        <v>0.04</v>
      </c>
      <c r="AP165" s="180">
        <v>0</v>
      </c>
      <c r="AQ165" s="180">
        <v>0.03</v>
      </c>
      <c r="AR165" s="180">
        <v>0</v>
      </c>
      <c r="AS165" s="180">
        <v>0</v>
      </c>
      <c r="AT165" s="180">
        <v>0</v>
      </c>
      <c r="AU165" s="180"/>
      <c r="AV165" s="180">
        <v>0</v>
      </c>
      <c r="AW165" s="180">
        <v>0</v>
      </c>
      <c r="AX165" s="180">
        <v>0</v>
      </c>
      <c r="AY165" s="180">
        <v>0</v>
      </c>
      <c r="AZ165" s="180">
        <v>0</v>
      </c>
      <c r="BA165" s="180">
        <v>0</v>
      </c>
      <c r="BB165" s="180">
        <v>0</v>
      </c>
      <c r="BC165" s="180">
        <v>0</v>
      </c>
      <c r="BD165" s="180">
        <v>0</v>
      </c>
      <c r="BE165" s="180">
        <v>0</v>
      </c>
      <c r="BF165" s="180">
        <v>0</v>
      </c>
      <c r="BG165" s="180"/>
      <c r="BH165" s="180">
        <v>0</v>
      </c>
      <c r="BI165" s="180">
        <v>0</v>
      </c>
      <c r="BJ165" s="180">
        <v>0</v>
      </c>
      <c r="BK165" s="180">
        <v>0</v>
      </c>
      <c r="BL165" s="180"/>
      <c r="BM165" s="180">
        <v>0</v>
      </c>
      <c r="BN165" s="180">
        <v>0.01</v>
      </c>
      <c r="BO165" s="180">
        <v>0</v>
      </c>
      <c r="BP165" s="180">
        <v>0</v>
      </c>
      <c r="BQ165" s="180">
        <v>0</v>
      </c>
      <c r="BR165" s="180">
        <v>0</v>
      </c>
      <c r="BS165" s="180">
        <v>0</v>
      </c>
      <c r="BT165" s="180">
        <v>0</v>
      </c>
      <c r="BU165" s="180">
        <v>0</v>
      </c>
      <c r="BV165" s="180">
        <v>0.03</v>
      </c>
      <c r="BW165" s="180"/>
      <c r="BX165" s="180">
        <v>0.03</v>
      </c>
      <c r="BY165" s="180">
        <v>0</v>
      </c>
      <c r="BZ165" s="180">
        <v>0</v>
      </c>
      <c r="CA165" s="180">
        <v>0</v>
      </c>
      <c r="CB165" s="180">
        <v>0</v>
      </c>
      <c r="CC165" s="180"/>
      <c r="CD165" s="180">
        <v>0</v>
      </c>
      <c r="CE165" s="180"/>
      <c r="CF165" s="180"/>
      <c r="CG165" s="180"/>
      <c r="CH165" s="180"/>
      <c r="CI165" s="180"/>
      <c r="CJ165" s="180"/>
      <c r="CK165" s="180"/>
      <c r="CL165" s="180"/>
      <c r="CM165" s="180"/>
      <c r="CN165" s="180"/>
      <c r="CO165" s="180"/>
      <c r="CP165" s="180"/>
      <c r="CQ165" s="180"/>
      <c r="CR165" s="180"/>
      <c r="CS165" s="180"/>
      <c r="CT165" s="180"/>
      <c r="CU165" s="180"/>
    </row>
    <row r="166" spans="1:99" s="643" customFormat="1" x14ac:dyDescent="0.3">
      <c r="A166" s="642">
        <v>545</v>
      </c>
      <c r="B166" s="643" t="s">
        <v>53</v>
      </c>
      <c r="E166" s="643">
        <v>0</v>
      </c>
      <c r="G166" s="643">
        <v>0</v>
      </c>
      <c r="H166" s="643">
        <v>0</v>
      </c>
      <c r="I166" s="643">
        <v>0</v>
      </c>
      <c r="J166" s="643">
        <v>0</v>
      </c>
      <c r="K166" s="643">
        <v>0</v>
      </c>
      <c r="L166" s="643">
        <v>0</v>
      </c>
      <c r="M166" s="643">
        <v>0</v>
      </c>
      <c r="N166" s="643">
        <v>0</v>
      </c>
      <c r="O166" s="643">
        <v>0</v>
      </c>
      <c r="P166" s="643">
        <v>0</v>
      </c>
      <c r="Q166" s="643">
        <v>0</v>
      </c>
      <c r="R166" s="643">
        <v>0</v>
      </c>
      <c r="S166" s="643">
        <v>0</v>
      </c>
      <c r="T166" s="643">
        <v>0</v>
      </c>
      <c r="U166" s="643">
        <v>0</v>
      </c>
      <c r="V166" s="643">
        <v>0</v>
      </c>
      <c r="W166" s="643">
        <v>0</v>
      </c>
      <c r="Y166" s="643">
        <v>0</v>
      </c>
      <c r="Z166" s="643">
        <v>0</v>
      </c>
      <c r="AA166" s="643">
        <v>0</v>
      </c>
      <c r="AB166" s="643">
        <v>0</v>
      </c>
      <c r="AC166" s="643">
        <v>0</v>
      </c>
      <c r="AD166" s="643">
        <v>0</v>
      </c>
      <c r="AE166" s="643">
        <v>0</v>
      </c>
      <c r="AF166" s="643">
        <v>0</v>
      </c>
      <c r="AG166" s="643">
        <v>0</v>
      </c>
      <c r="AH166" s="643">
        <v>0</v>
      </c>
      <c r="AI166" s="643">
        <v>0</v>
      </c>
      <c r="AJ166" s="643">
        <v>0</v>
      </c>
      <c r="AM166" s="643">
        <v>0</v>
      </c>
      <c r="AN166" s="643">
        <v>0</v>
      </c>
      <c r="AO166" s="643">
        <v>0.02</v>
      </c>
      <c r="AP166" s="643">
        <v>0</v>
      </c>
      <c r="AQ166" s="643">
        <v>0</v>
      </c>
      <c r="AR166" s="643">
        <v>0</v>
      </c>
      <c r="AS166" s="643">
        <v>0</v>
      </c>
      <c r="AT166" s="643">
        <v>0</v>
      </c>
      <c r="AV166" s="643">
        <v>0</v>
      </c>
      <c r="AW166" s="643">
        <v>0</v>
      </c>
      <c r="AX166" s="643">
        <v>0</v>
      </c>
      <c r="AY166" s="643">
        <v>0</v>
      </c>
      <c r="AZ166" s="643">
        <v>0</v>
      </c>
      <c r="BA166" s="643">
        <v>0</v>
      </c>
      <c r="BB166" s="643">
        <v>0</v>
      </c>
      <c r="BC166" s="643">
        <v>0</v>
      </c>
      <c r="BD166" s="643">
        <v>0</v>
      </c>
      <c r="BE166" s="643">
        <v>0</v>
      </c>
      <c r="BF166" s="643">
        <v>0</v>
      </c>
      <c r="BH166" s="643">
        <v>0</v>
      </c>
      <c r="BI166" s="643">
        <v>0</v>
      </c>
      <c r="BJ166" s="643">
        <v>0</v>
      </c>
      <c r="BK166" s="643">
        <v>0</v>
      </c>
      <c r="BM166" s="643">
        <v>0</v>
      </c>
      <c r="BN166" s="643">
        <v>0.01</v>
      </c>
      <c r="BO166" s="643">
        <v>0</v>
      </c>
      <c r="BP166" s="643">
        <v>0.01</v>
      </c>
      <c r="BQ166" s="643">
        <v>1.4999999999999999E-2</v>
      </c>
      <c r="BR166" s="643">
        <v>0</v>
      </c>
      <c r="BS166" s="643">
        <v>0</v>
      </c>
      <c r="BT166" s="643">
        <v>0</v>
      </c>
      <c r="BU166" s="643">
        <v>0</v>
      </c>
      <c r="BV166" s="643">
        <v>0</v>
      </c>
      <c r="BX166" s="643">
        <v>0</v>
      </c>
      <c r="BY166" s="643">
        <v>0</v>
      </c>
      <c r="BZ166" s="643">
        <v>0</v>
      </c>
      <c r="CA166" s="643">
        <v>0</v>
      </c>
      <c r="CB166" s="643">
        <v>0</v>
      </c>
      <c r="CD166" s="643">
        <v>0</v>
      </c>
    </row>
    <row r="167" spans="1:99" x14ac:dyDescent="0.3">
      <c r="A167" s="155">
        <v>546</v>
      </c>
      <c r="B167" s="180" t="s">
        <v>1063</v>
      </c>
      <c r="C167" s="180"/>
      <c r="D167" s="180"/>
      <c r="E167" s="180">
        <v>0</v>
      </c>
      <c r="F167" s="180"/>
      <c r="G167" s="180">
        <v>0</v>
      </c>
      <c r="H167" s="180">
        <v>0</v>
      </c>
      <c r="I167" s="180">
        <v>0</v>
      </c>
      <c r="J167" s="180">
        <v>0</v>
      </c>
      <c r="K167" s="180">
        <v>0</v>
      </c>
      <c r="L167" s="180">
        <v>0</v>
      </c>
      <c r="M167" s="180">
        <v>0</v>
      </c>
      <c r="N167" s="180">
        <v>0</v>
      </c>
      <c r="O167" s="180">
        <v>0</v>
      </c>
      <c r="P167" s="180">
        <v>0</v>
      </c>
      <c r="Q167" s="180">
        <v>0</v>
      </c>
      <c r="R167" s="180">
        <v>0</v>
      </c>
      <c r="S167" s="180">
        <v>0</v>
      </c>
      <c r="T167" s="180">
        <v>0</v>
      </c>
      <c r="U167" s="180">
        <v>0</v>
      </c>
      <c r="V167" s="180">
        <v>0</v>
      </c>
      <c r="W167" s="180">
        <v>0</v>
      </c>
      <c r="X167" s="180"/>
      <c r="Y167" s="180">
        <v>0</v>
      </c>
      <c r="Z167" s="180">
        <v>0</v>
      </c>
      <c r="AA167" s="180">
        <v>0</v>
      </c>
      <c r="AB167" s="180">
        <v>0</v>
      </c>
      <c r="AC167" s="180">
        <v>0</v>
      </c>
      <c r="AD167" s="180">
        <v>0</v>
      </c>
      <c r="AE167" s="180">
        <v>0</v>
      </c>
      <c r="AF167" s="180">
        <v>0</v>
      </c>
      <c r="AG167" s="180">
        <v>0</v>
      </c>
      <c r="AH167" s="180">
        <v>0</v>
      </c>
      <c r="AI167" s="180">
        <v>0</v>
      </c>
      <c r="AJ167" s="180">
        <v>0</v>
      </c>
      <c r="AK167" s="180"/>
      <c r="AL167" s="180"/>
      <c r="AM167" s="180">
        <v>0</v>
      </c>
      <c r="AN167" s="180">
        <v>0</v>
      </c>
      <c r="AO167" s="180">
        <v>0</v>
      </c>
      <c r="AP167" s="180">
        <v>0</v>
      </c>
      <c r="AQ167" s="180">
        <v>0</v>
      </c>
      <c r="AR167" s="180">
        <v>0</v>
      </c>
      <c r="AS167" s="180">
        <v>0</v>
      </c>
      <c r="AT167" s="180">
        <v>0</v>
      </c>
      <c r="AU167" s="180"/>
      <c r="AV167" s="180">
        <v>0</v>
      </c>
      <c r="AW167" s="180">
        <v>0</v>
      </c>
      <c r="AX167" s="180">
        <v>0</v>
      </c>
      <c r="AY167" s="180">
        <v>0</v>
      </c>
      <c r="AZ167" s="180">
        <v>0</v>
      </c>
      <c r="BA167" s="180">
        <v>0</v>
      </c>
      <c r="BB167" s="180">
        <v>0</v>
      </c>
      <c r="BC167" s="180">
        <v>0</v>
      </c>
      <c r="BD167" s="180">
        <v>0</v>
      </c>
      <c r="BE167" s="180">
        <v>0</v>
      </c>
      <c r="BF167" s="180">
        <v>0</v>
      </c>
      <c r="BG167" s="180"/>
      <c r="BH167" s="180">
        <v>0</v>
      </c>
      <c r="BI167" s="180">
        <v>0</v>
      </c>
      <c r="BJ167" s="180">
        <v>0</v>
      </c>
      <c r="BK167" s="180">
        <v>0</v>
      </c>
      <c r="BL167" s="180"/>
      <c r="BM167" s="180">
        <v>0</v>
      </c>
      <c r="BN167" s="180">
        <v>0</v>
      </c>
      <c r="BO167" s="180">
        <v>0</v>
      </c>
      <c r="BP167" s="180">
        <v>0</v>
      </c>
      <c r="BQ167" s="180">
        <v>0</v>
      </c>
      <c r="BR167" s="180">
        <v>0</v>
      </c>
      <c r="BS167" s="180">
        <v>0</v>
      </c>
      <c r="BT167" s="180">
        <v>0</v>
      </c>
      <c r="BU167" s="180">
        <v>0</v>
      </c>
      <c r="BV167" s="180">
        <v>0</v>
      </c>
      <c r="BW167" s="180"/>
      <c r="BX167" s="180">
        <v>0</v>
      </c>
      <c r="BY167" s="180">
        <v>0</v>
      </c>
      <c r="BZ167" s="180">
        <v>0</v>
      </c>
      <c r="CA167" s="180">
        <v>0</v>
      </c>
      <c r="CB167" s="180">
        <v>0</v>
      </c>
      <c r="CC167" s="180"/>
      <c r="CD167" s="180">
        <v>0</v>
      </c>
      <c r="CE167" s="180"/>
      <c r="CF167" s="180"/>
      <c r="CG167" s="180"/>
      <c r="CH167" s="180"/>
      <c r="CI167" s="180"/>
      <c r="CJ167" s="180"/>
      <c r="CK167" s="180"/>
      <c r="CL167" s="180"/>
      <c r="CM167" s="180"/>
      <c r="CN167" s="180"/>
      <c r="CO167" s="180"/>
      <c r="CP167" s="180"/>
      <c r="CQ167" s="180"/>
      <c r="CR167" s="180"/>
      <c r="CS167" s="180"/>
      <c r="CT167" s="180"/>
      <c r="CU167" s="180"/>
    </row>
    <row r="168" spans="1:99" x14ac:dyDescent="0.3">
      <c r="A168" s="155">
        <v>547</v>
      </c>
      <c r="B168" s="180" t="s">
        <v>1064</v>
      </c>
      <c r="C168" s="180"/>
      <c r="D168" s="180"/>
      <c r="E168" s="180">
        <v>2</v>
      </c>
      <c r="F168" s="180"/>
      <c r="G168" s="180">
        <v>2</v>
      </c>
      <c r="H168" s="180">
        <v>2</v>
      </c>
      <c r="I168" s="180">
        <v>2</v>
      </c>
      <c r="J168" s="180">
        <v>2</v>
      </c>
      <c r="K168" s="180">
        <v>2</v>
      </c>
      <c r="L168" s="180">
        <v>2</v>
      </c>
      <c r="M168" s="180">
        <v>3</v>
      </c>
      <c r="N168" s="180">
        <v>2</v>
      </c>
      <c r="O168" s="180">
        <v>3</v>
      </c>
      <c r="P168" s="180">
        <v>2</v>
      </c>
      <c r="Q168" s="180">
        <v>3</v>
      </c>
      <c r="R168" s="180">
        <v>2</v>
      </c>
      <c r="S168" s="180">
        <v>0</v>
      </c>
      <c r="T168" s="180">
        <v>3</v>
      </c>
      <c r="U168" s="180">
        <v>3</v>
      </c>
      <c r="V168" s="180">
        <v>3</v>
      </c>
      <c r="W168" s="180">
        <v>3</v>
      </c>
      <c r="X168" s="180"/>
      <c r="Y168" s="180">
        <v>2</v>
      </c>
      <c r="Z168" s="180">
        <v>2</v>
      </c>
      <c r="AA168" s="180">
        <v>3</v>
      </c>
      <c r="AB168" s="180">
        <v>2</v>
      </c>
      <c r="AC168" s="180">
        <v>3</v>
      </c>
      <c r="AD168" s="180">
        <v>2</v>
      </c>
      <c r="AE168" s="180">
        <v>2</v>
      </c>
      <c r="AF168" s="180">
        <v>3</v>
      </c>
      <c r="AG168" s="180">
        <v>3</v>
      </c>
      <c r="AH168" s="180">
        <v>2</v>
      </c>
      <c r="AI168" s="180">
        <v>3</v>
      </c>
      <c r="AJ168" s="180">
        <v>2</v>
      </c>
      <c r="AK168" s="180"/>
      <c r="AL168" s="180"/>
      <c r="AM168" s="180">
        <v>3</v>
      </c>
      <c r="AN168" s="180">
        <v>0</v>
      </c>
      <c r="AO168" s="180">
        <v>2</v>
      </c>
      <c r="AP168" s="180">
        <v>2</v>
      </c>
      <c r="AQ168" s="180">
        <v>2</v>
      </c>
      <c r="AR168" s="180">
        <v>3</v>
      </c>
      <c r="AS168" s="180">
        <v>2</v>
      </c>
      <c r="AT168" s="180">
        <v>3</v>
      </c>
      <c r="AU168" s="180"/>
      <c r="AV168" s="180">
        <v>3</v>
      </c>
      <c r="AW168" s="180">
        <v>2</v>
      </c>
      <c r="AX168" s="180">
        <v>2</v>
      </c>
      <c r="AY168" s="180">
        <v>2</v>
      </c>
      <c r="AZ168" s="180">
        <v>2</v>
      </c>
      <c r="BA168" s="180">
        <v>2</v>
      </c>
      <c r="BB168" s="180">
        <v>2</v>
      </c>
      <c r="BC168" s="180">
        <v>2</v>
      </c>
      <c r="BD168" s="180">
        <v>3</v>
      </c>
      <c r="BE168" s="180">
        <v>2</v>
      </c>
      <c r="BF168" s="180">
        <v>2</v>
      </c>
      <c r="BG168" s="180"/>
      <c r="BH168" s="180">
        <v>2</v>
      </c>
      <c r="BI168" s="180">
        <v>2</v>
      </c>
      <c r="BJ168" s="180">
        <v>2</v>
      </c>
      <c r="BK168" s="180">
        <v>3</v>
      </c>
      <c r="BL168" s="180"/>
      <c r="BM168" s="180">
        <v>2</v>
      </c>
      <c r="BN168" s="180">
        <v>2</v>
      </c>
      <c r="BO168" s="180">
        <v>2</v>
      </c>
      <c r="BP168" s="180">
        <v>2</v>
      </c>
      <c r="BQ168" s="180">
        <v>2</v>
      </c>
      <c r="BR168" s="180">
        <v>3</v>
      </c>
      <c r="BS168" s="180">
        <v>3</v>
      </c>
      <c r="BT168" s="180">
        <v>3</v>
      </c>
      <c r="BU168" s="180">
        <v>3</v>
      </c>
      <c r="BV168" s="180">
        <v>2</v>
      </c>
      <c r="BW168" s="180"/>
      <c r="BX168" s="180">
        <v>3</v>
      </c>
      <c r="BY168" s="180">
        <v>2</v>
      </c>
      <c r="BZ168" s="180">
        <v>2</v>
      </c>
      <c r="CA168" s="180">
        <v>2</v>
      </c>
      <c r="CB168" s="180">
        <v>2</v>
      </c>
      <c r="CC168" s="180"/>
      <c r="CD168" s="180">
        <v>2</v>
      </c>
      <c r="CE168" s="180"/>
      <c r="CF168" s="180"/>
      <c r="CG168" s="180"/>
      <c r="CH168" s="180"/>
      <c r="CI168" s="180"/>
      <c r="CJ168" s="180"/>
      <c r="CK168" s="180"/>
      <c r="CL168" s="180"/>
      <c r="CM168" s="180"/>
      <c r="CN168" s="180"/>
      <c r="CO168" s="180"/>
      <c r="CP168" s="180"/>
      <c r="CQ168" s="180"/>
      <c r="CR168" s="180"/>
      <c r="CS168" s="180"/>
      <c r="CT168" s="180"/>
      <c r="CU168" s="180"/>
    </row>
    <row r="169" spans="1:99" s="630" customFormat="1" x14ac:dyDescent="0.3">
      <c r="A169" s="633">
        <v>554</v>
      </c>
      <c r="B169" s="630" t="s">
        <v>323</v>
      </c>
      <c r="M169" s="630">
        <v>311039</v>
      </c>
      <c r="O169" s="630">
        <v>1609421</v>
      </c>
      <c r="Q169" s="630">
        <v>2630912</v>
      </c>
      <c r="T169" s="630">
        <v>6524473</v>
      </c>
      <c r="U169" s="630">
        <v>1110983</v>
      </c>
      <c r="V169" s="630">
        <v>808551</v>
      </c>
      <c r="W169" s="630">
        <v>2509732</v>
      </c>
      <c r="Y169" s="630">
        <v>1669997</v>
      </c>
      <c r="AB169" s="630">
        <v>143557</v>
      </c>
      <c r="AI169" s="630">
        <v>6856132</v>
      </c>
      <c r="AQ169" s="630">
        <v>2857351</v>
      </c>
      <c r="AV169" s="630">
        <v>8304097</v>
      </c>
      <c r="AY169" s="630">
        <v>634597</v>
      </c>
      <c r="BD169" s="630">
        <v>5052273</v>
      </c>
      <c r="BM169" s="630">
        <v>0</v>
      </c>
      <c r="BO169" s="630">
        <v>779666</v>
      </c>
      <c r="BZ169" s="630">
        <v>197741</v>
      </c>
    </row>
    <row r="170" spans="1:99" s="630" customFormat="1" x14ac:dyDescent="0.3">
      <c r="A170" s="633">
        <v>555</v>
      </c>
      <c r="B170" s="630" t="s">
        <v>324</v>
      </c>
      <c r="M170" s="630">
        <v>0</v>
      </c>
      <c r="O170" s="630">
        <v>1259935</v>
      </c>
      <c r="Q170" s="630">
        <v>1873778</v>
      </c>
      <c r="T170" s="630">
        <v>4628966</v>
      </c>
      <c r="U170" s="630">
        <v>812398</v>
      </c>
      <c r="V170" s="630">
        <v>469616</v>
      </c>
      <c r="W170" s="630">
        <v>1963087</v>
      </c>
      <c r="Y170" s="630">
        <v>1253656</v>
      </c>
      <c r="AB170" s="630">
        <v>0</v>
      </c>
      <c r="AI170" s="630">
        <v>5521351</v>
      </c>
      <c r="AQ170" s="630">
        <v>2857351</v>
      </c>
      <c r="AV170" s="630">
        <v>8223616</v>
      </c>
      <c r="AY170" s="630">
        <v>0</v>
      </c>
      <c r="BD170" s="630">
        <v>4789613</v>
      </c>
      <c r="BM170" s="630">
        <v>0</v>
      </c>
      <c r="BO170" s="630">
        <v>779666</v>
      </c>
      <c r="BZ170" s="630">
        <v>0</v>
      </c>
    </row>
    <row r="171" spans="1:99" s="630" customFormat="1" x14ac:dyDescent="0.3">
      <c r="A171" s="633">
        <v>556</v>
      </c>
      <c r="B171" s="630" t="s">
        <v>325</v>
      </c>
      <c r="M171" s="630">
        <v>606540</v>
      </c>
      <c r="O171" s="630">
        <v>174884</v>
      </c>
      <c r="Q171" s="630">
        <v>1031545</v>
      </c>
      <c r="T171" s="630">
        <v>1087279</v>
      </c>
      <c r="U171" s="630">
        <v>1059438</v>
      </c>
      <c r="V171" s="630">
        <v>994560</v>
      </c>
      <c r="W171" s="630">
        <v>448543</v>
      </c>
      <c r="Y171" s="630">
        <v>1589508</v>
      </c>
      <c r="AB171" s="630">
        <v>780357</v>
      </c>
      <c r="AI171" s="630">
        <v>2796073</v>
      </c>
      <c r="AQ171" s="630">
        <v>977238</v>
      </c>
      <c r="AV171" s="630">
        <v>2780255</v>
      </c>
      <c r="AY171" s="630">
        <v>1554488</v>
      </c>
      <c r="BD171" s="630">
        <v>5115599</v>
      </c>
      <c r="BM171" s="630">
        <v>1918559</v>
      </c>
      <c r="BO171" s="630">
        <v>0</v>
      </c>
      <c r="BZ171" s="630">
        <v>614096</v>
      </c>
    </row>
    <row r="172" spans="1:99" s="630" customFormat="1" x14ac:dyDescent="0.3">
      <c r="A172" s="633">
        <v>557</v>
      </c>
      <c r="B172" s="630" t="s">
        <v>326</v>
      </c>
      <c r="M172" s="630">
        <v>606540</v>
      </c>
      <c r="O172" s="630">
        <v>0</v>
      </c>
      <c r="Q172" s="630">
        <v>978867</v>
      </c>
      <c r="T172" s="630">
        <v>1004319</v>
      </c>
      <c r="U172" s="630">
        <v>614989</v>
      </c>
      <c r="V172" s="630">
        <v>609560</v>
      </c>
      <c r="W172" s="630">
        <v>0</v>
      </c>
      <c r="Y172" s="630">
        <v>783756</v>
      </c>
      <c r="AB172" s="630">
        <v>717378</v>
      </c>
      <c r="AI172" s="630">
        <v>2025294</v>
      </c>
      <c r="AQ172" s="630">
        <v>952450</v>
      </c>
      <c r="AV172" s="630">
        <v>2741205</v>
      </c>
      <c r="AY172" s="630">
        <v>1156510</v>
      </c>
      <c r="BD172" s="630">
        <v>4832702</v>
      </c>
      <c r="BM172" s="630">
        <v>1833654</v>
      </c>
      <c r="BO172" s="630">
        <v>0</v>
      </c>
      <c r="BZ172" s="630">
        <v>513556</v>
      </c>
    </row>
    <row r="173" spans="1:99" x14ac:dyDescent="0.3">
      <c r="A173" s="155">
        <v>558</v>
      </c>
      <c r="B173" s="180" t="s">
        <v>1065</v>
      </c>
      <c r="C173" s="180"/>
      <c r="D173" s="180"/>
      <c r="E173" s="180">
        <v>0</v>
      </c>
      <c r="F173" s="180"/>
      <c r="G173" s="180">
        <v>0</v>
      </c>
      <c r="H173" s="180">
        <v>0</v>
      </c>
      <c r="I173" s="180">
        <v>0</v>
      </c>
      <c r="J173" s="180">
        <v>0</v>
      </c>
      <c r="K173" s="180">
        <v>0</v>
      </c>
      <c r="L173" s="180">
        <v>0</v>
      </c>
      <c r="M173" s="180">
        <v>0</v>
      </c>
      <c r="N173" s="180">
        <v>0</v>
      </c>
      <c r="O173" s="180">
        <v>0</v>
      </c>
      <c r="P173" s="180">
        <v>0</v>
      </c>
      <c r="Q173" s="180">
        <v>0</v>
      </c>
      <c r="R173" s="180">
        <v>0</v>
      </c>
      <c r="S173" s="180">
        <v>0</v>
      </c>
      <c r="T173" s="180">
        <v>0</v>
      </c>
      <c r="U173" s="180">
        <v>0</v>
      </c>
      <c r="V173" s="180">
        <v>0</v>
      </c>
      <c r="W173" s="180">
        <v>0</v>
      </c>
      <c r="X173" s="180"/>
      <c r="Y173" s="180">
        <v>0</v>
      </c>
      <c r="Z173" s="180">
        <v>0</v>
      </c>
      <c r="AA173" s="180">
        <v>0</v>
      </c>
      <c r="AB173" s="180">
        <v>0</v>
      </c>
      <c r="AC173" s="180">
        <v>0</v>
      </c>
      <c r="AD173" s="180">
        <v>0</v>
      </c>
      <c r="AE173" s="180">
        <v>0</v>
      </c>
      <c r="AF173" s="180">
        <v>0</v>
      </c>
      <c r="AG173" s="180">
        <v>0</v>
      </c>
      <c r="AH173" s="180">
        <v>0</v>
      </c>
      <c r="AI173" s="180">
        <v>0</v>
      </c>
      <c r="AJ173" s="180">
        <v>0</v>
      </c>
      <c r="AK173" s="180"/>
      <c r="AL173" s="180"/>
      <c r="AM173" s="180">
        <v>0</v>
      </c>
      <c r="AN173" s="180">
        <v>0</v>
      </c>
      <c r="AO173" s="180">
        <v>0</v>
      </c>
      <c r="AP173" s="180">
        <v>0</v>
      </c>
      <c r="AQ173" s="180">
        <v>0</v>
      </c>
      <c r="AR173" s="180">
        <v>0</v>
      </c>
      <c r="AS173" s="180">
        <v>0</v>
      </c>
      <c r="AT173" s="180">
        <v>0</v>
      </c>
      <c r="AU173" s="180"/>
      <c r="AV173" s="180">
        <v>0</v>
      </c>
      <c r="AW173" s="180">
        <v>0</v>
      </c>
      <c r="AX173" s="180">
        <v>0</v>
      </c>
      <c r="AY173" s="180">
        <v>0</v>
      </c>
      <c r="AZ173" s="180">
        <v>0</v>
      </c>
      <c r="BA173" s="180">
        <v>0</v>
      </c>
      <c r="BB173" s="180">
        <v>0</v>
      </c>
      <c r="BC173" s="180">
        <v>0</v>
      </c>
      <c r="BD173" s="180">
        <v>0</v>
      </c>
      <c r="BE173" s="180">
        <v>0</v>
      </c>
      <c r="BF173" s="180">
        <v>0</v>
      </c>
      <c r="BG173" s="180"/>
      <c r="BH173" s="180">
        <v>0</v>
      </c>
      <c r="BI173" s="180">
        <v>0</v>
      </c>
      <c r="BJ173" s="180">
        <v>0</v>
      </c>
      <c r="BK173" s="180">
        <v>0</v>
      </c>
      <c r="BL173" s="180"/>
      <c r="BM173" s="180">
        <v>0</v>
      </c>
      <c r="BN173" s="180">
        <v>0</v>
      </c>
      <c r="BO173" s="180">
        <v>0</v>
      </c>
      <c r="BP173" s="180">
        <v>0</v>
      </c>
      <c r="BQ173" s="180">
        <v>0</v>
      </c>
      <c r="BR173" s="180">
        <v>0</v>
      </c>
      <c r="BS173" s="180">
        <v>0</v>
      </c>
      <c r="BT173" s="180">
        <v>0</v>
      </c>
      <c r="BU173" s="180">
        <v>0</v>
      </c>
      <c r="BV173" s="180">
        <v>0</v>
      </c>
      <c r="BW173" s="180"/>
      <c r="BX173" s="180">
        <v>0</v>
      </c>
      <c r="BY173" s="180">
        <v>0</v>
      </c>
      <c r="BZ173" s="180">
        <v>0</v>
      </c>
      <c r="CA173" s="180">
        <v>0</v>
      </c>
      <c r="CB173" s="180">
        <v>0</v>
      </c>
      <c r="CC173" s="180"/>
      <c r="CD173" s="180">
        <v>0</v>
      </c>
      <c r="CE173" s="180"/>
      <c r="CF173" s="180"/>
      <c r="CG173" s="180"/>
      <c r="CH173" s="180"/>
      <c r="CI173" s="180"/>
      <c r="CJ173" s="180"/>
      <c r="CK173" s="180"/>
      <c r="CL173" s="180"/>
      <c r="CM173" s="180"/>
      <c r="CN173" s="180"/>
      <c r="CO173" s="180"/>
      <c r="CP173" s="180"/>
      <c r="CQ173" s="180"/>
      <c r="CR173" s="180"/>
      <c r="CS173" s="180"/>
      <c r="CT173" s="180"/>
      <c r="CU173" s="180"/>
    </row>
    <row r="174" spans="1:99" x14ac:dyDescent="0.3">
      <c r="A174" s="155">
        <v>559</v>
      </c>
      <c r="B174" s="180" t="s">
        <v>1066</v>
      </c>
      <c r="C174" s="180"/>
      <c r="D174" s="180"/>
      <c r="E174" s="180">
        <v>0</v>
      </c>
      <c r="F174" s="180"/>
      <c r="G174" s="180">
        <v>0</v>
      </c>
      <c r="H174" s="180">
        <v>0</v>
      </c>
      <c r="I174" s="180">
        <v>0</v>
      </c>
      <c r="J174" s="180">
        <v>0</v>
      </c>
      <c r="K174" s="180">
        <v>0</v>
      </c>
      <c r="L174" s="180">
        <v>0</v>
      </c>
      <c r="M174" s="180">
        <v>0</v>
      </c>
      <c r="N174" s="180">
        <v>0</v>
      </c>
      <c r="O174" s="180">
        <v>0</v>
      </c>
      <c r="P174" s="180">
        <v>0</v>
      </c>
      <c r="Q174" s="180">
        <v>0</v>
      </c>
      <c r="R174" s="180">
        <v>0</v>
      </c>
      <c r="S174" s="180">
        <v>0</v>
      </c>
      <c r="T174" s="180">
        <v>0</v>
      </c>
      <c r="U174" s="180">
        <v>0</v>
      </c>
      <c r="V174" s="180">
        <v>0</v>
      </c>
      <c r="W174" s="180">
        <v>0</v>
      </c>
      <c r="X174" s="180"/>
      <c r="Y174" s="180">
        <v>0</v>
      </c>
      <c r="Z174" s="180">
        <v>0</v>
      </c>
      <c r="AA174" s="180">
        <v>0</v>
      </c>
      <c r="AB174" s="180">
        <v>0</v>
      </c>
      <c r="AC174" s="180">
        <v>0</v>
      </c>
      <c r="AD174" s="180">
        <v>0</v>
      </c>
      <c r="AE174" s="180">
        <v>0</v>
      </c>
      <c r="AF174" s="180">
        <v>0</v>
      </c>
      <c r="AG174" s="180">
        <v>0</v>
      </c>
      <c r="AH174" s="180">
        <v>0</v>
      </c>
      <c r="AI174" s="180">
        <v>0</v>
      </c>
      <c r="AJ174" s="180">
        <v>0</v>
      </c>
      <c r="AK174" s="180"/>
      <c r="AL174" s="180"/>
      <c r="AM174" s="180">
        <v>0</v>
      </c>
      <c r="AN174" s="180">
        <v>0</v>
      </c>
      <c r="AO174" s="180">
        <v>0</v>
      </c>
      <c r="AP174" s="180">
        <v>0</v>
      </c>
      <c r="AQ174" s="180">
        <v>0</v>
      </c>
      <c r="AR174" s="180">
        <v>0</v>
      </c>
      <c r="AS174" s="180">
        <v>0</v>
      </c>
      <c r="AT174" s="180">
        <v>0</v>
      </c>
      <c r="AU174" s="180"/>
      <c r="AV174" s="180">
        <v>0</v>
      </c>
      <c r="AW174" s="180">
        <v>0</v>
      </c>
      <c r="AX174" s="180">
        <v>0</v>
      </c>
      <c r="AY174" s="180">
        <v>0</v>
      </c>
      <c r="AZ174" s="180">
        <v>0</v>
      </c>
      <c r="BA174" s="180">
        <v>0</v>
      </c>
      <c r="BB174" s="180">
        <v>0</v>
      </c>
      <c r="BC174" s="180">
        <v>0</v>
      </c>
      <c r="BD174" s="180">
        <v>0</v>
      </c>
      <c r="BE174" s="180">
        <v>0</v>
      </c>
      <c r="BF174" s="180">
        <v>0</v>
      </c>
      <c r="BG174" s="180"/>
      <c r="BH174" s="180">
        <v>0</v>
      </c>
      <c r="BI174" s="180">
        <v>0</v>
      </c>
      <c r="BJ174" s="180">
        <v>0</v>
      </c>
      <c r="BK174" s="180">
        <v>0</v>
      </c>
      <c r="BL174" s="180"/>
      <c r="BM174" s="180">
        <v>0</v>
      </c>
      <c r="BN174" s="180">
        <v>0</v>
      </c>
      <c r="BO174" s="180">
        <v>0</v>
      </c>
      <c r="BP174" s="180">
        <v>0</v>
      </c>
      <c r="BQ174" s="180">
        <v>0</v>
      </c>
      <c r="BR174" s="180">
        <v>0</v>
      </c>
      <c r="BS174" s="180">
        <v>0</v>
      </c>
      <c r="BT174" s="180">
        <v>0</v>
      </c>
      <c r="BU174" s="180">
        <v>0</v>
      </c>
      <c r="BV174" s="180">
        <v>0</v>
      </c>
      <c r="BW174" s="180"/>
      <c r="BX174" s="180">
        <v>0</v>
      </c>
      <c r="BY174" s="180">
        <v>0</v>
      </c>
      <c r="BZ174" s="180">
        <v>0</v>
      </c>
      <c r="CA174" s="180">
        <v>0</v>
      </c>
      <c r="CB174" s="180">
        <v>0</v>
      </c>
      <c r="CC174" s="180"/>
      <c r="CD174" s="180">
        <v>0</v>
      </c>
      <c r="CE174" s="180"/>
      <c r="CF174" s="180"/>
      <c r="CG174" s="180"/>
      <c r="CH174" s="180"/>
      <c r="CI174" s="180"/>
      <c r="CJ174" s="180"/>
      <c r="CK174" s="180"/>
      <c r="CL174" s="180"/>
      <c r="CM174" s="180"/>
      <c r="CN174" s="180"/>
      <c r="CO174" s="180"/>
      <c r="CP174" s="180"/>
      <c r="CQ174" s="180"/>
      <c r="CR174" s="180"/>
      <c r="CS174" s="180"/>
      <c r="CT174" s="180"/>
      <c r="CU174" s="180"/>
    </row>
    <row r="175" spans="1:99" x14ac:dyDescent="0.3">
      <c r="A175" s="155">
        <v>560</v>
      </c>
      <c r="B175" s="180" t="s">
        <v>1067</v>
      </c>
      <c r="C175" s="180"/>
      <c r="D175" s="180"/>
      <c r="E175" s="180">
        <v>0</v>
      </c>
      <c r="F175" s="180"/>
      <c r="G175" s="180">
        <v>0</v>
      </c>
      <c r="H175" s="180">
        <v>0</v>
      </c>
      <c r="I175" s="180">
        <v>0</v>
      </c>
      <c r="J175" s="180">
        <v>0</v>
      </c>
      <c r="K175" s="180">
        <v>0</v>
      </c>
      <c r="L175" s="180">
        <v>0</v>
      </c>
      <c r="M175" s="180">
        <v>0</v>
      </c>
      <c r="N175" s="180">
        <v>0</v>
      </c>
      <c r="O175" s="180">
        <v>0</v>
      </c>
      <c r="P175" s="180">
        <v>0</v>
      </c>
      <c r="Q175" s="180">
        <v>0</v>
      </c>
      <c r="R175" s="180">
        <v>0</v>
      </c>
      <c r="S175" s="180">
        <v>0</v>
      </c>
      <c r="T175" s="180">
        <v>0</v>
      </c>
      <c r="U175" s="180">
        <v>0</v>
      </c>
      <c r="V175" s="180">
        <v>0</v>
      </c>
      <c r="W175" s="180">
        <v>0</v>
      </c>
      <c r="X175" s="180"/>
      <c r="Y175" s="180">
        <v>0</v>
      </c>
      <c r="Z175" s="180">
        <v>0</v>
      </c>
      <c r="AA175" s="180">
        <v>0</v>
      </c>
      <c r="AB175" s="180">
        <v>0</v>
      </c>
      <c r="AC175" s="180">
        <v>0</v>
      </c>
      <c r="AD175" s="180">
        <v>0</v>
      </c>
      <c r="AE175" s="180">
        <v>0</v>
      </c>
      <c r="AF175" s="180">
        <v>0</v>
      </c>
      <c r="AG175" s="180">
        <v>0</v>
      </c>
      <c r="AH175" s="180">
        <v>0</v>
      </c>
      <c r="AI175" s="180">
        <v>0</v>
      </c>
      <c r="AJ175" s="180">
        <v>0</v>
      </c>
      <c r="AK175" s="180"/>
      <c r="AL175" s="180"/>
      <c r="AM175" s="180">
        <v>0</v>
      </c>
      <c r="AN175" s="180">
        <v>0</v>
      </c>
      <c r="AO175" s="180">
        <v>0</v>
      </c>
      <c r="AP175" s="180">
        <v>0</v>
      </c>
      <c r="AQ175" s="180">
        <v>0</v>
      </c>
      <c r="AR175" s="180">
        <v>0</v>
      </c>
      <c r="AS175" s="180">
        <v>0</v>
      </c>
      <c r="AT175" s="180">
        <v>0</v>
      </c>
      <c r="AU175" s="180"/>
      <c r="AV175" s="180">
        <v>0</v>
      </c>
      <c r="AW175" s="180">
        <v>0</v>
      </c>
      <c r="AX175" s="180">
        <v>0</v>
      </c>
      <c r="AY175" s="180">
        <v>0</v>
      </c>
      <c r="AZ175" s="180">
        <v>0</v>
      </c>
      <c r="BA175" s="180">
        <v>0</v>
      </c>
      <c r="BB175" s="180">
        <v>0</v>
      </c>
      <c r="BC175" s="180">
        <v>0</v>
      </c>
      <c r="BD175" s="180">
        <v>0</v>
      </c>
      <c r="BE175" s="180">
        <v>0</v>
      </c>
      <c r="BF175" s="180">
        <v>0</v>
      </c>
      <c r="BG175" s="180"/>
      <c r="BH175" s="180">
        <v>0</v>
      </c>
      <c r="BI175" s="180">
        <v>0</v>
      </c>
      <c r="BJ175" s="180">
        <v>0</v>
      </c>
      <c r="BK175" s="180">
        <v>0</v>
      </c>
      <c r="BL175" s="180"/>
      <c r="BM175" s="180">
        <v>0</v>
      </c>
      <c r="BN175" s="180">
        <v>0</v>
      </c>
      <c r="BO175" s="180">
        <v>0</v>
      </c>
      <c r="BP175" s="180">
        <v>0</v>
      </c>
      <c r="BQ175" s="180">
        <v>0</v>
      </c>
      <c r="BR175" s="180">
        <v>0</v>
      </c>
      <c r="BS175" s="180">
        <v>0</v>
      </c>
      <c r="BT175" s="180">
        <v>0</v>
      </c>
      <c r="BU175" s="180">
        <v>0</v>
      </c>
      <c r="BV175" s="180">
        <v>0</v>
      </c>
      <c r="BW175" s="180"/>
      <c r="BX175" s="180">
        <v>0</v>
      </c>
      <c r="BY175" s="180">
        <v>0</v>
      </c>
      <c r="BZ175" s="180">
        <v>0</v>
      </c>
      <c r="CA175" s="180">
        <v>0</v>
      </c>
      <c r="CB175" s="180">
        <v>0</v>
      </c>
      <c r="CC175" s="180"/>
      <c r="CD175" s="180">
        <v>0</v>
      </c>
      <c r="CE175" s="180"/>
      <c r="CF175" s="180"/>
      <c r="CG175" s="180"/>
      <c r="CH175" s="180"/>
      <c r="CI175" s="180"/>
      <c r="CJ175" s="180"/>
      <c r="CK175" s="180"/>
      <c r="CL175" s="180"/>
      <c r="CM175" s="180"/>
      <c r="CN175" s="180"/>
      <c r="CO175" s="180"/>
      <c r="CP175" s="180"/>
      <c r="CQ175" s="180"/>
      <c r="CR175" s="180"/>
      <c r="CS175" s="180"/>
      <c r="CT175" s="180"/>
      <c r="CU175" s="180"/>
    </row>
    <row r="176" spans="1:99" x14ac:dyDescent="0.3">
      <c r="A176" s="155">
        <v>561</v>
      </c>
      <c r="B176" s="180" t="s">
        <v>1068</v>
      </c>
      <c r="C176" s="180"/>
      <c r="D176" s="180"/>
      <c r="E176" s="180">
        <v>0</v>
      </c>
      <c r="F176" s="180"/>
      <c r="G176" s="180">
        <v>0</v>
      </c>
      <c r="H176" s="180">
        <v>0</v>
      </c>
      <c r="I176" s="180">
        <v>0</v>
      </c>
      <c r="J176" s="180">
        <v>0</v>
      </c>
      <c r="K176" s="180">
        <v>0</v>
      </c>
      <c r="L176" s="180">
        <v>0</v>
      </c>
      <c r="M176" s="180">
        <v>0</v>
      </c>
      <c r="N176" s="180">
        <v>0</v>
      </c>
      <c r="O176" s="180">
        <v>0</v>
      </c>
      <c r="P176" s="180">
        <v>0</v>
      </c>
      <c r="Q176" s="180">
        <v>0</v>
      </c>
      <c r="R176" s="180">
        <v>0</v>
      </c>
      <c r="S176" s="180">
        <v>0</v>
      </c>
      <c r="T176" s="180">
        <v>0</v>
      </c>
      <c r="U176" s="180">
        <v>0</v>
      </c>
      <c r="V176" s="180">
        <v>0</v>
      </c>
      <c r="W176" s="180">
        <v>0</v>
      </c>
      <c r="X176" s="180"/>
      <c r="Y176" s="180">
        <v>0</v>
      </c>
      <c r="Z176" s="180">
        <v>0</v>
      </c>
      <c r="AA176" s="180">
        <v>0</v>
      </c>
      <c r="AB176" s="180">
        <v>0</v>
      </c>
      <c r="AC176" s="180">
        <v>0</v>
      </c>
      <c r="AD176" s="180">
        <v>0</v>
      </c>
      <c r="AE176" s="180">
        <v>0</v>
      </c>
      <c r="AF176" s="180">
        <v>0</v>
      </c>
      <c r="AG176" s="180">
        <v>0</v>
      </c>
      <c r="AH176" s="180">
        <v>0</v>
      </c>
      <c r="AI176" s="180">
        <v>0</v>
      </c>
      <c r="AJ176" s="180">
        <v>0</v>
      </c>
      <c r="AK176" s="180"/>
      <c r="AL176" s="180"/>
      <c r="AM176" s="180">
        <v>0</v>
      </c>
      <c r="AN176" s="180">
        <v>0</v>
      </c>
      <c r="AO176" s="180">
        <v>0</v>
      </c>
      <c r="AP176" s="180">
        <v>0</v>
      </c>
      <c r="AQ176" s="180">
        <v>0</v>
      </c>
      <c r="AR176" s="180">
        <v>0</v>
      </c>
      <c r="AS176" s="180">
        <v>0</v>
      </c>
      <c r="AT176" s="180">
        <v>0</v>
      </c>
      <c r="AU176" s="180"/>
      <c r="AV176" s="180">
        <v>0</v>
      </c>
      <c r="AW176" s="180">
        <v>0</v>
      </c>
      <c r="AX176" s="180">
        <v>0</v>
      </c>
      <c r="AY176" s="180">
        <v>0</v>
      </c>
      <c r="AZ176" s="180">
        <v>0</v>
      </c>
      <c r="BA176" s="180">
        <v>0</v>
      </c>
      <c r="BB176" s="180">
        <v>0</v>
      </c>
      <c r="BC176" s="180">
        <v>0</v>
      </c>
      <c r="BD176" s="180">
        <v>0</v>
      </c>
      <c r="BE176" s="180">
        <v>0</v>
      </c>
      <c r="BF176" s="180">
        <v>0</v>
      </c>
      <c r="BG176" s="180"/>
      <c r="BH176" s="180">
        <v>0</v>
      </c>
      <c r="BI176" s="180">
        <v>0</v>
      </c>
      <c r="BJ176" s="180">
        <v>0</v>
      </c>
      <c r="BK176" s="180">
        <v>0</v>
      </c>
      <c r="BL176" s="180"/>
      <c r="BM176" s="180">
        <v>0</v>
      </c>
      <c r="BN176" s="180">
        <v>0</v>
      </c>
      <c r="BO176" s="180">
        <v>0</v>
      </c>
      <c r="BP176" s="180">
        <v>0</v>
      </c>
      <c r="BQ176" s="180">
        <v>0</v>
      </c>
      <c r="BR176" s="180">
        <v>0</v>
      </c>
      <c r="BS176" s="180">
        <v>0</v>
      </c>
      <c r="BT176" s="180">
        <v>0</v>
      </c>
      <c r="BU176" s="180">
        <v>0</v>
      </c>
      <c r="BV176" s="180">
        <v>0</v>
      </c>
      <c r="BW176" s="180"/>
      <c r="BX176" s="180">
        <v>0</v>
      </c>
      <c r="BY176" s="180">
        <v>0</v>
      </c>
      <c r="BZ176" s="180">
        <v>0</v>
      </c>
      <c r="CA176" s="180">
        <v>0</v>
      </c>
      <c r="CB176" s="180">
        <v>0</v>
      </c>
      <c r="CC176" s="180"/>
      <c r="CD176" s="180">
        <v>0</v>
      </c>
      <c r="CE176" s="180"/>
      <c r="CF176" s="180"/>
      <c r="CG176" s="180"/>
      <c r="CH176" s="180"/>
      <c r="CI176" s="180"/>
      <c r="CJ176" s="180"/>
      <c r="CK176" s="180"/>
      <c r="CL176" s="180"/>
      <c r="CM176" s="180"/>
      <c r="CN176" s="180"/>
      <c r="CO176" s="180"/>
      <c r="CP176" s="180"/>
      <c r="CQ176" s="180"/>
      <c r="CR176" s="180"/>
      <c r="CS176" s="180"/>
      <c r="CT176" s="180"/>
      <c r="CU176" s="180"/>
    </row>
    <row r="177" spans="1:99" x14ac:dyDescent="0.3">
      <c r="A177" s="155">
        <v>562</v>
      </c>
      <c r="B177" s="180" t="s">
        <v>1069</v>
      </c>
      <c r="C177" s="180"/>
      <c r="D177" s="180"/>
      <c r="E177" s="180">
        <v>0</v>
      </c>
      <c r="F177" s="180"/>
      <c r="G177" s="180">
        <v>0</v>
      </c>
      <c r="H177" s="180">
        <v>0</v>
      </c>
      <c r="I177" s="180">
        <v>0</v>
      </c>
      <c r="J177" s="180">
        <v>0</v>
      </c>
      <c r="K177" s="180">
        <v>0</v>
      </c>
      <c r="L177" s="180">
        <v>0</v>
      </c>
      <c r="M177" s="180">
        <v>0</v>
      </c>
      <c r="N177" s="180">
        <v>0</v>
      </c>
      <c r="O177" s="180">
        <v>0</v>
      </c>
      <c r="P177" s="180">
        <v>0</v>
      </c>
      <c r="Q177" s="180">
        <v>0</v>
      </c>
      <c r="R177" s="180">
        <v>0</v>
      </c>
      <c r="S177" s="180">
        <v>0</v>
      </c>
      <c r="T177" s="180">
        <v>0</v>
      </c>
      <c r="U177" s="180">
        <v>0</v>
      </c>
      <c r="V177" s="180">
        <v>0</v>
      </c>
      <c r="W177" s="180">
        <v>0</v>
      </c>
      <c r="X177" s="180"/>
      <c r="Y177" s="180">
        <v>0</v>
      </c>
      <c r="Z177" s="180">
        <v>0</v>
      </c>
      <c r="AA177" s="180">
        <v>0</v>
      </c>
      <c r="AB177" s="180">
        <v>0</v>
      </c>
      <c r="AC177" s="180">
        <v>0</v>
      </c>
      <c r="AD177" s="180">
        <v>0</v>
      </c>
      <c r="AE177" s="180">
        <v>0</v>
      </c>
      <c r="AF177" s="180">
        <v>0</v>
      </c>
      <c r="AG177" s="180">
        <v>0</v>
      </c>
      <c r="AH177" s="180">
        <v>0</v>
      </c>
      <c r="AI177" s="180">
        <v>0</v>
      </c>
      <c r="AJ177" s="180">
        <v>0</v>
      </c>
      <c r="AK177" s="180"/>
      <c r="AL177" s="180"/>
      <c r="AM177" s="180">
        <v>0</v>
      </c>
      <c r="AN177" s="180">
        <v>0</v>
      </c>
      <c r="AO177" s="180">
        <v>0</v>
      </c>
      <c r="AP177" s="180">
        <v>0</v>
      </c>
      <c r="AQ177" s="180">
        <v>0</v>
      </c>
      <c r="AR177" s="180">
        <v>0</v>
      </c>
      <c r="AS177" s="180">
        <v>0</v>
      </c>
      <c r="AT177" s="180">
        <v>0</v>
      </c>
      <c r="AU177" s="180"/>
      <c r="AV177" s="180">
        <v>0</v>
      </c>
      <c r="AW177" s="180">
        <v>0</v>
      </c>
      <c r="AX177" s="180">
        <v>0</v>
      </c>
      <c r="AY177" s="180">
        <v>0</v>
      </c>
      <c r="AZ177" s="180">
        <v>0</v>
      </c>
      <c r="BA177" s="180">
        <v>0</v>
      </c>
      <c r="BB177" s="180">
        <v>0</v>
      </c>
      <c r="BC177" s="180">
        <v>0</v>
      </c>
      <c r="BD177" s="180">
        <v>0</v>
      </c>
      <c r="BE177" s="180">
        <v>0</v>
      </c>
      <c r="BF177" s="180">
        <v>0</v>
      </c>
      <c r="BG177" s="180"/>
      <c r="BH177" s="180">
        <v>0</v>
      </c>
      <c r="BI177" s="180">
        <v>0</v>
      </c>
      <c r="BJ177" s="180">
        <v>0</v>
      </c>
      <c r="BK177" s="180">
        <v>0</v>
      </c>
      <c r="BL177" s="180"/>
      <c r="BM177" s="180">
        <v>0</v>
      </c>
      <c r="BN177" s="180">
        <v>0</v>
      </c>
      <c r="BO177" s="180">
        <v>0</v>
      </c>
      <c r="BP177" s="180">
        <v>0</v>
      </c>
      <c r="BQ177" s="180">
        <v>0</v>
      </c>
      <c r="BR177" s="180">
        <v>0</v>
      </c>
      <c r="BS177" s="180">
        <v>0</v>
      </c>
      <c r="BT177" s="180">
        <v>0</v>
      </c>
      <c r="BU177" s="180">
        <v>0</v>
      </c>
      <c r="BV177" s="180">
        <v>0</v>
      </c>
      <c r="BW177" s="180"/>
      <c r="BX177" s="180">
        <v>0</v>
      </c>
      <c r="BY177" s="180">
        <v>0</v>
      </c>
      <c r="BZ177" s="180">
        <v>0</v>
      </c>
      <c r="CA177" s="180">
        <v>0</v>
      </c>
      <c r="CB177" s="180">
        <v>0</v>
      </c>
      <c r="CC177" s="180"/>
      <c r="CD177" s="180">
        <v>0</v>
      </c>
      <c r="CE177" s="180"/>
      <c r="CF177" s="180"/>
      <c r="CG177" s="180"/>
      <c r="CH177" s="180"/>
      <c r="CI177" s="180"/>
      <c r="CJ177" s="180"/>
      <c r="CK177" s="180"/>
      <c r="CL177" s="180"/>
      <c r="CM177" s="180"/>
      <c r="CN177" s="180"/>
      <c r="CO177" s="180"/>
      <c r="CP177" s="180"/>
      <c r="CQ177" s="180"/>
      <c r="CR177" s="180"/>
      <c r="CS177" s="180"/>
      <c r="CT177" s="180"/>
      <c r="CU177" s="180"/>
    </row>
    <row r="178" spans="1:99" x14ac:dyDescent="0.3">
      <c r="A178" s="155">
        <v>563</v>
      </c>
      <c r="B178" s="180" t="s">
        <v>1070</v>
      </c>
      <c r="C178" s="180"/>
      <c r="D178" s="180"/>
      <c r="E178" s="180">
        <v>0</v>
      </c>
      <c r="F178" s="180"/>
      <c r="G178" s="180">
        <v>0</v>
      </c>
      <c r="H178" s="180">
        <v>0</v>
      </c>
      <c r="I178" s="180">
        <v>0</v>
      </c>
      <c r="J178" s="180">
        <v>0</v>
      </c>
      <c r="K178" s="180">
        <v>0</v>
      </c>
      <c r="L178" s="180">
        <v>0</v>
      </c>
      <c r="M178" s="180">
        <v>0</v>
      </c>
      <c r="N178" s="180">
        <v>0</v>
      </c>
      <c r="O178" s="180">
        <v>0</v>
      </c>
      <c r="P178" s="180">
        <v>0</v>
      </c>
      <c r="Q178" s="180">
        <v>0</v>
      </c>
      <c r="R178" s="180">
        <v>0</v>
      </c>
      <c r="S178" s="180">
        <v>0</v>
      </c>
      <c r="T178" s="180">
        <v>0</v>
      </c>
      <c r="U178" s="180">
        <v>0</v>
      </c>
      <c r="V178" s="180">
        <v>0</v>
      </c>
      <c r="W178" s="180">
        <v>0</v>
      </c>
      <c r="X178" s="180"/>
      <c r="Y178" s="180">
        <v>0</v>
      </c>
      <c r="Z178" s="180">
        <v>0</v>
      </c>
      <c r="AA178" s="180">
        <v>0</v>
      </c>
      <c r="AB178" s="180">
        <v>0</v>
      </c>
      <c r="AC178" s="180">
        <v>0</v>
      </c>
      <c r="AD178" s="180">
        <v>0</v>
      </c>
      <c r="AE178" s="180">
        <v>0</v>
      </c>
      <c r="AF178" s="180">
        <v>0</v>
      </c>
      <c r="AG178" s="180">
        <v>0</v>
      </c>
      <c r="AH178" s="180">
        <v>0</v>
      </c>
      <c r="AI178" s="180">
        <v>0</v>
      </c>
      <c r="AJ178" s="180">
        <v>0</v>
      </c>
      <c r="AK178" s="180"/>
      <c r="AL178" s="180"/>
      <c r="AM178" s="180">
        <v>0</v>
      </c>
      <c r="AN178" s="180">
        <v>0</v>
      </c>
      <c r="AO178" s="180">
        <v>0</v>
      </c>
      <c r="AP178" s="180">
        <v>0</v>
      </c>
      <c r="AQ178" s="180">
        <v>0</v>
      </c>
      <c r="AR178" s="180">
        <v>0</v>
      </c>
      <c r="AS178" s="180">
        <v>0</v>
      </c>
      <c r="AT178" s="180">
        <v>0</v>
      </c>
      <c r="AU178" s="180"/>
      <c r="AV178" s="180">
        <v>0</v>
      </c>
      <c r="AW178" s="180">
        <v>0</v>
      </c>
      <c r="AX178" s="180">
        <v>0</v>
      </c>
      <c r="AY178" s="180">
        <v>0</v>
      </c>
      <c r="AZ178" s="180">
        <v>0</v>
      </c>
      <c r="BA178" s="180">
        <v>0</v>
      </c>
      <c r="BB178" s="180">
        <v>0</v>
      </c>
      <c r="BC178" s="180">
        <v>0</v>
      </c>
      <c r="BD178" s="180">
        <v>0</v>
      </c>
      <c r="BE178" s="180">
        <v>0</v>
      </c>
      <c r="BF178" s="180">
        <v>0</v>
      </c>
      <c r="BG178" s="180"/>
      <c r="BH178" s="180">
        <v>0</v>
      </c>
      <c r="BI178" s="180">
        <v>0</v>
      </c>
      <c r="BJ178" s="180">
        <v>0</v>
      </c>
      <c r="BK178" s="180">
        <v>0</v>
      </c>
      <c r="BL178" s="180"/>
      <c r="BM178" s="180">
        <v>0</v>
      </c>
      <c r="BN178" s="180">
        <v>0</v>
      </c>
      <c r="BO178" s="180">
        <v>0</v>
      </c>
      <c r="BP178" s="180">
        <v>0</v>
      </c>
      <c r="BQ178" s="180">
        <v>0</v>
      </c>
      <c r="BR178" s="180">
        <v>0</v>
      </c>
      <c r="BS178" s="180">
        <v>0</v>
      </c>
      <c r="BT178" s="180">
        <v>0</v>
      </c>
      <c r="BU178" s="180">
        <v>0</v>
      </c>
      <c r="BV178" s="180">
        <v>0</v>
      </c>
      <c r="BW178" s="180"/>
      <c r="BX178" s="180">
        <v>0</v>
      </c>
      <c r="BY178" s="180">
        <v>0</v>
      </c>
      <c r="BZ178" s="180">
        <v>0</v>
      </c>
      <c r="CA178" s="180">
        <v>0</v>
      </c>
      <c r="CB178" s="180">
        <v>0</v>
      </c>
      <c r="CC178" s="180"/>
      <c r="CD178" s="180">
        <v>0</v>
      </c>
      <c r="CE178" s="180"/>
      <c r="CF178" s="180"/>
      <c r="CG178" s="180"/>
      <c r="CH178" s="180"/>
      <c r="CI178" s="180"/>
      <c r="CJ178" s="180"/>
      <c r="CK178" s="180"/>
      <c r="CL178" s="180"/>
      <c r="CM178" s="180"/>
      <c r="CN178" s="180"/>
      <c r="CO178" s="180"/>
      <c r="CP178" s="180"/>
      <c r="CQ178" s="180"/>
      <c r="CR178" s="180"/>
      <c r="CS178" s="180"/>
      <c r="CT178" s="180"/>
      <c r="CU178" s="180"/>
    </row>
    <row r="179" spans="1:99" x14ac:dyDescent="0.3">
      <c r="A179" s="155">
        <v>564</v>
      </c>
      <c r="B179" s="180" t="s">
        <v>1071</v>
      </c>
      <c r="C179" s="180"/>
      <c r="D179" s="180"/>
      <c r="E179" s="180">
        <v>0</v>
      </c>
      <c r="F179" s="180"/>
      <c r="G179" s="180">
        <v>0</v>
      </c>
      <c r="H179" s="180">
        <v>0</v>
      </c>
      <c r="I179" s="180">
        <v>0</v>
      </c>
      <c r="J179" s="180">
        <v>0</v>
      </c>
      <c r="K179" s="180">
        <v>0</v>
      </c>
      <c r="L179" s="180">
        <v>0</v>
      </c>
      <c r="M179" s="180">
        <v>0</v>
      </c>
      <c r="N179" s="180">
        <v>0</v>
      </c>
      <c r="O179" s="180">
        <v>0</v>
      </c>
      <c r="P179" s="180">
        <v>0</v>
      </c>
      <c r="Q179" s="180">
        <v>0</v>
      </c>
      <c r="R179" s="180">
        <v>0</v>
      </c>
      <c r="S179" s="180">
        <v>0</v>
      </c>
      <c r="T179" s="180">
        <v>0</v>
      </c>
      <c r="U179" s="180">
        <v>0</v>
      </c>
      <c r="V179" s="180">
        <v>0</v>
      </c>
      <c r="W179" s="180">
        <v>0</v>
      </c>
      <c r="X179" s="180"/>
      <c r="Y179" s="180">
        <v>0</v>
      </c>
      <c r="Z179" s="180">
        <v>0</v>
      </c>
      <c r="AA179" s="180">
        <v>0</v>
      </c>
      <c r="AB179" s="180">
        <v>0</v>
      </c>
      <c r="AC179" s="180">
        <v>0</v>
      </c>
      <c r="AD179" s="180">
        <v>0</v>
      </c>
      <c r="AE179" s="180">
        <v>0</v>
      </c>
      <c r="AF179" s="180">
        <v>0</v>
      </c>
      <c r="AG179" s="180">
        <v>0</v>
      </c>
      <c r="AH179" s="180">
        <v>0</v>
      </c>
      <c r="AI179" s="180">
        <v>0</v>
      </c>
      <c r="AJ179" s="180">
        <v>0</v>
      </c>
      <c r="AK179" s="180"/>
      <c r="AL179" s="180"/>
      <c r="AM179" s="180">
        <v>0</v>
      </c>
      <c r="AN179" s="180">
        <v>0</v>
      </c>
      <c r="AO179" s="180">
        <v>0</v>
      </c>
      <c r="AP179" s="180">
        <v>0</v>
      </c>
      <c r="AQ179" s="180">
        <v>0</v>
      </c>
      <c r="AR179" s="180">
        <v>0</v>
      </c>
      <c r="AS179" s="180">
        <v>0</v>
      </c>
      <c r="AT179" s="180">
        <v>0</v>
      </c>
      <c r="AU179" s="180"/>
      <c r="AV179" s="180">
        <v>0</v>
      </c>
      <c r="AW179" s="180">
        <v>0</v>
      </c>
      <c r="AX179" s="180">
        <v>0</v>
      </c>
      <c r="AY179" s="180">
        <v>0</v>
      </c>
      <c r="AZ179" s="180">
        <v>0</v>
      </c>
      <c r="BA179" s="180">
        <v>0</v>
      </c>
      <c r="BB179" s="180">
        <v>0</v>
      </c>
      <c r="BC179" s="180">
        <v>0</v>
      </c>
      <c r="BD179" s="180">
        <v>0</v>
      </c>
      <c r="BE179" s="180">
        <v>0</v>
      </c>
      <c r="BF179" s="180">
        <v>0</v>
      </c>
      <c r="BG179" s="180"/>
      <c r="BH179" s="180">
        <v>0</v>
      </c>
      <c r="BI179" s="180">
        <v>0</v>
      </c>
      <c r="BJ179" s="180">
        <v>0</v>
      </c>
      <c r="BK179" s="180">
        <v>0</v>
      </c>
      <c r="BL179" s="180"/>
      <c r="BM179" s="180">
        <v>0</v>
      </c>
      <c r="BN179" s="180">
        <v>0</v>
      </c>
      <c r="BO179" s="180">
        <v>0</v>
      </c>
      <c r="BP179" s="180">
        <v>0</v>
      </c>
      <c r="BQ179" s="180">
        <v>0</v>
      </c>
      <c r="BR179" s="180">
        <v>0</v>
      </c>
      <c r="BS179" s="180">
        <v>0</v>
      </c>
      <c r="BT179" s="180">
        <v>0</v>
      </c>
      <c r="BU179" s="180">
        <v>0</v>
      </c>
      <c r="BV179" s="180">
        <v>0</v>
      </c>
      <c r="BW179" s="180"/>
      <c r="BX179" s="180">
        <v>0</v>
      </c>
      <c r="BY179" s="180">
        <v>0</v>
      </c>
      <c r="BZ179" s="180">
        <v>0</v>
      </c>
      <c r="CA179" s="180">
        <v>0</v>
      </c>
      <c r="CB179" s="180">
        <v>0</v>
      </c>
      <c r="CC179" s="180"/>
      <c r="CD179" s="180">
        <v>0</v>
      </c>
      <c r="CE179" s="180"/>
      <c r="CF179" s="180"/>
      <c r="CG179" s="180"/>
      <c r="CH179" s="180"/>
      <c r="CI179" s="180"/>
      <c r="CJ179" s="180"/>
      <c r="CK179" s="180"/>
      <c r="CL179" s="180"/>
      <c r="CM179" s="180"/>
      <c r="CN179" s="180"/>
      <c r="CO179" s="180"/>
      <c r="CP179" s="180"/>
      <c r="CQ179" s="180"/>
      <c r="CR179" s="180"/>
      <c r="CS179" s="180"/>
      <c r="CT179" s="180"/>
      <c r="CU179" s="180"/>
    </row>
    <row r="180" spans="1:99" x14ac:dyDescent="0.3">
      <c r="A180" s="155">
        <v>565</v>
      </c>
      <c r="B180" s="180" t="s">
        <v>1072</v>
      </c>
      <c r="C180" s="180"/>
      <c r="D180" s="180"/>
      <c r="E180" s="180">
        <v>0</v>
      </c>
      <c r="F180" s="180"/>
      <c r="G180" s="180">
        <v>0</v>
      </c>
      <c r="H180" s="180">
        <v>0</v>
      </c>
      <c r="I180" s="180">
        <v>0</v>
      </c>
      <c r="J180" s="180">
        <v>0</v>
      </c>
      <c r="K180" s="180">
        <v>0</v>
      </c>
      <c r="L180" s="180">
        <v>0</v>
      </c>
      <c r="M180" s="180">
        <v>0</v>
      </c>
      <c r="N180" s="180">
        <v>0</v>
      </c>
      <c r="O180" s="180">
        <v>0</v>
      </c>
      <c r="P180" s="180">
        <v>0</v>
      </c>
      <c r="Q180" s="180">
        <v>0</v>
      </c>
      <c r="R180" s="180">
        <v>0</v>
      </c>
      <c r="S180" s="180">
        <v>0</v>
      </c>
      <c r="T180" s="180">
        <v>0</v>
      </c>
      <c r="U180" s="180">
        <v>0</v>
      </c>
      <c r="V180" s="180">
        <v>0</v>
      </c>
      <c r="W180" s="180">
        <v>0</v>
      </c>
      <c r="X180" s="180"/>
      <c r="Y180" s="180">
        <v>0</v>
      </c>
      <c r="Z180" s="180">
        <v>0</v>
      </c>
      <c r="AA180" s="180">
        <v>0</v>
      </c>
      <c r="AB180" s="180">
        <v>0</v>
      </c>
      <c r="AC180" s="180">
        <v>0</v>
      </c>
      <c r="AD180" s="180">
        <v>0</v>
      </c>
      <c r="AE180" s="180">
        <v>0</v>
      </c>
      <c r="AF180" s="180">
        <v>0</v>
      </c>
      <c r="AG180" s="180">
        <v>0</v>
      </c>
      <c r="AH180" s="180">
        <v>0</v>
      </c>
      <c r="AI180" s="180">
        <v>0</v>
      </c>
      <c r="AJ180" s="180">
        <v>0</v>
      </c>
      <c r="AK180" s="180"/>
      <c r="AL180" s="180"/>
      <c r="AM180" s="180">
        <v>0</v>
      </c>
      <c r="AN180" s="180">
        <v>0</v>
      </c>
      <c r="AO180" s="180">
        <v>0</v>
      </c>
      <c r="AP180" s="180">
        <v>0</v>
      </c>
      <c r="AQ180" s="180">
        <v>0</v>
      </c>
      <c r="AR180" s="180">
        <v>0</v>
      </c>
      <c r="AS180" s="180">
        <v>0</v>
      </c>
      <c r="AT180" s="180">
        <v>0</v>
      </c>
      <c r="AU180" s="180"/>
      <c r="AV180" s="180">
        <v>0</v>
      </c>
      <c r="AW180" s="180">
        <v>0</v>
      </c>
      <c r="AX180" s="180">
        <v>0</v>
      </c>
      <c r="AY180" s="180">
        <v>0</v>
      </c>
      <c r="AZ180" s="180">
        <v>0</v>
      </c>
      <c r="BA180" s="180">
        <v>0</v>
      </c>
      <c r="BB180" s="180">
        <v>0</v>
      </c>
      <c r="BC180" s="180">
        <v>0</v>
      </c>
      <c r="BD180" s="180">
        <v>0</v>
      </c>
      <c r="BE180" s="180">
        <v>0</v>
      </c>
      <c r="BF180" s="180">
        <v>0</v>
      </c>
      <c r="BG180" s="180"/>
      <c r="BH180" s="180">
        <v>0</v>
      </c>
      <c r="BI180" s="180">
        <v>0</v>
      </c>
      <c r="BJ180" s="180">
        <v>0</v>
      </c>
      <c r="BK180" s="180">
        <v>0</v>
      </c>
      <c r="BL180" s="180"/>
      <c r="BM180" s="180">
        <v>0</v>
      </c>
      <c r="BN180" s="180">
        <v>0</v>
      </c>
      <c r="BO180" s="180">
        <v>0</v>
      </c>
      <c r="BP180" s="180">
        <v>0</v>
      </c>
      <c r="BQ180" s="180">
        <v>0</v>
      </c>
      <c r="BR180" s="180">
        <v>0</v>
      </c>
      <c r="BS180" s="180">
        <v>0</v>
      </c>
      <c r="BT180" s="180">
        <v>0</v>
      </c>
      <c r="BU180" s="180">
        <v>0</v>
      </c>
      <c r="BV180" s="180">
        <v>0</v>
      </c>
      <c r="BW180" s="180"/>
      <c r="BX180" s="180">
        <v>0</v>
      </c>
      <c r="BY180" s="180">
        <v>0</v>
      </c>
      <c r="BZ180" s="180">
        <v>0</v>
      </c>
      <c r="CA180" s="180">
        <v>0</v>
      </c>
      <c r="CB180" s="180">
        <v>0</v>
      </c>
      <c r="CC180" s="180"/>
      <c r="CD180" s="180">
        <v>0</v>
      </c>
      <c r="CE180" s="180"/>
      <c r="CF180" s="180"/>
      <c r="CG180" s="180"/>
      <c r="CH180" s="180"/>
      <c r="CI180" s="180"/>
      <c r="CJ180" s="180"/>
      <c r="CK180" s="180"/>
      <c r="CL180" s="180"/>
      <c r="CM180" s="180"/>
      <c r="CN180" s="180"/>
      <c r="CO180" s="180"/>
      <c r="CP180" s="180"/>
      <c r="CQ180" s="180"/>
      <c r="CR180" s="180"/>
      <c r="CS180" s="180"/>
      <c r="CT180" s="180"/>
      <c r="CU180" s="180"/>
    </row>
    <row r="181" spans="1:99" x14ac:dyDescent="0.3">
      <c r="A181" s="155">
        <v>566</v>
      </c>
      <c r="B181" s="180" t="s">
        <v>1073</v>
      </c>
      <c r="C181" s="180"/>
      <c r="D181" s="180"/>
      <c r="E181" s="180">
        <v>0</v>
      </c>
      <c r="F181" s="180"/>
      <c r="G181" s="180">
        <v>0</v>
      </c>
      <c r="H181" s="180">
        <v>0</v>
      </c>
      <c r="I181" s="180">
        <v>0</v>
      </c>
      <c r="J181" s="180">
        <v>0</v>
      </c>
      <c r="K181" s="180">
        <v>0</v>
      </c>
      <c r="L181" s="180">
        <v>0</v>
      </c>
      <c r="M181" s="180">
        <v>0</v>
      </c>
      <c r="N181" s="180">
        <v>0</v>
      </c>
      <c r="O181" s="180">
        <v>0</v>
      </c>
      <c r="P181" s="180">
        <v>0</v>
      </c>
      <c r="Q181" s="180">
        <v>0</v>
      </c>
      <c r="R181" s="180">
        <v>0</v>
      </c>
      <c r="S181" s="180">
        <v>0</v>
      </c>
      <c r="T181" s="180">
        <v>0</v>
      </c>
      <c r="U181" s="180">
        <v>0</v>
      </c>
      <c r="V181" s="180">
        <v>0</v>
      </c>
      <c r="W181" s="180">
        <v>0</v>
      </c>
      <c r="X181" s="180"/>
      <c r="Y181" s="180">
        <v>0</v>
      </c>
      <c r="Z181" s="180">
        <v>0</v>
      </c>
      <c r="AA181" s="180">
        <v>0</v>
      </c>
      <c r="AB181" s="180">
        <v>0</v>
      </c>
      <c r="AC181" s="180">
        <v>0</v>
      </c>
      <c r="AD181" s="180">
        <v>0</v>
      </c>
      <c r="AE181" s="180">
        <v>0</v>
      </c>
      <c r="AF181" s="180">
        <v>0</v>
      </c>
      <c r="AG181" s="180">
        <v>0</v>
      </c>
      <c r="AH181" s="180">
        <v>0</v>
      </c>
      <c r="AI181" s="180">
        <v>0</v>
      </c>
      <c r="AJ181" s="180">
        <v>0</v>
      </c>
      <c r="AK181" s="180"/>
      <c r="AL181" s="180"/>
      <c r="AM181" s="180">
        <v>0</v>
      </c>
      <c r="AN181" s="180">
        <v>0</v>
      </c>
      <c r="AO181" s="180">
        <v>0</v>
      </c>
      <c r="AP181" s="180">
        <v>0</v>
      </c>
      <c r="AQ181" s="180">
        <v>0</v>
      </c>
      <c r="AR181" s="180">
        <v>0</v>
      </c>
      <c r="AS181" s="180">
        <v>0</v>
      </c>
      <c r="AT181" s="180">
        <v>0</v>
      </c>
      <c r="AU181" s="180"/>
      <c r="AV181" s="180">
        <v>0</v>
      </c>
      <c r="AW181" s="180">
        <v>0</v>
      </c>
      <c r="AX181" s="180">
        <v>0</v>
      </c>
      <c r="AY181" s="180">
        <v>0</v>
      </c>
      <c r="AZ181" s="180">
        <v>0</v>
      </c>
      <c r="BA181" s="180">
        <v>0</v>
      </c>
      <c r="BB181" s="180">
        <v>0</v>
      </c>
      <c r="BC181" s="180">
        <v>0</v>
      </c>
      <c r="BD181" s="180">
        <v>0</v>
      </c>
      <c r="BE181" s="180">
        <v>0</v>
      </c>
      <c r="BF181" s="180">
        <v>0</v>
      </c>
      <c r="BG181" s="180"/>
      <c r="BH181" s="180">
        <v>0</v>
      </c>
      <c r="BI181" s="180">
        <v>0</v>
      </c>
      <c r="BJ181" s="180">
        <v>0</v>
      </c>
      <c r="BK181" s="180">
        <v>0</v>
      </c>
      <c r="BL181" s="180"/>
      <c r="BM181" s="180">
        <v>0</v>
      </c>
      <c r="BN181" s="180">
        <v>0</v>
      </c>
      <c r="BO181" s="180">
        <v>0</v>
      </c>
      <c r="BP181" s="180">
        <v>0</v>
      </c>
      <c r="BQ181" s="180">
        <v>0</v>
      </c>
      <c r="BR181" s="180">
        <v>0</v>
      </c>
      <c r="BS181" s="180">
        <v>0</v>
      </c>
      <c r="BT181" s="180">
        <v>0</v>
      </c>
      <c r="BU181" s="180">
        <v>0</v>
      </c>
      <c r="BV181" s="180">
        <v>0</v>
      </c>
      <c r="BW181" s="180"/>
      <c r="BX181" s="180">
        <v>0</v>
      </c>
      <c r="BY181" s="180">
        <v>0</v>
      </c>
      <c r="BZ181" s="180">
        <v>0</v>
      </c>
      <c r="CA181" s="180">
        <v>0</v>
      </c>
      <c r="CB181" s="180">
        <v>0</v>
      </c>
      <c r="CC181" s="180"/>
      <c r="CD181" s="180">
        <v>0</v>
      </c>
      <c r="CE181" s="180"/>
      <c r="CF181" s="180"/>
      <c r="CG181" s="180"/>
      <c r="CH181" s="180"/>
      <c r="CI181" s="180"/>
      <c r="CJ181" s="180"/>
      <c r="CK181" s="180"/>
      <c r="CL181" s="180"/>
      <c r="CM181" s="180"/>
      <c r="CN181" s="180"/>
      <c r="CO181" s="180"/>
      <c r="CP181" s="180"/>
      <c r="CQ181" s="180"/>
      <c r="CR181" s="180"/>
      <c r="CS181" s="180"/>
      <c r="CT181" s="180"/>
      <c r="CU181" s="180"/>
    </row>
    <row r="182" spans="1:99" x14ac:dyDescent="0.3">
      <c r="A182" s="155">
        <v>567</v>
      </c>
      <c r="B182" s="180" t="s">
        <v>1074</v>
      </c>
      <c r="C182" s="180"/>
      <c r="D182" s="180"/>
      <c r="E182" s="180">
        <v>0</v>
      </c>
      <c r="F182" s="180"/>
      <c r="G182" s="180">
        <v>0</v>
      </c>
      <c r="H182" s="180">
        <v>0</v>
      </c>
      <c r="I182" s="180">
        <v>0</v>
      </c>
      <c r="J182" s="180">
        <v>0</v>
      </c>
      <c r="K182" s="180">
        <v>0</v>
      </c>
      <c r="L182" s="180">
        <v>0</v>
      </c>
      <c r="M182" s="180">
        <v>0</v>
      </c>
      <c r="N182" s="180">
        <v>0</v>
      </c>
      <c r="O182" s="180">
        <v>0</v>
      </c>
      <c r="P182" s="180">
        <v>0</v>
      </c>
      <c r="Q182" s="180">
        <v>0</v>
      </c>
      <c r="R182" s="180">
        <v>0</v>
      </c>
      <c r="S182" s="180">
        <v>0</v>
      </c>
      <c r="T182" s="180">
        <v>0</v>
      </c>
      <c r="U182" s="180">
        <v>0</v>
      </c>
      <c r="V182" s="180">
        <v>0</v>
      </c>
      <c r="W182" s="180">
        <v>0</v>
      </c>
      <c r="X182" s="180"/>
      <c r="Y182" s="180">
        <v>0</v>
      </c>
      <c r="Z182" s="180">
        <v>0</v>
      </c>
      <c r="AA182" s="180">
        <v>0</v>
      </c>
      <c r="AB182" s="180">
        <v>0</v>
      </c>
      <c r="AC182" s="180">
        <v>0</v>
      </c>
      <c r="AD182" s="180">
        <v>0</v>
      </c>
      <c r="AE182" s="180">
        <v>0</v>
      </c>
      <c r="AF182" s="180">
        <v>0</v>
      </c>
      <c r="AG182" s="180">
        <v>0</v>
      </c>
      <c r="AH182" s="180">
        <v>0</v>
      </c>
      <c r="AI182" s="180">
        <v>0</v>
      </c>
      <c r="AJ182" s="180">
        <v>0</v>
      </c>
      <c r="AK182" s="180"/>
      <c r="AL182" s="180"/>
      <c r="AM182" s="180">
        <v>0</v>
      </c>
      <c r="AN182" s="180">
        <v>0</v>
      </c>
      <c r="AO182" s="180">
        <v>0</v>
      </c>
      <c r="AP182" s="180">
        <v>0</v>
      </c>
      <c r="AQ182" s="180">
        <v>0</v>
      </c>
      <c r="AR182" s="180">
        <v>0</v>
      </c>
      <c r="AS182" s="180">
        <v>0</v>
      </c>
      <c r="AT182" s="180">
        <v>0</v>
      </c>
      <c r="AU182" s="180"/>
      <c r="AV182" s="180">
        <v>0</v>
      </c>
      <c r="AW182" s="180">
        <v>0</v>
      </c>
      <c r="AX182" s="180">
        <v>0</v>
      </c>
      <c r="AY182" s="180">
        <v>0</v>
      </c>
      <c r="AZ182" s="180">
        <v>0</v>
      </c>
      <c r="BA182" s="180">
        <v>0</v>
      </c>
      <c r="BB182" s="180">
        <v>0</v>
      </c>
      <c r="BC182" s="180">
        <v>0</v>
      </c>
      <c r="BD182" s="180">
        <v>0</v>
      </c>
      <c r="BE182" s="180">
        <v>0</v>
      </c>
      <c r="BF182" s="180">
        <v>0</v>
      </c>
      <c r="BG182" s="180"/>
      <c r="BH182" s="180">
        <v>0</v>
      </c>
      <c r="BI182" s="180">
        <v>0</v>
      </c>
      <c r="BJ182" s="180">
        <v>0</v>
      </c>
      <c r="BK182" s="180">
        <v>0</v>
      </c>
      <c r="BL182" s="180"/>
      <c r="BM182" s="180">
        <v>0</v>
      </c>
      <c r="BN182" s="180">
        <v>0</v>
      </c>
      <c r="BO182" s="180">
        <v>0</v>
      </c>
      <c r="BP182" s="180">
        <v>0</v>
      </c>
      <c r="BQ182" s="180">
        <v>0</v>
      </c>
      <c r="BR182" s="180">
        <v>0</v>
      </c>
      <c r="BS182" s="180">
        <v>0</v>
      </c>
      <c r="BT182" s="180">
        <v>0</v>
      </c>
      <c r="BU182" s="180">
        <v>0</v>
      </c>
      <c r="BV182" s="180">
        <v>0</v>
      </c>
      <c r="BW182" s="180"/>
      <c r="BX182" s="180">
        <v>0</v>
      </c>
      <c r="BY182" s="180">
        <v>0</v>
      </c>
      <c r="BZ182" s="180">
        <v>0</v>
      </c>
      <c r="CA182" s="180">
        <v>0</v>
      </c>
      <c r="CB182" s="180">
        <v>0</v>
      </c>
      <c r="CC182" s="180"/>
      <c r="CD182" s="180">
        <v>0</v>
      </c>
      <c r="CE182" s="180"/>
      <c r="CF182" s="180"/>
      <c r="CG182" s="180"/>
      <c r="CH182" s="180"/>
      <c r="CI182" s="180"/>
      <c r="CJ182" s="180"/>
      <c r="CK182" s="180"/>
      <c r="CL182" s="180"/>
      <c r="CM182" s="180"/>
      <c r="CN182" s="180"/>
      <c r="CO182" s="180"/>
      <c r="CP182" s="180"/>
      <c r="CQ182" s="180"/>
      <c r="CR182" s="180"/>
      <c r="CS182" s="180"/>
      <c r="CT182" s="180"/>
      <c r="CU182" s="180"/>
    </row>
    <row r="183" spans="1:99" x14ac:dyDescent="0.3">
      <c r="A183" s="155">
        <v>568</v>
      </c>
      <c r="B183" s="180" t="s">
        <v>1075</v>
      </c>
      <c r="C183" s="180"/>
      <c r="D183" s="180"/>
      <c r="E183" s="180">
        <v>0</v>
      </c>
      <c r="F183" s="180"/>
      <c r="G183" s="180">
        <v>0</v>
      </c>
      <c r="H183" s="180">
        <v>0</v>
      </c>
      <c r="I183" s="180">
        <v>0</v>
      </c>
      <c r="J183" s="180">
        <v>0</v>
      </c>
      <c r="K183" s="180">
        <v>0</v>
      </c>
      <c r="L183" s="180">
        <v>0</v>
      </c>
      <c r="M183" s="180">
        <v>0</v>
      </c>
      <c r="N183" s="180">
        <v>0</v>
      </c>
      <c r="O183" s="180">
        <v>0</v>
      </c>
      <c r="P183" s="180">
        <v>0</v>
      </c>
      <c r="Q183" s="180">
        <v>0</v>
      </c>
      <c r="R183" s="180">
        <v>0</v>
      </c>
      <c r="S183" s="180">
        <v>0</v>
      </c>
      <c r="T183" s="180">
        <v>0</v>
      </c>
      <c r="U183" s="180">
        <v>0</v>
      </c>
      <c r="V183" s="180">
        <v>0</v>
      </c>
      <c r="W183" s="180">
        <v>0</v>
      </c>
      <c r="X183" s="180"/>
      <c r="Y183" s="180">
        <v>0</v>
      </c>
      <c r="Z183" s="180">
        <v>0</v>
      </c>
      <c r="AA183" s="180">
        <v>0</v>
      </c>
      <c r="AB183" s="180">
        <v>0</v>
      </c>
      <c r="AC183" s="180">
        <v>0</v>
      </c>
      <c r="AD183" s="180">
        <v>0</v>
      </c>
      <c r="AE183" s="180">
        <v>0</v>
      </c>
      <c r="AF183" s="180">
        <v>0</v>
      </c>
      <c r="AG183" s="180">
        <v>0</v>
      </c>
      <c r="AH183" s="180">
        <v>0</v>
      </c>
      <c r="AI183" s="180">
        <v>0</v>
      </c>
      <c r="AJ183" s="180">
        <v>0</v>
      </c>
      <c r="AK183" s="180"/>
      <c r="AL183" s="180"/>
      <c r="AM183" s="180">
        <v>0</v>
      </c>
      <c r="AN183" s="180">
        <v>0</v>
      </c>
      <c r="AO183" s="180">
        <v>0</v>
      </c>
      <c r="AP183" s="180">
        <v>0</v>
      </c>
      <c r="AQ183" s="180">
        <v>0</v>
      </c>
      <c r="AR183" s="180">
        <v>0</v>
      </c>
      <c r="AS183" s="180">
        <v>0</v>
      </c>
      <c r="AT183" s="180">
        <v>0</v>
      </c>
      <c r="AU183" s="180"/>
      <c r="AV183" s="180">
        <v>0</v>
      </c>
      <c r="AW183" s="180">
        <v>0</v>
      </c>
      <c r="AX183" s="180">
        <v>0</v>
      </c>
      <c r="AY183" s="180">
        <v>0</v>
      </c>
      <c r="AZ183" s="180">
        <v>0</v>
      </c>
      <c r="BA183" s="180">
        <v>0</v>
      </c>
      <c r="BB183" s="180">
        <v>0</v>
      </c>
      <c r="BC183" s="180">
        <v>0</v>
      </c>
      <c r="BD183" s="180">
        <v>0</v>
      </c>
      <c r="BE183" s="180">
        <v>0</v>
      </c>
      <c r="BF183" s="180">
        <v>0</v>
      </c>
      <c r="BG183" s="180"/>
      <c r="BH183" s="180">
        <v>0</v>
      </c>
      <c r="BI183" s="180">
        <v>0</v>
      </c>
      <c r="BJ183" s="180">
        <v>0</v>
      </c>
      <c r="BK183" s="180">
        <v>0</v>
      </c>
      <c r="BL183" s="180"/>
      <c r="BM183" s="180">
        <v>0</v>
      </c>
      <c r="BN183" s="180">
        <v>0</v>
      </c>
      <c r="BO183" s="180">
        <v>0</v>
      </c>
      <c r="BP183" s="180">
        <v>0</v>
      </c>
      <c r="BQ183" s="180">
        <v>0</v>
      </c>
      <c r="BR183" s="180">
        <v>0</v>
      </c>
      <c r="BS183" s="180">
        <v>0</v>
      </c>
      <c r="BT183" s="180">
        <v>0</v>
      </c>
      <c r="BU183" s="180">
        <v>0</v>
      </c>
      <c r="BV183" s="180">
        <v>0</v>
      </c>
      <c r="BW183" s="180"/>
      <c r="BX183" s="180">
        <v>0</v>
      </c>
      <c r="BY183" s="180">
        <v>0</v>
      </c>
      <c r="BZ183" s="180">
        <v>0</v>
      </c>
      <c r="CA183" s="180">
        <v>0</v>
      </c>
      <c r="CB183" s="180">
        <v>0</v>
      </c>
      <c r="CC183" s="180"/>
      <c r="CD183" s="180">
        <v>0</v>
      </c>
      <c r="CE183" s="180"/>
      <c r="CF183" s="180"/>
      <c r="CG183" s="180"/>
      <c r="CH183" s="180"/>
      <c r="CI183" s="180"/>
      <c r="CJ183" s="180"/>
      <c r="CK183" s="180"/>
      <c r="CL183" s="180"/>
      <c r="CM183" s="180"/>
      <c r="CN183" s="180"/>
      <c r="CO183" s="180"/>
      <c r="CP183" s="180"/>
      <c r="CQ183" s="180"/>
      <c r="CR183" s="180"/>
      <c r="CS183" s="180"/>
      <c r="CT183" s="180"/>
      <c r="CU183" s="180"/>
    </row>
    <row r="184" spans="1:99" x14ac:dyDescent="0.3">
      <c r="A184" s="155">
        <v>569</v>
      </c>
      <c r="B184" s="180" t="s">
        <v>1076</v>
      </c>
      <c r="C184" s="180"/>
      <c r="D184" s="180"/>
      <c r="E184" s="180">
        <v>0</v>
      </c>
      <c r="F184" s="180"/>
      <c r="G184" s="180">
        <v>0</v>
      </c>
      <c r="H184" s="180">
        <v>0</v>
      </c>
      <c r="I184" s="180">
        <v>0</v>
      </c>
      <c r="J184" s="180">
        <v>0</v>
      </c>
      <c r="K184" s="180">
        <v>0</v>
      </c>
      <c r="L184" s="180">
        <v>0</v>
      </c>
      <c r="M184" s="180">
        <v>0</v>
      </c>
      <c r="N184" s="180">
        <v>0</v>
      </c>
      <c r="O184" s="180">
        <v>0</v>
      </c>
      <c r="P184" s="180">
        <v>0</v>
      </c>
      <c r="Q184" s="180">
        <v>0</v>
      </c>
      <c r="R184" s="180">
        <v>0</v>
      </c>
      <c r="S184" s="180">
        <v>0</v>
      </c>
      <c r="T184" s="180">
        <v>0</v>
      </c>
      <c r="U184" s="180">
        <v>0</v>
      </c>
      <c r="V184" s="180">
        <v>0</v>
      </c>
      <c r="W184" s="180">
        <v>0</v>
      </c>
      <c r="X184" s="180"/>
      <c r="Y184" s="180">
        <v>0</v>
      </c>
      <c r="Z184" s="180">
        <v>0</v>
      </c>
      <c r="AA184" s="180">
        <v>0</v>
      </c>
      <c r="AB184" s="180">
        <v>0</v>
      </c>
      <c r="AC184" s="180">
        <v>0</v>
      </c>
      <c r="AD184" s="180">
        <v>0</v>
      </c>
      <c r="AE184" s="180">
        <v>0</v>
      </c>
      <c r="AF184" s="180">
        <v>0</v>
      </c>
      <c r="AG184" s="180">
        <v>0</v>
      </c>
      <c r="AH184" s="180">
        <v>0</v>
      </c>
      <c r="AI184" s="180">
        <v>0</v>
      </c>
      <c r="AJ184" s="180">
        <v>0</v>
      </c>
      <c r="AK184" s="180"/>
      <c r="AL184" s="180"/>
      <c r="AM184" s="180">
        <v>0</v>
      </c>
      <c r="AN184" s="180">
        <v>0</v>
      </c>
      <c r="AO184" s="180">
        <v>0</v>
      </c>
      <c r="AP184" s="180">
        <v>0</v>
      </c>
      <c r="AQ184" s="180">
        <v>0</v>
      </c>
      <c r="AR184" s="180">
        <v>0</v>
      </c>
      <c r="AS184" s="180">
        <v>0</v>
      </c>
      <c r="AT184" s="180">
        <v>0</v>
      </c>
      <c r="AU184" s="180"/>
      <c r="AV184" s="180">
        <v>0</v>
      </c>
      <c r="AW184" s="180">
        <v>0</v>
      </c>
      <c r="AX184" s="180">
        <v>0</v>
      </c>
      <c r="AY184" s="180">
        <v>0</v>
      </c>
      <c r="AZ184" s="180">
        <v>0</v>
      </c>
      <c r="BA184" s="180">
        <v>0</v>
      </c>
      <c r="BB184" s="180">
        <v>0</v>
      </c>
      <c r="BC184" s="180">
        <v>0</v>
      </c>
      <c r="BD184" s="180">
        <v>0</v>
      </c>
      <c r="BE184" s="180">
        <v>0</v>
      </c>
      <c r="BF184" s="180">
        <v>0</v>
      </c>
      <c r="BG184" s="180"/>
      <c r="BH184" s="180">
        <v>0</v>
      </c>
      <c r="BI184" s="180">
        <v>0</v>
      </c>
      <c r="BJ184" s="180">
        <v>0</v>
      </c>
      <c r="BK184" s="180">
        <v>0</v>
      </c>
      <c r="BL184" s="180"/>
      <c r="BM184" s="180">
        <v>0</v>
      </c>
      <c r="BN184" s="180">
        <v>0</v>
      </c>
      <c r="BO184" s="180">
        <v>0</v>
      </c>
      <c r="BP184" s="180">
        <v>0</v>
      </c>
      <c r="BQ184" s="180">
        <v>0</v>
      </c>
      <c r="BR184" s="180">
        <v>0</v>
      </c>
      <c r="BS184" s="180">
        <v>0</v>
      </c>
      <c r="BT184" s="180">
        <v>0</v>
      </c>
      <c r="BU184" s="180">
        <v>0</v>
      </c>
      <c r="BV184" s="180">
        <v>0</v>
      </c>
      <c r="BW184" s="180"/>
      <c r="BX184" s="180">
        <v>0</v>
      </c>
      <c r="BY184" s="180">
        <v>0</v>
      </c>
      <c r="BZ184" s="180">
        <v>0</v>
      </c>
      <c r="CA184" s="180">
        <v>0</v>
      </c>
      <c r="CB184" s="180">
        <v>0</v>
      </c>
      <c r="CC184" s="180"/>
      <c r="CD184" s="180">
        <v>0</v>
      </c>
      <c r="CE184" s="180"/>
      <c r="CF184" s="180"/>
      <c r="CG184" s="180"/>
      <c r="CH184" s="180"/>
      <c r="CI184" s="180"/>
      <c r="CJ184" s="180"/>
      <c r="CK184" s="180"/>
      <c r="CL184" s="180"/>
      <c r="CM184" s="180"/>
      <c r="CN184" s="180"/>
      <c r="CO184" s="180"/>
      <c r="CP184" s="180"/>
      <c r="CQ184" s="180"/>
      <c r="CR184" s="180"/>
      <c r="CS184" s="180"/>
      <c r="CT184" s="180"/>
      <c r="CU184" s="180"/>
    </row>
    <row r="185" spans="1:99" x14ac:dyDescent="0.3">
      <c r="A185" s="155">
        <v>571</v>
      </c>
      <c r="B185" s="180" t="s">
        <v>794</v>
      </c>
      <c r="C185" s="180"/>
      <c r="D185" s="180"/>
      <c r="E185" s="180">
        <v>0</v>
      </c>
      <c r="F185" s="180"/>
      <c r="G185" s="180">
        <v>0</v>
      </c>
      <c r="H185" s="180">
        <v>0</v>
      </c>
      <c r="I185" s="180">
        <v>0</v>
      </c>
      <c r="J185" s="180">
        <v>0</v>
      </c>
      <c r="K185" s="180">
        <v>0</v>
      </c>
      <c r="L185" s="180">
        <v>0</v>
      </c>
      <c r="M185" s="180">
        <v>0</v>
      </c>
      <c r="N185" s="180">
        <v>0</v>
      </c>
      <c r="O185" s="180">
        <v>0</v>
      </c>
      <c r="P185" s="180">
        <v>0</v>
      </c>
      <c r="Q185" s="180">
        <v>0</v>
      </c>
      <c r="R185" s="180">
        <v>0</v>
      </c>
      <c r="S185" s="180">
        <v>0</v>
      </c>
      <c r="T185" s="180">
        <v>0</v>
      </c>
      <c r="U185" s="180">
        <v>0</v>
      </c>
      <c r="V185" s="180">
        <v>0</v>
      </c>
      <c r="W185" s="180">
        <v>0</v>
      </c>
      <c r="X185" s="180"/>
      <c r="Y185" s="180">
        <v>0</v>
      </c>
      <c r="Z185" s="180">
        <v>0</v>
      </c>
      <c r="AA185" s="180">
        <v>0</v>
      </c>
      <c r="AB185" s="180">
        <v>0</v>
      </c>
      <c r="AC185" s="180">
        <v>0</v>
      </c>
      <c r="AD185" s="180">
        <v>0</v>
      </c>
      <c r="AE185" s="180">
        <v>0</v>
      </c>
      <c r="AF185" s="180">
        <v>0</v>
      </c>
      <c r="AG185" s="180">
        <v>0</v>
      </c>
      <c r="AH185" s="180">
        <v>0</v>
      </c>
      <c r="AI185" s="180">
        <v>0</v>
      </c>
      <c r="AJ185" s="180">
        <v>0</v>
      </c>
      <c r="AK185" s="180"/>
      <c r="AL185" s="180"/>
      <c r="AM185" s="180">
        <v>0</v>
      </c>
      <c r="AN185" s="180">
        <v>0</v>
      </c>
      <c r="AO185" s="180">
        <v>0</v>
      </c>
      <c r="AP185" s="180">
        <v>0</v>
      </c>
      <c r="AQ185" s="180">
        <v>0</v>
      </c>
      <c r="AR185" s="180">
        <v>0</v>
      </c>
      <c r="AS185" s="180">
        <v>0</v>
      </c>
      <c r="AT185" s="180">
        <v>0</v>
      </c>
      <c r="AU185" s="180"/>
      <c r="AV185" s="180">
        <v>0</v>
      </c>
      <c r="AW185" s="180">
        <v>0</v>
      </c>
      <c r="AX185" s="180">
        <v>0</v>
      </c>
      <c r="AY185" s="180">
        <v>0</v>
      </c>
      <c r="AZ185" s="180">
        <v>0</v>
      </c>
      <c r="BA185" s="180">
        <v>0</v>
      </c>
      <c r="BB185" s="180">
        <v>0</v>
      </c>
      <c r="BC185" s="180">
        <v>0</v>
      </c>
      <c r="BD185" s="180">
        <v>0</v>
      </c>
      <c r="BE185" s="180">
        <v>0</v>
      </c>
      <c r="BF185" s="180">
        <v>0</v>
      </c>
      <c r="BG185" s="180"/>
      <c r="BH185" s="180">
        <v>0</v>
      </c>
      <c r="BI185" s="180">
        <v>0</v>
      </c>
      <c r="BJ185" s="180">
        <v>0</v>
      </c>
      <c r="BK185" s="180">
        <v>0</v>
      </c>
      <c r="BL185" s="180"/>
      <c r="BM185" s="180">
        <v>0</v>
      </c>
      <c r="BN185" s="180">
        <v>0</v>
      </c>
      <c r="BO185" s="180">
        <v>0</v>
      </c>
      <c r="BP185" s="180">
        <v>0</v>
      </c>
      <c r="BQ185" s="180">
        <v>0</v>
      </c>
      <c r="BR185" s="180">
        <v>0</v>
      </c>
      <c r="BS185" s="180">
        <v>0</v>
      </c>
      <c r="BT185" s="180">
        <v>0</v>
      </c>
      <c r="BU185" s="180">
        <v>0</v>
      </c>
      <c r="BV185" s="180">
        <v>0</v>
      </c>
      <c r="BW185" s="180"/>
      <c r="BX185" s="180">
        <v>0</v>
      </c>
      <c r="BY185" s="180">
        <v>0</v>
      </c>
      <c r="BZ185" s="180">
        <v>0</v>
      </c>
      <c r="CA185" s="180">
        <v>0</v>
      </c>
      <c r="CB185" s="180">
        <v>0</v>
      </c>
      <c r="CC185" s="180"/>
      <c r="CD185" s="180">
        <v>0</v>
      </c>
      <c r="CE185" s="180"/>
      <c r="CF185" s="180"/>
      <c r="CG185" s="180"/>
      <c r="CH185" s="180"/>
      <c r="CI185" s="180"/>
      <c r="CJ185" s="180"/>
      <c r="CK185" s="180"/>
      <c r="CL185" s="180"/>
      <c r="CM185" s="180"/>
      <c r="CN185" s="180"/>
      <c r="CO185" s="180"/>
      <c r="CP185" s="180"/>
      <c r="CQ185" s="180"/>
      <c r="CR185" s="180"/>
      <c r="CS185" s="180"/>
      <c r="CT185" s="180"/>
      <c r="CU185" s="180"/>
    </row>
    <row r="186" spans="1:99" x14ac:dyDescent="0.3">
      <c r="A186" s="155">
        <v>572</v>
      </c>
      <c r="B186" s="180" t="s">
        <v>795</v>
      </c>
      <c r="C186" s="180"/>
      <c r="D186" s="180"/>
      <c r="E186" s="180">
        <v>0</v>
      </c>
      <c r="F186" s="180"/>
      <c r="G186" s="180">
        <v>0</v>
      </c>
      <c r="H186" s="180">
        <v>0</v>
      </c>
      <c r="I186" s="180">
        <v>0</v>
      </c>
      <c r="J186" s="180">
        <v>0</v>
      </c>
      <c r="K186" s="180">
        <v>0</v>
      </c>
      <c r="L186" s="180">
        <v>0</v>
      </c>
      <c r="M186" s="180">
        <v>0</v>
      </c>
      <c r="N186" s="180">
        <v>0</v>
      </c>
      <c r="O186" s="180">
        <v>0</v>
      </c>
      <c r="P186" s="180">
        <v>0</v>
      </c>
      <c r="Q186" s="180">
        <v>0</v>
      </c>
      <c r="R186" s="180">
        <v>0</v>
      </c>
      <c r="S186" s="180">
        <v>0</v>
      </c>
      <c r="T186" s="180">
        <v>0</v>
      </c>
      <c r="U186" s="180">
        <v>0</v>
      </c>
      <c r="V186" s="180">
        <v>0</v>
      </c>
      <c r="W186" s="180">
        <v>0</v>
      </c>
      <c r="X186" s="180"/>
      <c r="Y186" s="180">
        <v>0</v>
      </c>
      <c r="Z186" s="180">
        <v>0</v>
      </c>
      <c r="AA186" s="180">
        <v>0</v>
      </c>
      <c r="AB186" s="180">
        <v>0</v>
      </c>
      <c r="AC186" s="180">
        <v>0</v>
      </c>
      <c r="AD186" s="180">
        <v>0</v>
      </c>
      <c r="AE186" s="180">
        <v>0</v>
      </c>
      <c r="AF186" s="180">
        <v>0</v>
      </c>
      <c r="AG186" s="180">
        <v>0</v>
      </c>
      <c r="AH186" s="180">
        <v>0</v>
      </c>
      <c r="AI186" s="180">
        <v>0</v>
      </c>
      <c r="AJ186" s="180">
        <v>0</v>
      </c>
      <c r="AK186" s="180"/>
      <c r="AL186" s="180"/>
      <c r="AM186" s="180">
        <v>0</v>
      </c>
      <c r="AN186" s="180">
        <v>0</v>
      </c>
      <c r="AO186" s="180">
        <v>0</v>
      </c>
      <c r="AP186" s="180">
        <v>0</v>
      </c>
      <c r="AQ186" s="180">
        <v>0</v>
      </c>
      <c r="AR186" s="180">
        <v>0</v>
      </c>
      <c r="AS186" s="180">
        <v>0</v>
      </c>
      <c r="AT186" s="180">
        <v>0</v>
      </c>
      <c r="AU186" s="180"/>
      <c r="AV186" s="180">
        <v>0</v>
      </c>
      <c r="AW186" s="180">
        <v>0</v>
      </c>
      <c r="AX186" s="180">
        <v>0</v>
      </c>
      <c r="AY186" s="180">
        <v>0</v>
      </c>
      <c r="AZ186" s="180">
        <v>0</v>
      </c>
      <c r="BA186" s="180">
        <v>0</v>
      </c>
      <c r="BB186" s="180">
        <v>0</v>
      </c>
      <c r="BC186" s="180">
        <v>0</v>
      </c>
      <c r="BD186" s="180">
        <v>0</v>
      </c>
      <c r="BE186" s="180">
        <v>0</v>
      </c>
      <c r="BF186" s="180">
        <v>0</v>
      </c>
      <c r="BG186" s="180"/>
      <c r="BH186" s="180">
        <v>0</v>
      </c>
      <c r="BI186" s="180">
        <v>0</v>
      </c>
      <c r="BJ186" s="180">
        <v>0</v>
      </c>
      <c r="BK186" s="180">
        <v>0</v>
      </c>
      <c r="BL186" s="180"/>
      <c r="BM186" s="180">
        <v>0</v>
      </c>
      <c r="BN186" s="180">
        <v>0</v>
      </c>
      <c r="BO186" s="180">
        <v>0</v>
      </c>
      <c r="BP186" s="180">
        <v>0</v>
      </c>
      <c r="BQ186" s="180">
        <v>0</v>
      </c>
      <c r="BR186" s="180">
        <v>0</v>
      </c>
      <c r="BS186" s="180">
        <v>0</v>
      </c>
      <c r="BT186" s="180">
        <v>0</v>
      </c>
      <c r="BU186" s="180">
        <v>0</v>
      </c>
      <c r="BV186" s="180">
        <v>0</v>
      </c>
      <c r="BW186" s="180"/>
      <c r="BX186" s="180">
        <v>0</v>
      </c>
      <c r="BY186" s="180">
        <v>0</v>
      </c>
      <c r="BZ186" s="180">
        <v>0</v>
      </c>
      <c r="CA186" s="180">
        <v>0</v>
      </c>
      <c r="CB186" s="180">
        <v>0</v>
      </c>
      <c r="CC186" s="180"/>
      <c r="CD186" s="180">
        <v>0</v>
      </c>
      <c r="CE186" s="180"/>
      <c r="CF186" s="180"/>
      <c r="CG186" s="180"/>
      <c r="CH186" s="180"/>
      <c r="CI186" s="180"/>
      <c r="CJ186" s="180"/>
      <c r="CK186" s="180"/>
      <c r="CL186" s="180"/>
      <c r="CM186" s="180"/>
      <c r="CN186" s="180"/>
      <c r="CO186" s="180"/>
      <c r="CP186" s="180"/>
      <c r="CQ186" s="180"/>
      <c r="CR186" s="180"/>
      <c r="CS186" s="180"/>
      <c r="CT186" s="180"/>
      <c r="CU186" s="180"/>
    </row>
    <row r="187" spans="1:99" x14ac:dyDescent="0.3">
      <c r="A187" s="155">
        <v>573</v>
      </c>
      <c r="B187" s="180" t="s">
        <v>913</v>
      </c>
      <c r="C187" s="180"/>
      <c r="D187" s="180"/>
      <c r="E187" s="180">
        <v>0</v>
      </c>
      <c r="F187" s="180"/>
      <c r="G187" s="180">
        <v>0</v>
      </c>
      <c r="H187" s="180">
        <v>0</v>
      </c>
      <c r="I187" s="180">
        <v>0</v>
      </c>
      <c r="J187" s="180">
        <v>0</v>
      </c>
      <c r="K187" s="180">
        <v>0</v>
      </c>
      <c r="L187" s="180">
        <v>0</v>
      </c>
      <c r="M187" s="180">
        <v>0</v>
      </c>
      <c r="N187" s="180">
        <v>0</v>
      </c>
      <c r="O187" s="180">
        <v>0</v>
      </c>
      <c r="P187" s="180">
        <v>0</v>
      </c>
      <c r="Q187" s="180">
        <v>0</v>
      </c>
      <c r="R187" s="180">
        <v>0</v>
      </c>
      <c r="S187" s="180">
        <v>0</v>
      </c>
      <c r="T187" s="180">
        <v>0</v>
      </c>
      <c r="U187" s="180">
        <v>0</v>
      </c>
      <c r="V187" s="180">
        <v>0</v>
      </c>
      <c r="W187" s="180">
        <v>0</v>
      </c>
      <c r="X187" s="180"/>
      <c r="Y187" s="180">
        <v>0</v>
      </c>
      <c r="Z187" s="180">
        <v>0</v>
      </c>
      <c r="AA187" s="180">
        <v>0</v>
      </c>
      <c r="AB187" s="180">
        <v>0</v>
      </c>
      <c r="AC187" s="180">
        <v>0</v>
      </c>
      <c r="AD187" s="180">
        <v>0</v>
      </c>
      <c r="AE187" s="180">
        <v>0</v>
      </c>
      <c r="AF187" s="180">
        <v>0</v>
      </c>
      <c r="AG187" s="180">
        <v>0</v>
      </c>
      <c r="AH187" s="180">
        <v>0</v>
      </c>
      <c r="AI187" s="180">
        <v>0</v>
      </c>
      <c r="AJ187" s="180">
        <v>0</v>
      </c>
      <c r="AK187" s="180"/>
      <c r="AL187" s="180"/>
      <c r="AM187" s="180">
        <v>0</v>
      </c>
      <c r="AN187" s="180">
        <v>0</v>
      </c>
      <c r="AO187" s="180">
        <v>0</v>
      </c>
      <c r="AP187" s="180">
        <v>0</v>
      </c>
      <c r="AQ187" s="180">
        <v>0</v>
      </c>
      <c r="AR187" s="180">
        <v>0</v>
      </c>
      <c r="AS187" s="180">
        <v>0</v>
      </c>
      <c r="AT187" s="180">
        <v>0</v>
      </c>
      <c r="AU187" s="180"/>
      <c r="AV187" s="180">
        <v>0</v>
      </c>
      <c r="AW187" s="180">
        <v>0</v>
      </c>
      <c r="AX187" s="180">
        <v>0</v>
      </c>
      <c r="AY187" s="180">
        <v>0</v>
      </c>
      <c r="AZ187" s="180">
        <v>0</v>
      </c>
      <c r="BA187" s="180">
        <v>0</v>
      </c>
      <c r="BB187" s="180">
        <v>0</v>
      </c>
      <c r="BC187" s="180">
        <v>0</v>
      </c>
      <c r="BD187" s="180">
        <v>0</v>
      </c>
      <c r="BE187" s="180">
        <v>0</v>
      </c>
      <c r="BF187" s="180">
        <v>0</v>
      </c>
      <c r="BG187" s="180"/>
      <c r="BH187" s="180">
        <v>0</v>
      </c>
      <c r="BI187" s="180">
        <v>0</v>
      </c>
      <c r="BJ187" s="180">
        <v>0</v>
      </c>
      <c r="BK187" s="180">
        <v>0</v>
      </c>
      <c r="BL187" s="180"/>
      <c r="BM187" s="180">
        <v>0</v>
      </c>
      <c r="BN187" s="180">
        <v>0</v>
      </c>
      <c r="BO187" s="180">
        <v>0</v>
      </c>
      <c r="BP187" s="180">
        <v>0</v>
      </c>
      <c r="BQ187" s="180">
        <v>0</v>
      </c>
      <c r="BR187" s="180">
        <v>0</v>
      </c>
      <c r="BS187" s="180">
        <v>0</v>
      </c>
      <c r="BT187" s="180">
        <v>0</v>
      </c>
      <c r="BU187" s="180">
        <v>0</v>
      </c>
      <c r="BV187" s="180">
        <v>0</v>
      </c>
      <c r="BW187" s="180"/>
      <c r="BX187" s="180">
        <v>0</v>
      </c>
      <c r="BY187" s="180">
        <v>0</v>
      </c>
      <c r="BZ187" s="180">
        <v>0</v>
      </c>
      <c r="CA187" s="180">
        <v>0</v>
      </c>
      <c r="CB187" s="180">
        <v>0</v>
      </c>
      <c r="CC187" s="180"/>
      <c r="CD187" s="180">
        <v>0</v>
      </c>
      <c r="CE187" s="180"/>
      <c r="CF187" s="180"/>
      <c r="CG187" s="180"/>
      <c r="CH187" s="180"/>
      <c r="CI187" s="180"/>
      <c r="CJ187" s="180"/>
      <c r="CK187" s="180"/>
      <c r="CL187" s="180"/>
      <c r="CM187" s="180"/>
      <c r="CN187" s="180"/>
      <c r="CO187" s="180"/>
      <c r="CP187" s="180"/>
      <c r="CQ187" s="180"/>
      <c r="CR187" s="180"/>
      <c r="CS187" s="180"/>
      <c r="CT187" s="180"/>
      <c r="CU187" s="180"/>
    </row>
    <row r="188" spans="1:99" x14ac:dyDescent="0.3">
      <c r="A188" s="155">
        <v>575</v>
      </c>
      <c r="B188" s="180" t="s">
        <v>303</v>
      </c>
      <c r="C188" s="180"/>
      <c r="D188" s="180"/>
      <c r="E188" s="180">
        <v>0</v>
      </c>
      <c r="F188" s="180"/>
      <c r="G188" s="180">
        <v>0</v>
      </c>
      <c r="H188" s="180">
        <v>0</v>
      </c>
      <c r="I188" s="180">
        <v>0</v>
      </c>
      <c r="J188" s="180">
        <v>0</v>
      </c>
      <c r="K188" s="180">
        <v>0</v>
      </c>
      <c r="L188" s="180">
        <v>0</v>
      </c>
      <c r="M188" s="180">
        <v>0</v>
      </c>
      <c r="N188" s="180">
        <v>0</v>
      </c>
      <c r="O188" s="180">
        <v>50000</v>
      </c>
      <c r="P188" s="180">
        <v>0</v>
      </c>
      <c r="Q188" s="180">
        <v>0</v>
      </c>
      <c r="R188" s="180">
        <v>0</v>
      </c>
      <c r="S188" s="180">
        <v>0</v>
      </c>
      <c r="T188" s="180">
        <v>0</v>
      </c>
      <c r="U188" s="180">
        <v>0</v>
      </c>
      <c r="V188" s="180">
        <v>0</v>
      </c>
      <c r="W188" s="180">
        <v>0</v>
      </c>
      <c r="X188" s="180"/>
      <c r="Y188" s="180">
        <v>0</v>
      </c>
      <c r="Z188" s="180">
        <v>0</v>
      </c>
      <c r="AA188" s="180">
        <v>0</v>
      </c>
      <c r="AB188" s="180">
        <v>250133</v>
      </c>
      <c r="AC188" s="180">
        <v>19179</v>
      </c>
      <c r="AD188" s="180">
        <v>0</v>
      </c>
      <c r="AE188" s="180">
        <v>0</v>
      </c>
      <c r="AF188" s="180">
        <v>0</v>
      </c>
      <c r="AG188" s="180">
        <v>0</v>
      </c>
      <c r="AH188" s="180">
        <v>0</v>
      </c>
      <c r="AI188" s="180">
        <v>0</v>
      </c>
      <c r="AJ188" s="180">
        <v>0</v>
      </c>
      <c r="AK188" s="180"/>
      <c r="AL188" s="180"/>
      <c r="AM188" s="180">
        <v>0</v>
      </c>
      <c r="AN188" s="180">
        <v>0</v>
      </c>
      <c r="AO188" s="180">
        <v>2626</v>
      </c>
      <c r="AP188" s="180">
        <v>0</v>
      </c>
      <c r="AQ188" s="180">
        <v>0</v>
      </c>
      <c r="AR188" s="180">
        <v>481071</v>
      </c>
      <c r="AS188" s="180">
        <v>0</v>
      </c>
      <c r="AT188" s="180">
        <v>0</v>
      </c>
      <c r="AU188" s="180"/>
      <c r="AV188" s="180">
        <v>0</v>
      </c>
      <c r="AW188" s="180">
        <v>0</v>
      </c>
      <c r="AX188" s="180">
        <v>0</v>
      </c>
      <c r="AY188" s="180">
        <v>67034</v>
      </c>
      <c r="AZ188" s="180">
        <v>0</v>
      </c>
      <c r="BA188" s="180">
        <v>25950</v>
      </c>
      <c r="BB188" s="180">
        <v>0</v>
      </c>
      <c r="BC188" s="180">
        <v>109130</v>
      </c>
      <c r="BD188" s="180">
        <v>0</v>
      </c>
      <c r="BE188" s="180">
        <v>0</v>
      </c>
      <c r="BF188" s="180">
        <v>73330</v>
      </c>
      <c r="BG188" s="180"/>
      <c r="BH188" s="180">
        <v>0</v>
      </c>
      <c r="BI188" s="180">
        <v>0</v>
      </c>
      <c r="BJ188" s="180">
        <v>0</v>
      </c>
      <c r="BK188" s="180">
        <v>0</v>
      </c>
      <c r="BL188" s="180"/>
      <c r="BM188" s="180">
        <v>218402</v>
      </c>
      <c r="BN188" s="180">
        <v>0</v>
      </c>
      <c r="BO188" s="180">
        <v>0</v>
      </c>
      <c r="BP188" s="180">
        <v>0</v>
      </c>
      <c r="BQ188" s="180">
        <v>0</v>
      </c>
      <c r="BR188" s="180">
        <v>0</v>
      </c>
      <c r="BS188" s="180">
        <v>0</v>
      </c>
      <c r="BT188" s="180">
        <v>1345</v>
      </c>
      <c r="BU188" s="180">
        <v>0</v>
      </c>
      <c r="BV188" s="180">
        <v>0</v>
      </c>
      <c r="BW188" s="180"/>
      <c r="BX188" s="180">
        <v>0</v>
      </c>
      <c r="BY188" s="180">
        <v>14539</v>
      </c>
      <c r="BZ188" s="180">
        <v>379556</v>
      </c>
      <c r="CA188" s="180">
        <v>78</v>
      </c>
      <c r="CB188" s="180">
        <v>73756</v>
      </c>
      <c r="CC188" s="180"/>
      <c r="CD188" s="180">
        <v>0</v>
      </c>
      <c r="CE188" s="180"/>
      <c r="CF188" s="180"/>
      <c r="CG188" s="180"/>
      <c r="CH188" s="180"/>
      <c r="CI188" s="180"/>
      <c r="CJ188" s="180"/>
      <c r="CK188" s="180"/>
      <c r="CL188" s="180"/>
      <c r="CM188" s="180"/>
      <c r="CN188" s="180"/>
      <c r="CO188" s="180"/>
      <c r="CP188" s="180"/>
      <c r="CQ188" s="180"/>
      <c r="CR188" s="180"/>
      <c r="CS188" s="180"/>
      <c r="CT188" s="180"/>
      <c r="CU188" s="180"/>
    </row>
    <row r="189" spans="1:99" s="637" customFormat="1" x14ac:dyDescent="0.3">
      <c r="A189" s="636">
        <v>576</v>
      </c>
      <c r="B189" s="637" t="s">
        <v>304</v>
      </c>
      <c r="E189" s="637">
        <v>0</v>
      </c>
      <c r="G189" s="637">
        <v>0</v>
      </c>
      <c r="H189" s="637">
        <v>0</v>
      </c>
      <c r="I189" s="637">
        <v>0</v>
      </c>
      <c r="J189" s="637">
        <v>0</v>
      </c>
      <c r="K189" s="637">
        <v>0</v>
      </c>
      <c r="L189" s="637">
        <v>0</v>
      </c>
      <c r="M189" s="637">
        <v>0</v>
      </c>
      <c r="N189" s="637">
        <v>0</v>
      </c>
      <c r="O189" s="637">
        <v>0</v>
      </c>
      <c r="P189" s="637">
        <v>0</v>
      </c>
      <c r="Q189" s="637">
        <v>178084</v>
      </c>
      <c r="R189" s="637">
        <v>0</v>
      </c>
      <c r="S189" s="637">
        <v>0</v>
      </c>
      <c r="T189" s="637">
        <v>0</v>
      </c>
      <c r="U189" s="637">
        <v>0</v>
      </c>
      <c r="V189" s="637">
        <v>0</v>
      </c>
      <c r="W189" s="637">
        <v>0</v>
      </c>
      <c r="Y189" s="637">
        <v>110203</v>
      </c>
      <c r="Z189" s="637">
        <v>0</v>
      </c>
      <c r="AA189" s="637">
        <v>0</v>
      </c>
      <c r="AB189" s="637">
        <v>0</v>
      </c>
      <c r="AC189" s="637">
        <v>0</v>
      </c>
      <c r="AD189" s="637">
        <v>0</v>
      </c>
      <c r="AE189" s="637">
        <v>0</v>
      </c>
      <c r="AF189" s="637">
        <v>0</v>
      </c>
      <c r="AG189" s="637">
        <v>0</v>
      </c>
      <c r="AH189" s="637">
        <v>0</v>
      </c>
      <c r="AI189" s="637">
        <v>1163689</v>
      </c>
      <c r="AJ189" s="637">
        <v>0</v>
      </c>
      <c r="AM189" s="637">
        <v>55901</v>
      </c>
      <c r="AN189" s="637">
        <v>9186</v>
      </c>
      <c r="AO189" s="637">
        <v>0</v>
      </c>
      <c r="AP189" s="637">
        <v>0</v>
      </c>
      <c r="AQ189" s="637">
        <v>0</v>
      </c>
      <c r="AR189" s="637">
        <v>0</v>
      </c>
      <c r="AS189" s="637">
        <v>0</v>
      </c>
      <c r="AT189" s="637">
        <v>0</v>
      </c>
      <c r="AV189" s="637">
        <v>0</v>
      </c>
      <c r="AW189" s="637">
        <v>0</v>
      </c>
      <c r="AX189" s="637">
        <v>0</v>
      </c>
      <c r="AY189" s="637">
        <v>0</v>
      </c>
      <c r="AZ189" s="637">
        <v>0</v>
      </c>
      <c r="BA189" s="637">
        <v>0</v>
      </c>
      <c r="BB189" s="637">
        <v>0</v>
      </c>
      <c r="BC189" s="637">
        <v>0</v>
      </c>
      <c r="BD189" s="637">
        <v>0</v>
      </c>
      <c r="BE189" s="637">
        <v>0</v>
      </c>
      <c r="BF189" s="637">
        <v>0</v>
      </c>
      <c r="BH189" s="637">
        <v>0</v>
      </c>
      <c r="BI189" s="637">
        <v>0</v>
      </c>
      <c r="BJ189" s="637">
        <v>0</v>
      </c>
      <c r="BK189" s="637">
        <v>0</v>
      </c>
      <c r="BM189" s="637">
        <v>0</v>
      </c>
      <c r="BN189" s="637">
        <v>0</v>
      </c>
      <c r="BO189" s="637">
        <v>25829</v>
      </c>
      <c r="BP189" s="637">
        <v>0</v>
      </c>
      <c r="BQ189" s="637">
        <v>0</v>
      </c>
      <c r="BR189" s="637">
        <v>32063</v>
      </c>
      <c r="BS189" s="637">
        <v>0</v>
      </c>
      <c r="BT189" s="637">
        <v>0</v>
      </c>
      <c r="BU189" s="637">
        <v>0</v>
      </c>
      <c r="BV189" s="637">
        <v>0</v>
      </c>
      <c r="BX189" s="637">
        <v>0</v>
      </c>
      <c r="BY189" s="637">
        <v>0</v>
      </c>
      <c r="BZ189" s="637">
        <v>0</v>
      </c>
      <c r="CA189" s="637">
        <v>0</v>
      </c>
      <c r="CB189" s="637">
        <v>0</v>
      </c>
      <c r="CD189" s="637">
        <v>19722</v>
      </c>
    </row>
    <row r="190" spans="1:99" s="643" customFormat="1" x14ac:dyDescent="0.3">
      <c r="A190" s="642">
        <v>577</v>
      </c>
      <c r="B190" s="643" t="s">
        <v>1077</v>
      </c>
      <c r="G190" s="643">
        <v>2</v>
      </c>
      <c r="L190" s="643">
        <v>2</v>
      </c>
      <c r="M190" s="643">
        <v>2</v>
      </c>
      <c r="N190" s="643">
        <v>2</v>
      </c>
      <c r="O190" s="643">
        <v>2</v>
      </c>
      <c r="P190" s="643">
        <v>2</v>
      </c>
      <c r="Q190" s="643">
        <v>2</v>
      </c>
      <c r="R190" s="643">
        <v>2</v>
      </c>
      <c r="T190" s="643">
        <v>2</v>
      </c>
      <c r="U190" s="643">
        <v>2</v>
      </c>
      <c r="V190" s="643">
        <v>2</v>
      </c>
      <c r="W190" s="643">
        <v>2</v>
      </c>
      <c r="Y190" s="643">
        <v>1</v>
      </c>
      <c r="Z190" s="643">
        <v>2</v>
      </c>
      <c r="AA190" s="643">
        <v>2</v>
      </c>
      <c r="AB190" s="643">
        <v>2</v>
      </c>
      <c r="AC190" s="643">
        <v>2</v>
      </c>
      <c r="AD190" s="643">
        <v>2</v>
      </c>
      <c r="AF190" s="643">
        <v>2</v>
      </c>
      <c r="AG190" s="643">
        <v>2</v>
      </c>
      <c r="AI190" s="643">
        <v>2</v>
      </c>
      <c r="AJ190" s="643">
        <v>2</v>
      </c>
      <c r="AM190" s="643">
        <v>2</v>
      </c>
      <c r="AO190" s="643">
        <v>2</v>
      </c>
      <c r="AP190" s="643">
        <v>2</v>
      </c>
      <c r="AR190" s="643">
        <v>2</v>
      </c>
      <c r="AT190" s="643">
        <v>2</v>
      </c>
      <c r="AV190" s="643">
        <v>2</v>
      </c>
      <c r="AW190" s="643">
        <v>2</v>
      </c>
      <c r="AX190" s="643">
        <v>2</v>
      </c>
      <c r="AY190" s="643">
        <v>2</v>
      </c>
      <c r="AZ190" s="643">
        <v>2</v>
      </c>
      <c r="BA190" s="643">
        <v>2</v>
      </c>
      <c r="BB190" s="643">
        <v>2</v>
      </c>
      <c r="BC190" s="643">
        <v>2</v>
      </c>
      <c r="BD190" s="643">
        <v>2</v>
      </c>
      <c r="BF190" s="643">
        <v>2</v>
      </c>
      <c r="BI190" s="643">
        <v>2</v>
      </c>
      <c r="BJ190" s="643">
        <v>2</v>
      </c>
      <c r="BK190" s="643">
        <v>2</v>
      </c>
      <c r="BM190" s="643">
        <v>2</v>
      </c>
      <c r="BN190" s="643">
        <v>2</v>
      </c>
      <c r="BO190" s="643">
        <v>2</v>
      </c>
      <c r="BP190" s="643">
        <v>2</v>
      </c>
      <c r="BQ190" s="643">
        <v>2</v>
      </c>
      <c r="BS190" s="643">
        <v>2</v>
      </c>
      <c r="BT190" s="643">
        <v>2</v>
      </c>
      <c r="BU190" s="643">
        <v>2</v>
      </c>
      <c r="BX190" s="643">
        <v>2</v>
      </c>
      <c r="BZ190" s="643">
        <v>2</v>
      </c>
      <c r="CA190" s="643">
        <v>2</v>
      </c>
      <c r="CB190" s="643">
        <v>2</v>
      </c>
      <c r="CD190" s="643">
        <v>2</v>
      </c>
    </row>
    <row r="191" spans="1:99" x14ac:dyDescent="0.3">
      <c r="A191" s="155">
        <v>578</v>
      </c>
      <c r="B191" s="180" t="s">
        <v>1078</v>
      </c>
      <c r="C191" s="180"/>
      <c r="D191" s="180"/>
      <c r="E191" s="180">
        <v>0</v>
      </c>
      <c r="F191" s="180"/>
      <c r="G191" s="180">
        <v>0</v>
      </c>
      <c r="H191" s="180">
        <v>0</v>
      </c>
      <c r="I191" s="180">
        <v>0</v>
      </c>
      <c r="J191" s="180">
        <v>0</v>
      </c>
      <c r="K191" s="180">
        <v>0</v>
      </c>
      <c r="L191" s="180">
        <v>0</v>
      </c>
      <c r="M191" s="180">
        <v>0</v>
      </c>
      <c r="N191" s="180">
        <v>0</v>
      </c>
      <c r="O191" s="180">
        <v>0</v>
      </c>
      <c r="P191" s="180">
        <v>0</v>
      </c>
      <c r="Q191" s="180">
        <v>0</v>
      </c>
      <c r="R191" s="180">
        <v>0</v>
      </c>
      <c r="S191" s="180">
        <v>0</v>
      </c>
      <c r="T191" s="180">
        <v>0</v>
      </c>
      <c r="U191" s="180">
        <v>0</v>
      </c>
      <c r="V191" s="180">
        <v>0</v>
      </c>
      <c r="W191" s="180">
        <v>0</v>
      </c>
      <c r="X191" s="180"/>
      <c r="Y191" s="180">
        <v>0</v>
      </c>
      <c r="Z191" s="180">
        <v>0</v>
      </c>
      <c r="AA191" s="180">
        <v>0</v>
      </c>
      <c r="AB191" s="180">
        <v>0</v>
      </c>
      <c r="AC191" s="180">
        <v>0</v>
      </c>
      <c r="AD191" s="180">
        <v>0</v>
      </c>
      <c r="AE191" s="180">
        <v>0</v>
      </c>
      <c r="AF191" s="180">
        <v>0</v>
      </c>
      <c r="AG191" s="180">
        <v>0</v>
      </c>
      <c r="AH191" s="180">
        <v>0</v>
      </c>
      <c r="AI191" s="180">
        <v>0</v>
      </c>
      <c r="AJ191" s="180">
        <v>0</v>
      </c>
      <c r="AK191" s="180"/>
      <c r="AL191" s="180"/>
      <c r="AM191" s="180">
        <v>0</v>
      </c>
      <c r="AN191" s="180">
        <v>9186</v>
      </c>
      <c r="AO191" s="180">
        <v>0</v>
      </c>
      <c r="AP191" s="180">
        <v>0</v>
      </c>
      <c r="AQ191" s="180">
        <v>0</v>
      </c>
      <c r="AR191" s="180">
        <v>0</v>
      </c>
      <c r="AS191" s="180">
        <v>0</v>
      </c>
      <c r="AT191" s="180">
        <v>0</v>
      </c>
      <c r="AU191" s="180"/>
      <c r="AV191" s="180">
        <v>0</v>
      </c>
      <c r="AW191" s="180">
        <v>0</v>
      </c>
      <c r="AX191" s="180">
        <v>0</v>
      </c>
      <c r="AY191" s="180">
        <v>0</v>
      </c>
      <c r="AZ191" s="180">
        <v>0</v>
      </c>
      <c r="BA191" s="180">
        <v>25950</v>
      </c>
      <c r="BB191" s="180">
        <v>0</v>
      </c>
      <c r="BC191" s="180">
        <v>109130</v>
      </c>
      <c r="BD191" s="180">
        <v>0</v>
      </c>
      <c r="BE191" s="180">
        <v>0</v>
      </c>
      <c r="BF191" s="180">
        <v>0</v>
      </c>
      <c r="BG191" s="180"/>
      <c r="BH191" s="180">
        <v>0</v>
      </c>
      <c r="BI191" s="180">
        <v>0</v>
      </c>
      <c r="BJ191" s="180">
        <v>0</v>
      </c>
      <c r="BK191" s="180">
        <v>0</v>
      </c>
      <c r="BL191" s="180"/>
      <c r="BM191" s="180">
        <v>0</v>
      </c>
      <c r="BN191" s="180">
        <v>0</v>
      </c>
      <c r="BO191" s="180">
        <v>0</v>
      </c>
      <c r="BP191" s="180">
        <v>0</v>
      </c>
      <c r="BQ191" s="180">
        <v>0</v>
      </c>
      <c r="BR191" s="180">
        <v>0</v>
      </c>
      <c r="BS191" s="180">
        <v>0</v>
      </c>
      <c r="BT191" s="180">
        <v>0</v>
      </c>
      <c r="BU191" s="180">
        <v>0</v>
      </c>
      <c r="BV191" s="180">
        <v>0</v>
      </c>
      <c r="BW191" s="180"/>
      <c r="BX191" s="180">
        <v>0</v>
      </c>
      <c r="BY191" s="180">
        <v>0</v>
      </c>
      <c r="BZ191" s="180">
        <v>0</v>
      </c>
      <c r="CA191" s="180">
        <v>0</v>
      </c>
      <c r="CB191" s="180">
        <v>0</v>
      </c>
      <c r="CC191" s="180"/>
      <c r="CD191" s="180">
        <v>0</v>
      </c>
      <c r="CE191" s="180"/>
      <c r="CF191" s="180"/>
      <c r="CG191" s="180"/>
      <c r="CH191" s="180"/>
      <c r="CI191" s="180"/>
      <c r="CJ191" s="180"/>
      <c r="CK191" s="180"/>
      <c r="CL191" s="180"/>
      <c r="CM191" s="180"/>
      <c r="CN191" s="180"/>
      <c r="CO191" s="180"/>
      <c r="CP191" s="180"/>
      <c r="CQ191" s="180"/>
      <c r="CR191" s="180"/>
      <c r="CS191" s="180"/>
      <c r="CT191" s="180"/>
      <c r="CU191" s="180"/>
    </row>
    <row r="192" spans="1:99" x14ac:dyDescent="0.3">
      <c r="A192" s="155">
        <v>579</v>
      </c>
      <c r="B192" s="180" t="s">
        <v>1079</v>
      </c>
      <c r="C192" s="180"/>
      <c r="D192" s="180"/>
      <c r="E192" s="180">
        <v>0</v>
      </c>
      <c r="F192" s="180"/>
      <c r="G192" s="180">
        <v>0</v>
      </c>
      <c r="H192" s="180">
        <v>0</v>
      </c>
      <c r="I192" s="180">
        <v>0</v>
      </c>
      <c r="J192" s="180">
        <v>0</v>
      </c>
      <c r="K192" s="180">
        <v>0</v>
      </c>
      <c r="L192" s="180">
        <v>0</v>
      </c>
      <c r="M192" s="180">
        <v>0</v>
      </c>
      <c r="N192" s="180">
        <v>0</v>
      </c>
      <c r="O192" s="180">
        <v>0</v>
      </c>
      <c r="P192" s="180">
        <v>0</v>
      </c>
      <c r="Q192" s="180">
        <v>0</v>
      </c>
      <c r="R192" s="180">
        <v>0</v>
      </c>
      <c r="S192" s="180">
        <v>0</v>
      </c>
      <c r="T192" s="180">
        <v>0</v>
      </c>
      <c r="U192" s="180">
        <v>0</v>
      </c>
      <c r="V192" s="180">
        <v>891577</v>
      </c>
      <c r="W192" s="180">
        <v>0</v>
      </c>
      <c r="X192" s="180"/>
      <c r="Y192" s="180">
        <v>0</v>
      </c>
      <c r="Z192" s="180">
        <v>0</v>
      </c>
      <c r="AA192" s="180">
        <v>0</v>
      </c>
      <c r="AB192" s="180">
        <v>0</v>
      </c>
      <c r="AC192" s="180">
        <v>0</v>
      </c>
      <c r="AD192" s="180">
        <v>0</v>
      </c>
      <c r="AE192" s="180">
        <v>0</v>
      </c>
      <c r="AF192" s="180">
        <v>0</v>
      </c>
      <c r="AG192" s="180">
        <v>0</v>
      </c>
      <c r="AH192" s="180">
        <v>0</v>
      </c>
      <c r="AI192" s="180">
        <v>0</v>
      </c>
      <c r="AJ192" s="180">
        <v>0</v>
      </c>
      <c r="AK192" s="180"/>
      <c r="AL192" s="180"/>
      <c r="AM192" s="180">
        <v>0</v>
      </c>
      <c r="AN192" s="180">
        <v>6509</v>
      </c>
      <c r="AO192" s="180">
        <v>0</v>
      </c>
      <c r="AP192" s="180">
        <v>0</v>
      </c>
      <c r="AQ192" s="180">
        <v>0</v>
      </c>
      <c r="AR192" s="180">
        <v>0</v>
      </c>
      <c r="AS192" s="180">
        <v>0</v>
      </c>
      <c r="AT192" s="180">
        <v>0</v>
      </c>
      <c r="AU192" s="180"/>
      <c r="AV192" s="180">
        <v>0</v>
      </c>
      <c r="AW192" s="180">
        <v>0</v>
      </c>
      <c r="AX192" s="180">
        <v>0</v>
      </c>
      <c r="AY192" s="180">
        <v>0</v>
      </c>
      <c r="AZ192" s="180">
        <v>0</v>
      </c>
      <c r="BA192" s="180">
        <v>0</v>
      </c>
      <c r="BB192" s="180">
        <v>0</v>
      </c>
      <c r="BC192" s="180">
        <v>0</v>
      </c>
      <c r="BD192" s="180">
        <v>0</v>
      </c>
      <c r="BE192" s="180">
        <v>0</v>
      </c>
      <c r="BF192" s="180">
        <v>0</v>
      </c>
      <c r="BG192" s="180"/>
      <c r="BH192" s="180">
        <v>0</v>
      </c>
      <c r="BI192" s="180">
        <v>0</v>
      </c>
      <c r="BJ192" s="180">
        <v>0</v>
      </c>
      <c r="BK192" s="180">
        <v>0</v>
      </c>
      <c r="BL192" s="180"/>
      <c r="BM192" s="180">
        <v>0</v>
      </c>
      <c r="BN192" s="180">
        <v>0</v>
      </c>
      <c r="BO192" s="180">
        <v>0</v>
      </c>
      <c r="BP192" s="180">
        <v>0</v>
      </c>
      <c r="BQ192" s="180">
        <v>0</v>
      </c>
      <c r="BR192" s="180">
        <v>0</v>
      </c>
      <c r="BS192" s="180">
        <v>0</v>
      </c>
      <c r="BT192" s="180">
        <v>0</v>
      </c>
      <c r="BU192" s="180">
        <v>0</v>
      </c>
      <c r="BV192" s="180">
        <v>0</v>
      </c>
      <c r="BW192" s="180"/>
      <c r="BX192" s="180">
        <v>0</v>
      </c>
      <c r="BY192" s="180">
        <v>0</v>
      </c>
      <c r="BZ192" s="180">
        <v>0</v>
      </c>
      <c r="CA192" s="180">
        <v>0</v>
      </c>
      <c r="CB192" s="180">
        <v>0</v>
      </c>
      <c r="CC192" s="180"/>
      <c r="CD192" s="180">
        <v>0</v>
      </c>
      <c r="CE192" s="180"/>
      <c r="CF192" s="180"/>
      <c r="CG192" s="180"/>
      <c r="CH192" s="180"/>
      <c r="CI192" s="180"/>
      <c r="CJ192" s="180"/>
      <c r="CK192" s="180"/>
      <c r="CL192" s="180"/>
      <c r="CM192" s="180"/>
      <c r="CN192" s="180"/>
      <c r="CO192" s="180"/>
      <c r="CP192" s="180"/>
      <c r="CQ192" s="180"/>
      <c r="CR192" s="180"/>
      <c r="CS192" s="180"/>
      <c r="CT192" s="180"/>
      <c r="CU192" s="180"/>
    </row>
    <row r="193" spans="1:99" x14ac:dyDescent="0.3">
      <c r="A193" s="155">
        <v>580</v>
      </c>
      <c r="B193" s="180" t="s">
        <v>1080</v>
      </c>
      <c r="C193" s="180"/>
      <c r="D193" s="180"/>
      <c r="E193" s="180">
        <v>0</v>
      </c>
      <c r="F193" s="180"/>
      <c r="G193" s="180">
        <v>0</v>
      </c>
      <c r="H193" s="180">
        <v>0</v>
      </c>
      <c r="I193" s="180">
        <v>0</v>
      </c>
      <c r="J193" s="180">
        <v>0</v>
      </c>
      <c r="K193" s="180">
        <v>0</v>
      </c>
      <c r="L193" s="180">
        <v>0</v>
      </c>
      <c r="M193" s="180">
        <v>0</v>
      </c>
      <c r="N193" s="180">
        <v>0</v>
      </c>
      <c r="O193" s="180">
        <v>0</v>
      </c>
      <c r="P193" s="180">
        <v>0</v>
      </c>
      <c r="Q193" s="180">
        <v>0</v>
      </c>
      <c r="R193" s="180">
        <v>0</v>
      </c>
      <c r="S193" s="180">
        <v>0</v>
      </c>
      <c r="T193" s="180">
        <v>0</v>
      </c>
      <c r="U193" s="180">
        <v>0</v>
      </c>
      <c r="V193" s="180">
        <v>0</v>
      </c>
      <c r="W193" s="180">
        <v>0</v>
      </c>
      <c r="X193" s="180"/>
      <c r="Y193" s="180">
        <v>0</v>
      </c>
      <c r="Z193" s="180">
        <v>0</v>
      </c>
      <c r="AA193" s="180">
        <v>0</v>
      </c>
      <c r="AB193" s="180">
        <v>0</v>
      </c>
      <c r="AC193" s="180">
        <v>0</v>
      </c>
      <c r="AD193" s="180">
        <v>0</v>
      </c>
      <c r="AE193" s="180">
        <v>0</v>
      </c>
      <c r="AF193" s="180">
        <v>0</v>
      </c>
      <c r="AG193" s="180">
        <v>0</v>
      </c>
      <c r="AH193" s="180">
        <v>0</v>
      </c>
      <c r="AI193" s="180">
        <v>0</v>
      </c>
      <c r="AJ193" s="180">
        <v>0</v>
      </c>
      <c r="AK193" s="180"/>
      <c r="AL193" s="180"/>
      <c r="AM193" s="180">
        <v>0</v>
      </c>
      <c r="AN193" s="180">
        <v>0</v>
      </c>
      <c r="AO193" s="180">
        <v>0</v>
      </c>
      <c r="AP193" s="180">
        <v>0</v>
      </c>
      <c r="AQ193" s="180">
        <v>0</v>
      </c>
      <c r="AR193" s="180">
        <v>0</v>
      </c>
      <c r="AS193" s="180">
        <v>0</v>
      </c>
      <c r="AT193" s="180">
        <v>0</v>
      </c>
      <c r="AU193" s="180"/>
      <c r="AV193" s="180">
        <v>0</v>
      </c>
      <c r="AW193" s="180">
        <v>0</v>
      </c>
      <c r="AX193" s="180">
        <v>0</v>
      </c>
      <c r="AY193" s="180">
        <v>0</v>
      </c>
      <c r="AZ193" s="180">
        <v>0</v>
      </c>
      <c r="BA193" s="180">
        <v>0</v>
      </c>
      <c r="BB193" s="180">
        <v>0</v>
      </c>
      <c r="BC193" s="180">
        <v>0</v>
      </c>
      <c r="BD193" s="180">
        <v>0</v>
      </c>
      <c r="BE193" s="180">
        <v>0</v>
      </c>
      <c r="BF193" s="180">
        <v>0</v>
      </c>
      <c r="BG193" s="180"/>
      <c r="BH193" s="180">
        <v>0</v>
      </c>
      <c r="BI193" s="180">
        <v>0</v>
      </c>
      <c r="BJ193" s="180">
        <v>0</v>
      </c>
      <c r="BK193" s="180">
        <v>0</v>
      </c>
      <c r="BL193" s="180"/>
      <c r="BM193" s="180">
        <v>0</v>
      </c>
      <c r="BN193" s="180">
        <v>0</v>
      </c>
      <c r="BO193" s="180">
        <v>0</v>
      </c>
      <c r="BP193" s="180">
        <v>0</v>
      </c>
      <c r="BQ193" s="180">
        <v>0</v>
      </c>
      <c r="BR193" s="180">
        <v>0</v>
      </c>
      <c r="BS193" s="180">
        <v>0</v>
      </c>
      <c r="BT193" s="180">
        <v>0</v>
      </c>
      <c r="BU193" s="180">
        <v>0</v>
      </c>
      <c r="BV193" s="180">
        <v>0</v>
      </c>
      <c r="BW193" s="180"/>
      <c r="BX193" s="180">
        <v>0</v>
      </c>
      <c r="BY193" s="180">
        <v>0</v>
      </c>
      <c r="BZ193" s="180">
        <v>0</v>
      </c>
      <c r="CA193" s="180">
        <v>0</v>
      </c>
      <c r="CB193" s="180">
        <v>0</v>
      </c>
      <c r="CC193" s="180"/>
      <c r="CD193" s="180">
        <v>0</v>
      </c>
      <c r="CE193" s="180"/>
      <c r="CF193" s="180"/>
      <c r="CG193" s="180"/>
      <c r="CH193" s="180"/>
      <c r="CI193" s="180"/>
      <c r="CJ193" s="180"/>
      <c r="CK193" s="180"/>
      <c r="CL193" s="180"/>
      <c r="CM193" s="180"/>
      <c r="CN193" s="180"/>
      <c r="CO193" s="180"/>
      <c r="CP193" s="180"/>
      <c r="CQ193" s="180"/>
      <c r="CR193" s="180"/>
      <c r="CS193" s="180"/>
      <c r="CT193" s="180"/>
      <c r="CU193" s="180"/>
    </row>
    <row r="194" spans="1:99" x14ac:dyDescent="0.3">
      <c r="A194" s="155">
        <v>581</v>
      </c>
      <c r="B194" s="180" t="s">
        <v>1081</v>
      </c>
      <c r="C194" s="180"/>
      <c r="D194" s="180"/>
      <c r="E194" s="180">
        <v>0</v>
      </c>
      <c r="F194" s="180"/>
      <c r="G194" s="180">
        <v>0</v>
      </c>
      <c r="H194" s="180">
        <v>0</v>
      </c>
      <c r="I194" s="180">
        <v>0</v>
      </c>
      <c r="J194" s="180">
        <v>0</v>
      </c>
      <c r="K194" s="180">
        <v>0</v>
      </c>
      <c r="L194" s="180">
        <v>0</v>
      </c>
      <c r="M194" s="180">
        <v>0</v>
      </c>
      <c r="N194" s="180">
        <v>0</v>
      </c>
      <c r="O194" s="180">
        <v>0</v>
      </c>
      <c r="P194" s="180">
        <v>0</v>
      </c>
      <c r="Q194" s="180">
        <v>232635</v>
      </c>
      <c r="R194" s="180">
        <v>0</v>
      </c>
      <c r="S194" s="180">
        <v>0</v>
      </c>
      <c r="T194" s="180">
        <v>0</v>
      </c>
      <c r="U194" s="180">
        <v>0</v>
      </c>
      <c r="V194" s="180">
        <v>0</v>
      </c>
      <c r="W194" s="180">
        <v>0</v>
      </c>
      <c r="X194" s="180"/>
      <c r="Y194" s="180">
        <v>0</v>
      </c>
      <c r="Z194" s="180">
        <v>0</v>
      </c>
      <c r="AA194" s="180">
        <v>0</v>
      </c>
      <c r="AB194" s="180">
        <v>0</v>
      </c>
      <c r="AC194" s="180">
        <v>0</v>
      </c>
      <c r="AD194" s="180">
        <v>0</v>
      </c>
      <c r="AE194" s="180">
        <v>0</v>
      </c>
      <c r="AF194" s="180">
        <v>0</v>
      </c>
      <c r="AG194" s="180">
        <v>0</v>
      </c>
      <c r="AH194" s="180">
        <v>0</v>
      </c>
      <c r="AI194" s="180">
        <v>0</v>
      </c>
      <c r="AJ194" s="180">
        <v>0</v>
      </c>
      <c r="AK194" s="180"/>
      <c r="AL194" s="180"/>
      <c r="AM194" s="180">
        <v>0</v>
      </c>
      <c r="AN194" s="180">
        <v>0</v>
      </c>
      <c r="AO194" s="180">
        <v>0</v>
      </c>
      <c r="AP194" s="180">
        <v>0</v>
      </c>
      <c r="AQ194" s="180">
        <v>0</v>
      </c>
      <c r="AR194" s="180">
        <v>0</v>
      </c>
      <c r="AS194" s="180">
        <v>0</v>
      </c>
      <c r="AT194" s="180">
        <v>0</v>
      </c>
      <c r="AU194" s="180"/>
      <c r="AV194" s="180">
        <v>0</v>
      </c>
      <c r="AW194" s="180">
        <v>0</v>
      </c>
      <c r="AX194" s="180">
        <v>0</v>
      </c>
      <c r="AY194" s="180">
        <v>0</v>
      </c>
      <c r="AZ194" s="180">
        <v>0</v>
      </c>
      <c r="BA194" s="180">
        <v>0</v>
      </c>
      <c r="BB194" s="180">
        <v>0</v>
      </c>
      <c r="BC194" s="180">
        <v>0</v>
      </c>
      <c r="BD194" s="180">
        <v>0</v>
      </c>
      <c r="BE194" s="180">
        <v>0</v>
      </c>
      <c r="BF194" s="180">
        <v>0</v>
      </c>
      <c r="BG194" s="180"/>
      <c r="BH194" s="180">
        <v>0</v>
      </c>
      <c r="BI194" s="180">
        <v>0</v>
      </c>
      <c r="BJ194" s="180">
        <v>0</v>
      </c>
      <c r="BK194" s="180">
        <v>0</v>
      </c>
      <c r="BL194" s="180"/>
      <c r="BM194" s="180">
        <v>0</v>
      </c>
      <c r="BN194" s="180">
        <v>0</v>
      </c>
      <c r="BO194" s="180">
        <v>0</v>
      </c>
      <c r="BP194" s="180">
        <v>0</v>
      </c>
      <c r="BQ194" s="180">
        <v>0</v>
      </c>
      <c r="BR194" s="180">
        <v>0</v>
      </c>
      <c r="BS194" s="180">
        <v>0</v>
      </c>
      <c r="BT194" s="180">
        <v>0</v>
      </c>
      <c r="BU194" s="180">
        <v>0</v>
      </c>
      <c r="BV194" s="180">
        <v>0</v>
      </c>
      <c r="BW194" s="180"/>
      <c r="BX194" s="180">
        <v>0</v>
      </c>
      <c r="BY194" s="180">
        <v>0</v>
      </c>
      <c r="BZ194" s="180">
        <v>0</v>
      </c>
      <c r="CA194" s="180">
        <v>0</v>
      </c>
      <c r="CB194" s="180">
        <v>0</v>
      </c>
      <c r="CC194" s="180"/>
      <c r="CD194" s="180">
        <v>0</v>
      </c>
      <c r="CE194" s="180"/>
      <c r="CF194" s="180"/>
      <c r="CG194" s="180"/>
      <c r="CH194" s="180"/>
      <c r="CI194" s="180"/>
      <c r="CJ194" s="180"/>
      <c r="CK194" s="180"/>
      <c r="CL194" s="180"/>
      <c r="CM194" s="180"/>
      <c r="CN194" s="180"/>
      <c r="CO194" s="180"/>
      <c r="CP194" s="180"/>
      <c r="CQ194" s="180"/>
      <c r="CR194" s="180"/>
      <c r="CS194" s="180"/>
      <c r="CT194" s="180"/>
      <c r="CU194" s="180"/>
    </row>
    <row r="195" spans="1:99" x14ac:dyDescent="0.3">
      <c r="A195" s="155">
        <v>585</v>
      </c>
      <c r="B195" s="180" t="s">
        <v>1082</v>
      </c>
      <c r="C195" s="180"/>
      <c r="D195" s="180"/>
      <c r="E195" s="180">
        <v>0</v>
      </c>
      <c r="F195" s="180"/>
      <c r="G195" s="180">
        <v>0</v>
      </c>
      <c r="H195" s="180">
        <v>0</v>
      </c>
      <c r="I195" s="180">
        <v>0</v>
      </c>
      <c r="J195" s="180">
        <v>0</v>
      </c>
      <c r="K195" s="180">
        <v>0</v>
      </c>
      <c r="L195" s="180">
        <v>0</v>
      </c>
      <c r="M195" s="180">
        <v>0</v>
      </c>
      <c r="N195" s="180">
        <v>0</v>
      </c>
      <c r="O195" s="180">
        <v>0</v>
      </c>
      <c r="P195" s="180">
        <v>0</v>
      </c>
      <c r="Q195" s="180">
        <v>0</v>
      </c>
      <c r="R195" s="180">
        <v>0</v>
      </c>
      <c r="S195" s="180">
        <v>0</v>
      </c>
      <c r="T195" s="180">
        <v>0</v>
      </c>
      <c r="U195" s="180">
        <v>0</v>
      </c>
      <c r="V195" s="180">
        <v>0</v>
      </c>
      <c r="W195" s="180">
        <v>0</v>
      </c>
      <c r="X195" s="180"/>
      <c r="Y195" s="180">
        <v>0</v>
      </c>
      <c r="Z195" s="180">
        <v>0</v>
      </c>
      <c r="AA195" s="180">
        <v>0</v>
      </c>
      <c r="AB195" s="180">
        <v>0</v>
      </c>
      <c r="AC195" s="180">
        <v>0</v>
      </c>
      <c r="AD195" s="180">
        <v>0</v>
      </c>
      <c r="AE195" s="180">
        <v>0</v>
      </c>
      <c r="AF195" s="180">
        <v>0</v>
      </c>
      <c r="AG195" s="180">
        <v>0</v>
      </c>
      <c r="AH195" s="180">
        <v>0</v>
      </c>
      <c r="AI195" s="180">
        <v>0</v>
      </c>
      <c r="AJ195" s="180">
        <v>0</v>
      </c>
      <c r="AK195" s="180"/>
      <c r="AL195" s="180"/>
      <c r="AM195" s="180">
        <v>0</v>
      </c>
      <c r="AN195" s="180">
        <v>0</v>
      </c>
      <c r="AO195" s="180">
        <v>0</v>
      </c>
      <c r="AP195" s="180">
        <v>0</v>
      </c>
      <c r="AQ195" s="180">
        <v>0</v>
      </c>
      <c r="AR195" s="180">
        <v>0</v>
      </c>
      <c r="AS195" s="180">
        <v>0</v>
      </c>
      <c r="AT195" s="180">
        <v>0</v>
      </c>
      <c r="AU195" s="180"/>
      <c r="AV195" s="180">
        <v>0</v>
      </c>
      <c r="AW195" s="180">
        <v>0</v>
      </c>
      <c r="AX195" s="180">
        <v>0</v>
      </c>
      <c r="AY195" s="180">
        <v>0</v>
      </c>
      <c r="AZ195" s="180">
        <v>0</v>
      </c>
      <c r="BA195" s="180">
        <v>0</v>
      </c>
      <c r="BB195" s="180">
        <v>0</v>
      </c>
      <c r="BC195" s="180">
        <v>0</v>
      </c>
      <c r="BD195" s="180">
        <v>0</v>
      </c>
      <c r="BE195" s="180">
        <v>0</v>
      </c>
      <c r="BF195" s="180">
        <v>0</v>
      </c>
      <c r="BG195" s="180"/>
      <c r="BH195" s="180">
        <v>0</v>
      </c>
      <c r="BI195" s="180">
        <v>0</v>
      </c>
      <c r="BJ195" s="180">
        <v>0</v>
      </c>
      <c r="BK195" s="180">
        <v>0</v>
      </c>
      <c r="BL195" s="180"/>
      <c r="BM195" s="180">
        <v>0</v>
      </c>
      <c r="BN195" s="180">
        <v>0</v>
      </c>
      <c r="BO195" s="180">
        <v>0</v>
      </c>
      <c r="BP195" s="180">
        <v>0</v>
      </c>
      <c r="BQ195" s="180">
        <v>0</v>
      </c>
      <c r="BR195" s="180">
        <v>0</v>
      </c>
      <c r="BS195" s="180">
        <v>0</v>
      </c>
      <c r="BT195" s="180">
        <v>0</v>
      </c>
      <c r="BU195" s="180">
        <v>0</v>
      </c>
      <c r="BV195" s="180">
        <v>0</v>
      </c>
      <c r="BW195" s="180"/>
      <c r="BX195" s="180">
        <v>0</v>
      </c>
      <c r="BY195" s="180">
        <v>0</v>
      </c>
      <c r="BZ195" s="180">
        <v>0</v>
      </c>
      <c r="CA195" s="180">
        <v>0</v>
      </c>
      <c r="CB195" s="180">
        <v>0</v>
      </c>
      <c r="CC195" s="180"/>
      <c r="CD195" s="180">
        <v>0</v>
      </c>
      <c r="CE195" s="180"/>
      <c r="CF195" s="180"/>
      <c r="CG195" s="180"/>
      <c r="CH195" s="180"/>
      <c r="CI195" s="180"/>
      <c r="CJ195" s="180"/>
      <c r="CK195" s="180"/>
      <c r="CL195" s="180"/>
      <c r="CM195" s="180"/>
      <c r="CN195" s="180"/>
      <c r="CO195" s="180"/>
      <c r="CP195" s="180"/>
      <c r="CQ195" s="180"/>
      <c r="CR195" s="180"/>
      <c r="CS195" s="180"/>
      <c r="CT195" s="180"/>
      <c r="CU195" s="180"/>
    </row>
    <row r="196" spans="1:99" x14ac:dyDescent="0.3">
      <c r="A196" s="155">
        <v>586</v>
      </c>
      <c r="B196" s="180" t="s">
        <v>1083</v>
      </c>
      <c r="C196" s="180"/>
      <c r="D196" s="180"/>
      <c r="E196" s="180">
        <v>0</v>
      </c>
      <c r="F196" s="180"/>
      <c r="G196" s="180">
        <v>0</v>
      </c>
      <c r="H196" s="180">
        <v>0</v>
      </c>
      <c r="I196" s="180">
        <v>0</v>
      </c>
      <c r="J196" s="180">
        <v>0</v>
      </c>
      <c r="K196" s="180">
        <v>0</v>
      </c>
      <c r="L196" s="180">
        <v>0</v>
      </c>
      <c r="M196" s="180">
        <v>0</v>
      </c>
      <c r="N196" s="180">
        <v>0</v>
      </c>
      <c r="O196" s="180">
        <v>1614373</v>
      </c>
      <c r="P196" s="180">
        <v>0</v>
      </c>
      <c r="Q196" s="180">
        <v>0</v>
      </c>
      <c r="R196" s="180">
        <v>0</v>
      </c>
      <c r="S196" s="180">
        <v>0</v>
      </c>
      <c r="T196" s="180">
        <v>0</v>
      </c>
      <c r="U196" s="180">
        <v>0</v>
      </c>
      <c r="V196" s="180">
        <v>0</v>
      </c>
      <c r="W196" s="180">
        <v>0</v>
      </c>
      <c r="X196" s="180"/>
      <c r="Y196" s="180">
        <v>0</v>
      </c>
      <c r="Z196" s="180">
        <v>0</v>
      </c>
      <c r="AA196" s="180">
        <v>0</v>
      </c>
      <c r="AB196" s="180">
        <v>0</v>
      </c>
      <c r="AC196" s="180">
        <v>21086</v>
      </c>
      <c r="AD196" s="180">
        <v>0</v>
      </c>
      <c r="AE196" s="180">
        <v>0</v>
      </c>
      <c r="AF196" s="180">
        <v>0</v>
      </c>
      <c r="AG196" s="180">
        <v>0</v>
      </c>
      <c r="AH196" s="180">
        <v>0</v>
      </c>
      <c r="AI196" s="180">
        <v>0</v>
      </c>
      <c r="AJ196" s="180">
        <v>0</v>
      </c>
      <c r="AK196" s="180"/>
      <c r="AL196" s="180"/>
      <c r="AM196" s="180">
        <v>0</v>
      </c>
      <c r="AN196" s="180">
        <v>0</v>
      </c>
      <c r="AO196" s="180">
        <v>0</v>
      </c>
      <c r="AP196" s="180">
        <v>0</v>
      </c>
      <c r="AQ196" s="180">
        <v>0</v>
      </c>
      <c r="AR196" s="180">
        <v>0</v>
      </c>
      <c r="AS196" s="180">
        <v>0</v>
      </c>
      <c r="AT196" s="180">
        <v>0</v>
      </c>
      <c r="AU196" s="180"/>
      <c r="AV196" s="180">
        <v>0</v>
      </c>
      <c r="AW196" s="180">
        <v>0</v>
      </c>
      <c r="AX196" s="180">
        <v>0</v>
      </c>
      <c r="AY196" s="180">
        <v>0</v>
      </c>
      <c r="AZ196" s="180">
        <v>0</v>
      </c>
      <c r="BA196" s="180">
        <v>0</v>
      </c>
      <c r="BB196" s="180">
        <v>0</v>
      </c>
      <c r="BC196" s="180">
        <v>109130</v>
      </c>
      <c r="BD196" s="180">
        <v>0</v>
      </c>
      <c r="BE196" s="180">
        <v>0</v>
      </c>
      <c r="BF196" s="180">
        <v>0</v>
      </c>
      <c r="BG196" s="180"/>
      <c r="BH196" s="180">
        <v>0</v>
      </c>
      <c r="BI196" s="180">
        <v>0</v>
      </c>
      <c r="BJ196" s="180">
        <v>0</v>
      </c>
      <c r="BK196" s="180">
        <v>0</v>
      </c>
      <c r="BL196" s="180"/>
      <c r="BM196" s="180">
        <v>0</v>
      </c>
      <c r="BN196" s="180">
        <v>0</v>
      </c>
      <c r="BO196" s="180">
        <v>0</v>
      </c>
      <c r="BP196" s="180">
        <v>0</v>
      </c>
      <c r="BQ196" s="180">
        <v>0</v>
      </c>
      <c r="BR196" s="180">
        <v>0</v>
      </c>
      <c r="BS196" s="180">
        <v>0</v>
      </c>
      <c r="BT196" s="180">
        <v>0</v>
      </c>
      <c r="BU196" s="180">
        <v>0</v>
      </c>
      <c r="BV196" s="180">
        <v>0</v>
      </c>
      <c r="BW196" s="180"/>
      <c r="BX196" s="180">
        <v>0</v>
      </c>
      <c r="BY196" s="180">
        <v>0</v>
      </c>
      <c r="BZ196" s="180">
        <v>0</v>
      </c>
      <c r="CA196" s="180">
        <v>0</v>
      </c>
      <c r="CB196" s="180">
        <v>0</v>
      </c>
      <c r="CC196" s="180"/>
      <c r="CD196" s="180">
        <v>0</v>
      </c>
      <c r="CE196" s="180"/>
      <c r="CF196" s="180"/>
      <c r="CG196" s="180"/>
      <c r="CH196" s="180"/>
      <c r="CI196" s="180"/>
      <c r="CJ196" s="180"/>
      <c r="CK196" s="180"/>
      <c r="CL196" s="180"/>
      <c r="CM196" s="180"/>
      <c r="CN196" s="180"/>
      <c r="CO196" s="180"/>
      <c r="CP196" s="180"/>
      <c r="CQ196" s="180"/>
      <c r="CR196" s="180"/>
      <c r="CS196" s="180"/>
      <c r="CT196" s="180"/>
      <c r="CU196" s="180"/>
    </row>
    <row r="197" spans="1:99" x14ac:dyDescent="0.3">
      <c r="A197" s="155">
        <v>587</v>
      </c>
      <c r="B197" s="180" t="s">
        <v>1084</v>
      </c>
      <c r="C197" s="180"/>
      <c r="D197" s="180"/>
      <c r="E197" s="180">
        <v>0</v>
      </c>
      <c r="F197" s="180"/>
      <c r="G197" s="180">
        <v>0</v>
      </c>
      <c r="H197" s="180">
        <v>0</v>
      </c>
      <c r="I197" s="180">
        <v>0</v>
      </c>
      <c r="J197" s="180">
        <v>0</v>
      </c>
      <c r="K197" s="180">
        <v>0</v>
      </c>
      <c r="L197" s="180">
        <v>0</v>
      </c>
      <c r="M197" s="180">
        <v>0</v>
      </c>
      <c r="N197" s="180">
        <v>0</v>
      </c>
      <c r="O197" s="180">
        <v>0</v>
      </c>
      <c r="P197" s="180">
        <v>0</v>
      </c>
      <c r="Q197" s="180">
        <v>0</v>
      </c>
      <c r="R197" s="180">
        <v>0</v>
      </c>
      <c r="S197" s="180">
        <v>0</v>
      </c>
      <c r="T197" s="180">
        <v>0</v>
      </c>
      <c r="U197" s="180">
        <v>0</v>
      </c>
      <c r="V197" s="180">
        <v>0</v>
      </c>
      <c r="W197" s="180">
        <v>0</v>
      </c>
      <c r="X197" s="180"/>
      <c r="Y197" s="180">
        <v>0</v>
      </c>
      <c r="Z197" s="180">
        <v>0</v>
      </c>
      <c r="AA197" s="180">
        <v>0</v>
      </c>
      <c r="AB197" s="180">
        <v>0</v>
      </c>
      <c r="AC197" s="180">
        <v>0</v>
      </c>
      <c r="AD197" s="180">
        <v>0</v>
      </c>
      <c r="AE197" s="180">
        <v>0</v>
      </c>
      <c r="AF197" s="180">
        <v>0</v>
      </c>
      <c r="AG197" s="180">
        <v>0</v>
      </c>
      <c r="AH197" s="180">
        <v>0</v>
      </c>
      <c r="AI197" s="180">
        <v>0</v>
      </c>
      <c r="AJ197" s="180">
        <v>0</v>
      </c>
      <c r="AK197" s="180"/>
      <c r="AL197" s="180"/>
      <c r="AM197" s="180">
        <v>0</v>
      </c>
      <c r="AN197" s="180">
        <v>0</v>
      </c>
      <c r="AO197" s="180">
        <v>0</v>
      </c>
      <c r="AP197" s="180">
        <v>0</v>
      </c>
      <c r="AQ197" s="180">
        <v>0</v>
      </c>
      <c r="AR197" s="180">
        <v>0</v>
      </c>
      <c r="AS197" s="180">
        <v>0</v>
      </c>
      <c r="AT197" s="180">
        <v>0</v>
      </c>
      <c r="AU197" s="180"/>
      <c r="AV197" s="180">
        <v>0</v>
      </c>
      <c r="AW197" s="180">
        <v>0</v>
      </c>
      <c r="AX197" s="180">
        <v>0</v>
      </c>
      <c r="AY197" s="180">
        <v>0</v>
      </c>
      <c r="AZ197" s="180">
        <v>0</v>
      </c>
      <c r="BA197" s="180">
        <v>0</v>
      </c>
      <c r="BB197" s="180">
        <v>0</v>
      </c>
      <c r="BC197" s="180">
        <v>0</v>
      </c>
      <c r="BD197" s="180">
        <v>0</v>
      </c>
      <c r="BE197" s="180">
        <v>0</v>
      </c>
      <c r="BF197" s="180">
        <v>0</v>
      </c>
      <c r="BG197" s="180"/>
      <c r="BH197" s="180">
        <v>0</v>
      </c>
      <c r="BI197" s="180">
        <v>0</v>
      </c>
      <c r="BJ197" s="180">
        <v>0</v>
      </c>
      <c r="BK197" s="180">
        <v>0</v>
      </c>
      <c r="BL197" s="180"/>
      <c r="BM197" s="180">
        <v>0</v>
      </c>
      <c r="BN197" s="180">
        <v>0</v>
      </c>
      <c r="BO197" s="180">
        <v>0</v>
      </c>
      <c r="BP197" s="180">
        <v>0</v>
      </c>
      <c r="BQ197" s="180">
        <v>0</v>
      </c>
      <c r="BR197" s="180">
        <v>0</v>
      </c>
      <c r="BS197" s="180">
        <v>0</v>
      </c>
      <c r="BT197" s="180">
        <v>0</v>
      </c>
      <c r="BU197" s="180">
        <v>0</v>
      </c>
      <c r="BV197" s="180">
        <v>0</v>
      </c>
      <c r="BW197" s="180"/>
      <c r="BX197" s="180">
        <v>0</v>
      </c>
      <c r="BY197" s="180">
        <v>0</v>
      </c>
      <c r="BZ197" s="180">
        <v>0</v>
      </c>
      <c r="CA197" s="180">
        <v>0</v>
      </c>
      <c r="CB197" s="180">
        <v>0</v>
      </c>
      <c r="CC197" s="180"/>
      <c r="CD197" s="180">
        <v>0</v>
      </c>
      <c r="CE197" s="180"/>
      <c r="CF197" s="180"/>
      <c r="CG197" s="180"/>
      <c r="CH197" s="180"/>
      <c r="CI197" s="180"/>
      <c r="CJ197" s="180"/>
      <c r="CK197" s="180"/>
      <c r="CL197" s="180"/>
      <c r="CM197" s="180"/>
      <c r="CN197" s="180"/>
      <c r="CO197" s="180"/>
      <c r="CP197" s="180"/>
      <c r="CQ197" s="180"/>
      <c r="CR197" s="180"/>
      <c r="CS197" s="180"/>
      <c r="CT197" s="180"/>
      <c r="CU197" s="180"/>
    </row>
    <row r="198" spans="1:99" x14ac:dyDescent="0.3">
      <c r="A198" s="155">
        <v>588</v>
      </c>
      <c r="B198" s="180" t="s">
        <v>1085</v>
      </c>
      <c r="C198" s="180"/>
      <c r="D198" s="180"/>
      <c r="E198" s="180">
        <v>0</v>
      </c>
      <c r="F198" s="180"/>
      <c r="G198" s="180">
        <v>0</v>
      </c>
      <c r="H198" s="180">
        <v>0</v>
      </c>
      <c r="I198" s="180">
        <v>0</v>
      </c>
      <c r="J198" s="180">
        <v>0</v>
      </c>
      <c r="K198" s="180">
        <v>0</v>
      </c>
      <c r="L198" s="180">
        <v>0</v>
      </c>
      <c r="M198" s="180">
        <v>0</v>
      </c>
      <c r="N198" s="180">
        <v>0</v>
      </c>
      <c r="O198" s="180">
        <v>0</v>
      </c>
      <c r="P198" s="180">
        <v>0</v>
      </c>
      <c r="Q198" s="180">
        <v>0</v>
      </c>
      <c r="R198" s="180">
        <v>0</v>
      </c>
      <c r="S198" s="180">
        <v>0</v>
      </c>
      <c r="T198" s="180">
        <v>0</v>
      </c>
      <c r="U198" s="180">
        <v>0</v>
      </c>
      <c r="V198" s="180">
        <v>0</v>
      </c>
      <c r="W198" s="180">
        <v>0</v>
      </c>
      <c r="X198" s="180"/>
      <c r="Y198" s="180">
        <v>0</v>
      </c>
      <c r="Z198" s="180">
        <v>0</v>
      </c>
      <c r="AA198" s="180">
        <v>0</v>
      </c>
      <c r="AB198" s="180">
        <v>0</v>
      </c>
      <c r="AC198" s="180">
        <v>0</v>
      </c>
      <c r="AD198" s="180">
        <v>0</v>
      </c>
      <c r="AE198" s="180">
        <v>0</v>
      </c>
      <c r="AF198" s="180">
        <v>0</v>
      </c>
      <c r="AG198" s="180">
        <v>0</v>
      </c>
      <c r="AH198" s="180">
        <v>0</v>
      </c>
      <c r="AI198" s="180">
        <v>0</v>
      </c>
      <c r="AJ198" s="180">
        <v>0</v>
      </c>
      <c r="AK198" s="180"/>
      <c r="AL198" s="180"/>
      <c r="AM198" s="180">
        <v>0</v>
      </c>
      <c r="AN198" s="180">
        <v>0</v>
      </c>
      <c r="AO198" s="180">
        <v>0</v>
      </c>
      <c r="AP198" s="180">
        <v>0</v>
      </c>
      <c r="AQ198" s="180">
        <v>0</v>
      </c>
      <c r="AR198" s="180">
        <v>0</v>
      </c>
      <c r="AS198" s="180">
        <v>0</v>
      </c>
      <c r="AT198" s="180">
        <v>0</v>
      </c>
      <c r="AU198" s="180"/>
      <c r="AV198" s="180">
        <v>0</v>
      </c>
      <c r="AW198" s="180">
        <v>0</v>
      </c>
      <c r="AX198" s="180">
        <v>0</v>
      </c>
      <c r="AY198" s="180">
        <v>0</v>
      </c>
      <c r="AZ198" s="180">
        <v>0</v>
      </c>
      <c r="BA198" s="180">
        <v>0</v>
      </c>
      <c r="BB198" s="180">
        <v>0</v>
      </c>
      <c r="BC198" s="180">
        <v>0</v>
      </c>
      <c r="BD198" s="180">
        <v>0</v>
      </c>
      <c r="BE198" s="180">
        <v>0</v>
      </c>
      <c r="BF198" s="180">
        <v>0</v>
      </c>
      <c r="BG198" s="180"/>
      <c r="BH198" s="180">
        <v>0</v>
      </c>
      <c r="BI198" s="180">
        <v>0</v>
      </c>
      <c r="BJ198" s="180">
        <v>0</v>
      </c>
      <c r="BK198" s="180">
        <v>0</v>
      </c>
      <c r="BL198" s="180"/>
      <c r="BM198" s="180">
        <v>0</v>
      </c>
      <c r="BN198" s="180">
        <v>0</v>
      </c>
      <c r="BO198" s="180">
        <v>0</v>
      </c>
      <c r="BP198" s="180">
        <v>0</v>
      </c>
      <c r="BQ198" s="180">
        <v>0</v>
      </c>
      <c r="BR198" s="180">
        <v>0</v>
      </c>
      <c r="BS198" s="180">
        <v>0</v>
      </c>
      <c r="BT198" s="180">
        <v>0</v>
      </c>
      <c r="BU198" s="180">
        <v>0</v>
      </c>
      <c r="BV198" s="180">
        <v>0</v>
      </c>
      <c r="BW198" s="180"/>
      <c r="BX198" s="180">
        <v>0</v>
      </c>
      <c r="BY198" s="180">
        <v>0</v>
      </c>
      <c r="BZ198" s="180">
        <v>0</v>
      </c>
      <c r="CA198" s="180">
        <v>0</v>
      </c>
      <c r="CB198" s="180">
        <v>0</v>
      </c>
      <c r="CC198" s="180"/>
      <c r="CD198" s="180">
        <v>0</v>
      </c>
      <c r="CE198" s="180"/>
      <c r="CF198" s="180"/>
      <c r="CG198" s="180"/>
      <c r="CH198" s="180"/>
      <c r="CI198" s="180"/>
      <c r="CJ198" s="180"/>
      <c r="CK198" s="180"/>
      <c r="CL198" s="180"/>
      <c r="CM198" s="180"/>
      <c r="CN198" s="180"/>
      <c r="CO198" s="180"/>
      <c r="CP198" s="180"/>
      <c r="CQ198" s="180"/>
      <c r="CR198" s="180"/>
      <c r="CS198" s="180"/>
      <c r="CT198" s="180"/>
      <c r="CU198" s="180"/>
    </row>
    <row r="199" spans="1:99" x14ac:dyDescent="0.3">
      <c r="A199" s="155">
        <v>589</v>
      </c>
      <c r="B199" s="180" t="s">
        <v>1086</v>
      </c>
      <c r="C199" s="180"/>
      <c r="D199" s="180"/>
      <c r="E199" s="180">
        <v>0</v>
      </c>
      <c r="F199" s="180"/>
      <c r="G199" s="180">
        <v>0</v>
      </c>
      <c r="H199" s="180">
        <v>0</v>
      </c>
      <c r="I199" s="180">
        <v>0</v>
      </c>
      <c r="J199" s="180">
        <v>0</v>
      </c>
      <c r="K199" s="180">
        <v>0</v>
      </c>
      <c r="L199" s="180">
        <v>0</v>
      </c>
      <c r="M199" s="180">
        <v>0</v>
      </c>
      <c r="N199" s="180">
        <v>0</v>
      </c>
      <c r="O199" s="180">
        <v>0</v>
      </c>
      <c r="P199" s="180">
        <v>0</v>
      </c>
      <c r="Q199" s="180">
        <v>0</v>
      </c>
      <c r="R199" s="180">
        <v>0</v>
      </c>
      <c r="S199" s="180">
        <v>0</v>
      </c>
      <c r="T199" s="180">
        <v>0</v>
      </c>
      <c r="U199" s="180">
        <v>0</v>
      </c>
      <c r="V199" s="180">
        <v>0</v>
      </c>
      <c r="W199" s="180">
        <v>0</v>
      </c>
      <c r="X199" s="180"/>
      <c r="Y199" s="180">
        <v>0</v>
      </c>
      <c r="Z199" s="180">
        <v>0</v>
      </c>
      <c r="AA199" s="180">
        <v>0</v>
      </c>
      <c r="AB199" s="180">
        <v>0</v>
      </c>
      <c r="AC199" s="180">
        <v>0</v>
      </c>
      <c r="AD199" s="180">
        <v>0</v>
      </c>
      <c r="AE199" s="180">
        <v>0</v>
      </c>
      <c r="AF199" s="180">
        <v>0</v>
      </c>
      <c r="AG199" s="180">
        <v>0</v>
      </c>
      <c r="AH199" s="180">
        <v>0</v>
      </c>
      <c r="AI199" s="180">
        <v>0</v>
      </c>
      <c r="AJ199" s="180">
        <v>0</v>
      </c>
      <c r="AK199" s="180"/>
      <c r="AL199" s="180"/>
      <c r="AM199" s="180">
        <v>0</v>
      </c>
      <c r="AN199" s="180">
        <v>0</v>
      </c>
      <c r="AO199" s="180">
        <v>0</v>
      </c>
      <c r="AP199" s="180">
        <v>0</v>
      </c>
      <c r="AQ199" s="180">
        <v>0</v>
      </c>
      <c r="AR199" s="180">
        <v>0</v>
      </c>
      <c r="AS199" s="180">
        <v>0</v>
      </c>
      <c r="AT199" s="180">
        <v>0</v>
      </c>
      <c r="AU199" s="180"/>
      <c r="AV199" s="180">
        <v>0</v>
      </c>
      <c r="AW199" s="180">
        <v>0</v>
      </c>
      <c r="AX199" s="180">
        <v>0</v>
      </c>
      <c r="AY199" s="180">
        <v>0</v>
      </c>
      <c r="AZ199" s="180">
        <v>0</v>
      </c>
      <c r="BA199" s="180">
        <v>0</v>
      </c>
      <c r="BB199" s="180">
        <v>0</v>
      </c>
      <c r="BC199" s="180">
        <v>0</v>
      </c>
      <c r="BD199" s="180">
        <v>0</v>
      </c>
      <c r="BE199" s="180">
        <v>0</v>
      </c>
      <c r="BF199" s="180">
        <v>0</v>
      </c>
      <c r="BG199" s="180"/>
      <c r="BH199" s="180">
        <v>0</v>
      </c>
      <c r="BI199" s="180">
        <v>0</v>
      </c>
      <c r="BJ199" s="180">
        <v>0</v>
      </c>
      <c r="BK199" s="180">
        <v>0</v>
      </c>
      <c r="BL199" s="180"/>
      <c r="BM199" s="180">
        <v>0</v>
      </c>
      <c r="BN199" s="180">
        <v>0</v>
      </c>
      <c r="BO199" s="180">
        <v>0</v>
      </c>
      <c r="BP199" s="180">
        <v>0</v>
      </c>
      <c r="BQ199" s="180">
        <v>0</v>
      </c>
      <c r="BR199" s="180">
        <v>0</v>
      </c>
      <c r="BS199" s="180">
        <v>0</v>
      </c>
      <c r="BT199" s="180">
        <v>0</v>
      </c>
      <c r="BU199" s="180">
        <v>0</v>
      </c>
      <c r="BV199" s="180">
        <v>0</v>
      </c>
      <c r="BW199" s="180"/>
      <c r="BX199" s="180">
        <v>0</v>
      </c>
      <c r="BY199" s="180">
        <v>0</v>
      </c>
      <c r="BZ199" s="180">
        <v>0</v>
      </c>
      <c r="CA199" s="180">
        <v>0</v>
      </c>
      <c r="CB199" s="180">
        <v>0</v>
      </c>
      <c r="CC199" s="180"/>
      <c r="CD199" s="180">
        <v>0</v>
      </c>
      <c r="CE199" s="180"/>
      <c r="CF199" s="180"/>
      <c r="CG199" s="180"/>
      <c r="CH199" s="180"/>
      <c r="CI199" s="180"/>
      <c r="CJ199" s="180"/>
      <c r="CK199" s="180"/>
      <c r="CL199" s="180"/>
      <c r="CM199" s="180"/>
      <c r="CN199" s="180"/>
      <c r="CO199" s="180"/>
      <c r="CP199" s="180"/>
      <c r="CQ199" s="180"/>
      <c r="CR199" s="180"/>
      <c r="CS199" s="180"/>
      <c r="CT199" s="180"/>
      <c r="CU199" s="180"/>
    </row>
    <row r="200" spans="1:99" s="646" customFormat="1" x14ac:dyDescent="0.3">
      <c r="A200" s="645">
        <v>591</v>
      </c>
      <c r="B200" s="646" t="s">
        <v>333</v>
      </c>
      <c r="E200" s="646">
        <v>0</v>
      </c>
      <c r="G200" s="646">
        <v>0</v>
      </c>
      <c r="H200" s="646">
        <v>0</v>
      </c>
      <c r="I200" s="646">
        <v>0</v>
      </c>
      <c r="J200" s="646">
        <v>177850</v>
      </c>
      <c r="K200" s="646">
        <v>0</v>
      </c>
      <c r="L200" s="646">
        <v>0</v>
      </c>
      <c r="M200" s="646">
        <v>0</v>
      </c>
      <c r="N200" s="646">
        <v>0</v>
      </c>
      <c r="O200" s="646">
        <v>6119986</v>
      </c>
      <c r="P200" s="646">
        <v>0</v>
      </c>
      <c r="Q200" s="646">
        <v>0</v>
      </c>
      <c r="R200" s="646">
        <v>276722</v>
      </c>
      <c r="S200" s="646">
        <v>0</v>
      </c>
      <c r="T200" s="646">
        <v>32146175</v>
      </c>
      <c r="U200" s="646">
        <v>9129109</v>
      </c>
      <c r="V200" s="646">
        <v>43114283</v>
      </c>
      <c r="W200" s="646">
        <v>245960</v>
      </c>
      <c r="Y200" s="646">
        <v>5840925</v>
      </c>
      <c r="Z200" s="646">
        <v>1514702</v>
      </c>
      <c r="AA200" s="646">
        <v>7859669</v>
      </c>
      <c r="AB200" s="646">
        <v>4247507</v>
      </c>
      <c r="AC200" s="646">
        <v>1169711</v>
      </c>
      <c r="AD200" s="646">
        <v>1435163</v>
      </c>
      <c r="AE200" s="646">
        <v>3310765</v>
      </c>
      <c r="AF200" s="646">
        <v>3950579</v>
      </c>
      <c r="AG200" s="646">
        <v>4793883</v>
      </c>
      <c r="AH200" s="646">
        <v>177069</v>
      </c>
      <c r="AI200" s="646">
        <v>71702948</v>
      </c>
      <c r="AJ200" s="646">
        <v>290429</v>
      </c>
      <c r="AM200" s="646">
        <v>24638328</v>
      </c>
      <c r="AN200" s="646">
        <v>439977</v>
      </c>
      <c r="AO200" s="646">
        <v>839648</v>
      </c>
      <c r="AP200" s="646">
        <v>0</v>
      </c>
      <c r="AQ200" s="646">
        <v>0</v>
      </c>
      <c r="AR200" s="646">
        <v>2646232</v>
      </c>
      <c r="AS200" s="646">
        <v>0</v>
      </c>
      <c r="AT200" s="646">
        <v>1768727</v>
      </c>
      <c r="AV200" s="646">
        <v>18944700</v>
      </c>
      <c r="AW200" s="646">
        <v>0</v>
      </c>
      <c r="AX200" s="646">
        <v>1235568</v>
      </c>
      <c r="AY200" s="646">
        <v>2872359</v>
      </c>
      <c r="AZ200" s="646">
        <v>618251</v>
      </c>
      <c r="BA200" s="646">
        <v>371495</v>
      </c>
      <c r="BB200" s="646">
        <v>0</v>
      </c>
      <c r="BC200" s="646">
        <v>150769</v>
      </c>
      <c r="BD200" s="646">
        <v>4993746</v>
      </c>
      <c r="BE200" s="646">
        <v>0</v>
      </c>
      <c r="BF200" s="646">
        <v>262997</v>
      </c>
      <c r="BH200" s="646">
        <v>0</v>
      </c>
      <c r="BI200" s="646">
        <v>220229</v>
      </c>
      <c r="BJ200" s="646">
        <v>0</v>
      </c>
      <c r="BK200" s="646">
        <v>3005840</v>
      </c>
      <c r="BM200" s="646">
        <v>1167262</v>
      </c>
      <c r="BN200" s="646">
        <v>807713</v>
      </c>
      <c r="BO200" s="646">
        <v>964708</v>
      </c>
      <c r="BP200" s="646">
        <v>388107</v>
      </c>
      <c r="BQ200" s="646">
        <v>0</v>
      </c>
      <c r="BR200" s="646">
        <v>3072521</v>
      </c>
      <c r="BS200" s="646">
        <v>12689391</v>
      </c>
      <c r="BT200" s="646">
        <v>775285</v>
      </c>
      <c r="BU200" s="646">
        <v>3909602</v>
      </c>
      <c r="BV200" s="646">
        <v>0</v>
      </c>
      <c r="BX200" s="646">
        <v>348186</v>
      </c>
      <c r="BY200" s="646">
        <v>32015</v>
      </c>
      <c r="BZ200" s="646">
        <v>368104</v>
      </c>
      <c r="CA200" s="646">
        <v>324328</v>
      </c>
      <c r="CB200" s="646">
        <v>756578</v>
      </c>
      <c r="CD200" s="646">
        <v>67408</v>
      </c>
    </row>
    <row r="201" spans="1:99" s="646" customFormat="1" x14ac:dyDescent="0.3">
      <c r="A201" s="645">
        <v>592</v>
      </c>
      <c r="B201" s="646" t="s">
        <v>334</v>
      </c>
      <c r="E201" s="646">
        <v>0</v>
      </c>
      <c r="G201" s="646">
        <v>0</v>
      </c>
      <c r="H201" s="646">
        <v>0</v>
      </c>
      <c r="I201" s="646">
        <v>0</v>
      </c>
      <c r="J201" s="646">
        <v>-46126</v>
      </c>
      <c r="K201" s="646">
        <v>0</v>
      </c>
      <c r="L201" s="646">
        <v>0</v>
      </c>
      <c r="M201" s="646">
        <v>0</v>
      </c>
      <c r="N201" s="646">
        <v>0</v>
      </c>
      <c r="O201" s="646">
        <v>66844</v>
      </c>
      <c r="P201" s="646">
        <v>0</v>
      </c>
      <c r="Q201" s="646">
        <v>0</v>
      </c>
      <c r="R201" s="646">
        <v>63649</v>
      </c>
      <c r="S201" s="646">
        <v>0</v>
      </c>
      <c r="T201" s="646">
        <v>430950</v>
      </c>
      <c r="U201" s="646">
        <v>876113</v>
      </c>
      <c r="V201" s="646">
        <v>10001503</v>
      </c>
      <c r="W201" s="646">
        <v>247075</v>
      </c>
      <c r="Y201" s="646">
        <v>2613135</v>
      </c>
      <c r="Z201" s="646">
        <v>-152782</v>
      </c>
      <c r="AA201" s="646">
        <v>2940758</v>
      </c>
      <c r="AB201" s="646">
        <v>441263</v>
      </c>
      <c r="AC201" s="646">
        <v>109386</v>
      </c>
      <c r="AD201" s="646">
        <v>297828</v>
      </c>
      <c r="AE201" s="646">
        <v>-456066</v>
      </c>
      <c r="AF201" s="646">
        <v>-186871</v>
      </c>
      <c r="AG201" s="646">
        <v>-1218885</v>
      </c>
      <c r="AH201" s="646">
        <v>-3581193</v>
      </c>
      <c r="AI201" s="646">
        <v>6689475</v>
      </c>
      <c r="AJ201" s="646">
        <v>-540472</v>
      </c>
      <c r="AM201" s="646">
        <v>3038133</v>
      </c>
      <c r="AN201" s="646">
        <v>-64457</v>
      </c>
      <c r="AO201" s="646">
        <v>-61913</v>
      </c>
      <c r="AP201" s="646">
        <v>0</v>
      </c>
      <c r="AQ201" s="646">
        <v>0</v>
      </c>
      <c r="AR201" s="646">
        <v>596356</v>
      </c>
      <c r="AS201" s="646">
        <v>0</v>
      </c>
      <c r="AT201" s="646">
        <v>67264</v>
      </c>
      <c r="AV201" s="646">
        <v>1411217</v>
      </c>
      <c r="AW201" s="646">
        <v>0</v>
      </c>
      <c r="AX201" s="646">
        <v>-108766</v>
      </c>
      <c r="AY201" s="646">
        <v>860494</v>
      </c>
      <c r="AZ201" s="646">
        <v>-78500</v>
      </c>
      <c r="BA201" s="646">
        <v>-48860</v>
      </c>
      <c r="BB201" s="646">
        <v>0</v>
      </c>
      <c r="BC201" s="646">
        <v>-50191</v>
      </c>
      <c r="BD201" s="646">
        <v>6222216</v>
      </c>
      <c r="BE201" s="646">
        <v>0</v>
      </c>
      <c r="BF201" s="646">
        <v>89137</v>
      </c>
      <c r="BH201" s="646">
        <v>0</v>
      </c>
      <c r="BI201" s="646">
        <v>-48610</v>
      </c>
      <c r="BJ201" s="646">
        <v>0</v>
      </c>
      <c r="BK201" s="646">
        <v>-182192</v>
      </c>
      <c r="BM201" s="646">
        <v>820986</v>
      </c>
      <c r="BN201" s="646">
        <v>132108</v>
      </c>
      <c r="BO201" s="646">
        <v>-12960</v>
      </c>
      <c r="BP201" s="646">
        <v>47893</v>
      </c>
      <c r="BQ201" s="646">
        <v>0</v>
      </c>
      <c r="BR201" s="646">
        <v>309012</v>
      </c>
      <c r="BS201" s="646">
        <v>3106374</v>
      </c>
      <c r="BT201" s="646">
        <v>-174819</v>
      </c>
      <c r="BU201" s="646">
        <v>172230</v>
      </c>
      <c r="BV201" s="646">
        <v>0</v>
      </c>
      <c r="BX201" s="646">
        <v>50443</v>
      </c>
      <c r="BY201" s="646">
        <v>-19003</v>
      </c>
      <c r="BZ201" s="646">
        <v>100842</v>
      </c>
      <c r="CA201" s="646">
        <v>-131854</v>
      </c>
      <c r="CB201" s="646">
        <v>-2929</v>
      </c>
      <c r="CD201" s="646">
        <v>-9868</v>
      </c>
    </row>
    <row r="202" spans="1:99" x14ac:dyDescent="0.3">
      <c r="A202" s="155">
        <v>593</v>
      </c>
      <c r="B202" s="180" t="s">
        <v>1087</v>
      </c>
      <c r="C202" s="180"/>
      <c r="D202" s="180"/>
      <c r="E202" s="180">
        <v>0</v>
      </c>
      <c r="F202" s="180"/>
      <c r="G202" s="180">
        <v>0</v>
      </c>
      <c r="H202" s="180">
        <v>0</v>
      </c>
      <c r="I202" s="180">
        <v>0</v>
      </c>
      <c r="J202" s="180">
        <v>0</v>
      </c>
      <c r="K202" s="180">
        <v>0</v>
      </c>
      <c r="L202" s="180">
        <v>0</v>
      </c>
      <c r="M202" s="180">
        <v>0</v>
      </c>
      <c r="N202" s="180">
        <v>0</v>
      </c>
      <c r="O202" s="180">
        <v>0</v>
      </c>
      <c r="P202" s="180">
        <v>0</v>
      </c>
      <c r="Q202" s="180">
        <v>0</v>
      </c>
      <c r="R202" s="180">
        <v>0</v>
      </c>
      <c r="S202" s="180">
        <v>0</v>
      </c>
      <c r="T202" s="180">
        <v>0</v>
      </c>
      <c r="U202" s="180">
        <v>0</v>
      </c>
      <c r="V202" s="180">
        <v>0</v>
      </c>
      <c r="W202" s="180">
        <v>0</v>
      </c>
      <c r="X202" s="180"/>
      <c r="Y202" s="180">
        <v>0</v>
      </c>
      <c r="Z202" s="180">
        <v>0</v>
      </c>
      <c r="AA202" s="180">
        <v>0</v>
      </c>
      <c r="AB202" s="180">
        <v>0</v>
      </c>
      <c r="AC202" s="180">
        <v>0</v>
      </c>
      <c r="AD202" s="180">
        <v>0</v>
      </c>
      <c r="AE202" s="180">
        <v>0</v>
      </c>
      <c r="AF202" s="180">
        <v>0</v>
      </c>
      <c r="AG202" s="180">
        <v>0</v>
      </c>
      <c r="AH202" s="180">
        <v>0</v>
      </c>
      <c r="AI202" s="180">
        <v>0</v>
      </c>
      <c r="AJ202" s="180">
        <v>0</v>
      </c>
      <c r="AK202" s="180"/>
      <c r="AL202" s="180"/>
      <c r="AM202" s="180">
        <v>0</v>
      </c>
      <c r="AN202" s="180">
        <v>0</v>
      </c>
      <c r="AO202" s="180">
        <v>0</v>
      </c>
      <c r="AP202" s="180">
        <v>0</v>
      </c>
      <c r="AQ202" s="180">
        <v>0</v>
      </c>
      <c r="AR202" s="180">
        <v>0</v>
      </c>
      <c r="AS202" s="180">
        <v>0</v>
      </c>
      <c r="AT202" s="180">
        <v>0</v>
      </c>
      <c r="AU202" s="180"/>
      <c r="AV202" s="180">
        <v>0</v>
      </c>
      <c r="AW202" s="180">
        <v>0</v>
      </c>
      <c r="AX202" s="180">
        <v>0</v>
      </c>
      <c r="AY202" s="180">
        <v>0</v>
      </c>
      <c r="AZ202" s="180">
        <v>0</v>
      </c>
      <c r="BA202" s="180">
        <v>0</v>
      </c>
      <c r="BB202" s="180">
        <v>0</v>
      </c>
      <c r="BC202" s="180">
        <v>0</v>
      </c>
      <c r="BD202" s="180">
        <v>0</v>
      </c>
      <c r="BE202" s="180">
        <v>0</v>
      </c>
      <c r="BF202" s="180">
        <v>0</v>
      </c>
      <c r="BG202" s="180"/>
      <c r="BH202" s="180">
        <v>0</v>
      </c>
      <c r="BI202" s="180">
        <v>0</v>
      </c>
      <c r="BJ202" s="180">
        <v>0</v>
      </c>
      <c r="BK202" s="180">
        <v>0</v>
      </c>
      <c r="BL202" s="180"/>
      <c r="BM202" s="180">
        <v>0</v>
      </c>
      <c r="BN202" s="180">
        <v>0</v>
      </c>
      <c r="BO202" s="180">
        <v>0</v>
      </c>
      <c r="BP202" s="180">
        <v>0</v>
      </c>
      <c r="BQ202" s="180">
        <v>0</v>
      </c>
      <c r="BR202" s="180">
        <v>0</v>
      </c>
      <c r="BS202" s="180">
        <v>0</v>
      </c>
      <c r="BT202" s="180">
        <v>0</v>
      </c>
      <c r="BU202" s="180">
        <v>0</v>
      </c>
      <c r="BV202" s="180">
        <v>0</v>
      </c>
      <c r="BW202" s="180"/>
      <c r="BX202" s="180">
        <v>0</v>
      </c>
      <c r="BY202" s="180">
        <v>0</v>
      </c>
      <c r="BZ202" s="180">
        <v>0</v>
      </c>
      <c r="CA202" s="180">
        <v>0</v>
      </c>
      <c r="CB202" s="180">
        <v>0</v>
      </c>
      <c r="CC202" s="180"/>
      <c r="CD202" s="180">
        <v>0</v>
      </c>
      <c r="CE202" s="180"/>
      <c r="CF202" s="180"/>
      <c r="CG202" s="180"/>
      <c r="CH202" s="180"/>
      <c r="CI202" s="180"/>
      <c r="CJ202" s="180"/>
      <c r="CK202" s="180"/>
      <c r="CL202" s="180"/>
      <c r="CM202" s="180"/>
      <c r="CN202" s="180"/>
      <c r="CO202" s="180"/>
      <c r="CP202" s="180"/>
      <c r="CQ202" s="180"/>
      <c r="CR202" s="180"/>
      <c r="CS202" s="180"/>
      <c r="CT202" s="180"/>
      <c r="CU202" s="180"/>
    </row>
    <row r="203" spans="1:99" x14ac:dyDescent="0.3">
      <c r="A203" s="155">
        <v>594</v>
      </c>
      <c r="B203" s="180" t="s">
        <v>1088</v>
      </c>
      <c r="C203" s="180"/>
      <c r="D203" s="180"/>
      <c r="E203" s="180">
        <v>0</v>
      </c>
      <c r="F203" s="180"/>
      <c r="G203" s="180">
        <v>0</v>
      </c>
      <c r="H203" s="180">
        <v>0</v>
      </c>
      <c r="I203" s="180">
        <v>0</v>
      </c>
      <c r="J203" s="180">
        <v>0</v>
      </c>
      <c r="K203" s="180">
        <v>0</v>
      </c>
      <c r="L203" s="180">
        <v>0</v>
      </c>
      <c r="M203" s="180">
        <v>0</v>
      </c>
      <c r="N203" s="180">
        <v>0</v>
      </c>
      <c r="O203" s="180">
        <v>0</v>
      </c>
      <c r="P203" s="180">
        <v>0</v>
      </c>
      <c r="Q203" s="180">
        <v>0</v>
      </c>
      <c r="R203" s="180">
        <v>0</v>
      </c>
      <c r="S203" s="180">
        <v>0</v>
      </c>
      <c r="T203" s="180">
        <v>0</v>
      </c>
      <c r="U203" s="180">
        <v>0</v>
      </c>
      <c r="V203" s="180">
        <v>0</v>
      </c>
      <c r="W203" s="180">
        <v>0</v>
      </c>
      <c r="X203" s="180"/>
      <c r="Y203" s="180">
        <v>0</v>
      </c>
      <c r="Z203" s="180">
        <v>0</v>
      </c>
      <c r="AA203" s="180">
        <v>0</v>
      </c>
      <c r="AB203" s="180">
        <v>0</v>
      </c>
      <c r="AC203" s="180">
        <v>0</v>
      </c>
      <c r="AD203" s="180">
        <v>0</v>
      </c>
      <c r="AE203" s="180">
        <v>0</v>
      </c>
      <c r="AF203" s="180">
        <v>0</v>
      </c>
      <c r="AG203" s="180">
        <v>0</v>
      </c>
      <c r="AH203" s="180">
        <v>0</v>
      </c>
      <c r="AI203" s="180">
        <v>0</v>
      </c>
      <c r="AJ203" s="180">
        <v>0</v>
      </c>
      <c r="AK203" s="180"/>
      <c r="AL203" s="180"/>
      <c r="AM203" s="180">
        <v>0</v>
      </c>
      <c r="AN203" s="180">
        <v>0</v>
      </c>
      <c r="AO203" s="180">
        <v>0</v>
      </c>
      <c r="AP203" s="180">
        <v>0</v>
      </c>
      <c r="AQ203" s="180">
        <v>0</v>
      </c>
      <c r="AR203" s="180">
        <v>0</v>
      </c>
      <c r="AS203" s="180">
        <v>0</v>
      </c>
      <c r="AT203" s="180">
        <v>0</v>
      </c>
      <c r="AU203" s="180"/>
      <c r="AV203" s="180">
        <v>0</v>
      </c>
      <c r="AW203" s="180">
        <v>0</v>
      </c>
      <c r="AX203" s="180">
        <v>0</v>
      </c>
      <c r="AY203" s="180">
        <v>0</v>
      </c>
      <c r="AZ203" s="180">
        <v>0</v>
      </c>
      <c r="BA203" s="180">
        <v>0</v>
      </c>
      <c r="BB203" s="180">
        <v>0</v>
      </c>
      <c r="BC203" s="180">
        <v>0</v>
      </c>
      <c r="BD203" s="180">
        <v>0</v>
      </c>
      <c r="BE203" s="180">
        <v>0</v>
      </c>
      <c r="BF203" s="180">
        <v>0</v>
      </c>
      <c r="BG203" s="180"/>
      <c r="BH203" s="180">
        <v>0</v>
      </c>
      <c r="BI203" s="180">
        <v>0</v>
      </c>
      <c r="BJ203" s="180">
        <v>0</v>
      </c>
      <c r="BK203" s="180">
        <v>0</v>
      </c>
      <c r="BL203" s="180"/>
      <c r="BM203" s="180">
        <v>0</v>
      </c>
      <c r="BN203" s="180">
        <v>0</v>
      </c>
      <c r="BO203" s="180">
        <v>0</v>
      </c>
      <c r="BP203" s="180">
        <v>0</v>
      </c>
      <c r="BQ203" s="180">
        <v>0</v>
      </c>
      <c r="BR203" s="180">
        <v>0</v>
      </c>
      <c r="BS203" s="180">
        <v>0</v>
      </c>
      <c r="BT203" s="180">
        <v>0</v>
      </c>
      <c r="BU203" s="180">
        <v>0</v>
      </c>
      <c r="BV203" s="180">
        <v>0</v>
      </c>
      <c r="BW203" s="180"/>
      <c r="BX203" s="180">
        <v>0</v>
      </c>
      <c r="BY203" s="180">
        <v>0</v>
      </c>
      <c r="BZ203" s="180">
        <v>0</v>
      </c>
      <c r="CA203" s="180">
        <v>0</v>
      </c>
      <c r="CB203" s="180">
        <v>0</v>
      </c>
      <c r="CC203" s="180"/>
      <c r="CD203" s="180">
        <v>0</v>
      </c>
      <c r="CE203" s="180"/>
      <c r="CF203" s="180"/>
      <c r="CG203" s="180"/>
      <c r="CH203" s="180"/>
      <c r="CI203" s="180"/>
      <c r="CJ203" s="180"/>
      <c r="CK203" s="180"/>
      <c r="CL203" s="180"/>
      <c r="CM203" s="180"/>
      <c r="CN203" s="180"/>
      <c r="CO203" s="180"/>
      <c r="CP203" s="180"/>
      <c r="CQ203" s="180"/>
      <c r="CR203" s="180"/>
      <c r="CS203" s="180"/>
      <c r="CT203" s="180"/>
      <c r="CU203" s="180"/>
    </row>
    <row r="204" spans="1:99" x14ac:dyDescent="0.3">
      <c r="A204" s="155">
        <v>596</v>
      </c>
      <c r="B204" s="180" t="s">
        <v>336</v>
      </c>
      <c r="C204" s="180"/>
      <c r="D204" s="180"/>
      <c r="E204" s="180">
        <v>52</v>
      </c>
      <c r="F204" s="180"/>
      <c r="G204" s="180">
        <v>52</v>
      </c>
      <c r="H204" s="180">
        <v>0</v>
      </c>
      <c r="I204" s="180">
        <v>52</v>
      </c>
      <c r="J204" s="180">
        <v>52</v>
      </c>
      <c r="K204" s="180">
        <v>52</v>
      </c>
      <c r="L204" s="180">
        <v>0</v>
      </c>
      <c r="M204" s="180">
        <v>52</v>
      </c>
      <c r="N204" s="180">
        <v>52</v>
      </c>
      <c r="O204" s="180">
        <v>52</v>
      </c>
      <c r="P204" s="180">
        <v>52</v>
      </c>
      <c r="Q204" s="180">
        <v>52</v>
      </c>
      <c r="R204" s="180">
        <v>52</v>
      </c>
      <c r="S204" s="180">
        <v>0</v>
      </c>
      <c r="T204" s="180">
        <v>52</v>
      </c>
      <c r="U204" s="180">
        <v>52</v>
      </c>
      <c r="V204" s="180">
        <v>52</v>
      </c>
      <c r="W204" s="180">
        <v>52</v>
      </c>
      <c r="X204" s="180"/>
      <c r="Y204" s="180">
        <v>52</v>
      </c>
      <c r="Z204" s="180">
        <v>52</v>
      </c>
      <c r="AA204" s="180">
        <v>52</v>
      </c>
      <c r="AB204" s="180">
        <v>52</v>
      </c>
      <c r="AC204" s="180">
        <v>52</v>
      </c>
      <c r="AD204" s="180">
        <v>52</v>
      </c>
      <c r="AE204" s="180">
        <v>52</v>
      </c>
      <c r="AF204" s="180">
        <v>52</v>
      </c>
      <c r="AG204" s="180">
        <v>52</v>
      </c>
      <c r="AH204" s="180">
        <v>51</v>
      </c>
      <c r="AI204" s="180">
        <v>52</v>
      </c>
      <c r="AJ204" s="180">
        <v>52</v>
      </c>
      <c r="AK204" s="180"/>
      <c r="AL204" s="180"/>
      <c r="AM204" s="180">
        <v>52</v>
      </c>
      <c r="AN204" s="180">
        <v>52</v>
      </c>
      <c r="AO204" s="180">
        <v>52</v>
      </c>
      <c r="AP204" s="180">
        <v>52</v>
      </c>
      <c r="AQ204" s="180">
        <v>52</v>
      </c>
      <c r="AR204" s="180">
        <v>52</v>
      </c>
      <c r="AS204" s="180">
        <v>52</v>
      </c>
      <c r="AT204" s="180">
        <v>52</v>
      </c>
      <c r="AU204" s="180"/>
      <c r="AV204" s="180">
        <v>52</v>
      </c>
      <c r="AW204" s="180">
        <v>52</v>
      </c>
      <c r="AX204" s="180">
        <v>52</v>
      </c>
      <c r="AY204" s="180">
        <v>52</v>
      </c>
      <c r="AZ204" s="180">
        <v>52</v>
      </c>
      <c r="BA204" s="180">
        <v>52</v>
      </c>
      <c r="BB204" s="180">
        <v>0</v>
      </c>
      <c r="BC204" s="180">
        <v>52</v>
      </c>
      <c r="BD204" s="180">
        <v>0</v>
      </c>
      <c r="BE204" s="180">
        <v>52</v>
      </c>
      <c r="BF204" s="180">
        <v>52</v>
      </c>
      <c r="BG204" s="180"/>
      <c r="BH204" s="180">
        <v>0</v>
      </c>
      <c r="BI204" s="180">
        <v>52</v>
      </c>
      <c r="BJ204" s="180">
        <v>52</v>
      </c>
      <c r="BK204" s="180">
        <v>52</v>
      </c>
      <c r="BL204" s="180"/>
      <c r="BM204" s="180">
        <v>52</v>
      </c>
      <c r="BN204" s="180">
        <v>52</v>
      </c>
      <c r="BO204" s="180">
        <v>52</v>
      </c>
      <c r="BP204" s="180">
        <v>52</v>
      </c>
      <c r="BQ204" s="180">
        <v>52</v>
      </c>
      <c r="BR204" s="180">
        <v>52</v>
      </c>
      <c r="BS204" s="180">
        <v>52</v>
      </c>
      <c r="BT204" s="180">
        <v>52</v>
      </c>
      <c r="BU204" s="180">
        <v>52</v>
      </c>
      <c r="BV204" s="180">
        <v>0</v>
      </c>
      <c r="BW204" s="180"/>
      <c r="BX204" s="180">
        <v>52</v>
      </c>
      <c r="BY204" s="180">
        <v>52</v>
      </c>
      <c r="BZ204" s="180">
        <v>52</v>
      </c>
      <c r="CA204" s="180">
        <v>52</v>
      </c>
      <c r="CB204" s="180">
        <v>52</v>
      </c>
      <c r="CC204" s="180"/>
      <c r="CD204" s="180">
        <v>52</v>
      </c>
      <c r="CE204" s="180"/>
      <c r="CF204" s="180"/>
      <c r="CG204" s="180"/>
      <c r="CH204" s="180"/>
      <c r="CI204" s="180"/>
      <c r="CJ204" s="180"/>
      <c r="CK204" s="180"/>
      <c r="CL204" s="180"/>
      <c r="CM204" s="180"/>
      <c r="CN204" s="180"/>
      <c r="CO204" s="180"/>
      <c r="CP204" s="180"/>
      <c r="CQ204" s="180"/>
      <c r="CR204" s="180"/>
      <c r="CS204" s="180"/>
      <c r="CT204" s="180"/>
      <c r="CU204" s="180"/>
    </row>
    <row r="205" spans="1:99" x14ac:dyDescent="0.3">
      <c r="A205" s="155">
        <v>597</v>
      </c>
      <c r="B205" s="180" t="s">
        <v>339</v>
      </c>
      <c r="C205" s="180"/>
      <c r="D205" s="180"/>
      <c r="E205" s="180">
        <v>0</v>
      </c>
      <c r="F205" s="180"/>
      <c r="G205" s="180">
        <v>1901</v>
      </c>
      <c r="H205" s="180">
        <v>42838</v>
      </c>
      <c r="I205" s="180">
        <v>10498</v>
      </c>
      <c r="J205" s="180">
        <v>20</v>
      </c>
      <c r="K205" s="180">
        <v>0</v>
      </c>
      <c r="L205" s="180">
        <v>6182</v>
      </c>
      <c r="M205" s="180">
        <v>4854</v>
      </c>
      <c r="N205" s="180">
        <v>1743</v>
      </c>
      <c r="O205" s="180">
        <v>1617</v>
      </c>
      <c r="P205" s="180">
        <v>0</v>
      </c>
      <c r="Q205" s="180">
        <v>-857216</v>
      </c>
      <c r="R205" s="180">
        <v>522</v>
      </c>
      <c r="S205" s="180">
        <v>1166</v>
      </c>
      <c r="T205" s="180">
        <v>43422</v>
      </c>
      <c r="U205" s="180">
        <v>10718</v>
      </c>
      <c r="V205" s="180">
        <v>39461</v>
      </c>
      <c r="W205" s="180">
        <v>0</v>
      </c>
      <c r="X205" s="180"/>
      <c r="Y205" s="180">
        <v>12009</v>
      </c>
      <c r="Z205" s="180">
        <v>493</v>
      </c>
      <c r="AA205" s="180">
        <v>6771</v>
      </c>
      <c r="AB205" s="180">
        <v>0</v>
      </c>
      <c r="AC205" s="180">
        <v>5847</v>
      </c>
      <c r="AD205" s="180">
        <v>211</v>
      </c>
      <c r="AE205" s="180">
        <v>5592</v>
      </c>
      <c r="AF205" s="180">
        <v>-143666</v>
      </c>
      <c r="AG205" s="180">
        <v>5081</v>
      </c>
      <c r="AH205" s="180">
        <v>192</v>
      </c>
      <c r="AI205" s="180">
        <v>7738</v>
      </c>
      <c r="AJ205" s="180">
        <v>252947</v>
      </c>
      <c r="AK205" s="180"/>
      <c r="AL205" s="180"/>
      <c r="AM205" s="180">
        <v>5048</v>
      </c>
      <c r="AN205" s="180">
        <v>1977</v>
      </c>
      <c r="AO205" s="180">
        <v>1</v>
      </c>
      <c r="AP205" s="180">
        <v>359</v>
      </c>
      <c r="AQ205" s="180">
        <v>20196</v>
      </c>
      <c r="AR205" s="180">
        <v>253438</v>
      </c>
      <c r="AS205" s="180">
        <v>97</v>
      </c>
      <c r="AT205" s="180">
        <v>1752</v>
      </c>
      <c r="AU205" s="180"/>
      <c r="AV205" s="180">
        <v>42027</v>
      </c>
      <c r="AW205" s="180">
        <v>20330</v>
      </c>
      <c r="AX205" s="180">
        <v>4864</v>
      </c>
      <c r="AY205" s="180">
        <v>88623</v>
      </c>
      <c r="AZ205" s="180">
        <v>15823</v>
      </c>
      <c r="BA205" s="180">
        <v>286</v>
      </c>
      <c r="BB205" s="180">
        <v>0</v>
      </c>
      <c r="BC205" s="180">
        <v>4407</v>
      </c>
      <c r="BD205" s="180">
        <v>24956</v>
      </c>
      <c r="BE205" s="180">
        <v>8493</v>
      </c>
      <c r="BF205" s="180">
        <v>490</v>
      </c>
      <c r="BG205" s="180"/>
      <c r="BH205" s="180">
        <v>817</v>
      </c>
      <c r="BI205" s="180">
        <v>1782</v>
      </c>
      <c r="BJ205" s="180">
        <v>142</v>
      </c>
      <c r="BK205" s="180">
        <v>21596</v>
      </c>
      <c r="BL205" s="180"/>
      <c r="BM205" s="180">
        <v>6</v>
      </c>
      <c r="BN205" s="180">
        <v>9392</v>
      </c>
      <c r="BO205" s="180">
        <v>283</v>
      </c>
      <c r="BP205" s="180">
        <v>2198</v>
      </c>
      <c r="BQ205" s="180">
        <v>2879</v>
      </c>
      <c r="BR205" s="180">
        <v>0</v>
      </c>
      <c r="BS205" s="180">
        <v>16720</v>
      </c>
      <c r="BT205" s="180">
        <v>332</v>
      </c>
      <c r="BU205" s="180">
        <v>3530</v>
      </c>
      <c r="BV205" s="180">
        <v>0</v>
      </c>
      <c r="BW205" s="180"/>
      <c r="BX205" s="180">
        <v>0</v>
      </c>
      <c r="BY205" s="180">
        <v>839</v>
      </c>
      <c r="BZ205" s="180">
        <v>6054</v>
      </c>
      <c r="CA205" s="180">
        <v>408</v>
      </c>
      <c r="CB205" s="180">
        <v>19061</v>
      </c>
      <c r="CC205" s="180"/>
      <c r="CD205" s="180">
        <v>1389</v>
      </c>
      <c r="CE205" s="180"/>
      <c r="CF205" s="180"/>
      <c r="CG205" s="180"/>
      <c r="CH205" s="180"/>
      <c r="CI205" s="180"/>
      <c r="CJ205" s="180"/>
      <c r="CK205" s="180"/>
      <c r="CL205" s="180"/>
      <c r="CM205" s="180"/>
      <c r="CN205" s="180"/>
      <c r="CO205" s="180"/>
      <c r="CP205" s="180"/>
      <c r="CQ205" s="180"/>
      <c r="CR205" s="180"/>
      <c r="CS205" s="180"/>
      <c r="CT205" s="180"/>
      <c r="CU205" s="180"/>
    </row>
    <row r="206" spans="1:99" x14ac:dyDescent="0.3">
      <c r="A206" s="155">
        <v>598</v>
      </c>
      <c r="B206" s="180" t="s">
        <v>344</v>
      </c>
      <c r="C206" s="180"/>
      <c r="D206" s="180"/>
      <c r="E206" s="180">
        <v>0</v>
      </c>
      <c r="F206" s="180"/>
      <c r="G206" s="180">
        <v>0</v>
      </c>
      <c r="H206" s="180">
        <v>0</v>
      </c>
      <c r="I206" s="180">
        <v>0</v>
      </c>
      <c r="J206" s="180">
        <v>0</v>
      </c>
      <c r="K206" s="180">
        <v>0</v>
      </c>
      <c r="L206" s="180">
        <v>0</v>
      </c>
      <c r="M206" s="180">
        <v>0</v>
      </c>
      <c r="N206" s="180">
        <v>0</v>
      </c>
      <c r="O206" s="180">
        <v>13319</v>
      </c>
      <c r="P206" s="180">
        <v>0</v>
      </c>
      <c r="Q206" s="180">
        <v>248431</v>
      </c>
      <c r="R206" s="180">
        <v>0</v>
      </c>
      <c r="S206" s="180">
        <v>0</v>
      </c>
      <c r="T206" s="180">
        <v>83738</v>
      </c>
      <c r="U206" s="180">
        <v>72049</v>
      </c>
      <c r="V206" s="180">
        <v>236927</v>
      </c>
      <c r="W206" s="180">
        <v>95191</v>
      </c>
      <c r="X206" s="180"/>
      <c r="Y206" s="180">
        <v>95470</v>
      </c>
      <c r="Z206" s="180">
        <v>0</v>
      </c>
      <c r="AA206" s="180">
        <v>67353</v>
      </c>
      <c r="AB206" s="180">
        <v>19665</v>
      </c>
      <c r="AC206" s="180">
        <v>0</v>
      </c>
      <c r="AD206" s="180">
        <v>45993</v>
      </c>
      <c r="AE206" s="180">
        <v>0</v>
      </c>
      <c r="AF206" s="180">
        <v>64113</v>
      </c>
      <c r="AG206" s="180">
        <v>97450</v>
      </c>
      <c r="AH206" s="180">
        <v>0</v>
      </c>
      <c r="AI206" s="180">
        <v>254018</v>
      </c>
      <c r="AJ206" s="180">
        <v>0</v>
      </c>
      <c r="AK206" s="180"/>
      <c r="AL206" s="180"/>
      <c r="AM206" s="180">
        <v>45947</v>
      </c>
      <c r="AN206" s="180">
        <v>0</v>
      </c>
      <c r="AO206" s="180">
        <v>0</v>
      </c>
      <c r="AP206" s="180">
        <v>0</v>
      </c>
      <c r="AQ206" s="180">
        <v>36625</v>
      </c>
      <c r="AR206" s="180">
        <v>60181</v>
      </c>
      <c r="AS206" s="180">
        <v>0</v>
      </c>
      <c r="AT206" s="180">
        <v>13499</v>
      </c>
      <c r="AU206" s="180"/>
      <c r="AV206" s="180">
        <v>30048</v>
      </c>
      <c r="AW206" s="180">
        <v>0</v>
      </c>
      <c r="AX206" s="180">
        <v>0</v>
      </c>
      <c r="AY206" s="180">
        <v>0</v>
      </c>
      <c r="AZ206" s="180">
        <v>0</v>
      </c>
      <c r="BA206" s="180">
        <v>0</v>
      </c>
      <c r="BB206" s="180">
        <v>0</v>
      </c>
      <c r="BC206" s="180">
        <v>0</v>
      </c>
      <c r="BD206" s="180">
        <v>63269</v>
      </c>
      <c r="BE206" s="180">
        <v>0</v>
      </c>
      <c r="BF206" s="180">
        <v>0</v>
      </c>
      <c r="BG206" s="180"/>
      <c r="BH206" s="180">
        <v>0</v>
      </c>
      <c r="BI206" s="180">
        <v>0</v>
      </c>
      <c r="BJ206" s="180">
        <v>0</v>
      </c>
      <c r="BK206" s="180">
        <v>10272</v>
      </c>
      <c r="BL206" s="180"/>
      <c r="BM206" s="180">
        <v>17769</v>
      </c>
      <c r="BN206" s="180">
        <v>0</v>
      </c>
      <c r="BO206" s="180">
        <v>0</v>
      </c>
      <c r="BP206" s="180">
        <v>0</v>
      </c>
      <c r="BQ206" s="180">
        <v>123021</v>
      </c>
      <c r="BR206" s="180">
        <v>0</v>
      </c>
      <c r="BS206" s="180">
        <v>38232</v>
      </c>
      <c r="BT206" s="180">
        <v>0</v>
      </c>
      <c r="BU206" s="180">
        <v>36893</v>
      </c>
      <c r="BV206" s="180">
        <v>0</v>
      </c>
      <c r="BW206" s="180"/>
      <c r="BX206" s="180">
        <v>0</v>
      </c>
      <c r="BY206" s="180">
        <v>0</v>
      </c>
      <c r="BZ206" s="180">
        <v>0</v>
      </c>
      <c r="CA206" s="180">
        <v>0</v>
      </c>
      <c r="CB206" s="180">
        <v>0</v>
      </c>
      <c r="CC206" s="180"/>
      <c r="CD206" s="180">
        <v>0</v>
      </c>
      <c r="CE206" s="180"/>
      <c r="CF206" s="180"/>
      <c r="CG206" s="180"/>
      <c r="CH206" s="180"/>
      <c r="CI206" s="180"/>
      <c r="CJ206" s="180"/>
      <c r="CK206" s="180"/>
      <c r="CL206" s="180"/>
      <c r="CM206" s="180"/>
      <c r="CN206" s="180"/>
      <c r="CO206" s="180"/>
      <c r="CP206" s="180"/>
      <c r="CQ206" s="180"/>
      <c r="CR206" s="180"/>
      <c r="CS206" s="180"/>
      <c r="CT206" s="180"/>
      <c r="CU206" s="180"/>
    </row>
    <row r="207" spans="1:99" x14ac:dyDescent="0.3">
      <c r="A207" s="155">
        <v>599</v>
      </c>
      <c r="B207" s="180" t="s">
        <v>343</v>
      </c>
      <c r="C207" s="180"/>
      <c r="D207" s="180"/>
      <c r="E207" s="180">
        <v>0</v>
      </c>
      <c r="F207" s="180"/>
      <c r="G207" s="180">
        <v>0</v>
      </c>
      <c r="H207" s="180">
        <v>0</v>
      </c>
      <c r="I207" s="180">
        <v>0</v>
      </c>
      <c r="J207" s="180">
        <v>0</v>
      </c>
      <c r="K207" s="180">
        <v>0</v>
      </c>
      <c r="L207" s="180">
        <v>0</v>
      </c>
      <c r="M207" s="180">
        <v>1297791</v>
      </c>
      <c r="N207" s="180">
        <v>88361</v>
      </c>
      <c r="O207" s="180">
        <v>467329</v>
      </c>
      <c r="P207" s="180">
        <v>0</v>
      </c>
      <c r="Q207" s="180">
        <v>5026861</v>
      </c>
      <c r="R207" s="180">
        <v>0</v>
      </c>
      <c r="S207" s="180">
        <v>0</v>
      </c>
      <c r="T207" s="180">
        <v>4780028</v>
      </c>
      <c r="U207" s="180">
        <v>1955798</v>
      </c>
      <c r="V207" s="180">
        <v>3165133</v>
      </c>
      <c r="W207" s="180">
        <v>2468521</v>
      </c>
      <c r="X207" s="180"/>
      <c r="Y207" s="180">
        <v>1852418</v>
      </c>
      <c r="Z207" s="180">
        <v>75020</v>
      </c>
      <c r="AA207" s="180">
        <v>1636920</v>
      </c>
      <c r="AB207" s="180">
        <v>566453</v>
      </c>
      <c r="AC207" s="180">
        <v>0</v>
      </c>
      <c r="AD207" s="180">
        <v>486352</v>
      </c>
      <c r="AE207" s="180">
        <v>348600</v>
      </c>
      <c r="AF207" s="180">
        <v>1303038</v>
      </c>
      <c r="AG207" s="180">
        <v>473045</v>
      </c>
      <c r="AH207" s="180">
        <v>15576</v>
      </c>
      <c r="AI207" s="180">
        <v>3630645</v>
      </c>
      <c r="AJ207" s="180">
        <v>0</v>
      </c>
      <c r="AK207" s="180"/>
      <c r="AL207" s="180"/>
      <c r="AM207" s="180">
        <v>1354197</v>
      </c>
      <c r="AN207" s="180">
        <v>93728</v>
      </c>
      <c r="AO207" s="180">
        <v>32437</v>
      </c>
      <c r="AP207" s="180">
        <v>0</v>
      </c>
      <c r="AQ207" s="180">
        <v>357351</v>
      </c>
      <c r="AR207" s="180">
        <v>981757</v>
      </c>
      <c r="AS207" s="180">
        <v>35073</v>
      </c>
      <c r="AT207" s="180">
        <v>209715</v>
      </c>
      <c r="AU207" s="180"/>
      <c r="AV207" s="180">
        <v>1053145</v>
      </c>
      <c r="AW207" s="180">
        <v>0</v>
      </c>
      <c r="AX207" s="180">
        <v>129041</v>
      </c>
      <c r="AY207" s="180">
        <v>344947</v>
      </c>
      <c r="AZ207" s="180">
        <v>109454</v>
      </c>
      <c r="BA207" s="180">
        <v>0</v>
      </c>
      <c r="BB207" s="180">
        <v>0</v>
      </c>
      <c r="BC207" s="180">
        <v>0</v>
      </c>
      <c r="BD207" s="180">
        <v>999302</v>
      </c>
      <c r="BE207" s="180">
        <v>0</v>
      </c>
      <c r="BF207" s="180">
        <v>4089</v>
      </c>
      <c r="BG207" s="180"/>
      <c r="BH207" s="180">
        <v>0</v>
      </c>
      <c r="BI207" s="180">
        <v>0</v>
      </c>
      <c r="BJ207" s="180">
        <v>0</v>
      </c>
      <c r="BK207" s="180">
        <v>400139</v>
      </c>
      <c r="BL207" s="180"/>
      <c r="BM207" s="180">
        <v>148499</v>
      </c>
      <c r="BN207" s="180">
        <v>167203</v>
      </c>
      <c r="BO207" s="180">
        <v>213134</v>
      </c>
      <c r="BP207" s="180">
        <v>164101</v>
      </c>
      <c r="BQ207" s="180">
        <v>1687722</v>
      </c>
      <c r="BR207" s="180">
        <v>95065</v>
      </c>
      <c r="BS207" s="180">
        <v>1926028</v>
      </c>
      <c r="BT207" s="180">
        <v>95779</v>
      </c>
      <c r="BU207" s="180">
        <v>675832</v>
      </c>
      <c r="BV207" s="180">
        <v>0</v>
      </c>
      <c r="BW207" s="180"/>
      <c r="BX207" s="180">
        <v>41965</v>
      </c>
      <c r="BY207" s="180">
        <v>0</v>
      </c>
      <c r="BZ207" s="180">
        <v>0</v>
      </c>
      <c r="CA207" s="180">
        <v>0</v>
      </c>
      <c r="CB207" s="180">
        <v>63357</v>
      </c>
      <c r="CC207" s="180"/>
      <c r="CD207" s="180">
        <v>0</v>
      </c>
      <c r="CE207" s="180"/>
      <c r="CF207" s="180"/>
      <c r="CG207" s="180"/>
      <c r="CH207" s="180"/>
      <c r="CI207" s="180"/>
      <c r="CJ207" s="180"/>
      <c r="CK207" s="180"/>
      <c r="CL207" s="180"/>
      <c r="CM207" s="180"/>
      <c r="CN207" s="180"/>
      <c r="CO207" s="180"/>
      <c r="CP207" s="180"/>
      <c r="CQ207" s="180"/>
      <c r="CR207" s="180"/>
      <c r="CS207" s="180"/>
      <c r="CT207" s="180"/>
      <c r="CU207" s="180"/>
    </row>
    <row r="208" spans="1:99" x14ac:dyDescent="0.3">
      <c r="A208" s="155">
        <v>602</v>
      </c>
      <c r="B208" s="180" t="s">
        <v>345</v>
      </c>
      <c r="C208" s="180"/>
      <c r="D208" s="180"/>
      <c r="E208" s="180">
        <v>0</v>
      </c>
      <c r="F208" s="180"/>
      <c r="G208" s="180">
        <v>0</v>
      </c>
      <c r="H208" s="180">
        <v>0</v>
      </c>
      <c r="I208" s="180">
        <v>0</v>
      </c>
      <c r="J208" s="180">
        <v>0</v>
      </c>
      <c r="K208" s="180">
        <v>0</v>
      </c>
      <c r="L208" s="180">
        <v>0</v>
      </c>
      <c r="M208" s="180">
        <v>0</v>
      </c>
      <c r="N208" s="180">
        <v>0</v>
      </c>
      <c r="O208" s="180">
        <v>0</v>
      </c>
      <c r="P208" s="180">
        <v>0</v>
      </c>
      <c r="Q208" s="180">
        <v>0</v>
      </c>
      <c r="R208" s="180">
        <v>0</v>
      </c>
      <c r="S208" s="180">
        <v>0</v>
      </c>
      <c r="T208" s="180">
        <v>0</v>
      </c>
      <c r="U208" s="180">
        <v>0</v>
      </c>
      <c r="V208" s="180">
        <v>0</v>
      </c>
      <c r="W208" s="180">
        <v>0</v>
      </c>
      <c r="X208" s="180"/>
      <c r="Y208" s="180">
        <v>0</v>
      </c>
      <c r="Z208" s="180">
        <v>0</v>
      </c>
      <c r="AA208" s="180">
        <v>0</v>
      </c>
      <c r="AB208" s="180">
        <v>0</v>
      </c>
      <c r="AC208" s="180">
        <v>0</v>
      </c>
      <c r="AD208" s="180">
        <v>0</v>
      </c>
      <c r="AE208" s="180">
        <v>0</v>
      </c>
      <c r="AF208" s="180">
        <v>0</v>
      </c>
      <c r="AG208" s="180">
        <v>0</v>
      </c>
      <c r="AH208" s="180">
        <v>0</v>
      </c>
      <c r="AI208" s="180">
        <v>0</v>
      </c>
      <c r="AJ208" s="180">
        <v>0</v>
      </c>
      <c r="AK208" s="180"/>
      <c r="AL208" s="180"/>
      <c r="AM208" s="180">
        <v>0</v>
      </c>
      <c r="AN208" s="180">
        <v>0</v>
      </c>
      <c r="AO208" s="180">
        <v>0</v>
      </c>
      <c r="AP208" s="180">
        <v>0</v>
      </c>
      <c r="AQ208" s="180">
        <v>0</v>
      </c>
      <c r="AR208" s="180">
        <v>0</v>
      </c>
      <c r="AS208" s="180">
        <v>0</v>
      </c>
      <c r="AT208" s="180">
        <v>0</v>
      </c>
      <c r="AU208" s="180"/>
      <c r="AV208" s="180">
        <v>0</v>
      </c>
      <c r="AW208" s="180">
        <v>0</v>
      </c>
      <c r="AX208" s="180">
        <v>0</v>
      </c>
      <c r="AY208" s="180">
        <v>0</v>
      </c>
      <c r="AZ208" s="180">
        <v>0</v>
      </c>
      <c r="BA208" s="180">
        <v>0</v>
      </c>
      <c r="BB208" s="180">
        <v>0</v>
      </c>
      <c r="BC208" s="180">
        <v>0</v>
      </c>
      <c r="BD208" s="180">
        <v>0</v>
      </c>
      <c r="BE208" s="180">
        <v>0</v>
      </c>
      <c r="BF208" s="180">
        <v>0</v>
      </c>
      <c r="BG208" s="180"/>
      <c r="BH208" s="180">
        <v>0</v>
      </c>
      <c r="BI208" s="180">
        <v>0</v>
      </c>
      <c r="BJ208" s="180">
        <v>0</v>
      </c>
      <c r="BK208" s="180">
        <v>0</v>
      </c>
      <c r="BL208" s="180"/>
      <c r="BM208" s="180">
        <v>0</v>
      </c>
      <c r="BN208" s="180">
        <v>0</v>
      </c>
      <c r="BO208" s="180">
        <v>0</v>
      </c>
      <c r="BP208" s="180">
        <v>0</v>
      </c>
      <c r="BQ208" s="180">
        <v>0</v>
      </c>
      <c r="BR208" s="180">
        <v>0</v>
      </c>
      <c r="BS208" s="180">
        <v>0</v>
      </c>
      <c r="BT208" s="180">
        <v>0</v>
      </c>
      <c r="BU208" s="180">
        <v>0</v>
      </c>
      <c r="BV208" s="180">
        <v>0</v>
      </c>
      <c r="BW208" s="180"/>
      <c r="BX208" s="180">
        <v>0</v>
      </c>
      <c r="BY208" s="180">
        <v>0</v>
      </c>
      <c r="BZ208" s="180">
        <v>0</v>
      </c>
      <c r="CA208" s="180">
        <v>0</v>
      </c>
      <c r="CB208" s="180">
        <v>0</v>
      </c>
      <c r="CC208" s="180"/>
      <c r="CD208" s="180">
        <v>0</v>
      </c>
      <c r="CE208" s="180"/>
      <c r="CF208" s="180"/>
      <c r="CG208" s="180"/>
      <c r="CH208" s="180"/>
      <c r="CI208" s="180"/>
      <c r="CJ208" s="180"/>
      <c r="CK208" s="180"/>
      <c r="CL208" s="180"/>
      <c r="CM208" s="180"/>
      <c r="CN208" s="180"/>
      <c r="CO208" s="180"/>
      <c r="CP208" s="180"/>
      <c r="CQ208" s="180"/>
      <c r="CR208" s="180"/>
      <c r="CS208" s="180"/>
      <c r="CT208" s="180"/>
      <c r="CU208" s="180"/>
    </row>
    <row r="209" spans="1:99" s="630" customFormat="1" x14ac:dyDescent="0.3">
      <c r="A209" s="633">
        <v>606</v>
      </c>
      <c r="B209" s="630" t="s">
        <v>1089</v>
      </c>
      <c r="M209" s="630">
        <v>1</v>
      </c>
      <c r="O209" s="630">
        <v>1</v>
      </c>
      <c r="Q209" s="630">
        <v>1</v>
      </c>
      <c r="T209" s="630">
        <v>1</v>
      </c>
      <c r="U209" s="630">
        <v>1</v>
      </c>
      <c r="V209" s="630">
        <v>1</v>
      </c>
      <c r="W209" s="630">
        <v>1</v>
      </c>
      <c r="Y209" s="630">
        <v>1</v>
      </c>
      <c r="AB209" s="630">
        <v>1</v>
      </c>
      <c r="AI209" s="630">
        <v>1</v>
      </c>
      <c r="AQ209" s="630">
        <v>1</v>
      </c>
      <c r="AV209" s="630">
        <v>1</v>
      </c>
      <c r="AY209" s="630">
        <v>1</v>
      </c>
      <c r="BD209" s="630">
        <v>1</v>
      </c>
      <c r="BM209" s="630">
        <v>1</v>
      </c>
      <c r="BO209" s="630">
        <v>1</v>
      </c>
      <c r="BZ209" s="630">
        <v>1</v>
      </c>
    </row>
    <row r="210" spans="1:99" x14ac:dyDescent="0.3">
      <c r="A210" s="155">
        <v>619</v>
      </c>
      <c r="B210" s="180" t="s">
        <v>1090</v>
      </c>
      <c r="C210" s="180"/>
      <c r="D210" s="180"/>
      <c r="E210" s="180">
        <v>0</v>
      </c>
      <c r="F210" s="180"/>
      <c r="G210" s="180">
        <v>0</v>
      </c>
      <c r="H210" s="180">
        <v>0</v>
      </c>
      <c r="I210" s="180">
        <v>0</v>
      </c>
      <c r="J210" s="180">
        <v>0</v>
      </c>
      <c r="K210" s="180">
        <v>0</v>
      </c>
      <c r="L210" s="180">
        <v>0</v>
      </c>
      <c r="M210" s="180">
        <v>0</v>
      </c>
      <c r="N210" s="180">
        <v>0</v>
      </c>
      <c r="O210" s="180">
        <v>0</v>
      </c>
      <c r="P210" s="180">
        <v>0</v>
      </c>
      <c r="Q210" s="180">
        <v>0</v>
      </c>
      <c r="R210" s="180">
        <v>0</v>
      </c>
      <c r="S210" s="180">
        <v>0</v>
      </c>
      <c r="T210" s="180">
        <v>0</v>
      </c>
      <c r="U210" s="180">
        <v>0</v>
      </c>
      <c r="V210" s="180">
        <v>0</v>
      </c>
      <c r="W210" s="180">
        <v>0</v>
      </c>
      <c r="X210" s="180"/>
      <c r="Y210" s="180">
        <v>0</v>
      </c>
      <c r="Z210" s="180">
        <v>0</v>
      </c>
      <c r="AA210" s="180">
        <v>0</v>
      </c>
      <c r="AB210" s="180">
        <v>0</v>
      </c>
      <c r="AC210" s="180">
        <v>0</v>
      </c>
      <c r="AD210" s="180">
        <v>0</v>
      </c>
      <c r="AE210" s="180">
        <v>0</v>
      </c>
      <c r="AF210" s="180">
        <v>0</v>
      </c>
      <c r="AG210" s="180">
        <v>0</v>
      </c>
      <c r="AH210" s="180">
        <v>0</v>
      </c>
      <c r="AI210" s="180">
        <v>0</v>
      </c>
      <c r="AJ210" s="180">
        <v>0</v>
      </c>
      <c r="AK210" s="180"/>
      <c r="AL210" s="180"/>
      <c r="AM210" s="180">
        <v>0</v>
      </c>
      <c r="AN210" s="180">
        <v>0</v>
      </c>
      <c r="AO210" s="180">
        <v>0</v>
      </c>
      <c r="AP210" s="180">
        <v>0</v>
      </c>
      <c r="AQ210" s="180">
        <v>0</v>
      </c>
      <c r="AR210" s="180">
        <v>0</v>
      </c>
      <c r="AS210" s="180">
        <v>0</v>
      </c>
      <c r="AT210" s="180">
        <v>0</v>
      </c>
      <c r="AU210" s="180"/>
      <c r="AV210" s="180">
        <v>0</v>
      </c>
      <c r="AW210" s="180">
        <v>0</v>
      </c>
      <c r="AX210" s="180">
        <v>0</v>
      </c>
      <c r="AY210" s="180">
        <v>0</v>
      </c>
      <c r="AZ210" s="180">
        <v>0</v>
      </c>
      <c r="BA210" s="180">
        <v>0</v>
      </c>
      <c r="BB210" s="180">
        <v>0</v>
      </c>
      <c r="BC210" s="180">
        <v>0</v>
      </c>
      <c r="BD210" s="180">
        <v>0</v>
      </c>
      <c r="BE210" s="180">
        <v>0</v>
      </c>
      <c r="BF210" s="180">
        <v>0</v>
      </c>
      <c r="BG210" s="180"/>
      <c r="BH210" s="180">
        <v>0</v>
      </c>
      <c r="BI210" s="180">
        <v>0</v>
      </c>
      <c r="BJ210" s="180">
        <v>0</v>
      </c>
      <c r="BK210" s="180">
        <v>0</v>
      </c>
      <c r="BL210" s="180"/>
      <c r="BM210" s="180">
        <v>0</v>
      </c>
      <c r="BN210" s="180">
        <v>0</v>
      </c>
      <c r="BO210" s="180">
        <v>0</v>
      </c>
      <c r="BP210" s="180">
        <v>0</v>
      </c>
      <c r="BQ210" s="180">
        <v>0</v>
      </c>
      <c r="BR210" s="180">
        <v>0</v>
      </c>
      <c r="BS210" s="180">
        <v>0</v>
      </c>
      <c r="BT210" s="180">
        <v>0</v>
      </c>
      <c r="BU210" s="180">
        <v>0</v>
      </c>
      <c r="BV210" s="180">
        <v>0</v>
      </c>
      <c r="BW210" s="180"/>
      <c r="BX210" s="180">
        <v>0</v>
      </c>
      <c r="BY210" s="180">
        <v>0</v>
      </c>
      <c r="BZ210" s="180">
        <v>0</v>
      </c>
      <c r="CA210" s="180">
        <v>0</v>
      </c>
      <c r="CB210" s="180">
        <v>0</v>
      </c>
      <c r="CC210" s="180"/>
      <c r="CD210" s="180">
        <v>0</v>
      </c>
      <c r="CE210" s="180"/>
      <c r="CF210" s="180"/>
      <c r="CG210" s="180"/>
      <c r="CH210" s="180"/>
      <c r="CI210" s="180"/>
      <c r="CJ210" s="180"/>
      <c r="CK210" s="180"/>
      <c r="CL210" s="180"/>
      <c r="CM210" s="180"/>
      <c r="CN210" s="180"/>
      <c r="CO210" s="180"/>
      <c r="CP210" s="180"/>
      <c r="CQ210" s="180"/>
      <c r="CR210" s="180"/>
      <c r="CS210" s="180"/>
      <c r="CT210" s="180"/>
      <c r="CU210" s="180"/>
    </row>
    <row r="211" spans="1:99" s="643" customFormat="1" x14ac:dyDescent="0.3">
      <c r="A211" s="642">
        <v>620</v>
      </c>
      <c r="B211" s="643" t="s">
        <v>1091</v>
      </c>
      <c r="E211" s="643">
        <v>2</v>
      </c>
      <c r="G211" s="643">
        <v>2</v>
      </c>
      <c r="H211" s="643">
        <v>1</v>
      </c>
      <c r="I211" s="643">
        <v>2</v>
      </c>
      <c r="J211" s="643">
        <v>1</v>
      </c>
      <c r="K211" s="643">
        <v>2</v>
      </c>
      <c r="L211" s="643">
        <v>2</v>
      </c>
      <c r="M211" s="643">
        <v>2</v>
      </c>
      <c r="N211" s="643">
        <v>2</v>
      </c>
      <c r="O211" s="643">
        <v>1</v>
      </c>
      <c r="P211" s="643">
        <v>2</v>
      </c>
      <c r="Q211" s="643">
        <v>2</v>
      </c>
      <c r="R211" s="643">
        <v>2</v>
      </c>
      <c r="S211" s="643">
        <v>2</v>
      </c>
      <c r="T211" s="643">
        <v>2</v>
      </c>
      <c r="U211" s="643">
        <v>1</v>
      </c>
      <c r="V211" s="643">
        <v>1</v>
      </c>
      <c r="W211" s="643">
        <v>1</v>
      </c>
      <c r="Y211" s="643">
        <v>1</v>
      </c>
      <c r="Z211" s="643">
        <v>2</v>
      </c>
      <c r="AA211" s="643">
        <v>1</v>
      </c>
      <c r="AB211" s="643">
        <v>2</v>
      </c>
      <c r="AC211" s="643">
        <v>2</v>
      </c>
      <c r="AD211" s="643">
        <v>1</v>
      </c>
      <c r="AE211" s="643">
        <v>2</v>
      </c>
      <c r="AF211" s="643">
        <v>1</v>
      </c>
      <c r="AG211" s="643">
        <v>2</v>
      </c>
      <c r="AH211" s="643">
        <v>2</v>
      </c>
      <c r="AI211" s="643">
        <v>1</v>
      </c>
      <c r="AJ211" s="643">
        <v>2</v>
      </c>
      <c r="AM211" s="643">
        <v>1</v>
      </c>
      <c r="AN211" s="643">
        <v>2</v>
      </c>
      <c r="AO211" s="643">
        <v>2</v>
      </c>
      <c r="AP211" s="643">
        <v>2</v>
      </c>
      <c r="AQ211" s="643">
        <v>1</v>
      </c>
      <c r="AR211" s="643">
        <v>2</v>
      </c>
      <c r="AS211" s="643">
        <v>2</v>
      </c>
      <c r="AT211" s="643">
        <v>2</v>
      </c>
      <c r="AV211" s="643">
        <v>1</v>
      </c>
      <c r="AW211" s="643">
        <v>1</v>
      </c>
      <c r="AX211" s="643">
        <v>2</v>
      </c>
      <c r="AY211" s="643">
        <v>2</v>
      </c>
      <c r="AZ211" s="643">
        <v>2</v>
      </c>
      <c r="BA211" s="643">
        <v>2</v>
      </c>
      <c r="BB211" s="643">
        <v>2</v>
      </c>
      <c r="BC211" s="643">
        <v>2</v>
      </c>
      <c r="BD211" s="643">
        <v>2</v>
      </c>
      <c r="BE211" s="643">
        <v>2</v>
      </c>
      <c r="BF211" s="643">
        <v>2</v>
      </c>
      <c r="BH211" s="643">
        <v>2</v>
      </c>
      <c r="BI211" s="643">
        <v>2</v>
      </c>
      <c r="BJ211" s="643">
        <v>2</v>
      </c>
      <c r="BK211" s="643">
        <v>2</v>
      </c>
      <c r="BM211" s="643">
        <v>2</v>
      </c>
      <c r="BN211" s="643">
        <v>2</v>
      </c>
      <c r="BO211" s="643">
        <v>2</v>
      </c>
      <c r="BP211" s="643">
        <v>2</v>
      </c>
      <c r="BQ211" s="643">
        <v>2</v>
      </c>
      <c r="BR211" s="643">
        <v>2</v>
      </c>
      <c r="BS211" s="643">
        <v>2</v>
      </c>
      <c r="BT211" s="643">
        <v>2</v>
      </c>
      <c r="BU211" s="643">
        <v>1</v>
      </c>
      <c r="BV211" s="643">
        <v>2</v>
      </c>
      <c r="BX211" s="643">
        <v>2</v>
      </c>
      <c r="BY211" s="643">
        <v>2</v>
      </c>
      <c r="BZ211" s="643">
        <v>2</v>
      </c>
      <c r="CA211" s="643">
        <v>2</v>
      </c>
      <c r="CB211" s="643">
        <v>1</v>
      </c>
      <c r="CD211" s="643">
        <v>2</v>
      </c>
    </row>
    <row r="212" spans="1:99" x14ac:dyDescent="0.3">
      <c r="A212" s="155">
        <v>621</v>
      </c>
      <c r="B212" s="180" t="s">
        <v>1092</v>
      </c>
      <c r="C212" s="180"/>
      <c r="D212" s="180"/>
      <c r="E212" s="180">
        <v>0</v>
      </c>
      <c r="F212" s="180"/>
      <c r="G212" s="180">
        <v>0</v>
      </c>
      <c r="H212" s="180">
        <v>0</v>
      </c>
      <c r="I212" s="180">
        <v>0</v>
      </c>
      <c r="J212" s="180">
        <v>0</v>
      </c>
      <c r="K212" s="180">
        <v>0</v>
      </c>
      <c r="L212" s="180">
        <v>0</v>
      </c>
      <c r="M212" s="180">
        <v>0</v>
      </c>
      <c r="N212" s="180">
        <v>0</v>
      </c>
      <c r="O212" s="180">
        <v>0</v>
      </c>
      <c r="P212" s="180">
        <v>0</v>
      </c>
      <c r="Q212" s="180">
        <v>0</v>
      </c>
      <c r="R212" s="180">
        <v>0</v>
      </c>
      <c r="S212" s="180">
        <v>0</v>
      </c>
      <c r="T212" s="180">
        <v>0</v>
      </c>
      <c r="U212" s="180">
        <v>0</v>
      </c>
      <c r="V212" s="180">
        <v>0</v>
      </c>
      <c r="W212" s="180">
        <v>0</v>
      </c>
      <c r="X212" s="180"/>
      <c r="Y212" s="180">
        <v>0</v>
      </c>
      <c r="Z212" s="180">
        <v>0</v>
      </c>
      <c r="AA212" s="180">
        <v>0</v>
      </c>
      <c r="AB212" s="180">
        <v>0</v>
      </c>
      <c r="AC212" s="180">
        <v>0</v>
      </c>
      <c r="AD212" s="180">
        <v>0</v>
      </c>
      <c r="AE212" s="180">
        <v>0</v>
      </c>
      <c r="AF212" s="180">
        <v>0</v>
      </c>
      <c r="AG212" s="180">
        <v>0</v>
      </c>
      <c r="AH212" s="180">
        <v>0</v>
      </c>
      <c r="AI212" s="180">
        <v>0</v>
      </c>
      <c r="AJ212" s="180">
        <v>0</v>
      </c>
      <c r="AK212" s="180"/>
      <c r="AL212" s="180"/>
      <c r="AM212" s="180">
        <v>0</v>
      </c>
      <c r="AN212" s="180">
        <v>0</v>
      </c>
      <c r="AO212" s="180">
        <v>0</v>
      </c>
      <c r="AP212" s="180">
        <v>0</v>
      </c>
      <c r="AQ212" s="180">
        <v>0</v>
      </c>
      <c r="AR212" s="180">
        <v>0</v>
      </c>
      <c r="AS212" s="180">
        <v>0</v>
      </c>
      <c r="AT212" s="180">
        <v>0</v>
      </c>
      <c r="AU212" s="180"/>
      <c r="AV212" s="180">
        <v>0</v>
      </c>
      <c r="AW212" s="180">
        <v>0</v>
      </c>
      <c r="AX212" s="180">
        <v>0</v>
      </c>
      <c r="AY212" s="180">
        <v>0</v>
      </c>
      <c r="AZ212" s="180">
        <v>0</v>
      </c>
      <c r="BA212" s="180">
        <v>0</v>
      </c>
      <c r="BB212" s="180">
        <v>0</v>
      </c>
      <c r="BC212" s="180">
        <v>0</v>
      </c>
      <c r="BD212" s="180">
        <v>0</v>
      </c>
      <c r="BE212" s="180">
        <v>0</v>
      </c>
      <c r="BF212" s="180">
        <v>0</v>
      </c>
      <c r="BG212" s="180"/>
      <c r="BH212" s="180">
        <v>0</v>
      </c>
      <c r="BI212" s="180">
        <v>0</v>
      </c>
      <c r="BJ212" s="180">
        <v>0</v>
      </c>
      <c r="BK212" s="180">
        <v>0</v>
      </c>
      <c r="BL212" s="180"/>
      <c r="BM212" s="180">
        <v>0</v>
      </c>
      <c r="BN212" s="180">
        <v>0</v>
      </c>
      <c r="BO212" s="180">
        <v>0</v>
      </c>
      <c r="BP212" s="180">
        <v>0</v>
      </c>
      <c r="BQ212" s="180">
        <v>0</v>
      </c>
      <c r="BR212" s="180">
        <v>0</v>
      </c>
      <c r="BS212" s="180">
        <v>0</v>
      </c>
      <c r="BT212" s="180">
        <v>0</v>
      </c>
      <c r="BU212" s="180">
        <v>0</v>
      </c>
      <c r="BV212" s="180">
        <v>0</v>
      </c>
      <c r="BW212" s="180"/>
      <c r="BX212" s="180">
        <v>0</v>
      </c>
      <c r="BY212" s="180">
        <v>0</v>
      </c>
      <c r="BZ212" s="180">
        <v>0</v>
      </c>
      <c r="CA212" s="180">
        <v>0</v>
      </c>
      <c r="CB212" s="180">
        <v>0</v>
      </c>
      <c r="CC212" s="180"/>
      <c r="CD212" s="180">
        <v>0</v>
      </c>
      <c r="CE212" s="180"/>
      <c r="CF212" s="180"/>
      <c r="CG212" s="180"/>
      <c r="CH212" s="180"/>
      <c r="CI212" s="180"/>
      <c r="CJ212" s="180"/>
      <c r="CK212" s="180"/>
      <c r="CL212" s="180"/>
      <c r="CM212" s="180"/>
      <c r="CN212" s="180"/>
      <c r="CO212" s="180"/>
      <c r="CP212" s="180"/>
      <c r="CQ212" s="180"/>
      <c r="CR212" s="180"/>
      <c r="CS212" s="180"/>
      <c r="CT212" s="180"/>
      <c r="CU212" s="180"/>
    </row>
    <row r="213" spans="1:99" x14ac:dyDescent="0.3">
      <c r="A213" s="155">
        <v>622</v>
      </c>
      <c r="B213" s="180" t="s">
        <v>1093</v>
      </c>
      <c r="C213" s="180"/>
      <c r="D213" s="180"/>
      <c r="E213" s="180">
        <v>0</v>
      </c>
      <c r="F213" s="180"/>
      <c r="G213" s="180">
        <v>131859</v>
      </c>
      <c r="H213" s="180">
        <v>15366</v>
      </c>
      <c r="I213" s="180">
        <v>207975</v>
      </c>
      <c r="J213" s="180">
        <v>0</v>
      </c>
      <c r="K213" s="180">
        <v>0</v>
      </c>
      <c r="L213" s="180">
        <v>0</v>
      </c>
      <c r="M213" s="180">
        <v>2962013</v>
      </c>
      <c r="N213" s="180">
        <v>125427</v>
      </c>
      <c r="O213" s="180">
        <v>1115266</v>
      </c>
      <c r="P213" s="180">
        <v>0</v>
      </c>
      <c r="Q213" s="180">
        <v>13730889</v>
      </c>
      <c r="R213" s="180">
        <v>330542</v>
      </c>
      <c r="S213" s="180">
        <v>0</v>
      </c>
      <c r="T213" s="180">
        <v>13423932</v>
      </c>
      <c r="U213" s="180">
        <v>5346547</v>
      </c>
      <c r="V213" s="180">
        <v>6838823</v>
      </c>
      <c r="W213" s="180">
        <v>6248493</v>
      </c>
      <c r="X213" s="180"/>
      <c r="Y213" s="180">
        <v>3354018</v>
      </c>
      <c r="Z213" s="180">
        <v>315891</v>
      </c>
      <c r="AA213" s="180">
        <v>3906827</v>
      </c>
      <c r="AB213" s="180">
        <v>1180660</v>
      </c>
      <c r="AC213" s="180">
        <v>247638</v>
      </c>
      <c r="AD213" s="180">
        <v>394506</v>
      </c>
      <c r="AE213" s="180">
        <v>746846</v>
      </c>
      <c r="AF213" s="180">
        <v>3431204</v>
      </c>
      <c r="AG213" s="180">
        <v>1511559</v>
      </c>
      <c r="AH213" s="180">
        <v>127930</v>
      </c>
      <c r="AI213" s="180">
        <v>11900223</v>
      </c>
      <c r="AJ213" s="180">
        <v>23942</v>
      </c>
      <c r="AK213" s="180"/>
      <c r="AL213" s="180"/>
      <c r="AM213" s="180">
        <v>4877010</v>
      </c>
      <c r="AN213" s="180">
        <v>0</v>
      </c>
      <c r="AO213" s="180">
        <v>196896</v>
      </c>
      <c r="AP213" s="180">
        <v>0</v>
      </c>
      <c r="AQ213" s="180">
        <v>969828</v>
      </c>
      <c r="AR213" s="180">
        <v>1527997</v>
      </c>
      <c r="AS213" s="180">
        <v>0</v>
      </c>
      <c r="AT213" s="180">
        <v>386287</v>
      </c>
      <c r="AU213" s="180"/>
      <c r="AV213" s="180">
        <v>3416910</v>
      </c>
      <c r="AW213" s="180">
        <v>175813</v>
      </c>
      <c r="AX213" s="180">
        <v>427382</v>
      </c>
      <c r="AY213" s="180">
        <v>1356115</v>
      </c>
      <c r="AZ213" s="180">
        <v>179029</v>
      </c>
      <c r="BA213" s="180">
        <v>269436</v>
      </c>
      <c r="BB213" s="180">
        <v>0</v>
      </c>
      <c r="BC213" s="180">
        <v>0</v>
      </c>
      <c r="BD213" s="180">
        <v>2203374</v>
      </c>
      <c r="BE213" s="180">
        <v>0</v>
      </c>
      <c r="BF213" s="180">
        <v>50385</v>
      </c>
      <c r="BG213" s="180"/>
      <c r="BH213" s="180">
        <v>0</v>
      </c>
      <c r="BI213" s="180">
        <v>20726</v>
      </c>
      <c r="BJ213" s="180">
        <v>0</v>
      </c>
      <c r="BK213" s="180">
        <v>914440</v>
      </c>
      <c r="BL213" s="180"/>
      <c r="BM213" s="180">
        <v>379498</v>
      </c>
      <c r="BN213" s="180">
        <v>1087036</v>
      </c>
      <c r="BO213" s="180">
        <v>263004</v>
      </c>
      <c r="BP213" s="180">
        <v>169023</v>
      </c>
      <c r="BQ213" s="180">
        <v>3736674</v>
      </c>
      <c r="BR213" s="180">
        <v>475623</v>
      </c>
      <c r="BS213" s="180">
        <v>2517479</v>
      </c>
      <c r="BT213" s="180">
        <v>90050</v>
      </c>
      <c r="BU213" s="180">
        <v>1404714</v>
      </c>
      <c r="BV213" s="180">
        <v>0</v>
      </c>
      <c r="BW213" s="180"/>
      <c r="BX213" s="180">
        <v>173311</v>
      </c>
      <c r="BY213" s="180">
        <v>0</v>
      </c>
      <c r="BZ213" s="180">
        <v>6075</v>
      </c>
      <c r="CA213" s="180">
        <v>0</v>
      </c>
      <c r="CB213" s="180">
        <v>257644</v>
      </c>
      <c r="CC213" s="180"/>
      <c r="CD213" s="180">
        <v>0</v>
      </c>
      <c r="CE213" s="180"/>
      <c r="CF213" s="180"/>
      <c r="CG213" s="180"/>
      <c r="CH213" s="180"/>
      <c r="CI213" s="180"/>
      <c r="CJ213" s="180"/>
      <c r="CK213" s="180"/>
      <c r="CL213" s="180"/>
      <c r="CM213" s="180"/>
      <c r="CN213" s="180"/>
      <c r="CO213" s="180"/>
      <c r="CP213" s="180"/>
      <c r="CQ213" s="180"/>
      <c r="CR213" s="180"/>
      <c r="CS213" s="180"/>
      <c r="CT213" s="180"/>
      <c r="CU213" s="180"/>
    </row>
    <row r="214" spans="1:99" s="643" customFormat="1" x14ac:dyDescent="0.3">
      <c r="A214" s="642">
        <v>624</v>
      </c>
      <c r="B214" s="643" t="s">
        <v>358</v>
      </c>
      <c r="E214" s="643">
        <v>1</v>
      </c>
      <c r="G214" s="643">
        <v>1</v>
      </c>
      <c r="H214" s="643">
        <v>2</v>
      </c>
      <c r="I214" s="643">
        <v>2</v>
      </c>
      <c r="J214" s="643">
        <v>1</v>
      </c>
      <c r="K214" s="643">
        <v>1</v>
      </c>
      <c r="L214" s="643">
        <v>1</v>
      </c>
      <c r="M214" s="643">
        <v>1</v>
      </c>
      <c r="N214" s="643">
        <v>1</v>
      </c>
      <c r="O214" s="643">
        <v>1</v>
      </c>
      <c r="P214" s="643">
        <v>1</v>
      </c>
      <c r="Q214" s="643">
        <v>2</v>
      </c>
      <c r="R214" s="643">
        <v>1</v>
      </c>
      <c r="S214" s="643">
        <v>0</v>
      </c>
      <c r="T214" s="643">
        <v>1</v>
      </c>
      <c r="U214" s="643">
        <v>2</v>
      </c>
      <c r="V214" s="643">
        <v>2</v>
      </c>
      <c r="W214" s="643">
        <v>1</v>
      </c>
      <c r="Y214" s="643">
        <v>2</v>
      </c>
      <c r="Z214" s="643">
        <v>1</v>
      </c>
      <c r="AA214" s="643">
        <v>1</v>
      </c>
      <c r="AB214" s="643">
        <v>1</v>
      </c>
      <c r="AC214" s="643">
        <v>1</v>
      </c>
      <c r="AD214" s="643">
        <v>1</v>
      </c>
      <c r="AE214" s="643">
        <v>1</v>
      </c>
      <c r="AF214" s="643">
        <v>2</v>
      </c>
      <c r="AG214" s="643">
        <v>1</v>
      </c>
      <c r="AH214" s="643">
        <v>1</v>
      </c>
      <c r="AI214" s="643">
        <v>1</v>
      </c>
      <c r="AJ214" s="643">
        <v>1</v>
      </c>
      <c r="AM214" s="643">
        <v>1</v>
      </c>
      <c r="AN214" s="643">
        <v>2</v>
      </c>
      <c r="AO214" s="643">
        <v>1</v>
      </c>
      <c r="AP214" s="643">
        <v>2</v>
      </c>
      <c r="AQ214" s="643">
        <v>1</v>
      </c>
      <c r="AR214" s="643">
        <v>1</v>
      </c>
      <c r="AS214" s="643">
        <v>0</v>
      </c>
      <c r="AT214" s="643">
        <v>2</v>
      </c>
      <c r="AV214" s="643">
        <v>2</v>
      </c>
      <c r="AW214" s="643">
        <v>1</v>
      </c>
      <c r="AX214" s="643">
        <v>1</v>
      </c>
      <c r="AY214" s="643">
        <v>2</v>
      </c>
      <c r="AZ214" s="643">
        <v>2</v>
      </c>
      <c r="BA214" s="643">
        <v>1</v>
      </c>
      <c r="BB214" s="643">
        <v>2</v>
      </c>
      <c r="BC214" s="643">
        <v>1</v>
      </c>
      <c r="BD214" s="643">
        <v>1</v>
      </c>
      <c r="BE214" s="643">
        <v>2</v>
      </c>
      <c r="BF214" s="643">
        <v>2</v>
      </c>
      <c r="BH214" s="643">
        <v>1</v>
      </c>
      <c r="BI214" s="643">
        <v>1</v>
      </c>
      <c r="BJ214" s="643">
        <v>1</v>
      </c>
      <c r="BK214" s="643">
        <v>2</v>
      </c>
      <c r="BM214" s="643">
        <v>1</v>
      </c>
      <c r="BN214" s="643">
        <v>2</v>
      </c>
      <c r="BO214" s="643">
        <v>1</v>
      </c>
      <c r="BP214" s="643">
        <v>2</v>
      </c>
      <c r="BQ214" s="643">
        <v>1</v>
      </c>
      <c r="BR214" s="643">
        <v>2</v>
      </c>
      <c r="BS214" s="643">
        <v>1</v>
      </c>
      <c r="BT214" s="643">
        <v>1</v>
      </c>
      <c r="BU214" s="643">
        <v>2</v>
      </c>
      <c r="BV214" s="643">
        <v>1</v>
      </c>
      <c r="BX214" s="643">
        <v>1</v>
      </c>
      <c r="BY214" s="643">
        <v>1</v>
      </c>
      <c r="BZ214" s="643">
        <v>1</v>
      </c>
      <c r="CA214" s="643">
        <v>1</v>
      </c>
      <c r="CB214" s="643">
        <v>1</v>
      </c>
      <c r="CD214" s="643">
        <v>1</v>
      </c>
    </row>
    <row r="215" spans="1:99" s="639" customFormat="1" x14ac:dyDescent="0.3">
      <c r="A215" s="638">
        <v>626</v>
      </c>
      <c r="B215" s="639" t="s">
        <v>1094</v>
      </c>
      <c r="E215" s="639">
        <v>6984</v>
      </c>
      <c r="G215" s="639">
        <v>109158</v>
      </c>
      <c r="H215" s="639">
        <v>62428</v>
      </c>
      <c r="I215" s="639">
        <v>51855</v>
      </c>
      <c r="J215" s="639">
        <v>322</v>
      </c>
      <c r="K215" s="639">
        <v>1996</v>
      </c>
      <c r="L215" s="639">
        <v>6482</v>
      </c>
      <c r="M215" s="639">
        <v>1421950</v>
      </c>
      <c r="N215" s="639">
        <v>39205</v>
      </c>
      <c r="O215" s="639">
        <v>472333</v>
      </c>
      <c r="P215" s="639">
        <v>2011</v>
      </c>
      <c r="Q215" s="639">
        <v>6533116</v>
      </c>
      <c r="R215" s="639">
        <v>143018</v>
      </c>
      <c r="S215" s="639">
        <v>4092</v>
      </c>
      <c r="T215" s="639">
        <v>19468452</v>
      </c>
      <c r="U215" s="639">
        <v>2667399</v>
      </c>
      <c r="V215" s="639">
        <v>5306216</v>
      </c>
      <c r="W215" s="639">
        <v>6632364</v>
      </c>
      <c r="Y215" s="639">
        <v>1864753</v>
      </c>
      <c r="Z215" s="639">
        <v>32504</v>
      </c>
      <c r="AA215" s="639">
        <v>1600295</v>
      </c>
      <c r="AB215" s="639">
        <v>267349</v>
      </c>
      <c r="AC215" s="639">
        <v>147229</v>
      </c>
      <c r="AD215" s="639">
        <v>61768</v>
      </c>
      <c r="AE215" s="639">
        <v>145396</v>
      </c>
      <c r="AF215" s="639">
        <v>4804372</v>
      </c>
      <c r="AG215" s="639">
        <v>347220</v>
      </c>
      <c r="AH215" s="639">
        <v>11958</v>
      </c>
      <c r="AI215" s="639">
        <v>11734326</v>
      </c>
      <c r="AJ215" s="639">
        <v>14310</v>
      </c>
      <c r="AM215" s="639">
        <v>2400724</v>
      </c>
      <c r="AN215" s="639">
        <v>30258</v>
      </c>
      <c r="AO215" s="639">
        <v>30036</v>
      </c>
      <c r="AP215" s="639">
        <v>0</v>
      </c>
      <c r="AQ215" s="639">
        <v>786919</v>
      </c>
      <c r="AR215" s="639">
        <v>407976</v>
      </c>
      <c r="AS215" s="639">
        <v>20677</v>
      </c>
      <c r="AT215" s="639">
        <v>205978</v>
      </c>
      <c r="AV215" s="639">
        <v>340036</v>
      </c>
      <c r="AW215" s="639">
        <v>342326</v>
      </c>
      <c r="AX215" s="639">
        <v>68409</v>
      </c>
      <c r="AY215" s="639">
        <v>2656423</v>
      </c>
      <c r="AZ215" s="639">
        <v>129621</v>
      </c>
      <c r="BA215" s="639">
        <v>81095</v>
      </c>
      <c r="BB215" s="639">
        <v>0</v>
      </c>
      <c r="BC215" s="639">
        <v>48002</v>
      </c>
      <c r="BD215" s="639">
        <v>893210</v>
      </c>
      <c r="BE215" s="639">
        <v>2846</v>
      </c>
      <c r="BF215" s="639">
        <v>2804</v>
      </c>
      <c r="BH215" s="639">
        <v>1121</v>
      </c>
      <c r="BI215" s="639">
        <v>2862</v>
      </c>
      <c r="BJ215" s="639">
        <v>82516</v>
      </c>
      <c r="BK215" s="639">
        <v>973721</v>
      </c>
      <c r="BM215" s="639">
        <v>167888</v>
      </c>
      <c r="BN215" s="639">
        <v>474823</v>
      </c>
      <c r="BO215" s="639">
        <v>105533</v>
      </c>
      <c r="BP215" s="639">
        <v>107062</v>
      </c>
      <c r="BQ215" s="639">
        <v>1809761</v>
      </c>
      <c r="BR215" s="639">
        <v>124599</v>
      </c>
      <c r="BS215" s="639">
        <v>2061370</v>
      </c>
      <c r="BT215" s="639">
        <v>28619</v>
      </c>
      <c r="BU215" s="639">
        <v>1233922</v>
      </c>
      <c r="BV215" s="639">
        <v>50002</v>
      </c>
      <c r="BX215" s="639">
        <v>49597</v>
      </c>
      <c r="BY215" s="639">
        <v>2229</v>
      </c>
      <c r="BZ215" s="639">
        <v>117574</v>
      </c>
      <c r="CA215" s="639">
        <v>8136</v>
      </c>
      <c r="CB215" s="639">
        <v>172194</v>
      </c>
      <c r="CD215" s="639">
        <v>20738</v>
      </c>
    </row>
    <row r="216" spans="1:99" x14ac:dyDescent="0.3">
      <c r="A216" s="155">
        <v>627</v>
      </c>
      <c r="B216" s="180" t="s">
        <v>1095</v>
      </c>
      <c r="C216" s="180"/>
      <c r="D216" s="180"/>
      <c r="E216" s="180">
        <v>0</v>
      </c>
      <c r="F216" s="180"/>
      <c r="G216" s="180">
        <v>0</v>
      </c>
      <c r="H216" s="180">
        <v>0</v>
      </c>
      <c r="I216" s="180">
        <v>0</v>
      </c>
      <c r="J216" s="180">
        <v>0</v>
      </c>
      <c r="K216" s="180">
        <v>0</v>
      </c>
      <c r="L216" s="180">
        <v>0</v>
      </c>
      <c r="M216" s="180">
        <v>0</v>
      </c>
      <c r="N216" s="180">
        <v>0</v>
      </c>
      <c r="O216" s="180">
        <v>0</v>
      </c>
      <c r="P216" s="180">
        <v>0</v>
      </c>
      <c r="Q216" s="180">
        <v>0</v>
      </c>
      <c r="R216" s="180">
        <v>0</v>
      </c>
      <c r="S216" s="180">
        <v>0</v>
      </c>
      <c r="T216" s="180">
        <v>0</v>
      </c>
      <c r="U216" s="180">
        <v>0</v>
      </c>
      <c r="V216" s="180">
        <v>0</v>
      </c>
      <c r="W216" s="180">
        <v>0</v>
      </c>
      <c r="X216" s="180"/>
      <c r="Y216" s="180">
        <v>0</v>
      </c>
      <c r="Z216" s="180">
        <v>0</v>
      </c>
      <c r="AA216" s="180">
        <v>0</v>
      </c>
      <c r="AB216" s="180">
        <v>0</v>
      </c>
      <c r="AC216" s="180">
        <v>0</v>
      </c>
      <c r="AD216" s="180">
        <v>0</v>
      </c>
      <c r="AE216" s="180">
        <v>0</v>
      </c>
      <c r="AF216" s="180">
        <v>0</v>
      </c>
      <c r="AG216" s="180">
        <v>0</v>
      </c>
      <c r="AH216" s="180">
        <v>0</v>
      </c>
      <c r="AI216" s="180">
        <v>0</v>
      </c>
      <c r="AJ216" s="180">
        <v>0</v>
      </c>
      <c r="AK216" s="180"/>
      <c r="AL216" s="180"/>
      <c r="AM216" s="180">
        <v>0</v>
      </c>
      <c r="AN216" s="180">
        <v>0</v>
      </c>
      <c r="AO216" s="180">
        <v>0</v>
      </c>
      <c r="AP216" s="180">
        <v>0</v>
      </c>
      <c r="AQ216" s="180">
        <v>0</v>
      </c>
      <c r="AR216" s="180">
        <v>0</v>
      </c>
      <c r="AS216" s="180">
        <v>0</v>
      </c>
      <c r="AT216" s="180">
        <v>93354</v>
      </c>
      <c r="AU216" s="180"/>
      <c r="AV216" s="180">
        <v>0</v>
      </c>
      <c r="AW216" s="180">
        <v>0</v>
      </c>
      <c r="AX216" s="180">
        <v>0</v>
      </c>
      <c r="AY216" s="180">
        <v>0</v>
      </c>
      <c r="AZ216" s="180">
        <v>0</v>
      </c>
      <c r="BA216" s="180">
        <v>0</v>
      </c>
      <c r="BB216" s="180">
        <v>0</v>
      </c>
      <c r="BC216" s="180">
        <v>0</v>
      </c>
      <c r="BD216" s="180">
        <v>0</v>
      </c>
      <c r="BE216" s="180">
        <v>0</v>
      </c>
      <c r="BF216" s="180">
        <v>0</v>
      </c>
      <c r="BG216" s="180"/>
      <c r="BH216" s="180">
        <v>0</v>
      </c>
      <c r="BI216" s="180">
        <v>0</v>
      </c>
      <c r="BJ216" s="180">
        <v>0</v>
      </c>
      <c r="BK216" s="180">
        <v>0</v>
      </c>
      <c r="BL216" s="180"/>
      <c r="BM216" s="180">
        <v>0</v>
      </c>
      <c r="BN216" s="180">
        <v>0</v>
      </c>
      <c r="BO216" s="180">
        <v>0</v>
      </c>
      <c r="BP216" s="180">
        <v>0</v>
      </c>
      <c r="BQ216" s="180">
        <v>0</v>
      </c>
      <c r="BR216" s="180">
        <v>19243</v>
      </c>
      <c r="BS216" s="180">
        <v>0</v>
      </c>
      <c r="BT216" s="180">
        <v>0</v>
      </c>
      <c r="BU216" s="180">
        <v>0</v>
      </c>
      <c r="BV216" s="180">
        <v>0</v>
      </c>
      <c r="BW216" s="180"/>
      <c r="BX216" s="180">
        <v>0</v>
      </c>
      <c r="BY216" s="180">
        <v>0</v>
      </c>
      <c r="BZ216" s="180">
        <v>0</v>
      </c>
      <c r="CA216" s="180">
        <v>0</v>
      </c>
      <c r="CB216" s="180">
        <v>62334</v>
      </c>
      <c r="CC216" s="180"/>
      <c r="CD216" s="180">
        <v>0</v>
      </c>
      <c r="CE216" s="180"/>
      <c r="CF216" s="180"/>
      <c r="CG216" s="180"/>
      <c r="CH216" s="180"/>
      <c r="CI216" s="180"/>
      <c r="CJ216" s="180"/>
      <c r="CK216" s="180"/>
      <c r="CL216" s="180"/>
      <c r="CM216" s="180"/>
      <c r="CN216" s="180"/>
      <c r="CO216" s="180"/>
      <c r="CP216" s="180"/>
      <c r="CQ216" s="180"/>
      <c r="CR216" s="180"/>
      <c r="CS216" s="180"/>
      <c r="CT216" s="180"/>
      <c r="CU216" s="180"/>
    </row>
    <row r="217" spans="1:99" x14ac:dyDescent="0.3">
      <c r="A217" s="155">
        <v>628</v>
      </c>
      <c r="B217" s="180" t="s">
        <v>1096</v>
      </c>
      <c r="C217" s="180"/>
      <c r="D217" s="180"/>
      <c r="E217" s="180">
        <v>0</v>
      </c>
      <c r="F217" s="180"/>
      <c r="G217" s="180">
        <v>2144</v>
      </c>
      <c r="H217" s="180">
        <v>0</v>
      </c>
      <c r="I217" s="180">
        <v>33341</v>
      </c>
      <c r="J217" s="180">
        <v>0</v>
      </c>
      <c r="K217" s="180">
        <v>0</v>
      </c>
      <c r="L217" s="180">
        <v>0</v>
      </c>
      <c r="M217" s="180">
        <v>0</v>
      </c>
      <c r="N217" s="180">
        <v>0</v>
      </c>
      <c r="O217" s="180">
        <v>0</v>
      </c>
      <c r="P217" s="180">
        <v>0</v>
      </c>
      <c r="Q217" s="180">
        <v>1886057</v>
      </c>
      <c r="R217" s="180">
        <v>0</v>
      </c>
      <c r="S217" s="180">
        <v>0</v>
      </c>
      <c r="T217" s="180">
        <v>2004143</v>
      </c>
      <c r="U217" s="180">
        <v>532267</v>
      </c>
      <c r="V217" s="180">
        <v>89835</v>
      </c>
      <c r="W217" s="180">
        <v>1183328</v>
      </c>
      <c r="X217" s="180"/>
      <c r="Y217" s="180">
        <v>262136</v>
      </c>
      <c r="Z217" s="180">
        <v>0</v>
      </c>
      <c r="AA217" s="180">
        <v>161529</v>
      </c>
      <c r="AB217" s="180">
        <v>35000</v>
      </c>
      <c r="AC217" s="180">
        <v>0</v>
      </c>
      <c r="AD217" s="180">
        <v>19252</v>
      </c>
      <c r="AE217" s="180">
        <v>0</v>
      </c>
      <c r="AF217" s="180">
        <v>310000</v>
      </c>
      <c r="AG217" s="180">
        <v>0</v>
      </c>
      <c r="AH217" s="180">
        <v>0</v>
      </c>
      <c r="AI217" s="180">
        <v>506990</v>
      </c>
      <c r="AJ217" s="180">
        <v>0</v>
      </c>
      <c r="AK217" s="180"/>
      <c r="AL217" s="180"/>
      <c r="AM217" s="180">
        <v>313629</v>
      </c>
      <c r="AN217" s="180">
        <v>0</v>
      </c>
      <c r="AO217" s="180">
        <v>0</v>
      </c>
      <c r="AP217" s="180">
        <v>0</v>
      </c>
      <c r="AQ217" s="180">
        <v>0</v>
      </c>
      <c r="AR217" s="180">
        <v>71371</v>
      </c>
      <c r="AS217" s="180">
        <v>0</v>
      </c>
      <c r="AT217" s="180">
        <v>15440</v>
      </c>
      <c r="AU217" s="180"/>
      <c r="AV217" s="180">
        <v>0</v>
      </c>
      <c r="AW217" s="180">
        <v>22436</v>
      </c>
      <c r="AX217" s="180">
        <v>0</v>
      </c>
      <c r="AY217" s="180">
        <v>98599</v>
      </c>
      <c r="AZ217" s="180">
        <v>0</v>
      </c>
      <c r="BA217" s="180">
        <v>2611</v>
      </c>
      <c r="BB217" s="180">
        <v>0</v>
      </c>
      <c r="BC217" s="180">
        <v>0</v>
      </c>
      <c r="BD217" s="180">
        <v>142397</v>
      </c>
      <c r="BE217" s="180">
        <v>0</v>
      </c>
      <c r="BF217" s="180">
        <v>0</v>
      </c>
      <c r="BG217" s="180"/>
      <c r="BH217" s="180">
        <v>0</v>
      </c>
      <c r="BI217" s="180">
        <v>0</v>
      </c>
      <c r="BJ217" s="180">
        <v>0</v>
      </c>
      <c r="BK217" s="180">
        <v>0</v>
      </c>
      <c r="BL217" s="180"/>
      <c r="BM217" s="180">
        <v>41551</v>
      </c>
      <c r="BN217" s="180">
        <v>80000</v>
      </c>
      <c r="BO217" s="180">
        <v>0</v>
      </c>
      <c r="BP217" s="180">
        <v>0</v>
      </c>
      <c r="BQ217" s="180">
        <v>494770</v>
      </c>
      <c r="BR217" s="180">
        <v>57022</v>
      </c>
      <c r="BS217" s="180">
        <v>31470</v>
      </c>
      <c r="BT217" s="180">
        <v>1666</v>
      </c>
      <c r="BU217" s="180">
        <v>0</v>
      </c>
      <c r="BV217" s="180">
        <v>0</v>
      </c>
      <c r="BW217" s="180"/>
      <c r="BX217" s="180">
        <v>0</v>
      </c>
      <c r="BY217" s="180">
        <v>0</v>
      </c>
      <c r="BZ217" s="180">
        <v>0</v>
      </c>
      <c r="CA217" s="180">
        <v>0</v>
      </c>
      <c r="CB217" s="180">
        <v>0</v>
      </c>
      <c r="CC217" s="180"/>
      <c r="CD217" s="180">
        <v>0</v>
      </c>
      <c r="CE217" s="180"/>
      <c r="CF217" s="180"/>
      <c r="CG217" s="180"/>
      <c r="CH217" s="180"/>
      <c r="CI217" s="180"/>
      <c r="CJ217" s="180"/>
      <c r="CK217" s="180"/>
      <c r="CL217" s="180"/>
      <c r="CM217" s="180"/>
      <c r="CN217" s="180"/>
      <c r="CO217" s="180"/>
      <c r="CP217" s="180"/>
      <c r="CQ217" s="180"/>
      <c r="CR217" s="180"/>
      <c r="CS217" s="180"/>
      <c r="CT217" s="180"/>
      <c r="CU217" s="180"/>
    </row>
    <row r="218" spans="1:99" x14ac:dyDescent="0.3">
      <c r="A218" s="155">
        <v>629</v>
      </c>
      <c r="B218" s="180" t="s">
        <v>1097</v>
      </c>
      <c r="C218" s="180"/>
      <c r="D218" s="180"/>
      <c r="E218" s="180">
        <v>0</v>
      </c>
      <c r="F218" s="180"/>
      <c r="G218" s="180">
        <v>0</v>
      </c>
      <c r="H218" s="180">
        <v>0</v>
      </c>
      <c r="I218" s="180">
        <v>0</v>
      </c>
      <c r="J218" s="180">
        <v>0</v>
      </c>
      <c r="K218" s="180">
        <v>0</v>
      </c>
      <c r="L218" s="180">
        <v>0</v>
      </c>
      <c r="M218" s="180">
        <v>0</v>
      </c>
      <c r="N218" s="180">
        <v>0</v>
      </c>
      <c r="O218" s="180">
        <v>0</v>
      </c>
      <c r="P218" s="180">
        <v>0</v>
      </c>
      <c r="Q218" s="180">
        <v>0</v>
      </c>
      <c r="R218" s="180">
        <v>0</v>
      </c>
      <c r="S218" s="180">
        <v>0</v>
      </c>
      <c r="T218" s="180">
        <v>0</v>
      </c>
      <c r="U218" s="180">
        <v>0</v>
      </c>
      <c r="V218" s="180">
        <v>0</v>
      </c>
      <c r="W218" s="180">
        <v>0</v>
      </c>
      <c r="X218" s="180"/>
      <c r="Y218" s="180">
        <v>0</v>
      </c>
      <c r="Z218" s="180">
        <v>0</v>
      </c>
      <c r="AA218" s="180">
        <v>0</v>
      </c>
      <c r="AB218" s="180">
        <v>0</v>
      </c>
      <c r="AC218" s="180">
        <v>0</v>
      </c>
      <c r="AD218" s="180">
        <v>0</v>
      </c>
      <c r="AE218" s="180">
        <v>0</v>
      </c>
      <c r="AF218" s="180">
        <v>0</v>
      </c>
      <c r="AG218" s="180">
        <v>0</v>
      </c>
      <c r="AH218" s="180">
        <v>0</v>
      </c>
      <c r="AI218" s="180">
        <v>0</v>
      </c>
      <c r="AJ218" s="180">
        <v>0</v>
      </c>
      <c r="AK218" s="180"/>
      <c r="AL218" s="180"/>
      <c r="AM218" s="180">
        <v>0</v>
      </c>
      <c r="AN218" s="180">
        <v>0</v>
      </c>
      <c r="AO218" s="180">
        <v>0</v>
      </c>
      <c r="AP218" s="180">
        <v>0</v>
      </c>
      <c r="AQ218" s="180">
        <v>0</v>
      </c>
      <c r="AR218" s="180">
        <v>0</v>
      </c>
      <c r="AS218" s="180">
        <v>0</v>
      </c>
      <c r="AT218" s="180">
        <v>0</v>
      </c>
      <c r="AU218" s="180"/>
      <c r="AV218" s="180">
        <v>0</v>
      </c>
      <c r="AW218" s="180">
        <v>0</v>
      </c>
      <c r="AX218" s="180">
        <v>0</v>
      </c>
      <c r="AY218" s="180">
        <v>0</v>
      </c>
      <c r="AZ218" s="180">
        <v>0</v>
      </c>
      <c r="BA218" s="180">
        <v>0</v>
      </c>
      <c r="BB218" s="180">
        <v>0</v>
      </c>
      <c r="BC218" s="180">
        <v>0</v>
      </c>
      <c r="BD218" s="180">
        <v>0</v>
      </c>
      <c r="BE218" s="180">
        <v>0</v>
      </c>
      <c r="BF218" s="180">
        <v>0</v>
      </c>
      <c r="BG218" s="180"/>
      <c r="BH218" s="180">
        <v>0</v>
      </c>
      <c r="BI218" s="180">
        <v>0</v>
      </c>
      <c r="BJ218" s="180">
        <v>0</v>
      </c>
      <c r="BK218" s="180">
        <v>0</v>
      </c>
      <c r="BL218" s="180"/>
      <c r="BM218" s="180">
        <v>0</v>
      </c>
      <c r="BN218" s="180">
        <v>0</v>
      </c>
      <c r="BO218" s="180">
        <v>0</v>
      </c>
      <c r="BP218" s="180">
        <v>0</v>
      </c>
      <c r="BQ218" s="180">
        <v>0</v>
      </c>
      <c r="BR218" s="180">
        <v>0</v>
      </c>
      <c r="BS218" s="180">
        <v>0</v>
      </c>
      <c r="BT218" s="180">
        <v>0</v>
      </c>
      <c r="BU218" s="180">
        <v>0</v>
      </c>
      <c r="BV218" s="180">
        <v>0</v>
      </c>
      <c r="BW218" s="180"/>
      <c r="BX218" s="180">
        <v>0</v>
      </c>
      <c r="BY218" s="180">
        <v>0</v>
      </c>
      <c r="BZ218" s="180">
        <v>0</v>
      </c>
      <c r="CA218" s="180">
        <v>0</v>
      </c>
      <c r="CB218" s="180">
        <v>0</v>
      </c>
      <c r="CC218" s="180"/>
      <c r="CD218" s="180">
        <v>0</v>
      </c>
      <c r="CE218" s="180"/>
      <c r="CF218" s="180"/>
      <c r="CG218" s="180"/>
      <c r="CH218" s="180"/>
      <c r="CI218" s="180"/>
      <c r="CJ218" s="180"/>
      <c r="CK218" s="180"/>
      <c r="CL218" s="180"/>
      <c r="CM218" s="180"/>
      <c r="CN218" s="180"/>
      <c r="CO218" s="180"/>
      <c r="CP218" s="180"/>
      <c r="CQ218" s="180"/>
      <c r="CR218" s="180"/>
      <c r="CS218" s="180"/>
      <c r="CT218" s="180"/>
      <c r="CU218" s="180"/>
    </row>
    <row r="219" spans="1:99" x14ac:dyDescent="0.3">
      <c r="A219" s="155">
        <v>630</v>
      </c>
      <c r="B219" s="180" t="s">
        <v>1098</v>
      </c>
      <c r="C219" s="180"/>
      <c r="D219" s="180"/>
      <c r="E219" s="180">
        <v>0</v>
      </c>
      <c r="F219" s="180"/>
      <c r="G219" s="180">
        <v>0</v>
      </c>
      <c r="H219" s="180">
        <v>0</v>
      </c>
      <c r="I219" s="180">
        <v>0</v>
      </c>
      <c r="J219" s="180">
        <v>0</v>
      </c>
      <c r="K219" s="180">
        <v>0</v>
      </c>
      <c r="L219" s="180">
        <v>0</v>
      </c>
      <c r="M219" s="180">
        <v>203748</v>
      </c>
      <c r="N219" s="180">
        <v>0</v>
      </c>
      <c r="O219" s="180">
        <v>0</v>
      </c>
      <c r="P219" s="180">
        <v>0</v>
      </c>
      <c r="Q219" s="180">
        <v>235302</v>
      </c>
      <c r="R219" s="180">
        <v>0</v>
      </c>
      <c r="S219" s="180">
        <v>0</v>
      </c>
      <c r="T219" s="180">
        <v>2365979</v>
      </c>
      <c r="U219" s="180">
        <v>0</v>
      </c>
      <c r="V219" s="180">
        <v>0</v>
      </c>
      <c r="W219" s="180">
        <v>132359</v>
      </c>
      <c r="X219" s="180"/>
      <c r="Y219" s="180">
        <v>377030</v>
      </c>
      <c r="Z219" s="180">
        <v>0</v>
      </c>
      <c r="AA219" s="180">
        <v>83775</v>
      </c>
      <c r="AB219" s="180">
        <v>0</v>
      </c>
      <c r="AC219" s="180">
        <v>0</v>
      </c>
      <c r="AD219" s="180">
        <v>0</v>
      </c>
      <c r="AE219" s="180">
        <v>0</v>
      </c>
      <c r="AF219" s="180">
        <v>4300</v>
      </c>
      <c r="AG219" s="180">
        <v>0</v>
      </c>
      <c r="AH219" s="180">
        <v>0</v>
      </c>
      <c r="AI219" s="180">
        <v>0</v>
      </c>
      <c r="AJ219" s="180">
        <v>0</v>
      </c>
      <c r="AK219" s="180"/>
      <c r="AL219" s="180"/>
      <c r="AM219" s="180">
        <v>32340</v>
      </c>
      <c r="AN219" s="180">
        <v>0</v>
      </c>
      <c r="AO219" s="180">
        <v>0</v>
      </c>
      <c r="AP219" s="180">
        <v>0</v>
      </c>
      <c r="AQ219" s="180">
        <v>0</v>
      </c>
      <c r="AR219" s="180">
        <v>0</v>
      </c>
      <c r="AS219" s="180">
        <v>0</v>
      </c>
      <c r="AT219" s="180">
        <v>0</v>
      </c>
      <c r="AU219" s="180"/>
      <c r="AV219" s="180">
        <v>0</v>
      </c>
      <c r="AW219" s="180">
        <v>12905</v>
      </c>
      <c r="AX219" s="180">
        <v>33000</v>
      </c>
      <c r="AY219" s="180">
        <v>0</v>
      </c>
      <c r="AZ219" s="180">
        <v>0</v>
      </c>
      <c r="BA219" s="180">
        <v>0</v>
      </c>
      <c r="BB219" s="180">
        <v>0</v>
      </c>
      <c r="BC219" s="180">
        <v>3075</v>
      </c>
      <c r="BD219" s="180">
        <v>0</v>
      </c>
      <c r="BE219" s="180">
        <v>0</v>
      </c>
      <c r="BF219" s="180">
        <v>0</v>
      </c>
      <c r="BG219" s="180"/>
      <c r="BH219" s="180">
        <v>0</v>
      </c>
      <c r="BI219" s="180">
        <v>0</v>
      </c>
      <c r="BJ219" s="180">
        <v>0</v>
      </c>
      <c r="BK219" s="180">
        <v>0</v>
      </c>
      <c r="BL219" s="180"/>
      <c r="BM219" s="180">
        <v>0</v>
      </c>
      <c r="BN219" s="180">
        <v>26000</v>
      </c>
      <c r="BO219" s="180">
        <v>0</v>
      </c>
      <c r="BP219" s="180">
        <v>0</v>
      </c>
      <c r="BQ219" s="180">
        <v>0</v>
      </c>
      <c r="BR219" s="180">
        <v>0</v>
      </c>
      <c r="BS219" s="180">
        <v>0</v>
      </c>
      <c r="BT219" s="180">
        <v>0</v>
      </c>
      <c r="BU219" s="180">
        <v>863875</v>
      </c>
      <c r="BV219" s="180">
        <v>0</v>
      </c>
      <c r="BW219" s="180"/>
      <c r="BX219" s="180">
        <v>0</v>
      </c>
      <c r="BY219" s="180">
        <v>0</v>
      </c>
      <c r="BZ219" s="180">
        <v>0</v>
      </c>
      <c r="CA219" s="180">
        <v>0</v>
      </c>
      <c r="CB219" s="180">
        <v>0</v>
      </c>
      <c r="CC219" s="180"/>
      <c r="CD219" s="180">
        <v>0</v>
      </c>
      <c r="CE219" s="180"/>
      <c r="CF219" s="180"/>
      <c r="CG219" s="180"/>
      <c r="CH219" s="180"/>
      <c r="CI219" s="180"/>
      <c r="CJ219" s="180"/>
      <c r="CK219" s="180"/>
      <c r="CL219" s="180"/>
      <c r="CM219" s="180"/>
      <c r="CN219" s="180"/>
      <c r="CO219" s="180"/>
      <c r="CP219" s="180"/>
      <c r="CQ219" s="180"/>
      <c r="CR219" s="180"/>
      <c r="CS219" s="180"/>
      <c r="CT219" s="180"/>
      <c r="CU219" s="180"/>
    </row>
    <row r="220" spans="1:99" x14ac:dyDescent="0.3">
      <c r="A220" s="155">
        <v>631</v>
      </c>
      <c r="B220" s="180" t="s">
        <v>1099</v>
      </c>
      <c r="C220" s="180"/>
      <c r="D220" s="180"/>
      <c r="E220" s="180">
        <v>0</v>
      </c>
      <c r="F220" s="180"/>
      <c r="G220" s="180">
        <v>0</v>
      </c>
      <c r="H220" s="180">
        <v>0</v>
      </c>
      <c r="I220" s="180">
        <v>0</v>
      </c>
      <c r="J220" s="180">
        <v>0</v>
      </c>
      <c r="K220" s="180">
        <v>0</v>
      </c>
      <c r="L220" s="180">
        <v>0</v>
      </c>
      <c r="M220" s="180">
        <v>0</v>
      </c>
      <c r="N220" s="180">
        <v>0</v>
      </c>
      <c r="O220" s="180">
        <v>0</v>
      </c>
      <c r="P220" s="180">
        <v>0</v>
      </c>
      <c r="Q220" s="180">
        <v>0</v>
      </c>
      <c r="R220" s="180">
        <v>0</v>
      </c>
      <c r="S220" s="180">
        <v>0</v>
      </c>
      <c r="T220" s="180">
        <v>0</v>
      </c>
      <c r="U220" s="180">
        <v>0</v>
      </c>
      <c r="V220" s="180">
        <v>0</v>
      </c>
      <c r="W220" s="180">
        <v>0</v>
      </c>
      <c r="X220" s="180"/>
      <c r="Y220" s="180">
        <v>0</v>
      </c>
      <c r="Z220" s="180">
        <v>0</v>
      </c>
      <c r="AA220" s="180">
        <v>0</v>
      </c>
      <c r="AB220" s="180">
        <v>0</v>
      </c>
      <c r="AC220" s="180">
        <v>0</v>
      </c>
      <c r="AD220" s="180">
        <v>0</v>
      </c>
      <c r="AE220" s="180">
        <v>0</v>
      </c>
      <c r="AF220" s="180">
        <v>0</v>
      </c>
      <c r="AG220" s="180">
        <v>0</v>
      </c>
      <c r="AH220" s="180">
        <v>0</v>
      </c>
      <c r="AI220" s="180">
        <v>0</v>
      </c>
      <c r="AJ220" s="180">
        <v>0</v>
      </c>
      <c r="AK220" s="180"/>
      <c r="AL220" s="180"/>
      <c r="AM220" s="180">
        <v>0</v>
      </c>
      <c r="AN220" s="180">
        <v>0</v>
      </c>
      <c r="AO220" s="180">
        <v>0</v>
      </c>
      <c r="AP220" s="180">
        <v>0</v>
      </c>
      <c r="AQ220" s="180">
        <v>0</v>
      </c>
      <c r="AR220" s="180">
        <v>0</v>
      </c>
      <c r="AS220" s="180">
        <v>0</v>
      </c>
      <c r="AT220" s="180">
        <v>0</v>
      </c>
      <c r="AU220" s="180"/>
      <c r="AV220" s="180">
        <v>0</v>
      </c>
      <c r="AW220" s="180">
        <v>0</v>
      </c>
      <c r="AX220" s="180">
        <v>0</v>
      </c>
      <c r="AY220" s="180">
        <v>0</v>
      </c>
      <c r="AZ220" s="180">
        <v>0</v>
      </c>
      <c r="BA220" s="180">
        <v>0</v>
      </c>
      <c r="BB220" s="180">
        <v>0</v>
      </c>
      <c r="BC220" s="180">
        <v>0</v>
      </c>
      <c r="BD220" s="180">
        <v>0</v>
      </c>
      <c r="BE220" s="180">
        <v>0</v>
      </c>
      <c r="BF220" s="180">
        <v>0</v>
      </c>
      <c r="BG220" s="180"/>
      <c r="BH220" s="180">
        <v>0</v>
      </c>
      <c r="BI220" s="180">
        <v>0</v>
      </c>
      <c r="BJ220" s="180">
        <v>0</v>
      </c>
      <c r="BK220" s="180">
        <v>0</v>
      </c>
      <c r="BL220" s="180"/>
      <c r="BM220" s="180">
        <v>0</v>
      </c>
      <c r="BN220" s="180">
        <v>0</v>
      </c>
      <c r="BO220" s="180">
        <v>0</v>
      </c>
      <c r="BP220" s="180">
        <v>0</v>
      </c>
      <c r="BQ220" s="180">
        <v>0</v>
      </c>
      <c r="BR220" s="180">
        <v>0</v>
      </c>
      <c r="BS220" s="180">
        <v>0</v>
      </c>
      <c r="BT220" s="180">
        <v>0</v>
      </c>
      <c r="BU220" s="180">
        <v>0</v>
      </c>
      <c r="BV220" s="180">
        <v>0</v>
      </c>
      <c r="BW220" s="180"/>
      <c r="BX220" s="180">
        <v>0</v>
      </c>
      <c r="BY220" s="180">
        <v>0</v>
      </c>
      <c r="BZ220" s="180">
        <v>0</v>
      </c>
      <c r="CA220" s="180">
        <v>0</v>
      </c>
      <c r="CB220" s="180">
        <v>0</v>
      </c>
      <c r="CC220" s="180"/>
      <c r="CD220" s="180">
        <v>0</v>
      </c>
      <c r="CE220" s="180"/>
      <c r="CF220" s="180"/>
      <c r="CG220" s="180"/>
      <c r="CH220" s="180"/>
      <c r="CI220" s="180"/>
      <c r="CJ220" s="180"/>
      <c r="CK220" s="180"/>
      <c r="CL220" s="180"/>
      <c r="CM220" s="180"/>
      <c r="CN220" s="180"/>
      <c r="CO220" s="180"/>
      <c r="CP220" s="180"/>
      <c r="CQ220" s="180"/>
      <c r="CR220" s="180"/>
      <c r="CS220" s="180"/>
      <c r="CT220" s="180"/>
      <c r="CU220" s="180"/>
    </row>
    <row r="221" spans="1:99" x14ac:dyDescent="0.3">
      <c r="A221" s="155">
        <v>632</v>
      </c>
      <c r="B221" s="180" t="s">
        <v>1100</v>
      </c>
      <c r="C221" s="180"/>
      <c r="D221" s="180"/>
      <c r="E221" s="180">
        <v>0</v>
      </c>
      <c r="F221" s="180"/>
      <c r="G221" s="180">
        <v>0</v>
      </c>
      <c r="H221" s="180">
        <v>0</v>
      </c>
      <c r="I221" s="180">
        <v>0</v>
      </c>
      <c r="J221" s="180">
        <v>0</v>
      </c>
      <c r="K221" s="180">
        <v>0</v>
      </c>
      <c r="L221" s="180">
        <v>0</v>
      </c>
      <c r="M221" s="180">
        <v>0</v>
      </c>
      <c r="N221" s="180">
        <v>0</v>
      </c>
      <c r="O221" s="180">
        <v>0</v>
      </c>
      <c r="P221" s="180">
        <v>0</v>
      </c>
      <c r="Q221" s="180">
        <v>0</v>
      </c>
      <c r="R221" s="180">
        <v>0</v>
      </c>
      <c r="S221" s="180">
        <v>0</v>
      </c>
      <c r="T221" s="180">
        <v>0</v>
      </c>
      <c r="U221" s="180">
        <v>0</v>
      </c>
      <c r="V221" s="180">
        <v>0</v>
      </c>
      <c r="W221" s="180">
        <v>0</v>
      </c>
      <c r="X221" s="180"/>
      <c r="Y221" s="180">
        <v>0</v>
      </c>
      <c r="Z221" s="180">
        <v>0</v>
      </c>
      <c r="AA221" s="180">
        <v>0</v>
      </c>
      <c r="AB221" s="180">
        <v>0</v>
      </c>
      <c r="AC221" s="180">
        <v>0</v>
      </c>
      <c r="AD221" s="180">
        <v>0</v>
      </c>
      <c r="AE221" s="180">
        <v>0</v>
      </c>
      <c r="AF221" s="180">
        <v>0</v>
      </c>
      <c r="AG221" s="180">
        <v>0</v>
      </c>
      <c r="AH221" s="180">
        <v>0</v>
      </c>
      <c r="AI221" s="180">
        <v>0</v>
      </c>
      <c r="AJ221" s="180">
        <v>0</v>
      </c>
      <c r="AK221" s="180"/>
      <c r="AL221" s="180"/>
      <c r="AM221" s="180">
        <v>0</v>
      </c>
      <c r="AN221" s="180">
        <v>0</v>
      </c>
      <c r="AO221" s="180">
        <v>0</v>
      </c>
      <c r="AP221" s="180">
        <v>0</v>
      </c>
      <c r="AQ221" s="180">
        <v>0</v>
      </c>
      <c r="AR221" s="180">
        <v>0</v>
      </c>
      <c r="AS221" s="180">
        <v>0</v>
      </c>
      <c r="AT221" s="180">
        <v>0</v>
      </c>
      <c r="AU221" s="180"/>
      <c r="AV221" s="180">
        <v>0</v>
      </c>
      <c r="AW221" s="180">
        <v>0</v>
      </c>
      <c r="AX221" s="180">
        <v>0</v>
      </c>
      <c r="AY221" s="180">
        <v>0</v>
      </c>
      <c r="AZ221" s="180">
        <v>0</v>
      </c>
      <c r="BA221" s="180">
        <v>0</v>
      </c>
      <c r="BB221" s="180">
        <v>0</v>
      </c>
      <c r="BC221" s="180">
        <v>0</v>
      </c>
      <c r="BD221" s="180">
        <v>0</v>
      </c>
      <c r="BE221" s="180">
        <v>0</v>
      </c>
      <c r="BF221" s="180">
        <v>0</v>
      </c>
      <c r="BG221" s="180"/>
      <c r="BH221" s="180">
        <v>0</v>
      </c>
      <c r="BI221" s="180">
        <v>0</v>
      </c>
      <c r="BJ221" s="180">
        <v>0</v>
      </c>
      <c r="BK221" s="180">
        <v>0</v>
      </c>
      <c r="BL221" s="180"/>
      <c r="BM221" s="180">
        <v>0</v>
      </c>
      <c r="BN221" s="180">
        <v>0</v>
      </c>
      <c r="BO221" s="180">
        <v>0</v>
      </c>
      <c r="BP221" s="180">
        <v>0</v>
      </c>
      <c r="BQ221" s="180">
        <v>0</v>
      </c>
      <c r="BR221" s="180">
        <v>0</v>
      </c>
      <c r="BS221" s="180">
        <v>0</v>
      </c>
      <c r="BT221" s="180">
        <v>0</v>
      </c>
      <c r="BU221" s="180">
        <v>0</v>
      </c>
      <c r="BV221" s="180">
        <v>0</v>
      </c>
      <c r="BW221" s="180"/>
      <c r="BX221" s="180">
        <v>0</v>
      </c>
      <c r="BY221" s="180">
        <v>0</v>
      </c>
      <c r="BZ221" s="180">
        <v>0</v>
      </c>
      <c r="CA221" s="180">
        <v>0</v>
      </c>
      <c r="CB221" s="180">
        <v>0</v>
      </c>
      <c r="CC221" s="180"/>
      <c r="CD221" s="180">
        <v>0</v>
      </c>
      <c r="CE221" s="180"/>
      <c r="CF221" s="180"/>
      <c r="CG221" s="180"/>
      <c r="CH221" s="180"/>
      <c r="CI221" s="180"/>
      <c r="CJ221" s="180"/>
      <c r="CK221" s="180"/>
      <c r="CL221" s="180"/>
      <c r="CM221" s="180"/>
      <c r="CN221" s="180"/>
      <c r="CO221" s="180"/>
      <c r="CP221" s="180"/>
      <c r="CQ221" s="180"/>
      <c r="CR221" s="180"/>
      <c r="CS221" s="180"/>
      <c r="CT221" s="180"/>
      <c r="CU221" s="180"/>
    </row>
    <row r="222" spans="1:99" x14ac:dyDescent="0.3">
      <c r="A222" s="155">
        <v>633</v>
      </c>
      <c r="B222" s="180" t="s">
        <v>374</v>
      </c>
      <c r="C222" s="180"/>
      <c r="D222" s="180"/>
      <c r="E222" s="180">
        <v>0</v>
      </c>
      <c r="F222" s="180"/>
      <c r="G222" s="180">
        <v>0</v>
      </c>
      <c r="H222" s="180">
        <v>0</v>
      </c>
      <c r="I222" s="180">
        <v>0</v>
      </c>
      <c r="J222" s="180">
        <v>18852</v>
      </c>
      <c r="K222" s="180">
        <v>0</v>
      </c>
      <c r="L222" s="180">
        <v>0</v>
      </c>
      <c r="M222" s="180">
        <v>0</v>
      </c>
      <c r="N222" s="180">
        <v>0</v>
      </c>
      <c r="O222" s="180">
        <v>491779</v>
      </c>
      <c r="P222" s="180">
        <v>0</v>
      </c>
      <c r="Q222" s="180">
        <v>2196727</v>
      </c>
      <c r="R222" s="180">
        <v>54743</v>
      </c>
      <c r="S222" s="180">
        <v>0</v>
      </c>
      <c r="T222" s="180">
        <v>15994103</v>
      </c>
      <c r="U222" s="180">
        <v>2355639</v>
      </c>
      <c r="V222" s="180">
        <v>2280782</v>
      </c>
      <c r="W222" s="180">
        <v>0</v>
      </c>
      <c r="X222" s="180"/>
      <c r="Y222" s="180">
        <v>1450853</v>
      </c>
      <c r="Z222" s="180">
        <v>276087</v>
      </c>
      <c r="AA222" s="180">
        <v>740515</v>
      </c>
      <c r="AB222" s="180">
        <v>579282</v>
      </c>
      <c r="AC222" s="180">
        <v>294606</v>
      </c>
      <c r="AD222" s="180">
        <v>461386</v>
      </c>
      <c r="AE222" s="180">
        <v>256131</v>
      </c>
      <c r="AF222" s="180">
        <v>720831</v>
      </c>
      <c r="AG222" s="180">
        <v>275889</v>
      </c>
      <c r="AH222" s="180">
        <v>0</v>
      </c>
      <c r="AI222" s="180">
        <v>5313118</v>
      </c>
      <c r="AJ222" s="180">
        <v>32360</v>
      </c>
      <c r="AK222" s="180"/>
      <c r="AL222" s="180"/>
      <c r="AM222" s="180">
        <v>1603332</v>
      </c>
      <c r="AN222" s="180">
        <v>72883</v>
      </c>
      <c r="AO222" s="180">
        <v>188702</v>
      </c>
      <c r="AP222" s="180">
        <v>0</v>
      </c>
      <c r="AQ222" s="180">
        <v>0</v>
      </c>
      <c r="AR222" s="180">
        <v>912832</v>
      </c>
      <c r="AS222" s="180">
        <v>0</v>
      </c>
      <c r="AT222" s="180">
        <v>594761</v>
      </c>
      <c r="AU222" s="180"/>
      <c r="AV222" s="180">
        <v>5036144</v>
      </c>
      <c r="AW222" s="180">
        <v>0</v>
      </c>
      <c r="AX222" s="180">
        <v>301706</v>
      </c>
      <c r="AY222" s="180">
        <v>181212</v>
      </c>
      <c r="AZ222" s="180">
        <v>125480</v>
      </c>
      <c r="BA222" s="180">
        <v>93743</v>
      </c>
      <c r="BB222" s="180">
        <v>0</v>
      </c>
      <c r="BC222" s="180">
        <v>126074</v>
      </c>
      <c r="BD222" s="180">
        <v>3128883</v>
      </c>
      <c r="BE222" s="180">
        <v>0</v>
      </c>
      <c r="BF222" s="180">
        <v>105524</v>
      </c>
      <c r="BG222" s="180"/>
      <c r="BH222" s="180">
        <v>0</v>
      </c>
      <c r="BI222" s="180">
        <v>30738</v>
      </c>
      <c r="BJ222" s="180">
        <v>0</v>
      </c>
      <c r="BK222" s="180">
        <v>341371</v>
      </c>
      <c r="BL222" s="180"/>
      <c r="BM222" s="180">
        <v>544787</v>
      </c>
      <c r="BN222" s="180">
        <v>143606</v>
      </c>
      <c r="BO222" s="180">
        <v>159667</v>
      </c>
      <c r="BP222" s="180">
        <v>95453</v>
      </c>
      <c r="BQ222" s="180">
        <v>0</v>
      </c>
      <c r="BR222" s="180">
        <v>209375</v>
      </c>
      <c r="BS222" s="180">
        <v>0</v>
      </c>
      <c r="BT222" s="180">
        <v>73992</v>
      </c>
      <c r="BU222" s="180">
        <v>426207</v>
      </c>
      <c r="BV222" s="180">
        <v>0</v>
      </c>
      <c r="BW222" s="180"/>
      <c r="BX222" s="180">
        <v>51675</v>
      </c>
      <c r="BY222" s="180">
        <v>15489</v>
      </c>
      <c r="BZ222" s="180">
        <v>703727</v>
      </c>
      <c r="CA222" s="180">
        <v>24329</v>
      </c>
      <c r="CB222" s="180">
        <v>133371</v>
      </c>
      <c r="CC222" s="180"/>
      <c r="CD222" s="180">
        <v>0</v>
      </c>
      <c r="CE222" s="180"/>
      <c r="CF222" s="180"/>
      <c r="CG222" s="180"/>
      <c r="CH222" s="180"/>
      <c r="CI222" s="180"/>
      <c r="CJ222" s="180"/>
      <c r="CK222" s="180"/>
      <c r="CL222" s="180"/>
      <c r="CM222" s="180"/>
      <c r="CN222" s="180"/>
      <c r="CO222" s="180"/>
      <c r="CP222" s="180"/>
      <c r="CQ222" s="180"/>
      <c r="CR222" s="180"/>
      <c r="CS222" s="180"/>
      <c r="CT222" s="180"/>
      <c r="CU222" s="180"/>
    </row>
    <row r="223" spans="1:99" x14ac:dyDescent="0.3">
      <c r="A223" s="155">
        <v>634</v>
      </c>
      <c r="B223" s="180" t="s">
        <v>375</v>
      </c>
      <c r="C223" s="180"/>
      <c r="D223" s="180"/>
      <c r="E223" s="180">
        <v>0</v>
      </c>
      <c r="F223" s="180"/>
      <c r="G223" s="180">
        <v>0</v>
      </c>
      <c r="H223" s="180">
        <v>0</v>
      </c>
      <c r="I223" s="180">
        <v>0</v>
      </c>
      <c r="J223" s="180">
        <v>0</v>
      </c>
      <c r="K223" s="180">
        <v>0</v>
      </c>
      <c r="L223" s="180">
        <v>0</v>
      </c>
      <c r="M223" s="180">
        <v>0</v>
      </c>
      <c r="N223" s="180">
        <v>0</v>
      </c>
      <c r="O223" s="180">
        <v>0</v>
      </c>
      <c r="P223" s="180">
        <v>0</v>
      </c>
      <c r="Q223" s="180">
        <v>0</v>
      </c>
      <c r="R223" s="180">
        <v>0</v>
      </c>
      <c r="S223" s="180">
        <v>0</v>
      </c>
      <c r="T223" s="180">
        <v>0</v>
      </c>
      <c r="U223" s="180">
        <v>0</v>
      </c>
      <c r="V223" s="180">
        <v>0</v>
      </c>
      <c r="W223" s="180">
        <v>0</v>
      </c>
      <c r="X223" s="180"/>
      <c r="Y223" s="180">
        <v>0</v>
      </c>
      <c r="Z223" s="180">
        <v>0</v>
      </c>
      <c r="AA223" s="180">
        <v>0</v>
      </c>
      <c r="AB223" s="180">
        <v>0</v>
      </c>
      <c r="AC223" s="180">
        <v>0</v>
      </c>
      <c r="AD223" s="180">
        <v>8000</v>
      </c>
      <c r="AE223" s="180">
        <v>0</v>
      </c>
      <c r="AF223" s="180">
        <v>0</v>
      </c>
      <c r="AG223" s="180">
        <v>0</v>
      </c>
      <c r="AH223" s="180">
        <v>0</v>
      </c>
      <c r="AI223" s="180">
        <v>0</v>
      </c>
      <c r="AJ223" s="180">
        <v>0</v>
      </c>
      <c r="AK223" s="180"/>
      <c r="AL223" s="180"/>
      <c r="AM223" s="180">
        <v>0</v>
      </c>
      <c r="AN223" s="180">
        <v>0</v>
      </c>
      <c r="AO223" s="180">
        <v>0</v>
      </c>
      <c r="AP223" s="180">
        <v>0</v>
      </c>
      <c r="AQ223" s="180">
        <v>0</v>
      </c>
      <c r="AR223" s="180">
        <v>0</v>
      </c>
      <c r="AS223" s="180">
        <v>0</v>
      </c>
      <c r="AT223" s="180">
        <v>166674</v>
      </c>
      <c r="AU223" s="180"/>
      <c r="AV223" s="180">
        <v>0</v>
      </c>
      <c r="AW223" s="180">
        <v>0</v>
      </c>
      <c r="AX223" s="180">
        <v>0</v>
      </c>
      <c r="AY223" s="180">
        <v>0</v>
      </c>
      <c r="AZ223" s="180">
        <v>0</v>
      </c>
      <c r="BA223" s="180">
        <v>0</v>
      </c>
      <c r="BB223" s="180">
        <v>0</v>
      </c>
      <c r="BC223" s="180">
        <v>0</v>
      </c>
      <c r="BD223" s="180">
        <v>0</v>
      </c>
      <c r="BE223" s="180">
        <v>0</v>
      </c>
      <c r="BF223" s="180">
        <v>0</v>
      </c>
      <c r="BG223" s="180"/>
      <c r="BH223" s="180">
        <v>0</v>
      </c>
      <c r="BI223" s="180">
        <v>0</v>
      </c>
      <c r="BJ223" s="180">
        <v>0</v>
      </c>
      <c r="BK223" s="180">
        <v>0</v>
      </c>
      <c r="BL223" s="180"/>
      <c r="BM223" s="180">
        <v>0</v>
      </c>
      <c r="BN223" s="180">
        <v>0</v>
      </c>
      <c r="BO223" s="180">
        <v>64209</v>
      </c>
      <c r="BP223" s="180">
        <v>0</v>
      </c>
      <c r="BQ223" s="180">
        <v>0</v>
      </c>
      <c r="BR223" s="180">
        <v>78693</v>
      </c>
      <c r="BS223" s="180">
        <v>0</v>
      </c>
      <c r="BT223" s="180">
        <v>0</v>
      </c>
      <c r="BU223" s="180">
        <v>18000</v>
      </c>
      <c r="BV223" s="180">
        <v>0</v>
      </c>
      <c r="BW223" s="180"/>
      <c r="BX223" s="180">
        <v>0</v>
      </c>
      <c r="BY223" s="180">
        <v>0</v>
      </c>
      <c r="BZ223" s="180">
        <v>0</v>
      </c>
      <c r="CA223" s="180">
        <v>0</v>
      </c>
      <c r="CB223" s="180">
        <v>55533</v>
      </c>
      <c r="CC223" s="180"/>
      <c r="CD223" s="180">
        <v>0</v>
      </c>
      <c r="CE223" s="180"/>
      <c r="CF223" s="180"/>
      <c r="CG223" s="180"/>
      <c r="CH223" s="180"/>
      <c r="CI223" s="180"/>
      <c r="CJ223" s="180"/>
      <c r="CK223" s="180"/>
      <c r="CL223" s="180"/>
      <c r="CM223" s="180"/>
      <c r="CN223" s="180"/>
      <c r="CO223" s="180"/>
      <c r="CP223" s="180"/>
      <c r="CQ223" s="180"/>
      <c r="CR223" s="180"/>
      <c r="CS223" s="180"/>
      <c r="CT223" s="180"/>
      <c r="CU223" s="180"/>
    </row>
    <row r="224" spans="1:99" x14ac:dyDescent="0.3">
      <c r="A224" s="155">
        <v>635</v>
      </c>
      <c r="B224" s="180" t="s">
        <v>376</v>
      </c>
      <c r="C224" s="180"/>
      <c r="D224" s="180"/>
      <c r="E224" s="180">
        <v>0</v>
      </c>
      <c r="F224" s="180"/>
      <c r="G224" s="180">
        <v>0</v>
      </c>
      <c r="H224" s="180">
        <v>0</v>
      </c>
      <c r="I224" s="180">
        <v>0</v>
      </c>
      <c r="J224" s="180">
        <v>0</v>
      </c>
      <c r="K224" s="180">
        <v>0</v>
      </c>
      <c r="L224" s="180">
        <v>0</v>
      </c>
      <c r="M224" s="180">
        <v>0</v>
      </c>
      <c r="N224" s="180">
        <v>0</v>
      </c>
      <c r="O224" s="180">
        <v>0</v>
      </c>
      <c r="P224" s="180">
        <v>0</v>
      </c>
      <c r="Q224" s="180">
        <v>239893</v>
      </c>
      <c r="R224" s="180">
        <v>0</v>
      </c>
      <c r="S224" s="180">
        <v>0</v>
      </c>
      <c r="T224" s="180">
        <v>319774</v>
      </c>
      <c r="U224" s="180">
        <v>99389</v>
      </c>
      <c r="V224" s="180">
        <v>14196</v>
      </c>
      <c r="W224" s="180">
        <v>0</v>
      </c>
      <c r="X224" s="180"/>
      <c r="Y224" s="180">
        <v>47088</v>
      </c>
      <c r="Z224" s="180">
        <v>0</v>
      </c>
      <c r="AA224" s="180">
        <v>34441</v>
      </c>
      <c r="AB224" s="180">
        <v>0</v>
      </c>
      <c r="AC224" s="180">
        <v>0</v>
      </c>
      <c r="AD224" s="180">
        <v>15915</v>
      </c>
      <c r="AE224" s="180">
        <v>9000</v>
      </c>
      <c r="AF224" s="180">
        <v>20000</v>
      </c>
      <c r="AG224" s="180">
        <v>0</v>
      </c>
      <c r="AH224" s="180">
        <v>0</v>
      </c>
      <c r="AI224" s="180">
        <v>88643</v>
      </c>
      <c r="AJ224" s="180">
        <v>0</v>
      </c>
      <c r="AK224" s="180"/>
      <c r="AL224" s="180"/>
      <c r="AM224" s="180">
        <v>59036</v>
      </c>
      <c r="AN224" s="180">
        <v>0</v>
      </c>
      <c r="AO224" s="180">
        <v>0</v>
      </c>
      <c r="AP224" s="180">
        <v>0</v>
      </c>
      <c r="AQ224" s="180">
        <v>0</v>
      </c>
      <c r="AR224" s="180">
        <v>18440</v>
      </c>
      <c r="AS224" s="180">
        <v>0</v>
      </c>
      <c r="AT224" s="180">
        <v>3203</v>
      </c>
      <c r="AU224" s="180"/>
      <c r="AV224" s="180">
        <v>142660</v>
      </c>
      <c r="AW224" s="180">
        <v>0</v>
      </c>
      <c r="AX224" s="180">
        <v>0</v>
      </c>
      <c r="AY224" s="180">
        <v>14406</v>
      </c>
      <c r="AZ224" s="180">
        <v>0</v>
      </c>
      <c r="BA224" s="180">
        <v>0</v>
      </c>
      <c r="BB224" s="180">
        <v>0</v>
      </c>
      <c r="BC224" s="180">
        <v>0</v>
      </c>
      <c r="BD224" s="180">
        <v>34023</v>
      </c>
      <c r="BE224" s="180">
        <v>0</v>
      </c>
      <c r="BF224" s="180">
        <v>0</v>
      </c>
      <c r="BG224" s="180"/>
      <c r="BH224" s="180">
        <v>0</v>
      </c>
      <c r="BI224" s="180">
        <v>0</v>
      </c>
      <c r="BJ224" s="180">
        <v>0</v>
      </c>
      <c r="BK224" s="180">
        <v>0</v>
      </c>
      <c r="BL224" s="180"/>
      <c r="BM224" s="180">
        <v>9919</v>
      </c>
      <c r="BN224" s="180">
        <v>8000</v>
      </c>
      <c r="BO224" s="180">
        <v>0</v>
      </c>
      <c r="BP224" s="180">
        <v>0</v>
      </c>
      <c r="BQ224" s="180">
        <v>0</v>
      </c>
      <c r="BR224" s="180">
        <v>0</v>
      </c>
      <c r="BS224" s="180">
        <v>0</v>
      </c>
      <c r="BT224" s="180">
        <v>2278</v>
      </c>
      <c r="BU224" s="180">
        <v>0</v>
      </c>
      <c r="BV224" s="180">
        <v>0</v>
      </c>
      <c r="BW224" s="180"/>
      <c r="BX224" s="180">
        <v>0</v>
      </c>
      <c r="BY224" s="180">
        <v>0</v>
      </c>
      <c r="BZ224" s="180">
        <v>0</v>
      </c>
      <c r="CA224" s="180">
        <v>0</v>
      </c>
      <c r="CB224" s="180">
        <v>0</v>
      </c>
      <c r="CC224" s="180"/>
      <c r="CD224" s="180">
        <v>0</v>
      </c>
      <c r="CE224" s="180"/>
      <c r="CF224" s="180"/>
      <c r="CG224" s="180"/>
      <c r="CH224" s="180"/>
      <c r="CI224" s="180"/>
      <c r="CJ224" s="180"/>
      <c r="CK224" s="180"/>
      <c r="CL224" s="180"/>
      <c r="CM224" s="180"/>
      <c r="CN224" s="180"/>
      <c r="CO224" s="180"/>
      <c r="CP224" s="180"/>
      <c r="CQ224" s="180"/>
      <c r="CR224" s="180"/>
      <c r="CS224" s="180"/>
      <c r="CT224" s="180"/>
      <c r="CU224" s="180"/>
    </row>
    <row r="225" spans="1:99" x14ac:dyDescent="0.3">
      <c r="A225" s="155">
        <v>636</v>
      </c>
      <c r="B225" s="180" t="s">
        <v>1101</v>
      </c>
      <c r="C225" s="180"/>
      <c r="D225" s="180"/>
      <c r="E225" s="180">
        <v>0</v>
      </c>
      <c r="F225" s="180"/>
      <c r="G225" s="180">
        <v>0</v>
      </c>
      <c r="H225" s="180">
        <v>0</v>
      </c>
      <c r="I225" s="180">
        <v>0</v>
      </c>
      <c r="J225" s="180">
        <v>0</v>
      </c>
      <c r="K225" s="180">
        <v>0</v>
      </c>
      <c r="L225" s="180">
        <v>0</v>
      </c>
      <c r="M225" s="180">
        <v>0</v>
      </c>
      <c r="N225" s="180">
        <v>0</v>
      </c>
      <c r="O225" s="180">
        <v>0</v>
      </c>
      <c r="P225" s="180">
        <v>0</v>
      </c>
      <c r="Q225" s="180">
        <v>0</v>
      </c>
      <c r="R225" s="180">
        <v>0</v>
      </c>
      <c r="S225" s="180">
        <v>0</v>
      </c>
      <c r="T225" s="180">
        <v>0</v>
      </c>
      <c r="U225" s="180">
        <v>0</v>
      </c>
      <c r="V225" s="180">
        <v>0</v>
      </c>
      <c r="W225" s="180">
        <v>0</v>
      </c>
      <c r="X225" s="180"/>
      <c r="Y225" s="180">
        <v>0</v>
      </c>
      <c r="Z225" s="180">
        <v>0</v>
      </c>
      <c r="AA225" s="180">
        <v>0</v>
      </c>
      <c r="AB225" s="180">
        <v>0</v>
      </c>
      <c r="AC225" s="180">
        <v>0</v>
      </c>
      <c r="AD225" s="180">
        <v>0</v>
      </c>
      <c r="AE225" s="180">
        <v>0</v>
      </c>
      <c r="AF225" s="180">
        <v>0</v>
      </c>
      <c r="AG225" s="180">
        <v>0</v>
      </c>
      <c r="AH225" s="180">
        <v>0</v>
      </c>
      <c r="AI225" s="180">
        <v>0</v>
      </c>
      <c r="AJ225" s="180">
        <v>0</v>
      </c>
      <c r="AK225" s="180"/>
      <c r="AL225" s="180"/>
      <c r="AM225" s="180">
        <v>0</v>
      </c>
      <c r="AN225" s="180">
        <v>0</v>
      </c>
      <c r="AO225" s="180">
        <v>0</v>
      </c>
      <c r="AP225" s="180">
        <v>0</v>
      </c>
      <c r="AQ225" s="180">
        <v>0</v>
      </c>
      <c r="AR225" s="180">
        <v>0</v>
      </c>
      <c r="AS225" s="180">
        <v>0</v>
      </c>
      <c r="AT225" s="180">
        <v>0</v>
      </c>
      <c r="AU225" s="180"/>
      <c r="AV225" s="180">
        <v>0</v>
      </c>
      <c r="AW225" s="180">
        <v>0</v>
      </c>
      <c r="AX225" s="180">
        <v>0</v>
      </c>
      <c r="AY225" s="180">
        <v>0</v>
      </c>
      <c r="AZ225" s="180">
        <v>0</v>
      </c>
      <c r="BA225" s="180">
        <v>0</v>
      </c>
      <c r="BB225" s="180">
        <v>0</v>
      </c>
      <c r="BC225" s="180">
        <v>0</v>
      </c>
      <c r="BD225" s="180">
        <v>0</v>
      </c>
      <c r="BE225" s="180">
        <v>0</v>
      </c>
      <c r="BF225" s="180">
        <v>0</v>
      </c>
      <c r="BG225" s="180"/>
      <c r="BH225" s="180">
        <v>0</v>
      </c>
      <c r="BI225" s="180">
        <v>0</v>
      </c>
      <c r="BJ225" s="180">
        <v>0</v>
      </c>
      <c r="BK225" s="180">
        <v>0</v>
      </c>
      <c r="BL225" s="180"/>
      <c r="BM225" s="180">
        <v>0</v>
      </c>
      <c r="BN225" s="180">
        <v>0</v>
      </c>
      <c r="BO225" s="180">
        <v>0</v>
      </c>
      <c r="BP225" s="180">
        <v>0</v>
      </c>
      <c r="BQ225" s="180">
        <v>0</v>
      </c>
      <c r="BR225" s="180">
        <v>0</v>
      </c>
      <c r="BS225" s="180">
        <v>0</v>
      </c>
      <c r="BT225" s="180">
        <v>0</v>
      </c>
      <c r="BU225" s="180">
        <v>0</v>
      </c>
      <c r="BV225" s="180">
        <v>0</v>
      </c>
      <c r="BW225" s="180"/>
      <c r="BX225" s="180">
        <v>0</v>
      </c>
      <c r="BY225" s="180">
        <v>0</v>
      </c>
      <c r="BZ225" s="180">
        <v>0</v>
      </c>
      <c r="CA225" s="180">
        <v>0</v>
      </c>
      <c r="CB225" s="180">
        <v>0</v>
      </c>
      <c r="CC225" s="180"/>
      <c r="CD225" s="180">
        <v>0</v>
      </c>
      <c r="CE225" s="180"/>
      <c r="CF225" s="180"/>
      <c r="CG225" s="180"/>
      <c r="CH225" s="180"/>
      <c r="CI225" s="180"/>
      <c r="CJ225" s="180"/>
      <c r="CK225" s="180"/>
      <c r="CL225" s="180"/>
      <c r="CM225" s="180"/>
      <c r="CN225" s="180"/>
      <c r="CO225" s="180"/>
      <c r="CP225" s="180"/>
      <c r="CQ225" s="180"/>
      <c r="CR225" s="180"/>
      <c r="CS225" s="180"/>
      <c r="CT225" s="180"/>
      <c r="CU225" s="180"/>
    </row>
    <row r="226" spans="1:99" x14ac:dyDescent="0.3">
      <c r="A226" s="155">
        <v>637</v>
      </c>
      <c r="B226" s="180" t="s">
        <v>1102</v>
      </c>
      <c r="C226" s="180"/>
      <c r="D226" s="180"/>
      <c r="E226" s="180">
        <v>0</v>
      </c>
      <c r="F226" s="180"/>
      <c r="G226" s="180">
        <v>0</v>
      </c>
      <c r="H226" s="180">
        <v>0</v>
      </c>
      <c r="I226" s="180">
        <v>0</v>
      </c>
      <c r="J226" s="180">
        <v>9594</v>
      </c>
      <c r="K226" s="180">
        <v>0</v>
      </c>
      <c r="L226" s="180">
        <v>0</v>
      </c>
      <c r="M226" s="180">
        <v>0</v>
      </c>
      <c r="N226" s="180">
        <v>0</v>
      </c>
      <c r="O226" s="180">
        <v>115204</v>
      </c>
      <c r="P226" s="180">
        <v>0</v>
      </c>
      <c r="Q226" s="180">
        <v>0</v>
      </c>
      <c r="R226" s="180">
        <v>6023</v>
      </c>
      <c r="S226" s="180">
        <v>0</v>
      </c>
      <c r="T226" s="180">
        <v>0</v>
      </c>
      <c r="U226" s="180">
        <v>0</v>
      </c>
      <c r="V226" s="180">
        <v>0</v>
      </c>
      <c r="W226" s="180">
        <v>0</v>
      </c>
      <c r="X226" s="180"/>
      <c r="Y226" s="180">
        <v>51419</v>
      </c>
      <c r="Z226" s="180">
        <v>0</v>
      </c>
      <c r="AA226" s="180">
        <v>277557</v>
      </c>
      <c r="AB226" s="180">
        <v>0</v>
      </c>
      <c r="AC226" s="180">
        <v>87476</v>
      </c>
      <c r="AD226" s="180">
        <v>134890</v>
      </c>
      <c r="AE226" s="180">
        <v>122509</v>
      </c>
      <c r="AF226" s="180">
        <v>447202</v>
      </c>
      <c r="AG226" s="180">
        <v>176874</v>
      </c>
      <c r="AH226" s="180">
        <v>0</v>
      </c>
      <c r="AI226" s="180">
        <v>0</v>
      </c>
      <c r="AJ226" s="180">
        <v>0</v>
      </c>
      <c r="AK226" s="180"/>
      <c r="AL226" s="180"/>
      <c r="AM226" s="180">
        <v>106608</v>
      </c>
      <c r="AN226" s="180">
        <v>25772</v>
      </c>
      <c r="AO226" s="180">
        <v>0</v>
      </c>
      <c r="AP226" s="180">
        <v>0</v>
      </c>
      <c r="AQ226" s="180">
        <v>0</v>
      </c>
      <c r="AR226" s="180">
        <v>0</v>
      </c>
      <c r="AS226" s="180">
        <v>0</v>
      </c>
      <c r="AT226" s="180">
        <v>0</v>
      </c>
      <c r="AU226" s="180"/>
      <c r="AV226" s="180">
        <v>3390000</v>
      </c>
      <c r="AW226" s="180">
        <v>0</v>
      </c>
      <c r="AX226" s="180">
        <v>26829</v>
      </c>
      <c r="AY226" s="180">
        <v>0</v>
      </c>
      <c r="AZ226" s="180">
        <v>33600</v>
      </c>
      <c r="BA226" s="180">
        <v>0</v>
      </c>
      <c r="BB226" s="180">
        <v>0</v>
      </c>
      <c r="BC226" s="180">
        <v>9710</v>
      </c>
      <c r="BD226" s="180">
        <v>0</v>
      </c>
      <c r="BE226" s="180">
        <v>0</v>
      </c>
      <c r="BF226" s="180">
        <v>0</v>
      </c>
      <c r="BG226" s="180"/>
      <c r="BH226" s="180">
        <v>0</v>
      </c>
      <c r="BI226" s="180">
        <v>20620</v>
      </c>
      <c r="BJ226" s="180">
        <v>0</v>
      </c>
      <c r="BK226" s="180">
        <v>0</v>
      </c>
      <c r="BL226" s="180"/>
      <c r="BM226" s="180">
        <v>40822</v>
      </c>
      <c r="BN226" s="180">
        <v>3527</v>
      </c>
      <c r="BO226" s="180">
        <v>66935</v>
      </c>
      <c r="BP226" s="180">
        <v>0</v>
      </c>
      <c r="BQ226" s="180">
        <v>0</v>
      </c>
      <c r="BR226" s="180">
        <v>47750</v>
      </c>
      <c r="BS226" s="180">
        <v>0</v>
      </c>
      <c r="BT226" s="180">
        <v>0</v>
      </c>
      <c r="BU226" s="180">
        <v>120577</v>
      </c>
      <c r="BV226" s="180">
        <v>0</v>
      </c>
      <c r="BW226" s="180"/>
      <c r="BX226" s="180">
        <v>36656</v>
      </c>
      <c r="BY226" s="180">
        <v>0</v>
      </c>
      <c r="BZ226" s="180">
        <v>0</v>
      </c>
      <c r="CA226" s="180">
        <v>12829</v>
      </c>
      <c r="CB226" s="180">
        <v>50875</v>
      </c>
      <c r="CC226" s="180"/>
      <c r="CD226" s="180">
        <v>0</v>
      </c>
      <c r="CE226" s="180"/>
      <c r="CF226" s="180"/>
      <c r="CG226" s="180"/>
      <c r="CH226" s="180"/>
      <c r="CI226" s="180"/>
      <c r="CJ226" s="180"/>
      <c r="CK226" s="180"/>
      <c r="CL226" s="180"/>
      <c r="CM226" s="180"/>
      <c r="CN226" s="180"/>
      <c r="CO226" s="180"/>
      <c r="CP226" s="180"/>
      <c r="CQ226" s="180"/>
      <c r="CR226" s="180"/>
      <c r="CS226" s="180"/>
      <c r="CT226" s="180"/>
      <c r="CU226" s="180"/>
    </row>
    <row r="227" spans="1:99" x14ac:dyDescent="0.3">
      <c r="A227" s="155">
        <v>638</v>
      </c>
      <c r="B227" s="180" t="s">
        <v>1103</v>
      </c>
      <c r="C227" s="180"/>
      <c r="D227" s="180"/>
      <c r="E227" s="180">
        <v>0</v>
      </c>
      <c r="F227" s="180"/>
      <c r="G227" s="180">
        <v>0</v>
      </c>
      <c r="H227" s="180">
        <v>0</v>
      </c>
      <c r="I227" s="180">
        <v>0</v>
      </c>
      <c r="J227" s="180">
        <v>0</v>
      </c>
      <c r="K227" s="180">
        <v>0</v>
      </c>
      <c r="L227" s="180">
        <v>0</v>
      </c>
      <c r="M227" s="180">
        <v>0</v>
      </c>
      <c r="N227" s="180">
        <v>0</v>
      </c>
      <c r="O227" s="180">
        <v>0</v>
      </c>
      <c r="P227" s="180">
        <v>0</v>
      </c>
      <c r="Q227" s="180">
        <v>0</v>
      </c>
      <c r="R227" s="180">
        <v>0</v>
      </c>
      <c r="S227" s="180">
        <v>0</v>
      </c>
      <c r="T227" s="180">
        <v>0</v>
      </c>
      <c r="U227" s="180">
        <v>0</v>
      </c>
      <c r="V227" s="180">
        <v>0</v>
      </c>
      <c r="W227" s="180">
        <v>0</v>
      </c>
      <c r="X227" s="180"/>
      <c r="Y227" s="180">
        <v>0</v>
      </c>
      <c r="Z227" s="180">
        <v>0</v>
      </c>
      <c r="AA227" s="180">
        <v>0</v>
      </c>
      <c r="AB227" s="180">
        <v>0</v>
      </c>
      <c r="AC227" s="180">
        <v>0</v>
      </c>
      <c r="AD227" s="180">
        <v>0</v>
      </c>
      <c r="AE227" s="180">
        <v>0</v>
      </c>
      <c r="AF227" s="180">
        <v>0</v>
      </c>
      <c r="AG227" s="180">
        <v>0</v>
      </c>
      <c r="AH227" s="180">
        <v>0</v>
      </c>
      <c r="AI227" s="180">
        <v>0</v>
      </c>
      <c r="AJ227" s="180">
        <v>0</v>
      </c>
      <c r="AK227" s="180"/>
      <c r="AL227" s="180"/>
      <c r="AM227" s="180">
        <v>0</v>
      </c>
      <c r="AN227" s="180">
        <v>0</v>
      </c>
      <c r="AO227" s="180">
        <v>0</v>
      </c>
      <c r="AP227" s="180">
        <v>0</v>
      </c>
      <c r="AQ227" s="180">
        <v>0</v>
      </c>
      <c r="AR227" s="180">
        <v>0</v>
      </c>
      <c r="AS227" s="180">
        <v>0</v>
      </c>
      <c r="AT227" s="180">
        <v>0</v>
      </c>
      <c r="AU227" s="180"/>
      <c r="AV227" s="180">
        <v>0</v>
      </c>
      <c r="AW227" s="180">
        <v>0</v>
      </c>
      <c r="AX227" s="180">
        <v>0</v>
      </c>
      <c r="AY227" s="180">
        <v>0</v>
      </c>
      <c r="AZ227" s="180">
        <v>0</v>
      </c>
      <c r="BA227" s="180">
        <v>0</v>
      </c>
      <c r="BB227" s="180">
        <v>0</v>
      </c>
      <c r="BC227" s="180">
        <v>0</v>
      </c>
      <c r="BD227" s="180">
        <v>0</v>
      </c>
      <c r="BE227" s="180">
        <v>0</v>
      </c>
      <c r="BF227" s="180">
        <v>0</v>
      </c>
      <c r="BG227" s="180"/>
      <c r="BH227" s="180">
        <v>0</v>
      </c>
      <c r="BI227" s="180">
        <v>0</v>
      </c>
      <c r="BJ227" s="180">
        <v>0</v>
      </c>
      <c r="BK227" s="180">
        <v>0</v>
      </c>
      <c r="BL227" s="180"/>
      <c r="BM227" s="180">
        <v>0</v>
      </c>
      <c r="BN227" s="180">
        <v>0</v>
      </c>
      <c r="BO227" s="180">
        <v>0</v>
      </c>
      <c r="BP227" s="180">
        <v>0</v>
      </c>
      <c r="BQ227" s="180">
        <v>0</v>
      </c>
      <c r="BR227" s="180">
        <v>0</v>
      </c>
      <c r="BS227" s="180">
        <v>0</v>
      </c>
      <c r="BT227" s="180">
        <v>0</v>
      </c>
      <c r="BU227" s="180">
        <v>0</v>
      </c>
      <c r="BV227" s="180">
        <v>0</v>
      </c>
      <c r="BW227" s="180"/>
      <c r="BX227" s="180">
        <v>0</v>
      </c>
      <c r="BY227" s="180">
        <v>0</v>
      </c>
      <c r="BZ227" s="180">
        <v>0</v>
      </c>
      <c r="CA227" s="180">
        <v>0</v>
      </c>
      <c r="CB227" s="180">
        <v>0</v>
      </c>
      <c r="CC227" s="180"/>
      <c r="CD227" s="180">
        <v>0</v>
      </c>
      <c r="CE227" s="180"/>
      <c r="CF227" s="180"/>
      <c r="CG227" s="180"/>
      <c r="CH227" s="180"/>
      <c r="CI227" s="180"/>
      <c r="CJ227" s="180"/>
      <c r="CK227" s="180"/>
      <c r="CL227" s="180"/>
      <c r="CM227" s="180"/>
      <c r="CN227" s="180"/>
      <c r="CO227" s="180"/>
      <c r="CP227" s="180"/>
      <c r="CQ227" s="180"/>
      <c r="CR227" s="180"/>
      <c r="CS227" s="180"/>
      <c r="CT227" s="180"/>
      <c r="CU227" s="180"/>
    </row>
    <row r="228" spans="1:99" x14ac:dyDescent="0.3">
      <c r="A228" s="155">
        <v>639</v>
      </c>
      <c r="B228" s="180" t="s">
        <v>1104</v>
      </c>
      <c r="C228" s="180"/>
      <c r="D228" s="180"/>
      <c r="E228" s="180">
        <v>0</v>
      </c>
      <c r="F228" s="180"/>
      <c r="G228" s="180">
        <v>0</v>
      </c>
      <c r="H228" s="180">
        <v>0</v>
      </c>
      <c r="I228" s="180">
        <v>0</v>
      </c>
      <c r="J228" s="180">
        <v>0</v>
      </c>
      <c r="K228" s="180">
        <v>0</v>
      </c>
      <c r="L228" s="180">
        <v>0</v>
      </c>
      <c r="M228" s="180">
        <v>0</v>
      </c>
      <c r="N228" s="180">
        <v>0</v>
      </c>
      <c r="O228" s="180">
        <v>0</v>
      </c>
      <c r="P228" s="180">
        <v>0</v>
      </c>
      <c r="Q228" s="180">
        <v>6183628</v>
      </c>
      <c r="R228" s="180">
        <v>0</v>
      </c>
      <c r="S228" s="180">
        <v>0</v>
      </c>
      <c r="T228" s="180">
        <v>0</v>
      </c>
      <c r="U228" s="180">
        <v>0</v>
      </c>
      <c r="V228" s="180">
        <v>3218011</v>
      </c>
      <c r="W228" s="180">
        <v>0</v>
      </c>
      <c r="X228" s="180"/>
      <c r="Y228" s="180">
        <v>0</v>
      </c>
      <c r="Z228" s="180">
        <v>0</v>
      </c>
      <c r="AA228" s="180">
        <v>0</v>
      </c>
      <c r="AB228" s="180">
        <v>0</v>
      </c>
      <c r="AC228" s="180">
        <v>0</v>
      </c>
      <c r="AD228" s="180">
        <v>0</v>
      </c>
      <c r="AE228" s="180">
        <v>0</v>
      </c>
      <c r="AF228" s="180">
        <v>0</v>
      </c>
      <c r="AG228" s="180">
        <v>0</v>
      </c>
      <c r="AH228" s="180">
        <v>0</v>
      </c>
      <c r="AI228" s="180">
        <v>8317523</v>
      </c>
      <c r="AJ228" s="180">
        <v>0</v>
      </c>
      <c r="AK228" s="180"/>
      <c r="AL228" s="180"/>
      <c r="AM228" s="180">
        <v>2391349</v>
      </c>
      <c r="AN228" s="180">
        <v>0</v>
      </c>
      <c r="AO228" s="180">
        <v>0</v>
      </c>
      <c r="AP228" s="180">
        <v>0</v>
      </c>
      <c r="AQ228" s="180">
        <v>0</v>
      </c>
      <c r="AR228" s="180">
        <v>0</v>
      </c>
      <c r="AS228" s="180">
        <v>0</v>
      </c>
      <c r="AT228" s="180">
        <v>0</v>
      </c>
      <c r="AU228" s="180"/>
      <c r="AV228" s="180">
        <v>0</v>
      </c>
      <c r="AW228" s="180">
        <v>0</v>
      </c>
      <c r="AX228" s="180">
        <v>0</v>
      </c>
      <c r="AY228" s="180">
        <v>0</v>
      </c>
      <c r="AZ228" s="180">
        <v>0</v>
      </c>
      <c r="BA228" s="180">
        <v>0</v>
      </c>
      <c r="BB228" s="180">
        <v>0</v>
      </c>
      <c r="BC228" s="180">
        <v>0</v>
      </c>
      <c r="BD228" s="180">
        <v>0</v>
      </c>
      <c r="BE228" s="180">
        <v>0</v>
      </c>
      <c r="BF228" s="180">
        <v>0</v>
      </c>
      <c r="BG228" s="180"/>
      <c r="BH228" s="180">
        <v>0</v>
      </c>
      <c r="BI228" s="180">
        <v>0</v>
      </c>
      <c r="BJ228" s="180">
        <v>0</v>
      </c>
      <c r="BK228" s="180">
        <v>0</v>
      </c>
      <c r="BL228" s="180"/>
      <c r="BM228" s="180">
        <v>0</v>
      </c>
      <c r="BN228" s="180">
        <v>0</v>
      </c>
      <c r="BO228" s="180">
        <v>0</v>
      </c>
      <c r="BP228" s="180">
        <v>0</v>
      </c>
      <c r="BQ228" s="180">
        <v>0</v>
      </c>
      <c r="BR228" s="180">
        <v>247193</v>
      </c>
      <c r="BS228" s="180">
        <v>1257438</v>
      </c>
      <c r="BT228" s="180">
        <v>0</v>
      </c>
      <c r="BU228" s="180">
        <v>0</v>
      </c>
      <c r="BV228" s="180">
        <v>0</v>
      </c>
      <c r="BW228" s="180"/>
      <c r="BX228" s="180">
        <v>0</v>
      </c>
      <c r="BY228" s="180">
        <v>0</v>
      </c>
      <c r="BZ228" s="180">
        <v>0</v>
      </c>
      <c r="CA228" s="180">
        <v>0</v>
      </c>
      <c r="CB228" s="180">
        <v>0</v>
      </c>
      <c r="CC228" s="180"/>
      <c r="CD228" s="180">
        <v>0</v>
      </c>
      <c r="CE228" s="180"/>
      <c r="CF228" s="180"/>
      <c r="CG228" s="180"/>
      <c r="CH228" s="180"/>
      <c r="CI228" s="180"/>
      <c r="CJ228" s="180"/>
      <c r="CK228" s="180"/>
      <c r="CL228" s="180"/>
      <c r="CM228" s="180"/>
      <c r="CN228" s="180"/>
      <c r="CO228" s="180"/>
      <c r="CP228" s="180"/>
      <c r="CQ228" s="180"/>
      <c r="CR228" s="180"/>
      <c r="CS228" s="180"/>
      <c r="CT228" s="180"/>
      <c r="CU228" s="180"/>
    </row>
    <row r="229" spans="1:99" x14ac:dyDescent="0.3">
      <c r="A229" s="155">
        <v>640</v>
      </c>
      <c r="B229" s="180" t="s">
        <v>1105</v>
      </c>
      <c r="C229" s="180"/>
      <c r="D229" s="180"/>
      <c r="E229" s="180">
        <v>0</v>
      </c>
      <c r="F229" s="180"/>
      <c r="G229" s="180">
        <v>0</v>
      </c>
      <c r="H229" s="180">
        <v>0</v>
      </c>
      <c r="I229" s="180">
        <v>0</v>
      </c>
      <c r="J229" s="180">
        <v>0</v>
      </c>
      <c r="K229" s="180">
        <v>0</v>
      </c>
      <c r="L229" s="180">
        <v>0</v>
      </c>
      <c r="M229" s="180">
        <v>0</v>
      </c>
      <c r="N229" s="180">
        <v>0</v>
      </c>
      <c r="O229" s="180">
        <v>0</v>
      </c>
      <c r="P229" s="180">
        <v>0</v>
      </c>
      <c r="Q229" s="180">
        <v>0</v>
      </c>
      <c r="R229" s="180">
        <v>0</v>
      </c>
      <c r="S229" s="180">
        <v>0</v>
      </c>
      <c r="T229" s="180">
        <v>0</v>
      </c>
      <c r="U229" s="180">
        <v>0</v>
      </c>
      <c r="V229" s="180">
        <v>0</v>
      </c>
      <c r="W229" s="180">
        <v>0</v>
      </c>
      <c r="X229" s="180"/>
      <c r="Y229" s="180">
        <v>0</v>
      </c>
      <c r="Z229" s="180">
        <v>0</v>
      </c>
      <c r="AA229" s="180">
        <v>0</v>
      </c>
      <c r="AB229" s="180">
        <v>0</v>
      </c>
      <c r="AC229" s="180">
        <v>0</v>
      </c>
      <c r="AD229" s="180">
        <v>0</v>
      </c>
      <c r="AE229" s="180">
        <v>0</v>
      </c>
      <c r="AF229" s="180">
        <v>0</v>
      </c>
      <c r="AG229" s="180">
        <v>0</v>
      </c>
      <c r="AH229" s="180">
        <v>0</v>
      </c>
      <c r="AI229" s="180">
        <v>0</v>
      </c>
      <c r="AJ229" s="180">
        <v>0</v>
      </c>
      <c r="AK229" s="180"/>
      <c r="AL229" s="180"/>
      <c r="AM229" s="180">
        <v>0</v>
      </c>
      <c r="AN229" s="180">
        <v>0</v>
      </c>
      <c r="AO229" s="180">
        <v>0</v>
      </c>
      <c r="AP229" s="180">
        <v>0</v>
      </c>
      <c r="AQ229" s="180">
        <v>0</v>
      </c>
      <c r="AR229" s="180">
        <v>0</v>
      </c>
      <c r="AS229" s="180">
        <v>0</v>
      </c>
      <c r="AT229" s="180">
        <v>0</v>
      </c>
      <c r="AU229" s="180"/>
      <c r="AV229" s="180">
        <v>0</v>
      </c>
      <c r="AW229" s="180">
        <v>0</v>
      </c>
      <c r="AX229" s="180">
        <v>0</v>
      </c>
      <c r="AY229" s="180">
        <v>0</v>
      </c>
      <c r="AZ229" s="180">
        <v>0</v>
      </c>
      <c r="BA229" s="180">
        <v>0</v>
      </c>
      <c r="BB229" s="180">
        <v>0</v>
      </c>
      <c r="BC229" s="180">
        <v>0</v>
      </c>
      <c r="BD229" s="180">
        <v>0</v>
      </c>
      <c r="BE229" s="180">
        <v>0</v>
      </c>
      <c r="BF229" s="180">
        <v>0</v>
      </c>
      <c r="BG229" s="180"/>
      <c r="BH229" s="180">
        <v>0</v>
      </c>
      <c r="BI229" s="180">
        <v>0</v>
      </c>
      <c r="BJ229" s="180">
        <v>0</v>
      </c>
      <c r="BK229" s="180">
        <v>0</v>
      </c>
      <c r="BL229" s="180"/>
      <c r="BM229" s="180">
        <v>0</v>
      </c>
      <c r="BN229" s="180">
        <v>0</v>
      </c>
      <c r="BO229" s="180">
        <v>0</v>
      </c>
      <c r="BP229" s="180">
        <v>0</v>
      </c>
      <c r="BQ229" s="180">
        <v>0</v>
      </c>
      <c r="BR229" s="180">
        <v>6602</v>
      </c>
      <c r="BS229" s="180">
        <v>0</v>
      </c>
      <c r="BT229" s="180">
        <v>0</v>
      </c>
      <c r="BU229" s="180">
        <v>0</v>
      </c>
      <c r="BV229" s="180">
        <v>0</v>
      </c>
      <c r="BW229" s="180"/>
      <c r="BX229" s="180">
        <v>0</v>
      </c>
      <c r="BY229" s="180">
        <v>0</v>
      </c>
      <c r="BZ229" s="180">
        <v>0</v>
      </c>
      <c r="CA229" s="180">
        <v>0</v>
      </c>
      <c r="CB229" s="180">
        <v>0</v>
      </c>
      <c r="CC229" s="180"/>
      <c r="CD229" s="180">
        <v>0</v>
      </c>
      <c r="CE229" s="180"/>
      <c r="CF229" s="180"/>
      <c r="CG229" s="180"/>
      <c r="CH229" s="180"/>
      <c r="CI229" s="180"/>
      <c r="CJ229" s="180"/>
      <c r="CK229" s="180"/>
      <c r="CL229" s="180"/>
      <c r="CM229" s="180"/>
      <c r="CN229" s="180"/>
      <c r="CO229" s="180"/>
      <c r="CP229" s="180"/>
      <c r="CQ229" s="180"/>
      <c r="CR229" s="180"/>
      <c r="CS229" s="180"/>
      <c r="CT229" s="180"/>
      <c r="CU229" s="180"/>
    </row>
    <row r="230" spans="1:99" x14ac:dyDescent="0.3">
      <c r="A230" s="155">
        <v>641</v>
      </c>
      <c r="B230" s="180" t="s">
        <v>1106</v>
      </c>
      <c r="C230" s="180"/>
      <c r="D230" s="180"/>
      <c r="E230" s="180">
        <v>0</v>
      </c>
      <c r="F230" s="180"/>
      <c r="G230" s="180">
        <v>0</v>
      </c>
      <c r="H230" s="180">
        <v>0</v>
      </c>
      <c r="I230" s="180">
        <v>0</v>
      </c>
      <c r="J230" s="180">
        <v>0</v>
      </c>
      <c r="K230" s="180">
        <v>0</v>
      </c>
      <c r="L230" s="180">
        <v>0</v>
      </c>
      <c r="M230" s="180">
        <v>0</v>
      </c>
      <c r="N230" s="180">
        <v>0</v>
      </c>
      <c r="O230" s="180">
        <v>0</v>
      </c>
      <c r="P230" s="180">
        <v>0</v>
      </c>
      <c r="Q230" s="180">
        <v>214990</v>
      </c>
      <c r="R230" s="180">
        <v>0</v>
      </c>
      <c r="S230" s="180">
        <v>0</v>
      </c>
      <c r="T230" s="180">
        <v>0</v>
      </c>
      <c r="U230" s="180">
        <v>0</v>
      </c>
      <c r="V230" s="180">
        <v>11643</v>
      </c>
      <c r="W230" s="180">
        <v>0</v>
      </c>
      <c r="X230" s="180"/>
      <c r="Y230" s="180">
        <v>0</v>
      </c>
      <c r="Z230" s="180">
        <v>0</v>
      </c>
      <c r="AA230" s="180">
        <v>0</v>
      </c>
      <c r="AB230" s="180">
        <v>0</v>
      </c>
      <c r="AC230" s="180">
        <v>0</v>
      </c>
      <c r="AD230" s="180">
        <v>0</v>
      </c>
      <c r="AE230" s="180">
        <v>0</v>
      </c>
      <c r="AF230" s="180">
        <v>0</v>
      </c>
      <c r="AG230" s="180">
        <v>0</v>
      </c>
      <c r="AH230" s="180">
        <v>0</v>
      </c>
      <c r="AI230" s="180">
        <v>114236</v>
      </c>
      <c r="AJ230" s="180">
        <v>0</v>
      </c>
      <c r="AK230" s="180"/>
      <c r="AL230" s="180"/>
      <c r="AM230" s="180">
        <v>38328</v>
      </c>
      <c r="AN230" s="180">
        <v>0</v>
      </c>
      <c r="AO230" s="180">
        <v>0</v>
      </c>
      <c r="AP230" s="180">
        <v>0</v>
      </c>
      <c r="AQ230" s="180">
        <v>0</v>
      </c>
      <c r="AR230" s="180">
        <v>0</v>
      </c>
      <c r="AS230" s="180">
        <v>0</v>
      </c>
      <c r="AT230" s="180">
        <v>0</v>
      </c>
      <c r="AU230" s="180"/>
      <c r="AV230" s="180">
        <v>0</v>
      </c>
      <c r="AW230" s="180">
        <v>0</v>
      </c>
      <c r="AX230" s="180">
        <v>0</v>
      </c>
      <c r="AY230" s="180">
        <v>0</v>
      </c>
      <c r="AZ230" s="180">
        <v>0</v>
      </c>
      <c r="BA230" s="180">
        <v>0</v>
      </c>
      <c r="BB230" s="180">
        <v>0</v>
      </c>
      <c r="BC230" s="180">
        <v>0</v>
      </c>
      <c r="BD230" s="180">
        <v>0</v>
      </c>
      <c r="BE230" s="180">
        <v>0</v>
      </c>
      <c r="BF230" s="180">
        <v>0</v>
      </c>
      <c r="BG230" s="180"/>
      <c r="BH230" s="180">
        <v>0</v>
      </c>
      <c r="BI230" s="180">
        <v>0</v>
      </c>
      <c r="BJ230" s="180">
        <v>0</v>
      </c>
      <c r="BK230" s="180">
        <v>0</v>
      </c>
      <c r="BL230" s="180"/>
      <c r="BM230" s="180">
        <v>0</v>
      </c>
      <c r="BN230" s="180">
        <v>0</v>
      </c>
      <c r="BO230" s="180">
        <v>0</v>
      </c>
      <c r="BP230" s="180">
        <v>0</v>
      </c>
      <c r="BQ230" s="180">
        <v>0</v>
      </c>
      <c r="BR230" s="180">
        <v>1465</v>
      </c>
      <c r="BS230" s="180">
        <v>2034</v>
      </c>
      <c r="BT230" s="180">
        <v>0</v>
      </c>
      <c r="BU230" s="180">
        <v>0</v>
      </c>
      <c r="BV230" s="180">
        <v>0</v>
      </c>
      <c r="BW230" s="180"/>
      <c r="BX230" s="180">
        <v>0</v>
      </c>
      <c r="BY230" s="180">
        <v>0</v>
      </c>
      <c r="BZ230" s="180">
        <v>0</v>
      </c>
      <c r="CA230" s="180">
        <v>0</v>
      </c>
      <c r="CB230" s="180">
        <v>0</v>
      </c>
      <c r="CC230" s="180"/>
      <c r="CD230" s="180">
        <v>0</v>
      </c>
      <c r="CE230" s="180"/>
      <c r="CF230" s="180"/>
      <c r="CG230" s="180"/>
      <c r="CH230" s="180"/>
      <c r="CI230" s="180"/>
      <c r="CJ230" s="180"/>
      <c r="CK230" s="180"/>
      <c r="CL230" s="180"/>
      <c r="CM230" s="180"/>
      <c r="CN230" s="180"/>
      <c r="CO230" s="180"/>
      <c r="CP230" s="180"/>
      <c r="CQ230" s="180"/>
      <c r="CR230" s="180"/>
      <c r="CS230" s="180"/>
      <c r="CT230" s="180"/>
      <c r="CU230" s="180"/>
    </row>
    <row r="231" spans="1:99" x14ac:dyDescent="0.3">
      <c r="A231" s="155">
        <v>642</v>
      </c>
      <c r="B231" s="180" t="s">
        <v>1107</v>
      </c>
      <c r="C231" s="180"/>
      <c r="D231" s="180"/>
      <c r="E231" s="180">
        <v>0</v>
      </c>
      <c r="F231" s="180"/>
      <c r="G231" s="180">
        <v>0</v>
      </c>
      <c r="H231" s="180">
        <v>0</v>
      </c>
      <c r="I231" s="180">
        <v>0</v>
      </c>
      <c r="J231" s="180">
        <v>0</v>
      </c>
      <c r="K231" s="180">
        <v>0</v>
      </c>
      <c r="L231" s="180">
        <v>0</v>
      </c>
      <c r="M231" s="180">
        <v>0</v>
      </c>
      <c r="N231" s="180">
        <v>0</v>
      </c>
      <c r="O231" s="180">
        <v>0</v>
      </c>
      <c r="P231" s="180">
        <v>0</v>
      </c>
      <c r="Q231" s="180">
        <v>0</v>
      </c>
      <c r="R231" s="180">
        <v>0</v>
      </c>
      <c r="S231" s="180">
        <v>0</v>
      </c>
      <c r="T231" s="180">
        <v>0</v>
      </c>
      <c r="U231" s="180">
        <v>0</v>
      </c>
      <c r="V231" s="180">
        <v>0</v>
      </c>
      <c r="W231" s="180">
        <v>0</v>
      </c>
      <c r="X231" s="180"/>
      <c r="Y231" s="180">
        <v>0</v>
      </c>
      <c r="Z231" s="180">
        <v>0</v>
      </c>
      <c r="AA231" s="180">
        <v>0</v>
      </c>
      <c r="AB231" s="180">
        <v>0</v>
      </c>
      <c r="AC231" s="180">
        <v>0</v>
      </c>
      <c r="AD231" s="180">
        <v>0</v>
      </c>
      <c r="AE231" s="180">
        <v>0</v>
      </c>
      <c r="AF231" s="180">
        <v>0</v>
      </c>
      <c r="AG231" s="180">
        <v>0</v>
      </c>
      <c r="AH231" s="180">
        <v>0</v>
      </c>
      <c r="AI231" s="180">
        <v>0</v>
      </c>
      <c r="AJ231" s="180">
        <v>0</v>
      </c>
      <c r="AK231" s="180"/>
      <c r="AL231" s="180"/>
      <c r="AM231" s="180">
        <v>0</v>
      </c>
      <c r="AN231" s="180">
        <v>0</v>
      </c>
      <c r="AO231" s="180">
        <v>0</v>
      </c>
      <c r="AP231" s="180">
        <v>0</v>
      </c>
      <c r="AQ231" s="180">
        <v>0</v>
      </c>
      <c r="AR231" s="180">
        <v>0</v>
      </c>
      <c r="AS231" s="180">
        <v>0</v>
      </c>
      <c r="AT231" s="180">
        <v>0</v>
      </c>
      <c r="AU231" s="180"/>
      <c r="AV231" s="180">
        <v>0</v>
      </c>
      <c r="AW231" s="180">
        <v>0</v>
      </c>
      <c r="AX231" s="180">
        <v>0</v>
      </c>
      <c r="AY231" s="180">
        <v>0</v>
      </c>
      <c r="AZ231" s="180">
        <v>0</v>
      </c>
      <c r="BA231" s="180">
        <v>0</v>
      </c>
      <c r="BB231" s="180">
        <v>0</v>
      </c>
      <c r="BC231" s="180">
        <v>0</v>
      </c>
      <c r="BD231" s="180">
        <v>0</v>
      </c>
      <c r="BE231" s="180">
        <v>0</v>
      </c>
      <c r="BF231" s="180">
        <v>0</v>
      </c>
      <c r="BG231" s="180"/>
      <c r="BH231" s="180">
        <v>0</v>
      </c>
      <c r="BI231" s="180">
        <v>0</v>
      </c>
      <c r="BJ231" s="180">
        <v>0</v>
      </c>
      <c r="BK231" s="180">
        <v>0</v>
      </c>
      <c r="BL231" s="180"/>
      <c r="BM231" s="180">
        <v>0</v>
      </c>
      <c r="BN231" s="180">
        <v>0</v>
      </c>
      <c r="BO231" s="180">
        <v>0</v>
      </c>
      <c r="BP231" s="180">
        <v>0</v>
      </c>
      <c r="BQ231" s="180">
        <v>0</v>
      </c>
      <c r="BR231" s="180">
        <v>0</v>
      </c>
      <c r="BS231" s="180">
        <v>0</v>
      </c>
      <c r="BT231" s="180">
        <v>0</v>
      </c>
      <c r="BU231" s="180">
        <v>0</v>
      </c>
      <c r="BV231" s="180">
        <v>0</v>
      </c>
      <c r="BW231" s="180"/>
      <c r="BX231" s="180">
        <v>0</v>
      </c>
      <c r="BY231" s="180">
        <v>0</v>
      </c>
      <c r="BZ231" s="180">
        <v>0</v>
      </c>
      <c r="CA231" s="180">
        <v>0</v>
      </c>
      <c r="CB231" s="180">
        <v>0</v>
      </c>
      <c r="CC231" s="180"/>
      <c r="CD231" s="180">
        <v>0</v>
      </c>
      <c r="CE231" s="180"/>
      <c r="CF231" s="180"/>
      <c r="CG231" s="180"/>
      <c r="CH231" s="180"/>
      <c r="CI231" s="180"/>
      <c r="CJ231" s="180"/>
      <c r="CK231" s="180"/>
      <c r="CL231" s="180"/>
      <c r="CM231" s="180"/>
      <c r="CN231" s="180"/>
      <c r="CO231" s="180"/>
      <c r="CP231" s="180"/>
      <c r="CQ231" s="180"/>
      <c r="CR231" s="180"/>
      <c r="CS231" s="180"/>
      <c r="CT231" s="180"/>
      <c r="CU231" s="180"/>
    </row>
    <row r="232" spans="1:99" x14ac:dyDescent="0.3">
      <c r="A232" s="155">
        <v>643</v>
      </c>
      <c r="B232" s="180" t="s">
        <v>1108</v>
      </c>
      <c r="C232" s="180"/>
      <c r="D232" s="180"/>
      <c r="E232" s="180">
        <v>0</v>
      </c>
      <c r="F232" s="180"/>
      <c r="G232" s="180">
        <v>0</v>
      </c>
      <c r="H232" s="180">
        <v>0</v>
      </c>
      <c r="I232" s="180">
        <v>0</v>
      </c>
      <c r="J232" s="180">
        <v>0</v>
      </c>
      <c r="K232" s="180">
        <v>0</v>
      </c>
      <c r="L232" s="180">
        <v>0</v>
      </c>
      <c r="M232" s="180">
        <v>0</v>
      </c>
      <c r="N232" s="180">
        <v>0</v>
      </c>
      <c r="O232" s="180">
        <v>0</v>
      </c>
      <c r="P232" s="180">
        <v>0</v>
      </c>
      <c r="Q232" s="180">
        <v>0</v>
      </c>
      <c r="R232" s="180">
        <v>0</v>
      </c>
      <c r="S232" s="180">
        <v>0</v>
      </c>
      <c r="T232" s="180">
        <v>0</v>
      </c>
      <c r="U232" s="180">
        <v>0</v>
      </c>
      <c r="V232" s="180">
        <v>0</v>
      </c>
      <c r="W232" s="180">
        <v>0</v>
      </c>
      <c r="X232" s="180"/>
      <c r="Y232" s="180">
        <v>0</v>
      </c>
      <c r="Z232" s="180">
        <v>0</v>
      </c>
      <c r="AA232" s="180">
        <v>0</v>
      </c>
      <c r="AB232" s="180">
        <v>0</v>
      </c>
      <c r="AC232" s="180">
        <v>0</v>
      </c>
      <c r="AD232" s="180">
        <v>0</v>
      </c>
      <c r="AE232" s="180">
        <v>0</v>
      </c>
      <c r="AF232" s="180">
        <v>0</v>
      </c>
      <c r="AG232" s="180">
        <v>0</v>
      </c>
      <c r="AH232" s="180">
        <v>0</v>
      </c>
      <c r="AI232" s="180">
        <v>0</v>
      </c>
      <c r="AJ232" s="180">
        <v>0</v>
      </c>
      <c r="AK232" s="180"/>
      <c r="AL232" s="180"/>
      <c r="AM232" s="180">
        <v>313179</v>
      </c>
      <c r="AN232" s="180">
        <v>0</v>
      </c>
      <c r="AO232" s="180">
        <v>0</v>
      </c>
      <c r="AP232" s="180">
        <v>0</v>
      </c>
      <c r="AQ232" s="180">
        <v>0</v>
      </c>
      <c r="AR232" s="180">
        <v>0</v>
      </c>
      <c r="AS232" s="180">
        <v>0</v>
      </c>
      <c r="AT232" s="180">
        <v>0</v>
      </c>
      <c r="AU232" s="180"/>
      <c r="AV232" s="180">
        <v>0</v>
      </c>
      <c r="AW232" s="180">
        <v>0</v>
      </c>
      <c r="AX232" s="180">
        <v>0</v>
      </c>
      <c r="AY232" s="180">
        <v>0</v>
      </c>
      <c r="AZ232" s="180">
        <v>0</v>
      </c>
      <c r="BA232" s="180">
        <v>0</v>
      </c>
      <c r="BB232" s="180">
        <v>0</v>
      </c>
      <c r="BC232" s="180">
        <v>0</v>
      </c>
      <c r="BD232" s="180">
        <v>0</v>
      </c>
      <c r="BE232" s="180">
        <v>0</v>
      </c>
      <c r="BF232" s="180">
        <v>0</v>
      </c>
      <c r="BG232" s="180"/>
      <c r="BH232" s="180">
        <v>0</v>
      </c>
      <c r="BI232" s="180">
        <v>0</v>
      </c>
      <c r="BJ232" s="180">
        <v>0</v>
      </c>
      <c r="BK232" s="180">
        <v>0</v>
      </c>
      <c r="BL232" s="180"/>
      <c r="BM232" s="180">
        <v>0</v>
      </c>
      <c r="BN232" s="180">
        <v>0</v>
      </c>
      <c r="BO232" s="180">
        <v>0</v>
      </c>
      <c r="BP232" s="180">
        <v>0</v>
      </c>
      <c r="BQ232" s="180">
        <v>0</v>
      </c>
      <c r="BR232" s="180">
        <v>80620</v>
      </c>
      <c r="BS232" s="180">
        <v>254550</v>
      </c>
      <c r="BT232" s="180">
        <v>0</v>
      </c>
      <c r="BU232" s="180">
        <v>0</v>
      </c>
      <c r="BV232" s="180">
        <v>0</v>
      </c>
      <c r="BW232" s="180"/>
      <c r="BX232" s="180">
        <v>0</v>
      </c>
      <c r="BY232" s="180">
        <v>0</v>
      </c>
      <c r="BZ232" s="180">
        <v>0</v>
      </c>
      <c r="CA232" s="180">
        <v>0</v>
      </c>
      <c r="CB232" s="180">
        <v>0</v>
      </c>
      <c r="CC232" s="180"/>
      <c r="CD232" s="180">
        <v>0</v>
      </c>
      <c r="CE232" s="180"/>
      <c r="CF232" s="180"/>
      <c r="CG232" s="180"/>
      <c r="CH232" s="180"/>
      <c r="CI232" s="180"/>
      <c r="CJ232" s="180"/>
      <c r="CK232" s="180"/>
      <c r="CL232" s="180"/>
      <c r="CM232" s="180"/>
      <c r="CN232" s="180"/>
      <c r="CO232" s="180"/>
      <c r="CP232" s="180"/>
      <c r="CQ232" s="180"/>
      <c r="CR232" s="180"/>
      <c r="CS232" s="180"/>
      <c r="CT232" s="180"/>
      <c r="CU232" s="180"/>
    </row>
    <row r="233" spans="1:99" x14ac:dyDescent="0.3">
      <c r="A233" s="155">
        <v>644</v>
      </c>
      <c r="B233" s="180" t="s">
        <v>1109</v>
      </c>
      <c r="C233" s="180"/>
      <c r="D233" s="180"/>
      <c r="E233" s="180">
        <v>0</v>
      </c>
      <c r="F233" s="180"/>
      <c r="G233" s="180">
        <v>0</v>
      </c>
      <c r="H233" s="180">
        <v>0</v>
      </c>
      <c r="I233" s="180">
        <v>0</v>
      </c>
      <c r="J233" s="180">
        <v>0</v>
      </c>
      <c r="K233" s="180">
        <v>0</v>
      </c>
      <c r="L233" s="180">
        <v>0</v>
      </c>
      <c r="M233" s="180">
        <v>0</v>
      </c>
      <c r="N233" s="180">
        <v>0</v>
      </c>
      <c r="O233" s="180">
        <v>0</v>
      </c>
      <c r="P233" s="180">
        <v>0</v>
      </c>
      <c r="Q233" s="180">
        <v>0</v>
      </c>
      <c r="R233" s="180">
        <v>0</v>
      </c>
      <c r="S233" s="180">
        <v>0</v>
      </c>
      <c r="T233" s="180">
        <v>0</v>
      </c>
      <c r="U233" s="180">
        <v>0</v>
      </c>
      <c r="V233" s="180">
        <v>0</v>
      </c>
      <c r="W233" s="180">
        <v>0</v>
      </c>
      <c r="X233" s="180"/>
      <c r="Y233" s="180">
        <v>0</v>
      </c>
      <c r="Z233" s="180">
        <v>0</v>
      </c>
      <c r="AA233" s="180">
        <v>0</v>
      </c>
      <c r="AB233" s="180">
        <v>0</v>
      </c>
      <c r="AC233" s="180">
        <v>0</v>
      </c>
      <c r="AD233" s="180">
        <v>0</v>
      </c>
      <c r="AE233" s="180">
        <v>0</v>
      </c>
      <c r="AF233" s="180">
        <v>0</v>
      </c>
      <c r="AG233" s="180">
        <v>0</v>
      </c>
      <c r="AH233" s="180">
        <v>0</v>
      </c>
      <c r="AI233" s="180">
        <v>0</v>
      </c>
      <c r="AJ233" s="180">
        <v>0</v>
      </c>
      <c r="AK233" s="180"/>
      <c r="AL233" s="180"/>
      <c r="AM233" s="180">
        <v>0</v>
      </c>
      <c r="AN233" s="180">
        <v>0</v>
      </c>
      <c r="AO233" s="180">
        <v>0</v>
      </c>
      <c r="AP233" s="180">
        <v>0</v>
      </c>
      <c r="AQ233" s="180">
        <v>0</v>
      </c>
      <c r="AR233" s="180">
        <v>0</v>
      </c>
      <c r="AS233" s="180">
        <v>0</v>
      </c>
      <c r="AT233" s="180">
        <v>0</v>
      </c>
      <c r="AU233" s="180"/>
      <c r="AV233" s="180">
        <v>0</v>
      </c>
      <c r="AW233" s="180">
        <v>0</v>
      </c>
      <c r="AX233" s="180">
        <v>0</v>
      </c>
      <c r="AY233" s="180">
        <v>0</v>
      </c>
      <c r="AZ233" s="180">
        <v>0</v>
      </c>
      <c r="BA233" s="180">
        <v>0</v>
      </c>
      <c r="BB233" s="180">
        <v>0</v>
      </c>
      <c r="BC233" s="180">
        <v>0</v>
      </c>
      <c r="BD233" s="180">
        <v>0</v>
      </c>
      <c r="BE233" s="180">
        <v>0</v>
      </c>
      <c r="BF233" s="180">
        <v>0</v>
      </c>
      <c r="BG233" s="180"/>
      <c r="BH233" s="180">
        <v>0</v>
      </c>
      <c r="BI233" s="180">
        <v>0</v>
      </c>
      <c r="BJ233" s="180">
        <v>0</v>
      </c>
      <c r="BK233" s="180">
        <v>0</v>
      </c>
      <c r="BL233" s="180"/>
      <c r="BM233" s="180">
        <v>0</v>
      </c>
      <c r="BN233" s="180">
        <v>0</v>
      </c>
      <c r="BO233" s="180">
        <v>0</v>
      </c>
      <c r="BP233" s="180">
        <v>0</v>
      </c>
      <c r="BQ233" s="180">
        <v>0</v>
      </c>
      <c r="BR233" s="180">
        <v>0</v>
      </c>
      <c r="BS233" s="180">
        <v>0</v>
      </c>
      <c r="BT233" s="180">
        <v>0</v>
      </c>
      <c r="BU233" s="180">
        <v>0</v>
      </c>
      <c r="BV233" s="180">
        <v>0</v>
      </c>
      <c r="BW233" s="180"/>
      <c r="BX233" s="180">
        <v>0</v>
      </c>
      <c r="BY233" s="180">
        <v>0</v>
      </c>
      <c r="BZ233" s="180">
        <v>0</v>
      </c>
      <c r="CA233" s="180">
        <v>0</v>
      </c>
      <c r="CB233" s="180">
        <v>0</v>
      </c>
      <c r="CC233" s="180"/>
      <c r="CD233" s="180">
        <v>0</v>
      </c>
      <c r="CE233" s="180"/>
      <c r="CF233" s="180"/>
      <c r="CG233" s="180"/>
      <c r="CH233" s="180"/>
      <c r="CI233" s="180"/>
      <c r="CJ233" s="180"/>
      <c r="CK233" s="180"/>
      <c r="CL233" s="180"/>
      <c r="CM233" s="180"/>
      <c r="CN233" s="180"/>
      <c r="CO233" s="180"/>
      <c r="CP233" s="180"/>
      <c r="CQ233" s="180"/>
      <c r="CR233" s="180"/>
      <c r="CS233" s="180"/>
      <c r="CT233" s="180"/>
      <c r="CU233" s="180"/>
    </row>
    <row r="234" spans="1:99" x14ac:dyDescent="0.3">
      <c r="A234" s="155">
        <v>645</v>
      </c>
      <c r="B234" s="180" t="s">
        <v>387</v>
      </c>
      <c r="C234" s="180"/>
      <c r="D234" s="180"/>
      <c r="E234" s="180">
        <v>0</v>
      </c>
      <c r="F234" s="180"/>
      <c r="G234" s="180">
        <v>110000</v>
      </c>
      <c r="H234" s="180">
        <v>1361025</v>
      </c>
      <c r="I234" s="180">
        <v>40869</v>
      </c>
      <c r="J234" s="180">
        <v>16038</v>
      </c>
      <c r="K234" s="180">
        <v>0</v>
      </c>
      <c r="L234" s="180">
        <v>0</v>
      </c>
      <c r="M234" s="180">
        <v>1590509</v>
      </c>
      <c r="N234" s="180">
        <v>12938</v>
      </c>
      <c r="O234" s="180">
        <v>121149</v>
      </c>
      <c r="P234" s="180">
        <v>10851</v>
      </c>
      <c r="Q234" s="180">
        <v>18377984</v>
      </c>
      <c r="R234" s="180">
        <v>34983</v>
      </c>
      <c r="S234" s="180">
        <v>0</v>
      </c>
      <c r="T234" s="180">
        <v>0</v>
      </c>
      <c r="U234" s="180">
        <v>2015752</v>
      </c>
      <c r="V234" s="180">
        <v>0</v>
      </c>
      <c r="W234" s="180">
        <v>2577037</v>
      </c>
      <c r="X234" s="180"/>
      <c r="Y234" s="180">
        <v>1299230</v>
      </c>
      <c r="Z234" s="180">
        <v>569066</v>
      </c>
      <c r="AA234" s="180">
        <v>2003356</v>
      </c>
      <c r="AB234" s="180">
        <v>0</v>
      </c>
      <c r="AC234" s="180">
        <v>520905</v>
      </c>
      <c r="AD234" s="180">
        <v>0</v>
      </c>
      <c r="AE234" s="180">
        <v>595052</v>
      </c>
      <c r="AF234" s="180">
        <v>316712</v>
      </c>
      <c r="AG234" s="180">
        <v>0</v>
      </c>
      <c r="AH234" s="180">
        <v>0</v>
      </c>
      <c r="AI234" s="180">
        <v>143310</v>
      </c>
      <c r="AJ234" s="180">
        <v>0</v>
      </c>
      <c r="AK234" s="180"/>
      <c r="AL234" s="180"/>
      <c r="AM234" s="180">
        <v>617870</v>
      </c>
      <c r="AN234" s="180">
        <v>97900</v>
      </c>
      <c r="AO234" s="180">
        <v>0</v>
      </c>
      <c r="AP234" s="180">
        <v>14187</v>
      </c>
      <c r="AQ234" s="180">
        <v>0</v>
      </c>
      <c r="AR234" s="180">
        <v>0</v>
      </c>
      <c r="AS234" s="180">
        <v>0</v>
      </c>
      <c r="AT234" s="180">
        <v>445064</v>
      </c>
      <c r="AU234" s="180"/>
      <c r="AV234" s="180">
        <v>0</v>
      </c>
      <c r="AW234" s="180">
        <v>712623</v>
      </c>
      <c r="AX234" s="180">
        <v>0</v>
      </c>
      <c r="AY234" s="180">
        <v>0</v>
      </c>
      <c r="AZ234" s="180">
        <v>0</v>
      </c>
      <c r="BA234" s="180">
        <v>263156</v>
      </c>
      <c r="BB234" s="180">
        <v>0</v>
      </c>
      <c r="BC234" s="180">
        <v>0</v>
      </c>
      <c r="BD234" s="180">
        <v>230955</v>
      </c>
      <c r="BE234" s="180">
        <v>0</v>
      </c>
      <c r="BF234" s="180">
        <v>0</v>
      </c>
      <c r="BG234" s="180"/>
      <c r="BH234" s="180">
        <v>0</v>
      </c>
      <c r="BI234" s="180">
        <v>156135</v>
      </c>
      <c r="BJ234" s="180">
        <v>63846</v>
      </c>
      <c r="BK234" s="180">
        <v>100000</v>
      </c>
      <c r="BL234" s="180"/>
      <c r="BM234" s="180">
        <v>0</v>
      </c>
      <c r="BN234" s="180">
        <v>167000</v>
      </c>
      <c r="BO234" s="180">
        <v>0</v>
      </c>
      <c r="BP234" s="180">
        <v>254861</v>
      </c>
      <c r="BQ234" s="180">
        <v>2530950</v>
      </c>
      <c r="BR234" s="180">
        <v>0</v>
      </c>
      <c r="BS234" s="180">
        <v>320000</v>
      </c>
      <c r="BT234" s="180">
        <v>36502</v>
      </c>
      <c r="BU234" s="180">
        <v>14429</v>
      </c>
      <c r="BV234" s="180">
        <v>0</v>
      </c>
      <c r="BW234" s="180"/>
      <c r="BX234" s="180">
        <v>138316</v>
      </c>
      <c r="BY234" s="180">
        <v>0</v>
      </c>
      <c r="BZ234" s="180">
        <v>0</v>
      </c>
      <c r="CA234" s="180">
        <v>0</v>
      </c>
      <c r="CB234" s="180">
        <v>0</v>
      </c>
      <c r="CC234" s="180"/>
      <c r="CD234" s="180">
        <v>0</v>
      </c>
      <c r="CE234" s="180"/>
      <c r="CF234" s="180"/>
      <c r="CG234" s="180"/>
      <c r="CH234" s="180"/>
      <c r="CI234" s="180"/>
      <c r="CJ234" s="180"/>
      <c r="CK234" s="180"/>
      <c r="CL234" s="180"/>
      <c r="CM234" s="180"/>
      <c r="CN234" s="180"/>
      <c r="CO234" s="180"/>
      <c r="CP234" s="180"/>
      <c r="CQ234" s="180"/>
      <c r="CR234" s="180"/>
      <c r="CS234" s="180"/>
      <c r="CT234" s="180"/>
      <c r="CU234" s="180"/>
    </row>
    <row r="235" spans="1:99" x14ac:dyDescent="0.3">
      <c r="A235" s="155">
        <v>646</v>
      </c>
      <c r="B235" s="180" t="s">
        <v>362</v>
      </c>
      <c r="C235" s="180"/>
      <c r="D235" s="180"/>
      <c r="E235" s="180">
        <v>149052</v>
      </c>
      <c r="F235" s="180"/>
      <c r="G235" s="180">
        <v>1871450</v>
      </c>
      <c r="H235" s="180">
        <v>4590509</v>
      </c>
      <c r="I235" s="180">
        <v>4776828</v>
      </c>
      <c r="J235" s="180">
        <v>100235</v>
      </c>
      <c r="K235" s="180">
        <v>1000571</v>
      </c>
      <c r="L235" s="180">
        <v>912037</v>
      </c>
      <c r="M235" s="180">
        <v>5888378</v>
      </c>
      <c r="N235" s="180">
        <v>553434</v>
      </c>
      <c r="O235" s="180">
        <v>4753688</v>
      </c>
      <c r="P235" s="180">
        <v>294877</v>
      </c>
      <c r="Q235" s="180">
        <v>11183063</v>
      </c>
      <c r="R235" s="180">
        <v>465950</v>
      </c>
      <c r="S235" s="180">
        <v>174176</v>
      </c>
      <c r="T235" s="180">
        <v>56128087</v>
      </c>
      <c r="U235" s="180">
        <v>4464526</v>
      </c>
      <c r="V235" s="180">
        <v>18833682</v>
      </c>
      <c r="W235" s="180">
        <v>13784522</v>
      </c>
      <c r="X235" s="180"/>
      <c r="Y235" s="180">
        <v>9665039</v>
      </c>
      <c r="Z235" s="180">
        <v>833406</v>
      </c>
      <c r="AA235" s="180">
        <v>10888792</v>
      </c>
      <c r="AB235" s="180">
        <v>671724</v>
      </c>
      <c r="AC235" s="180">
        <v>1701427</v>
      </c>
      <c r="AD235" s="180">
        <v>971738</v>
      </c>
      <c r="AE235" s="180">
        <v>2920310</v>
      </c>
      <c r="AF235" s="180">
        <v>8185984</v>
      </c>
      <c r="AG235" s="180">
        <v>4712583</v>
      </c>
      <c r="AH235" s="180">
        <v>1025098</v>
      </c>
      <c r="AI235" s="180">
        <v>9823280</v>
      </c>
      <c r="AJ235" s="180">
        <v>3522703</v>
      </c>
      <c r="AK235" s="180"/>
      <c r="AL235" s="180"/>
      <c r="AM235" s="180">
        <v>8247946</v>
      </c>
      <c r="AN235" s="180">
        <v>463673</v>
      </c>
      <c r="AO235" s="180">
        <v>516344</v>
      </c>
      <c r="AP235" s="180">
        <v>56230</v>
      </c>
      <c r="AQ235" s="180">
        <v>3663528</v>
      </c>
      <c r="AR235" s="180">
        <v>6034467</v>
      </c>
      <c r="AS235" s="180">
        <v>680258</v>
      </c>
      <c r="AT235" s="180">
        <v>1148115</v>
      </c>
      <c r="AU235" s="180"/>
      <c r="AV235" s="180">
        <v>15954442</v>
      </c>
      <c r="AW235" s="180">
        <v>1386565</v>
      </c>
      <c r="AX235" s="180">
        <v>788487</v>
      </c>
      <c r="AY235" s="180">
        <v>5265341</v>
      </c>
      <c r="AZ235" s="180">
        <v>2114789</v>
      </c>
      <c r="BA235" s="180">
        <v>774823</v>
      </c>
      <c r="BB235" s="180">
        <v>120922</v>
      </c>
      <c r="BC235" s="180">
        <v>431486</v>
      </c>
      <c r="BD235" s="180">
        <v>6292226</v>
      </c>
      <c r="BE235" s="180">
        <v>623224</v>
      </c>
      <c r="BF235" s="180">
        <v>766421</v>
      </c>
      <c r="BG235" s="180"/>
      <c r="BH235" s="180">
        <v>327869</v>
      </c>
      <c r="BI235" s="180">
        <v>290014</v>
      </c>
      <c r="BJ235" s="180">
        <v>176064</v>
      </c>
      <c r="BK235" s="180">
        <v>1964212</v>
      </c>
      <c r="BL235" s="180"/>
      <c r="BM235" s="180">
        <v>32524</v>
      </c>
      <c r="BN235" s="180">
        <v>1209294</v>
      </c>
      <c r="BO235" s="180">
        <v>1114431</v>
      </c>
      <c r="BP235" s="180">
        <v>1881472</v>
      </c>
      <c r="BQ235" s="180">
        <v>2891475</v>
      </c>
      <c r="BR235" s="180">
        <v>316359</v>
      </c>
      <c r="BS235" s="180">
        <v>15690912</v>
      </c>
      <c r="BT235" s="180">
        <v>491392</v>
      </c>
      <c r="BU235" s="180">
        <v>3818287</v>
      </c>
      <c r="BV235" s="180">
        <v>836082</v>
      </c>
      <c r="BW235" s="180"/>
      <c r="BX235" s="180">
        <v>1611120</v>
      </c>
      <c r="BY235" s="180">
        <v>202195</v>
      </c>
      <c r="BZ235" s="180">
        <v>118951</v>
      </c>
      <c r="CA235" s="180">
        <v>164509</v>
      </c>
      <c r="CB235" s="180">
        <v>471404</v>
      </c>
      <c r="CC235" s="180"/>
      <c r="CD235" s="180">
        <v>367651</v>
      </c>
      <c r="CE235" s="180"/>
      <c r="CF235" s="180"/>
      <c r="CG235" s="180"/>
      <c r="CH235" s="180"/>
      <c r="CI235" s="180"/>
      <c r="CJ235" s="180"/>
      <c r="CK235" s="180"/>
      <c r="CL235" s="180"/>
      <c r="CM235" s="180"/>
      <c r="CN235" s="180"/>
      <c r="CO235" s="180"/>
      <c r="CP235" s="180"/>
      <c r="CQ235" s="180"/>
      <c r="CR235" s="180"/>
      <c r="CS235" s="180"/>
      <c r="CT235" s="180"/>
      <c r="CU235" s="180"/>
    </row>
    <row r="236" spans="1:99" x14ac:dyDescent="0.3">
      <c r="A236" s="155">
        <v>647</v>
      </c>
      <c r="B236" s="180" t="s">
        <v>1110</v>
      </c>
      <c r="C236" s="180"/>
      <c r="D236" s="180"/>
      <c r="E236" s="180">
        <v>0</v>
      </c>
      <c r="F236" s="180"/>
      <c r="G236" s="180">
        <v>0</v>
      </c>
      <c r="H236" s="180">
        <v>0</v>
      </c>
      <c r="I236" s="180">
        <v>0</v>
      </c>
      <c r="J236" s="180">
        <v>0</v>
      </c>
      <c r="K236" s="180">
        <v>0</v>
      </c>
      <c r="L236" s="180">
        <v>0</v>
      </c>
      <c r="M236" s="180">
        <v>0</v>
      </c>
      <c r="N236" s="180">
        <v>0</v>
      </c>
      <c r="O236" s="180">
        <v>0</v>
      </c>
      <c r="P236" s="180">
        <v>0</v>
      </c>
      <c r="Q236" s="180">
        <v>0</v>
      </c>
      <c r="R236" s="180">
        <v>0</v>
      </c>
      <c r="S236" s="180">
        <v>0</v>
      </c>
      <c r="T236" s="180">
        <v>0</v>
      </c>
      <c r="U236" s="180">
        <v>0</v>
      </c>
      <c r="V236" s="180">
        <v>0</v>
      </c>
      <c r="W236" s="180">
        <v>0</v>
      </c>
      <c r="X236" s="180"/>
      <c r="Y236" s="180">
        <v>0</v>
      </c>
      <c r="Z236" s="180">
        <v>0</v>
      </c>
      <c r="AA236" s="180">
        <v>0</v>
      </c>
      <c r="AB236" s="180">
        <v>0</v>
      </c>
      <c r="AC236" s="180">
        <v>0</v>
      </c>
      <c r="AD236" s="180">
        <v>0</v>
      </c>
      <c r="AE236" s="180">
        <v>0</v>
      </c>
      <c r="AF236" s="180">
        <v>0</v>
      </c>
      <c r="AG236" s="180">
        <v>0</v>
      </c>
      <c r="AH236" s="180">
        <v>0</v>
      </c>
      <c r="AI236" s="180">
        <v>0</v>
      </c>
      <c r="AJ236" s="180">
        <v>0</v>
      </c>
      <c r="AK236" s="180"/>
      <c r="AL236" s="180"/>
      <c r="AM236" s="180">
        <v>0</v>
      </c>
      <c r="AN236" s="180">
        <v>0</v>
      </c>
      <c r="AO236" s="180">
        <v>0</v>
      </c>
      <c r="AP236" s="180">
        <v>0</v>
      </c>
      <c r="AQ236" s="180">
        <v>0</v>
      </c>
      <c r="AR236" s="180">
        <v>0</v>
      </c>
      <c r="AS236" s="180">
        <v>0</v>
      </c>
      <c r="AT236" s="180">
        <v>0</v>
      </c>
      <c r="AU236" s="180"/>
      <c r="AV236" s="180">
        <v>0</v>
      </c>
      <c r="AW236" s="180">
        <v>0</v>
      </c>
      <c r="AX236" s="180">
        <v>0</v>
      </c>
      <c r="AY236" s="180">
        <v>0</v>
      </c>
      <c r="AZ236" s="180">
        <v>0</v>
      </c>
      <c r="BA236" s="180">
        <v>0</v>
      </c>
      <c r="BB236" s="180">
        <v>0</v>
      </c>
      <c r="BC236" s="180">
        <v>0</v>
      </c>
      <c r="BD236" s="180">
        <v>0</v>
      </c>
      <c r="BE236" s="180">
        <v>0</v>
      </c>
      <c r="BF236" s="180">
        <v>0</v>
      </c>
      <c r="BG236" s="180"/>
      <c r="BH236" s="180">
        <v>0</v>
      </c>
      <c r="BI236" s="180">
        <v>0</v>
      </c>
      <c r="BJ236" s="180">
        <v>0</v>
      </c>
      <c r="BK236" s="180">
        <v>0</v>
      </c>
      <c r="BL236" s="180"/>
      <c r="BM236" s="180">
        <v>0</v>
      </c>
      <c r="BN236" s="180">
        <v>0</v>
      </c>
      <c r="BO236" s="180">
        <v>0</v>
      </c>
      <c r="BP236" s="180">
        <v>0</v>
      </c>
      <c r="BQ236" s="180">
        <v>0</v>
      </c>
      <c r="BR236" s="180">
        <v>0</v>
      </c>
      <c r="BS236" s="180">
        <v>0</v>
      </c>
      <c r="BT236" s="180">
        <v>0</v>
      </c>
      <c r="BU236" s="180">
        <v>0</v>
      </c>
      <c r="BV236" s="180">
        <v>0</v>
      </c>
      <c r="BW236" s="180"/>
      <c r="BX236" s="180">
        <v>0</v>
      </c>
      <c r="BY236" s="180">
        <v>0</v>
      </c>
      <c r="BZ236" s="180">
        <v>0</v>
      </c>
      <c r="CA236" s="180">
        <v>0</v>
      </c>
      <c r="CB236" s="180">
        <v>0</v>
      </c>
      <c r="CC236" s="180"/>
      <c r="CD236" s="180">
        <v>0</v>
      </c>
      <c r="CE236" s="180"/>
      <c r="CF236" s="180"/>
      <c r="CG236" s="180"/>
      <c r="CH236" s="180"/>
      <c r="CI236" s="180"/>
      <c r="CJ236" s="180"/>
      <c r="CK236" s="180"/>
      <c r="CL236" s="180"/>
      <c r="CM236" s="180"/>
      <c r="CN236" s="180"/>
      <c r="CO236" s="180"/>
      <c r="CP236" s="180"/>
      <c r="CQ236" s="180"/>
      <c r="CR236" s="180"/>
      <c r="CS236" s="180"/>
      <c r="CT236" s="180"/>
      <c r="CU236" s="180"/>
    </row>
    <row r="237" spans="1:99" x14ac:dyDescent="0.3">
      <c r="A237" s="155">
        <v>648</v>
      </c>
      <c r="B237" s="180" t="s">
        <v>622</v>
      </c>
      <c r="C237" s="180"/>
      <c r="D237" s="180"/>
      <c r="E237" s="180">
        <v>0.45</v>
      </c>
      <c r="F237" s="180"/>
      <c r="G237" s="180">
        <v>0.22</v>
      </c>
      <c r="H237" s="180">
        <v>0</v>
      </c>
      <c r="I237" s="180">
        <v>0.19</v>
      </c>
      <c r="J237" s="180">
        <v>0</v>
      </c>
      <c r="K237" s="180">
        <v>2.5000000000000001E-2</v>
      </c>
      <c r="L237" s="180">
        <v>0</v>
      </c>
      <c r="M237" s="180">
        <v>0.255</v>
      </c>
      <c r="N237" s="180">
        <v>0.22</v>
      </c>
      <c r="O237" s="180">
        <v>0.28999999999999998</v>
      </c>
      <c r="P237" s="180">
        <v>0.13</v>
      </c>
      <c r="Q237" s="180">
        <v>0.61629999999999996</v>
      </c>
      <c r="R237" s="180">
        <v>0.43</v>
      </c>
      <c r="S237" s="180">
        <v>0</v>
      </c>
      <c r="T237" s="180">
        <v>0.57999999999999996</v>
      </c>
      <c r="U237" s="180">
        <v>0.38</v>
      </c>
      <c r="V237" s="180">
        <v>0.56999999999999995</v>
      </c>
      <c r="W237" s="180">
        <v>0.36</v>
      </c>
      <c r="X237" s="180"/>
      <c r="Y237" s="180">
        <v>0.6</v>
      </c>
      <c r="Z237" s="180">
        <v>0.56999999999999995</v>
      </c>
      <c r="AA237" s="180">
        <v>0.48499999999999999</v>
      </c>
      <c r="AB237" s="180">
        <v>0.64</v>
      </c>
      <c r="AC237" s="180">
        <v>0.505</v>
      </c>
      <c r="AD237" s="180">
        <v>0</v>
      </c>
      <c r="AE237" s="180">
        <v>0</v>
      </c>
      <c r="AF237" s="180">
        <v>0.26500000000000001</v>
      </c>
      <c r="AG237" s="180">
        <v>0.57999999999999996</v>
      </c>
      <c r="AH237" s="180">
        <v>0.2</v>
      </c>
      <c r="AI237" s="180">
        <v>0.48220000000000002</v>
      </c>
      <c r="AJ237" s="180">
        <v>0.16</v>
      </c>
      <c r="AK237" s="180"/>
      <c r="AL237" s="180"/>
      <c r="AM237" s="180">
        <v>0.54</v>
      </c>
      <c r="AN237" s="180">
        <v>0.38</v>
      </c>
      <c r="AO237" s="180">
        <v>0.68</v>
      </c>
      <c r="AP237" s="180">
        <v>0</v>
      </c>
      <c r="AQ237" s="180">
        <v>0</v>
      </c>
      <c r="AR237" s="180">
        <v>0.52</v>
      </c>
      <c r="AS237" s="180">
        <v>0.24</v>
      </c>
      <c r="AT237" s="180">
        <v>0.39</v>
      </c>
      <c r="AU237" s="180"/>
      <c r="AV237" s="180">
        <v>0.28000000000000003</v>
      </c>
      <c r="AW237" s="180">
        <v>0.08</v>
      </c>
      <c r="AX237" s="180">
        <v>0.41</v>
      </c>
      <c r="AY237" s="180">
        <v>0.16389999999999999</v>
      </c>
      <c r="AZ237" s="180">
        <v>0.32</v>
      </c>
      <c r="BA237" s="180">
        <v>0.22</v>
      </c>
      <c r="BB237" s="180">
        <v>0</v>
      </c>
      <c r="BC237" s="180">
        <v>0.21249999999999999</v>
      </c>
      <c r="BD237" s="180">
        <v>0.64</v>
      </c>
      <c r="BE237" s="180">
        <v>0</v>
      </c>
      <c r="BF237" s="180">
        <v>0</v>
      </c>
      <c r="BG237" s="180"/>
      <c r="BH237" s="180">
        <v>0.15</v>
      </c>
      <c r="BI237" s="180">
        <v>0.3</v>
      </c>
      <c r="BJ237" s="180">
        <v>0</v>
      </c>
      <c r="BK237" s="180">
        <v>0.64</v>
      </c>
      <c r="BL237" s="180"/>
      <c r="BM237" s="180">
        <v>0.56999999999999995</v>
      </c>
      <c r="BN237" s="180">
        <v>0.20699999999999999</v>
      </c>
      <c r="BO237" s="180">
        <v>0.46</v>
      </c>
      <c r="BP237" s="180">
        <v>0.4</v>
      </c>
      <c r="BQ237" s="180">
        <v>0.3</v>
      </c>
      <c r="BR237" s="180">
        <v>0.46</v>
      </c>
      <c r="BS237" s="180">
        <v>0.33</v>
      </c>
      <c r="BT237" s="180">
        <v>0.55000000000000004</v>
      </c>
      <c r="BU237" s="180">
        <v>0.43330000000000002</v>
      </c>
      <c r="BV237" s="180">
        <v>0.08</v>
      </c>
      <c r="BW237" s="180"/>
      <c r="BX237" s="180">
        <v>0.3</v>
      </c>
      <c r="BY237" s="180">
        <v>0.05</v>
      </c>
      <c r="BZ237" s="180">
        <v>0.38</v>
      </c>
      <c r="CA237" s="180">
        <v>0.33</v>
      </c>
      <c r="CB237" s="180">
        <v>0.56000000000000005</v>
      </c>
      <c r="CC237" s="180"/>
      <c r="CD237" s="180">
        <v>2E-3</v>
      </c>
      <c r="CE237" s="180"/>
      <c r="CF237" s="180"/>
      <c r="CG237" s="180"/>
      <c r="CH237" s="180"/>
      <c r="CI237" s="180"/>
      <c r="CJ237" s="180"/>
      <c r="CK237" s="180"/>
      <c r="CL237" s="180"/>
      <c r="CM237" s="180"/>
      <c r="CN237" s="180"/>
      <c r="CO237" s="180"/>
      <c r="CP237" s="180"/>
      <c r="CQ237" s="180"/>
      <c r="CR237" s="180"/>
      <c r="CS237" s="180"/>
      <c r="CT237" s="180"/>
      <c r="CU237" s="180"/>
    </row>
    <row r="238" spans="1:99" x14ac:dyDescent="0.3">
      <c r="A238" s="155">
        <v>654</v>
      </c>
      <c r="B238" s="180" t="s">
        <v>418</v>
      </c>
      <c r="C238" s="180"/>
      <c r="D238" s="180"/>
      <c r="E238" s="180">
        <v>0</v>
      </c>
      <c r="F238" s="180"/>
      <c r="G238" s="180">
        <v>0</v>
      </c>
      <c r="H238" s="180">
        <v>0</v>
      </c>
      <c r="I238" s="180">
        <v>0</v>
      </c>
      <c r="J238" s="180">
        <v>67143</v>
      </c>
      <c r="K238" s="180">
        <v>0</v>
      </c>
      <c r="L238" s="180">
        <v>0</v>
      </c>
      <c r="M238" s="180">
        <v>0</v>
      </c>
      <c r="N238" s="180">
        <v>0</v>
      </c>
      <c r="O238" s="180">
        <v>1523985</v>
      </c>
      <c r="P238" s="180">
        <v>0</v>
      </c>
      <c r="Q238" s="180">
        <v>49253908</v>
      </c>
      <c r="R238" s="180">
        <v>885537</v>
      </c>
      <c r="S238" s="180">
        <v>0</v>
      </c>
      <c r="T238" s="180">
        <v>68591998</v>
      </c>
      <c r="U238" s="180">
        <v>9058579</v>
      </c>
      <c r="V238" s="180">
        <v>19770716</v>
      </c>
      <c r="W238" s="180">
        <v>0</v>
      </c>
      <c r="X238" s="180"/>
      <c r="Y238" s="180">
        <v>6038120</v>
      </c>
      <c r="Z238" s="180">
        <v>1805746</v>
      </c>
      <c r="AA238" s="180">
        <v>18459489</v>
      </c>
      <c r="AB238" s="180">
        <v>1287315</v>
      </c>
      <c r="AC238" s="180">
        <v>1161400</v>
      </c>
      <c r="AD238" s="180">
        <v>1206366</v>
      </c>
      <c r="AE238" s="180">
        <v>2401640</v>
      </c>
      <c r="AF238" s="180">
        <v>5416202</v>
      </c>
      <c r="AG238" s="180">
        <v>894852</v>
      </c>
      <c r="AH238" s="180">
        <v>0</v>
      </c>
      <c r="AI238" s="180">
        <v>22994466</v>
      </c>
      <c r="AJ238" s="180">
        <v>388694</v>
      </c>
      <c r="AK238" s="180"/>
      <c r="AL238" s="180"/>
      <c r="AM238" s="180">
        <v>4454527</v>
      </c>
      <c r="AN238" s="180">
        <v>109141</v>
      </c>
      <c r="AO238" s="180">
        <v>264880</v>
      </c>
      <c r="AP238" s="180">
        <v>0</v>
      </c>
      <c r="AQ238" s="180">
        <v>0</v>
      </c>
      <c r="AR238" s="180">
        <v>5355731</v>
      </c>
      <c r="AS238" s="180">
        <v>0</v>
      </c>
      <c r="AT238" s="180">
        <v>761976</v>
      </c>
      <c r="AU238" s="180"/>
      <c r="AV238" s="180">
        <v>35706822</v>
      </c>
      <c r="AW238" s="180">
        <v>0</v>
      </c>
      <c r="AX238" s="180">
        <v>2076447</v>
      </c>
      <c r="AY238" s="180">
        <v>6304483</v>
      </c>
      <c r="AZ238" s="180">
        <v>1089937</v>
      </c>
      <c r="BA238" s="180">
        <v>299149</v>
      </c>
      <c r="BB238" s="180">
        <v>0</v>
      </c>
      <c r="BC238" s="180">
        <v>81137</v>
      </c>
      <c r="BD238" s="180">
        <v>12055179</v>
      </c>
      <c r="BE238" s="180">
        <v>0</v>
      </c>
      <c r="BF238" s="180">
        <v>373505</v>
      </c>
      <c r="BG238" s="180"/>
      <c r="BH238" s="180">
        <v>0</v>
      </c>
      <c r="BI238" s="180">
        <v>332408</v>
      </c>
      <c r="BJ238" s="180">
        <v>0</v>
      </c>
      <c r="BK238" s="180">
        <v>2464561</v>
      </c>
      <c r="BL238" s="180"/>
      <c r="BM238" s="180">
        <v>571818</v>
      </c>
      <c r="BN238" s="180">
        <v>1013958</v>
      </c>
      <c r="BO238" s="180">
        <v>2071756</v>
      </c>
      <c r="BP238" s="180">
        <v>1148570</v>
      </c>
      <c r="BQ238" s="180">
        <v>0</v>
      </c>
      <c r="BR238" s="180">
        <v>571747</v>
      </c>
      <c r="BS238" s="180">
        <v>0</v>
      </c>
      <c r="BT238" s="180">
        <v>686586</v>
      </c>
      <c r="BU238" s="180">
        <v>5446089</v>
      </c>
      <c r="BV238" s="180">
        <v>0</v>
      </c>
      <c r="BW238" s="180"/>
      <c r="BX238" s="180">
        <v>1320582</v>
      </c>
      <c r="BY238" s="180">
        <v>16371</v>
      </c>
      <c r="BZ238" s="180">
        <v>389424</v>
      </c>
      <c r="CA238" s="180">
        <v>56264</v>
      </c>
      <c r="CB238" s="180">
        <v>583892</v>
      </c>
      <c r="CC238" s="180"/>
      <c r="CD238" s="180">
        <v>27349</v>
      </c>
      <c r="CE238" s="180"/>
      <c r="CF238" s="180"/>
      <c r="CG238" s="180"/>
      <c r="CH238" s="180"/>
      <c r="CI238" s="180"/>
      <c r="CJ238" s="180"/>
      <c r="CK238" s="180"/>
      <c r="CL238" s="180"/>
      <c r="CM238" s="180"/>
      <c r="CN238" s="180"/>
      <c r="CO238" s="180"/>
      <c r="CP238" s="180"/>
      <c r="CQ238" s="180"/>
      <c r="CR238" s="180"/>
      <c r="CS238" s="180"/>
      <c r="CT238" s="180"/>
      <c r="CU238" s="180"/>
    </row>
    <row r="239" spans="1:99" x14ac:dyDescent="0.3">
      <c r="A239" s="155">
        <v>655</v>
      </c>
      <c r="B239" s="180" t="s">
        <v>1111</v>
      </c>
      <c r="C239" s="180"/>
      <c r="D239" s="180"/>
      <c r="E239" s="180">
        <v>0</v>
      </c>
      <c r="F239" s="180"/>
      <c r="G239" s="180">
        <v>0</v>
      </c>
      <c r="H239" s="180">
        <v>0</v>
      </c>
      <c r="I239" s="180">
        <v>0</v>
      </c>
      <c r="J239" s="180">
        <v>9594</v>
      </c>
      <c r="K239" s="180">
        <v>0</v>
      </c>
      <c r="L239" s="180">
        <v>0</v>
      </c>
      <c r="M239" s="180">
        <v>0</v>
      </c>
      <c r="N239" s="180">
        <v>0</v>
      </c>
      <c r="O239" s="180">
        <v>115204</v>
      </c>
      <c r="P239" s="180">
        <v>0</v>
      </c>
      <c r="Q239" s="180">
        <v>1034358</v>
      </c>
      <c r="R239" s="180">
        <v>6023</v>
      </c>
      <c r="S239" s="180">
        <v>0</v>
      </c>
      <c r="T239" s="180">
        <v>17181796</v>
      </c>
      <c r="U239" s="180">
        <v>213739</v>
      </c>
      <c r="V239" s="180">
        <v>239773</v>
      </c>
      <c r="W239" s="180">
        <v>0</v>
      </c>
      <c r="X239" s="180"/>
      <c r="Y239" s="180">
        <v>69634</v>
      </c>
      <c r="Z239" s="180">
        <v>160718</v>
      </c>
      <c r="AA239" s="180">
        <v>3743865</v>
      </c>
      <c r="AB239" s="180">
        <v>194915</v>
      </c>
      <c r="AC239" s="180">
        <v>112476</v>
      </c>
      <c r="AD239" s="180">
        <v>134890</v>
      </c>
      <c r="AE239" s="180">
        <v>122509</v>
      </c>
      <c r="AF239" s="180">
        <v>492634</v>
      </c>
      <c r="AG239" s="180">
        <v>176874</v>
      </c>
      <c r="AH239" s="180">
        <v>0</v>
      </c>
      <c r="AI239" s="180">
        <v>0</v>
      </c>
      <c r="AJ239" s="180">
        <v>12635</v>
      </c>
      <c r="AK239" s="180"/>
      <c r="AL239" s="180"/>
      <c r="AM239" s="180">
        <v>404092</v>
      </c>
      <c r="AN239" s="180">
        <v>0</v>
      </c>
      <c r="AO239" s="180">
        <v>89154</v>
      </c>
      <c r="AP239" s="180">
        <v>0</v>
      </c>
      <c r="AQ239" s="180">
        <v>0</v>
      </c>
      <c r="AR239" s="180">
        <v>75393</v>
      </c>
      <c r="AS239" s="180">
        <v>0</v>
      </c>
      <c r="AT239" s="180">
        <v>38650</v>
      </c>
      <c r="AU239" s="180"/>
      <c r="AV239" s="180">
        <v>0</v>
      </c>
      <c r="AW239" s="180">
        <v>0</v>
      </c>
      <c r="AX239" s="180">
        <v>26829</v>
      </c>
      <c r="AY239" s="180">
        <v>0</v>
      </c>
      <c r="AZ239" s="180">
        <v>33600</v>
      </c>
      <c r="BA239" s="180">
        <v>26983</v>
      </c>
      <c r="BB239" s="180">
        <v>0</v>
      </c>
      <c r="BC239" s="180">
        <v>9710</v>
      </c>
      <c r="BD239" s="180">
        <v>0</v>
      </c>
      <c r="BE239" s="180">
        <v>0</v>
      </c>
      <c r="BF239" s="180">
        <v>0</v>
      </c>
      <c r="BG239" s="180"/>
      <c r="BH239" s="180">
        <v>0</v>
      </c>
      <c r="BI239" s="180">
        <v>20620</v>
      </c>
      <c r="BJ239" s="180">
        <v>0</v>
      </c>
      <c r="BK239" s="180">
        <v>0</v>
      </c>
      <c r="BL239" s="180"/>
      <c r="BM239" s="180">
        <v>40822</v>
      </c>
      <c r="BN239" s="180">
        <v>3527</v>
      </c>
      <c r="BO239" s="180">
        <v>66935</v>
      </c>
      <c r="BP239" s="180">
        <v>84397</v>
      </c>
      <c r="BQ239" s="180">
        <v>0</v>
      </c>
      <c r="BR239" s="180">
        <v>47750</v>
      </c>
      <c r="BS239" s="180">
        <v>0</v>
      </c>
      <c r="BT239" s="180">
        <v>64142</v>
      </c>
      <c r="BU239" s="180">
        <v>140077</v>
      </c>
      <c r="BV239" s="180">
        <v>0</v>
      </c>
      <c r="BW239" s="180"/>
      <c r="BX239" s="180">
        <v>36656</v>
      </c>
      <c r="BY239" s="180">
        <v>0</v>
      </c>
      <c r="BZ239" s="180">
        <v>44321</v>
      </c>
      <c r="CA239" s="180">
        <v>12829</v>
      </c>
      <c r="CB239" s="180">
        <v>103383</v>
      </c>
      <c r="CC239" s="180"/>
      <c r="CD239" s="180">
        <v>0</v>
      </c>
      <c r="CE239" s="180"/>
      <c r="CF239" s="180"/>
      <c r="CG239" s="180"/>
      <c r="CH239" s="180"/>
      <c r="CI239" s="180"/>
      <c r="CJ239" s="180"/>
      <c r="CK239" s="180"/>
      <c r="CL239" s="180"/>
      <c r="CM239" s="180"/>
      <c r="CN239" s="180"/>
      <c r="CO239" s="180"/>
      <c r="CP239" s="180"/>
      <c r="CQ239" s="180"/>
      <c r="CR239" s="180"/>
      <c r="CS239" s="180"/>
      <c r="CT239" s="180"/>
      <c r="CU239" s="180"/>
    </row>
    <row r="240" spans="1:99" x14ac:dyDescent="0.3">
      <c r="A240" s="155">
        <v>656</v>
      </c>
      <c r="B240" s="180" t="s">
        <v>424</v>
      </c>
      <c r="C240" s="180"/>
      <c r="D240" s="180"/>
      <c r="E240" s="180">
        <v>0</v>
      </c>
      <c r="F240" s="180"/>
      <c r="G240" s="180">
        <v>0</v>
      </c>
      <c r="H240" s="180">
        <v>0</v>
      </c>
      <c r="I240" s="180">
        <v>0</v>
      </c>
      <c r="J240" s="180">
        <v>0</v>
      </c>
      <c r="K240" s="180">
        <v>0</v>
      </c>
      <c r="L240" s="180">
        <v>2</v>
      </c>
      <c r="M240" s="180">
        <v>2</v>
      </c>
      <c r="N240" s="180">
        <v>2</v>
      </c>
      <c r="O240" s="180">
        <v>2</v>
      </c>
      <c r="P240" s="180">
        <v>0</v>
      </c>
      <c r="Q240" s="180">
        <v>2</v>
      </c>
      <c r="R240" s="180">
        <v>0</v>
      </c>
      <c r="S240" s="180">
        <v>0</v>
      </c>
      <c r="T240" s="180">
        <v>2</v>
      </c>
      <c r="U240" s="180">
        <v>2</v>
      </c>
      <c r="V240" s="180">
        <v>2</v>
      </c>
      <c r="W240" s="180">
        <v>2</v>
      </c>
      <c r="X240" s="180"/>
      <c r="Y240" s="180">
        <v>2</v>
      </c>
      <c r="Z240" s="180">
        <v>2</v>
      </c>
      <c r="AA240" s="180">
        <v>2</v>
      </c>
      <c r="AB240" s="180">
        <v>2</v>
      </c>
      <c r="AC240" s="180">
        <v>2</v>
      </c>
      <c r="AD240" s="180">
        <v>0</v>
      </c>
      <c r="AE240" s="180">
        <v>2</v>
      </c>
      <c r="AF240" s="180">
        <v>2</v>
      </c>
      <c r="AG240" s="180">
        <v>0</v>
      </c>
      <c r="AH240" s="180">
        <v>0</v>
      </c>
      <c r="AI240" s="180">
        <v>0</v>
      </c>
      <c r="AJ240" s="180">
        <v>0</v>
      </c>
      <c r="AK240" s="180"/>
      <c r="AL240" s="180"/>
      <c r="AM240" s="180">
        <v>2</v>
      </c>
      <c r="AN240" s="180">
        <v>0</v>
      </c>
      <c r="AO240" s="180">
        <v>0</v>
      </c>
      <c r="AP240" s="180">
        <v>2</v>
      </c>
      <c r="AQ240" s="180">
        <v>0</v>
      </c>
      <c r="AR240" s="180">
        <v>0</v>
      </c>
      <c r="AS240" s="180">
        <v>0</v>
      </c>
      <c r="AT240" s="180">
        <v>2</v>
      </c>
      <c r="AU240" s="180"/>
      <c r="AV240" s="180">
        <v>2</v>
      </c>
      <c r="AW240" s="180">
        <v>2</v>
      </c>
      <c r="AX240" s="180">
        <v>2</v>
      </c>
      <c r="AY240" s="180">
        <v>2</v>
      </c>
      <c r="AZ240" s="180">
        <v>2</v>
      </c>
      <c r="BA240" s="180">
        <v>2</v>
      </c>
      <c r="BB240" s="180">
        <v>0</v>
      </c>
      <c r="BC240" s="180">
        <v>0</v>
      </c>
      <c r="BD240" s="180">
        <v>0</v>
      </c>
      <c r="BE240" s="180">
        <v>2</v>
      </c>
      <c r="BF240" s="180">
        <v>2</v>
      </c>
      <c r="BG240" s="180"/>
      <c r="BH240" s="180">
        <v>0</v>
      </c>
      <c r="BI240" s="180">
        <v>2</v>
      </c>
      <c r="BJ240" s="180">
        <v>0</v>
      </c>
      <c r="BK240" s="180">
        <v>2</v>
      </c>
      <c r="BL240" s="180"/>
      <c r="BM240" s="180">
        <v>2</v>
      </c>
      <c r="BN240" s="180">
        <v>0</v>
      </c>
      <c r="BO240" s="180">
        <v>2</v>
      </c>
      <c r="BP240" s="180">
        <v>0</v>
      </c>
      <c r="BQ240" s="180">
        <v>2</v>
      </c>
      <c r="BR240" s="180">
        <v>2</v>
      </c>
      <c r="BS240" s="180">
        <v>2</v>
      </c>
      <c r="BT240" s="180">
        <v>0</v>
      </c>
      <c r="BU240" s="180">
        <v>2</v>
      </c>
      <c r="BV240" s="180">
        <v>0</v>
      </c>
      <c r="BW240" s="180"/>
      <c r="BX240" s="180">
        <v>0</v>
      </c>
      <c r="BY240" s="180">
        <v>0</v>
      </c>
      <c r="BZ240" s="180">
        <v>2</v>
      </c>
      <c r="CA240" s="180">
        <v>2</v>
      </c>
      <c r="CB240" s="180">
        <v>2</v>
      </c>
      <c r="CC240" s="180"/>
      <c r="CD240" s="180">
        <v>2</v>
      </c>
      <c r="CE240" s="180"/>
      <c r="CF240" s="180"/>
      <c r="CG240" s="180"/>
      <c r="CH240" s="180"/>
      <c r="CI240" s="180"/>
      <c r="CJ240" s="180"/>
      <c r="CK240" s="180"/>
      <c r="CL240" s="180"/>
      <c r="CM240" s="180"/>
      <c r="CN240" s="180"/>
      <c r="CO240" s="180"/>
      <c r="CP240" s="180"/>
      <c r="CQ240" s="180"/>
      <c r="CR240" s="180"/>
      <c r="CS240" s="180"/>
      <c r="CT240" s="180"/>
      <c r="CU240" s="180"/>
    </row>
    <row r="241" spans="1:99" x14ac:dyDescent="0.3">
      <c r="A241" s="155">
        <v>657</v>
      </c>
      <c r="B241" s="180" t="s">
        <v>1112</v>
      </c>
      <c r="C241" s="180"/>
      <c r="D241" s="180"/>
      <c r="E241" s="180">
        <v>0</v>
      </c>
      <c r="F241" s="180"/>
      <c r="G241" s="180">
        <v>0</v>
      </c>
      <c r="H241" s="180">
        <v>0</v>
      </c>
      <c r="I241" s="180">
        <v>0</v>
      </c>
      <c r="J241" s="180">
        <v>0</v>
      </c>
      <c r="K241" s="180">
        <v>0</v>
      </c>
      <c r="L241" s="180">
        <v>0</v>
      </c>
      <c r="M241" s="180">
        <v>0</v>
      </c>
      <c r="N241" s="180">
        <v>0</v>
      </c>
      <c r="O241" s="180">
        <v>0</v>
      </c>
      <c r="P241" s="180">
        <v>0</v>
      </c>
      <c r="Q241" s="180">
        <v>91161236</v>
      </c>
      <c r="R241" s="180">
        <v>0</v>
      </c>
      <c r="S241" s="180">
        <v>0</v>
      </c>
      <c r="T241" s="180">
        <v>0</v>
      </c>
      <c r="U241" s="180">
        <v>0</v>
      </c>
      <c r="V241" s="180">
        <v>27001674</v>
      </c>
      <c r="W241" s="180">
        <v>0</v>
      </c>
      <c r="X241" s="180"/>
      <c r="Y241" s="180">
        <v>0</v>
      </c>
      <c r="Z241" s="180">
        <v>0</v>
      </c>
      <c r="AA241" s="180">
        <v>0</v>
      </c>
      <c r="AB241" s="180">
        <v>0</v>
      </c>
      <c r="AC241" s="180">
        <v>0</v>
      </c>
      <c r="AD241" s="180">
        <v>0</v>
      </c>
      <c r="AE241" s="180">
        <v>0</v>
      </c>
      <c r="AF241" s="180">
        <v>0</v>
      </c>
      <c r="AG241" s="180">
        <v>0</v>
      </c>
      <c r="AH241" s="180">
        <v>0</v>
      </c>
      <c r="AI241" s="180">
        <v>29850181</v>
      </c>
      <c r="AJ241" s="180">
        <v>0</v>
      </c>
      <c r="AK241" s="180"/>
      <c r="AL241" s="180"/>
      <c r="AM241" s="180">
        <v>14436991</v>
      </c>
      <c r="AN241" s="180">
        <v>0</v>
      </c>
      <c r="AO241" s="180">
        <v>0</v>
      </c>
      <c r="AP241" s="180">
        <v>0</v>
      </c>
      <c r="AQ241" s="180">
        <v>0</v>
      </c>
      <c r="AR241" s="180">
        <v>0</v>
      </c>
      <c r="AS241" s="180">
        <v>0</v>
      </c>
      <c r="AT241" s="180">
        <v>0</v>
      </c>
      <c r="AU241" s="180"/>
      <c r="AV241" s="180">
        <v>0</v>
      </c>
      <c r="AW241" s="180">
        <v>0</v>
      </c>
      <c r="AX241" s="180">
        <v>0</v>
      </c>
      <c r="AY241" s="180">
        <v>0</v>
      </c>
      <c r="AZ241" s="180">
        <v>0</v>
      </c>
      <c r="BA241" s="180">
        <v>0</v>
      </c>
      <c r="BB241" s="180">
        <v>0</v>
      </c>
      <c r="BC241" s="180">
        <v>0</v>
      </c>
      <c r="BD241" s="180">
        <v>0</v>
      </c>
      <c r="BE241" s="180">
        <v>0</v>
      </c>
      <c r="BF241" s="180">
        <v>0</v>
      </c>
      <c r="BG241" s="180"/>
      <c r="BH241" s="180">
        <v>0</v>
      </c>
      <c r="BI241" s="180">
        <v>0</v>
      </c>
      <c r="BJ241" s="180">
        <v>0</v>
      </c>
      <c r="BK241" s="180">
        <v>0</v>
      </c>
      <c r="BL241" s="180"/>
      <c r="BM241" s="180">
        <v>0</v>
      </c>
      <c r="BN241" s="180">
        <v>0</v>
      </c>
      <c r="BO241" s="180">
        <v>0</v>
      </c>
      <c r="BP241" s="180">
        <v>0</v>
      </c>
      <c r="BQ241" s="180">
        <v>0</v>
      </c>
      <c r="BR241" s="180">
        <v>1693037</v>
      </c>
      <c r="BS241" s="180">
        <v>7049463</v>
      </c>
      <c r="BT241" s="180">
        <v>0</v>
      </c>
      <c r="BU241" s="180">
        <v>0</v>
      </c>
      <c r="BV241" s="180">
        <v>0</v>
      </c>
      <c r="BW241" s="180"/>
      <c r="BX241" s="180">
        <v>0</v>
      </c>
      <c r="BY241" s="180">
        <v>0</v>
      </c>
      <c r="BZ241" s="180">
        <v>0</v>
      </c>
      <c r="CA241" s="180">
        <v>0</v>
      </c>
      <c r="CB241" s="180">
        <v>0</v>
      </c>
      <c r="CC241" s="180"/>
      <c r="CD241" s="180">
        <v>0</v>
      </c>
      <c r="CE241" s="180"/>
      <c r="CF241" s="180"/>
      <c r="CG241" s="180"/>
      <c r="CH241" s="180"/>
      <c r="CI241" s="180"/>
      <c r="CJ241" s="180"/>
      <c r="CK241" s="180"/>
      <c r="CL241" s="180"/>
      <c r="CM241" s="180"/>
      <c r="CN241" s="180"/>
      <c r="CO241" s="180"/>
      <c r="CP241" s="180"/>
      <c r="CQ241" s="180"/>
      <c r="CR241" s="180"/>
      <c r="CS241" s="180"/>
      <c r="CT241" s="180"/>
      <c r="CU241" s="180"/>
    </row>
    <row r="242" spans="1:99" x14ac:dyDescent="0.3">
      <c r="A242" s="155">
        <v>658</v>
      </c>
      <c r="B242" s="180" t="s">
        <v>1113</v>
      </c>
      <c r="C242" s="180"/>
      <c r="D242" s="180"/>
      <c r="E242" s="180">
        <v>0</v>
      </c>
      <c r="F242" s="180"/>
      <c r="G242" s="180">
        <v>0</v>
      </c>
      <c r="H242" s="180">
        <v>0</v>
      </c>
      <c r="I242" s="180">
        <v>0</v>
      </c>
      <c r="J242" s="180">
        <v>0</v>
      </c>
      <c r="K242" s="180">
        <v>0</v>
      </c>
      <c r="L242" s="180">
        <v>0</v>
      </c>
      <c r="M242" s="180">
        <v>0</v>
      </c>
      <c r="N242" s="180">
        <v>0</v>
      </c>
      <c r="O242" s="180">
        <v>0</v>
      </c>
      <c r="P242" s="180">
        <v>0</v>
      </c>
      <c r="Q242" s="180">
        <v>0</v>
      </c>
      <c r="R242" s="180">
        <v>0</v>
      </c>
      <c r="S242" s="180">
        <v>0</v>
      </c>
      <c r="T242" s="180">
        <v>0</v>
      </c>
      <c r="U242" s="180">
        <v>0</v>
      </c>
      <c r="V242" s="180">
        <v>641293</v>
      </c>
      <c r="W242" s="180">
        <v>0</v>
      </c>
      <c r="X242" s="180"/>
      <c r="Y242" s="180">
        <v>0</v>
      </c>
      <c r="Z242" s="180">
        <v>0</v>
      </c>
      <c r="AA242" s="180">
        <v>0</v>
      </c>
      <c r="AB242" s="180">
        <v>0</v>
      </c>
      <c r="AC242" s="180">
        <v>0</v>
      </c>
      <c r="AD242" s="180">
        <v>0</v>
      </c>
      <c r="AE242" s="180">
        <v>0</v>
      </c>
      <c r="AF242" s="180">
        <v>0</v>
      </c>
      <c r="AG242" s="180">
        <v>0</v>
      </c>
      <c r="AH242" s="180">
        <v>0</v>
      </c>
      <c r="AI242" s="180">
        <v>2558476</v>
      </c>
      <c r="AJ242" s="180">
        <v>0</v>
      </c>
      <c r="AK242" s="180"/>
      <c r="AL242" s="180"/>
      <c r="AM242" s="180">
        <v>996886</v>
      </c>
      <c r="AN242" s="180">
        <v>0</v>
      </c>
      <c r="AO242" s="180">
        <v>0</v>
      </c>
      <c r="AP242" s="180">
        <v>0</v>
      </c>
      <c r="AQ242" s="180">
        <v>0</v>
      </c>
      <c r="AR242" s="180">
        <v>0</v>
      </c>
      <c r="AS242" s="180">
        <v>0</v>
      </c>
      <c r="AT242" s="180">
        <v>0</v>
      </c>
      <c r="AU242" s="180"/>
      <c r="AV242" s="180">
        <v>0</v>
      </c>
      <c r="AW242" s="180">
        <v>0</v>
      </c>
      <c r="AX242" s="180">
        <v>0</v>
      </c>
      <c r="AY242" s="180">
        <v>0</v>
      </c>
      <c r="AZ242" s="180">
        <v>0</v>
      </c>
      <c r="BA242" s="180">
        <v>0</v>
      </c>
      <c r="BB242" s="180">
        <v>0</v>
      </c>
      <c r="BC242" s="180">
        <v>0</v>
      </c>
      <c r="BD242" s="180">
        <v>0</v>
      </c>
      <c r="BE242" s="180">
        <v>0</v>
      </c>
      <c r="BF242" s="180">
        <v>0</v>
      </c>
      <c r="BG242" s="180"/>
      <c r="BH242" s="180">
        <v>0</v>
      </c>
      <c r="BI242" s="180">
        <v>0</v>
      </c>
      <c r="BJ242" s="180">
        <v>0</v>
      </c>
      <c r="BK242" s="180">
        <v>0</v>
      </c>
      <c r="BL242" s="180"/>
      <c r="BM242" s="180">
        <v>0</v>
      </c>
      <c r="BN242" s="180">
        <v>0</v>
      </c>
      <c r="BO242" s="180">
        <v>0</v>
      </c>
      <c r="BP242" s="180">
        <v>0</v>
      </c>
      <c r="BQ242" s="180">
        <v>0</v>
      </c>
      <c r="BR242" s="180">
        <v>80620</v>
      </c>
      <c r="BS242" s="180">
        <v>254550</v>
      </c>
      <c r="BT242" s="180">
        <v>0</v>
      </c>
      <c r="BU242" s="180">
        <v>0</v>
      </c>
      <c r="BV242" s="180">
        <v>0</v>
      </c>
      <c r="BW242" s="180"/>
      <c r="BX242" s="180">
        <v>0</v>
      </c>
      <c r="BY242" s="180">
        <v>0</v>
      </c>
      <c r="BZ242" s="180">
        <v>0</v>
      </c>
      <c r="CA242" s="180">
        <v>0</v>
      </c>
      <c r="CB242" s="180">
        <v>0</v>
      </c>
      <c r="CC242" s="180"/>
      <c r="CD242" s="180">
        <v>0</v>
      </c>
      <c r="CE242" s="180"/>
      <c r="CF242" s="180"/>
      <c r="CG242" s="180"/>
      <c r="CH242" s="180"/>
      <c r="CI242" s="180"/>
      <c r="CJ242" s="180"/>
      <c r="CK242" s="180"/>
      <c r="CL242" s="180"/>
      <c r="CM242" s="180"/>
      <c r="CN242" s="180"/>
      <c r="CO242" s="180"/>
      <c r="CP242" s="180"/>
      <c r="CQ242" s="180"/>
      <c r="CR242" s="180"/>
      <c r="CS242" s="180"/>
      <c r="CT242" s="180"/>
      <c r="CU242" s="180"/>
    </row>
    <row r="243" spans="1:99" x14ac:dyDescent="0.3">
      <c r="A243" s="155">
        <v>659</v>
      </c>
      <c r="B243" s="180" t="s">
        <v>1114</v>
      </c>
      <c r="C243" s="180"/>
      <c r="D243" s="180"/>
      <c r="E243" s="180">
        <v>0</v>
      </c>
      <c r="F243" s="180"/>
      <c r="G243" s="180">
        <v>0</v>
      </c>
      <c r="H243" s="180">
        <v>0</v>
      </c>
      <c r="I243" s="180">
        <v>0</v>
      </c>
      <c r="J243" s="180">
        <v>0</v>
      </c>
      <c r="K243" s="180">
        <v>0</v>
      </c>
      <c r="L243" s="180">
        <v>0</v>
      </c>
      <c r="M243" s="180">
        <v>0</v>
      </c>
      <c r="N243" s="180">
        <v>0</v>
      </c>
      <c r="O243" s="180">
        <v>759561</v>
      </c>
      <c r="P243" s="180">
        <v>0</v>
      </c>
      <c r="Q243" s="180">
        <v>51475385</v>
      </c>
      <c r="R243" s="180">
        <v>0</v>
      </c>
      <c r="S243" s="180">
        <v>0</v>
      </c>
      <c r="T243" s="180">
        <v>70004096</v>
      </c>
      <c r="U243" s="180">
        <v>3925635</v>
      </c>
      <c r="V243" s="180">
        <v>21720629</v>
      </c>
      <c r="W243" s="180">
        <v>5816474</v>
      </c>
      <c r="X243" s="180"/>
      <c r="Y243" s="180">
        <v>0</v>
      </c>
      <c r="Z243" s="180">
        <v>0</v>
      </c>
      <c r="AA243" s="180">
        <v>5390474</v>
      </c>
      <c r="AB243" s="180">
        <v>0</v>
      </c>
      <c r="AC243" s="180">
        <v>46815</v>
      </c>
      <c r="AD243" s="180">
        <v>0</v>
      </c>
      <c r="AE243" s="180">
        <v>0</v>
      </c>
      <c r="AF243" s="180">
        <v>5024282</v>
      </c>
      <c r="AG243" s="180">
        <v>0</v>
      </c>
      <c r="AH243" s="180">
        <v>0</v>
      </c>
      <c r="AI243" s="180">
        <v>43810450</v>
      </c>
      <c r="AJ243" s="180">
        <v>0</v>
      </c>
      <c r="AK243" s="180"/>
      <c r="AL243" s="180"/>
      <c r="AM243" s="180">
        <v>1244445</v>
      </c>
      <c r="AN243" s="180">
        <v>0</v>
      </c>
      <c r="AO243" s="180">
        <v>0</v>
      </c>
      <c r="AP243" s="180">
        <v>0</v>
      </c>
      <c r="AQ243" s="180">
        <v>0</v>
      </c>
      <c r="AR243" s="180">
        <v>1823754</v>
      </c>
      <c r="AS243" s="180">
        <v>0</v>
      </c>
      <c r="AT243" s="180">
        <v>324005</v>
      </c>
      <c r="AU243" s="180"/>
      <c r="AV243" s="180">
        <v>4765041</v>
      </c>
      <c r="AW243" s="180">
        <v>0</v>
      </c>
      <c r="AX243" s="180">
        <v>0</v>
      </c>
      <c r="AY243" s="180">
        <v>0</v>
      </c>
      <c r="AZ243" s="180">
        <v>0</v>
      </c>
      <c r="BA243" s="180">
        <v>0</v>
      </c>
      <c r="BB243" s="180">
        <v>0</v>
      </c>
      <c r="BC243" s="180">
        <v>0</v>
      </c>
      <c r="BD243" s="180">
        <v>7491174</v>
      </c>
      <c r="BE243" s="180">
        <v>0</v>
      </c>
      <c r="BF243" s="180">
        <v>0</v>
      </c>
      <c r="BG243" s="180"/>
      <c r="BH243" s="180">
        <v>0</v>
      </c>
      <c r="BI243" s="180">
        <v>0</v>
      </c>
      <c r="BJ243" s="180">
        <v>0</v>
      </c>
      <c r="BK243" s="180">
        <v>1890149</v>
      </c>
      <c r="BL243" s="180"/>
      <c r="BM243" s="180">
        <v>0</v>
      </c>
      <c r="BN243" s="180">
        <v>0</v>
      </c>
      <c r="BO243" s="180">
        <v>0</v>
      </c>
      <c r="BP243" s="180">
        <v>0</v>
      </c>
      <c r="BQ243" s="180">
        <v>0</v>
      </c>
      <c r="BR243" s="180">
        <v>56861</v>
      </c>
      <c r="BS243" s="180">
        <v>2935923</v>
      </c>
      <c r="BT243" s="180">
        <v>80293</v>
      </c>
      <c r="BU243" s="180">
        <v>1001685</v>
      </c>
      <c r="BV243" s="180">
        <v>0</v>
      </c>
      <c r="BW243" s="180"/>
      <c r="BX243" s="180">
        <v>746819</v>
      </c>
      <c r="BY243" s="180">
        <v>0</v>
      </c>
      <c r="BZ243" s="180">
        <v>0</v>
      </c>
      <c r="CA243" s="180">
        <v>0</v>
      </c>
      <c r="CB243" s="180">
        <v>0</v>
      </c>
      <c r="CC243" s="180"/>
      <c r="CD243" s="180">
        <v>0</v>
      </c>
      <c r="CE243" s="180"/>
      <c r="CF243" s="180"/>
      <c r="CG243" s="180"/>
      <c r="CH243" s="180"/>
      <c r="CI243" s="180"/>
      <c r="CJ243" s="180"/>
      <c r="CK243" s="180"/>
      <c r="CL243" s="180"/>
      <c r="CM243" s="180"/>
      <c r="CN243" s="180"/>
      <c r="CO243" s="180"/>
      <c r="CP243" s="180"/>
      <c r="CQ243" s="180"/>
      <c r="CR243" s="180"/>
      <c r="CS243" s="180"/>
      <c r="CT243" s="180"/>
      <c r="CU243" s="180"/>
    </row>
    <row r="244" spans="1:99" x14ac:dyDescent="0.3">
      <c r="A244" s="155">
        <v>660</v>
      </c>
      <c r="B244" s="180" t="s">
        <v>1115</v>
      </c>
      <c r="C244" s="180"/>
      <c r="D244" s="180"/>
      <c r="E244" s="180">
        <v>0</v>
      </c>
      <c r="F244" s="180"/>
      <c r="G244" s="180">
        <v>0</v>
      </c>
      <c r="H244" s="180">
        <v>0</v>
      </c>
      <c r="I244" s="180">
        <v>0</v>
      </c>
      <c r="J244" s="180">
        <v>0</v>
      </c>
      <c r="K244" s="180">
        <v>0</v>
      </c>
      <c r="L244" s="180">
        <v>0</v>
      </c>
      <c r="M244" s="180">
        <v>0</v>
      </c>
      <c r="N244" s="180">
        <v>0</v>
      </c>
      <c r="O244" s="180">
        <v>0</v>
      </c>
      <c r="P244" s="180">
        <v>0</v>
      </c>
      <c r="Q244" s="180">
        <v>0</v>
      </c>
      <c r="R244" s="180">
        <v>0</v>
      </c>
      <c r="S244" s="180">
        <v>0</v>
      </c>
      <c r="T244" s="180">
        <v>0</v>
      </c>
      <c r="U244" s="180">
        <v>0</v>
      </c>
      <c r="V244" s="180">
        <v>249478</v>
      </c>
      <c r="W244" s="180">
        <v>0</v>
      </c>
      <c r="X244" s="180"/>
      <c r="Y244" s="180">
        <v>0</v>
      </c>
      <c r="Z244" s="180">
        <v>0</v>
      </c>
      <c r="AA244" s="180">
        <v>0</v>
      </c>
      <c r="AB244" s="180">
        <v>0</v>
      </c>
      <c r="AC244" s="180">
        <v>0</v>
      </c>
      <c r="AD244" s="180">
        <v>0</v>
      </c>
      <c r="AE244" s="180">
        <v>0</v>
      </c>
      <c r="AF244" s="180">
        <v>0</v>
      </c>
      <c r="AG244" s="180">
        <v>0</v>
      </c>
      <c r="AH244" s="180">
        <v>0</v>
      </c>
      <c r="AI244" s="180">
        <v>0</v>
      </c>
      <c r="AJ244" s="180">
        <v>0</v>
      </c>
      <c r="AK244" s="180"/>
      <c r="AL244" s="180"/>
      <c r="AM244" s="180">
        <v>0</v>
      </c>
      <c r="AN244" s="180">
        <v>0</v>
      </c>
      <c r="AO244" s="180">
        <v>0</v>
      </c>
      <c r="AP244" s="180">
        <v>0</v>
      </c>
      <c r="AQ244" s="180">
        <v>0</v>
      </c>
      <c r="AR244" s="180">
        <v>0</v>
      </c>
      <c r="AS244" s="180">
        <v>0</v>
      </c>
      <c r="AT244" s="180">
        <v>0</v>
      </c>
      <c r="AU244" s="180"/>
      <c r="AV244" s="180">
        <v>0</v>
      </c>
      <c r="AW244" s="180">
        <v>0</v>
      </c>
      <c r="AX244" s="180">
        <v>0</v>
      </c>
      <c r="AY244" s="180">
        <v>0</v>
      </c>
      <c r="AZ244" s="180">
        <v>0</v>
      </c>
      <c r="BA244" s="180">
        <v>0</v>
      </c>
      <c r="BB244" s="180">
        <v>0</v>
      </c>
      <c r="BC244" s="180">
        <v>0</v>
      </c>
      <c r="BD244" s="180">
        <v>0</v>
      </c>
      <c r="BE244" s="180">
        <v>0</v>
      </c>
      <c r="BF244" s="180">
        <v>0</v>
      </c>
      <c r="BG244" s="180"/>
      <c r="BH244" s="180">
        <v>0</v>
      </c>
      <c r="BI244" s="180">
        <v>0</v>
      </c>
      <c r="BJ244" s="180">
        <v>0</v>
      </c>
      <c r="BK244" s="180">
        <v>0</v>
      </c>
      <c r="BL244" s="180"/>
      <c r="BM244" s="180">
        <v>0</v>
      </c>
      <c r="BN244" s="180">
        <v>0</v>
      </c>
      <c r="BO244" s="180">
        <v>0</v>
      </c>
      <c r="BP244" s="180">
        <v>0</v>
      </c>
      <c r="BQ244" s="180">
        <v>0</v>
      </c>
      <c r="BR244" s="180">
        <v>0</v>
      </c>
      <c r="BS244" s="180">
        <v>0</v>
      </c>
      <c r="BT244" s="180">
        <v>0</v>
      </c>
      <c r="BU244" s="180">
        <v>0</v>
      </c>
      <c r="BV244" s="180">
        <v>0</v>
      </c>
      <c r="BW244" s="180"/>
      <c r="BX244" s="180">
        <v>0</v>
      </c>
      <c r="BY244" s="180">
        <v>0</v>
      </c>
      <c r="BZ244" s="180">
        <v>0</v>
      </c>
      <c r="CA244" s="180">
        <v>0</v>
      </c>
      <c r="CB244" s="180">
        <v>0</v>
      </c>
      <c r="CC244" s="180"/>
      <c r="CD244" s="180">
        <v>0</v>
      </c>
      <c r="CE244" s="180"/>
      <c r="CF244" s="180"/>
      <c r="CG244" s="180"/>
      <c r="CH244" s="180"/>
      <c r="CI244" s="180"/>
      <c r="CJ244" s="180"/>
      <c r="CK244" s="180"/>
      <c r="CL244" s="180"/>
      <c r="CM244" s="180"/>
      <c r="CN244" s="180"/>
      <c r="CO244" s="180"/>
      <c r="CP244" s="180"/>
      <c r="CQ244" s="180"/>
      <c r="CR244" s="180"/>
      <c r="CS244" s="180"/>
      <c r="CT244" s="180"/>
      <c r="CU244" s="180"/>
    </row>
    <row r="245" spans="1:99" x14ac:dyDescent="0.3">
      <c r="A245" s="155">
        <v>661</v>
      </c>
      <c r="B245" s="180" t="s">
        <v>423</v>
      </c>
      <c r="C245" s="180"/>
      <c r="D245" s="180"/>
      <c r="E245" s="180">
        <v>0</v>
      </c>
      <c r="F245" s="180"/>
      <c r="G245" s="180">
        <v>0</v>
      </c>
      <c r="H245" s="180">
        <v>0</v>
      </c>
      <c r="I245" s="180">
        <v>0</v>
      </c>
      <c r="J245" s="180">
        <v>0</v>
      </c>
      <c r="K245" s="180">
        <v>0</v>
      </c>
      <c r="L245" s="180">
        <v>0</v>
      </c>
      <c r="M245" s="180">
        <v>0</v>
      </c>
      <c r="N245" s="180">
        <v>0</v>
      </c>
      <c r="O245" s="180">
        <v>0</v>
      </c>
      <c r="P245" s="180">
        <v>0</v>
      </c>
      <c r="Q245" s="180">
        <v>0</v>
      </c>
      <c r="R245" s="180">
        <v>0</v>
      </c>
      <c r="S245" s="180">
        <v>0</v>
      </c>
      <c r="T245" s="180">
        <v>0</v>
      </c>
      <c r="U245" s="180">
        <v>0</v>
      </c>
      <c r="V245" s="180">
        <v>1.2</v>
      </c>
      <c r="W245" s="180">
        <v>0</v>
      </c>
      <c r="X245" s="180"/>
      <c r="Y245" s="180">
        <v>0</v>
      </c>
      <c r="Z245" s="180">
        <v>0</v>
      </c>
      <c r="AA245" s="180">
        <v>0</v>
      </c>
      <c r="AB245" s="180">
        <v>0</v>
      </c>
      <c r="AC245" s="180">
        <v>0</v>
      </c>
      <c r="AD245" s="180">
        <v>0</v>
      </c>
      <c r="AE245" s="180">
        <v>0</v>
      </c>
      <c r="AF245" s="180">
        <v>0</v>
      </c>
      <c r="AG245" s="180">
        <v>0</v>
      </c>
      <c r="AH245" s="180">
        <v>0</v>
      </c>
      <c r="AI245" s="180">
        <v>0</v>
      </c>
      <c r="AJ245" s="180">
        <v>0</v>
      </c>
      <c r="AK245" s="180"/>
      <c r="AL245" s="180"/>
      <c r="AM245" s="180">
        <v>0</v>
      </c>
      <c r="AN245" s="180">
        <v>0</v>
      </c>
      <c r="AO245" s="180">
        <v>0</v>
      </c>
      <c r="AP245" s="180">
        <v>0</v>
      </c>
      <c r="AQ245" s="180">
        <v>0</v>
      </c>
      <c r="AR245" s="180">
        <v>0</v>
      </c>
      <c r="AS245" s="180">
        <v>0</v>
      </c>
      <c r="AT245" s="180">
        <v>0</v>
      </c>
      <c r="AU245" s="180"/>
      <c r="AV245" s="180">
        <v>0</v>
      </c>
      <c r="AW245" s="180">
        <v>0</v>
      </c>
      <c r="AX245" s="180">
        <v>0</v>
      </c>
      <c r="AY245" s="180">
        <v>0</v>
      </c>
      <c r="AZ245" s="180">
        <v>0</v>
      </c>
      <c r="BA245" s="180">
        <v>0</v>
      </c>
      <c r="BB245" s="180">
        <v>0</v>
      </c>
      <c r="BC245" s="180">
        <v>0</v>
      </c>
      <c r="BD245" s="180">
        <v>0</v>
      </c>
      <c r="BE245" s="180">
        <v>0</v>
      </c>
      <c r="BF245" s="180">
        <v>0</v>
      </c>
      <c r="BG245" s="180"/>
      <c r="BH245" s="180">
        <v>0</v>
      </c>
      <c r="BI245" s="180">
        <v>0</v>
      </c>
      <c r="BJ245" s="180">
        <v>0</v>
      </c>
      <c r="BK245" s="180">
        <v>0</v>
      </c>
      <c r="BL245" s="180"/>
      <c r="BM245" s="180">
        <v>0</v>
      </c>
      <c r="BN245" s="180">
        <v>0</v>
      </c>
      <c r="BO245" s="180">
        <v>0</v>
      </c>
      <c r="BP245" s="180">
        <v>0</v>
      </c>
      <c r="BQ245" s="180">
        <v>0</v>
      </c>
      <c r="BR245" s="180">
        <v>0</v>
      </c>
      <c r="BS245" s="180">
        <v>0</v>
      </c>
      <c r="BT245" s="180">
        <v>0</v>
      </c>
      <c r="BU245" s="180">
        <v>0</v>
      </c>
      <c r="BV245" s="180">
        <v>0</v>
      </c>
      <c r="BW245" s="180"/>
      <c r="BX245" s="180">
        <v>0</v>
      </c>
      <c r="BY245" s="180">
        <v>0</v>
      </c>
      <c r="BZ245" s="180">
        <v>0</v>
      </c>
      <c r="CA245" s="180">
        <v>0</v>
      </c>
      <c r="CB245" s="180">
        <v>0</v>
      </c>
      <c r="CC245" s="180"/>
      <c r="CD245" s="180">
        <v>0</v>
      </c>
      <c r="CE245" s="180"/>
      <c r="CF245" s="180"/>
      <c r="CG245" s="180"/>
      <c r="CH245" s="180"/>
      <c r="CI245" s="180"/>
      <c r="CJ245" s="180"/>
      <c r="CK245" s="180"/>
      <c r="CL245" s="180"/>
      <c r="CM245" s="180"/>
      <c r="CN245" s="180"/>
      <c r="CO245" s="180"/>
      <c r="CP245" s="180"/>
      <c r="CQ245" s="180"/>
      <c r="CR245" s="180"/>
      <c r="CS245" s="180"/>
      <c r="CT245" s="180"/>
      <c r="CU245" s="180"/>
    </row>
    <row r="246" spans="1:99" s="630" customFormat="1" x14ac:dyDescent="0.3">
      <c r="A246" s="633">
        <v>662</v>
      </c>
      <c r="B246" s="630" t="s">
        <v>456</v>
      </c>
      <c r="M246" s="630">
        <v>186539</v>
      </c>
      <c r="O246" s="630">
        <v>0</v>
      </c>
      <c r="Q246" s="630">
        <v>125880</v>
      </c>
      <c r="T246" s="630">
        <v>726544</v>
      </c>
      <c r="U246" s="630">
        <v>212863</v>
      </c>
      <c r="V246" s="630">
        <v>469616</v>
      </c>
      <c r="W246" s="630">
        <v>511655</v>
      </c>
      <c r="Y246" s="630">
        <v>416341</v>
      </c>
      <c r="AB246" s="630">
        <v>25544</v>
      </c>
      <c r="AI246" s="630">
        <v>497477</v>
      </c>
      <c r="AQ246" s="630">
        <v>0</v>
      </c>
      <c r="AV246" s="630">
        <v>80481</v>
      </c>
      <c r="AY246" s="630">
        <v>0</v>
      </c>
      <c r="BD246" s="630">
        <v>229530</v>
      </c>
      <c r="BM246" s="630">
        <v>0</v>
      </c>
      <c r="BO246" s="630">
        <v>0</v>
      </c>
      <c r="BZ246" s="630">
        <v>27255</v>
      </c>
    </row>
    <row r="247" spans="1:99" s="630" customFormat="1" x14ac:dyDescent="0.3">
      <c r="A247" s="633">
        <v>663</v>
      </c>
      <c r="B247" s="630" t="s">
        <v>1116</v>
      </c>
      <c r="M247" s="630">
        <v>0</v>
      </c>
      <c r="O247" s="630">
        <v>0</v>
      </c>
      <c r="Q247" s="630">
        <v>59980</v>
      </c>
      <c r="T247" s="630">
        <v>0</v>
      </c>
      <c r="U247" s="630">
        <v>0</v>
      </c>
      <c r="V247" s="630">
        <v>0</v>
      </c>
      <c r="W247" s="630">
        <v>24422</v>
      </c>
      <c r="Y247" s="630">
        <v>0</v>
      </c>
      <c r="AB247" s="630">
        <v>0</v>
      </c>
      <c r="AI247" s="630">
        <v>0</v>
      </c>
      <c r="AQ247" s="630">
        <v>0</v>
      </c>
      <c r="AV247" s="630">
        <v>0</v>
      </c>
      <c r="AY247" s="630">
        <v>0</v>
      </c>
      <c r="BD247" s="630">
        <v>0</v>
      </c>
      <c r="BM247" s="630">
        <v>0</v>
      </c>
      <c r="BO247" s="630">
        <v>0</v>
      </c>
      <c r="BZ247" s="630">
        <v>0</v>
      </c>
    </row>
    <row r="248" spans="1:99" s="632" customFormat="1" x14ac:dyDescent="0.3">
      <c r="A248" s="631">
        <v>906</v>
      </c>
      <c r="B248" s="632" t="s">
        <v>1117</v>
      </c>
      <c r="E248" s="632">
        <v>1</v>
      </c>
      <c r="G248" s="632">
        <v>1</v>
      </c>
      <c r="H248" s="632">
        <v>1</v>
      </c>
      <c r="I248" s="632">
        <v>1</v>
      </c>
      <c r="J248" s="632">
        <v>1</v>
      </c>
      <c r="K248" s="632">
        <v>1</v>
      </c>
      <c r="L248" s="632">
        <v>1</v>
      </c>
      <c r="M248" s="632">
        <v>1</v>
      </c>
      <c r="N248" s="632">
        <v>1</v>
      </c>
      <c r="O248" s="632">
        <v>1</v>
      </c>
      <c r="P248" s="632">
        <v>1</v>
      </c>
      <c r="Q248" s="632">
        <v>1</v>
      </c>
      <c r="R248" s="632">
        <v>1</v>
      </c>
      <c r="S248" s="632">
        <v>1</v>
      </c>
      <c r="T248" s="632">
        <v>1</v>
      </c>
      <c r="U248" s="632">
        <v>1</v>
      </c>
      <c r="V248" s="632">
        <v>1</v>
      </c>
      <c r="W248" s="632">
        <v>1</v>
      </c>
      <c r="Y248" s="632">
        <v>1</v>
      </c>
      <c r="Z248" s="632">
        <v>1</v>
      </c>
      <c r="AA248" s="632">
        <v>1</v>
      </c>
      <c r="AB248" s="632">
        <v>1</v>
      </c>
      <c r="AC248" s="632">
        <v>1</v>
      </c>
      <c r="AD248" s="632">
        <v>1</v>
      </c>
      <c r="AE248" s="632">
        <v>1</v>
      </c>
      <c r="AF248" s="632">
        <v>1</v>
      </c>
      <c r="AG248" s="632">
        <v>1</v>
      </c>
      <c r="AH248" s="632">
        <v>1</v>
      </c>
      <c r="AI248" s="632">
        <v>1</v>
      </c>
      <c r="AJ248" s="632">
        <v>1</v>
      </c>
      <c r="AM248" s="632">
        <v>1</v>
      </c>
      <c r="AN248" s="632">
        <v>1</v>
      </c>
      <c r="AO248" s="632">
        <v>1</v>
      </c>
      <c r="AP248" s="632">
        <v>1</v>
      </c>
      <c r="AQ248" s="632">
        <v>1</v>
      </c>
      <c r="AR248" s="632">
        <v>1</v>
      </c>
      <c r="AS248" s="632">
        <v>1</v>
      </c>
      <c r="AT248" s="632">
        <v>1</v>
      </c>
      <c r="AV248" s="632">
        <v>1</v>
      </c>
      <c r="AW248" s="632">
        <v>1</v>
      </c>
      <c r="AX248" s="632">
        <v>1</v>
      </c>
      <c r="AY248" s="632">
        <v>1</v>
      </c>
      <c r="AZ248" s="632">
        <v>1</v>
      </c>
      <c r="BA248" s="632">
        <v>1</v>
      </c>
      <c r="BB248" s="632">
        <v>1</v>
      </c>
      <c r="BC248" s="632">
        <v>1</v>
      </c>
      <c r="BD248" s="632">
        <v>1</v>
      </c>
      <c r="BE248" s="632">
        <v>1</v>
      </c>
      <c r="BF248" s="632">
        <v>1</v>
      </c>
      <c r="BH248" s="632">
        <v>1</v>
      </c>
      <c r="BI248" s="632">
        <v>1</v>
      </c>
      <c r="BJ248" s="632">
        <v>1</v>
      </c>
      <c r="BK248" s="632">
        <v>1</v>
      </c>
      <c r="BM248" s="632">
        <v>1</v>
      </c>
      <c r="BN248" s="632">
        <v>1</v>
      </c>
      <c r="BO248" s="632">
        <v>1</v>
      </c>
      <c r="BP248" s="632">
        <v>1</v>
      </c>
      <c r="BQ248" s="632">
        <v>1</v>
      </c>
      <c r="BR248" s="632">
        <v>1</v>
      </c>
      <c r="BS248" s="632">
        <v>1</v>
      </c>
      <c r="BT248" s="632">
        <v>1</v>
      </c>
      <c r="BU248" s="632">
        <v>1</v>
      </c>
      <c r="BV248" s="632">
        <v>1</v>
      </c>
      <c r="BX248" s="632">
        <v>1</v>
      </c>
      <c r="BY248" s="632">
        <v>1</v>
      </c>
      <c r="BZ248" s="632">
        <v>1</v>
      </c>
      <c r="CA248" s="632">
        <v>1</v>
      </c>
      <c r="CB248" s="632">
        <v>1</v>
      </c>
      <c r="CD248" s="632">
        <v>1</v>
      </c>
    </row>
    <row r="249" spans="1:99" s="632" customFormat="1" x14ac:dyDescent="0.3">
      <c r="A249" s="631">
        <v>907</v>
      </c>
      <c r="B249" s="632" t="s">
        <v>1118</v>
      </c>
      <c r="E249" s="632">
        <v>2</v>
      </c>
      <c r="G249" s="632">
        <v>2</v>
      </c>
      <c r="H249" s="632">
        <v>1</v>
      </c>
      <c r="I249" s="632">
        <v>2</v>
      </c>
      <c r="J249" s="632">
        <v>1</v>
      </c>
      <c r="K249" s="632">
        <v>2</v>
      </c>
      <c r="L249" s="632">
        <v>2</v>
      </c>
      <c r="M249" s="632">
        <v>2</v>
      </c>
      <c r="N249" s="632">
        <v>2</v>
      </c>
      <c r="O249" s="632">
        <v>2</v>
      </c>
      <c r="P249" s="632">
        <v>2</v>
      </c>
      <c r="Q249" s="632">
        <v>2</v>
      </c>
      <c r="R249" s="632">
        <v>1</v>
      </c>
      <c r="S249" s="632">
        <v>1</v>
      </c>
      <c r="T249" s="632">
        <v>2</v>
      </c>
      <c r="U249" s="632">
        <v>2</v>
      </c>
      <c r="V249" s="632">
        <v>2</v>
      </c>
      <c r="W249" s="632">
        <v>2</v>
      </c>
      <c r="Y249" s="632">
        <v>2</v>
      </c>
      <c r="Z249" s="632">
        <v>1</v>
      </c>
      <c r="AA249" s="632">
        <v>2</v>
      </c>
      <c r="AB249" s="632">
        <v>2</v>
      </c>
      <c r="AC249" s="632">
        <v>1</v>
      </c>
      <c r="AD249" s="632">
        <v>2</v>
      </c>
      <c r="AE249" s="632">
        <v>2</v>
      </c>
      <c r="AF249" s="632">
        <v>2</v>
      </c>
      <c r="AG249" s="632">
        <v>2</v>
      </c>
      <c r="AH249" s="632">
        <v>2</v>
      </c>
      <c r="AI249" s="632">
        <v>2</v>
      </c>
      <c r="AJ249" s="632">
        <v>2</v>
      </c>
      <c r="AM249" s="632">
        <v>2</v>
      </c>
      <c r="AN249" s="632">
        <v>1</v>
      </c>
      <c r="AO249" s="632">
        <v>2</v>
      </c>
      <c r="AP249" s="632">
        <v>1</v>
      </c>
      <c r="AQ249" s="632">
        <v>2</v>
      </c>
      <c r="AR249" s="632">
        <v>2</v>
      </c>
      <c r="AS249" s="632">
        <v>2</v>
      </c>
      <c r="AT249" s="632">
        <v>1</v>
      </c>
      <c r="AV249" s="632">
        <v>2</v>
      </c>
      <c r="AW249" s="632">
        <v>2</v>
      </c>
      <c r="AX249" s="632">
        <v>2</v>
      </c>
      <c r="AY249" s="632">
        <v>2</v>
      </c>
      <c r="AZ249" s="632">
        <v>1</v>
      </c>
      <c r="BA249" s="632">
        <v>2</v>
      </c>
      <c r="BB249" s="632">
        <v>1</v>
      </c>
      <c r="BC249" s="632">
        <v>1</v>
      </c>
      <c r="BD249" s="632">
        <v>2</v>
      </c>
      <c r="BE249" s="632">
        <v>1</v>
      </c>
      <c r="BF249" s="632">
        <v>1</v>
      </c>
      <c r="BH249" s="632">
        <v>1</v>
      </c>
      <c r="BI249" s="632">
        <v>1</v>
      </c>
      <c r="BJ249" s="632">
        <v>1</v>
      </c>
      <c r="BK249" s="632">
        <v>2</v>
      </c>
      <c r="BM249" s="632">
        <v>2</v>
      </c>
      <c r="BN249" s="632">
        <v>1</v>
      </c>
      <c r="BO249" s="632">
        <v>1</v>
      </c>
      <c r="BP249" s="632">
        <v>2</v>
      </c>
      <c r="BQ249" s="632">
        <v>2</v>
      </c>
      <c r="BR249" s="632">
        <v>2</v>
      </c>
      <c r="BS249" s="632">
        <v>2</v>
      </c>
      <c r="BT249" s="632">
        <v>1</v>
      </c>
      <c r="BU249" s="632">
        <v>2</v>
      </c>
      <c r="BV249" s="632">
        <v>2</v>
      </c>
      <c r="BX249" s="632">
        <v>1</v>
      </c>
      <c r="BY249" s="632">
        <v>1</v>
      </c>
      <c r="BZ249" s="632">
        <v>2</v>
      </c>
      <c r="CA249" s="632">
        <v>1</v>
      </c>
      <c r="CB249" s="632">
        <v>2</v>
      </c>
      <c r="CD249" s="632">
        <v>1</v>
      </c>
    </row>
    <row r="250" spans="1:99" s="637" customFormat="1" x14ac:dyDescent="0.3">
      <c r="A250" s="636">
        <v>947</v>
      </c>
      <c r="B250" s="637" t="s">
        <v>1119</v>
      </c>
      <c r="E250" s="637" t="s">
        <v>1300</v>
      </c>
      <c r="G250" s="637" t="s">
        <v>1598</v>
      </c>
      <c r="H250" s="637" t="s">
        <v>1601</v>
      </c>
      <c r="I250" s="637" t="s">
        <v>2175</v>
      </c>
      <c r="J250" s="637" t="s">
        <v>2176</v>
      </c>
      <c r="K250" s="637" t="s">
        <v>2177</v>
      </c>
      <c r="L250" s="637" t="s">
        <v>1298</v>
      </c>
      <c r="M250" s="637" t="s">
        <v>1294</v>
      </c>
      <c r="N250" s="637" t="s">
        <v>2178</v>
      </c>
      <c r="O250" s="637" t="s">
        <v>1299</v>
      </c>
      <c r="P250" s="637" t="s">
        <v>2179</v>
      </c>
      <c r="Q250" s="637" t="s">
        <v>1305</v>
      </c>
      <c r="R250" s="637" t="s">
        <v>2180</v>
      </c>
      <c r="S250" s="637" t="s">
        <v>2181</v>
      </c>
      <c r="T250" s="637" t="s">
        <v>2182</v>
      </c>
      <c r="U250" s="637" t="s">
        <v>2183</v>
      </c>
      <c r="V250" s="637" t="s">
        <v>2184</v>
      </c>
      <c r="W250" s="637" t="s">
        <v>2185</v>
      </c>
      <c r="Y250" s="637" t="s">
        <v>2186</v>
      </c>
      <c r="Z250" s="637" t="s">
        <v>1120</v>
      </c>
      <c r="AA250" s="637" t="s">
        <v>2187</v>
      </c>
      <c r="AB250" s="637" t="s">
        <v>2188</v>
      </c>
      <c r="AC250" s="637" t="s">
        <v>1120</v>
      </c>
      <c r="AD250" s="637" t="s">
        <v>2189</v>
      </c>
      <c r="AE250" s="637" t="s">
        <v>2190</v>
      </c>
      <c r="AF250" s="637" t="s">
        <v>1120</v>
      </c>
      <c r="AG250" s="637" t="s">
        <v>2191</v>
      </c>
      <c r="AH250" s="637" t="s">
        <v>2192</v>
      </c>
      <c r="AI250" s="637" t="s">
        <v>1295</v>
      </c>
      <c r="AJ250" s="637" t="s">
        <v>1121</v>
      </c>
      <c r="AM250" s="637" t="s">
        <v>2193</v>
      </c>
      <c r="AN250" s="637" t="s">
        <v>1303</v>
      </c>
      <c r="AO250" s="637" t="s">
        <v>1304</v>
      </c>
      <c r="AP250" s="637" t="s">
        <v>2194</v>
      </c>
      <c r="AQ250" s="637" t="s">
        <v>2195</v>
      </c>
      <c r="AR250" s="637" t="s">
        <v>1302</v>
      </c>
      <c r="AS250" s="637" t="s">
        <v>1597</v>
      </c>
      <c r="AT250" s="637" t="s">
        <v>2196</v>
      </c>
      <c r="AV250" s="637" t="s">
        <v>1298</v>
      </c>
      <c r="AW250" s="637" t="s">
        <v>1296</v>
      </c>
      <c r="AX250" s="637" t="s">
        <v>2197</v>
      </c>
      <c r="AY250" s="637" t="s">
        <v>2198</v>
      </c>
      <c r="AZ250" s="637" t="s">
        <v>2199</v>
      </c>
      <c r="BA250" s="637" t="s">
        <v>2200</v>
      </c>
      <c r="BB250" s="637" t="s">
        <v>2201</v>
      </c>
      <c r="BC250" s="637" t="s">
        <v>2202</v>
      </c>
      <c r="BD250" s="637" t="s">
        <v>2203</v>
      </c>
      <c r="BE250" s="637" t="s">
        <v>2204</v>
      </c>
      <c r="BF250" s="637" t="s">
        <v>1599</v>
      </c>
      <c r="BH250" s="637" t="s">
        <v>2205</v>
      </c>
      <c r="BI250" s="637" t="s">
        <v>2206</v>
      </c>
      <c r="BJ250" s="637" t="s">
        <v>2207</v>
      </c>
      <c r="BK250" s="637" t="s">
        <v>1297</v>
      </c>
      <c r="BM250" s="637" t="s">
        <v>2208</v>
      </c>
      <c r="BN250" s="637" t="s">
        <v>2209</v>
      </c>
      <c r="BO250" s="637" t="s">
        <v>1302</v>
      </c>
      <c r="BP250" s="637" t="s">
        <v>2182</v>
      </c>
      <c r="BQ250" s="637" t="s">
        <v>2210</v>
      </c>
      <c r="BR250" s="637" t="s">
        <v>2211</v>
      </c>
      <c r="BS250" s="637" t="s">
        <v>2202</v>
      </c>
      <c r="BT250" s="637" t="s">
        <v>1599</v>
      </c>
      <c r="BU250" s="637" t="s">
        <v>1600</v>
      </c>
      <c r="BV250" s="637" t="s">
        <v>2204</v>
      </c>
      <c r="BX250" s="637" t="s">
        <v>2212</v>
      </c>
      <c r="BY250" s="637" t="s">
        <v>2213</v>
      </c>
      <c r="BZ250" s="637" t="s">
        <v>2214</v>
      </c>
      <c r="CA250" s="637" t="s">
        <v>2215</v>
      </c>
      <c r="CB250" s="637" t="s">
        <v>2216</v>
      </c>
      <c r="CD250" s="637" t="s">
        <v>2187</v>
      </c>
    </row>
    <row r="251" spans="1:99" s="637" customFormat="1" x14ac:dyDescent="0.3">
      <c r="A251" s="636">
        <v>948</v>
      </c>
      <c r="B251" s="637" t="s">
        <v>1122</v>
      </c>
      <c r="E251" s="637" t="s">
        <v>2217</v>
      </c>
      <c r="G251" s="637" t="s">
        <v>2218</v>
      </c>
      <c r="H251" s="637" t="s">
        <v>2219</v>
      </c>
      <c r="I251" s="637" t="s">
        <v>2220</v>
      </c>
      <c r="J251" s="637" t="s">
        <v>2221</v>
      </c>
      <c r="K251" s="637" t="s">
        <v>2222</v>
      </c>
      <c r="L251" s="637" t="s">
        <v>2223</v>
      </c>
      <c r="M251" s="637" t="s">
        <v>2224</v>
      </c>
      <c r="N251" s="637" t="s">
        <v>2225</v>
      </c>
      <c r="O251" s="637" t="s">
        <v>2226</v>
      </c>
      <c r="P251" s="637" t="s">
        <v>2227</v>
      </c>
      <c r="Q251" s="637" t="s">
        <v>2228</v>
      </c>
      <c r="R251" s="637" t="s">
        <v>2229</v>
      </c>
      <c r="S251" s="637" t="s">
        <v>2230</v>
      </c>
      <c r="T251" s="637" t="s">
        <v>2231</v>
      </c>
      <c r="U251" s="637" t="s">
        <v>2232</v>
      </c>
      <c r="V251" s="637" t="s">
        <v>2233</v>
      </c>
      <c r="W251" s="637" t="s">
        <v>2234</v>
      </c>
      <c r="Y251" s="637" t="s">
        <v>2235</v>
      </c>
      <c r="Z251" s="637" t="s">
        <v>1307</v>
      </c>
      <c r="AA251" s="637" t="s">
        <v>2236</v>
      </c>
      <c r="AB251" s="637" t="s">
        <v>2237</v>
      </c>
      <c r="AC251" s="637" t="s">
        <v>2238</v>
      </c>
      <c r="AD251" s="637" t="s">
        <v>1311</v>
      </c>
      <c r="AE251" s="637" t="s">
        <v>2239</v>
      </c>
      <c r="AF251" s="637" t="s">
        <v>2240</v>
      </c>
      <c r="AG251" s="637" t="s">
        <v>2241</v>
      </c>
      <c r="AH251" s="637" t="s">
        <v>2242</v>
      </c>
      <c r="AI251" s="637" t="s">
        <v>2243</v>
      </c>
      <c r="AJ251" s="637" t="s">
        <v>2244</v>
      </c>
      <c r="AM251" s="637" t="s">
        <v>1301</v>
      </c>
      <c r="AN251" s="637" t="s">
        <v>2245</v>
      </c>
      <c r="AO251" s="637" t="s">
        <v>2246</v>
      </c>
      <c r="AP251" s="637" t="s">
        <v>2247</v>
      </c>
      <c r="AQ251" s="637" t="s">
        <v>2248</v>
      </c>
      <c r="AR251" s="637" t="s">
        <v>2249</v>
      </c>
      <c r="AS251" s="637" t="s">
        <v>2228</v>
      </c>
      <c r="AT251" s="637" t="s">
        <v>2250</v>
      </c>
      <c r="AV251" s="637" t="s">
        <v>2251</v>
      </c>
      <c r="AW251" s="637" t="s">
        <v>2252</v>
      </c>
      <c r="AX251" s="637" t="s">
        <v>2253</v>
      </c>
      <c r="AY251" s="637" t="s">
        <v>2254</v>
      </c>
      <c r="AZ251" s="637" t="s">
        <v>1309</v>
      </c>
      <c r="BA251" s="637" t="s">
        <v>2240</v>
      </c>
      <c r="BB251" s="637" t="s">
        <v>2255</v>
      </c>
      <c r="BC251" s="637" t="s">
        <v>2256</v>
      </c>
      <c r="BD251" s="637" t="s">
        <v>2257</v>
      </c>
      <c r="BE251" s="637" t="s">
        <v>2258</v>
      </c>
      <c r="BF251" s="637" t="s">
        <v>2259</v>
      </c>
      <c r="BH251" s="637" t="s">
        <v>2260</v>
      </c>
      <c r="BI251" s="637" t="s">
        <v>2261</v>
      </c>
      <c r="BJ251" s="637" t="s">
        <v>2262</v>
      </c>
      <c r="BK251" s="637" t="s">
        <v>2263</v>
      </c>
      <c r="BM251" s="637" t="s">
        <v>2264</v>
      </c>
      <c r="BN251" s="637" t="s">
        <v>2265</v>
      </c>
      <c r="BO251" s="637" t="s">
        <v>2266</v>
      </c>
      <c r="BP251" s="637" t="s">
        <v>2267</v>
      </c>
      <c r="BQ251" s="637" t="s">
        <v>1306</v>
      </c>
      <c r="BR251" s="637" t="s">
        <v>2268</v>
      </c>
      <c r="BS251" s="637" t="s">
        <v>2269</v>
      </c>
      <c r="BT251" s="637" t="s">
        <v>2270</v>
      </c>
      <c r="BU251" s="637" t="s">
        <v>2271</v>
      </c>
      <c r="BV251" s="637" t="s">
        <v>2272</v>
      </c>
      <c r="BX251" s="637" t="s">
        <v>2273</v>
      </c>
      <c r="BY251" s="637" t="s">
        <v>1604</v>
      </c>
      <c r="BZ251" s="637" t="s">
        <v>2274</v>
      </c>
      <c r="CA251" s="637" t="s">
        <v>2275</v>
      </c>
      <c r="CB251" s="637" t="s">
        <v>2276</v>
      </c>
      <c r="CD251" s="637" t="s">
        <v>2277</v>
      </c>
    </row>
    <row r="252" spans="1:99" s="637" customFormat="1" x14ac:dyDescent="0.3">
      <c r="A252" s="636">
        <v>949</v>
      </c>
      <c r="B252" s="637" t="s">
        <v>1123</v>
      </c>
      <c r="E252" s="637" t="s">
        <v>415</v>
      </c>
      <c r="G252" s="637" t="s">
        <v>415</v>
      </c>
      <c r="H252" s="637" t="s">
        <v>415</v>
      </c>
      <c r="I252" s="637" t="s">
        <v>415</v>
      </c>
      <c r="J252" s="637" t="s">
        <v>415</v>
      </c>
      <c r="K252" s="637" t="s">
        <v>415</v>
      </c>
      <c r="L252" s="637" t="s">
        <v>415</v>
      </c>
      <c r="M252" s="637" t="s">
        <v>415</v>
      </c>
      <c r="N252" s="637" t="s">
        <v>415</v>
      </c>
      <c r="O252" s="637" t="s">
        <v>415</v>
      </c>
      <c r="P252" s="637" t="s">
        <v>415</v>
      </c>
      <c r="Q252" s="637" t="s">
        <v>415</v>
      </c>
      <c r="R252" s="637" t="s">
        <v>415</v>
      </c>
      <c r="S252" s="637" t="s">
        <v>415</v>
      </c>
      <c r="T252" s="637" t="s">
        <v>415</v>
      </c>
      <c r="U252" s="637" t="s">
        <v>415</v>
      </c>
      <c r="V252" s="637" t="s">
        <v>415</v>
      </c>
      <c r="W252" s="637" t="s">
        <v>415</v>
      </c>
      <c r="Y252" s="637" t="s">
        <v>415</v>
      </c>
      <c r="Z252" s="637" t="s">
        <v>415</v>
      </c>
      <c r="AA252" s="637" t="s">
        <v>415</v>
      </c>
      <c r="AB252" s="637" t="s">
        <v>415</v>
      </c>
      <c r="AC252" s="637" t="s">
        <v>415</v>
      </c>
      <c r="AD252" s="637" t="s">
        <v>415</v>
      </c>
      <c r="AE252" s="637" t="s">
        <v>415</v>
      </c>
      <c r="AF252" s="637" t="s">
        <v>415</v>
      </c>
      <c r="AG252" s="637" t="s">
        <v>415</v>
      </c>
      <c r="AH252" s="637" t="s">
        <v>415</v>
      </c>
      <c r="AI252" s="637" t="s">
        <v>415</v>
      </c>
      <c r="AJ252" s="637" t="s">
        <v>415</v>
      </c>
      <c r="AM252" s="637" t="s">
        <v>415</v>
      </c>
      <c r="AN252" s="637" t="s">
        <v>415</v>
      </c>
      <c r="AO252" s="637" t="s">
        <v>415</v>
      </c>
      <c r="AP252" s="637" t="s">
        <v>415</v>
      </c>
      <c r="AQ252" s="637" t="s">
        <v>415</v>
      </c>
      <c r="AR252" s="637" t="s">
        <v>415</v>
      </c>
      <c r="AS252" s="637" t="s">
        <v>415</v>
      </c>
      <c r="AT252" s="637" t="s">
        <v>433</v>
      </c>
      <c r="AV252" s="637" t="s">
        <v>415</v>
      </c>
      <c r="AW252" s="637" t="s">
        <v>415</v>
      </c>
      <c r="AX252" s="637" t="s">
        <v>415</v>
      </c>
      <c r="AY252" s="637" t="s">
        <v>415</v>
      </c>
      <c r="AZ252" s="637" t="s">
        <v>415</v>
      </c>
      <c r="BA252" s="637" t="s">
        <v>415</v>
      </c>
      <c r="BB252" s="637" t="s">
        <v>415</v>
      </c>
      <c r="BC252" s="637" t="s">
        <v>415</v>
      </c>
      <c r="BD252" s="637" t="s">
        <v>415</v>
      </c>
      <c r="BE252" s="637" t="s">
        <v>415</v>
      </c>
      <c r="BF252" s="637" t="s">
        <v>415</v>
      </c>
      <c r="BH252" s="637" t="s">
        <v>415</v>
      </c>
      <c r="BI252" s="637" t="s">
        <v>415</v>
      </c>
      <c r="BJ252" s="637" t="s">
        <v>415</v>
      </c>
      <c r="BK252" s="637" t="s">
        <v>415</v>
      </c>
      <c r="BM252" s="637" t="s">
        <v>415</v>
      </c>
      <c r="BN252" s="637" t="s">
        <v>415</v>
      </c>
      <c r="BO252" s="637" t="s">
        <v>415</v>
      </c>
      <c r="BP252" s="637" t="s">
        <v>415</v>
      </c>
      <c r="BQ252" s="637" t="s">
        <v>415</v>
      </c>
      <c r="BR252" s="637" t="s">
        <v>1605</v>
      </c>
      <c r="BS252" s="637" t="s">
        <v>415</v>
      </c>
      <c r="BT252" s="637" t="s">
        <v>415</v>
      </c>
      <c r="BU252" s="637" t="s">
        <v>415</v>
      </c>
      <c r="BV252" s="637" t="s">
        <v>415</v>
      </c>
      <c r="BX252" s="637" t="s">
        <v>415</v>
      </c>
      <c r="BY252" s="637" t="s">
        <v>415</v>
      </c>
      <c r="BZ252" s="637" t="s">
        <v>415</v>
      </c>
      <c r="CA252" s="637" t="s">
        <v>415</v>
      </c>
      <c r="CB252" s="637" t="s">
        <v>415</v>
      </c>
      <c r="CD252" s="637" t="s">
        <v>415</v>
      </c>
    </row>
    <row r="253" spans="1:99" s="637" customFormat="1" x14ac:dyDescent="0.3">
      <c r="A253" s="636">
        <v>950</v>
      </c>
      <c r="B253" s="637" t="s">
        <v>1124</v>
      </c>
      <c r="E253" s="637" t="s">
        <v>50</v>
      </c>
      <c r="G253" s="637" t="s">
        <v>50</v>
      </c>
      <c r="H253" s="637" t="s">
        <v>50</v>
      </c>
      <c r="I253" s="637" t="s">
        <v>50</v>
      </c>
      <c r="J253" s="637" t="s">
        <v>50</v>
      </c>
      <c r="K253" s="637" t="s">
        <v>50</v>
      </c>
      <c r="L253" s="637" t="s">
        <v>50</v>
      </c>
      <c r="M253" s="637" t="s">
        <v>50</v>
      </c>
      <c r="N253" s="637" t="s">
        <v>50</v>
      </c>
      <c r="O253" s="637" t="s">
        <v>50</v>
      </c>
      <c r="P253" s="637" t="s">
        <v>50</v>
      </c>
      <c r="Q253" s="637" t="s">
        <v>50</v>
      </c>
      <c r="R253" s="637" t="s">
        <v>50</v>
      </c>
      <c r="S253" s="637" t="s">
        <v>50</v>
      </c>
      <c r="T253" s="637" t="s">
        <v>50</v>
      </c>
      <c r="U253" s="637" t="s">
        <v>50</v>
      </c>
      <c r="V253" s="637" t="s">
        <v>50</v>
      </c>
      <c r="W253" s="637" t="s">
        <v>50</v>
      </c>
      <c r="Y253" s="637" t="s">
        <v>50</v>
      </c>
      <c r="Z253" s="637" t="s">
        <v>50</v>
      </c>
      <c r="AA253" s="637" t="s">
        <v>50</v>
      </c>
      <c r="AB253" s="637" t="s">
        <v>50</v>
      </c>
      <c r="AC253" s="637" t="s">
        <v>50</v>
      </c>
      <c r="AD253" s="637" t="s">
        <v>50</v>
      </c>
      <c r="AE253" s="637" t="s">
        <v>50</v>
      </c>
      <c r="AF253" s="637" t="s">
        <v>1313</v>
      </c>
      <c r="AG253" s="637" t="s">
        <v>50</v>
      </c>
      <c r="AH253" s="637" t="s">
        <v>50</v>
      </c>
      <c r="AI253" s="637" t="s">
        <v>50</v>
      </c>
      <c r="AJ253" s="637" t="s">
        <v>51</v>
      </c>
      <c r="AM253" s="637" t="s">
        <v>50</v>
      </c>
      <c r="AN253" s="637" t="s">
        <v>50</v>
      </c>
      <c r="AO253" s="637" t="s">
        <v>50</v>
      </c>
      <c r="AP253" s="637" t="s">
        <v>50</v>
      </c>
      <c r="AQ253" s="637" t="s">
        <v>50</v>
      </c>
      <c r="AR253" s="637" t="s">
        <v>50</v>
      </c>
      <c r="AS253" s="637" t="s">
        <v>50</v>
      </c>
      <c r="AT253" s="637" t="s">
        <v>50</v>
      </c>
      <c r="AV253" s="637" t="s">
        <v>50</v>
      </c>
      <c r="AW253" s="637" t="s">
        <v>50</v>
      </c>
      <c r="AX253" s="637" t="s">
        <v>50</v>
      </c>
      <c r="AY253" s="637" t="s">
        <v>50</v>
      </c>
      <c r="AZ253" s="637" t="s">
        <v>50</v>
      </c>
      <c r="BA253" s="637" t="s">
        <v>50</v>
      </c>
      <c r="BB253" s="637" t="s">
        <v>50</v>
      </c>
      <c r="BC253" s="637" t="s">
        <v>50</v>
      </c>
      <c r="BD253" s="637" t="s">
        <v>50</v>
      </c>
      <c r="BE253" s="637" t="s">
        <v>50</v>
      </c>
      <c r="BF253" s="637" t="s">
        <v>50</v>
      </c>
      <c r="BH253" s="637" t="s">
        <v>50</v>
      </c>
      <c r="BI253" s="637" t="s">
        <v>50</v>
      </c>
      <c r="BJ253" s="637" t="s">
        <v>50</v>
      </c>
      <c r="BK253" s="637" t="s">
        <v>50</v>
      </c>
      <c r="BM253" s="637" t="s">
        <v>50</v>
      </c>
      <c r="BN253" s="637" t="s">
        <v>50</v>
      </c>
      <c r="BO253" s="637" t="s">
        <v>50</v>
      </c>
      <c r="BP253" s="637" t="s">
        <v>50</v>
      </c>
      <c r="BQ253" s="637" t="s">
        <v>50</v>
      </c>
      <c r="BR253" s="637" t="s">
        <v>50</v>
      </c>
      <c r="BS253" s="637" t="s">
        <v>50</v>
      </c>
      <c r="BT253" s="637" t="s">
        <v>50</v>
      </c>
      <c r="BU253" s="637" t="s">
        <v>50</v>
      </c>
      <c r="BV253" s="637" t="s">
        <v>50</v>
      </c>
      <c r="BX253" s="637" t="s">
        <v>50</v>
      </c>
      <c r="BY253" s="637" t="s">
        <v>50</v>
      </c>
      <c r="BZ253" s="637" t="s">
        <v>50</v>
      </c>
      <c r="CA253" s="637" t="s">
        <v>50</v>
      </c>
      <c r="CB253" s="637" t="s">
        <v>50</v>
      </c>
      <c r="CD253" s="637" t="s">
        <v>50</v>
      </c>
    </row>
    <row r="254" spans="1:99" s="632" customFormat="1" x14ac:dyDescent="0.3">
      <c r="A254" s="631">
        <v>951</v>
      </c>
      <c r="B254" s="632" t="s">
        <v>1125</v>
      </c>
      <c r="E254" s="632">
        <v>2</v>
      </c>
      <c r="G254" s="632">
        <v>2</v>
      </c>
      <c r="H254" s="632">
        <v>2</v>
      </c>
      <c r="I254" s="632">
        <v>2</v>
      </c>
      <c r="J254" s="632">
        <v>1</v>
      </c>
      <c r="K254" s="632">
        <v>2</v>
      </c>
      <c r="L254" s="632">
        <v>2</v>
      </c>
      <c r="M254" s="632">
        <v>2</v>
      </c>
      <c r="N254" s="632">
        <v>2</v>
      </c>
      <c r="O254" s="632">
        <v>2</v>
      </c>
      <c r="P254" s="632">
        <v>2</v>
      </c>
      <c r="Q254" s="632">
        <v>2</v>
      </c>
      <c r="R254" s="632">
        <v>2</v>
      </c>
      <c r="S254" s="632">
        <v>2</v>
      </c>
      <c r="T254" s="632">
        <v>2</v>
      </c>
      <c r="U254" s="632">
        <v>2</v>
      </c>
      <c r="V254" s="632">
        <v>2</v>
      </c>
      <c r="W254" s="632">
        <v>2</v>
      </c>
      <c r="Y254" s="632">
        <v>2</v>
      </c>
      <c r="Z254" s="632">
        <v>2</v>
      </c>
      <c r="AA254" s="632">
        <v>2</v>
      </c>
      <c r="AB254" s="632">
        <v>2</v>
      </c>
      <c r="AC254" s="632">
        <v>2</v>
      </c>
      <c r="AD254" s="632">
        <v>2</v>
      </c>
      <c r="AE254" s="632">
        <v>2</v>
      </c>
      <c r="AF254" s="632">
        <v>2</v>
      </c>
      <c r="AG254" s="632">
        <v>2</v>
      </c>
      <c r="AH254" s="632">
        <v>2</v>
      </c>
      <c r="AI254" s="632">
        <v>2</v>
      </c>
      <c r="AJ254" s="632">
        <v>2</v>
      </c>
      <c r="AM254" s="632">
        <v>2</v>
      </c>
      <c r="AN254" s="632">
        <v>2</v>
      </c>
      <c r="AO254" s="632">
        <v>2</v>
      </c>
      <c r="AP254" s="632">
        <v>2</v>
      </c>
      <c r="AQ254" s="632">
        <v>2</v>
      </c>
      <c r="AR254" s="632">
        <v>2</v>
      </c>
      <c r="AS254" s="632">
        <v>2</v>
      </c>
      <c r="AT254" s="632">
        <v>2</v>
      </c>
      <c r="AV254" s="632">
        <v>2</v>
      </c>
      <c r="AW254" s="632">
        <v>2</v>
      </c>
      <c r="AX254" s="632">
        <v>2</v>
      </c>
      <c r="AY254" s="632">
        <v>2</v>
      </c>
      <c r="AZ254" s="632">
        <v>1</v>
      </c>
      <c r="BA254" s="632">
        <v>2</v>
      </c>
      <c r="BB254" s="632">
        <v>2</v>
      </c>
      <c r="BC254" s="632">
        <v>1</v>
      </c>
      <c r="BD254" s="632">
        <v>2</v>
      </c>
      <c r="BE254" s="632">
        <v>2</v>
      </c>
      <c r="BF254" s="632">
        <v>2</v>
      </c>
      <c r="BH254" s="632">
        <v>1</v>
      </c>
      <c r="BI254" s="632">
        <v>1</v>
      </c>
      <c r="BJ254" s="632">
        <v>2</v>
      </c>
      <c r="BK254" s="632">
        <v>2</v>
      </c>
      <c r="BM254" s="632">
        <v>2</v>
      </c>
      <c r="BN254" s="632">
        <v>2</v>
      </c>
      <c r="BO254" s="632">
        <v>2</v>
      </c>
      <c r="BP254" s="632">
        <v>2</v>
      </c>
      <c r="BQ254" s="632">
        <v>2</v>
      </c>
      <c r="BR254" s="632">
        <v>2</v>
      </c>
      <c r="BS254" s="632">
        <v>2</v>
      </c>
      <c r="BT254" s="632">
        <v>2</v>
      </c>
      <c r="BU254" s="632">
        <v>2</v>
      </c>
      <c r="BV254" s="632">
        <v>2</v>
      </c>
      <c r="BX254" s="632">
        <v>2</v>
      </c>
      <c r="BY254" s="632">
        <v>1</v>
      </c>
      <c r="BZ254" s="632">
        <v>2</v>
      </c>
      <c r="CA254" s="632">
        <v>1</v>
      </c>
      <c r="CB254" s="632">
        <v>2</v>
      </c>
      <c r="CD254" s="632">
        <v>2</v>
      </c>
    </row>
    <row r="255" spans="1:99" s="637" customFormat="1" x14ac:dyDescent="0.3">
      <c r="A255" s="636">
        <v>952</v>
      </c>
      <c r="B255" s="637" t="s">
        <v>1126</v>
      </c>
      <c r="G255" s="637" t="s">
        <v>2278</v>
      </c>
      <c r="H255" s="637" t="s">
        <v>1316</v>
      </c>
      <c r="I255" s="637" t="s">
        <v>1609</v>
      </c>
      <c r="J255" s="637" t="s">
        <v>1316</v>
      </c>
      <c r="L255" s="637" t="s">
        <v>2279</v>
      </c>
      <c r="M255" s="637" t="s">
        <v>2280</v>
      </c>
      <c r="N255" s="637" t="s">
        <v>1608</v>
      </c>
      <c r="O255" s="637" t="s">
        <v>2281</v>
      </c>
      <c r="P255" s="637" t="s">
        <v>2282</v>
      </c>
      <c r="Q255" s="637" t="s">
        <v>1608</v>
      </c>
      <c r="S255" s="637" t="s">
        <v>2283</v>
      </c>
      <c r="T255" s="637" t="s">
        <v>2284</v>
      </c>
      <c r="U255" s="637" t="s">
        <v>2285</v>
      </c>
      <c r="V255" s="637" t="s">
        <v>1130</v>
      </c>
      <c r="W255" s="637" t="s">
        <v>2286</v>
      </c>
      <c r="Y255" s="637" t="s">
        <v>2287</v>
      </c>
      <c r="Z255" s="637" t="s">
        <v>2288</v>
      </c>
      <c r="AA255" s="637" t="s">
        <v>1469</v>
      </c>
      <c r="AB255" s="637" t="s">
        <v>1547</v>
      </c>
      <c r="AC255" s="637" t="s">
        <v>1127</v>
      </c>
      <c r="AD255" s="637" t="s">
        <v>1318</v>
      </c>
      <c r="AE255" s="637" t="s">
        <v>2289</v>
      </c>
      <c r="AF255" s="637" t="s">
        <v>2290</v>
      </c>
      <c r="AH255" s="637" t="s">
        <v>1130</v>
      </c>
      <c r="AI255" s="637" t="s">
        <v>1169</v>
      </c>
      <c r="AM255" s="637" t="s">
        <v>2291</v>
      </c>
      <c r="AN255" s="637" t="s">
        <v>1345</v>
      </c>
      <c r="AO255" s="637" t="s">
        <v>2292</v>
      </c>
      <c r="AP255" s="637" t="s">
        <v>2293</v>
      </c>
      <c r="AQ255" s="637" t="s">
        <v>2294</v>
      </c>
      <c r="AR255" s="637" t="s">
        <v>1128</v>
      </c>
      <c r="AS255" s="637" t="s">
        <v>1316</v>
      </c>
      <c r="AT255" s="637" t="s">
        <v>2295</v>
      </c>
      <c r="AV255" s="637" t="s">
        <v>1317</v>
      </c>
      <c r="AW255" s="637" t="s">
        <v>2296</v>
      </c>
      <c r="AX255" s="637" t="s">
        <v>1129</v>
      </c>
      <c r="AY255" s="637" t="s">
        <v>2297</v>
      </c>
      <c r="AZ255" s="637" t="s">
        <v>2298</v>
      </c>
      <c r="BA255" s="637" t="s">
        <v>2299</v>
      </c>
      <c r="BB255" s="637" t="s">
        <v>1128</v>
      </c>
      <c r="BC255" s="637" t="s">
        <v>1129</v>
      </c>
      <c r="BD255" s="637" t="s">
        <v>2300</v>
      </c>
      <c r="BE255" s="637" t="s">
        <v>2301</v>
      </c>
      <c r="BF255" s="637" t="s">
        <v>2302</v>
      </c>
      <c r="BH255" s="637" t="s">
        <v>1320</v>
      </c>
      <c r="BI255" s="637" t="s">
        <v>1321</v>
      </c>
      <c r="BJ255" s="637" t="s">
        <v>2303</v>
      </c>
      <c r="BK255" s="637" t="s">
        <v>2304</v>
      </c>
      <c r="BM255" s="637" t="s">
        <v>2305</v>
      </c>
      <c r="BN255" s="637" t="s">
        <v>1323</v>
      </c>
      <c r="BO255" s="637" t="s">
        <v>2306</v>
      </c>
      <c r="BP255" s="637" t="s">
        <v>1321</v>
      </c>
      <c r="BQ255" s="637" t="s">
        <v>2307</v>
      </c>
      <c r="BR255" s="637" t="s">
        <v>1321</v>
      </c>
      <c r="BS255" s="637" t="s">
        <v>1317</v>
      </c>
      <c r="BT255" s="637" t="s">
        <v>2308</v>
      </c>
      <c r="BU255" s="637" t="s">
        <v>2281</v>
      </c>
      <c r="BV255" s="637" t="s">
        <v>2309</v>
      </c>
      <c r="BX255" s="637" t="s">
        <v>2310</v>
      </c>
      <c r="BY255" s="637" t="s">
        <v>1315</v>
      </c>
      <c r="CA255" s="637" t="s">
        <v>2311</v>
      </c>
      <c r="CB255" s="637" t="s">
        <v>2312</v>
      </c>
      <c r="CD255" s="637" t="s">
        <v>1130</v>
      </c>
    </row>
    <row r="256" spans="1:99" s="632" customFormat="1" x14ac:dyDescent="0.3">
      <c r="A256" s="631">
        <v>953</v>
      </c>
      <c r="B256" s="632" t="s">
        <v>1131</v>
      </c>
      <c r="E256" s="632">
        <v>2</v>
      </c>
      <c r="G256" s="632">
        <v>2</v>
      </c>
      <c r="H256" s="632">
        <v>2</v>
      </c>
      <c r="I256" s="632">
        <v>2</v>
      </c>
      <c r="J256" s="632">
        <v>2</v>
      </c>
      <c r="K256" s="632">
        <v>2</v>
      </c>
      <c r="L256" s="632">
        <v>2</v>
      </c>
      <c r="M256" s="632">
        <v>2</v>
      </c>
      <c r="N256" s="632">
        <v>2</v>
      </c>
      <c r="O256" s="632">
        <v>2</v>
      </c>
      <c r="P256" s="632">
        <v>2</v>
      </c>
      <c r="Q256" s="632">
        <v>2</v>
      </c>
      <c r="R256" s="632">
        <v>2</v>
      </c>
      <c r="S256" s="632">
        <v>2</v>
      </c>
      <c r="T256" s="632">
        <v>2</v>
      </c>
      <c r="U256" s="632">
        <v>2</v>
      </c>
      <c r="V256" s="632">
        <v>2</v>
      </c>
      <c r="W256" s="632">
        <v>2</v>
      </c>
      <c r="Y256" s="632">
        <v>2</v>
      </c>
      <c r="Z256" s="632">
        <v>2</v>
      </c>
      <c r="AA256" s="632">
        <v>2</v>
      </c>
      <c r="AB256" s="632">
        <v>2</v>
      </c>
      <c r="AC256" s="632">
        <v>2</v>
      </c>
      <c r="AD256" s="632">
        <v>2</v>
      </c>
      <c r="AE256" s="632">
        <v>2</v>
      </c>
      <c r="AF256" s="632">
        <v>2</v>
      </c>
      <c r="AG256" s="632">
        <v>2</v>
      </c>
      <c r="AH256" s="632">
        <v>2</v>
      </c>
      <c r="AI256" s="632">
        <v>2</v>
      </c>
      <c r="AJ256" s="632">
        <v>2</v>
      </c>
      <c r="AM256" s="632">
        <v>2</v>
      </c>
      <c r="AN256" s="632">
        <v>2</v>
      </c>
      <c r="AO256" s="632">
        <v>2</v>
      </c>
      <c r="AP256" s="632">
        <v>2</v>
      </c>
      <c r="AQ256" s="632">
        <v>2</v>
      </c>
      <c r="AR256" s="632">
        <v>2</v>
      </c>
      <c r="AS256" s="632">
        <v>2</v>
      </c>
      <c r="AT256" s="632">
        <v>2</v>
      </c>
      <c r="AV256" s="632">
        <v>2</v>
      </c>
      <c r="AW256" s="632">
        <v>2</v>
      </c>
      <c r="AX256" s="632">
        <v>2</v>
      </c>
      <c r="AY256" s="632">
        <v>2</v>
      </c>
      <c r="AZ256" s="632">
        <v>2</v>
      </c>
      <c r="BA256" s="632">
        <v>2</v>
      </c>
      <c r="BB256" s="632">
        <v>2</v>
      </c>
      <c r="BC256" s="632">
        <v>2</v>
      </c>
      <c r="BD256" s="632">
        <v>2</v>
      </c>
      <c r="BE256" s="632">
        <v>2</v>
      </c>
      <c r="BF256" s="632">
        <v>2</v>
      </c>
      <c r="BH256" s="632">
        <v>2</v>
      </c>
      <c r="BI256" s="632">
        <v>2</v>
      </c>
      <c r="BJ256" s="632">
        <v>2</v>
      </c>
      <c r="BK256" s="632">
        <v>2</v>
      </c>
      <c r="BM256" s="632">
        <v>2</v>
      </c>
      <c r="BN256" s="632">
        <v>2</v>
      </c>
      <c r="BO256" s="632">
        <v>2</v>
      </c>
      <c r="BP256" s="632">
        <v>2</v>
      </c>
      <c r="BQ256" s="632">
        <v>2</v>
      </c>
      <c r="BR256" s="632">
        <v>2</v>
      </c>
      <c r="BS256" s="632">
        <v>2</v>
      </c>
      <c r="BT256" s="632">
        <v>2</v>
      </c>
      <c r="BU256" s="632">
        <v>2</v>
      </c>
      <c r="BV256" s="632">
        <v>2</v>
      </c>
      <c r="BX256" s="632">
        <v>2</v>
      </c>
      <c r="BY256" s="632">
        <v>2</v>
      </c>
      <c r="BZ256" s="632">
        <v>2</v>
      </c>
      <c r="CA256" s="632">
        <v>2</v>
      </c>
      <c r="CB256" s="632">
        <v>2</v>
      </c>
      <c r="CD256" s="632">
        <v>2</v>
      </c>
    </row>
    <row r="257" spans="1:82" s="637" customFormat="1" x14ac:dyDescent="0.3">
      <c r="A257" s="636">
        <v>954</v>
      </c>
      <c r="B257" s="637" t="s">
        <v>413</v>
      </c>
      <c r="E257" s="637" t="s">
        <v>50</v>
      </c>
      <c r="G257" s="637" t="s">
        <v>50</v>
      </c>
      <c r="H257" s="637" t="s">
        <v>50</v>
      </c>
      <c r="I257" s="637" t="s">
        <v>50</v>
      </c>
      <c r="J257" s="637" t="s">
        <v>50</v>
      </c>
      <c r="K257" s="637" t="s">
        <v>50</v>
      </c>
      <c r="L257" s="637" t="s">
        <v>50</v>
      </c>
      <c r="M257" s="637" t="s">
        <v>50</v>
      </c>
      <c r="N257" s="637" t="s">
        <v>50</v>
      </c>
      <c r="O257" s="637" t="s">
        <v>50</v>
      </c>
      <c r="P257" s="637" t="s">
        <v>50</v>
      </c>
      <c r="Q257" s="637" t="s">
        <v>50</v>
      </c>
      <c r="R257" s="637" t="s">
        <v>50</v>
      </c>
      <c r="S257" s="637" t="s">
        <v>50</v>
      </c>
      <c r="T257" s="637" t="s">
        <v>50</v>
      </c>
      <c r="U257" s="637" t="s">
        <v>50</v>
      </c>
      <c r="V257" s="637" t="s">
        <v>50</v>
      </c>
      <c r="W257" s="637" t="s">
        <v>50</v>
      </c>
      <c r="Y257" s="637" t="s">
        <v>50</v>
      </c>
      <c r="Z257" s="637" t="s">
        <v>50</v>
      </c>
      <c r="AA257" s="637" t="s">
        <v>50</v>
      </c>
      <c r="AB257" s="637" t="s">
        <v>50</v>
      </c>
      <c r="AC257" s="637" t="s">
        <v>50</v>
      </c>
      <c r="AD257" s="637" t="s">
        <v>50</v>
      </c>
      <c r="AE257" s="637" t="s">
        <v>50</v>
      </c>
      <c r="AF257" s="637" t="s">
        <v>1313</v>
      </c>
      <c r="AG257" s="637" t="s">
        <v>50</v>
      </c>
      <c r="AH257" s="637" t="s">
        <v>50</v>
      </c>
      <c r="AI257" s="637" t="s">
        <v>50</v>
      </c>
      <c r="AJ257" s="637" t="s">
        <v>50</v>
      </c>
      <c r="AM257" s="637" t="s">
        <v>50</v>
      </c>
      <c r="AN257" s="637" t="s">
        <v>51</v>
      </c>
      <c r="AO257" s="637" t="s">
        <v>50</v>
      </c>
      <c r="AP257" s="637" t="s">
        <v>50</v>
      </c>
      <c r="AQ257" s="637" t="s">
        <v>50</v>
      </c>
      <c r="AR257" s="637" t="s">
        <v>50</v>
      </c>
      <c r="AS257" s="637" t="s">
        <v>50</v>
      </c>
      <c r="AT257" s="637" t="s">
        <v>50</v>
      </c>
      <c r="AV257" s="637" t="s">
        <v>50</v>
      </c>
      <c r="AW257" s="637" t="s">
        <v>50</v>
      </c>
      <c r="AX257" s="637" t="s">
        <v>50</v>
      </c>
      <c r="AY257" s="637" t="s">
        <v>50</v>
      </c>
      <c r="AZ257" s="637" t="s">
        <v>50</v>
      </c>
      <c r="BA257" s="637" t="s">
        <v>50</v>
      </c>
      <c r="BB257" s="637" t="s">
        <v>50</v>
      </c>
      <c r="BC257" s="637" t="s">
        <v>50</v>
      </c>
      <c r="BD257" s="637" t="s">
        <v>50</v>
      </c>
      <c r="BE257" s="637" t="s">
        <v>50</v>
      </c>
      <c r="BF257" s="637" t="s">
        <v>50</v>
      </c>
      <c r="BH257" s="637" t="s">
        <v>50</v>
      </c>
      <c r="BI257" s="637" t="s">
        <v>50</v>
      </c>
      <c r="BJ257" s="637" t="s">
        <v>50</v>
      </c>
      <c r="BK257" s="637" t="s">
        <v>50</v>
      </c>
      <c r="BM257" s="637" t="s">
        <v>50</v>
      </c>
      <c r="BN257" s="637" t="s">
        <v>50</v>
      </c>
      <c r="BO257" s="637" t="s">
        <v>50</v>
      </c>
      <c r="BP257" s="637" t="s">
        <v>50</v>
      </c>
      <c r="BQ257" s="637" t="s">
        <v>50</v>
      </c>
      <c r="BR257" s="637" t="s">
        <v>50</v>
      </c>
      <c r="BS257" s="637" t="s">
        <v>50</v>
      </c>
      <c r="BT257" s="637" t="s">
        <v>50</v>
      </c>
      <c r="BU257" s="637" t="s">
        <v>50</v>
      </c>
      <c r="BV257" s="637" t="s">
        <v>50</v>
      </c>
      <c r="BX257" s="637" t="s">
        <v>50</v>
      </c>
      <c r="BY257" s="637" t="s">
        <v>50</v>
      </c>
      <c r="BZ257" s="637" t="s">
        <v>50</v>
      </c>
      <c r="CA257" s="637" t="s">
        <v>50</v>
      </c>
      <c r="CB257" s="637" t="s">
        <v>50</v>
      </c>
      <c r="CD257" s="637" t="s">
        <v>50</v>
      </c>
    </row>
    <row r="258" spans="1:82" s="632" customFormat="1" x14ac:dyDescent="0.3">
      <c r="A258" s="631">
        <v>955</v>
      </c>
      <c r="B258" s="632" t="s">
        <v>1132</v>
      </c>
      <c r="E258" s="632">
        <v>0</v>
      </c>
      <c r="G258" s="632">
        <v>1</v>
      </c>
      <c r="H258" s="632">
        <v>0</v>
      </c>
      <c r="I258" s="632">
        <v>0</v>
      </c>
      <c r="J258" s="632">
        <v>0</v>
      </c>
      <c r="K258" s="632">
        <v>0</v>
      </c>
      <c r="L258" s="632">
        <v>0</v>
      </c>
      <c r="M258" s="632">
        <v>0</v>
      </c>
      <c r="N258" s="632">
        <v>0</v>
      </c>
      <c r="O258" s="632">
        <v>0</v>
      </c>
      <c r="P258" s="632">
        <v>0</v>
      </c>
      <c r="Q258" s="632">
        <v>0</v>
      </c>
      <c r="R258" s="632">
        <v>1</v>
      </c>
      <c r="S258" s="632">
        <v>0</v>
      </c>
      <c r="T258" s="632">
        <v>0</v>
      </c>
      <c r="U258" s="632">
        <v>1</v>
      </c>
      <c r="V258" s="632">
        <v>0</v>
      </c>
      <c r="W258" s="632">
        <v>0</v>
      </c>
      <c r="Y258" s="632">
        <v>0</v>
      </c>
      <c r="Z258" s="632">
        <v>0</v>
      </c>
      <c r="AA258" s="632">
        <v>1</v>
      </c>
      <c r="AB258" s="632">
        <v>0</v>
      </c>
      <c r="AC258" s="632">
        <v>0</v>
      </c>
      <c r="AD258" s="632">
        <v>0</v>
      </c>
      <c r="AE258" s="632">
        <v>0</v>
      </c>
      <c r="AF258" s="632">
        <v>0</v>
      </c>
      <c r="AG258" s="632">
        <v>0</v>
      </c>
      <c r="AH258" s="632">
        <v>0</v>
      </c>
      <c r="AI258" s="632">
        <v>1</v>
      </c>
      <c r="AJ258" s="632">
        <v>0</v>
      </c>
      <c r="AM258" s="632">
        <v>0</v>
      </c>
      <c r="AN258" s="632">
        <v>2</v>
      </c>
      <c r="AO258" s="632">
        <v>0</v>
      </c>
      <c r="AP258" s="632">
        <v>0</v>
      </c>
      <c r="AQ258" s="632">
        <v>1</v>
      </c>
      <c r="AR258" s="632">
        <v>0</v>
      </c>
      <c r="AS258" s="632">
        <v>0</v>
      </c>
      <c r="AT258" s="632">
        <v>1</v>
      </c>
      <c r="AV258" s="632">
        <v>0</v>
      </c>
      <c r="AW258" s="632">
        <v>0</v>
      </c>
      <c r="AX258" s="632">
        <v>0</v>
      </c>
      <c r="AY258" s="632">
        <v>0</v>
      </c>
      <c r="AZ258" s="632">
        <v>1</v>
      </c>
      <c r="BA258" s="632">
        <v>1</v>
      </c>
      <c r="BB258" s="632">
        <v>0</v>
      </c>
      <c r="BC258" s="632">
        <v>0</v>
      </c>
      <c r="BD258" s="632">
        <v>0</v>
      </c>
      <c r="BE258" s="632">
        <v>0</v>
      </c>
      <c r="BF258" s="632">
        <v>0</v>
      </c>
      <c r="BH258" s="632">
        <v>0</v>
      </c>
      <c r="BI258" s="632">
        <v>0</v>
      </c>
      <c r="BJ258" s="632">
        <v>1</v>
      </c>
      <c r="BK258" s="632">
        <v>0</v>
      </c>
      <c r="BM258" s="632">
        <v>0</v>
      </c>
      <c r="BN258" s="632">
        <v>0</v>
      </c>
      <c r="BO258" s="632">
        <v>2</v>
      </c>
      <c r="BP258" s="632">
        <v>0</v>
      </c>
      <c r="BQ258" s="632">
        <v>0</v>
      </c>
      <c r="BR258" s="632">
        <v>0</v>
      </c>
      <c r="BS258" s="632">
        <v>0</v>
      </c>
      <c r="BT258" s="632">
        <v>0</v>
      </c>
      <c r="BU258" s="632">
        <v>0</v>
      </c>
      <c r="BV258" s="632">
        <v>0</v>
      </c>
      <c r="BX258" s="632">
        <v>0</v>
      </c>
      <c r="BY258" s="632">
        <v>0</v>
      </c>
      <c r="BZ258" s="632">
        <v>1</v>
      </c>
      <c r="CA258" s="632">
        <v>0</v>
      </c>
      <c r="CB258" s="632">
        <v>0</v>
      </c>
      <c r="CD258" s="632">
        <v>0</v>
      </c>
    </row>
    <row r="259" spans="1:82" s="637" customFormat="1" x14ac:dyDescent="0.3">
      <c r="A259" s="636">
        <v>956</v>
      </c>
      <c r="B259" s="637" t="s">
        <v>414</v>
      </c>
      <c r="E259" s="637" t="s">
        <v>50</v>
      </c>
      <c r="G259" s="637" t="s">
        <v>50</v>
      </c>
      <c r="H259" s="637" t="s">
        <v>50</v>
      </c>
      <c r="I259" s="637" t="s">
        <v>50</v>
      </c>
      <c r="J259" s="637" t="s">
        <v>50</v>
      </c>
      <c r="K259" s="637" t="s">
        <v>50</v>
      </c>
      <c r="L259" s="637" t="s">
        <v>50</v>
      </c>
      <c r="M259" s="637" t="s">
        <v>50</v>
      </c>
      <c r="N259" s="637" t="s">
        <v>50</v>
      </c>
      <c r="O259" s="637" t="s">
        <v>50</v>
      </c>
      <c r="P259" s="637" t="s">
        <v>50</v>
      </c>
      <c r="Q259" s="637" t="s">
        <v>50</v>
      </c>
      <c r="R259" s="637" t="s">
        <v>50</v>
      </c>
      <c r="S259" s="637" t="s">
        <v>50</v>
      </c>
      <c r="T259" s="637" t="s">
        <v>50</v>
      </c>
      <c r="U259" s="637" t="s">
        <v>50</v>
      </c>
      <c r="V259" s="637" t="s">
        <v>50</v>
      </c>
      <c r="W259" s="637" t="s">
        <v>50</v>
      </c>
      <c r="Y259" s="637" t="s">
        <v>50</v>
      </c>
      <c r="Z259" s="637" t="s">
        <v>50</v>
      </c>
      <c r="AA259" s="637" t="s">
        <v>50</v>
      </c>
      <c r="AB259" s="637" t="s">
        <v>50</v>
      </c>
      <c r="AC259" s="637" t="s">
        <v>50</v>
      </c>
      <c r="AD259" s="637" t="s">
        <v>50</v>
      </c>
      <c r="AE259" s="637" t="s">
        <v>50</v>
      </c>
      <c r="AF259" s="637" t="s">
        <v>1313</v>
      </c>
      <c r="AG259" s="637" t="s">
        <v>50</v>
      </c>
      <c r="AH259" s="637" t="s">
        <v>50</v>
      </c>
      <c r="AI259" s="637" t="s">
        <v>50</v>
      </c>
      <c r="AJ259" s="637" t="s">
        <v>50</v>
      </c>
      <c r="AM259" s="637" t="s">
        <v>50</v>
      </c>
      <c r="AN259" s="637" t="s">
        <v>50</v>
      </c>
      <c r="AO259" s="637" t="s">
        <v>50</v>
      </c>
      <c r="AP259" s="637" t="s">
        <v>50</v>
      </c>
      <c r="AQ259" s="637" t="s">
        <v>50</v>
      </c>
      <c r="AR259" s="637" t="s">
        <v>50</v>
      </c>
      <c r="AS259" s="637" t="s">
        <v>50</v>
      </c>
      <c r="AT259" s="637" t="s">
        <v>50</v>
      </c>
      <c r="AV259" s="637" t="s">
        <v>50</v>
      </c>
      <c r="AW259" s="637" t="s">
        <v>50</v>
      </c>
      <c r="AX259" s="637" t="s">
        <v>50</v>
      </c>
      <c r="AY259" s="637" t="s">
        <v>50</v>
      </c>
      <c r="AZ259" s="637" t="s">
        <v>50</v>
      </c>
      <c r="BA259" s="637" t="s">
        <v>50</v>
      </c>
      <c r="BB259" s="637" t="s">
        <v>50</v>
      </c>
      <c r="BC259" s="637" t="s">
        <v>50</v>
      </c>
      <c r="BD259" s="637" t="s">
        <v>50</v>
      </c>
      <c r="BE259" s="637" t="s">
        <v>50</v>
      </c>
      <c r="BF259" s="637" t="s">
        <v>50</v>
      </c>
      <c r="BH259" s="637" t="s">
        <v>50</v>
      </c>
      <c r="BI259" s="637" t="s">
        <v>50</v>
      </c>
      <c r="BJ259" s="637" t="s">
        <v>50</v>
      </c>
      <c r="BK259" s="637" t="s">
        <v>50</v>
      </c>
      <c r="BM259" s="637" t="s">
        <v>50</v>
      </c>
      <c r="BN259" s="637" t="s">
        <v>50</v>
      </c>
      <c r="BO259" s="637" t="s">
        <v>50</v>
      </c>
      <c r="BP259" s="637" t="s">
        <v>50</v>
      </c>
      <c r="BQ259" s="637" t="s">
        <v>50</v>
      </c>
      <c r="BR259" s="637" t="s">
        <v>50</v>
      </c>
      <c r="BS259" s="637" t="s">
        <v>50</v>
      </c>
      <c r="BT259" s="637" t="s">
        <v>50</v>
      </c>
      <c r="BU259" s="637" t="s">
        <v>50</v>
      </c>
      <c r="BV259" s="637" t="s">
        <v>50</v>
      </c>
      <c r="BX259" s="637" t="s">
        <v>50</v>
      </c>
      <c r="BY259" s="637" t="s">
        <v>50</v>
      </c>
      <c r="BZ259" s="637" t="s">
        <v>50</v>
      </c>
      <c r="CA259" s="637" t="s">
        <v>50</v>
      </c>
      <c r="CB259" s="637" t="s">
        <v>50</v>
      </c>
      <c r="CD259" s="637" t="s">
        <v>50</v>
      </c>
    </row>
    <row r="260" spans="1:82" s="632" customFormat="1" x14ac:dyDescent="0.3">
      <c r="A260" s="631">
        <v>957</v>
      </c>
      <c r="B260" s="632" t="s">
        <v>1133</v>
      </c>
      <c r="E260" s="632">
        <v>0</v>
      </c>
      <c r="G260" s="632">
        <v>0</v>
      </c>
      <c r="H260" s="632">
        <v>0</v>
      </c>
      <c r="I260" s="632">
        <v>0</v>
      </c>
      <c r="J260" s="632">
        <v>0</v>
      </c>
      <c r="K260" s="632">
        <v>0</v>
      </c>
      <c r="L260" s="632">
        <v>0</v>
      </c>
      <c r="M260" s="632">
        <v>0</v>
      </c>
      <c r="N260" s="632">
        <v>0</v>
      </c>
      <c r="O260" s="632">
        <v>0</v>
      </c>
      <c r="P260" s="632">
        <v>0</v>
      </c>
      <c r="Q260" s="632">
        <v>0</v>
      </c>
      <c r="R260" s="632">
        <v>2</v>
      </c>
      <c r="S260" s="632">
        <v>0</v>
      </c>
      <c r="T260" s="632">
        <v>0</v>
      </c>
      <c r="U260" s="632">
        <v>0</v>
      </c>
      <c r="V260" s="632">
        <v>0</v>
      </c>
      <c r="W260" s="632">
        <v>0</v>
      </c>
      <c r="Y260" s="632">
        <v>0</v>
      </c>
      <c r="Z260" s="632">
        <v>0</v>
      </c>
      <c r="AA260" s="632">
        <v>1</v>
      </c>
      <c r="AB260" s="632">
        <v>1</v>
      </c>
      <c r="AC260" s="632">
        <v>0</v>
      </c>
      <c r="AD260" s="632">
        <v>0</v>
      </c>
      <c r="AE260" s="632">
        <v>0</v>
      </c>
      <c r="AF260" s="632">
        <v>0</v>
      </c>
      <c r="AG260" s="632">
        <v>0</v>
      </c>
      <c r="AH260" s="632">
        <v>0</v>
      </c>
      <c r="AI260" s="632">
        <v>0</v>
      </c>
      <c r="AJ260" s="632">
        <v>0</v>
      </c>
      <c r="AM260" s="632">
        <v>0</v>
      </c>
      <c r="AN260" s="632">
        <v>0</v>
      </c>
      <c r="AO260" s="632">
        <v>0</v>
      </c>
      <c r="AP260" s="632">
        <v>0</v>
      </c>
      <c r="AQ260" s="632">
        <v>0</v>
      </c>
      <c r="AR260" s="632">
        <v>0</v>
      </c>
      <c r="AS260" s="632">
        <v>0</v>
      </c>
      <c r="AT260" s="632">
        <v>1</v>
      </c>
      <c r="AV260" s="632">
        <v>0</v>
      </c>
      <c r="AW260" s="632">
        <v>0</v>
      </c>
      <c r="AX260" s="632">
        <v>0</v>
      </c>
      <c r="AY260" s="632">
        <v>0</v>
      </c>
      <c r="AZ260" s="632">
        <v>0</v>
      </c>
      <c r="BA260" s="632">
        <v>0</v>
      </c>
      <c r="BB260" s="632">
        <v>0</v>
      </c>
      <c r="BC260" s="632">
        <v>0</v>
      </c>
      <c r="BD260" s="632">
        <v>0</v>
      </c>
      <c r="BE260" s="632">
        <v>0</v>
      </c>
      <c r="BF260" s="632">
        <v>0</v>
      </c>
      <c r="BH260" s="632">
        <v>0</v>
      </c>
      <c r="BI260" s="632">
        <v>0</v>
      </c>
      <c r="BJ260" s="632">
        <v>0</v>
      </c>
      <c r="BK260" s="632">
        <v>0</v>
      </c>
      <c r="BM260" s="632">
        <v>0</v>
      </c>
      <c r="BN260" s="632">
        <v>0</v>
      </c>
      <c r="BO260" s="632">
        <v>0</v>
      </c>
      <c r="BP260" s="632">
        <v>0</v>
      </c>
      <c r="BQ260" s="632">
        <v>0</v>
      </c>
      <c r="BR260" s="632">
        <v>0</v>
      </c>
      <c r="BS260" s="632">
        <v>0</v>
      </c>
      <c r="BT260" s="632">
        <v>0</v>
      </c>
      <c r="BU260" s="632">
        <v>0</v>
      </c>
      <c r="BV260" s="632">
        <v>0</v>
      </c>
      <c r="BX260" s="632">
        <v>0</v>
      </c>
      <c r="BY260" s="632">
        <v>0</v>
      </c>
      <c r="BZ260" s="632">
        <v>3</v>
      </c>
      <c r="CA260" s="632">
        <v>0</v>
      </c>
      <c r="CB260" s="632">
        <v>0</v>
      </c>
      <c r="CD260" s="632">
        <v>0</v>
      </c>
    </row>
    <row r="261" spans="1:82" s="637" customFormat="1" x14ac:dyDescent="0.3">
      <c r="A261" s="636">
        <v>958</v>
      </c>
      <c r="B261" s="637" t="s">
        <v>1134</v>
      </c>
      <c r="E261" s="637" t="s">
        <v>50</v>
      </c>
      <c r="G261" s="637" t="s">
        <v>50</v>
      </c>
      <c r="H261" s="637" t="s">
        <v>50</v>
      </c>
      <c r="I261" s="637" t="s">
        <v>50</v>
      </c>
      <c r="J261" s="637" t="s">
        <v>50</v>
      </c>
      <c r="K261" s="637" t="s">
        <v>50</v>
      </c>
      <c r="L261" s="637" t="s">
        <v>50</v>
      </c>
      <c r="M261" s="637" t="s">
        <v>50</v>
      </c>
      <c r="N261" s="637" t="s">
        <v>50</v>
      </c>
      <c r="O261" s="637" t="s">
        <v>50</v>
      </c>
      <c r="P261" s="637" t="s">
        <v>50</v>
      </c>
      <c r="Q261" s="637" t="s">
        <v>50</v>
      </c>
      <c r="R261" s="637" t="s">
        <v>50</v>
      </c>
      <c r="S261" s="637" t="s">
        <v>50</v>
      </c>
      <c r="T261" s="637" t="s">
        <v>50</v>
      </c>
      <c r="U261" s="637" t="s">
        <v>50</v>
      </c>
      <c r="V261" s="637" t="s">
        <v>50</v>
      </c>
      <c r="W261" s="637" t="s">
        <v>50</v>
      </c>
      <c r="Y261" s="637" t="s">
        <v>50</v>
      </c>
      <c r="Z261" s="637" t="s">
        <v>50</v>
      </c>
      <c r="AA261" s="637" t="s">
        <v>50</v>
      </c>
      <c r="AB261" s="637" t="s">
        <v>50</v>
      </c>
      <c r="AC261" s="637" t="s">
        <v>50</v>
      </c>
      <c r="AD261" s="637" t="s">
        <v>50</v>
      </c>
      <c r="AE261" s="637" t="s">
        <v>50</v>
      </c>
      <c r="AF261" s="637" t="s">
        <v>1313</v>
      </c>
      <c r="AG261" s="637" t="s">
        <v>50</v>
      </c>
      <c r="AH261" s="637" t="s">
        <v>50</v>
      </c>
      <c r="AI261" s="637" t="s">
        <v>50</v>
      </c>
      <c r="AJ261" s="637" t="s">
        <v>50</v>
      </c>
      <c r="AM261" s="637" t="s">
        <v>50</v>
      </c>
      <c r="AN261" s="637" t="s">
        <v>51</v>
      </c>
      <c r="AO261" s="637" t="s">
        <v>50</v>
      </c>
      <c r="AP261" s="637" t="s">
        <v>50</v>
      </c>
      <c r="AQ261" s="637" t="s">
        <v>50</v>
      </c>
      <c r="AR261" s="637" t="s">
        <v>50</v>
      </c>
      <c r="AS261" s="637" t="s">
        <v>50</v>
      </c>
      <c r="AT261" s="637" t="s">
        <v>50</v>
      </c>
      <c r="AV261" s="637" t="s">
        <v>50</v>
      </c>
      <c r="AW261" s="637" t="s">
        <v>50</v>
      </c>
      <c r="AX261" s="637" t="s">
        <v>50</v>
      </c>
      <c r="AY261" s="637" t="s">
        <v>50</v>
      </c>
      <c r="AZ261" s="637" t="s">
        <v>50</v>
      </c>
      <c r="BA261" s="637" t="s">
        <v>50</v>
      </c>
      <c r="BB261" s="637" t="s">
        <v>50</v>
      </c>
      <c r="BC261" s="637" t="s">
        <v>50</v>
      </c>
      <c r="BD261" s="637" t="s">
        <v>50</v>
      </c>
      <c r="BE261" s="637" t="s">
        <v>50</v>
      </c>
      <c r="BF261" s="637" t="s">
        <v>50</v>
      </c>
      <c r="BH261" s="637" t="s">
        <v>50</v>
      </c>
      <c r="BI261" s="637" t="s">
        <v>50</v>
      </c>
      <c r="BJ261" s="637" t="s">
        <v>50</v>
      </c>
      <c r="BK261" s="637" t="s">
        <v>50</v>
      </c>
      <c r="BM261" s="637" t="s">
        <v>50</v>
      </c>
      <c r="BN261" s="637" t="s">
        <v>50</v>
      </c>
      <c r="BO261" s="637" t="s">
        <v>50</v>
      </c>
      <c r="BP261" s="637" t="s">
        <v>50</v>
      </c>
      <c r="BQ261" s="637" t="s">
        <v>50</v>
      </c>
      <c r="BR261" s="637" t="s">
        <v>50</v>
      </c>
      <c r="BS261" s="637" t="s">
        <v>50</v>
      </c>
      <c r="BT261" s="637" t="s">
        <v>50</v>
      </c>
      <c r="BU261" s="637" t="s">
        <v>50</v>
      </c>
      <c r="BV261" s="637" t="s">
        <v>50</v>
      </c>
      <c r="BX261" s="637" t="s">
        <v>50</v>
      </c>
      <c r="BY261" s="637" t="s">
        <v>50</v>
      </c>
      <c r="BZ261" s="637" t="s">
        <v>50</v>
      </c>
      <c r="CA261" s="637" t="s">
        <v>50</v>
      </c>
      <c r="CB261" s="637" t="s">
        <v>50</v>
      </c>
      <c r="CD261" s="637" t="s">
        <v>50</v>
      </c>
    </row>
    <row r="262" spans="1:82" s="632" customFormat="1" x14ac:dyDescent="0.3">
      <c r="A262" s="631">
        <v>959</v>
      </c>
      <c r="B262" s="632" t="s">
        <v>1135</v>
      </c>
      <c r="E262" s="632">
        <v>2</v>
      </c>
      <c r="G262" s="632">
        <v>2</v>
      </c>
      <c r="H262" s="632">
        <v>1</v>
      </c>
      <c r="I262" s="632">
        <v>3</v>
      </c>
      <c r="J262" s="632">
        <v>2</v>
      </c>
      <c r="K262" s="632">
        <v>2</v>
      </c>
      <c r="L262" s="632">
        <v>3</v>
      </c>
      <c r="M262" s="632">
        <v>2</v>
      </c>
      <c r="N262" s="632">
        <v>2</v>
      </c>
      <c r="O262" s="632">
        <v>3</v>
      </c>
      <c r="P262" s="632">
        <v>3</v>
      </c>
      <c r="Q262" s="632">
        <v>2</v>
      </c>
      <c r="R262" s="632">
        <v>2</v>
      </c>
      <c r="S262" s="632">
        <v>3</v>
      </c>
      <c r="T262" s="632">
        <v>2</v>
      </c>
      <c r="U262" s="632">
        <v>2</v>
      </c>
      <c r="V262" s="632">
        <v>2</v>
      </c>
      <c r="W262" s="632">
        <v>2</v>
      </c>
      <c r="Y262" s="632">
        <v>2</v>
      </c>
      <c r="Z262" s="632">
        <v>2</v>
      </c>
      <c r="AA262" s="632">
        <v>2</v>
      </c>
      <c r="AB262" s="632">
        <v>2</v>
      </c>
      <c r="AC262" s="632">
        <v>3</v>
      </c>
      <c r="AD262" s="632">
        <v>2</v>
      </c>
      <c r="AE262" s="632">
        <v>2</v>
      </c>
      <c r="AF262" s="632">
        <v>2</v>
      </c>
      <c r="AG262" s="632">
        <v>2</v>
      </c>
      <c r="AH262" s="632">
        <v>2</v>
      </c>
      <c r="AI262" s="632">
        <v>2</v>
      </c>
      <c r="AJ262" s="632">
        <v>3</v>
      </c>
      <c r="AM262" s="632">
        <v>2</v>
      </c>
      <c r="AN262" s="632">
        <v>2</v>
      </c>
      <c r="AO262" s="632">
        <v>2</v>
      </c>
      <c r="AP262" s="632">
        <v>2</v>
      </c>
      <c r="AQ262" s="632">
        <v>2</v>
      </c>
      <c r="AR262" s="632">
        <v>2</v>
      </c>
      <c r="AS262" s="632">
        <v>2</v>
      </c>
      <c r="AT262" s="632">
        <v>2</v>
      </c>
      <c r="AV262" s="632">
        <v>2</v>
      </c>
      <c r="AW262" s="632">
        <v>2</v>
      </c>
      <c r="AX262" s="632">
        <v>2</v>
      </c>
      <c r="AY262" s="632">
        <v>2</v>
      </c>
      <c r="AZ262" s="632">
        <v>2</v>
      </c>
      <c r="BA262" s="632">
        <v>2</v>
      </c>
      <c r="BB262" s="632">
        <v>3</v>
      </c>
      <c r="BC262" s="632">
        <v>2</v>
      </c>
      <c r="BD262" s="632">
        <v>2</v>
      </c>
      <c r="BE262" s="632">
        <v>2</v>
      </c>
      <c r="BF262" s="632">
        <v>2</v>
      </c>
      <c r="BH262" s="632">
        <v>3</v>
      </c>
      <c r="BI262" s="632">
        <v>2</v>
      </c>
      <c r="BJ262" s="632">
        <v>2</v>
      </c>
      <c r="BK262" s="632">
        <v>2</v>
      </c>
      <c r="BM262" s="632">
        <v>2</v>
      </c>
      <c r="BN262" s="632">
        <v>2</v>
      </c>
      <c r="BO262" s="632">
        <v>2</v>
      </c>
      <c r="BP262" s="632">
        <v>2</v>
      </c>
      <c r="BQ262" s="632">
        <v>2</v>
      </c>
      <c r="BR262" s="632">
        <v>2</v>
      </c>
      <c r="BS262" s="632">
        <v>2</v>
      </c>
      <c r="BT262" s="632">
        <v>2</v>
      </c>
      <c r="BU262" s="632">
        <v>2</v>
      </c>
      <c r="BV262" s="632">
        <v>3</v>
      </c>
      <c r="BX262" s="632">
        <v>2</v>
      </c>
      <c r="BY262" s="632">
        <v>3</v>
      </c>
      <c r="BZ262" s="632">
        <v>2</v>
      </c>
      <c r="CA262" s="632">
        <v>2</v>
      </c>
      <c r="CB262" s="632">
        <v>2</v>
      </c>
      <c r="CD262" s="632">
        <v>3</v>
      </c>
    </row>
    <row r="263" spans="1:82" s="637" customFormat="1" x14ac:dyDescent="0.3">
      <c r="A263" s="636">
        <v>960</v>
      </c>
      <c r="B263" s="637" t="s">
        <v>1136</v>
      </c>
      <c r="E263" s="637" t="s">
        <v>2313</v>
      </c>
      <c r="G263" s="637" t="s">
        <v>2314</v>
      </c>
      <c r="H263" s="637" t="s">
        <v>2315</v>
      </c>
      <c r="I263" s="637" t="s">
        <v>2316</v>
      </c>
      <c r="J263" s="637" t="s">
        <v>2317</v>
      </c>
      <c r="K263" s="637" t="s">
        <v>2318</v>
      </c>
      <c r="L263" s="637" t="s">
        <v>2319</v>
      </c>
      <c r="M263" s="637" t="s">
        <v>2320</v>
      </c>
      <c r="N263" s="637" t="s">
        <v>2321</v>
      </c>
      <c r="O263" s="637" t="s">
        <v>2322</v>
      </c>
      <c r="P263" s="637" t="s">
        <v>2323</v>
      </c>
      <c r="Q263" s="637" t="s">
        <v>2324</v>
      </c>
      <c r="R263" s="637" t="s">
        <v>2325</v>
      </c>
      <c r="S263" s="637" t="s">
        <v>2326</v>
      </c>
      <c r="T263" s="637" t="s">
        <v>2327</v>
      </c>
      <c r="U263" s="637" t="s">
        <v>2328</v>
      </c>
      <c r="V263" s="637" t="s">
        <v>2329</v>
      </c>
      <c r="W263" s="637" t="s">
        <v>2330</v>
      </c>
      <c r="Y263" s="637" t="s">
        <v>2331</v>
      </c>
      <c r="Z263" s="637" t="s">
        <v>2332</v>
      </c>
      <c r="AA263" s="637" t="s">
        <v>2333</v>
      </c>
      <c r="AB263" s="637" t="s">
        <v>2334</v>
      </c>
      <c r="AC263" s="637" t="s">
        <v>2335</v>
      </c>
      <c r="AD263" s="637" t="s">
        <v>2336</v>
      </c>
      <c r="AE263" s="637" t="s">
        <v>2337</v>
      </c>
      <c r="AF263" s="637" t="s">
        <v>2338</v>
      </c>
      <c r="AG263" s="637" t="s">
        <v>2339</v>
      </c>
      <c r="AH263" s="637" t="s">
        <v>2340</v>
      </c>
      <c r="AI263" s="637" t="s">
        <v>2341</v>
      </c>
      <c r="AJ263" s="637" t="s">
        <v>2342</v>
      </c>
      <c r="AM263" s="637" t="s">
        <v>2343</v>
      </c>
      <c r="AN263" s="637" t="s">
        <v>2344</v>
      </c>
      <c r="AO263" s="637" t="s">
        <v>2345</v>
      </c>
      <c r="AP263" s="637" t="s">
        <v>2346</v>
      </c>
      <c r="AQ263" s="637" t="s">
        <v>2347</v>
      </c>
      <c r="AR263" s="637" t="s">
        <v>2348</v>
      </c>
      <c r="AS263" s="637" t="s">
        <v>2349</v>
      </c>
      <c r="AT263" s="637" t="s">
        <v>2350</v>
      </c>
      <c r="AV263" s="637" t="s">
        <v>2351</v>
      </c>
      <c r="AW263" s="637" t="s">
        <v>2352</v>
      </c>
      <c r="AX263" s="637" t="s">
        <v>2353</v>
      </c>
      <c r="AY263" s="637" t="s">
        <v>2354</v>
      </c>
      <c r="AZ263" s="637" t="s">
        <v>2355</v>
      </c>
      <c r="BA263" s="637" t="s">
        <v>2356</v>
      </c>
      <c r="BB263" s="637" t="s">
        <v>2357</v>
      </c>
      <c r="BC263" s="637" t="s">
        <v>2358</v>
      </c>
      <c r="BD263" s="637" t="s">
        <v>2359</v>
      </c>
      <c r="BE263" s="637" t="s">
        <v>2360</v>
      </c>
      <c r="BF263" s="637" t="s">
        <v>2361</v>
      </c>
      <c r="BH263" s="637" t="s">
        <v>2362</v>
      </c>
      <c r="BI263" s="637" t="s">
        <v>2363</v>
      </c>
      <c r="BJ263" s="637" t="s">
        <v>2364</v>
      </c>
      <c r="BK263" s="637" t="s">
        <v>2365</v>
      </c>
      <c r="BM263" s="637" t="s">
        <v>2366</v>
      </c>
      <c r="BN263" s="637" t="s">
        <v>2367</v>
      </c>
      <c r="BO263" s="637" t="s">
        <v>2368</v>
      </c>
      <c r="BP263" s="637" t="s">
        <v>2369</v>
      </c>
      <c r="BQ263" s="637" t="s">
        <v>2370</v>
      </c>
      <c r="BR263" s="637" t="s">
        <v>2371</v>
      </c>
      <c r="BS263" s="637" t="s">
        <v>2372</v>
      </c>
      <c r="BT263" s="637" t="s">
        <v>2373</v>
      </c>
      <c r="BU263" s="637" t="s">
        <v>2374</v>
      </c>
      <c r="BV263" s="637" t="s">
        <v>2375</v>
      </c>
      <c r="BX263" s="637" t="s">
        <v>2376</v>
      </c>
      <c r="BY263" s="637" t="s">
        <v>2377</v>
      </c>
      <c r="BZ263" s="637" t="s">
        <v>2378</v>
      </c>
      <c r="CA263" s="637" t="s">
        <v>2379</v>
      </c>
      <c r="CB263" s="637" t="s">
        <v>2380</v>
      </c>
      <c r="CD263" s="637" t="s">
        <v>2381</v>
      </c>
    </row>
    <row r="264" spans="1:82" s="637" customFormat="1" x14ac:dyDescent="0.3">
      <c r="A264" s="636">
        <v>962</v>
      </c>
      <c r="B264" s="637" t="s">
        <v>1137</v>
      </c>
      <c r="E264" s="637" t="s">
        <v>1141</v>
      </c>
      <c r="G264" s="637" t="s">
        <v>1139</v>
      </c>
      <c r="H264" s="637" t="s">
        <v>1139</v>
      </c>
      <c r="I264" s="637" t="s">
        <v>1139</v>
      </c>
      <c r="J264" s="637" t="s">
        <v>1139</v>
      </c>
      <c r="K264" s="637" t="s">
        <v>2382</v>
      </c>
      <c r="L264" s="637" t="s">
        <v>1139</v>
      </c>
      <c r="M264" s="637" t="s">
        <v>1143</v>
      </c>
      <c r="N264" s="637" t="s">
        <v>1139</v>
      </c>
      <c r="O264" s="637" t="s">
        <v>1139</v>
      </c>
      <c r="P264" s="637" t="s">
        <v>1139</v>
      </c>
      <c r="Q264" s="637" t="s">
        <v>1138</v>
      </c>
      <c r="R264" s="637" t="s">
        <v>1139</v>
      </c>
      <c r="S264" s="637" t="s">
        <v>1138</v>
      </c>
      <c r="T264" s="637" t="s">
        <v>1329</v>
      </c>
      <c r="U264" s="637" t="s">
        <v>1138</v>
      </c>
      <c r="V264" s="637" t="s">
        <v>1138</v>
      </c>
      <c r="W264" s="637" t="s">
        <v>1138</v>
      </c>
      <c r="Y264" s="637" t="s">
        <v>1138</v>
      </c>
      <c r="Z264" s="637" t="s">
        <v>1142</v>
      </c>
      <c r="AA264" s="637" t="s">
        <v>1138</v>
      </c>
      <c r="AB264" s="637" t="s">
        <v>1138</v>
      </c>
      <c r="AC264" s="637" t="s">
        <v>1139</v>
      </c>
      <c r="AD264" s="637" t="s">
        <v>1330</v>
      </c>
      <c r="AE264" s="637" t="s">
        <v>1139</v>
      </c>
      <c r="AF264" s="637" t="s">
        <v>1138</v>
      </c>
      <c r="AG264" s="637" t="s">
        <v>1138</v>
      </c>
      <c r="AH264" s="637" t="s">
        <v>2153</v>
      </c>
      <c r="AI264" s="637" t="s">
        <v>1612</v>
      </c>
      <c r="AJ264" s="637" t="s">
        <v>1330</v>
      </c>
      <c r="AM264" s="637" t="s">
        <v>1138</v>
      </c>
      <c r="AN264" s="637" t="s">
        <v>2383</v>
      </c>
      <c r="AO264" s="637" t="s">
        <v>1139</v>
      </c>
      <c r="AP264" s="637" t="s">
        <v>1140</v>
      </c>
      <c r="AQ264" s="637" t="s">
        <v>1139</v>
      </c>
      <c r="AR264" s="637" t="s">
        <v>1139</v>
      </c>
      <c r="AS264" s="637" t="s">
        <v>2384</v>
      </c>
      <c r="AT264" s="637" t="s">
        <v>1139</v>
      </c>
      <c r="AV264" s="637" t="s">
        <v>1138</v>
      </c>
      <c r="AW264" s="637" t="s">
        <v>1139</v>
      </c>
      <c r="AX264" s="637" t="s">
        <v>1139</v>
      </c>
      <c r="AY264" s="637" t="s">
        <v>2385</v>
      </c>
      <c r="AZ264" s="637" t="s">
        <v>1139</v>
      </c>
      <c r="BA264" s="637" t="s">
        <v>1143</v>
      </c>
      <c r="BB264" s="637" t="s">
        <v>1142</v>
      </c>
      <c r="BC264" s="637" t="s">
        <v>1139</v>
      </c>
      <c r="BD264" s="637" t="s">
        <v>1138</v>
      </c>
      <c r="BE264" s="637" t="s">
        <v>1141</v>
      </c>
      <c r="BF264" s="637" t="s">
        <v>1139</v>
      </c>
      <c r="BH264" s="637" t="s">
        <v>1139</v>
      </c>
      <c r="BI264" s="637" t="s">
        <v>1139</v>
      </c>
      <c r="BJ264" s="637" t="s">
        <v>1141</v>
      </c>
      <c r="BK264" s="637" t="s">
        <v>1139</v>
      </c>
      <c r="BM264" s="637" t="s">
        <v>1139</v>
      </c>
      <c r="BN264" s="637" t="s">
        <v>2386</v>
      </c>
      <c r="BO264" s="637" t="s">
        <v>1141</v>
      </c>
      <c r="BP264" s="637" t="s">
        <v>1139</v>
      </c>
      <c r="BQ264" s="637" t="s">
        <v>2387</v>
      </c>
      <c r="BR264" s="637" t="s">
        <v>1140</v>
      </c>
      <c r="BS264" s="637" t="s">
        <v>1138</v>
      </c>
      <c r="BT264" s="637" t="s">
        <v>1141</v>
      </c>
      <c r="BU264" s="637" t="s">
        <v>1139</v>
      </c>
      <c r="BV264" s="637" t="s">
        <v>1139</v>
      </c>
      <c r="BX264" s="637" t="s">
        <v>1142</v>
      </c>
      <c r="BY264" s="637" t="s">
        <v>1138</v>
      </c>
      <c r="BZ264" s="637" t="s">
        <v>1139</v>
      </c>
      <c r="CA264" s="637" t="s">
        <v>2388</v>
      </c>
      <c r="CB264" s="637" t="s">
        <v>1330</v>
      </c>
      <c r="CD264" s="637" t="s">
        <v>1139</v>
      </c>
    </row>
    <row r="265" spans="1:82" s="637" customFormat="1" x14ac:dyDescent="0.3">
      <c r="A265" s="636">
        <v>964</v>
      </c>
      <c r="B265" s="637" t="s">
        <v>1144</v>
      </c>
      <c r="E265" s="637" t="s">
        <v>2389</v>
      </c>
      <c r="G265" s="637" t="s">
        <v>1339</v>
      </c>
      <c r="H265" s="637" t="s">
        <v>2390</v>
      </c>
      <c r="I265" s="637" t="s">
        <v>1151</v>
      </c>
      <c r="J265" s="637" t="s">
        <v>2390</v>
      </c>
      <c r="K265" s="637" t="s">
        <v>2391</v>
      </c>
      <c r="L265" s="637" t="s">
        <v>1154</v>
      </c>
      <c r="M265" s="637" t="s">
        <v>2392</v>
      </c>
      <c r="N265" s="637" t="s">
        <v>1152</v>
      </c>
      <c r="O265" s="637" t="s">
        <v>2393</v>
      </c>
      <c r="P265" s="637" t="s">
        <v>1147</v>
      </c>
      <c r="Q265" s="637" t="s">
        <v>2394</v>
      </c>
      <c r="R265" s="637" t="s">
        <v>2395</v>
      </c>
      <c r="S265" s="637" t="s">
        <v>1149</v>
      </c>
      <c r="T265" s="637" t="s">
        <v>2396</v>
      </c>
      <c r="U265" s="637" t="s">
        <v>1154</v>
      </c>
      <c r="V265" s="637" t="s">
        <v>1334</v>
      </c>
      <c r="W265" s="637" t="s">
        <v>1352</v>
      </c>
      <c r="Y265" s="637" t="s">
        <v>1148</v>
      </c>
      <c r="Z265" s="637" t="s">
        <v>1146</v>
      </c>
      <c r="AA265" s="637" t="s">
        <v>2394</v>
      </c>
      <c r="AB265" s="637" t="s">
        <v>2393</v>
      </c>
      <c r="AC265" s="637" t="s">
        <v>2397</v>
      </c>
      <c r="AD265" s="637" t="s">
        <v>1169</v>
      </c>
      <c r="AE265" s="637" t="s">
        <v>1155</v>
      </c>
      <c r="AF265" s="637" t="s">
        <v>1152</v>
      </c>
      <c r="AG265" s="637" t="s">
        <v>2398</v>
      </c>
      <c r="AH265" s="637" t="s">
        <v>2399</v>
      </c>
      <c r="AI265" s="637" t="s">
        <v>2400</v>
      </c>
      <c r="AJ265" s="637" t="s">
        <v>1146</v>
      </c>
      <c r="AM265" s="637" t="s">
        <v>1145</v>
      </c>
      <c r="AN265" s="637" t="s">
        <v>1349</v>
      </c>
      <c r="AO265" s="637" t="s">
        <v>2292</v>
      </c>
      <c r="AP265" s="637" t="s">
        <v>2401</v>
      </c>
      <c r="AQ265" s="637" t="s">
        <v>2393</v>
      </c>
      <c r="AR265" s="637" t="s">
        <v>2402</v>
      </c>
      <c r="AS265" s="637" t="s">
        <v>1163</v>
      </c>
      <c r="AT265" s="637" t="s">
        <v>2403</v>
      </c>
      <c r="AV265" s="637" t="s">
        <v>2404</v>
      </c>
      <c r="AW265" s="637" t="s">
        <v>1147</v>
      </c>
      <c r="AX265" s="637" t="s">
        <v>1331</v>
      </c>
      <c r="AY265" s="637" t="s">
        <v>1153</v>
      </c>
      <c r="AZ265" s="637" t="s">
        <v>2405</v>
      </c>
      <c r="BA265" s="637" t="s">
        <v>2406</v>
      </c>
      <c r="BB265" s="637" t="s">
        <v>1478</v>
      </c>
      <c r="BC265" s="637" t="s">
        <v>2407</v>
      </c>
      <c r="BD265" s="637" t="s">
        <v>1163</v>
      </c>
      <c r="BE265" s="637" t="s">
        <v>2408</v>
      </c>
      <c r="BF265" s="637" t="s">
        <v>2392</v>
      </c>
      <c r="BH265" s="637" t="s">
        <v>1337</v>
      </c>
      <c r="BI265" s="637" t="s">
        <v>1154</v>
      </c>
      <c r="BJ265" s="637" t="s">
        <v>1149</v>
      </c>
      <c r="BK265" s="637" t="s">
        <v>1534</v>
      </c>
      <c r="BM265" s="637" t="s">
        <v>1343</v>
      </c>
      <c r="BN265" s="637" t="s">
        <v>2409</v>
      </c>
      <c r="BO265" s="637" t="s">
        <v>2410</v>
      </c>
      <c r="BP265" s="637" t="s">
        <v>2411</v>
      </c>
      <c r="BQ265" s="637" t="s">
        <v>2397</v>
      </c>
      <c r="BR265" s="637" t="s">
        <v>2412</v>
      </c>
      <c r="BS265" s="637" t="s">
        <v>2413</v>
      </c>
      <c r="BT265" s="637" t="s">
        <v>1152</v>
      </c>
      <c r="BU265" s="637" t="s">
        <v>1146</v>
      </c>
      <c r="BV265" s="637" t="s">
        <v>1333</v>
      </c>
      <c r="BX265" s="637" t="s">
        <v>1154</v>
      </c>
      <c r="BY265" s="637" t="s">
        <v>1152</v>
      </c>
      <c r="BZ265" s="637" t="s">
        <v>2414</v>
      </c>
      <c r="CA265" s="637" t="s">
        <v>2415</v>
      </c>
      <c r="CB265" s="637" t="s">
        <v>1150</v>
      </c>
      <c r="CD265" s="637" t="s">
        <v>1346</v>
      </c>
    </row>
    <row r="266" spans="1:82" s="632" customFormat="1" x14ac:dyDescent="0.3">
      <c r="A266" s="631">
        <v>965</v>
      </c>
      <c r="B266" s="632" t="s">
        <v>1157</v>
      </c>
      <c r="E266" s="632">
        <v>0</v>
      </c>
      <c r="G266" s="632">
        <v>0</v>
      </c>
      <c r="H266" s="632">
        <v>0</v>
      </c>
      <c r="I266" s="632">
        <v>0</v>
      </c>
      <c r="J266" s="632">
        <v>0</v>
      </c>
      <c r="K266" s="632">
        <v>0</v>
      </c>
      <c r="L266" s="632">
        <v>0</v>
      </c>
      <c r="M266" s="632">
        <v>0</v>
      </c>
      <c r="N266" s="632">
        <v>0</v>
      </c>
      <c r="O266" s="632">
        <v>0</v>
      </c>
      <c r="P266" s="632">
        <v>0</v>
      </c>
      <c r="Q266" s="632">
        <v>0</v>
      </c>
      <c r="R266" s="632">
        <v>0</v>
      </c>
      <c r="S266" s="632">
        <v>0</v>
      </c>
      <c r="T266" s="632">
        <v>0</v>
      </c>
      <c r="U266" s="632">
        <v>0</v>
      </c>
      <c r="V266" s="632">
        <v>0</v>
      </c>
      <c r="W266" s="632">
        <v>0</v>
      </c>
      <c r="Y266" s="632">
        <v>0</v>
      </c>
      <c r="Z266" s="632">
        <v>0</v>
      </c>
      <c r="AA266" s="632">
        <v>0</v>
      </c>
      <c r="AB266" s="632">
        <v>0</v>
      </c>
      <c r="AC266" s="632">
        <v>0</v>
      </c>
      <c r="AD266" s="632">
        <v>0</v>
      </c>
      <c r="AE266" s="632">
        <v>0</v>
      </c>
      <c r="AF266" s="632">
        <v>0</v>
      </c>
      <c r="AG266" s="632">
        <v>0</v>
      </c>
      <c r="AH266" s="632">
        <v>0</v>
      </c>
      <c r="AI266" s="632">
        <v>0</v>
      </c>
      <c r="AJ266" s="632">
        <v>0</v>
      </c>
      <c r="AM266" s="632">
        <v>0</v>
      </c>
      <c r="AN266" s="632">
        <v>0</v>
      </c>
      <c r="AO266" s="632">
        <v>0</v>
      </c>
      <c r="AP266" s="632">
        <v>0</v>
      </c>
      <c r="AQ266" s="632">
        <v>0</v>
      </c>
      <c r="AR266" s="632">
        <v>0</v>
      </c>
      <c r="AS266" s="632">
        <v>0</v>
      </c>
      <c r="AT266" s="632">
        <v>0</v>
      </c>
      <c r="AV266" s="632">
        <v>0</v>
      </c>
      <c r="AW266" s="632">
        <v>0</v>
      </c>
      <c r="AX266" s="632">
        <v>0</v>
      </c>
      <c r="AY266" s="632">
        <v>0</v>
      </c>
      <c r="AZ266" s="632">
        <v>0</v>
      </c>
      <c r="BA266" s="632">
        <v>0</v>
      </c>
      <c r="BB266" s="632">
        <v>0</v>
      </c>
      <c r="BC266" s="632">
        <v>0</v>
      </c>
      <c r="BD266" s="632">
        <v>0</v>
      </c>
      <c r="BE266" s="632">
        <v>0</v>
      </c>
      <c r="BF266" s="632">
        <v>0</v>
      </c>
      <c r="BH266" s="632">
        <v>0</v>
      </c>
      <c r="BI266" s="632">
        <v>0</v>
      </c>
      <c r="BJ266" s="632">
        <v>0</v>
      </c>
      <c r="BK266" s="632">
        <v>0</v>
      </c>
      <c r="BM266" s="632">
        <v>0</v>
      </c>
      <c r="BN266" s="632">
        <v>0</v>
      </c>
      <c r="BO266" s="632">
        <v>0</v>
      </c>
      <c r="BP266" s="632">
        <v>0</v>
      </c>
      <c r="BQ266" s="632">
        <v>0</v>
      </c>
      <c r="BR266" s="632">
        <v>0</v>
      </c>
      <c r="BS266" s="632">
        <v>0</v>
      </c>
      <c r="BT266" s="632">
        <v>0</v>
      </c>
      <c r="BU266" s="632">
        <v>0</v>
      </c>
      <c r="BV266" s="632">
        <v>0</v>
      </c>
      <c r="BX266" s="632">
        <v>0</v>
      </c>
      <c r="BY266" s="632">
        <v>0</v>
      </c>
      <c r="BZ266" s="632">
        <v>0</v>
      </c>
      <c r="CA266" s="632">
        <v>0</v>
      </c>
      <c r="CB266" s="632">
        <v>0</v>
      </c>
      <c r="CD266" s="632">
        <v>0</v>
      </c>
    </row>
    <row r="267" spans="1:82" s="637" customFormat="1" x14ac:dyDescent="0.3">
      <c r="A267" s="636">
        <v>966</v>
      </c>
      <c r="B267" s="637" t="s">
        <v>1158</v>
      </c>
      <c r="E267" s="637" t="s">
        <v>2416</v>
      </c>
      <c r="G267" s="637" t="s">
        <v>2417</v>
      </c>
      <c r="H267" s="637" t="s">
        <v>2418</v>
      </c>
      <c r="I267" s="637" t="s">
        <v>2419</v>
      </c>
      <c r="J267" s="637" t="s">
        <v>2420</v>
      </c>
      <c r="K267" s="637" t="s">
        <v>2421</v>
      </c>
      <c r="L267" s="637" t="s">
        <v>2422</v>
      </c>
      <c r="M267" s="637" t="s">
        <v>2423</v>
      </c>
      <c r="N267" s="637" t="s">
        <v>2424</v>
      </c>
      <c r="O267" s="637" t="s">
        <v>2425</v>
      </c>
      <c r="P267" s="637" t="s">
        <v>2426</v>
      </c>
      <c r="Q267" s="637" t="s">
        <v>2427</v>
      </c>
      <c r="R267" s="637" t="s">
        <v>2428</v>
      </c>
      <c r="S267" s="637" t="s">
        <v>2429</v>
      </c>
      <c r="T267" s="637" t="s">
        <v>2430</v>
      </c>
      <c r="U267" s="637" t="s">
        <v>2431</v>
      </c>
      <c r="V267" s="637" t="s">
        <v>2432</v>
      </c>
      <c r="W267" s="637" t="s">
        <v>2433</v>
      </c>
      <c r="Y267" s="637" t="s">
        <v>2434</v>
      </c>
      <c r="Z267" s="637" t="s">
        <v>2435</v>
      </c>
      <c r="AA267" s="637" t="s">
        <v>2436</v>
      </c>
      <c r="AB267" s="637" t="s">
        <v>2437</v>
      </c>
      <c r="AC267" s="637" t="s">
        <v>2438</v>
      </c>
      <c r="AD267" s="637" t="s">
        <v>2439</v>
      </c>
      <c r="AE267" s="637" t="s">
        <v>2440</v>
      </c>
      <c r="AF267" s="637" t="s">
        <v>2441</v>
      </c>
      <c r="AG267" s="637" t="s">
        <v>2442</v>
      </c>
      <c r="AH267" s="637" t="s">
        <v>2443</v>
      </c>
      <c r="AI267" s="637" t="s">
        <v>2444</v>
      </c>
      <c r="AJ267" s="637" t="s">
        <v>2445</v>
      </c>
      <c r="AM267" s="637" t="s">
        <v>2446</v>
      </c>
      <c r="AN267" s="637" t="s">
        <v>2447</v>
      </c>
      <c r="AP267" s="637" t="s">
        <v>2448</v>
      </c>
      <c r="AQ267" s="637" t="s">
        <v>2449</v>
      </c>
      <c r="AR267" s="637" t="s">
        <v>2450</v>
      </c>
      <c r="AS267" s="637" t="s">
        <v>2451</v>
      </c>
      <c r="AT267" s="637" t="s">
        <v>2452</v>
      </c>
      <c r="AV267" s="637" t="s">
        <v>2453</v>
      </c>
      <c r="AW267" s="637" t="s">
        <v>2454</v>
      </c>
      <c r="AX267" s="637" t="s">
        <v>2455</v>
      </c>
      <c r="AY267" s="637" t="s">
        <v>2456</v>
      </c>
      <c r="AZ267" s="637" t="s">
        <v>2457</v>
      </c>
      <c r="BA267" s="637" t="s">
        <v>2458</v>
      </c>
      <c r="BB267" s="637" t="s">
        <v>2459</v>
      </c>
      <c r="BC267" s="637" t="s">
        <v>2460</v>
      </c>
      <c r="BD267" s="637" t="s">
        <v>2461</v>
      </c>
      <c r="BE267" s="637" t="s">
        <v>2462</v>
      </c>
      <c r="BF267" s="637" t="s">
        <v>2463</v>
      </c>
      <c r="BH267" s="637" t="s">
        <v>2464</v>
      </c>
      <c r="BI267" s="637" t="s">
        <v>2465</v>
      </c>
      <c r="BJ267" s="637" t="s">
        <v>2466</v>
      </c>
      <c r="BK267" s="637" t="s">
        <v>2467</v>
      </c>
      <c r="BM267" s="637" t="s">
        <v>2468</v>
      </c>
      <c r="BN267" s="637" t="s">
        <v>2469</v>
      </c>
      <c r="BO267" s="637" t="s">
        <v>2470</v>
      </c>
      <c r="BP267" s="637" t="s">
        <v>2471</v>
      </c>
      <c r="BQ267" s="637" t="s">
        <v>2472</v>
      </c>
      <c r="BR267" s="637" t="s">
        <v>2473</v>
      </c>
      <c r="BS267" s="637" t="s">
        <v>2474</v>
      </c>
      <c r="BT267" s="637" t="s">
        <v>2475</v>
      </c>
      <c r="BU267" s="637" t="s">
        <v>2476</v>
      </c>
      <c r="BX267" s="637" t="s">
        <v>2477</v>
      </c>
      <c r="BY267" s="637" t="s">
        <v>2478</v>
      </c>
      <c r="BZ267" s="637" t="s">
        <v>2479</v>
      </c>
      <c r="CA267" s="637" t="s">
        <v>2480</v>
      </c>
      <c r="CB267" s="637" t="s">
        <v>2481</v>
      </c>
      <c r="CD267" s="637" t="s">
        <v>2482</v>
      </c>
    </row>
    <row r="268" spans="1:82" s="637" customFormat="1" x14ac:dyDescent="0.3">
      <c r="A268" s="636">
        <v>968</v>
      </c>
      <c r="B268" s="637" t="s">
        <v>1159</v>
      </c>
      <c r="E268" s="637" t="s">
        <v>2483</v>
      </c>
      <c r="G268" s="637" t="s">
        <v>2484</v>
      </c>
      <c r="H268" s="637" t="s">
        <v>2485</v>
      </c>
      <c r="I268" s="637" t="s">
        <v>2486</v>
      </c>
      <c r="J268" s="637" t="s">
        <v>2487</v>
      </c>
      <c r="K268" s="637" t="s">
        <v>2488</v>
      </c>
      <c r="L268" s="637" t="s">
        <v>2489</v>
      </c>
      <c r="M268" s="637" t="s">
        <v>2490</v>
      </c>
      <c r="N268" s="637" t="s">
        <v>2491</v>
      </c>
      <c r="O268" s="637" t="s">
        <v>2492</v>
      </c>
      <c r="P268" s="637" t="s">
        <v>2493</v>
      </c>
      <c r="Q268" s="637" t="s">
        <v>2494</v>
      </c>
      <c r="R268" s="637" t="s">
        <v>2495</v>
      </c>
      <c r="S268" s="637" t="s">
        <v>2496</v>
      </c>
      <c r="T268" s="637" t="s">
        <v>2497</v>
      </c>
      <c r="U268" s="637" t="s">
        <v>2498</v>
      </c>
      <c r="V268" s="637" t="s">
        <v>2499</v>
      </c>
      <c r="W268" s="637" t="s">
        <v>2500</v>
      </c>
      <c r="Y268" s="637" t="s">
        <v>2501</v>
      </c>
      <c r="Z268" s="637" t="s">
        <v>2502</v>
      </c>
      <c r="AA268" s="637" t="s">
        <v>2503</v>
      </c>
      <c r="AB268" s="637" t="s">
        <v>2504</v>
      </c>
      <c r="AC268" s="637" t="s">
        <v>2505</v>
      </c>
      <c r="AD268" s="637" t="s">
        <v>2506</v>
      </c>
      <c r="AE268" s="637" t="s">
        <v>2507</v>
      </c>
      <c r="AF268" s="637" t="s">
        <v>2508</v>
      </c>
      <c r="AG268" s="637" t="s">
        <v>2509</v>
      </c>
      <c r="AH268" s="637" t="s">
        <v>2510</v>
      </c>
      <c r="AI268" s="637" t="s">
        <v>2511</v>
      </c>
      <c r="AJ268" s="637" t="s">
        <v>2512</v>
      </c>
      <c r="AM268" s="637" t="s">
        <v>2513</v>
      </c>
      <c r="AN268" s="637" t="s">
        <v>2514</v>
      </c>
      <c r="AO268" s="637" t="s">
        <v>2515</v>
      </c>
      <c r="AP268" s="637" t="s">
        <v>2516</v>
      </c>
      <c r="AQ268" s="637" t="s">
        <v>2517</v>
      </c>
      <c r="AR268" s="637" t="s">
        <v>2518</v>
      </c>
      <c r="AS268" s="637" t="s">
        <v>2519</v>
      </c>
      <c r="AT268" s="637" t="s">
        <v>2520</v>
      </c>
      <c r="AV268" s="637" t="s">
        <v>2521</v>
      </c>
      <c r="AW268" s="637" t="s">
        <v>2522</v>
      </c>
      <c r="AX268" s="637" t="s">
        <v>2523</v>
      </c>
      <c r="AY268" s="637" t="s">
        <v>2524</v>
      </c>
      <c r="AZ268" s="637" t="s">
        <v>2525</v>
      </c>
      <c r="BA268" s="637" t="s">
        <v>2526</v>
      </c>
      <c r="BB268" s="637" t="s">
        <v>2527</v>
      </c>
      <c r="BC268" s="637" t="s">
        <v>2528</v>
      </c>
      <c r="BD268" s="637" t="s">
        <v>2529</v>
      </c>
      <c r="BE268" s="637" t="s">
        <v>2530</v>
      </c>
      <c r="BF268" s="637" t="s">
        <v>2531</v>
      </c>
      <c r="BH268" s="637" t="s">
        <v>2532</v>
      </c>
      <c r="BI268" s="637" t="s">
        <v>2533</v>
      </c>
      <c r="BJ268" s="637" t="s">
        <v>2534</v>
      </c>
      <c r="BK268" s="637" t="s">
        <v>2535</v>
      </c>
      <c r="BM268" s="637" t="s">
        <v>2536</v>
      </c>
      <c r="BN268" s="637" t="s">
        <v>2537</v>
      </c>
      <c r="BO268" s="637" t="s">
        <v>2538</v>
      </c>
      <c r="BP268" s="637" t="s">
        <v>2539</v>
      </c>
      <c r="BQ268" s="637" t="s">
        <v>2540</v>
      </c>
      <c r="BR268" s="637" t="s">
        <v>2541</v>
      </c>
      <c r="BS268" s="637" t="s">
        <v>2542</v>
      </c>
      <c r="BT268" s="637" t="s">
        <v>2543</v>
      </c>
      <c r="BU268" s="637" t="s">
        <v>2544</v>
      </c>
      <c r="BV268" s="637" t="s">
        <v>2545</v>
      </c>
      <c r="BX268" s="637" t="s">
        <v>2546</v>
      </c>
      <c r="BY268" s="637" t="s">
        <v>2547</v>
      </c>
      <c r="BZ268" s="637" t="s">
        <v>2548</v>
      </c>
      <c r="CA268" s="637" t="s">
        <v>2549</v>
      </c>
      <c r="CB268" s="637" t="s">
        <v>2550</v>
      </c>
      <c r="CD268" s="637" t="s">
        <v>2551</v>
      </c>
    </row>
    <row r="269" spans="1:82" s="632" customFormat="1" x14ac:dyDescent="0.3">
      <c r="A269" s="631">
        <v>973</v>
      </c>
      <c r="B269" s="632" t="s">
        <v>748</v>
      </c>
      <c r="E269" s="632">
        <v>0</v>
      </c>
      <c r="G269" s="632">
        <v>0</v>
      </c>
      <c r="H269" s="632">
        <v>0</v>
      </c>
      <c r="I269" s="632">
        <v>0</v>
      </c>
      <c r="J269" s="632">
        <v>0</v>
      </c>
      <c r="K269" s="632">
        <v>0</v>
      </c>
      <c r="L269" s="632">
        <v>0</v>
      </c>
      <c r="M269" s="632">
        <v>0</v>
      </c>
      <c r="N269" s="632">
        <v>0</v>
      </c>
      <c r="O269" s="632">
        <v>0</v>
      </c>
      <c r="P269" s="632">
        <v>1</v>
      </c>
      <c r="Q269" s="632">
        <v>0</v>
      </c>
      <c r="R269" s="632">
        <v>1</v>
      </c>
      <c r="S269" s="632">
        <v>0</v>
      </c>
      <c r="T269" s="632">
        <v>0</v>
      </c>
      <c r="U269" s="632">
        <v>0</v>
      </c>
      <c r="V269" s="632">
        <v>0</v>
      </c>
      <c r="W269" s="632">
        <v>0</v>
      </c>
      <c r="Y269" s="632">
        <v>0</v>
      </c>
      <c r="Z269" s="632">
        <v>7</v>
      </c>
      <c r="AA269" s="632">
        <v>0</v>
      </c>
      <c r="AB269" s="632">
        <v>0</v>
      </c>
      <c r="AC269" s="632">
        <v>0</v>
      </c>
      <c r="AD269" s="632">
        <v>0</v>
      </c>
      <c r="AE269" s="632">
        <v>0</v>
      </c>
      <c r="AF269" s="632">
        <v>0</v>
      </c>
      <c r="AG269" s="632">
        <v>0</v>
      </c>
      <c r="AH269" s="632">
        <v>0</v>
      </c>
      <c r="AI269" s="632">
        <v>0</v>
      </c>
      <c r="AJ269" s="632">
        <v>0</v>
      </c>
      <c r="AM269" s="632">
        <v>0</v>
      </c>
      <c r="AN269" s="632">
        <v>0</v>
      </c>
      <c r="AO269" s="632">
        <v>1</v>
      </c>
      <c r="AP269" s="632">
        <v>3</v>
      </c>
      <c r="AQ269" s="632">
        <v>0</v>
      </c>
      <c r="AR269" s="632">
        <v>0</v>
      </c>
      <c r="AS269" s="632">
        <v>0</v>
      </c>
      <c r="AT269" s="632">
        <v>1</v>
      </c>
      <c r="AV269" s="632">
        <v>0</v>
      </c>
      <c r="AW269" s="632">
        <v>0</v>
      </c>
      <c r="AX269" s="632">
        <v>0</v>
      </c>
      <c r="AY269" s="632">
        <v>0</v>
      </c>
      <c r="AZ269" s="632">
        <v>0</v>
      </c>
      <c r="BA269" s="632">
        <v>1</v>
      </c>
      <c r="BB269" s="632">
        <v>0</v>
      </c>
      <c r="BC269" s="632">
        <v>0</v>
      </c>
      <c r="BD269" s="632">
        <v>0</v>
      </c>
      <c r="BE269" s="632">
        <v>1</v>
      </c>
      <c r="BF269" s="632">
        <v>0</v>
      </c>
      <c r="BH269" s="632">
        <v>0</v>
      </c>
      <c r="BI269" s="632">
        <v>1</v>
      </c>
      <c r="BJ269" s="632">
        <v>0</v>
      </c>
      <c r="BK269" s="632">
        <v>0</v>
      </c>
      <c r="BM269" s="632">
        <v>0</v>
      </c>
      <c r="BN269" s="632">
        <v>0</v>
      </c>
      <c r="BO269" s="632">
        <v>0</v>
      </c>
      <c r="BP269" s="632">
        <v>0</v>
      </c>
      <c r="BQ269" s="632">
        <v>0</v>
      </c>
      <c r="BR269" s="632">
        <v>0</v>
      </c>
      <c r="BS269" s="632">
        <v>0</v>
      </c>
      <c r="BT269" s="632">
        <v>0</v>
      </c>
      <c r="BU269" s="632">
        <v>0</v>
      </c>
      <c r="BV269" s="632">
        <v>0</v>
      </c>
      <c r="BX269" s="632">
        <v>0</v>
      </c>
      <c r="BY269" s="632">
        <v>1</v>
      </c>
      <c r="BZ269" s="632">
        <v>0</v>
      </c>
      <c r="CA269" s="632">
        <v>0</v>
      </c>
      <c r="CB269" s="632">
        <v>0</v>
      </c>
      <c r="CD269" s="632">
        <v>0</v>
      </c>
    </row>
    <row r="270" spans="1:82" s="632" customFormat="1" x14ac:dyDescent="0.3">
      <c r="A270" s="631">
        <v>974</v>
      </c>
      <c r="B270" s="632" t="s">
        <v>1160</v>
      </c>
      <c r="E270" s="632">
        <v>2</v>
      </c>
      <c r="G270" s="632">
        <v>2</v>
      </c>
      <c r="H270" s="632">
        <v>2</v>
      </c>
      <c r="I270" s="632">
        <v>3</v>
      </c>
      <c r="J270" s="632">
        <v>2</v>
      </c>
      <c r="K270" s="632">
        <v>3</v>
      </c>
      <c r="L270" s="632">
        <v>3</v>
      </c>
      <c r="M270" s="632">
        <v>2</v>
      </c>
      <c r="N270" s="632">
        <v>2</v>
      </c>
      <c r="O270" s="632">
        <v>3</v>
      </c>
      <c r="P270" s="632">
        <v>3</v>
      </c>
      <c r="Q270" s="632">
        <v>2</v>
      </c>
      <c r="R270" s="632">
        <v>2</v>
      </c>
      <c r="S270" s="632">
        <v>3</v>
      </c>
      <c r="T270" s="632">
        <v>2</v>
      </c>
      <c r="U270" s="632">
        <v>2</v>
      </c>
      <c r="V270" s="632">
        <v>2</v>
      </c>
      <c r="W270" s="632">
        <v>2</v>
      </c>
      <c r="Y270" s="632">
        <v>2</v>
      </c>
      <c r="Z270" s="632">
        <v>2</v>
      </c>
      <c r="AA270" s="632">
        <v>2</v>
      </c>
      <c r="AB270" s="632">
        <v>3</v>
      </c>
      <c r="AC270" s="632">
        <v>3</v>
      </c>
      <c r="AD270" s="632">
        <v>2</v>
      </c>
      <c r="AE270" s="632">
        <v>2</v>
      </c>
      <c r="AF270" s="632">
        <v>2</v>
      </c>
      <c r="AG270" s="632">
        <v>2</v>
      </c>
      <c r="AH270" s="632">
        <v>2</v>
      </c>
      <c r="AI270" s="632">
        <v>2</v>
      </c>
      <c r="AJ270" s="632">
        <v>3</v>
      </c>
      <c r="AM270" s="632">
        <v>2</v>
      </c>
      <c r="AN270" s="632">
        <v>2</v>
      </c>
      <c r="AO270" s="632">
        <v>2</v>
      </c>
      <c r="AP270" s="632">
        <v>2</v>
      </c>
      <c r="AQ270" s="632">
        <v>2</v>
      </c>
      <c r="AR270" s="632">
        <v>2</v>
      </c>
      <c r="AS270" s="632">
        <v>2</v>
      </c>
      <c r="AT270" s="632">
        <v>2</v>
      </c>
      <c r="AV270" s="632">
        <v>2</v>
      </c>
      <c r="AW270" s="632">
        <v>2</v>
      </c>
      <c r="AX270" s="632">
        <v>2</v>
      </c>
      <c r="AY270" s="632">
        <v>2</v>
      </c>
      <c r="AZ270" s="632">
        <v>2</v>
      </c>
      <c r="BA270" s="632">
        <v>3</v>
      </c>
      <c r="BB270" s="632">
        <v>3</v>
      </c>
      <c r="BC270" s="632">
        <v>2</v>
      </c>
      <c r="BD270" s="632">
        <v>2</v>
      </c>
      <c r="BE270" s="632">
        <v>2</v>
      </c>
      <c r="BF270" s="632">
        <v>2</v>
      </c>
      <c r="BH270" s="632">
        <v>3</v>
      </c>
      <c r="BI270" s="632">
        <v>2</v>
      </c>
      <c r="BJ270" s="632">
        <v>2</v>
      </c>
      <c r="BK270" s="632">
        <v>3</v>
      </c>
      <c r="BM270" s="632">
        <v>2</v>
      </c>
      <c r="BN270" s="632">
        <v>1</v>
      </c>
      <c r="BO270" s="632">
        <v>2</v>
      </c>
      <c r="BP270" s="632">
        <v>2</v>
      </c>
      <c r="BQ270" s="632">
        <v>2</v>
      </c>
      <c r="BR270" s="632">
        <v>2</v>
      </c>
      <c r="BS270" s="632">
        <v>2</v>
      </c>
      <c r="BT270" s="632">
        <v>2</v>
      </c>
      <c r="BU270" s="632">
        <v>2</v>
      </c>
      <c r="BV270" s="632">
        <v>3</v>
      </c>
      <c r="BX270" s="632">
        <v>2</v>
      </c>
      <c r="BY270" s="632">
        <v>3</v>
      </c>
      <c r="BZ270" s="632">
        <v>2</v>
      </c>
      <c r="CA270" s="632">
        <v>2</v>
      </c>
      <c r="CB270" s="632">
        <v>2</v>
      </c>
      <c r="CD270" s="632">
        <v>2</v>
      </c>
    </row>
    <row r="271" spans="1:82" s="632" customFormat="1" x14ac:dyDescent="0.3">
      <c r="A271" s="631">
        <v>975</v>
      </c>
      <c r="B271" s="632" t="s">
        <v>620</v>
      </c>
      <c r="E271" s="632">
        <v>1</v>
      </c>
      <c r="G271" s="632">
        <v>1</v>
      </c>
      <c r="H271" s="632">
        <v>2</v>
      </c>
      <c r="I271" s="632">
        <v>2</v>
      </c>
      <c r="J271" s="632">
        <v>1</v>
      </c>
      <c r="K271" s="632">
        <v>2</v>
      </c>
      <c r="L271" s="632">
        <v>2</v>
      </c>
      <c r="M271" s="632">
        <v>1</v>
      </c>
      <c r="N271" s="632">
        <v>2</v>
      </c>
      <c r="O271" s="632">
        <v>2</v>
      </c>
      <c r="P271" s="632">
        <v>1</v>
      </c>
      <c r="Q271" s="632">
        <v>2</v>
      </c>
      <c r="R271" s="632">
        <v>1</v>
      </c>
      <c r="S271" s="632">
        <v>1</v>
      </c>
      <c r="T271" s="632">
        <v>1</v>
      </c>
      <c r="U271" s="632">
        <v>1</v>
      </c>
      <c r="V271" s="632">
        <v>1</v>
      </c>
      <c r="W271" s="632">
        <v>2</v>
      </c>
      <c r="Y271" s="632">
        <v>2</v>
      </c>
      <c r="Z271" s="632">
        <v>1</v>
      </c>
      <c r="AA271" s="632">
        <v>1</v>
      </c>
      <c r="AB271" s="632">
        <v>1</v>
      </c>
      <c r="AC271" s="632">
        <v>1</v>
      </c>
      <c r="AD271" s="632">
        <v>1</v>
      </c>
      <c r="AE271" s="632">
        <v>1</v>
      </c>
      <c r="AF271" s="632">
        <v>2</v>
      </c>
      <c r="AG271" s="632">
        <v>1</v>
      </c>
      <c r="AH271" s="632">
        <v>1</v>
      </c>
      <c r="AI271" s="632">
        <v>1</v>
      </c>
      <c r="AJ271" s="632">
        <v>2</v>
      </c>
      <c r="AM271" s="632">
        <v>2</v>
      </c>
      <c r="AN271" s="632">
        <v>1</v>
      </c>
      <c r="AO271" s="632">
        <v>1</v>
      </c>
      <c r="AP271" s="632">
        <v>1</v>
      </c>
      <c r="AQ271" s="632">
        <v>1</v>
      </c>
      <c r="AR271" s="632">
        <v>1</v>
      </c>
      <c r="AS271" s="632">
        <v>1</v>
      </c>
      <c r="AT271" s="632">
        <v>1</v>
      </c>
      <c r="AV271" s="632">
        <v>1</v>
      </c>
      <c r="AW271" s="632">
        <v>2</v>
      </c>
      <c r="AX271" s="632">
        <v>1</v>
      </c>
      <c r="AY271" s="632">
        <v>2</v>
      </c>
      <c r="AZ271" s="632">
        <v>1</v>
      </c>
      <c r="BA271" s="632">
        <v>1</v>
      </c>
      <c r="BB271" s="632">
        <v>1</v>
      </c>
      <c r="BC271" s="632">
        <v>1</v>
      </c>
      <c r="BD271" s="632">
        <v>2</v>
      </c>
      <c r="BE271" s="632">
        <v>1</v>
      </c>
      <c r="BF271" s="632">
        <v>1</v>
      </c>
      <c r="BH271" s="632">
        <v>1</v>
      </c>
      <c r="BI271" s="632">
        <v>1</v>
      </c>
      <c r="BJ271" s="632">
        <v>1</v>
      </c>
      <c r="BK271" s="632">
        <v>1</v>
      </c>
      <c r="BM271" s="632">
        <v>1</v>
      </c>
      <c r="BN271" s="632">
        <v>1</v>
      </c>
      <c r="BO271" s="632">
        <v>1</v>
      </c>
      <c r="BP271" s="632">
        <v>1</v>
      </c>
      <c r="BQ271" s="632">
        <v>1</v>
      </c>
      <c r="BR271" s="632">
        <v>1</v>
      </c>
      <c r="BS271" s="632">
        <v>2</v>
      </c>
      <c r="BT271" s="632">
        <v>1</v>
      </c>
      <c r="BU271" s="632">
        <v>1</v>
      </c>
      <c r="BV271" s="632">
        <v>2</v>
      </c>
      <c r="BX271" s="632">
        <v>1</v>
      </c>
      <c r="BY271" s="632">
        <v>1</v>
      </c>
      <c r="BZ271" s="632">
        <v>1</v>
      </c>
      <c r="CA271" s="632">
        <v>1</v>
      </c>
      <c r="CB271" s="632">
        <v>1</v>
      </c>
      <c r="CD271" s="632">
        <v>1</v>
      </c>
    </row>
    <row r="272" spans="1:82" s="632" customFormat="1" x14ac:dyDescent="0.3">
      <c r="A272" s="631">
        <v>976</v>
      </c>
      <c r="B272" s="632" t="s">
        <v>749</v>
      </c>
      <c r="E272" s="632">
        <v>1</v>
      </c>
      <c r="G272" s="632">
        <v>1</v>
      </c>
      <c r="H272" s="632">
        <v>3</v>
      </c>
      <c r="I272" s="632">
        <v>3</v>
      </c>
      <c r="J272" s="632">
        <v>1</v>
      </c>
      <c r="K272" s="632">
        <v>3</v>
      </c>
      <c r="L272" s="632">
        <v>3</v>
      </c>
      <c r="M272" s="632">
        <v>1</v>
      </c>
      <c r="N272" s="632">
        <v>3</v>
      </c>
      <c r="O272" s="632">
        <v>3</v>
      </c>
      <c r="P272" s="632">
        <v>1</v>
      </c>
      <c r="Q272" s="632">
        <v>3</v>
      </c>
      <c r="R272" s="632">
        <v>1</v>
      </c>
      <c r="S272" s="632">
        <v>1</v>
      </c>
      <c r="T272" s="632">
        <v>1</v>
      </c>
      <c r="U272" s="632">
        <v>1</v>
      </c>
      <c r="V272" s="632">
        <v>1</v>
      </c>
      <c r="W272" s="632">
        <v>3</v>
      </c>
      <c r="Y272" s="632">
        <v>3</v>
      </c>
      <c r="Z272" s="632">
        <v>1</v>
      </c>
      <c r="AA272" s="632">
        <v>1</v>
      </c>
      <c r="AB272" s="632">
        <v>1</v>
      </c>
      <c r="AC272" s="632">
        <v>1</v>
      </c>
      <c r="AD272" s="632">
        <v>1</v>
      </c>
      <c r="AE272" s="632">
        <v>1</v>
      </c>
      <c r="AF272" s="632">
        <v>3</v>
      </c>
      <c r="AG272" s="632">
        <v>1</v>
      </c>
      <c r="AH272" s="632">
        <v>1</v>
      </c>
      <c r="AI272" s="632">
        <v>1</v>
      </c>
      <c r="AJ272" s="632">
        <v>3</v>
      </c>
      <c r="AM272" s="632">
        <v>3</v>
      </c>
      <c r="AN272" s="632">
        <v>1</v>
      </c>
      <c r="AO272" s="632">
        <v>1</v>
      </c>
      <c r="AP272" s="632">
        <v>1</v>
      </c>
      <c r="AQ272" s="632">
        <v>1</v>
      </c>
      <c r="AR272" s="632">
        <v>1</v>
      </c>
      <c r="AS272" s="632">
        <v>1</v>
      </c>
      <c r="AT272" s="632">
        <v>1</v>
      </c>
      <c r="AV272" s="632">
        <v>1</v>
      </c>
      <c r="AW272" s="632">
        <v>0</v>
      </c>
      <c r="AX272" s="632">
        <v>1</v>
      </c>
      <c r="AY272" s="632">
        <v>3</v>
      </c>
      <c r="AZ272" s="632">
        <v>1</v>
      </c>
      <c r="BA272" s="632">
        <v>1</v>
      </c>
      <c r="BB272" s="632">
        <v>1</v>
      </c>
      <c r="BC272" s="632">
        <v>1</v>
      </c>
      <c r="BD272" s="632">
        <v>3</v>
      </c>
      <c r="BE272" s="632">
        <v>1</v>
      </c>
      <c r="BF272" s="632">
        <v>1</v>
      </c>
      <c r="BH272" s="632">
        <v>1</v>
      </c>
      <c r="BI272" s="632">
        <v>1</v>
      </c>
      <c r="BJ272" s="632">
        <v>1</v>
      </c>
      <c r="BK272" s="632">
        <v>1</v>
      </c>
      <c r="BM272" s="632">
        <v>1</v>
      </c>
      <c r="BN272" s="632">
        <v>1</v>
      </c>
      <c r="BO272" s="632">
        <v>1</v>
      </c>
      <c r="BP272" s="632">
        <v>1</v>
      </c>
      <c r="BQ272" s="632">
        <v>3</v>
      </c>
      <c r="BR272" s="632">
        <v>1</v>
      </c>
      <c r="BS272" s="632">
        <v>3</v>
      </c>
      <c r="BT272" s="632">
        <v>1</v>
      </c>
      <c r="BU272" s="632">
        <v>1</v>
      </c>
      <c r="BV272" s="632">
        <v>3</v>
      </c>
      <c r="BX272" s="632">
        <v>1</v>
      </c>
      <c r="BY272" s="632">
        <v>1</v>
      </c>
      <c r="BZ272" s="632">
        <v>1</v>
      </c>
      <c r="CA272" s="632">
        <v>1</v>
      </c>
      <c r="CB272" s="632">
        <v>1</v>
      </c>
      <c r="CD272" s="632">
        <v>1</v>
      </c>
    </row>
    <row r="273" spans="1:99" s="632" customFormat="1" x14ac:dyDescent="0.3">
      <c r="A273" s="631">
        <v>977</v>
      </c>
      <c r="B273" s="632" t="s">
        <v>1161</v>
      </c>
      <c r="E273" s="632">
        <v>1</v>
      </c>
      <c r="G273" s="632">
        <v>1</v>
      </c>
      <c r="H273" s="632">
        <v>1</v>
      </c>
      <c r="I273" s="632">
        <v>1</v>
      </c>
      <c r="J273" s="632">
        <v>1</v>
      </c>
      <c r="K273" s="632">
        <v>1</v>
      </c>
      <c r="L273" s="632">
        <v>1</v>
      </c>
      <c r="M273" s="632">
        <v>1</v>
      </c>
      <c r="N273" s="632">
        <v>1</v>
      </c>
      <c r="O273" s="632">
        <v>1</v>
      </c>
      <c r="P273" s="632">
        <v>1</v>
      </c>
      <c r="Q273" s="632">
        <v>1</v>
      </c>
      <c r="R273" s="632">
        <v>1</v>
      </c>
      <c r="S273" s="632">
        <v>1</v>
      </c>
      <c r="T273" s="632">
        <v>1</v>
      </c>
      <c r="U273" s="632">
        <v>1</v>
      </c>
      <c r="V273" s="632">
        <v>1</v>
      </c>
      <c r="W273" s="632">
        <v>1</v>
      </c>
      <c r="Y273" s="632">
        <v>1</v>
      </c>
      <c r="Z273" s="632">
        <v>1</v>
      </c>
      <c r="AA273" s="632">
        <v>1</v>
      </c>
      <c r="AB273" s="632">
        <v>1</v>
      </c>
      <c r="AC273" s="632">
        <v>1</v>
      </c>
      <c r="AD273" s="632">
        <v>1</v>
      </c>
      <c r="AE273" s="632">
        <v>1</v>
      </c>
      <c r="AF273" s="632">
        <v>1</v>
      </c>
      <c r="AG273" s="632">
        <v>1</v>
      </c>
      <c r="AH273" s="632">
        <v>1</v>
      </c>
      <c r="AI273" s="632">
        <v>1</v>
      </c>
      <c r="AJ273" s="632">
        <v>1</v>
      </c>
      <c r="AM273" s="632">
        <v>1</v>
      </c>
      <c r="AN273" s="632">
        <v>1</v>
      </c>
      <c r="AO273" s="632">
        <v>1</v>
      </c>
      <c r="AP273" s="632">
        <v>2</v>
      </c>
      <c r="AQ273" s="632">
        <v>1</v>
      </c>
      <c r="AR273" s="632">
        <v>1</v>
      </c>
      <c r="AS273" s="632">
        <v>1</v>
      </c>
      <c r="AT273" s="632">
        <v>1</v>
      </c>
      <c r="AV273" s="632">
        <v>1</v>
      </c>
      <c r="AW273" s="632">
        <v>1</v>
      </c>
      <c r="AX273" s="632">
        <v>1</v>
      </c>
      <c r="AY273" s="632">
        <v>1</v>
      </c>
      <c r="AZ273" s="632">
        <v>1</v>
      </c>
      <c r="BA273" s="632">
        <v>1</v>
      </c>
      <c r="BB273" s="632">
        <v>1</v>
      </c>
      <c r="BC273" s="632">
        <v>1</v>
      </c>
      <c r="BD273" s="632">
        <v>1</v>
      </c>
      <c r="BE273" s="632">
        <v>1</v>
      </c>
      <c r="BF273" s="632">
        <v>1</v>
      </c>
      <c r="BH273" s="632">
        <v>1</v>
      </c>
      <c r="BI273" s="632">
        <v>1</v>
      </c>
      <c r="BJ273" s="632">
        <v>1</v>
      </c>
      <c r="BK273" s="632">
        <v>1</v>
      </c>
      <c r="BM273" s="632">
        <v>1</v>
      </c>
      <c r="BN273" s="632">
        <v>1</v>
      </c>
      <c r="BO273" s="632">
        <v>1</v>
      </c>
      <c r="BP273" s="632">
        <v>1</v>
      </c>
      <c r="BQ273" s="632">
        <v>1</v>
      </c>
      <c r="BR273" s="632">
        <v>1</v>
      </c>
      <c r="BS273" s="632">
        <v>1</v>
      </c>
      <c r="BT273" s="632">
        <v>1</v>
      </c>
      <c r="BU273" s="632">
        <v>1</v>
      </c>
      <c r="BV273" s="632">
        <v>1</v>
      </c>
      <c r="BX273" s="632">
        <v>1</v>
      </c>
      <c r="BY273" s="632">
        <v>2</v>
      </c>
      <c r="BZ273" s="632">
        <v>2</v>
      </c>
      <c r="CA273" s="632">
        <v>1</v>
      </c>
      <c r="CB273" s="632">
        <v>1</v>
      </c>
      <c r="CD273" s="632">
        <v>1</v>
      </c>
    </row>
    <row r="274" spans="1:99" s="632" customFormat="1" x14ac:dyDescent="0.3">
      <c r="A274" s="631">
        <v>978</v>
      </c>
      <c r="B274" s="632" t="s">
        <v>605</v>
      </c>
      <c r="E274" s="632">
        <v>1</v>
      </c>
      <c r="G274" s="632">
        <v>2</v>
      </c>
      <c r="H274" s="632">
        <v>1</v>
      </c>
      <c r="I274" s="632">
        <v>2</v>
      </c>
      <c r="J274" s="632">
        <v>2</v>
      </c>
      <c r="K274" s="632">
        <v>2</v>
      </c>
      <c r="L274" s="632">
        <v>2</v>
      </c>
      <c r="M274" s="632">
        <v>2</v>
      </c>
      <c r="N274" s="632">
        <v>2</v>
      </c>
      <c r="O274" s="632">
        <v>2</v>
      </c>
      <c r="P274" s="632">
        <v>2</v>
      </c>
      <c r="Q274" s="632">
        <v>2</v>
      </c>
      <c r="R274" s="632">
        <v>1</v>
      </c>
      <c r="S274" s="632">
        <v>2</v>
      </c>
      <c r="T274" s="632">
        <v>2</v>
      </c>
      <c r="U274" s="632">
        <v>2</v>
      </c>
      <c r="V274" s="632">
        <v>1</v>
      </c>
      <c r="W274" s="632">
        <v>2</v>
      </c>
      <c r="Y274" s="632">
        <v>2</v>
      </c>
      <c r="Z274" s="632">
        <v>1</v>
      </c>
      <c r="AA274" s="632">
        <v>2</v>
      </c>
      <c r="AB274" s="632">
        <v>2</v>
      </c>
      <c r="AC274" s="632">
        <v>2</v>
      </c>
      <c r="AD274" s="632">
        <v>2</v>
      </c>
      <c r="AE274" s="632">
        <v>2</v>
      </c>
      <c r="AF274" s="632">
        <v>2</v>
      </c>
      <c r="AG274" s="632">
        <v>2</v>
      </c>
      <c r="AH274" s="632">
        <v>2</v>
      </c>
      <c r="AI274" s="632">
        <v>1</v>
      </c>
      <c r="AJ274" s="632">
        <v>2</v>
      </c>
      <c r="AM274" s="632">
        <v>2</v>
      </c>
      <c r="AN274" s="632">
        <v>2</v>
      </c>
      <c r="AO274" s="632">
        <v>1</v>
      </c>
      <c r="AP274" s="632">
        <v>1</v>
      </c>
      <c r="AQ274" s="632">
        <v>2</v>
      </c>
      <c r="AR274" s="632">
        <v>2</v>
      </c>
      <c r="AS274" s="632">
        <v>2</v>
      </c>
      <c r="AT274" s="632">
        <v>2</v>
      </c>
      <c r="AV274" s="632">
        <v>2</v>
      </c>
      <c r="AW274" s="632">
        <v>2</v>
      </c>
      <c r="AX274" s="632">
        <v>2</v>
      </c>
      <c r="AY274" s="632">
        <v>2</v>
      </c>
      <c r="AZ274" s="632">
        <v>2</v>
      </c>
      <c r="BA274" s="632">
        <v>1</v>
      </c>
      <c r="BB274" s="632">
        <v>2</v>
      </c>
      <c r="BC274" s="632">
        <v>2</v>
      </c>
      <c r="BD274" s="632">
        <v>2</v>
      </c>
      <c r="BE274" s="632">
        <v>2</v>
      </c>
      <c r="BF274" s="632">
        <v>2</v>
      </c>
      <c r="BH274" s="632">
        <v>2</v>
      </c>
      <c r="BI274" s="632">
        <v>2</v>
      </c>
      <c r="BJ274" s="632">
        <v>1</v>
      </c>
      <c r="BK274" s="632">
        <v>2</v>
      </c>
      <c r="BM274" s="632">
        <v>2</v>
      </c>
      <c r="BN274" s="632">
        <v>2</v>
      </c>
      <c r="BO274" s="632">
        <v>2</v>
      </c>
      <c r="BP274" s="632">
        <v>2</v>
      </c>
      <c r="BQ274" s="632">
        <v>2</v>
      </c>
      <c r="BR274" s="632">
        <v>2</v>
      </c>
      <c r="BS274" s="632">
        <v>2</v>
      </c>
      <c r="BT274" s="632">
        <v>2</v>
      </c>
      <c r="BU274" s="632">
        <v>2</v>
      </c>
      <c r="BV274" s="632">
        <v>2</v>
      </c>
      <c r="BX274" s="632">
        <v>2</v>
      </c>
      <c r="BY274" s="632">
        <v>1</v>
      </c>
      <c r="BZ274" s="632">
        <v>2</v>
      </c>
      <c r="CA274" s="632">
        <v>2</v>
      </c>
      <c r="CB274" s="632">
        <v>1</v>
      </c>
      <c r="CD274" s="632">
        <v>1</v>
      </c>
    </row>
    <row r="275" spans="1:99" s="632" customFormat="1" x14ac:dyDescent="0.3">
      <c r="A275" s="631">
        <v>979</v>
      </c>
      <c r="B275" s="632" t="s">
        <v>1162</v>
      </c>
      <c r="E275" s="632">
        <v>2</v>
      </c>
      <c r="G275" s="632">
        <v>1</v>
      </c>
      <c r="H275" s="632">
        <v>1</v>
      </c>
      <c r="I275" s="632">
        <v>1</v>
      </c>
      <c r="J275" s="632">
        <v>1</v>
      </c>
      <c r="K275" s="632">
        <v>1</v>
      </c>
      <c r="L275" s="632">
        <v>1</v>
      </c>
      <c r="M275" s="632">
        <v>2</v>
      </c>
      <c r="N275" s="632">
        <v>1</v>
      </c>
      <c r="O275" s="632">
        <v>1</v>
      </c>
      <c r="P275" s="632">
        <v>1</v>
      </c>
      <c r="Q275" s="632">
        <v>1</v>
      </c>
      <c r="R275" s="632">
        <v>2</v>
      </c>
      <c r="S275" s="632">
        <v>1</v>
      </c>
      <c r="T275" s="632">
        <v>1</v>
      </c>
      <c r="U275" s="632">
        <v>1</v>
      </c>
      <c r="V275" s="632">
        <v>1</v>
      </c>
      <c r="W275" s="632">
        <v>1</v>
      </c>
      <c r="Y275" s="632">
        <v>1</v>
      </c>
      <c r="Z275" s="632">
        <v>1</v>
      </c>
      <c r="AA275" s="632">
        <v>1</v>
      </c>
      <c r="AB275" s="632">
        <v>1</v>
      </c>
      <c r="AC275" s="632">
        <v>1</v>
      </c>
      <c r="AD275" s="632">
        <v>2</v>
      </c>
      <c r="AE275" s="632">
        <v>2</v>
      </c>
      <c r="AF275" s="632">
        <v>1</v>
      </c>
      <c r="AG275" s="632">
        <v>2</v>
      </c>
      <c r="AH275" s="632">
        <v>2</v>
      </c>
      <c r="AI275" s="632">
        <v>2</v>
      </c>
      <c r="AJ275" s="632">
        <v>1</v>
      </c>
      <c r="AM275" s="632">
        <v>1</v>
      </c>
      <c r="AN275" s="632">
        <v>2</v>
      </c>
      <c r="AO275" s="632">
        <v>2</v>
      </c>
      <c r="AP275" s="632">
        <v>2</v>
      </c>
      <c r="AQ275" s="632">
        <v>1</v>
      </c>
      <c r="AR275" s="632">
        <v>2</v>
      </c>
      <c r="AS275" s="632">
        <v>2</v>
      </c>
      <c r="AT275" s="632">
        <v>2</v>
      </c>
      <c r="AV275" s="632">
        <v>2</v>
      </c>
      <c r="AW275" s="632">
        <v>1</v>
      </c>
      <c r="AX275" s="632">
        <v>1</v>
      </c>
      <c r="AY275" s="632">
        <v>1</v>
      </c>
      <c r="AZ275" s="632">
        <v>1</v>
      </c>
      <c r="BA275" s="632">
        <v>2</v>
      </c>
      <c r="BB275" s="632">
        <v>1</v>
      </c>
      <c r="BC275" s="632">
        <v>1</v>
      </c>
      <c r="BD275" s="632">
        <v>1</v>
      </c>
      <c r="BE275" s="632">
        <v>2</v>
      </c>
      <c r="BF275" s="632">
        <v>2</v>
      </c>
      <c r="BH275" s="632">
        <v>1</v>
      </c>
      <c r="BI275" s="632">
        <v>1</v>
      </c>
      <c r="BJ275" s="632">
        <v>1</v>
      </c>
      <c r="BK275" s="632">
        <v>1</v>
      </c>
      <c r="BM275" s="632">
        <v>2</v>
      </c>
      <c r="BN275" s="632">
        <v>1</v>
      </c>
      <c r="BO275" s="632">
        <v>1</v>
      </c>
      <c r="BP275" s="632">
        <v>2</v>
      </c>
      <c r="BQ275" s="632">
        <v>1</v>
      </c>
      <c r="BR275" s="632">
        <v>2</v>
      </c>
      <c r="BS275" s="632">
        <v>1</v>
      </c>
      <c r="BT275" s="632">
        <v>1</v>
      </c>
      <c r="BU275" s="632">
        <v>1</v>
      </c>
      <c r="BV275" s="632">
        <v>1</v>
      </c>
      <c r="BX275" s="632">
        <v>1</v>
      </c>
      <c r="BY275" s="632">
        <v>1</v>
      </c>
      <c r="BZ275" s="632">
        <v>2</v>
      </c>
      <c r="CA275" s="632">
        <v>1</v>
      </c>
      <c r="CB275" s="632">
        <v>2</v>
      </c>
      <c r="CD275" s="632">
        <v>2</v>
      </c>
    </row>
    <row r="276" spans="1:99" s="637" customFormat="1" x14ac:dyDescent="0.3">
      <c r="A276" s="636">
        <v>980</v>
      </c>
      <c r="B276" s="637" t="s">
        <v>604</v>
      </c>
      <c r="E276" s="637" t="s">
        <v>1336</v>
      </c>
      <c r="G276" s="637" t="s">
        <v>1166</v>
      </c>
      <c r="H276" s="637" t="s">
        <v>1353</v>
      </c>
      <c r="I276" s="637" t="s">
        <v>2552</v>
      </c>
      <c r="J276" s="637" t="s">
        <v>1354</v>
      </c>
      <c r="K276" s="637" t="s">
        <v>1171</v>
      </c>
      <c r="L276" s="637" t="s">
        <v>1169</v>
      </c>
      <c r="M276" s="637" t="s">
        <v>1168</v>
      </c>
      <c r="N276" s="637" t="s">
        <v>1173</v>
      </c>
      <c r="O276" s="637" t="s">
        <v>1156</v>
      </c>
      <c r="P276" s="637" t="s">
        <v>1145</v>
      </c>
      <c r="Q276" s="637" t="s">
        <v>2397</v>
      </c>
      <c r="R276" s="637" t="s">
        <v>2553</v>
      </c>
      <c r="S276" s="637" t="s">
        <v>1173</v>
      </c>
      <c r="T276" s="637" t="s">
        <v>1165</v>
      </c>
      <c r="U276" s="637" t="s">
        <v>1156</v>
      </c>
      <c r="V276" s="637" t="s">
        <v>1165</v>
      </c>
      <c r="W276" s="637" t="s">
        <v>1148</v>
      </c>
      <c r="Y276" s="637" t="s">
        <v>1351</v>
      </c>
      <c r="Z276" s="637" t="s">
        <v>1347</v>
      </c>
      <c r="AA276" s="637" t="s">
        <v>1332</v>
      </c>
      <c r="AB276" s="637" t="s">
        <v>1167</v>
      </c>
      <c r="AC276" s="637" t="s">
        <v>1156</v>
      </c>
      <c r="AD276" s="637" t="s">
        <v>1344</v>
      </c>
      <c r="AE276" s="637" t="s">
        <v>1348</v>
      </c>
      <c r="AF276" s="637" t="s">
        <v>1354</v>
      </c>
      <c r="AG276" s="637" t="s">
        <v>2554</v>
      </c>
      <c r="AH276" s="637" t="s">
        <v>2555</v>
      </c>
      <c r="AI276" s="637" t="s">
        <v>1344</v>
      </c>
      <c r="AJ276" s="637" t="s">
        <v>1347</v>
      </c>
      <c r="AM276" s="637" t="s">
        <v>1172</v>
      </c>
      <c r="AN276" s="637" t="s">
        <v>2556</v>
      </c>
      <c r="AO276" s="637" t="s">
        <v>2557</v>
      </c>
      <c r="AP276" s="637" t="s">
        <v>1353</v>
      </c>
      <c r="AQ276" s="637" t="s">
        <v>2558</v>
      </c>
      <c r="AR276" s="637" t="s">
        <v>1338</v>
      </c>
      <c r="AS276" s="637" t="s">
        <v>2559</v>
      </c>
      <c r="AT276" s="637" t="s">
        <v>2560</v>
      </c>
      <c r="AV276" s="637" t="s">
        <v>1166</v>
      </c>
      <c r="AW276" s="637" t="s">
        <v>1331</v>
      </c>
      <c r="AX276" s="637" t="s">
        <v>1163</v>
      </c>
      <c r="AY276" s="637" t="s">
        <v>2411</v>
      </c>
      <c r="AZ276" s="637" t="s">
        <v>1145</v>
      </c>
      <c r="BA276" s="637" t="s">
        <v>2412</v>
      </c>
      <c r="BB276" s="637" t="s">
        <v>1156</v>
      </c>
      <c r="BC276" s="637" t="s">
        <v>1156</v>
      </c>
      <c r="BD276" s="637" t="s">
        <v>1155</v>
      </c>
      <c r="BE276" s="637" t="s">
        <v>2408</v>
      </c>
      <c r="BF276" s="637" t="s">
        <v>1168</v>
      </c>
      <c r="BH276" s="637" t="s">
        <v>1164</v>
      </c>
      <c r="BI276" s="637" t="s">
        <v>1173</v>
      </c>
      <c r="BJ276" s="637" t="s">
        <v>1165</v>
      </c>
      <c r="BK276" s="637" t="s">
        <v>1172</v>
      </c>
      <c r="BM276" s="637" t="s">
        <v>2557</v>
      </c>
      <c r="BN276" s="637" t="s">
        <v>2561</v>
      </c>
      <c r="BO276" s="637" t="s">
        <v>1170</v>
      </c>
      <c r="BP276" s="637" t="s">
        <v>2562</v>
      </c>
      <c r="BQ276" s="637" t="s">
        <v>1334</v>
      </c>
      <c r="BR276" s="637" t="s">
        <v>2563</v>
      </c>
      <c r="BS276" s="637" t="s">
        <v>1166</v>
      </c>
      <c r="BT276" s="637" t="s">
        <v>1166</v>
      </c>
      <c r="BU276" s="637" t="s">
        <v>1174</v>
      </c>
      <c r="BV276" s="637" t="s">
        <v>2397</v>
      </c>
      <c r="BX276" s="637" t="s">
        <v>1353</v>
      </c>
      <c r="BY276" s="637" t="s">
        <v>1174</v>
      </c>
      <c r="BZ276" s="637" t="s">
        <v>2554</v>
      </c>
      <c r="CA276" s="637" t="s">
        <v>2407</v>
      </c>
      <c r="CB276" s="637" t="s">
        <v>2154</v>
      </c>
      <c r="CD276" s="637" t="s">
        <v>2564</v>
      </c>
    </row>
    <row r="277" spans="1:99" x14ac:dyDescent="0.3">
      <c r="A277" s="155">
        <v>984</v>
      </c>
      <c r="B277" s="180" t="s">
        <v>1175</v>
      </c>
      <c r="C277" s="180"/>
      <c r="D277" s="180"/>
      <c r="E277" s="180">
        <v>28227</v>
      </c>
      <c r="F277" s="180"/>
      <c r="G277" s="180">
        <v>1253502</v>
      </c>
      <c r="H277" s="180">
        <v>192566</v>
      </c>
      <c r="I277" s="180">
        <v>2793819</v>
      </c>
      <c r="J277" s="180">
        <v>52951</v>
      </c>
      <c r="K277" s="180">
        <v>78828</v>
      </c>
      <c r="L277" s="180">
        <v>135499</v>
      </c>
      <c r="M277" s="180">
        <v>9365653</v>
      </c>
      <c r="N277" s="180">
        <v>31421</v>
      </c>
      <c r="O277" s="180">
        <v>2833304</v>
      </c>
      <c r="P277" s="180">
        <v>17086</v>
      </c>
      <c r="Q277" s="180">
        <v>23779403</v>
      </c>
      <c r="R277" s="180">
        <v>1079524</v>
      </c>
      <c r="S277" s="180">
        <v>0</v>
      </c>
      <c r="T277" s="180">
        <v>47566638</v>
      </c>
      <c r="U277" s="180">
        <v>8611029</v>
      </c>
      <c r="V277" s="180">
        <v>10722942</v>
      </c>
      <c r="W277" s="180">
        <v>22985622</v>
      </c>
      <c r="X277" s="180"/>
      <c r="Y277" s="180">
        <v>7120394</v>
      </c>
      <c r="Z277" s="180">
        <v>582305</v>
      </c>
      <c r="AA277" s="180">
        <v>8821232</v>
      </c>
      <c r="AB277" s="180">
        <v>1858009</v>
      </c>
      <c r="AC277" s="180">
        <v>931568</v>
      </c>
      <c r="AD277" s="180">
        <v>926528</v>
      </c>
      <c r="AE277" s="180">
        <v>1059322</v>
      </c>
      <c r="AF277" s="180">
        <v>9724927</v>
      </c>
      <c r="AG277" s="180">
        <v>2545740</v>
      </c>
      <c r="AH277" s="180">
        <v>286104</v>
      </c>
      <c r="AI277" s="180">
        <v>16528384</v>
      </c>
      <c r="AJ277" s="180">
        <v>222902</v>
      </c>
      <c r="AK277" s="180"/>
      <c r="AL277" s="180"/>
      <c r="AM277" s="180">
        <v>6557317</v>
      </c>
      <c r="AN277" s="180">
        <v>265468</v>
      </c>
      <c r="AO277" s="180">
        <v>288597</v>
      </c>
      <c r="AP277" s="180">
        <v>0</v>
      </c>
      <c r="AQ277" s="180">
        <v>0</v>
      </c>
      <c r="AR277" s="180">
        <v>2545292</v>
      </c>
      <c r="AS277" s="180">
        <v>147243</v>
      </c>
      <c r="AT277" s="180">
        <v>1272137</v>
      </c>
      <c r="AU277" s="180"/>
      <c r="AV277" s="180">
        <v>8370253</v>
      </c>
      <c r="AW277" s="180">
        <v>897859</v>
      </c>
      <c r="AX277" s="180">
        <v>732367</v>
      </c>
      <c r="AY277" s="180">
        <v>3445905</v>
      </c>
      <c r="AZ277" s="180">
        <v>458431</v>
      </c>
      <c r="BA277" s="180">
        <v>574971</v>
      </c>
      <c r="BB277" s="180">
        <v>54896</v>
      </c>
      <c r="BC277" s="180">
        <v>54896</v>
      </c>
      <c r="BD277" s="180">
        <v>3744667</v>
      </c>
      <c r="BE277" s="180">
        <v>3744667</v>
      </c>
      <c r="BF277" s="180">
        <v>187601</v>
      </c>
      <c r="BG277" s="180"/>
      <c r="BH277" s="180">
        <v>35544</v>
      </c>
      <c r="BI277" s="180">
        <v>58579</v>
      </c>
      <c r="BJ277" s="180">
        <v>52540</v>
      </c>
      <c r="BK277" s="180">
        <v>1378152</v>
      </c>
      <c r="BL277" s="180"/>
      <c r="BM277" s="180">
        <v>0</v>
      </c>
      <c r="BN277" s="180">
        <v>2098918</v>
      </c>
      <c r="BO277" s="180">
        <v>618241</v>
      </c>
      <c r="BP277" s="180">
        <v>552518</v>
      </c>
      <c r="BQ277" s="180">
        <v>11490262</v>
      </c>
      <c r="BR277" s="180">
        <v>265381</v>
      </c>
      <c r="BS277" s="180">
        <v>8550770</v>
      </c>
      <c r="BT277" s="180">
        <v>207239</v>
      </c>
      <c r="BU277" s="180">
        <v>2617365</v>
      </c>
      <c r="BV277" s="180">
        <v>330542</v>
      </c>
      <c r="BW277" s="180"/>
      <c r="BX277" s="180">
        <v>148031</v>
      </c>
      <c r="BY277" s="180">
        <v>14352</v>
      </c>
      <c r="BZ277" s="180">
        <v>73713</v>
      </c>
      <c r="CA277" s="180">
        <v>29077</v>
      </c>
      <c r="CB277" s="180">
        <v>527734</v>
      </c>
      <c r="CC277" s="180"/>
      <c r="CD277" s="180">
        <v>13958</v>
      </c>
      <c r="CE277" s="180"/>
      <c r="CF277" s="180"/>
      <c r="CG277" s="180"/>
      <c r="CH277" s="180"/>
      <c r="CI277" s="180"/>
      <c r="CJ277" s="180"/>
      <c r="CK277" s="180"/>
      <c r="CL277" s="180"/>
      <c r="CM277" s="180"/>
      <c r="CN277" s="180"/>
      <c r="CO277" s="180"/>
      <c r="CP277" s="180"/>
      <c r="CQ277" s="180"/>
      <c r="CR277" s="180"/>
      <c r="CS277" s="180"/>
      <c r="CT277" s="180"/>
      <c r="CU277" s="180"/>
    </row>
    <row r="278" spans="1:99" x14ac:dyDescent="0.3">
      <c r="A278" s="155">
        <v>985</v>
      </c>
      <c r="B278" s="180" t="s">
        <v>1176</v>
      </c>
      <c r="C278" s="180"/>
      <c r="D278" s="180"/>
      <c r="E278" s="180">
        <v>30000</v>
      </c>
      <c r="F278" s="180"/>
      <c r="G278" s="180">
        <v>1118927</v>
      </c>
      <c r="H278" s="180">
        <v>0</v>
      </c>
      <c r="I278" s="180">
        <v>2572500</v>
      </c>
      <c r="J278" s="180">
        <v>50500</v>
      </c>
      <c r="K278" s="180">
        <v>75745</v>
      </c>
      <c r="L278" s="180">
        <v>114810</v>
      </c>
      <c r="M278" s="180">
        <v>9130000</v>
      </c>
      <c r="N278" s="180">
        <v>29000</v>
      </c>
      <c r="O278" s="180">
        <v>2902004</v>
      </c>
      <c r="P278" s="180">
        <v>16650</v>
      </c>
      <c r="Q278" s="180">
        <v>22780646</v>
      </c>
      <c r="R278" s="180">
        <v>1049036</v>
      </c>
      <c r="S278" s="180">
        <v>0</v>
      </c>
      <c r="T278" s="180">
        <v>45275000</v>
      </c>
      <c r="U278" s="180">
        <v>7952684</v>
      </c>
      <c r="V278" s="180">
        <v>10124177</v>
      </c>
      <c r="W278" s="180">
        <v>22920000</v>
      </c>
      <c r="X278" s="180"/>
      <c r="Y278" s="180">
        <v>6700200</v>
      </c>
      <c r="Z278" s="180">
        <v>521000</v>
      </c>
      <c r="AA278" s="180">
        <v>6906094</v>
      </c>
      <c r="AB278" s="180">
        <v>1766812</v>
      </c>
      <c r="AC278" s="180">
        <v>839426</v>
      </c>
      <c r="AD278" s="180">
        <v>881500</v>
      </c>
      <c r="AE278" s="180">
        <v>921000</v>
      </c>
      <c r="AF278" s="180">
        <v>9161401</v>
      </c>
      <c r="AG278" s="180">
        <v>2396500</v>
      </c>
      <c r="AH278" s="180">
        <v>276483</v>
      </c>
      <c r="AI278" s="180">
        <v>16313010</v>
      </c>
      <c r="AJ278" s="180">
        <v>215000</v>
      </c>
      <c r="AK278" s="180"/>
      <c r="AL278" s="180"/>
      <c r="AM278" s="180">
        <v>6139500</v>
      </c>
      <c r="AN278" s="180">
        <v>229300</v>
      </c>
      <c r="AO278" s="180">
        <v>268163</v>
      </c>
      <c r="AP278" s="180">
        <v>0</v>
      </c>
      <c r="AQ278" s="180">
        <v>0</v>
      </c>
      <c r="AR278" s="180">
        <v>2272548</v>
      </c>
      <c r="AS278" s="180">
        <v>118400</v>
      </c>
      <c r="AT278" s="180">
        <v>1357800</v>
      </c>
      <c r="AU278" s="180"/>
      <c r="AV278" s="180">
        <v>7397417</v>
      </c>
      <c r="AW278" s="180">
        <v>811342</v>
      </c>
      <c r="AX278" s="180">
        <v>736000</v>
      </c>
      <c r="AY278" s="180">
        <v>3432158</v>
      </c>
      <c r="AZ278" s="180">
        <v>451300</v>
      </c>
      <c r="BA278" s="180">
        <v>513668</v>
      </c>
      <c r="BB278" s="180">
        <v>54660</v>
      </c>
      <c r="BC278" s="180">
        <v>54660</v>
      </c>
      <c r="BD278" s="180">
        <v>3422000</v>
      </c>
      <c r="BE278" s="180">
        <v>3422000</v>
      </c>
      <c r="BF278" s="180">
        <v>153119</v>
      </c>
      <c r="BG278" s="180"/>
      <c r="BH278" s="180">
        <v>29582</v>
      </c>
      <c r="BI278" s="180">
        <v>55000</v>
      </c>
      <c r="BJ278" s="180">
        <v>52500</v>
      </c>
      <c r="BK278" s="180">
        <v>1389162</v>
      </c>
      <c r="BL278" s="180"/>
      <c r="BM278" s="180">
        <v>0</v>
      </c>
      <c r="BN278" s="180">
        <v>2094500</v>
      </c>
      <c r="BO278" s="180">
        <v>581775</v>
      </c>
      <c r="BP278" s="180">
        <v>528244</v>
      </c>
      <c r="BQ278" s="180">
        <v>11457000</v>
      </c>
      <c r="BR278" s="180">
        <v>219450</v>
      </c>
      <c r="BS278" s="180">
        <v>8125000</v>
      </c>
      <c r="BT278" s="180">
        <v>195863</v>
      </c>
      <c r="BU278" s="180">
        <v>2486661</v>
      </c>
      <c r="BV278" s="180">
        <v>304999</v>
      </c>
      <c r="BW278" s="180"/>
      <c r="BX278" s="180">
        <v>118000</v>
      </c>
      <c r="BY278" s="180">
        <v>14600</v>
      </c>
      <c r="BZ278" s="180">
        <v>64670</v>
      </c>
      <c r="CA278" s="180">
        <v>28000</v>
      </c>
      <c r="CB278" s="180">
        <v>519500</v>
      </c>
      <c r="CC278" s="180"/>
      <c r="CD278" s="180">
        <v>10000</v>
      </c>
      <c r="CE278" s="180"/>
      <c r="CF278" s="180"/>
      <c r="CG278" s="180"/>
      <c r="CH278" s="180"/>
      <c r="CI278" s="180"/>
      <c r="CJ278" s="180"/>
      <c r="CK278" s="180"/>
      <c r="CL278" s="180"/>
      <c r="CM278" s="180"/>
      <c r="CN278" s="180"/>
      <c r="CO278" s="180"/>
      <c r="CP278" s="180"/>
      <c r="CQ278" s="180"/>
      <c r="CR278" s="180"/>
      <c r="CS278" s="180"/>
      <c r="CT278" s="180"/>
      <c r="CU278" s="180"/>
    </row>
    <row r="279" spans="1:99" x14ac:dyDescent="0.3">
      <c r="A279" s="155">
        <v>986</v>
      </c>
      <c r="B279" s="180" t="s">
        <v>608</v>
      </c>
      <c r="C279" s="180"/>
      <c r="D279" s="180"/>
      <c r="E279" s="180">
        <v>0</v>
      </c>
      <c r="F279" s="180"/>
      <c r="G279" s="180">
        <v>0</v>
      </c>
      <c r="H279" s="180">
        <v>0</v>
      </c>
      <c r="I279" s="180">
        <v>0</v>
      </c>
      <c r="J279" s="180">
        <v>0</v>
      </c>
      <c r="K279" s="180">
        <v>0</v>
      </c>
      <c r="L279" s="180">
        <v>0</v>
      </c>
      <c r="M279" s="180">
        <v>0</v>
      </c>
      <c r="N279" s="180">
        <v>0</v>
      </c>
      <c r="O279" s="180">
        <v>0</v>
      </c>
      <c r="P279" s="180">
        <v>0</v>
      </c>
      <c r="Q279" s="180">
        <v>0</v>
      </c>
      <c r="R279" s="180">
        <v>0</v>
      </c>
      <c r="S279" s="180">
        <v>0</v>
      </c>
      <c r="T279" s="180">
        <v>0</v>
      </c>
      <c r="U279" s="180">
        <v>0</v>
      </c>
      <c r="V279" s="180">
        <v>0</v>
      </c>
      <c r="W279" s="180">
        <v>0</v>
      </c>
      <c r="X279" s="180"/>
      <c r="Y279" s="180">
        <v>0</v>
      </c>
      <c r="Z279" s="180">
        <v>0</v>
      </c>
      <c r="AA279" s="180">
        <v>0</v>
      </c>
      <c r="AB279" s="180">
        <v>0</v>
      </c>
      <c r="AC279" s="180">
        <v>0</v>
      </c>
      <c r="AD279" s="180">
        <v>0</v>
      </c>
      <c r="AE279" s="180">
        <v>0</v>
      </c>
      <c r="AF279" s="180">
        <v>0</v>
      </c>
      <c r="AG279" s="180">
        <v>0</v>
      </c>
      <c r="AH279" s="180">
        <v>0</v>
      </c>
      <c r="AI279" s="180">
        <v>0</v>
      </c>
      <c r="AJ279" s="180">
        <v>0</v>
      </c>
      <c r="AK279" s="180"/>
      <c r="AL279" s="180"/>
      <c r="AM279" s="180">
        <v>0</v>
      </c>
      <c r="AN279" s="180">
        <v>0</v>
      </c>
      <c r="AO279" s="180">
        <v>0</v>
      </c>
      <c r="AP279" s="180">
        <v>0</v>
      </c>
      <c r="AQ279" s="180">
        <v>0</v>
      </c>
      <c r="AR279" s="180">
        <v>0</v>
      </c>
      <c r="AS279" s="180">
        <v>0</v>
      </c>
      <c r="AT279" s="180">
        <v>0</v>
      </c>
      <c r="AU279" s="180"/>
      <c r="AV279" s="180">
        <v>444298</v>
      </c>
      <c r="AW279" s="180">
        <v>0</v>
      </c>
      <c r="AX279" s="180">
        <v>0</v>
      </c>
      <c r="AY279" s="180">
        <v>0</v>
      </c>
      <c r="AZ279" s="180">
        <v>0</v>
      </c>
      <c r="BA279" s="180">
        <v>0</v>
      </c>
      <c r="BB279" s="180">
        <v>0</v>
      </c>
      <c r="BC279" s="180">
        <v>0</v>
      </c>
      <c r="BD279" s="180">
        <v>0</v>
      </c>
      <c r="BE279" s="180">
        <v>0</v>
      </c>
      <c r="BF279" s="180">
        <v>0</v>
      </c>
      <c r="BG279" s="180"/>
      <c r="BH279" s="180">
        <v>0</v>
      </c>
      <c r="BI279" s="180">
        <v>0</v>
      </c>
      <c r="BJ279" s="180">
        <v>0</v>
      </c>
      <c r="BK279" s="180">
        <v>0</v>
      </c>
      <c r="BL279" s="180"/>
      <c r="BM279" s="180">
        <v>0</v>
      </c>
      <c r="BN279" s="180">
        <v>0</v>
      </c>
      <c r="BO279" s="180">
        <v>0</v>
      </c>
      <c r="BP279" s="180">
        <v>0</v>
      </c>
      <c r="BQ279" s="180">
        <v>0</v>
      </c>
      <c r="BR279" s="180">
        <v>0</v>
      </c>
      <c r="BS279" s="180">
        <v>0</v>
      </c>
      <c r="BT279" s="180">
        <v>0</v>
      </c>
      <c r="BU279" s="180">
        <v>0</v>
      </c>
      <c r="BV279" s="180">
        <v>0</v>
      </c>
      <c r="BW279" s="180"/>
      <c r="BX279" s="180">
        <v>0</v>
      </c>
      <c r="BY279" s="180">
        <v>0</v>
      </c>
      <c r="BZ279" s="180">
        <v>0</v>
      </c>
      <c r="CA279" s="180">
        <v>0</v>
      </c>
      <c r="CB279" s="180">
        <v>0</v>
      </c>
      <c r="CC279" s="180"/>
      <c r="CD279" s="180">
        <v>0</v>
      </c>
      <c r="CE279" s="180"/>
      <c r="CF279" s="180"/>
      <c r="CG279" s="180"/>
      <c r="CH279" s="180"/>
      <c r="CI279" s="180"/>
      <c r="CJ279" s="180"/>
      <c r="CK279" s="180"/>
      <c r="CL279" s="180"/>
      <c r="CM279" s="180"/>
      <c r="CN279" s="180"/>
      <c r="CO279" s="180"/>
      <c r="CP279" s="180"/>
      <c r="CQ279" s="180"/>
      <c r="CR279" s="180"/>
      <c r="CS279" s="180"/>
      <c r="CT279" s="180"/>
      <c r="CU279" s="180"/>
    </row>
    <row r="280" spans="1:99" x14ac:dyDescent="0.3">
      <c r="A280" s="155">
        <v>987</v>
      </c>
      <c r="B280" s="180" t="s">
        <v>1177</v>
      </c>
      <c r="C280" s="180"/>
      <c r="D280" s="180"/>
      <c r="E280" s="180">
        <v>0</v>
      </c>
      <c r="F280" s="180"/>
      <c r="G280" s="180">
        <v>0</v>
      </c>
      <c r="H280" s="180">
        <v>0</v>
      </c>
      <c r="I280" s="180">
        <v>0</v>
      </c>
      <c r="J280" s="180">
        <v>0</v>
      </c>
      <c r="K280" s="180">
        <v>0</v>
      </c>
      <c r="L280" s="180">
        <v>0</v>
      </c>
      <c r="M280" s="180">
        <v>0</v>
      </c>
      <c r="N280" s="180">
        <v>0</v>
      </c>
      <c r="O280" s="180">
        <v>0</v>
      </c>
      <c r="P280" s="180">
        <v>0</v>
      </c>
      <c r="Q280" s="180">
        <v>0</v>
      </c>
      <c r="R280" s="180">
        <v>0</v>
      </c>
      <c r="S280" s="180">
        <v>0</v>
      </c>
      <c r="T280" s="180">
        <v>0</v>
      </c>
      <c r="U280" s="180">
        <v>0</v>
      </c>
      <c r="V280" s="180">
        <v>0</v>
      </c>
      <c r="W280" s="180">
        <v>0</v>
      </c>
      <c r="X280" s="180"/>
      <c r="Y280" s="180">
        <v>0</v>
      </c>
      <c r="Z280" s="180">
        <v>0</v>
      </c>
      <c r="AA280" s="180">
        <v>0</v>
      </c>
      <c r="AB280" s="180">
        <v>0</v>
      </c>
      <c r="AC280" s="180">
        <v>0</v>
      </c>
      <c r="AD280" s="180">
        <v>0</v>
      </c>
      <c r="AE280" s="180">
        <v>0</v>
      </c>
      <c r="AF280" s="180">
        <v>0</v>
      </c>
      <c r="AG280" s="180">
        <v>0</v>
      </c>
      <c r="AH280" s="180">
        <v>0</v>
      </c>
      <c r="AI280" s="180">
        <v>0</v>
      </c>
      <c r="AJ280" s="180">
        <v>0</v>
      </c>
      <c r="AK280" s="180"/>
      <c r="AL280" s="180"/>
      <c r="AM280" s="180">
        <v>0</v>
      </c>
      <c r="AN280" s="180">
        <v>0</v>
      </c>
      <c r="AO280" s="180">
        <v>0</v>
      </c>
      <c r="AP280" s="180">
        <v>0</v>
      </c>
      <c r="AQ280" s="180">
        <v>0</v>
      </c>
      <c r="AR280" s="180">
        <v>0</v>
      </c>
      <c r="AS280" s="180">
        <v>0</v>
      </c>
      <c r="AT280" s="180">
        <v>0</v>
      </c>
      <c r="AU280" s="180"/>
      <c r="AV280" s="180">
        <v>0</v>
      </c>
      <c r="AW280" s="180">
        <v>0</v>
      </c>
      <c r="AX280" s="180">
        <v>0</v>
      </c>
      <c r="AY280" s="180">
        <v>0</v>
      </c>
      <c r="AZ280" s="180">
        <v>0</v>
      </c>
      <c r="BA280" s="180">
        <v>0</v>
      </c>
      <c r="BB280" s="180">
        <v>0</v>
      </c>
      <c r="BC280" s="180">
        <v>0</v>
      </c>
      <c r="BD280" s="180">
        <v>0</v>
      </c>
      <c r="BE280" s="180">
        <v>0</v>
      </c>
      <c r="BF280" s="180">
        <v>0</v>
      </c>
      <c r="BG280" s="180"/>
      <c r="BH280" s="180">
        <v>0</v>
      </c>
      <c r="BI280" s="180">
        <v>0</v>
      </c>
      <c r="BJ280" s="180">
        <v>0</v>
      </c>
      <c r="BK280" s="180">
        <v>0</v>
      </c>
      <c r="BL280" s="180"/>
      <c r="BM280" s="180">
        <v>0</v>
      </c>
      <c r="BN280" s="180">
        <v>0</v>
      </c>
      <c r="BO280" s="180">
        <v>0</v>
      </c>
      <c r="BP280" s="180">
        <v>0</v>
      </c>
      <c r="BQ280" s="180">
        <v>0</v>
      </c>
      <c r="BR280" s="180">
        <v>0</v>
      </c>
      <c r="BS280" s="180">
        <v>0</v>
      </c>
      <c r="BT280" s="180">
        <v>0</v>
      </c>
      <c r="BU280" s="180">
        <v>0</v>
      </c>
      <c r="BV280" s="180">
        <v>0</v>
      </c>
      <c r="BW280" s="180"/>
      <c r="BX280" s="180">
        <v>0</v>
      </c>
      <c r="BY280" s="180">
        <v>0</v>
      </c>
      <c r="BZ280" s="180">
        <v>0</v>
      </c>
      <c r="CA280" s="180">
        <v>0</v>
      </c>
      <c r="CB280" s="180">
        <v>0</v>
      </c>
      <c r="CC280" s="180"/>
      <c r="CD280" s="180">
        <v>0</v>
      </c>
      <c r="CE280" s="180"/>
      <c r="CF280" s="180"/>
      <c r="CG280" s="180"/>
      <c r="CH280" s="180"/>
      <c r="CI280" s="180"/>
      <c r="CJ280" s="180"/>
      <c r="CK280" s="180"/>
      <c r="CL280" s="180"/>
      <c r="CM280" s="180"/>
      <c r="CN280" s="180"/>
      <c r="CO280" s="180"/>
      <c r="CP280" s="180"/>
      <c r="CQ280" s="180"/>
      <c r="CR280" s="180"/>
      <c r="CS280" s="180"/>
      <c r="CT280" s="180"/>
      <c r="CU280" s="180"/>
    </row>
    <row r="281" spans="1:99" x14ac:dyDescent="0.3">
      <c r="A281" s="155">
        <v>988</v>
      </c>
      <c r="B281" s="180" t="s">
        <v>1178</v>
      </c>
      <c r="C281" s="180"/>
      <c r="D281" s="180"/>
      <c r="E281" s="180">
        <v>2</v>
      </c>
      <c r="F281" s="180"/>
      <c r="G281" s="180">
        <v>2</v>
      </c>
      <c r="H281" s="180">
        <v>2</v>
      </c>
      <c r="I281" s="180">
        <v>2</v>
      </c>
      <c r="J281" s="180">
        <v>2</v>
      </c>
      <c r="K281" s="180">
        <v>2</v>
      </c>
      <c r="L281" s="180">
        <v>2</v>
      </c>
      <c r="M281" s="180">
        <v>2</v>
      </c>
      <c r="N281" s="180">
        <v>2</v>
      </c>
      <c r="O281" s="180">
        <v>2</v>
      </c>
      <c r="P281" s="180">
        <v>2</v>
      </c>
      <c r="Q281" s="180">
        <v>2</v>
      </c>
      <c r="R281" s="180">
        <v>2</v>
      </c>
      <c r="S281" s="180">
        <v>2</v>
      </c>
      <c r="T281" s="180">
        <v>2</v>
      </c>
      <c r="U281" s="180">
        <v>2</v>
      </c>
      <c r="V281" s="180">
        <v>2</v>
      </c>
      <c r="W281" s="180">
        <v>2</v>
      </c>
      <c r="X281" s="180"/>
      <c r="Y281" s="180">
        <v>2</v>
      </c>
      <c r="Z281" s="180">
        <v>2</v>
      </c>
      <c r="AA281" s="180">
        <v>2</v>
      </c>
      <c r="AB281" s="180">
        <v>2</v>
      </c>
      <c r="AC281" s="180">
        <v>2</v>
      </c>
      <c r="AD281" s="180">
        <v>0</v>
      </c>
      <c r="AE281" s="180">
        <v>2</v>
      </c>
      <c r="AF281" s="180">
        <v>2</v>
      </c>
      <c r="AG281" s="180">
        <v>2</v>
      </c>
      <c r="AH281" s="180">
        <v>2</v>
      </c>
      <c r="AI281" s="180">
        <v>2</v>
      </c>
      <c r="AJ281" s="180">
        <v>2</v>
      </c>
      <c r="AK281" s="180"/>
      <c r="AL281" s="180"/>
      <c r="AM281" s="180">
        <v>2</v>
      </c>
      <c r="AN281" s="180">
        <v>2</v>
      </c>
      <c r="AO281" s="180">
        <v>0</v>
      </c>
      <c r="AP281" s="180">
        <v>2</v>
      </c>
      <c r="AQ281" s="180">
        <v>0</v>
      </c>
      <c r="AR281" s="180">
        <v>0</v>
      </c>
      <c r="AS281" s="180">
        <v>2</v>
      </c>
      <c r="AT281" s="180">
        <v>2</v>
      </c>
      <c r="AU281" s="180"/>
      <c r="AV281" s="180">
        <v>2</v>
      </c>
      <c r="AW281" s="180">
        <v>2</v>
      </c>
      <c r="AX281" s="180">
        <v>2</v>
      </c>
      <c r="AY281" s="180">
        <v>2</v>
      </c>
      <c r="AZ281" s="180">
        <v>2</v>
      </c>
      <c r="BA281" s="180">
        <v>2</v>
      </c>
      <c r="BB281" s="180">
        <v>2</v>
      </c>
      <c r="BC281" s="180">
        <v>2</v>
      </c>
      <c r="BD281" s="180">
        <v>2</v>
      </c>
      <c r="BE281" s="180">
        <v>0</v>
      </c>
      <c r="BF281" s="180">
        <v>2</v>
      </c>
      <c r="BG281" s="180"/>
      <c r="BH281" s="180">
        <v>2</v>
      </c>
      <c r="BI281" s="180">
        <v>2</v>
      </c>
      <c r="BJ281" s="180">
        <v>2</v>
      </c>
      <c r="BK281" s="180">
        <v>2</v>
      </c>
      <c r="BL281" s="180"/>
      <c r="BM281" s="180">
        <v>2</v>
      </c>
      <c r="BN281" s="180">
        <v>2</v>
      </c>
      <c r="BO281" s="180">
        <v>2</v>
      </c>
      <c r="BP281" s="180">
        <v>2</v>
      </c>
      <c r="BQ281" s="180">
        <v>2</v>
      </c>
      <c r="BR281" s="180">
        <v>0</v>
      </c>
      <c r="BS281" s="180">
        <v>2</v>
      </c>
      <c r="BT281" s="180">
        <v>2</v>
      </c>
      <c r="BU281" s="180">
        <v>2</v>
      </c>
      <c r="BV281" s="180">
        <v>2</v>
      </c>
      <c r="BW281" s="180"/>
      <c r="BX281" s="180">
        <v>2</v>
      </c>
      <c r="BY281" s="180">
        <v>2</v>
      </c>
      <c r="BZ281" s="180">
        <v>2</v>
      </c>
      <c r="CA281" s="180">
        <v>2</v>
      </c>
      <c r="CB281" s="180">
        <v>2</v>
      </c>
      <c r="CC281" s="180"/>
      <c r="CD281" s="180">
        <v>2</v>
      </c>
      <c r="CE281" s="180"/>
      <c r="CF281" s="180"/>
      <c r="CG281" s="180"/>
      <c r="CH281" s="180"/>
      <c r="CI281" s="180"/>
      <c r="CJ281" s="180"/>
      <c r="CK281" s="180"/>
      <c r="CL281" s="180"/>
      <c r="CM281" s="180"/>
      <c r="CN281" s="180"/>
      <c r="CO281" s="180"/>
      <c r="CP281" s="180"/>
      <c r="CQ281" s="180"/>
      <c r="CR281" s="180"/>
      <c r="CS281" s="180"/>
      <c r="CT281" s="180"/>
      <c r="CU281" s="180"/>
    </row>
    <row r="282" spans="1:99" x14ac:dyDescent="0.3">
      <c r="A282" s="155">
        <v>989</v>
      </c>
      <c r="B282" s="180" t="s">
        <v>1179</v>
      </c>
      <c r="C282" s="180"/>
      <c r="D282" s="180"/>
      <c r="E282" s="180">
        <v>0</v>
      </c>
      <c r="F282" s="180"/>
      <c r="G282" s="180">
        <v>3</v>
      </c>
      <c r="H282" s="180">
        <v>3</v>
      </c>
      <c r="I282" s="180">
        <v>0</v>
      </c>
      <c r="J282" s="180">
        <v>3</v>
      </c>
      <c r="K282" s="180">
        <v>3</v>
      </c>
      <c r="L282" s="180">
        <v>3</v>
      </c>
      <c r="M282" s="180">
        <v>0</v>
      </c>
      <c r="N282" s="180">
        <v>3</v>
      </c>
      <c r="O282" s="180">
        <v>3</v>
      </c>
      <c r="P282" s="180">
        <v>3</v>
      </c>
      <c r="Q282" s="180">
        <v>0</v>
      </c>
      <c r="R282" s="180">
        <v>0</v>
      </c>
      <c r="S282" s="180">
        <v>0</v>
      </c>
      <c r="T282" s="180">
        <v>0</v>
      </c>
      <c r="U282" s="180">
        <v>3</v>
      </c>
      <c r="V282" s="180">
        <v>3</v>
      </c>
      <c r="W282" s="180">
        <v>3</v>
      </c>
      <c r="X282" s="180"/>
      <c r="Y282" s="180">
        <v>0</v>
      </c>
      <c r="Z282" s="180">
        <v>0</v>
      </c>
      <c r="AA282" s="180">
        <v>3</v>
      </c>
      <c r="AB282" s="180">
        <v>3</v>
      </c>
      <c r="AC282" s="180">
        <v>3</v>
      </c>
      <c r="AD282" s="180">
        <v>0</v>
      </c>
      <c r="AE282" s="180">
        <v>3</v>
      </c>
      <c r="AF282" s="180">
        <v>0</v>
      </c>
      <c r="AG282" s="180">
        <v>0</v>
      </c>
      <c r="AH282" s="180">
        <v>3</v>
      </c>
      <c r="AI282" s="180">
        <v>3</v>
      </c>
      <c r="AJ282" s="180">
        <v>0</v>
      </c>
      <c r="AK282" s="180"/>
      <c r="AL282" s="180"/>
      <c r="AM282" s="180">
        <v>3</v>
      </c>
      <c r="AN282" s="180">
        <v>3</v>
      </c>
      <c r="AO282" s="180">
        <v>3</v>
      </c>
      <c r="AP282" s="180">
        <v>3</v>
      </c>
      <c r="AQ282" s="180">
        <v>0</v>
      </c>
      <c r="AR282" s="180">
        <v>0</v>
      </c>
      <c r="AS282" s="180">
        <v>3</v>
      </c>
      <c r="AT282" s="180">
        <v>0</v>
      </c>
      <c r="AU282" s="180"/>
      <c r="AV282" s="180">
        <v>3</v>
      </c>
      <c r="AW282" s="180">
        <v>0</v>
      </c>
      <c r="AX282" s="180">
        <v>3</v>
      </c>
      <c r="AY282" s="180">
        <v>3</v>
      </c>
      <c r="AZ282" s="180">
        <v>3</v>
      </c>
      <c r="BA282" s="180">
        <v>3</v>
      </c>
      <c r="BB282" s="180">
        <v>3</v>
      </c>
      <c r="BC282" s="180">
        <v>3</v>
      </c>
      <c r="BD282" s="180">
        <v>0</v>
      </c>
      <c r="BE282" s="180">
        <v>0</v>
      </c>
      <c r="BF282" s="180">
        <v>3</v>
      </c>
      <c r="BG282" s="180"/>
      <c r="BH282" s="180">
        <v>0</v>
      </c>
      <c r="BI282" s="180">
        <v>0</v>
      </c>
      <c r="BJ282" s="180">
        <v>0</v>
      </c>
      <c r="BK282" s="180">
        <v>0</v>
      </c>
      <c r="BL282" s="180"/>
      <c r="BM282" s="180">
        <v>3</v>
      </c>
      <c r="BN282" s="180">
        <v>3</v>
      </c>
      <c r="BO282" s="180">
        <v>3</v>
      </c>
      <c r="BP282" s="180">
        <v>3</v>
      </c>
      <c r="BQ282" s="180">
        <v>3</v>
      </c>
      <c r="BR282" s="180">
        <v>0</v>
      </c>
      <c r="BS282" s="180">
        <v>3</v>
      </c>
      <c r="BT282" s="180">
        <v>0</v>
      </c>
      <c r="BU282" s="180">
        <v>3</v>
      </c>
      <c r="BV282" s="180">
        <v>3</v>
      </c>
      <c r="BW282" s="180"/>
      <c r="BX282" s="180">
        <v>0</v>
      </c>
      <c r="BY282" s="180">
        <v>0</v>
      </c>
      <c r="BZ282" s="180">
        <v>3</v>
      </c>
      <c r="CA282" s="180">
        <v>0</v>
      </c>
      <c r="CB282" s="180">
        <v>0</v>
      </c>
      <c r="CC282" s="180"/>
      <c r="CD282" s="180">
        <v>3</v>
      </c>
      <c r="CE282" s="180"/>
      <c r="CF282" s="180"/>
      <c r="CG282" s="180"/>
      <c r="CH282" s="180"/>
      <c r="CI282" s="180"/>
      <c r="CJ282" s="180"/>
      <c r="CK282" s="180"/>
      <c r="CL282" s="180"/>
      <c r="CM282" s="180"/>
      <c r="CN282" s="180"/>
      <c r="CO282" s="180"/>
      <c r="CP282" s="180"/>
      <c r="CQ282" s="180"/>
      <c r="CR282" s="180"/>
      <c r="CS282" s="180"/>
      <c r="CT282" s="180"/>
      <c r="CU282" s="180"/>
    </row>
    <row r="283" spans="1:99" x14ac:dyDescent="0.3">
      <c r="A283" s="155">
        <v>990</v>
      </c>
      <c r="B283" s="180" t="s">
        <v>594</v>
      </c>
      <c r="C283" s="180"/>
      <c r="D283" s="180"/>
      <c r="E283" s="180">
        <v>0</v>
      </c>
      <c r="F283" s="180"/>
      <c r="G283" s="180">
        <v>0</v>
      </c>
      <c r="H283" s="180">
        <v>0</v>
      </c>
      <c r="I283" s="180">
        <v>0</v>
      </c>
      <c r="J283" s="180">
        <v>0</v>
      </c>
      <c r="K283" s="180">
        <v>0</v>
      </c>
      <c r="L283" s="180">
        <v>0</v>
      </c>
      <c r="M283" s="180">
        <v>0</v>
      </c>
      <c r="N283" s="180">
        <v>0</v>
      </c>
      <c r="O283" s="180">
        <v>0</v>
      </c>
      <c r="P283" s="180">
        <v>0</v>
      </c>
      <c r="Q283" s="180">
        <v>542752</v>
      </c>
      <c r="R283" s="180">
        <v>0</v>
      </c>
      <c r="S283" s="180">
        <v>0</v>
      </c>
      <c r="T283" s="180">
        <v>0</v>
      </c>
      <c r="U283" s="180">
        <v>0</v>
      </c>
      <c r="V283" s="180">
        <v>0</v>
      </c>
      <c r="W283" s="180">
        <v>0</v>
      </c>
      <c r="X283" s="180"/>
      <c r="Y283" s="180">
        <v>0</v>
      </c>
      <c r="Z283" s="180">
        <v>0</v>
      </c>
      <c r="AA283" s="180">
        <v>0</v>
      </c>
      <c r="AB283" s="180">
        <v>0</v>
      </c>
      <c r="AC283" s="180">
        <v>0</v>
      </c>
      <c r="AD283" s="180">
        <v>0</v>
      </c>
      <c r="AE283" s="180">
        <v>0</v>
      </c>
      <c r="AF283" s="180">
        <v>0</v>
      </c>
      <c r="AG283" s="180">
        <v>0</v>
      </c>
      <c r="AH283" s="180">
        <v>0</v>
      </c>
      <c r="AI283" s="180">
        <v>378396</v>
      </c>
      <c r="AJ283" s="180">
        <v>0</v>
      </c>
      <c r="AK283" s="180"/>
      <c r="AL283" s="180"/>
      <c r="AM283" s="180">
        <v>0</v>
      </c>
      <c r="AN283" s="180">
        <v>0</v>
      </c>
      <c r="AO283" s="180">
        <v>0</v>
      </c>
      <c r="AP283" s="180">
        <v>0</v>
      </c>
      <c r="AQ283" s="180">
        <v>0</v>
      </c>
      <c r="AR283" s="180">
        <v>0</v>
      </c>
      <c r="AS283" s="180">
        <v>0</v>
      </c>
      <c r="AT283" s="180">
        <v>0</v>
      </c>
      <c r="AU283" s="180"/>
      <c r="AV283" s="180">
        <v>0</v>
      </c>
      <c r="AW283" s="180">
        <v>0</v>
      </c>
      <c r="AX283" s="180">
        <v>0</v>
      </c>
      <c r="AY283" s="180">
        <v>0</v>
      </c>
      <c r="AZ283" s="180">
        <v>0</v>
      </c>
      <c r="BA283" s="180">
        <v>0</v>
      </c>
      <c r="BB283" s="180">
        <v>0</v>
      </c>
      <c r="BC283" s="180">
        <v>0</v>
      </c>
      <c r="BD283" s="180">
        <v>0</v>
      </c>
      <c r="BE283" s="180">
        <v>0</v>
      </c>
      <c r="BF283" s="180">
        <v>0</v>
      </c>
      <c r="BG283" s="180"/>
      <c r="BH283" s="180">
        <v>0</v>
      </c>
      <c r="BI283" s="180">
        <v>0</v>
      </c>
      <c r="BJ283" s="180">
        <v>0</v>
      </c>
      <c r="BK283" s="180">
        <v>0</v>
      </c>
      <c r="BL283" s="180"/>
      <c r="BM283" s="180">
        <v>0</v>
      </c>
      <c r="BN283" s="180">
        <v>0</v>
      </c>
      <c r="BO283" s="180">
        <v>0</v>
      </c>
      <c r="BP283" s="180">
        <v>0</v>
      </c>
      <c r="BQ283" s="180">
        <v>0</v>
      </c>
      <c r="BR283" s="180">
        <v>0</v>
      </c>
      <c r="BS283" s="180">
        <v>30852</v>
      </c>
      <c r="BT283" s="180">
        <v>0</v>
      </c>
      <c r="BU283" s="180">
        <v>0</v>
      </c>
      <c r="BV283" s="180">
        <v>0</v>
      </c>
      <c r="BW283" s="180"/>
      <c r="BX283" s="180">
        <v>0</v>
      </c>
      <c r="BY283" s="180">
        <v>0</v>
      </c>
      <c r="BZ283" s="180">
        <v>0</v>
      </c>
      <c r="CA283" s="180">
        <v>0</v>
      </c>
      <c r="CB283" s="180">
        <v>0</v>
      </c>
      <c r="CC283" s="180"/>
      <c r="CD283" s="180">
        <v>0</v>
      </c>
      <c r="CE283" s="180"/>
      <c r="CF283" s="180"/>
      <c r="CG283" s="180"/>
      <c r="CH283" s="180"/>
      <c r="CI283" s="180"/>
      <c r="CJ283" s="180"/>
      <c r="CK283" s="180"/>
      <c r="CL283" s="180"/>
      <c r="CM283" s="180"/>
      <c r="CN283" s="180"/>
      <c r="CO283" s="180"/>
      <c r="CP283" s="180"/>
      <c r="CQ283" s="180"/>
      <c r="CR283" s="180"/>
      <c r="CS283" s="180"/>
      <c r="CT283" s="180"/>
      <c r="CU283" s="180"/>
    </row>
    <row r="284" spans="1:99" x14ac:dyDescent="0.3">
      <c r="A284" s="155">
        <v>991</v>
      </c>
      <c r="B284" s="180" t="s">
        <v>1180</v>
      </c>
      <c r="C284" s="180"/>
      <c r="D284" s="180"/>
      <c r="E284" s="180">
        <v>23</v>
      </c>
      <c r="F284" s="180"/>
      <c r="G284" s="180">
        <v>22</v>
      </c>
      <c r="H284" s="180">
        <v>23</v>
      </c>
      <c r="I284" s="180">
        <v>0</v>
      </c>
      <c r="J284" s="180">
        <v>23</v>
      </c>
      <c r="K284" s="180">
        <v>23</v>
      </c>
      <c r="L284" s="180">
        <v>23</v>
      </c>
      <c r="M284" s="180">
        <v>22</v>
      </c>
      <c r="N284" s="180">
        <v>23</v>
      </c>
      <c r="O284" s="180">
        <v>23</v>
      </c>
      <c r="P284" s="180">
        <v>23</v>
      </c>
      <c r="Q284" s="180">
        <v>23</v>
      </c>
      <c r="R284" s="180">
        <v>22</v>
      </c>
      <c r="S284" s="180">
        <v>0</v>
      </c>
      <c r="T284" s="180">
        <v>0</v>
      </c>
      <c r="U284" s="180">
        <v>23</v>
      </c>
      <c r="V284" s="180">
        <v>23</v>
      </c>
      <c r="W284" s="180">
        <v>23</v>
      </c>
      <c r="X284" s="180"/>
      <c r="Y284" s="180">
        <v>0</v>
      </c>
      <c r="Z284" s="180">
        <v>0</v>
      </c>
      <c r="AA284" s="180">
        <v>23</v>
      </c>
      <c r="AB284" s="180">
        <v>23</v>
      </c>
      <c r="AC284" s="180">
        <v>23</v>
      </c>
      <c r="AD284" s="180">
        <v>23</v>
      </c>
      <c r="AE284" s="180">
        <v>0</v>
      </c>
      <c r="AF284" s="180">
        <v>23</v>
      </c>
      <c r="AG284" s="180">
        <v>23</v>
      </c>
      <c r="AH284" s="180">
        <v>22</v>
      </c>
      <c r="AI284" s="180">
        <v>23</v>
      </c>
      <c r="AJ284" s="180">
        <v>22</v>
      </c>
      <c r="AK284" s="180"/>
      <c r="AL284" s="180"/>
      <c r="AM284" s="180">
        <v>23</v>
      </c>
      <c r="AN284" s="180">
        <v>23</v>
      </c>
      <c r="AO284" s="180">
        <v>23</v>
      </c>
      <c r="AP284" s="180">
        <v>0</v>
      </c>
      <c r="AQ284" s="180">
        <v>0</v>
      </c>
      <c r="AR284" s="180">
        <v>23</v>
      </c>
      <c r="AS284" s="180">
        <v>22</v>
      </c>
      <c r="AT284" s="180">
        <v>23</v>
      </c>
      <c r="AU284" s="180"/>
      <c r="AV284" s="180">
        <v>22</v>
      </c>
      <c r="AW284" s="180">
        <v>20</v>
      </c>
      <c r="AX284" s="180">
        <v>23</v>
      </c>
      <c r="AY284" s="180">
        <v>23</v>
      </c>
      <c r="AZ284" s="180">
        <v>0</v>
      </c>
      <c r="BA284" s="180">
        <v>23</v>
      </c>
      <c r="BB284" s="180">
        <v>22</v>
      </c>
      <c r="BC284" s="180">
        <v>23</v>
      </c>
      <c r="BD284" s="180">
        <v>0</v>
      </c>
      <c r="BE284" s="180">
        <v>23</v>
      </c>
      <c r="BF284" s="180">
        <v>22</v>
      </c>
      <c r="BG284" s="180"/>
      <c r="BH284" s="180">
        <v>0</v>
      </c>
      <c r="BI284" s="180">
        <v>0</v>
      </c>
      <c r="BJ284" s="180">
        <v>0</v>
      </c>
      <c r="BK284" s="180">
        <v>22</v>
      </c>
      <c r="BL284" s="180"/>
      <c r="BM284" s="180">
        <v>23</v>
      </c>
      <c r="BN284" s="180">
        <v>23</v>
      </c>
      <c r="BO284" s="180">
        <v>23</v>
      </c>
      <c r="BP284" s="180">
        <v>23</v>
      </c>
      <c r="BQ284" s="180">
        <v>22</v>
      </c>
      <c r="BR284" s="180">
        <v>23</v>
      </c>
      <c r="BS284" s="180">
        <v>23</v>
      </c>
      <c r="BT284" s="180">
        <v>23</v>
      </c>
      <c r="BU284" s="180">
        <v>23</v>
      </c>
      <c r="BV284" s="180">
        <v>23</v>
      </c>
      <c r="BW284" s="180"/>
      <c r="BX284" s="180">
        <v>0</v>
      </c>
      <c r="BY284" s="180">
        <v>0</v>
      </c>
      <c r="BZ284" s="180">
        <v>22</v>
      </c>
      <c r="CA284" s="180">
        <v>0</v>
      </c>
      <c r="CB284" s="180">
        <v>0</v>
      </c>
      <c r="CC284" s="180"/>
      <c r="CD284" s="180">
        <v>22</v>
      </c>
      <c r="CE284" s="180"/>
      <c r="CF284" s="180"/>
      <c r="CG284" s="180"/>
      <c r="CH284" s="180"/>
      <c r="CI284" s="180"/>
      <c r="CJ284" s="180"/>
      <c r="CK284" s="180"/>
      <c r="CL284" s="180"/>
      <c r="CM284" s="180"/>
      <c r="CN284" s="180"/>
      <c r="CO284" s="180"/>
      <c r="CP284" s="180"/>
      <c r="CQ284" s="180"/>
      <c r="CR284" s="180"/>
      <c r="CS284" s="180"/>
      <c r="CT284" s="180"/>
      <c r="CU284" s="180"/>
    </row>
    <row r="285" spans="1:99" x14ac:dyDescent="0.3">
      <c r="A285" s="155">
        <v>995</v>
      </c>
      <c r="B285" s="180" t="s">
        <v>275</v>
      </c>
      <c r="C285" s="180"/>
      <c r="D285" s="180">
        <v>0</v>
      </c>
      <c r="E285" s="180">
        <v>0</v>
      </c>
      <c r="F285" s="180">
        <v>0</v>
      </c>
      <c r="G285" s="180">
        <v>0</v>
      </c>
      <c r="H285" s="180">
        <v>0</v>
      </c>
      <c r="I285" s="180">
        <v>0</v>
      </c>
      <c r="J285" s="180">
        <v>0</v>
      </c>
      <c r="K285" s="180">
        <v>0</v>
      </c>
      <c r="L285" s="180">
        <v>0</v>
      </c>
      <c r="M285" s="180">
        <v>0</v>
      </c>
      <c r="N285" s="180">
        <v>0</v>
      </c>
      <c r="O285" s="180">
        <v>0</v>
      </c>
      <c r="P285" s="180">
        <v>0</v>
      </c>
      <c r="Q285" s="180">
        <v>7.0000000000000007E-2</v>
      </c>
      <c r="R285" s="180">
        <v>0</v>
      </c>
      <c r="S285" s="180">
        <v>0</v>
      </c>
      <c r="T285" s="180">
        <v>0</v>
      </c>
      <c r="U285" s="180">
        <v>0</v>
      </c>
      <c r="V285" s="180">
        <v>7.0000000000000007E-2</v>
      </c>
      <c r="W285" s="180">
        <v>0</v>
      </c>
      <c r="X285" s="180">
        <v>0</v>
      </c>
      <c r="Y285" s="180">
        <v>0</v>
      </c>
      <c r="Z285" s="180">
        <v>0</v>
      </c>
      <c r="AA285" s="180">
        <v>0</v>
      </c>
      <c r="AB285" s="180">
        <v>0</v>
      </c>
      <c r="AC285" s="180">
        <v>0</v>
      </c>
      <c r="AD285" s="180">
        <v>0</v>
      </c>
      <c r="AE285" s="180">
        <v>0</v>
      </c>
      <c r="AF285" s="180">
        <v>0</v>
      </c>
      <c r="AG285" s="180">
        <v>0</v>
      </c>
      <c r="AH285" s="180">
        <v>0</v>
      </c>
      <c r="AI285" s="180">
        <v>0.08</v>
      </c>
      <c r="AJ285" s="180">
        <v>0</v>
      </c>
      <c r="AK285" s="180">
        <v>0</v>
      </c>
      <c r="AL285" s="180">
        <v>0</v>
      </c>
      <c r="AM285" s="180">
        <v>7.0000000000000007E-2</v>
      </c>
      <c r="AN285" s="180">
        <v>0</v>
      </c>
      <c r="AO285" s="180">
        <v>0</v>
      </c>
      <c r="AP285" s="180">
        <v>0</v>
      </c>
      <c r="AQ285" s="180">
        <v>0</v>
      </c>
      <c r="AR285" s="180">
        <v>0</v>
      </c>
      <c r="AS285" s="180">
        <v>0</v>
      </c>
      <c r="AT285" s="180">
        <v>0</v>
      </c>
      <c r="AU285" s="180">
        <v>0.09</v>
      </c>
      <c r="AV285" s="180">
        <v>0</v>
      </c>
      <c r="AW285" s="180">
        <v>0</v>
      </c>
      <c r="AX285" s="180">
        <v>0</v>
      </c>
      <c r="AY285" s="180">
        <v>0</v>
      </c>
      <c r="AZ285" s="180">
        <v>0</v>
      </c>
      <c r="BA285" s="180">
        <v>0</v>
      </c>
      <c r="BB285" s="180">
        <v>0</v>
      </c>
      <c r="BC285" s="180">
        <v>0</v>
      </c>
      <c r="BD285" s="180">
        <v>0</v>
      </c>
      <c r="BE285" s="180">
        <v>0</v>
      </c>
      <c r="BF285" s="180">
        <v>0</v>
      </c>
      <c r="BG285" s="180">
        <v>0</v>
      </c>
      <c r="BH285" s="180">
        <v>0</v>
      </c>
      <c r="BI285" s="180">
        <v>0</v>
      </c>
      <c r="BJ285" s="180">
        <v>0</v>
      </c>
      <c r="BK285" s="180">
        <v>0</v>
      </c>
      <c r="BL285" s="180">
        <v>0.08</v>
      </c>
      <c r="BM285" s="180">
        <v>0</v>
      </c>
      <c r="BN285" s="180">
        <v>0</v>
      </c>
      <c r="BO285" s="180">
        <v>0</v>
      </c>
      <c r="BP285" s="180">
        <v>0</v>
      </c>
      <c r="BQ285" s="180">
        <v>0</v>
      </c>
      <c r="BR285" s="180">
        <v>0.09</v>
      </c>
      <c r="BS285" s="180">
        <v>7.0000000000000007E-2</v>
      </c>
      <c r="BT285" s="180">
        <v>0</v>
      </c>
      <c r="BU285" s="180">
        <v>0</v>
      </c>
      <c r="BV285" s="180">
        <v>0</v>
      </c>
      <c r="BW285" s="180">
        <v>0</v>
      </c>
      <c r="BX285" s="180">
        <v>0</v>
      </c>
      <c r="BY285" s="180">
        <v>0</v>
      </c>
      <c r="BZ285" s="180">
        <v>0</v>
      </c>
      <c r="CA285" s="180">
        <v>0</v>
      </c>
      <c r="CB285" s="180">
        <v>0</v>
      </c>
      <c r="CC285" s="180">
        <v>0</v>
      </c>
      <c r="CD285" s="180">
        <v>0</v>
      </c>
      <c r="CE285" s="180"/>
      <c r="CF285" s="180"/>
      <c r="CG285" s="180"/>
      <c r="CH285" s="180"/>
      <c r="CI285" s="180"/>
      <c r="CJ285" s="180"/>
      <c r="CK285" s="180"/>
      <c r="CL285" s="180"/>
      <c r="CM285" s="180"/>
      <c r="CN285" s="180"/>
      <c r="CO285" s="180"/>
      <c r="CP285" s="180"/>
      <c r="CQ285" s="180"/>
      <c r="CR285" s="180"/>
      <c r="CS285" s="180"/>
      <c r="CT285" s="180"/>
      <c r="CU285" s="180"/>
    </row>
    <row r="286" spans="1:99" x14ac:dyDescent="0.3">
      <c r="A286" s="155">
        <v>996</v>
      </c>
      <c r="B286" s="180" t="s">
        <v>276</v>
      </c>
      <c r="C286" s="180"/>
      <c r="D286" s="180">
        <v>0.01</v>
      </c>
      <c r="E286" s="180">
        <v>0</v>
      </c>
      <c r="F286" s="180">
        <v>0.01</v>
      </c>
      <c r="G286" s="180">
        <v>0</v>
      </c>
      <c r="H286" s="180">
        <v>0</v>
      </c>
      <c r="I286" s="180">
        <v>0</v>
      </c>
      <c r="J286" s="180">
        <v>0.01</v>
      </c>
      <c r="K286" s="180">
        <v>0</v>
      </c>
      <c r="L286" s="180">
        <v>0</v>
      </c>
      <c r="M286" s="180">
        <v>0</v>
      </c>
      <c r="N286" s="180">
        <v>0</v>
      </c>
      <c r="O286" s="180">
        <v>0.01</v>
      </c>
      <c r="P286" s="180">
        <v>0</v>
      </c>
      <c r="Q286" s="180">
        <v>0.01</v>
      </c>
      <c r="R286" s="180">
        <v>0.01</v>
      </c>
      <c r="S286" s="180">
        <v>0</v>
      </c>
      <c r="T286" s="180">
        <v>0.01</v>
      </c>
      <c r="U286" s="180">
        <v>0.01</v>
      </c>
      <c r="V286" s="180">
        <v>0.01</v>
      </c>
      <c r="W286" s="180">
        <v>0</v>
      </c>
      <c r="X286" s="180">
        <v>0.01</v>
      </c>
      <c r="Y286" s="180">
        <v>0.01</v>
      </c>
      <c r="Z286" s="180">
        <v>0.01</v>
      </c>
      <c r="AA286" s="180">
        <v>0.01</v>
      </c>
      <c r="AB286" s="180">
        <v>0.01</v>
      </c>
      <c r="AC286" s="180">
        <v>0.01</v>
      </c>
      <c r="AD286" s="180">
        <v>0.01</v>
      </c>
      <c r="AE286" s="180">
        <v>0.01</v>
      </c>
      <c r="AF286" s="180">
        <v>0.01</v>
      </c>
      <c r="AG286" s="180">
        <v>0.01</v>
      </c>
      <c r="AH286" s="180">
        <v>0</v>
      </c>
      <c r="AI286" s="180">
        <v>0.01</v>
      </c>
      <c r="AJ286" s="180">
        <v>0.01</v>
      </c>
      <c r="AK286" s="180">
        <v>0.01</v>
      </c>
      <c r="AL286" s="180">
        <v>0.01</v>
      </c>
      <c r="AM286" s="180">
        <v>0.01</v>
      </c>
      <c r="AN286" s="180">
        <v>0.01</v>
      </c>
      <c r="AO286" s="180">
        <v>0.01</v>
      </c>
      <c r="AP286" s="180">
        <v>0</v>
      </c>
      <c r="AQ286" s="180">
        <v>0</v>
      </c>
      <c r="AR286" s="180">
        <v>0.01</v>
      </c>
      <c r="AS286" s="180">
        <v>0</v>
      </c>
      <c r="AT286" s="180">
        <v>0.01</v>
      </c>
      <c r="AU286" s="180">
        <v>0</v>
      </c>
      <c r="AV286" s="180">
        <v>0.01</v>
      </c>
      <c r="AW286" s="180">
        <v>0</v>
      </c>
      <c r="AX286" s="180">
        <v>0.01</v>
      </c>
      <c r="AY286" s="180">
        <v>0.01</v>
      </c>
      <c r="AZ286" s="180">
        <v>0.01</v>
      </c>
      <c r="BA286" s="180">
        <v>0.01</v>
      </c>
      <c r="BB286" s="180">
        <v>0</v>
      </c>
      <c r="BC286" s="180">
        <v>0.01</v>
      </c>
      <c r="BD286" s="180">
        <v>0.01</v>
      </c>
      <c r="BE286" s="180">
        <v>0</v>
      </c>
      <c r="BF286" s="180">
        <v>0.01</v>
      </c>
      <c r="BG286" s="180">
        <v>0.01</v>
      </c>
      <c r="BH286" s="180">
        <v>0</v>
      </c>
      <c r="BI286" s="180">
        <v>0.01</v>
      </c>
      <c r="BJ286" s="180">
        <v>0</v>
      </c>
      <c r="BK286" s="180">
        <v>0.01</v>
      </c>
      <c r="BL286" s="180">
        <v>0.01</v>
      </c>
      <c r="BM286" s="180">
        <v>0.01</v>
      </c>
      <c r="BN286" s="180">
        <v>0.01</v>
      </c>
      <c r="BO286" s="180">
        <v>0.01</v>
      </c>
      <c r="BP286" s="180">
        <v>0.01</v>
      </c>
      <c r="BQ286" s="180">
        <v>0</v>
      </c>
      <c r="BR286" s="180">
        <v>0.01</v>
      </c>
      <c r="BS286" s="180">
        <v>0</v>
      </c>
      <c r="BT286" s="180">
        <v>0.01</v>
      </c>
      <c r="BU286" s="180">
        <v>0.01</v>
      </c>
      <c r="BV286" s="180">
        <v>0</v>
      </c>
      <c r="BW286" s="180">
        <v>0.01</v>
      </c>
      <c r="BX286" s="180">
        <v>0.01</v>
      </c>
      <c r="BY286" s="180">
        <v>0.01</v>
      </c>
      <c r="BZ286" s="180">
        <v>0.01</v>
      </c>
      <c r="CA286" s="180">
        <v>0.01</v>
      </c>
      <c r="CB286" s="180">
        <v>0.01</v>
      </c>
      <c r="CC286" s="180">
        <v>0</v>
      </c>
      <c r="CD286" s="180">
        <v>0.01</v>
      </c>
      <c r="CE286" s="180"/>
      <c r="CF286" s="180"/>
      <c r="CG286" s="180"/>
      <c r="CH286" s="180"/>
      <c r="CI286" s="180"/>
      <c r="CJ286" s="180"/>
      <c r="CK286" s="180"/>
      <c r="CL286" s="180"/>
      <c r="CM286" s="180"/>
      <c r="CN286" s="180"/>
      <c r="CO286" s="180"/>
      <c r="CP286" s="180"/>
      <c r="CQ286" s="180"/>
      <c r="CR286" s="180"/>
      <c r="CS286" s="180"/>
      <c r="CT286" s="180"/>
      <c r="CU286" s="180"/>
    </row>
    <row r="287" spans="1:99" x14ac:dyDescent="0.3">
      <c r="A287" s="155">
        <v>998</v>
      </c>
      <c r="B287" s="180" t="s">
        <v>277</v>
      </c>
      <c r="C287" s="180"/>
      <c r="D287" s="180">
        <v>50</v>
      </c>
      <c r="E287" s="180">
        <v>50</v>
      </c>
      <c r="F287" s="180">
        <v>50</v>
      </c>
      <c r="G287" s="180">
        <v>50</v>
      </c>
      <c r="H287" s="180">
        <v>50</v>
      </c>
      <c r="I287" s="180">
        <v>50</v>
      </c>
      <c r="J287" s="180">
        <v>50</v>
      </c>
      <c r="K287" s="180">
        <v>50</v>
      </c>
      <c r="L287" s="180">
        <v>50</v>
      </c>
      <c r="M287" s="180">
        <v>50</v>
      </c>
      <c r="N287" s="180">
        <v>50</v>
      </c>
      <c r="O287" s="180">
        <v>50</v>
      </c>
      <c r="P287" s="180">
        <v>50</v>
      </c>
      <c r="Q287" s="180">
        <v>50</v>
      </c>
      <c r="R287" s="180">
        <v>50</v>
      </c>
      <c r="S287" s="180">
        <v>50</v>
      </c>
      <c r="T287" s="180">
        <v>50</v>
      </c>
      <c r="U287" s="180">
        <v>50</v>
      </c>
      <c r="V287" s="180">
        <v>50</v>
      </c>
      <c r="W287" s="180">
        <v>50</v>
      </c>
      <c r="X287" s="180">
        <v>50</v>
      </c>
      <c r="Y287" s="180">
        <v>50</v>
      </c>
      <c r="Z287" s="180">
        <v>50</v>
      </c>
      <c r="AA287" s="180">
        <v>50</v>
      </c>
      <c r="AB287" s="180">
        <v>50</v>
      </c>
      <c r="AC287" s="180">
        <v>50</v>
      </c>
      <c r="AD287" s="180">
        <v>50</v>
      </c>
      <c r="AE287" s="180">
        <v>50</v>
      </c>
      <c r="AF287" s="180">
        <v>50</v>
      </c>
      <c r="AG287" s="180">
        <v>50</v>
      </c>
      <c r="AH287" s="180">
        <v>50</v>
      </c>
      <c r="AI287" s="180">
        <v>50</v>
      </c>
      <c r="AJ287" s="180">
        <v>50</v>
      </c>
      <c r="AK287" s="180">
        <v>50</v>
      </c>
      <c r="AL287" s="180">
        <v>50</v>
      </c>
      <c r="AM287" s="180">
        <v>50</v>
      </c>
      <c r="AN287" s="180">
        <v>50</v>
      </c>
      <c r="AO287" s="180">
        <v>50</v>
      </c>
      <c r="AP287" s="180">
        <v>50</v>
      </c>
      <c r="AQ287" s="180">
        <v>50</v>
      </c>
      <c r="AR287" s="180">
        <v>50</v>
      </c>
      <c r="AS287" s="180">
        <v>50</v>
      </c>
      <c r="AT287" s="180">
        <v>50</v>
      </c>
      <c r="AU287" s="180">
        <v>50</v>
      </c>
      <c r="AV287" s="180">
        <v>50</v>
      </c>
      <c r="AW287" s="180">
        <v>50</v>
      </c>
      <c r="AX287" s="180">
        <v>50</v>
      </c>
      <c r="AY287" s="180">
        <v>50</v>
      </c>
      <c r="AZ287" s="180">
        <v>50</v>
      </c>
      <c r="BA287" s="180">
        <v>50</v>
      </c>
      <c r="BB287" s="180">
        <v>50</v>
      </c>
      <c r="BC287" s="180">
        <v>50</v>
      </c>
      <c r="BD287" s="180">
        <v>50</v>
      </c>
      <c r="BE287" s="180">
        <v>50</v>
      </c>
      <c r="BF287" s="180">
        <v>50</v>
      </c>
      <c r="BG287" s="180">
        <v>50</v>
      </c>
      <c r="BH287" s="180">
        <v>50</v>
      </c>
      <c r="BI287" s="180">
        <v>50</v>
      </c>
      <c r="BJ287" s="180">
        <v>50</v>
      </c>
      <c r="BK287" s="180">
        <v>50</v>
      </c>
      <c r="BL287" s="180">
        <v>50</v>
      </c>
      <c r="BM287" s="180">
        <v>50</v>
      </c>
      <c r="BN287" s="180">
        <v>50</v>
      </c>
      <c r="BO287" s="180">
        <v>50</v>
      </c>
      <c r="BP287" s="180">
        <v>50</v>
      </c>
      <c r="BQ287" s="180">
        <v>50</v>
      </c>
      <c r="BR287" s="180">
        <v>50</v>
      </c>
      <c r="BS287" s="180">
        <v>50</v>
      </c>
      <c r="BT287" s="180">
        <v>50</v>
      </c>
      <c r="BU287" s="180">
        <v>50</v>
      </c>
      <c r="BV287" s="180">
        <v>50</v>
      </c>
      <c r="BW287" s="180">
        <v>50</v>
      </c>
      <c r="BX287" s="180">
        <v>50</v>
      </c>
      <c r="BY287" s="180">
        <v>50</v>
      </c>
      <c r="BZ287" s="180">
        <v>50</v>
      </c>
      <c r="CA287" s="180">
        <v>50</v>
      </c>
      <c r="CB287" s="180">
        <v>50</v>
      </c>
      <c r="CC287" s="180">
        <v>50</v>
      </c>
      <c r="CD287" s="180">
        <v>50</v>
      </c>
      <c r="CE287" s="180"/>
      <c r="CF287" s="180"/>
      <c r="CG287" s="180"/>
      <c r="CH287" s="180"/>
      <c r="CI287" s="180"/>
      <c r="CJ287" s="180"/>
      <c r="CK287" s="180"/>
      <c r="CL287" s="180"/>
      <c r="CM287" s="180"/>
      <c r="CN287" s="180"/>
      <c r="CO287" s="180"/>
      <c r="CP287" s="180"/>
      <c r="CQ287" s="180"/>
      <c r="CR287" s="180"/>
      <c r="CS287" s="180"/>
      <c r="CT287" s="180"/>
      <c r="CU287" s="180"/>
    </row>
    <row r="288" spans="1:99" x14ac:dyDescent="0.3">
      <c r="A288" s="155">
        <v>999</v>
      </c>
      <c r="B288" s="180" t="s">
        <v>278</v>
      </c>
      <c r="C288" s="180"/>
      <c r="D288" s="180">
        <v>50254</v>
      </c>
      <c r="E288" s="180">
        <v>50255</v>
      </c>
      <c r="F288" s="180">
        <v>50256</v>
      </c>
      <c r="G288" s="180">
        <v>50558</v>
      </c>
      <c r="H288" s="180">
        <v>50566</v>
      </c>
      <c r="I288" s="180">
        <v>50562</v>
      </c>
      <c r="J288" s="180">
        <v>50257</v>
      </c>
      <c r="K288" s="180">
        <v>50555</v>
      </c>
      <c r="L288" s="180">
        <v>50445</v>
      </c>
      <c r="M288" s="180">
        <v>50452</v>
      </c>
      <c r="N288" s="180">
        <v>50563</v>
      </c>
      <c r="O288" s="180">
        <v>50258</v>
      </c>
      <c r="P288" s="180">
        <v>50523</v>
      </c>
      <c r="Q288" s="180">
        <v>50259</v>
      </c>
      <c r="R288" s="180">
        <v>50260</v>
      </c>
      <c r="S288" s="180">
        <v>50487</v>
      </c>
      <c r="T288" s="180">
        <v>50261</v>
      </c>
      <c r="U288" s="180">
        <v>50262</v>
      </c>
      <c r="V288" s="180">
        <v>50263</v>
      </c>
      <c r="W288" s="180">
        <v>50264</v>
      </c>
      <c r="X288" s="180">
        <v>50265</v>
      </c>
      <c r="Y288" s="180">
        <v>50266</v>
      </c>
      <c r="Z288" s="180">
        <v>50267</v>
      </c>
      <c r="AA288" s="180">
        <v>50268</v>
      </c>
      <c r="AB288" s="180">
        <v>50269</v>
      </c>
      <c r="AC288" s="180">
        <v>50270</v>
      </c>
      <c r="AD288" s="180">
        <v>50271</v>
      </c>
      <c r="AE288" s="180">
        <v>50272</v>
      </c>
      <c r="AF288" s="180">
        <v>50273</v>
      </c>
      <c r="AG288" s="180">
        <v>50274</v>
      </c>
      <c r="AH288" s="180">
        <v>50480</v>
      </c>
      <c r="AI288" s="180">
        <v>50275</v>
      </c>
      <c r="AJ288" s="180">
        <v>50277</v>
      </c>
      <c r="AK288" s="180">
        <v>50276</v>
      </c>
      <c r="AL288" s="180">
        <v>50278</v>
      </c>
      <c r="AM288" s="180">
        <v>50279</v>
      </c>
      <c r="AN288" s="180">
        <v>50280</v>
      </c>
      <c r="AO288" s="180">
        <v>50281</v>
      </c>
      <c r="AP288" s="180">
        <v>50478</v>
      </c>
      <c r="AQ288" s="180">
        <v>50524</v>
      </c>
      <c r="AR288" s="180">
        <v>50282</v>
      </c>
      <c r="AS288" s="180">
        <v>50525</v>
      </c>
      <c r="AT288" s="180">
        <v>50283</v>
      </c>
      <c r="AU288" s="180">
        <v>50285</v>
      </c>
      <c r="AV288" s="180">
        <v>50553</v>
      </c>
      <c r="AW288" s="180">
        <v>50548</v>
      </c>
      <c r="AX288" s="180">
        <v>50284</v>
      </c>
      <c r="AY288" s="180">
        <v>50286</v>
      </c>
      <c r="AZ288" s="180">
        <v>50287</v>
      </c>
      <c r="BA288" s="180">
        <v>50288</v>
      </c>
      <c r="BB288" s="180">
        <v>50290</v>
      </c>
      <c r="BC288" s="180">
        <v>50564</v>
      </c>
      <c r="BD288" s="180">
        <v>50289</v>
      </c>
      <c r="BE288" s="180">
        <v>50291</v>
      </c>
      <c r="BF288" s="180">
        <v>50292</v>
      </c>
      <c r="BG288" s="180">
        <v>50293</v>
      </c>
      <c r="BH288" s="180">
        <v>50463</v>
      </c>
      <c r="BI288" s="180">
        <v>50294</v>
      </c>
      <c r="BJ288" s="180">
        <v>50538</v>
      </c>
      <c r="BK288" s="180">
        <v>50295</v>
      </c>
      <c r="BL288" s="180">
        <v>50296</v>
      </c>
      <c r="BM288" s="180">
        <v>50297</v>
      </c>
      <c r="BN288" s="180">
        <v>50449</v>
      </c>
      <c r="BO288" s="180">
        <v>50300</v>
      </c>
      <c r="BP288" s="180">
        <v>50298</v>
      </c>
      <c r="BQ288" s="180">
        <v>50299</v>
      </c>
      <c r="BR288" s="180">
        <v>50301</v>
      </c>
      <c r="BS288" s="180">
        <v>50302</v>
      </c>
      <c r="BT288" s="180">
        <v>50303</v>
      </c>
      <c r="BU288" s="180">
        <v>50304</v>
      </c>
      <c r="BV288" s="180">
        <v>50540</v>
      </c>
      <c r="BW288" s="180">
        <v>50305</v>
      </c>
      <c r="BX288" s="180">
        <v>50306</v>
      </c>
      <c r="BY288" s="180">
        <v>50479</v>
      </c>
      <c r="BZ288" s="180">
        <v>50307</v>
      </c>
      <c r="CA288" s="180">
        <v>50308</v>
      </c>
      <c r="CB288" s="180">
        <v>50309</v>
      </c>
      <c r="CC288" s="180">
        <v>50310</v>
      </c>
      <c r="CD288" s="180">
        <v>50311</v>
      </c>
      <c r="CE288" s="180"/>
      <c r="CF288" s="180"/>
      <c r="CG288" s="180"/>
      <c r="CH288" s="180"/>
      <c r="CI288" s="180"/>
      <c r="CJ288" s="180"/>
      <c r="CK288" s="180"/>
      <c r="CL288" s="180"/>
      <c r="CM288" s="180"/>
      <c r="CN288" s="180"/>
      <c r="CO288" s="180"/>
      <c r="CP288" s="180"/>
      <c r="CQ288" s="180"/>
      <c r="CR288" s="180"/>
      <c r="CS288" s="180"/>
      <c r="CT288" s="180"/>
      <c r="CU288" s="180"/>
    </row>
    <row r="289" spans="1:99" x14ac:dyDescent="0.3">
      <c r="A289" s="155">
        <v>9000</v>
      </c>
      <c r="B289" s="180" t="s">
        <v>1181</v>
      </c>
      <c r="C289" s="180" t="s">
        <v>352</v>
      </c>
      <c r="D289" s="180">
        <v>50304.01</v>
      </c>
      <c r="E289" s="180">
        <v>2476679.12</v>
      </c>
      <c r="F289" s="180">
        <v>50306.01</v>
      </c>
      <c r="G289" s="180">
        <v>70554396.810000002</v>
      </c>
      <c r="H289" s="180">
        <v>62647084.869999997</v>
      </c>
      <c r="I289" s="180">
        <v>83292587.609999999</v>
      </c>
      <c r="J289" s="180">
        <v>12095577.689999999</v>
      </c>
      <c r="K289" s="180">
        <v>14171662.135</v>
      </c>
      <c r="L289" s="180">
        <v>10768777.65</v>
      </c>
      <c r="M289" s="180">
        <v>488673703.73500001</v>
      </c>
      <c r="N289" s="180">
        <v>10780767.109999999</v>
      </c>
      <c r="O289" s="180">
        <v>248290134.08000001</v>
      </c>
      <c r="P289" s="180">
        <v>3471816.56</v>
      </c>
      <c r="Q289" s="180">
        <v>3367586666.4162998</v>
      </c>
      <c r="R289" s="180">
        <v>56674199.219999999</v>
      </c>
      <c r="S289" s="180">
        <v>2235633</v>
      </c>
      <c r="T289" s="180">
        <v>3236622910.6500001</v>
      </c>
      <c r="U289" s="180">
        <v>758717362.90999997</v>
      </c>
      <c r="V289" s="180">
        <v>1619009301.5699999</v>
      </c>
      <c r="W289" s="180">
        <v>1153455012.9300001</v>
      </c>
      <c r="X289" s="180">
        <v>50315.01</v>
      </c>
      <c r="Y289" s="180">
        <v>664332643.66999996</v>
      </c>
      <c r="Z289" s="180">
        <v>105412285.87</v>
      </c>
      <c r="AA289" s="180">
        <v>656478776.495</v>
      </c>
      <c r="AB289" s="180">
        <v>203435408.27000001</v>
      </c>
      <c r="AC289" s="180">
        <v>78363016.745000005</v>
      </c>
      <c r="AD289" s="180">
        <v>74777158.439999998</v>
      </c>
      <c r="AE289" s="180">
        <v>156587145.63999999</v>
      </c>
      <c r="AF289" s="180">
        <v>678086286.17499995</v>
      </c>
      <c r="AG289" s="180">
        <v>178864227.59</v>
      </c>
      <c r="AH289" s="180">
        <v>21788462.010000002</v>
      </c>
      <c r="AI289" s="180">
        <v>2277998099.3922</v>
      </c>
      <c r="AJ289" s="180">
        <v>60255288.509999998</v>
      </c>
      <c r="AK289" s="180">
        <v>50326.01</v>
      </c>
      <c r="AL289" s="180">
        <v>50328.01</v>
      </c>
      <c r="AM289" s="180">
        <v>843628581.74000001</v>
      </c>
      <c r="AN289" s="180">
        <v>21762738.239999998</v>
      </c>
      <c r="AO289" s="180">
        <v>30689371.620000001</v>
      </c>
      <c r="AP289" s="180">
        <v>1371634</v>
      </c>
      <c r="AQ289" s="180">
        <v>230810369.75</v>
      </c>
      <c r="AR289" s="180">
        <v>601500303.22000003</v>
      </c>
      <c r="AS289" s="180">
        <v>12548385.810000001</v>
      </c>
      <c r="AT289" s="180">
        <v>115340951.93000001</v>
      </c>
      <c r="AU289" s="180">
        <v>50335.09</v>
      </c>
      <c r="AV289" s="180">
        <v>1263538424.8599999</v>
      </c>
      <c r="AW289" s="180">
        <v>66359473.270000003</v>
      </c>
      <c r="AX289" s="180">
        <v>87443730.420000002</v>
      </c>
      <c r="AY289" s="180">
        <v>373598383.17390001</v>
      </c>
      <c r="AZ289" s="180">
        <v>71508954.819999993</v>
      </c>
      <c r="BA289" s="180">
        <v>39397208.600000001</v>
      </c>
      <c r="BB289" s="180">
        <v>1165159</v>
      </c>
      <c r="BC289" s="180">
        <v>11542752.752499999</v>
      </c>
      <c r="BD289" s="180">
        <v>525774369.05000001</v>
      </c>
      <c r="BE289" s="180">
        <v>6771839.8600000003</v>
      </c>
      <c r="BF289" s="180">
        <v>25794344.260000002</v>
      </c>
      <c r="BG289" s="180">
        <v>50343.01</v>
      </c>
      <c r="BH289" s="180">
        <v>3367062.94</v>
      </c>
      <c r="BI289" s="180">
        <v>22127491.609999999</v>
      </c>
      <c r="BJ289" s="180">
        <v>4538197.8</v>
      </c>
      <c r="BK289" s="180">
        <v>176728778.93000001</v>
      </c>
      <c r="BL289" s="180">
        <v>50346.09</v>
      </c>
      <c r="BM289" s="180">
        <v>86529589.079999998</v>
      </c>
      <c r="BN289" s="180">
        <v>126837354.487</v>
      </c>
      <c r="BO289" s="180">
        <v>60231922.219999999</v>
      </c>
      <c r="BP289" s="180">
        <v>59012624.049999997</v>
      </c>
      <c r="BQ289" s="180">
        <v>363830692.16500002</v>
      </c>
      <c r="BR289" s="180">
        <v>81582247.469999999</v>
      </c>
      <c r="BS289" s="180">
        <v>682557151.65999997</v>
      </c>
      <c r="BT289" s="180">
        <v>55675726.960000001</v>
      </c>
      <c r="BU289" s="180">
        <v>220424062.81330001</v>
      </c>
      <c r="BV289" s="180">
        <v>26773381.460000001</v>
      </c>
      <c r="BW289" s="180">
        <v>50355.01</v>
      </c>
      <c r="BX289" s="180">
        <v>43537172.759999998</v>
      </c>
      <c r="BY289" s="180">
        <v>6267687.9299999997</v>
      </c>
      <c r="BZ289" s="180">
        <v>40290213.469999999</v>
      </c>
      <c r="CA289" s="180">
        <v>21523708.260000002</v>
      </c>
      <c r="CB289" s="180">
        <v>45900538.780000001</v>
      </c>
      <c r="CC289" s="180">
        <v>50360</v>
      </c>
      <c r="CD289" s="180">
        <v>7325927.932</v>
      </c>
      <c r="CE289" s="180"/>
      <c r="CF289" s="180"/>
      <c r="CG289" s="180"/>
      <c r="CH289" s="180"/>
      <c r="CI289" s="180"/>
      <c r="CJ289" s="180"/>
      <c r="CK289" s="180"/>
      <c r="CL289" s="180"/>
      <c r="CM289" s="180"/>
      <c r="CN289" s="180"/>
      <c r="CO289" s="180"/>
      <c r="CP289" s="180"/>
      <c r="CQ289" s="180"/>
      <c r="CR289" s="180"/>
      <c r="CS289" s="180"/>
      <c r="CT289" s="180"/>
      <c r="CU289" s="180"/>
    </row>
    <row r="290" spans="1:99" s="639" customFormat="1" x14ac:dyDescent="0.3">
      <c r="A290" s="155">
        <v>9001</v>
      </c>
      <c r="B290" s="639" t="s">
        <v>1182</v>
      </c>
      <c r="C290" s="639" t="s">
        <v>1183</v>
      </c>
      <c r="D290" s="639">
        <v>0</v>
      </c>
      <c r="E290" s="639">
        <v>357695</v>
      </c>
      <c r="F290" s="639">
        <v>0</v>
      </c>
      <c r="G290" s="639">
        <v>11775739</v>
      </c>
      <c r="H290" s="639">
        <v>9139619</v>
      </c>
      <c r="I290" s="639">
        <v>11388607</v>
      </c>
      <c r="J290" s="639">
        <v>139279</v>
      </c>
      <c r="K290" s="639">
        <v>2762207</v>
      </c>
      <c r="L290" s="639">
        <v>1443848</v>
      </c>
      <c r="M290" s="639">
        <v>89950808</v>
      </c>
      <c r="N290" s="639">
        <v>1344064</v>
      </c>
      <c r="O290" s="639">
        <v>15996879</v>
      </c>
      <c r="P290" s="639">
        <v>480196</v>
      </c>
      <c r="Q290" s="639">
        <v>157104198</v>
      </c>
      <c r="R290" s="639">
        <v>7594627</v>
      </c>
      <c r="S290" s="639">
        <v>314966</v>
      </c>
      <c r="T290" s="639">
        <v>279897966</v>
      </c>
      <c r="U290" s="639">
        <v>70939771</v>
      </c>
      <c r="V290" s="639">
        <v>70420190</v>
      </c>
      <c r="W290" s="639">
        <v>219437693</v>
      </c>
      <c r="X290" s="639">
        <v>0</v>
      </c>
      <c r="Y290" s="639">
        <v>45778276</v>
      </c>
      <c r="Z290" s="639">
        <v>3608465</v>
      </c>
      <c r="AA290" s="639">
        <v>50635615</v>
      </c>
      <c r="AB290" s="639">
        <v>6547991</v>
      </c>
      <c r="AC290" s="639">
        <v>6361598</v>
      </c>
      <c r="AD290" s="639">
        <v>3275282</v>
      </c>
      <c r="AE290" s="639">
        <v>8168951</v>
      </c>
      <c r="AF290" s="639">
        <v>73838430</v>
      </c>
      <c r="AG290" s="639">
        <v>15556315</v>
      </c>
      <c r="AH290" s="639">
        <v>3866644</v>
      </c>
      <c r="AI290" s="639">
        <v>116118290</v>
      </c>
      <c r="AJ290" s="639">
        <v>8502697</v>
      </c>
      <c r="AK290" s="639">
        <v>0</v>
      </c>
      <c r="AL290" s="639">
        <v>0</v>
      </c>
      <c r="AM290" s="639">
        <v>37442538</v>
      </c>
      <c r="AN290" s="639">
        <v>1151981</v>
      </c>
      <c r="AO290" s="639">
        <v>1266859</v>
      </c>
      <c r="AP290" s="639">
        <v>193193</v>
      </c>
      <c r="AQ290" s="639">
        <v>42154093</v>
      </c>
      <c r="AR290" s="639">
        <v>97699480</v>
      </c>
      <c r="AS290" s="639">
        <v>1336643</v>
      </c>
      <c r="AT290" s="639">
        <v>5548319</v>
      </c>
      <c r="AU290" s="639">
        <v>0</v>
      </c>
      <c r="AV290" s="639">
        <v>62946250</v>
      </c>
      <c r="AW290" s="639">
        <v>12261587</v>
      </c>
      <c r="AX290" s="639">
        <v>5081731</v>
      </c>
      <c r="AY290" s="639">
        <v>44562280</v>
      </c>
      <c r="AZ290" s="639">
        <v>4457826</v>
      </c>
      <c r="BA290" s="639">
        <v>4657909</v>
      </c>
      <c r="BB290" s="639">
        <v>170853</v>
      </c>
      <c r="BC290" s="639">
        <v>912699</v>
      </c>
      <c r="BD290" s="639">
        <v>17091358</v>
      </c>
      <c r="BE290" s="639">
        <v>737948</v>
      </c>
      <c r="BF290" s="639">
        <v>1086431</v>
      </c>
      <c r="BG290" s="639">
        <v>0</v>
      </c>
      <c r="BH290" s="639">
        <v>426685</v>
      </c>
      <c r="BI290" s="639">
        <v>821224</v>
      </c>
      <c r="BJ290" s="639">
        <v>749600</v>
      </c>
      <c r="BK290" s="639">
        <v>10964706</v>
      </c>
      <c r="BL290" s="639">
        <v>0</v>
      </c>
      <c r="BM290" s="639">
        <v>3308678</v>
      </c>
      <c r="BN290" s="639">
        <v>15344063</v>
      </c>
      <c r="BO290" s="639">
        <v>2689420</v>
      </c>
      <c r="BP290" s="639">
        <v>5700667</v>
      </c>
      <c r="BQ290" s="639">
        <v>44798779</v>
      </c>
      <c r="BR290" s="639">
        <v>1633775</v>
      </c>
      <c r="BS290" s="639">
        <v>82104540</v>
      </c>
      <c r="BT290" s="639">
        <v>2077289</v>
      </c>
      <c r="BU290" s="639">
        <v>14563697</v>
      </c>
      <c r="BV290" s="639">
        <v>5673107</v>
      </c>
      <c r="BW290" s="639">
        <v>0</v>
      </c>
      <c r="BX290" s="639">
        <v>2811336</v>
      </c>
      <c r="BY290" s="639">
        <v>672533</v>
      </c>
      <c r="BZ290" s="639">
        <v>2067020</v>
      </c>
      <c r="CA290" s="639">
        <v>250343</v>
      </c>
      <c r="CB290" s="639">
        <v>1928605</v>
      </c>
      <c r="CC290" s="639">
        <v>0</v>
      </c>
      <c r="CD290" s="639">
        <v>472758</v>
      </c>
    </row>
    <row r="291" spans="1:99" s="639" customFormat="1" x14ac:dyDescent="0.3">
      <c r="A291" s="155">
        <v>9002</v>
      </c>
      <c r="B291" s="639" t="s">
        <v>1184</v>
      </c>
      <c r="C291" s="639" t="s">
        <v>1185</v>
      </c>
      <c r="D291" s="639">
        <v>0</v>
      </c>
      <c r="E291" s="639">
        <v>6984</v>
      </c>
      <c r="F291" s="639">
        <v>0</v>
      </c>
      <c r="G291" s="639">
        <v>109158</v>
      </c>
      <c r="H291" s="639">
        <v>62428</v>
      </c>
      <c r="I291" s="639">
        <v>51855</v>
      </c>
      <c r="J291" s="639">
        <v>322</v>
      </c>
      <c r="K291" s="639">
        <v>1996</v>
      </c>
      <c r="L291" s="639">
        <v>6482</v>
      </c>
      <c r="M291" s="639">
        <v>1421950</v>
      </c>
      <c r="N291" s="639">
        <v>39205</v>
      </c>
      <c r="O291" s="639">
        <v>472333</v>
      </c>
      <c r="P291" s="639">
        <v>2011</v>
      </c>
      <c r="Q291" s="639">
        <v>6355032</v>
      </c>
      <c r="R291" s="639">
        <v>143018</v>
      </c>
      <c r="S291" s="639">
        <v>4092</v>
      </c>
      <c r="T291" s="639">
        <v>19468452</v>
      </c>
      <c r="U291" s="639">
        <v>2667399</v>
      </c>
      <c r="V291" s="639">
        <v>5306216</v>
      </c>
      <c r="W291" s="639">
        <v>6632364</v>
      </c>
      <c r="X291" s="639">
        <v>0</v>
      </c>
      <c r="Y291" s="639">
        <v>1754550</v>
      </c>
      <c r="Z291" s="639">
        <v>32504</v>
      </c>
      <c r="AA291" s="639">
        <v>1600295</v>
      </c>
      <c r="AB291" s="639">
        <v>267349</v>
      </c>
      <c r="AC291" s="639">
        <v>147229</v>
      </c>
      <c r="AD291" s="639">
        <v>61768</v>
      </c>
      <c r="AE291" s="639">
        <v>145396</v>
      </c>
      <c r="AF291" s="639">
        <v>4804372</v>
      </c>
      <c r="AG291" s="639">
        <v>347220</v>
      </c>
      <c r="AH291" s="639">
        <v>11958</v>
      </c>
      <c r="AI291" s="639">
        <v>10570637</v>
      </c>
      <c r="AJ291" s="639">
        <v>14310</v>
      </c>
      <c r="AK291" s="639">
        <v>0</v>
      </c>
      <c r="AL291" s="639">
        <v>0</v>
      </c>
      <c r="AM291" s="639">
        <v>2344823</v>
      </c>
      <c r="AN291" s="639">
        <v>21072</v>
      </c>
      <c r="AO291" s="639">
        <v>30036</v>
      </c>
      <c r="AP291" s="639">
        <v>0</v>
      </c>
      <c r="AQ291" s="639">
        <v>786919</v>
      </c>
      <c r="AR291" s="639">
        <v>407976</v>
      </c>
      <c r="AS291" s="639">
        <v>20677</v>
      </c>
      <c r="AT291" s="639">
        <v>205978</v>
      </c>
      <c r="AU291" s="639">
        <v>0</v>
      </c>
      <c r="AV291" s="639">
        <v>340036</v>
      </c>
      <c r="AW291" s="639">
        <v>342326</v>
      </c>
      <c r="AX291" s="639">
        <v>68409</v>
      </c>
      <c r="AY291" s="639">
        <v>2656423</v>
      </c>
      <c r="AZ291" s="639">
        <v>129621</v>
      </c>
      <c r="BA291" s="639">
        <v>81095</v>
      </c>
      <c r="BB291" s="639">
        <v>0</v>
      </c>
      <c r="BC291" s="639">
        <v>48002</v>
      </c>
      <c r="BD291" s="639">
        <v>893210</v>
      </c>
      <c r="BE291" s="639">
        <v>2846</v>
      </c>
      <c r="BF291" s="639">
        <v>2804</v>
      </c>
      <c r="BG291" s="639">
        <v>0</v>
      </c>
      <c r="BH291" s="639">
        <v>1121</v>
      </c>
      <c r="BI291" s="639">
        <v>2862</v>
      </c>
      <c r="BJ291" s="639">
        <v>82516</v>
      </c>
      <c r="BK291" s="639">
        <v>973721</v>
      </c>
      <c r="BL291" s="639">
        <v>0</v>
      </c>
      <c r="BM291" s="639">
        <v>167888</v>
      </c>
      <c r="BN291" s="639">
        <v>474823</v>
      </c>
      <c r="BO291" s="639">
        <v>79704</v>
      </c>
      <c r="BP291" s="639">
        <v>107062</v>
      </c>
      <c r="BQ291" s="639">
        <v>1809761</v>
      </c>
      <c r="BR291" s="639">
        <v>92536</v>
      </c>
      <c r="BS291" s="639">
        <v>2061370</v>
      </c>
      <c r="BT291" s="639">
        <v>28619</v>
      </c>
      <c r="BU291" s="639">
        <v>1233922</v>
      </c>
      <c r="BV291" s="639">
        <v>50002</v>
      </c>
      <c r="BW291" s="639">
        <v>0</v>
      </c>
      <c r="BX291" s="639">
        <v>49597</v>
      </c>
      <c r="BY291" s="639">
        <v>2229</v>
      </c>
      <c r="BZ291" s="639">
        <v>117574</v>
      </c>
      <c r="CA291" s="639">
        <v>8136</v>
      </c>
      <c r="CB291" s="639">
        <v>172194</v>
      </c>
      <c r="CC291" s="639">
        <v>0</v>
      </c>
      <c r="CD291" s="639">
        <v>1016</v>
      </c>
    </row>
    <row r="292" spans="1:99" s="639" customFormat="1" x14ac:dyDescent="0.3">
      <c r="A292" s="155">
        <v>9003</v>
      </c>
      <c r="B292" s="639" t="s">
        <v>1186</v>
      </c>
      <c r="C292" s="639" t="s">
        <v>1187</v>
      </c>
      <c r="D292" s="639">
        <v>0</v>
      </c>
      <c r="E292" s="639">
        <v>6984</v>
      </c>
      <c r="F292" s="639">
        <v>0</v>
      </c>
      <c r="G292" s="639">
        <v>766904</v>
      </c>
      <c r="H292" s="639">
        <v>80876</v>
      </c>
      <c r="I292" s="639">
        <v>281061</v>
      </c>
      <c r="J292" s="639">
        <v>322</v>
      </c>
      <c r="K292" s="639">
        <v>29582</v>
      </c>
      <c r="L292" s="639">
        <v>6482</v>
      </c>
      <c r="M292" s="639">
        <v>12699010</v>
      </c>
      <c r="N292" s="639">
        <v>282973</v>
      </c>
      <c r="O292" s="639">
        <v>4636566</v>
      </c>
      <c r="P292" s="639">
        <v>2011</v>
      </c>
      <c r="Q292" s="639">
        <v>74725320</v>
      </c>
      <c r="R292" s="639">
        <v>1617829</v>
      </c>
      <c r="S292" s="639">
        <v>4092</v>
      </c>
      <c r="T292" s="639">
        <v>175337710</v>
      </c>
      <c r="U292" s="639">
        <v>23393707</v>
      </c>
      <c r="V292" s="639">
        <v>34796695</v>
      </c>
      <c r="W292" s="639">
        <v>47901831</v>
      </c>
      <c r="X292" s="639">
        <v>0</v>
      </c>
      <c r="Y292" s="639">
        <v>7275419</v>
      </c>
      <c r="Z292" s="639">
        <v>377475</v>
      </c>
      <c r="AA292" s="639">
        <v>18317159</v>
      </c>
      <c r="AB292" s="639">
        <v>1803811</v>
      </c>
      <c r="AC292" s="639">
        <v>895373</v>
      </c>
      <c r="AD292" s="639">
        <v>817948</v>
      </c>
      <c r="AE292" s="639">
        <v>2728206</v>
      </c>
      <c r="AF292" s="639">
        <v>21644882</v>
      </c>
      <c r="AG292" s="639">
        <v>3380917</v>
      </c>
      <c r="AH292" s="639">
        <v>514933</v>
      </c>
      <c r="AI292" s="639">
        <v>82121722</v>
      </c>
      <c r="AJ292" s="639">
        <v>38252</v>
      </c>
      <c r="AK292" s="639">
        <v>0</v>
      </c>
      <c r="AL292" s="639">
        <v>0</v>
      </c>
      <c r="AM292" s="639">
        <v>15838191</v>
      </c>
      <c r="AN292" s="639">
        <v>245510</v>
      </c>
      <c r="AO292" s="639">
        <v>377817</v>
      </c>
      <c r="AP292" s="639">
        <v>0</v>
      </c>
      <c r="AQ292" s="639">
        <v>16414865</v>
      </c>
      <c r="AR292" s="639">
        <v>51718836</v>
      </c>
      <c r="AS292" s="639">
        <v>416084</v>
      </c>
      <c r="AT292" s="639">
        <v>1393497</v>
      </c>
      <c r="AU292" s="639">
        <v>0</v>
      </c>
      <c r="AV292" s="639">
        <v>15866490</v>
      </c>
      <c r="AW292" s="639">
        <v>1602654</v>
      </c>
      <c r="AX292" s="639">
        <v>577826</v>
      </c>
      <c r="AY292" s="639">
        <v>11714033</v>
      </c>
      <c r="AZ292" s="639">
        <v>407415</v>
      </c>
      <c r="BA292" s="639">
        <v>267155</v>
      </c>
      <c r="BB292" s="639">
        <v>0</v>
      </c>
      <c r="BC292" s="639">
        <v>48002</v>
      </c>
      <c r="BD292" s="639">
        <v>12562868</v>
      </c>
      <c r="BE292" s="639">
        <v>2846</v>
      </c>
      <c r="BF292" s="639">
        <v>57551</v>
      </c>
      <c r="BG292" s="639">
        <v>0</v>
      </c>
      <c r="BH292" s="639">
        <v>1121</v>
      </c>
      <c r="BI292" s="639">
        <v>31290</v>
      </c>
      <c r="BJ292" s="639">
        <v>100978</v>
      </c>
      <c r="BK292" s="639">
        <v>5587252</v>
      </c>
      <c r="BL292" s="639">
        <v>0</v>
      </c>
      <c r="BM292" s="639">
        <v>850019</v>
      </c>
      <c r="BN292" s="639">
        <v>2631116</v>
      </c>
      <c r="BO292" s="639">
        <v>1291340</v>
      </c>
      <c r="BP292" s="639">
        <v>1945920</v>
      </c>
      <c r="BQ292" s="639">
        <v>7599334</v>
      </c>
      <c r="BR292" s="639">
        <v>771435</v>
      </c>
      <c r="BS292" s="639">
        <v>31167225</v>
      </c>
      <c r="BT292" s="639">
        <v>358588</v>
      </c>
      <c r="BU292" s="639">
        <v>4496995</v>
      </c>
      <c r="BV292" s="639">
        <v>50002</v>
      </c>
      <c r="BW292" s="639">
        <v>0</v>
      </c>
      <c r="BX292" s="639">
        <v>966952</v>
      </c>
      <c r="BY292" s="639">
        <v>9257</v>
      </c>
      <c r="BZ292" s="639">
        <v>1184068</v>
      </c>
      <c r="CA292" s="639">
        <v>8480</v>
      </c>
      <c r="CB292" s="639">
        <v>950056</v>
      </c>
      <c r="CC292" s="639">
        <v>0</v>
      </c>
      <c r="CD292" s="639">
        <v>20738</v>
      </c>
    </row>
    <row r="293" spans="1:99" x14ac:dyDescent="0.3">
      <c r="A293" s="155">
        <v>9004</v>
      </c>
      <c r="B293" s="180" t="s">
        <v>1188</v>
      </c>
      <c r="C293" s="180" t="s">
        <v>1189</v>
      </c>
      <c r="D293" s="180" t="s">
        <v>1190</v>
      </c>
      <c r="E293" s="180" t="s">
        <v>352</v>
      </c>
      <c r="F293" s="180" t="s">
        <v>1190</v>
      </c>
      <c r="G293" s="180" t="s">
        <v>352</v>
      </c>
      <c r="H293" s="180" t="s">
        <v>352</v>
      </c>
      <c r="I293" s="180" t="s">
        <v>352</v>
      </c>
      <c r="J293" s="180" t="s">
        <v>1190</v>
      </c>
      <c r="K293" s="180" t="s">
        <v>352</v>
      </c>
      <c r="L293" s="180" t="s">
        <v>352</v>
      </c>
      <c r="M293" s="180" t="s">
        <v>352</v>
      </c>
      <c r="N293" s="180" t="s">
        <v>352</v>
      </c>
      <c r="O293" s="180" t="s">
        <v>1190</v>
      </c>
      <c r="P293" s="180" t="s">
        <v>352</v>
      </c>
      <c r="Q293" s="180" t="s">
        <v>1190</v>
      </c>
      <c r="R293" s="180" t="s">
        <v>1190</v>
      </c>
      <c r="S293" s="180" t="s">
        <v>352</v>
      </c>
      <c r="T293" s="180" t="s">
        <v>1190</v>
      </c>
      <c r="U293" s="180" t="s">
        <v>1190</v>
      </c>
      <c r="V293" s="180" t="s">
        <v>1190</v>
      </c>
      <c r="W293" s="180" t="s">
        <v>352</v>
      </c>
      <c r="X293" s="180" t="s">
        <v>1190</v>
      </c>
      <c r="Y293" s="180" t="s">
        <v>1190</v>
      </c>
      <c r="Z293" s="180" t="s">
        <v>1190</v>
      </c>
      <c r="AA293" s="180" t="s">
        <v>1190</v>
      </c>
      <c r="AB293" s="180" t="s">
        <v>1190</v>
      </c>
      <c r="AC293" s="180" t="s">
        <v>1190</v>
      </c>
      <c r="AD293" s="180" t="s">
        <v>1190</v>
      </c>
      <c r="AE293" s="180" t="s">
        <v>1190</v>
      </c>
      <c r="AF293" s="180" t="s">
        <v>1190</v>
      </c>
      <c r="AG293" s="180" t="s">
        <v>1190</v>
      </c>
      <c r="AH293" s="180" t="s">
        <v>352</v>
      </c>
      <c r="AI293" s="180" t="s">
        <v>1190</v>
      </c>
      <c r="AJ293" s="180" t="s">
        <v>1190</v>
      </c>
      <c r="AK293" s="180" t="s">
        <v>1190</v>
      </c>
      <c r="AL293" s="180" t="s">
        <v>1190</v>
      </c>
      <c r="AM293" s="180" t="s">
        <v>1190</v>
      </c>
      <c r="AN293" s="180" t="s">
        <v>1190</v>
      </c>
      <c r="AO293" s="180" t="s">
        <v>1190</v>
      </c>
      <c r="AP293" s="180" t="s">
        <v>352</v>
      </c>
      <c r="AQ293" s="180" t="s">
        <v>352</v>
      </c>
      <c r="AR293" s="180" t="s">
        <v>1190</v>
      </c>
      <c r="AS293" s="180" t="s">
        <v>352</v>
      </c>
      <c r="AT293" s="180" t="s">
        <v>1190</v>
      </c>
      <c r="AU293" s="180" t="s">
        <v>352</v>
      </c>
      <c r="AV293" s="180" t="s">
        <v>1190</v>
      </c>
      <c r="AW293" s="180" t="s">
        <v>352</v>
      </c>
      <c r="AX293" s="180" t="s">
        <v>1190</v>
      </c>
      <c r="AY293" s="180" t="s">
        <v>1190</v>
      </c>
      <c r="AZ293" s="180" t="s">
        <v>1190</v>
      </c>
      <c r="BA293" s="180" t="s">
        <v>1190</v>
      </c>
      <c r="BB293" s="180" t="s">
        <v>352</v>
      </c>
      <c r="BC293" s="180" t="s">
        <v>1190</v>
      </c>
      <c r="BD293" s="180" t="s">
        <v>1190</v>
      </c>
      <c r="BE293" s="180" t="s">
        <v>352</v>
      </c>
      <c r="BF293" s="180" t="s">
        <v>1190</v>
      </c>
      <c r="BG293" s="180" t="s">
        <v>1190</v>
      </c>
      <c r="BH293" s="180" t="s">
        <v>352</v>
      </c>
      <c r="BI293" s="180" t="s">
        <v>1190</v>
      </c>
      <c r="BJ293" s="180" t="s">
        <v>352</v>
      </c>
      <c r="BK293" s="180" t="s">
        <v>1190</v>
      </c>
      <c r="BL293" s="180" t="s">
        <v>1190</v>
      </c>
      <c r="BM293" s="180" t="s">
        <v>1190</v>
      </c>
      <c r="BN293" s="180" t="s">
        <v>1190</v>
      </c>
      <c r="BO293" s="180" t="s">
        <v>1190</v>
      </c>
      <c r="BP293" s="180" t="s">
        <v>1190</v>
      </c>
      <c r="BQ293" s="180" t="s">
        <v>352</v>
      </c>
      <c r="BR293" s="180" t="s">
        <v>1190</v>
      </c>
      <c r="BS293" s="180" t="s">
        <v>352</v>
      </c>
      <c r="BT293" s="180" t="s">
        <v>1190</v>
      </c>
      <c r="BU293" s="180" t="s">
        <v>1190</v>
      </c>
      <c r="BV293" s="180" t="s">
        <v>352</v>
      </c>
      <c r="BW293" s="180" t="s">
        <v>1190</v>
      </c>
      <c r="BX293" s="180" t="s">
        <v>1190</v>
      </c>
      <c r="BY293" s="180" t="s">
        <v>1190</v>
      </c>
      <c r="BZ293" s="180" t="s">
        <v>1190</v>
      </c>
      <c r="CA293" s="180" t="s">
        <v>1190</v>
      </c>
      <c r="CB293" s="180" t="s">
        <v>1190</v>
      </c>
      <c r="CC293" s="180" t="s">
        <v>352</v>
      </c>
      <c r="CD293" s="180" t="s">
        <v>1190</v>
      </c>
      <c r="CE293" s="180"/>
      <c r="CF293" s="180"/>
      <c r="CG293" s="180"/>
      <c r="CH293" s="180"/>
      <c r="CI293" s="180"/>
      <c r="CJ293" s="180"/>
      <c r="CK293" s="180"/>
      <c r="CL293" s="180"/>
      <c r="CM293" s="180"/>
      <c r="CN293" s="180"/>
      <c r="CO293" s="180"/>
      <c r="CP293" s="180"/>
      <c r="CQ293" s="180"/>
      <c r="CR293" s="180"/>
      <c r="CS293" s="180"/>
      <c r="CT293" s="180"/>
      <c r="CU293" s="180"/>
    </row>
    <row r="294" spans="1:99" x14ac:dyDescent="0.3">
      <c r="A294" s="155">
        <v>9005</v>
      </c>
      <c r="B294" s="647" t="s">
        <v>1191</v>
      </c>
      <c r="C294" s="647" t="s">
        <v>1192</v>
      </c>
      <c r="D294" s="180">
        <v>0</v>
      </c>
      <c r="E294" s="180">
        <v>149052</v>
      </c>
      <c r="F294" s="180">
        <v>0</v>
      </c>
      <c r="G294" s="180">
        <v>4411215</v>
      </c>
      <c r="H294" s="180">
        <v>5951534</v>
      </c>
      <c r="I294" s="180">
        <v>4844128</v>
      </c>
      <c r="J294" s="180">
        <v>116272</v>
      </c>
      <c r="K294" s="180">
        <v>1000571</v>
      </c>
      <c r="L294" s="180">
        <v>1069530</v>
      </c>
      <c r="M294" s="180">
        <v>7841742</v>
      </c>
      <c r="N294" s="180">
        <v>601814</v>
      </c>
      <c r="O294" s="180">
        <v>5874836</v>
      </c>
      <c r="P294" s="180">
        <v>305728</v>
      </c>
      <c r="Q294" s="180">
        <v>31432501</v>
      </c>
      <c r="R294" s="180">
        <v>500933</v>
      </c>
      <c r="S294" s="180">
        <v>174176</v>
      </c>
      <c r="T294" s="180">
        <v>66467895</v>
      </c>
      <c r="U294" s="180">
        <v>7834102</v>
      </c>
      <c r="V294" s="180">
        <v>22951662</v>
      </c>
      <c r="W294" s="180">
        <v>22527065</v>
      </c>
      <c r="X294" s="180">
        <v>0</v>
      </c>
      <c r="Y294" s="180">
        <v>12063992</v>
      </c>
      <c r="Z294" s="180">
        <v>1422912</v>
      </c>
      <c r="AA294" s="180">
        <v>14095955</v>
      </c>
      <c r="AB294" s="180">
        <v>630453</v>
      </c>
      <c r="AC294" s="180">
        <v>2222332</v>
      </c>
      <c r="AD294" s="180">
        <v>1428814</v>
      </c>
      <c r="AE294" s="180">
        <v>3685537</v>
      </c>
      <c r="AF294" s="180">
        <v>14494363</v>
      </c>
      <c r="AG294" s="180">
        <v>5574025</v>
      </c>
      <c r="AH294" s="180">
        <v>1101676</v>
      </c>
      <c r="AI294" s="180">
        <v>10699419</v>
      </c>
      <c r="AJ294" s="180">
        <v>3522703</v>
      </c>
      <c r="AK294" s="180">
        <v>0</v>
      </c>
      <c r="AL294" s="180">
        <v>0</v>
      </c>
      <c r="AM294" s="180">
        <v>10123316</v>
      </c>
      <c r="AN294" s="180">
        <v>561573</v>
      </c>
      <c r="AO294" s="180">
        <v>615170</v>
      </c>
      <c r="AP294" s="180">
        <v>70417</v>
      </c>
      <c r="AQ294" s="180">
        <v>3633528</v>
      </c>
      <c r="AR294" s="180">
        <v>6153142</v>
      </c>
      <c r="AS294" s="180">
        <v>680258</v>
      </c>
      <c r="AT294" s="180">
        <v>1593179</v>
      </c>
      <c r="AU294" s="180">
        <v>0</v>
      </c>
      <c r="AV294" s="180">
        <v>15954442</v>
      </c>
      <c r="AW294" s="180">
        <v>3776832</v>
      </c>
      <c r="AX294" s="180">
        <v>788487</v>
      </c>
      <c r="AY294" s="180">
        <v>20660544</v>
      </c>
      <c r="AZ294" s="180">
        <v>2159859</v>
      </c>
      <c r="BA294" s="180">
        <v>1037979</v>
      </c>
      <c r="BB294" s="180">
        <v>120922</v>
      </c>
      <c r="BC294" s="180">
        <v>431490</v>
      </c>
      <c r="BD294" s="180">
        <v>6592918</v>
      </c>
      <c r="BE294" s="180">
        <v>623224</v>
      </c>
      <c r="BF294" s="180">
        <v>766421</v>
      </c>
      <c r="BG294" s="180">
        <v>0</v>
      </c>
      <c r="BH294" s="180">
        <v>327869</v>
      </c>
      <c r="BI294" s="180">
        <v>446149</v>
      </c>
      <c r="BJ294" s="180">
        <v>239910</v>
      </c>
      <c r="BK294" s="180">
        <v>1950038</v>
      </c>
      <c r="BL294" s="180">
        <v>0</v>
      </c>
      <c r="BM294" s="180">
        <v>32525</v>
      </c>
      <c r="BN294" s="180">
        <v>2420931</v>
      </c>
      <c r="BO294" s="180">
        <v>1149278</v>
      </c>
      <c r="BP294" s="180">
        <v>2214224</v>
      </c>
      <c r="BQ294" s="180">
        <v>10525116</v>
      </c>
      <c r="BR294" s="180">
        <v>356453</v>
      </c>
      <c r="BS294" s="180">
        <v>18830977</v>
      </c>
      <c r="BT294" s="180">
        <v>623989</v>
      </c>
      <c r="BU294" s="180">
        <v>4921535</v>
      </c>
      <c r="BV294" s="180">
        <v>836432</v>
      </c>
      <c r="BW294" s="180">
        <v>0</v>
      </c>
      <c r="BX294" s="180">
        <v>1749436</v>
      </c>
      <c r="BY294" s="180">
        <v>202195</v>
      </c>
      <c r="BZ294" s="180">
        <v>143920</v>
      </c>
      <c r="CA294" s="180">
        <v>164509</v>
      </c>
      <c r="CB294" s="180">
        <v>471404</v>
      </c>
      <c r="CC294" s="180">
        <v>0</v>
      </c>
      <c r="CD294" s="180">
        <v>367651</v>
      </c>
      <c r="CE294" s="180"/>
      <c r="CF294" s="180"/>
      <c r="CG294" s="180"/>
      <c r="CH294" s="180"/>
      <c r="CI294" s="180"/>
      <c r="CJ294" s="180"/>
      <c r="CK294" s="180"/>
      <c r="CL294" s="180"/>
      <c r="CM294" s="180"/>
      <c r="CN294" s="180"/>
      <c r="CO294" s="180"/>
      <c r="CP294" s="180"/>
      <c r="CQ294" s="180"/>
      <c r="CR294" s="180"/>
      <c r="CS294" s="180"/>
      <c r="CT294" s="180"/>
      <c r="CU294" s="180"/>
    </row>
    <row r="295" spans="1:99" x14ac:dyDescent="0.3">
      <c r="A295" s="155">
        <v>9006</v>
      </c>
      <c r="B295" s="647" t="s">
        <v>1193</v>
      </c>
      <c r="C295" s="647" t="s">
        <v>1194</v>
      </c>
      <c r="D295" s="180">
        <v>0</v>
      </c>
      <c r="E295" s="180">
        <v>47526</v>
      </c>
      <c r="F295" s="180">
        <v>0</v>
      </c>
      <c r="G295" s="180">
        <v>1722613</v>
      </c>
      <c r="H295" s="180">
        <v>1101502</v>
      </c>
      <c r="I295" s="180">
        <v>3808832</v>
      </c>
      <c r="J295" s="180">
        <v>74819</v>
      </c>
      <c r="K295" s="180">
        <v>270941</v>
      </c>
      <c r="L295" s="180">
        <v>170556</v>
      </c>
      <c r="M295" s="180">
        <v>16205352</v>
      </c>
      <c r="N295" s="180">
        <v>513288</v>
      </c>
      <c r="O295" s="180">
        <v>4920524</v>
      </c>
      <c r="P295" s="180">
        <v>100172</v>
      </c>
      <c r="Q295" s="180">
        <v>43339095</v>
      </c>
      <c r="R295" s="180">
        <v>1928523</v>
      </c>
      <c r="S295" s="180">
        <v>51960</v>
      </c>
      <c r="T295" s="180">
        <v>65275780</v>
      </c>
      <c r="U295" s="180">
        <v>15886526</v>
      </c>
      <c r="V295" s="180">
        <v>19672838</v>
      </c>
      <c r="W295" s="180">
        <v>40453405</v>
      </c>
      <c r="X295" s="180">
        <v>0</v>
      </c>
      <c r="Y295" s="180">
        <v>12539785</v>
      </c>
      <c r="Z295" s="180">
        <v>1198504</v>
      </c>
      <c r="AA295" s="180">
        <v>12794044</v>
      </c>
      <c r="AB295" s="180">
        <v>4271402</v>
      </c>
      <c r="AC295" s="180">
        <v>1727373</v>
      </c>
      <c r="AD295" s="180">
        <v>1972725</v>
      </c>
      <c r="AE295" s="180">
        <v>2314840</v>
      </c>
      <c r="AF295" s="180">
        <v>19078549</v>
      </c>
      <c r="AG295" s="180">
        <v>5863699</v>
      </c>
      <c r="AH295" s="180">
        <v>1022488</v>
      </c>
      <c r="AI295" s="180">
        <v>32377414</v>
      </c>
      <c r="AJ295" s="180">
        <v>563292</v>
      </c>
      <c r="AK295" s="180">
        <v>0</v>
      </c>
      <c r="AL295" s="180">
        <v>0</v>
      </c>
      <c r="AM295" s="180">
        <v>13758589</v>
      </c>
      <c r="AN295" s="180">
        <v>702611</v>
      </c>
      <c r="AO295" s="180">
        <v>584842</v>
      </c>
      <c r="AP295" s="180">
        <v>33206</v>
      </c>
      <c r="AQ295" s="180">
        <v>5404640</v>
      </c>
      <c r="AR295" s="180">
        <v>6264838</v>
      </c>
      <c r="AS295" s="180">
        <v>497591</v>
      </c>
      <c r="AT295" s="180">
        <v>2440066</v>
      </c>
      <c r="AU295" s="180">
        <v>0</v>
      </c>
      <c r="AV295" s="180">
        <v>16041550</v>
      </c>
      <c r="AW295" s="180">
        <v>1610047</v>
      </c>
      <c r="AX295" s="180">
        <v>2578457</v>
      </c>
      <c r="AY295" s="180">
        <v>9256975</v>
      </c>
      <c r="AZ295" s="180">
        <v>1150073</v>
      </c>
      <c r="BA295" s="180">
        <v>1254736</v>
      </c>
      <c r="BB295" s="180">
        <v>21684</v>
      </c>
      <c r="BC295" s="180">
        <v>242834</v>
      </c>
      <c r="BD295" s="180">
        <v>8799807</v>
      </c>
      <c r="BE295" s="180">
        <v>83964</v>
      </c>
      <c r="BF295" s="180">
        <v>340391</v>
      </c>
      <c r="BG295" s="180">
        <v>0</v>
      </c>
      <c r="BH295" s="180">
        <v>66573</v>
      </c>
      <c r="BI295" s="180">
        <v>243724</v>
      </c>
      <c r="BJ295" s="180">
        <v>217601</v>
      </c>
      <c r="BK295" s="180">
        <v>3554679</v>
      </c>
      <c r="BL295" s="180">
        <v>0</v>
      </c>
      <c r="BM295" s="180">
        <v>1909116</v>
      </c>
      <c r="BN295" s="180">
        <v>4996030</v>
      </c>
      <c r="BO295" s="180">
        <v>1082744</v>
      </c>
      <c r="BP295" s="180">
        <v>1424823</v>
      </c>
      <c r="BQ295" s="180">
        <v>19276496</v>
      </c>
      <c r="BR295" s="180">
        <v>1215725</v>
      </c>
      <c r="BS295" s="180">
        <v>16492319</v>
      </c>
      <c r="BT295" s="180">
        <v>787060</v>
      </c>
      <c r="BU295" s="180">
        <v>4646013</v>
      </c>
      <c r="BV295" s="180">
        <v>860026</v>
      </c>
      <c r="BW295" s="180">
        <v>0</v>
      </c>
      <c r="BX295" s="180">
        <v>864521</v>
      </c>
      <c r="BY295" s="180">
        <v>71822</v>
      </c>
      <c r="BZ295" s="180">
        <v>151757</v>
      </c>
      <c r="CA295" s="180">
        <v>153208</v>
      </c>
      <c r="CB295" s="180">
        <v>1057856</v>
      </c>
      <c r="CC295" s="180">
        <v>0</v>
      </c>
      <c r="CD295" s="180">
        <v>50678</v>
      </c>
      <c r="CE295" s="180"/>
      <c r="CF295" s="180"/>
      <c r="CG295" s="180"/>
      <c r="CH295" s="180"/>
      <c r="CI295" s="180"/>
      <c r="CJ295" s="180"/>
      <c r="CK295" s="180"/>
      <c r="CL295" s="180"/>
      <c r="CM295" s="180"/>
      <c r="CN295" s="180"/>
      <c r="CO295" s="180"/>
      <c r="CP295" s="180"/>
      <c r="CQ295" s="180"/>
      <c r="CR295" s="180"/>
      <c r="CS295" s="180"/>
      <c r="CT295" s="180"/>
      <c r="CU295" s="180"/>
    </row>
    <row r="296" spans="1:99" x14ac:dyDescent="0.3">
      <c r="A296" s="155">
        <v>9007</v>
      </c>
      <c r="B296" s="647" t="s">
        <v>2155</v>
      </c>
      <c r="C296" s="647" t="s">
        <v>1196</v>
      </c>
      <c r="D296" s="180">
        <v>0</v>
      </c>
      <c r="E296" s="180">
        <v>3.1362000000000001</v>
      </c>
      <c r="F296" s="180">
        <v>0</v>
      </c>
      <c r="G296" s="180">
        <v>2.5608</v>
      </c>
      <c r="H296" s="180">
        <v>5.4031000000000002</v>
      </c>
      <c r="I296" s="180">
        <v>1.2718</v>
      </c>
      <c r="J296" s="180">
        <v>1.554</v>
      </c>
      <c r="K296" s="180">
        <v>3.6928999999999998</v>
      </c>
      <c r="L296" s="180">
        <v>6.2708000000000004</v>
      </c>
      <c r="M296" s="180">
        <v>0.4839</v>
      </c>
      <c r="N296" s="180">
        <v>1.1725000000000001</v>
      </c>
      <c r="O296" s="180">
        <v>1.1939</v>
      </c>
      <c r="P296" s="180">
        <v>3.052</v>
      </c>
      <c r="Q296" s="180">
        <v>0.72529999999999994</v>
      </c>
      <c r="R296" s="180">
        <v>0.25969999999999999</v>
      </c>
      <c r="S296" s="180">
        <v>3.3521000000000001</v>
      </c>
      <c r="T296" s="180">
        <v>1.0183</v>
      </c>
      <c r="U296" s="180">
        <v>0.49309999999999998</v>
      </c>
      <c r="V296" s="180">
        <v>1.1667000000000001</v>
      </c>
      <c r="W296" s="180">
        <v>0.55689999999999995</v>
      </c>
      <c r="X296" s="180">
        <v>0</v>
      </c>
      <c r="Y296" s="180">
        <v>0.96209999999999996</v>
      </c>
      <c r="Z296" s="180">
        <v>1.1872</v>
      </c>
      <c r="AA296" s="180">
        <v>1.1017999999999999</v>
      </c>
      <c r="AB296" s="180">
        <v>0.14760000000000001</v>
      </c>
      <c r="AC296" s="180">
        <v>1.2865</v>
      </c>
      <c r="AD296" s="180">
        <v>0.72430000000000005</v>
      </c>
      <c r="AE296" s="180">
        <v>1.5921000000000001</v>
      </c>
      <c r="AF296" s="180">
        <v>0.75970000000000004</v>
      </c>
      <c r="AG296" s="180">
        <v>0.9506</v>
      </c>
      <c r="AH296" s="180">
        <v>1.0773999999999999</v>
      </c>
      <c r="AI296" s="180">
        <v>0.33050000000000002</v>
      </c>
      <c r="AJ296" s="180">
        <v>6.2538</v>
      </c>
      <c r="AK296" s="180">
        <v>0</v>
      </c>
      <c r="AL296" s="180">
        <v>0</v>
      </c>
      <c r="AM296" s="180">
        <v>0.73580000000000001</v>
      </c>
      <c r="AN296" s="180">
        <v>0.79930000000000001</v>
      </c>
      <c r="AO296" s="180">
        <v>1.0519000000000001</v>
      </c>
      <c r="AP296" s="180">
        <v>2.1206</v>
      </c>
      <c r="AQ296" s="180">
        <v>0.67230000000000001</v>
      </c>
      <c r="AR296" s="180">
        <v>0.98219999999999996</v>
      </c>
      <c r="AS296" s="180">
        <v>1.3671</v>
      </c>
      <c r="AT296" s="180">
        <v>0.65290000000000004</v>
      </c>
      <c r="AU296" s="180">
        <v>0</v>
      </c>
      <c r="AV296" s="180">
        <v>0.99460000000000004</v>
      </c>
      <c r="AW296" s="180">
        <v>2.3458000000000001</v>
      </c>
      <c r="AX296" s="180">
        <v>0.30580000000000002</v>
      </c>
      <c r="AY296" s="180">
        <v>2.2319</v>
      </c>
      <c r="AZ296" s="180">
        <v>1.8779999999999999</v>
      </c>
      <c r="BA296" s="180">
        <v>0.82720000000000005</v>
      </c>
      <c r="BB296" s="180">
        <v>5.5766</v>
      </c>
      <c r="BC296" s="180">
        <v>1.7768999999999999</v>
      </c>
      <c r="BD296" s="180">
        <v>0.74919999999999998</v>
      </c>
      <c r="BE296" s="180">
        <v>7.4225000000000003</v>
      </c>
      <c r="BF296" s="180">
        <v>2.2515999999999998</v>
      </c>
      <c r="BG296" s="180">
        <v>0</v>
      </c>
      <c r="BH296" s="180">
        <v>4.9249999999999998</v>
      </c>
      <c r="BI296" s="180">
        <v>1.8306</v>
      </c>
      <c r="BJ296" s="180">
        <v>1.1025</v>
      </c>
      <c r="BK296" s="180">
        <v>0.54859999999999998</v>
      </c>
      <c r="BL296" s="180">
        <v>0</v>
      </c>
      <c r="BM296" s="180">
        <v>1.7000000000000001E-2</v>
      </c>
      <c r="BN296" s="180">
        <v>0.48459999999999998</v>
      </c>
      <c r="BO296" s="180">
        <v>1.0613999999999999</v>
      </c>
      <c r="BP296" s="180">
        <v>1.554</v>
      </c>
      <c r="BQ296" s="180">
        <v>0.54600000000000004</v>
      </c>
      <c r="BR296" s="180">
        <v>0.29320000000000002</v>
      </c>
      <c r="BS296" s="180">
        <v>1.1417999999999999</v>
      </c>
      <c r="BT296" s="180">
        <v>0.79279999999999995</v>
      </c>
      <c r="BU296" s="180">
        <v>1.0592999999999999</v>
      </c>
      <c r="BV296" s="180">
        <v>0.97260000000000002</v>
      </c>
      <c r="BW296" s="180">
        <v>0</v>
      </c>
      <c r="BX296" s="180">
        <v>2.0236000000000001</v>
      </c>
      <c r="BY296" s="180">
        <v>2.8151999999999999</v>
      </c>
      <c r="BZ296" s="180">
        <v>0.94840000000000002</v>
      </c>
      <c r="CA296" s="180">
        <v>1.0738000000000001</v>
      </c>
      <c r="CB296" s="180">
        <v>0.4456</v>
      </c>
      <c r="CC296" s="180">
        <v>0</v>
      </c>
      <c r="CD296" s="180">
        <v>7.2545999999999999</v>
      </c>
      <c r="CE296" s="180"/>
      <c r="CF296" s="180"/>
      <c r="CG296" s="180"/>
      <c r="CH296" s="180"/>
      <c r="CI296" s="180"/>
      <c r="CJ296" s="180"/>
      <c r="CK296" s="180"/>
      <c r="CL296" s="180"/>
      <c r="CM296" s="180"/>
      <c r="CN296" s="180"/>
      <c r="CO296" s="180"/>
      <c r="CP296" s="180"/>
      <c r="CQ296" s="180"/>
      <c r="CR296" s="180"/>
      <c r="CS296" s="180"/>
      <c r="CT296" s="180"/>
      <c r="CU296" s="180"/>
    </row>
    <row r="297" spans="1:99" x14ac:dyDescent="0.3">
      <c r="A297" s="155">
        <v>9008</v>
      </c>
      <c r="B297" s="647" t="s">
        <v>1197</v>
      </c>
      <c r="C297" s="180" t="s">
        <v>352</v>
      </c>
      <c r="D297" s="180">
        <v>0</v>
      </c>
      <c r="E297" s="180">
        <v>0</v>
      </c>
      <c r="F297" s="180">
        <v>0</v>
      </c>
      <c r="G297" s="180">
        <v>0</v>
      </c>
      <c r="H297" s="180">
        <v>0</v>
      </c>
      <c r="I297" s="180">
        <v>0</v>
      </c>
      <c r="J297" s="180">
        <v>0</v>
      </c>
      <c r="K297" s="180">
        <v>0</v>
      </c>
      <c r="L297" s="180">
        <v>0</v>
      </c>
      <c r="M297" s="180">
        <v>0</v>
      </c>
      <c r="N297" s="180">
        <v>0</v>
      </c>
      <c r="O297" s="180">
        <v>0</v>
      </c>
      <c r="P297" s="180">
        <v>0</v>
      </c>
      <c r="Q297" s="180">
        <v>0</v>
      </c>
      <c r="R297" s="180">
        <v>0</v>
      </c>
      <c r="S297" s="180">
        <v>0</v>
      </c>
      <c r="T297" s="180">
        <v>0</v>
      </c>
      <c r="U297" s="180">
        <v>0</v>
      </c>
      <c r="V297" s="180">
        <v>0</v>
      </c>
      <c r="W297" s="180">
        <v>0</v>
      </c>
      <c r="X297" s="180">
        <v>0</v>
      </c>
      <c r="Y297" s="180">
        <v>0</v>
      </c>
      <c r="Z297" s="180">
        <v>0</v>
      </c>
      <c r="AA297" s="180">
        <v>0</v>
      </c>
      <c r="AB297" s="180">
        <v>0</v>
      </c>
      <c r="AC297" s="180">
        <v>0</v>
      </c>
      <c r="AD297" s="180">
        <v>0</v>
      </c>
      <c r="AE297" s="180">
        <v>0</v>
      </c>
      <c r="AF297" s="180">
        <v>0</v>
      </c>
      <c r="AG297" s="180">
        <v>0</v>
      </c>
      <c r="AH297" s="180">
        <v>0</v>
      </c>
      <c r="AI297" s="180">
        <v>0</v>
      </c>
      <c r="AJ297" s="180">
        <v>0</v>
      </c>
      <c r="AK297" s="180">
        <v>0</v>
      </c>
      <c r="AL297" s="180">
        <v>0</v>
      </c>
      <c r="AM297" s="180">
        <v>0</v>
      </c>
      <c r="AN297" s="180">
        <v>0</v>
      </c>
      <c r="AO297" s="180">
        <v>0</v>
      </c>
      <c r="AP297" s="180">
        <v>0</v>
      </c>
      <c r="AQ297" s="180">
        <v>0</v>
      </c>
      <c r="AR297" s="180">
        <v>0</v>
      </c>
      <c r="AS297" s="180">
        <v>0</v>
      </c>
      <c r="AT297" s="180">
        <v>0</v>
      </c>
      <c r="AU297" s="180">
        <v>0</v>
      </c>
      <c r="AV297" s="180">
        <v>0</v>
      </c>
      <c r="AW297" s="180">
        <v>0</v>
      </c>
      <c r="AX297" s="180">
        <v>0</v>
      </c>
      <c r="AY297" s="180">
        <v>0</v>
      </c>
      <c r="AZ297" s="180">
        <v>0</v>
      </c>
      <c r="BA297" s="180">
        <v>0</v>
      </c>
      <c r="BB297" s="180">
        <v>0</v>
      </c>
      <c r="BC297" s="180">
        <v>0</v>
      </c>
      <c r="BD297" s="180">
        <v>0</v>
      </c>
      <c r="BE297" s="180">
        <v>0</v>
      </c>
      <c r="BF297" s="180">
        <v>0</v>
      </c>
      <c r="BG297" s="180">
        <v>0</v>
      </c>
      <c r="BH297" s="180">
        <v>0</v>
      </c>
      <c r="BI297" s="180">
        <v>0</v>
      </c>
      <c r="BJ297" s="180">
        <v>0</v>
      </c>
      <c r="BK297" s="180">
        <v>0</v>
      </c>
      <c r="BL297" s="180">
        <v>0</v>
      </c>
      <c r="BM297" s="180">
        <v>0</v>
      </c>
      <c r="BN297" s="180">
        <v>0</v>
      </c>
      <c r="BO297" s="180">
        <v>0</v>
      </c>
      <c r="BP297" s="180">
        <v>0</v>
      </c>
      <c r="BQ297" s="180">
        <v>0</v>
      </c>
      <c r="BR297" s="180">
        <v>0</v>
      </c>
      <c r="BS297" s="180">
        <v>0</v>
      </c>
      <c r="BT297" s="180">
        <v>0</v>
      </c>
      <c r="BU297" s="180">
        <v>0</v>
      </c>
      <c r="BV297" s="180">
        <v>0</v>
      </c>
      <c r="BW297" s="180">
        <v>0</v>
      </c>
      <c r="BX297" s="180">
        <v>0</v>
      </c>
      <c r="BY297" s="180">
        <v>0</v>
      </c>
      <c r="BZ297" s="180">
        <v>0</v>
      </c>
      <c r="CA297" s="180">
        <v>0</v>
      </c>
      <c r="CB297" s="180">
        <v>0</v>
      </c>
      <c r="CC297" s="180">
        <v>0</v>
      </c>
      <c r="CD297" s="180">
        <v>0</v>
      </c>
      <c r="CE297" s="180"/>
      <c r="CF297" s="180"/>
      <c r="CG297" s="180"/>
      <c r="CH297" s="180"/>
      <c r="CI297" s="180"/>
      <c r="CJ297" s="180"/>
      <c r="CK297" s="180"/>
      <c r="CL297" s="180"/>
      <c r="CM297" s="180"/>
      <c r="CN297" s="180"/>
      <c r="CO297" s="180"/>
      <c r="CP297" s="180"/>
      <c r="CQ297" s="180"/>
      <c r="CR297" s="180"/>
      <c r="CS297" s="180"/>
      <c r="CT297" s="180"/>
      <c r="CU297" s="180"/>
    </row>
    <row r="298" spans="1:99" x14ac:dyDescent="0.3">
      <c r="A298" s="155">
        <v>9010</v>
      </c>
      <c r="B298" s="647" t="s">
        <v>1198</v>
      </c>
      <c r="C298" s="647" t="s">
        <v>1199</v>
      </c>
      <c r="D298" s="180">
        <v>0</v>
      </c>
      <c r="E298" s="180">
        <v>0</v>
      </c>
      <c r="F298" s="180">
        <v>0</v>
      </c>
      <c r="G298" s="180">
        <v>0</v>
      </c>
      <c r="H298" s="180">
        <v>0</v>
      </c>
      <c r="I298" s="180">
        <v>0</v>
      </c>
      <c r="J298" s="180">
        <v>3.98</v>
      </c>
      <c r="K298" s="180">
        <v>0</v>
      </c>
      <c r="L298" s="180">
        <v>0</v>
      </c>
      <c r="M298" s="180">
        <v>0</v>
      </c>
      <c r="N298" s="180">
        <v>0</v>
      </c>
      <c r="O298" s="180">
        <v>3.55</v>
      </c>
      <c r="P298" s="180">
        <v>0</v>
      </c>
      <c r="Q298" s="180">
        <v>24.48</v>
      </c>
      <c r="R298" s="180">
        <v>17.71</v>
      </c>
      <c r="S298" s="180">
        <v>0</v>
      </c>
      <c r="T298" s="180">
        <v>3.25</v>
      </c>
      <c r="U298" s="180">
        <v>3.81</v>
      </c>
      <c r="V298" s="180">
        <v>8.2100000000000009</v>
      </c>
      <c r="W298" s="180">
        <v>0</v>
      </c>
      <c r="X298" s="180">
        <v>0</v>
      </c>
      <c r="Y298" s="180">
        <v>4.25</v>
      </c>
      <c r="Z298" s="180">
        <v>5.89</v>
      </c>
      <c r="AA298" s="180">
        <v>34.18</v>
      </c>
      <c r="AB298" s="180">
        <v>1.89</v>
      </c>
      <c r="AC298" s="180">
        <v>5.0599999999999996</v>
      </c>
      <c r="AD298" s="180">
        <v>3.54</v>
      </c>
      <c r="AE298" s="180">
        <v>18.29</v>
      </c>
      <c r="AF298" s="180">
        <v>19.16</v>
      </c>
      <c r="AG298" s="180">
        <v>5.14</v>
      </c>
      <c r="AH298" s="180">
        <v>0</v>
      </c>
      <c r="AI298" s="180">
        <v>4.3899999999999997</v>
      </c>
      <c r="AJ298" s="180">
        <v>11.62</v>
      </c>
      <c r="AK298" s="180">
        <v>0</v>
      </c>
      <c r="AL298" s="180">
        <v>0</v>
      </c>
      <c r="AM298" s="180">
        <v>2.73</v>
      </c>
      <c r="AN298" s="180">
        <v>2.71</v>
      </c>
      <c r="AO298" s="180">
        <v>0.93</v>
      </c>
      <c r="AP298" s="180">
        <v>0</v>
      </c>
      <c r="AQ298" s="180">
        <v>0</v>
      </c>
      <c r="AR298" s="180">
        <v>5.87</v>
      </c>
      <c r="AS298" s="180">
        <v>0</v>
      </c>
      <c r="AT298" s="180">
        <v>1.29</v>
      </c>
      <c r="AU298" s="180">
        <v>0</v>
      </c>
      <c r="AV298" s="180">
        <v>23.3</v>
      </c>
      <c r="AW298" s="180">
        <v>0</v>
      </c>
      <c r="AX298" s="180">
        <v>7.3</v>
      </c>
      <c r="AY298" s="180">
        <v>37.590000000000003</v>
      </c>
      <c r="AZ298" s="180">
        <v>11.28</v>
      </c>
      <c r="BA298" s="180">
        <v>3.76</v>
      </c>
      <c r="BB298" s="180">
        <v>0</v>
      </c>
      <c r="BC298" s="180">
        <v>9.7799999999999994</v>
      </c>
      <c r="BD298" s="180">
        <v>3.86</v>
      </c>
      <c r="BE298" s="180">
        <v>0</v>
      </c>
      <c r="BF298" s="180">
        <v>3.54</v>
      </c>
      <c r="BG298" s="180">
        <v>0</v>
      </c>
      <c r="BH298" s="180">
        <v>0</v>
      </c>
      <c r="BI298" s="180">
        <v>30.82</v>
      </c>
      <c r="BJ298" s="180">
        <v>0</v>
      </c>
      <c r="BK298" s="180">
        <v>7.05</v>
      </c>
      <c r="BL298" s="180">
        <v>0</v>
      </c>
      <c r="BM298" s="180">
        <v>1.07</v>
      </c>
      <c r="BN298" s="180">
        <v>7.65</v>
      </c>
      <c r="BO298" s="180">
        <v>70.16</v>
      </c>
      <c r="BP298" s="180">
        <v>11.15</v>
      </c>
      <c r="BQ298" s="180">
        <v>0</v>
      </c>
      <c r="BR298" s="180">
        <v>5.43</v>
      </c>
      <c r="BS298" s="180">
        <v>0</v>
      </c>
      <c r="BT298" s="180">
        <v>8.56</v>
      </c>
      <c r="BU298" s="180">
        <v>18.45</v>
      </c>
      <c r="BV298" s="180">
        <v>0</v>
      </c>
      <c r="BW298" s="180">
        <v>0</v>
      </c>
      <c r="BX298" s="180">
        <v>83.35</v>
      </c>
      <c r="BY298" s="180">
        <v>0.26</v>
      </c>
      <c r="BZ298" s="180">
        <v>0.49</v>
      </c>
      <c r="CA298" s="180">
        <v>3.78</v>
      </c>
      <c r="CB298" s="180">
        <v>17.07</v>
      </c>
      <c r="CC298" s="180">
        <v>0</v>
      </c>
      <c r="CD298" s="180">
        <v>0</v>
      </c>
      <c r="CE298" s="180"/>
      <c r="CF298" s="180"/>
      <c r="CG298" s="180"/>
      <c r="CH298" s="180"/>
      <c r="CI298" s="180"/>
      <c r="CJ298" s="180"/>
      <c r="CK298" s="180"/>
      <c r="CL298" s="180"/>
      <c r="CM298" s="180"/>
      <c r="CN298" s="180"/>
      <c r="CO298" s="180"/>
      <c r="CP298" s="180"/>
      <c r="CQ298" s="180"/>
      <c r="CR298" s="180"/>
      <c r="CS298" s="180"/>
      <c r="CT298" s="180"/>
      <c r="CU298" s="180"/>
    </row>
    <row r="299" spans="1:99" x14ac:dyDescent="0.3">
      <c r="A299" s="155">
        <v>9011</v>
      </c>
      <c r="B299" s="647" t="s">
        <v>1200</v>
      </c>
      <c r="C299" s="647" t="s">
        <v>1201</v>
      </c>
      <c r="D299" s="180">
        <v>0</v>
      </c>
      <c r="E299" s="180">
        <v>0</v>
      </c>
      <c r="F299" s="180">
        <v>0</v>
      </c>
      <c r="G299" s="180">
        <v>0</v>
      </c>
      <c r="H299" s="180">
        <v>0</v>
      </c>
      <c r="I299" s="180">
        <v>0</v>
      </c>
      <c r="J299" s="180">
        <v>5807</v>
      </c>
      <c r="K299" s="180">
        <v>0</v>
      </c>
      <c r="L299" s="180">
        <v>0</v>
      </c>
      <c r="M299" s="180">
        <v>0</v>
      </c>
      <c r="N299" s="180">
        <v>0</v>
      </c>
      <c r="O299" s="180">
        <v>342946</v>
      </c>
      <c r="P299" s="180">
        <v>0</v>
      </c>
      <c r="Q299" s="180">
        <v>10553216</v>
      </c>
      <c r="R299" s="180">
        <v>74950</v>
      </c>
      <c r="S299" s="180">
        <v>0</v>
      </c>
      <c r="T299" s="180">
        <v>-4239798</v>
      </c>
      <c r="U299" s="180">
        <v>987400</v>
      </c>
      <c r="V299" s="180">
        <v>2772997</v>
      </c>
      <c r="W299" s="180">
        <v>0</v>
      </c>
      <c r="X299" s="180">
        <v>0</v>
      </c>
      <c r="Y299" s="180">
        <v>1188554</v>
      </c>
      <c r="Z299" s="180">
        <v>94315</v>
      </c>
      <c r="AA299" s="180">
        <v>3601867</v>
      </c>
      <c r="AB299" s="180">
        <v>-127555</v>
      </c>
      <c r="AC299" s="180">
        <v>79236</v>
      </c>
      <c r="AD299" s="180">
        <v>294350</v>
      </c>
      <c r="AE299" s="180">
        <v>268166</v>
      </c>
      <c r="AF299" s="180">
        <v>707368</v>
      </c>
      <c r="AG299" s="180">
        <v>-893294</v>
      </c>
      <c r="AH299" s="180">
        <v>-251131</v>
      </c>
      <c r="AI299" s="180">
        <v>3052319</v>
      </c>
      <c r="AJ299" s="180">
        <v>26391</v>
      </c>
      <c r="AK299" s="180">
        <v>0</v>
      </c>
      <c r="AL299" s="180">
        <v>0</v>
      </c>
      <c r="AM299" s="180">
        <v>1347345</v>
      </c>
      <c r="AN299" s="180">
        <v>-9664</v>
      </c>
      <c r="AO299" s="180">
        <v>30953</v>
      </c>
      <c r="AP299" s="180">
        <v>0</v>
      </c>
      <c r="AQ299" s="180">
        <v>0</v>
      </c>
      <c r="AR299" s="180">
        <v>568776</v>
      </c>
      <c r="AS299" s="180">
        <v>0</v>
      </c>
      <c r="AT299" s="180">
        <v>356869</v>
      </c>
      <c r="AU299" s="180">
        <v>0</v>
      </c>
      <c r="AV299" s="180">
        <v>1502009</v>
      </c>
      <c r="AW299" s="180">
        <v>0</v>
      </c>
      <c r="AX299" s="180">
        <v>85862</v>
      </c>
      <c r="AY299" s="180">
        <v>951386</v>
      </c>
      <c r="AZ299" s="180">
        <v>77330</v>
      </c>
      <c r="BA299" s="180">
        <v>-4493</v>
      </c>
      <c r="BB299" s="180">
        <v>0</v>
      </c>
      <c r="BC299" s="180">
        <v>-25124</v>
      </c>
      <c r="BD299" s="180">
        <v>2130137</v>
      </c>
      <c r="BE299" s="180">
        <v>0</v>
      </c>
      <c r="BF299" s="180">
        <v>-8318</v>
      </c>
      <c r="BG299" s="180">
        <v>0</v>
      </c>
      <c r="BH299" s="180">
        <v>0</v>
      </c>
      <c r="BI299" s="180">
        <v>39586</v>
      </c>
      <c r="BJ299" s="180">
        <v>0</v>
      </c>
      <c r="BK299" s="180">
        <v>-175326</v>
      </c>
      <c r="BL299" s="180">
        <v>0</v>
      </c>
      <c r="BM299" s="180">
        <v>86901</v>
      </c>
      <c r="BN299" s="180">
        <v>60871</v>
      </c>
      <c r="BO299" s="180">
        <v>61329</v>
      </c>
      <c r="BP299" s="180">
        <v>87769</v>
      </c>
      <c r="BQ299" s="180">
        <v>0</v>
      </c>
      <c r="BR299" s="180">
        <v>90960</v>
      </c>
      <c r="BS299" s="180">
        <v>0</v>
      </c>
      <c r="BT299" s="180">
        <v>6795</v>
      </c>
      <c r="BU299" s="180">
        <v>-25386</v>
      </c>
      <c r="BV299" s="180">
        <v>0</v>
      </c>
      <c r="BW299" s="180">
        <v>0</v>
      </c>
      <c r="BX299" s="180">
        <v>118520</v>
      </c>
      <c r="BY299" s="180">
        <v>-788</v>
      </c>
      <c r="BZ299" s="180">
        <v>24498</v>
      </c>
      <c r="CA299" s="180">
        <v>12901</v>
      </c>
      <c r="CB299" s="180">
        <v>56478</v>
      </c>
      <c r="CC299" s="180">
        <v>0</v>
      </c>
      <c r="CD299" s="180">
        <v>-5788</v>
      </c>
      <c r="CE299" s="180"/>
      <c r="CF299" s="180"/>
      <c r="CG299" s="180"/>
      <c r="CH299" s="180"/>
      <c r="CI299" s="180"/>
      <c r="CJ299" s="180"/>
      <c r="CK299" s="180"/>
      <c r="CL299" s="180"/>
      <c r="CM299" s="180"/>
      <c r="CN299" s="180"/>
      <c r="CO299" s="180"/>
      <c r="CP299" s="180"/>
      <c r="CQ299" s="180"/>
      <c r="CR299" s="180"/>
      <c r="CS299" s="180"/>
      <c r="CT299" s="180"/>
      <c r="CU299" s="180"/>
    </row>
    <row r="300" spans="1:99" x14ac:dyDescent="0.3">
      <c r="A300" s="155">
        <v>9012</v>
      </c>
      <c r="B300" s="647" t="s">
        <v>1202</v>
      </c>
      <c r="C300" s="647" t="s">
        <v>1201</v>
      </c>
      <c r="D300" s="180">
        <v>0</v>
      </c>
      <c r="E300" s="180">
        <v>0</v>
      </c>
      <c r="F300" s="180">
        <v>0</v>
      </c>
      <c r="G300" s="180">
        <v>0</v>
      </c>
      <c r="H300" s="180">
        <v>0</v>
      </c>
      <c r="I300" s="180">
        <v>0</v>
      </c>
      <c r="J300" s="180">
        <v>6.2300000000000001E-2</v>
      </c>
      <c r="K300" s="180">
        <v>0</v>
      </c>
      <c r="L300" s="180">
        <v>0</v>
      </c>
      <c r="M300" s="180">
        <v>0</v>
      </c>
      <c r="N300" s="180">
        <v>0</v>
      </c>
      <c r="O300" s="180">
        <v>0.2298</v>
      </c>
      <c r="P300" s="180">
        <v>0</v>
      </c>
      <c r="Q300" s="180">
        <v>4.6002999999999998</v>
      </c>
      <c r="R300" s="180">
        <v>3.0398000000000001</v>
      </c>
      <c r="S300" s="180">
        <v>0</v>
      </c>
      <c r="T300" s="180">
        <v>1.4148000000000001</v>
      </c>
      <c r="U300" s="180">
        <v>0.89959999999999996</v>
      </c>
      <c r="V300" s="180">
        <v>1.9567000000000001</v>
      </c>
      <c r="W300" s="180">
        <v>0</v>
      </c>
      <c r="X300" s="180">
        <v>0</v>
      </c>
      <c r="Y300" s="180">
        <v>0.8266</v>
      </c>
      <c r="Z300" s="180">
        <v>1.1168</v>
      </c>
      <c r="AA300" s="180">
        <v>1.8307</v>
      </c>
      <c r="AB300" s="180">
        <v>0.18459999999999999</v>
      </c>
      <c r="AC300" s="180">
        <v>0.74919999999999998</v>
      </c>
      <c r="AD300" s="180">
        <v>0.54720000000000002</v>
      </c>
      <c r="AE300" s="180">
        <v>1.2282999999999999</v>
      </c>
      <c r="AF300" s="180">
        <v>1.1231</v>
      </c>
      <c r="AG300" s="180">
        <v>7.5499999999999998E-2</v>
      </c>
      <c r="AH300" s="180">
        <v>0</v>
      </c>
      <c r="AI300" s="180">
        <v>0.93530000000000002</v>
      </c>
      <c r="AJ300" s="180">
        <v>1.3491</v>
      </c>
      <c r="AK300" s="180">
        <v>0</v>
      </c>
      <c r="AL300" s="180">
        <v>0</v>
      </c>
      <c r="AM300" s="180">
        <v>0.36480000000000001</v>
      </c>
      <c r="AN300" s="180">
        <v>2.4299999999999999E-2</v>
      </c>
      <c r="AO300" s="180">
        <v>7.3800000000000004E-2</v>
      </c>
      <c r="AP300" s="180">
        <v>0</v>
      </c>
      <c r="AQ300" s="180">
        <v>0</v>
      </c>
      <c r="AR300" s="180">
        <v>2.0154000000000001</v>
      </c>
      <c r="AS300" s="180">
        <v>0</v>
      </c>
      <c r="AT300" s="180">
        <v>0.16600000000000001</v>
      </c>
      <c r="AU300" s="180">
        <v>0</v>
      </c>
      <c r="AV300" s="180">
        <v>1.7161999999999999</v>
      </c>
      <c r="AW300" s="180">
        <v>0</v>
      </c>
      <c r="AX300" s="180">
        <v>1.6479999999999999</v>
      </c>
      <c r="AY300" s="180">
        <v>2.0647000000000002</v>
      </c>
      <c r="AZ300" s="180">
        <v>2.0316999999999998</v>
      </c>
      <c r="BA300" s="180">
        <v>0.67469999999999997</v>
      </c>
      <c r="BB300" s="180">
        <v>0</v>
      </c>
      <c r="BC300" s="180">
        <v>0.52959999999999996</v>
      </c>
      <c r="BD300" s="180">
        <v>2.0367000000000002</v>
      </c>
      <c r="BE300" s="180">
        <v>0</v>
      </c>
      <c r="BF300" s="180">
        <v>0.62880000000000003</v>
      </c>
      <c r="BG300" s="180">
        <v>0</v>
      </c>
      <c r="BH300" s="180">
        <v>0</v>
      </c>
      <c r="BI300" s="180">
        <v>2.2174</v>
      </c>
      <c r="BJ300" s="180">
        <v>0</v>
      </c>
      <c r="BK300" s="180">
        <v>0.78749999999999998</v>
      </c>
      <c r="BL300" s="180">
        <v>0</v>
      </c>
      <c r="BM300" s="180">
        <v>5.2200000000000003E-2</v>
      </c>
      <c r="BN300" s="180">
        <v>0.87819999999999998</v>
      </c>
      <c r="BO300" s="180">
        <v>0.20499999999999999</v>
      </c>
      <c r="BP300" s="180">
        <v>3.0409999999999999</v>
      </c>
      <c r="BQ300" s="180">
        <v>0</v>
      </c>
      <c r="BR300" s="180">
        <v>0.54490000000000005</v>
      </c>
      <c r="BS300" s="180">
        <v>0</v>
      </c>
      <c r="BT300" s="180">
        <v>0.90100000000000002</v>
      </c>
      <c r="BU300" s="180">
        <v>1.3734</v>
      </c>
      <c r="BV300" s="180">
        <v>0</v>
      </c>
      <c r="BW300" s="180">
        <v>0</v>
      </c>
      <c r="BX300" s="180">
        <v>4.4577999999999998</v>
      </c>
      <c r="BY300" s="180">
        <v>0.22670000000000001</v>
      </c>
      <c r="BZ300" s="180">
        <v>1.2084999999999999</v>
      </c>
      <c r="CA300" s="180">
        <v>0.12709999999999999</v>
      </c>
      <c r="CB300" s="180">
        <v>0.4748</v>
      </c>
      <c r="CC300" s="180">
        <v>0</v>
      </c>
      <c r="CD300" s="180">
        <v>0.10349999999999999</v>
      </c>
      <c r="CE300" s="180"/>
      <c r="CF300" s="180"/>
      <c r="CG300" s="180"/>
      <c r="CH300" s="180"/>
      <c r="CI300" s="180"/>
      <c r="CJ300" s="180"/>
      <c r="CK300" s="180"/>
      <c r="CL300" s="180"/>
      <c r="CM300" s="180"/>
      <c r="CN300" s="180"/>
      <c r="CO300" s="180"/>
      <c r="CP300" s="180"/>
      <c r="CQ300" s="180"/>
      <c r="CR300" s="180"/>
      <c r="CS300" s="180"/>
      <c r="CT300" s="180"/>
      <c r="CU300" s="180"/>
    </row>
    <row r="301" spans="1:99" x14ac:dyDescent="0.3">
      <c r="A301" s="155">
        <v>9013</v>
      </c>
      <c r="B301" s="632" t="s">
        <v>1203</v>
      </c>
      <c r="C301" s="632" t="s">
        <v>1204</v>
      </c>
      <c r="D301" s="180">
        <v>0</v>
      </c>
      <c r="E301" s="180">
        <v>0</v>
      </c>
      <c r="F301" s="180">
        <v>0</v>
      </c>
      <c r="G301" s="180">
        <v>0</v>
      </c>
      <c r="H301" s="180">
        <v>0</v>
      </c>
      <c r="I301" s="180">
        <v>0</v>
      </c>
      <c r="J301" s="180">
        <v>3.98</v>
      </c>
      <c r="K301" s="180">
        <v>0</v>
      </c>
      <c r="L301" s="180">
        <v>0</v>
      </c>
      <c r="M301" s="180">
        <v>0</v>
      </c>
      <c r="N301" s="180">
        <v>0</v>
      </c>
      <c r="O301" s="180">
        <v>3.55</v>
      </c>
      <c r="P301" s="180">
        <v>0</v>
      </c>
      <c r="Q301" s="180">
        <v>24.48</v>
      </c>
      <c r="R301" s="180">
        <v>17.71</v>
      </c>
      <c r="S301" s="180">
        <v>0</v>
      </c>
      <c r="T301" s="180">
        <v>3.25</v>
      </c>
      <c r="U301" s="180">
        <v>3.81</v>
      </c>
      <c r="V301" s="180">
        <v>8.2100000000000009</v>
      </c>
      <c r="W301" s="180">
        <v>0</v>
      </c>
      <c r="X301" s="180">
        <v>0</v>
      </c>
      <c r="Y301" s="180">
        <v>4.25</v>
      </c>
      <c r="Z301" s="180">
        <v>5.89</v>
      </c>
      <c r="AA301" s="180">
        <v>34.18</v>
      </c>
      <c r="AB301" s="180">
        <v>1.89</v>
      </c>
      <c r="AC301" s="180">
        <v>5.0599999999999996</v>
      </c>
      <c r="AD301" s="180">
        <v>3.54</v>
      </c>
      <c r="AE301" s="180">
        <v>18.29</v>
      </c>
      <c r="AF301" s="180">
        <v>19.16</v>
      </c>
      <c r="AG301" s="180">
        <v>5.14</v>
      </c>
      <c r="AH301" s="180">
        <v>0</v>
      </c>
      <c r="AI301" s="180">
        <v>4.3899999999999997</v>
      </c>
      <c r="AJ301" s="180">
        <v>11.62</v>
      </c>
      <c r="AK301" s="180">
        <v>0</v>
      </c>
      <c r="AL301" s="180">
        <v>0</v>
      </c>
      <c r="AM301" s="180">
        <v>2.73</v>
      </c>
      <c r="AN301" s="180">
        <v>2.71</v>
      </c>
      <c r="AO301" s="180">
        <v>0.93</v>
      </c>
      <c r="AP301" s="180">
        <v>0</v>
      </c>
      <c r="AQ301" s="180">
        <v>0</v>
      </c>
      <c r="AR301" s="180">
        <v>5.87</v>
      </c>
      <c r="AS301" s="180">
        <v>0</v>
      </c>
      <c r="AT301" s="180">
        <v>1.29</v>
      </c>
      <c r="AU301" s="180">
        <v>0</v>
      </c>
      <c r="AV301" s="180">
        <v>23.3</v>
      </c>
      <c r="AW301" s="180">
        <v>0</v>
      </c>
      <c r="AX301" s="180">
        <v>7.3</v>
      </c>
      <c r="AY301" s="180">
        <v>37.590000000000003</v>
      </c>
      <c r="AZ301" s="180">
        <v>11.28</v>
      </c>
      <c r="BA301" s="180">
        <v>3.76</v>
      </c>
      <c r="BB301" s="180">
        <v>0</v>
      </c>
      <c r="BC301" s="180">
        <v>9.7799999999999994</v>
      </c>
      <c r="BD301" s="180">
        <v>3.86</v>
      </c>
      <c r="BE301" s="180">
        <v>0</v>
      </c>
      <c r="BF301" s="180">
        <v>3.54</v>
      </c>
      <c r="BG301" s="180">
        <v>0</v>
      </c>
      <c r="BH301" s="180">
        <v>0</v>
      </c>
      <c r="BI301" s="180">
        <v>30.82</v>
      </c>
      <c r="BJ301" s="180">
        <v>0</v>
      </c>
      <c r="BK301" s="180">
        <v>7.05</v>
      </c>
      <c r="BL301" s="180">
        <v>0</v>
      </c>
      <c r="BM301" s="180">
        <v>1.07</v>
      </c>
      <c r="BN301" s="180">
        <v>7.65</v>
      </c>
      <c r="BO301" s="180">
        <v>70.16</v>
      </c>
      <c r="BP301" s="180">
        <v>11.15</v>
      </c>
      <c r="BQ301" s="180">
        <v>0</v>
      </c>
      <c r="BR301" s="180">
        <v>5.43</v>
      </c>
      <c r="BS301" s="180">
        <v>0</v>
      </c>
      <c r="BT301" s="180">
        <v>8.56</v>
      </c>
      <c r="BU301" s="180">
        <v>18.45</v>
      </c>
      <c r="BV301" s="180">
        <v>0</v>
      </c>
      <c r="BW301" s="180">
        <v>0</v>
      </c>
      <c r="BX301" s="180">
        <v>83.35</v>
      </c>
      <c r="BY301" s="180">
        <v>0.26</v>
      </c>
      <c r="BZ301" s="180">
        <v>0.49</v>
      </c>
      <c r="CA301" s="180">
        <v>3.78</v>
      </c>
      <c r="CB301" s="180">
        <v>17.07</v>
      </c>
      <c r="CC301" s="180">
        <v>0</v>
      </c>
      <c r="CD301" s="180">
        <v>0</v>
      </c>
      <c r="CE301" s="180"/>
      <c r="CF301" s="180"/>
      <c r="CG301" s="180"/>
      <c r="CH301" s="180"/>
      <c r="CI301" s="180"/>
      <c r="CJ301" s="180"/>
      <c r="CK301" s="180"/>
      <c r="CL301" s="180"/>
      <c r="CM301" s="180"/>
      <c r="CN301" s="180"/>
      <c r="CO301" s="180"/>
      <c r="CP301" s="180"/>
      <c r="CQ301" s="180"/>
      <c r="CR301" s="180"/>
      <c r="CS301" s="180"/>
      <c r="CT301" s="180"/>
      <c r="CU301" s="180"/>
    </row>
    <row r="302" spans="1:99" x14ac:dyDescent="0.3">
      <c r="A302" s="155">
        <v>9014</v>
      </c>
      <c r="B302" s="647" t="s">
        <v>1205</v>
      </c>
      <c r="C302" s="647" t="s">
        <v>1206</v>
      </c>
      <c r="D302" s="180">
        <v>0</v>
      </c>
      <c r="E302" s="180">
        <v>0</v>
      </c>
      <c r="F302" s="180">
        <v>0</v>
      </c>
      <c r="G302" s="180">
        <v>0</v>
      </c>
      <c r="H302" s="180">
        <v>0</v>
      </c>
      <c r="I302" s="180">
        <v>0</v>
      </c>
      <c r="J302" s="180">
        <v>0</v>
      </c>
      <c r="K302" s="180">
        <v>0</v>
      </c>
      <c r="L302" s="180">
        <v>0</v>
      </c>
      <c r="M302" s="180">
        <v>0</v>
      </c>
      <c r="N302" s="180">
        <v>0</v>
      </c>
      <c r="O302" s="180">
        <v>0</v>
      </c>
      <c r="P302" s="180">
        <v>0</v>
      </c>
      <c r="Q302" s="180">
        <v>14.54</v>
      </c>
      <c r="R302" s="180">
        <v>0</v>
      </c>
      <c r="S302" s="180">
        <v>0</v>
      </c>
      <c r="T302" s="180">
        <v>0</v>
      </c>
      <c r="U302" s="180">
        <v>0</v>
      </c>
      <c r="V302" s="180">
        <v>8.2100000000000009</v>
      </c>
      <c r="W302" s="180">
        <v>0</v>
      </c>
      <c r="X302" s="180">
        <v>0</v>
      </c>
      <c r="Y302" s="180">
        <v>0</v>
      </c>
      <c r="Z302" s="180">
        <v>0</v>
      </c>
      <c r="AA302" s="180">
        <v>0</v>
      </c>
      <c r="AB302" s="180">
        <v>0</v>
      </c>
      <c r="AC302" s="180">
        <v>0</v>
      </c>
      <c r="AD302" s="180">
        <v>0</v>
      </c>
      <c r="AE302" s="180">
        <v>0</v>
      </c>
      <c r="AF302" s="180">
        <v>0</v>
      </c>
      <c r="AG302" s="180">
        <v>0</v>
      </c>
      <c r="AH302" s="180">
        <v>0</v>
      </c>
      <c r="AI302" s="180">
        <v>3.01</v>
      </c>
      <c r="AJ302" s="180">
        <v>0</v>
      </c>
      <c r="AK302" s="180">
        <v>0</v>
      </c>
      <c r="AL302" s="180">
        <v>0</v>
      </c>
      <c r="AM302" s="180">
        <v>6.19</v>
      </c>
      <c r="AN302" s="180">
        <v>0</v>
      </c>
      <c r="AO302" s="180">
        <v>0</v>
      </c>
      <c r="AP302" s="180">
        <v>0</v>
      </c>
      <c r="AQ302" s="180">
        <v>0</v>
      </c>
      <c r="AR302" s="180">
        <v>0</v>
      </c>
      <c r="AS302" s="180">
        <v>0</v>
      </c>
      <c r="AT302" s="180">
        <v>0</v>
      </c>
      <c r="AU302" s="180">
        <v>0</v>
      </c>
      <c r="AV302" s="180">
        <v>0</v>
      </c>
      <c r="AW302" s="180">
        <v>0</v>
      </c>
      <c r="AX302" s="180">
        <v>0</v>
      </c>
      <c r="AY302" s="180">
        <v>0</v>
      </c>
      <c r="AZ302" s="180">
        <v>0</v>
      </c>
      <c r="BA302" s="180">
        <v>0</v>
      </c>
      <c r="BB302" s="180">
        <v>0</v>
      </c>
      <c r="BC302" s="180">
        <v>0</v>
      </c>
      <c r="BD302" s="180">
        <v>0</v>
      </c>
      <c r="BE302" s="180">
        <v>0</v>
      </c>
      <c r="BF302" s="180">
        <v>0</v>
      </c>
      <c r="BG302" s="180">
        <v>0</v>
      </c>
      <c r="BH302" s="180">
        <v>0</v>
      </c>
      <c r="BI302" s="180">
        <v>0</v>
      </c>
      <c r="BJ302" s="180">
        <v>0</v>
      </c>
      <c r="BK302" s="180">
        <v>0</v>
      </c>
      <c r="BL302" s="180">
        <v>0</v>
      </c>
      <c r="BM302" s="180">
        <v>0</v>
      </c>
      <c r="BN302" s="180">
        <v>0</v>
      </c>
      <c r="BO302" s="180">
        <v>0</v>
      </c>
      <c r="BP302" s="180">
        <v>0</v>
      </c>
      <c r="BQ302" s="180">
        <v>0</v>
      </c>
      <c r="BR302" s="180">
        <v>9.99</v>
      </c>
      <c r="BS302" s="180">
        <v>6.35</v>
      </c>
      <c r="BT302" s="180">
        <v>0</v>
      </c>
      <c r="BU302" s="180">
        <v>0</v>
      </c>
      <c r="BV302" s="180">
        <v>0</v>
      </c>
      <c r="BW302" s="180">
        <v>0</v>
      </c>
      <c r="BX302" s="180">
        <v>0</v>
      </c>
      <c r="BY302" s="180">
        <v>0</v>
      </c>
      <c r="BZ302" s="180">
        <v>0</v>
      </c>
      <c r="CA302" s="180">
        <v>0</v>
      </c>
      <c r="CB302" s="180">
        <v>0</v>
      </c>
      <c r="CC302" s="180">
        <v>0</v>
      </c>
      <c r="CD302" s="180">
        <v>0</v>
      </c>
      <c r="CE302" s="180"/>
      <c r="CF302" s="180"/>
      <c r="CG302" s="180"/>
      <c r="CH302" s="180"/>
      <c r="CI302" s="180"/>
      <c r="CJ302" s="180"/>
      <c r="CK302" s="180"/>
      <c r="CL302" s="180"/>
      <c r="CM302" s="180"/>
      <c r="CN302" s="180"/>
      <c r="CO302" s="180"/>
      <c r="CP302" s="180"/>
      <c r="CQ302" s="180"/>
      <c r="CR302" s="180"/>
      <c r="CS302" s="180"/>
      <c r="CT302" s="180"/>
      <c r="CU302" s="180"/>
    </row>
    <row r="303" spans="1:99" x14ac:dyDescent="0.3">
      <c r="A303" s="155">
        <v>9015</v>
      </c>
      <c r="B303" s="647" t="s">
        <v>1207</v>
      </c>
      <c r="C303" s="647" t="s">
        <v>352</v>
      </c>
      <c r="D303" s="180">
        <v>0</v>
      </c>
      <c r="E303" s="180">
        <v>0</v>
      </c>
      <c r="F303" s="180">
        <v>0</v>
      </c>
      <c r="G303" s="180">
        <v>0</v>
      </c>
      <c r="H303" s="180">
        <v>0</v>
      </c>
      <c r="I303" s="180">
        <v>0</v>
      </c>
      <c r="J303" s="180">
        <v>0</v>
      </c>
      <c r="K303" s="180">
        <v>0</v>
      </c>
      <c r="L303" s="180">
        <v>0</v>
      </c>
      <c r="M303" s="180">
        <v>0</v>
      </c>
      <c r="N303" s="180">
        <v>0</v>
      </c>
      <c r="O303" s="180">
        <v>0</v>
      </c>
      <c r="P303" s="180">
        <v>0</v>
      </c>
      <c r="Q303" s="180">
        <v>3269257</v>
      </c>
      <c r="R303" s="180">
        <v>0</v>
      </c>
      <c r="S303" s="180">
        <v>0</v>
      </c>
      <c r="T303" s="180">
        <v>0</v>
      </c>
      <c r="U303" s="180">
        <v>0</v>
      </c>
      <c r="V303" s="180">
        <v>8556449</v>
      </c>
      <c r="W303" s="180">
        <v>0</v>
      </c>
      <c r="X303" s="180">
        <v>0</v>
      </c>
      <c r="Y303" s="180">
        <v>0</v>
      </c>
      <c r="Z303" s="180">
        <v>0</v>
      </c>
      <c r="AA303" s="180">
        <v>0</v>
      </c>
      <c r="AB303" s="180">
        <v>0</v>
      </c>
      <c r="AC303" s="180">
        <v>0</v>
      </c>
      <c r="AD303" s="180">
        <v>0</v>
      </c>
      <c r="AE303" s="180">
        <v>0</v>
      </c>
      <c r="AF303" s="180">
        <v>0</v>
      </c>
      <c r="AG303" s="180">
        <v>0</v>
      </c>
      <c r="AH303" s="180">
        <v>0</v>
      </c>
      <c r="AI303" s="180">
        <v>5497121</v>
      </c>
      <c r="AJ303" s="180">
        <v>0</v>
      </c>
      <c r="AK303" s="180">
        <v>0</v>
      </c>
      <c r="AL303" s="180">
        <v>0</v>
      </c>
      <c r="AM303" s="180">
        <v>634453</v>
      </c>
      <c r="AN303" s="180">
        <v>0</v>
      </c>
      <c r="AO303" s="180">
        <v>0</v>
      </c>
      <c r="AP303" s="180">
        <v>0</v>
      </c>
      <c r="AQ303" s="180">
        <v>0</v>
      </c>
      <c r="AR303" s="180">
        <v>0</v>
      </c>
      <c r="AS303" s="180">
        <v>0</v>
      </c>
      <c r="AT303" s="180">
        <v>0</v>
      </c>
      <c r="AU303" s="180">
        <v>0</v>
      </c>
      <c r="AV303" s="180">
        <v>0</v>
      </c>
      <c r="AW303" s="180">
        <v>0</v>
      </c>
      <c r="AX303" s="180">
        <v>0</v>
      </c>
      <c r="AY303" s="180">
        <v>0</v>
      </c>
      <c r="AZ303" s="180">
        <v>0</v>
      </c>
      <c r="BA303" s="180">
        <v>0</v>
      </c>
      <c r="BB303" s="180">
        <v>0</v>
      </c>
      <c r="BC303" s="180">
        <v>0</v>
      </c>
      <c r="BD303" s="180">
        <v>0</v>
      </c>
      <c r="BE303" s="180">
        <v>0</v>
      </c>
      <c r="BF303" s="180">
        <v>0</v>
      </c>
      <c r="BG303" s="180">
        <v>0</v>
      </c>
      <c r="BH303" s="180">
        <v>0</v>
      </c>
      <c r="BI303" s="180">
        <v>0</v>
      </c>
      <c r="BJ303" s="180">
        <v>0</v>
      </c>
      <c r="BK303" s="180">
        <v>0</v>
      </c>
      <c r="BL303" s="180">
        <v>0</v>
      </c>
      <c r="BM303" s="180">
        <v>0</v>
      </c>
      <c r="BN303" s="180">
        <v>0</v>
      </c>
      <c r="BO303" s="180">
        <v>0</v>
      </c>
      <c r="BP303" s="180">
        <v>0</v>
      </c>
      <c r="BQ303" s="180">
        <v>0</v>
      </c>
      <c r="BR303" s="180">
        <v>575495</v>
      </c>
      <c r="BS303" s="180">
        <v>1389853</v>
      </c>
      <c r="BT303" s="180">
        <v>0</v>
      </c>
      <c r="BU303" s="180">
        <v>0</v>
      </c>
      <c r="BV303" s="180">
        <v>0</v>
      </c>
      <c r="BW303" s="180">
        <v>0</v>
      </c>
      <c r="BX303" s="180">
        <v>0</v>
      </c>
      <c r="BY303" s="180">
        <v>0</v>
      </c>
      <c r="BZ303" s="180">
        <v>0</v>
      </c>
      <c r="CA303" s="180">
        <v>0</v>
      </c>
      <c r="CB303" s="180">
        <v>0</v>
      </c>
      <c r="CC303" s="180">
        <v>0</v>
      </c>
      <c r="CD303" s="180">
        <v>0</v>
      </c>
      <c r="CE303" s="180"/>
      <c r="CF303" s="180"/>
      <c r="CG303" s="180"/>
      <c r="CH303" s="180"/>
      <c r="CI303" s="180"/>
      <c r="CJ303" s="180"/>
      <c r="CK303" s="180"/>
      <c r="CL303" s="180"/>
      <c r="CM303" s="180"/>
      <c r="CN303" s="180"/>
      <c r="CO303" s="180"/>
      <c r="CP303" s="180"/>
      <c r="CQ303" s="180"/>
      <c r="CR303" s="180"/>
      <c r="CS303" s="180"/>
      <c r="CT303" s="180"/>
      <c r="CU303" s="180"/>
    </row>
    <row r="304" spans="1:99" x14ac:dyDescent="0.3">
      <c r="A304" s="155">
        <v>9016</v>
      </c>
      <c r="B304" s="647" t="s">
        <v>1208</v>
      </c>
      <c r="C304" s="647" t="s">
        <v>352</v>
      </c>
      <c r="D304" s="180">
        <v>0</v>
      </c>
      <c r="E304" s="180">
        <v>0</v>
      </c>
      <c r="F304" s="180">
        <v>0</v>
      </c>
      <c r="G304" s="180">
        <v>0</v>
      </c>
      <c r="H304" s="180">
        <v>0</v>
      </c>
      <c r="I304" s="180">
        <v>0</v>
      </c>
      <c r="J304" s="180">
        <v>0</v>
      </c>
      <c r="K304" s="180">
        <v>0</v>
      </c>
      <c r="L304" s="180">
        <v>0</v>
      </c>
      <c r="M304" s="180">
        <v>0</v>
      </c>
      <c r="N304" s="180">
        <v>0</v>
      </c>
      <c r="O304" s="180">
        <v>0</v>
      </c>
      <c r="P304" s="180">
        <v>0</v>
      </c>
      <c r="Q304" s="180">
        <v>1.4518</v>
      </c>
      <c r="R304" s="180">
        <v>0</v>
      </c>
      <c r="S304" s="180">
        <v>0</v>
      </c>
      <c r="T304" s="180">
        <v>0</v>
      </c>
      <c r="U304" s="180">
        <v>0</v>
      </c>
      <c r="V304" s="180">
        <v>0.84650000000000003</v>
      </c>
      <c r="W304" s="180">
        <v>0</v>
      </c>
      <c r="X304" s="180">
        <v>0</v>
      </c>
      <c r="Y304" s="180">
        <v>0</v>
      </c>
      <c r="Z304" s="180">
        <v>0</v>
      </c>
      <c r="AA304" s="180">
        <v>0</v>
      </c>
      <c r="AB304" s="180">
        <v>0</v>
      </c>
      <c r="AC304" s="180">
        <v>0</v>
      </c>
      <c r="AD304" s="180">
        <v>0</v>
      </c>
      <c r="AE304" s="180">
        <v>0</v>
      </c>
      <c r="AF304" s="180">
        <v>0</v>
      </c>
      <c r="AG304" s="180">
        <v>0</v>
      </c>
      <c r="AH304" s="180">
        <v>0</v>
      </c>
      <c r="AI304" s="180">
        <v>0.36270000000000002</v>
      </c>
      <c r="AJ304" s="180">
        <v>0</v>
      </c>
      <c r="AK304" s="180">
        <v>0</v>
      </c>
      <c r="AL304" s="180">
        <v>0</v>
      </c>
      <c r="AM304" s="180">
        <v>0.65359999999999996</v>
      </c>
      <c r="AN304" s="180">
        <v>0</v>
      </c>
      <c r="AO304" s="180">
        <v>0</v>
      </c>
      <c r="AP304" s="180">
        <v>0</v>
      </c>
      <c r="AQ304" s="180">
        <v>0</v>
      </c>
      <c r="AR304" s="180">
        <v>0</v>
      </c>
      <c r="AS304" s="180">
        <v>0</v>
      </c>
      <c r="AT304" s="180">
        <v>0</v>
      </c>
      <c r="AU304" s="180">
        <v>0</v>
      </c>
      <c r="AV304" s="180">
        <v>0</v>
      </c>
      <c r="AW304" s="180">
        <v>0</v>
      </c>
      <c r="AX304" s="180">
        <v>0</v>
      </c>
      <c r="AY304" s="180">
        <v>0</v>
      </c>
      <c r="AZ304" s="180">
        <v>0</v>
      </c>
      <c r="BA304" s="180">
        <v>0</v>
      </c>
      <c r="BB304" s="180">
        <v>0</v>
      </c>
      <c r="BC304" s="180">
        <v>0</v>
      </c>
      <c r="BD304" s="180">
        <v>0</v>
      </c>
      <c r="BE304" s="180">
        <v>0</v>
      </c>
      <c r="BF304" s="180">
        <v>0</v>
      </c>
      <c r="BG304" s="180">
        <v>0</v>
      </c>
      <c r="BH304" s="180">
        <v>0</v>
      </c>
      <c r="BI304" s="180">
        <v>0</v>
      </c>
      <c r="BJ304" s="180">
        <v>0</v>
      </c>
      <c r="BK304" s="180">
        <v>0</v>
      </c>
      <c r="BL304" s="180">
        <v>0</v>
      </c>
      <c r="BM304" s="180">
        <v>0</v>
      </c>
      <c r="BN304" s="180">
        <v>0</v>
      </c>
      <c r="BO304" s="180">
        <v>0</v>
      </c>
      <c r="BP304" s="180">
        <v>0</v>
      </c>
      <c r="BQ304" s="180">
        <v>0</v>
      </c>
      <c r="BR304" s="180">
        <v>0.52710000000000001</v>
      </c>
      <c r="BS304" s="180">
        <v>0.46079999999999999</v>
      </c>
      <c r="BT304" s="180">
        <v>0</v>
      </c>
      <c r="BU304" s="180">
        <v>0</v>
      </c>
      <c r="BV304" s="180">
        <v>0</v>
      </c>
      <c r="BW304" s="180">
        <v>0</v>
      </c>
      <c r="BX304" s="180">
        <v>0</v>
      </c>
      <c r="BY304" s="180">
        <v>0</v>
      </c>
      <c r="BZ304" s="180">
        <v>0</v>
      </c>
      <c r="CA304" s="180">
        <v>0</v>
      </c>
      <c r="CB304" s="180">
        <v>0</v>
      </c>
      <c r="CC304" s="180">
        <v>0</v>
      </c>
      <c r="CD304" s="180">
        <v>0</v>
      </c>
      <c r="CE304" s="180"/>
      <c r="CF304" s="180"/>
      <c r="CG304" s="180"/>
      <c r="CH304" s="180"/>
      <c r="CI304" s="180"/>
      <c r="CJ304" s="180"/>
      <c r="CK304" s="180"/>
      <c r="CL304" s="180"/>
      <c r="CM304" s="180"/>
      <c r="CN304" s="180"/>
      <c r="CO304" s="180"/>
      <c r="CP304" s="180"/>
      <c r="CQ304" s="180"/>
      <c r="CR304" s="180"/>
      <c r="CS304" s="180"/>
      <c r="CT304" s="180"/>
      <c r="CU304" s="180"/>
    </row>
    <row r="305" spans="1:104" x14ac:dyDescent="0.3">
      <c r="A305" s="155">
        <v>9017</v>
      </c>
      <c r="B305" s="632" t="s">
        <v>1209</v>
      </c>
      <c r="C305" s="632" t="s">
        <v>1210</v>
      </c>
      <c r="D305" s="180">
        <v>0</v>
      </c>
      <c r="E305" s="180">
        <v>0</v>
      </c>
      <c r="F305" s="180">
        <v>0</v>
      </c>
      <c r="G305" s="180">
        <v>0</v>
      </c>
      <c r="H305" s="180">
        <v>0</v>
      </c>
      <c r="I305" s="180">
        <v>0</v>
      </c>
      <c r="J305" s="180">
        <v>0</v>
      </c>
      <c r="K305" s="180">
        <v>0</v>
      </c>
      <c r="L305" s="180">
        <v>0</v>
      </c>
      <c r="M305" s="180">
        <v>0</v>
      </c>
      <c r="N305" s="180">
        <v>0</v>
      </c>
      <c r="O305" s="180">
        <v>0</v>
      </c>
      <c r="P305" s="180">
        <v>0</v>
      </c>
      <c r="Q305" s="180">
        <v>14.54</v>
      </c>
      <c r="R305" s="180">
        <v>0</v>
      </c>
      <c r="S305" s="180">
        <v>0</v>
      </c>
      <c r="T305" s="180">
        <v>0</v>
      </c>
      <c r="U305" s="180">
        <v>0</v>
      </c>
      <c r="V305" s="180">
        <v>8.2100000000000009</v>
      </c>
      <c r="W305" s="180">
        <v>0</v>
      </c>
      <c r="X305" s="180">
        <v>0</v>
      </c>
      <c r="Y305" s="180">
        <v>0</v>
      </c>
      <c r="Z305" s="180">
        <v>0</v>
      </c>
      <c r="AA305" s="180">
        <v>0</v>
      </c>
      <c r="AB305" s="180">
        <v>0</v>
      </c>
      <c r="AC305" s="180">
        <v>0</v>
      </c>
      <c r="AD305" s="180">
        <v>0</v>
      </c>
      <c r="AE305" s="180">
        <v>0</v>
      </c>
      <c r="AF305" s="180">
        <v>0</v>
      </c>
      <c r="AG305" s="180">
        <v>0</v>
      </c>
      <c r="AH305" s="180">
        <v>0</v>
      </c>
      <c r="AI305" s="180">
        <v>3.01</v>
      </c>
      <c r="AJ305" s="180">
        <v>0</v>
      </c>
      <c r="AK305" s="180">
        <v>0</v>
      </c>
      <c r="AL305" s="180">
        <v>0</v>
      </c>
      <c r="AM305" s="180">
        <v>6.19</v>
      </c>
      <c r="AN305" s="180">
        <v>0</v>
      </c>
      <c r="AO305" s="180">
        <v>0</v>
      </c>
      <c r="AP305" s="180">
        <v>0</v>
      </c>
      <c r="AQ305" s="180">
        <v>0</v>
      </c>
      <c r="AR305" s="180">
        <v>0</v>
      </c>
      <c r="AS305" s="180">
        <v>0</v>
      </c>
      <c r="AT305" s="180">
        <v>0</v>
      </c>
      <c r="AU305" s="180">
        <v>0</v>
      </c>
      <c r="AV305" s="180">
        <v>0</v>
      </c>
      <c r="AW305" s="180">
        <v>0</v>
      </c>
      <c r="AX305" s="180">
        <v>0</v>
      </c>
      <c r="AY305" s="180">
        <v>0</v>
      </c>
      <c r="AZ305" s="180">
        <v>0</v>
      </c>
      <c r="BA305" s="180">
        <v>0</v>
      </c>
      <c r="BB305" s="180">
        <v>0</v>
      </c>
      <c r="BC305" s="180">
        <v>0</v>
      </c>
      <c r="BD305" s="180">
        <v>0</v>
      </c>
      <c r="BE305" s="180">
        <v>0</v>
      </c>
      <c r="BF305" s="180">
        <v>0</v>
      </c>
      <c r="BG305" s="180">
        <v>0</v>
      </c>
      <c r="BH305" s="180">
        <v>0</v>
      </c>
      <c r="BI305" s="180">
        <v>0</v>
      </c>
      <c r="BJ305" s="180">
        <v>0</v>
      </c>
      <c r="BK305" s="180">
        <v>0</v>
      </c>
      <c r="BL305" s="180">
        <v>0</v>
      </c>
      <c r="BM305" s="180">
        <v>0</v>
      </c>
      <c r="BN305" s="180">
        <v>0</v>
      </c>
      <c r="BO305" s="180">
        <v>0</v>
      </c>
      <c r="BP305" s="180">
        <v>0</v>
      </c>
      <c r="BQ305" s="180">
        <v>0</v>
      </c>
      <c r="BR305" s="180">
        <v>9.8000000000000007</v>
      </c>
      <c r="BS305" s="180">
        <v>6.35</v>
      </c>
      <c r="BT305" s="180">
        <v>0</v>
      </c>
      <c r="BU305" s="180">
        <v>0</v>
      </c>
      <c r="BV305" s="180">
        <v>0</v>
      </c>
      <c r="BW305" s="180">
        <v>0</v>
      </c>
      <c r="BX305" s="180">
        <v>0</v>
      </c>
      <c r="BY305" s="180">
        <v>0</v>
      </c>
      <c r="BZ305" s="180">
        <v>0</v>
      </c>
      <c r="CA305" s="180">
        <v>0</v>
      </c>
      <c r="CB305" s="180">
        <v>0</v>
      </c>
      <c r="CC305" s="180">
        <v>0</v>
      </c>
      <c r="CD305" s="180">
        <v>0</v>
      </c>
      <c r="CE305" s="180"/>
      <c r="CF305" s="180"/>
      <c r="CG305" s="180"/>
      <c r="CH305" s="180"/>
      <c r="CI305" s="180"/>
      <c r="CJ305" s="180"/>
      <c r="CK305" s="180"/>
      <c r="CL305" s="180"/>
      <c r="CM305" s="180"/>
      <c r="CN305" s="180"/>
      <c r="CO305" s="180"/>
      <c r="CP305" s="180"/>
      <c r="CQ305" s="180"/>
      <c r="CR305" s="180"/>
      <c r="CS305" s="180"/>
      <c r="CT305" s="180"/>
      <c r="CU305" s="180"/>
      <c r="CV305" s="180"/>
      <c r="CW305" s="180"/>
      <c r="CX305" s="180"/>
      <c r="CY305" s="180"/>
      <c r="CZ305" s="180"/>
    </row>
    <row r="306" spans="1:104" ht="57.6" x14ac:dyDescent="0.3">
      <c r="A306" s="155">
        <v>9018</v>
      </c>
      <c r="B306" s="565" t="s">
        <v>1211</v>
      </c>
      <c r="C306" s="565" t="s">
        <v>1212</v>
      </c>
      <c r="D306" s="180">
        <v>0</v>
      </c>
      <c r="E306" s="180">
        <v>6984</v>
      </c>
      <c r="F306" s="180">
        <v>0</v>
      </c>
      <c r="G306" s="180">
        <v>107014</v>
      </c>
      <c r="H306" s="180">
        <v>62428</v>
      </c>
      <c r="I306" s="180">
        <v>18514</v>
      </c>
      <c r="J306" s="180">
        <v>322</v>
      </c>
      <c r="K306" s="180">
        <v>1996</v>
      </c>
      <c r="L306" s="180">
        <v>6482</v>
      </c>
      <c r="M306" s="180">
        <v>1218202</v>
      </c>
      <c r="N306" s="180">
        <v>39205</v>
      </c>
      <c r="O306" s="180">
        <v>472333</v>
      </c>
      <c r="P306" s="180">
        <v>2011</v>
      </c>
      <c r="Q306" s="180">
        <v>4411757</v>
      </c>
      <c r="R306" s="180">
        <v>143018</v>
      </c>
      <c r="S306" s="180">
        <v>4092</v>
      </c>
      <c r="T306" s="180">
        <v>15098330</v>
      </c>
      <c r="U306" s="180">
        <v>2135132</v>
      </c>
      <c r="V306" s="180">
        <v>5216381</v>
      </c>
      <c r="W306" s="180">
        <v>5316677</v>
      </c>
      <c r="X306" s="180">
        <v>0</v>
      </c>
      <c r="Y306" s="180">
        <v>1225587</v>
      </c>
      <c r="Z306" s="180">
        <v>32504</v>
      </c>
      <c r="AA306" s="180">
        <v>1354991</v>
      </c>
      <c r="AB306" s="180">
        <v>232349</v>
      </c>
      <c r="AC306" s="180">
        <v>147229</v>
      </c>
      <c r="AD306" s="180">
        <v>42516</v>
      </c>
      <c r="AE306" s="180">
        <v>145396</v>
      </c>
      <c r="AF306" s="180">
        <v>4490072</v>
      </c>
      <c r="AG306" s="180">
        <v>347220</v>
      </c>
      <c r="AH306" s="180">
        <v>11958</v>
      </c>
      <c r="AI306" s="180">
        <v>11227336</v>
      </c>
      <c r="AJ306" s="180">
        <v>14310</v>
      </c>
      <c r="AK306" s="180">
        <v>0</v>
      </c>
      <c r="AL306" s="180">
        <v>0</v>
      </c>
      <c r="AM306" s="180">
        <v>2054755</v>
      </c>
      <c r="AN306" s="180">
        <v>30258</v>
      </c>
      <c r="AO306" s="180">
        <v>30036</v>
      </c>
      <c r="AP306" s="180">
        <v>0</v>
      </c>
      <c r="AQ306" s="180">
        <v>786919</v>
      </c>
      <c r="AR306" s="180">
        <v>336605</v>
      </c>
      <c r="AS306" s="180">
        <v>20677</v>
      </c>
      <c r="AT306" s="180">
        <v>97184</v>
      </c>
      <c r="AU306" s="180">
        <v>0</v>
      </c>
      <c r="AV306" s="180">
        <v>340036</v>
      </c>
      <c r="AW306" s="180">
        <v>306985</v>
      </c>
      <c r="AX306" s="180">
        <v>35409</v>
      </c>
      <c r="AY306" s="180">
        <v>2557824</v>
      </c>
      <c r="AZ306" s="180">
        <v>129621</v>
      </c>
      <c r="BA306" s="180">
        <v>78484</v>
      </c>
      <c r="BB306" s="180">
        <v>0</v>
      </c>
      <c r="BC306" s="180">
        <v>44927</v>
      </c>
      <c r="BD306" s="180">
        <v>750813</v>
      </c>
      <c r="BE306" s="180">
        <v>2846</v>
      </c>
      <c r="BF306" s="180">
        <v>2804</v>
      </c>
      <c r="BG306" s="180">
        <v>0</v>
      </c>
      <c r="BH306" s="180">
        <v>1121</v>
      </c>
      <c r="BI306" s="180">
        <v>2862</v>
      </c>
      <c r="BJ306" s="180">
        <v>82516</v>
      </c>
      <c r="BK306" s="180">
        <v>973721</v>
      </c>
      <c r="BL306" s="180">
        <v>0</v>
      </c>
      <c r="BM306" s="180">
        <v>126337</v>
      </c>
      <c r="BN306" s="180">
        <v>368823</v>
      </c>
      <c r="BO306" s="180">
        <v>105533</v>
      </c>
      <c r="BP306" s="180">
        <v>107062</v>
      </c>
      <c r="BQ306" s="180">
        <v>1314991</v>
      </c>
      <c r="BR306" s="180">
        <v>48334</v>
      </c>
      <c r="BS306" s="180">
        <v>2029900</v>
      </c>
      <c r="BT306" s="180">
        <v>26953</v>
      </c>
      <c r="BU306" s="180">
        <v>370047</v>
      </c>
      <c r="BV306" s="180">
        <v>50002</v>
      </c>
      <c r="BW306" s="180">
        <v>0</v>
      </c>
      <c r="BX306" s="180">
        <v>49597</v>
      </c>
      <c r="BY306" s="180">
        <v>2229</v>
      </c>
      <c r="BZ306" s="180">
        <v>117574</v>
      </c>
      <c r="CA306" s="180">
        <v>8136</v>
      </c>
      <c r="CB306" s="180">
        <v>109860</v>
      </c>
      <c r="CC306" s="180">
        <v>0</v>
      </c>
      <c r="CD306" s="180">
        <v>20738</v>
      </c>
      <c r="CE306" s="180"/>
      <c r="CF306" s="180"/>
      <c r="CG306" s="180"/>
      <c r="CH306" s="180"/>
      <c r="CI306" s="180"/>
      <c r="CJ306" s="180"/>
      <c r="CK306" s="180"/>
      <c r="CL306" s="180"/>
      <c r="CM306" s="180"/>
      <c r="CN306" s="180"/>
      <c r="CO306" s="180"/>
      <c r="CP306" s="180"/>
      <c r="CQ306" s="180"/>
      <c r="CR306" s="180"/>
      <c r="CS306" s="180"/>
      <c r="CT306" s="180"/>
      <c r="CU306" s="180"/>
      <c r="CV306" s="180"/>
      <c r="CW306" s="180"/>
      <c r="CX306" s="180"/>
      <c r="CY306" s="180"/>
      <c r="CZ306" s="180"/>
    </row>
    <row r="307" spans="1:104" ht="72" x14ac:dyDescent="0.3">
      <c r="A307" s="155">
        <v>9019</v>
      </c>
      <c r="B307" s="632" t="s">
        <v>1213</v>
      </c>
      <c r="C307" s="654" t="s">
        <v>1214</v>
      </c>
      <c r="D307" s="180">
        <v>0</v>
      </c>
      <c r="E307" s="180">
        <v>6984</v>
      </c>
      <c r="F307" s="180">
        <v>0</v>
      </c>
      <c r="G307" s="180">
        <v>107014</v>
      </c>
      <c r="H307" s="180">
        <v>62428</v>
      </c>
      <c r="I307" s="180">
        <v>18514</v>
      </c>
      <c r="J307" s="180">
        <v>322</v>
      </c>
      <c r="K307" s="180">
        <v>1996</v>
      </c>
      <c r="L307" s="180">
        <v>6482</v>
      </c>
      <c r="M307" s="180">
        <v>1218202</v>
      </c>
      <c r="N307" s="180">
        <v>39205</v>
      </c>
      <c r="O307" s="180">
        <v>472333</v>
      </c>
      <c r="P307" s="180">
        <v>2011</v>
      </c>
      <c r="Q307" s="180">
        <v>4411757</v>
      </c>
      <c r="R307" s="180">
        <v>143018</v>
      </c>
      <c r="S307" s="180">
        <v>4092</v>
      </c>
      <c r="T307" s="180">
        <v>15098330</v>
      </c>
      <c r="U307" s="180">
        <v>2135132</v>
      </c>
      <c r="V307" s="180">
        <v>5216381</v>
      </c>
      <c r="W307" s="180">
        <v>5316677</v>
      </c>
      <c r="X307" s="180">
        <v>0</v>
      </c>
      <c r="Y307" s="180">
        <v>1225587</v>
      </c>
      <c r="Z307" s="180">
        <v>32504</v>
      </c>
      <c r="AA307" s="180">
        <v>1354991</v>
      </c>
      <c r="AB307" s="180">
        <v>232349</v>
      </c>
      <c r="AC307" s="180">
        <v>147229</v>
      </c>
      <c r="AD307" s="180">
        <v>42516</v>
      </c>
      <c r="AE307" s="180">
        <v>145396</v>
      </c>
      <c r="AF307" s="180">
        <v>4490072</v>
      </c>
      <c r="AG307" s="180">
        <v>347220</v>
      </c>
      <c r="AH307" s="180">
        <v>11958</v>
      </c>
      <c r="AI307" s="180">
        <v>11227336</v>
      </c>
      <c r="AJ307" s="180">
        <v>14310</v>
      </c>
      <c r="AK307" s="180">
        <v>0</v>
      </c>
      <c r="AL307" s="180">
        <v>0</v>
      </c>
      <c r="AM307" s="180">
        <v>2054755</v>
      </c>
      <c r="AN307" s="180">
        <v>30258</v>
      </c>
      <c r="AO307" s="180">
        <v>30036</v>
      </c>
      <c r="AP307" s="180">
        <v>0</v>
      </c>
      <c r="AQ307" s="180">
        <v>786919</v>
      </c>
      <c r="AR307" s="180">
        <v>336605</v>
      </c>
      <c r="AS307" s="180">
        <v>20677</v>
      </c>
      <c r="AT307" s="180">
        <v>97184</v>
      </c>
      <c r="AU307" s="180">
        <v>0</v>
      </c>
      <c r="AV307" s="180">
        <v>340036</v>
      </c>
      <c r="AW307" s="180">
        <v>306985</v>
      </c>
      <c r="AX307" s="180">
        <v>35409</v>
      </c>
      <c r="AY307" s="180">
        <v>2557824</v>
      </c>
      <c r="AZ307" s="180">
        <v>129621</v>
      </c>
      <c r="BA307" s="180">
        <v>78484</v>
      </c>
      <c r="BB307" s="180">
        <v>0</v>
      </c>
      <c r="BC307" s="180">
        <v>44927</v>
      </c>
      <c r="BD307" s="180">
        <v>750813</v>
      </c>
      <c r="BE307" s="180">
        <v>2846</v>
      </c>
      <c r="BF307" s="180">
        <v>2804</v>
      </c>
      <c r="BG307" s="180">
        <v>0</v>
      </c>
      <c r="BH307" s="180">
        <v>1121</v>
      </c>
      <c r="BI307" s="180">
        <v>2862</v>
      </c>
      <c r="BJ307" s="180">
        <v>82516</v>
      </c>
      <c r="BK307" s="180">
        <v>973721</v>
      </c>
      <c r="BL307" s="180">
        <v>0</v>
      </c>
      <c r="BM307" s="180">
        <v>126337</v>
      </c>
      <c r="BN307" s="180">
        <v>368823</v>
      </c>
      <c r="BO307" s="180">
        <v>105533</v>
      </c>
      <c r="BP307" s="180">
        <v>107062</v>
      </c>
      <c r="BQ307" s="180">
        <v>1314991</v>
      </c>
      <c r="BR307" s="180">
        <v>48334</v>
      </c>
      <c r="BS307" s="180">
        <v>2029900</v>
      </c>
      <c r="BT307" s="180">
        <v>26953</v>
      </c>
      <c r="BU307" s="180">
        <v>370047</v>
      </c>
      <c r="BV307" s="180">
        <v>50002</v>
      </c>
      <c r="BW307" s="180">
        <v>0</v>
      </c>
      <c r="BX307" s="180">
        <v>49597</v>
      </c>
      <c r="BY307" s="180">
        <v>2229</v>
      </c>
      <c r="BZ307" s="180">
        <v>117574</v>
      </c>
      <c r="CA307" s="180">
        <v>8136</v>
      </c>
      <c r="CB307" s="180">
        <v>109860</v>
      </c>
      <c r="CC307" s="180">
        <v>0</v>
      </c>
      <c r="CD307" s="180">
        <v>20738</v>
      </c>
      <c r="CE307" s="180"/>
      <c r="CF307" s="180"/>
      <c r="CG307" s="180"/>
      <c r="CH307" s="180"/>
      <c r="CI307" s="180"/>
      <c r="CJ307" s="180"/>
      <c r="CK307" s="180"/>
      <c r="CL307" s="180"/>
      <c r="CM307" s="180"/>
      <c r="CN307" s="180"/>
      <c r="CO307" s="180"/>
      <c r="CP307" s="180"/>
      <c r="CQ307" s="180"/>
      <c r="CR307" s="180"/>
      <c r="CS307" s="180"/>
      <c r="CT307" s="180"/>
      <c r="CU307" s="180"/>
      <c r="CV307" s="180"/>
      <c r="CW307" s="180"/>
      <c r="CX307" s="180"/>
      <c r="CY307" s="180"/>
      <c r="CZ307" s="180"/>
    </row>
    <row r="308" spans="1:104" x14ac:dyDescent="0.3">
      <c r="B308" s="180"/>
      <c r="C308" s="180"/>
      <c r="D308" s="180"/>
      <c r="E308" s="180"/>
      <c r="F308" s="180"/>
      <c r="G308" s="180"/>
      <c r="H308" s="180"/>
      <c r="I308" s="180"/>
      <c r="J308" s="180"/>
      <c r="K308" s="180"/>
      <c r="L308" s="180"/>
      <c r="M308" s="180"/>
      <c r="N308" s="180"/>
      <c r="O308" s="180"/>
      <c r="P308" s="180"/>
      <c r="Q308" s="180"/>
      <c r="R308" s="180"/>
      <c r="S308" s="180"/>
      <c r="T308" s="180"/>
      <c r="U308" s="180"/>
      <c r="V308" s="180"/>
      <c r="W308" s="180"/>
      <c r="X308" s="180"/>
      <c r="Y308" s="180"/>
      <c r="Z308" s="180"/>
      <c r="AA308" s="180"/>
      <c r="AB308" s="180"/>
      <c r="AC308" s="180"/>
      <c r="AD308" s="180"/>
      <c r="AE308" s="180"/>
      <c r="AF308" s="180"/>
      <c r="AG308" s="180"/>
      <c r="AH308" s="180"/>
      <c r="AI308" s="180"/>
      <c r="AJ308" s="180"/>
      <c r="AK308" s="180"/>
      <c r="AL308" s="180"/>
      <c r="AM308" s="180"/>
      <c r="AN308" s="180"/>
      <c r="AO308" s="180"/>
      <c r="AP308" s="180"/>
      <c r="AQ308" s="180"/>
      <c r="AR308" s="180"/>
      <c r="AS308" s="180"/>
      <c r="AT308" s="180"/>
      <c r="AU308" s="180"/>
      <c r="AV308" s="180"/>
      <c r="AW308" s="180"/>
      <c r="AX308" s="180"/>
      <c r="AY308" s="180"/>
      <c r="AZ308" s="180"/>
      <c r="BA308" s="180"/>
      <c r="BB308" s="180"/>
      <c r="BC308" s="180"/>
      <c r="BD308" s="180"/>
      <c r="BE308" s="180"/>
      <c r="BF308" s="180"/>
      <c r="BG308" s="180"/>
      <c r="BH308" s="180"/>
      <c r="BI308" s="180"/>
      <c r="BJ308" s="180"/>
      <c r="BK308" s="180"/>
      <c r="BL308" s="180"/>
      <c r="BM308" s="180"/>
      <c r="BN308" s="180"/>
      <c r="BO308" s="180"/>
      <c r="BP308" s="180"/>
      <c r="BQ308" s="180"/>
      <c r="BR308" s="180"/>
      <c r="BS308" s="180"/>
      <c r="BT308" s="180"/>
      <c r="BU308" s="180"/>
      <c r="BV308" s="180"/>
      <c r="BW308" s="180"/>
      <c r="BX308" s="180"/>
      <c r="BY308" s="180"/>
      <c r="BZ308" s="180"/>
      <c r="CA308" s="180"/>
      <c r="CB308" s="180"/>
      <c r="CC308" s="180"/>
      <c r="CD308" s="180"/>
      <c r="CE308" s="180"/>
      <c r="CF308" s="180"/>
      <c r="CG308" s="180"/>
      <c r="CH308" s="180"/>
      <c r="CI308" s="180"/>
      <c r="CJ308" s="180"/>
      <c r="CK308" s="180"/>
      <c r="CL308" s="180"/>
      <c r="CM308" s="180"/>
      <c r="CN308" s="180"/>
      <c r="CO308" s="180"/>
      <c r="CP308" s="180"/>
      <c r="CQ308" s="180"/>
      <c r="CR308" s="180"/>
      <c r="CS308" s="180"/>
      <c r="CT308" s="180"/>
      <c r="CU308" s="180"/>
      <c r="CV308" s="180"/>
      <c r="CW308" s="180"/>
      <c r="CX308" s="180"/>
      <c r="CY308" s="180"/>
      <c r="CZ308" s="180"/>
    </row>
    <row r="309" spans="1:104" x14ac:dyDescent="0.3">
      <c r="B309" s="180"/>
      <c r="C309" s="180"/>
      <c r="D309" s="180"/>
      <c r="E309" s="180"/>
      <c r="F309" s="180"/>
      <c r="G309" s="180"/>
      <c r="H309" s="180"/>
      <c r="I309" s="180"/>
      <c r="J309" s="180"/>
      <c r="K309" s="180"/>
      <c r="L309" s="180"/>
      <c r="M309" s="180"/>
      <c r="N309" s="180"/>
      <c r="O309" s="180"/>
      <c r="P309" s="180"/>
      <c r="Q309" s="180"/>
      <c r="R309" s="180"/>
      <c r="S309" s="180"/>
      <c r="T309" s="180"/>
      <c r="U309" s="180"/>
      <c r="V309" s="180"/>
      <c r="W309" s="180"/>
      <c r="X309" s="180"/>
      <c r="Y309" s="180"/>
      <c r="Z309" s="180"/>
      <c r="AA309" s="180"/>
      <c r="AB309" s="180"/>
      <c r="AC309" s="180"/>
      <c r="AD309" s="180"/>
      <c r="AE309" s="180"/>
      <c r="AF309" s="180"/>
      <c r="AG309" s="180"/>
      <c r="AH309" s="180"/>
      <c r="AI309" s="180"/>
      <c r="AJ309" s="180"/>
      <c r="AK309" s="180"/>
      <c r="AL309" s="180"/>
      <c r="AM309" s="180"/>
      <c r="AN309" s="180"/>
      <c r="AO309" s="180"/>
      <c r="AP309" s="180"/>
      <c r="AQ309" s="180"/>
      <c r="AR309" s="180"/>
      <c r="AS309" s="180"/>
      <c r="AT309" s="180"/>
      <c r="AU309" s="180"/>
      <c r="AV309" s="180"/>
      <c r="AW309" s="180"/>
      <c r="AX309" s="180"/>
      <c r="AY309" s="180"/>
      <c r="AZ309" s="180"/>
      <c r="BA309" s="180"/>
      <c r="BB309" s="180"/>
      <c r="BC309" s="180"/>
      <c r="BD309" s="180"/>
      <c r="BE309" s="180"/>
      <c r="BF309" s="180"/>
      <c r="BG309" s="180"/>
      <c r="BH309" s="180"/>
      <c r="BI309" s="180"/>
      <c r="BJ309" s="180"/>
      <c r="BK309" s="180"/>
      <c r="BL309" s="180"/>
      <c r="BM309" s="180"/>
      <c r="BN309" s="180"/>
      <c r="BO309" s="180"/>
      <c r="BP309" s="180"/>
      <c r="BQ309" s="180"/>
      <c r="BR309" s="180"/>
      <c r="BS309" s="180"/>
      <c r="BT309" s="180"/>
      <c r="BU309" s="180"/>
      <c r="BV309" s="180"/>
      <c r="BW309" s="180"/>
      <c r="BX309" s="180"/>
      <c r="BY309" s="180"/>
      <c r="BZ309" s="180"/>
      <c r="CA309" s="180"/>
      <c r="CB309" s="180"/>
      <c r="CC309" s="180"/>
      <c r="CD309" s="180"/>
      <c r="CE309" s="180"/>
      <c r="CF309" s="180"/>
      <c r="CG309" s="180"/>
      <c r="CH309" s="180"/>
      <c r="CI309" s="180"/>
      <c r="CJ309" s="180"/>
      <c r="CK309" s="180"/>
      <c r="CL309" s="180"/>
      <c r="CM309" s="180"/>
      <c r="CN309" s="180"/>
      <c r="CO309" s="180"/>
      <c r="CP309" s="180"/>
      <c r="CQ309" s="180"/>
      <c r="CR309" s="180"/>
      <c r="CS309" s="180"/>
      <c r="CT309" s="180"/>
      <c r="CU309" s="180"/>
      <c r="CV309" s="180"/>
      <c r="CW309" s="180"/>
      <c r="CX309" s="180"/>
      <c r="CY309" s="180"/>
      <c r="CZ309" s="180"/>
    </row>
    <row r="310" spans="1:104" x14ac:dyDescent="0.3">
      <c r="B310" s="180"/>
      <c r="C310" s="180"/>
      <c r="D310" s="180"/>
      <c r="E310" s="180"/>
      <c r="F310" s="180"/>
      <c r="G310" s="180"/>
      <c r="H310" s="180"/>
      <c r="I310" s="180"/>
      <c r="J310" s="180"/>
      <c r="K310" s="180"/>
      <c r="L310" s="180"/>
      <c r="M310" s="180"/>
      <c r="N310" s="180"/>
      <c r="O310" s="180"/>
      <c r="P310" s="180"/>
      <c r="Q310" s="180"/>
      <c r="R310" s="180"/>
      <c r="S310" s="180"/>
      <c r="T310" s="180"/>
      <c r="U310" s="180"/>
      <c r="V310" s="180"/>
      <c r="W310" s="180"/>
      <c r="X310" s="180"/>
      <c r="Y310" s="180"/>
      <c r="Z310" s="180"/>
      <c r="AA310" s="180"/>
      <c r="AB310" s="180"/>
      <c r="AC310" s="180"/>
      <c r="AD310" s="180"/>
      <c r="AE310" s="180"/>
      <c r="AF310" s="180"/>
      <c r="AG310" s="180"/>
      <c r="AH310" s="180"/>
      <c r="AI310" s="180"/>
      <c r="AJ310" s="180"/>
      <c r="AK310" s="180"/>
      <c r="AL310" s="180"/>
      <c r="AM310" s="180"/>
      <c r="AN310" s="180"/>
      <c r="AO310" s="180"/>
      <c r="AP310" s="180"/>
      <c r="AQ310" s="180"/>
      <c r="AR310" s="180"/>
      <c r="AS310" s="180"/>
      <c r="AT310" s="180"/>
      <c r="AU310" s="180"/>
      <c r="AV310" s="180"/>
      <c r="AW310" s="180"/>
      <c r="AX310" s="180"/>
      <c r="AY310" s="180"/>
      <c r="AZ310" s="180"/>
      <c r="BA310" s="180"/>
      <c r="BB310" s="180"/>
      <c r="BC310" s="180"/>
      <c r="BD310" s="180"/>
      <c r="BE310" s="180"/>
      <c r="BF310" s="180"/>
      <c r="BG310" s="180"/>
      <c r="BH310" s="180"/>
      <c r="BI310" s="180"/>
      <c r="BJ310" s="180"/>
      <c r="BK310" s="180"/>
      <c r="BL310" s="180"/>
      <c r="BM310" s="180"/>
      <c r="BN310" s="180"/>
      <c r="BO310" s="180"/>
      <c r="BP310" s="180"/>
      <c r="BQ310" s="180"/>
      <c r="BR310" s="180"/>
      <c r="BS310" s="180"/>
      <c r="BT310" s="180"/>
      <c r="BU310" s="180"/>
      <c r="BV310" s="180"/>
      <c r="BW310" s="180"/>
      <c r="BX310" s="180"/>
      <c r="BY310" s="180"/>
      <c r="BZ310" s="180"/>
      <c r="CA310" s="180"/>
      <c r="CB310" s="180"/>
      <c r="CC310" s="180"/>
      <c r="CD310" s="180"/>
      <c r="CE310" s="180"/>
      <c r="CF310" s="180"/>
      <c r="CG310" s="180"/>
      <c r="CH310" s="180"/>
      <c r="CI310" s="180"/>
      <c r="CJ310" s="180"/>
      <c r="CK310" s="180"/>
      <c r="CL310" s="180"/>
      <c r="CM310" s="180"/>
      <c r="CN310" s="180"/>
      <c r="CO310" s="180"/>
      <c r="CP310" s="180"/>
      <c r="CQ310" s="180"/>
      <c r="CR310" s="180"/>
      <c r="CS310" s="180"/>
      <c r="CT310" s="180"/>
      <c r="CU310" s="180"/>
      <c r="CV310" s="180"/>
      <c r="CW310" s="180"/>
      <c r="CX310" s="180"/>
      <c r="CY310" s="180"/>
      <c r="CZ310" s="180"/>
    </row>
    <row r="311" spans="1:104" x14ac:dyDescent="0.3">
      <c r="A311" s="155">
        <v>0</v>
      </c>
      <c r="B311" s="180" t="s">
        <v>1218</v>
      </c>
      <c r="C311" s="180"/>
      <c r="D311" s="180">
        <f>D289</f>
        <v>50304.01</v>
      </c>
      <c r="E311" s="180">
        <f t="shared" ref="E311:BP311" si="0">E289</f>
        <v>2476679.12</v>
      </c>
      <c r="F311" s="180">
        <f t="shared" si="0"/>
        <v>50306.01</v>
      </c>
      <c r="G311" s="180">
        <f t="shared" si="0"/>
        <v>70554396.810000002</v>
      </c>
      <c r="H311" s="180">
        <f t="shared" si="0"/>
        <v>62647084.869999997</v>
      </c>
      <c r="I311" s="180">
        <f t="shared" si="0"/>
        <v>83292587.609999999</v>
      </c>
      <c r="J311" s="180">
        <f t="shared" si="0"/>
        <v>12095577.689999999</v>
      </c>
      <c r="K311" s="180">
        <f t="shared" si="0"/>
        <v>14171662.135</v>
      </c>
      <c r="L311" s="180">
        <f t="shared" si="0"/>
        <v>10768777.65</v>
      </c>
      <c r="M311" s="180">
        <f t="shared" si="0"/>
        <v>488673703.73500001</v>
      </c>
      <c r="N311" s="180">
        <f t="shared" si="0"/>
        <v>10780767.109999999</v>
      </c>
      <c r="O311" s="180">
        <f t="shared" si="0"/>
        <v>248290134.08000001</v>
      </c>
      <c r="P311" s="180">
        <f t="shared" si="0"/>
        <v>3471816.56</v>
      </c>
      <c r="Q311" s="180">
        <f t="shared" si="0"/>
        <v>3367586666.4162998</v>
      </c>
      <c r="R311" s="180">
        <f t="shared" si="0"/>
        <v>56674199.219999999</v>
      </c>
      <c r="S311" s="180">
        <f t="shared" si="0"/>
        <v>2235633</v>
      </c>
      <c r="T311" s="180">
        <f t="shared" si="0"/>
        <v>3236622910.6500001</v>
      </c>
      <c r="U311" s="180">
        <f t="shared" si="0"/>
        <v>758717362.90999997</v>
      </c>
      <c r="V311" s="180">
        <f t="shared" si="0"/>
        <v>1619009301.5699999</v>
      </c>
      <c r="W311" s="180">
        <f t="shared" si="0"/>
        <v>1153455012.9300001</v>
      </c>
      <c r="X311" s="180">
        <f t="shared" si="0"/>
        <v>50315.01</v>
      </c>
      <c r="Y311" s="180">
        <f t="shared" si="0"/>
        <v>664332643.66999996</v>
      </c>
      <c r="Z311" s="180">
        <f t="shared" si="0"/>
        <v>105412285.87</v>
      </c>
      <c r="AA311" s="180">
        <f t="shared" si="0"/>
        <v>656478776.495</v>
      </c>
      <c r="AB311" s="180">
        <f t="shared" si="0"/>
        <v>203435408.27000001</v>
      </c>
      <c r="AC311" s="180">
        <f t="shared" si="0"/>
        <v>78363016.745000005</v>
      </c>
      <c r="AD311" s="180">
        <f t="shared" si="0"/>
        <v>74777158.439999998</v>
      </c>
      <c r="AE311" s="180">
        <f t="shared" si="0"/>
        <v>156587145.63999999</v>
      </c>
      <c r="AF311" s="180">
        <f t="shared" si="0"/>
        <v>678086286.17499995</v>
      </c>
      <c r="AG311" s="180">
        <f t="shared" si="0"/>
        <v>178864227.59</v>
      </c>
      <c r="AH311" s="180">
        <f t="shared" si="0"/>
        <v>21788462.010000002</v>
      </c>
      <c r="AI311" s="180">
        <f t="shared" si="0"/>
        <v>2277998099.3922</v>
      </c>
      <c r="AJ311" s="180">
        <f t="shared" si="0"/>
        <v>60255288.509999998</v>
      </c>
      <c r="AK311" s="180">
        <f t="shared" si="0"/>
        <v>50326.01</v>
      </c>
      <c r="AL311" s="180">
        <f t="shared" si="0"/>
        <v>50328.01</v>
      </c>
      <c r="AM311" s="180">
        <f t="shared" si="0"/>
        <v>843628581.74000001</v>
      </c>
      <c r="AN311" s="180">
        <f t="shared" si="0"/>
        <v>21762738.239999998</v>
      </c>
      <c r="AO311" s="180">
        <f t="shared" si="0"/>
        <v>30689371.620000001</v>
      </c>
      <c r="AP311" s="180">
        <f t="shared" si="0"/>
        <v>1371634</v>
      </c>
      <c r="AQ311" s="180">
        <f t="shared" si="0"/>
        <v>230810369.75</v>
      </c>
      <c r="AR311" s="180">
        <f t="shared" si="0"/>
        <v>601500303.22000003</v>
      </c>
      <c r="AS311" s="180">
        <f t="shared" si="0"/>
        <v>12548385.810000001</v>
      </c>
      <c r="AT311" s="180">
        <f t="shared" si="0"/>
        <v>115340951.93000001</v>
      </c>
      <c r="AU311" s="180">
        <f t="shared" si="0"/>
        <v>50335.09</v>
      </c>
      <c r="AV311" s="180">
        <f t="shared" si="0"/>
        <v>1263538424.8599999</v>
      </c>
      <c r="AW311" s="180">
        <f t="shared" si="0"/>
        <v>66359473.270000003</v>
      </c>
      <c r="AX311" s="180">
        <f t="shared" si="0"/>
        <v>87443730.420000002</v>
      </c>
      <c r="AY311" s="180">
        <f t="shared" si="0"/>
        <v>373598383.17390001</v>
      </c>
      <c r="AZ311" s="180">
        <f t="shared" si="0"/>
        <v>71508954.819999993</v>
      </c>
      <c r="BA311" s="180">
        <f t="shared" si="0"/>
        <v>39397208.600000001</v>
      </c>
      <c r="BB311" s="180">
        <f t="shared" si="0"/>
        <v>1165159</v>
      </c>
      <c r="BC311" s="180">
        <f t="shared" si="0"/>
        <v>11542752.752499999</v>
      </c>
      <c r="BD311" s="180">
        <f t="shared" si="0"/>
        <v>525774369.05000001</v>
      </c>
      <c r="BE311" s="180">
        <f t="shared" si="0"/>
        <v>6771839.8600000003</v>
      </c>
      <c r="BF311" s="180">
        <f t="shared" si="0"/>
        <v>25794344.260000002</v>
      </c>
      <c r="BG311" s="180">
        <f t="shared" si="0"/>
        <v>50343.01</v>
      </c>
      <c r="BH311" s="180">
        <f t="shared" si="0"/>
        <v>3367062.94</v>
      </c>
      <c r="BI311" s="180">
        <f t="shared" si="0"/>
        <v>22127491.609999999</v>
      </c>
      <c r="BJ311" s="180">
        <f t="shared" si="0"/>
        <v>4538197.8</v>
      </c>
      <c r="BK311" s="180">
        <f t="shared" si="0"/>
        <v>176728778.93000001</v>
      </c>
      <c r="BL311" s="180">
        <f t="shared" si="0"/>
        <v>50346.09</v>
      </c>
      <c r="BM311" s="180">
        <f t="shared" si="0"/>
        <v>86529589.079999998</v>
      </c>
      <c r="BN311" s="180">
        <f t="shared" si="0"/>
        <v>126837354.487</v>
      </c>
      <c r="BO311" s="180">
        <f t="shared" si="0"/>
        <v>60231922.219999999</v>
      </c>
      <c r="BP311" s="180">
        <f t="shared" si="0"/>
        <v>59012624.049999997</v>
      </c>
      <c r="BQ311" s="180">
        <f t="shared" ref="BQ311:CD311" si="1">BQ289</f>
        <v>363830692.16500002</v>
      </c>
      <c r="BR311" s="180">
        <f t="shared" si="1"/>
        <v>81582247.469999999</v>
      </c>
      <c r="BS311" s="180">
        <f t="shared" si="1"/>
        <v>682557151.65999997</v>
      </c>
      <c r="BT311" s="180">
        <f t="shared" si="1"/>
        <v>55675726.960000001</v>
      </c>
      <c r="BU311" s="180">
        <f t="shared" si="1"/>
        <v>220424062.81330001</v>
      </c>
      <c r="BV311" s="180">
        <f t="shared" si="1"/>
        <v>26773381.460000001</v>
      </c>
      <c r="BW311" s="180">
        <f t="shared" si="1"/>
        <v>50355.01</v>
      </c>
      <c r="BX311" s="180">
        <f t="shared" si="1"/>
        <v>43537172.759999998</v>
      </c>
      <c r="BY311" s="180">
        <f t="shared" si="1"/>
        <v>6267687.9299999997</v>
      </c>
      <c r="BZ311" s="180">
        <f t="shared" si="1"/>
        <v>40290213.469999999</v>
      </c>
      <c r="CA311" s="180">
        <f t="shared" si="1"/>
        <v>21523708.260000002</v>
      </c>
      <c r="CB311" s="180">
        <f t="shared" si="1"/>
        <v>45900538.780000001</v>
      </c>
      <c r="CC311" s="180">
        <f t="shared" si="1"/>
        <v>50360</v>
      </c>
      <c r="CD311" s="180">
        <f t="shared" si="1"/>
        <v>7325927.932</v>
      </c>
      <c r="CE311" s="180"/>
      <c r="CF311" s="180"/>
      <c r="CG311" s="180"/>
      <c r="CH311" s="180"/>
      <c r="CI311" s="180"/>
      <c r="CJ311" s="180"/>
      <c r="CK311" s="180"/>
      <c r="CL311" s="180"/>
      <c r="CM311" s="180"/>
      <c r="CN311" s="180"/>
      <c r="CO311" s="180"/>
      <c r="CP311" s="180"/>
      <c r="CQ311" s="180"/>
      <c r="CR311" s="180"/>
      <c r="CS311" s="180"/>
      <c r="CT311" s="180"/>
      <c r="CU311" s="180"/>
      <c r="CV311" s="180"/>
      <c r="CW311" s="180"/>
      <c r="CX311" s="180"/>
      <c r="CY311" s="180"/>
      <c r="CZ311" s="180"/>
    </row>
    <row r="312" spans="1:104" s="180" customFormat="1" x14ac:dyDescent="0.3">
      <c r="A312" s="155"/>
      <c r="B312" s="180" t="s">
        <v>1217</v>
      </c>
    </row>
    <row r="313" spans="1:104" x14ac:dyDescent="0.3">
      <c r="A313" s="631">
        <v>906</v>
      </c>
      <c r="B313" s="180"/>
      <c r="C313" s="180"/>
      <c r="D313" s="180">
        <f>D248</f>
        <v>0</v>
      </c>
      <c r="E313" s="180">
        <f t="shared" ref="E313:BP313" si="2">E248</f>
        <v>1</v>
      </c>
      <c r="F313" s="180">
        <f t="shared" si="2"/>
        <v>0</v>
      </c>
      <c r="G313" s="180">
        <f t="shared" si="2"/>
        <v>1</v>
      </c>
      <c r="H313" s="180">
        <f t="shared" si="2"/>
        <v>1</v>
      </c>
      <c r="I313" s="180">
        <f t="shared" si="2"/>
        <v>1</v>
      </c>
      <c r="J313" s="180">
        <f t="shared" si="2"/>
        <v>1</v>
      </c>
      <c r="K313" s="180">
        <f t="shared" si="2"/>
        <v>1</v>
      </c>
      <c r="L313" s="180">
        <f t="shared" si="2"/>
        <v>1</v>
      </c>
      <c r="M313" s="180">
        <f t="shared" si="2"/>
        <v>1</v>
      </c>
      <c r="N313" s="180">
        <f t="shared" si="2"/>
        <v>1</v>
      </c>
      <c r="O313" s="180">
        <f t="shared" si="2"/>
        <v>1</v>
      </c>
      <c r="P313" s="180">
        <f t="shared" si="2"/>
        <v>1</v>
      </c>
      <c r="Q313" s="180">
        <f t="shared" si="2"/>
        <v>1</v>
      </c>
      <c r="R313" s="180">
        <f t="shared" si="2"/>
        <v>1</v>
      </c>
      <c r="S313" s="180">
        <f t="shared" si="2"/>
        <v>1</v>
      </c>
      <c r="T313" s="180">
        <f t="shared" si="2"/>
        <v>1</v>
      </c>
      <c r="U313" s="180">
        <f t="shared" si="2"/>
        <v>1</v>
      </c>
      <c r="V313" s="180">
        <f t="shared" si="2"/>
        <v>1</v>
      </c>
      <c r="W313" s="180">
        <f t="shared" si="2"/>
        <v>1</v>
      </c>
      <c r="X313" s="180">
        <f t="shared" si="2"/>
        <v>0</v>
      </c>
      <c r="Y313" s="180">
        <f t="shared" si="2"/>
        <v>1</v>
      </c>
      <c r="Z313" s="180">
        <f t="shared" si="2"/>
        <v>1</v>
      </c>
      <c r="AA313" s="180">
        <f t="shared" si="2"/>
        <v>1</v>
      </c>
      <c r="AB313" s="180">
        <f t="shared" si="2"/>
        <v>1</v>
      </c>
      <c r="AC313" s="180">
        <f t="shared" si="2"/>
        <v>1</v>
      </c>
      <c r="AD313" s="180">
        <f t="shared" si="2"/>
        <v>1</v>
      </c>
      <c r="AE313" s="180">
        <f t="shared" si="2"/>
        <v>1</v>
      </c>
      <c r="AF313" s="180">
        <f t="shared" si="2"/>
        <v>1</v>
      </c>
      <c r="AG313" s="180">
        <f t="shared" si="2"/>
        <v>1</v>
      </c>
      <c r="AH313" s="180">
        <f t="shared" si="2"/>
        <v>1</v>
      </c>
      <c r="AI313" s="180">
        <f t="shared" si="2"/>
        <v>1</v>
      </c>
      <c r="AJ313" s="180">
        <f t="shared" si="2"/>
        <v>1</v>
      </c>
      <c r="AK313" s="180">
        <f t="shared" si="2"/>
        <v>0</v>
      </c>
      <c r="AL313" s="180">
        <f t="shared" si="2"/>
        <v>0</v>
      </c>
      <c r="AM313" s="180">
        <f t="shared" si="2"/>
        <v>1</v>
      </c>
      <c r="AN313" s="180">
        <f t="shared" si="2"/>
        <v>1</v>
      </c>
      <c r="AO313" s="180">
        <f t="shared" si="2"/>
        <v>1</v>
      </c>
      <c r="AP313" s="180">
        <f t="shared" si="2"/>
        <v>1</v>
      </c>
      <c r="AQ313" s="180">
        <f t="shared" si="2"/>
        <v>1</v>
      </c>
      <c r="AR313" s="180">
        <f t="shared" si="2"/>
        <v>1</v>
      </c>
      <c r="AS313" s="180">
        <f t="shared" si="2"/>
        <v>1</v>
      </c>
      <c r="AT313" s="180">
        <f t="shared" si="2"/>
        <v>1</v>
      </c>
      <c r="AU313" s="180">
        <f t="shared" si="2"/>
        <v>0</v>
      </c>
      <c r="AV313" s="180">
        <f t="shared" si="2"/>
        <v>1</v>
      </c>
      <c r="AW313" s="180">
        <f t="shared" si="2"/>
        <v>1</v>
      </c>
      <c r="AX313" s="180">
        <f t="shared" si="2"/>
        <v>1</v>
      </c>
      <c r="AY313" s="180">
        <f t="shared" si="2"/>
        <v>1</v>
      </c>
      <c r="AZ313" s="180">
        <f t="shared" si="2"/>
        <v>1</v>
      </c>
      <c r="BA313" s="180">
        <f t="shared" si="2"/>
        <v>1</v>
      </c>
      <c r="BB313" s="180">
        <f t="shared" si="2"/>
        <v>1</v>
      </c>
      <c r="BC313" s="180">
        <f t="shared" si="2"/>
        <v>1</v>
      </c>
      <c r="BD313" s="180">
        <f t="shared" si="2"/>
        <v>1</v>
      </c>
      <c r="BE313" s="180">
        <f t="shared" si="2"/>
        <v>1</v>
      </c>
      <c r="BF313" s="180">
        <f t="shared" si="2"/>
        <v>1</v>
      </c>
      <c r="BG313" s="180">
        <f t="shared" si="2"/>
        <v>0</v>
      </c>
      <c r="BH313" s="180">
        <f t="shared" si="2"/>
        <v>1</v>
      </c>
      <c r="BI313" s="180">
        <f t="shared" si="2"/>
        <v>1</v>
      </c>
      <c r="BJ313" s="180">
        <f t="shared" si="2"/>
        <v>1</v>
      </c>
      <c r="BK313" s="180">
        <f t="shared" si="2"/>
        <v>1</v>
      </c>
      <c r="BL313" s="180">
        <f t="shared" si="2"/>
        <v>0</v>
      </c>
      <c r="BM313" s="180">
        <f t="shared" si="2"/>
        <v>1</v>
      </c>
      <c r="BN313" s="180">
        <f t="shared" si="2"/>
        <v>1</v>
      </c>
      <c r="BO313" s="180">
        <f t="shared" si="2"/>
        <v>1</v>
      </c>
      <c r="BP313" s="180">
        <f t="shared" si="2"/>
        <v>1</v>
      </c>
      <c r="BQ313" s="180">
        <f t="shared" ref="BQ313:CD313" si="3">BQ248</f>
        <v>1</v>
      </c>
      <c r="BR313" s="180">
        <f t="shared" si="3"/>
        <v>1</v>
      </c>
      <c r="BS313" s="180">
        <f t="shared" si="3"/>
        <v>1</v>
      </c>
      <c r="BT313" s="180">
        <f t="shared" si="3"/>
        <v>1</v>
      </c>
      <c r="BU313" s="180">
        <f t="shared" si="3"/>
        <v>1</v>
      </c>
      <c r="BV313" s="180">
        <f t="shared" si="3"/>
        <v>1</v>
      </c>
      <c r="BW313" s="180">
        <f t="shared" si="3"/>
        <v>0</v>
      </c>
      <c r="BX313" s="180">
        <f t="shared" si="3"/>
        <v>1</v>
      </c>
      <c r="BY313" s="180">
        <f t="shared" si="3"/>
        <v>1</v>
      </c>
      <c r="BZ313" s="180">
        <f t="shared" si="3"/>
        <v>1</v>
      </c>
      <c r="CA313" s="180">
        <f t="shared" si="3"/>
        <v>1</v>
      </c>
      <c r="CB313" s="180">
        <f t="shared" si="3"/>
        <v>1</v>
      </c>
      <c r="CC313" s="180">
        <f t="shared" si="3"/>
        <v>0</v>
      </c>
      <c r="CD313" s="180">
        <f t="shared" si="3"/>
        <v>1</v>
      </c>
      <c r="CE313" s="180"/>
      <c r="CF313" s="180"/>
      <c r="CG313" s="180"/>
      <c r="CH313" s="180"/>
      <c r="CI313" s="180"/>
      <c r="CJ313" s="180"/>
      <c r="CK313" s="180"/>
      <c r="CL313" s="180"/>
      <c r="CM313" s="180"/>
      <c r="CN313" s="180"/>
      <c r="CO313" s="180"/>
      <c r="CP313" s="180"/>
      <c r="CQ313" s="180"/>
      <c r="CR313" s="180"/>
      <c r="CS313" s="180"/>
      <c r="CT313" s="180"/>
      <c r="CU313" s="180"/>
      <c r="CV313" s="180"/>
      <c r="CW313" s="180"/>
      <c r="CX313" s="180"/>
      <c r="CY313" s="180"/>
      <c r="CZ313" s="180"/>
    </row>
    <row r="314" spans="1:104" x14ac:dyDescent="0.3">
      <c r="A314" s="631">
        <v>907</v>
      </c>
      <c r="B314" s="180"/>
      <c r="C314" s="180"/>
      <c r="D314" s="180">
        <f>D249</f>
        <v>0</v>
      </c>
      <c r="E314" s="180">
        <f t="shared" ref="E314:BP314" si="4">E249</f>
        <v>2</v>
      </c>
      <c r="F314" s="180">
        <f t="shared" si="4"/>
        <v>0</v>
      </c>
      <c r="G314" s="180">
        <f t="shared" si="4"/>
        <v>2</v>
      </c>
      <c r="H314" s="180">
        <f t="shared" si="4"/>
        <v>1</v>
      </c>
      <c r="I314" s="180">
        <f t="shared" si="4"/>
        <v>2</v>
      </c>
      <c r="J314" s="180">
        <f t="shared" si="4"/>
        <v>1</v>
      </c>
      <c r="K314" s="180">
        <f t="shared" si="4"/>
        <v>2</v>
      </c>
      <c r="L314" s="180">
        <f t="shared" si="4"/>
        <v>2</v>
      </c>
      <c r="M314" s="180">
        <f t="shared" si="4"/>
        <v>2</v>
      </c>
      <c r="N314" s="180">
        <f t="shared" si="4"/>
        <v>2</v>
      </c>
      <c r="O314" s="180">
        <f t="shared" si="4"/>
        <v>2</v>
      </c>
      <c r="P314" s="180">
        <f t="shared" si="4"/>
        <v>2</v>
      </c>
      <c r="Q314" s="180">
        <f t="shared" si="4"/>
        <v>2</v>
      </c>
      <c r="R314" s="180">
        <f t="shared" si="4"/>
        <v>1</v>
      </c>
      <c r="S314" s="180">
        <f t="shared" si="4"/>
        <v>1</v>
      </c>
      <c r="T314" s="180">
        <f t="shared" si="4"/>
        <v>2</v>
      </c>
      <c r="U314" s="180">
        <f t="shared" si="4"/>
        <v>2</v>
      </c>
      <c r="V314" s="180">
        <f t="shared" si="4"/>
        <v>2</v>
      </c>
      <c r="W314" s="180">
        <f t="shared" si="4"/>
        <v>2</v>
      </c>
      <c r="X314" s="180">
        <f t="shared" si="4"/>
        <v>0</v>
      </c>
      <c r="Y314" s="180">
        <f t="shared" si="4"/>
        <v>2</v>
      </c>
      <c r="Z314" s="180">
        <f t="shared" si="4"/>
        <v>1</v>
      </c>
      <c r="AA314" s="180">
        <f t="shared" si="4"/>
        <v>2</v>
      </c>
      <c r="AB314" s="180">
        <f t="shared" si="4"/>
        <v>2</v>
      </c>
      <c r="AC314" s="180">
        <f t="shared" si="4"/>
        <v>1</v>
      </c>
      <c r="AD314" s="180">
        <f t="shared" si="4"/>
        <v>2</v>
      </c>
      <c r="AE314" s="180">
        <f t="shared" si="4"/>
        <v>2</v>
      </c>
      <c r="AF314" s="180">
        <f t="shared" si="4"/>
        <v>2</v>
      </c>
      <c r="AG314" s="180">
        <f t="shared" si="4"/>
        <v>2</v>
      </c>
      <c r="AH314" s="180">
        <f t="shared" si="4"/>
        <v>2</v>
      </c>
      <c r="AI314" s="180">
        <f t="shared" si="4"/>
        <v>2</v>
      </c>
      <c r="AJ314" s="180">
        <f t="shared" si="4"/>
        <v>2</v>
      </c>
      <c r="AK314" s="180">
        <f t="shared" si="4"/>
        <v>0</v>
      </c>
      <c r="AL314" s="180">
        <f t="shared" si="4"/>
        <v>0</v>
      </c>
      <c r="AM314" s="180">
        <f t="shared" si="4"/>
        <v>2</v>
      </c>
      <c r="AN314" s="180">
        <f t="shared" si="4"/>
        <v>1</v>
      </c>
      <c r="AO314" s="180">
        <f t="shared" si="4"/>
        <v>2</v>
      </c>
      <c r="AP314" s="180">
        <f t="shared" si="4"/>
        <v>1</v>
      </c>
      <c r="AQ314" s="180">
        <f t="shared" si="4"/>
        <v>2</v>
      </c>
      <c r="AR314" s="180">
        <f t="shared" si="4"/>
        <v>2</v>
      </c>
      <c r="AS314" s="180">
        <f t="shared" si="4"/>
        <v>2</v>
      </c>
      <c r="AT314" s="180">
        <f t="shared" si="4"/>
        <v>1</v>
      </c>
      <c r="AU314" s="180">
        <f t="shared" si="4"/>
        <v>0</v>
      </c>
      <c r="AV314" s="180">
        <f t="shared" si="4"/>
        <v>2</v>
      </c>
      <c r="AW314" s="180">
        <f t="shared" si="4"/>
        <v>2</v>
      </c>
      <c r="AX314" s="180">
        <f t="shared" si="4"/>
        <v>2</v>
      </c>
      <c r="AY314" s="180">
        <f t="shared" si="4"/>
        <v>2</v>
      </c>
      <c r="AZ314" s="180">
        <f t="shared" si="4"/>
        <v>1</v>
      </c>
      <c r="BA314" s="180">
        <f t="shared" si="4"/>
        <v>2</v>
      </c>
      <c r="BB314" s="180">
        <f t="shared" si="4"/>
        <v>1</v>
      </c>
      <c r="BC314" s="180">
        <f t="shared" si="4"/>
        <v>1</v>
      </c>
      <c r="BD314" s="180">
        <f t="shared" si="4"/>
        <v>2</v>
      </c>
      <c r="BE314" s="180">
        <f t="shared" si="4"/>
        <v>1</v>
      </c>
      <c r="BF314" s="180">
        <f t="shared" si="4"/>
        <v>1</v>
      </c>
      <c r="BG314" s="180">
        <f t="shared" si="4"/>
        <v>0</v>
      </c>
      <c r="BH314" s="180">
        <f t="shared" si="4"/>
        <v>1</v>
      </c>
      <c r="BI314" s="180">
        <f t="shared" si="4"/>
        <v>1</v>
      </c>
      <c r="BJ314" s="180">
        <f t="shared" si="4"/>
        <v>1</v>
      </c>
      <c r="BK314" s="180">
        <f t="shared" si="4"/>
        <v>2</v>
      </c>
      <c r="BL314" s="180">
        <f t="shared" si="4"/>
        <v>0</v>
      </c>
      <c r="BM314" s="180">
        <f t="shared" si="4"/>
        <v>2</v>
      </c>
      <c r="BN314" s="180">
        <f t="shared" si="4"/>
        <v>1</v>
      </c>
      <c r="BO314" s="180">
        <f t="shared" si="4"/>
        <v>1</v>
      </c>
      <c r="BP314" s="180">
        <f t="shared" si="4"/>
        <v>2</v>
      </c>
      <c r="BQ314" s="180">
        <f t="shared" ref="BQ314:CD314" si="5">BQ249</f>
        <v>2</v>
      </c>
      <c r="BR314" s="180">
        <f t="shared" si="5"/>
        <v>2</v>
      </c>
      <c r="BS314" s="180">
        <f t="shared" si="5"/>
        <v>2</v>
      </c>
      <c r="BT314" s="180">
        <f t="shared" si="5"/>
        <v>1</v>
      </c>
      <c r="BU314" s="180">
        <f t="shared" si="5"/>
        <v>2</v>
      </c>
      <c r="BV314" s="180">
        <f t="shared" si="5"/>
        <v>2</v>
      </c>
      <c r="BW314" s="180">
        <f t="shared" si="5"/>
        <v>0</v>
      </c>
      <c r="BX314" s="180">
        <f t="shared" si="5"/>
        <v>1</v>
      </c>
      <c r="BY314" s="180">
        <f t="shared" si="5"/>
        <v>1</v>
      </c>
      <c r="BZ314" s="180">
        <f t="shared" si="5"/>
        <v>2</v>
      </c>
      <c r="CA314" s="180">
        <f t="shared" si="5"/>
        <v>1</v>
      </c>
      <c r="CB314" s="180">
        <f t="shared" si="5"/>
        <v>2</v>
      </c>
      <c r="CC314" s="180">
        <f t="shared" si="5"/>
        <v>0</v>
      </c>
      <c r="CD314" s="180">
        <f t="shared" si="5"/>
        <v>1</v>
      </c>
      <c r="CE314" s="180"/>
      <c r="CF314" s="180"/>
      <c r="CG314" s="180"/>
      <c r="CH314" s="180"/>
      <c r="CI314" s="180"/>
      <c r="CJ314" s="180"/>
      <c r="CK314" s="180"/>
      <c r="CL314" s="180"/>
      <c r="CM314" s="180"/>
      <c r="CN314" s="180"/>
      <c r="CO314" s="180"/>
      <c r="CP314" s="180"/>
      <c r="CQ314" s="180"/>
      <c r="CR314" s="180"/>
      <c r="CS314" s="180"/>
      <c r="CT314" s="180"/>
      <c r="CU314" s="180"/>
      <c r="CV314" s="180"/>
      <c r="CW314" s="180"/>
      <c r="CX314" s="180"/>
      <c r="CY314" s="180"/>
      <c r="CZ314" s="180"/>
    </row>
    <row r="315" spans="1:104" x14ac:dyDescent="0.3">
      <c r="A315" s="631">
        <v>951</v>
      </c>
      <c r="B315" s="180"/>
      <c r="C315" s="180"/>
      <c r="D315" s="180">
        <f>D254</f>
        <v>0</v>
      </c>
      <c r="E315" s="180">
        <f t="shared" ref="E315:BP315" si="6">E254</f>
        <v>2</v>
      </c>
      <c r="F315" s="180">
        <f t="shared" si="6"/>
        <v>0</v>
      </c>
      <c r="G315" s="180">
        <f t="shared" si="6"/>
        <v>2</v>
      </c>
      <c r="H315" s="180">
        <f t="shared" si="6"/>
        <v>2</v>
      </c>
      <c r="I315" s="180">
        <f t="shared" si="6"/>
        <v>2</v>
      </c>
      <c r="J315" s="180">
        <f t="shared" si="6"/>
        <v>1</v>
      </c>
      <c r="K315" s="180">
        <f t="shared" si="6"/>
        <v>2</v>
      </c>
      <c r="L315" s="180">
        <f t="shared" si="6"/>
        <v>2</v>
      </c>
      <c r="M315" s="180">
        <f t="shared" si="6"/>
        <v>2</v>
      </c>
      <c r="N315" s="180">
        <f t="shared" si="6"/>
        <v>2</v>
      </c>
      <c r="O315" s="180">
        <f t="shared" si="6"/>
        <v>2</v>
      </c>
      <c r="P315" s="180">
        <f t="shared" si="6"/>
        <v>2</v>
      </c>
      <c r="Q315" s="180">
        <f t="shared" si="6"/>
        <v>2</v>
      </c>
      <c r="R315" s="180">
        <f t="shared" si="6"/>
        <v>2</v>
      </c>
      <c r="S315" s="180">
        <f t="shared" si="6"/>
        <v>2</v>
      </c>
      <c r="T315" s="180">
        <f t="shared" si="6"/>
        <v>2</v>
      </c>
      <c r="U315" s="180">
        <f t="shared" si="6"/>
        <v>2</v>
      </c>
      <c r="V315" s="180">
        <f t="shared" si="6"/>
        <v>2</v>
      </c>
      <c r="W315" s="180">
        <f t="shared" si="6"/>
        <v>2</v>
      </c>
      <c r="X315" s="180">
        <f t="shared" si="6"/>
        <v>0</v>
      </c>
      <c r="Y315" s="180">
        <f t="shared" si="6"/>
        <v>2</v>
      </c>
      <c r="Z315" s="180">
        <f t="shared" si="6"/>
        <v>2</v>
      </c>
      <c r="AA315" s="180">
        <f t="shared" si="6"/>
        <v>2</v>
      </c>
      <c r="AB315" s="180">
        <f t="shared" si="6"/>
        <v>2</v>
      </c>
      <c r="AC315" s="180">
        <f t="shared" si="6"/>
        <v>2</v>
      </c>
      <c r="AD315" s="180">
        <f t="shared" si="6"/>
        <v>2</v>
      </c>
      <c r="AE315" s="180">
        <f t="shared" si="6"/>
        <v>2</v>
      </c>
      <c r="AF315" s="180">
        <f t="shared" si="6"/>
        <v>2</v>
      </c>
      <c r="AG315" s="180">
        <f t="shared" si="6"/>
        <v>2</v>
      </c>
      <c r="AH315" s="180">
        <f t="shared" si="6"/>
        <v>2</v>
      </c>
      <c r="AI315" s="180">
        <f t="shared" si="6"/>
        <v>2</v>
      </c>
      <c r="AJ315" s="180">
        <f t="shared" si="6"/>
        <v>2</v>
      </c>
      <c r="AK315" s="180">
        <f t="shared" si="6"/>
        <v>0</v>
      </c>
      <c r="AL315" s="180">
        <f t="shared" si="6"/>
        <v>0</v>
      </c>
      <c r="AM315" s="180">
        <f t="shared" si="6"/>
        <v>2</v>
      </c>
      <c r="AN315" s="180">
        <f t="shared" si="6"/>
        <v>2</v>
      </c>
      <c r="AO315" s="180">
        <f t="shared" si="6"/>
        <v>2</v>
      </c>
      <c r="AP315" s="180">
        <f t="shared" si="6"/>
        <v>2</v>
      </c>
      <c r="AQ315" s="180">
        <f t="shared" si="6"/>
        <v>2</v>
      </c>
      <c r="AR315" s="180">
        <f t="shared" si="6"/>
        <v>2</v>
      </c>
      <c r="AS315" s="180">
        <f t="shared" si="6"/>
        <v>2</v>
      </c>
      <c r="AT315" s="180">
        <f t="shared" si="6"/>
        <v>2</v>
      </c>
      <c r="AU315" s="180">
        <f t="shared" si="6"/>
        <v>0</v>
      </c>
      <c r="AV315" s="180">
        <f t="shared" si="6"/>
        <v>2</v>
      </c>
      <c r="AW315" s="180">
        <f t="shared" si="6"/>
        <v>2</v>
      </c>
      <c r="AX315" s="180">
        <f t="shared" si="6"/>
        <v>2</v>
      </c>
      <c r="AY315" s="180">
        <f t="shared" si="6"/>
        <v>2</v>
      </c>
      <c r="AZ315" s="180">
        <f t="shared" si="6"/>
        <v>1</v>
      </c>
      <c r="BA315" s="180">
        <f t="shared" si="6"/>
        <v>2</v>
      </c>
      <c r="BB315" s="180">
        <f t="shared" si="6"/>
        <v>2</v>
      </c>
      <c r="BC315" s="180">
        <f t="shared" si="6"/>
        <v>1</v>
      </c>
      <c r="BD315" s="180">
        <f t="shared" si="6"/>
        <v>2</v>
      </c>
      <c r="BE315" s="180">
        <f t="shared" si="6"/>
        <v>2</v>
      </c>
      <c r="BF315" s="180">
        <f t="shared" si="6"/>
        <v>2</v>
      </c>
      <c r="BG315" s="180">
        <f t="shared" si="6"/>
        <v>0</v>
      </c>
      <c r="BH315" s="180">
        <f t="shared" si="6"/>
        <v>1</v>
      </c>
      <c r="BI315" s="180">
        <f t="shared" si="6"/>
        <v>1</v>
      </c>
      <c r="BJ315" s="180">
        <f t="shared" si="6"/>
        <v>2</v>
      </c>
      <c r="BK315" s="180">
        <f t="shared" si="6"/>
        <v>2</v>
      </c>
      <c r="BL315" s="180">
        <f t="shared" si="6"/>
        <v>0</v>
      </c>
      <c r="BM315" s="180">
        <f t="shared" si="6"/>
        <v>2</v>
      </c>
      <c r="BN315" s="180">
        <f t="shared" si="6"/>
        <v>2</v>
      </c>
      <c r="BO315" s="180">
        <f t="shared" si="6"/>
        <v>2</v>
      </c>
      <c r="BP315" s="180">
        <f t="shared" si="6"/>
        <v>2</v>
      </c>
      <c r="BQ315" s="180">
        <f t="shared" ref="BQ315:CD315" si="7">BQ254</f>
        <v>2</v>
      </c>
      <c r="BR315" s="180">
        <f t="shared" si="7"/>
        <v>2</v>
      </c>
      <c r="BS315" s="180">
        <f t="shared" si="7"/>
        <v>2</v>
      </c>
      <c r="BT315" s="180">
        <f t="shared" si="7"/>
        <v>2</v>
      </c>
      <c r="BU315" s="180">
        <f t="shared" si="7"/>
        <v>2</v>
      </c>
      <c r="BV315" s="180">
        <f t="shared" si="7"/>
        <v>2</v>
      </c>
      <c r="BW315" s="180">
        <f t="shared" si="7"/>
        <v>0</v>
      </c>
      <c r="BX315" s="180">
        <f t="shared" si="7"/>
        <v>2</v>
      </c>
      <c r="BY315" s="180">
        <f t="shared" si="7"/>
        <v>1</v>
      </c>
      <c r="BZ315" s="180">
        <f t="shared" si="7"/>
        <v>2</v>
      </c>
      <c r="CA315" s="180">
        <f t="shared" si="7"/>
        <v>1</v>
      </c>
      <c r="CB315" s="180">
        <f t="shared" si="7"/>
        <v>2</v>
      </c>
      <c r="CC315" s="180">
        <f t="shared" si="7"/>
        <v>0</v>
      </c>
      <c r="CD315" s="180">
        <f t="shared" si="7"/>
        <v>2</v>
      </c>
      <c r="CE315" s="180"/>
      <c r="CF315" s="180"/>
      <c r="CG315" s="180"/>
      <c r="CH315" s="180"/>
      <c r="CI315" s="180"/>
      <c r="CJ315" s="180"/>
      <c r="CK315" s="180"/>
      <c r="CL315" s="180"/>
      <c r="CM315" s="180"/>
      <c r="CN315" s="180"/>
      <c r="CO315" s="180"/>
      <c r="CP315" s="180"/>
      <c r="CQ315" s="180"/>
      <c r="CR315" s="180"/>
      <c r="CS315" s="180"/>
      <c r="CT315" s="180"/>
      <c r="CU315" s="180"/>
      <c r="CV315" s="180"/>
      <c r="CW315" s="180"/>
      <c r="CX315" s="180"/>
      <c r="CY315" s="180"/>
      <c r="CZ315" s="180"/>
    </row>
    <row r="316" spans="1:104" x14ac:dyDescent="0.3">
      <c r="A316" s="631">
        <v>953</v>
      </c>
      <c r="B316" s="180"/>
      <c r="C316" s="180"/>
      <c r="D316" s="180">
        <f>D256</f>
        <v>0</v>
      </c>
      <c r="E316" s="180">
        <f t="shared" ref="E316:BP316" si="8">E256</f>
        <v>2</v>
      </c>
      <c r="F316" s="180">
        <f t="shared" si="8"/>
        <v>0</v>
      </c>
      <c r="G316" s="180">
        <f t="shared" si="8"/>
        <v>2</v>
      </c>
      <c r="H316" s="180">
        <f t="shared" si="8"/>
        <v>2</v>
      </c>
      <c r="I316" s="180">
        <f t="shared" si="8"/>
        <v>2</v>
      </c>
      <c r="J316" s="180">
        <f t="shared" si="8"/>
        <v>2</v>
      </c>
      <c r="K316" s="180">
        <f t="shared" si="8"/>
        <v>2</v>
      </c>
      <c r="L316" s="180">
        <f t="shared" si="8"/>
        <v>2</v>
      </c>
      <c r="M316" s="180">
        <f t="shared" si="8"/>
        <v>2</v>
      </c>
      <c r="N316" s="180">
        <f t="shared" si="8"/>
        <v>2</v>
      </c>
      <c r="O316" s="180">
        <f t="shared" si="8"/>
        <v>2</v>
      </c>
      <c r="P316" s="180">
        <f t="shared" si="8"/>
        <v>2</v>
      </c>
      <c r="Q316" s="180">
        <f t="shared" si="8"/>
        <v>2</v>
      </c>
      <c r="R316" s="180">
        <f t="shared" si="8"/>
        <v>2</v>
      </c>
      <c r="S316" s="180">
        <f t="shared" si="8"/>
        <v>2</v>
      </c>
      <c r="T316" s="180">
        <f t="shared" si="8"/>
        <v>2</v>
      </c>
      <c r="U316" s="180">
        <f t="shared" si="8"/>
        <v>2</v>
      </c>
      <c r="V316" s="180">
        <f t="shared" si="8"/>
        <v>2</v>
      </c>
      <c r="W316" s="180">
        <f t="shared" si="8"/>
        <v>2</v>
      </c>
      <c r="X316" s="180">
        <f t="shared" si="8"/>
        <v>0</v>
      </c>
      <c r="Y316" s="180">
        <f t="shared" si="8"/>
        <v>2</v>
      </c>
      <c r="Z316" s="180">
        <f t="shared" si="8"/>
        <v>2</v>
      </c>
      <c r="AA316" s="180">
        <f t="shared" si="8"/>
        <v>2</v>
      </c>
      <c r="AB316" s="180">
        <f t="shared" si="8"/>
        <v>2</v>
      </c>
      <c r="AC316" s="180">
        <f t="shared" si="8"/>
        <v>2</v>
      </c>
      <c r="AD316" s="180">
        <f t="shared" si="8"/>
        <v>2</v>
      </c>
      <c r="AE316" s="180">
        <f t="shared" si="8"/>
        <v>2</v>
      </c>
      <c r="AF316" s="180">
        <f t="shared" si="8"/>
        <v>2</v>
      </c>
      <c r="AG316" s="180">
        <f t="shared" si="8"/>
        <v>2</v>
      </c>
      <c r="AH316" s="180">
        <f t="shared" si="8"/>
        <v>2</v>
      </c>
      <c r="AI316" s="180">
        <f t="shared" si="8"/>
        <v>2</v>
      </c>
      <c r="AJ316" s="180">
        <f t="shared" si="8"/>
        <v>2</v>
      </c>
      <c r="AK316" s="180">
        <f t="shared" si="8"/>
        <v>0</v>
      </c>
      <c r="AL316" s="180">
        <f t="shared" si="8"/>
        <v>0</v>
      </c>
      <c r="AM316" s="180">
        <f t="shared" si="8"/>
        <v>2</v>
      </c>
      <c r="AN316" s="180">
        <f t="shared" si="8"/>
        <v>2</v>
      </c>
      <c r="AO316" s="180">
        <f t="shared" si="8"/>
        <v>2</v>
      </c>
      <c r="AP316" s="180">
        <f t="shared" si="8"/>
        <v>2</v>
      </c>
      <c r="AQ316" s="180">
        <f t="shared" si="8"/>
        <v>2</v>
      </c>
      <c r="AR316" s="180">
        <f t="shared" si="8"/>
        <v>2</v>
      </c>
      <c r="AS316" s="180">
        <f t="shared" si="8"/>
        <v>2</v>
      </c>
      <c r="AT316" s="180">
        <f t="shared" si="8"/>
        <v>2</v>
      </c>
      <c r="AU316" s="180">
        <f t="shared" si="8"/>
        <v>0</v>
      </c>
      <c r="AV316" s="180">
        <f t="shared" si="8"/>
        <v>2</v>
      </c>
      <c r="AW316" s="180">
        <f t="shared" si="8"/>
        <v>2</v>
      </c>
      <c r="AX316" s="180">
        <f t="shared" si="8"/>
        <v>2</v>
      </c>
      <c r="AY316" s="180">
        <f t="shared" si="8"/>
        <v>2</v>
      </c>
      <c r="AZ316" s="180">
        <f t="shared" si="8"/>
        <v>2</v>
      </c>
      <c r="BA316" s="180">
        <f t="shared" si="8"/>
        <v>2</v>
      </c>
      <c r="BB316" s="180">
        <f t="shared" si="8"/>
        <v>2</v>
      </c>
      <c r="BC316" s="180">
        <f t="shared" si="8"/>
        <v>2</v>
      </c>
      <c r="BD316" s="180">
        <f t="shared" si="8"/>
        <v>2</v>
      </c>
      <c r="BE316" s="180">
        <f t="shared" si="8"/>
        <v>2</v>
      </c>
      <c r="BF316" s="180">
        <f t="shared" si="8"/>
        <v>2</v>
      </c>
      <c r="BG316" s="180">
        <f t="shared" si="8"/>
        <v>0</v>
      </c>
      <c r="BH316" s="180">
        <f t="shared" si="8"/>
        <v>2</v>
      </c>
      <c r="BI316" s="180">
        <f t="shared" si="8"/>
        <v>2</v>
      </c>
      <c r="BJ316" s="180">
        <f t="shared" si="8"/>
        <v>2</v>
      </c>
      <c r="BK316" s="180">
        <f t="shared" si="8"/>
        <v>2</v>
      </c>
      <c r="BL316" s="180">
        <f t="shared" si="8"/>
        <v>0</v>
      </c>
      <c r="BM316" s="180">
        <f t="shared" si="8"/>
        <v>2</v>
      </c>
      <c r="BN316" s="180">
        <f t="shared" si="8"/>
        <v>2</v>
      </c>
      <c r="BO316" s="180">
        <f t="shared" si="8"/>
        <v>2</v>
      </c>
      <c r="BP316" s="180">
        <f t="shared" si="8"/>
        <v>2</v>
      </c>
      <c r="BQ316" s="180">
        <f t="shared" ref="BQ316:CD316" si="9">BQ256</f>
        <v>2</v>
      </c>
      <c r="BR316" s="180">
        <f t="shared" si="9"/>
        <v>2</v>
      </c>
      <c r="BS316" s="180">
        <f t="shared" si="9"/>
        <v>2</v>
      </c>
      <c r="BT316" s="180">
        <f t="shared" si="9"/>
        <v>2</v>
      </c>
      <c r="BU316" s="180">
        <f t="shared" si="9"/>
        <v>2</v>
      </c>
      <c r="BV316" s="180">
        <f t="shared" si="9"/>
        <v>2</v>
      </c>
      <c r="BW316" s="180">
        <f t="shared" si="9"/>
        <v>0</v>
      </c>
      <c r="BX316" s="180">
        <f t="shared" si="9"/>
        <v>2</v>
      </c>
      <c r="BY316" s="180">
        <f t="shared" si="9"/>
        <v>2</v>
      </c>
      <c r="BZ316" s="180">
        <f t="shared" si="9"/>
        <v>2</v>
      </c>
      <c r="CA316" s="180">
        <f t="shared" si="9"/>
        <v>2</v>
      </c>
      <c r="CB316" s="180">
        <f t="shared" si="9"/>
        <v>2</v>
      </c>
      <c r="CC316" s="180">
        <f t="shared" si="9"/>
        <v>0</v>
      </c>
      <c r="CD316" s="180">
        <f t="shared" si="9"/>
        <v>2</v>
      </c>
      <c r="CE316" s="180"/>
      <c r="CF316" s="180"/>
      <c r="CG316" s="180"/>
      <c r="CH316" s="180"/>
      <c r="CI316" s="180"/>
      <c r="CJ316" s="180"/>
      <c r="CK316" s="180"/>
      <c r="CL316" s="180"/>
      <c r="CM316" s="180"/>
      <c r="CN316" s="180"/>
      <c r="CO316" s="180"/>
      <c r="CP316" s="180"/>
      <c r="CQ316" s="180"/>
      <c r="CR316" s="180"/>
      <c r="CS316" s="180"/>
      <c r="CT316" s="180"/>
      <c r="CU316" s="180"/>
      <c r="CV316" s="180"/>
      <c r="CW316" s="180"/>
      <c r="CX316" s="180"/>
      <c r="CY316" s="180"/>
      <c r="CZ316" s="180"/>
    </row>
    <row r="317" spans="1:104" x14ac:dyDescent="0.3">
      <c r="A317" s="631">
        <v>955</v>
      </c>
      <c r="B317" s="180"/>
      <c r="C317" s="180"/>
      <c r="D317" s="180">
        <f>D258</f>
        <v>0</v>
      </c>
      <c r="E317" s="180">
        <f t="shared" ref="E317:BP317" si="10">E258</f>
        <v>0</v>
      </c>
      <c r="F317" s="180">
        <f t="shared" si="10"/>
        <v>0</v>
      </c>
      <c r="G317" s="180">
        <f t="shared" si="10"/>
        <v>1</v>
      </c>
      <c r="H317" s="180">
        <f t="shared" si="10"/>
        <v>0</v>
      </c>
      <c r="I317" s="180">
        <f t="shared" si="10"/>
        <v>0</v>
      </c>
      <c r="J317" s="180">
        <f t="shared" si="10"/>
        <v>0</v>
      </c>
      <c r="K317" s="180">
        <f t="shared" si="10"/>
        <v>0</v>
      </c>
      <c r="L317" s="180">
        <f t="shared" si="10"/>
        <v>0</v>
      </c>
      <c r="M317" s="180">
        <f t="shared" si="10"/>
        <v>0</v>
      </c>
      <c r="N317" s="180">
        <f t="shared" si="10"/>
        <v>0</v>
      </c>
      <c r="O317" s="180">
        <f t="shared" si="10"/>
        <v>0</v>
      </c>
      <c r="P317" s="180">
        <f t="shared" si="10"/>
        <v>0</v>
      </c>
      <c r="Q317" s="180">
        <f t="shared" si="10"/>
        <v>0</v>
      </c>
      <c r="R317" s="180">
        <f t="shared" si="10"/>
        <v>1</v>
      </c>
      <c r="S317" s="180">
        <f t="shared" si="10"/>
        <v>0</v>
      </c>
      <c r="T317" s="180">
        <f t="shared" si="10"/>
        <v>0</v>
      </c>
      <c r="U317" s="180">
        <f t="shared" si="10"/>
        <v>1</v>
      </c>
      <c r="V317" s="180">
        <f t="shared" si="10"/>
        <v>0</v>
      </c>
      <c r="W317" s="180">
        <f t="shared" si="10"/>
        <v>0</v>
      </c>
      <c r="X317" s="180">
        <f t="shared" si="10"/>
        <v>0</v>
      </c>
      <c r="Y317" s="180">
        <f t="shared" si="10"/>
        <v>0</v>
      </c>
      <c r="Z317" s="180">
        <f t="shared" si="10"/>
        <v>0</v>
      </c>
      <c r="AA317" s="180">
        <f t="shared" si="10"/>
        <v>1</v>
      </c>
      <c r="AB317" s="180">
        <f t="shared" si="10"/>
        <v>0</v>
      </c>
      <c r="AC317" s="180">
        <f t="shared" si="10"/>
        <v>0</v>
      </c>
      <c r="AD317" s="180">
        <f t="shared" si="10"/>
        <v>0</v>
      </c>
      <c r="AE317" s="180">
        <f t="shared" si="10"/>
        <v>0</v>
      </c>
      <c r="AF317" s="180">
        <f t="shared" si="10"/>
        <v>0</v>
      </c>
      <c r="AG317" s="180">
        <f t="shared" si="10"/>
        <v>0</v>
      </c>
      <c r="AH317" s="180">
        <f t="shared" si="10"/>
        <v>0</v>
      </c>
      <c r="AI317" s="180">
        <f t="shared" si="10"/>
        <v>1</v>
      </c>
      <c r="AJ317" s="180">
        <f t="shared" si="10"/>
        <v>0</v>
      </c>
      <c r="AK317" s="180">
        <f t="shared" si="10"/>
        <v>0</v>
      </c>
      <c r="AL317" s="180">
        <f t="shared" si="10"/>
        <v>0</v>
      </c>
      <c r="AM317" s="180">
        <f t="shared" si="10"/>
        <v>0</v>
      </c>
      <c r="AN317" s="180">
        <f t="shared" si="10"/>
        <v>2</v>
      </c>
      <c r="AO317" s="180">
        <f t="shared" si="10"/>
        <v>0</v>
      </c>
      <c r="AP317" s="180">
        <f t="shared" si="10"/>
        <v>0</v>
      </c>
      <c r="AQ317" s="180">
        <f t="shared" si="10"/>
        <v>1</v>
      </c>
      <c r="AR317" s="180">
        <f t="shared" si="10"/>
        <v>0</v>
      </c>
      <c r="AS317" s="180">
        <f t="shared" si="10"/>
        <v>0</v>
      </c>
      <c r="AT317" s="180">
        <f t="shared" si="10"/>
        <v>1</v>
      </c>
      <c r="AU317" s="180">
        <f t="shared" si="10"/>
        <v>0</v>
      </c>
      <c r="AV317" s="180">
        <f t="shared" si="10"/>
        <v>0</v>
      </c>
      <c r="AW317" s="180">
        <f t="shared" si="10"/>
        <v>0</v>
      </c>
      <c r="AX317" s="180">
        <f t="shared" si="10"/>
        <v>0</v>
      </c>
      <c r="AY317" s="180">
        <f t="shared" si="10"/>
        <v>0</v>
      </c>
      <c r="AZ317" s="180">
        <f t="shared" si="10"/>
        <v>1</v>
      </c>
      <c r="BA317" s="180">
        <f t="shared" si="10"/>
        <v>1</v>
      </c>
      <c r="BB317" s="180">
        <f t="shared" si="10"/>
        <v>0</v>
      </c>
      <c r="BC317" s="180">
        <f t="shared" si="10"/>
        <v>0</v>
      </c>
      <c r="BD317" s="180">
        <f t="shared" si="10"/>
        <v>0</v>
      </c>
      <c r="BE317" s="180">
        <f t="shared" si="10"/>
        <v>0</v>
      </c>
      <c r="BF317" s="180">
        <f t="shared" si="10"/>
        <v>0</v>
      </c>
      <c r="BG317" s="180">
        <f t="shared" si="10"/>
        <v>0</v>
      </c>
      <c r="BH317" s="180">
        <f t="shared" si="10"/>
        <v>0</v>
      </c>
      <c r="BI317" s="180">
        <f t="shared" si="10"/>
        <v>0</v>
      </c>
      <c r="BJ317" s="180">
        <f t="shared" si="10"/>
        <v>1</v>
      </c>
      <c r="BK317" s="180">
        <f t="shared" si="10"/>
        <v>0</v>
      </c>
      <c r="BL317" s="180">
        <f t="shared" si="10"/>
        <v>0</v>
      </c>
      <c r="BM317" s="180">
        <f t="shared" si="10"/>
        <v>0</v>
      </c>
      <c r="BN317" s="180">
        <f t="shared" si="10"/>
        <v>0</v>
      </c>
      <c r="BO317" s="180">
        <f t="shared" si="10"/>
        <v>2</v>
      </c>
      <c r="BP317" s="180">
        <f t="shared" si="10"/>
        <v>0</v>
      </c>
      <c r="BQ317" s="180">
        <f t="shared" ref="BQ317:CD317" si="11">BQ258</f>
        <v>0</v>
      </c>
      <c r="BR317" s="180">
        <f t="shared" si="11"/>
        <v>0</v>
      </c>
      <c r="BS317" s="180">
        <f t="shared" si="11"/>
        <v>0</v>
      </c>
      <c r="BT317" s="180">
        <f t="shared" si="11"/>
        <v>0</v>
      </c>
      <c r="BU317" s="180">
        <f t="shared" si="11"/>
        <v>0</v>
      </c>
      <c r="BV317" s="180">
        <f t="shared" si="11"/>
        <v>0</v>
      </c>
      <c r="BW317" s="180">
        <f t="shared" si="11"/>
        <v>0</v>
      </c>
      <c r="BX317" s="180">
        <f t="shared" si="11"/>
        <v>0</v>
      </c>
      <c r="BY317" s="180">
        <f t="shared" si="11"/>
        <v>0</v>
      </c>
      <c r="BZ317" s="180">
        <f t="shared" si="11"/>
        <v>1</v>
      </c>
      <c r="CA317" s="180">
        <f t="shared" si="11"/>
        <v>0</v>
      </c>
      <c r="CB317" s="180">
        <f t="shared" si="11"/>
        <v>0</v>
      </c>
      <c r="CC317" s="180">
        <f t="shared" si="11"/>
        <v>0</v>
      </c>
      <c r="CD317" s="180">
        <f t="shared" si="11"/>
        <v>0</v>
      </c>
      <c r="CE317" s="180"/>
      <c r="CF317" s="180"/>
      <c r="CG317" s="180"/>
      <c r="CH317" s="180"/>
      <c r="CI317" s="180"/>
      <c r="CJ317" s="180"/>
      <c r="CK317" s="180"/>
      <c r="CL317" s="180"/>
      <c r="CM317" s="180"/>
      <c r="CN317" s="180"/>
      <c r="CO317" s="180"/>
      <c r="CP317" s="180"/>
      <c r="CQ317" s="180"/>
      <c r="CR317" s="180"/>
      <c r="CS317" s="180"/>
      <c r="CT317" s="180"/>
      <c r="CU317" s="180"/>
      <c r="CV317" s="180"/>
      <c r="CW317" s="180"/>
      <c r="CX317" s="180"/>
      <c r="CY317" s="180"/>
      <c r="CZ317" s="180"/>
    </row>
    <row r="318" spans="1:104" x14ac:dyDescent="0.3">
      <c r="A318" s="631">
        <v>957</v>
      </c>
      <c r="B318" s="180"/>
      <c r="C318" s="180"/>
      <c r="D318" s="180">
        <f>D260</f>
        <v>0</v>
      </c>
      <c r="E318" s="180">
        <f t="shared" ref="E318:BP318" si="12">E260</f>
        <v>0</v>
      </c>
      <c r="F318" s="180">
        <f t="shared" si="12"/>
        <v>0</v>
      </c>
      <c r="G318" s="180">
        <f t="shared" si="12"/>
        <v>0</v>
      </c>
      <c r="H318" s="180">
        <f t="shared" si="12"/>
        <v>0</v>
      </c>
      <c r="I318" s="180">
        <f t="shared" si="12"/>
        <v>0</v>
      </c>
      <c r="J318" s="180">
        <f t="shared" si="12"/>
        <v>0</v>
      </c>
      <c r="K318" s="180">
        <f t="shared" si="12"/>
        <v>0</v>
      </c>
      <c r="L318" s="180">
        <f t="shared" si="12"/>
        <v>0</v>
      </c>
      <c r="M318" s="180">
        <f t="shared" si="12"/>
        <v>0</v>
      </c>
      <c r="N318" s="180">
        <f t="shared" si="12"/>
        <v>0</v>
      </c>
      <c r="O318" s="180">
        <f t="shared" si="12"/>
        <v>0</v>
      </c>
      <c r="P318" s="180">
        <f t="shared" si="12"/>
        <v>0</v>
      </c>
      <c r="Q318" s="180">
        <f t="shared" si="12"/>
        <v>0</v>
      </c>
      <c r="R318" s="180">
        <f t="shared" si="12"/>
        <v>2</v>
      </c>
      <c r="S318" s="180">
        <f t="shared" si="12"/>
        <v>0</v>
      </c>
      <c r="T318" s="180">
        <f t="shared" si="12"/>
        <v>0</v>
      </c>
      <c r="U318" s="180">
        <f t="shared" si="12"/>
        <v>0</v>
      </c>
      <c r="V318" s="180">
        <f t="shared" si="12"/>
        <v>0</v>
      </c>
      <c r="W318" s="180">
        <f t="shared" si="12"/>
        <v>0</v>
      </c>
      <c r="X318" s="180">
        <f t="shared" si="12"/>
        <v>0</v>
      </c>
      <c r="Y318" s="180">
        <f t="shared" si="12"/>
        <v>0</v>
      </c>
      <c r="Z318" s="180">
        <f t="shared" si="12"/>
        <v>0</v>
      </c>
      <c r="AA318" s="180">
        <f t="shared" si="12"/>
        <v>1</v>
      </c>
      <c r="AB318" s="180">
        <f t="shared" si="12"/>
        <v>1</v>
      </c>
      <c r="AC318" s="180">
        <f t="shared" si="12"/>
        <v>0</v>
      </c>
      <c r="AD318" s="180">
        <f t="shared" si="12"/>
        <v>0</v>
      </c>
      <c r="AE318" s="180">
        <f t="shared" si="12"/>
        <v>0</v>
      </c>
      <c r="AF318" s="180">
        <f t="shared" si="12"/>
        <v>0</v>
      </c>
      <c r="AG318" s="180">
        <f t="shared" si="12"/>
        <v>0</v>
      </c>
      <c r="AH318" s="180">
        <f t="shared" si="12"/>
        <v>0</v>
      </c>
      <c r="AI318" s="180">
        <f t="shared" si="12"/>
        <v>0</v>
      </c>
      <c r="AJ318" s="180">
        <f t="shared" si="12"/>
        <v>0</v>
      </c>
      <c r="AK318" s="180">
        <f t="shared" si="12"/>
        <v>0</v>
      </c>
      <c r="AL318" s="180">
        <f t="shared" si="12"/>
        <v>0</v>
      </c>
      <c r="AM318" s="180">
        <f t="shared" si="12"/>
        <v>0</v>
      </c>
      <c r="AN318" s="180">
        <f t="shared" si="12"/>
        <v>0</v>
      </c>
      <c r="AO318" s="180">
        <f t="shared" si="12"/>
        <v>0</v>
      </c>
      <c r="AP318" s="180">
        <f t="shared" si="12"/>
        <v>0</v>
      </c>
      <c r="AQ318" s="180">
        <f t="shared" si="12"/>
        <v>0</v>
      </c>
      <c r="AR318" s="180">
        <f t="shared" si="12"/>
        <v>0</v>
      </c>
      <c r="AS318" s="180">
        <f t="shared" si="12"/>
        <v>0</v>
      </c>
      <c r="AT318" s="180">
        <f t="shared" si="12"/>
        <v>1</v>
      </c>
      <c r="AU318" s="180">
        <f t="shared" si="12"/>
        <v>0</v>
      </c>
      <c r="AV318" s="180">
        <f t="shared" si="12"/>
        <v>0</v>
      </c>
      <c r="AW318" s="180">
        <f t="shared" si="12"/>
        <v>0</v>
      </c>
      <c r="AX318" s="180">
        <f t="shared" si="12"/>
        <v>0</v>
      </c>
      <c r="AY318" s="180">
        <f t="shared" si="12"/>
        <v>0</v>
      </c>
      <c r="AZ318" s="180">
        <f t="shared" si="12"/>
        <v>0</v>
      </c>
      <c r="BA318" s="180">
        <f t="shared" si="12"/>
        <v>0</v>
      </c>
      <c r="BB318" s="180">
        <f t="shared" si="12"/>
        <v>0</v>
      </c>
      <c r="BC318" s="180">
        <f t="shared" si="12"/>
        <v>0</v>
      </c>
      <c r="BD318" s="180">
        <f t="shared" si="12"/>
        <v>0</v>
      </c>
      <c r="BE318" s="180">
        <f t="shared" si="12"/>
        <v>0</v>
      </c>
      <c r="BF318" s="180">
        <f t="shared" si="12"/>
        <v>0</v>
      </c>
      <c r="BG318" s="180">
        <f t="shared" si="12"/>
        <v>0</v>
      </c>
      <c r="BH318" s="180">
        <f t="shared" si="12"/>
        <v>0</v>
      </c>
      <c r="BI318" s="180">
        <f t="shared" si="12"/>
        <v>0</v>
      </c>
      <c r="BJ318" s="180">
        <f t="shared" si="12"/>
        <v>0</v>
      </c>
      <c r="BK318" s="180">
        <f t="shared" si="12"/>
        <v>0</v>
      </c>
      <c r="BL318" s="180">
        <f t="shared" si="12"/>
        <v>0</v>
      </c>
      <c r="BM318" s="180">
        <f t="shared" si="12"/>
        <v>0</v>
      </c>
      <c r="BN318" s="180">
        <f t="shared" si="12"/>
        <v>0</v>
      </c>
      <c r="BO318" s="180">
        <f t="shared" si="12"/>
        <v>0</v>
      </c>
      <c r="BP318" s="180">
        <f t="shared" si="12"/>
        <v>0</v>
      </c>
      <c r="BQ318" s="180">
        <f t="shared" ref="BQ318:CD318" si="13">BQ260</f>
        <v>0</v>
      </c>
      <c r="BR318" s="180">
        <f t="shared" si="13"/>
        <v>0</v>
      </c>
      <c r="BS318" s="180">
        <f t="shared" si="13"/>
        <v>0</v>
      </c>
      <c r="BT318" s="180">
        <f t="shared" si="13"/>
        <v>0</v>
      </c>
      <c r="BU318" s="180">
        <f t="shared" si="13"/>
        <v>0</v>
      </c>
      <c r="BV318" s="180">
        <f t="shared" si="13"/>
        <v>0</v>
      </c>
      <c r="BW318" s="180">
        <f t="shared" si="13"/>
        <v>0</v>
      </c>
      <c r="BX318" s="180">
        <f t="shared" si="13"/>
        <v>0</v>
      </c>
      <c r="BY318" s="180">
        <f t="shared" si="13"/>
        <v>0</v>
      </c>
      <c r="BZ318" s="180">
        <f t="shared" si="13"/>
        <v>3</v>
      </c>
      <c r="CA318" s="180">
        <f t="shared" si="13"/>
        <v>0</v>
      </c>
      <c r="CB318" s="180">
        <f t="shared" si="13"/>
        <v>0</v>
      </c>
      <c r="CC318" s="180">
        <f t="shared" si="13"/>
        <v>0</v>
      </c>
      <c r="CD318" s="180">
        <f t="shared" si="13"/>
        <v>0</v>
      </c>
      <c r="CE318" s="180"/>
      <c r="CF318" s="180"/>
      <c r="CG318" s="180"/>
      <c r="CH318" s="180"/>
      <c r="CI318" s="180"/>
      <c r="CJ318" s="180"/>
      <c r="CK318" s="180"/>
      <c r="CL318" s="180"/>
      <c r="CM318" s="180"/>
      <c r="CN318" s="180"/>
      <c r="CO318" s="180"/>
      <c r="CP318" s="180"/>
      <c r="CQ318" s="180"/>
      <c r="CR318" s="180"/>
      <c r="CS318" s="180"/>
      <c r="CT318" s="180"/>
      <c r="CU318" s="180"/>
      <c r="CV318" s="180"/>
      <c r="CW318" s="180"/>
      <c r="CX318" s="180"/>
      <c r="CY318" s="180"/>
      <c r="CZ318" s="180"/>
    </row>
    <row r="319" spans="1:104" x14ac:dyDescent="0.3">
      <c r="A319" s="631">
        <v>959</v>
      </c>
      <c r="B319" s="180"/>
      <c r="C319" s="180"/>
      <c r="D319" s="180">
        <f>D262</f>
        <v>0</v>
      </c>
      <c r="E319" s="180">
        <f t="shared" ref="E319:BP319" si="14">E262</f>
        <v>2</v>
      </c>
      <c r="F319" s="180">
        <f t="shared" si="14"/>
        <v>0</v>
      </c>
      <c r="G319" s="180">
        <f t="shared" si="14"/>
        <v>2</v>
      </c>
      <c r="H319" s="180">
        <f t="shared" si="14"/>
        <v>1</v>
      </c>
      <c r="I319" s="180">
        <f t="shared" si="14"/>
        <v>3</v>
      </c>
      <c r="J319" s="180">
        <f t="shared" si="14"/>
        <v>2</v>
      </c>
      <c r="K319" s="180">
        <f t="shared" si="14"/>
        <v>2</v>
      </c>
      <c r="L319" s="180">
        <f t="shared" si="14"/>
        <v>3</v>
      </c>
      <c r="M319" s="180">
        <f t="shared" si="14"/>
        <v>2</v>
      </c>
      <c r="N319" s="180">
        <f t="shared" si="14"/>
        <v>2</v>
      </c>
      <c r="O319" s="180">
        <f t="shared" si="14"/>
        <v>3</v>
      </c>
      <c r="P319" s="180">
        <f t="shared" si="14"/>
        <v>3</v>
      </c>
      <c r="Q319" s="180">
        <f t="shared" si="14"/>
        <v>2</v>
      </c>
      <c r="R319" s="180">
        <f t="shared" si="14"/>
        <v>2</v>
      </c>
      <c r="S319" s="180">
        <f t="shared" si="14"/>
        <v>3</v>
      </c>
      <c r="T319" s="180">
        <f t="shared" si="14"/>
        <v>2</v>
      </c>
      <c r="U319" s="180">
        <f t="shared" si="14"/>
        <v>2</v>
      </c>
      <c r="V319" s="180">
        <f t="shared" si="14"/>
        <v>2</v>
      </c>
      <c r="W319" s="180">
        <f t="shared" si="14"/>
        <v>2</v>
      </c>
      <c r="X319" s="180">
        <f t="shared" si="14"/>
        <v>0</v>
      </c>
      <c r="Y319" s="180">
        <f t="shared" si="14"/>
        <v>2</v>
      </c>
      <c r="Z319" s="180">
        <f t="shared" si="14"/>
        <v>2</v>
      </c>
      <c r="AA319" s="180">
        <f t="shared" si="14"/>
        <v>2</v>
      </c>
      <c r="AB319" s="180">
        <f t="shared" si="14"/>
        <v>2</v>
      </c>
      <c r="AC319" s="180">
        <f t="shared" si="14"/>
        <v>3</v>
      </c>
      <c r="AD319" s="180">
        <f t="shared" si="14"/>
        <v>2</v>
      </c>
      <c r="AE319" s="180">
        <f t="shared" si="14"/>
        <v>2</v>
      </c>
      <c r="AF319" s="180">
        <f t="shared" si="14"/>
        <v>2</v>
      </c>
      <c r="AG319" s="180">
        <f t="shared" si="14"/>
        <v>2</v>
      </c>
      <c r="AH319" s="180">
        <f t="shared" si="14"/>
        <v>2</v>
      </c>
      <c r="AI319" s="180">
        <f t="shared" si="14"/>
        <v>2</v>
      </c>
      <c r="AJ319" s="180">
        <f t="shared" si="14"/>
        <v>3</v>
      </c>
      <c r="AK319" s="180">
        <f t="shared" si="14"/>
        <v>0</v>
      </c>
      <c r="AL319" s="180">
        <f t="shared" si="14"/>
        <v>0</v>
      </c>
      <c r="AM319" s="180">
        <f t="shared" si="14"/>
        <v>2</v>
      </c>
      <c r="AN319" s="180">
        <f t="shared" si="14"/>
        <v>2</v>
      </c>
      <c r="AO319" s="180">
        <f t="shared" si="14"/>
        <v>2</v>
      </c>
      <c r="AP319" s="180">
        <f t="shared" si="14"/>
        <v>2</v>
      </c>
      <c r="AQ319" s="180">
        <f t="shared" si="14"/>
        <v>2</v>
      </c>
      <c r="AR319" s="180">
        <f t="shared" si="14"/>
        <v>2</v>
      </c>
      <c r="AS319" s="180">
        <f t="shared" si="14"/>
        <v>2</v>
      </c>
      <c r="AT319" s="180">
        <f t="shared" si="14"/>
        <v>2</v>
      </c>
      <c r="AU319" s="180">
        <f t="shared" si="14"/>
        <v>0</v>
      </c>
      <c r="AV319" s="180">
        <f t="shared" si="14"/>
        <v>2</v>
      </c>
      <c r="AW319" s="180">
        <f t="shared" si="14"/>
        <v>2</v>
      </c>
      <c r="AX319" s="180">
        <f t="shared" si="14"/>
        <v>2</v>
      </c>
      <c r="AY319" s="180">
        <f t="shared" si="14"/>
        <v>2</v>
      </c>
      <c r="AZ319" s="180">
        <f t="shared" si="14"/>
        <v>2</v>
      </c>
      <c r="BA319" s="180">
        <f t="shared" si="14"/>
        <v>2</v>
      </c>
      <c r="BB319" s="180">
        <f t="shared" si="14"/>
        <v>3</v>
      </c>
      <c r="BC319" s="180">
        <f t="shared" si="14"/>
        <v>2</v>
      </c>
      <c r="BD319" s="180">
        <f t="shared" si="14"/>
        <v>2</v>
      </c>
      <c r="BE319" s="180">
        <f t="shared" si="14"/>
        <v>2</v>
      </c>
      <c r="BF319" s="180">
        <f t="shared" si="14"/>
        <v>2</v>
      </c>
      <c r="BG319" s="180">
        <f t="shared" si="14"/>
        <v>0</v>
      </c>
      <c r="BH319" s="180">
        <f t="shared" si="14"/>
        <v>3</v>
      </c>
      <c r="BI319" s="180">
        <f t="shared" si="14"/>
        <v>2</v>
      </c>
      <c r="BJ319" s="180">
        <f t="shared" si="14"/>
        <v>2</v>
      </c>
      <c r="BK319" s="180">
        <f t="shared" si="14"/>
        <v>2</v>
      </c>
      <c r="BL319" s="180">
        <f t="shared" si="14"/>
        <v>0</v>
      </c>
      <c r="BM319" s="180">
        <f t="shared" si="14"/>
        <v>2</v>
      </c>
      <c r="BN319" s="180">
        <f t="shared" si="14"/>
        <v>2</v>
      </c>
      <c r="BO319" s="180">
        <f t="shared" si="14"/>
        <v>2</v>
      </c>
      <c r="BP319" s="180">
        <f t="shared" si="14"/>
        <v>2</v>
      </c>
      <c r="BQ319" s="180">
        <f t="shared" ref="BQ319:CD319" si="15">BQ262</f>
        <v>2</v>
      </c>
      <c r="BR319" s="180">
        <f t="shared" si="15"/>
        <v>2</v>
      </c>
      <c r="BS319" s="180">
        <f t="shared" si="15"/>
        <v>2</v>
      </c>
      <c r="BT319" s="180">
        <f t="shared" si="15"/>
        <v>2</v>
      </c>
      <c r="BU319" s="180">
        <f t="shared" si="15"/>
        <v>2</v>
      </c>
      <c r="BV319" s="180">
        <f t="shared" si="15"/>
        <v>3</v>
      </c>
      <c r="BW319" s="180">
        <f t="shared" si="15"/>
        <v>0</v>
      </c>
      <c r="BX319" s="180">
        <f t="shared" si="15"/>
        <v>2</v>
      </c>
      <c r="BY319" s="180">
        <f t="shared" si="15"/>
        <v>3</v>
      </c>
      <c r="BZ319" s="180">
        <f t="shared" si="15"/>
        <v>2</v>
      </c>
      <c r="CA319" s="180">
        <f t="shared" si="15"/>
        <v>2</v>
      </c>
      <c r="CB319" s="180">
        <f t="shared" si="15"/>
        <v>2</v>
      </c>
      <c r="CC319" s="180">
        <f t="shared" si="15"/>
        <v>0</v>
      </c>
      <c r="CD319" s="180">
        <f t="shared" si="15"/>
        <v>3</v>
      </c>
      <c r="CE319" s="180"/>
      <c r="CF319" s="180"/>
      <c r="CG319" s="180"/>
      <c r="CH319" s="180"/>
      <c r="CI319" s="180"/>
      <c r="CJ319" s="180"/>
      <c r="CK319" s="180"/>
      <c r="CL319" s="180"/>
      <c r="CM319" s="180"/>
      <c r="CN319" s="180"/>
      <c r="CO319" s="180"/>
      <c r="CP319" s="180"/>
      <c r="CQ319" s="180"/>
      <c r="CR319" s="180"/>
      <c r="CS319" s="180"/>
      <c r="CT319" s="180"/>
      <c r="CU319" s="180"/>
      <c r="CV319" s="180"/>
      <c r="CW319" s="180"/>
      <c r="CX319" s="180"/>
      <c r="CY319" s="180"/>
      <c r="CZ319" s="180"/>
    </row>
    <row r="320" spans="1:104" x14ac:dyDescent="0.3">
      <c r="A320" s="155">
        <v>965</v>
      </c>
      <c r="B320" s="180"/>
      <c r="C320" s="180"/>
      <c r="D320" s="180">
        <f>D266</f>
        <v>0</v>
      </c>
      <c r="E320" s="180">
        <f t="shared" ref="E320:BP320" si="16">E266</f>
        <v>0</v>
      </c>
      <c r="F320" s="180">
        <f t="shared" si="16"/>
        <v>0</v>
      </c>
      <c r="G320" s="180">
        <f t="shared" si="16"/>
        <v>0</v>
      </c>
      <c r="H320" s="180">
        <f t="shared" si="16"/>
        <v>0</v>
      </c>
      <c r="I320" s="180">
        <f t="shared" si="16"/>
        <v>0</v>
      </c>
      <c r="J320" s="180">
        <f t="shared" si="16"/>
        <v>0</v>
      </c>
      <c r="K320" s="180">
        <f t="shared" si="16"/>
        <v>0</v>
      </c>
      <c r="L320" s="180">
        <f t="shared" si="16"/>
        <v>0</v>
      </c>
      <c r="M320" s="180">
        <f t="shared" si="16"/>
        <v>0</v>
      </c>
      <c r="N320" s="180">
        <f t="shared" si="16"/>
        <v>0</v>
      </c>
      <c r="O320" s="180">
        <f t="shared" si="16"/>
        <v>0</v>
      </c>
      <c r="P320" s="180">
        <f t="shared" si="16"/>
        <v>0</v>
      </c>
      <c r="Q320" s="180">
        <f t="shared" si="16"/>
        <v>0</v>
      </c>
      <c r="R320" s="180">
        <f t="shared" si="16"/>
        <v>0</v>
      </c>
      <c r="S320" s="180">
        <f t="shared" si="16"/>
        <v>0</v>
      </c>
      <c r="T320" s="180">
        <f t="shared" si="16"/>
        <v>0</v>
      </c>
      <c r="U320" s="180">
        <f t="shared" si="16"/>
        <v>0</v>
      </c>
      <c r="V320" s="180">
        <f t="shared" si="16"/>
        <v>0</v>
      </c>
      <c r="W320" s="180">
        <f t="shared" si="16"/>
        <v>0</v>
      </c>
      <c r="X320" s="180">
        <f t="shared" si="16"/>
        <v>0</v>
      </c>
      <c r="Y320" s="180">
        <f t="shared" si="16"/>
        <v>0</v>
      </c>
      <c r="Z320" s="180">
        <f t="shared" si="16"/>
        <v>0</v>
      </c>
      <c r="AA320" s="180">
        <f t="shared" si="16"/>
        <v>0</v>
      </c>
      <c r="AB320" s="180">
        <f t="shared" si="16"/>
        <v>0</v>
      </c>
      <c r="AC320" s="180">
        <f t="shared" si="16"/>
        <v>0</v>
      </c>
      <c r="AD320" s="180">
        <f t="shared" si="16"/>
        <v>0</v>
      </c>
      <c r="AE320" s="180">
        <f t="shared" si="16"/>
        <v>0</v>
      </c>
      <c r="AF320" s="180">
        <f t="shared" si="16"/>
        <v>0</v>
      </c>
      <c r="AG320" s="180">
        <f t="shared" si="16"/>
        <v>0</v>
      </c>
      <c r="AH320" s="180">
        <f t="shared" si="16"/>
        <v>0</v>
      </c>
      <c r="AI320" s="180">
        <f t="shared" si="16"/>
        <v>0</v>
      </c>
      <c r="AJ320" s="180">
        <f t="shared" si="16"/>
        <v>0</v>
      </c>
      <c r="AK320" s="180">
        <f t="shared" si="16"/>
        <v>0</v>
      </c>
      <c r="AL320" s="180">
        <f t="shared" si="16"/>
        <v>0</v>
      </c>
      <c r="AM320" s="180">
        <f t="shared" si="16"/>
        <v>0</v>
      </c>
      <c r="AN320" s="180">
        <f t="shared" si="16"/>
        <v>0</v>
      </c>
      <c r="AO320" s="180">
        <f t="shared" si="16"/>
        <v>0</v>
      </c>
      <c r="AP320" s="180">
        <f t="shared" si="16"/>
        <v>0</v>
      </c>
      <c r="AQ320" s="180">
        <f t="shared" si="16"/>
        <v>0</v>
      </c>
      <c r="AR320" s="180">
        <f t="shared" si="16"/>
        <v>0</v>
      </c>
      <c r="AS320" s="180">
        <f t="shared" si="16"/>
        <v>0</v>
      </c>
      <c r="AT320" s="180">
        <f t="shared" si="16"/>
        <v>0</v>
      </c>
      <c r="AU320" s="180">
        <f t="shared" si="16"/>
        <v>0</v>
      </c>
      <c r="AV320" s="180">
        <f t="shared" si="16"/>
        <v>0</v>
      </c>
      <c r="AW320" s="180">
        <f t="shared" si="16"/>
        <v>0</v>
      </c>
      <c r="AX320" s="180">
        <f t="shared" si="16"/>
        <v>0</v>
      </c>
      <c r="AY320" s="180">
        <f t="shared" si="16"/>
        <v>0</v>
      </c>
      <c r="AZ320" s="180">
        <f t="shared" si="16"/>
        <v>0</v>
      </c>
      <c r="BA320" s="180">
        <f t="shared" si="16"/>
        <v>0</v>
      </c>
      <c r="BB320" s="180">
        <f t="shared" si="16"/>
        <v>0</v>
      </c>
      <c r="BC320" s="180">
        <f t="shared" si="16"/>
        <v>0</v>
      </c>
      <c r="BD320" s="180">
        <f t="shared" si="16"/>
        <v>0</v>
      </c>
      <c r="BE320" s="180">
        <f t="shared" si="16"/>
        <v>0</v>
      </c>
      <c r="BF320" s="180">
        <f t="shared" si="16"/>
        <v>0</v>
      </c>
      <c r="BG320" s="180">
        <f t="shared" si="16"/>
        <v>0</v>
      </c>
      <c r="BH320" s="180">
        <f t="shared" si="16"/>
        <v>0</v>
      </c>
      <c r="BI320" s="180">
        <f t="shared" si="16"/>
        <v>0</v>
      </c>
      <c r="BJ320" s="180">
        <f t="shared" si="16"/>
        <v>0</v>
      </c>
      <c r="BK320" s="180">
        <f t="shared" si="16"/>
        <v>0</v>
      </c>
      <c r="BL320" s="180">
        <f t="shared" si="16"/>
        <v>0</v>
      </c>
      <c r="BM320" s="180">
        <f t="shared" si="16"/>
        <v>0</v>
      </c>
      <c r="BN320" s="180">
        <f t="shared" si="16"/>
        <v>0</v>
      </c>
      <c r="BO320" s="180">
        <f t="shared" si="16"/>
        <v>0</v>
      </c>
      <c r="BP320" s="180">
        <f t="shared" si="16"/>
        <v>0</v>
      </c>
      <c r="BQ320" s="180">
        <f t="shared" ref="BQ320:CD320" si="17">BQ266</f>
        <v>0</v>
      </c>
      <c r="BR320" s="180">
        <f t="shared" si="17"/>
        <v>0</v>
      </c>
      <c r="BS320" s="180">
        <f t="shared" si="17"/>
        <v>0</v>
      </c>
      <c r="BT320" s="180">
        <f t="shared" si="17"/>
        <v>0</v>
      </c>
      <c r="BU320" s="180">
        <f t="shared" si="17"/>
        <v>0</v>
      </c>
      <c r="BV320" s="180">
        <f t="shared" si="17"/>
        <v>0</v>
      </c>
      <c r="BW320" s="180">
        <f t="shared" si="17"/>
        <v>0</v>
      </c>
      <c r="BX320" s="180">
        <f t="shared" si="17"/>
        <v>0</v>
      </c>
      <c r="BY320" s="180">
        <f t="shared" si="17"/>
        <v>0</v>
      </c>
      <c r="BZ320" s="180">
        <f t="shared" si="17"/>
        <v>0</v>
      </c>
      <c r="CA320" s="180">
        <f t="shared" si="17"/>
        <v>0</v>
      </c>
      <c r="CB320" s="180">
        <f t="shared" si="17"/>
        <v>0</v>
      </c>
      <c r="CC320" s="180">
        <f t="shared" si="17"/>
        <v>0</v>
      </c>
      <c r="CD320" s="180">
        <f t="shared" si="17"/>
        <v>0</v>
      </c>
      <c r="CE320" s="180"/>
      <c r="CF320" s="180"/>
      <c r="CG320" s="180"/>
      <c r="CH320" s="180"/>
      <c r="CI320" s="180"/>
      <c r="CJ320" s="180"/>
      <c r="CK320" s="180"/>
      <c r="CL320" s="180"/>
      <c r="CM320" s="180"/>
      <c r="CN320" s="180"/>
      <c r="CO320" s="180"/>
      <c r="CP320" s="180"/>
      <c r="CQ320" s="180"/>
      <c r="CR320" s="180"/>
      <c r="CS320" s="180"/>
      <c r="CT320" s="180"/>
      <c r="CU320" s="180"/>
      <c r="CV320" s="180"/>
      <c r="CW320" s="180"/>
      <c r="CX320" s="180"/>
      <c r="CY320" s="180"/>
      <c r="CZ320" s="180"/>
    </row>
    <row r="321" spans="1:104" x14ac:dyDescent="0.3">
      <c r="A321" s="631">
        <v>973</v>
      </c>
      <c r="B321" s="180"/>
      <c r="C321" s="180"/>
      <c r="D321" s="180">
        <f>D269</f>
        <v>0</v>
      </c>
      <c r="E321" s="180">
        <f t="shared" ref="E321:BP322" si="18">E269</f>
        <v>0</v>
      </c>
      <c r="F321" s="180">
        <f t="shared" si="18"/>
        <v>0</v>
      </c>
      <c r="G321" s="180">
        <f t="shared" si="18"/>
        <v>0</v>
      </c>
      <c r="H321" s="180">
        <f t="shared" si="18"/>
        <v>0</v>
      </c>
      <c r="I321" s="180">
        <f t="shared" si="18"/>
        <v>0</v>
      </c>
      <c r="J321" s="180">
        <f t="shared" si="18"/>
        <v>0</v>
      </c>
      <c r="K321" s="180">
        <f t="shared" si="18"/>
        <v>0</v>
      </c>
      <c r="L321" s="180">
        <f t="shared" si="18"/>
        <v>0</v>
      </c>
      <c r="M321" s="180">
        <f t="shared" si="18"/>
        <v>0</v>
      </c>
      <c r="N321" s="180">
        <f t="shared" si="18"/>
        <v>0</v>
      </c>
      <c r="O321" s="180">
        <f t="shared" si="18"/>
        <v>0</v>
      </c>
      <c r="P321" s="180">
        <f t="shared" si="18"/>
        <v>1</v>
      </c>
      <c r="Q321" s="180">
        <f t="shared" si="18"/>
        <v>0</v>
      </c>
      <c r="R321" s="180">
        <f t="shared" si="18"/>
        <v>1</v>
      </c>
      <c r="S321" s="180">
        <f t="shared" si="18"/>
        <v>0</v>
      </c>
      <c r="T321" s="180">
        <f t="shared" si="18"/>
        <v>0</v>
      </c>
      <c r="U321" s="180">
        <f t="shared" si="18"/>
        <v>0</v>
      </c>
      <c r="V321" s="180">
        <f t="shared" si="18"/>
        <v>0</v>
      </c>
      <c r="W321" s="180">
        <f t="shared" si="18"/>
        <v>0</v>
      </c>
      <c r="X321" s="180">
        <f t="shared" si="18"/>
        <v>0</v>
      </c>
      <c r="Y321" s="180">
        <f t="shared" si="18"/>
        <v>0</v>
      </c>
      <c r="Z321" s="180">
        <f t="shared" si="18"/>
        <v>7</v>
      </c>
      <c r="AA321" s="180">
        <f t="shared" si="18"/>
        <v>0</v>
      </c>
      <c r="AB321" s="180">
        <f t="shared" si="18"/>
        <v>0</v>
      </c>
      <c r="AC321" s="180">
        <f t="shared" si="18"/>
        <v>0</v>
      </c>
      <c r="AD321" s="180">
        <f t="shared" si="18"/>
        <v>0</v>
      </c>
      <c r="AE321" s="180">
        <f t="shared" si="18"/>
        <v>0</v>
      </c>
      <c r="AF321" s="180">
        <f t="shared" si="18"/>
        <v>0</v>
      </c>
      <c r="AG321" s="180">
        <f t="shared" si="18"/>
        <v>0</v>
      </c>
      <c r="AH321" s="180">
        <f t="shared" si="18"/>
        <v>0</v>
      </c>
      <c r="AI321" s="180">
        <f t="shared" si="18"/>
        <v>0</v>
      </c>
      <c r="AJ321" s="180">
        <f t="shared" si="18"/>
        <v>0</v>
      </c>
      <c r="AK321" s="180">
        <f t="shared" si="18"/>
        <v>0</v>
      </c>
      <c r="AL321" s="180">
        <f t="shared" si="18"/>
        <v>0</v>
      </c>
      <c r="AM321" s="180">
        <f t="shared" si="18"/>
        <v>0</v>
      </c>
      <c r="AN321" s="180">
        <f t="shared" si="18"/>
        <v>0</v>
      </c>
      <c r="AO321" s="180">
        <f t="shared" si="18"/>
        <v>1</v>
      </c>
      <c r="AP321" s="180">
        <f t="shared" si="18"/>
        <v>3</v>
      </c>
      <c r="AQ321" s="180">
        <f t="shared" si="18"/>
        <v>0</v>
      </c>
      <c r="AR321" s="180">
        <f t="shared" si="18"/>
        <v>0</v>
      </c>
      <c r="AS321" s="180">
        <f t="shared" si="18"/>
        <v>0</v>
      </c>
      <c r="AT321" s="180">
        <f t="shared" si="18"/>
        <v>1</v>
      </c>
      <c r="AU321" s="180">
        <f t="shared" si="18"/>
        <v>0</v>
      </c>
      <c r="AV321" s="180">
        <f t="shared" si="18"/>
        <v>0</v>
      </c>
      <c r="AW321" s="180">
        <f t="shared" si="18"/>
        <v>0</v>
      </c>
      <c r="AX321" s="180">
        <f t="shared" si="18"/>
        <v>0</v>
      </c>
      <c r="AY321" s="180">
        <f t="shared" si="18"/>
        <v>0</v>
      </c>
      <c r="AZ321" s="180">
        <f t="shared" si="18"/>
        <v>0</v>
      </c>
      <c r="BA321" s="180">
        <f t="shared" si="18"/>
        <v>1</v>
      </c>
      <c r="BB321" s="180">
        <f t="shared" si="18"/>
        <v>0</v>
      </c>
      <c r="BC321" s="180">
        <f t="shared" si="18"/>
        <v>0</v>
      </c>
      <c r="BD321" s="180">
        <f t="shared" si="18"/>
        <v>0</v>
      </c>
      <c r="BE321" s="180">
        <f t="shared" si="18"/>
        <v>1</v>
      </c>
      <c r="BF321" s="180">
        <f t="shared" si="18"/>
        <v>0</v>
      </c>
      <c r="BG321" s="180">
        <f t="shared" si="18"/>
        <v>0</v>
      </c>
      <c r="BH321" s="180">
        <f t="shared" si="18"/>
        <v>0</v>
      </c>
      <c r="BI321" s="180">
        <f t="shared" si="18"/>
        <v>1</v>
      </c>
      <c r="BJ321" s="180">
        <f t="shared" si="18"/>
        <v>0</v>
      </c>
      <c r="BK321" s="180">
        <f t="shared" si="18"/>
        <v>0</v>
      </c>
      <c r="BL321" s="180">
        <f t="shared" si="18"/>
        <v>0</v>
      </c>
      <c r="BM321" s="180">
        <f t="shared" si="18"/>
        <v>0</v>
      </c>
      <c r="BN321" s="180">
        <f t="shared" si="18"/>
        <v>0</v>
      </c>
      <c r="BO321" s="180">
        <f t="shared" si="18"/>
        <v>0</v>
      </c>
      <c r="BP321" s="180">
        <f t="shared" si="18"/>
        <v>0</v>
      </c>
      <c r="BQ321" s="180">
        <f t="shared" ref="BQ321:CD325" si="19">BQ269</f>
        <v>0</v>
      </c>
      <c r="BR321" s="180">
        <f t="shared" si="19"/>
        <v>0</v>
      </c>
      <c r="BS321" s="180">
        <f t="shared" si="19"/>
        <v>0</v>
      </c>
      <c r="BT321" s="180">
        <f t="shared" si="19"/>
        <v>0</v>
      </c>
      <c r="BU321" s="180">
        <f t="shared" si="19"/>
        <v>0</v>
      </c>
      <c r="BV321" s="180">
        <f t="shared" si="19"/>
        <v>0</v>
      </c>
      <c r="BW321" s="180">
        <f t="shared" si="19"/>
        <v>0</v>
      </c>
      <c r="BX321" s="180">
        <f t="shared" si="19"/>
        <v>0</v>
      </c>
      <c r="BY321" s="180">
        <f t="shared" si="19"/>
        <v>1</v>
      </c>
      <c r="BZ321" s="180">
        <f t="shared" si="19"/>
        <v>0</v>
      </c>
      <c r="CA321" s="180">
        <f t="shared" si="19"/>
        <v>0</v>
      </c>
      <c r="CB321" s="180">
        <f t="shared" si="19"/>
        <v>0</v>
      </c>
      <c r="CC321" s="180">
        <f t="shared" si="19"/>
        <v>0</v>
      </c>
      <c r="CD321" s="180">
        <f t="shared" si="19"/>
        <v>0</v>
      </c>
      <c r="CE321" s="180"/>
      <c r="CF321" s="180"/>
      <c r="CG321" s="180"/>
      <c r="CH321" s="180"/>
      <c r="CI321" s="180"/>
      <c r="CJ321" s="180"/>
      <c r="CK321" s="180"/>
      <c r="CL321" s="180"/>
      <c r="CM321" s="180"/>
      <c r="CN321" s="180"/>
      <c r="CO321" s="180"/>
      <c r="CP321" s="180"/>
      <c r="CQ321" s="180"/>
      <c r="CR321" s="180"/>
      <c r="CS321" s="180"/>
      <c r="CT321" s="180"/>
      <c r="CU321" s="180"/>
      <c r="CV321" s="180"/>
      <c r="CW321" s="180"/>
      <c r="CX321" s="180"/>
      <c r="CY321" s="180"/>
      <c r="CZ321" s="180"/>
    </row>
    <row r="322" spans="1:104" x14ac:dyDescent="0.3">
      <c r="A322" s="631">
        <v>974</v>
      </c>
      <c r="B322" s="180"/>
      <c r="C322" s="180"/>
      <c r="D322" s="180">
        <f t="shared" ref="D322:S327" si="20">D270</f>
        <v>0</v>
      </c>
      <c r="E322" s="180">
        <f t="shared" si="20"/>
        <v>2</v>
      </c>
      <c r="F322" s="180">
        <f t="shared" si="20"/>
        <v>0</v>
      </c>
      <c r="G322" s="180">
        <f t="shared" si="20"/>
        <v>2</v>
      </c>
      <c r="H322" s="180">
        <f t="shared" si="20"/>
        <v>2</v>
      </c>
      <c r="I322" s="180">
        <f t="shared" si="20"/>
        <v>3</v>
      </c>
      <c r="J322" s="180">
        <f t="shared" si="20"/>
        <v>2</v>
      </c>
      <c r="K322" s="180">
        <f t="shared" si="20"/>
        <v>3</v>
      </c>
      <c r="L322" s="180">
        <f t="shared" si="20"/>
        <v>3</v>
      </c>
      <c r="M322" s="180">
        <f t="shared" si="20"/>
        <v>2</v>
      </c>
      <c r="N322" s="180">
        <f t="shared" si="20"/>
        <v>2</v>
      </c>
      <c r="O322" s="180">
        <f t="shared" si="20"/>
        <v>3</v>
      </c>
      <c r="P322" s="180">
        <f t="shared" si="20"/>
        <v>3</v>
      </c>
      <c r="Q322" s="180">
        <f t="shared" si="20"/>
        <v>2</v>
      </c>
      <c r="R322" s="180">
        <f t="shared" si="20"/>
        <v>2</v>
      </c>
      <c r="S322" s="180">
        <f t="shared" si="20"/>
        <v>3</v>
      </c>
      <c r="T322" s="180">
        <f t="shared" si="18"/>
        <v>2</v>
      </c>
      <c r="U322" s="180">
        <f t="shared" si="18"/>
        <v>2</v>
      </c>
      <c r="V322" s="180">
        <f t="shared" si="18"/>
        <v>2</v>
      </c>
      <c r="W322" s="180">
        <f t="shared" si="18"/>
        <v>2</v>
      </c>
      <c r="X322" s="180">
        <f t="shared" si="18"/>
        <v>0</v>
      </c>
      <c r="Y322" s="180">
        <f t="shared" si="18"/>
        <v>2</v>
      </c>
      <c r="Z322" s="180">
        <f t="shared" si="18"/>
        <v>2</v>
      </c>
      <c r="AA322" s="180">
        <f t="shared" si="18"/>
        <v>2</v>
      </c>
      <c r="AB322" s="180">
        <f t="shared" si="18"/>
        <v>3</v>
      </c>
      <c r="AC322" s="180">
        <f t="shared" si="18"/>
        <v>3</v>
      </c>
      <c r="AD322" s="180">
        <f t="shared" si="18"/>
        <v>2</v>
      </c>
      <c r="AE322" s="180">
        <f t="shared" si="18"/>
        <v>2</v>
      </c>
      <c r="AF322" s="180">
        <f t="shared" si="18"/>
        <v>2</v>
      </c>
      <c r="AG322" s="180">
        <f t="shared" si="18"/>
        <v>2</v>
      </c>
      <c r="AH322" s="180">
        <f t="shared" si="18"/>
        <v>2</v>
      </c>
      <c r="AI322" s="180">
        <f t="shared" si="18"/>
        <v>2</v>
      </c>
      <c r="AJ322" s="180">
        <f t="shared" si="18"/>
        <v>3</v>
      </c>
      <c r="AK322" s="180">
        <f t="shared" si="18"/>
        <v>0</v>
      </c>
      <c r="AL322" s="180">
        <f t="shared" si="18"/>
        <v>0</v>
      </c>
      <c r="AM322" s="180">
        <f t="shared" si="18"/>
        <v>2</v>
      </c>
      <c r="AN322" s="180">
        <f t="shared" si="18"/>
        <v>2</v>
      </c>
      <c r="AO322" s="180">
        <f t="shared" si="18"/>
        <v>2</v>
      </c>
      <c r="AP322" s="180">
        <f t="shared" si="18"/>
        <v>2</v>
      </c>
      <c r="AQ322" s="180">
        <f t="shared" si="18"/>
        <v>2</v>
      </c>
      <c r="AR322" s="180">
        <f t="shared" si="18"/>
        <v>2</v>
      </c>
      <c r="AS322" s="180">
        <f t="shared" si="18"/>
        <v>2</v>
      </c>
      <c r="AT322" s="180">
        <f t="shared" si="18"/>
        <v>2</v>
      </c>
      <c r="AU322" s="180">
        <f t="shared" si="18"/>
        <v>0</v>
      </c>
      <c r="AV322" s="180">
        <f t="shared" si="18"/>
        <v>2</v>
      </c>
      <c r="AW322" s="180">
        <f t="shared" si="18"/>
        <v>2</v>
      </c>
      <c r="AX322" s="180">
        <f t="shared" si="18"/>
        <v>2</v>
      </c>
      <c r="AY322" s="180">
        <f t="shared" si="18"/>
        <v>2</v>
      </c>
      <c r="AZ322" s="180">
        <f t="shared" si="18"/>
        <v>2</v>
      </c>
      <c r="BA322" s="180">
        <f t="shared" si="18"/>
        <v>3</v>
      </c>
      <c r="BB322" s="180">
        <f t="shared" si="18"/>
        <v>3</v>
      </c>
      <c r="BC322" s="180">
        <f t="shared" si="18"/>
        <v>2</v>
      </c>
      <c r="BD322" s="180">
        <f t="shared" si="18"/>
        <v>2</v>
      </c>
      <c r="BE322" s="180">
        <f t="shared" si="18"/>
        <v>2</v>
      </c>
      <c r="BF322" s="180">
        <f t="shared" si="18"/>
        <v>2</v>
      </c>
      <c r="BG322" s="180">
        <f t="shared" si="18"/>
        <v>0</v>
      </c>
      <c r="BH322" s="180">
        <f t="shared" si="18"/>
        <v>3</v>
      </c>
      <c r="BI322" s="180">
        <f t="shared" si="18"/>
        <v>2</v>
      </c>
      <c r="BJ322" s="180">
        <f t="shared" si="18"/>
        <v>2</v>
      </c>
      <c r="BK322" s="180">
        <f t="shared" si="18"/>
        <v>3</v>
      </c>
      <c r="BL322" s="180">
        <f t="shared" si="18"/>
        <v>0</v>
      </c>
      <c r="BM322" s="180">
        <f t="shared" si="18"/>
        <v>2</v>
      </c>
      <c r="BN322" s="180">
        <f t="shared" si="18"/>
        <v>1</v>
      </c>
      <c r="BO322" s="180">
        <f t="shared" si="18"/>
        <v>2</v>
      </c>
      <c r="BP322" s="180">
        <f t="shared" si="18"/>
        <v>2</v>
      </c>
      <c r="BQ322" s="180">
        <f t="shared" si="19"/>
        <v>2</v>
      </c>
      <c r="BR322" s="180">
        <f t="shared" si="19"/>
        <v>2</v>
      </c>
      <c r="BS322" s="180">
        <f t="shared" si="19"/>
        <v>2</v>
      </c>
      <c r="BT322" s="180">
        <f t="shared" si="19"/>
        <v>2</v>
      </c>
      <c r="BU322" s="180">
        <f t="shared" si="19"/>
        <v>2</v>
      </c>
      <c r="BV322" s="180">
        <f t="shared" si="19"/>
        <v>3</v>
      </c>
      <c r="BW322" s="180">
        <f t="shared" si="19"/>
        <v>0</v>
      </c>
      <c r="BX322" s="180">
        <f t="shared" si="19"/>
        <v>2</v>
      </c>
      <c r="BY322" s="180">
        <f t="shared" si="19"/>
        <v>3</v>
      </c>
      <c r="BZ322" s="180">
        <f t="shared" si="19"/>
        <v>2</v>
      </c>
      <c r="CA322" s="180">
        <f t="shared" si="19"/>
        <v>2</v>
      </c>
      <c r="CB322" s="180">
        <f t="shared" si="19"/>
        <v>2</v>
      </c>
      <c r="CC322" s="180">
        <f t="shared" si="19"/>
        <v>0</v>
      </c>
      <c r="CD322" s="180">
        <f t="shared" si="19"/>
        <v>2</v>
      </c>
      <c r="CE322" s="180"/>
      <c r="CF322" s="180"/>
      <c r="CG322" s="180"/>
      <c r="CH322" s="180"/>
      <c r="CI322" s="180"/>
      <c r="CJ322" s="180"/>
      <c r="CK322" s="180"/>
      <c r="CL322" s="180"/>
      <c r="CM322" s="180"/>
      <c r="CN322" s="180"/>
      <c r="CO322" s="180"/>
      <c r="CP322" s="180"/>
      <c r="CQ322" s="180"/>
      <c r="CR322" s="180"/>
      <c r="CS322" s="180"/>
      <c r="CT322" s="180"/>
      <c r="CU322" s="180"/>
      <c r="CV322" s="180"/>
      <c r="CW322" s="180"/>
      <c r="CX322" s="180"/>
      <c r="CY322" s="180"/>
      <c r="CZ322" s="180"/>
    </row>
    <row r="323" spans="1:104" x14ac:dyDescent="0.3">
      <c r="A323" s="631">
        <v>975</v>
      </c>
      <c r="B323" s="180"/>
      <c r="C323" s="180"/>
      <c r="D323" s="180">
        <f t="shared" si="20"/>
        <v>0</v>
      </c>
      <c r="E323" s="180">
        <f t="shared" ref="E323:BP326" si="21">E271</f>
        <v>1</v>
      </c>
      <c r="F323" s="180">
        <f t="shared" si="21"/>
        <v>0</v>
      </c>
      <c r="G323" s="180">
        <f t="shared" si="21"/>
        <v>1</v>
      </c>
      <c r="H323" s="180">
        <f t="shared" si="21"/>
        <v>2</v>
      </c>
      <c r="I323" s="180">
        <f t="shared" si="21"/>
        <v>2</v>
      </c>
      <c r="J323" s="180">
        <f t="shared" si="21"/>
        <v>1</v>
      </c>
      <c r="K323" s="180">
        <f t="shared" si="21"/>
        <v>2</v>
      </c>
      <c r="L323" s="180">
        <f t="shared" si="21"/>
        <v>2</v>
      </c>
      <c r="M323" s="180">
        <f t="shared" si="21"/>
        <v>1</v>
      </c>
      <c r="N323" s="180">
        <f t="shared" si="21"/>
        <v>2</v>
      </c>
      <c r="O323" s="180">
        <f t="shared" si="21"/>
        <v>2</v>
      </c>
      <c r="P323" s="180">
        <f t="shared" si="21"/>
        <v>1</v>
      </c>
      <c r="Q323" s="180">
        <f t="shared" si="21"/>
        <v>2</v>
      </c>
      <c r="R323" s="180">
        <f t="shared" si="21"/>
        <v>1</v>
      </c>
      <c r="S323" s="180">
        <f t="shared" si="21"/>
        <v>1</v>
      </c>
      <c r="T323" s="180">
        <f t="shared" si="21"/>
        <v>1</v>
      </c>
      <c r="U323" s="180">
        <f t="shared" si="21"/>
        <v>1</v>
      </c>
      <c r="V323" s="180">
        <f t="shared" si="21"/>
        <v>1</v>
      </c>
      <c r="W323" s="180">
        <f t="shared" si="21"/>
        <v>2</v>
      </c>
      <c r="X323" s="180">
        <f t="shared" si="21"/>
        <v>0</v>
      </c>
      <c r="Y323" s="180">
        <f t="shared" si="21"/>
        <v>2</v>
      </c>
      <c r="Z323" s="180">
        <f t="shared" si="21"/>
        <v>1</v>
      </c>
      <c r="AA323" s="180">
        <f t="shared" si="21"/>
        <v>1</v>
      </c>
      <c r="AB323" s="180">
        <f t="shared" si="21"/>
        <v>1</v>
      </c>
      <c r="AC323" s="180">
        <f t="shared" si="21"/>
        <v>1</v>
      </c>
      <c r="AD323" s="180">
        <f t="shared" si="21"/>
        <v>1</v>
      </c>
      <c r="AE323" s="180">
        <f t="shared" si="21"/>
        <v>1</v>
      </c>
      <c r="AF323" s="180">
        <f t="shared" si="21"/>
        <v>2</v>
      </c>
      <c r="AG323" s="180">
        <f t="shared" si="21"/>
        <v>1</v>
      </c>
      <c r="AH323" s="180">
        <f t="shared" si="21"/>
        <v>1</v>
      </c>
      <c r="AI323" s="180">
        <f t="shared" si="21"/>
        <v>1</v>
      </c>
      <c r="AJ323" s="180">
        <f t="shared" si="21"/>
        <v>2</v>
      </c>
      <c r="AK323" s="180">
        <f t="shared" si="21"/>
        <v>0</v>
      </c>
      <c r="AL323" s="180">
        <f t="shared" si="21"/>
        <v>0</v>
      </c>
      <c r="AM323" s="180">
        <f t="shared" si="21"/>
        <v>2</v>
      </c>
      <c r="AN323" s="180">
        <f t="shared" si="21"/>
        <v>1</v>
      </c>
      <c r="AO323" s="180">
        <f t="shared" si="21"/>
        <v>1</v>
      </c>
      <c r="AP323" s="180">
        <f t="shared" si="21"/>
        <v>1</v>
      </c>
      <c r="AQ323" s="180">
        <f t="shared" si="21"/>
        <v>1</v>
      </c>
      <c r="AR323" s="180">
        <f t="shared" si="21"/>
        <v>1</v>
      </c>
      <c r="AS323" s="180">
        <f t="shared" si="21"/>
        <v>1</v>
      </c>
      <c r="AT323" s="180">
        <f t="shared" si="21"/>
        <v>1</v>
      </c>
      <c r="AU323" s="180">
        <f t="shared" si="21"/>
        <v>0</v>
      </c>
      <c r="AV323" s="180">
        <f t="shared" si="21"/>
        <v>1</v>
      </c>
      <c r="AW323" s="180">
        <f t="shared" si="21"/>
        <v>2</v>
      </c>
      <c r="AX323" s="180">
        <f t="shared" si="21"/>
        <v>1</v>
      </c>
      <c r="AY323" s="180">
        <f t="shared" si="21"/>
        <v>2</v>
      </c>
      <c r="AZ323" s="180">
        <f t="shared" si="21"/>
        <v>1</v>
      </c>
      <c r="BA323" s="180">
        <f t="shared" si="21"/>
        <v>1</v>
      </c>
      <c r="BB323" s="180">
        <f t="shared" si="21"/>
        <v>1</v>
      </c>
      <c r="BC323" s="180">
        <f t="shared" si="21"/>
        <v>1</v>
      </c>
      <c r="BD323" s="180">
        <f t="shared" si="21"/>
        <v>2</v>
      </c>
      <c r="BE323" s="180">
        <f t="shared" si="21"/>
        <v>1</v>
      </c>
      <c r="BF323" s="180">
        <f t="shared" si="21"/>
        <v>1</v>
      </c>
      <c r="BG323" s="180">
        <f t="shared" si="21"/>
        <v>0</v>
      </c>
      <c r="BH323" s="180">
        <f t="shared" si="21"/>
        <v>1</v>
      </c>
      <c r="BI323" s="180">
        <f t="shared" si="21"/>
        <v>1</v>
      </c>
      <c r="BJ323" s="180">
        <f t="shared" si="21"/>
        <v>1</v>
      </c>
      <c r="BK323" s="180">
        <f t="shared" si="21"/>
        <v>1</v>
      </c>
      <c r="BL323" s="180">
        <f t="shared" si="21"/>
        <v>0</v>
      </c>
      <c r="BM323" s="180">
        <f t="shared" si="21"/>
        <v>1</v>
      </c>
      <c r="BN323" s="180">
        <f t="shared" si="21"/>
        <v>1</v>
      </c>
      <c r="BO323" s="180">
        <f t="shared" si="21"/>
        <v>1</v>
      </c>
      <c r="BP323" s="180">
        <f t="shared" si="21"/>
        <v>1</v>
      </c>
      <c r="BQ323" s="180">
        <f t="shared" si="19"/>
        <v>1</v>
      </c>
      <c r="BR323" s="180">
        <f t="shared" si="19"/>
        <v>1</v>
      </c>
      <c r="BS323" s="180">
        <f t="shared" si="19"/>
        <v>2</v>
      </c>
      <c r="BT323" s="180">
        <f t="shared" si="19"/>
        <v>1</v>
      </c>
      <c r="BU323" s="180">
        <f t="shared" si="19"/>
        <v>1</v>
      </c>
      <c r="BV323" s="180">
        <f t="shared" si="19"/>
        <v>2</v>
      </c>
      <c r="BW323" s="180">
        <f t="shared" si="19"/>
        <v>0</v>
      </c>
      <c r="BX323" s="180">
        <f t="shared" si="19"/>
        <v>1</v>
      </c>
      <c r="BY323" s="180">
        <f t="shared" si="19"/>
        <v>1</v>
      </c>
      <c r="BZ323" s="180">
        <f t="shared" si="19"/>
        <v>1</v>
      </c>
      <c r="CA323" s="180">
        <f t="shared" si="19"/>
        <v>1</v>
      </c>
      <c r="CB323" s="180">
        <f t="shared" si="19"/>
        <v>1</v>
      </c>
      <c r="CC323" s="180">
        <f t="shared" si="19"/>
        <v>0</v>
      </c>
      <c r="CD323" s="180">
        <f t="shared" si="19"/>
        <v>1</v>
      </c>
      <c r="CE323" s="180"/>
      <c r="CF323" s="180"/>
      <c r="CG323" s="180"/>
      <c r="CH323" s="180"/>
      <c r="CI323" s="180"/>
      <c r="CJ323" s="180"/>
      <c r="CK323" s="180"/>
      <c r="CL323" s="180"/>
      <c r="CM323" s="180"/>
      <c r="CN323" s="180"/>
      <c r="CO323" s="180"/>
      <c r="CP323" s="180"/>
      <c r="CQ323" s="180"/>
      <c r="CR323" s="180"/>
      <c r="CS323" s="180"/>
      <c r="CT323" s="180"/>
      <c r="CU323" s="180"/>
      <c r="CV323" s="180"/>
      <c r="CW323" s="180"/>
      <c r="CX323" s="180"/>
      <c r="CY323" s="180"/>
      <c r="CZ323" s="180"/>
    </row>
    <row r="324" spans="1:104" x14ac:dyDescent="0.3">
      <c r="A324" s="631">
        <v>976</v>
      </c>
      <c r="B324" s="180"/>
      <c r="C324" s="180"/>
      <c r="D324" s="180">
        <f t="shared" si="20"/>
        <v>0</v>
      </c>
      <c r="E324" s="180">
        <f t="shared" si="21"/>
        <v>1</v>
      </c>
      <c r="F324" s="180">
        <f t="shared" si="21"/>
        <v>0</v>
      </c>
      <c r="G324" s="180">
        <f t="shared" si="21"/>
        <v>1</v>
      </c>
      <c r="H324" s="180">
        <f t="shared" si="21"/>
        <v>3</v>
      </c>
      <c r="I324" s="180">
        <f t="shared" si="21"/>
        <v>3</v>
      </c>
      <c r="J324" s="180">
        <f t="shared" si="21"/>
        <v>1</v>
      </c>
      <c r="K324" s="180">
        <f t="shared" si="21"/>
        <v>3</v>
      </c>
      <c r="L324" s="180">
        <f t="shared" si="21"/>
        <v>3</v>
      </c>
      <c r="M324" s="180">
        <f t="shared" si="21"/>
        <v>1</v>
      </c>
      <c r="N324" s="180">
        <f t="shared" si="21"/>
        <v>3</v>
      </c>
      <c r="O324" s="180">
        <f t="shared" si="21"/>
        <v>3</v>
      </c>
      <c r="P324" s="180">
        <f t="shared" si="21"/>
        <v>1</v>
      </c>
      <c r="Q324" s="180">
        <f t="shared" si="21"/>
        <v>3</v>
      </c>
      <c r="R324" s="180">
        <f t="shared" si="21"/>
        <v>1</v>
      </c>
      <c r="S324" s="180">
        <f t="shared" si="21"/>
        <v>1</v>
      </c>
      <c r="T324" s="180">
        <f t="shared" si="21"/>
        <v>1</v>
      </c>
      <c r="U324" s="180">
        <f t="shared" si="21"/>
        <v>1</v>
      </c>
      <c r="V324" s="180">
        <f t="shared" si="21"/>
        <v>1</v>
      </c>
      <c r="W324" s="180">
        <f t="shared" si="21"/>
        <v>3</v>
      </c>
      <c r="X324" s="180">
        <f t="shared" si="21"/>
        <v>0</v>
      </c>
      <c r="Y324" s="180">
        <f t="shared" si="21"/>
        <v>3</v>
      </c>
      <c r="Z324" s="180">
        <f t="shared" si="21"/>
        <v>1</v>
      </c>
      <c r="AA324" s="180">
        <f t="shared" si="21"/>
        <v>1</v>
      </c>
      <c r="AB324" s="180">
        <f t="shared" si="21"/>
        <v>1</v>
      </c>
      <c r="AC324" s="180">
        <f t="shared" si="21"/>
        <v>1</v>
      </c>
      <c r="AD324" s="180">
        <f t="shared" si="21"/>
        <v>1</v>
      </c>
      <c r="AE324" s="180">
        <f t="shared" si="21"/>
        <v>1</v>
      </c>
      <c r="AF324" s="180">
        <f t="shared" si="21"/>
        <v>3</v>
      </c>
      <c r="AG324" s="180">
        <f t="shared" si="21"/>
        <v>1</v>
      </c>
      <c r="AH324" s="180">
        <f t="shared" si="21"/>
        <v>1</v>
      </c>
      <c r="AI324" s="180">
        <f t="shared" si="21"/>
        <v>1</v>
      </c>
      <c r="AJ324" s="180">
        <f t="shared" si="21"/>
        <v>3</v>
      </c>
      <c r="AK324" s="180">
        <f t="shared" si="21"/>
        <v>0</v>
      </c>
      <c r="AL324" s="180">
        <f t="shared" si="21"/>
        <v>0</v>
      </c>
      <c r="AM324" s="180">
        <f t="shared" si="21"/>
        <v>3</v>
      </c>
      <c r="AN324" s="180">
        <f t="shared" si="21"/>
        <v>1</v>
      </c>
      <c r="AO324" s="180">
        <f t="shared" si="21"/>
        <v>1</v>
      </c>
      <c r="AP324" s="180">
        <f t="shared" si="21"/>
        <v>1</v>
      </c>
      <c r="AQ324" s="180">
        <f t="shared" si="21"/>
        <v>1</v>
      </c>
      <c r="AR324" s="180">
        <f t="shared" si="21"/>
        <v>1</v>
      </c>
      <c r="AS324" s="180">
        <f t="shared" si="21"/>
        <v>1</v>
      </c>
      <c r="AT324" s="180">
        <f t="shared" si="21"/>
        <v>1</v>
      </c>
      <c r="AU324" s="180">
        <f t="shared" si="21"/>
        <v>0</v>
      </c>
      <c r="AV324" s="180">
        <f t="shared" si="21"/>
        <v>1</v>
      </c>
      <c r="AW324" s="180">
        <f t="shared" si="21"/>
        <v>0</v>
      </c>
      <c r="AX324" s="180">
        <f t="shared" si="21"/>
        <v>1</v>
      </c>
      <c r="AY324" s="180">
        <f t="shared" si="21"/>
        <v>3</v>
      </c>
      <c r="AZ324" s="180">
        <f t="shared" si="21"/>
        <v>1</v>
      </c>
      <c r="BA324" s="180">
        <f t="shared" si="21"/>
        <v>1</v>
      </c>
      <c r="BB324" s="180">
        <f t="shared" si="21"/>
        <v>1</v>
      </c>
      <c r="BC324" s="180">
        <f t="shared" si="21"/>
        <v>1</v>
      </c>
      <c r="BD324" s="180">
        <f t="shared" si="21"/>
        <v>3</v>
      </c>
      <c r="BE324" s="180">
        <f t="shared" si="21"/>
        <v>1</v>
      </c>
      <c r="BF324" s="180">
        <f t="shared" si="21"/>
        <v>1</v>
      </c>
      <c r="BG324" s="180">
        <f t="shared" si="21"/>
        <v>0</v>
      </c>
      <c r="BH324" s="180">
        <f t="shared" si="21"/>
        <v>1</v>
      </c>
      <c r="BI324" s="180">
        <f t="shared" si="21"/>
        <v>1</v>
      </c>
      <c r="BJ324" s="180">
        <f t="shared" si="21"/>
        <v>1</v>
      </c>
      <c r="BK324" s="180">
        <f t="shared" si="21"/>
        <v>1</v>
      </c>
      <c r="BL324" s="180">
        <f t="shared" si="21"/>
        <v>0</v>
      </c>
      <c r="BM324" s="180">
        <f t="shared" si="21"/>
        <v>1</v>
      </c>
      <c r="BN324" s="180">
        <f t="shared" si="21"/>
        <v>1</v>
      </c>
      <c r="BO324" s="180">
        <f t="shared" si="21"/>
        <v>1</v>
      </c>
      <c r="BP324" s="180">
        <f t="shared" si="21"/>
        <v>1</v>
      </c>
      <c r="BQ324" s="180">
        <f t="shared" si="19"/>
        <v>3</v>
      </c>
      <c r="BR324" s="180">
        <f t="shared" si="19"/>
        <v>1</v>
      </c>
      <c r="BS324" s="180">
        <f t="shared" si="19"/>
        <v>3</v>
      </c>
      <c r="BT324" s="180">
        <f t="shared" si="19"/>
        <v>1</v>
      </c>
      <c r="BU324" s="180">
        <f t="shared" si="19"/>
        <v>1</v>
      </c>
      <c r="BV324" s="180">
        <f t="shared" si="19"/>
        <v>3</v>
      </c>
      <c r="BW324" s="180">
        <f t="shared" si="19"/>
        <v>0</v>
      </c>
      <c r="BX324" s="180">
        <f t="shared" si="19"/>
        <v>1</v>
      </c>
      <c r="BY324" s="180">
        <f t="shared" si="19"/>
        <v>1</v>
      </c>
      <c r="BZ324" s="180">
        <f t="shared" si="19"/>
        <v>1</v>
      </c>
      <c r="CA324" s="180">
        <f t="shared" si="19"/>
        <v>1</v>
      </c>
      <c r="CB324" s="180">
        <f t="shared" si="19"/>
        <v>1</v>
      </c>
      <c r="CC324" s="180">
        <f t="shared" si="19"/>
        <v>0</v>
      </c>
      <c r="CD324" s="180">
        <f t="shared" si="19"/>
        <v>1</v>
      </c>
      <c r="CE324" s="180"/>
      <c r="CF324" s="180"/>
      <c r="CG324" s="180"/>
      <c r="CH324" s="180"/>
      <c r="CI324" s="180"/>
      <c r="CJ324" s="180"/>
      <c r="CK324" s="180"/>
      <c r="CL324" s="180"/>
      <c r="CM324" s="180"/>
      <c r="CN324" s="180"/>
      <c r="CO324" s="180"/>
      <c r="CP324" s="180"/>
      <c r="CQ324" s="180"/>
      <c r="CR324" s="180"/>
      <c r="CS324" s="180"/>
      <c r="CT324" s="180"/>
      <c r="CU324" s="180"/>
      <c r="CV324" s="180"/>
      <c r="CW324" s="180"/>
      <c r="CX324" s="180"/>
      <c r="CY324" s="180"/>
      <c r="CZ324" s="180"/>
    </row>
    <row r="325" spans="1:104" x14ac:dyDescent="0.3">
      <c r="A325" s="631">
        <v>977</v>
      </c>
      <c r="B325" s="180"/>
      <c r="C325" s="180"/>
      <c r="D325" s="180">
        <f t="shared" si="20"/>
        <v>0</v>
      </c>
      <c r="E325" s="180">
        <f t="shared" si="21"/>
        <v>1</v>
      </c>
      <c r="F325" s="180">
        <f t="shared" si="21"/>
        <v>0</v>
      </c>
      <c r="G325" s="180">
        <f t="shared" si="21"/>
        <v>1</v>
      </c>
      <c r="H325" s="180">
        <f t="shared" si="21"/>
        <v>1</v>
      </c>
      <c r="I325" s="180">
        <f t="shared" si="21"/>
        <v>1</v>
      </c>
      <c r="J325" s="180">
        <f t="shared" si="21"/>
        <v>1</v>
      </c>
      <c r="K325" s="180">
        <f t="shared" si="21"/>
        <v>1</v>
      </c>
      <c r="L325" s="180">
        <f t="shared" si="21"/>
        <v>1</v>
      </c>
      <c r="M325" s="180">
        <f t="shared" si="21"/>
        <v>1</v>
      </c>
      <c r="N325" s="180">
        <f t="shared" si="21"/>
        <v>1</v>
      </c>
      <c r="O325" s="180">
        <f t="shared" si="21"/>
        <v>1</v>
      </c>
      <c r="P325" s="180">
        <f t="shared" si="21"/>
        <v>1</v>
      </c>
      <c r="Q325" s="180">
        <f t="shared" si="21"/>
        <v>1</v>
      </c>
      <c r="R325" s="180">
        <f t="shared" si="21"/>
        <v>1</v>
      </c>
      <c r="S325" s="180">
        <f t="shared" si="21"/>
        <v>1</v>
      </c>
      <c r="T325" s="180">
        <f t="shared" si="21"/>
        <v>1</v>
      </c>
      <c r="U325" s="180">
        <f t="shared" si="21"/>
        <v>1</v>
      </c>
      <c r="V325" s="180">
        <f t="shared" si="21"/>
        <v>1</v>
      </c>
      <c r="W325" s="180">
        <f t="shared" si="21"/>
        <v>1</v>
      </c>
      <c r="X325" s="180">
        <f t="shared" si="21"/>
        <v>0</v>
      </c>
      <c r="Y325" s="180">
        <f t="shared" si="21"/>
        <v>1</v>
      </c>
      <c r="Z325" s="180">
        <f t="shared" si="21"/>
        <v>1</v>
      </c>
      <c r="AA325" s="180">
        <f t="shared" si="21"/>
        <v>1</v>
      </c>
      <c r="AB325" s="180">
        <f t="shared" si="21"/>
        <v>1</v>
      </c>
      <c r="AC325" s="180">
        <f t="shared" si="21"/>
        <v>1</v>
      </c>
      <c r="AD325" s="180">
        <f t="shared" si="21"/>
        <v>1</v>
      </c>
      <c r="AE325" s="180">
        <f t="shared" si="21"/>
        <v>1</v>
      </c>
      <c r="AF325" s="180">
        <f t="shared" si="21"/>
        <v>1</v>
      </c>
      <c r="AG325" s="180">
        <f t="shared" si="21"/>
        <v>1</v>
      </c>
      <c r="AH325" s="180">
        <f t="shared" si="21"/>
        <v>1</v>
      </c>
      <c r="AI325" s="180">
        <f t="shared" si="21"/>
        <v>1</v>
      </c>
      <c r="AJ325" s="180">
        <f t="shared" si="21"/>
        <v>1</v>
      </c>
      <c r="AK325" s="180">
        <f t="shared" si="21"/>
        <v>0</v>
      </c>
      <c r="AL325" s="180">
        <f t="shared" si="21"/>
        <v>0</v>
      </c>
      <c r="AM325" s="180">
        <f t="shared" si="21"/>
        <v>1</v>
      </c>
      <c r="AN325" s="180">
        <f t="shared" si="21"/>
        <v>1</v>
      </c>
      <c r="AO325" s="180">
        <f t="shared" si="21"/>
        <v>1</v>
      </c>
      <c r="AP325" s="180">
        <f t="shared" si="21"/>
        <v>2</v>
      </c>
      <c r="AQ325" s="180">
        <f t="shared" si="21"/>
        <v>1</v>
      </c>
      <c r="AR325" s="180">
        <f t="shared" si="21"/>
        <v>1</v>
      </c>
      <c r="AS325" s="180">
        <f t="shared" si="21"/>
        <v>1</v>
      </c>
      <c r="AT325" s="180">
        <f t="shared" si="21"/>
        <v>1</v>
      </c>
      <c r="AU325" s="180">
        <f t="shared" si="21"/>
        <v>0</v>
      </c>
      <c r="AV325" s="180">
        <f t="shared" si="21"/>
        <v>1</v>
      </c>
      <c r="AW325" s="180">
        <f t="shared" si="21"/>
        <v>1</v>
      </c>
      <c r="AX325" s="180">
        <f t="shared" si="21"/>
        <v>1</v>
      </c>
      <c r="AY325" s="180">
        <f t="shared" si="21"/>
        <v>1</v>
      </c>
      <c r="AZ325" s="180">
        <f t="shared" si="21"/>
        <v>1</v>
      </c>
      <c r="BA325" s="180">
        <f t="shared" si="21"/>
        <v>1</v>
      </c>
      <c r="BB325" s="180">
        <f t="shared" si="21"/>
        <v>1</v>
      </c>
      <c r="BC325" s="180">
        <f t="shared" si="21"/>
        <v>1</v>
      </c>
      <c r="BD325" s="180">
        <f t="shared" si="21"/>
        <v>1</v>
      </c>
      <c r="BE325" s="180">
        <f t="shared" si="21"/>
        <v>1</v>
      </c>
      <c r="BF325" s="180">
        <f t="shared" si="21"/>
        <v>1</v>
      </c>
      <c r="BG325" s="180">
        <f t="shared" si="21"/>
        <v>0</v>
      </c>
      <c r="BH325" s="180">
        <f t="shared" si="21"/>
        <v>1</v>
      </c>
      <c r="BI325" s="180">
        <f t="shared" si="21"/>
        <v>1</v>
      </c>
      <c r="BJ325" s="180">
        <f t="shared" si="21"/>
        <v>1</v>
      </c>
      <c r="BK325" s="180">
        <f t="shared" si="21"/>
        <v>1</v>
      </c>
      <c r="BL325" s="180">
        <f t="shared" si="21"/>
        <v>0</v>
      </c>
      <c r="BM325" s="180">
        <f t="shared" si="21"/>
        <v>1</v>
      </c>
      <c r="BN325" s="180">
        <f t="shared" si="21"/>
        <v>1</v>
      </c>
      <c r="BO325" s="180">
        <f t="shared" si="21"/>
        <v>1</v>
      </c>
      <c r="BP325" s="180">
        <f t="shared" si="21"/>
        <v>1</v>
      </c>
      <c r="BQ325" s="180">
        <f t="shared" si="19"/>
        <v>1</v>
      </c>
      <c r="BR325" s="180">
        <f t="shared" si="19"/>
        <v>1</v>
      </c>
      <c r="BS325" s="180">
        <f t="shared" si="19"/>
        <v>1</v>
      </c>
      <c r="BT325" s="180">
        <f t="shared" si="19"/>
        <v>1</v>
      </c>
      <c r="BU325" s="180">
        <f t="shared" si="19"/>
        <v>1</v>
      </c>
      <c r="BV325" s="180">
        <f t="shared" si="19"/>
        <v>1</v>
      </c>
      <c r="BW325" s="180">
        <f t="shared" si="19"/>
        <v>0</v>
      </c>
      <c r="BX325" s="180">
        <f t="shared" si="19"/>
        <v>1</v>
      </c>
      <c r="BY325" s="180">
        <f t="shared" si="19"/>
        <v>2</v>
      </c>
      <c r="BZ325" s="180">
        <f t="shared" si="19"/>
        <v>2</v>
      </c>
      <c r="CA325" s="180">
        <f t="shared" si="19"/>
        <v>1</v>
      </c>
      <c r="CB325" s="180">
        <f t="shared" si="19"/>
        <v>1</v>
      </c>
      <c r="CC325" s="180">
        <f t="shared" si="19"/>
        <v>0</v>
      </c>
      <c r="CD325" s="180">
        <f t="shared" si="19"/>
        <v>1</v>
      </c>
      <c r="CE325" s="180"/>
      <c r="CF325" s="180"/>
      <c r="CG325" s="180"/>
      <c r="CH325" s="180"/>
      <c r="CI325" s="180"/>
      <c r="CJ325" s="180"/>
      <c r="CK325" s="180"/>
      <c r="CL325" s="180"/>
      <c r="CM325" s="180"/>
      <c r="CN325" s="180"/>
      <c r="CO325" s="180"/>
      <c r="CP325" s="180"/>
      <c r="CQ325" s="180"/>
      <c r="CR325" s="180"/>
      <c r="CS325" s="180"/>
      <c r="CT325" s="180"/>
      <c r="CU325" s="180"/>
      <c r="CV325" s="180"/>
      <c r="CW325" s="180"/>
      <c r="CX325" s="180"/>
      <c r="CY325" s="180"/>
      <c r="CZ325" s="180"/>
    </row>
    <row r="326" spans="1:104" x14ac:dyDescent="0.3">
      <c r="A326" s="631">
        <v>978</v>
      </c>
      <c r="B326" s="180"/>
      <c r="C326" s="180"/>
      <c r="D326" s="180">
        <f t="shared" si="20"/>
        <v>0</v>
      </c>
      <c r="E326" s="180">
        <f t="shared" si="21"/>
        <v>1</v>
      </c>
      <c r="F326" s="180">
        <f t="shared" si="21"/>
        <v>0</v>
      </c>
      <c r="G326" s="180">
        <f t="shared" si="21"/>
        <v>2</v>
      </c>
      <c r="H326" s="180">
        <f t="shared" si="21"/>
        <v>1</v>
      </c>
      <c r="I326" s="180">
        <f t="shared" si="21"/>
        <v>2</v>
      </c>
      <c r="J326" s="180">
        <f t="shared" si="21"/>
        <v>2</v>
      </c>
      <c r="K326" s="180">
        <f t="shared" si="21"/>
        <v>2</v>
      </c>
      <c r="L326" s="180">
        <f t="shared" si="21"/>
        <v>2</v>
      </c>
      <c r="M326" s="180">
        <f t="shared" si="21"/>
        <v>2</v>
      </c>
      <c r="N326" s="180">
        <f t="shared" si="21"/>
        <v>2</v>
      </c>
      <c r="O326" s="180">
        <f t="shared" si="21"/>
        <v>2</v>
      </c>
      <c r="P326" s="180">
        <f t="shared" si="21"/>
        <v>2</v>
      </c>
      <c r="Q326" s="180">
        <f t="shared" si="21"/>
        <v>2</v>
      </c>
      <c r="R326" s="180">
        <f t="shared" si="21"/>
        <v>1</v>
      </c>
      <c r="S326" s="180">
        <f t="shared" si="21"/>
        <v>2</v>
      </c>
      <c r="T326" s="180">
        <f t="shared" si="21"/>
        <v>2</v>
      </c>
      <c r="U326" s="180">
        <f t="shared" si="21"/>
        <v>2</v>
      </c>
      <c r="V326" s="180">
        <f t="shared" si="21"/>
        <v>1</v>
      </c>
      <c r="W326" s="180">
        <f t="shared" si="21"/>
        <v>2</v>
      </c>
      <c r="X326" s="180">
        <f t="shared" si="21"/>
        <v>0</v>
      </c>
      <c r="Y326" s="180">
        <f t="shared" si="21"/>
        <v>2</v>
      </c>
      <c r="Z326" s="180">
        <f t="shared" si="21"/>
        <v>1</v>
      </c>
      <c r="AA326" s="180">
        <f t="shared" si="21"/>
        <v>2</v>
      </c>
      <c r="AB326" s="180">
        <f t="shared" si="21"/>
        <v>2</v>
      </c>
      <c r="AC326" s="180">
        <f t="shared" si="21"/>
        <v>2</v>
      </c>
      <c r="AD326" s="180">
        <f t="shared" si="21"/>
        <v>2</v>
      </c>
      <c r="AE326" s="180">
        <f t="shared" si="21"/>
        <v>2</v>
      </c>
      <c r="AF326" s="180">
        <f t="shared" si="21"/>
        <v>2</v>
      </c>
      <c r="AG326" s="180">
        <f t="shared" si="21"/>
        <v>2</v>
      </c>
      <c r="AH326" s="180">
        <f t="shared" si="21"/>
        <v>2</v>
      </c>
      <c r="AI326" s="180">
        <f t="shared" si="21"/>
        <v>1</v>
      </c>
      <c r="AJ326" s="180">
        <f t="shared" si="21"/>
        <v>2</v>
      </c>
      <c r="AK326" s="180">
        <f t="shared" si="21"/>
        <v>0</v>
      </c>
      <c r="AL326" s="180">
        <f t="shared" si="21"/>
        <v>0</v>
      </c>
      <c r="AM326" s="180">
        <f t="shared" si="21"/>
        <v>2</v>
      </c>
      <c r="AN326" s="180">
        <f t="shared" si="21"/>
        <v>2</v>
      </c>
      <c r="AO326" s="180">
        <f t="shared" si="21"/>
        <v>1</v>
      </c>
      <c r="AP326" s="180">
        <f t="shared" si="21"/>
        <v>1</v>
      </c>
      <c r="AQ326" s="180">
        <f t="shared" si="21"/>
        <v>2</v>
      </c>
      <c r="AR326" s="180">
        <f t="shared" si="21"/>
        <v>2</v>
      </c>
      <c r="AS326" s="180">
        <f t="shared" si="21"/>
        <v>2</v>
      </c>
      <c r="AT326" s="180">
        <f t="shared" si="21"/>
        <v>2</v>
      </c>
      <c r="AU326" s="180">
        <f t="shared" si="21"/>
        <v>0</v>
      </c>
      <c r="AV326" s="180">
        <f t="shared" si="21"/>
        <v>2</v>
      </c>
      <c r="AW326" s="180">
        <f t="shared" si="21"/>
        <v>2</v>
      </c>
      <c r="AX326" s="180">
        <f t="shared" si="21"/>
        <v>2</v>
      </c>
      <c r="AY326" s="180">
        <f t="shared" si="21"/>
        <v>2</v>
      </c>
      <c r="AZ326" s="180">
        <f t="shared" si="21"/>
        <v>2</v>
      </c>
      <c r="BA326" s="180">
        <f t="shared" si="21"/>
        <v>1</v>
      </c>
      <c r="BB326" s="180">
        <f t="shared" si="21"/>
        <v>2</v>
      </c>
      <c r="BC326" s="180">
        <f t="shared" si="21"/>
        <v>2</v>
      </c>
      <c r="BD326" s="180">
        <f t="shared" si="21"/>
        <v>2</v>
      </c>
      <c r="BE326" s="180">
        <f t="shared" si="21"/>
        <v>2</v>
      </c>
      <c r="BF326" s="180">
        <f t="shared" si="21"/>
        <v>2</v>
      </c>
      <c r="BG326" s="180">
        <f t="shared" si="21"/>
        <v>0</v>
      </c>
      <c r="BH326" s="180">
        <f t="shared" si="21"/>
        <v>2</v>
      </c>
      <c r="BI326" s="180">
        <f t="shared" si="21"/>
        <v>2</v>
      </c>
      <c r="BJ326" s="180">
        <f t="shared" si="21"/>
        <v>1</v>
      </c>
      <c r="BK326" s="180">
        <f t="shared" si="21"/>
        <v>2</v>
      </c>
      <c r="BL326" s="180">
        <f t="shared" si="21"/>
        <v>0</v>
      </c>
      <c r="BM326" s="180">
        <f t="shared" si="21"/>
        <v>2</v>
      </c>
      <c r="BN326" s="180">
        <f t="shared" si="21"/>
        <v>2</v>
      </c>
      <c r="BO326" s="180">
        <f t="shared" si="21"/>
        <v>2</v>
      </c>
      <c r="BP326" s="180">
        <f t="shared" ref="BP326:CD327" si="22">BP274</f>
        <v>2</v>
      </c>
      <c r="BQ326" s="180">
        <f t="shared" si="22"/>
        <v>2</v>
      </c>
      <c r="BR326" s="180">
        <f t="shared" si="22"/>
        <v>2</v>
      </c>
      <c r="BS326" s="180">
        <f t="shared" si="22"/>
        <v>2</v>
      </c>
      <c r="BT326" s="180">
        <f t="shared" si="22"/>
        <v>2</v>
      </c>
      <c r="BU326" s="180">
        <f t="shared" si="22"/>
        <v>2</v>
      </c>
      <c r="BV326" s="180">
        <f t="shared" si="22"/>
        <v>2</v>
      </c>
      <c r="BW326" s="180">
        <f t="shared" si="22"/>
        <v>0</v>
      </c>
      <c r="BX326" s="180">
        <f t="shared" si="22"/>
        <v>2</v>
      </c>
      <c r="BY326" s="180">
        <f t="shared" si="22"/>
        <v>1</v>
      </c>
      <c r="BZ326" s="180">
        <f t="shared" si="22"/>
        <v>2</v>
      </c>
      <c r="CA326" s="180">
        <f t="shared" si="22"/>
        <v>2</v>
      </c>
      <c r="CB326" s="180">
        <f t="shared" si="22"/>
        <v>1</v>
      </c>
      <c r="CC326" s="180">
        <f t="shared" si="22"/>
        <v>0</v>
      </c>
      <c r="CD326" s="180">
        <f t="shared" si="22"/>
        <v>1</v>
      </c>
      <c r="CE326" s="180"/>
      <c r="CF326" s="180"/>
      <c r="CG326" s="180"/>
      <c r="CH326" s="180"/>
      <c r="CI326" s="180"/>
      <c r="CJ326" s="180"/>
      <c r="CK326" s="180"/>
      <c r="CL326" s="180"/>
      <c r="CM326" s="180"/>
      <c r="CN326" s="180"/>
      <c r="CO326" s="180"/>
      <c r="CP326" s="180"/>
      <c r="CQ326" s="180"/>
      <c r="CR326" s="180"/>
      <c r="CS326" s="180"/>
      <c r="CT326" s="180"/>
      <c r="CU326" s="180"/>
      <c r="CV326" s="180"/>
      <c r="CW326" s="180"/>
      <c r="CX326" s="180"/>
      <c r="CY326" s="180"/>
      <c r="CZ326" s="180"/>
    </row>
    <row r="327" spans="1:104" x14ac:dyDescent="0.3">
      <c r="A327" s="631">
        <v>979</v>
      </c>
      <c r="B327" s="180"/>
      <c r="C327" s="180"/>
      <c r="D327" s="180">
        <f t="shared" si="20"/>
        <v>0</v>
      </c>
      <c r="E327" s="180">
        <f t="shared" ref="E327:BP327" si="23">E275</f>
        <v>2</v>
      </c>
      <c r="F327" s="180">
        <f t="shared" si="23"/>
        <v>0</v>
      </c>
      <c r="G327" s="180">
        <f t="shared" si="23"/>
        <v>1</v>
      </c>
      <c r="H327" s="180">
        <f t="shared" si="23"/>
        <v>1</v>
      </c>
      <c r="I327" s="180">
        <f t="shared" si="23"/>
        <v>1</v>
      </c>
      <c r="J327" s="180">
        <f t="shared" si="23"/>
        <v>1</v>
      </c>
      <c r="K327" s="180">
        <f t="shared" si="23"/>
        <v>1</v>
      </c>
      <c r="L327" s="180">
        <f t="shared" si="23"/>
        <v>1</v>
      </c>
      <c r="M327" s="180">
        <f t="shared" si="23"/>
        <v>2</v>
      </c>
      <c r="N327" s="180">
        <f t="shared" si="23"/>
        <v>1</v>
      </c>
      <c r="O327" s="180">
        <f t="shared" si="23"/>
        <v>1</v>
      </c>
      <c r="P327" s="180">
        <f t="shared" si="23"/>
        <v>1</v>
      </c>
      <c r="Q327" s="180">
        <f t="shared" si="23"/>
        <v>1</v>
      </c>
      <c r="R327" s="180">
        <f t="shared" si="23"/>
        <v>2</v>
      </c>
      <c r="S327" s="180">
        <f t="shared" si="23"/>
        <v>1</v>
      </c>
      <c r="T327" s="180">
        <f t="shared" si="23"/>
        <v>1</v>
      </c>
      <c r="U327" s="180">
        <f t="shared" si="23"/>
        <v>1</v>
      </c>
      <c r="V327" s="180">
        <f t="shared" si="23"/>
        <v>1</v>
      </c>
      <c r="W327" s="180">
        <f t="shared" si="23"/>
        <v>1</v>
      </c>
      <c r="X327" s="180">
        <f t="shared" si="23"/>
        <v>0</v>
      </c>
      <c r="Y327" s="180">
        <f t="shared" si="23"/>
        <v>1</v>
      </c>
      <c r="Z327" s="180">
        <f t="shared" si="23"/>
        <v>1</v>
      </c>
      <c r="AA327" s="180">
        <f t="shared" si="23"/>
        <v>1</v>
      </c>
      <c r="AB327" s="180">
        <f t="shared" si="23"/>
        <v>1</v>
      </c>
      <c r="AC327" s="180">
        <f t="shared" si="23"/>
        <v>1</v>
      </c>
      <c r="AD327" s="180">
        <f t="shared" si="23"/>
        <v>2</v>
      </c>
      <c r="AE327" s="180">
        <f t="shared" si="23"/>
        <v>2</v>
      </c>
      <c r="AF327" s="180">
        <f t="shared" si="23"/>
        <v>1</v>
      </c>
      <c r="AG327" s="180">
        <f t="shared" si="23"/>
        <v>2</v>
      </c>
      <c r="AH327" s="180">
        <f t="shared" si="23"/>
        <v>2</v>
      </c>
      <c r="AI327" s="180">
        <f t="shared" si="23"/>
        <v>2</v>
      </c>
      <c r="AJ327" s="180">
        <f t="shared" si="23"/>
        <v>1</v>
      </c>
      <c r="AK327" s="180">
        <f t="shared" si="23"/>
        <v>0</v>
      </c>
      <c r="AL327" s="180">
        <f t="shared" si="23"/>
        <v>0</v>
      </c>
      <c r="AM327" s="180">
        <f t="shared" si="23"/>
        <v>1</v>
      </c>
      <c r="AN327" s="180">
        <f t="shared" si="23"/>
        <v>2</v>
      </c>
      <c r="AO327" s="180">
        <f t="shared" si="23"/>
        <v>2</v>
      </c>
      <c r="AP327" s="180">
        <f t="shared" si="23"/>
        <v>2</v>
      </c>
      <c r="AQ327" s="180">
        <f t="shared" si="23"/>
        <v>1</v>
      </c>
      <c r="AR327" s="180">
        <f t="shared" si="23"/>
        <v>2</v>
      </c>
      <c r="AS327" s="180">
        <f t="shared" si="23"/>
        <v>2</v>
      </c>
      <c r="AT327" s="180">
        <f t="shared" si="23"/>
        <v>2</v>
      </c>
      <c r="AU327" s="180">
        <f t="shared" si="23"/>
        <v>0</v>
      </c>
      <c r="AV327" s="180">
        <f t="shared" si="23"/>
        <v>2</v>
      </c>
      <c r="AW327" s="180">
        <f t="shared" si="23"/>
        <v>1</v>
      </c>
      <c r="AX327" s="180">
        <f t="shared" si="23"/>
        <v>1</v>
      </c>
      <c r="AY327" s="180">
        <f t="shared" si="23"/>
        <v>1</v>
      </c>
      <c r="AZ327" s="180">
        <f t="shared" si="23"/>
        <v>1</v>
      </c>
      <c r="BA327" s="180">
        <f t="shared" si="23"/>
        <v>2</v>
      </c>
      <c r="BB327" s="180">
        <f t="shared" si="23"/>
        <v>1</v>
      </c>
      <c r="BC327" s="180">
        <f t="shared" si="23"/>
        <v>1</v>
      </c>
      <c r="BD327" s="180">
        <f t="shared" si="23"/>
        <v>1</v>
      </c>
      <c r="BE327" s="180">
        <f t="shared" si="23"/>
        <v>2</v>
      </c>
      <c r="BF327" s="180">
        <f t="shared" si="23"/>
        <v>2</v>
      </c>
      <c r="BG327" s="180">
        <f t="shared" si="23"/>
        <v>0</v>
      </c>
      <c r="BH327" s="180">
        <f t="shared" si="23"/>
        <v>1</v>
      </c>
      <c r="BI327" s="180">
        <f t="shared" si="23"/>
        <v>1</v>
      </c>
      <c r="BJ327" s="180">
        <f t="shared" si="23"/>
        <v>1</v>
      </c>
      <c r="BK327" s="180">
        <f t="shared" si="23"/>
        <v>1</v>
      </c>
      <c r="BL327" s="180">
        <f t="shared" si="23"/>
        <v>0</v>
      </c>
      <c r="BM327" s="180">
        <f t="shared" si="23"/>
        <v>2</v>
      </c>
      <c r="BN327" s="180">
        <f t="shared" si="23"/>
        <v>1</v>
      </c>
      <c r="BO327" s="180">
        <f t="shared" si="23"/>
        <v>1</v>
      </c>
      <c r="BP327" s="180">
        <f t="shared" si="23"/>
        <v>2</v>
      </c>
      <c r="BQ327" s="180">
        <f t="shared" si="22"/>
        <v>1</v>
      </c>
      <c r="BR327" s="180">
        <f t="shared" si="22"/>
        <v>2</v>
      </c>
      <c r="BS327" s="180">
        <f t="shared" si="22"/>
        <v>1</v>
      </c>
      <c r="BT327" s="180">
        <f t="shared" si="22"/>
        <v>1</v>
      </c>
      <c r="BU327" s="180">
        <f t="shared" si="22"/>
        <v>1</v>
      </c>
      <c r="BV327" s="180">
        <f t="shared" si="22"/>
        <v>1</v>
      </c>
      <c r="BW327" s="180">
        <f t="shared" si="22"/>
        <v>0</v>
      </c>
      <c r="BX327" s="180">
        <f t="shared" si="22"/>
        <v>1</v>
      </c>
      <c r="BY327" s="180">
        <f t="shared" si="22"/>
        <v>1</v>
      </c>
      <c r="BZ327" s="180">
        <f t="shared" si="22"/>
        <v>2</v>
      </c>
      <c r="CA327" s="180">
        <f t="shared" si="22"/>
        <v>1</v>
      </c>
      <c r="CB327" s="180">
        <f t="shared" si="22"/>
        <v>2</v>
      </c>
      <c r="CC327" s="180">
        <f t="shared" si="22"/>
        <v>0</v>
      </c>
      <c r="CD327" s="180">
        <f t="shared" si="22"/>
        <v>2</v>
      </c>
      <c r="CE327" s="180"/>
      <c r="CF327" s="180"/>
      <c r="CG327" s="180"/>
      <c r="CH327" s="180"/>
      <c r="CI327" s="180"/>
      <c r="CJ327" s="180"/>
      <c r="CK327" s="180"/>
      <c r="CL327" s="180"/>
      <c r="CM327" s="180"/>
      <c r="CN327" s="180"/>
      <c r="CO327" s="180"/>
      <c r="CP327" s="180"/>
      <c r="CQ327" s="180"/>
      <c r="CR327" s="180"/>
      <c r="CS327" s="180"/>
      <c r="CT327" s="180"/>
      <c r="CU327" s="180"/>
      <c r="CV327" s="180"/>
      <c r="CW327" s="180"/>
      <c r="CX327" s="180"/>
      <c r="CY327" s="180"/>
      <c r="CZ327" s="180"/>
    </row>
    <row r="328" spans="1:104" x14ac:dyDescent="0.3">
      <c r="A328" s="155">
        <v>995</v>
      </c>
      <c r="B328" s="180"/>
      <c r="C328" s="180"/>
      <c r="D328" s="180">
        <f>D285</f>
        <v>0</v>
      </c>
      <c r="E328" s="180">
        <f t="shared" ref="E328:BP329" si="24">E285</f>
        <v>0</v>
      </c>
      <c r="F328" s="180">
        <f t="shared" si="24"/>
        <v>0</v>
      </c>
      <c r="G328" s="180">
        <f t="shared" si="24"/>
        <v>0</v>
      </c>
      <c r="H328" s="180">
        <f t="shared" si="24"/>
        <v>0</v>
      </c>
      <c r="I328" s="180">
        <f t="shared" si="24"/>
        <v>0</v>
      </c>
      <c r="J328" s="180">
        <f t="shared" si="24"/>
        <v>0</v>
      </c>
      <c r="K328" s="180">
        <f t="shared" si="24"/>
        <v>0</v>
      </c>
      <c r="L328" s="180">
        <f t="shared" si="24"/>
        <v>0</v>
      </c>
      <c r="M328" s="180">
        <f t="shared" si="24"/>
        <v>0</v>
      </c>
      <c r="N328" s="180">
        <f t="shared" si="24"/>
        <v>0</v>
      </c>
      <c r="O328" s="180">
        <f t="shared" si="24"/>
        <v>0</v>
      </c>
      <c r="P328" s="180">
        <f t="shared" si="24"/>
        <v>0</v>
      </c>
      <c r="Q328" s="180">
        <f t="shared" si="24"/>
        <v>7.0000000000000007E-2</v>
      </c>
      <c r="R328" s="180">
        <f t="shared" si="24"/>
        <v>0</v>
      </c>
      <c r="S328" s="180">
        <f t="shared" si="24"/>
        <v>0</v>
      </c>
      <c r="T328" s="180">
        <f t="shared" si="24"/>
        <v>0</v>
      </c>
      <c r="U328" s="180">
        <f t="shared" si="24"/>
        <v>0</v>
      </c>
      <c r="V328" s="180">
        <f t="shared" si="24"/>
        <v>7.0000000000000007E-2</v>
      </c>
      <c r="W328" s="180">
        <f t="shared" si="24"/>
        <v>0</v>
      </c>
      <c r="X328" s="180">
        <f t="shared" si="24"/>
        <v>0</v>
      </c>
      <c r="Y328" s="180">
        <f t="shared" si="24"/>
        <v>0</v>
      </c>
      <c r="Z328" s="180">
        <f t="shared" si="24"/>
        <v>0</v>
      </c>
      <c r="AA328" s="180">
        <f t="shared" si="24"/>
        <v>0</v>
      </c>
      <c r="AB328" s="180">
        <f t="shared" si="24"/>
        <v>0</v>
      </c>
      <c r="AC328" s="180">
        <f t="shared" si="24"/>
        <v>0</v>
      </c>
      <c r="AD328" s="180">
        <f t="shared" si="24"/>
        <v>0</v>
      </c>
      <c r="AE328" s="180">
        <f t="shared" si="24"/>
        <v>0</v>
      </c>
      <c r="AF328" s="180">
        <f t="shared" si="24"/>
        <v>0</v>
      </c>
      <c r="AG328" s="180">
        <f t="shared" si="24"/>
        <v>0</v>
      </c>
      <c r="AH328" s="180">
        <f t="shared" si="24"/>
        <v>0</v>
      </c>
      <c r="AI328" s="180">
        <f t="shared" si="24"/>
        <v>0.08</v>
      </c>
      <c r="AJ328" s="180">
        <f t="shared" si="24"/>
        <v>0</v>
      </c>
      <c r="AK328" s="180">
        <f t="shared" si="24"/>
        <v>0</v>
      </c>
      <c r="AL328" s="180">
        <f t="shared" si="24"/>
        <v>0</v>
      </c>
      <c r="AM328" s="180">
        <f t="shared" si="24"/>
        <v>7.0000000000000007E-2</v>
      </c>
      <c r="AN328" s="180">
        <f t="shared" si="24"/>
        <v>0</v>
      </c>
      <c r="AO328" s="180">
        <f t="shared" si="24"/>
        <v>0</v>
      </c>
      <c r="AP328" s="180">
        <f t="shared" si="24"/>
        <v>0</v>
      </c>
      <c r="AQ328" s="180">
        <f t="shared" si="24"/>
        <v>0</v>
      </c>
      <c r="AR328" s="180">
        <f t="shared" si="24"/>
        <v>0</v>
      </c>
      <c r="AS328" s="180">
        <f t="shared" si="24"/>
        <v>0</v>
      </c>
      <c r="AT328" s="180">
        <f t="shared" si="24"/>
        <v>0</v>
      </c>
      <c r="AU328" s="180">
        <f t="shared" si="24"/>
        <v>0.09</v>
      </c>
      <c r="AV328" s="180">
        <f t="shared" si="24"/>
        <v>0</v>
      </c>
      <c r="AW328" s="180">
        <f t="shared" si="24"/>
        <v>0</v>
      </c>
      <c r="AX328" s="180">
        <f t="shared" si="24"/>
        <v>0</v>
      </c>
      <c r="AY328" s="180">
        <f t="shared" si="24"/>
        <v>0</v>
      </c>
      <c r="AZ328" s="180">
        <f t="shared" si="24"/>
        <v>0</v>
      </c>
      <c r="BA328" s="180">
        <f t="shared" si="24"/>
        <v>0</v>
      </c>
      <c r="BB328" s="180">
        <f t="shared" si="24"/>
        <v>0</v>
      </c>
      <c r="BC328" s="180">
        <f t="shared" si="24"/>
        <v>0</v>
      </c>
      <c r="BD328" s="180">
        <f t="shared" si="24"/>
        <v>0</v>
      </c>
      <c r="BE328" s="180">
        <f t="shared" si="24"/>
        <v>0</v>
      </c>
      <c r="BF328" s="180">
        <f t="shared" si="24"/>
        <v>0</v>
      </c>
      <c r="BG328" s="180">
        <f t="shared" si="24"/>
        <v>0</v>
      </c>
      <c r="BH328" s="180">
        <f t="shared" si="24"/>
        <v>0</v>
      </c>
      <c r="BI328" s="180">
        <f t="shared" si="24"/>
        <v>0</v>
      </c>
      <c r="BJ328" s="180">
        <f t="shared" si="24"/>
        <v>0</v>
      </c>
      <c r="BK328" s="180">
        <f t="shared" si="24"/>
        <v>0</v>
      </c>
      <c r="BL328" s="180">
        <f t="shared" si="24"/>
        <v>0.08</v>
      </c>
      <c r="BM328" s="180">
        <f t="shared" si="24"/>
        <v>0</v>
      </c>
      <c r="BN328" s="180">
        <f t="shared" si="24"/>
        <v>0</v>
      </c>
      <c r="BO328" s="180">
        <f t="shared" si="24"/>
        <v>0</v>
      </c>
      <c r="BP328" s="180">
        <f t="shared" si="24"/>
        <v>0</v>
      </c>
      <c r="BQ328" s="180">
        <f t="shared" ref="BQ328:CD331" si="25">BQ285</f>
        <v>0</v>
      </c>
      <c r="BR328" s="180">
        <f t="shared" si="25"/>
        <v>0.09</v>
      </c>
      <c r="BS328" s="180">
        <f t="shared" si="25"/>
        <v>7.0000000000000007E-2</v>
      </c>
      <c r="BT328" s="180">
        <f t="shared" si="25"/>
        <v>0</v>
      </c>
      <c r="BU328" s="180">
        <f t="shared" si="25"/>
        <v>0</v>
      </c>
      <c r="BV328" s="180">
        <f t="shared" si="25"/>
        <v>0</v>
      </c>
      <c r="BW328" s="180">
        <f t="shared" si="25"/>
        <v>0</v>
      </c>
      <c r="BX328" s="180">
        <f t="shared" si="25"/>
        <v>0</v>
      </c>
      <c r="BY328" s="180">
        <f t="shared" si="25"/>
        <v>0</v>
      </c>
      <c r="BZ328" s="180">
        <f t="shared" si="25"/>
        <v>0</v>
      </c>
      <c r="CA328" s="180">
        <f t="shared" si="25"/>
        <v>0</v>
      </c>
      <c r="CB328" s="180">
        <f t="shared" si="25"/>
        <v>0</v>
      </c>
      <c r="CC328" s="180">
        <f t="shared" si="25"/>
        <v>0</v>
      </c>
      <c r="CD328" s="180">
        <f t="shared" si="25"/>
        <v>0</v>
      </c>
      <c r="CE328" s="180"/>
      <c r="CF328" s="180"/>
      <c r="CG328" s="180"/>
      <c r="CH328" s="180"/>
      <c r="CI328" s="180"/>
      <c r="CJ328" s="180"/>
      <c r="CK328" s="180"/>
      <c r="CL328" s="180"/>
      <c r="CM328" s="180"/>
      <c r="CN328" s="180"/>
      <c r="CO328" s="180"/>
      <c r="CP328" s="180"/>
      <c r="CQ328" s="180"/>
      <c r="CR328" s="180"/>
      <c r="CS328" s="180"/>
      <c r="CT328" s="180"/>
      <c r="CU328" s="180"/>
      <c r="CV328" s="180"/>
      <c r="CW328" s="180"/>
      <c r="CX328" s="180"/>
      <c r="CY328" s="180"/>
      <c r="CZ328" s="180"/>
    </row>
    <row r="329" spans="1:104" x14ac:dyDescent="0.3">
      <c r="A329" s="155">
        <v>996</v>
      </c>
      <c r="B329" s="180"/>
      <c r="C329" s="180"/>
      <c r="D329" s="180">
        <f t="shared" ref="D329:S331" si="26">D286</f>
        <v>0.01</v>
      </c>
      <c r="E329" s="180">
        <f t="shared" si="26"/>
        <v>0</v>
      </c>
      <c r="F329" s="180">
        <f t="shared" si="26"/>
        <v>0.01</v>
      </c>
      <c r="G329" s="180">
        <f t="shared" si="26"/>
        <v>0</v>
      </c>
      <c r="H329" s="180">
        <f t="shared" si="26"/>
        <v>0</v>
      </c>
      <c r="I329" s="180">
        <f t="shared" si="26"/>
        <v>0</v>
      </c>
      <c r="J329" s="180">
        <f t="shared" si="26"/>
        <v>0.01</v>
      </c>
      <c r="K329" s="180">
        <f t="shared" si="26"/>
        <v>0</v>
      </c>
      <c r="L329" s="180">
        <f t="shared" si="26"/>
        <v>0</v>
      </c>
      <c r="M329" s="180">
        <f t="shared" si="26"/>
        <v>0</v>
      </c>
      <c r="N329" s="180">
        <f t="shared" si="26"/>
        <v>0</v>
      </c>
      <c r="O329" s="180">
        <f t="shared" si="26"/>
        <v>0.01</v>
      </c>
      <c r="P329" s="180">
        <f t="shared" si="26"/>
        <v>0</v>
      </c>
      <c r="Q329" s="180">
        <f t="shared" si="26"/>
        <v>0.01</v>
      </c>
      <c r="R329" s="180">
        <f t="shared" si="26"/>
        <v>0.01</v>
      </c>
      <c r="S329" s="180">
        <f t="shared" si="26"/>
        <v>0</v>
      </c>
      <c r="T329" s="180">
        <f t="shared" si="24"/>
        <v>0.01</v>
      </c>
      <c r="U329" s="180">
        <f t="shared" si="24"/>
        <v>0.01</v>
      </c>
      <c r="V329" s="180">
        <f t="shared" si="24"/>
        <v>0.01</v>
      </c>
      <c r="W329" s="180">
        <f t="shared" si="24"/>
        <v>0</v>
      </c>
      <c r="X329" s="180">
        <f t="shared" si="24"/>
        <v>0.01</v>
      </c>
      <c r="Y329" s="180">
        <f t="shared" si="24"/>
        <v>0.01</v>
      </c>
      <c r="Z329" s="180">
        <f t="shared" si="24"/>
        <v>0.01</v>
      </c>
      <c r="AA329" s="180">
        <f t="shared" si="24"/>
        <v>0.01</v>
      </c>
      <c r="AB329" s="180">
        <f t="shared" si="24"/>
        <v>0.01</v>
      </c>
      <c r="AC329" s="180">
        <f t="shared" si="24"/>
        <v>0.01</v>
      </c>
      <c r="AD329" s="180">
        <f t="shared" si="24"/>
        <v>0.01</v>
      </c>
      <c r="AE329" s="180">
        <f t="shared" si="24"/>
        <v>0.01</v>
      </c>
      <c r="AF329" s="180">
        <f t="shared" si="24"/>
        <v>0.01</v>
      </c>
      <c r="AG329" s="180">
        <f t="shared" si="24"/>
        <v>0.01</v>
      </c>
      <c r="AH329" s="180">
        <f t="shared" si="24"/>
        <v>0</v>
      </c>
      <c r="AI329" s="180">
        <f t="shared" si="24"/>
        <v>0.01</v>
      </c>
      <c r="AJ329" s="180">
        <f t="shared" si="24"/>
        <v>0.01</v>
      </c>
      <c r="AK329" s="180">
        <f t="shared" si="24"/>
        <v>0.01</v>
      </c>
      <c r="AL329" s="180">
        <f t="shared" si="24"/>
        <v>0.01</v>
      </c>
      <c r="AM329" s="180">
        <f t="shared" si="24"/>
        <v>0.01</v>
      </c>
      <c r="AN329" s="180">
        <f t="shared" si="24"/>
        <v>0.01</v>
      </c>
      <c r="AO329" s="180">
        <f t="shared" si="24"/>
        <v>0.01</v>
      </c>
      <c r="AP329" s="180">
        <f t="shared" si="24"/>
        <v>0</v>
      </c>
      <c r="AQ329" s="180">
        <f t="shared" si="24"/>
        <v>0</v>
      </c>
      <c r="AR329" s="180">
        <f t="shared" si="24"/>
        <v>0.01</v>
      </c>
      <c r="AS329" s="180">
        <f t="shared" si="24"/>
        <v>0</v>
      </c>
      <c r="AT329" s="180">
        <f t="shared" si="24"/>
        <v>0.01</v>
      </c>
      <c r="AU329" s="180">
        <f t="shared" si="24"/>
        <v>0</v>
      </c>
      <c r="AV329" s="180">
        <f t="shared" si="24"/>
        <v>0.01</v>
      </c>
      <c r="AW329" s="180">
        <f t="shared" si="24"/>
        <v>0</v>
      </c>
      <c r="AX329" s="180">
        <f t="shared" si="24"/>
        <v>0.01</v>
      </c>
      <c r="AY329" s="180">
        <f t="shared" si="24"/>
        <v>0.01</v>
      </c>
      <c r="AZ329" s="180">
        <f t="shared" si="24"/>
        <v>0.01</v>
      </c>
      <c r="BA329" s="180">
        <f t="shared" si="24"/>
        <v>0.01</v>
      </c>
      <c r="BB329" s="180">
        <f t="shared" si="24"/>
        <v>0</v>
      </c>
      <c r="BC329" s="180">
        <f t="shared" si="24"/>
        <v>0.01</v>
      </c>
      <c r="BD329" s="180">
        <f t="shared" si="24"/>
        <v>0.01</v>
      </c>
      <c r="BE329" s="180">
        <f t="shared" si="24"/>
        <v>0</v>
      </c>
      <c r="BF329" s="180">
        <f t="shared" si="24"/>
        <v>0.01</v>
      </c>
      <c r="BG329" s="180">
        <f t="shared" si="24"/>
        <v>0.01</v>
      </c>
      <c r="BH329" s="180">
        <f t="shared" si="24"/>
        <v>0</v>
      </c>
      <c r="BI329" s="180">
        <f t="shared" si="24"/>
        <v>0.01</v>
      </c>
      <c r="BJ329" s="180">
        <f t="shared" si="24"/>
        <v>0</v>
      </c>
      <c r="BK329" s="180">
        <f t="shared" si="24"/>
        <v>0.01</v>
      </c>
      <c r="BL329" s="180">
        <f t="shared" si="24"/>
        <v>0.01</v>
      </c>
      <c r="BM329" s="180">
        <f t="shared" si="24"/>
        <v>0.01</v>
      </c>
      <c r="BN329" s="180">
        <f t="shared" si="24"/>
        <v>0.01</v>
      </c>
      <c r="BO329" s="180">
        <f t="shared" si="24"/>
        <v>0.01</v>
      </c>
      <c r="BP329" s="180">
        <f t="shared" si="24"/>
        <v>0.01</v>
      </c>
      <c r="BQ329" s="180">
        <f t="shared" si="25"/>
        <v>0</v>
      </c>
      <c r="BR329" s="180">
        <f t="shared" si="25"/>
        <v>0.01</v>
      </c>
      <c r="BS329" s="180">
        <f t="shared" si="25"/>
        <v>0</v>
      </c>
      <c r="BT329" s="180">
        <f t="shared" si="25"/>
        <v>0.01</v>
      </c>
      <c r="BU329" s="180">
        <f t="shared" si="25"/>
        <v>0.01</v>
      </c>
      <c r="BV329" s="180">
        <f t="shared" si="25"/>
        <v>0</v>
      </c>
      <c r="BW329" s="180">
        <f t="shared" si="25"/>
        <v>0.01</v>
      </c>
      <c r="BX329" s="180">
        <f t="shared" si="25"/>
        <v>0.01</v>
      </c>
      <c r="BY329" s="180">
        <f t="shared" si="25"/>
        <v>0.01</v>
      </c>
      <c r="BZ329" s="180">
        <f t="shared" si="25"/>
        <v>0.01</v>
      </c>
      <c r="CA329" s="180">
        <f t="shared" si="25"/>
        <v>0.01</v>
      </c>
      <c r="CB329" s="180">
        <f t="shared" si="25"/>
        <v>0.01</v>
      </c>
      <c r="CC329" s="180">
        <f t="shared" si="25"/>
        <v>0</v>
      </c>
      <c r="CD329" s="180">
        <f t="shared" si="25"/>
        <v>0.01</v>
      </c>
      <c r="CE329" s="180"/>
      <c r="CF329" s="180"/>
      <c r="CG329" s="180"/>
      <c r="CH329" s="180"/>
      <c r="CI329" s="180"/>
      <c r="CJ329" s="180"/>
      <c r="CK329" s="180"/>
      <c r="CL329" s="180"/>
      <c r="CM329" s="180"/>
      <c r="CN329" s="180"/>
      <c r="CO329" s="180"/>
      <c r="CP329" s="180"/>
      <c r="CQ329" s="180"/>
      <c r="CR329" s="180"/>
      <c r="CS329" s="180"/>
      <c r="CT329" s="180"/>
      <c r="CU329" s="180"/>
      <c r="CV329" s="180"/>
      <c r="CW329" s="180"/>
      <c r="CX329" s="180"/>
      <c r="CY329" s="180"/>
      <c r="CZ329" s="180"/>
    </row>
    <row r="330" spans="1:104" x14ac:dyDescent="0.3">
      <c r="A330" s="155">
        <v>998</v>
      </c>
      <c r="B330" s="180"/>
      <c r="C330" s="180"/>
      <c r="D330" s="180">
        <f t="shared" si="26"/>
        <v>50</v>
      </c>
      <c r="E330" s="180">
        <f t="shared" ref="E330:BP331" si="27">E287</f>
        <v>50</v>
      </c>
      <c r="F330" s="180">
        <f t="shared" si="27"/>
        <v>50</v>
      </c>
      <c r="G330" s="180">
        <f t="shared" si="27"/>
        <v>50</v>
      </c>
      <c r="H330" s="180">
        <f t="shared" si="27"/>
        <v>50</v>
      </c>
      <c r="I330" s="180">
        <f t="shared" si="27"/>
        <v>50</v>
      </c>
      <c r="J330" s="180">
        <f t="shared" si="27"/>
        <v>50</v>
      </c>
      <c r="K330" s="180">
        <f t="shared" si="27"/>
        <v>50</v>
      </c>
      <c r="L330" s="180">
        <f t="shared" si="27"/>
        <v>50</v>
      </c>
      <c r="M330" s="180">
        <f t="shared" si="27"/>
        <v>50</v>
      </c>
      <c r="N330" s="180">
        <f t="shared" si="27"/>
        <v>50</v>
      </c>
      <c r="O330" s="180">
        <f t="shared" si="27"/>
        <v>50</v>
      </c>
      <c r="P330" s="180">
        <f t="shared" si="27"/>
        <v>50</v>
      </c>
      <c r="Q330" s="180">
        <f t="shared" si="27"/>
        <v>50</v>
      </c>
      <c r="R330" s="180">
        <f t="shared" si="27"/>
        <v>50</v>
      </c>
      <c r="S330" s="180">
        <f t="shared" si="27"/>
        <v>50</v>
      </c>
      <c r="T330" s="180">
        <f t="shared" si="27"/>
        <v>50</v>
      </c>
      <c r="U330" s="180">
        <f t="shared" si="27"/>
        <v>50</v>
      </c>
      <c r="V330" s="180">
        <f t="shared" si="27"/>
        <v>50</v>
      </c>
      <c r="W330" s="180">
        <f t="shared" si="27"/>
        <v>50</v>
      </c>
      <c r="X330" s="180">
        <f t="shared" si="27"/>
        <v>50</v>
      </c>
      <c r="Y330" s="180">
        <f t="shared" si="27"/>
        <v>50</v>
      </c>
      <c r="Z330" s="180">
        <f t="shared" si="27"/>
        <v>50</v>
      </c>
      <c r="AA330" s="180">
        <f t="shared" si="27"/>
        <v>50</v>
      </c>
      <c r="AB330" s="180">
        <f t="shared" si="27"/>
        <v>50</v>
      </c>
      <c r="AC330" s="180">
        <f t="shared" si="27"/>
        <v>50</v>
      </c>
      <c r="AD330" s="180">
        <f t="shared" si="27"/>
        <v>50</v>
      </c>
      <c r="AE330" s="180">
        <f t="shared" si="27"/>
        <v>50</v>
      </c>
      <c r="AF330" s="180">
        <f t="shared" si="27"/>
        <v>50</v>
      </c>
      <c r="AG330" s="180">
        <f t="shared" si="27"/>
        <v>50</v>
      </c>
      <c r="AH330" s="180">
        <f t="shared" si="27"/>
        <v>50</v>
      </c>
      <c r="AI330" s="180">
        <f t="shared" si="27"/>
        <v>50</v>
      </c>
      <c r="AJ330" s="180">
        <f t="shared" si="27"/>
        <v>50</v>
      </c>
      <c r="AK330" s="180">
        <f t="shared" si="27"/>
        <v>50</v>
      </c>
      <c r="AL330" s="180">
        <f t="shared" si="27"/>
        <v>50</v>
      </c>
      <c r="AM330" s="180">
        <f t="shared" si="27"/>
        <v>50</v>
      </c>
      <c r="AN330" s="180">
        <f t="shared" si="27"/>
        <v>50</v>
      </c>
      <c r="AO330" s="180">
        <f t="shared" si="27"/>
        <v>50</v>
      </c>
      <c r="AP330" s="180">
        <f t="shared" si="27"/>
        <v>50</v>
      </c>
      <c r="AQ330" s="180">
        <f t="shared" si="27"/>
        <v>50</v>
      </c>
      <c r="AR330" s="180">
        <f t="shared" si="27"/>
        <v>50</v>
      </c>
      <c r="AS330" s="180">
        <f t="shared" si="27"/>
        <v>50</v>
      </c>
      <c r="AT330" s="180">
        <f t="shared" si="27"/>
        <v>50</v>
      </c>
      <c r="AU330" s="180">
        <f t="shared" si="27"/>
        <v>50</v>
      </c>
      <c r="AV330" s="180">
        <f t="shared" si="27"/>
        <v>50</v>
      </c>
      <c r="AW330" s="180">
        <f t="shared" si="27"/>
        <v>50</v>
      </c>
      <c r="AX330" s="180">
        <f t="shared" si="27"/>
        <v>50</v>
      </c>
      <c r="AY330" s="180">
        <f t="shared" si="27"/>
        <v>50</v>
      </c>
      <c r="AZ330" s="180">
        <f t="shared" si="27"/>
        <v>50</v>
      </c>
      <c r="BA330" s="180">
        <f t="shared" si="27"/>
        <v>50</v>
      </c>
      <c r="BB330" s="180">
        <f t="shared" si="27"/>
        <v>50</v>
      </c>
      <c r="BC330" s="180">
        <f t="shared" si="27"/>
        <v>50</v>
      </c>
      <c r="BD330" s="180">
        <f t="shared" si="27"/>
        <v>50</v>
      </c>
      <c r="BE330" s="180">
        <f t="shared" si="27"/>
        <v>50</v>
      </c>
      <c r="BF330" s="180">
        <f t="shared" si="27"/>
        <v>50</v>
      </c>
      <c r="BG330" s="180">
        <f t="shared" si="27"/>
        <v>50</v>
      </c>
      <c r="BH330" s="180">
        <f t="shared" si="27"/>
        <v>50</v>
      </c>
      <c r="BI330" s="180">
        <f t="shared" si="27"/>
        <v>50</v>
      </c>
      <c r="BJ330" s="180">
        <f t="shared" si="27"/>
        <v>50</v>
      </c>
      <c r="BK330" s="180">
        <f t="shared" si="27"/>
        <v>50</v>
      </c>
      <c r="BL330" s="180">
        <f t="shared" si="27"/>
        <v>50</v>
      </c>
      <c r="BM330" s="180">
        <f t="shared" si="27"/>
        <v>50</v>
      </c>
      <c r="BN330" s="180">
        <f t="shared" si="27"/>
        <v>50</v>
      </c>
      <c r="BO330" s="180">
        <f t="shared" si="27"/>
        <v>50</v>
      </c>
      <c r="BP330" s="180">
        <f t="shared" si="27"/>
        <v>50</v>
      </c>
      <c r="BQ330" s="180">
        <f t="shared" si="25"/>
        <v>50</v>
      </c>
      <c r="BR330" s="180">
        <f t="shared" si="25"/>
        <v>50</v>
      </c>
      <c r="BS330" s="180">
        <f t="shared" si="25"/>
        <v>50</v>
      </c>
      <c r="BT330" s="180">
        <f t="shared" si="25"/>
        <v>50</v>
      </c>
      <c r="BU330" s="180">
        <f t="shared" si="25"/>
        <v>50</v>
      </c>
      <c r="BV330" s="180">
        <f t="shared" si="25"/>
        <v>50</v>
      </c>
      <c r="BW330" s="180">
        <f t="shared" si="25"/>
        <v>50</v>
      </c>
      <c r="BX330" s="180">
        <f t="shared" si="25"/>
        <v>50</v>
      </c>
      <c r="BY330" s="180">
        <f t="shared" si="25"/>
        <v>50</v>
      </c>
      <c r="BZ330" s="180">
        <f t="shared" si="25"/>
        <v>50</v>
      </c>
      <c r="CA330" s="180">
        <f t="shared" si="25"/>
        <v>50</v>
      </c>
      <c r="CB330" s="180">
        <f t="shared" si="25"/>
        <v>50</v>
      </c>
      <c r="CC330" s="180">
        <f t="shared" si="25"/>
        <v>50</v>
      </c>
      <c r="CD330" s="180">
        <f t="shared" si="25"/>
        <v>50</v>
      </c>
      <c r="CE330" s="180"/>
      <c r="CF330" s="180"/>
      <c r="CG330" s="180"/>
      <c r="CH330" s="180"/>
      <c r="CI330" s="180"/>
      <c r="CJ330" s="180"/>
      <c r="CK330" s="180"/>
      <c r="CL330" s="180"/>
      <c r="CM330" s="180"/>
      <c r="CN330" s="180"/>
      <c r="CO330" s="180"/>
      <c r="CP330" s="180"/>
      <c r="CQ330" s="180"/>
      <c r="CR330" s="180"/>
      <c r="CS330" s="180"/>
      <c r="CT330" s="180"/>
      <c r="CU330" s="180"/>
      <c r="CV330" s="180"/>
      <c r="CW330" s="180"/>
      <c r="CX330" s="180"/>
      <c r="CY330" s="180"/>
      <c r="CZ330" s="180"/>
    </row>
    <row r="331" spans="1:104" x14ac:dyDescent="0.3">
      <c r="A331" s="155">
        <v>999</v>
      </c>
      <c r="B331" s="180"/>
      <c r="C331" s="180"/>
      <c r="D331" s="180">
        <f t="shared" si="26"/>
        <v>50254</v>
      </c>
      <c r="E331" s="180">
        <f t="shared" si="27"/>
        <v>50255</v>
      </c>
      <c r="F331" s="180">
        <f t="shared" si="27"/>
        <v>50256</v>
      </c>
      <c r="G331" s="180">
        <f t="shared" si="27"/>
        <v>50558</v>
      </c>
      <c r="H331" s="180">
        <f t="shared" si="27"/>
        <v>50566</v>
      </c>
      <c r="I331" s="180">
        <f t="shared" si="27"/>
        <v>50562</v>
      </c>
      <c r="J331" s="180">
        <f t="shared" si="27"/>
        <v>50257</v>
      </c>
      <c r="K331" s="180">
        <f t="shared" si="27"/>
        <v>50555</v>
      </c>
      <c r="L331" s="180">
        <f t="shared" si="27"/>
        <v>50445</v>
      </c>
      <c r="M331" s="180">
        <f t="shared" si="27"/>
        <v>50452</v>
      </c>
      <c r="N331" s="180">
        <f t="shared" si="27"/>
        <v>50563</v>
      </c>
      <c r="O331" s="180">
        <f t="shared" si="27"/>
        <v>50258</v>
      </c>
      <c r="P331" s="180">
        <f t="shared" si="27"/>
        <v>50523</v>
      </c>
      <c r="Q331" s="180">
        <f t="shared" si="27"/>
        <v>50259</v>
      </c>
      <c r="R331" s="180">
        <f t="shared" si="27"/>
        <v>50260</v>
      </c>
      <c r="S331" s="180">
        <f t="shared" si="27"/>
        <v>50487</v>
      </c>
      <c r="T331" s="180">
        <f t="shared" si="27"/>
        <v>50261</v>
      </c>
      <c r="U331" s="180">
        <f t="shared" si="27"/>
        <v>50262</v>
      </c>
      <c r="V331" s="180">
        <f t="shared" si="27"/>
        <v>50263</v>
      </c>
      <c r="W331" s="180">
        <f t="shared" si="27"/>
        <v>50264</v>
      </c>
      <c r="X331" s="180">
        <f t="shared" si="27"/>
        <v>50265</v>
      </c>
      <c r="Y331" s="180">
        <f t="shared" si="27"/>
        <v>50266</v>
      </c>
      <c r="Z331" s="180">
        <f t="shared" si="27"/>
        <v>50267</v>
      </c>
      <c r="AA331" s="180">
        <f t="shared" si="27"/>
        <v>50268</v>
      </c>
      <c r="AB331" s="180">
        <f t="shared" si="27"/>
        <v>50269</v>
      </c>
      <c r="AC331" s="180">
        <f t="shared" si="27"/>
        <v>50270</v>
      </c>
      <c r="AD331" s="180">
        <f t="shared" si="27"/>
        <v>50271</v>
      </c>
      <c r="AE331" s="180">
        <f t="shared" si="27"/>
        <v>50272</v>
      </c>
      <c r="AF331" s="180">
        <f t="shared" si="27"/>
        <v>50273</v>
      </c>
      <c r="AG331" s="180">
        <f t="shared" si="27"/>
        <v>50274</v>
      </c>
      <c r="AH331" s="180">
        <f t="shared" si="27"/>
        <v>50480</v>
      </c>
      <c r="AI331" s="180">
        <f t="shared" si="27"/>
        <v>50275</v>
      </c>
      <c r="AJ331" s="180">
        <f t="shared" si="27"/>
        <v>50277</v>
      </c>
      <c r="AK331" s="180">
        <f t="shared" si="27"/>
        <v>50276</v>
      </c>
      <c r="AL331" s="180">
        <f t="shared" si="27"/>
        <v>50278</v>
      </c>
      <c r="AM331" s="180">
        <f t="shared" si="27"/>
        <v>50279</v>
      </c>
      <c r="AN331" s="180">
        <f t="shared" si="27"/>
        <v>50280</v>
      </c>
      <c r="AO331" s="180">
        <f t="shared" si="27"/>
        <v>50281</v>
      </c>
      <c r="AP331" s="180">
        <f t="shared" si="27"/>
        <v>50478</v>
      </c>
      <c r="AQ331" s="180">
        <f t="shared" si="27"/>
        <v>50524</v>
      </c>
      <c r="AR331" s="180">
        <f t="shared" si="27"/>
        <v>50282</v>
      </c>
      <c r="AS331" s="180">
        <f t="shared" si="27"/>
        <v>50525</v>
      </c>
      <c r="AT331" s="180">
        <f t="shared" si="27"/>
        <v>50283</v>
      </c>
      <c r="AU331" s="180">
        <f t="shared" si="27"/>
        <v>50285</v>
      </c>
      <c r="AV331" s="180">
        <f t="shared" si="27"/>
        <v>50553</v>
      </c>
      <c r="AW331" s="180">
        <f t="shared" si="27"/>
        <v>50548</v>
      </c>
      <c r="AX331" s="180">
        <f t="shared" si="27"/>
        <v>50284</v>
      </c>
      <c r="AY331" s="180">
        <f t="shared" si="27"/>
        <v>50286</v>
      </c>
      <c r="AZ331" s="180">
        <f t="shared" si="27"/>
        <v>50287</v>
      </c>
      <c r="BA331" s="180">
        <f t="shared" si="27"/>
        <v>50288</v>
      </c>
      <c r="BB331" s="180">
        <f t="shared" si="27"/>
        <v>50290</v>
      </c>
      <c r="BC331" s="180">
        <f t="shared" si="27"/>
        <v>50564</v>
      </c>
      <c r="BD331" s="180">
        <f t="shared" si="27"/>
        <v>50289</v>
      </c>
      <c r="BE331" s="180">
        <f t="shared" si="27"/>
        <v>50291</v>
      </c>
      <c r="BF331" s="180">
        <f t="shared" si="27"/>
        <v>50292</v>
      </c>
      <c r="BG331" s="180">
        <f t="shared" si="27"/>
        <v>50293</v>
      </c>
      <c r="BH331" s="180">
        <f t="shared" si="27"/>
        <v>50463</v>
      </c>
      <c r="BI331" s="180">
        <f t="shared" si="27"/>
        <v>50294</v>
      </c>
      <c r="BJ331" s="180">
        <f t="shared" si="27"/>
        <v>50538</v>
      </c>
      <c r="BK331" s="180">
        <f t="shared" si="27"/>
        <v>50295</v>
      </c>
      <c r="BL331" s="180">
        <f t="shared" si="27"/>
        <v>50296</v>
      </c>
      <c r="BM331" s="180">
        <f t="shared" si="27"/>
        <v>50297</v>
      </c>
      <c r="BN331" s="180">
        <f t="shared" si="27"/>
        <v>50449</v>
      </c>
      <c r="BO331" s="180">
        <f t="shared" si="27"/>
        <v>50300</v>
      </c>
      <c r="BP331" s="180">
        <f t="shared" si="27"/>
        <v>50298</v>
      </c>
      <c r="BQ331" s="180">
        <f t="shared" si="25"/>
        <v>50299</v>
      </c>
      <c r="BR331" s="180">
        <f t="shared" si="25"/>
        <v>50301</v>
      </c>
      <c r="BS331" s="180">
        <f t="shared" si="25"/>
        <v>50302</v>
      </c>
      <c r="BT331" s="180">
        <f t="shared" si="25"/>
        <v>50303</v>
      </c>
      <c r="BU331" s="180">
        <f t="shared" si="25"/>
        <v>50304</v>
      </c>
      <c r="BV331" s="180">
        <f t="shared" si="25"/>
        <v>50540</v>
      </c>
      <c r="BW331" s="180">
        <f t="shared" si="25"/>
        <v>50305</v>
      </c>
      <c r="BX331" s="180">
        <f t="shared" si="25"/>
        <v>50306</v>
      </c>
      <c r="BY331" s="180">
        <f t="shared" si="25"/>
        <v>50479</v>
      </c>
      <c r="BZ331" s="180">
        <f t="shared" si="25"/>
        <v>50307</v>
      </c>
      <c r="CA331" s="180">
        <f t="shared" si="25"/>
        <v>50308</v>
      </c>
      <c r="CB331" s="180">
        <f t="shared" si="25"/>
        <v>50309</v>
      </c>
      <c r="CC331" s="180">
        <f t="shared" si="25"/>
        <v>50310</v>
      </c>
      <c r="CD331" s="180">
        <f t="shared" si="25"/>
        <v>50311</v>
      </c>
      <c r="CE331" s="180"/>
      <c r="CF331" s="180"/>
      <c r="CG331" s="180"/>
      <c r="CH331" s="180"/>
      <c r="CI331" s="180"/>
      <c r="CJ331" s="180"/>
      <c r="CK331" s="180"/>
      <c r="CL331" s="180"/>
      <c r="CM331" s="180"/>
      <c r="CN331" s="180"/>
      <c r="CO331" s="180"/>
      <c r="CP331" s="180"/>
      <c r="CQ331" s="180"/>
      <c r="CR331" s="180"/>
      <c r="CS331" s="180"/>
      <c r="CT331" s="180"/>
      <c r="CU331" s="180"/>
      <c r="CV331" s="180"/>
      <c r="CW331" s="180"/>
      <c r="CX331" s="180"/>
      <c r="CY331" s="180"/>
      <c r="CZ331" s="180"/>
    </row>
    <row r="332" spans="1:104" x14ac:dyDescent="0.3">
      <c r="A332" s="633">
        <v>554</v>
      </c>
      <c r="B332" s="180"/>
      <c r="C332" s="180"/>
      <c r="D332" s="630">
        <f>D169</f>
        <v>0</v>
      </c>
      <c r="E332" s="630">
        <f t="shared" ref="E332:BP333" si="28">E169</f>
        <v>0</v>
      </c>
      <c r="F332" s="630">
        <f t="shared" si="28"/>
        <v>0</v>
      </c>
      <c r="G332" s="630">
        <f t="shared" si="28"/>
        <v>0</v>
      </c>
      <c r="H332" s="630">
        <f t="shared" si="28"/>
        <v>0</v>
      </c>
      <c r="I332" s="630">
        <f t="shared" si="28"/>
        <v>0</v>
      </c>
      <c r="J332" s="630">
        <f t="shared" si="28"/>
        <v>0</v>
      </c>
      <c r="K332" s="630">
        <f t="shared" si="28"/>
        <v>0</v>
      </c>
      <c r="L332" s="630">
        <f t="shared" si="28"/>
        <v>0</v>
      </c>
      <c r="M332" s="630">
        <f t="shared" si="28"/>
        <v>311039</v>
      </c>
      <c r="N332" s="630">
        <f t="shared" si="28"/>
        <v>0</v>
      </c>
      <c r="O332" s="630">
        <f t="shared" si="28"/>
        <v>1609421</v>
      </c>
      <c r="P332" s="630">
        <f t="shared" si="28"/>
        <v>0</v>
      </c>
      <c r="Q332" s="630">
        <f t="shared" si="28"/>
        <v>2630912</v>
      </c>
      <c r="R332" s="630">
        <f t="shared" si="28"/>
        <v>0</v>
      </c>
      <c r="S332" s="630">
        <f t="shared" si="28"/>
        <v>0</v>
      </c>
      <c r="T332" s="630">
        <f t="shared" si="28"/>
        <v>6524473</v>
      </c>
      <c r="U332" s="630">
        <f t="shared" si="28"/>
        <v>1110983</v>
      </c>
      <c r="V332" s="630">
        <f t="shared" si="28"/>
        <v>808551</v>
      </c>
      <c r="W332" s="630">
        <f t="shared" si="28"/>
        <v>2509732</v>
      </c>
      <c r="X332" s="630">
        <f t="shared" si="28"/>
        <v>0</v>
      </c>
      <c r="Y332" s="630">
        <f t="shared" si="28"/>
        <v>1669997</v>
      </c>
      <c r="Z332" s="630">
        <f t="shared" si="28"/>
        <v>0</v>
      </c>
      <c r="AA332" s="630">
        <f t="shared" si="28"/>
        <v>0</v>
      </c>
      <c r="AB332" s="630">
        <f t="shared" si="28"/>
        <v>143557</v>
      </c>
      <c r="AC332" s="630">
        <f t="shared" si="28"/>
        <v>0</v>
      </c>
      <c r="AD332" s="630">
        <f t="shared" si="28"/>
        <v>0</v>
      </c>
      <c r="AE332" s="630">
        <f t="shared" si="28"/>
        <v>0</v>
      </c>
      <c r="AF332" s="630">
        <f t="shared" si="28"/>
        <v>0</v>
      </c>
      <c r="AG332" s="630">
        <f t="shared" si="28"/>
        <v>0</v>
      </c>
      <c r="AH332" s="630">
        <f t="shared" si="28"/>
        <v>0</v>
      </c>
      <c r="AI332" s="630">
        <f t="shared" si="28"/>
        <v>6856132</v>
      </c>
      <c r="AJ332" s="630">
        <f t="shared" si="28"/>
        <v>0</v>
      </c>
      <c r="AK332" s="630">
        <f t="shared" si="28"/>
        <v>0</v>
      </c>
      <c r="AL332" s="630">
        <f t="shared" si="28"/>
        <v>0</v>
      </c>
      <c r="AM332" s="630">
        <f t="shared" si="28"/>
        <v>0</v>
      </c>
      <c r="AN332" s="630">
        <f t="shared" si="28"/>
        <v>0</v>
      </c>
      <c r="AO332" s="630">
        <f t="shared" si="28"/>
        <v>0</v>
      </c>
      <c r="AP332" s="630">
        <f t="shared" si="28"/>
        <v>0</v>
      </c>
      <c r="AQ332" s="630">
        <f t="shared" si="28"/>
        <v>2857351</v>
      </c>
      <c r="AR332" s="630">
        <f t="shared" si="28"/>
        <v>0</v>
      </c>
      <c r="AS332" s="630">
        <f t="shared" si="28"/>
        <v>0</v>
      </c>
      <c r="AT332" s="630">
        <f t="shared" si="28"/>
        <v>0</v>
      </c>
      <c r="AU332" s="630">
        <f t="shared" si="28"/>
        <v>0</v>
      </c>
      <c r="AV332" s="630">
        <f t="shared" si="28"/>
        <v>8304097</v>
      </c>
      <c r="AW332" s="630">
        <f t="shared" si="28"/>
        <v>0</v>
      </c>
      <c r="AX332" s="630">
        <f t="shared" si="28"/>
        <v>0</v>
      </c>
      <c r="AY332" s="630">
        <f t="shared" si="28"/>
        <v>634597</v>
      </c>
      <c r="AZ332" s="630">
        <f t="shared" si="28"/>
        <v>0</v>
      </c>
      <c r="BA332" s="630">
        <f t="shared" si="28"/>
        <v>0</v>
      </c>
      <c r="BB332" s="630">
        <f t="shared" si="28"/>
        <v>0</v>
      </c>
      <c r="BC332" s="630">
        <f t="shared" si="28"/>
        <v>0</v>
      </c>
      <c r="BD332" s="630">
        <f t="shared" si="28"/>
        <v>5052273</v>
      </c>
      <c r="BE332" s="630">
        <f t="shared" si="28"/>
        <v>0</v>
      </c>
      <c r="BF332" s="630">
        <f t="shared" si="28"/>
        <v>0</v>
      </c>
      <c r="BG332" s="630">
        <f t="shared" si="28"/>
        <v>0</v>
      </c>
      <c r="BH332" s="630">
        <f t="shared" si="28"/>
        <v>0</v>
      </c>
      <c r="BI332" s="630">
        <f t="shared" si="28"/>
        <v>0</v>
      </c>
      <c r="BJ332" s="630">
        <f t="shared" si="28"/>
        <v>0</v>
      </c>
      <c r="BK332" s="630">
        <f t="shared" si="28"/>
        <v>0</v>
      </c>
      <c r="BL332" s="630">
        <f t="shared" si="28"/>
        <v>0</v>
      </c>
      <c r="BM332" s="630">
        <f t="shared" si="28"/>
        <v>0</v>
      </c>
      <c r="BN332" s="630">
        <f t="shared" si="28"/>
        <v>0</v>
      </c>
      <c r="BO332" s="630">
        <f t="shared" si="28"/>
        <v>779666</v>
      </c>
      <c r="BP332" s="630">
        <f t="shared" si="28"/>
        <v>0</v>
      </c>
      <c r="BQ332" s="630">
        <f t="shared" ref="BQ332:CD335" si="29">BQ169</f>
        <v>0</v>
      </c>
      <c r="BR332" s="630">
        <f t="shared" si="29"/>
        <v>0</v>
      </c>
      <c r="BS332" s="630">
        <f t="shared" si="29"/>
        <v>0</v>
      </c>
      <c r="BT332" s="630">
        <f t="shared" si="29"/>
        <v>0</v>
      </c>
      <c r="BU332" s="630">
        <f t="shared" si="29"/>
        <v>0</v>
      </c>
      <c r="BV332" s="630">
        <f t="shared" si="29"/>
        <v>0</v>
      </c>
      <c r="BW332" s="630">
        <f t="shared" si="29"/>
        <v>0</v>
      </c>
      <c r="BX332" s="630">
        <f t="shared" si="29"/>
        <v>0</v>
      </c>
      <c r="BY332" s="630">
        <f t="shared" si="29"/>
        <v>0</v>
      </c>
      <c r="BZ332" s="630">
        <f t="shared" si="29"/>
        <v>197741</v>
      </c>
      <c r="CA332" s="630">
        <f t="shared" si="29"/>
        <v>0</v>
      </c>
      <c r="CB332" s="630">
        <f t="shared" si="29"/>
        <v>0</v>
      </c>
      <c r="CC332" s="630">
        <f t="shared" si="29"/>
        <v>0</v>
      </c>
      <c r="CD332" s="630">
        <f t="shared" si="29"/>
        <v>0</v>
      </c>
      <c r="CE332" s="630"/>
      <c r="CF332" s="630"/>
      <c r="CG332" s="630"/>
      <c r="CH332" s="630"/>
      <c r="CI332" s="630"/>
      <c r="CJ332" s="630"/>
      <c r="CK332" s="630"/>
      <c r="CL332" s="630"/>
      <c r="CM332" s="630"/>
      <c r="CN332" s="630"/>
      <c r="CO332" s="630"/>
      <c r="CP332" s="630"/>
      <c r="CQ332" s="630"/>
      <c r="CR332" s="630"/>
      <c r="CS332" s="630"/>
      <c r="CT332" s="630"/>
      <c r="CU332" s="630"/>
      <c r="CV332" s="630"/>
      <c r="CW332" s="630"/>
      <c r="CX332" s="630"/>
      <c r="CY332" s="630"/>
      <c r="CZ332" s="630"/>
    </row>
    <row r="333" spans="1:104" x14ac:dyDescent="0.3">
      <c r="A333" s="633">
        <v>555</v>
      </c>
      <c r="B333" s="180"/>
      <c r="C333" s="180"/>
      <c r="D333" s="630">
        <f t="shared" ref="D333:S335" si="30">D170</f>
        <v>0</v>
      </c>
      <c r="E333" s="630">
        <f t="shared" si="30"/>
        <v>0</v>
      </c>
      <c r="F333" s="630">
        <f t="shared" si="30"/>
        <v>0</v>
      </c>
      <c r="G333" s="630">
        <f t="shared" si="30"/>
        <v>0</v>
      </c>
      <c r="H333" s="630">
        <f t="shared" si="30"/>
        <v>0</v>
      </c>
      <c r="I333" s="630">
        <f t="shared" si="30"/>
        <v>0</v>
      </c>
      <c r="J333" s="630">
        <f t="shared" si="30"/>
        <v>0</v>
      </c>
      <c r="K333" s="630">
        <f t="shared" si="30"/>
        <v>0</v>
      </c>
      <c r="L333" s="630">
        <f t="shared" si="30"/>
        <v>0</v>
      </c>
      <c r="M333" s="630">
        <f t="shared" si="30"/>
        <v>0</v>
      </c>
      <c r="N333" s="630">
        <f t="shared" si="30"/>
        <v>0</v>
      </c>
      <c r="O333" s="630">
        <f t="shared" si="30"/>
        <v>1259935</v>
      </c>
      <c r="P333" s="630">
        <f t="shared" si="30"/>
        <v>0</v>
      </c>
      <c r="Q333" s="630">
        <f t="shared" si="30"/>
        <v>1873778</v>
      </c>
      <c r="R333" s="630">
        <f t="shared" si="30"/>
        <v>0</v>
      </c>
      <c r="S333" s="630">
        <f t="shared" si="30"/>
        <v>0</v>
      </c>
      <c r="T333" s="630">
        <f t="shared" si="28"/>
        <v>4628966</v>
      </c>
      <c r="U333" s="630">
        <f t="shared" si="28"/>
        <v>812398</v>
      </c>
      <c r="V333" s="630">
        <f t="shared" si="28"/>
        <v>469616</v>
      </c>
      <c r="W333" s="630">
        <f t="shared" si="28"/>
        <v>1963087</v>
      </c>
      <c r="X333" s="630">
        <f t="shared" si="28"/>
        <v>0</v>
      </c>
      <c r="Y333" s="630">
        <f t="shared" si="28"/>
        <v>1253656</v>
      </c>
      <c r="Z333" s="630">
        <f t="shared" si="28"/>
        <v>0</v>
      </c>
      <c r="AA333" s="630">
        <f t="shared" si="28"/>
        <v>0</v>
      </c>
      <c r="AB333" s="630">
        <f t="shared" si="28"/>
        <v>0</v>
      </c>
      <c r="AC333" s="630">
        <f t="shared" si="28"/>
        <v>0</v>
      </c>
      <c r="AD333" s="630">
        <f t="shared" si="28"/>
        <v>0</v>
      </c>
      <c r="AE333" s="630">
        <f t="shared" si="28"/>
        <v>0</v>
      </c>
      <c r="AF333" s="630">
        <f t="shared" si="28"/>
        <v>0</v>
      </c>
      <c r="AG333" s="630">
        <f t="shared" si="28"/>
        <v>0</v>
      </c>
      <c r="AH333" s="630">
        <f t="shared" si="28"/>
        <v>0</v>
      </c>
      <c r="AI333" s="630">
        <f t="shared" si="28"/>
        <v>5521351</v>
      </c>
      <c r="AJ333" s="630">
        <f t="shared" si="28"/>
        <v>0</v>
      </c>
      <c r="AK333" s="630">
        <f t="shared" si="28"/>
        <v>0</v>
      </c>
      <c r="AL333" s="630">
        <f t="shared" si="28"/>
        <v>0</v>
      </c>
      <c r="AM333" s="630">
        <f t="shared" si="28"/>
        <v>0</v>
      </c>
      <c r="AN333" s="630">
        <f t="shared" si="28"/>
        <v>0</v>
      </c>
      <c r="AO333" s="630">
        <f t="shared" si="28"/>
        <v>0</v>
      </c>
      <c r="AP333" s="630">
        <f t="shared" si="28"/>
        <v>0</v>
      </c>
      <c r="AQ333" s="630">
        <f t="shared" si="28"/>
        <v>2857351</v>
      </c>
      <c r="AR333" s="630">
        <f t="shared" si="28"/>
        <v>0</v>
      </c>
      <c r="AS333" s="630">
        <f t="shared" si="28"/>
        <v>0</v>
      </c>
      <c r="AT333" s="630">
        <f t="shared" si="28"/>
        <v>0</v>
      </c>
      <c r="AU333" s="630">
        <f t="shared" si="28"/>
        <v>0</v>
      </c>
      <c r="AV333" s="630">
        <f t="shared" si="28"/>
        <v>8223616</v>
      </c>
      <c r="AW333" s="630">
        <f t="shared" si="28"/>
        <v>0</v>
      </c>
      <c r="AX333" s="630">
        <f t="shared" si="28"/>
        <v>0</v>
      </c>
      <c r="AY333" s="630">
        <f t="shared" si="28"/>
        <v>0</v>
      </c>
      <c r="AZ333" s="630">
        <f t="shared" si="28"/>
        <v>0</v>
      </c>
      <c r="BA333" s="630">
        <f t="shared" si="28"/>
        <v>0</v>
      </c>
      <c r="BB333" s="630">
        <f t="shared" si="28"/>
        <v>0</v>
      </c>
      <c r="BC333" s="630">
        <f t="shared" si="28"/>
        <v>0</v>
      </c>
      <c r="BD333" s="630">
        <f t="shared" si="28"/>
        <v>4789613</v>
      </c>
      <c r="BE333" s="630">
        <f t="shared" si="28"/>
        <v>0</v>
      </c>
      <c r="BF333" s="630">
        <f t="shared" si="28"/>
        <v>0</v>
      </c>
      <c r="BG333" s="630">
        <f t="shared" si="28"/>
        <v>0</v>
      </c>
      <c r="BH333" s="630">
        <f t="shared" si="28"/>
        <v>0</v>
      </c>
      <c r="BI333" s="630">
        <f t="shared" si="28"/>
        <v>0</v>
      </c>
      <c r="BJ333" s="630">
        <f t="shared" si="28"/>
        <v>0</v>
      </c>
      <c r="BK333" s="630">
        <f t="shared" si="28"/>
        <v>0</v>
      </c>
      <c r="BL333" s="630">
        <f t="shared" si="28"/>
        <v>0</v>
      </c>
      <c r="BM333" s="630">
        <f t="shared" si="28"/>
        <v>0</v>
      </c>
      <c r="BN333" s="630">
        <f t="shared" si="28"/>
        <v>0</v>
      </c>
      <c r="BO333" s="630">
        <f t="shared" si="28"/>
        <v>779666</v>
      </c>
      <c r="BP333" s="630">
        <f t="shared" si="28"/>
        <v>0</v>
      </c>
      <c r="BQ333" s="630">
        <f t="shared" si="29"/>
        <v>0</v>
      </c>
      <c r="BR333" s="630">
        <f t="shared" si="29"/>
        <v>0</v>
      </c>
      <c r="BS333" s="630">
        <f t="shared" si="29"/>
        <v>0</v>
      </c>
      <c r="BT333" s="630">
        <f t="shared" si="29"/>
        <v>0</v>
      </c>
      <c r="BU333" s="630">
        <f t="shared" si="29"/>
        <v>0</v>
      </c>
      <c r="BV333" s="630">
        <f t="shared" si="29"/>
        <v>0</v>
      </c>
      <c r="BW333" s="630">
        <f t="shared" si="29"/>
        <v>0</v>
      </c>
      <c r="BX333" s="630">
        <f t="shared" si="29"/>
        <v>0</v>
      </c>
      <c r="BY333" s="630">
        <f t="shared" si="29"/>
        <v>0</v>
      </c>
      <c r="BZ333" s="630">
        <f t="shared" si="29"/>
        <v>0</v>
      </c>
      <c r="CA333" s="630">
        <f t="shared" si="29"/>
        <v>0</v>
      </c>
      <c r="CB333" s="630">
        <f t="shared" si="29"/>
        <v>0</v>
      </c>
      <c r="CC333" s="630">
        <f t="shared" si="29"/>
        <v>0</v>
      </c>
      <c r="CD333" s="630">
        <f t="shared" si="29"/>
        <v>0</v>
      </c>
      <c r="CE333" s="630"/>
      <c r="CF333" s="630"/>
      <c r="CG333" s="630"/>
      <c r="CH333" s="630"/>
      <c r="CI333" s="630"/>
      <c r="CJ333" s="630"/>
      <c r="CK333" s="630"/>
      <c r="CL333" s="630"/>
      <c r="CM333" s="630"/>
      <c r="CN333" s="630"/>
      <c r="CO333" s="630"/>
      <c r="CP333" s="630"/>
      <c r="CQ333" s="630"/>
      <c r="CR333" s="630"/>
      <c r="CS333" s="630"/>
      <c r="CT333" s="630"/>
      <c r="CU333" s="630"/>
      <c r="CV333" s="630"/>
      <c r="CW333" s="630"/>
      <c r="CX333" s="630"/>
      <c r="CY333" s="630"/>
      <c r="CZ333" s="630"/>
    </row>
    <row r="334" spans="1:104" x14ac:dyDescent="0.3">
      <c r="A334" s="633">
        <v>556</v>
      </c>
      <c r="B334" s="180"/>
      <c r="C334" s="180"/>
      <c r="D334" s="630">
        <f t="shared" si="30"/>
        <v>0</v>
      </c>
      <c r="E334" s="630">
        <f t="shared" ref="E334:BP335" si="31">E171</f>
        <v>0</v>
      </c>
      <c r="F334" s="630">
        <f t="shared" si="31"/>
        <v>0</v>
      </c>
      <c r="G334" s="630">
        <f t="shared" si="31"/>
        <v>0</v>
      </c>
      <c r="H334" s="630">
        <f t="shared" si="31"/>
        <v>0</v>
      </c>
      <c r="I334" s="630">
        <f t="shared" si="31"/>
        <v>0</v>
      </c>
      <c r="J334" s="630">
        <f t="shared" si="31"/>
        <v>0</v>
      </c>
      <c r="K334" s="630">
        <f t="shared" si="31"/>
        <v>0</v>
      </c>
      <c r="L334" s="630">
        <f t="shared" si="31"/>
        <v>0</v>
      </c>
      <c r="M334" s="630">
        <f t="shared" si="31"/>
        <v>606540</v>
      </c>
      <c r="N334" s="630">
        <f t="shared" si="31"/>
        <v>0</v>
      </c>
      <c r="O334" s="630">
        <f t="shared" si="31"/>
        <v>174884</v>
      </c>
      <c r="P334" s="630">
        <f t="shared" si="31"/>
        <v>0</v>
      </c>
      <c r="Q334" s="630">
        <f t="shared" si="31"/>
        <v>1031545</v>
      </c>
      <c r="R334" s="630">
        <f t="shared" si="31"/>
        <v>0</v>
      </c>
      <c r="S334" s="630">
        <f t="shared" si="31"/>
        <v>0</v>
      </c>
      <c r="T334" s="630">
        <f t="shared" si="31"/>
        <v>1087279</v>
      </c>
      <c r="U334" s="630">
        <f t="shared" si="31"/>
        <v>1059438</v>
      </c>
      <c r="V334" s="630">
        <f t="shared" si="31"/>
        <v>994560</v>
      </c>
      <c r="W334" s="630">
        <f t="shared" si="31"/>
        <v>448543</v>
      </c>
      <c r="X334" s="630">
        <f t="shared" si="31"/>
        <v>0</v>
      </c>
      <c r="Y334" s="630">
        <f t="shared" si="31"/>
        <v>1589508</v>
      </c>
      <c r="Z334" s="630">
        <f t="shared" si="31"/>
        <v>0</v>
      </c>
      <c r="AA334" s="630">
        <f t="shared" si="31"/>
        <v>0</v>
      </c>
      <c r="AB334" s="630">
        <f t="shared" si="31"/>
        <v>780357</v>
      </c>
      <c r="AC334" s="630">
        <f t="shared" si="31"/>
        <v>0</v>
      </c>
      <c r="AD334" s="630">
        <f t="shared" si="31"/>
        <v>0</v>
      </c>
      <c r="AE334" s="630">
        <f t="shared" si="31"/>
        <v>0</v>
      </c>
      <c r="AF334" s="630">
        <f t="shared" si="31"/>
        <v>0</v>
      </c>
      <c r="AG334" s="630">
        <f t="shared" si="31"/>
        <v>0</v>
      </c>
      <c r="AH334" s="630">
        <f t="shared" si="31"/>
        <v>0</v>
      </c>
      <c r="AI334" s="630">
        <f t="shared" si="31"/>
        <v>2796073</v>
      </c>
      <c r="AJ334" s="630">
        <f t="shared" si="31"/>
        <v>0</v>
      </c>
      <c r="AK334" s="630">
        <f t="shared" si="31"/>
        <v>0</v>
      </c>
      <c r="AL334" s="630">
        <f t="shared" si="31"/>
        <v>0</v>
      </c>
      <c r="AM334" s="630">
        <f t="shared" si="31"/>
        <v>0</v>
      </c>
      <c r="AN334" s="630">
        <f t="shared" si="31"/>
        <v>0</v>
      </c>
      <c r="AO334" s="630">
        <f t="shared" si="31"/>
        <v>0</v>
      </c>
      <c r="AP334" s="630">
        <f t="shared" si="31"/>
        <v>0</v>
      </c>
      <c r="AQ334" s="630">
        <f t="shared" si="31"/>
        <v>977238</v>
      </c>
      <c r="AR334" s="630">
        <f t="shared" si="31"/>
        <v>0</v>
      </c>
      <c r="AS334" s="630">
        <f t="shared" si="31"/>
        <v>0</v>
      </c>
      <c r="AT334" s="630">
        <f t="shared" si="31"/>
        <v>0</v>
      </c>
      <c r="AU334" s="630">
        <f t="shared" si="31"/>
        <v>0</v>
      </c>
      <c r="AV334" s="630">
        <f t="shared" si="31"/>
        <v>2780255</v>
      </c>
      <c r="AW334" s="630">
        <f t="shared" si="31"/>
        <v>0</v>
      </c>
      <c r="AX334" s="630">
        <f t="shared" si="31"/>
        <v>0</v>
      </c>
      <c r="AY334" s="630">
        <f t="shared" si="31"/>
        <v>1554488</v>
      </c>
      <c r="AZ334" s="630">
        <f t="shared" si="31"/>
        <v>0</v>
      </c>
      <c r="BA334" s="630">
        <f t="shared" si="31"/>
        <v>0</v>
      </c>
      <c r="BB334" s="630">
        <f t="shared" si="31"/>
        <v>0</v>
      </c>
      <c r="BC334" s="630">
        <f t="shared" si="31"/>
        <v>0</v>
      </c>
      <c r="BD334" s="630">
        <f t="shared" si="31"/>
        <v>5115599</v>
      </c>
      <c r="BE334" s="630">
        <f t="shared" si="31"/>
        <v>0</v>
      </c>
      <c r="BF334" s="630">
        <f t="shared" si="31"/>
        <v>0</v>
      </c>
      <c r="BG334" s="630">
        <f t="shared" si="31"/>
        <v>0</v>
      </c>
      <c r="BH334" s="630">
        <f t="shared" si="31"/>
        <v>0</v>
      </c>
      <c r="BI334" s="630">
        <f t="shared" si="31"/>
        <v>0</v>
      </c>
      <c r="BJ334" s="630">
        <f t="shared" si="31"/>
        <v>0</v>
      </c>
      <c r="BK334" s="630">
        <f t="shared" si="31"/>
        <v>0</v>
      </c>
      <c r="BL334" s="630">
        <f t="shared" si="31"/>
        <v>0</v>
      </c>
      <c r="BM334" s="630">
        <f t="shared" si="31"/>
        <v>1918559</v>
      </c>
      <c r="BN334" s="630">
        <f t="shared" si="31"/>
        <v>0</v>
      </c>
      <c r="BO334" s="630">
        <f t="shared" si="31"/>
        <v>0</v>
      </c>
      <c r="BP334" s="630">
        <f t="shared" si="31"/>
        <v>0</v>
      </c>
      <c r="BQ334" s="630">
        <f t="shared" si="29"/>
        <v>0</v>
      </c>
      <c r="BR334" s="630">
        <f t="shared" si="29"/>
        <v>0</v>
      </c>
      <c r="BS334" s="630">
        <f t="shared" si="29"/>
        <v>0</v>
      </c>
      <c r="BT334" s="630">
        <f t="shared" si="29"/>
        <v>0</v>
      </c>
      <c r="BU334" s="630">
        <f t="shared" si="29"/>
        <v>0</v>
      </c>
      <c r="BV334" s="630">
        <f t="shared" si="29"/>
        <v>0</v>
      </c>
      <c r="BW334" s="630">
        <f t="shared" si="29"/>
        <v>0</v>
      </c>
      <c r="BX334" s="630">
        <f t="shared" si="29"/>
        <v>0</v>
      </c>
      <c r="BY334" s="630">
        <f t="shared" si="29"/>
        <v>0</v>
      </c>
      <c r="BZ334" s="630">
        <f t="shared" si="29"/>
        <v>614096</v>
      </c>
      <c r="CA334" s="630">
        <f t="shared" si="29"/>
        <v>0</v>
      </c>
      <c r="CB334" s="630">
        <f t="shared" si="29"/>
        <v>0</v>
      </c>
      <c r="CC334" s="630">
        <f t="shared" si="29"/>
        <v>0</v>
      </c>
      <c r="CD334" s="630">
        <f t="shared" si="29"/>
        <v>0</v>
      </c>
      <c r="CE334" s="630"/>
      <c r="CF334" s="630"/>
      <c r="CG334" s="630"/>
      <c r="CH334" s="630"/>
      <c r="CI334" s="630"/>
      <c r="CJ334" s="630"/>
      <c r="CK334" s="630"/>
      <c r="CL334" s="630"/>
      <c r="CM334" s="630"/>
      <c r="CN334" s="630"/>
      <c r="CO334" s="630"/>
      <c r="CP334" s="630"/>
      <c r="CQ334" s="630"/>
      <c r="CR334" s="630"/>
      <c r="CS334" s="630"/>
      <c r="CT334" s="630"/>
      <c r="CU334" s="630"/>
      <c r="CV334" s="630"/>
      <c r="CW334" s="630"/>
      <c r="CX334" s="630"/>
      <c r="CY334" s="630"/>
      <c r="CZ334" s="630"/>
    </row>
    <row r="335" spans="1:104" x14ac:dyDescent="0.3">
      <c r="A335" s="633">
        <v>557</v>
      </c>
      <c r="B335" s="180"/>
      <c r="C335" s="180"/>
      <c r="D335" s="630">
        <f t="shared" si="30"/>
        <v>0</v>
      </c>
      <c r="E335" s="630">
        <f t="shared" si="31"/>
        <v>0</v>
      </c>
      <c r="F335" s="630">
        <f t="shared" si="31"/>
        <v>0</v>
      </c>
      <c r="G335" s="630">
        <f t="shared" si="31"/>
        <v>0</v>
      </c>
      <c r="H335" s="630">
        <f t="shared" si="31"/>
        <v>0</v>
      </c>
      <c r="I335" s="630">
        <f t="shared" si="31"/>
        <v>0</v>
      </c>
      <c r="J335" s="630">
        <f t="shared" si="31"/>
        <v>0</v>
      </c>
      <c r="K335" s="630">
        <f t="shared" si="31"/>
        <v>0</v>
      </c>
      <c r="L335" s="630">
        <f t="shared" si="31"/>
        <v>0</v>
      </c>
      <c r="M335" s="630">
        <f t="shared" si="31"/>
        <v>606540</v>
      </c>
      <c r="N335" s="630">
        <f t="shared" si="31"/>
        <v>0</v>
      </c>
      <c r="O335" s="630">
        <f t="shared" si="31"/>
        <v>0</v>
      </c>
      <c r="P335" s="630">
        <f t="shared" si="31"/>
        <v>0</v>
      </c>
      <c r="Q335" s="630">
        <f t="shared" si="31"/>
        <v>978867</v>
      </c>
      <c r="R335" s="630">
        <f t="shared" si="31"/>
        <v>0</v>
      </c>
      <c r="S335" s="630">
        <f t="shared" si="31"/>
        <v>0</v>
      </c>
      <c r="T335" s="630">
        <f t="shared" si="31"/>
        <v>1004319</v>
      </c>
      <c r="U335" s="630">
        <f t="shared" si="31"/>
        <v>614989</v>
      </c>
      <c r="V335" s="630">
        <f t="shared" si="31"/>
        <v>609560</v>
      </c>
      <c r="W335" s="630">
        <f t="shared" si="31"/>
        <v>0</v>
      </c>
      <c r="X335" s="630">
        <f t="shared" si="31"/>
        <v>0</v>
      </c>
      <c r="Y335" s="630">
        <f t="shared" si="31"/>
        <v>783756</v>
      </c>
      <c r="Z335" s="630">
        <f t="shared" si="31"/>
        <v>0</v>
      </c>
      <c r="AA335" s="630">
        <f t="shared" si="31"/>
        <v>0</v>
      </c>
      <c r="AB335" s="630">
        <f t="shared" si="31"/>
        <v>717378</v>
      </c>
      <c r="AC335" s="630">
        <f t="shared" si="31"/>
        <v>0</v>
      </c>
      <c r="AD335" s="630">
        <f t="shared" si="31"/>
        <v>0</v>
      </c>
      <c r="AE335" s="630">
        <f t="shared" si="31"/>
        <v>0</v>
      </c>
      <c r="AF335" s="630">
        <f t="shared" si="31"/>
        <v>0</v>
      </c>
      <c r="AG335" s="630">
        <f t="shared" si="31"/>
        <v>0</v>
      </c>
      <c r="AH335" s="630">
        <f t="shared" si="31"/>
        <v>0</v>
      </c>
      <c r="AI335" s="630">
        <f t="shared" si="31"/>
        <v>2025294</v>
      </c>
      <c r="AJ335" s="630">
        <f t="shared" si="31"/>
        <v>0</v>
      </c>
      <c r="AK335" s="630">
        <f t="shared" si="31"/>
        <v>0</v>
      </c>
      <c r="AL335" s="630">
        <f t="shared" si="31"/>
        <v>0</v>
      </c>
      <c r="AM335" s="630">
        <f t="shared" si="31"/>
        <v>0</v>
      </c>
      <c r="AN335" s="630">
        <f t="shared" si="31"/>
        <v>0</v>
      </c>
      <c r="AO335" s="630">
        <f t="shared" si="31"/>
        <v>0</v>
      </c>
      <c r="AP335" s="630">
        <f t="shared" si="31"/>
        <v>0</v>
      </c>
      <c r="AQ335" s="630">
        <f t="shared" si="31"/>
        <v>952450</v>
      </c>
      <c r="AR335" s="630">
        <f t="shared" si="31"/>
        <v>0</v>
      </c>
      <c r="AS335" s="630">
        <f t="shared" si="31"/>
        <v>0</v>
      </c>
      <c r="AT335" s="630">
        <f t="shared" si="31"/>
        <v>0</v>
      </c>
      <c r="AU335" s="630">
        <f t="shared" si="31"/>
        <v>0</v>
      </c>
      <c r="AV335" s="630">
        <f t="shared" si="31"/>
        <v>2741205</v>
      </c>
      <c r="AW335" s="630">
        <f t="shared" si="31"/>
        <v>0</v>
      </c>
      <c r="AX335" s="630">
        <f t="shared" si="31"/>
        <v>0</v>
      </c>
      <c r="AY335" s="630">
        <f t="shared" si="31"/>
        <v>1156510</v>
      </c>
      <c r="AZ335" s="630">
        <f t="shared" si="31"/>
        <v>0</v>
      </c>
      <c r="BA335" s="630">
        <f t="shared" si="31"/>
        <v>0</v>
      </c>
      <c r="BB335" s="630">
        <f t="shared" si="31"/>
        <v>0</v>
      </c>
      <c r="BC335" s="630">
        <f t="shared" si="31"/>
        <v>0</v>
      </c>
      <c r="BD335" s="630">
        <f t="shared" si="31"/>
        <v>4832702</v>
      </c>
      <c r="BE335" s="630">
        <f t="shared" si="31"/>
        <v>0</v>
      </c>
      <c r="BF335" s="630">
        <f t="shared" si="31"/>
        <v>0</v>
      </c>
      <c r="BG335" s="630">
        <f t="shared" si="31"/>
        <v>0</v>
      </c>
      <c r="BH335" s="630">
        <f t="shared" si="31"/>
        <v>0</v>
      </c>
      <c r="BI335" s="630">
        <f t="shared" si="31"/>
        <v>0</v>
      </c>
      <c r="BJ335" s="630">
        <f t="shared" si="31"/>
        <v>0</v>
      </c>
      <c r="BK335" s="630">
        <f t="shared" si="31"/>
        <v>0</v>
      </c>
      <c r="BL335" s="630">
        <f t="shared" si="31"/>
        <v>0</v>
      </c>
      <c r="BM335" s="630">
        <f t="shared" si="31"/>
        <v>1833654</v>
      </c>
      <c r="BN335" s="630">
        <f t="shared" si="31"/>
        <v>0</v>
      </c>
      <c r="BO335" s="630">
        <f t="shared" si="31"/>
        <v>0</v>
      </c>
      <c r="BP335" s="630">
        <f t="shared" si="31"/>
        <v>0</v>
      </c>
      <c r="BQ335" s="630">
        <f t="shared" si="29"/>
        <v>0</v>
      </c>
      <c r="BR335" s="630">
        <f t="shared" si="29"/>
        <v>0</v>
      </c>
      <c r="BS335" s="630">
        <f t="shared" si="29"/>
        <v>0</v>
      </c>
      <c r="BT335" s="630">
        <f t="shared" si="29"/>
        <v>0</v>
      </c>
      <c r="BU335" s="630">
        <f t="shared" si="29"/>
        <v>0</v>
      </c>
      <c r="BV335" s="630">
        <f t="shared" si="29"/>
        <v>0</v>
      </c>
      <c r="BW335" s="630">
        <f t="shared" si="29"/>
        <v>0</v>
      </c>
      <c r="BX335" s="630">
        <f t="shared" si="29"/>
        <v>0</v>
      </c>
      <c r="BY335" s="630">
        <f t="shared" si="29"/>
        <v>0</v>
      </c>
      <c r="BZ335" s="630">
        <f t="shared" si="29"/>
        <v>513556</v>
      </c>
      <c r="CA335" s="630">
        <f t="shared" si="29"/>
        <v>0</v>
      </c>
      <c r="CB335" s="630">
        <f t="shared" si="29"/>
        <v>0</v>
      </c>
      <c r="CC335" s="630">
        <f t="shared" si="29"/>
        <v>0</v>
      </c>
      <c r="CD335" s="630">
        <f t="shared" si="29"/>
        <v>0</v>
      </c>
      <c r="CE335" s="630"/>
      <c r="CF335" s="630"/>
      <c r="CG335" s="630"/>
      <c r="CH335" s="630"/>
      <c r="CI335" s="630"/>
      <c r="CJ335" s="630"/>
      <c r="CK335" s="630"/>
      <c r="CL335" s="630"/>
      <c r="CM335" s="630"/>
      <c r="CN335" s="630"/>
      <c r="CO335" s="630"/>
      <c r="CP335" s="630"/>
      <c r="CQ335" s="630"/>
      <c r="CR335" s="630"/>
      <c r="CS335" s="630"/>
      <c r="CT335" s="630"/>
      <c r="CU335" s="630"/>
      <c r="CV335" s="630"/>
      <c r="CW335" s="630"/>
      <c r="CX335" s="630"/>
      <c r="CY335" s="630"/>
      <c r="CZ335" s="630"/>
    </row>
    <row r="336" spans="1:104" x14ac:dyDescent="0.3">
      <c r="A336" s="633">
        <v>606</v>
      </c>
      <c r="B336" s="180"/>
      <c r="C336" s="180"/>
      <c r="D336" s="630">
        <f>D209</f>
        <v>0</v>
      </c>
      <c r="E336" s="630">
        <f t="shared" ref="E336:BP336" si="32">E209</f>
        <v>0</v>
      </c>
      <c r="F336" s="630">
        <f t="shared" si="32"/>
        <v>0</v>
      </c>
      <c r="G336" s="630">
        <f t="shared" si="32"/>
        <v>0</v>
      </c>
      <c r="H336" s="630">
        <f t="shared" si="32"/>
        <v>0</v>
      </c>
      <c r="I336" s="630">
        <f t="shared" si="32"/>
        <v>0</v>
      </c>
      <c r="J336" s="630">
        <f t="shared" si="32"/>
        <v>0</v>
      </c>
      <c r="K336" s="630">
        <f t="shared" si="32"/>
        <v>0</v>
      </c>
      <c r="L336" s="630">
        <f t="shared" si="32"/>
        <v>0</v>
      </c>
      <c r="M336" s="630">
        <f t="shared" si="32"/>
        <v>1</v>
      </c>
      <c r="N336" s="630">
        <f t="shared" si="32"/>
        <v>0</v>
      </c>
      <c r="O336" s="630">
        <f t="shared" si="32"/>
        <v>1</v>
      </c>
      <c r="P336" s="630">
        <f t="shared" si="32"/>
        <v>0</v>
      </c>
      <c r="Q336" s="630">
        <f t="shared" si="32"/>
        <v>1</v>
      </c>
      <c r="R336" s="630">
        <f t="shared" si="32"/>
        <v>0</v>
      </c>
      <c r="S336" s="630">
        <f t="shared" si="32"/>
        <v>0</v>
      </c>
      <c r="T336" s="630">
        <f t="shared" si="32"/>
        <v>1</v>
      </c>
      <c r="U336" s="630">
        <f t="shared" si="32"/>
        <v>1</v>
      </c>
      <c r="V336" s="630">
        <f t="shared" si="32"/>
        <v>1</v>
      </c>
      <c r="W336" s="630">
        <f t="shared" si="32"/>
        <v>1</v>
      </c>
      <c r="X336" s="630">
        <f t="shared" si="32"/>
        <v>0</v>
      </c>
      <c r="Y336" s="630">
        <f t="shared" si="32"/>
        <v>1</v>
      </c>
      <c r="Z336" s="630">
        <f t="shared" si="32"/>
        <v>0</v>
      </c>
      <c r="AA336" s="630">
        <f t="shared" si="32"/>
        <v>0</v>
      </c>
      <c r="AB336" s="630">
        <f t="shared" si="32"/>
        <v>1</v>
      </c>
      <c r="AC336" s="630">
        <f t="shared" si="32"/>
        <v>0</v>
      </c>
      <c r="AD336" s="630">
        <f t="shared" si="32"/>
        <v>0</v>
      </c>
      <c r="AE336" s="630">
        <f t="shared" si="32"/>
        <v>0</v>
      </c>
      <c r="AF336" s="630">
        <f t="shared" si="32"/>
        <v>0</v>
      </c>
      <c r="AG336" s="630">
        <f t="shared" si="32"/>
        <v>0</v>
      </c>
      <c r="AH336" s="630">
        <f t="shared" si="32"/>
        <v>0</v>
      </c>
      <c r="AI336" s="630">
        <f t="shared" si="32"/>
        <v>1</v>
      </c>
      <c r="AJ336" s="630">
        <f t="shared" si="32"/>
        <v>0</v>
      </c>
      <c r="AK336" s="630">
        <f t="shared" si="32"/>
        <v>0</v>
      </c>
      <c r="AL336" s="630">
        <f t="shared" si="32"/>
        <v>0</v>
      </c>
      <c r="AM336" s="630">
        <f t="shared" si="32"/>
        <v>0</v>
      </c>
      <c r="AN336" s="630">
        <f t="shared" si="32"/>
        <v>0</v>
      </c>
      <c r="AO336" s="630">
        <f t="shared" si="32"/>
        <v>0</v>
      </c>
      <c r="AP336" s="630">
        <f t="shared" si="32"/>
        <v>0</v>
      </c>
      <c r="AQ336" s="630">
        <f t="shared" si="32"/>
        <v>1</v>
      </c>
      <c r="AR336" s="630">
        <f t="shared" si="32"/>
        <v>0</v>
      </c>
      <c r="AS336" s="630">
        <f t="shared" si="32"/>
        <v>0</v>
      </c>
      <c r="AT336" s="630">
        <f t="shared" si="32"/>
        <v>0</v>
      </c>
      <c r="AU336" s="630">
        <f t="shared" si="32"/>
        <v>0</v>
      </c>
      <c r="AV336" s="630">
        <f t="shared" si="32"/>
        <v>1</v>
      </c>
      <c r="AW336" s="630">
        <f t="shared" si="32"/>
        <v>0</v>
      </c>
      <c r="AX336" s="630">
        <f t="shared" si="32"/>
        <v>0</v>
      </c>
      <c r="AY336" s="630">
        <f t="shared" si="32"/>
        <v>1</v>
      </c>
      <c r="AZ336" s="630">
        <f t="shared" si="32"/>
        <v>0</v>
      </c>
      <c r="BA336" s="630">
        <f t="shared" si="32"/>
        <v>0</v>
      </c>
      <c r="BB336" s="630">
        <f t="shared" si="32"/>
        <v>0</v>
      </c>
      <c r="BC336" s="630">
        <f t="shared" si="32"/>
        <v>0</v>
      </c>
      <c r="BD336" s="630">
        <f t="shared" si="32"/>
        <v>1</v>
      </c>
      <c r="BE336" s="630">
        <f t="shared" si="32"/>
        <v>0</v>
      </c>
      <c r="BF336" s="630">
        <f t="shared" si="32"/>
        <v>0</v>
      </c>
      <c r="BG336" s="630">
        <f t="shared" si="32"/>
        <v>0</v>
      </c>
      <c r="BH336" s="630">
        <f t="shared" si="32"/>
        <v>0</v>
      </c>
      <c r="BI336" s="630">
        <f t="shared" si="32"/>
        <v>0</v>
      </c>
      <c r="BJ336" s="630">
        <f t="shared" si="32"/>
        <v>0</v>
      </c>
      <c r="BK336" s="630">
        <f t="shared" si="32"/>
        <v>0</v>
      </c>
      <c r="BL336" s="630">
        <f t="shared" si="32"/>
        <v>0</v>
      </c>
      <c r="BM336" s="630">
        <f t="shared" si="32"/>
        <v>1</v>
      </c>
      <c r="BN336" s="630">
        <f t="shared" si="32"/>
        <v>0</v>
      </c>
      <c r="BO336" s="630">
        <f t="shared" si="32"/>
        <v>1</v>
      </c>
      <c r="BP336" s="630">
        <f t="shared" si="32"/>
        <v>0</v>
      </c>
      <c r="BQ336" s="630">
        <f t="shared" ref="BQ336:CD336" si="33">BQ209</f>
        <v>0</v>
      </c>
      <c r="BR336" s="630">
        <f t="shared" si="33"/>
        <v>0</v>
      </c>
      <c r="BS336" s="630">
        <f t="shared" si="33"/>
        <v>0</v>
      </c>
      <c r="BT336" s="630">
        <f t="shared" si="33"/>
        <v>0</v>
      </c>
      <c r="BU336" s="630">
        <f t="shared" si="33"/>
        <v>0</v>
      </c>
      <c r="BV336" s="630">
        <f t="shared" si="33"/>
        <v>0</v>
      </c>
      <c r="BW336" s="630">
        <f t="shared" si="33"/>
        <v>0</v>
      </c>
      <c r="BX336" s="630">
        <f t="shared" si="33"/>
        <v>0</v>
      </c>
      <c r="BY336" s="630">
        <f t="shared" si="33"/>
        <v>0</v>
      </c>
      <c r="BZ336" s="630">
        <f t="shared" si="33"/>
        <v>1</v>
      </c>
      <c r="CA336" s="630">
        <f t="shared" si="33"/>
        <v>0</v>
      </c>
      <c r="CB336" s="630">
        <f t="shared" si="33"/>
        <v>0</v>
      </c>
      <c r="CC336" s="630">
        <f t="shared" si="33"/>
        <v>0</v>
      </c>
      <c r="CD336" s="630">
        <f t="shared" si="33"/>
        <v>0</v>
      </c>
      <c r="CE336" s="630"/>
      <c r="CF336" s="630"/>
      <c r="CG336" s="630"/>
      <c r="CH336" s="630"/>
      <c r="CI336" s="630"/>
      <c r="CJ336" s="630"/>
      <c r="CK336" s="630"/>
      <c r="CL336" s="630"/>
      <c r="CM336" s="630"/>
      <c r="CN336" s="630"/>
      <c r="CO336" s="630"/>
      <c r="CP336" s="630"/>
      <c r="CQ336" s="630"/>
      <c r="CR336" s="630"/>
      <c r="CS336" s="630"/>
      <c r="CT336" s="630"/>
      <c r="CU336" s="630"/>
      <c r="CV336" s="630"/>
      <c r="CW336" s="630"/>
      <c r="CX336" s="630"/>
      <c r="CY336" s="630"/>
      <c r="CZ336" s="630"/>
    </row>
    <row r="337" spans="1:104" x14ac:dyDescent="0.3">
      <c r="A337" s="633">
        <v>662</v>
      </c>
      <c r="B337" s="180" t="s">
        <v>456</v>
      </c>
      <c r="C337" s="180"/>
      <c r="D337" s="630">
        <f>D246</f>
        <v>0</v>
      </c>
      <c r="E337" s="630">
        <f t="shared" ref="E337:BP337" si="34">E246</f>
        <v>0</v>
      </c>
      <c r="F337" s="630">
        <f t="shared" si="34"/>
        <v>0</v>
      </c>
      <c r="G337" s="630">
        <f t="shared" si="34"/>
        <v>0</v>
      </c>
      <c r="H337" s="630">
        <f t="shared" si="34"/>
        <v>0</v>
      </c>
      <c r="I337" s="630">
        <f t="shared" si="34"/>
        <v>0</v>
      </c>
      <c r="J337" s="630">
        <f t="shared" si="34"/>
        <v>0</v>
      </c>
      <c r="K337" s="630">
        <f t="shared" si="34"/>
        <v>0</v>
      </c>
      <c r="L337" s="630">
        <f t="shared" si="34"/>
        <v>0</v>
      </c>
      <c r="M337" s="630">
        <f t="shared" si="34"/>
        <v>186539</v>
      </c>
      <c r="N337" s="630">
        <f t="shared" si="34"/>
        <v>0</v>
      </c>
      <c r="O337" s="630">
        <f t="shared" si="34"/>
        <v>0</v>
      </c>
      <c r="P337" s="630">
        <f t="shared" si="34"/>
        <v>0</v>
      </c>
      <c r="Q337" s="630">
        <f t="shared" si="34"/>
        <v>125880</v>
      </c>
      <c r="R337" s="630">
        <f t="shared" si="34"/>
        <v>0</v>
      </c>
      <c r="S337" s="630">
        <f t="shared" si="34"/>
        <v>0</v>
      </c>
      <c r="T337" s="630">
        <f t="shared" si="34"/>
        <v>726544</v>
      </c>
      <c r="U337" s="630">
        <f t="shared" si="34"/>
        <v>212863</v>
      </c>
      <c r="V337" s="630">
        <f t="shared" si="34"/>
        <v>469616</v>
      </c>
      <c r="W337" s="630">
        <f t="shared" si="34"/>
        <v>511655</v>
      </c>
      <c r="X337" s="630">
        <f t="shared" si="34"/>
        <v>0</v>
      </c>
      <c r="Y337" s="630">
        <f t="shared" si="34"/>
        <v>416341</v>
      </c>
      <c r="Z337" s="630">
        <f t="shared" si="34"/>
        <v>0</v>
      </c>
      <c r="AA337" s="630">
        <f t="shared" si="34"/>
        <v>0</v>
      </c>
      <c r="AB337" s="630">
        <f t="shared" si="34"/>
        <v>25544</v>
      </c>
      <c r="AC337" s="630">
        <f t="shared" si="34"/>
        <v>0</v>
      </c>
      <c r="AD337" s="630">
        <f t="shared" si="34"/>
        <v>0</v>
      </c>
      <c r="AE337" s="630">
        <f t="shared" si="34"/>
        <v>0</v>
      </c>
      <c r="AF337" s="630">
        <f t="shared" si="34"/>
        <v>0</v>
      </c>
      <c r="AG337" s="630">
        <f t="shared" si="34"/>
        <v>0</v>
      </c>
      <c r="AH337" s="630">
        <f t="shared" si="34"/>
        <v>0</v>
      </c>
      <c r="AI337" s="630">
        <f t="shared" si="34"/>
        <v>497477</v>
      </c>
      <c r="AJ337" s="630">
        <f t="shared" si="34"/>
        <v>0</v>
      </c>
      <c r="AK337" s="630">
        <f t="shared" si="34"/>
        <v>0</v>
      </c>
      <c r="AL337" s="630">
        <f t="shared" si="34"/>
        <v>0</v>
      </c>
      <c r="AM337" s="630">
        <f t="shared" si="34"/>
        <v>0</v>
      </c>
      <c r="AN337" s="630">
        <f t="shared" si="34"/>
        <v>0</v>
      </c>
      <c r="AO337" s="630">
        <f t="shared" si="34"/>
        <v>0</v>
      </c>
      <c r="AP337" s="630">
        <f t="shared" si="34"/>
        <v>0</v>
      </c>
      <c r="AQ337" s="630">
        <f t="shared" si="34"/>
        <v>0</v>
      </c>
      <c r="AR337" s="630">
        <f t="shared" si="34"/>
        <v>0</v>
      </c>
      <c r="AS337" s="630">
        <f t="shared" si="34"/>
        <v>0</v>
      </c>
      <c r="AT337" s="630">
        <f t="shared" si="34"/>
        <v>0</v>
      </c>
      <c r="AU337" s="630">
        <f t="shared" si="34"/>
        <v>0</v>
      </c>
      <c r="AV337" s="630">
        <f t="shared" si="34"/>
        <v>80481</v>
      </c>
      <c r="AW337" s="630">
        <f t="shared" si="34"/>
        <v>0</v>
      </c>
      <c r="AX337" s="630">
        <f t="shared" si="34"/>
        <v>0</v>
      </c>
      <c r="AY337" s="630">
        <f t="shared" si="34"/>
        <v>0</v>
      </c>
      <c r="AZ337" s="630">
        <f t="shared" si="34"/>
        <v>0</v>
      </c>
      <c r="BA337" s="630">
        <f t="shared" si="34"/>
        <v>0</v>
      </c>
      <c r="BB337" s="630">
        <f t="shared" si="34"/>
        <v>0</v>
      </c>
      <c r="BC337" s="630">
        <f t="shared" si="34"/>
        <v>0</v>
      </c>
      <c r="BD337" s="630">
        <f t="shared" si="34"/>
        <v>229530</v>
      </c>
      <c r="BE337" s="630">
        <f t="shared" si="34"/>
        <v>0</v>
      </c>
      <c r="BF337" s="630">
        <f t="shared" si="34"/>
        <v>0</v>
      </c>
      <c r="BG337" s="630">
        <f t="shared" si="34"/>
        <v>0</v>
      </c>
      <c r="BH337" s="630">
        <f t="shared" si="34"/>
        <v>0</v>
      </c>
      <c r="BI337" s="630">
        <f t="shared" si="34"/>
        <v>0</v>
      </c>
      <c r="BJ337" s="630">
        <f t="shared" si="34"/>
        <v>0</v>
      </c>
      <c r="BK337" s="630">
        <f t="shared" si="34"/>
        <v>0</v>
      </c>
      <c r="BL337" s="630">
        <f t="shared" si="34"/>
        <v>0</v>
      </c>
      <c r="BM337" s="630">
        <f t="shared" si="34"/>
        <v>0</v>
      </c>
      <c r="BN337" s="630">
        <f t="shared" si="34"/>
        <v>0</v>
      </c>
      <c r="BO337" s="630">
        <f t="shared" si="34"/>
        <v>0</v>
      </c>
      <c r="BP337" s="630">
        <f t="shared" si="34"/>
        <v>0</v>
      </c>
      <c r="BQ337" s="630">
        <f t="shared" ref="BQ337:CD337" si="35">BQ246</f>
        <v>0</v>
      </c>
      <c r="BR337" s="630">
        <f t="shared" si="35"/>
        <v>0</v>
      </c>
      <c r="BS337" s="630">
        <f t="shared" si="35"/>
        <v>0</v>
      </c>
      <c r="BT337" s="630">
        <f t="shared" si="35"/>
        <v>0</v>
      </c>
      <c r="BU337" s="630">
        <f t="shared" si="35"/>
        <v>0</v>
      </c>
      <c r="BV337" s="630">
        <f t="shared" si="35"/>
        <v>0</v>
      </c>
      <c r="BW337" s="630">
        <f t="shared" si="35"/>
        <v>0</v>
      </c>
      <c r="BX337" s="630">
        <f t="shared" si="35"/>
        <v>0</v>
      </c>
      <c r="BY337" s="630">
        <f t="shared" si="35"/>
        <v>0</v>
      </c>
      <c r="BZ337" s="630">
        <f t="shared" si="35"/>
        <v>27255</v>
      </c>
      <c r="CA337" s="630">
        <f t="shared" si="35"/>
        <v>0</v>
      </c>
      <c r="CB337" s="630">
        <f t="shared" si="35"/>
        <v>0</v>
      </c>
      <c r="CC337" s="630">
        <f t="shared" si="35"/>
        <v>0</v>
      </c>
      <c r="CD337" s="630">
        <f t="shared" si="35"/>
        <v>0</v>
      </c>
      <c r="CE337" s="630"/>
      <c r="CF337" s="630"/>
      <c r="CG337" s="630"/>
      <c r="CH337" s="630"/>
      <c r="CI337" s="630"/>
      <c r="CJ337" s="630"/>
      <c r="CK337" s="630"/>
      <c r="CL337" s="630"/>
      <c r="CM337" s="630"/>
      <c r="CN337" s="630"/>
      <c r="CO337" s="630"/>
      <c r="CP337" s="630"/>
      <c r="CQ337" s="630"/>
      <c r="CR337" s="630"/>
      <c r="CS337" s="630"/>
      <c r="CT337" s="630"/>
      <c r="CU337" s="630"/>
      <c r="CV337" s="630"/>
      <c r="CW337" s="630"/>
      <c r="CX337" s="630"/>
      <c r="CY337" s="630"/>
      <c r="CZ337" s="630"/>
    </row>
    <row r="338" spans="1:104" x14ac:dyDescent="0.3">
      <c r="A338" s="633">
        <v>663</v>
      </c>
      <c r="B338" s="180" t="s">
        <v>1116</v>
      </c>
      <c r="C338" s="180"/>
      <c r="D338" s="630">
        <f>D247</f>
        <v>0</v>
      </c>
      <c r="E338" s="630">
        <f t="shared" ref="E338:BP338" si="36">E247</f>
        <v>0</v>
      </c>
      <c r="F338" s="630">
        <f t="shared" si="36"/>
        <v>0</v>
      </c>
      <c r="G338" s="630">
        <f t="shared" si="36"/>
        <v>0</v>
      </c>
      <c r="H338" s="630">
        <f t="shared" si="36"/>
        <v>0</v>
      </c>
      <c r="I338" s="630">
        <f t="shared" si="36"/>
        <v>0</v>
      </c>
      <c r="J338" s="630">
        <f t="shared" si="36"/>
        <v>0</v>
      </c>
      <c r="K338" s="630">
        <f t="shared" si="36"/>
        <v>0</v>
      </c>
      <c r="L338" s="630">
        <f t="shared" si="36"/>
        <v>0</v>
      </c>
      <c r="M338" s="630">
        <f t="shared" si="36"/>
        <v>0</v>
      </c>
      <c r="N338" s="630">
        <f t="shared" si="36"/>
        <v>0</v>
      </c>
      <c r="O338" s="630">
        <f t="shared" si="36"/>
        <v>0</v>
      </c>
      <c r="P338" s="630">
        <f t="shared" si="36"/>
        <v>0</v>
      </c>
      <c r="Q338" s="630">
        <f t="shared" si="36"/>
        <v>59980</v>
      </c>
      <c r="R338" s="630">
        <f t="shared" si="36"/>
        <v>0</v>
      </c>
      <c r="S338" s="630">
        <f t="shared" si="36"/>
        <v>0</v>
      </c>
      <c r="T338" s="630">
        <f t="shared" si="36"/>
        <v>0</v>
      </c>
      <c r="U338" s="630">
        <f t="shared" si="36"/>
        <v>0</v>
      </c>
      <c r="V338" s="630">
        <f t="shared" si="36"/>
        <v>0</v>
      </c>
      <c r="W338" s="630">
        <f t="shared" si="36"/>
        <v>24422</v>
      </c>
      <c r="X338" s="630">
        <f t="shared" si="36"/>
        <v>0</v>
      </c>
      <c r="Y338" s="630">
        <f t="shared" si="36"/>
        <v>0</v>
      </c>
      <c r="Z338" s="630">
        <f t="shared" si="36"/>
        <v>0</v>
      </c>
      <c r="AA338" s="630">
        <f t="shared" si="36"/>
        <v>0</v>
      </c>
      <c r="AB338" s="630">
        <f t="shared" si="36"/>
        <v>0</v>
      </c>
      <c r="AC338" s="630">
        <f t="shared" si="36"/>
        <v>0</v>
      </c>
      <c r="AD338" s="630">
        <f t="shared" si="36"/>
        <v>0</v>
      </c>
      <c r="AE338" s="630">
        <f t="shared" si="36"/>
        <v>0</v>
      </c>
      <c r="AF338" s="630">
        <f t="shared" si="36"/>
        <v>0</v>
      </c>
      <c r="AG338" s="630">
        <f t="shared" si="36"/>
        <v>0</v>
      </c>
      <c r="AH338" s="630">
        <f t="shared" si="36"/>
        <v>0</v>
      </c>
      <c r="AI338" s="630">
        <f t="shared" si="36"/>
        <v>0</v>
      </c>
      <c r="AJ338" s="630">
        <f t="shared" si="36"/>
        <v>0</v>
      </c>
      <c r="AK338" s="630">
        <f t="shared" si="36"/>
        <v>0</v>
      </c>
      <c r="AL338" s="630">
        <f t="shared" si="36"/>
        <v>0</v>
      </c>
      <c r="AM338" s="630">
        <f t="shared" si="36"/>
        <v>0</v>
      </c>
      <c r="AN338" s="630">
        <f t="shared" si="36"/>
        <v>0</v>
      </c>
      <c r="AO338" s="630">
        <f t="shared" si="36"/>
        <v>0</v>
      </c>
      <c r="AP338" s="630">
        <f t="shared" si="36"/>
        <v>0</v>
      </c>
      <c r="AQ338" s="630">
        <f t="shared" si="36"/>
        <v>0</v>
      </c>
      <c r="AR338" s="630">
        <f t="shared" si="36"/>
        <v>0</v>
      </c>
      <c r="AS338" s="630">
        <f t="shared" si="36"/>
        <v>0</v>
      </c>
      <c r="AT338" s="630">
        <f t="shared" si="36"/>
        <v>0</v>
      </c>
      <c r="AU338" s="630">
        <f t="shared" si="36"/>
        <v>0</v>
      </c>
      <c r="AV338" s="630">
        <f t="shared" si="36"/>
        <v>0</v>
      </c>
      <c r="AW338" s="630">
        <f t="shared" si="36"/>
        <v>0</v>
      </c>
      <c r="AX338" s="630">
        <f t="shared" si="36"/>
        <v>0</v>
      </c>
      <c r="AY338" s="630">
        <f t="shared" si="36"/>
        <v>0</v>
      </c>
      <c r="AZ338" s="630">
        <f t="shared" si="36"/>
        <v>0</v>
      </c>
      <c r="BA338" s="630">
        <f t="shared" si="36"/>
        <v>0</v>
      </c>
      <c r="BB338" s="630">
        <f t="shared" si="36"/>
        <v>0</v>
      </c>
      <c r="BC338" s="630">
        <f t="shared" si="36"/>
        <v>0</v>
      </c>
      <c r="BD338" s="630">
        <f t="shared" si="36"/>
        <v>0</v>
      </c>
      <c r="BE338" s="630">
        <f t="shared" si="36"/>
        <v>0</v>
      </c>
      <c r="BF338" s="630">
        <f t="shared" si="36"/>
        <v>0</v>
      </c>
      <c r="BG338" s="630">
        <f t="shared" si="36"/>
        <v>0</v>
      </c>
      <c r="BH338" s="630">
        <f t="shared" si="36"/>
        <v>0</v>
      </c>
      <c r="BI338" s="630">
        <f t="shared" si="36"/>
        <v>0</v>
      </c>
      <c r="BJ338" s="630">
        <f t="shared" si="36"/>
        <v>0</v>
      </c>
      <c r="BK338" s="630">
        <f t="shared" si="36"/>
        <v>0</v>
      </c>
      <c r="BL338" s="630">
        <f t="shared" si="36"/>
        <v>0</v>
      </c>
      <c r="BM338" s="630">
        <f t="shared" si="36"/>
        <v>0</v>
      </c>
      <c r="BN338" s="630">
        <f t="shared" si="36"/>
        <v>0</v>
      </c>
      <c r="BO338" s="630">
        <f t="shared" si="36"/>
        <v>0</v>
      </c>
      <c r="BP338" s="630">
        <f t="shared" si="36"/>
        <v>0</v>
      </c>
      <c r="BQ338" s="630">
        <f t="shared" ref="BQ338:CD338" si="37">BQ247</f>
        <v>0</v>
      </c>
      <c r="BR338" s="630">
        <f t="shared" si="37"/>
        <v>0</v>
      </c>
      <c r="BS338" s="630">
        <f t="shared" si="37"/>
        <v>0</v>
      </c>
      <c r="BT338" s="630">
        <f t="shared" si="37"/>
        <v>0</v>
      </c>
      <c r="BU338" s="630">
        <f t="shared" si="37"/>
        <v>0</v>
      </c>
      <c r="BV338" s="630">
        <f t="shared" si="37"/>
        <v>0</v>
      </c>
      <c r="BW338" s="630">
        <f t="shared" si="37"/>
        <v>0</v>
      </c>
      <c r="BX338" s="630">
        <f t="shared" si="37"/>
        <v>0</v>
      </c>
      <c r="BY338" s="630">
        <f t="shared" si="37"/>
        <v>0</v>
      </c>
      <c r="BZ338" s="630">
        <f t="shared" si="37"/>
        <v>0</v>
      </c>
      <c r="CA338" s="630">
        <f t="shared" si="37"/>
        <v>0</v>
      </c>
      <c r="CB338" s="630">
        <f t="shared" si="37"/>
        <v>0</v>
      </c>
      <c r="CC338" s="630">
        <f t="shared" si="37"/>
        <v>0</v>
      </c>
      <c r="CD338" s="630">
        <f t="shared" si="37"/>
        <v>0</v>
      </c>
      <c r="CE338" s="630"/>
      <c r="CF338" s="630"/>
      <c r="CG338" s="630"/>
      <c r="CH338" s="630"/>
      <c r="CI338" s="630"/>
      <c r="CJ338" s="630"/>
      <c r="CK338" s="630"/>
      <c r="CL338" s="630"/>
      <c r="CM338" s="630"/>
      <c r="CN338" s="630"/>
      <c r="CO338" s="630"/>
      <c r="CP338" s="630"/>
      <c r="CQ338" s="630"/>
      <c r="CR338" s="630"/>
      <c r="CS338" s="630"/>
      <c r="CT338" s="630"/>
      <c r="CU338" s="630"/>
      <c r="CV338" s="630"/>
      <c r="CW338" s="630"/>
      <c r="CX338" s="630"/>
      <c r="CY338" s="630"/>
      <c r="CZ338" s="630"/>
    </row>
    <row r="339" spans="1:104" x14ac:dyDescent="0.3">
      <c r="A339" s="634">
        <v>336</v>
      </c>
      <c r="B339" s="180"/>
      <c r="C339" s="180"/>
      <c r="D339" s="635">
        <f>D81</f>
        <v>0</v>
      </c>
      <c r="E339" s="635">
        <f t="shared" ref="E339:BP339" si="38">E81</f>
        <v>6984</v>
      </c>
      <c r="F339" s="635">
        <f t="shared" si="38"/>
        <v>0</v>
      </c>
      <c r="G339" s="635">
        <f t="shared" si="38"/>
        <v>107014</v>
      </c>
      <c r="H339" s="635">
        <f t="shared" si="38"/>
        <v>62428</v>
      </c>
      <c r="I339" s="635">
        <f t="shared" si="38"/>
        <v>18514</v>
      </c>
      <c r="J339" s="635">
        <f t="shared" si="38"/>
        <v>322</v>
      </c>
      <c r="K339" s="635">
        <f t="shared" si="38"/>
        <v>1996</v>
      </c>
      <c r="L339" s="635">
        <f t="shared" si="38"/>
        <v>6482</v>
      </c>
      <c r="M339" s="635">
        <f t="shared" si="38"/>
        <v>1218202</v>
      </c>
      <c r="N339" s="635">
        <f t="shared" si="38"/>
        <v>39205</v>
      </c>
      <c r="O339" s="635">
        <f t="shared" si="38"/>
        <v>472333</v>
      </c>
      <c r="P339" s="635">
        <f t="shared" si="38"/>
        <v>2011</v>
      </c>
      <c r="Q339" s="635">
        <f t="shared" si="38"/>
        <v>4411757</v>
      </c>
      <c r="R339" s="635">
        <f t="shared" si="38"/>
        <v>143018</v>
      </c>
      <c r="S339" s="635">
        <f t="shared" si="38"/>
        <v>4092</v>
      </c>
      <c r="T339" s="635">
        <f t="shared" si="38"/>
        <v>15098330</v>
      </c>
      <c r="U339" s="635">
        <f t="shared" si="38"/>
        <v>2135132</v>
      </c>
      <c r="V339" s="635">
        <f t="shared" si="38"/>
        <v>5216381</v>
      </c>
      <c r="W339" s="635">
        <f t="shared" si="38"/>
        <v>5316677</v>
      </c>
      <c r="X339" s="635">
        <f t="shared" si="38"/>
        <v>0</v>
      </c>
      <c r="Y339" s="635">
        <f t="shared" si="38"/>
        <v>1225587</v>
      </c>
      <c r="Z339" s="635">
        <f t="shared" si="38"/>
        <v>32504</v>
      </c>
      <c r="AA339" s="635">
        <f t="shared" si="38"/>
        <v>1354991</v>
      </c>
      <c r="AB339" s="635">
        <f t="shared" si="38"/>
        <v>232349</v>
      </c>
      <c r="AC339" s="635">
        <f t="shared" si="38"/>
        <v>147229</v>
      </c>
      <c r="AD339" s="635">
        <f t="shared" si="38"/>
        <v>42516</v>
      </c>
      <c r="AE339" s="635">
        <f t="shared" si="38"/>
        <v>145396</v>
      </c>
      <c r="AF339" s="635">
        <f t="shared" si="38"/>
        <v>4490072</v>
      </c>
      <c r="AG339" s="635">
        <f t="shared" si="38"/>
        <v>347220</v>
      </c>
      <c r="AH339" s="635">
        <f t="shared" si="38"/>
        <v>11958</v>
      </c>
      <c r="AI339" s="635">
        <f t="shared" si="38"/>
        <v>11227336</v>
      </c>
      <c r="AJ339" s="635">
        <f t="shared" si="38"/>
        <v>14310</v>
      </c>
      <c r="AK339" s="635">
        <f t="shared" si="38"/>
        <v>0</v>
      </c>
      <c r="AL339" s="635">
        <f t="shared" si="38"/>
        <v>0</v>
      </c>
      <c r="AM339" s="635">
        <f t="shared" si="38"/>
        <v>2054755</v>
      </c>
      <c r="AN339" s="635">
        <f t="shared" si="38"/>
        <v>30258</v>
      </c>
      <c r="AO339" s="635">
        <f t="shared" si="38"/>
        <v>30036</v>
      </c>
      <c r="AP339" s="635">
        <f t="shared" si="38"/>
        <v>0</v>
      </c>
      <c r="AQ339" s="635">
        <f t="shared" si="38"/>
        <v>786919</v>
      </c>
      <c r="AR339" s="635">
        <f t="shared" si="38"/>
        <v>336605</v>
      </c>
      <c r="AS339" s="635">
        <f t="shared" si="38"/>
        <v>20677</v>
      </c>
      <c r="AT339" s="635">
        <f t="shared" si="38"/>
        <v>97184</v>
      </c>
      <c r="AU339" s="635">
        <f t="shared" si="38"/>
        <v>0</v>
      </c>
      <c r="AV339" s="635">
        <f t="shared" si="38"/>
        <v>340036</v>
      </c>
      <c r="AW339" s="635">
        <f t="shared" si="38"/>
        <v>306985</v>
      </c>
      <c r="AX339" s="635">
        <f t="shared" si="38"/>
        <v>35409</v>
      </c>
      <c r="AY339" s="635">
        <f t="shared" si="38"/>
        <v>2557824</v>
      </c>
      <c r="AZ339" s="635">
        <f t="shared" si="38"/>
        <v>129621</v>
      </c>
      <c r="BA339" s="635">
        <f t="shared" si="38"/>
        <v>78484</v>
      </c>
      <c r="BB339" s="635">
        <f t="shared" si="38"/>
        <v>0</v>
      </c>
      <c r="BC339" s="635">
        <f t="shared" si="38"/>
        <v>44927</v>
      </c>
      <c r="BD339" s="635">
        <f t="shared" si="38"/>
        <v>750813</v>
      </c>
      <c r="BE339" s="635">
        <f t="shared" si="38"/>
        <v>2846</v>
      </c>
      <c r="BF339" s="635">
        <f t="shared" si="38"/>
        <v>2804</v>
      </c>
      <c r="BG339" s="635">
        <f t="shared" si="38"/>
        <v>0</v>
      </c>
      <c r="BH339" s="635">
        <f t="shared" si="38"/>
        <v>1121</v>
      </c>
      <c r="BI339" s="635">
        <f t="shared" si="38"/>
        <v>2862</v>
      </c>
      <c r="BJ339" s="635">
        <f t="shared" si="38"/>
        <v>82516</v>
      </c>
      <c r="BK339" s="635">
        <f t="shared" si="38"/>
        <v>973721</v>
      </c>
      <c r="BL339" s="635">
        <f t="shared" si="38"/>
        <v>0</v>
      </c>
      <c r="BM339" s="635">
        <f t="shared" si="38"/>
        <v>126337</v>
      </c>
      <c r="BN339" s="635">
        <f t="shared" si="38"/>
        <v>368823</v>
      </c>
      <c r="BO339" s="635">
        <f t="shared" si="38"/>
        <v>105533</v>
      </c>
      <c r="BP339" s="635">
        <f t="shared" si="38"/>
        <v>107062</v>
      </c>
      <c r="BQ339" s="635">
        <f t="shared" ref="BQ339:CD339" si="39">BQ81</f>
        <v>1314991</v>
      </c>
      <c r="BR339" s="635">
        <f t="shared" si="39"/>
        <v>48334</v>
      </c>
      <c r="BS339" s="635">
        <f t="shared" si="39"/>
        <v>2029900</v>
      </c>
      <c r="BT339" s="635">
        <f t="shared" si="39"/>
        <v>26953</v>
      </c>
      <c r="BU339" s="635">
        <f t="shared" si="39"/>
        <v>370047</v>
      </c>
      <c r="BV339" s="635">
        <f t="shared" si="39"/>
        <v>50002</v>
      </c>
      <c r="BW339" s="635">
        <f t="shared" si="39"/>
        <v>0</v>
      </c>
      <c r="BX339" s="635">
        <f t="shared" si="39"/>
        <v>49597</v>
      </c>
      <c r="BY339" s="635">
        <f t="shared" si="39"/>
        <v>2229</v>
      </c>
      <c r="BZ339" s="635">
        <f t="shared" si="39"/>
        <v>117574</v>
      </c>
      <c r="CA339" s="635">
        <f t="shared" si="39"/>
        <v>8136</v>
      </c>
      <c r="CB339" s="635">
        <f t="shared" si="39"/>
        <v>109860</v>
      </c>
      <c r="CC339" s="635">
        <f t="shared" si="39"/>
        <v>0</v>
      </c>
      <c r="CD339" s="635">
        <f t="shared" si="39"/>
        <v>20738</v>
      </c>
      <c r="CE339" s="635"/>
      <c r="CF339" s="635"/>
      <c r="CG339" s="635"/>
      <c r="CH339" s="635"/>
      <c r="CI339" s="635"/>
      <c r="CJ339" s="635"/>
      <c r="CK339" s="635"/>
      <c r="CL339" s="635"/>
      <c r="CM339" s="635"/>
      <c r="CN339" s="635"/>
      <c r="CO339" s="635"/>
      <c r="CP339" s="635"/>
      <c r="CQ339" s="635"/>
      <c r="CR339" s="635"/>
      <c r="CS339" s="635"/>
      <c r="CT339" s="635"/>
      <c r="CU339" s="635"/>
      <c r="CV339" s="635"/>
      <c r="CW339" s="635"/>
      <c r="CX339" s="635"/>
      <c r="CY339" s="635"/>
      <c r="CZ339" s="635"/>
    </row>
    <row r="340" spans="1:104" x14ac:dyDescent="0.3">
      <c r="A340" s="634">
        <v>44</v>
      </c>
      <c r="B340" s="180"/>
      <c r="C340" s="180"/>
      <c r="D340" s="635">
        <f>D27</f>
        <v>0</v>
      </c>
      <c r="E340" s="635">
        <f t="shared" ref="E340:BP341" si="40">E27</f>
        <v>0</v>
      </c>
      <c r="F340" s="635">
        <f t="shared" si="40"/>
        <v>0</v>
      </c>
      <c r="G340" s="635">
        <f t="shared" si="40"/>
        <v>0</v>
      </c>
      <c r="H340" s="635">
        <f t="shared" si="40"/>
        <v>0</v>
      </c>
      <c r="I340" s="635">
        <f t="shared" si="40"/>
        <v>0</v>
      </c>
      <c r="J340" s="635">
        <f t="shared" si="40"/>
        <v>57549</v>
      </c>
      <c r="K340" s="635">
        <f t="shared" si="40"/>
        <v>0</v>
      </c>
      <c r="L340" s="635">
        <f t="shared" si="40"/>
        <v>0</v>
      </c>
      <c r="M340" s="635">
        <f t="shared" si="40"/>
        <v>0</v>
      </c>
      <c r="N340" s="635">
        <f t="shared" si="40"/>
        <v>0</v>
      </c>
      <c r="O340" s="635">
        <f t="shared" si="40"/>
        <v>1408781</v>
      </c>
      <c r="P340" s="635">
        <f t="shared" si="40"/>
        <v>0</v>
      </c>
      <c r="Q340" s="635">
        <f t="shared" si="40"/>
        <v>48219550</v>
      </c>
      <c r="R340" s="635">
        <f t="shared" si="40"/>
        <v>879514</v>
      </c>
      <c r="S340" s="635">
        <f t="shared" si="40"/>
        <v>0</v>
      </c>
      <c r="T340" s="635">
        <f t="shared" si="40"/>
        <v>51410202</v>
      </c>
      <c r="U340" s="635">
        <f t="shared" si="40"/>
        <v>8844840</v>
      </c>
      <c r="V340" s="635">
        <f t="shared" si="40"/>
        <v>18639366</v>
      </c>
      <c r="W340" s="635">
        <f t="shared" si="40"/>
        <v>0</v>
      </c>
      <c r="X340" s="635">
        <f t="shared" si="40"/>
        <v>0</v>
      </c>
      <c r="Y340" s="635">
        <f t="shared" si="40"/>
        <v>5968486</v>
      </c>
      <c r="Z340" s="635">
        <f t="shared" si="40"/>
        <v>1645028</v>
      </c>
      <c r="AA340" s="635">
        <f t="shared" si="40"/>
        <v>14715624</v>
      </c>
      <c r="AB340" s="635">
        <f t="shared" si="40"/>
        <v>1092400</v>
      </c>
      <c r="AC340" s="635">
        <f t="shared" si="40"/>
        <v>1048924</v>
      </c>
      <c r="AD340" s="635">
        <f t="shared" si="40"/>
        <v>1071476</v>
      </c>
      <c r="AE340" s="635">
        <f t="shared" si="40"/>
        <v>2279131</v>
      </c>
      <c r="AF340" s="635">
        <f t="shared" si="40"/>
        <v>4923568</v>
      </c>
      <c r="AG340" s="635">
        <f t="shared" si="40"/>
        <v>717978</v>
      </c>
      <c r="AH340" s="635">
        <f t="shared" si="40"/>
        <v>0</v>
      </c>
      <c r="AI340" s="635">
        <f t="shared" si="40"/>
        <v>22994466</v>
      </c>
      <c r="AJ340" s="635">
        <f t="shared" si="40"/>
        <v>376059</v>
      </c>
      <c r="AK340" s="635">
        <f t="shared" si="40"/>
        <v>0</v>
      </c>
      <c r="AL340" s="635">
        <f t="shared" si="40"/>
        <v>0</v>
      </c>
      <c r="AM340" s="635">
        <f t="shared" si="40"/>
        <v>4050435</v>
      </c>
      <c r="AN340" s="635">
        <f t="shared" si="40"/>
        <v>102632</v>
      </c>
      <c r="AO340" s="635">
        <f t="shared" si="40"/>
        <v>175726</v>
      </c>
      <c r="AP340" s="635">
        <f t="shared" si="40"/>
        <v>0</v>
      </c>
      <c r="AQ340" s="635">
        <f t="shared" si="40"/>
        <v>0</v>
      </c>
      <c r="AR340" s="635">
        <f t="shared" si="40"/>
        <v>5280338</v>
      </c>
      <c r="AS340" s="635">
        <f t="shared" si="40"/>
        <v>0</v>
      </c>
      <c r="AT340" s="635">
        <f t="shared" si="40"/>
        <v>723326</v>
      </c>
      <c r="AU340" s="635">
        <f t="shared" si="40"/>
        <v>0</v>
      </c>
      <c r="AV340" s="635">
        <f t="shared" si="40"/>
        <v>35706822</v>
      </c>
      <c r="AW340" s="635">
        <f t="shared" si="40"/>
        <v>0</v>
      </c>
      <c r="AX340" s="635">
        <f t="shared" si="40"/>
        <v>2049618</v>
      </c>
      <c r="AY340" s="635">
        <f t="shared" si="40"/>
        <v>6304483</v>
      </c>
      <c r="AZ340" s="635">
        <f t="shared" si="40"/>
        <v>1056337</v>
      </c>
      <c r="BA340" s="635">
        <f t="shared" si="40"/>
        <v>272166</v>
      </c>
      <c r="BB340" s="635">
        <f t="shared" si="40"/>
        <v>0</v>
      </c>
      <c r="BC340" s="635">
        <f t="shared" si="40"/>
        <v>71427</v>
      </c>
      <c r="BD340" s="635">
        <f t="shared" si="40"/>
        <v>12055179</v>
      </c>
      <c r="BE340" s="635">
        <f t="shared" si="40"/>
        <v>0</v>
      </c>
      <c r="BF340" s="635">
        <f t="shared" si="40"/>
        <v>373505</v>
      </c>
      <c r="BG340" s="635">
        <f t="shared" si="40"/>
        <v>0</v>
      </c>
      <c r="BH340" s="635">
        <f t="shared" si="40"/>
        <v>0</v>
      </c>
      <c r="BI340" s="635">
        <f t="shared" si="40"/>
        <v>311788</v>
      </c>
      <c r="BJ340" s="635">
        <f t="shared" si="40"/>
        <v>0</v>
      </c>
      <c r="BK340" s="635">
        <f t="shared" si="40"/>
        <v>2464561</v>
      </c>
      <c r="BL340" s="635">
        <f t="shared" si="40"/>
        <v>0</v>
      </c>
      <c r="BM340" s="635">
        <f t="shared" si="40"/>
        <v>530996</v>
      </c>
      <c r="BN340" s="635">
        <f t="shared" si="40"/>
        <v>1010431</v>
      </c>
      <c r="BO340" s="635">
        <f t="shared" si="40"/>
        <v>2004821</v>
      </c>
      <c r="BP340" s="635">
        <f t="shared" si="40"/>
        <v>1064173</v>
      </c>
      <c r="BQ340" s="635">
        <f t="shared" ref="BQ340:CD343" si="41">BQ27</f>
        <v>0</v>
      </c>
      <c r="BR340" s="635">
        <f t="shared" si="41"/>
        <v>523997</v>
      </c>
      <c r="BS340" s="635">
        <f t="shared" si="41"/>
        <v>0</v>
      </c>
      <c r="BT340" s="635">
        <f t="shared" si="41"/>
        <v>622444</v>
      </c>
      <c r="BU340" s="635">
        <f t="shared" si="41"/>
        <v>5306012</v>
      </c>
      <c r="BV340" s="635">
        <f t="shared" si="41"/>
        <v>0</v>
      </c>
      <c r="BW340" s="635">
        <f t="shared" si="41"/>
        <v>0</v>
      </c>
      <c r="BX340" s="635">
        <f t="shared" si="41"/>
        <v>1283926</v>
      </c>
      <c r="BY340" s="635">
        <f t="shared" si="41"/>
        <v>16371</v>
      </c>
      <c r="BZ340" s="635">
        <f t="shared" si="41"/>
        <v>345103</v>
      </c>
      <c r="CA340" s="635">
        <f t="shared" si="41"/>
        <v>43435</v>
      </c>
      <c r="CB340" s="635">
        <f t="shared" si="41"/>
        <v>480509</v>
      </c>
      <c r="CC340" s="635">
        <f t="shared" si="41"/>
        <v>0</v>
      </c>
      <c r="CD340" s="635">
        <f t="shared" si="41"/>
        <v>27349</v>
      </c>
      <c r="CE340" s="635"/>
      <c r="CF340" s="635"/>
      <c r="CG340" s="635"/>
      <c r="CH340" s="635"/>
      <c r="CI340" s="635"/>
      <c r="CJ340" s="635"/>
      <c r="CK340" s="635"/>
      <c r="CL340" s="635"/>
      <c r="CM340" s="635"/>
      <c r="CN340" s="635"/>
      <c r="CO340" s="635"/>
      <c r="CP340" s="635"/>
      <c r="CQ340" s="635"/>
      <c r="CR340" s="635"/>
      <c r="CS340" s="635"/>
      <c r="CT340" s="635"/>
      <c r="CU340" s="635"/>
      <c r="CV340" s="635"/>
      <c r="CW340" s="635"/>
      <c r="CX340" s="635"/>
      <c r="CY340" s="635"/>
      <c r="CZ340" s="635"/>
    </row>
    <row r="341" spans="1:104" x14ac:dyDescent="0.3">
      <c r="A341" s="634">
        <v>45</v>
      </c>
      <c r="B341" s="180"/>
      <c r="C341" s="180"/>
      <c r="D341" s="635">
        <f t="shared" ref="D341:S343" si="42">D28</f>
        <v>0</v>
      </c>
      <c r="E341" s="635">
        <f t="shared" si="42"/>
        <v>0</v>
      </c>
      <c r="F341" s="635">
        <f t="shared" si="42"/>
        <v>0</v>
      </c>
      <c r="G341" s="635">
        <f t="shared" si="42"/>
        <v>0</v>
      </c>
      <c r="H341" s="635">
        <f t="shared" si="42"/>
        <v>0</v>
      </c>
      <c r="I341" s="635">
        <f t="shared" si="42"/>
        <v>0</v>
      </c>
      <c r="J341" s="635">
        <f t="shared" si="42"/>
        <v>9258</v>
      </c>
      <c r="K341" s="635">
        <f t="shared" si="42"/>
        <v>0</v>
      </c>
      <c r="L341" s="635">
        <f t="shared" si="42"/>
        <v>0</v>
      </c>
      <c r="M341" s="635">
        <f t="shared" si="42"/>
        <v>0</v>
      </c>
      <c r="N341" s="635">
        <f t="shared" si="42"/>
        <v>0</v>
      </c>
      <c r="O341" s="635">
        <f t="shared" si="42"/>
        <v>376575</v>
      </c>
      <c r="P341" s="635">
        <f t="shared" si="42"/>
        <v>0</v>
      </c>
      <c r="Q341" s="635">
        <f t="shared" si="42"/>
        <v>1956834</v>
      </c>
      <c r="R341" s="635">
        <f t="shared" si="42"/>
        <v>48720</v>
      </c>
      <c r="S341" s="635">
        <f t="shared" si="42"/>
        <v>0</v>
      </c>
      <c r="T341" s="635">
        <f t="shared" si="40"/>
        <v>15674329</v>
      </c>
      <c r="U341" s="635">
        <f t="shared" si="40"/>
        <v>2256250</v>
      </c>
      <c r="V341" s="635">
        <f t="shared" si="40"/>
        <v>2266586</v>
      </c>
      <c r="W341" s="635">
        <f t="shared" si="40"/>
        <v>0</v>
      </c>
      <c r="X341" s="635">
        <f t="shared" si="40"/>
        <v>0</v>
      </c>
      <c r="Y341" s="635">
        <f t="shared" si="40"/>
        <v>1352346</v>
      </c>
      <c r="Z341" s="635">
        <f t="shared" si="40"/>
        <v>276087</v>
      </c>
      <c r="AA341" s="635">
        <f t="shared" si="40"/>
        <v>428517</v>
      </c>
      <c r="AB341" s="635">
        <f t="shared" si="40"/>
        <v>579282</v>
      </c>
      <c r="AC341" s="635">
        <f t="shared" si="40"/>
        <v>207130</v>
      </c>
      <c r="AD341" s="635">
        <f t="shared" si="40"/>
        <v>302581</v>
      </c>
      <c r="AE341" s="635">
        <f t="shared" si="40"/>
        <v>124622</v>
      </c>
      <c r="AF341" s="635">
        <f t="shared" si="40"/>
        <v>253629</v>
      </c>
      <c r="AG341" s="635">
        <f t="shared" si="40"/>
        <v>99015</v>
      </c>
      <c r="AH341" s="635">
        <f t="shared" si="40"/>
        <v>0</v>
      </c>
      <c r="AI341" s="635">
        <f t="shared" si="40"/>
        <v>5224475</v>
      </c>
      <c r="AJ341" s="635">
        <f t="shared" si="40"/>
        <v>32360</v>
      </c>
      <c r="AK341" s="635">
        <f t="shared" si="40"/>
        <v>0</v>
      </c>
      <c r="AL341" s="635">
        <f t="shared" si="40"/>
        <v>0</v>
      </c>
      <c r="AM341" s="635">
        <f t="shared" si="40"/>
        <v>1437688</v>
      </c>
      <c r="AN341" s="635">
        <f t="shared" si="40"/>
        <v>37925</v>
      </c>
      <c r="AO341" s="635">
        <f t="shared" si="40"/>
        <v>188702</v>
      </c>
      <c r="AP341" s="635">
        <f t="shared" si="40"/>
        <v>0</v>
      </c>
      <c r="AQ341" s="635">
        <f t="shared" si="40"/>
        <v>0</v>
      </c>
      <c r="AR341" s="635">
        <f t="shared" si="40"/>
        <v>894392</v>
      </c>
      <c r="AS341" s="635">
        <f t="shared" si="40"/>
        <v>0</v>
      </c>
      <c r="AT341" s="635">
        <f t="shared" si="40"/>
        <v>424884</v>
      </c>
      <c r="AU341" s="635">
        <f t="shared" si="40"/>
        <v>0</v>
      </c>
      <c r="AV341" s="635">
        <f t="shared" si="40"/>
        <v>1503484</v>
      </c>
      <c r="AW341" s="635">
        <f t="shared" si="40"/>
        <v>0</v>
      </c>
      <c r="AX341" s="635">
        <f t="shared" si="40"/>
        <v>274877</v>
      </c>
      <c r="AY341" s="635">
        <f t="shared" si="40"/>
        <v>166806</v>
      </c>
      <c r="AZ341" s="635">
        <f t="shared" si="40"/>
        <v>91880</v>
      </c>
      <c r="BA341" s="635">
        <f t="shared" si="40"/>
        <v>67793</v>
      </c>
      <c r="BB341" s="635">
        <f t="shared" si="40"/>
        <v>0</v>
      </c>
      <c r="BC341" s="635">
        <f t="shared" si="40"/>
        <v>7234</v>
      </c>
      <c r="BD341" s="635">
        <f t="shared" si="40"/>
        <v>3094860</v>
      </c>
      <c r="BE341" s="635">
        <f t="shared" si="40"/>
        <v>0</v>
      </c>
      <c r="BF341" s="635">
        <f t="shared" si="40"/>
        <v>105524</v>
      </c>
      <c r="BG341" s="635">
        <f t="shared" si="40"/>
        <v>0</v>
      </c>
      <c r="BH341" s="635">
        <f t="shared" si="40"/>
        <v>0</v>
      </c>
      <c r="BI341" s="635">
        <f t="shared" si="40"/>
        <v>10118</v>
      </c>
      <c r="BJ341" s="635">
        <f t="shared" si="40"/>
        <v>0</v>
      </c>
      <c r="BK341" s="635">
        <f t="shared" si="40"/>
        <v>341371</v>
      </c>
      <c r="BL341" s="635">
        <f t="shared" si="40"/>
        <v>0</v>
      </c>
      <c r="BM341" s="635">
        <f t="shared" si="40"/>
        <v>494046</v>
      </c>
      <c r="BN341" s="635">
        <f t="shared" si="40"/>
        <v>132079</v>
      </c>
      <c r="BO341" s="635">
        <f t="shared" si="40"/>
        <v>28523</v>
      </c>
      <c r="BP341" s="635">
        <f t="shared" si="40"/>
        <v>95453</v>
      </c>
      <c r="BQ341" s="635">
        <f t="shared" si="41"/>
        <v>0</v>
      </c>
      <c r="BR341" s="635">
        <f t="shared" si="41"/>
        <v>82932</v>
      </c>
      <c r="BS341" s="635">
        <f t="shared" si="41"/>
        <v>0</v>
      </c>
      <c r="BT341" s="635">
        <f t="shared" si="41"/>
        <v>71714</v>
      </c>
      <c r="BU341" s="635">
        <f t="shared" si="41"/>
        <v>287630</v>
      </c>
      <c r="BV341" s="635">
        <f t="shared" si="41"/>
        <v>0</v>
      </c>
      <c r="BW341" s="635">
        <f t="shared" si="41"/>
        <v>0</v>
      </c>
      <c r="BX341" s="635">
        <f t="shared" si="41"/>
        <v>15019</v>
      </c>
      <c r="BY341" s="635">
        <f t="shared" si="41"/>
        <v>15489</v>
      </c>
      <c r="BZ341" s="635">
        <f t="shared" si="41"/>
        <v>703727</v>
      </c>
      <c r="CA341" s="635">
        <f t="shared" si="41"/>
        <v>11500</v>
      </c>
      <c r="CB341" s="635">
        <f t="shared" si="41"/>
        <v>26963</v>
      </c>
      <c r="CC341" s="635">
        <f t="shared" si="41"/>
        <v>0</v>
      </c>
      <c r="CD341" s="635">
        <f t="shared" si="41"/>
        <v>0</v>
      </c>
      <c r="CE341" s="635"/>
      <c r="CF341" s="635"/>
      <c r="CG341" s="635"/>
      <c r="CH341" s="635"/>
      <c r="CI341" s="635"/>
      <c r="CJ341" s="635"/>
      <c r="CK341" s="635"/>
      <c r="CL341" s="635"/>
      <c r="CM341" s="635"/>
      <c r="CN341" s="635"/>
      <c r="CO341" s="635"/>
      <c r="CP341" s="635"/>
      <c r="CQ341" s="635"/>
      <c r="CR341" s="635"/>
      <c r="CS341" s="635"/>
      <c r="CT341" s="635"/>
      <c r="CU341" s="635"/>
      <c r="CV341" s="635"/>
      <c r="CW341" s="635"/>
      <c r="CX341" s="635"/>
      <c r="CY341" s="635"/>
      <c r="CZ341" s="635"/>
    </row>
    <row r="342" spans="1:104" x14ac:dyDescent="0.3">
      <c r="A342" s="634">
        <v>47</v>
      </c>
      <c r="B342" s="180"/>
      <c r="C342" s="180"/>
      <c r="D342" s="635">
        <f t="shared" si="42"/>
        <v>0</v>
      </c>
      <c r="E342" s="635">
        <f t="shared" ref="E342:BP343" si="43">E29</f>
        <v>0</v>
      </c>
      <c r="F342" s="635">
        <f t="shared" si="43"/>
        <v>0</v>
      </c>
      <c r="G342" s="635">
        <f t="shared" si="43"/>
        <v>0</v>
      </c>
      <c r="H342" s="635">
        <f t="shared" si="43"/>
        <v>0</v>
      </c>
      <c r="I342" s="635">
        <f t="shared" si="43"/>
        <v>0</v>
      </c>
      <c r="J342" s="635">
        <f t="shared" si="43"/>
        <v>0</v>
      </c>
      <c r="K342" s="635">
        <f t="shared" si="43"/>
        <v>0</v>
      </c>
      <c r="L342" s="635">
        <f t="shared" si="43"/>
        <v>0</v>
      </c>
      <c r="M342" s="635">
        <f t="shared" si="43"/>
        <v>0</v>
      </c>
      <c r="N342" s="635">
        <f t="shared" si="43"/>
        <v>0</v>
      </c>
      <c r="O342" s="635">
        <f t="shared" si="43"/>
        <v>0</v>
      </c>
      <c r="P342" s="635">
        <f t="shared" si="43"/>
        <v>0</v>
      </c>
      <c r="Q342" s="635">
        <f t="shared" si="43"/>
        <v>90928601</v>
      </c>
      <c r="R342" s="635">
        <f t="shared" si="43"/>
        <v>0</v>
      </c>
      <c r="S342" s="635">
        <f t="shared" si="43"/>
        <v>0</v>
      </c>
      <c r="T342" s="635">
        <f t="shared" si="43"/>
        <v>0</v>
      </c>
      <c r="U342" s="635">
        <f t="shared" si="43"/>
        <v>0</v>
      </c>
      <c r="V342" s="635">
        <f t="shared" si="43"/>
        <v>26360381</v>
      </c>
      <c r="W342" s="635">
        <f t="shared" si="43"/>
        <v>0</v>
      </c>
      <c r="X342" s="635">
        <f t="shared" si="43"/>
        <v>0</v>
      </c>
      <c r="Y342" s="635">
        <f t="shared" si="43"/>
        <v>0</v>
      </c>
      <c r="Z342" s="635">
        <f t="shared" si="43"/>
        <v>0</v>
      </c>
      <c r="AA342" s="635">
        <f t="shared" si="43"/>
        <v>0</v>
      </c>
      <c r="AB342" s="635">
        <f t="shared" si="43"/>
        <v>0</v>
      </c>
      <c r="AC342" s="635">
        <f t="shared" si="43"/>
        <v>0</v>
      </c>
      <c r="AD342" s="635">
        <f t="shared" si="43"/>
        <v>0</v>
      </c>
      <c r="AE342" s="635">
        <f t="shared" si="43"/>
        <v>0</v>
      </c>
      <c r="AF342" s="635">
        <f t="shared" si="43"/>
        <v>0</v>
      </c>
      <c r="AG342" s="635">
        <f t="shared" si="43"/>
        <v>0</v>
      </c>
      <c r="AH342" s="635">
        <f t="shared" si="43"/>
        <v>0</v>
      </c>
      <c r="AI342" s="635">
        <f t="shared" si="43"/>
        <v>27291705</v>
      </c>
      <c r="AJ342" s="635">
        <f t="shared" si="43"/>
        <v>0</v>
      </c>
      <c r="AK342" s="635">
        <f t="shared" si="43"/>
        <v>0</v>
      </c>
      <c r="AL342" s="635">
        <f t="shared" si="43"/>
        <v>0</v>
      </c>
      <c r="AM342" s="635">
        <f t="shared" si="43"/>
        <v>13440105</v>
      </c>
      <c r="AN342" s="635">
        <f t="shared" si="43"/>
        <v>0</v>
      </c>
      <c r="AO342" s="635">
        <f t="shared" si="43"/>
        <v>0</v>
      </c>
      <c r="AP342" s="635">
        <f t="shared" si="43"/>
        <v>0</v>
      </c>
      <c r="AQ342" s="635">
        <f t="shared" si="43"/>
        <v>0</v>
      </c>
      <c r="AR342" s="635">
        <f t="shared" si="43"/>
        <v>0</v>
      </c>
      <c r="AS342" s="635">
        <f t="shared" si="43"/>
        <v>0</v>
      </c>
      <c r="AT342" s="635">
        <f t="shared" si="43"/>
        <v>0</v>
      </c>
      <c r="AU342" s="635">
        <f t="shared" si="43"/>
        <v>0</v>
      </c>
      <c r="AV342" s="635">
        <f t="shared" si="43"/>
        <v>0</v>
      </c>
      <c r="AW342" s="635">
        <f t="shared" si="43"/>
        <v>0</v>
      </c>
      <c r="AX342" s="635">
        <f t="shared" si="43"/>
        <v>0</v>
      </c>
      <c r="AY342" s="635">
        <f t="shared" si="43"/>
        <v>0</v>
      </c>
      <c r="AZ342" s="635">
        <f t="shared" si="43"/>
        <v>0</v>
      </c>
      <c r="BA342" s="635">
        <f t="shared" si="43"/>
        <v>0</v>
      </c>
      <c r="BB342" s="635">
        <f t="shared" si="43"/>
        <v>0</v>
      </c>
      <c r="BC342" s="635">
        <f t="shared" si="43"/>
        <v>0</v>
      </c>
      <c r="BD342" s="635">
        <f t="shared" si="43"/>
        <v>0</v>
      </c>
      <c r="BE342" s="635">
        <f t="shared" si="43"/>
        <v>0</v>
      </c>
      <c r="BF342" s="635">
        <f t="shared" si="43"/>
        <v>0</v>
      </c>
      <c r="BG342" s="635">
        <f t="shared" si="43"/>
        <v>0</v>
      </c>
      <c r="BH342" s="635">
        <f t="shared" si="43"/>
        <v>0</v>
      </c>
      <c r="BI342" s="635">
        <f t="shared" si="43"/>
        <v>0</v>
      </c>
      <c r="BJ342" s="635">
        <f t="shared" si="43"/>
        <v>0</v>
      </c>
      <c r="BK342" s="635">
        <f t="shared" si="43"/>
        <v>0</v>
      </c>
      <c r="BL342" s="635">
        <f t="shared" si="43"/>
        <v>0</v>
      </c>
      <c r="BM342" s="635">
        <f t="shared" si="43"/>
        <v>0</v>
      </c>
      <c r="BN342" s="635">
        <f t="shared" si="43"/>
        <v>0</v>
      </c>
      <c r="BO342" s="635">
        <f t="shared" si="43"/>
        <v>0</v>
      </c>
      <c r="BP342" s="635">
        <f t="shared" si="43"/>
        <v>0</v>
      </c>
      <c r="BQ342" s="635">
        <f t="shared" si="41"/>
        <v>0</v>
      </c>
      <c r="BR342" s="635">
        <f t="shared" si="41"/>
        <v>1583281</v>
      </c>
      <c r="BS342" s="635">
        <f t="shared" si="41"/>
        <v>6794913</v>
      </c>
      <c r="BT342" s="635">
        <f t="shared" si="41"/>
        <v>0</v>
      </c>
      <c r="BU342" s="635">
        <f t="shared" si="41"/>
        <v>0</v>
      </c>
      <c r="BV342" s="635">
        <f t="shared" si="41"/>
        <v>0</v>
      </c>
      <c r="BW342" s="635">
        <f t="shared" si="41"/>
        <v>0</v>
      </c>
      <c r="BX342" s="635">
        <f t="shared" si="41"/>
        <v>0</v>
      </c>
      <c r="BY342" s="635">
        <f t="shared" si="41"/>
        <v>0</v>
      </c>
      <c r="BZ342" s="635">
        <f t="shared" si="41"/>
        <v>0</v>
      </c>
      <c r="CA342" s="635">
        <f t="shared" si="41"/>
        <v>0</v>
      </c>
      <c r="CB342" s="635">
        <f t="shared" si="41"/>
        <v>0</v>
      </c>
      <c r="CC342" s="635">
        <f t="shared" si="41"/>
        <v>0</v>
      </c>
      <c r="CD342" s="635">
        <f t="shared" si="41"/>
        <v>0</v>
      </c>
      <c r="CE342" s="635"/>
      <c r="CF342" s="635"/>
      <c r="CG342" s="635"/>
      <c r="CH342" s="635"/>
      <c r="CI342" s="635"/>
      <c r="CJ342" s="635"/>
      <c r="CK342" s="635"/>
      <c r="CL342" s="635"/>
      <c r="CM342" s="635"/>
      <c r="CN342" s="635"/>
      <c r="CO342" s="635"/>
      <c r="CP342" s="635"/>
      <c r="CQ342" s="635"/>
      <c r="CR342" s="635"/>
      <c r="CS342" s="635"/>
      <c r="CT342" s="635"/>
      <c r="CU342" s="635"/>
      <c r="CV342" s="635"/>
      <c r="CW342" s="635"/>
      <c r="CX342" s="635"/>
      <c r="CY342" s="635"/>
      <c r="CZ342" s="635"/>
    </row>
    <row r="343" spans="1:104" x14ac:dyDescent="0.3">
      <c r="A343" s="634">
        <v>48</v>
      </c>
      <c r="B343" s="180"/>
      <c r="C343" s="180"/>
      <c r="D343" s="635">
        <f t="shared" si="42"/>
        <v>0</v>
      </c>
      <c r="E343" s="635">
        <f t="shared" si="43"/>
        <v>0</v>
      </c>
      <c r="F343" s="635">
        <f t="shared" si="43"/>
        <v>0</v>
      </c>
      <c r="G343" s="635">
        <f t="shared" si="43"/>
        <v>0</v>
      </c>
      <c r="H343" s="635">
        <f t="shared" si="43"/>
        <v>0</v>
      </c>
      <c r="I343" s="635">
        <f t="shared" si="43"/>
        <v>0</v>
      </c>
      <c r="J343" s="635">
        <f t="shared" si="43"/>
        <v>0</v>
      </c>
      <c r="K343" s="635">
        <f t="shared" si="43"/>
        <v>0</v>
      </c>
      <c r="L343" s="635">
        <f t="shared" si="43"/>
        <v>0</v>
      </c>
      <c r="M343" s="635">
        <f t="shared" si="43"/>
        <v>0</v>
      </c>
      <c r="N343" s="635">
        <f t="shared" si="43"/>
        <v>0</v>
      </c>
      <c r="O343" s="635">
        <f t="shared" si="43"/>
        <v>0</v>
      </c>
      <c r="P343" s="635">
        <f t="shared" si="43"/>
        <v>0</v>
      </c>
      <c r="Q343" s="635">
        <f t="shared" si="43"/>
        <v>5968638</v>
      </c>
      <c r="R343" s="635">
        <f t="shared" si="43"/>
        <v>0</v>
      </c>
      <c r="S343" s="635">
        <f t="shared" si="43"/>
        <v>0</v>
      </c>
      <c r="T343" s="635">
        <f t="shared" si="43"/>
        <v>0</v>
      </c>
      <c r="U343" s="635">
        <f t="shared" si="43"/>
        <v>0</v>
      </c>
      <c r="V343" s="635">
        <f t="shared" si="43"/>
        <v>3206368</v>
      </c>
      <c r="W343" s="635">
        <f t="shared" si="43"/>
        <v>0</v>
      </c>
      <c r="X343" s="635">
        <f t="shared" si="43"/>
        <v>0</v>
      </c>
      <c r="Y343" s="635">
        <f t="shared" si="43"/>
        <v>0</v>
      </c>
      <c r="Z343" s="635">
        <f t="shared" si="43"/>
        <v>0</v>
      </c>
      <c r="AA343" s="635">
        <f t="shared" si="43"/>
        <v>0</v>
      </c>
      <c r="AB343" s="635">
        <f t="shared" si="43"/>
        <v>0</v>
      </c>
      <c r="AC343" s="635">
        <f t="shared" si="43"/>
        <v>0</v>
      </c>
      <c r="AD343" s="635">
        <f t="shared" si="43"/>
        <v>0</v>
      </c>
      <c r="AE343" s="635">
        <f t="shared" si="43"/>
        <v>0</v>
      </c>
      <c r="AF343" s="635">
        <f t="shared" si="43"/>
        <v>0</v>
      </c>
      <c r="AG343" s="635">
        <f t="shared" si="43"/>
        <v>0</v>
      </c>
      <c r="AH343" s="635">
        <f t="shared" si="43"/>
        <v>0</v>
      </c>
      <c r="AI343" s="635">
        <f t="shared" si="43"/>
        <v>8203287</v>
      </c>
      <c r="AJ343" s="635">
        <f t="shared" si="43"/>
        <v>0</v>
      </c>
      <c r="AK343" s="635">
        <f t="shared" si="43"/>
        <v>0</v>
      </c>
      <c r="AL343" s="635">
        <f t="shared" si="43"/>
        <v>0</v>
      </c>
      <c r="AM343" s="635">
        <f t="shared" si="43"/>
        <v>2039842</v>
      </c>
      <c r="AN343" s="635">
        <f t="shared" si="43"/>
        <v>0</v>
      </c>
      <c r="AO343" s="635">
        <f t="shared" si="43"/>
        <v>0</v>
      </c>
      <c r="AP343" s="635">
        <f t="shared" si="43"/>
        <v>0</v>
      </c>
      <c r="AQ343" s="635">
        <f t="shared" si="43"/>
        <v>0</v>
      </c>
      <c r="AR343" s="635">
        <f t="shared" si="43"/>
        <v>0</v>
      </c>
      <c r="AS343" s="635">
        <f t="shared" si="43"/>
        <v>0</v>
      </c>
      <c r="AT343" s="635">
        <f t="shared" si="43"/>
        <v>0</v>
      </c>
      <c r="AU343" s="635">
        <f t="shared" si="43"/>
        <v>0</v>
      </c>
      <c r="AV343" s="635">
        <f t="shared" si="43"/>
        <v>0</v>
      </c>
      <c r="AW343" s="635">
        <f t="shared" si="43"/>
        <v>0</v>
      </c>
      <c r="AX343" s="635">
        <f t="shared" si="43"/>
        <v>0</v>
      </c>
      <c r="AY343" s="635">
        <f t="shared" si="43"/>
        <v>0</v>
      </c>
      <c r="AZ343" s="635">
        <f t="shared" si="43"/>
        <v>0</v>
      </c>
      <c r="BA343" s="635">
        <f t="shared" si="43"/>
        <v>0</v>
      </c>
      <c r="BB343" s="635">
        <f t="shared" si="43"/>
        <v>0</v>
      </c>
      <c r="BC343" s="635">
        <f t="shared" si="43"/>
        <v>0</v>
      </c>
      <c r="BD343" s="635">
        <f t="shared" si="43"/>
        <v>0</v>
      </c>
      <c r="BE343" s="635">
        <f t="shared" si="43"/>
        <v>0</v>
      </c>
      <c r="BF343" s="635">
        <f t="shared" si="43"/>
        <v>0</v>
      </c>
      <c r="BG343" s="635">
        <f t="shared" si="43"/>
        <v>0</v>
      </c>
      <c r="BH343" s="635">
        <f t="shared" si="43"/>
        <v>0</v>
      </c>
      <c r="BI343" s="635">
        <f t="shared" si="43"/>
        <v>0</v>
      </c>
      <c r="BJ343" s="635">
        <f t="shared" si="43"/>
        <v>0</v>
      </c>
      <c r="BK343" s="635">
        <f t="shared" si="43"/>
        <v>0</v>
      </c>
      <c r="BL343" s="635">
        <f t="shared" si="43"/>
        <v>0</v>
      </c>
      <c r="BM343" s="635">
        <f t="shared" si="43"/>
        <v>0</v>
      </c>
      <c r="BN343" s="635">
        <f t="shared" si="43"/>
        <v>0</v>
      </c>
      <c r="BO343" s="635">
        <f t="shared" si="43"/>
        <v>0</v>
      </c>
      <c r="BP343" s="635">
        <f t="shared" si="43"/>
        <v>0</v>
      </c>
      <c r="BQ343" s="635">
        <f t="shared" si="41"/>
        <v>0</v>
      </c>
      <c r="BR343" s="635">
        <f t="shared" si="41"/>
        <v>158506</v>
      </c>
      <c r="BS343" s="635">
        <f t="shared" si="41"/>
        <v>1000854</v>
      </c>
      <c r="BT343" s="635">
        <f t="shared" si="41"/>
        <v>0</v>
      </c>
      <c r="BU343" s="635">
        <f t="shared" si="41"/>
        <v>0</v>
      </c>
      <c r="BV343" s="635">
        <f t="shared" si="41"/>
        <v>0</v>
      </c>
      <c r="BW343" s="635">
        <f t="shared" si="41"/>
        <v>0</v>
      </c>
      <c r="BX343" s="635">
        <f t="shared" si="41"/>
        <v>0</v>
      </c>
      <c r="BY343" s="635">
        <f t="shared" si="41"/>
        <v>0</v>
      </c>
      <c r="BZ343" s="635">
        <f t="shared" si="41"/>
        <v>0</v>
      </c>
      <c r="CA343" s="635">
        <f t="shared" si="41"/>
        <v>0</v>
      </c>
      <c r="CB343" s="635">
        <f t="shared" si="41"/>
        <v>0</v>
      </c>
      <c r="CC343" s="635">
        <f t="shared" si="41"/>
        <v>0</v>
      </c>
      <c r="CD343" s="635">
        <f t="shared" si="41"/>
        <v>0</v>
      </c>
      <c r="CE343" s="635"/>
      <c r="CF343" s="635"/>
      <c r="CG343" s="635"/>
      <c r="CH343" s="635"/>
      <c r="CI343" s="635"/>
      <c r="CJ343" s="635"/>
      <c r="CK343" s="635"/>
      <c r="CL343" s="635"/>
      <c r="CM343" s="635"/>
      <c r="CN343" s="635"/>
      <c r="CO343" s="635"/>
      <c r="CP343" s="635"/>
      <c r="CQ343" s="635"/>
      <c r="CR343" s="635"/>
      <c r="CS343" s="635"/>
      <c r="CT343" s="635"/>
      <c r="CU343" s="635"/>
      <c r="CV343" s="635"/>
      <c r="CW343" s="635"/>
      <c r="CX343" s="635"/>
      <c r="CY343" s="635"/>
      <c r="CZ343" s="635"/>
    </row>
    <row r="344" spans="1:104" x14ac:dyDescent="0.3">
      <c r="A344" s="638">
        <v>385</v>
      </c>
      <c r="B344" s="180"/>
      <c r="C344" s="180"/>
      <c r="D344" s="639">
        <f>D118</f>
        <v>0</v>
      </c>
      <c r="E344" s="639">
        <f t="shared" ref="E344:BP344" si="44">E118</f>
        <v>357695</v>
      </c>
      <c r="F344" s="639">
        <f t="shared" si="44"/>
        <v>0</v>
      </c>
      <c r="G344" s="639">
        <f t="shared" si="44"/>
        <v>11775739</v>
      </c>
      <c r="H344" s="639">
        <f t="shared" si="44"/>
        <v>9139619</v>
      </c>
      <c r="I344" s="639">
        <f t="shared" si="44"/>
        <v>11388607</v>
      </c>
      <c r="J344" s="639">
        <f t="shared" si="44"/>
        <v>139279</v>
      </c>
      <c r="K344" s="639">
        <f t="shared" si="44"/>
        <v>2762207</v>
      </c>
      <c r="L344" s="639">
        <f t="shared" si="44"/>
        <v>1443848</v>
      </c>
      <c r="M344" s="639">
        <f t="shared" si="44"/>
        <v>89950808</v>
      </c>
      <c r="N344" s="639">
        <f t="shared" si="44"/>
        <v>1344064</v>
      </c>
      <c r="O344" s="639">
        <f t="shared" si="44"/>
        <v>15996879</v>
      </c>
      <c r="P344" s="639">
        <f t="shared" si="44"/>
        <v>480196</v>
      </c>
      <c r="Q344" s="639">
        <f t="shared" si="44"/>
        <v>157282282</v>
      </c>
      <c r="R344" s="639">
        <f t="shared" si="44"/>
        <v>7594627</v>
      </c>
      <c r="S344" s="639">
        <f t="shared" si="44"/>
        <v>314966</v>
      </c>
      <c r="T344" s="639">
        <f t="shared" si="44"/>
        <v>279897966</v>
      </c>
      <c r="U344" s="639">
        <f t="shared" si="44"/>
        <v>70939771</v>
      </c>
      <c r="V344" s="639">
        <f t="shared" si="44"/>
        <v>70420190</v>
      </c>
      <c r="W344" s="639">
        <f t="shared" si="44"/>
        <v>219437693</v>
      </c>
      <c r="X344" s="639">
        <f t="shared" si="44"/>
        <v>0</v>
      </c>
      <c r="Y344" s="639">
        <f t="shared" si="44"/>
        <v>45888479</v>
      </c>
      <c r="Z344" s="639">
        <f t="shared" si="44"/>
        <v>3608465</v>
      </c>
      <c r="AA344" s="639">
        <f t="shared" si="44"/>
        <v>50635615</v>
      </c>
      <c r="AB344" s="639">
        <f t="shared" si="44"/>
        <v>6547991</v>
      </c>
      <c r="AC344" s="639">
        <f t="shared" si="44"/>
        <v>6361598</v>
      </c>
      <c r="AD344" s="639">
        <f t="shared" si="44"/>
        <v>3275282</v>
      </c>
      <c r="AE344" s="639">
        <f t="shared" si="44"/>
        <v>8168951</v>
      </c>
      <c r="AF344" s="639">
        <f t="shared" si="44"/>
        <v>73838430</v>
      </c>
      <c r="AG344" s="639">
        <f t="shared" si="44"/>
        <v>15556315</v>
      </c>
      <c r="AH344" s="639">
        <f t="shared" si="44"/>
        <v>3866644</v>
      </c>
      <c r="AI344" s="639">
        <f t="shared" si="44"/>
        <v>117281979</v>
      </c>
      <c r="AJ344" s="639">
        <f t="shared" si="44"/>
        <v>8502697</v>
      </c>
      <c r="AK344" s="639">
        <f t="shared" si="44"/>
        <v>0</v>
      </c>
      <c r="AL344" s="639">
        <f t="shared" si="44"/>
        <v>0</v>
      </c>
      <c r="AM344" s="639">
        <f t="shared" si="44"/>
        <v>37498439</v>
      </c>
      <c r="AN344" s="639">
        <f t="shared" si="44"/>
        <v>1161167</v>
      </c>
      <c r="AO344" s="639">
        <f t="shared" si="44"/>
        <v>1266859</v>
      </c>
      <c r="AP344" s="639">
        <f t="shared" si="44"/>
        <v>193193</v>
      </c>
      <c r="AQ344" s="639">
        <f t="shared" si="44"/>
        <v>42154093</v>
      </c>
      <c r="AR344" s="639">
        <f t="shared" si="44"/>
        <v>97699480</v>
      </c>
      <c r="AS344" s="639">
        <f t="shared" si="44"/>
        <v>1336643</v>
      </c>
      <c r="AT344" s="639">
        <f t="shared" si="44"/>
        <v>5548319</v>
      </c>
      <c r="AU344" s="639">
        <f t="shared" si="44"/>
        <v>0</v>
      </c>
      <c r="AV344" s="639">
        <f t="shared" si="44"/>
        <v>62946250</v>
      </c>
      <c r="AW344" s="639">
        <f t="shared" si="44"/>
        <v>12261587</v>
      </c>
      <c r="AX344" s="639">
        <f t="shared" si="44"/>
        <v>5081731</v>
      </c>
      <c r="AY344" s="639">
        <f t="shared" si="44"/>
        <v>44562280</v>
      </c>
      <c r="AZ344" s="639">
        <f t="shared" si="44"/>
        <v>4457826</v>
      </c>
      <c r="BA344" s="639">
        <f t="shared" si="44"/>
        <v>4657909</v>
      </c>
      <c r="BB344" s="639">
        <f t="shared" si="44"/>
        <v>170853</v>
      </c>
      <c r="BC344" s="639">
        <f t="shared" si="44"/>
        <v>912699</v>
      </c>
      <c r="BD344" s="639">
        <f t="shared" si="44"/>
        <v>17091358</v>
      </c>
      <c r="BE344" s="639">
        <f t="shared" si="44"/>
        <v>737948</v>
      </c>
      <c r="BF344" s="639">
        <f t="shared" si="44"/>
        <v>1086431</v>
      </c>
      <c r="BG344" s="639">
        <f t="shared" si="44"/>
        <v>0</v>
      </c>
      <c r="BH344" s="639">
        <f t="shared" si="44"/>
        <v>426685</v>
      </c>
      <c r="BI344" s="639">
        <f t="shared" si="44"/>
        <v>821224</v>
      </c>
      <c r="BJ344" s="639">
        <f t="shared" si="44"/>
        <v>749600</v>
      </c>
      <c r="BK344" s="639">
        <f t="shared" si="44"/>
        <v>10964706</v>
      </c>
      <c r="BL344" s="639">
        <f t="shared" si="44"/>
        <v>0</v>
      </c>
      <c r="BM344" s="639">
        <f t="shared" si="44"/>
        <v>3308678</v>
      </c>
      <c r="BN344" s="639">
        <f t="shared" si="44"/>
        <v>15344063</v>
      </c>
      <c r="BO344" s="639">
        <f t="shared" si="44"/>
        <v>2715249</v>
      </c>
      <c r="BP344" s="639">
        <f t="shared" si="44"/>
        <v>5700667</v>
      </c>
      <c r="BQ344" s="639">
        <f t="shared" ref="BQ344:CD344" si="45">BQ118</f>
        <v>44798779</v>
      </c>
      <c r="BR344" s="639">
        <f t="shared" si="45"/>
        <v>1665838</v>
      </c>
      <c r="BS344" s="639">
        <f t="shared" si="45"/>
        <v>82104540</v>
      </c>
      <c r="BT344" s="639">
        <f t="shared" si="45"/>
        <v>2077289</v>
      </c>
      <c r="BU344" s="639">
        <f t="shared" si="45"/>
        <v>14563697</v>
      </c>
      <c r="BV344" s="639">
        <f t="shared" si="45"/>
        <v>5673107</v>
      </c>
      <c r="BW344" s="639">
        <f t="shared" si="45"/>
        <v>0</v>
      </c>
      <c r="BX344" s="639">
        <f t="shared" si="45"/>
        <v>2811336</v>
      </c>
      <c r="BY344" s="639">
        <f t="shared" si="45"/>
        <v>672533</v>
      </c>
      <c r="BZ344" s="639">
        <f t="shared" si="45"/>
        <v>2067020</v>
      </c>
      <c r="CA344" s="639">
        <f t="shared" si="45"/>
        <v>250343</v>
      </c>
      <c r="CB344" s="639">
        <f t="shared" si="45"/>
        <v>1928605</v>
      </c>
      <c r="CC344" s="639">
        <f t="shared" si="45"/>
        <v>0</v>
      </c>
      <c r="CD344" s="639">
        <f t="shared" si="45"/>
        <v>492480</v>
      </c>
      <c r="CE344" s="639"/>
      <c r="CF344" s="639"/>
      <c r="CG344" s="639"/>
      <c r="CH344" s="639"/>
      <c r="CI344" s="639"/>
      <c r="CJ344" s="639"/>
      <c r="CK344" s="639"/>
      <c r="CL344" s="639"/>
      <c r="CM344" s="639"/>
      <c r="CN344" s="639"/>
      <c r="CO344" s="639"/>
      <c r="CP344" s="639"/>
      <c r="CQ344" s="639"/>
      <c r="CR344" s="639"/>
      <c r="CS344" s="639"/>
      <c r="CT344" s="639"/>
      <c r="CU344" s="639"/>
      <c r="CV344" s="639"/>
      <c r="CW344" s="639"/>
      <c r="CX344" s="639"/>
      <c r="CY344" s="639"/>
      <c r="CZ344" s="639"/>
    </row>
    <row r="345" spans="1:104" x14ac:dyDescent="0.3">
      <c r="A345" s="638">
        <v>626</v>
      </c>
      <c r="B345" s="180"/>
      <c r="C345" s="180"/>
      <c r="D345" s="639">
        <f>D215</f>
        <v>0</v>
      </c>
      <c r="E345" s="639">
        <f t="shared" ref="E345:BP345" si="46">E215</f>
        <v>6984</v>
      </c>
      <c r="F345" s="639">
        <f t="shared" si="46"/>
        <v>0</v>
      </c>
      <c r="G345" s="639">
        <f t="shared" si="46"/>
        <v>109158</v>
      </c>
      <c r="H345" s="639">
        <f t="shared" si="46"/>
        <v>62428</v>
      </c>
      <c r="I345" s="639">
        <f t="shared" si="46"/>
        <v>51855</v>
      </c>
      <c r="J345" s="639">
        <f t="shared" si="46"/>
        <v>322</v>
      </c>
      <c r="K345" s="639">
        <f t="shared" si="46"/>
        <v>1996</v>
      </c>
      <c r="L345" s="639">
        <f t="shared" si="46"/>
        <v>6482</v>
      </c>
      <c r="M345" s="639">
        <f t="shared" si="46"/>
        <v>1421950</v>
      </c>
      <c r="N345" s="639">
        <f t="shared" si="46"/>
        <v>39205</v>
      </c>
      <c r="O345" s="639">
        <f t="shared" si="46"/>
        <v>472333</v>
      </c>
      <c r="P345" s="639">
        <f t="shared" si="46"/>
        <v>2011</v>
      </c>
      <c r="Q345" s="639">
        <f t="shared" si="46"/>
        <v>6533116</v>
      </c>
      <c r="R345" s="639">
        <f t="shared" si="46"/>
        <v>143018</v>
      </c>
      <c r="S345" s="639">
        <f t="shared" si="46"/>
        <v>4092</v>
      </c>
      <c r="T345" s="639">
        <f t="shared" si="46"/>
        <v>19468452</v>
      </c>
      <c r="U345" s="639">
        <f t="shared" si="46"/>
        <v>2667399</v>
      </c>
      <c r="V345" s="639">
        <f t="shared" si="46"/>
        <v>5306216</v>
      </c>
      <c r="W345" s="639">
        <f t="shared" si="46"/>
        <v>6632364</v>
      </c>
      <c r="X345" s="639">
        <f t="shared" si="46"/>
        <v>0</v>
      </c>
      <c r="Y345" s="639">
        <f t="shared" si="46"/>
        <v>1864753</v>
      </c>
      <c r="Z345" s="639">
        <f t="shared" si="46"/>
        <v>32504</v>
      </c>
      <c r="AA345" s="639">
        <f t="shared" si="46"/>
        <v>1600295</v>
      </c>
      <c r="AB345" s="639">
        <f t="shared" si="46"/>
        <v>267349</v>
      </c>
      <c r="AC345" s="639">
        <f t="shared" si="46"/>
        <v>147229</v>
      </c>
      <c r="AD345" s="639">
        <f t="shared" si="46"/>
        <v>61768</v>
      </c>
      <c r="AE345" s="639">
        <f t="shared" si="46"/>
        <v>145396</v>
      </c>
      <c r="AF345" s="639">
        <f t="shared" si="46"/>
        <v>4804372</v>
      </c>
      <c r="AG345" s="639">
        <f t="shared" si="46"/>
        <v>347220</v>
      </c>
      <c r="AH345" s="639">
        <f t="shared" si="46"/>
        <v>11958</v>
      </c>
      <c r="AI345" s="639">
        <f t="shared" si="46"/>
        <v>11734326</v>
      </c>
      <c r="AJ345" s="639">
        <f t="shared" si="46"/>
        <v>14310</v>
      </c>
      <c r="AK345" s="639">
        <f t="shared" si="46"/>
        <v>0</v>
      </c>
      <c r="AL345" s="639">
        <f t="shared" si="46"/>
        <v>0</v>
      </c>
      <c r="AM345" s="639">
        <f t="shared" si="46"/>
        <v>2400724</v>
      </c>
      <c r="AN345" s="639">
        <f t="shared" si="46"/>
        <v>30258</v>
      </c>
      <c r="AO345" s="639">
        <f t="shared" si="46"/>
        <v>30036</v>
      </c>
      <c r="AP345" s="639">
        <f t="shared" si="46"/>
        <v>0</v>
      </c>
      <c r="AQ345" s="639">
        <f t="shared" si="46"/>
        <v>786919</v>
      </c>
      <c r="AR345" s="639">
        <f t="shared" si="46"/>
        <v>407976</v>
      </c>
      <c r="AS345" s="639">
        <f t="shared" si="46"/>
        <v>20677</v>
      </c>
      <c r="AT345" s="639">
        <f t="shared" si="46"/>
        <v>205978</v>
      </c>
      <c r="AU345" s="639">
        <f t="shared" si="46"/>
        <v>0</v>
      </c>
      <c r="AV345" s="639">
        <f t="shared" si="46"/>
        <v>340036</v>
      </c>
      <c r="AW345" s="639">
        <f t="shared" si="46"/>
        <v>342326</v>
      </c>
      <c r="AX345" s="639">
        <f t="shared" si="46"/>
        <v>68409</v>
      </c>
      <c r="AY345" s="639">
        <f t="shared" si="46"/>
        <v>2656423</v>
      </c>
      <c r="AZ345" s="639">
        <f t="shared" si="46"/>
        <v>129621</v>
      </c>
      <c r="BA345" s="639">
        <f t="shared" si="46"/>
        <v>81095</v>
      </c>
      <c r="BB345" s="639">
        <f t="shared" si="46"/>
        <v>0</v>
      </c>
      <c r="BC345" s="639">
        <f t="shared" si="46"/>
        <v>48002</v>
      </c>
      <c r="BD345" s="639">
        <f t="shared" si="46"/>
        <v>893210</v>
      </c>
      <c r="BE345" s="639">
        <f t="shared" si="46"/>
        <v>2846</v>
      </c>
      <c r="BF345" s="639">
        <f t="shared" si="46"/>
        <v>2804</v>
      </c>
      <c r="BG345" s="639">
        <f t="shared" si="46"/>
        <v>0</v>
      </c>
      <c r="BH345" s="639">
        <f t="shared" si="46"/>
        <v>1121</v>
      </c>
      <c r="BI345" s="639">
        <f t="shared" si="46"/>
        <v>2862</v>
      </c>
      <c r="BJ345" s="639">
        <f t="shared" si="46"/>
        <v>82516</v>
      </c>
      <c r="BK345" s="639">
        <f t="shared" si="46"/>
        <v>973721</v>
      </c>
      <c r="BL345" s="639">
        <f t="shared" si="46"/>
        <v>0</v>
      </c>
      <c r="BM345" s="639">
        <f t="shared" si="46"/>
        <v>167888</v>
      </c>
      <c r="BN345" s="639">
        <f t="shared" si="46"/>
        <v>474823</v>
      </c>
      <c r="BO345" s="639">
        <f t="shared" si="46"/>
        <v>105533</v>
      </c>
      <c r="BP345" s="639">
        <f t="shared" si="46"/>
        <v>107062</v>
      </c>
      <c r="BQ345" s="639">
        <f t="shared" ref="BQ345:CD345" si="47">BQ215</f>
        <v>1809761</v>
      </c>
      <c r="BR345" s="639">
        <f t="shared" si="47"/>
        <v>124599</v>
      </c>
      <c r="BS345" s="639">
        <f t="shared" si="47"/>
        <v>2061370</v>
      </c>
      <c r="BT345" s="639">
        <f t="shared" si="47"/>
        <v>28619</v>
      </c>
      <c r="BU345" s="639">
        <f t="shared" si="47"/>
        <v>1233922</v>
      </c>
      <c r="BV345" s="639">
        <f t="shared" si="47"/>
        <v>50002</v>
      </c>
      <c r="BW345" s="639">
        <f t="shared" si="47"/>
        <v>0</v>
      </c>
      <c r="BX345" s="639">
        <f t="shared" si="47"/>
        <v>49597</v>
      </c>
      <c r="BY345" s="639">
        <f t="shared" si="47"/>
        <v>2229</v>
      </c>
      <c r="BZ345" s="639">
        <f t="shared" si="47"/>
        <v>117574</v>
      </c>
      <c r="CA345" s="639">
        <f t="shared" si="47"/>
        <v>8136</v>
      </c>
      <c r="CB345" s="639">
        <f t="shared" si="47"/>
        <v>172194</v>
      </c>
      <c r="CC345" s="639">
        <f t="shared" si="47"/>
        <v>0</v>
      </c>
      <c r="CD345" s="639">
        <f t="shared" si="47"/>
        <v>20738</v>
      </c>
      <c r="CE345" s="639"/>
      <c r="CF345" s="639"/>
      <c r="CG345" s="639"/>
      <c r="CH345" s="639"/>
      <c r="CI345" s="639"/>
      <c r="CJ345" s="639"/>
      <c r="CK345" s="639"/>
      <c r="CL345" s="639"/>
      <c r="CM345" s="639"/>
      <c r="CN345" s="639"/>
      <c r="CO345" s="639"/>
      <c r="CP345" s="639"/>
      <c r="CQ345" s="639"/>
      <c r="CR345" s="639"/>
      <c r="CS345" s="639"/>
      <c r="CT345" s="639"/>
      <c r="CU345" s="639"/>
      <c r="CV345" s="639"/>
      <c r="CW345" s="639"/>
      <c r="CX345" s="639"/>
      <c r="CY345" s="639"/>
      <c r="CZ345" s="639"/>
    </row>
    <row r="346" spans="1:104" x14ac:dyDescent="0.3">
      <c r="A346" s="638">
        <v>338</v>
      </c>
      <c r="B346" s="180"/>
      <c r="C346" s="180"/>
      <c r="D346" s="644">
        <f>D83</f>
        <v>0</v>
      </c>
      <c r="E346" s="644">
        <f t="shared" ref="E346:BP346" si="48">E83</f>
        <v>6984</v>
      </c>
      <c r="F346" s="644">
        <f t="shared" si="48"/>
        <v>0</v>
      </c>
      <c r="G346" s="644">
        <f t="shared" si="48"/>
        <v>766904</v>
      </c>
      <c r="H346" s="644">
        <f t="shared" si="48"/>
        <v>80876</v>
      </c>
      <c r="I346" s="644">
        <f t="shared" si="48"/>
        <v>281061</v>
      </c>
      <c r="J346" s="644">
        <f t="shared" si="48"/>
        <v>322</v>
      </c>
      <c r="K346" s="644">
        <f t="shared" si="48"/>
        <v>29582</v>
      </c>
      <c r="L346" s="644">
        <f t="shared" si="48"/>
        <v>6482</v>
      </c>
      <c r="M346" s="644">
        <f t="shared" si="48"/>
        <v>12699010</v>
      </c>
      <c r="N346" s="644">
        <f t="shared" si="48"/>
        <v>282973</v>
      </c>
      <c r="O346" s="644">
        <f t="shared" si="48"/>
        <v>4636566</v>
      </c>
      <c r="P346" s="644">
        <f t="shared" si="48"/>
        <v>2011</v>
      </c>
      <c r="Q346" s="644">
        <f t="shared" si="48"/>
        <v>74903404</v>
      </c>
      <c r="R346" s="644">
        <f t="shared" si="48"/>
        <v>1617829</v>
      </c>
      <c r="S346" s="644">
        <f t="shared" si="48"/>
        <v>4092</v>
      </c>
      <c r="T346" s="644">
        <f t="shared" si="48"/>
        <v>175337710</v>
      </c>
      <c r="U346" s="644">
        <f t="shared" si="48"/>
        <v>23393707</v>
      </c>
      <c r="V346" s="644">
        <f t="shared" si="48"/>
        <v>34796695</v>
      </c>
      <c r="W346" s="644">
        <f t="shared" si="48"/>
        <v>47901831</v>
      </c>
      <c r="X346" s="644">
        <f t="shared" si="48"/>
        <v>0</v>
      </c>
      <c r="Y346" s="644">
        <f t="shared" si="48"/>
        <v>7385622</v>
      </c>
      <c r="Z346" s="644">
        <f t="shared" si="48"/>
        <v>377475</v>
      </c>
      <c r="AA346" s="644">
        <f t="shared" si="48"/>
        <v>18317159</v>
      </c>
      <c r="AB346" s="644">
        <f t="shared" si="48"/>
        <v>1803811</v>
      </c>
      <c r="AC346" s="644">
        <f t="shared" si="48"/>
        <v>895373</v>
      </c>
      <c r="AD346" s="644">
        <f t="shared" si="48"/>
        <v>817948</v>
      </c>
      <c r="AE346" s="644">
        <f t="shared" si="48"/>
        <v>2728206</v>
      </c>
      <c r="AF346" s="644">
        <f t="shared" si="48"/>
        <v>21644882</v>
      </c>
      <c r="AG346" s="644">
        <f t="shared" si="48"/>
        <v>3380917</v>
      </c>
      <c r="AH346" s="644">
        <f t="shared" si="48"/>
        <v>514933</v>
      </c>
      <c r="AI346" s="644">
        <f t="shared" si="48"/>
        <v>83285411</v>
      </c>
      <c r="AJ346" s="644">
        <f t="shared" si="48"/>
        <v>38252</v>
      </c>
      <c r="AK346" s="644">
        <f t="shared" si="48"/>
        <v>0</v>
      </c>
      <c r="AL346" s="644">
        <f t="shared" si="48"/>
        <v>0</v>
      </c>
      <c r="AM346" s="644">
        <f t="shared" si="48"/>
        <v>15894092</v>
      </c>
      <c r="AN346" s="644">
        <f t="shared" si="48"/>
        <v>254696</v>
      </c>
      <c r="AO346" s="644">
        <f t="shared" si="48"/>
        <v>377817</v>
      </c>
      <c r="AP346" s="644">
        <f t="shared" si="48"/>
        <v>0</v>
      </c>
      <c r="AQ346" s="644">
        <f t="shared" si="48"/>
        <v>16414865</v>
      </c>
      <c r="AR346" s="644">
        <f t="shared" si="48"/>
        <v>51718836</v>
      </c>
      <c r="AS346" s="644">
        <f t="shared" si="48"/>
        <v>416084</v>
      </c>
      <c r="AT346" s="644">
        <f t="shared" si="48"/>
        <v>1393497</v>
      </c>
      <c r="AU346" s="644">
        <f t="shared" si="48"/>
        <v>0</v>
      </c>
      <c r="AV346" s="644">
        <f t="shared" si="48"/>
        <v>15866490</v>
      </c>
      <c r="AW346" s="644">
        <f t="shared" si="48"/>
        <v>1602654</v>
      </c>
      <c r="AX346" s="644">
        <f t="shared" si="48"/>
        <v>577826</v>
      </c>
      <c r="AY346" s="644">
        <f t="shared" si="48"/>
        <v>11714033</v>
      </c>
      <c r="AZ346" s="644">
        <f t="shared" si="48"/>
        <v>407415</v>
      </c>
      <c r="BA346" s="644">
        <f t="shared" si="48"/>
        <v>267155</v>
      </c>
      <c r="BB346" s="644">
        <f t="shared" si="48"/>
        <v>0</v>
      </c>
      <c r="BC346" s="644">
        <f t="shared" si="48"/>
        <v>48002</v>
      </c>
      <c r="BD346" s="644">
        <f t="shared" si="48"/>
        <v>12562868</v>
      </c>
      <c r="BE346" s="644">
        <f t="shared" si="48"/>
        <v>2846</v>
      </c>
      <c r="BF346" s="644">
        <f t="shared" si="48"/>
        <v>57551</v>
      </c>
      <c r="BG346" s="644">
        <f t="shared" si="48"/>
        <v>0</v>
      </c>
      <c r="BH346" s="644">
        <f t="shared" si="48"/>
        <v>1121</v>
      </c>
      <c r="BI346" s="644">
        <f t="shared" si="48"/>
        <v>31290</v>
      </c>
      <c r="BJ346" s="644">
        <f t="shared" si="48"/>
        <v>100978</v>
      </c>
      <c r="BK346" s="644">
        <f t="shared" si="48"/>
        <v>5587252</v>
      </c>
      <c r="BL346" s="644">
        <f t="shared" si="48"/>
        <v>0</v>
      </c>
      <c r="BM346" s="644">
        <f t="shared" si="48"/>
        <v>850019</v>
      </c>
      <c r="BN346" s="644">
        <f t="shared" si="48"/>
        <v>2631116</v>
      </c>
      <c r="BO346" s="644">
        <f t="shared" si="48"/>
        <v>1317169</v>
      </c>
      <c r="BP346" s="644">
        <f t="shared" si="48"/>
        <v>1945920</v>
      </c>
      <c r="BQ346" s="644">
        <f t="shared" ref="BQ346:CD346" si="49">BQ83</f>
        <v>7599334</v>
      </c>
      <c r="BR346" s="644">
        <f t="shared" si="49"/>
        <v>803498</v>
      </c>
      <c r="BS346" s="644">
        <f t="shared" si="49"/>
        <v>31167225</v>
      </c>
      <c r="BT346" s="644">
        <f t="shared" si="49"/>
        <v>358588</v>
      </c>
      <c r="BU346" s="644">
        <f t="shared" si="49"/>
        <v>4496995</v>
      </c>
      <c r="BV346" s="644">
        <f t="shared" si="49"/>
        <v>50002</v>
      </c>
      <c r="BW346" s="644">
        <f t="shared" si="49"/>
        <v>0</v>
      </c>
      <c r="BX346" s="644">
        <f t="shared" si="49"/>
        <v>966952</v>
      </c>
      <c r="BY346" s="644">
        <f t="shared" si="49"/>
        <v>9257</v>
      </c>
      <c r="BZ346" s="644">
        <f t="shared" si="49"/>
        <v>1184068</v>
      </c>
      <c r="CA346" s="644">
        <f t="shared" si="49"/>
        <v>8480</v>
      </c>
      <c r="CB346" s="644">
        <f t="shared" si="49"/>
        <v>950056</v>
      </c>
      <c r="CC346" s="644">
        <f t="shared" si="49"/>
        <v>0</v>
      </c>
      <c r="CD346" s="644">
        <f t="shared" si="49"/>
        <v>40460</v>
      </c>
      <c r="CE346" s="644"/>
      <c r="CF346" s="644"/>
      <c r="CG346" s="644"/>
      <c r="CH346" s="644"/>
      <c r="CI346" s="644"/>
      <c r="CJ346" s="644"/>
      <c r="CK346" s="644"/>
      <c r="CL346" s="644"/>
      <c r="CM346" s="644"/>
      <c r="CN346" s="644"/>
      <c r="CO346" s="644"/>
      <c r="CP346" s="644"/>
      <c r="CQ346" s="644"/>
      <c r="CR346" s="644"/>
      <c r="CS346" s="644"/>
      <c r="CT346" s="644"/>
      <c r="CU346" s="644"/>
      <c r="CV346" s="644"/>
      <c r="CW346" s="644"/>
      <c r="CX346" s="644"/>
      <c r="CY346" s="644"/>
      <c r="CZ346" s="644"/>
    </row>
    <row r="347" spans="1:104" s="180" customFormat="1" x14ac:dyDescent="0.3">
      <c r="A347" s="642">
        <v>620</v>
      </c>
      <c r="D347" s="643">
        <f>D211</f>
        <v>0</v>
      </c>
      <c r="E347" s="643">
        <f t="shared" ref="E347:BP347" si="50">E211</f>
        <v>2</v>
      </c>
      <c r="F347" s="643">
        <f t="shared" si="50"/>
        <v>0</v>
      </c>
      <c r="G347" s="643">
        <f t="shared" si="50"/>
        <v>2</v>
      </c>
      <c r="H347" s="643">
        <f t="shared" si="50"/>
        <v>1</v>
      </c>
      <c r="I347" s="643">
        <f t="shared" si="50"/>
        <v>2</v>
      </c>
      <c r="J347" s="643">
        <f t="shared" si="50"/>
        <v>1</v>
      </c>
      <c r="K347" s="643">
        <f t="shared" si="50"/>
        <v>2</v>
      </c>
      <c r="L347" s="643">
        <f t="shared" si="50"/>
        <v>2</v>
      </c>
      <c r="M347" s="643">
        <f t="shared" si="50"/>
        <v>2</v>
      </c>
      <c r="N347" s="643">
        <f t="shared" si="50"/>
        <v>2</v>
      </c>
      <c r="O347" s="643">
        <f t="shared" si="50"/>
        <v>1</v>
      </c>
      <c r="P347" s="643">
        <f t="shared" si="50"/>
        <v>2</v>
      </c>
      <c r="Q347" s="643">
        <f t="shared" si="50"/>
        <v>2</v>
      </c>
      <c r="R347" s="643">
        <f t="shared" si="50"/>
        <v>2</v>
      </c>
      <c r="S347" s="643">
        <f t="shared" si="50"/>
        <v>2</v>
      </c>
      <c r="T347" s="643">
        <f t="shared" si="50"/>
        <v>2</v>
      </c>
      <c r="U347" s="643">
        <f t="shared" si="50"/>
        <v>1</v>
      </c>
      <c r="V347" s="643">
        <f t="shared" si="50"/>
        <v>1</v>
      </c>
      <c r="W347" s="643">
        <f t="shared" si="50"/>
        <v>1</v>
      </c>
      <c r="X347" s="643">
        <f t="shared" si="50"/>
        <v>0</v>
      </c>
      <c r="Y347" s="643">
        <f t="shared" si="50"/>
        <v>1</v>
      </c>
      <c r="Z347" s="643">
        <f t="shared" si="50"/>
        <v>2</v>
      </c>
      <c r="AA347" s="643">
        <f t="shared" si="50"/>
        <v>1</v>
      </c>
      <c r="AB347" s="643">
        <f t="shared" si="50"/>
        <v>2</v>
      </c>
      <c r="AC347" s="643">
        <f t="shared" si="50"/>
        <v>2</v>
      </c>
      <c r="AD347" s="643">
        <f t="shared" si="50"/>
        <v>1</v>
      </c>
      <c r="AE347" s="643">
        <f t="shared" si="50"/>
        <v>2</v>
      </c>
      <c r="AF347" s="643">
        <f t="shared" si="50"/>
        <v>1</v>
      </c>
      <c r="AG347" s="643">
        <f t="shared" si="50"/>
        <v>2</v>
      </c>
      <c r="AH347" s="643">
        <f t="shared" si="50"/>
        <v>2</v>
      </c>
      <c r="AI347" s="643">
        <f t="shared" si="50"/>
        <v>1</v>
      </c>
      <c r="AJ347" s="643">
        <f t="shared" si="50"/>
        <v>2</v>
      </c>
      <c r="AK347" s="643">
        <f t="shared" si="50"/>
        <v>0</v>
      </c>
      <c r="AL347" s="643">
        <f t="shared" si="50"/>
        <v>0</v>
      </c>
      <c r="AM347" s="643">
        <f t="shared" si="50"/>
        <v>1</v>
      </c>
      <c r="AN347" s="643">
        <f t="shared" si="50"/>
        <v>2</v>
      </c>
      <c r="AO347" s="643">
        <f t="shared" si="50"/>
        <v>2</v>
      </c>
      <c r="AP347" s="643">
        <f t="shared" si="50"/>
        <v>2</v>
      </c>
      <c r="AQ347" s="643">
        <f t="shared" si="50"/>
        <v>1</v>
      </c>
      <c r="AR347" s="643">
        <f t="shared" si="50"/>
        <v>2</v>
      </c>
      <c r="AS347" s="643">
        <f t="shared" si="50"/>
        <v>2</v>
      </c>
      <c r="AT347" s="643">
        <f t="shared" si="50"/>
        <v>2</v>
      </c>
      <c r="AU347" s="643">
        <f t="shared" si="50"/>
        <v>0</v>
      </c>
      <c r="AV347" s="643">
        <f t="shared" si="50"/>
        <v>1</v>
      </c>
      <c r="AW347" s="643">
        <f t="shared" si="50"/>
        <v>1</v>
      </c>
      <c r="AX347" s="643">
        <f t="shared" si="50"/>
        <v>2</v>
      </c>
      <c r="AY347" s="643">
        <f t="shared" si="50"/>
        <v>2</v>
      </c>
      <c r="AZ347" s="643">
        <f t="shared" si="50"/>
        <v>2</v>
      </c>
      <c r="BA347" s="643">
        <f t="shared" si="50"/>
        <v>2</v>
      </c>
      <c r="BB347" s="643">
        <f t="shared" si="50"/>
        <v>2</v>
      </c>
      <c r="BC347" s="643">
        <f t="shared" si="50"/>
        <v>2</v>
      </c>
      <c r="BD347" s="643">
        <f t="shared" si="50"/>
        <v>2</v>
      </c>
      <c r="BE347" s="643">
        <f t="shared" si="50"/>
        <v>2</v>
      </c>
      <c r="BF347" s="643">
        <f t="shared" si="50"/>
        <v>2</v>
      </c>
      <c r="BG347" s="643">
        <f t="shared" si="50"/>
        <v>0</v>
      </c>
      <c r="BH347" s="643">
        <f t="shared" si="50"/>
        <v>2</v>
      </c>
      <c r="BI347" s="643">
        <f t="shared" si="50"/>
        <v>2</v>
      </c>
      <c r="BJ347" s="643">
        <f t="shared" si="50"/>
        <v>2</v>
      </c>
      <c r="BK347" s="643">
        <f t="shared" si="50"/>
        <v>2</v>
      </c>
      <c r="BL347" s="643">
        <f t="shared" si="50"/>
        <v>0</v>
      </c>
      <c r="BM347" s="643">
        <f t="shared" si="50"/>
        <v>2</v>
      </c>
      <c r="BN347" s="643">
        <f t="shared" si="50"/>
        <v>2</v>
      </c>
      <c r="BO347" s="643">
        <f t="shared" si="50"/>
        <v>2</v>
      </c>
      <c r="BP347" s="643">
        <f t="shared" si="50"/>
        <v>2</v>
      </c>
      <c r="BQ347" s="643">
        <f t="shared" ref="BQ347:CD347" si="51">BQ211</f>
        <v>2</v>
      </c>
      <c r="BR347" s="643">
        <f t="shared" si="51"/>
        <v>2</v>
      </c>
      <c r="BS347" s="643">
        <f t="shared" si="51"/>
        <v>2</v>
      </c>
      <c r="BT347" s="643">
        <f t="shared" si="51"/>
        <v>2</v>
      </c>
      <c r="BU347" s="643">
        <f t="shared" si="51"/>
        <v>1</v>
      </c>
      <c r="BV347" s="643">
        <f t="shared" si="51"/>
        <v>2</v>
      </c>
      <c r="BW347" s="643">
        <f t="shared" si="51"/>
        <v>0</v>
      </c>
      <c r="BX347" s="643">
        <f t="shared" si="51"/>
        <v>2</v>
      </c>
      <c r="BY347" s="643">
        <f t="shared" si="51"/>
        <v>2</v>
      </c>
      <c r="BZ347" s="643">
        <f t="shared" si="51"/>
        <v>2</v>
      </c>
      <c r="CA347" s="643">
        <f t="shared" si="51"/>
        <v>2</v>
      </c>
      <c r="CB347" s="643">
        <f t="shared" si="51"/>
        <v>1</v>
      </c>
      <c r="CC347" s="643">
        <f t="shared" si="51"/>
        <v>0</v>
      </c>
      <c r="CD347" s="643">
        <f t="shared" si="51"/>
        <v>2</v>
      </c>
      <c r="CE347" s="643"/>
      <c r="CF347" s="643"/>
      <c r="CG347" s="643"/>
      <c r="CH347" s="643"/>
      <c r="CI347" s="643"/>
      <c r="CJ347" s="643"/>
      <c r="CK347" s="643"/>
      <c r="CL347" s="643"/>
      <c r="CM347" s="643"/>
      <c r="CN347" s="643"/>
      <c r="CO347" s="643"/>
      <c r="CP347" s="643"/>
      <c r="CQ347" s="643"/>
      <c r="CR347" s="643"/>
      <c r="CS347" s="643"/>
      <c r="CT347" s="643"/>
      <c r="CU347" s="643"/>
      <c r="CV347" s="643"/>
      <c r="CW347" s="643"/>
      <c r="CX347" s="643"/>
      <c r="CY347" s="643"/>
      <c r="CZ347" s="643"/>
    </row>
    <row r="348" spans="1:104" s="180" customFormat="1" x14ac:dyDescent="0.3">
      <c r="A348" s="155">
        <v>545</v>
      </c>
      <c r="D348" s="643">
        <f>D166</f>
        <v>0</v>
      </c>
      <c r="E348" s="643">
        <f t="shared" ref="E348:BP348" si="52">E166</f>
        <v>0</v>
      </c>
      <c r="F348" s="643">
        <f t="shared" si="52"/>
        <v>0</v>
      </c>
      <c r="G348" s="643">
        <f t="shared" si="52"/>
        <v>0</v>
      </c>
      <c r="H348" s="643">
        <f t="shared" si="52"/>
        <v>0</v>
      </c>
      <c r="I348" s="643">
        <f t="shared" si="52"/>
        <v>0</v>
      </c>
      <c r="J348" s="643">
        <f t="shared" si="52"/>
        <v>0</v>
      </c>
      <c r="K348" s="643">
        <f t="shared" si="52"/>
        <v>0</v>
      </c>
      <c r="L348" s="643">
        <f t="shared" si="52"/>
        <v>0</v>
      </c>
      <c r="M348" s="643">
        <f t="shared" si="52"/>
        <v>0</v>
      </c>
      <c r="N348" s="643">
        <f t="shared" si="52"/>
        <v>0</v>
      </c>
      <c r="O348" s="643">
        <f t="shared" si="52"/>
        <v>0</v>
      </c>
      <c r="P348" s="643">
        <f t="shared" si="52"/>
        <v>0</v>
      </c>
      <c r="Q348" s="643">
        <f t="shared" si="52"/>
        <v>0</v>
      </c>
      <c r="R348" s="643">
        <f t="shared" si="52"/>
        <v>0</v>
      </c>
      <c r="S348" s="643">
        <f t="shared" si="52"/>
        <v>0</v>
      </c>
      <c r="T348" s="643">
        <f t="shared" si="52"/>
        <v>0</v>
      </c>
      <c r="U348" s="643">
        <f t="shared" si="52"/>
        <v>0</v>
      </c>
      <c r="V348" s="643">
        <f t="shared" si="52"/>
        <v>0</v>
      </c>
      <c r="W348" s="643">
        <f t="shared" si="52"/>
        <v>0</v>
      </c>
      <c r="X348" s="643">
        <f t="shared" si="52"/>
        <v>0</v>
      </c>
      <c r="Y348" s="643">
        <f t="shared" si="52"/>
        <v>0</v>
      </c>
      <c r="Z348" s="643">
        <f t="shared" si="52"/>
        <v>0</v>
      </c>
      <c r="AA348" s="643">
        <f t="shared" si="52"/>
        <v>0</v>
      </c>
      <c r="AB348" s="643">
        <f t="shared" si="52"/>
        <v>0</v>
      </c>
      <c r="AC348" s="643">
        <f t="shared" si="52"/>
        <v>0</v>
      </c>
      <c r="AD348" s="643">
        <f t="shared" si="52"/>
        <v>0</v>
      </c>
      <c r="AE348" s="643">
        <f t="shared" si="52"/>
        <v>0</v>
      </c>
      <c r="AF348" s="643">
        <f t="shared" si="52"/>
        <v>0</v>
      </c>
      <c r="AG348" s="643">
        <f t="shared" si="52"/>
        <v>0</v>
      </c>
      <c r="AH348" s="643">
        <f t="shared" si="52"/>
        <v>0</v>
      </c>
      <c r="AI348" s="643">
        <f t="shared" si="52"/>
        <v>0</v>
      </c>
      <c r="AJ348" s="643">
        <f t="shared" si="52"/>
        <v>0</v>
      </c>
      <c r="AK348" s="643">
        <f t="shared" si="52"/>
        <v>0</v>
      </c>
      <c r="AL348" s="643">
        <f t="shared" si="52"/>
        <v>0</v>
      </c>
      <c r="AM348" s="643">
        <f t="shared" si="52"/>
        <v>0</v>
      </c>
      <c r="AN348" s="643">
        <f t="shared" si="52"/>
        <v>0</v>
      </c>
      <c r="AO348" s="643">
        <f t="shared" si="52"/>
        <v>0.02</v>
      </c>
      <c r="AP348" s="643">
        <f t="shared" si="52"/>
        <v>0</v>
      </c>
      <c r="AQ348" s="643">
        <f t="shared" si="52"/>
        <v>0</v>
      </c>
      <c r="AR348" s="643">
        <f t="shared" si="52"/>
        <v>0</v>
      </c>
      <c r="AS348" s="643">
        <f t="shared" si="52"/>
        <v>0</v>
      </c>
      <c r="AT348" s="643">
        <f t="shared" si="52"/>
        <v>0</v>
      </c>
      <c r="AU348" s="643">
        <f t="shared" si="52"/>
        <v>0</v>
      </c>
      <c r="AV348" s="643">
        <f t="shared" si="52"/>
        <v>0</v>
      </c>
      <c r="AW348" s="643">
        <f t="shared" si="52"/>
        <v>0</v>
      </c>
      <c r="AX348" s="643">
        <f t="shared" si="52"/>
        <v>0</v>
      </c>
      <c r="AY348" s="643">
        <f t="shared" si="52"/>
        <v>0</v>
      </c>
      <c r="AZ348" s="643">
        <f t="shared" si="52"/>
        <v>0</v>
      </c>
      <c r="BA348" s="643">
        <f t="shared" si="52"/>
        <v>0</v>
      </c>
      <c r="BB348" s="643">
        <f t="shared" si="52"/>
        <v>0</v>
      </c>
      <c r="BC348" s="643">
        <f t="shared" si="52"/>
        <v>0</v>
      </c>
      <c r="BD348" s="643">
        <f t="shared" si="52"/>
        <v>0</v>
      </c>
      <c r="BE348" s="643">
        <f t="shared" si="52"/>
        <v>0</v>
      </c>
      <c r="BF348" s="643">
        <f t="shared" si="52"/>
        <v>0</v>
      </c>
      <c r="BG348" s="643">
        <f t="shared" si="52"/>
        <v>0</v>
      </c>
      <c r="BH348" s="643">
        <f t="shared" si="52"/>
        <v>0</v>
      </c>
      <c r="BI348" s="643">
        <f t="shared" si="52"/>
        <v>0</v>
      </c>
      <c r="BJ348" s="643">
        <f t="shared" si="52"/>
        <v>0</v>
      </c>
      <c r="BK348" s="643">
        <f t="shared" si="52"/>
        <v>0</v>
      </c>
      <c r="BL348" s="643">
        <f t="shared" si="52"/>
        <v>0</v>
      </c>
      <c r="BM348" s="643">
        <f t="shared" si="52"/>
        <v>0</v>
      </c>
      <c r="BN348" s="643">
        <f t="shared" si="52"/>
        <v>0.01</v>
      </c>
      <c r="BO348" s="643">
        <f t="shared" si="52"/>
        <v>0</v>
      </c>
      <c r="BP348" s="643">
        <f t="shared" si="52"/>
        <v>0.01</v>
      </c>
      <c r="BQ348" s="643">
        <f t="shared" ref="BQ348:CD348" si="53">BQ166</f>
        <v>1.4999999999999999E-2</v>
      </c>
      <c r="BR348" s="643">
        <f t="shared" si="53"/>
        <v>0</v>
      </c>
      <c r="BS348" s="643">
        <f t="shared" si="53"/>
        <v>0</v>
      </c>
      <c r="BT348" s="643">
        <f t="shared" si="53"/>
        <v>0</v>
      </c>
      <c r="BU348" s="643">
        <f t="shared" si="53"/>
        <v>0</v>
      </c>
      <c r="BV348" s="643">
        <f t="shared" si="53"/>
        <v>0</v>
      </c>
      <c r="BW348" s="643">
        <f t="shared" si="53"/>
        <v>0</v>
      </c>
      <c r="BX348" s="643">
        <f t="shared" si="53"/>
        <v>0</v>
      </c>
      <c r="BY348" s="643">
        <f t="shared" si="53"/>
        <v>0</v>
      </c>
      <c r="BZ348" s="643">
        <f t="shared" si="53"/>
        <v>0</v>
      </c>
      <c r="CA348" s="643">
        <f t="shared" si="53"/>
        <v>0</v>
      </c>
      <c r="CB348" s="643">
        <f t="shared" si="53"/>
        <v>0</v>
      </c>
      <c r="CC348" s="643">
        <f t="shared" si="53"/>
        <v>0</v>
      </c>
      <c r="CD348" s="643">
        <f t="shared" si="53"/>
        <v>0</v>
      </c>
      <c r="CE348" s="643"/>
      <c r="CF348" s="643"/>
      <c r="CG348" s="643"/>
      <c r="CH348" s="643"/>
      <c r="CI348" s="643"/>
      <c r="CJ348" s="643"/>
      <c r="CK348" s="643"/>
      <c r="CL348" s="643"/>
      <c r="CM348" s="643"/>
      <c r="CN348" s="643"/>
      <c r="CO348" s="643"/>
      <c r="CP348" s="643"/>
      <c r="CQ348" s="643"/>
      <c r="CR348" s="643"/>
      <c r="CS348" s="643"/>
      <c r="CT348" s="643"/>
      <c r="CU348" s="643"/>
      <c r="CV348" s="643"/>
      <c r="CW348" s="643"/>
      <c r="CX348" s="643"/>
      <c r="CY348" s="643"/>
      <c r="CZ348" s="643"/>
    </row>
    <row r="349" spans="1:104" s="180" customFormat="1" x14ac:dyDescent="0.3">
      <c r="A349" s="642">
        <v>624</v>
      </c>
      <c r="D349" s="643">
        <f>D214</f>
        <v>0</v>
      </c>
      <c r="E349" s="643">
        <f t="shared" ref="E349:BP349" si="54">E214</f>
        <v>1</v>
      </c>
      <c r="F349" s="643">
        <f t="shared" si="54"/>
        <v>0</v>
      </c>
      <c r="G349" s="643">
        <f t="shared" si="54"/>
        <v>1</v>
      </c>
      <c r="H349" s="643">
        <f t="shared" si="54"/>
        <v>2</v>
      </c>
      <c r="I349" s="643">
        <f t="shared" si="54"/>
        <v>2</v>
      </c>
      <c r="J349" s="643">
        <f t="shared" si="54"/>
        <v>1</v>
      </c>
      <c r="K349" s="643">
        <f t="shared" si="54"/>
        <v>1</v>
      </c>
      <c r="L349" s="643">
        <f t="shared" si="54"/>
        <v>1</v>
      </c>
      <c r="M349" s="643">
        <f t="shared" si="54"/>
        <v>1</v>
      </c>
      <c r="N349" s="643">
        <f t="shared" si="54"/>
        <v>1</v>
      </c>
      <c r="O349" s="643">
        <f t="shared" si="54"/>
        <v>1</v>
      </c>
      <c r="P349" s="643">
        <f t="shared" si="54"/>
        <v>1</v>
      </c>
      <c r="Q349" s="643">
        <f t="shared" si="54"/>
        <v>2</v>
      </c>
      <c r="R349" s="643">
        <f t="shared" si="54"/>
        <v>1</v>
      </c>
      <c r="S349" s="643">
        <f t="shared" si="54"/>
        <v>0</v>
      </c>
      <c r="T349" s="643">
        <f t="shared" si="54"/>
        <v>1</v>
      </c>
      <c r="U349" s="643">
        <f t="shared" si="54"/>
        <v>2</v>
      </c>
      <c r="V349" s="643">
        <f t="shared" si="54"/>
        <v>2</v>
      </c>
      <c r="W349" s="643">
        <f t="shared" si="54"/>
        <v>1</v>
      </c>
      <c r="X349" s="643">
        <f t="shared" si="54"/>
        <v>0</v>
      </c>
      <c r="Y349" s="643">
        <f t="shared" si="54"/>
        <v>2</v>
      </c>
      <c r="Z349" s="643">
        <f t="shared" si="54"/>
        <v>1</v>
      </c>
      <c r="AA349" s="643">
        <f t="shared" si="54"/>
        <v>1</v>
      </c>
      <c r="AB349" s="643">
        <f t="shared" si="54"/>
        <v>1</v>
      </c>
      <c r="AC349" s="643">
        <f t="shared" si="54"/>
        <v>1</v>
      </c>
      <c r="AD349" s="643">
        <f t="shared" si="54"/>
        <v>1</v>
      </c>
      <c r="AE349" s="643">
        <f t="shared" si="54"/>
        <v>1</v>
      </c>
      <c r="AF349" s="643">
        <f t="shared" si="54"/>
        <v>2</v>
      </c>
      <c r="AG349" s="643">
        <f t="shared" si="54"/>
        <v>1</v>
      </c>
      <c r="AH349" s="643">
        <f t="shared" si="54"/>
        <v>1</v>
      </c>
      <c r="AI349" s="643">
        <f t="shared" si="54"/>
        <v>1</v>
      </c>
      <c r="AJ349" s="643">
        <f t="shared" si="54"/>
        <v>1</v>
      </c>
      <c r="AK349" s="643">
        <f t="shared" si="54"/>
        <v>0</v>
      </c>
      <c r="AL349" s="643">
        <f t="shared" si="54"/>
        <v>0</v>
      </c>
      <c r="AM349" s="643">
        <f t="shared" si="54"/>
        <v>1</v>
      </c>
      <c r="AN349" s="643">
        <f t="shared" si="54"/>
        <v>2</v>
      </c>
      <c r="AO349" s="643">
        <f t="shared" si="54"/>
        <v>1</v>
      </c>
      <c r="AP349" s="643">
        <f t="shared" si="54"/>
        <v>2</v>
      </c>
      <c r="AQ349" s="643">
        <f t="shared" si="54"/>
        <v>1</v>
      </c>
      <c r="AR349" s="643">
        <f t="shared" si="54"/>
        <v>1</v>
      </c>
      <c r="AS349" s="643">
        <f t="shared" si="54"/>
        <v>0</v>
      </c>
      <c r="AT349" s="643">
        <f t="shared" si="54"/>
        <v>2</v>
      </c>
      <c r="AU349" s="643">
        <f t="shared" si="54"/>
        <v>0</v>
      </c>
      <c r="AV349" s="643">
        <f t="shared" si="54"/>
        <v>2</v>
      </c>
      <c r="AW349" s="643">
        <f t="shared" si="54"/>
        <v>1</v>
      </c>
      <c r="AX349" s="643">
        <f t="shared" si="54"/>
        <v>1</v>
      </c>
      <c r="AY349" s="643">
        <f t="shared" si="54"/>
        <v>2</v>
      </c>
      <c r="AZ349" s="643">
        <f t="shared" si="54"/>
        <v>2</v>
      </c>
      <c r="BA349" s="643">
        <f t="shared" si="54"/>
        <v>1</v>
      </c>
      <c r="BB349" s="643">
        <f t="shared" si="54"/>
        <v>2</v>
      </c>
      <c r="BC349" s="643">
        <f t="shared" si="54"/>
        <v>1</v>
      </c>
      <c r="BD349" s="643">
        <f t="shared" si="54"/>
        <v>1</v>
      </c>
      <c r="BE349" s="643">
        <f t="shared" si="54"/>
        <v>2</v>
      </c>
      <c r="BF349" s="643">
        <f t="shared" si="54"/>
        <v>2</v>
      </c>
      <c r="BG349" s="643">
        <f t="shared" si="54"/>
        <v>0</v>
      </c>
      <c r="BH349" s="643">
        <f t="shared" si="54"/>
        <v>1</v>
      </c>
      <c r="BI349" s="643">
        <f t="shared" si="54"/>
        <v>1</v>
      </c>
      <c r="BJ349" s="643">
        <f t="shared" si="54"/>
        <v>1</v>
      </c>
      <c r="BK349" s="643">
        <f t="shared" si="54"/>
        <v>2</v>
      </c>
      <c r="BL349" s="643">
        <f t="shared" si="54"/>
        <v>0</v>
      </c>
      <c r="BM349" s="643">
        <f t="shared" si="54"/>
        <v>1</v>
      </c>
      <c r="BN349" s="643">
        <f t="shared" si="54"/>
        <v>2</v>
      </c>
      <c r="BO349" s="643">
        <f t="shared" si="54"/>
        <v>1</v>
      </c>
      <c r="BP349" s="643">
        <f t="shared" si="54"/>
        <v>2</v>
      </c>
      <c r="BQ349" s="643">
        <f t="shared" ref="BQ349:CD349" si="55">BQ214</f>
        <v>1</v>
      </c>
      <c r="BR349" s="643">
        <f t="shared" si="55"/>
        <v>2</v>
      </c>
      <c r="BS349" s="643">
        <f t="shared" si="55"/>
        <v>1</v>
      </c>
      <c r="BT349" s="643">
        <f t="shared" si="55"/>
        <v>1</v>
      </c>
      <c r="BU349" s="643">
        <f t="shared" si="55"/>
        <v>2</v>
      </c>
      <c r="BV349" s="643">
        <f t="shared" si="55"/>
        <v>1</v>
      </c>
      <c r="BW349" s="643">
        <f t="shared" si="55"/>
        <v>0</v>
      </c>
      <c r="BX349" s="643">
        <f t="shared" si="55"/>
        <v>1</v>
      </c>
      <c r="BY349" s="643">
        <f t="shared" si="55"/>
        <v>1</v>
      </c>
      <c r="BZ349" s="643">
        <f t="shared" si="55"/>
        <v>1</v>
      </c>
      <c r="CA349" s="643">
        <f t="shared" si="55"/>
        <v>1</v>
      </c>
      <c r="CB349" s="643">
        <f t="shared" si="55"/>
        <v>1</v>
      </c>
      <c r="CC349" s="643">
        <f t="shared" si="55"/>
        <v>0</v>
      </c>
      <c r="CD349" s="643">
        <f t="shared" si="55"/>
        <v>1</v>
      </c>
      <c r="CE349" s="643"/>
      <c r="CF349" s="643"/>
      <c r="CG349" s="643"/>
      <c r="CH349" s="643"/>
      <c r="CI349" s="643"/>
      <c r="CJ349" s="643"/>
      <c r="CK349" s="643"/>
      <c r="CL349" s="643"/>
      <c r="CM349" s="643"/>
      <c r="CN349" s="643"/>
      <c r="CO349" s="643"/>
      <c r="CP349" s="643"/>
      <c r="CQ349" s="643"/>
      <c r="CR349" s="643"/>
      <c r="CS349" s="643"/>
      <c r="CT349" s="643"/>
      <c r="CU349" s="643"/>
      <c r="CV349" s="643"/>
      <c r="CW349" s="643"/>
      <c r="CX349" s="643"/>
      <c r="CY349" s="643"/>
      <c r="CZ349" s="643"/>
    </row>
    <row r="350" spans="1:104" s="180" customFormat="1" x14ac:dyDescent="0.3">
      <c r="A350" s="642">
        <v>577</v>
      </c>
      <c r="D350" s="643">
        <f>D190</f>
        <v>0</v>
      </c>
      <c r="E350" s="643">
        <f t="shared" ref="E350:BP350" si="56">E190</f>
        <v>0</v>
      </c>
      <c r="F350" s="643">
        <f t="shared" si="56"/>
        <v>0</v>
      </c>
      <c r="G350" s="643">
        <f t="shared" si="56"/>
        <v>2</v>
      </c>
      <c r="H350" s="643">
        <f t="shared" si="56"/>
        <v>0</v>
      </c>
      <c r="I350" s="643">
        <f t="shared" si="56"/>
        <v>0</v>
      </c>
      <c r="J350" s="643">
        <f t="shared" si="56"/>
        <v>0</v>
      </c>
      <c r="K350" s="643">
        <f t="shared" si="56"/>
        <v>0</v>
      </c>
      <c r="L350" s="643">
        <f t="shared" si="56"/>
        <v>2</v>
      </c>
      <c r="M350" s="643">
        <f t="shared" si="56"/>
        <v>2</v>
      </c>
      <c r="N350" s="643">
        <f t="shared" si="56"/>
        <v>2</v>
      </c>
      <c r="O350" s="643">
        <f t="shared" si="56"/>
        <v>2</v>
      </c>
      <c r="P350" s="643">
        <f t="shared" si="56"/>
        <v>2</v>
      </c>
      <c r="Q350" s="643">
        <f t="shared" si="56"/>
        <v>2</v>
      </c>
      <c r="R350" s="643">
        <f t="shared" si="56"/>
        <v>2</v>
      </c>
      <c r="S350" s="643">
        <f t="shared" si="56"/>
        <v>0</v>
      </c>
      <c r="T350" s="643">
        <f t="shared" si="56"/>
        <v>2</v>
      </c>
      <c r="U350" s="643">
        <f t="shared" si="56"/>
        <v>2</v>
      </c>
      <c r="V350" s="643">
        <f t="shared" si="56"/>
        <v>2</v>
      </c>
      <c r="W350" s="643">
        <f t="shared" si="56"/>
        <v>2</v>
      </c>
      <c r="X350" s="643">
        <f t="shared" si="56"/>
        <v>0</v>
      </c>
      <c r="Y350" s="643">
        <f t="shared" si="56"/>
        <v>1</v>
      </c>
      <c r="Z350" s="643">
        <f t="shared" si="56"/>
        <v>2</v>
      </c>
      <c r="AA350" s="643">
        <f t="shared" si="56"/>
        <v>2</v>
      </c>
      <c r="AB350" s="643">
        <f t="shared" si="56"/>
        <v>2</v>
      </c>
      <c r="AC350" s="643">
        <f t="shared" si="56"/>
        <v>2</v>
      </c>
      <c r="AD350" s="643">
        <f t="shared" si="56"/>
        <v>2</v>
      </c>
      <c r="AE350" s="643">
        <f t="shared" si="56"/>
        <v>0</v>
      </c>
      <c r="AF350" s="643">
        <f t="shared" si="56"/>
        <v>2</v>
      </c>
      <c r="AG350" s="643">
        <f t="shared" si="56"/>
        <v>2</v>
      </c>
      <c r="AH350" s="643">
        <f t="shared" si="56"/>
        <v>0</v>
      </c>
      <c r="AI350" s="643">
        <f t="shared" si="56"/>
        <v>2</v>
      </c>
      <c r="AJ350" s="643">
        <f t="shared" si="56"/>
        <v>2</v>
      </c>
      <c r="AK350" s="643">
        <f t="shared" si="56"/>
        <v>0</v>
      </c>
      <c r="AL350" s="643">
        <f t="shared" si="56"/>
        <v>0</v>
      </c>
      <c r="AM350" s="643">
        <f t="shared" si="56"/>
        <v>2</v>
      </c>
      <c r="AN350" s="643">
        <f t="shared" si="56"/>
        <v>0</v>
      </c>
      <c r="AO350" s="643">
        <f t="shared" si="56"/>
        <v>2</v>
      </c>
      <c r="AP350" s="643">
        <f t="shared" si="56"/>
        <v>2</v>
      </c>
      <c r="AQ350" s="643">
        <f t="shared" si="56"/>
        <v>0</v>
      </c>
      <c r="AR350" s="643">
        <f t="shared" si="56"/>
        <v>2</v>
      </c>
      <c r="AS350" s="643">
        <f t="shared" si="56"/>
        <v>0</v>
      </c>
      <c r="AT350" s="643">
        <f t="shared" si="56"/>
        <v>2</v>
      </c>
      <c r="AU350" s="643">
        <f t="shared" si="56"/>
        <v>0</v>
      </c>
      <c r="AV350" s="643">
        <f t="shared" si="56"/>
        <v>2</v>
      </c>
      <c r="AW350" s="643">
        <f t="shared" si="56"/>
        <v>2</v>
      </c>
      <c r="AX350" s="643">
        <f t="shared" si="56"/>
        <v>2</v>
      </c>
      <c r="AY350" s="643">
        <f t="shared" si="56"/>
        <v>2</v>
      </c>
      <c r="AZ350" s="643">
        <f t="shared" si="56"/>
        <v>2</v>
      </c>
      <c r="BA350" s="643">
        <f t="shared" si="56"/>
        <v>2</v>
      </c>
      <c r="BB350" s="643">
        <f t="shared" si="56"/>
        <v>2</v>
      </c>
      <c r="BC350" s="643">
        <f t="shared" si="56"/>
        <v>2</v>
      </c>
      <c r="BD350" s="643">
        <f t="shared" si="56"/>
        <v>2</v>
      </c>
      <c r="BE350" s="643">
        <f t="shared" si="56"/>
        <v>0</v>
      </c>
      <c r="BF350" s="643">
        <f t="shared" si="56"/>
        <v>2</v>
      </c>
      <c r="BG350" s="643">
        <f t="shared" si="56"/>
        <v>0</v>
      </c>
      <c r="BH350" s="643">
        <f t="shared" si="56"/>
        <v>0</v>
      </c>
      <c r="BI350" s="643">
        <f t="shared" si="56"/>
        <v>2</v>
      </c>
      <c r="BJ350" s="643">
        <f t="shared" si="56"/>
        <v>2</v>
      </c>
      <c r="BK350" s="643">
        <f t="shared" si="56"/>
        <v>2</v>
      </c>
      <c r="BL350" s="643">
        <f t="shared" si="56"/>
        <v>0</v>
      </c>
      <c r="BM350" s="643">
        <f t="shared" si="56"/>
        <v>2</v>
      </c>
      <c r="BN350" s="643">
        <f t="shared" si="56"/>
        <v>2</v>
      </c>
      <c r="BO350" s="643">
        <f t="shared" si="56"/>
        <v>2</v>
      </c>
      <c r="BP350" s="643">
        <f t="shared" si="56"/>
        <v>2</v>
      </c>
      <c r="BQ350" s="643">
        <f t="shared" ref="BQ350:CD350" si="57">BQ190</f>
        <v>2</v>
      </c>
      <c r="BR350" s="643">
        <f t="shared" si="57"/>
        <v>0</v>
      </c>
      <c r="BS350" s="643">
        <f t="shared" si="57"/>
        <v>2</v>
      </c>
      <c r="BT350" s="643">
        <f t="shared" si="57"/>
        <v>2</v>
      </c>
      <c r="BU350" s="643">
        <f t="shared" si="57"/>
        <v>2</v>
      </c>
      <c r="BV350" s="643">
        <f t="shared" si="57"/>
        <v>0</v>
      </c>
      <c r="BW350" s="643">
        <f t="shared" si="57"/>
        <v>0</v>
      </c>
      <c r="BX350" s="643">
        <f t="shared" si="57"/>
        <v>2</v>
      </c>
      <c r="BY350" s="643">
        <f t="shared" si="57"/>
        <v>0</v>
      </c>
      <c r="BZ350" s="643">
        <f t="shared" si="57"/>
        <v>2</v>
      </c>
      <c r="CA350" s="643">
        <f t="shared" si="57"/>
        <v>2</v>
      </c>
      <c r="CB350" s="643">
        <f t="shared" si="57"/>
        <v>2</v>
      </c>
      <c r="CC350" s="643">
        <f t="shared" si="57"/>
        <v>0</v>
      </c>
      <c r="CD350" s="643">
        <f t="shared" si="57"/>
        <v>2</v>
      </c>
      <c r="CE350" s="643"/>
      <c r="CF350" s="643"/>
      <c r="CG350" s="643"/>
      <c r="CH350" s="643"/>
      <c r="CI350" s="643"/>
      <c r="CJ350" s="643"/>
      <c r="CK350" s="643"/>
      <c r="CL350" s="643"/>
      <c r="CM350" s="643"/>
      <c r="CN350" s="643"/>
      <c r="CO350" s="643"/>
      <c r="CP350" s="643"/>
      <c r="CQ350" s="643"/>
      <c r="CR350" s="643"/>
      <c r="CS350" s="643"/>
      <c r="CT350" s="643"/>
      <c r="CU350" s="643"/>
      <c r="CV350" s="643"/>
      <c r="CW350" s="643"/>
      <c r="CX350" s="643"/>
      <c r="CY350" s="643"/>
      <c r="CZ350" s="643"/>
    </row>
    <row r="351" spans="1:104" s="637" customFormat="1" x14ac:dyDescent="0.3">
      <c r="A351" s="636" t="s">
        <v>1215</v>
      </c>
      <c r="D351" s="637">
        <f>SUM(D313:D350)</f>
        <v>50304.01</v>
      </c>
      <c r="E351" s="637">
        <f t="shared" ref="E351:BP351" si="58">SUM(E313:E350)</f>
        <v>428972</v>
      </c>
      <c r="F351" s="637">
        <f t="shared" si="58"/>
        <v>50306.01</v>
      </c>
      <c r="G351" s="637">
        <f t="shared" si="58"/>
        <v>12809446</v>
      </c>
      <c r="H351" s="637">
        <f t="shared" si="58"/>
        <v>9395987</v>
      </c>
      <c r="I351" s="637">
        <f t="shared" si="58"/>
        <v>11790675</v>
      </c>
      <c r="J351" s="637">
        <f t="shared" si="58"/>
        <v>257376.01</v>
      </c>
      <c r="K351" s="637">
        <f t="shared" si="58"/>
        <v>2846410</v>
      </c>
      <c r="L351" s="637">
        <f t="shared" si="58"/>
        <v>1513816</v>
      </c>
      <c r="M351" s="637">
        <f t="shared" si="58"/>
        <v>107051154</v>
      </c>
      <c r="N351" s="637">
        <f t="shared" si="58"/>
        <v>1756085</v>
      </c>
      <c r="O351" s="637">
        <f t="shared" si="58"/>
        <v>26458042.009999998</v>
      </c>
      <c r="P351" s="637">
        <f t="shared" si="58"/>
        <v>536827</v>
      </c>
      <c r="Q351" s="637">
        <f t="shared" si="58"/>
        <v>396955480.07999998</v>
      </c>
      <c r="R351" s="637">
        <f t="shared" si="58"/>
        <v>10477061.01</v>
      </c>
      <c r="S351" s="637">
        <f t="shared" si="58"/>
        <v>377799</v>
      </c>
      <c r="T351" s="637">
        <f t="shared" si="58"/>
        <v>570908904.00999999</v>
      </c>
      <c r="U351" s="637">
        <f t="shared" si="58"/>
        <v>114098106.00999999</v>
      </c>
      <c r="V351" s="637">
        <f t="shared" si="58"/>
        <v>169614421.07999998</v>
      </c>
      <c r="W351" s="637">
        <f t="shared" si="58"/>
        <v>284796343</v>
      </c>
      <c r="X351" s="637">
        <f t="shared" si="58"/>
        <v>50315.01</v>
      </c>
      <c r="Y351" s="637">
        <f t="shared" si="58"/>
        <v>69448872.00999999</v>
      </c>
      <c r="Z351" s="637">
        <f t="shared" si="58"/>
        <v>6022407.0099999998</v>
      </c>
      <c r="AA351" s="637">
        <f t="shared" si="58"/>
        <v>87102542.010000005</v>
      </c>
      <c r="AB351" s="637">
        <f t="shared" si="58"/>
        <v>12240362.01</v>
      </c>
      <c r="AC351" s="637">
        <f t="shared" si="58"/>
        <v>8857826.0099999998</v>
      </c>
      <c r="AD351" s="637">
        <f t="shared" si="58"/>
        <v>5621914.0099999998</v>
      </c>
      <c r="AE351" s="637">
        <f t="shared" si="58"/>
        <v>13642045.01</v>
      </c>
      <c r="AF351" s="637">
        <f t="shared" si="58"/>
        <v>110005301.01000001</v>
      </c>
      <c r="AG351" s="637">
        <f t="shared" si="58"/>
        <v>20499012.009999998</v>
      </c>
      <c r="AH351" s="637">
        <f t="shared" si="58"/>
        <v>4456044</v>
      </c>
      <c r="AI351" s="637">
        <f t="shared" si="58"/>
        <v>304989660.09000003</v>
      </c>
      <c r="AJ351" s="637">
        <f t="shared" si="58"/>
        <v>9028342.0099999998</v>
      </c>
      <c r="AK351" s="637">
        <f t="shared" si="58"/>
        <v>50326.01</v>
      </c>
      <c r="AL351" s="637">
        <f t="shared" si="58"/>
        <v>50328.01</v>
      </c>
      <c r="AM351" s="637">
        <f t="shared" si="58"/>
        <v>78866433.079999998</v>
      </c>
      <c r="AN351" s="637">
        <f t="shared" si="58"/>
        <v>1667289.01</v>
      </c>
      <c r="AO351" s="637">
        <f t="shared" si="58"/>
        <v>2119530.0299999998</v>
      </c>
      <c r="AP351" s="637">
        <f t="shared" si="58"/>
        <v>243747</v>
      </c>
      <c r="AQ351" s="637">
        <f t="shared" si="58"/>
        <v>67837781</v>
      </c>
      <c r="AR351" s="637">
        <f t="shared" si="58"/>
        <v>156387982.00999999</v>
      </c>
      <c r="AS351" s="637">
        <f t="shared" si="58"/>
        <v>1844676</v>
      </c>
      <c r="AT351" s="637">
        <f t="shared" si="58"/>
        <v>8443547.0099999998</v>
      </c>
      <c r="AU351" s="637">
        <f t="shared" si="58"/>
        <v>50335.09</v>
      </c>
      <c r="AV351" s="637">
        <f t="shared" si="58"/>
        <v>138883399.00999999</v>
      </c>
      <c r="AW351" s="637">
        <f t="shared" si="58"/>
        <v>14564171</v>
      </c>
      <c r="AX351" s="637">
        <f t="shared" si="58"/>
        <v>8138226.0099999998</v>
      </c>
      <c r="AY351" s="637">
        <f t="shared" si="58"/>
        <v>71357807.00999999</v>
      </c>
      <c r="AZ351" s="637">
        <f t="shared" si="58"/>
        <v>6323059.0099999998</v>
      </c>
      <c r="BA351" s="637">
        <f t="shared" si="58"/>
        <v>5474965.0099999998</v>
      </c>
      <c r="BB351" s="637">
        <f t="shared" si="58"/>
        <v>221217</v>
      </c>
      <c r="BC351" s="637">
        <f t="shared" si="58"/>
        <v>1182925.01</v>
      </c>
      <c r="BD351" s="637">
        <f t="shared" si="58"/>
        <v>66518370.009999998</v>
      </c>
      <c r="BE351" s="637">
        <f t="shared" si="58"/>
        <v>796849</v>
      </c>
      <c r="BF351" s="637">
        <f t="shared" si="58"/>
        <v>1678984.01</v>
      </c>
      <c r="BG351" s="637">
        <f t="shared" si="58"/>
        <v>50343.01</v>
      </c>
      <c r="BH351" s="637">
        <f t="shared" si="58"/>
        <v>480581</v>
      </c>
      <c r="BI351" s="637">
        <f t="shared" si="58"/>
        <v>1230509.01</v>
      </c>
      <c r="BJ351" s="637">
        <f t="shared" si="58"/>
        <v>1066219</v>
      </c>
      <c r="BK351" s="637">
        <f t="shared" si="58"/>
        <v>21355701.009999998</v>
      </c>
      <c r="BL351" s="637">
        <f t="shared" si="58"/>
        <v>50346.09</v>
      </c>
      <c r="BM351" s="637">
        <f t="shared" si="58"/>
        <v>9280548.0099999998</v>
      </c>
      <c r="BN351" s="637">
        <f t="shared" si="58"/>
        <v>20011855.020000003</v>
      </c>
      <c r="BO351" s="637">
        <f t="shared" si="58"/>
        <v>7886534.0099999998</v>
      </c>
      <c r="BP351" s="637">
        <f t="shared" si="58"/>
        <v>9070709.0199999996</v>
      </c>
      <c r="BQ351" s="637">
        <f t="shared" ref="BQ351:CD351" si="59">SUM(BQ313:BQ350)</f>
        <v>55573238.015000001</v>
      </c>
      <c r="BR351" s="637">
        <f t="shared" si="59"/>
        <v>5041358.0999999996</v>
      </c>
      <c r="BS351" s="637">
        <f t="shared" si="59"/>
        <v>125209179.06999999</v>
      </c>
      <c r="BT351" s="637">
        <f t="shared" si="59"/>
        <v>3235981.01</v>
      </c>
      <c r="BU351" s="637">
        <f t="shared" si="59"/>
        <v>26308679.009999998</v>
      </c>
      <c r="BV351" s="637">
        <f t="shared" si="59"/>
        <v>5873728</v>
      </c>
      <c r="BW351" s="637">
        <f t="shared" si="59"/>
        <v>50355.01</v>
      </c>
      <c r="BX351" s="637">
        <f t="shared" si="59"/>
        <v>5226804.01</v>
      </c>
      <c r="BY351" s="637">
        <f t="shared" si="59"/>
        <v>768658.01</v>
      </c>
      <c r="BZ351" s="637">
        <f t="shared" si="59"/>
        <v>5938100.0099999998</v>
      </c>
      <c r="CA351" s="637">
        <f t="shared" si="59"/>
        <v>380408.01</v>
      </c>
      <c r="CB351" s="637">
        <f t="shared" si="59"/>
        <v>3718567.01</v>
      </c>
      <c r="CC351" s="637">
        <f t="shared" si="59"/>
        <v>50360</v>
      </c>
      <c r="CD351" s="637">
        <f t="shared" si="59"/>
        <v>652148.01</v>
      </c>
    </row>
    <row r="352" spans="1:104" s="637" customFormat="1" x14ac:dyDescent="0.3">
      <c r="A352" s="636"/>
    </row>
    <row r="353" spans="1:104" s="637" customFormat="1" x14ac:dyDescent="0.3">
      <c r="A353" s="636" t="s">
        <v>1216</v>
      </c>
      <c r="D353" s="637">
        <f>D311-D351</f>
        <v>0</v>
      </c>
      <c r="E353" s="637">
        <f t="shared" ref="E353:BP353" si="60">E311-E351</f>
        <v>2047707.12</v>
      </c>
      <c r="F353" s="637">
        <f t="shared" si="60"/>
        <v>0</v>
      </c>
      <c r="G353" s="637">
        <f t="shared" si="60"/>
        <v>57744950.810000002</v>
      </c>
      <c r="H353" s="637">
        <f t="shared" si="60"/>
        <v>53251097.869999997</v>
      </c>
      <c r="I353" s="637">
        <f t="shared" si="60"/>
        <v>71501912.609999999</v>
      </c>
      <c r="J353" s="637">
        <f t="shared" si="60"/>
        <v>11838201.68</v>
      </c>
      <c r="K353" s="637">
        <f t="shared" si="60"/>
        <v>11325252.135</v>
      </c>
      <c r="L353" s="637">
        <f t="shared" si="60"/>
        <v>9254961.6500000004</v>
      </c>
      <c r="M353" s="637">
        <f t="shared" si="60"/>
        <v>381622549.73500001</v>
      </c>
      <c r="N353" s="637">
        <f t="shared" si="60"/>
        <v>9024682.1099999994</v>
      </c>
      <c r="O353" s="637">
        <f t="shared" si="60"/>
        <v>221832092.07000002</v>
      </c>
      <c r="P353" s="637">
        <f t="shared" si="60"/>
        <v>2934989.56</v>
      </c>
      <c r="Q353" s="637">
        <f t="shared" si="60"/>
        <v>2970631186.3362999</v>
      </c>
      <c r="R353" s="637">
        <f t="shared" si="60"/>
        <v>46197138.210000001</v>
      </c>
      <c r="S353" s="637">
        <f t="shared" si="60"/>
        <v>1857834</v>
      </c>
      <c r="T353" s="637">
        <f t="shared" si="60"/>
        <v>2665714006.6400003</v>
      </c>
      <c r="U353" s="637">
        <f t="shared" si="60"/>
        <v>644619256.89999998</v>
      </c>
      <c r="V353" s="637">
        <f t="shared" si="60"/>
        <v>1449394880.49</v>
      </c>
      <c r="W353" s="637">
        <f t="shared" si="60"/>
        <v>868658669.93000007</v>
      </c>
      <c r="X353" s="637">
        <f t="shared" si="60"/>
        <v>0</v>
      </c>
      <c r="Y353" s="637">
        <f t="shared" si="60"/>
        <v>594883771.65999997</v>
      </c>
      <c r="Z353" s="637">
        <f t="shared" si="60"/>
        <v>99389878.859999999</v>
      </c>
      <c r="AA353" s="637">
        <f t="shared" si="60"/>
        <v>569376234.48500001</v>
      </c>
      <c r="AB353" s="637">
        <f t="shared" si="60"/>
        <v>191195046.26000002</v>
      </c>
      <c r="AC353" s="637">
        <f t="shared" si="60"/>
        <v>69505190.734999999</v>
      </c>
      <c r="AD353" s="637">
        <f t="shared" si="60"/>
        <v>69155244.429999992</v>
      </c>
      <c r="AE353" s="637">
        <f t="shared" si="60"/>
        <v>142945100.63</v>
      </c>
      <c r="AF353" s="637">
        <f t="shared" si="60"/>
        <v>568080985.16499996</v>
      </c>
      <c r="AG353" s="637">
        <f t="shared" si="60"/>
        <v>158365215.58000001</v>
      </c>
      <c r="AH353" s="637">
        <f t="shared" si="60"/>
        <v>17332418.010000002</v>
      </c>
      <c r="AI353" s="637">
        <f t="shared" si="60"/>
        <v>1973008439.3021998</v>
      </c>
      <c r="AJ353" s="637">
        <f t="shared" si="60"/>
        <v>51226946.5</v>
      </c>
      <c r="AK353" s="637">
        <f t="shared" si="60"/>
        <v>0</v>
      </c>
      <c r="AL353" s="637">
        <f t="shared" si="60"/>
        <v>0</v>
      </c>
      <c r="AM353" s="637">
        <f t="shared" si="60"/>
        <v>764762148.65999997</v>
      </c>
      <c r="AN353" s="637">
        <f t="shared" si="60"/>
        <v>20095449.229999997</v>
      </c>
      <c r="AO353" s="637">
        <f t="shared" si="60"/>
        <v>28569841.59</v>
      </c>
      <c r="AP353" s="637">
        <f t="shared" si="60"/>
        <v>1127887</v>
      </c>
      <c r="AQ353" s="637">
        <f t="shared" si="60"/>
        <v>162972588.75</v>
      </c>
      <c r="AR353" s="637">
        <f t="shared" si="60"/>
        <v>445112321.21000004</v>
      </c>
      <c r="AS353" s="637">
        <f t="shared" si="60"/>
        <v>10703709.810000001</v>
      </c>
      <c r="AT353" s="637">
        <f t="shared" si="60"/>
        <v>106897404.92</v>
      </c>
      <c r="AU353" s="637">
        <f t="shared" si="60"/>
        <v>0</v>
      </c>
      <c r="AV353" s="637">
        <f t="shared" si="60"/>
        <v>1124655025.8499999</v>
      </c>
      <c r="AW353" s="637">
        <f t="shared" si="60"/>
        <v>51795302.270000003</v>
      </c>
      <c r="AX353" s="637">
        <f t="shared" si="60"/>
        <v>79305504.409999996</v>
      </c>
      <c r="AY353" s="637">
        <f t="shared" si="60"/>
        <v>302240576.16390002</v>
      </c>
      <c r="AZ353" s="637">
        <f t="shared" si="60"/>
        <v>65185895.809999995</v>
      </c>
      <c r="BA353" s="637">
        <f t="shared" si="60"/>
        <v>33922243.590000004</v>
      </c>
      <c r="BB353" s="637">
        <f t="shared" si="60"/>
        <v>943942</v>
      </c>
      <c r="BC353" s="637">
        <f t="shared" si="60"/>
        <v>10359827.7425</v>
      </c>
      <c r="BD353" s="637">
        <f t="shared" si="60"/>
        <v>459255999.04000002</v>
      </c>
      <c r="BE353" s="637">
        <f t="shared" si="60"/>
        <v>5974990.8600000003</v>
      </c>
      <c r="BF353" s="637">
        <f t="shared" si="60"/>
        <v>24115360.25</v>
      </c>
      <c r="BG353" s="637">
        <f t="shared" si="60"/>
        <v>0</v>
      </c>
      <c r="BH353" s="637">
        <f t="shared" si="60"/>
        <v>2886481.94</v>
      </c>
      <c r="BI353" s="637">
        <f t="shared" si="60"/>
        <v>20896982.599999998</v>
      </c>
      <c r="BJ353" s="637">
        <f t="shared" si="60"/>
        <v>3471978.8</v>
      </c>
      <c r="BK353" s="637">
        <f t="shared" si="60"/>
        <v>155373077.92000002</v>
      </c>
      <c r="BL353" s="637">
        <f t="shared" si="60"/>
        <v>0</v>
      </c>
      <c r="BM353" s="637">
        <f t="shared" si="60"/>
        <v>77249041.069999993</v>
      </c>
      <c r="BN353" s="637">
        <f t="shared" si="60"/>
        <v>106825499.46700001</v>
      </c>
      <c r="BO353" s="637">
        <f t="shared" si="60"/>
        <v>52345388.210000001</v>
      </c>
      <c r="BP353" s="637">
        <f t="shared" si="60"/>
        <v>49941915.030000001</v>
      </c>
      <c r="BQ353" s="637">
        <f t="shared" ref="BQ353:CD353" si="61">BQ311-BQ351</f>
        <v>308257454.15000004</v>
      </c>
      <c r="BR353" s="637">
        <f t="shared" si="61"/>
        <v>76540889.370000005</v>
      </c>
      <c r="BS353" s="637">
        <f t="shared" si="61"/>
        <v>557347972.58999991</v>
      </c>
      <c r="BT353" s="637">
        <f t="shared" si="61"/>
        <v>52439745.950000003</v>
      </c>
      <c r="BU353" s="637">
        <f t="shared" si="61"/>
        <v>194115383.80330002</v>
      </c>
      <c r="BV353" s="637">
        <f t="shared" si="61"/>
        <v>20899653.460000001</v>
      </c>
      <c r="BW353" s="637">
        <f t="shared" si="61"/>
        <v>0</v>
      </c>
      <c r="BX353" s="637">
        <f t="shared" si="61"/>
        <v>38310368.75</v>
      </c>
      <c r="BY353" s="637">
        <f t="shared" si="61"/>
        <v>5499029.9199999999</v>
      </c>
      <c r="BZ353" s="637">
        <f t="shared" si="61"/>
        <v>34352113.460000001</v>
      </c>
      <c r="CA353" s="637">
        <f t="shared" si="61"/>
        <v>21143300.25</v>
      </c>
      <c r="CB353" s="637">
        <f t="shared" si="61"/>
        <v>42181971.770000003</v>
      </c>
      <c r="CC353" s="637">
        <f t="shared" si="61"/>
        <v>0</v>
      </c>
      <c r="CD353" s="637">
        <f t="shared" si="61"/>
        <v>6673779.9220000003</v>
      </c>
    </row>
    <row r="354" spans="1:104" s="637" customFormat="1" x14ac:dyDescent="0.3">
      <c r="A354" s="636"/>
    </row>
    <row r="355" spans="1:104" x14ac:dyDescent="0.3">
      <c r="A355" s="638">
        <v>1</v>
      </c>
      <c r="B355" s="180"/>
      <c r="C355" s="180"/>
      <c r="D355" s="639">
        <f>D290</f>
        <v>0</v>
      </c>
      <c r="E355" s="639">
        <f t="shared" ref="E355:BP355" si="62">E290</f>
        <v>357695</v>
      </c>
      <c r="F355" s="639">
        <f t="shared" si="62"/>
        <v>0</v>
      </c>
      <c r="G355" s="639">
        <f t="shared" si="62"/>
        <v>11775739</v>
      </c>
      <c r="H355" s="639">
        <f t="shared" si="62"/>
        <v>9139619</v>
      </c>
      <c r="I355" s="639">
        <f t="shared" si="62"/>
        <v>11388607</v>
      </c>
      <c r="J355" s="639">
        <f t="shared" si="62"/>
        <v>139279</v>
      </c>
      <c r="K355" s="639">
        <f t="shared" si="62"/>
        <v>2762207</v>
      </c>
      <c r="L355" s="639">
        <f t="shared" si="62"/>
        <v>1443848</v>
      </c>
      <c r="M355" s="639">
        <f t="shared" si="62"/>
        <v>89950808</v>
      </c>
      <c r="N355" s="639">
        <f t="shared" si="62"/>
        <v>1344064</v>
      </c>
      <c r="O355" s="639">
        <f t="shared" si="62"/>
        <v>15996879</v>
      </c>
      <c r="P355" s="639">
        <f t="shared" si="62"/>
        <v>480196</v>
      </c>
      <c r="Q355" s="639">
        <f t="shared" si="62"/>
        <v>157104198</v>
      </c>
      <c r="R355" s="639">
        <f t="shared" si="62"/>
        <v>7594627</v>
      </c>
      <c r="S355" s="639">
        <f t="shared" si="62"/>
        <v>314966</v>
      </c>
      <c r="T355" s="639">
        <f t="shared" si="62"/>
        <v>279897966</v>
      </c>
      <c r="U355" s="639">
        <f t="shared" si="62"/>
        <v>70939771</v>
      </c>
      <c r="V355" s="639">
        <f t="shared" si="62"/>
        <v>70420190</v>
      </c>
      <c r="W355" s="639">
        <f t="shared" si="62"/>
        <v>219437693</v>
      </c>
      <c r="X355" s="639">
        <f t="shared" si="62"/>
        <v>0</v>
      </c>
      <c r="Y355" s="639">
        <f t="shared" si="62"/>
        <v>45778276</v>
      </c>
      <c r="Z355" s="639">
        <f t="shared" si="62"/>
        <v>3608465</v>
      </c>
      <c r="AA355" s="639">
        <f t="shared" si="62"/>
        <v>50635615</v>
      </c>
      <c r="AB355" s="639">
        <f t="shared" si="62"/>
        <v>6547991</v>
      </c>
      <c r="AC355" s="639">
        <f t="shared" si="62"/>
        <v>6361598</v>
      </c>
      <c r="AD355" s="639">
        <f t="shared" si="62"/>
        <v>3275282</v>
      </c>
      <c r="AE355" s="639">
        <f t="shared" si="62"/>
        <v>8168951</v>
      </c>
      <c r="AF355" s="639">
        <f t="shared" si="62"/>
        <v>73838430</v>
      </c>
      <c r="AG355" s="639">
        <f t="shared" si="62"/>
        <v>15556315</v>
      </c>
      <c r="AH355" s="639">
        <f t="shared" si="62"/>
        <v>3866644</v>
      </c>
      <c r="AI355" s="639">
        <f t="shared" si="62"/>
        <v>116118290</v>
      </c>
      <c r="AJ355" s="639">
        <f t="shared" si="62"/>
        <v>8502697</v>
      </c>
      <c r="AK355" s="639">
        <f t="shared" si="62"/>
        <v>0</v>
      </c>
      <c r="AL355" s="639">
        <f t="shared" si="62"/>
        <v>0</v>
      </c>
      <c r="AM355" s="639">
        <f t="shared" si="62"/>
        <v>37442538</v>
      </c>
      <c r="AN355" s="639">
        <f t="shared" si="62"/>
        <v>1151981</v>
      </c>
      <c r="AO355" s="639">
        <f t="shared" si="62"/>
        <v>1266859</v>
      </c>
      <c r="AP355" s="639">
        <f t="shared" si="62"/>
        <v>193193</v>
      </c>
      <c r="AQ355" s="639">
        <f t="shared" si="62"/>
        <v>42154093</v>
      </c>
      <c r="AR355" s="639">
        <f t="shared" si="62"/>
        <v>97699480</v>
      </c>
      <c r="AS355" s="639">
        <f t="shared" si="62"/>
        <v>1336643</v>
      </c>
      <c r="AT355" s="639">
        <f t="shared" si="62"/>
        <v>5548319</v>
      </c>
      <c r="AU355" s="639">
        <f t="shared" si="62"/>
        <v>0</v>
      </c>
      <c r="AV355" s="639">
        <f t="shared" si="62"/>
        <v>62946250</v>
      </c>
      <c r="AW355" s="639">
        <f t="shared" si="62"/>
        <v>12261587</v>
      </c>
      <c r="AX355" s="639">
        <f t="shared" si="62"/>
        <v>5081731</v>
      </c>
      <c r="AY355" s="639">
        <f t="shared" si="62"/>
        <v>44562280</v>
      </c>
      <c r="AZ355" s="639">
        <f t="shared" si="62"/>
        <v>4457826</v>
      </c>
      <c r="BA355" s="639">
        <f t="shared" si="62"/>
        <v>4657909</v>
      </c>
      <c r="BB355" s="639">
        <f t="shared" si="62"/>
        <v>170853</v>
      </c>
      <c r="BC355" s="639">
        <f t="shared" si="62"/>
        <v>912699</v>
      </c>
      <c r="BD355" s="639">
        <f t="shared" si="62"/>
        <v>17091358</v>
      </c>
      <c r="BE355" s="639">
        <f t="shared" si="62"/>
        <v>737948</v>
      </c>
      <c r="BF355" s="639">
        <f t="shared" si="62"/>
        <v>1086431</v>
      </c>
      <c r="BG355" s="639">
        <f t="shared" si="62"/>
        <v>0</v>
      </c>
      <c r="BH355" s="639">
        <f t="shared" si="62"/>
        <v>426685</v>
      </c>
      <c r="BI355" s="639">
        <f t="shared" si="62"/>
        <v>821224</v>
      </c>
      <c r="BJ355" s="639">
        <f t="shared" si="62"/>
        <v>749600</v>
      </c>
      <c r="BK355" s="639">
        <f t="shared" si="62"/>
        <v>10964706</v>
      </c>
      <c r="BL355" s="639">
        <f t="shared" si="62"/>
        <v>0</v>
      </c>
      <c r="BM355" s="639">
        <f t="shared" si="62"/>
        <v>3308678</v>
      </c>
      <c r="BN355" s="639">
        <f t="shared" si="62"/>
        <v>15344063</v>
      </c>
      <c r="BO355" s="639">
        <f t="shared" si="62"/>
        <v>2689420</v>
      </c>
      <c r="BP355" s="639">
        <f t="shared" si="62"/>
        <v>5700667</v>
      </c>
      <c r="BQ355" s="639">
        <f t="shared" ref="BQ355:CD355" si="63">BQ290</f>
        <v>44798779</v>
      </c>
      <c r="BR355" s="639">
        <f t="shared" si="63"/>
        <v>1633775</v>
      </c>
      <c r="BS355" s="639">
        <f t="shared" si="63"/>
        <v>82104540</v>
      </c>
      <c r="BT355" s="639">
        <f t="shared" si="63"/>
        <v>2077289</v>
      </c>
      <c r="BU355" s="639">
        <f t="shared" si="63"/>
        <v>14563697</v>
      </c>
      <c r="BV355" s="639">
        <f t="shared" si="63"/>
        <v>5673107</v>
      </c>
      <c r="BW355" s="639">
        <f t="shared" si="63"/>
        <v>0</v>
      </c>
      <c r="BX355" s="639">
        <f t="shared" si="63"/>
        <v>2811336</v>
      </c>
      <c r="BY355" s="639">
        <f t="shared" si="63"/>
        <v>672533</v>
      </c>
      <c r="BZ355" s="639">
        <f t="shared" si="63"/>
        <v>2067020</v>
      </c>
      <c r="CA355" s="639">
        <f t="shared" si="63"/>
        <v>250343</v>
      </c>
      <c r="CB355" s="639">
        <f t="shared" si="63"/>
        <v>1928605</v>
      </c>
      <c r="CC355" s="639">
        <f t="shared" si="63"/>
        <v>0</v>
      </c>
      <c r="CD355" s="639">
        <f t="shared" si="63"/>
        <v>472758</v>
      </c>
      <c r="CE355" s="639"/>
      <c r="CF355" s="639"/>
      <c r="CG355" s="639"/>
      <c r="CH355" s="639"/>
      <c r="CI355" s="639"/>
      <c r="CJ355" s="639"/>
      <c r="CK355" s="639"/>
      <c r="CL355" s="639"/>
      <c r="CM355" s="639"/>
      <c r="CN355" s="639"/>
      <c r="CO355" s="639"/>
      <c r="CP355" s="639"/>
      <c r="CQ355" s="639"/>
      <c r="CR355" s="639"/>
      <c r="CS355" s="639"/>
      <c r="CT355" s="639"/>
      <c r="CU355" s="639"/>
      <c r="CV355" s="639"/>
      <c r="CW355" s="639"/>
      <c r="CX355" s="639"/>
      <c r="CY355" s="639"/>
      <c r="CZ355" s="639"/>
    </row>
    <row r="356" spans="1:104" x14ac:dyDescent="0.3">
      <c r="A356" s="638">
        <v>2</v>
      </c>
      <c r="B356" s="180"/>
      <c r="C356" s="180"/>
      <c r="D356" s="639">
        <f>D291</f>
        <v>0</v>
      </c>
      <c r="E356" s="639">
        <f t="shared" ref="E356:BP356" si="64">E291</f>
        <v>6984</v>
      </c>
      <c r="F356" s="639">
        <f t="shared" si="64"/>
        <v>0</v>
      </c>
      <c r="G356" s="639">
        <f t="shared" si="64"/>
        <v>109158</v>
      </c>
      <c r="H356" s="639">
        <f t="shared" si="64"/>
        <v>62428</v>
      </c>
      <c r="I356" s="639">
        <f t="shared" si="64"/>
        <v>51855</v>
      </c>
      <c r="J356" s="639">
        <f t="shared" si="64"/>
        <v>322</v>
      </c>
      <c r="K356" s="639">
        <f t="shared" si="64"/>
        <v>1996</v>
      </c>
      <c r="L356" s="639">
        <f t="shared" si="64"/>
        <v>6482</v>
      </c>
      <c r="M356" s="639">
        <f t="shared" si="64"/>
        <v>1421950</v>
      </c>
      <c r="N356" s="639">
        <f t="shared" si="64"/>
        <v>39205</v>
      </c>
      <c r="O356" s="639">
        <f t="shared" si="64"/>
        <v>472333</v>
      </c>
      <c r="P356" s="639">
        <f t="shared" si="64"/>
        <v>2011</v>
      </c>
      <c r="Q356" s="639">
        <f t="shared" si="64"/>
        <v>6355032</v>
      </c>
      <c r="R356" s="639">
        <f t="shared" si="64"/>
        <v>143018</v>
      </c>
      <c r="S356" s="639">
        <f t="shared" si="64"/>
        <v>4092</v>
      </c>
      <c r="T356" s="639">
        <f t="shared" si="64"/>
        <v>19468452</v>
      </c>
      <c r="U356" s="639">
        <f t="shared" si="64"/>
        <v>2667399</v>
      </c>
      <c r="V356" s="639">
        <f t="shared" si="64"/>
        <v>5306216</v>
      </c>
      <c r="W356" s="639">
        <f t="shared" si="64"/>
        <v>6632364</v>
      </c>
      <c r="X356" s="639">
        <f t="shared" si="64"/>
        <v>0</v>
      </c>
      <c r="Y356" s="639">
        <f t="shared" si="64"/>
        <v>1754550</v>
      </c>
      <c r="Z356" s="639">
        <f t="shared" si="64"/>
        <v>32504</v>
      </c>
      <c r="AA356" s="639">
        <f t="shared" si="64"/>
        <v>1600295</v>
      </c>
      <c r="AB356" s="639">
        <f t="shared" si="64"/>
        <v>267349</v>
      </c>
      <c r="AC356" s="639">
        <f t="shared" si="64"/>
        <v>147229</v>
      </c>
      <c r="AD356" s="639">
        <f t="shared" si="64"/>
        <v>61768</v>
      </c>
      <c r="AE356" s="639">
        <f t="shared" si="64"/>
        <v>145396</v>
      </c>
      <c r="AF356" s="639">
        <f t="shared" si="64"/>
        <v>4804372</v>
      </c>
      <c r="AG356" s="639">
        <f t="shared" si="64"/>
        <v>347220</v>
      </c>
      <c r="AH356" s="639">
        <f t="shared" si="64"/>
        <v>11958</v>
      </c>
      <c r="AI356" s="639">
        <f t="shared" si="64"/>
        <v>10570637</v>
      </c>
      <c r="AJ356" s="639">
        <f t="shared" si="64"/>
        <v>14310</v>
      </c>
      <c r="AK356" s="639">
        <f t="shared" si="64"/>
        <v>0</v>
      </c>
      <c r="AL356" s="639">
        <f t="shared" si="64"/>
        <v>0</v>
      </c>
      <c r="AM356" s="639">
        <f t="shared" si="64"/>
        <v>2344823</v>
      </c>
      <c r="AN356" s="639">
        <f t="shared" si="64"/>
        <v>21072</v>
      </c>
      <c r="AO356" s="639">
        <f t="shared" si="64"/>
        <v>30036</v>
      </c>
      <c r="AP356" s="639">
        <f t="shared" si="64"/>
        <v>0</v>
      </c>
      <c r="AQ356" s="639">
        <f t="shared" si="64"/>
        <v>786919</v>
      </c>
      <c r="AR356" s="639">
        <f t="shared" si="64"/>
        <v>407976</v>
      </c>
      <c r="AS356" s="639">
        <f t="shared" si="64"/>
        <v>20677</v>
      </c>
      <c r="AT356" s="639">
        <f t="shared" si="64"/>
        <v>205978</v>
      </c>
      <c r="AU356" s="639">
        <f t="shared" si="64"/>
        <v>0</v>
      </c>
      <c r="AV356" s="639">
        <f t="shared" si="64"/>
        <v>340036</v>
      </c>
      <c r="AW356" s="639">
        <f t="shared" si="64"/>
        <v>342326</v>
      </c>
      <c r="AX356" s="639">
        <f t="shared" si="64"/>
        <v>68409</v>
      </c>
      <c r="AY356" s="639">
        <f t="shared" si="64"/>
        <v>2656423</v>
      </c>
      <c r="AZ356" s="639">
        <f t="shared" si="64"/>
        <v>129621</v>
      </c>
      <c r="BA356" s="639">
        <f t="shared" si="64"/>
        <v>81095</v>
      </c>
      <c r="BB356" s="639">
        <f t="shared" si="64"/>
        <v>0</v>
      </c>
      <c r="BC356" s="639">
        <f t="shared" si="64"/>
        <v>48002</v>
      </c>
      <c r="BD356" s="639">
        <f t="shared" si="64"/>
        <v>893210</v>
      </c>
      <c r="BE356" s="639">
        <f t="shared" si="64"/>
        <v>2846</v>
      </c>
      <c r="BF356" s="639">
        <f t="shared" si="64"/>
        <v>2804</v>
      </c>
      <c r="BG356" s="639">
        <f t="shared" si="64"/>
        <v>0</v>
      </c>
      <c r="BH356" s="639">
        <f t="shared" si="64"/>
        <v>1121</v>
      </c>
      <c r="BI356" s="639">
        <f t="shared" si="64"/>
        <v>2862</v>
      </c>
      <c r="BJ356" s="639">
        <f t="shared" si="64"/>
        <v>82516</v>
      </c>
      <c r="BK356" s="639">
        <f t="shared" si="64"/>
        <v>973721</v>
      </c>
      <c r="BL356" s="639">
        <f t="shared" si="64"/>
        <v>0</v>
      </c>
      <c r="BM356" s="639">
        <f t="shared" si="64"/>
        <v>167888</v>
      </c>
      <c r="BN356" s="639">
        <f t="shared" si="64"/>
        <v>474823</v>
      </c>
      <c r="BO356" s="639">
        <f t="shared" si="64"/>
        <v>79704</v>
      </c>
      <c r="BP356" s="639">
        <f t="shared" si="64"/>
        <v>107062</v>
      </c>
      <c r="BQ356" s="639">
        <f t="shared" ref="BQ356:CD356" si="65">BQ291</f>
        <v>1809761</v>
      </c>
      <c r="BR356" s="639">
        <f t="shared" si="65"/>
        <v>92536</v>
      </c>
      <c r="BS356" s="639">
        <f t="shared" si="65"/>
        <v>2061370</v>
      </c>
      <c r="BT356" s="639">
        <f t="shared" si="65"/>
        <v>28619</v>
      </c>
      <c r="BU356" s="639">
        <f t="shared" si="65"/>
        <v>1233922</v>
      </c>
      <c r="BV356" s="639">
        <f t="shared" si="65"/>
        <v>50002</v>
      </c>
      <c r="BW356" s="639">
        <f t="shared" si="65"/>
        <v>0</v>
      </c>
      <c r="BX356" s="639">
        <f t="shared" si="65"/>
        <v>49597</v>
      </c>
      <c r="BY356" s="639">
        <f t="shared" si="65"/>
        <v>2229</v>
      </c>
      <c r="BZ356" s="639">
        <f t="shared" si="65"/>
        <v>117574</v>
      </c>
      <c r="CA356" s="639">
        <f t="shared" si="65"/>
        <v>8136</v>
      </c>
      <c r="CB356" s="639">
        <f t="shared" si="65"/>
        <v>172194</v>
      </c>
      <c r="CC356" s="639">
        <f t="shared" si="65"/>
        <v>0</v>
      </c>
      <c r="CD356" s="639">
        <f t="shared" si="65"/>
        <v>1016</v>
      </c>
      <c r="CE356" s="639"/>
      <c r="CF356" s="639"/>
      <c r="CG356" s="639"/>
      <c r="CH356" s="639"/>
      <c r="CI356" s="639"/>
      <c r="CJ356" s="639"/>
      <c r="CK356" s="639"/>
      <c r="CL356" s="639"/>
      <c r="CM356" s="639"/>
      <c r="CN356" s="639"/>
      <c r="CO356" s="639"/>
      <c r="CP356" s="639"/>
      <c r="CQ356" s="639"/>
      <c r="CR356" s="639"/>
      <c r="CS356" s="639"/>
      <c r="CT356" s="639"/>
      <c r="CU356" s="639"/>
      <c r="CV356" s="639"/>
      <c r="CW356" s="639"/>
      <c r="CX356" s="639"/>
      <c r="CY356" s="639"/>
      <c r="CZ356" s="639"/>
    </row>
    <row r="357" spans="1:104" x14ac:dyDescent="0.3">
      <c r="A357" s="638">
        <v>3</v>
      </c>
      <c r="B357" s="180"/>
      <c r="C357" s="180"/>
      <c r="D357" s="639">
        <f>D292</f>
        <v>0</v>
      </c>
      <c r="E357" s="639">
        <f t="shared" ref="E357:BP357" si="66">E292</f>
        <v>6984</v>
      </c>
      <c r="F357" s="639">
        <f t="shared" si="66"/>
        <v>0</v>
      </c>
      <c r="G357" s="639">
        <f t="shared" si="66"/>
        <v>766904</v>
      </c>
      <c r="H357" s="639">
        <f t="shared" si="66"/>
        <v>80876</v>
      </c>
      <c r="I357" s="639">
        <f t="shared" si="66"/>
        <v>281061</v>
      </c>
      <c r="J357" s="639">
        <f t="shared" si="66"/>
        <v>322</v>
      </c>
      <c r="K357" s="639">
        <f t="shared" si="66"/>
        <v>29582</v>
      </c>
      <c r="L357" s="639">
        <f t="shared" si="66"/>
        <v>6482</v>
      </c>
      <c r="M357" s="639">
        <f t="shared" si="66"/>
        <v>12699010</v>
      </c>
      <c r="N357" s="639">
        <f t="shared" si="66"/>
        <v>282973</v>
      </c>
      <c r="O357" s="639">
        <f t="shared" si="66"/>
        <v>4636566</v>
      </c>
      <c r="P357" s="639">
        <f t="shared" si="66"/>
        <v>2011</v>
      </c>
      <c r="Q357" s="639">
        <f t="shared" si="66"/>
        <v>74725320</v>
      </c>
      <c r="R357" s="639">
        <f t="shared" si="66"/>
        <v>1617829</v>
      </c>
      <c r="S357" s="639">
        <f t="shared" si="66"/>
        <v>4092</v>
      </c>
      <c r="T357" s="639">
        <f t="shared" si="66"/>
        <v>175337710</v>
      </c>
      <c r="U357" s="639">
        <f t="shared" si="66"/>
        <v>23393707</v>
      </c>
      <c r="V357" s="639">
        <f t="shared" si="66"/>
        <v>34796695</v>
      </c>
      <c r="W357" s="639">
        <f t="shared" si="66"/>
        <v>47901831</v>
      </c>
      <c r="X357" s="639">
        <f t="shared" si="66"/>
        <v>0</v>
      </c>
      <c r="Y357" s="639">
        <f t="shared" si="66"/>
        <v>7275419</v>
      </c>
      <c r="Z357" s="639">
        <f t="shared" si="66"/>
        <v>377475</v>
      </c>
      <c r="AA357" s="639">
        <f t="shared" si="66"/>
        <v>18317159</v>
      </c>
      <c r="AB357" s="639">
        <f t="shared" si="66"/>
        <v>1803811</v>
      </c>
      <c r="AC357" s="639">
        <f t="shared" si="66"/>
        <v>895373</v>
      </c>
      <c r="AD357" s="639">
        <f t="shared" si="66"/>
        <v>817948</v>
      </c>
      <c r="AE357" s="639">
        <f t="shared" si="66"/>
        <v>2728206</v>
      </c>
      <c r="AF357" s="639">
        <f t="shared" si="66"/>
        <v>21644882</v>
      </c>
      <c r="AG357" s="639">
        <f t="shared" si="66"/>
        <v>3380917</v>
      </c>
      <c r="AH357" s="639">
        <f t="shared" si="66"/>
        <v>514933</v>
      </c>
      <c r="AI357" s="639">
        <f t="shared" si="66"/>
        <v>82121722</v>
      </c>
      <c r="AJ357" s="639">
        <f t="shared" si="66"/>
        <v>38252</v>
      </c>
      <c r="AK357" s="639">
        <f t="shared" si="66"/>
        <v>0</v>
      </c>
      <c r="AL357" s="639">
        <f t="shared" si="66"/>
        <v>0</v>
      </c>
      <c r="AM357" s="639">
        <f t="shared" si="66"/>
        <v>15838191</v>
      </c>
      <c r="AN357" s="639">
        <f t="shared" si="66"/>
        <v>245510</v>
      </c>
      <c r="AO357" s="639">
        <f t="shared" si="66"/>
        <v>377817</v>
      </c>
      <c r="AP357" s="639">
        <f t="shared" si="66"/>
        <v>0</v>
      </c>
      <c r="AQ357" s="639">
        <f t="shared" si="66"/>
        <v>16414865</v>
      </c>
      <c r="AR357" s="639">
        <f t="shared" si="66"/>
        <v>51718836</v>
      </c>
      <c r="AS357" s="639">
        <f t="shared" si="66"/>
        <v>416084</v>
      </c>
      <c r="AT357" s="639">
        <f t="shared" si="66"/>
        <v>1393497</v>
      </c>
      <c r="AU357" s="639">
        <f t="shared" si="66"/>
        <v>0</v>
      </c>
      <c r="AV357" s="639">
        <f t="shared" si="66"/>
        <v>15866490</v>
      </c>
      <c r="AW357" s="639">
        <f t="shared" si="66"/>
        <v>1602654</v>
      </c>
      <c r="AX357" s="639">
        <f t="shared" si="66"/>
        <v>577826</v>
      </c>
      <c r="AY357" s="639">
        <f t="shared" si="66"/>
        <v>11714033</v>
      </c>
      <c r="AZ357" s="639">
        <f t="shared" si="66"/>
        <v>407415</v>
      </c>
      <c r="BA357" s="639">
        <f t="shared" si="66"/>
        <v>267155</v>
      </c>
      <c r="BB357" s="639">
        <f t="shared" si="66"/>
        <v>0</v>
      </c>
      <c r="BC357" s="639">
        <f t="shared" si="66"/>
        <v>48002</v>
      </c>
      <c r="BD357" s="639">
        <f t="shared" si="66"/>
        <v>12562868</v>
      </c>
      <c r="BE357" s="639">
        <f t="shared" si="66"/>
        <v>2846</v>
      </c>
      <c r="BF357" s="639">
        <f t="shared" si="66"/>
        <v>57551</v>
      </c>
      <c r="BG357" s="639">
        <f t="shared" si="66"/>
        <v>0</v>
      </c>
      <c r="BH357" s="639">
        <f t="shared" si="66"/>
        <v>1121</v>
      </c>
      <c r="BI357" s="639">
        <f t="shared" si="66"/>
        <v>31290</v>
      </c>
      <c r="BJ357" s="639">
        <f t="shared" si="66"/>
        <v>100978</v>
      </c>
      <c r="BK357" s="639">
        <f t="shared" si="66"/>
        <v>5587252</v>
      </c>
      <c r="BL357" s="639">
        <f t="shared" si="66"/>
        <v>0</v>
      </c>
      <c r="BM357" s="639">
        <f t="shared" si="66"/>
        <v>850019</v>
      </c>
      <c r="BN357" s="639">
        <f t="shared" si="66"/>
        <v>2631116</v>
      </c>
      <c r="BO357" s="639">
        <f t="shared" si="66"/>
        <v>1291340</v>
      </c>
      <c r="BP357" s="639">
        <f t="shared" si="66"/>
        <v>1945920</v>
      </c>
      <c r="BQ357" s="639">
        <f t="shared" ref="BQ357:CD357" si="67">BQ292</f>
        <v>7599334</v>
      </c>
      <c r="BR357" s="639">
        <f t="shared" si="67"/>
        <v>771435</v>
      </c>
      <c r="BS357" s="639">
        <f t="shared" si="67"/>
        <v>31167225</v>
      </c>
      <c r="BT357" s="639">
        <f t="shared" si="67"/>
        <v>358588</v>
      </c>
      <c r="BU357" s="639">
        <f t="shared" si="67"/>
        <v>4496995</v>
      </c>
      <c r="BV357" s="639">
        <f t="shared" si="67"/>
        <v>50002</v>
      </c>
      <c r="BW357" s="639">
        <f t="shared" si="67"/>
        <v>0</v>
      </c>
      <c r="BX357" s="639">
        <f t="shared" si="67"/>
        <v>966952</v>
      </c>
      <c r="BY357" s="639">
        <f t="shared" si="67"/>
        <v>9257</v>
      </c>
      <c r="BZ357" s="639">
        <f t="shared" si="67"/>
        <v>1184068</v>
      </c>
      <c r="CA357" s="639">
        <f t="shared" si="67"/>
        <v>8480</v>
      </c>
      <c r="CB357" s="639">
        <f t="shared" si="67"/>
        <v>950056</v>
      </c>
      <c r="CC357" s="639">
        <f t="shared" si="67"/>
        <v>0</v>
      </c>
      <c r="CD357" s="639">
        <f t="shared" si="67"/>
        <v>20738</v>
      </c>
      <c r="CE357" s="639"/>
      <c r="CF357" s="639"/>
      <c r="CG357" s="639"/>
      <c r="CH357" s="639"/>
      <c r="CI357" s="639"/>
      <c r="CJ357" s="639"/>
      <c r="CK357" s="639"/>
      <c r="CL357" s="639"/>
      <c r="CM357" s="639"/>
      <c r="CN357" s="639"/>
      <c r="CO357" s="639"/>
      <c r="CP357" s="639"/>
      <c r="CQ357" s="639"/>
      <c r="CR357" s="639"/>
      <c r="CS357" s="639"/>
      <c r="CT357" s="639"/>
      <c r="CU357" s="639"/>
      <c r="CV357" s="639"/>
      <c r="CW357" s="639"/>
      <c r="CX357" s="639"/>
      <c r="CY357" s="639"/>
      <c r="CZ357" s="639"/>
    </row>
    <row r="358" spans="1:104" x14ac:dyDescent="0.3">
      <c r="B358" s="180"/>
      <c r="C358" s="180"/>
      <c r="D358" s="180"/>
      <c r="E358" s="180"/>
      <c r="F358" s="180"/>
      <c r="G358" s="180"/>
      <c r="H358" s="180"/>
      <c r="I358" s="180"/>
      <c r="J358" s="180"/>
      <c r="K358" s="180"/>
      <c r="L358" s="180"/>
      <c r="M358" s="180"/>
      <c r="N358" s="180"/>
      <c r="O358" s="180"/>
      <c r="P358" s="180"/>
      <c r="Q358" s="180"/>
      <c r="R358" s="180"/>
      <c r="S358" s="180"/>
      <c r="T358" s="180"/>
      <c r="U358" s="180"/>
      <c r="V358" s="180"/>
      <c r="W358" s="180"/>
      <c r="X358" s="180"/>
      <c r="Y358" s="180"/>
      <c r="Z358" s="180"/>
      <c r="AA358" s="180"/>
      <c r="AB358" s="180"/>
      <c r="AC358" s="180"/>
      <c r="AD358" s="180"/>
      <c r="AE358" s="180"/>
      <c r="AF358" s="180"/>
      <c r="AG358" s="180"/>
      <c r="AH358" s="180"/>
      <c r="AI358" s="180"/>
      <c r="AJ358" s="180"/>
      <c r="AK358" s="180"/>
      <c r="AL358" s="180"/>
      <c r="AM358" s="180"/>
      <c r="AN358" s="180"/>
      <c r="AO358" s="180"/>
      <c r="AP358" s="180"/>
      <c r="AQ358" s="180"/>
      <c r="AR358" s="180"/>
      <c r="AS358" s="180"/>
      <c r="AT358" s="180"/>
      <c r="AU358" s="180"/>
      <c r="AV358" s="180"/>
      <c r="AW358" s="180"/>
      <c r="AX358" s="180"/>
      <c r="AY358" s="180"/>
      <c r="AZ358" s="180"/>
      <c r="BA358" s="180"/>
      <c r="BB358" s="180"/>
      <c r="BC358" s="180"/>
      <c r="BD358" s="180"/>
      <c r="BE358" s="180"/>
      <c r="BF358" s="180"/>
      <c r="BG358" s="180"/>
      <c r="BH358" s="180"/>
      <c r="BI358" s="180"/>
      <c r="BJ358" s="180"/>
      <c r="BK358" s="180"/>
      <c r="BL358" s="180"/>
      <c r="BM358" s="180"/>
      <c r="BN358" s="180"/>
      <c r="BO358" s="180"/>
      <c r="BP358" s="180"/>
      <c r="BQ358" s="180"/>
      <c r="BR358" s="180"/>
      <c r="BS358" s="180"/>
      <c r="BT358" s="180"/>
      <c r="BU358" s="180"/>
      <c r="BV358" s="180"/>
      <c r="BW358" s="180"/>
      <c r="BX358" s="180"/>
      <c r="BY358" s="180"/>
      <c r="BZ358" s="180"/>
      <c r="CA358" s="180"/>
      <c r="CB358" s="180"/>
      <c r="CC358" s="180"/>
      <c r="CD358" s="180"/>
      <c r="CE358" s="180"/>
      <c r="CF358" s="180"/>
      <c r="CG358" s="180"/>
      <c r="CH358" s="180"/>
      <c r="CI358" s="180"/>
      <c r="CJ358" s="180"/>
      <c r="CK358" s="180"/>
      <c r="CL358" s="180"/>
      <c r="CM358" s="180"/>
      <c r="CN358" s="180"/>
      <c r="CO358" s="180"/>
      <c r="CP358" s="180"/>
      <c r="CQ358" s="180"/>
      <c r="CR358" s="180"/>
      <c r="CS358" s="180"/>
      <c r="CT358" s="180"/>
      <c r="CU358" s="180"/>
      <c r="CV358" s="180"/>
      <c r="CW358" s="180"/>
      <c r="CX358" s="180"/>
      <c r="CY358" s="180"/>
      <c r="CZ358" s="180"/>
    </row>
    <row r="359" spans="1:104" x14ac:dyDescent="0.3">
      <c r="B359" s="180"/>
      <c r="C359" s="180"/>
      <c r="D359" s="649">
        <f>D353+D355+D356+D357</f>
        <v>0</v>
      </c>
      <c r="E359" s="649">
        <f t="shared" ref="E359:BP359" si="68">E353+E355+E356+E357</f>
        <v>2419370.12</v>
      </c>
      <c r="F359" s="649">
        <f t="shared" si="68"/>
        <v>0</v>
      </c>
      <c r="G359" s="649">
        <f t="shared" si="68"/>
        <v>70396751.810000002</v>
      </c>
      <c r="H359" s="649">
        <f t="shared" si="68"/>
        <v>62534020.869999997</v>
      </c>
      <c r="I359" s="649">
        <f t="shared" si="68"/>
        <v>83223435.609999999</v>
      </c>
      <c r="J359" s="649">
        <f t="shared" si="68"/>
        <v>11978124.68</v>
      </c>
      <c r="K359" s="649">
        <f t="shared" si="68"/>
        <v>14119037.135</v>
      </c>
      <c r="L359" s="649">
        <f t="shared" si="68"/>
        <v>10711773.65</v>
      </c>
      <c r="M359" s="649">
        <f t="shared" si="68"/>
        <v>485694317.73500001</v>
      </c>
      <c r="N359" s="649">
        <f t="shared" si="68"/>
        <v>10690924.109999999</v>
      </c>
      <c r="O359" s="649">
        <f t="shared" si="68"/>
        <v>242937870.07000002</v>
      </c>
      <c r="P359" s="649">
        <f t="shared" si="68"/>
        <v>3419207.56</v>
      </c>
      <c r="Q359" s="649">
        <f t="shared" si="68"/>
        <v>3208815736.3362999</v>
      </c>
      <c r="R359" s="649">
        <f t="shared" si="68"/>
        <v>55552612.210000001</v>
      </c>
      <c r="S359" s="649">
        <f t="shared" si="68"/>
        <v>2180984</v>
      </c>
      <c r="T359" s="649">
        <f t="shared" si="68"/>
        <v>3140418134.6400003</v>
      </c>
      <c r="U359" s="649">
        <f t="shared" si="68"/>
        <v>741620133.89999998</v>
      </c>
      <c r="V359" s="649">
        <f t="shared" si="68"/>
        <v>1559917981.49</v>
      </c>
      <c r="W359" s="649">
        <f t="shared" si="68"/>
        <v>1142630557.9300001</v>
      </c>
      <c r="X359" s="649">
        <f t="shared" si="68"/>
        <v>0</v>
      </c>
      <c r="Y359" s="649">
        <f t="shared" si="68"/>
        <v>649692016.65999997</v>
      </c>
      <c r="Z359" s="649">
        <f t="shared" si="68"/>
        <v>103408322.86</v>
      </c>
      <c r="AA359" s="649">
        <f t="shared" si="68"/>
        <v>639929303.48500001</v>
      </c>
      <c r="AB359" s="649">
        <f t="shared" si="68"/>
        <v>199814197.26000002</v>
      </c>
      <c r="AC359" s="649">
        <f t="shared" si="68"/>
        <v>76909390.734999999</v>
      </c>
      <c r="AD359" s="649">
        <f t="shared" si="68"/>
        <v>73310242.429999992</v>
      </c>
      <c r="AE359" s="649">
        <f t="shared" si="68"/>
        <v>153987653.63</v>
      </c>
      <c r="AF359" s="649">
        <f t="shared" si="68"/>
        <v>668368669.16499996</v>
      </c>
      <c r="AG359" s="649">
        <f t="shared" si="68"/>
        <v>177649667.58000001</v>
      </c>
      <c r="AH359" s="649">
        <f t="shared" si="68"/>
        <v>21725953.010000002</v>
      </c>
      <c r="AI359" s="649">
        <f t="shared" si="68"/>
        <v>2181819088.3021998</v>
      </c>
      <c r="AJ359" s="649">
        <f t="shared" si="68"/>
        <v>59782205.5</v>
      </c>
      <c r="AK359" s="649">
        <f t="shared" si="68"/>
        <v>0</v>
      </c>
      <c r="AL359" s="649">
        <f t="shared" si="68"/>
        <v>0</v>
      </c>
      <c r="AM359" s="649">
        <f t="shared" si="68"/>
        <v>820387700.65999997</v>
      </c>
      <c r="AN359" s="649">
        <f t="shared" si="68"/>
        <v>21514012.229999997</v>
      </c>
      <c r="AO359" s="649">
        <f t="shared" si="68"/>
        <v>30244553.59</v>
      </c>
      <c r="AP359" s="649">
        <f t="shared" si="68"/>
        <v>1321080</v>
      </c>
      <c r="AQ359" s="649">
        <f t="shared" si="68"/>
        <v>222328465.75</v>
      </c>
      <c r="AR359" s="649">
        <f t="shared" si="68"/>
        <v>594938613.21000004</v>
      </c>
      <c r="AS359" s="649">
        <f t="shared" si="68"/>
        <v>12477113.810000001</v>
      </c>
      <c r="AT359" s="649">
        <f t="shared" si="68"/>
        <v>114045198.92</v>
      </c>
      <c r="AU359" s="649">
        <f t="shared" si="68"/>
        <v>0</v>
      </c>
      <c r="AV359" s="649">
        <f t="shared" si="68"/>
        <v>1203807801.8499999</v>
      </c>
      <c r="AW359" s="649">
        <f t="shared" si="68"/>
        <v>66001869.270000003</v>
      </c>
      <c r="AX359" s="649">
        <f t="shared" si="68"/>
        <v>85033470.409999996</v>
      </c>
      <c r="AY359" s="649">
        <f t="shared" si="68"/>
        <v>361173312.16390002</v>
      </c>
      <c r="AZ359" s="649">
        <f t="shared" si="68"/>
        <v>70180757.810000002</v>
      </c>
      <c r="BA359" s="649">
        <f t="shared" si="68"/>
        <v>38928402.590000004</v>
      </c>
      <c r="BB359" s="649">
        <f t="shared" si="68"/>
        <v>1114795</v>
      </c>
      <c r="BC359" s="649">
        <f t="shared" si="68"/>
        <v>11368530.7425</v>
      </c>
      <c r="BD359" s="649">
        <f t="shared" si="68"/>
        <v>489803435.04000002</v>
      </c>
      <c r="BE359" s="649">
        <f t="shared" si="68"/>
        <v>6718630.8600000003</v>
      </c>
      <c r="BF359" s="649">
        <f t="shared" si="68"/>
        <v>25262146.25</v>
      </c>
      <c r="BG359" s="649">
        <f t="shared" si="68"/>
        <v>0</v>
      </c>
      <c r="BH359" s="649">
        <f t="shared" si="68"/>
        <v>3315408.94</v>
      </c>
      <c r="BI359" s="649">
        <f t="shared" si="68"/>
        <v>21752358.599999998</v>
      </c>
      <c r="BJ359" s="649">
        <f t="shared" si="68"/>
        <v>4405072.8</v>
      </c>
      <c r="BK359" s="649">
        <f t="shared" si="68"/>
        <v>172898756.92000002</v>
      </c>
      <c r="BL359" s="649">
        <f t="shared" si="68"/>
        <v>0</v>
      </c>
      <c r="BM359" s="649">
        <f t="shared" si="68"/>
        <v>81575626.069999993</v>
      </c>
      <c r="BN359" s="649">
        <f t="shared" si="68"/>
        <v>125275501.46700001</v>
      </c>
      <c r="BO359" s="649">
        <f t="shared" si="68"/>
        <v>56405852.210000001</v>
      </c>
      <c r="BP359" s="649">
        <f t="shared" si="68"/>
        <v>57695564.030000001</v>
      </c>
      <c r="BQ359" s="649">
        <f t="shared" ref="BQ359:CD359" si="69">BQ353+BQ355+BQ356+BQ357</f>
        <v>362465328.15000004</v>
      </c>
      <c r="BR359" s="649">
        <f t="shared" si="69"/>
        <v>79038635.370000005</v>
      </c>
      <c r="BS359" s="649">
        <f t="shared" si="69"/>
        <v>672681107.58999991</v>
      </c>
      <c r="BT359" s="649">
        <f t="shared" si="69"/>
        <v>54904241.950000003</v>
      </c>
      <c r="BU359" s="649">
        <f t="shared" si="69"/>
        <v>214409997.80330002</v>
      </c>
      <c r="BV359" s="649">
        <f t="shared" si="69"/>
        <v>26672764.460000001</v>
      </c>
      <c r="BW359" s="649">
        <f t="shared" si="69"/>
        <v>0</v>
      </c>
      <c r="BX359" s="649">
        <f t="shared" si="69"/>
        <v>42138253.75</v>
      </c>
      <c r="BY359" s="649">
        <f t="shared" si="69"/>
        <v>6183048.9199999999</v>
      </c>
      <c r="BZ359" s="649">
        <f t="shared" si="69"/>
        <v>37720775.460000001</v>
      </c>
      <c r="CA359" s="649">
        <f t="shared" si="69"/>
        <v>21410259.25</v>
      </c>
      <c r="CB359" s="649">
        <f t="shared" si="69"/>
        <v>45232826.770000003</v>
      </c>
      <c r="CC359" s="649">
        <f t="shared" si="69"/>
        <v>0</v>
      </c>
      <c r="CD359" s="649">
        <f t="shared" si="69"/>
        <v>7168291.9220000003</v>
      </c>
      <c r="CE359" s="649"/>
      <c r="CF359" s="649"/>
      <c r="CG359" s="649"/>
      <c r="CH359" s="649"/>
      <c r="CI359" s="649"/>
      <c r="CJ359" s="649"/>
      <c r="CK359" s="649"/>
      <c r="CL359" s="649"/>
      <c r="CM359" s="649"/>
      <c r="CN359" s="649"/>
      <c r="CO359" s="649"/>
      <c r="CP359" s="649"/>
      <c r="CQ359" s="649"/>
      <c r="CR359" s="649"/>
      <c r="CS359" s="649"/>
      <c r="CT359" s="649"/>
      <c r="CU359" s="649"/>
      <c r="CV359" s="649"/>
      <c r="CW359" s="649"/>
      <c r="CX359" s="649"/>
      <c r="CY359" s="649"/>
      <c r="CZ359" s="649"/>
    </row>
    <row r="360" spans="1:104" x14ac:dyDescent="0.3">
      <c r="B360" s="180"/>
      <c r="C360" s="180"/>
      <c r="D360" s="649"/>
      <c r="E360" s="649"/>
      <c r="F360" s="649"/>
      <c r="G360" s="649"/>
      <c r="H360" s="649"/>
      <c r="I360" s="649"/>
      <c r="J360" s="649"/>
      <c r="K360" s="649"/>
      <c r="L360" s="649"/>
      <c r="M360" s="649"/>
      <c r="N360" s="649"/>
      <c r="O360" s="649"/>
      <c r="P360" s="649"/>
      <c r="Q360" s="649"/>
      <c r="R360" s="649"/>
      <c r="S360" s="649"/>
      <c r="T360" s="649"/>
      <c r="U360" s="649"/>
      <c r="V360" s="649"/>
      <c r="W360" s="649"/>
      <c r="X360" s="649"/>
      <c r="Y360" s="649"/>
      <c r="Z360" s="649"/>
      <c r="AA360" s="649"/>
      <c r="AB360" s="649"/>
      <c r="AC360" s="649"/>
      <c r="AD360" s="649"/>
      <c r="AE360" s="649"/>
      <c r="AF360" s="649"/>
      <c r="AG360" s="649"/>
      <c r="AH360" s="649"/>
      <c r="AI360" s="649"/>
      <c r="AJ360" s="649"/>
      <c r="AK360" s="649"/>
      <c r="AL360" s="649"/>
      <c r="AM360" s="649"/>
      <c r="AN360" s="649"/>
      <c r="AO360" s="649"/>
      <c r="AP360" s="649"/>
      <c r="AQ360" s="649"/>
      <c r="AR360" s="649"/>
      <c r="AS360" s="649"/>
      <c r="AT360" s="649"/>
      <c r="AU360" s="649"/>
      <c r="AV360" s="649"/>
      <c r="AW360" s="649"/>
      <c r="AX360" s="649"/>
      <c r="AY360" s="649"/>
      <c r="AZ360" s="649"/>
      <c r="BA360" s="649"/>
      <c r="BB360" s="649"/>
      <c r="BC360" s="649"/>
      <c r="BD360" s="649"/>
      <c r="BE360" s="649"/>
      <c r="BF360" s="649"/>
      <c r="BG360" s="649"/>
      <c r="BH360" s="649"/>
      <c r="BI360" s="649"/>
      <c r="BJ360" s="649"/>
      <c r="BK360" s="649"/>
      <c r="BL360" s="649"/>
      <c r="BM360" s="649"/>
      <c r="BN360" s="649"/>
      <c r="BO360" s="649"/>
      <c r="BP360" s="649"/>
      <c r="BQ360" s="649"/>
      <c r="BR360" s="649"/>
      <c r="BS360" s="649"/>
      <c r="BT360" s="649"/>
      <c r="BU360" s="649"/>
      <c r="BV360" s="649"/>
      <c r="BW360" s="649"/>
      <c r="BX360" s="649"/>
      <c r="BY360" s="649"/>
      <c r="BZ360" s="649"/>
      <c r="CA360" s="649"/>
      <c r="CB360" s="649"/>
      <c r="CC360" s="649"/>
      <c r="CD360" s="649"/>
      <c r="CE360" s="649"/>
      <c r="CF360" s="649"/>
      <c r="CG360" s="649"/>
      <c r="CH360" s="649"/>
      <c r="CI360" s="649"/>
      <c r="CJ360" s="649"/>
      <c r="CK360" s="649"/>
      <c r="CL360" s="649"/>
      <c r="CM360" s="649"/>
      <c r="CN360" s="649"/>
      <c r="CO360" s="649"/>
      <c r="CP360" s="649"/>
      <c r="CQ360" s="649"/>
      <c r="CR360" s="649"/>
      <c r="CS360" s="649"/>
      <c r="CT360" s="649"/>
      <c r="CU360" s="649"/>
      <c r="CV360" s="649"/>
      <c r="CW360" s="649"/>
      <c r="CX360" s="649"/>
      <c r="CY360" s="649"/>
      <c r="CZ360" s="649"/>
    </row>
    <row r="361" spans="1:104" x14ac:dyDescent="0.3">
      <c r="B361" s="180"/>
      <c r="C361" s="180"/>
      <c r="D361" s="649">
        <f>'Unit Data from Audit Worksheet'!$E$295</f>
        <v>0</v>
      </c>
      <c r="E361" s="649">
        <f>'Unit Data from Audit Worksheet'!$E$295</f>
        <v>0</v>
      </c>
      <c r="F361" s="649">
        <f>'Unit Data from Audit Worksheet'!$E$295</f>
        <v>0</v>
      </c>
      <c r="G361" s="649">
        <f>'Unit Data from Audit Worksheet'!$E$295</f>
        <v>0</v>
      </c>
      <c r="H361" s="649">
        <f>'Unit Data from Audit Worksheet'!$E$295</f>
        <v>0</v>
      </c>
      <c r="I361" s="649">
        <f>'Unit Data from Audit Worksheet'!$E$295</f>
        <v>0</v>
      </c>
      <c r="J361" s="649">
        <f>'Unit Data from Audit Worksheet'!$E$295</f>
        <v>0</v>
      </c>
      <c r="K361" s="649">
        <f>'Unit Data from Audit Worksheet'!$E$295</f>
        <v>0</v>
      </c>
      <c r="L361" s="649">
        <f>'Unit Data from Audit Worksheet'!$E$295</f>
        <v>0</v>
      </c>
      <c r="M361" s="649">
        <f>'Unit Data from Audit Worksheet'!$E$295</f>
        <v>0</v>
      </c>
      <c r="N361" s="649">
        <f>'Unit Data from Audit Worksheet'!$E$295</f>
        <v>0</v>
      </c>
      <c r="O361" s="649">
        <f>'Unit Data from Audit Worksheet'!$E$295</f>
        <v>0</v>
      </c>
      <c r="P361" s="649">
        <f>'Unit Data from Audit Worksheet'!$E$295</f>
        <v>0</v>
      </c>
      <c r="Q361" s="649">
        <f>'Unit Data from Audit Worksheet'!$E$295</f>
        <v>0</v>
      </c>
      <c r="R361" s="649">
        <f>'Unit Data from Audit Worksheet'!$E$295</f>
        <v>0</v>
      </c>
      <c r="S361" s="649">
        <f>'Unit Data from Audit Worksheet'!$E$295</f>
        <v>0</v>
      </c>
      <c r="T361" s="649">
        <f>'Unit Data from Audit Worksheet'!$E$295</f>
        <v>0</v>
      </c>
      <c r="U361" s="649">
        <f>'Unit Data from Audit Worksheet'!$E$295</f>
        <v>0</v>
      </c>
      <c r="V361" s="649">
        <f>'Unit Data from Audit Worksheet'!$E$295</f>
        <v>0</v>
      </c>
      <c r="W361" s="649">
        <f>'Unit Data from Audit Worksheet'!$E$295</f>
        <v>0</v>
      </c>
      <c r="X361" s="649">
        <f>'Unit Data from Audit Worksheet'!$E$295</f>
        <v>0</v>
      </c>
      <c r="Y361" s="649">
        <f>'Unit Data from Audit Worksheet'!$E$295</f>
        <v>0</v>
      </c>
      <c r="Z361" s="649">
        <f>'Unit Data from Audit Worksheet'!$E$295</f>
        <v>0</v>
      </c>
      <c r="AA361" s="649">
        <f>'Unit Data from Audit Worksheet'!$E$295</f>
        <v>0</v>
      </c>
      <c r="AB361" s="649">
        <f>'Unit Data from Audit Worksheet'!$E$295</f>
        <v>0</v>
      </c>
      <c r="AC361" s="649">
        <f>'Unit Data from Audit Worksheet'!$E$295</f>
        <v>0</v>
      </c>
      <c r="AD361" s="649">
        <f>'Unit Data from Audit Worksheet'!$E$295</f>
        <v>0</v>
      </c>
      <c r="AE361" s="649">
        <f>'Unit Data from Audit Worksheet'!$E$295</f>
        <v>0</v>
      </c>
      <c r="AF361" s="649">
        <f>'Unit Data from Audit Worksheet'!$E$295</f>
        <v>0</v>
      </c>
      <c r="AG361" s="649">
        <f>'Unit Data from Audit Worksheet'!$E$295</f>
        <v>0</v>
      </c>
      <c r="AH361" s="649">
        <f>'Unit Data from Audit Worksheet'!$E$295</f>
        <v>0</v>
      </c>
      <c r="AI361" s="649">
        <f>'Unit Data from Audit Worksheet'!$E$295</f>
        <v>0</v>
      </c>
      <c r="AJ361" s="649">
        <f>'Unit Data from Audit Worksheet'!$E$295</f>
        <v>0</v>
      </c>
      <c r="AK361" s="649">
        <f>'Unit Data from Audit Worksheet'!$E$295</f>
        <v>0</v>
      </c>
      <c r="AL361" s="649">
        <f>'Unit Data from Audit Worksheet'!$E$295</f>
        <v>0</v>
      </c>
      <c r="AM361" s="649">
        <f>'Unit Data from Audit Worksheet'!$E$295</f>
        <v>0</v>
      </c>
      <c r="AN361" s="649">
        <f>'Unit Data from Audit Worksheet'!$E$295</f>
        <v>0</v>
      </c>
      <c r="AO361" s="649">
        <f>'Unit Data from Audit Worksheet'!$E$295</f>
        <v>0</v>
      </c>
      <c r="AP361" s="649">
        <f>'Unit Data from Audit Worksheet'!$E$295</f>
        <v>0</v>
      </c>
      <c r="AQ361" s="649">
        <f>'Unit Data from Audit Worksheet'!$E$295</f>
        <v>0</v>
      </c>
      <c r="AR361" s="649">
        <f>'Unit Data from Audit Worksheet'!$E$295</f>
        <v>0</v>
      </c>
      <c r="AS361" s="649">
        <f>'Unit Data from Audit Worksheet'!$E$295</f>
        <v>0</v>
      </c>
      <c r="AT361" s="649">
        <f>'Unit Data from Audit Worksheet'!$E$295</f>
        <v>0</v>
      </c>
      <c r="AU361" s="649">
        <f>'Unit Data from Audit Worksheet'!$E$295</f>
        <v>0</v>
      </c>
      <c r="AV361" s="649">
        <f>'Unit Data from Audit Worksheet'!$E$295</f>
        <v>0</v>
      </c>
      <c r="AW361" s="649">
        <f>'Unit Data from Audit Worksheet'!$E$295</f>
        <v>0</v>
      </c>
      <c r="AX361" s="649">
        <f>'Unit Data from Audit Worksheet'!$E$295</f>
        <v>0</v>
      </c>
      <c r="AY361" s="649">
        <f>'Unit Data from Audit Worksheet'!$E$295</f>
        <v>0</v>
      </c>
      <c r="AZ361" s="649">
        <f>'Unit Data from Audit Worksheet'!$E$295</f>
        <v>0</v>
      </c>
      <c r="BA361" s="649">
        <f>'Unit Data from Audit Worksheet'!$E$295</f>
        <v>0</v>
      </c>
      <c r="BB361" s="649">
        <f>'Unit Data from Audit Worksheet'!$E$295</f>
        <v>0</v>
      </c>
      <c r="BC361" s="649">
        <f>'Unit Data from Audit Worksheet'!$E$295</f>
        <v>0</v>
      </c>
      <c r="BD361" s="649">
        <f>'Unit Data from Audit Worksheet'!$E$295</f>
        <v>0</v>
      </c>
      <c r="BE361" s="649">
        <f>'Unit Data from Audit Worksheet'!$E$295</f>
        <v>0</v>
      </c>
      <c r="BF361" s="649">
        <f>'Unit Data from Audit Worksheet'!$E$295</f>
        <v>0</v>
      </c>
      <c r="BG361" s="649">
        <f>'Unit Data from Audit Worksheet'!$E$295</f>
        <v>0</v>
      </c>
      <c r="BH361" s="649">
        <f>'Unit Data from Audit Worksheet'!$E$295</f>
        <v>0</v>
      </c>
      <c r="BI361" s="649">
        <f>'Unit Data from Audit Worksheet'!$E$295</f>
        <v>0</v>
      </c>
      <c r="BJ361" s="649">
        <f>'Unit Data from Audit Worksheet'!$E$295</f>
        <v>0</v>
      </c>
      <c r="BK361" s="649">
        <f>'Unit Data from Audit Worksheet'!$E$295</f>
        <v>0</v>
      </c>
      <c r="BL361" s="649">
        <f>'Unit Data from Audit Worksheet'!$E$295</f>
        <v>0</v>
      </c>
      <c r="BM361" s="649">
        <f>'Unit Data from Audit Worksheet'!$E$295</f>
        <v>0</v>
      </c>
      <c r="BN361" s="649">
        <f>'Unit Data from Audit Worksheet'!$E$295</f>
        <v>0</v>
      </c>
      <c r="BO361" s="649">
        <f>'Unit Data from Audit Worksheet'!$E$295</f>
        <v>0</v>
      </c>
      <c r="BP361" s="649">
        <f>'Unit Data from Audit Worksheet'!$E$295</f>
        <v>0</v>
      </c>
      <c r="BQ361" s="649">
        <f>'Unit Data from Audit Worksheet'!$E$295</f>
        <v>0</v>
      </c>
      <c r="BR361" s="649">
        <f>'Unit Data from Audit Worksheet'!$E$295</f>
        <v>0</v>
      </c>
      <c r="BS361" s="649">
        <f>'Unit Data from Audit Worksheet'!$E$295</f>
        <v>0</v>
      </c>
      <c r="BT361" s="649">
        <f>'Unit Data from Audit Worksheet'!$E$295</f>
        <v>0</v>
      </c>
      <c r="BU361" s="649">
        <f>'Unit Data from Audit Worksheet'!$E$295</f>
        <v>0</v>
      </c>
      <c r="BV361" s="649">
        <f>'Unit Data from Audit Worksheet'!$E$295</f>
        <v>0</v>
      </c>
      <c r="BW361" s="649">
        <f>'Unit Data from Audit Worksheet'!$E$295</f>
        <v>0</v>
      </c>
      <c r="BX361" s="649">
        <f>'Unit Data from Audit Worksheet'!$E$295</f>
        <v>0</v>
      </c>
      <c r="BY361" s="649">
        <f>'Unit Data from Audit Worksheet'!$E$295</f>
        <v>0</v>
      </c>
      <c r="BZ361" s="649">
        <f>'Unit Data from Audit Worksheet'!$E$295</f>
        <v>0</v>
      </c>
      <c r="CA361" s="649">
        <f>'Unit Data from Audit Worksheet'!$E$295</f>
        <v>0</v>
      </c>
      <c r="CB361" s="649">
        <f>'Unit Data from Audit Worksheet'!$E$295</f>
        <v>0</v>
      </c>
      <c r="CC361" s="649">
        <f>'Unit Data from Audit Worksheet'!$E$295</f>
        <v>0</v>
      </c>
      <c r="CD361" s="649">
        <f>'Unit Data from Audit Worksheet'!$E$295</f>
        <v>0</v>
      </c>
      <c r="CE361" s="649"/>
      <c r="CF361" s="649"/>
      <c r="CG361" s="649"/>
      <c r="CH361" s="649"/>
      <c r="CI361" s="649"/>
      <c r="CJ361" s="649"/>
      <c r="CK361" s="649"/>
      <c r="CL361" s="649"/>
      <c r="CM361" s="649"/>
      <c r="CN361" s="649"/>
      <c r="CO361" s="649"/>
      <c r="CP361" s="649"/>
      <c r="CQ361" s="649"/>
      <c r="CR361" s="649"/>
      <c r="CS361" s="649"/>
      <c r="CT361" s="649"/>
      <c r="CU361" s="649"/>
      <c r="CV361" s="649"/>
      <c r="CW361" s="649"/>
      <c r="CX361" s="649"/>
      <c r="CY361" s="649"/>
      <c r="CZ361" s="649"/>
    </row>
    <row r="362" spans="1:104" x14ac:dyDescent="0.3">
      <c r="B362" s="180"/>
      <c r="C362" s="180"/>
      <c r="D362" s="649"/>
      <c r="E362" s="649"/>
      <c r="F362" s="649"/>
      <c r="G362" s="649"/>
      <c r="H362" s="649"/>
      <c r="I362" s="649"/>
      <c r="J362" s="649"/>
      <c r="K362" s="649"/>
      <c r="L362" s="649"/>
      <c r="M362" s="649"/>
      <c r="N362" s="649"/>
      <c r="O362" s="649"/>
      <c r="P362" s="649"/>
      <c r="Q362" s="649"/>
      <c r="R362" s="649"/>
      <c r="S362" s="649"/>
      <c r="T362" s="649"/>
      <c r="U362" s="649"/>
      <c r="V362" s="649"/>
      <c r="W362" s="649"/>
      <c r="X362" s="649"/>
      <c r="Y362" s="649"/>
      <c r="Z362" s="649"/>
      <c r="AA362" s="649"/>
      <c r="AB362" s="649"/>
      <c r="AC362" s="649"/>
      <c r="AD362" s="649"/>
      <c r="AE362" s="649"/>
      <c r="AF362" s="649"/>
      <c r="AG362" s="649"/>
      <c r="AH362" s="649"/>
      <c r="AI362" s="649"/>
      <c r="AJ362" s="649"/>
      <c r="AK362" s="649"/>
      <c r="AL362" s="649"/>
      <c r="AM362" s="649"/>
      <c r="AN362" s="649"/>
      <c r="AO362" s="649"/>
      <c r="AP362" s="649"/>
      <c r="AQ362" s="649"/>
      <c r="AR362" s="649"/>
      <c r="AS362" s="649"/>
      <c r="AT362" s="649"/>
      <c r="AU362" s="649"/>
      <c r="AV362" s="649"/>
      <c r="AW362" s="649"/>
      <c r="AX362" s="649"/>
      <c r="AY362" s="649"/>
      <c r="AZ362" s="649"/>
      <c r="BA362" s="649"/>
      <c r="BB362" s="649"/>
      <c r="BC362" s="649"/>
      <c r="BD362" s="649"/>
      <c r="BE362" s="649"/>
      <c r="BF362" s="649"/>
      <c r="BG362" s="649"/>
      <c r="BH362" s="649"/>
      <c r="BI362" s="649"/>
      <c r="BJ362" s="649"/>
      <c r="BK362" s="649"/>
      <c r="BL362" s="649"/>
      <c r="BM362" s="649"/>
      <c r="BN362" s="649"/>
      <c r="BO362" s="649"/>
      <c r="BP362" s="649"/>
      <c r="BQ362" s="649"/>
      <c r="BR362" s="649"/>
      <c r="BS362" s="649"/>
      <c r="BT362" s="649"/>
      <c r="BU362" s="649"/>
      <c r="BV362" s="649"/>
      <c r="BW362" s="649"/>
      <c r="BX362" s="649"/>
      <c r="BY362" s="649"/>
      <c r="BZ362" s="649"/>
      <c r="CA362" s="649"/>
      <c r="CB362" s="649"/>
      <c r="CC362" s="649"/>
      <c r="CD362" s="649"/>
      <c r="CE362" s="649"/>
      <c r="CF362" s="649"/>
      <c r="CG362" s="649"/>
      <c r="CH362" s="649"/>
      <c r="CI362" s="649"/>
      <c r="CJ362" s="649"/>
      <c r="CK362" s="649"/>
      <c r="CL362" s="649"/>
      <c r="CM362" s="649"/>
      <c r="CN362" s="649"/>
      <c r="CO362" s="649"/>
      <c r="CP362" s="649"/>
      <c r="CQ362" s="649"/>
      <c r="CR362" s="649"/>
      <c r="CS362" s="649"/>
      <c r="CT362" s="649"/>
      <c r="CU362" s="649"/>
      <c r="CV362" s="649"/>
      <c r="CW362" s="649"/>
      <c r="CX362" s="649"/>
      <c r="CY362" s="649"/>
      <c r="CZ362" s="649"/>
    </row>
    <row r="363" spans="1:104" x14ac:dyDescent="0.3">
      <c r="B363" s="180"/>
      <c r="C363" s="180"/>
      <c r="D363" s="649">
        <f>D359-D361</f>
        <v>0</v>
      </c>
      <c r="E363" s="649">
        <f t="shared" ref="E363:BP363" si="70">E359-E361</f>
        <v>2419370.12</v>
      </c>
      <c r="F363" s="649">
        <f t="shared" si="70"/>
        <v>0</v>
      </c>
      <c r="G363" s="649">
        <f t="shared" si="70"/>
        <v>70396751.810000002</v>
      </c>
      <c r="H363" s="649">
        <f t="shared" si="70"/>
        <v>62534020.869999997</v>
      </c>
      <c r="I363" s="649">
        <f t="shared" si="70"/>
        <v>83223435.609999999</v>
      </c>
      <c r="J363" s="649">
        <f t="shared" si="70"/>
        <v>11978124.68</v>
      </c>
      <c r="K363" s="649">
        <f t="shared" si="70"/>
        <v>14119037.135</v>
      </c>
      <c r="L363" s="649">
        <f t="shared" si="70"/>
        <v>10711773.65</v>
      </c>
      <c r="M363" s="649">
        <f t="shared" si="70"/>
        <v>485694317.73500001</v>
      </c>
      <c r="N363" s="649">
        <f t="shared" si="70"/>
        <v>10690924.109999999</v>
      </c>
      <c r="O363" s="649">
        <f t="shared" si="70"/>
        <v>242937870.07000002</v>
      </c>
      <c r="P363" s="649">
        <f t="shared" si="70"/>
        <v>3419207.56</v>
      </c>
      <c r="Q363" s="649">
        <f t="shared" si="70"/>
        <v>3208815736.3362999</v>
      </c>
      <c r="R363" s="649">
        <f t="shared" si="70"/>
        <v>55552612.210000001</v>
      </c>
      <c r="S363" s="649">
        <f t="shared" si="70"/>
        <v>2180984</v>
      </c>
      <c r="T363" s="649">
        <f t="shared" si="70"/>
        <v>3140418134.6400003</v>
      </c>
      <c r="U363" s="649">
        <f t="shared" si="70"/>
        <v>741620133.89999998</v>
      </c>
      <c r="V363" s="649">
        <f t="shared" si="70"/>
        <v>1559917981.49</v>
      </c>
      <c r="W363" s="649">
        <f t="shared" si="70"/>
        <v>1142630557.9300001</v>
      </c>
      <c r="X363" s="649">
        <f t="shared" si="70"/>
        <v>0</v>
      </c>
      <c r="Y363" s="649">
        <f t="shared" si="70"/>
        <v>649692016.65999997</v>
      </c>
      <c r="Z363" s="649">
        <f t="shared" si="70"/>
        <v>103408322.86</v>
      </c>
      <c r="AA363" s="649">
        <f t="shared" si="70"/>
        <v>639929303.48500001</v>
      </c>
      <c r="AB363" s="649">
        <f t="shared" si="70"/>
        <v>199814197.26000002</v>
      </c>
      <c r="AC363" s="649">
        <f t="shared" si="70"/>
        <v>76909390.734999999</v>
      </c>
      <c r="AD363" s="649">
        <f t="shared" si="70"/>
        <v>73310242.429999992</v>
      </c>
      <c r="AE363" s="649">
        <f t="shared" si="70"/>
        <v>153987653.63</v>
      </c>
      <c r="AF363" s="649">
        <f t="shared" si="70"/>
        <v>668368669.16499996</v>
      </c>
      <c r="AG363" s="649">
        <f t="shared" si="70"/>
        <v>177649667.58000001</v>
      </c>
      <c r="AH363" s="649">
        <f t="shared" si="70"/>
        <v>21725953.010000002</v>
      </c>
      <c r="AI363" s="649">
        <f t="shared" si="70"/>
        <v>2181819088.3021998</v>
      </c>
      <c r="AJ363" s="649">
        <f t="shared" si="70"/>
        <v>59782205.5</v>
      </c>
      <c r="AK363" s="649">
        <f t="shared" si="70"/>
        <v>0</v>
      </c>
      <c r="AL363" s="649">
        <f t="shared" si="70"/>
        <v>0</v>
      </c>
      <c r="AM363" s="649">
        <f t="shared" si="70"/>
        <v>820387700.65999997</v>
      </c>
      <c r="AN363" s="649">
        <f t="shared" si="70"/>
        <v>21514012.229999997</v>
      </c>
      <c r="AO363" s="649">
        <f t="shared" si="70"/>
        <v>30244553.59</v>
      </c>
      <c r="AP363" s="649">
        <f t="shared" si="70"/>
        <v>1321080</v>
      </c>
      <c r="AQ363" s="649">
        <f t="shared" si="70"/>
        <v>222328465.75</v>
      </c>
      <c r="AR363" s="649">
        <f t="shared" si="70"/>
        <v>594938613.21000004</v>
      </c>
      <c r="AS363" s="649">
        <f t="shared" si="70"/>
        <v>12477113.810000001</v>
      </c>
      <c r="AT363" s="649">
        <f t="shared" si="70"/>
        <v>114045198.92</v>
      </c>
      <c r="AU363" s="649">
        <f t="shared" si="70"/>
        <v>0</v>
      </c>
      <c r="AV363" s="649">
        <f t="shared" si="70"/>
        <v>1203807801.8499999</v>
      </c>
      <c r="AW363" s="649">
        <f t="shared" si="70"/>
        <v>66001869.270000003</v>
      </c>
      <c r="AX363" s="649">
        <f t="shared" si="70"/>
        <v>85033470.409999996</v>
      </c>
      <c r="AY363" s="649">
        <f t="shared" si="70"/>
        <v>361173312.16390002</v>
      </c>
      <c r="AZ363" s="649">
        <f t="shared" si="70"/>
        <v>70180757.810000002</v>
      </c>
      <c r="BA363" s="649">
        <f t="shared" si="70"/>
        <v>38928402.590000004</v>
      </c>
      <c r="BB363" s="649">
        <f t="shared" si="70"/>
        <v>1114795</v>
      </c>
      <c r="BC363" s="649">
        <f t="shared" si="70"/>
        <v>11368530.7425</v>
      </c>
      <c r="BD363" s="649">
        <f t="shared" si="70"/>
        <v>489803435.04000002</v>
      </c>
      <c r="BE363" s="649">
        <f t="shared" si="70"/>
        <v>6718630.8600000003</v>
      </c>
      <c r="BF363" s="649">
        <f t="shared" si="70"/>
        <v>25262146.25</v>
      </c>
      <c r="BG363" s="649">
        <f t="shared" si="70"/>
        <v>0</v>
      </c>
      <c r="BH363" s="649">
        <f t="shared" si="70"/>
        <v>3315408.94</v>
      </c>
      <c r="BI363" s="649">
        <f t="shared" si="70"/>
        <v>21752358.599999998</v>
      </c>
      <c r="BJ363" s="649">
        <f t="shared" si="70"/>
        <v>4405072.8</v>
      </c>
      <c r="BK363" s="649">
        <f t="shared" si="70"/>
        <v>172898756.92000002</v>
      </c>
      <c r="BL363" s="649">
        <f t="shared" si="70"/>
        <v>0</v>
      </c>
      <c r="BM363" s="649">
        <f t="shared" si="70"/>
        <v>81575626.069999993</v>
      </c>
      <c r="BN363" s="649">
        <f t="shared" si="70"/>
        <v>125275501.46700001</v>
      </c>
      <c r="BO363" s="649">
        <f t="shared" si="70"/>
        <v>56405852.210000001</v>
      </c>
      <c r="BP363" s="649">
        <f t="shared" si="70"/>
        <v>57695564.030000001</v>
      </c>
      <c r="BQ363" s="649">
        <f t="shared" ref="BQ363:CD363" si="71">BQ359-BQ361</f>
        <v>362465328.15000004</v>
      </c>
      <c r="BR363" s="649">
        <f t="shared" si="71"/>
        <v>79038635.370000005</v>
      </c>
      <c r="BS363" s="649">
        <f t="shared" si="71"/>
        <v>672681107.58999991</v>
      </c>
      <c r="BT363" s="649">
        <f t="shared" si="71"/>
        <v>54904241.950000003</v>
      </c>
      <c r="BU363" s="649">
        <f t="shared" si="71"/>
        <v>214409997.80330002</v>
      </c>
      <c r="BV363" s="649">
        <f t="shared" si="71"/>
        <v>26672764.460000001</v>
      </c>
      <c r="BW363" s="649">
        <f t="shared" si="71"/>
        <v>0</v>
      </c>
      <c r="BX363" s="649">
        <f t="shared" si="71"/>
        <v>42138253.75</v>
      </c>
      <c r="BY363" s="649">
        <f t="shared" si="71"/>
        <v>6183048.9199999999</v>
      </c>
      <c r="BZ363" s="649">
        <f t="shared" si="71"/>
        <v>37720775.460000001</v>
      </c>
      <c r="CA363" s="649">
        <f t="shared" si="71"/>
        <v>21410259.25</v>
      </c>
      <c r="CB363" s="649">
        <f t="shared" si="71"/>
        <v>45232826.770000003</v>
      </c>
      <c r="CC363" s="649">
        <f t="shared" si="71"/>
        <v>0</v>
      </c>
      <c r="CD363" s="649">
        <f t="shared" si="71"/>
        <v>7168291.9220000003</v>
      </c>
      <c r="CE363" s="649"/>
      <c r="CF363" s="649"/>
      <c r="CG363" s="649"/>
      <c r="CH363" s="649"/>
      <c r="CI363" s="649"/>
      <c r="CJ363" s="649"/>
      <c r="CK363" s="649"/>
      <c r="CL363" s="649"/>
      <c r="CM363" s="649"/>
      <c r="CN363" s="649"/>
      <c r="CO363" s="649"/>
      <c r="CP363" s="649"/>
      <c r="CQ363" s="649"/>
      <c r="CR363" s="649"/>
      <c r="CS363" s="649"/>
      <c r="CT363" s="649"/>
      <c r="CU363" s="649"/>
      <c r="CV363" s="649"/>
      <c r="CW363" s="649"/>
      <c r="CX363" s="649"/>
      <c r="CY363" s="649"/>
      <c r="CZ363" s="649"/>
    </row>
    <row r="365" spans="1:104" x14ac:dyDescent="0.3">
      <c r="D365" t="str">
        <f>D1</f>
        <v>Micro</v>
      </c>
      <c r="E365" s="180" t="str">
        <f t="shared" ref="E365:BP365" si="72">E1</f>
        <v>Middleburg</v>
      </c>
      <c r="F365" s="180" t="str">
        <f t="shared" si="72"/>
        <v>Middlesex</v>
      </c>
      <c r="G365" s="180" t="str">
        <f t="shared" si="72"/>
        <v>Midland</v>
      </c>
      <c r="H365" s="180" t="str">
        <f t="shared" si="72"/>
        <v>Midway</v>
      </c>
      <c r="I365" s="180" t="str">
        <f t="shared" si="72"/>
        <v>Mills River</v>
      </c>
      <c r="J365" s="180" t="str">
        <f t="shared" si="72"/>
        <v>Milton</v>
      </c>
      <c r="K365" s="180" t="str">
        <f t="shared" si="72"/>
        <v>Mineral Springs</v>
      </c>
      <c r="L365" s="180" t="str">
        <f t="shared" si="72"/>
        <v>Minnesott Beach</v>
      </c>
      <c r="M365" s="180" t="str">
        <f t="shared" si="72"/>
        <v>Mint Hill</v>
      </c>
      <c r="N365" s="180" t="str">
        <f t="shared" si="72"/>
        <v>Misenheimer</v>
      </c>
      <c r="O365" s="180" t="str">
        <f t="shared" si="72"/>
        <v>Mocksville</v>
      </c>
      <c r="P365" s="180" t="str">
        <f t="shared" si="72"/>
        <v>Momeyer</v>
      </c>
      <c r="Q365" s="180" t="str">
        <f t="shared" si="72"/>
        <v>Monroe</v>
      </c>
      <c r="R365" s="180" t="str">
        <f t="shared" si="72"/>
        <v>Montreat</v>
      </c>
      <c r="S365" s="180" t="str">
        <f t="shared" si="72"/>
        <v>Mooresboro</v>
      </c>
      <c r="T365" s="180" t="str">
        <f t="shared" si="72"/>
        <v>Mooresville</v>
      </c>
      <c r="U365" s="180" t="str">
        <f t="shared" si="72"/>
        <v>Morehead City</v>
      </c>
      <c r="V365" s="180" t="str">
        <f t="shared" si="72"/>
        <v>Morganton</v>
      </c>
      <c r="W365" s="180" t="str">
        <f t="shared" si="72"/>
        <v>Morrisville</v>
      </c>
      <c r="X365" s="180" t="str">
        <f t="shared" si="72"/>
        <v>Morven</v>
      </c>
      <c r="Y365" s="180" t="str">
        <f t="shared" si="72"/>
        <v>Mount Airy</v>
      </c>
      <c r="Z365" s="180" t="str">
        <f t="shared" si="72"/>
        <v>Mount Gilead</v>
      </c>
      <c r="AA365" s="180" t="str">
        <f t="shared" si="72"/>
        <v>Mount Holly</v>
      </c>
      <c r="AB365" s="180" t="str">
        <f t="shared" si="72"/>
        <v>Mount Olive</v>
      </c>
      <c r="AC365" s="180" t="str">
        <f t="shared" si="72"/>
        <v>Mount Pleasant</v>
      </c>
      <c r="AD365" s="180" t="str">
        <f t="shared" si="72"/>
        <v>Murfreesboro</v>
      </c>
      <c r="AE365" s="180" t="str">
        <f t="shared" si="72"/>
        <v>Murphy</v>
      </c>
      <c r="AF365" s="180" t="str">
        <f t="shared" si="72"/>
        <v>Nags Head</v>
      </c>
      <c r="AG365" s="180" t="str">
        <f t="shared" si="72"/>
        <v>Nashville</v>
      </c>
      <c r="AH365" s="180" t="str">
        <f t="shared" si="72"/>
        <v>Navassa</v>
      </c>
      <c r="AI365" s="180" t="str">
        <f t="shared" si="72"/>
        <v>New Bern</v>
      </c>
      <c r="AJ365" s="180" t="str">
        <f t="shared" si="72"/>
        <v>New London</v>
      </c>
      <c r="AK365" s="180" t="str">
        <f t="shared" si="72"/>
        <v>Newland</v>
      </c>
      <c r="AL365" s="180" t="str">
        <f t="shared" si="72"/>
        <v>Newport</v>
      </c>
      <c r="AM365" s="180" t="str">
        <f t="shared" si="72"/>
        <v>Newton</v>
      </c>
      <c r="AN365" s="180" t="str">
        <f t="shared" si="72"/>
        <v>Newton Grove</v>
      </c>
      <c r="AO365" s="180" t="str">
        <f t="shared" si="72"/>
        <v>Norlina</v>
      </c>
      <c r="AP365" s="180" t="str">
        <f t="shared" si="72"/>
        <v>Norman</v>
      </c>
      <c r="AQ365" s="180" t="str">
        <f t="shared" si="72"/>
        <v>North Topsail Beach</v>
      </c>
      <c r="AR365" s="180" t="str">
        <f t="shared" si="72"/>
        <v>North Wilkesboro</v>
      </c>
      <c r="AS365" s="180" t="str">
        <f t="shared" si="72"/>
        <v>Northwest</v>
      </c>
      <c r="AT365" s="180" t="str">
        <f t="shared" si="72"/>
        <v>Norwood</v>
      </c>
      <c r="AU365" s="180" t="str">
        <f t="shared" si="72"/>
        <v>Oak City</v>
      </c>
      <c r="AV365" s="180" t="str">
        <f t="shared" si="72"/>
        <v>Oak Island</v>
      </c>
      <c r="AW365" s="180" t="str">
        <f t="shared" si="72"/>
        <v>Oak Ridge</v>
      </c>
      <c r="AX365" s="180" t="str">
        <f t="shared" si="72"/>
        <v>Oakboro</v>
      </c>
      <c r="AY365" s="180" t="str">
        <f t="shared" si="72"/>
        <v>Ocean Isle Beach</v>
      </c>
      <c r="AZ365" s="180" t="str">
        <f t="shared" si="72"/>
        <v>Old Fort</v>
      </c>
      <c r="BA365" s="180" t="str">
        <f t="shared" si="72"/>
        <v>Oriental</v>
      </c>
      <c r="BB365" s="180" t="str">
        <f t="shared" si="72"/>
        <v>Orrum</v>
      </c>
      <c r="BC365" s="180" t="str">
        <f t="shared" si="72"/>
        <v>Ossipee</v>
      </c>
      <c r="BD365" s="180" t="str">
        <f t="shared" si="72"/>
        <v>Oxford</v>
      </c>
      <c r="BE365" s="180" t="str">
        <f t="shared" si="72"/>
        <v>Pantego</v>
      </c>
      <c r="BF365" s="180" t="str">
        <f t="shared" si="72"/>
        <v>Parkton</v>
      </c>
      <c r="BG365" s="180" t="str">
        <f t="shared" si="72"/>
        <v>Parmele</v>
      </c>
      <c r="BH365" s="180" t="str">
        <f t="shared" si="72"/>
        <v>Patterson Springs</v>
      </c>
      <c r="BI365" s="180" t="str">
        <f t="shared" si="72"/>
        <v>Peachland</v>
      </c>
      <c r="BJ365" s="180" t="str">
        <f t="shared" si="72"/>
        <v>Peletier</v>
      </c>
      <c r="BK365" s="180" t="str">
        <f t="shared" si="72"/>
        <v>Pembroke</v>
      </c>
      <c r="BL365" s="180" t="str">
        <f t="shared" si="72"/>
        <v>Pikeville</v>
      </c>
      <c r="BM365" s="180" t="str">
        <f t="shared" si="72"/>
        <v>Pilot Mountain</v>
      </c>
      <c r="BN365" s="180" t="str">
        <f t="shared" si="72"/>
        <v>Pine Knoll Shores</v>
      </c>
      <c r="BO365" s="180" t="str">
        <f t="shared" si="72"/>
        <v>Pine Level</v>
      </c>
      <c r="BP365" s="180" t="str">
        <f t="shared" si="72"/>
        <v>Pinebluff</v>
      </c>
      <c r="BQ365" s="180" t="str">
        <f t="shared" ref="BQ365:CD365" si="73">BQ1</f>
        <v>Pinehurst</v>
      </c>
      <c r="BR365" s="180" t="str">
        <f t="shared" si="73"/>
        <v>Pinetops</v>
      </c>
      <c r="BS365" s="180" t="str">
        <f t="shared" si="73"/>
        <v>Pineville</v>
      </c>
      <c r="BT365" s="180" t="str">
        <f t="shared" si="73"/>
        <v>Pink Hill</v>
      </c>
      <c r="BU365" s="180" t="str">
        <f t="shared" si="73"/>
        <v>Pittsboro</v>
      </c>
      <c r="BV365" s="180" t="str">
        <f t="shared" si="73"/>
        <v>Pleasant Garden</v>
      </c>
      <c r="BW365" s="180" t="str">
        <f t="shared" si="73"/>
        <v>Plymouth</v>
      </c>
      <c r="BX365" s="180" t="str">
        <f t="shared" si="73"/>
        <v>Polkton</v>
      </c>
      <c r="BY365" s="180" t="str">
        <f t="shared" si="73"/>
        <v>Polkville</v>
      </c>
      <c r="BZ365" s="180" t="str">
        <f t="shared" si="73"/>
        <v>Pollocksville</v>
      </c>
      <c r="CA365" s="180" t="str">
        <f t="shared" si="73"/>
        <v>Powellsville</v>
      </c>
      <c r="CB365" s="180" t="str">
        <f t="shared" si="73"/>
        <v>Princeton</v>
      </c>
      <c r="CC365" s="180" t="str">
        <f t="shared" si="73"/>
        <v>Princeville</v>
      </c>
      <c r="CD365" s="180" t="str">
        <f t="shared" si="73"/>
        <v>Proctorville</v>
      </c>
      <c r="CE365" s="180"/>
      <c r="CF365" s="180"/>
      <c r="CG365" s="180"/>
      <c r="CH365" s="180"/>
      <c r="CI365" s="180"/>
      <c r="CJ365" s="180"/>
      <c r="CK365" s="180"/>
      <c r="CL365" s="180"/>
      <c r="CM365" s="180"/>
      <c r="CN365" s="180"/>
      <c r="CO365" s="180"/>
      <c r="CP365" s="180"/>
      <c r="CQ365" s="180"/>
      <c r="CR365" s="180"/>
      <c r="CS365" s="180"/>
      <c r="CT365" s="180"/>
      <c r="CU365" s="180"/>
      <c r="CV365" s="180"/>
      <c r="CW365" s="180"/>
      <c r="CX365" s="180"/>
      <c r="CY365" s="180"/>
      <c r="CZ365" s="180"/>
    </row>
  </sheetData>
  <sheetProtection algorithmName="SHA-512" hashValue="dKXbSu/nYAO1/TJV047KgeQDQnvmdA/15X+GDH8KbTwwPzCNx/1bvZa5llh65n1NyI+ay51teWSWR9Hgw8n7Wg==" saltValue="gIHnXvSpmiPhakDaxwA1vQ==" spinCount="100000" sheet="1" objects="1" scenarios="1"/>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66CD5-EC5E-464A-94B3-C0CA93EDE12D}">
  <sheetPr codeName="Sheet18"/>
  <dimension ref="A1:CD285"/>
  <sheetViews>
    <sheetView workbookViewId="0">
      <selection activeCell="B1" sqref="B1"/>
    </sheetView>
  </sheetViews>
  <sheetFormatPr defaultRowHeight="14.4" x14ac:dyDescent="0.3"/>
  <cols>
    <col min="1" max="1" width="12.5546875" style="155" customWidth="1"/>
    <col min="2" max="2" width="51.6640625" customWidth="1"/>
    <col min="3" max="3" width="50.5546875" customWidth="1"/>
    <col min="4" max="97" width="20.6640625" customWidth="1"/>
  </cols>
  <sheetData>
    <row r="1" spans="1:82" x14ac:dyDescent="0.3">
      <c r="A1" s="184" t="s">
        <v>1359</v>
      </c>
      <c r="B1" t="s">
        <v>352</v>
      </c>
      <c r="C1" t="s">
        <v>352</v>
      </c>
      <c r="D1" t="s">
        <v>963</v>
      </c>
      <c r="E1" t="s">
        <v>964</v>
      </c>
      <c r="F1" t="s">
        <v>1891</v>
      </c>
      <c r="G1" t="s">
        <v>1892</v>
      </c>
      <c r="H1" t="s">
        <v>1893</v>
      </c>
      <c r="I1" t="s">
        <v>1894</v>
      </c>
      <c r="J1" t="s">
        <v>533</v>
      </c>
      <c r="K1" t="s">
        <v>1895</v>
      </c>
      <c r="L1" t="s">
        <v>1896</v>
      </c>
      <c r="M1" t="s">
        <v>965</v>
      </c>
      <c r="N1" t="s">
        <v>1897</v>
      </c>
      <c r="O1" t="s">
        <v>1898</v>
      </c>
      <c r="P1" t="s">
        <v>1899</v>
      </c>
      <c r="Q1" t="s">
        <v>1900</v>
      </c>
      <c r="R1" t="s">
        <v>534</v>
      </c>
      <c r="S1" t="s">
        <v>1901</v>
      </c>
      <c r="T1" t="s">
        <v>1902</v>
      </c>
      <c r="U1" t="s">
        <v>1903</v>
      </c>
      <c r="V1" t="s">
        <v>1904</v>
      </c>
      <c r="W1" t="s">
        <v>1905</v>
      </c>
      <c r="X1" t="s">
        <v>1906</v>
      </c>
      <c r="Y1" t="s">
        <v>1907</v>
      </c>
      <c r="Z1" t="s">
        <v>1908</v>
      </c>
      <c r="AA1" t="s">
        <v>966</v>
      </c>
      <c r="AB1" t="s">
        <v>535</v>
      </c>
      <c r="AC1" t="s">
        <v>1909</v>
      </c>
      <c r="AD1" t="s">
        <v>1910</v>
      </c>
      <c r="AE1" t="s">
        <v>1911</v>
      </c>
      <c r="AF1" t="s">
        <v>1912</v>
      </c>
      <c r="AG1" t="s">
        <v>1913</v>
      </c>
      <c r="AH1" t="s">
        <v>536</v>
      </c>
      <c r="AI1" t="s">
        <v>1914</v>
      </c>
      <c r="AJ1" t="s">
        <v>1915</v>
      </c>
      <c r="AK1" t="s">
        <v>1916</v>
      </c>
      <c r="AL1" t="s">
        <v>537</v>
      </c>
      <c r="AM1" t="s">
        <v>1917</v>
      </c>
      <c r="AN1" t="s">
        <v>538</v>
      </c>
      <c r="AO1" t="s">
        <v>539</v>
      </c>
      <c r="AP1" t="s">
        <v>540</v>
      </c>
      <c r="AQ1" t="s">
        <v>1918</v>
      </c>
      <c r="AR1" t="s">
        <v>1919</v>
      </c>
      <c r="AS1" t="s">
        <v>1920</v>
      </c>
      <c r="AT1" t="s">
        <v>542</v>
      </c>
      <c r="AU1" t="s">
        <v>543</v>
      </c>
      <c r="AV1" t="s">
        <v>1921</v>
      </c>
      <c r="AW1" t="s">
        <v>1922</v>
      </c>
      <c r="AX1" t="s">
        <v>1923</v>
      </c>
      <c r="AY1" t="s">
        <v>1924</v>
      </c>
      <c r="AZ1" t="s">
        <v>1925</v>
      </c>
      <c r="BA1" t="s">
        <v>1926</v>
      </c>
      <c r="BB1" t="s">
        <v>1927</v>
      </c>
      <c r="BC1" t="s">
        <v>1928</v>
      </c>
      <c r="BD1" t="s">
        <v>1929</v>
      </c>
      <c r="BE1" t="s">
        <v>1930</v>
      </c>
      <c r="BF1" t="s">
        <v>1931</v>
      </c>
      <c r="BG1" t="s">
        <v>1932</v>
      </c>
      <c r="BH1" t="s">
        <v>1933</v>
      </c>
      <c r="BI1" t="s">
        <v>1934</v>
      </c>
      <c r="BJ1" t="s">
        <v>1935</v>
      </c>
      <c r="BK1" t="s">
        <v>1936</v>
      </c>
      <c r="BL1" t="s">
        <v>545</v>
      </c>
      <c r="BM1" t="s">
        <v>546</v>
      </c>
      <c r="BN1" t="s">
        <v>1937</v>
      </c>
      <c r="BO1" t="s">
        <v>1938</v>
      </c>
      <c r="BP1" t="s">
        <v>1939</v>
      </c>
      <c r="BQ1" t="s">
        <v>1940</v>
      </c>
      <c r="BR1" t="s">
        <v>1941</v>
      </c>
      <c r="BS1" t="s">
        <v>1942</v>
      </c>
      <c r="BT1" t="s">
        <v>1943</v>
      </c>
      <c r="BU1" t="s">
        <v>1944</v>
      </c>
      <c r="BV1" t="s">
        <v>1945</v>
      </c>
      <c r="BW1" t="s">
        <v>967</v>
      </c>
      <c r="BX1" t="s">
        <v>1946</v>
      </c>
      <c r="BY1" t="s">
        <v>547</v>
      </c>
      <c r="BZ1" t="s">
        <v>548</v>
      </c>
      <c r="CA1" t="s">
        <v>1947</v>
      </c>
      <c r="CB1" t="s">
        <v>1948</v>
      </c>
      <c r="CC1" t="s">
        <v>549</v>
      </c>
      <c r="CD1" t="s">
        <v>550</v>
      </c>
    </row>
    <row r="2" spans="1:82" x14ac:dyDescent="0.3">
      <c r="A2" s="155" t="s">
        <v>1028</v>
      </c>
      <c r="B2" t="s">
        <v>41</v>
      </c>
      <c r="C2" t="s">
        <v>13</v>
      </c>
      <c r="D2">
        <v>50254</v>
      </c>
      <c r="E2">
        <v>50255</v>
      </c>
      <c r="F2">
        <v>50256</v>
      </c>
      <c r="G2">
        <v>50558</v>
      </c>
      <c r="H2">
        <v>50566</v>
      </c>
      <c r="I2">
        <v>50562</v>
      </c>
      <c r="J2">
        <v>50257</v>
      </c>
      <c r="K2">
        <v>50555</v>
      </c>
      <c r="L2">
        <v>50445</v>
      </c>
      <c r="M2">
        <v>50452</v>
      </c>
      <c r="N2">
        <v>50563</v>
      </c>
      <c r="O2">
        <v>50258</v>
      </c>
      <c r="P2">
        <v>50523</v>
      </c>
      <c r="Q2">
        <v>50259</v>
      </c>
      <c r="R2">
        <v>50260</v>
      </c>
      <c r="S2">
        <v>50487</v>
      </c>
      <c r="T2">
        <v>50261</v>
      </c>
      <c r="U2">
        <v>50262</v>
      </c>
      <c r="V2">
        <v>50263</v>
      </c>
      <c r="W2">
        <v>50264</v>
      </c>
      <c r="X2">
        <v>50265</v>
      </c>
      <c r="Y2">
        <v>50266</v>
      </c>
      <c r="Z2">
        <v>50267</v>
      </c>
      <c r="AA2">
        <v>50268</v>
      </c>
      <c r="AB2">
        <v>50269</v>
      </c>
      <c r="AC2">
        <v>50270</v>
      </c>
      <c r="AD2">
        <v>50271</v>
      </c>
      <c r="AE2">
        <v>50272</v>
      </c>
      <c r="AF2">
        <v>50273</v>
      </c>
      <c r="AG2">
        <v>50274</v>
      </c>
      <c r="AH2">
        <v>50480</v>
      </c>
      <c r="AI2">
        <v>50275</v>
      </c>
      <c r="AJ2">
        <v>50277</v>
      </c>
      <c r="AK2">
        <v>50276</v>
      </c>
      <c r="AL2">
        <v>50278</v>
      </c>
      <c r="AM2">
        <v>50279</v>
      </c>
      <c r="AN2">
        <v>50280</v>
      </c>
      <c r="AO2">
        <v>50281</v>
      </c>
      <c r="AP2">
        <v>50478</v>
      </c>
      <c r="AQ2">
        <v>50524</v>
      </c>
      <c r="AR2">
        <v>50282</v>
      </c>
      <c r="AS2">
        <v>50525</v>
      </c>
      <c r="AT2">
        <v>50283</v>
      </c>
      <c r="AU2">
        <v>50285</v>
      </c>
      <c r="AV2">
        <v>50553</v>
      </c>
      <c r="AW2">
        <v>50548</v>
      </c>
      <c r="AX2">
        <v>50284</v>
      </c>
      <c r="AY2">
        <v>50286</v>
      </c>
      <c r="AZ2">
        <v>50287</v>
      </c>
      <c r="BA2">
        <v>50288</v>
      </c>
      <c r="BB2">
        <v>50290</v>
      </c>
      <c r="BC2">
        <v>50564</v>
      </c>
      <c r="BD2">
        <v>50289</v>
      </c>
      <c r="BE2">
        <v>50291</v>
      </c>
      <c r="BF2">
        <v>50292</v>
      </c>
      <c r="BG2">
        <v>50293</v>
      </c>
      <c r="BH2">
        <v>50463</v>
      </c>
      <c r="BI2">
        <v>50294</v>
      </c>
      <c r="BJ2">
        <v>50538</v>
      </c>
      <c r="BK2">
        <v>50295</v>
      </c>
      <c r="BL2">
        <v>50296</v>
      </c>
      <c r="BM2">
        <v>50297</v>
      </c>
      <c r="BN2">
        <v>50449</v>
      </c>
      <c r="BO2">
        <v>50300</v>
      </c>
      <c r="BP2">
        <v>50298</v>
      </c>
      <c r="BQ2">
        <v>50299</v>
      </c>
      <c r="BR2">
        <v>50301</v>
      </c>
      <c r="BS2">
        <v>50302</v>
      </c>
      <c r="BT2">
        <v>50303</v>
      </c>
      <c r="BU2">
        <v>50304</v>
      </c>
      <c r="BV2">
        <v>50540</v>
      </c>
      <c r="BW2">
        <v>50305</v>
      </c>
      <c r="BX2">
        <v>50306</v>
      </c>
      <c r="BY2">
        <v>50479</v>
      </c>
      <c r="BZ2">
        <v>50307</v>
      </c>
      <c r="CA2">
        <v>50308</v>
      </c>
      <c r="CB2">
        <v>50309</v>
      </c>
      <c r="CC2">
        <v>50310</v>
      </c>
      <c r="CD2">
        <v>50311</v>
      </c>
    </row>
    <row r="3" spans="1:82" x14ac:dyDescent="0.3">
      <c r="A3" s="155">
        <v>4</v>
      </c>
      <c r="B3" t="s">
        <v>111</v>
      </c>
      <c r="E3">
        <v>745</v>
      </c>
      <c r="F3">
        <v>44025</v>
      </c>
      <c r="G3">
        <v>41551</v>
      </c>
      <c r="H3">
        <v>246106</v>
      </c>
      <c r="I3">
        <v>30669</v>
      </c>
      <c r="J3">
        <v>751</v>
      </c>
      <c r="K3">
        <v>2247</v>
      </c>
      <c r="L3">
        <v>5367</v>
      </c>
      <c r="M3">
        <v>466200</v>
      </c>
      <c r="N3">
        <v>6336</v>
      </c>
      <c r="O3">
        <v>63115</v>
      </c>
      <c r="P3">
        <v>843</v>
      </c>
      <c r="Q3">
        <v>2794238</v>
      </c>
      <c r="R3">
        <v>30322</v>
      </c>
      <c r="S3">
        <v>1261</v>
      </c>
      <c r="T3">
        <v>5981770</v>
      </c>
      <c r="U3">
        <v>605822</v>
      </c>
      <c r="V3">
        <v>896985</v>
      </c>
      <c r="W3">
        <v>2402301</v>
      </c>
      <c r="X3">
        <v>13619</v>
      </c>
      <c r="Y3">
        <v>803855</v>
      </c>
      <c r="Z3">
        <v>50214</v>
      </c>
      <c r="AA3">
        <v>610873</v>
      </c>
      <c r="AB3">
        <v>136543</v>
      </c>
      <c r="AC3">
        <v>74277</v>
      </c>
      <c r="AD3">
        <v>36570</v>
      </c>
      <c r="AE3">
        <v>46495</v>
      </c>
      <c r="AF3">
        <v>663307</v>
      </c>
      <c r="AG3">
        <v>304921</v>
      </c>
      <c r="AH3">
        <v>23140</v>
      </c>
      <c r="AI3">
        <v>1392467</v>
      </c>
      <c r="AJ3">
        <v>132981</v>
      </c>
      <c r="AK3">
        <v>72207</v>
      </c>
      <c r="AM3">
        <v>598394</v>
      </c>
      <c r="AN3">
        <v>55665</v>
      </c>
      <c r="AO3">
        <v>32114</v>
      </c>
      <c r="AP3">
        <v>243</v>
      </c>
      <c r="AQ3">
        <v>60925</v>
      </c>
      <c r="AR3">
        <v>276078</v>
      </c>
      <c r="AS3">
        <v>8106</v>
      </c>
      <c r="AT3">
        <v>237692</v>
      </c>
      <c r="AU3">
        <v>42804</v>
      </c>
      <c r="AV3">
        <v>363901</v>
      </c>
      <c r="AW3">
        <v>47736</v>
      </c>
      <c r="AX3">
        <v>36801</v>
      </c>
      <c r="AY3">
        <v>309989</v>
      </c>
      <c r="AZ3">
        <v>24785</v>
      </c>
      <c r="BA3">
        <v>53887</v>
      </c>
      <c r="BB3">
        <v>0</v>
      </c>
      <c r="BC3">
        <v>19444</v>
      </c>
      <c r="BD3">
        <v>417096</v>
      </c>
      <c r="BE3">
        <v>1434</v>
      </c>
      <c r="BF3">
        <v>6768</v>
      </c>
      <c r="BG3">
        <v>0</v>
      </c>
      <c r="BH3">
        <v>1184</v>
      </c>
      <c r="BI3">
        <v>2509</v>
      </c>
      <c r="BJ3">
        <v>2183</v>
      </c>
      <c r="BK3">
        <v>396463</v>
      </c>
      <c r="BL3">
        <v>30017</v>
      </c>
      <c r="BM3">
        <v>64706</v>
      </c>
      <c r="BN3">
        <v>178730</v>
      </c>
      <c r="BO3">
        <v>59537</v>
      </c>
      <c r="BP3">
        <v>0</v>
      </c>
      <c r="BQ3">
        <v>1173159</v>
      </c>
      <c r="BR3">
        <v>63372</v>
      </c>
      <c r="BS3">
        <v>693281</v>
      </c>
      <c r="BT3">
        <v>50675</v>
      </c>
      <c r="BU3">
        <v>1660188</v>
      </c>
      <c r="BV3">
        <v>66489</v>
      </c>
      <c r="BW3">
        <v>75859</v>
      </c>
      <c r="BX3">
        <v>34009</v>
      </c>
      <c r="BY3">
        <v>2611</v>
      </c>
      <c r="BZ3">
        <v>16163</v>
      </c>
      <c r="CA3">
        <v>6491</v>
      </c>
      <c r="CB3">
        <v>73020</v>
      </c>
      <c r="CD3">
        <v>10954</v>
      </c>
    </row>
    <row r="4" spans="1:82" x14ac:dyDescent="0.3">
      <c r="A4" s="155">
        <v>5</v>
      </c>
      <c r="B4" t="s">
        <v>112</v>
      </c>
      <c r="E4">
        <v>0</v>
      </c>
      <c r="F4">
        <v>0</v>
      </c>
      <c r="G4">
        <v>8121</v>
      </c>
      <c r="H4">
        <v>0</v>
      </c>
      <c r="I4">
        <v>3093</v>
      </c>
      <c r="J4">
        <v>0</v>
      </c>
      <c r="K4">
        <v>0</v>
      </c>
      <c r="L4">
        <v>0</v>
      </c>
      <c r="M4">
        <v>0</v>
      </c>
      <c r="N4">
        <v>0</v>
      </c>
      <c r="O4">
        <v>0</v>
      </c>
      <c r="P4">
        <v>0</v>
      </c>
      <c r="Q4">
        <v>10147</v>
      </c>
      <c r="R4">
        <v>0</v>
      </c>
      <c r="S4">
        <v>0</v>
      </c>
      <c r="T4">
        <v>554501</v>
      </c>
      <c r="U4">
        <v>672594</v>
      </c>
      <c r="V4">
        <v>55</v>
      </c>
      <c r="W4">
        <v>8667</v>
      </c>
      <c r="X4">
        <v>0</v>
      </c>
      <c r="Y4">
        <v>31065</v>
      </c>
      <c r="Z4">
        <v>0</v>
      </c>
      <c r="AA4">
        <v>0</v>
      </c>
      <c r="AB4">
        <v>0</v>
      </c>
      <c r="AC4">
        <v>0</v>
      </c>
      <c r="AD4">
        <v>0</v>
      </c>
      <c r="AE4">
        <v>10684</v>
      </c>
      <c r="AF4">
        <v>2285</v>
      </c>
      <c r="AG4">
        <v>13424</v>
      </c>
      <c r="AH4">
        <v>525214</v>
      </c>
      <c r="AI4">
        <v>298295</v>
      </c>
      <c r="AJ4">
        <v>0</v>
      </c>
      <c r="AK4">
        <v>0</v>
      </c>
      <c r="AM4">
        <v>323</v>
      </c>
      <c r="AN4">
        <v>672</v>
      </c>
      <c r="AO4">
        <v>0</v>
      </c>
      <c r="AP4">
        <v>0</v>
      </c>
      <c r="AQ4">
        <v>0</v>
      </c>
      <c r="AR4">
        <v>13500000</v>
      </c>
      <c r="AS4">
        <v>0</v>
      </c>
      <c r="AT4">
        <v>0</v>
      </c>
      <c r="AU4">
        <v>31484</v>
      </c>
      <c r="AV4">
        <v>21618</v>
      </c>
      <c r="AW4">
        <v>0</v>
      </c>
      <c r="AX4">
        <v>0</v>
      </c>
      <c r="AY4">
        <v>0</v>
      </c>
      <c r="AZ4">
        <v>0</v>
      </c>
      <c r="BA4">
        <v>0</v>
      </c>
      <c r="BB4">
        <v>0</v>
      </c>
      <c r="BC4">
        <v>0</v>
      </c>
      <c r="BD4">
        <v>0</v>
      </c>
      <c r="BE4">
        <v>0</v>
      </c>
      <c r="BF4">
        <v>0</v>
      </c>
      <c r="BG4">
        <v>0</v>
      </c>
      <c r="BH4">
        <v>0</v>
      </c>
      <c r="BI4">
        <v>0</v>
      </c>
      <c r="BJ4">
        <v>0</v>
      </c>
      <c r="BK4">
        <v>0</v>
      </c>
      <c r="BL4">
        <v>0</v>
      </c>
      <c r="BM4">
        <v>0</v>
      </c>
      <c r="BN4">
        <v>27253</v>
      </c>
      <c r="BO4">
        <v>0</v>
      </c>
      <c r="BP4">
        <v>0</v>
      </c>
      <c r="BQ4">
        <v>0</v>
      </c>
      <c r="BR4">
        <v>0</v>
      </c>
      <c r="BS4">
        <v>0</v>
      </c>
      <c r="BT4">
        <v>4</v>
      </c>
      <c r="BU4">
        <v>466802</v>
      </c>
      <c r="BV4">
        <v>0</v>
      </c>
      <c r="BW4">
        <v>15137</v>
      </c>
      <c r="BX4">
        <v>0</v>
      </c>
      <c r="BY4">
        <v>9873</v>
      </c>
      <c r="BZ4">
        <v>335758</v>
      </c>
      <c r="CA4">
        <v>408</v>
      </c>
      <c r="CB4">
        <v>0</v>
      </c>
      <c r="CD4">
        <v>0</v>
      </c>
    </row>
    <row r="5" spans="1:82" x14ac:dyDescent="0.3">
      <c r="A5" s="155">
        <v>6</v>
      </c>
      <c r="B5" t="s">
        <v>251</v>
      </c>
      <c r="E5">
        <v>0</v>
      </c>
      <c r="F5">
        <v>0</v>
      </c>
      <c r="G5">
        <v>0</v>
      </c>
      <c r="H5">
        <v>0</v>
      </c>
      <c r="I5">
        <v>0</v>
      </c>
      <c r="J5">
        <v>0</v>
      </c>
      <c r="K5">
        <v>0</v>
      </c>
      <c r="L5">
        <v>0</v>
      </c>
      <c r="M5">
        <v>21750</v>
      </c>
      <c r="N5">
        <v>0</v>
      </c>
      <c r="O5">
        <v>0</v>
      </c>
      <c r="P5">
        <v>0</v>
      </c>
      <c r="Q5">
        <v>2955813</v>
      </c>
      <c r="R5">
        <v>0</v>
      </c>
      <c r="S5">
        <v>0</v>
      </c>
      <c r="T5">
        <v>1849458</v>
      </c>
      <c r="U5">
        <v>0</v>
      </c>
      <c r="V5">
        <v>352083</v>
      </c>
      <c r="W5">
        <v>2265794</v>
      </c>
      <c r="X5">
        <v>0</v>
      </c>
      <c r="Y5">
        <v>745615</v>
      </c>
      <c r="Z5">
        <v>0</v>
      </c>
      <c r="AA5">
        <v>0</v>
      </c>
      <c r="AB5">
        <v>0</v>
      </c>
      <c r="AC5">
        <v>0</v>
      </c>
      <c r="AD5">
        <v>0</v>
      </c>
      <c r="AE5">
        <v>0</v>
      </c>
      <c r="AF5">
        <v>1188722</v>
      </c>
      <c r="AG5">
        <v>0</v>
      </c>
      <c r="AH5">
        <v>0</v>
      </c>
      <c r="AI5">
        <v>466881</v>
      </c>
      <c r="AJ5">
        <v>6650</v>
      </c>
      <c r="AK5">
        <v>0</v>
      </c>
      <c r="AM5">
        <v>463259</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398483</v>
      </c>
      <c r="BR5">
        <v>0</v>
      </c>
      <c r="BS5">
        <v>0</v>
      </c>
      <c r="BT5">
        <v>0</v>
      </c>
      <c r="BU5">
        <v>0</v>
      </c>
      <c r="BV5">
        <v>0</v>
      </c>
      <c r="BW5">
        <v>0</v>
      </c>
      <c r="BX5">
        <v>0</v>
      </c>
      <c r="BY5">
        <v>0</v>
      </c>
      <c r="BZ5">
        <v>0</v>
      </c>
      <c r="CA5">
        <v>0</v>
      </c>
      <c r="CB5">
        <v>0</v>
      </c>
      <c r="CD5">
        <v>0</v>
      </c>
    </row>
    <row r="6" spans="1:82" x14ac:dyDescent="0.3">
      <c r="A6" s="155">
        <v>7</v>
      </c>
      <c r="B6" t="s">
        <v>193</v>
      </c>
      <c r="E6">
        <v>0</v>
      </c>
      <c r="F6">
        <v>0</v>
      </c>
      <c r="G6">
        <v>0</v>
      </c>
      <c r="H6">
        <v>1018</v>
      </c>
      <c r="I6">
        <v>0</v>
      </c>
      <c r="J6">
        <v>0</v>
      </c>
      <c r="K6">
        <v>0</v>
      </c>
      <c r="L6">
        <v>0</v>
      </c>
      <c r="M6">
        <v>0</v>
      </c>
      <c r="N6">
        <v>0</v>
      </c>
      <c r="O6">
        <v>0</v>
      </c>
      <c r="P6">
        <v>0</v>
      </c>
      <c r="Q6">
        <v>579111</v>
      </c>
      <c r="R6">
        <v>0</v>
      </c>
      <c r="S6">
        <v>8256</v>
      </c>
      <c r="T6">
        <v>276191</v>
      </c>
      <c r="U6">
        <v>15664</v>
      </c>
      <c r="V6">
        <v>197617</v>
      </c>
      <c r="W6">
        <v>19216</v>
      </c>
      <c r="X6">
        <v>0</v>
      </c>
      <c r="Y6">
        <v>6391</v>
      </c>
      <c r="Z6">
        <v>3894</v>
      </c>
      <c r="AA6">
        <v>53603</v>
      </c>
      <c r="AB6">
        <v>15000</v>
      </c>
      <c r="AC6">
        <v>0</v>
      </c>
      <c r="AD6">
        <v>41533</v>
      </c>
      <c r="AE6">
        <v>0</v>
      </c>
      <c r="AF6">
        <v>72625</v>
      </c>
      <c r="AG6">
        <v>5100</v>
      </c>
      <c r="AH6">
        <v>0</v>
      </c>
      <c r="AI6">
        <v>1860476</v>
      </c>
      <c r="AJ6">
        <v>0</v>
      </c>
      <c r="AK6">
        <v>5756</v>
      </c>
      <c r="AM6">
        <v>37356</v>
      </c>
      <c r="AN6">
        <v>0</v>
      </c>
      <c r="AO6">
        <v>0</v>
      </c>
      <c r="AP6">
        <v>0</v>
      </c>
      <c r="AQ6">
        <v>9147</v>
      </c>
      <c r="AR6">
        <v>335212</v>
      </c>
      <c r="AS6">
        <v>0</v>
      </c>
      <c r="AT6">
        <v>0</v>
      </c>
      <c r="AU6">
        <v>0</v>
      </c>
      <c r="AV6">
        <v>64140</v>
      </c>
      <c r="AW6">
        <v>0</v>
      </c>
      <c r="AX6">
        <v>0</v>
      </c>
      <c r="AY6">
        <v>0</v>
      </c>
      <c r="AZ6">
        <v>0</v>
      </c>
      <c r="BA6">
        <v>0</v>
      </c>
      <c r="BB6">
        <v>0</v>
      </c>
      <c r="BC6">
        <v>2927</v>
      </c>
      <c r="BD6">
        <v>4097</v>
      </c>
      <c r="BE6">
        <v>4171</v>
      </c>
      <c r="BF6">
        <v>0</v>
      </c>
      <c r="BG6">
        <v>0</v>
      </c>
      <c r="BH6">
        <v>0</v>
      </c>
      <c r="BI6">
        <v>0</v>
      </c>
      <c r="BJ6">
        <v>0</v>
      </c>
      <c r="BK6">
        <v>0</v>
      </c>
      <c r="BL6">
        <v>0</v>
      </c>
      <c r="BM6">
        <v>0</v>
      </c>
      <c r="BN6">
        <v>54840</v>
      </c>
      <c r="BO6">
        <v>0</v>
      </c>
      <c r="BP6">
        <v>0</v>
      </c>
      <c r="BQ6">
        <v>86700</v>
      </c>
      <c r="BR6">
        <v>0</v>
      </c>
      <c r="BS6">
        <v>6653</v>
      </c>
      <c r="BT6">
        <v>0</v>
      </c>
      <c r="BU6">
        <v>22912</v>
      </c>
      <c r="BV6">
        <v>350</v>
      </c>
      <c r="BW6">
        <v>0</v>
      </c>
      <c r="BX6">
        <v>0</v>
      </c>
      <c r="BY6">
        <v>0</v>
      </c>
      <c r="BZ6">
        <v>0</v>
      </c>
      <c r="CA6">
        <v>0</v>
      </c>
      <c r="CB6">
        <v>27854</v>
      </c>
      <c r="CD6">
        <v>0</v>
      </c>
    </row>
    <row r="7" spans="1:82" x14ac:dyDescent="0.3">
      <c r="A7" s="155">
        <v>9</v>
      </c>
      <c r="B7" t="s">
        <v>195</v>
      </c>
      <c r="E7">
        <v>167348</v>
      </c>
      <c r="F7">
        <v>968673</v>
      </c>
      <c r="G7">
        <v>4555249</v>
      </c>
      <c r="H7">
        <v>5438856</v>
      </c>
      <c r="I7">
        <v>4467958</v>
      </c>
      <c r="J7">
        <v>115239</v>
      </c>
      <c r="K7">
        <v>971105</v>
      </c>
      <c r="L7">
        <v>1020924</v>
      </c>
      <c r="M7">
        <v>9959136</v>
      </c>
      <c r="N7">
        <v>714368</v>
      </c>
      <c r="O7">
        <v>7361743</v>
      </c>
      <c r="P7">
        <v>305134</v>
      </c>
      <c r="Q7">
        <v>36014488</v>
      </c>
      <c r="R7">
        <v>695180</v>
      </c>
      <c r="S7">
        <v>207509</v>
      </c>
      <c r="T7">
        <v>64123506</v>
      </c>
      <c r="U7">
        <v>8124865</v>
      </c>
      <c r="V7">
        <v>22297329</v>
      </c>
      <c r="W7">
        <v>30807176</v>
      </c>
      <c r="X7">
        <v>299710</v>
      </c>
      <c r="Y7">
        <v>13321985</v>
      </c>
      <c r="Z7">
        <v>1591036</v>
      </c>
      <c r="AA7">
        <v>14529175</v>
      </c>
      <c r="AB7">
        <v>1584824</v>
      </c>
      <c r="AC7">
        <v>1950555</v>
      </c>
      <c r="AD7">
        <v>1560768</v>
      </c>
      <c r="AE7">
        <v>3482582</v>
      </c>
      <c r="AF7">
        <v>19968387</v>
      </c>
      <c r="AG7">
        <v>5258607</v>
      </c>
      <c r="AH7">
        <v>876729</v>
      </c>
      <c r="AI7">
        <v>21681255</v>
      </c>
      <c r="AJ7">
        <v>2817414</v>
      </c>
      <c r="AK7">
        <v>804471</v>
      </c>
      <c r="AM7">
        <v>10752827</v>
      </c>
      <c r="AN7">
        <v>740733</v>
      </c>
      <c r="AO7">
        <v>366549</v>
      </c>
      <c r="AP7">
        <v>89642</v>
      </c>
      <c r="AQ7">
        <v>3808534</v>
      </c>
      <c r="AR7">
        <v>5859462</v>
      </c>
      <c r="AS7">
        <v>636437</v>
      </c>
      <c r="AT7">
        <v>1721936</v>
      </c>
      <c r="AU7">
        <v>332420</v>
      </c>
      <c r="AV7">
        <v>16749248</v>
      </c>
      <c r="AW7">
        <v>3760238</v>
      </c>
      <c r="AX7">
        <v>1760417</v>
      </c>
      <c r="AY7">
        <v>20020053</v>
      </c>
      <c r="AZ7">
        <v>2181725</v>
      </c>
      <c r="BA7">
        <v>1431333</v>
      </c>
      <c r="BB7">
        <v>108917</v>
      </c>
      <c r="BC7">
        <v>537280</v>
      </c>
      <c r="BD7">
        <v>6461422</v>
      </c>
      <c r="BE7">
        <v>549588</v>
      </c>
      <c r="BF7">
        <v>792435</v>
      </c>
      <c r="BG7">
        <v>255307</v>
      </c>
      <c r="BH7">
        <v>314338</v>
      </c>
      <c r="BI7">
        <v>513156</v>
      </c>
      <c r="BJ7">
        <v>344978</v>
      </c>
      <c r="BK7">
        <v>2159802</v>
      </c>
      <c r="BL7">
        <v>504681</v>
      </c>
      <c r="BM7">
        <v>537938</v>
      </c>
      <c r="BN7">
        <v>2686317</v>
      </c>
      <c r="BO7">
        <v>1093679</v>
      </c>
      <c r="BP7">
        <v>2220468</v>
      </c>
      <c r="BQ7">
        <v>11229270</v>
      </c>
      <c r="BR7">
        <v>564869</v>
      </c>
      <c r="BS7">
        <v>21090903</v>
      </c>
      <c r="BT7">
        <v>867219</v>
      </c>
      <c r="BU7">
        <v>4265752</v>
      </c>
      <c r="BV7">
        <v>1008414</v>
      </c>
      <c r="BW7">
        <v>1599558</v>
      </c>
      <c r="BX7">
        <v>2091470</v>
      </c>
      <c r="BY7">
        <v>334101</v>
      </c>
      <c r="BZ7">
        <v>510939</v>
      </c>
      <c r="CA7">
        <v>198502</v>
      </c>
      <c r="CB7">
        <v>461837</v>
      </c>
      <c r="CD7">
        <v>376012</v>
      </c>
    </row>
    <row r="8" spans="1:82" x14ac:dyDescent="0.3">
      <c r="A8" s="155">
        <v>11</v>
      </c>
      <c r="B8" t="s">
        <v>194</v>
      </c>
      <c r="E8">
        <v>39765</v>
      </c>
      <c r="F8">
        <v>128778</v>
      </c>
      <c r="G8">
        <v>253255</v>
      </c>
      <c r="H8">
        <v>0</v>
      </c>
      <c r="I8">
        <v>0</v>
      </c>
      <c r="J8">
        <v>0</v>
      </c>
      <c r="K8">
        <v>0</v>
      </c>
      <c r="L8">
        <v>4363</v>
      </c>
      <c r="M8">
        <v>691642</v>
      </c>
      <c r="N8">
        <v>101837</v>
      </c>
      <c r="O8">
        <v>790</v>
      </c>
      <c r="P8">
        <v>0</v>
      </c>
      <c r="Q8">
        <v>2002649</v>
      </c>
      <c r="R8">
        <v>47842</v>
      </c>
      <c r="S8">
        <v>0</v>
      </c>
      <c r="T8">
        <v>930971</v>
      </c>
      <c r="U8">
        <v>0</v>
      </c>
      <c r="V8">
        <v>886855</v>
      </c>
      <c r="W8">
        <v>4199303</v>
      </c>
      <c r="X8">
        <v>139854</v>
      </c>
      <c r="Y8">
        <v>575992</v>
      </c>
      <c r="Z8">
        <v>74286</v>
      </c>
      <c r="AA8">
        <v>1553084</v>
      </c>
      <c r="AB8">
        <v>217342</v>
      </c>
      <c r="AC8">
        <v>34377</v>
      </c>
      <c r="AD8">
        <v>67262</v>
      </c>
      <c r="AE8">
        <v>92231</v>
      </c>
      <c r="AF8">
        <v>43913</v>
      </c>
      <c r="AG8">
        <v>162028</v>
      </c>
      <c r="AH8">
        <v>41566</v>
      </c>
      <c r="AI8">
        <v>323023</v>
      </c>
      <c r="AJ8">
        <v>161008</v>
      </c>
      <c r="AK8">
        <v>3926</v>
      </c>
      <c r="AM8">
        <v>315362</v>
      </c>
      <c r="AN8">
        <v>165867</v>
      </c>
      <c r="AO8">
        <v>16261</v>
      </c>
      <c r="AP8">
        <v>0</v>
      </c>
      <c r="AQ8">
        <v>16090</v>
      </c>
      <c r="AR8">
        <v>21021</v>
      </c>
      <c r="AS8">
        <v>72916</v>
      </c>
      <c r="AT8">
        <v>257005</v>
      </c>
      <c r="AU8">
        <v>65601</v>
      </c>
      <c r="AV8">
        <v>463663</v>
      </c>
      <c r="AW8">
        <v>0</v>
      </c>
      <c r="AX8">
        <v>185084</v>
      </c>
      <c r="AY8">
        <v>80971</v>
      </c>
      <c r="AZ8">
        <v>56708</v>
      </c>
      <c r="BA8">
        <v>195799</v>
      </c>
      <c r="BB8">
        <v>0</v>
      </c>
      <c r="BC8">
        <v>0</v>
      </c>
      <c r="BD8">
        <v>277270</v>
      </c>
      <c r="BE8">
        <v>36401</v>
      </c>
      <c r="BF8">
        <v>19611</v>
      </c>
      <c r="BG8">
        <v>22973</v>
      </c>
      <c r="BH8">
        <v>0</v>
      </c>
      <c r="BI8">
        <v>39646</v>
      </c>
      <c r="BJ8">
        <v>62458</v>
      </c>
      <c r="BK8">
        <v>0</v>
      </c>
      <c r="BL8">
        <v>284092</v>
      </c>
      <c r="BM8">
        <v>711</v>
      </c>
      <c r="BN8">
        <v>81157</v>
      </c>
      <c r="BO8">
        <v>91985</v>
      </c>
      <c r="BP8">
        <v>116630</v>
      </c>
      <c r="BQ8">
        <v>0</v>
      </c>
      <c r="BR8">
        <v>184973</v>
      </c>
      <c r="BS8">
        <v>384632</v>
      </c>
      <c r="BT8">
        <v>53125</v>
      </c>
      <c r="BU8">
        <v>31555</v>
      </c>
      <c r="BV8">
        <v>0</v>
      </c>
      <c r="BW8">
        <v>120247</v>
      </c>
      <c r="BX8">
        <v>284378</v>
      </c>
      <c r="BY8">
        <v>185856</v>
      </c>
      <c r="BZ8">
        <v>32121</v>
      </c>
      <c r="CA8">
        <v>21479</v>
      </c>
      <c r="CB8">
        <v>43242</v>
      </c>
      <c r="CD8">
        <v>19830</v>
      </c>
    </row>
    <row r="9" spans="1:82" x14ac:dyDescent="0.3">
      <c r="A9" s="155">
        <v>16</v>
      </c>
      <c r="B9" t="s">
        <v>197</v>
      </c>
      <c r="E9">
        <v>71382</v>
      </c>
      <c r="F9">
        <v>889032</v>
      </c>
      <c r="G9">
        <v>2173926</v>
      </c>
      <c r="H9">
        <v>1724289</v>
      </c>
      <c r="I9">
        <v>4024227</v>
      </c>
      <c r="J9">
        <v>73328</v>
      </c>
      <c r="K9">
        <v>365152</v>
      </c>
      <c r="L9">
        <v>262991</v>
      </c>
      <c r="M9">
        <v>15478804</v>
      </c>
      <c r="N9">
        <v>534322</v>
      </c>
      <c r="O9">
        <v>5763227</v>
      </c>
      <c r="P9">
        <v>82781</v>
      </c>
      <c r="Q9">
        <v>42346258</v>
      </c>
      <c r="R9">
        <v>1674707</v>
      </c>
      <c r="S9">
        <v>32432</v>
      </c>
      <c r="T9">
        <v>77101410</v>
      </c>
      <c r="U9">
        <v>17021973</v>
      </c>
      <c r="V9">
        <v>22652945</v>
      </c>
      <c r="W9">
        <v>34026343</v>
      </c>
      <c r="X9">
        <v>304218</v>
      </c>
      <c r="Y9">
        <v>13763888</v>
      </c>
      <c r="Z9">
        <v>1199441</v>
      </c>
      <c r="AA9">
        <v>14626334</v>
      </c>
      <c r="AB9">
        <v>4105482</v>
      </c>
      <c r="AC9">
        <v>1930543</v>
      </c>
      <c r="AD9">
        <v>2080969</v>
      </c>
      <c r="AE9">
        <v>2307283</v>
      </c>
      <c r="AF9">
        <v>26480698</v>
      </c>
      <c r="AG9">
        <v>5819618</v>
      </c>
      <c r="AH9">
        <v>1445808</v>
      </c>
      <c r="AI9">
        <v>30629291</v>
      </c>
      <c r="AJ9">
        <v>660772</v>
      </c>
      <c r="AK9">
        <v>929900</v>
      </c>
      <c r="AM9">
        <v>14739793</v>
      </c>
      <c r="AN9">
        <v>679385</v>
      </c>
      <c r="AO9">
        <v>734654</v>
      </c>
      <c r="AP9">
        <v>37278</v>
      </c>
      <c r="AQ9">
        <v>5276815</v>
      </c>
      <c r="AR9">
        <v>7020736</v>
      </c>
      <c r="AS9">
        <v>473996</v>
      </c>
      <c r="AT9">
        <v>2297783</v>
      </c>
      <c r="AU9">
        <v>147881</v>
      </c>
      <c r="AV9">
        <v>16609876</v>
      </c>
      <c r="AW9">
        <v>1726564</v>
      </c>
      <c r="AX9">
        <v>1756564</v>
      </c>
      <c r="AY9">
        <v>7301471</v>
      </c>
      <c r="AZ9">
        <v>1206358</v>
      </c>
      <c r="BA9">
        <v>1723673</v>
      </c>
      <c r="BB9">
        <v>30669</v>
      </c>
      <c r="BC9">
        <v>260611</v>
      </c>
      <c r="BD9">
        <v>9323489</v>
      </c>
      <c r="BE9">
        <v>134286</v>
      </c>
      <c r="BF9">
        <v>383156</v>
      </c>
      <c r="BG9">
        <v>250121</v>
      </c>
      <c r="BH9">
        <v>93382</v>
      </c>
      <c r="BI9">
        <v>233297</v>
      </c>
      <c r="BJ9">
        <v>169930</v>
      </c>
      <c r="BK9">
        <v>3553514</v>
      </c>
      <c r="BL9">
        <v>777697</v>
      </c>
      <c r="BM9">
        <v>1769450</v>
      </c>
      <c r="BN9">
        <v>4119706</v>
      </c>
      <c r="BO9">
        <v>1247046</v>
      </c>
      <c r="BP9">
        <v>1648885</v>
      </c>
      <c r="BQ9">
        <v>20928106</v>
      </c>
      <c r="BR9">
        <v>883977</v>
      </c>
      <c r="BS9">
        <v>14980218</v>
      </c>
      <c r="BT9">
        <v>695142</v>
      </c>
      <c r="BU9">
        <v>5776938</v>
      </c>
      <c r="BV9">
        <v>583247</v>
      </c>
      <c r="BW9">
        <v>2047471</v>
      </c>
      <c r="BX9">
        <v>962124</v>
      </c>
      <c r="BY9">
        <v>63192</v>
      </c>
      <c r="BZ9">
        <v>261358</v>
      </c>
      <c r="CA9">
        <v>135186</v>
      </c>
      <c r="CB9">
        <v>1070733</v>
      </c>
      <c r="CD9">
        <v>54975</v>
      </c>
    </row>
    <row r="10" spans="1:82" x14ac:dyDescent="0.3">
      <c r="A10" s="155">
        <v>17</v>
      </c>
      <c r="B10" t="s">
        <v>200</v>
      </c>
      <c r="E10">
        <v>0</v>
      </c>
      <c r="F10">
        <v>0</v>
      </c>
      <c r="G10">
        <v>0</v>
      </c>
      <c r="H10">
        <v>0</v>
      </c>
      <c r="I10">
        <v>0</v>
      </c>
      <c r="J10">
        <v>0</v>
      </c>
      <c r="K10">
        <v>0</v>
      </c>
      <c r="L10">
        <v>0</v>
      </c>
      <c r="M10">
        <v>0</v>
      </c>
      <c r="N10">
        <v>0</v>
      </c>
      <c r="O10">
        <v>0</v>
      </c>
      <c r="P10">
        <v>0</v>
      </c>
      <c r="Q10">
        <v>832842</v>
      </c>
      <c r="R10">
        <v>0</v>
      </c>
      <c r="S10">
        <v>0</v>
      </c>
      <c r="T10">
        <v>0</v>
      </c>
      <c r="U10">
        <v>9500</v>
      </c>
      <c r="V10">
        <v>822452</v>
      </c>
      <c r="W10">
        <v>2400000</v>
      </c>
      <c r="X10">
        <v>0</v>
      </c>
      <c r="Y10">
        <v>10000</v>
      </c>
      <c r="Z10">
        <v>0</v>
      </c>
      <c r="AA10">
        <v>0</v>
      </c>
      <c r="AB10">
        <v>48300</v>
      </c>
      <c r="AC10">
        <v>58531</v>
      </c>
      <c r="AD10">
        <v>0</v>
      </c>
      <c r="AE10">
        <v>99598</v>
      </c>
      <c r="AF10">
        <v>0</v>
      </c>
      <c r="AG10">
        <v>0</v>
      </c>
      <c r="AH10">
        <v>0</v>
      </c>
      <c r="AI10">
        <v>2644000</v>
      </c>
      <c r="AJ10">
        <v>247500</v>
      </c>
      <c r="AK10">
        <v>0</v>
      </c>
      <c r="AM10">
        <v>1259550</v>
      </c>
      <c r="AN10">
        <v>0</v>
      </c>
      <c r="AO10">
        <v>0</v>
      </c>
      <c r="AP10">
        <v>0</v>
      </c>
      <c r="AQ10">
        <v>0</v>
      </c>
      <c r="AR10">
        <v>0</v>
      </c>
      <c r="AS10">
        <v>0</v>
      </c>
      <c r="AT10">
        <v>0</v>
      </c>
      <c r="AU10">
        <v>0</v>
      </c>
      <c r="AV10">
        <v>51</v>
      </c>
      <c r="AW10">
        <v>0</v>
      </c>
      <c r="AX10">
        <v>0</v>
      </c>
      <c r="AY10">
        <v>0</v>
      </c>
      <c r="AZ10">
        <v>0</v>
      </c>
      <c r="BA10">
        <v>0</v>
      </c>
      <c r="BB10">
        <v>0</v>
      </c>
      <c r="BC10">
        <v>0</v>
      </c>
      <c r="BD10">
        <v>225950</v>
      </c>
      <c r="BE10">
        <v>0</v>
      </c>
      <c r="BF10">
        <v>0</v>
      </c>
      <c r="BG10">
        <v>0</v>
      </c>
      <c r="BH10">
        <v>0</v>
      </c>
      <c r="BI10">
        <v>0</v>
      </c>
      <c r="BJ10">
        <v>0</v>
      </c>
      <c r="BK10">
        <v>0</v>
      </c>
      <c r="BL10">
        <v>0</v>
      </c>
      <c r="BM10">
        <v>0</v>
      </c>
      <c r="BN10">
        <v>0</v>
      </c>
      <c r="BO10">
        <v>0</v>
      </c>
      <c r="BP10">
        <v>0</v>
      </c>
      <c r="BQ10">
        <v>0</v>
      </c>
      <c r="BR10">
        <v>434211</v>
      </c>
      <c r="BS10">
        <v>46428</v>
      </c>
      <c r="BT10">
        <v>0</v>
      </c>
      <c r="BU10">
        <v>47792</v>
      </c>
      <c r="BV10">
        <v>0</v>
      </c>
      <c r="BW10">
        <v>75950</v>
      </c>
      <c r="BX10">
        <v>0</v>
      </c>
      <c r="BY10">
        <v>0</v>
      </c>
      <c r="BZ10">
        <v>0</v>
      </c>
      <c r="CA10">
        <v>0</v>
      </c>
      <c r="CB10">
        <v>0</v>
      </c>
      <c r="CD10">
        <v>0</v>
      </c>
    </row>
    <row r="11" spans="1:82" x14ac:dyDescent="0.3">
      <c r="A11" s="155">
        <v>20</v>
      </c>
      <c r="B11" t="s">
        <v>201</v>
      </c>
      <c r="E11">
        <v>0</v>
      </c>
      <c r="F11">
        <v>0</v>
      </c>
      <c r="G11">
        <v>105426</v>
      </c>
      <c r="H11">
        <v>0</v>
      </c>
      <c r="I11">
        <v>465000</v>
      </c>
      <c r="J11">
        <v>10000</v>
      </c>
      <c r="K11">
        <v>0</v>
      </c>
      <c r="L11">
        <v>0</v>
      </c>
      <c r="M11">
        <v>0</v>
      </c>
      <c r="N11">
        <v>0</v>
      </c>
      <c r="O11">
        <v>0</v>
      </c>
      <c r="P11">
        <v>0</v>
      </c>
      <c r="Q11">
        <v>5538882</v>
      </c>
      <c r="R11">
        <v>970887</v>
      </c>
      <c r="S11">
        <v>0</v>
      </c>
      <c r="T11">
        <v>31186</v>
      </c>
      <c r="U11">
        <v>3132913</v>
      </c>
      <c r="V11">
        <v>851347</v>
      </c>
      <c r="W11">
        <v>7310600</v>
      </c>
      <c r="X11">
        <v>0</v>
      </c>
      <c r="Y11">
        <v>1375770</v>
      </c>
      <c r="Z11">
        <v>0</v>
      </c>
      <c r="AA11">
        <v>0</v>
      </c>
      <c r="AB11">
        <v>0</v>
      </c>
      <c r="AC11">
        <v>140000</v>
      </c>
      <c r="AD11">
        <v>0</v>
      </c>
      <c r="AE11">
        <v>0</v>
      </c>
      <c r="AF11">
        <v>0</v>
      </c>
      <c r="AG11">
        <v>299452</v>
      </c>
      <c r="AH11">
        <v>0</v>
      </c>
      <c r="AI11">
        <v>1203885</v>
      </c>
      <c r="AJ11">
        <v>1048139</v>
      </c>
      <c r="AK11">
        <v>0</v>
      </c>
      <c r="AM11">
        <v>801600</v>
      </c>
      <c r="AN11">
        <v>0</v>
      </c>
      <c r="AO11">
        <v>0</v>
      </c>
      <c r="AP11">
        <v>0</v>
      </c>
      <c r="AQ11">
        <v>0</v>
      </c>
      <c r="AR11">
        <v>0</v>
      </c>
      <c r="AS11">
        <v>0</v>
      </c>
      <c r="AT11">
        <v>0</v>
      </c>
      <c r="AU11">
        <v>0</v>
      </c>
      <c r="AV11">
        <v>296800</v>
      </c>
      <c r="AW11">
        <v>0</v>
      </c>
      <c r="AX11">
        <v>0</v>
      </c>
      <c r="AY11">
        <v>0</v>
      </c>
      <c r="AZ11">
        <v>39200</v>
      </c>
      <c r="BA11">
        <v>0</v>
      </c>
      <c r="BB11">
        <v>0</v>
      </c>
      <c r="BC11">
        <v>20000</v>
      </c>
      <c r="BD11">
        <v>21000</v>
      </c>
      <c r="BE11">
        <v>0</v>
      </c>
      <c r="BF11">
        <v>0</v>
      </c>
      <c r="BG11">
        <v>0</v>
      </c>
      <c r="BH11">
        <v>0</v>
      </c>
      <c r="BI11">
        <v>0</v>
      </c>
      <c r="BJ11">
        <v>0</v>
      </c>
      <c r="BK11">
        <v>0</v>
      </c>
      <c r="BL11">
        <v>0</v>
      </c>
      <c r="BM11">
        <v>17850</v>
      </c>
      <c r="BN11">
        <v>59000</v>
      </c>
      <c r="BO11">
        <v>0</v>
      </c>
      <c r="BP11">
        <v>0</v>
      </c>
      <c r="BQ11">
        <v>0</v>
      </c>
      <c r="BR11">
        <v>0</v>
      </c>
      <c r="BS11">
        <v>535000</v>
      </c>
      <c r="BT11">
        <v>0</v>
      </c>
      <c r="BU11">
        <v>96410</v>
      </c>
      <c r="BV11">
        <v>27023</v>
      </c>
      <c r="BW11">
        <v>67011</v>
      </c>
      <c r="BX11">
        <v>88765</v>
      </c>
      <c r="BY11">
        <v>0</v>
      </c>
      <c r="BZ11">
        <v>136118</v>
      </c>
      <c r="CA11">
        <v>0</v>
      </c>
      <c r="CB11">
        <v>0</v>
      </c>
      <c r="CD11">
        <v>0</v>
      </c>
    </row>
    <row r="12" spans="1:82" x14ac:dyDescent="0.3">
      <c r="A12" s="155">
        <v>22</v>
      </c>
      <c r="B12" t="s">
        <v>203</v>
      </c>
      <c r="E12">
        <v>0</v>
      </c>
      <c r="F12">
        <v>11103</v>
      </c>
      <c r="G12">
        <v>0</v>
      </c>
      <c r="H12">
        <v>0</v>
      </c>
      <c r="I12">
        <v>0</v>
      </c>
      <c r="J12">
        <v>0</v>
      </c>
      <c r="K12">
        <v>0</v>
      </c>
      <c r="L12">
        <v>0</v>
      </c>
      <c r="M12">
        <v>0</v>
      </c>
      <c r="N12">
        <v>0</v>
      </c>
      <c r="O12">
        <v>0</v>
      </c>
      <c r="P12">
        <v>0</v>
      </c>
      <c r="Q12">
        <v>0</v>
      </c>
      <c r="R12">
        <v>145917</v>
      </c>
      <c r="S12">
        <v>0</v>
      </c>
      <c r="T12">
        <v>80318932</v>
      </c>
      <c r="U12">
        <v>8101</v>
      </c>
      <c r="V12">
        <v>0</v>
      </c>
      <c r="W12">
        <v>0</v>
      </c>
      <c r="X12">
        <v>0</v>
      </c>
      <c r="Y12">
        <v>363840</v>
      </c>
      <c r="Z12">
        <v>0</v>
      </c>
      <c r="AA12">
        <v>70844</v>
      </c>
      <c r="AB12">
        <v>34000</v>
      </c>
      <c r="AC12">
        <v>8974</v>
      </c>
      <c r="AD12">
        <v>0</v>
      </c>
      <c r="AE12">
        <v>31109</v>
      </c>
      <c r="AF12">
        <v>10098</v>
      </c>
      <c r="AG12">
        <v>22409</v>
      </c>
      <c r="AH12">
        <v>0</v>
      </c>
      <c r="AI12">
        <v>4735</v>
      </c>
      <c r="AJ12">
        <v>0</v>
      </c>
      <c r="AK12">
        <v>0</v>
      </c>
      <c r="AM12">
        <v>0</v>
      </c>
      <c r="AN12">
        <v>0</v>
      </c>
      <c r="AO12">
        <v>111873</v>
      </c>
      <c r="AP12">
        <v>0</v>
      </c>
      <c r="AQ12">
        <v>9725</v>
      </c>
      <c r="AR12">
        <v>0</v>
      </c>
      <c r="AS12">
        <v>-37738</v>
      </c>
      <c r="AT12">
        <v>0</v>
      </c>
      <c r="AU12">
        <v>0</v>
      </c>
      <c r="AV12">
        <v>38880</v>
      </c>
      <c r="AW12">
        <v>0</v>
      </c>
      <c r="AX12">
        <v>0</v>
      </c>
      <c r="AY12">
        <v>24892</v>
      </c>
      <c r="AZ12">
        <v>0</v>
      </c>
      <c r="BA12">
        <v>0</v>
      </c>
      <c r="BB12">
        <v>0</v>
      </c>
      <c r="BC12">
        <v>0</v>
      </c>
      <c r="BD12">
        <v>0</v>
      </c>
      <c r="BE12">
        <v>0</v>
      </c>
      <c r="BF12">
        <v>0</v>
      </c>
      <c r="BG12">
        <v>0</v>
      </c>
      <c r="BH12">
        <v>0</v>
      </c>
      <c r="BI12">
        <v>0</v>
      </c>
      <c r="BJ12">
        <v>0</v>
      </c>
      <c r="BK12">
        <v>0</v>
      </c>
      <c r="BL12">
        <v>0</v>
      </c>
      <c r="BM12">
        <v>7310</v>
      </c>
      <c r="BN12">
        <v>0</v>
      </c>
      <c r="BO12">
        <v>0</v>
      </c>
      <c r="BP12">
        <v>670</v>
      </c>
      <c r="BQ12">
        <v>19418</v>
      </c>
      <c r="BR12">
        <v>0</v>
      </c>
      <c r="BS12">
        <v>0</v>
      </c>
      <c r="BT12">
        <v>0</v>
      </c>
      <c r="BU12">
        <v>0</v>
      </c>
      <c r="BV12">
        <v>0</v>
      </c>
      <c r="BW12">
        <v>0</v>
      </c>
      <c r="BX12">
        <v>7200</v>
      </c>
      <c r="BY12">
        <v>0</v>
      </c>
      <c r="BZ12">
        <v>0</v>
      </c>
      <c r="CA12">
        <v>0</v>
      </c>
      <c r="CB12">
        <v>0</v>
      </c>
      <c r="CD12">
        <v>0</v>
      </c>
    </row>
    <row r="13" spans="1:82" x14ac:dyDescent="0.3">
      <c r="A13" s="155">
        <v>23</v>
      </c>
      <c r="B13" t="s">
        <v>206</v>
      </c>
      <c r="E13">
        <v>25993</v>
      </c>
      <c r="F13">
        <v>37806</v>
      </c>
      <c r="G13">
        <v>424476</v>
      </c>
      <c r="H13">
        <v>230487</v>
      </c>
      <c r="I13">
        <v>-615138</v>
      </c>
      <c r="J13">
        <v>3970</v>
      </c>
      <c r="K13">
        <v>85815</v>
      </c>
      <c r="L13">
        <v>46815</v>
      </c>
      <c r="M13">
        <v>1988606</v>
      </c>
      <c r="N13">
        <v>41749</v>
      </c>
      <c r="O13">
        <v>458003</v>
      </c>
      <c r="P13">
        <v>16204</v>
      </c>
      <c r="Q13">
        <v>2567265</v>
      </c>
      <c r="R13">
        <v>-1095825</v>
      </c>
      <c r="S13">
        <v>-4597</v>
      </c>
      <c r="T13">
        <v>24235244</v>
      </c>
      <c r="U13">
        <v>-1199771</v>
      </c>
      <c r="V13">
        <v>2523659</v>
      </c>
      <c r="W13">
        <v>-3813176</v>
      </c>
      <c r="X13">
        <v>9616</v>
      </c>
      <c r="Y13">
        <v>485109</v>
      </c>
      <c r="Z13">
        <v>48402</v>
      </c>
      <c r="AA13">
        <v>1169887</v>
      </c>
      <c r="AB13">
        <v>347649</v>
      </c>
      <c r="AC13">
        <v>134542</v>
      </c>
      <c r="AD13">
        <v>162400</v>
      </c>
      <c r="AE13">
        <v>179309</v>
      </c>
      <c r="AF13">
        <v>-8448201</v>
      </c>
      <c r="AG13">
        <v>-122138</v>
      </c>
      <c r="AH13">
        <v>5126</v>
      </c>
      <c r="AI13">
        <v>-1332966</v>
      </c>
      <c r="AJ13">
        <v>-441445</v>
      </c>
      <c r="AK13">
        <v>63504</v>
      </c>
      <c r="AM13">
        <v>1073682</v>
      </c>
      <c r="AN13">
        <v>10845</v>
      </c>
      <c r="AO13">
        <v>-10716</v>
      </c>
      <c r="AP13">
        <v>-7939</v>
      </c>
      <c r="AQ13">
        <v>455296</v>
      </c>
      <c r="AR13">
        <v>1368260</v>
      </c>
      <c r="AS13">
        <v>-69275</v>
      </c>
      <c r="AT13">
        <v>6182</v>
      </c>
      <c r="AU13">
        <v>-66742</v>
      </c>
      <c r="AV13">
        <v>2914705</v>
      </c>
      <c r="AW13">
        <v>75846</v>
      </c>
      <c r="AX13">
        <v>83244</v>
      </c>
      <c r="AY13">
        <v>2151221</v>
      </c>
      <c r="AZ13">
        <v>238384</v>
      </c>
      <c r="BA13">
        <v>464447</v>
      </c>
      <c r="BB13">
        <v>7050</v>
      </c>
      <c r="BC13">
        <v>42531</v>
      </c>
      <c r="BD13">
        <v>-16204</v>
      </c>
      <c r="BE13">
        <v>17910</v>
      </c>
      <c r="BF13">
        <v>26951</v>
      </c>
      <c r="BG13">
        <v>106760</v>
      </c>
      <c r="BH13">
        <v>15704</v>
      </c>
      <c r="BI13">
        <v>-30712</v>
      </c>
      <c r="BJ13">
        <v>69230</v>
      </c>
      <c r="BK13">
        <v>251616</v>
      </c>
      <c r="BL13">
        <v>121854</v>
      </c>
      <c r="BM13">
        <v>-191930</v>
      </c>
      <c r="BN13">
        <v>-571256</v>
      </c>
      <c r="BO13">
        <v>153050</v>
      </c>
      <c r="BP13">
        <v>324813</v>
      </c>
      <c r="BQ13">
        <v>3357297</v>
      </c>
      <c r="BR13">
        <v>92007</v>
      </c>
      <c r="BS13">
        <v>1378337</v>
      </c>
      <c r="BT13">
        <v>96793</v>
      </c>
      <c r="BU13">
        <v>812009</v>
      </c>
      <c r="BV13">
        <v>-31333</v>
      </c>
      <c r="BW13">
        <v>254298</v>
      </c>
      <c r="BX13">
        <v>-60807</v>
      </c>
      <c r="BY13">
        <v>-49082</v>
      </c>
      <c r="BZ13">
        <v>-53512</v>
      </c>
      <c r="CA13">
        <v>21345</v>
      </c>
      <c r="CB13">
        <v>-236</v>
      </c>
      <c r="CD13">
        <v>7981</v>
      </c>
    </row>
    <row r="14" spans="1:82" x14ac:dyDescent="0.3">
      <c r="A14" s="155">
        <v>44</v>
      </c>
      <c r="B14" t="s">
        <v>1041</v>
      </c>
      <c r="E14">
        <v>0</v>
      </c>
      <c r="F14">
        <v>688803</v>
      </c>
      <c r="G14">
        <v>0</v>
      </c>
      <c r="H14">
        <v>0</v>
      </c>
      <c r="I14">
        <v>0</v>
      </c>
      <c r="J14">
        <v>58722</v>
      </c>
      <c r="K14">
        <v>0</v>
      </c>
      <c r="L14">
        <v>0</v>
      </c>
      <c r="M14">
        <v>0</v>
      </c>
      <c r="N14">
        <v>0</v>
      </c>
      <c r="O14">
        <v>1037340</v>
      </c>
      <c r="P14">
        <v>0</v>
      </c>
      <c r="Q14">
        <v>48075856</v>
      </c>
      <c r="R14">
        <v>809603</v>
      </c>
      <c r="S14">
        <v>0</v>
      </c>
      <c r="T14">
        <v>45428298</v>
      </c>
      <c r="U14">
        <v>8970253</v>
      </c>
      <c r="V14">
        <v>15103356</v>
      </c>
      <c r="W14">
        <v>0</v>
      </c>
      <c r="X14">
        <v>326529</v>
      </c>
      <c r="Y14">
        <v>5652998</v>
      </c>
      <c r="Z14">
        <v>1664612</v>
      </c>
      <c r="AA14">
        <v>14581146</v>
      </c>
      <c r="AB14">
        <v>1285799</v>
      </c>
      <c r="AC14">
        <v>961178</v>
      </c>
      <c r="AD14">
        <v>834601</v>
      </c>
      <c r="AE14">
        <v>2553314</v>
      </c>
      <c r="AF14">
        <v>3644261</v>
      </c>
      <c r="AG14">
        <v>2236427</v>
      </c>
      <c r="AH14">
        <v>212747</v>
      </c>
      <c r="AI14">
        <v>21285892</v>
      </c>
      <c r="AJ14">
        <v>845695</v>
      </c>
      <c r="AK14">
        <v>405988</v>
      </c>
      <c r="AM14">
        <v>3760949</v>
      </c>
      <c r="AN14">
        <v>124492</v>
      </c>
      <c r="AO14">
        <v>136474</v>
      </c>
      <c r="AP14">
        <v>0</v>
      </c>
      <c r="AQ14">
        <v>0</v>
      </c>
      <c r="AR14">
        <v>4603620</v>
      </c>
      <c r="AS14">
        <v>0</v>
      </c>
      <c r="AT14">
        <v>884453</v>
      </c>
      <c r="AU14">
        <v>0</v>
      </c>
      <c r="AV14">
        <v>34343394</v>
      </c>
      <c r="AW14">
        <v>0</v>
      </c>
      <c r="AX14">
        <v>2061985</v>
      </c>
      <c r="AY14">
        <v>5693974</v>
      </c>
      <c r="AZ14">
        <v>964063</v>
      </c>
      <c r="BA14">
        <v>216639</v>
      </c>
      <c r="BB14">
        <v>0</v>
      </c>
      <c r="BC14">
        <v>197067</v>
      </c>
      <c r="BD14">
        <v>14629569</v>
      </c>
      <c r="BE14">
        <v>0</v>
      </c>
      <c r="BF14">
        <v>125653</v>
      </c>
      <c r="BG14">
        <v>103787</v>
      </c>
      <c r="BH14">
        <v>0</v>
      </c>
      <c r="BI14">
        <v>269365</v>
      </c>
      <c r="BJ14">
        <v>0</v>
      </c>
      <c r="BK14">
        <v>3088701</v>
      </c>
      <c r="BL14">
        <v>439128</v>
      </c>
      <c r="BM14">
        <v>680522</v>
      </c>
      <c r="BN14">
        <v>1072998</v>
      </c>
      <c r="BO14">
        <v>698145</v>
      </c>
      <c r="BP14">
        <v>973609</v>
      </c>
      <c r="BQ14">
        <v>0</v>
      </c>
      <c r="BR14">
        <v>364763</v>
      </c>
      <c r="BS14">
        <v>0</v>
      </c>
      <c r="BT14">
        <v>666238</v>
      </c>
      <c r="BU14">
        <v>4788400</v>
      </c>
      <c r="BV14">
        <v>0</v>
      </c>
      <c r="BW14">
        <v>1849969</v>
      </c>
      <c r="BX14">
        <v>1234812</v>
      </c>
      <c r="BY14">
        <v>16292</v>
      </c>
      <c r="BZ14">
        <v>261750</v>
      </c>
      <c r="CA14">
        <v>30119</v>
      </c>
      <c r="CB14">
        <v>407931</v>
      </c>
      <c r="CD14">
        <v>14151</v>
      </c>
    </row>
    <row r="15" spans="1:82" x14ac:dyDescent="0.3">
      <c r="A15" s="155">
        <v>45</v>
      </c>
      <c r="B15" t="s">
        <v>1042</v>
      </c>
      <c r="E15">
        <v>0</v>
      </c>
      <c r="F15">
        <v>19516</v>
      </c>
      <c r="G15">
        <v>0</v>
      </c>
      <c r="H15">
        <v>0</v>
      </c>
      <c r="I15">
        <v>0</v>
      </c>
      <c r="J15">
        <v>13454</v>
      </c>
      <c r="K15">
        <v>0</v>
      </c>
      <c r="L15">
        <v>0</v>
      </c>
      <c r="M15">
        <v>0</v>
      </c>
      <c r="N15">
        <v>0</v>
      </c>
      <c r="O15">
        <v>181288</v>
      </c>
      <c r="P15">
        <v>0</v>
      </c>
      <c r="Q15">
        <v>3728530</v>
      </c>
      <c r="R15">
        <v>71146</v>
      </c>
      <c r="S15">
        <v>0</v>
      </c>
      <c r="T15">
        <v>6198506</v>
      </c>
      <c r="U15">
        <v>2630498</v>
      </c>
      <c r="V15">
        <v>2217394</v>
      </c>
      <c r="W15">
        <v>0</v>
      </c>
      <c r="X15">
        <v>22215</v>
      </c>
      <c r="Y15">
        <v>2324928</v>
      </c>
      <c r="Z15">
        <v>227913</v>
      </c>
      <c r="AA15">
        <v>515723</v>
      </c>
      <c r="AB15">
        <v>405844</v>
      </c>
      <c r="AC15">
        <v>194796</v>
      </c>
      <c r="AD15">
        <v>318355</v>
      </c>
      <c r="AE15">
        <v>538162</v>
      </c>
      <c r="AF15">
        <v>162890</v>
      </c>
      <c r="AG15">
        <v>341634</v>
      </c>
      <c r="AH15">
        <v>114500</v>
      </c>
      <c r="AI15">
        <v>5067819</v>
      </c>
      <c r="AJ15">
        <v>29947</v>
      </c>
      <c r="AK15">
        <v>17300</v>
      </c>
      <c r="AM15">
        <v>1700729</v>
      </c>
      <c r="AN15">
        <v>44888</v>
      </c>
      <c r="AO15">
        <v>160166</v>
      </c>
      <c r="AP15">
        <v>0</v>
      </c>
      <c r="AQ15">
        <v>0</v>
      </c>
      <c r="AR15">
        <v>991000</v>
      </c>
      <c r="AS15">
        <v>0</v>
      </c>
      <c r="AT15">
        <v>627672</v>
      </c>
      <c r="AU15">
        <v>0</v>
      </c>
      <c r="AV15">
        <v>1377298</v>
      </c>
      <c r="AW15">
        <v>0</v>
      </c>
      <c r="AX15">
        <v>155279</v>
      </c>
      <c r="AY15">
        <v>224450</v>
      </c>
      <c r="AZ15">
        <v>39784</v>
      </c>
      <c r="BA15">
        <v>60806</v>
      </c>
      <c r="BB15">
        <v>0</v>
      </c>
      <c r="BC15">
        <v>18798</v>
      </c>
      <c r="BD15">
        <v>7101239</v>
      </c>
      <c r="BE15">
        <v>0</v>
      </c>
      <c r="BF15">
        <v>125653</v>
      </c>
      <c r="BG15">
        <v>5856</v>
      </c>
      <c r="BH15">
        <v>0</v>
      </c>
      <c r="BI15">
        <v>9645</v>
      </c>
      <c r="BJ15">
        <v>0</v>
      </c>
      <c r="BK15">
        <v>231445</v>
      </c>
      <c r="BL15">
        <v>235563</v>
      </c>
      <c r="BM15">
        <v>618970</v>
      </c>
      <c r="BN15">
        <v>153026</v>
      </c>
      <c r="BO15">
        <v>56332</v>
      </c>
      <c r="BP15">
        <v>88854</v>
      </c>
      <c r="BQ15">
        <v>0</v>
      </c>
      <c r="BR15">
        <v>4916</v>
      </c>
      <c r="BS15">
        <v>0</v>
      </c>
      <c r="BT15">
        <v>71151</v>
      </c>
      <c r="BU15">
        <v>245635</v>
      </c>
      <c r="BV15">
        <v>0</v>
      </c>
      <c r="BW15">
        <v>1049041</v>
      </c>
      <c r="BX15">
        <v>42628</v>
      </c>
      <c r="BY15">
        <v>14533</v>
      </c>
      <c r="BZ15">
        <v>101174</v>
      </c>
      <c r="CA15">
        <v>11087</v>
      </c>
      <c r="CB15">
        <v>30489</v>
      </c>
      <c r="CD15">
        <v>0</v>
      </c>
    </row>
    <row r="16" spans="1:82" x14ac:dyDescent="0.3">
      <c r="A16" s="155">
        <v>47</v>
      </c>
      <c r="B16" t="s">
        <v>1043</v>
      </c>
      <c r="E16">
        <v>0</v>
      </c>
      <c r="F16">
        <v>0</v>
      </c>
      <c r="G16">
        <v>0</v>
      </c>
      <c r="H16">
        <v>0</v>
      </c>
      <c r="I16">
        <v>0</v>
      </c>
      <c r="J16">
        <v>0</v>
      </c>
      <c r="K16">
        <v>0</v>
      </c>
      <c r="L16">
        <v>0</v>
      </c>
      <c r="M16">
        <v>0</v>
      </c>
      <c r="N16">
        <v>0</v>
      </c>
      <c r="O16">
        <v>0</v>
      </c>
      <c r="P16">
        <v>0</v>
      </c>
      <c r="Q16">
        <v>77170047</v>
      </c>
      <c r="R16">
        <v>0</v>
      </c>
      <c r="S16">
        <v>0</v>
      </c>
      <c r="T16">
        <v>0</v>
      </c>
      <c r="U16">
        <v>0</v>
      </c>
      <c r="V16">
        <v>19672002</v>
      </c>
      <c r="W16">
        <v>0</v>
      </c>
      <c r="X16">
        <v>0</v>
      </c>
      <c r="Y16">
        <v>0</v>
      </c>
      <c r="Z16">
        <v>0</v>
      </c>
      <c r="AA16">
        <v>0</v>
      </c>
      <c r="AB16">
        <v>0</v>
      </c>
      <c r="AC16">
        <v>0</v>
      </c>
      <c r="AD16">
        <v>0</v>
      </c>
      <c r="AE16">
        <v>0</v>
      </c>
      <c r="AF16">
        <v>0</v>
      </c>
      <c r="AG16">
        <v>0</v>
      </c>
      <c r="AH16">
        <v>0</v>
      </c>
      <c r="AI16">
        <v>26191217</v>
      </c>
      <c r="AJ16">
        <v>0</v>
      </c>
      <c r="AK16">
        <v>0</v>
      </c>
      <c r="AM16">
        <v>10822715</v>
      </c>
      <c r="AN16">
        <v>0</v>
      </c>
      <c r="AO16">
        <v>0</v>
      </c>
      <c r="AP16">
        <v>0</v>
      </c>
      <c r="AQ16">
        <v>0</v>
      </c>
      <c r="AR16">
        <v>0</v>
      </c>
      <c r="AS16">
        <v>0</v>
      </c>
      <c r="AT16">
        <v>0</v>
      </c>
      <c r="AU16">
        <v>737614</v>
      </c>
      <c r="AV16">
        <v>0</v>
      </c>
      <c r="AW16">
        <v>0</v>
      </c>
      <c r="AX16">
        <v>0</v>
      </c>
      <c r="AY16">
        <v>0</v>
      </c>
      <c r="AZ16">
        <v>0</v>
      </c>
      <c r="BA16">
        <v>0</v>
      </c>
      <c r="BB16">
        <v>0</v>
      </c>
      <c r="BC16">
        <v>0</v>
      </c>
      <c r="BD16">
        <v>0</v>
      </c>
      <c r="BE16">
        <v>0</v>
      </c>
      <c r="BF16">
        <v>0</v>
      </c>
      <c r="BG16">
        <v>0</v>
      </c>
      <c r="BH16">
        <v>0</v>
      </c>
      <c r="BI16">
        <v>0</v>
      </c>
      <c r="BJ16">
        <v>0</v>
      </c>
      <c r="BK16">
        <v>0</v>
      </c>
      <c r="BL16">
        <v>1620151</v>
      </c>
      <c r="BM16">
        <v>0</v>
      </c>
      <c r="BN16">
        <v>0</v>
      </c>
      <c r="BO16">
        <v>0</v>
      </c>
      <c r="BP16">
        <v>0</v>
      </c>
      <c r="BQ16">
        <v>0</v>
      </c>
      <c r="BR16">
        <v>1120129</v>
      </c>
      <c r="BS16">
        <v>6199211</v>
      </c>
      <c r="BT16">
        <v>0</v>
      </c>
      <c r="BU16">
        <v>0</v>
      </c>
      <c r="BV16">
        <v>0</v>
      </c>
      <c r="BW16">
        <v>0</v>
      </c>
      <c r="BX16">
        <v>0</v>
      </c>
      <c r="BY16">
        <v>0</v>
      </c>
      <c r="BZ16">
        <v>0</v>
      </c>
      <c r="CA16">
        <v>0</v>
      </c>
      <c r="CB16">
        <v>0</v>
      </c>
      <c r="CD16">
        <v>0</v>
      </c>
    </row>
    <row r="17" spans="1:82" x14ac:dyDescent="0.3">
      <c r="A17" s="155">
        <v>48</v>
      </c>
      <c r="B17" t="s">
        <v>115</v>
      </c>
      <c r="E17">
        <v>0</v>
      </c>
      <c r="F17">
        <v>0</v>
      </c>
      <c r="G17">
        <v>0</v>
      </c>
      <c r="H17">
        <v>0</v>
      </c>
      <c r="I17">
        <v>0</v>
      </c>
      <c r="J17">
        <v>0</v>
      </c>
      <c r="K17">
        <v>0</v>
      </c>
      <c r="L17">
        <v>0</v>
      </c>
      <c r="M17">
        <v>0</v>
      </c>
      <c r="N17">
        <v>0</v>
      </c>
      <c r="O17">
        <v>0</v>
      </c>
      <c r="P17">
        <v>0</v>
      </c>
      <c r="Q17">
        <v>5634981</v>
      </c>
      <c r="R17">
        <v>0</v>
      </c>
      <c r="S17">
        <v>0</v>
      </c>
      <c r="T17">
        <v>0</v>
      </c>
      <c r="U17">
        <v>0</v>
      </c>
      <c r="V17">
        <v>2521780</v>
      </c>
      <c r="W17">
        <v>0</v>
      </c>
      <c r="X17">
        <v>0</v>
      </c>
      <c r="Y17">
        <v>0</v>
      </c>
      <c r="Z17">
        <v>0</v>
      </c>
      <c r="AA17">
        <v>0</v>
      </c>
      <c r="AB17">
        <v>0</v>
      </c>
      <c r="AC17">
        <v>0</v>
      </c>
      <c r="AD17">
        <v>0</v>
      </c>
      <c r="AE17">
        <v>0</v>
      </c>
      <c r="AF17">
        <v>0</v>
      </c>
      <c r="AG17">
        <v>0</v>
      </c>
      <c r="AH17">
        <v>0</v>
      </c>
      <c r="AI17">
        <v>8067985</v>
      </c>
      <c r="AJ17">
        <v>0</v>
      </c>
      <c r="AK17">
        <v>0</v>
      </c>
      <c r="AM17">
        <v>1900716</v>
      </c>
      <c r="AN17">
        <v>0</v>
      </c>
      <c r="AO17">
        <v>0</v>
      </c>
      <c r="AP17">
        <v>0</v>
      </c>
      <c r="AQ17">
        <v>0</v>
      </c>
      <c r="AR17">
        <v>0</v>
      </c>
      <c r="AS17">
        <v>0</v>
      </c>
      <c r="AT17">
        <v>0</v>
      </c>
      <c r="AU17">
        <v>104122</v>
      </c>
      <c r="AV17">
        <v>0</v>
      </c>
      <c r="AW17">
        <v>0</v>
      </c>
      <c r="AX17">
        <v>0</v>
      </c>
      <c r="AY17">
        <v>0</v>
      </c>
      <c r="AZ17">
        <v>0</v>
      </c>
      <c r="BA17">
        <v>0</v>
      </c>
      <c r="BB17">
        <v>0</v>
      </c>
      <c r="BC17">
        <v>0</v>
      </c>
      <c r="BD17">
        <v>0</v>
      </c>
      <c r="BE17">
        <v>0</v>
      </c>
      <c r="BF17">
        <v>0</v>
      </c>
      <c r="BG17">
        <v>0</v>
      </c>
      <c r="BH17">
        <v>0</v>
      </c>
      <c r="BI17">
        <v>0</v>
      </c>
      <c r="BJ17">
        <v>0</v>
      </c>
      <c r="BK17">
        <v>0</v>
      </c>
      <c r="BL17">
        <v>183818</v>
      </c>
      <c r="BM17">
        <v>0</v>
      </c>
      <c r="BN17">
        <v>0</v>
      </c>
      <c r="BO17">
        <v>0</v>
      </c>
      <c r="BP17">
        <v>0</v>
      </c>
      <c r="BQ17">
        <v>0</v>
      </c>
      <c r="BR17">
        <v>45551</v>
      </c>
      <c r="BS17">
        <v>994129</v>
      </c>
      <c r="BT17">
        <v>0</v>
      </c>
      <c r="BU17">
        <v>0</v>
      </c>
      <c r="BV17">
        <v>0</v>
      </c>
      <c r="BW17">
        <v>0</v>
      </c>
      <c r="BX17">
        <v>0</v>
      </c>
      <c r="BY17">
        <v>0</v>
      </c>
      <c r="BZ17">
        <v>0</v>
      </c>
      <c r="CA17">
        <v>0</v>
      </c>
      <c r="CB17">
        <v>0</v>
      </c>
      <c r="CD17">
        <v>0</v>
      </c>
    </row>
    <row r="18" spans="1:82" x14ac:dyDescent="0.3">
      <c r="A18" s="155">
        <v>49</v>
      </c>
      <c r="B18" t="s">
        <v>219</v>
      </c>
      <c r="E18">
        <v>0</v>
      </c>
      <c r="F18">
        <v>177608</v>
      </c>
      <c r="G18">
        <v>0</v>
      </c>
      <c r="H18">
        <v>0</v>
      </c>
      <c r="I18">
        <v>0</v>
      </c>
      <c r="J18">
        <v>64933</v>
      </c>
      <c r="K18">
        <v>0</v>
      </c>
      <c r="L18">
        <v>0</v>
      </c>
      <c r="M18">
        <v>0</v>
      </c>
      <c r="N18">
        <v>0</v>
      </c>
      <c r="O18">
        <v>757738</v>
      </c>
      <c r="P18">
        <v>0</v>
      </c>
      <c r="Q18">
        <v>3252094</v>
      </c>
      <c r="R18">
        <v>78801</v>
      </c>
      <c r="S18">
        <v>0</v>
      </c>
      <c r="T18">
        <v>4649215</v>
      </c>
      <c r="U18">
        <v>1777886</v>
      </c>
      <c r="V18">
        <v>2689728</v>
      </c>
      <c r="W18">
        <v>0</v>
      </c>
      <c r="X18">
        <v>89400</v>
      </c>
      <c r="Y18">
        <v>1924335</v>
      </c>
      <c r="Z18">
        <v>409869</v>
      </c>
      <c r="AA18">
        <v>1174414</v>
      </c>
      <c r="AB18">
        <v>580785</v>
      </c>
      <c r="AC18">
        <v>128593</v>
      </c>
      <c r="AD18">
        <v>222862</v>
      </c>
      <c r="AE18">
        <v>727838</v>
      </c>
      <c r="AF18">
        <v>352818</v>
      </c>
      <c r="AG18">
        <v>313476</v>
      </c>
      <c r="AH18">
        <v>146337</v>
      </c>
      <c r="AI18">
        <v>3957231</v>
      </c>
      <c r="AJ18">
        <v>67658</v>
      </c>
      <c r="AK18">
        <v>224436</v>
      </c>
      <c r="AM18">
        <v>1978088</v>
      </c>
      <c r="AN18">
        <v>79476</v>
      </c>
      <c r="AO18">
        <v>92219</v>
      </c>
      <c r="AP18">
        <v>0</v>
      </c>
      <c r="AQ18">
        <v>0</v>
      </c>
      <c r="AR18">
        <v>786631</v>
      </c>
      <c r="AS18">
        <v>0</v>
      </c>
      <c r="AT18">
        <v>396629</v>
      </c>
      <c r="AU18">
        <v>0</v>
      </c>
      <c r="AV18">
        <v>4574593</v>
      </c>
      <c r="AW18">
        <v>0</v>
      </c>
      <c r="AX18">
        <v>266154</v>
      </c>
      <c r="AY18">
        <v>111878</v>
      </c>
      <c r="AZ18">
        <v>208362</v>
      </c>
      <c r="BA18">
        <v>45470</v>
      </c>
      <c r="BB18">
        <v>0</v>
      </c>
      <c r="BC18">
        <v>27233</v>
      </c>
      <c r="BD18">
        <v>1128944</v>
      </c>
      <c r="BE18">
        <v>0</v>
      </c>
      <c r="BF18">
        <v>66384</v>
      </c>
      <c r="BG18">
        <v>74733</v>
      </c>
      <c r="BH18">
        <v>0</v>
      </c>
      <c r="BI18">
        <v>94150</v>
      </c>
      <c r="BJ18">
        <v>0</v>
      </c>
      <c r="BK18">
        <v>507748</v>
      </c>
      <c r="BL18">
        <v>193645</v>
      </c>
      <c r="BM18">
        <v>385026</v>
      </c>
      <c r="BN18">
        <v>164561</v>
      </c>
      <c r="BO18">
        <v>96334</v>
      </c>
      <c r="BP18">
        <v>42695</v>
      </c>
      <c r="BQ18">
        <v>0</v>
      </c>
      <c r="BR18">
        <v>178096</v>
      </c>
      <c r="BS18">
        <v>0</v>
      </c>
      <c r="BT18">
        <v>271346</v>
      </c>
      <c r="BU18">
        <v>599004</v>
      </c>
      <c r="BV18">
        <v>0</v>
      </c>
      <c r="BW18">
        <v>500675</v>
      </c>
      <c r="BX18">
        <v>67532</v>
      </c>
      <c r="BY18">
        <v>18215</v>
      </c>
      <c r="BZ18">
        <v>168698</v>
      </c>
      <c r="CA18">
        <v>155200</v>
      </c>
      <c r="CB18">
        <v>159616</v>
      </c>
      <c r="CD18">
        <v>30020</v>
      </c>
    </row>
    <row r="19" spans="1:82" x14ac:dyDescent="0.3">
      <c r="A19" s="155">
        <v>50</v>
      </c>
      <c r="B19" t="s">
        <v>92</v>
      </c>
      <c r="E19">
        <v>0</v>
      </c>
      <c r="F19">
        <v>-30288</v>
      </c>
      <c r="G19">
        <v>0</v>
      </c>
      <c r="H19">
        <v>0</v>
      </c>
      <c r="I19">
        <v>0</v>
      </c>
      <c r="J19">
        <v>-54400</v>
      </c>
      <c r="K19">
        <v>0</v>
      </c>
      <c r="L19">
        <v>0</v>
      </c>
      <c r="M19">
        <v>0</v>
      </c>
      <c r="N19">
        <v>0</v>
      </c>
      <c r="O19">
        <v>-405505</v>
      </c>
      <c r="P19">
        <v>0</v>
      </c>
      <c r="Q19">
        <v>7019676</v>
      </c>
      <c r="R19">
        <v>-10799</v>
      </c>
      <c r="S19">
        <v>0</v>
      </c>
      <c r="T19">
        <v>13434376</v>
      </c>
      <c r="U19">
        <v>-1470470</v>
      </c>
      <c r="V19">
        <v>1988134</v>
      </c>
      <c r="W19">
        <v>0</v>
      </c>
      <c r="X19">
        <v>-84941</v>
      </c>
      <c r="Y19">
        <v>615377</v>
      </c>
      <c r="Z19">
        <v>88081</v>
      </c>
      <c r="AA19">
        <v>1859915</v>
      </c>
      <c r="AB19">
        <v>954222</v>
      </c>
      <c r="AC19">
        <v>144569</v>
      </c>
      <c r="AD19">
        <v>130599</v>
      </c>
      <c r="AE19">
        <v>212527</v>
      </c>
      <c r="AF19">
        <v>271361</v>
      </c>
      <c r="AG19">
        <v>-627976</v>
      </c>
      <c r="AH19">
        <v>29308</v>
      </c>
      <c r="AI19">
        <v>4437387</v>
      </c>
      <c r="AJ19">
        <v>-17210</v>
      </c>
      <c r="AK19">
        <v>-147108</v>
      </c>
      <c r="AM19">
        <v>-70560</v>
      </c>
      <c r="AN19">
        <v>-125096</v>
      </c>
      <c r="AO19">
        <v>-131435</v>
      </c>
      <c r="AP19">
        <v>0</v>
      </c>
      <c r="AQ19">
        <v>0</v>
      </c>
      <c r="AR19">
        <v>347391</v>
      </c>
      <c r="AS19">
        <v>0</v>
      </c>
      <c r="AT19">
        <v>-23412</v>
      </c>
      <c r="AU19">
        <v>0</v>
      </c>
      <c r="AV19">
        <v>-1409547</v>
      </c>
      <c r="AW19">
        <v>0</v>
      </c>
      <c r="AX19">
        <v>-275219</v>
      </c>
      <c r="AY19">
        <v>425519</v>
      </c>
      <c r="AZ19">
        <v>-18919</v>
      </c>
      <c r="BA19">
        <v>-37688</v>
      </c>
      <c r="BB19">
        <v>0</v>
      </c>
      <c r="BC19">
        <v>-24786</v>
      </c>
      <c r="BD19">
        <v>2934678</v>
      </c>
      <c r="BE19">
        <v>0</v>
      </c>
      <c r="BF19">
        <v>22480</v>
      </c>
      <c r="BG19">
        <v>-83137</v>
      </c>
      <c r="BH19">
        <v>0</v>
      </c>
      <c r="BI19">
        <v>-34797</v>
      </c>
      <c r="BJ19">
        <v>0</v>
      </c>
      <c r="BK19">
        <v>391497</v>
      </c>
      <c r="BL19">
        <v>1811899</v>
      </c>
      <c r="BM19">
        <v>487768</v>
      </c>
      <c r="BN19">
        <v>137055</v>
      </c>
      <c r="BO19">
        <v>-5204</v>
      </c>
      <c r="BP19">
        <v>107189</v>
      </c>
      <c r="BQ19">
        <v>0</v>
      </c>
      <c r="BR19">
        <v>-58531</v>
      </c>
      <c r="BS19">
        <v>0</v>
      </c>
      <c r="BT19">
        <v>-116646</v>
      </c>
      <c r="BU19">
        <v>371535</v>
      </c>
      <c r="BV19">
        <v>0</v>
      </c>
      <c r="BW19">
        <v>430538</v>
      </c>
      <c r="BX19">
        <v>50941</v>
      </c>
      <c r="BY19">
        <v>-23861</v>
      </c>
      <c r="BZ19">
        <v>-61843</v>
      </c>
      <c r="CA19">
        <v>-134512</v>
      </c>
      <c r="CB19">
        <v>15590</v>
      </c>
      <c r="CD19">
        <v>-22670</v>
      </c>
    </row>
    <row r="20" spans="1:82" x14ac:dyDescent="0.3">
      <c r="A20" s="155">
        <v>51</v>
      </c>
      <c r="B20" t="s">
        <v>237</v>
      </c>
      <c r="E20">
        <v>0</v>
      </c>
      <c r="F20">
        <v>-10418</v>
      </c>
      <c r="G20">
        <v>0</v>
      </c>
      <c r="H20">
        <v>0</v>
      </c>
      <c r="I20">
        <v>0</v>
      </c>
      <c r="J20">
        <v>5797</v>
      </c>
      <c r="K20">
        <v>0</v>
      </c>
      <c r="L20">
        <v>0</v>
      </c>
      <c r="M20">
        <v>0</v>
      </c>
      <c r="N20">
        <v>0</v>
      </c>
      <c r="O20">
        <v>377556</v>
      </c>
      <c r="P20">
        <v>0</v>
      </c>
      <c r="Q20">
        <v>11400351</v>
      </c>
      <c r="R20">
        <v>81752</v>
      </c>
      <c r="S20">
        <v>0</v>
      </c>
      <c r="T20">
        <v>13797273</v>
      </c>
      <c r="U20">
        <v>3370630</v>
      </c>
      <c r="V20">
        <v>4468522</v>
      </c>
      <c r="W20">
        <v>0</v>
      </c>
      <c r="X20">
        <v>67747</v>
      </c>
      <c r="Y20">
        <v>2794223</v>
      </c>
      <c r="Z20">
        <v>76575</v>
      </c>
      <c r="AA20">
        <v>1906891</v>
      </c>
      <c r="AB20">
        <v>1158710</v>
      </c>
      <c r="AC20">
        <v>310657</v>
      </c>
      <c r="AD20">
        <v>346625</v>
      </c>
      <c r="AE20">
        <v>260540</v>
      </c>
      <c r="AF20">
        <v>658915</v>
      </c>
      <c r="AG20">
        <v>1268736</v>
      </c>
      <c r="AH20">
        <v>-337685</v>
      </c>
      <c r="AI20">
        <v>7862665</v>
      </c>
      <c r="AJ20">
        <v>51956</v>
      </c>
      <c r="AK20">
        <v>126137</v>
      </c>
      <c r="AM20">
        <v>2929912</v>
      </c>
      <c r="AN20">
        <v>-31126</v>
      </c>
      <c r="AO20">
        <v>59217</v>
      </c>
      <c r="AP20">
        <v>0</v>
      </c>
      <c r="AQ20">
        <v>0</v>
      </c>
      <c r="AR20">
        <v>1159469</v>
      </c>
      <c r="AS20">
        <v>0</v>
      </c>
      <c r="AT20">
        <v>486345</v>
      </c>
      <c r="AU20">
        <v>0</v>
      </c>
      <c r="AV20">
        <v>9799116</v>
      </c>
      <c r="AW20">
        <v>0</v>
      </c>
      <c r="AX20">
        <v>18198</v>
      </c>
      <c r="AY20">
        <v>578381</v>
      </c>
      <c r="AZ20">
        <v>188737</v>
      </c>
      <c r="BA20">
        <v>40390</v>
      </c>
      <c r="BB20">
        <v>0</v>
      </c>
      <c r="BC20">
        <v>16423</v>
      </c>
      <c r="BD20">
        <v>3200336</v>
      </c>
      <c r="BE20">
        <v>0</v>
      </c>
      <c r="BF20">
        <v>7266</v>
      </c>
      <c r="BG20">
        <v>-2080</v>
      </c>
      <c r="BH20">
        <v>0</v>
      </c>
      <c r="BI20">
        <v>60842</v>
      </c>
      <c r="BJ20">
        <v>0</v>
      </c>
      <c r="BK20">
        <v>286335</v>
      </c>
      <c r="BL20">
        <v>215635</v>
      </c>
      <c r="BM20">
        <v>10257</v>
      </c>
      <c r="BN20">
        <v>396366</v>
      </c>
      <c r="BO20">
        <v>134449</v>
      </c>
      <c r="BP20">
        <v>148878</v>
      </c>
      <c r="BQ20">
        <v>0</v>
      </c>
      <c r="BR20">
        <v>215880</v>
      </c>
      <c r="BS20">
        <v>0</v>
      </c>
      <c r="BT20">
        <v>11752</v>
      </c>
      <c r="BU20">
        <v>63816</v>
      </c>
      <c r="BV20">
        <v>0</v>
      </c>
      <c r="BW20">
        <v>365943</v>
      </c>
      <c r="BX20">
        <v>30253</v>
      </c>
      <c r="BY20">
        <v>0</v>
      </c>
      <c r="BZ20">
        <v>66354</v>
      </c>
      <c r="CA20">
        <v>34412</v>
      </c>
      <c r="CB20">
        <v>151483</v>
      </c>
      <c r="CD20">
        <v>7350</v>
      </c>
    </row>
    <row r="21" spans="1:82" x14ac:dyDescent="0.3">
      <c r="A21" s="155">
        <v>52</v>
      </c>
      <c r="B21" t="s">
        <v>230</v>
      </c>
      <c r="E21">
        <v>0</v>
      </c>
      <c r="F21">
        <v>0</v>
      </c>
      <c r="G21">
        <v>0</v>
      </c>
      <c r="H21">
        <v>0</v>
      </c>
      <c r="I21">
        <v>0</v>
      </c>
      <c r="J21">
        <v>0</v>
      </c>
      <c r="K21">
        <v>0</v>
      </c>
      <c r="L21">
        <v>0</v>
      </c>
      <c r="M21">
        <v>0</v>
      </c>
      <c r="N21">
        <v>0</v>
      </c>
      <c r="O21">
        <v>0</v>
      </c>
      <c r="P21">
        <v>0</v>
      </c>
      <c r="Q21">
        <v>2707353</v>
      </c>
      <c r="R21">
        <v>0</v>
      </c>
      <c r="S21">
        <v>0</v>
      </c>
      <c r="T21">
        <v>0</v>
      </c>
      <c r="U21">
        <v>0</v>
      </c>
      <c r="V21">
        <v>905701</v>
      </c>
      <c r="W21">
        <v>0</v>
      </c>
      <c r="X21">
        <v>0</v>
      </c>
      <c r="Y21">
        <v>0</v>
      </c>
      <c r="Z21">
        <v>0</v>
      </c>
      <c r="AA21">
        <v>0</v>
      </c>
      <c r="AB21">
        <v>0</v>
      </c>
      <c r="AC21">
        <v>0</v>
      </c>
      <c r="AD21">
        <v>0</v>
      </c>
      <c r="AE21">
        <v>0</v>
      </c>
      <c r="AF21">
        <v>0</v>
      </c>
      <c r="AG21">
        <v>0</v>
      </c>
      <c r="AH21">
        <v>0</v>
      </c>
      <c r="AI21">
        <v>2459925</v>
      </c>
      <c r="AJ21">
        <v>0</v>
      </c>
      <c r="AK21">
        <v>0</v>
      </c>
      <c r="AM21">
        <v>1205488</v>
      </c>
      <c r="AN21">
        <v>0</v>
      </c>
      <c r="AO21">
        <v>0</v>
      </c>
      <c r="AP21">
        <v>0</v>
      </c>
      <c r="AQ21">
        <v>0</v>
      </c>
      <c r="AR21">
        <v>0</v>
      </c>
      <c r="AS21">
        <v>0</v>
      </c>
      <c r="AT21">
        <v>0</v>
      </c>
      <c r="AU21">
        <v>3120</v>
      </c>
      <c r="AV21">
        <v>0</v>
      </c>
      <c r="AW21">
        <v>0</v>
      </c>
      <c r="AX21">
        <v>0</v>
      </c>
      <c r="AY21">
        <v>0</v>
      </c>
      <c r="AZ21">
        <v>0</v>
      </c>
      <c r="BA21">
        <v>0</v>
      </c>
      <c r="BB21">
        <v>0</v>
      </c>
      <c r="BC21">
        <v>0</v>
      </c>
      <c r="BD21">
        <v>0</v>
      </c>
      <c r="BE21">
        <v>0</v>
      </c>
      <c r="BF21">
        <v>0</v>
      </c>
      <c r="BG21">
        <v>0</v>
      </c>
      <c r="BH21">
        <v>0</v>
      </c>
      <c r="BI21">
        <v>0</v>
      </c>
      <c r="BJ21">
        <v>0</v>
      </c>
      <c r="BK21">
        <v>0</v>
      </c>
      <c r="BL21">
        <v>38261</v>
      </c>
      <c r="BM21">
        <v>0</v>
      </c>
      <c r="BN21">
        <v>0</v>
      </c>
      <c r="BO21">
        <v>0</v>
      </c>
      <c r="BP21">
        <v>0</v>
      </c>
      <c r="BQ21">
        <v>0</v>
      </c>
      <c r="BR21">
        <v>82991</v>
      </c>
      <c r="BS21">
        <v>556010</v>
      </c>
      <c r="BT21">
        <v>0</v>
      </c>
      <c r="BU21">
        <v>0</v>
      </c>
      <c r="BV21">
        <v>0</v>
      </c>
      <c r="BW21">
        <v>0</v>
      </c>
      <c r="BX21">
        <v>0</v>
      </c>
      <c r="BY21">
        <v>0</v>
      </c>
      <c r="BZ21">
        <v>0</v>
      </c>
      <c r="CA21">
        <v>0</v>
      </c>
      <c r="CB21">
        <v>0</v>
      </c>
      <c r="CD21">
        <v>0</v>
      </c>
    </row>
    <row r="22" spans="1:82" x14ac:dyDescent="0.3">
      <c r="A22" s="155">
        <v>53</v>
      </c>
      <c r="B22" t="s">
        <v>93</v>
      </c>
      <c r="E22">
        <v>0</v>
      </c>
      <c r="F22">
        <v>0</v>
      </c>
      <c r="G22">
        <v>0</v>
      </c>
      <c r="H22">
        <v>0</v>
      </c>
      <c r="I22">
        <v>0</v>
      </c>
      <c r="J22">
        <v>0</v>
      </c>
      <c r="K22">
        <v>0</v>
      </c>
      <c r="L22">
        <v>0</v>
      </c>
      <c r="M22">
        <v>0</v>
      </c>
      <c r="N22">
        <v>0</v>
      </c>
      <c r="O22">
        <v>0</v>
      </c>
      <c r="P22">
        <v>0</v>
      </c>
      <c r="Q22">
        <v>14890964</v>
      </c>
      <c r="R22">
        <v>0</v>
      </c>
      <c r="S22">
        <v>0</v>
      </c>
      <c r="T22">
        <v>0</v>
      </c>
      <c r="U22">
        <v>0</v>
      </c>
      <c r="V22">
        <v>6352132</v>
      </c>
      <c r="W22">
        <v>0</v>
      </c>
      <c r="X22">
        <v>0</v>
      </c>
      <c r="Y22">
        <v>0</v>
      </c>
      <c r="Z22">
        <v>0</v>
      </c>
      <c r="AA22">
        <v>0</v>
      </c>
      <c r="AB22">
        <v>0</v>
      </c>
      <c r="AC22">
        <v>0</v>
      </c>
      <c r="AD22">
        <v>0</v>
      </c>
      <c r="AE22">
        <v>0</v>
      </c>
      <c r="AF22">
        <v>0</v>
      </c>
      <c r="AG22">
        <v>0</v>
      </c>
      <c r="AH22">
        <v>0</v>
      </c>
      <c r="AI22">
        <v>-37507</v>
      </c>
      <c r="AJ22">
        <v>0</v>
      </c>
      <c r="AK22">
        <v>0</v>
      </c>
      <c r="AM22">
        <v>1809148</v>
      </c>
      <c r="AN22">
        <v>0</v>
      </c>
      <c r="AO22">
        <v>0</v>
      </c>
      <c r="AP22">
        <v>0</v>
      </c>
      <c r="AQ22">
        <v>0</v>
      </c>
      <c r="AR22">
        <v>0</v>
      </c>
      <c r="AS22">
        <v>0</v>
      </c>
      <c r="AT22">
        <v>0</v>
      </c>
      <c r="AU22">
        <v>-8667</v>
      </c>
      <c r="AV22">
        <v>0</v>
      </c>
      <c r="AW22">
        <v>0</v>
      </c>
      <c r="AX22">
        <v>0</v>
      </c>
      <c r="AY22">
        <v>0</v>
      </c>
      <c r="AZ22">
        <v>0</v>
      </c>
      <c r="BA22">
        <v>0</v>
      </c>
      <c r="BB22">
        <v>0</v>
      </c>
      <c r="BC22">
        <v>0</v>
      </c>
      <c r="BD22">
        <v>0</v>
      </c>
      <c r="BE22">
        <v>0</v>
      </c>
      <c r="BF22">
        <v>0</v>
      </c>
      <c r="BG22">
        <v>0</v>
      </c>
      <c r="BH22">
        <v>0</v>
      </c>
      <c r="BI22">
        <v>0</v>
      </c>
      <c r="BJ22">
        <v>0</v>
      </c>
      <c r="BK22">
        <v>0</v>
      </c>
      <c r="BL22">
        <v>74252</v>
      </c>
      <c r="BM22">
        <v>0</v>
      </c>
      <c r="BN22">
        <v>0</v>
      </c>
      <c r="BO22">
        <v>0</v>
      </c>
      <c r="BP22">
        <v>0</v>
      </c>
      <c r="BQ22">
        <v>0</v>
      </c>
      <c r="BR22">
        <v>162445</v>
      </c>
      <c r="BS22">
        <v>2384534</v>
      </c>
      <c r="BT22">
        <v>0</v>
      </c>
      <c r="BU22">
        <v>0</v>
      </c>
      <c r="BV22">
        <v>0</v>
      </c>
      <c r="BW22">
        <v>0</v>
      </c>
      <c r="BX22">
        <v>0</v>
      </c>
      <c r="BY22">
        <v>0</v>
      </c>
      <c r="BZ22">
        <v>0</v>
      </c>
      <c r="CA22">
        <v>0</v>
      </c>
      <c r="CB22">
        <v>0</v>
      </c>
      <c r="CD22">
        <v>0</v>
      </c>
    </row>
    <row r="23" spans="1:82" x14ac:dyDescent="0.3">
      <c r="A23" s="155">
        <v>55</v>
      </c>
      <c r="B23" t="s">
        <v>240</v>
      </c>
      <c r="E23">
        <v>0</v>
      </c>
      <c r="F23">
        <v>0</v>
      </c>
      <c r="G23">
        <v>0</v>
      </c>
      <c r="H23">
        <v>0</v>
      </c>
      <c r="I23">
        <v>0</v>
      </c>
      <c r="J23">
        <v>0</v>
      </c>
      <c r="K23">
        <v>0</v>
      </c>
      <c r="L23">
        <v>0</v>
      </c>
      <c r="M23">
        <v>0</v>
      </c>
      <c r="N23">
        <v>0</v>
      </c>
      <c r="O23">
        <v>0</v>
      </c>
      <c r="P23">
        <v>0</v>
      </c>
      <c r="Q23">
        <v>9459165</v>
      </c>
      <c r="R23">
        <v>0</v>
      </c>
      <c r="S23">
        <v>0</v>
      </c>
      <c r="T23">
        <v>0</v>
      </c>
      <c r="U23">
        <v>0</v>
      </c>
      <c r="V23">
        <v>8510058</v>
      </c>
      <c r="W23">
        <v>0</v>
      </c>
      <c r="X23">
        <v>0</v>
      </c>
      <c r="Y23">
        <v>0</v>
      </c>
      <c r="Z23">
        <v>0</v>
      </c>
      <c r="AA23">
        <v>0</v>
      </c>
      <c r="AB23">
        <v>0</v>
      </c>
      <c r="AC23">
        <v>0</v>
      </c>
      <c r="AD23">
        <v>0</v>
      </c>
      <c r="AE23">
        <v>0</v>
      </c>
      <c r="AF23">
        <v>0</v>
      </c>
      <c r="AG23">
        <v>0</v>
      </c>
      <c r="AH23">
        <v>0</v>
      </c>
      <c r="AI23">
        <v>4898057</v>
      </c>
      <c r="AJ23">
        <v>0</v>
      </c>
      <c r="AK23">
        <v>0</v>
      </c>
      <c r="AM23">
        <v>1211670</v>
      </c>
      <c r="AN23">
        <v>0</v>
      </c>
      <c r="AO23">
        <v>0</v>
      </c>
      <c r="AP23">
        <v>0</v>
      </c>
      <c r="AQ23">
        <v>0</v>
      </c>
      <c r="AR23">
        <v>0</v>
      </c>
      <c r="AS23">
        <v>0</v>
      </c>
      <c r="AT23">
        <v>0</v>
      </c>
      <c r="AU23">
        <v>10478</v>
      </c>
      <c r="AV23">
        <v>0</v>
      </c>
      <c r="AW23">
        <v>0</v>
      </c>
      <c r="AX23">
        <v>0</v>
      </c>
      <c r="AY23">
        <v>0</v>
      </c>
      <c r="AZ23">
        <v>0</v>
      </c>
      <c r="BA23">
        <v>0</v>
      </c>
      <c r="BB23">
        <v>0</v>
      </c>
      <c r="BC23">
        <v>0</v>
      </c>
      <c r="BD23">
        <v>0</v>
      </c>
      <c r="BE23">
        <v>0</v>
      </c>
      <c r="BF23">
        <v>0</v>
      </c>
      <c r="BG23">
        <v>0</v>
      </c>
      <c r="BH23">
        <v>0</v>
      </c>
      <c r="BI23">
        <v>0</v>
      </c>
      <c r="BJ23">
        <v>0</v>
      </c>
      <c r="BK23">
        <v>0</v>
      </c>
      <c r="BL23">
        <v>78762</v>
      </c>
      <c r="BM23">
        <v>0</v>
      </c>
      <c r="BN23">
        <v>0</v>
      </c>
      <c r="BO23">
        <v>0</v>
      </c>
      <c r="BP23">
        <v>0</v>
      </c>
      <c r="BQ23">
        <v>0</v>
      </c>
      <c r="BR23">
        <v>486797</v>
      </c>
      <c r="BS23">
        <v>1325664</v>
      </c>
      <c r="BT23">
        <v>0</v>
      </c>
      <c r="BU23">
        <v>0</v>
      </c>
      <c r="BV23">
        <v>0</v>
      </c>
      <c r="BW23">
        <v>0</v>
      </c>
      <c r="BX23">
        <v>0</v>
      </c>
      <c r="BY23">
        <v>0</v>
      </c>
      <c r="BZ23">
        <v>0</v>
      </c>
      <c r="CA23">
        <v>0</v>
      </c>
      <c r="CB23">
        <v>0</v>
      </c>
      <c r="CD23">
        <v>0</v>
      </c>
    </row>
    <row r="24" spans="1:82" x14ac:dyDescent="0.3">
      <c r="A24" s="155">
        <v>61</v>
      </c>
      <c r="B24" t="s">
        <v>254</v>
      </c>
      <c r="E24">
        <v>98.54</v>
      </c>
      <c r="F24">
        <v>98.39</v>
      </c>
      <c r="G24">
        <v>97.44</v>
      </c>
      <c r="H24">
        <v>97.69</v>
      </c>
      <c r="I24">
        <v>98.97</v>
      </c>
      <c r="J24">
        <v>96.67</v>
      </c>
      <c r="K24">
        <v>99.41</v>
      </c>
      <c r="L24">
        <v>97.94</v>
      </c>
      <c r="M24">
        <v>99.1</v>
      </c>
      <c r="N24">
        <v>96.46</v>
      </c>
      <c r="O24">
        <v>99.06</v>
      </c>
      <c r="P24">
        <v>99.47</v>
      </c>
      <c r="Q24">
        <v>99.18</v>
      </c>
      <c r="R24">
        <v>99.86</v>
      </c>
      <c r="S24">
        <v>0</v>
      </c>
      <c r="T24">
        <v>99.32</v>
      </c>
      <c r="U24">
        <v>98.65</v>
      </c>
      <c r="V24">
        <v>98.06</v>
      </c>
      <c r="W24">
        <v>99.65</v>
      </c>
      <c r="X24">
        <v>81.739999999999995</v>
      </c>
      <c r="Y24">
        <v>98.5</v>
      </c>
      <c r="Z24">
        <v>94.43</v>
      </c>
      <c r="AA24">
        <v>99.07</v>
      </c>
      <c r="AB24">
        <v>97.23</v>
      </c>
      <c r="AC24">
        <v>99.66</v>
      </c>
      <c r="AD24">
        <v>96.07</v>
      </c>
      <c r="AE24">
        <v>93.46</v>
      </c>
      <c r="AF24">
        <v>99.87</v>
      </c>
      <c r="AG24">
        <v>98.21</v>
      </c>
      <c r="AH24">
        <v>93.87</v>
      </c>
      <c r="AI24">
        <v>99.07</v>
      </c>
      <c r="AJ24">
        <v>99.8</v>
      </c>
      <c r="AK24">
        <v>92.71</v>
      </c>
      <c r="AM24">
        <v>98.14</v>
      </c>
      <c r="AN24">
        <v>0</v>
      </c>
      <c r="AO24">
        <v>94.48</v>
      </c>
      <c r="AP24">
        <v>0</v>
      </c>
      <c r="AQ24">
        <v>99.16</v>
      </c>
      <c r="AR24">
        <v>96.92</v>
      </c>
      <c r="AS24">
        <v>92.8</v>
      </c>
      <c r="AT24">
        <v>97.78</v>
      </c>
      <c r="AU24">
        <v>88.77</v>
      </c>
      <c r="AV24">
        <v>99.05</v>
      </c>
      <c r="AW24">
        <v>99.49</v>
      </c>
      <c r="AX24">
        <v>97.37</v>
      </c>
      <c r="AY24">
        <v>96.53</v>
      </c>
      <c r="AZ24">
        <v>99.39</v>
      </c>
      <c r="BA24">
        <v>95.95</v>
      </c>
      <c r="BB24">
        <v>0</v>
      </c>
      <c r="BC24">
        <v>98.17</v>
      </c>
      <c r="BD24">
        <v>98.22</v>
      </c>
      <c r="BE24">
        <v>98.38</v>
      </c>
      <c r="BF24">
        <v>93.66</v>
      </c>
      <c r="BG24">
        <v>78.77</v>
      </c>
      <c r="BH24">
        <v>98.13</v>
      </c>
      <c r="BI24">
        <v>93.91</v>
      </c>
      <c r="BJ24">
        <v>96.94</v>
      </c>
      <c r="BK24">
        <v>93.4</v>
      </c>
      <c r="BL24">
        <v>98.21</v>
      </c>
      <c r="BM24">
        <v>98.11</v>
      </c>
      <c r="BN24">
        <v>99.91</v>
      </c>
      <c r="BO24">
        <v>99.74</v>
      </c>
      <c r="BP24">
        <v>99.66</v>
      </c>
      <c r="BQ24">
        <v>99.92</v>
      </c>
      <c r="BR24">
        <v>91.49</v>
      </c>
      <c r="BS24">
        <v>98.81</v>
      </c>
      <c r="BT24">
        <v>96.26</v>
      </c>
      <c r="BU24">
        <v>98.62</v>
      </c>
      <c r="BV24">
        <v>98.85</v>
      </c>
      <c r="BW24">
        <v>91.86</v>
      </c>
      <c r="BX24">
        <v>93.03</v>
      </c>
      <c r="BY24">
        <v>99.67</v>
      </c>
      <c r="BZ24">
        <v>93.53</v>
      </c>
      <c r="CA24">
        <v>97.9</v>
      </c>
      <c r="CB24">
        <v>99.08</v>
      </c>
      <c r="CD24">
        <v>97.19</v>
      </c>
    </row>
    <row r="25" spans="1:82" x14ac:dyDescent="0.3">
      <c r="A25" s="155">
        <v>80</v>
      </c>
      <c r="B25" t="s">
        <v>209</v>
      </c>
      <c r="E25">
        <v>0</v>
      </c>
      <c r="F25">
        <v>643895</v>
      </c>
      <c r="G25">
        <v>0</v>
      </c>
      <c r="H25">
        <v>0</v>
      </c>
      <c r="I25">
        <v>0</v>
      </c>
      <c r="J25">
        <v>0</v>
      </c>
      <c r="K25">
        <v>0</v>
      </c>
      <c r="L25">
        <v>0</v>
      </c>
      <c r="M25">
        <v>0</v>
      </c>
      <c r="N25">
        <v>0</v>
      </c>
      <c r="O25">
        <v>684974</v>
      </c>
      <c r="P25">
        <v>0</v>
      </c>
      <c r="Q25">
        <v>44915286</v>
      </c>
      <c r="R25">
        <v>771193</v>
      </c>
      <c r="S25">
        <v>0</v>
      </c>
      <c r="T25">
        <v>40620154</v>
      </c>
      <c r="U25">
        <v>7244381</v>
      </c>
      <c r="V25">
        <v>15888265</v>
      </c>
      <c r="W25">
        <v>0</v>
      </c>
      <c r="X25">
        <v>310556</v>
      </c>
      <c r="Y25">
        <v>3915611</v>
      </c>
      <c r="Z25">
        <v>1326587</v>
      </c>
      <c r="AA25">
        <v>13433836</v>
      </c>
      <c r="AB25">
        <v>709224</v>
      </c>
      <c r="AC25">
        <v>817853</v>
      </c>
      <c r="AD25">
        <v>621929</v>
      </c>
      <c r="AE25">
        <v>1976277</v>
      </c>
      <c r="AF25">
        <v>2970073</v>
      </c>
      <c r="AG25">
        <v>1758968</v>
      </c>
      <c r="AH25">
        <v>118201</v>
      </c>
      <c r="AI25">
        <v>18357569</v>
      </c>
      <c r="AJ25">
        <v>709657</v>
      </c>
      <c r="AK25">
        <v>357007</v>
      </c>
      <c r="AM25">
        <v>2586774</v>
      </c>
      <c r="AN25">
        <v>66783</v>
      </c>
      <c r="AO25">
        <v>27278</v>
      </c>
      <c r="AP25">
        <v>0</v>
      </c>
      <c r="AQ25">
        <v>0</v>
      </c>
      <c r="AR25">
        <v>4048499</v>
      </c>
      <c r="AS25">
        <v>0</v>
      </c>
      <c r="AT25">
        <v>497507</v>
      </c>
      <c r="AU25">
        <v>0</v>
      </c>
      <c r="AV25">
        <v>30933426</v>
      </c>
      <c r="AW25">
        <v>0</v>
      </c>
      <c r="AX25">
        <v>1734184</v>
      </c>
      <c r="AY25">
        <v>4982928</v>
      </c>
      <c r="AZ25">
        <v>877992</v>
      </c>
      <c r="BA25">
        <v>166851</v>
      </c>
      <c r="BB25">
        <v>0</v>
      </c>
      <c r="BC25">
        <v>184704</v>
      </c>
      <c r="BD25">
        <v>12188520</v>
      </c>
      <c r="BE25">
        <v>0</v>
      </c>
      <c r="BF25">
        <v>139873</v>
      </c>
      <c r="BG25">
        <v>87129</v>
      </c>
      <c r="BH25">
        <v>0</v>
      </c>
      <c r="BI25">
        <v>249833</v>
      </c>
      <c r="BJ25">
        <v>0</v>
      </c>
      <c r="BK25">
        <v>2898973</v>
      </c>
      <c r="BL25">
        <v>355644</v>
      </c>
      <c r="BM25">
        <v>116274</v>
      </c>
      <c r="BN25">
        <v>878856</v>
      </c>
      <c r="BO25">
        <v>567025</v>
      </c>
      <c r="BP25">
        <v>957950</v>
      </c>
      <c r="BQ25">
        <v>0</v>
      </c>
      <c r="BR25">
        <v>171474</v>
      </c>
      <c r="BS25">
        <v>0</v>
      </c>
      <c r="BT25">
        <v>545410</v>
      </c>
      <c r="BU25">
        <v>4347966</v>
      </c>
      <c r="BV25">
        <v>0</v>
      </c>
      <c r="BW25">
        <v>117070</v>
      </c>
      <c r="BX25">
        <v>1180018</v>
      </c>
      <c r="BY25">
        <v>3129</v>
      </c>
      <c r="BZ25">
        <v>241980</v>
      </c>
      <c r="CA25">
        <v>15546</v>
      </c>
      <c r="CB25">
        <v>278536</v>
      </c>
      <c r="CD25">
        <v>3472</v>
      </c>
    </row>
    <row r="26" spans="1:82" x14ac:dyDescent="0.3">
      <c r="A26" s="155">
        <v>81</v>
      </c>
      <c r="B26" t="s">
        <v>210</v>
      </c>
      <c r="E26">
        <v>0</v>
      </c>
      <c r="F26">
        <v>44908</v>
      </c>
      <c r="G26">
        <v>0</v>
      </c>
      <c r="H26">
        <v>0</v>
      </c>
      <c r="I26">
        <v>0</v>
      </c>
      <c r="J26">
        <v>32080</v>
      </c>
      <c r="K26">
        <v>0</v>
      </c>
      <c r="L26">
        <v>0</v>
      </c>
      <c r="M26">
        <v>0</v>
      </c>
      <c r="N26">
        <v>0</v>
      </c>
      <c r="O26">
        <v>292663</v>
      </c>
      <c r="P26">
        <v>0</v>
      </c>
      <c r="Q26">
        <v>2307653</v>
      </c>
      <c r="R26">
        <v>21870</v>
      </c>
      <c r="S26">
        <v>0</v>
      </c>
      <c r="T26">
        <v>4143522</v>
      </c>
      <c r="U26">
        <v>1472344</v>
      </c>
      <c r="V26">
        <v>1032606</v>
      </c>
      <c r="W26">
        <v>0</v>
      </c>
      <c r="X26">
        <v>15973</v>
      </c>
      <c r="Y26">
        <v>795676</v>
      </c>
      <c r="Z26">
        <v>99401</v>
      </c>
      <c r="AA26">
        <v>1083014</v>
      </c>
      <c r="AB26">
        <v>320190</v>
      </c>
      <c r="AC26">
        <v>132393</v>
      </c>
      <c r="AD26">
        <v>164457</v>
      </c>
      <c r="AE26">
        <v>155752</v>
      </c>
      <c r="AF26">
        <v>564097</v>
      </c>
      <c r="AG26">
        <v>252071</v>
      </c>
      <c r="AH26">
        <v>94546</v>
      </c>
      <c r="AI26">
        <v>2643670</v>
      </c>
      <c r="AJ26">
        <v>19839</v>
      </c>
      <c r="AK26">
        <v>47860</v>
      </c>
      <c r="AM26">
        <v>973811</v>
      </c>
      <c r="AN26">
        <v>51348</v>
      </c>
      <c r="AO26">
        <v>77886</v>
      </c>
      <c r="AP26">
        <v>0</v>
      </c>
      <c r="AQ26">
        <v>0</v>
      </c>
      <c r="AR26">
        <v>393949</v>
      </c>
      <c r="AS26">
        <v>0</v>
      </c>
      <c r="AT26">
        <v>186937</v>
      </c>
      <c r="AU26">
        <v>0</v>
      </c>
      <c r="AV26">
        <v>2774994</v>
      </c>
      <c r="AW26">
        <v>0</v>
      </c>
      <c r="AX26">
        <v>113930</v>
      </c>
      <c r="AY26">
        <v>639012</v>
      </c>
      <c r="AZ26">
        <v>31710</v>
      </c>
      <c r="BA26">
        <v>32857</v>
      </c>
      <c r="BB26">
        <v>0</v>
      </c>
      <c r="BC26">
        <v>11795</v>
      </c>
      <c r="BD26">
        <v>1432963</v>
      </c>
      <c r="BE26">
        <v>0</v>
      </c>
      <c r="BF26">
        <v>36811</v>
      </c>
      <c r="BG26">
        <v>3297</v>
      </c>
      <c r="BH26">
        <v>0</v>
      </c>
      <c r="BI26">
        <v>18730</v>
      </c>
      <c r="BJ26">
        <v>0</v>
      </c>
      <c r="BK26">
        <v>123403</v>
      </c>
      <c r="BL26">
        <v>77031</v>
      </c>
      <c r="BM26">
        <v>160494</v>
      </c>
      <c r="BN26">
        <v>194142</v>
      </c>
      <c r="BO26">
        <v>99910</v>
      </c>
      <c r="BP26">
        <v>15659</v>
      </c>
      <c r="BQ26">
        <v>0</v>
      </c>
      <c r="BR26">
        <v>107787</v>
      </c>
      <c r="BS26">
        <v>0</v>
      </c>
      <c r="BT26">
        <v>72139</v>
      </c>
      <c r="BU26">
        <v>368049</v>
      </c>
      <c r="BV26">
        <v>0</v>
      </c>
      <c r="BW26">
        <v>226991</v>
      </c>
      <c r="BX26">
        <v>37161</v>
      </c>
      <c r="BY26">
        <v>810</v>
      </c>
      <c r="BZ26">
        <v>19770</v>
      </c>
      <c r="CA26">
        <v>14573</v>
      </c>
      <c r="CB26">
        <v>101403</v>
      </c>
      <c r="CD26">
        <v>1942</v>
      </c>
    </row>
    <row r="27" spans="1:82" x14ac:dyDescent="0.3">
      <c r="A27" s="155">
        <v>82</v>
      </c>
      <c r="B27" t="s">
        <v>310</v>
      </c>
      <c r="E27">
        <v>0</v>
      </c>
      <c r="F27">
        <v>29436</v>
      </c>
      <c r="G27">
        <v>0</v>
      </c>
      <c r="H27">
        <v>0</v>
      </c>
      <c r="I27">
        <v>0</v>
      </c>
      <c r="J27">
        <v>420000</v>
      </c>
      <c r="K27">
        <v>0</v>
      </c>
      <c r="L27">
        <v>0</v>
      </c>
      <c r="M27">
        <v>0</v>
      </c>
      <c r="N27">
        <v>0</v>
      </c>
      <c r="O27">
        <v>0</v>
      </c>
      <c r="P27">
        <v>0</v>
      </c>
      <c r="Q27">
        <v>22860002</v>
      </c>
      <c r="R27">
        <v>416125</v>
      </c>
      <c r="S27">
        <v>0</v>
      </c>
      <c r="T27">
        <v>51963785</v>
      </c>
      <c r="U27">
        <v>15496500</v>
      </c>
      <c r="V27">
        <v>16258896</v>
      </c>
      <c r="W27">
        <v>0</v>
      </c>
      <c r="X27">
        <v>0</v>
      </c>
      <c r="Y27">
        <v>6509756</v>
      </c>
      <c r="Z27">
        <v>3366018</v>
      </c>
      <c r="AA27">
        <v>3385313</v>
      </c>
      <c r="AB27">
        <v>7354921</v>
      </c>
      <c r="AC27">
        <v>598227</v>
      </c>
      <c r="AD27">
        <v>1757597</v>
      </c>
      <c r="AE27">
        <v>1083738</v>
      </c>
      <c r="AF27">
        <v>59945</v>
      </c>
      <c r="AG27">
        <v>171100</v>
      </c>
      <c r="AH27">
        <v>437960</v>
      </c>
      <c r="AI27">
        <v>27090062</v>
      </c>
      <c r="AJ27">
        <v>0</v>
      </c>
      <c r="AK27">
        <v>822600</v>
      </c>
      <c r="AM27">
        <v>8318412</v>
      </c>
      <c r="AN27">
        <v>263000</v>
      </c>
      <c r="AO27">
        <v>1634615</v>
      </c>
      <c r="AP27">
        <v>0</v>
      </c>
      <c r="AQ27">
        <v>0</v>
      </c>
      <c r="AR27">
        <v>914388</v>
      </c>
      <c r="AS27">
        <v>0</v>
      </c>
      <c r="AT27">
        <v>1809065</v>
      </c>
      <c r="AU27">
        <v>0</v>
      </c>
      <c r="AV27">
        <v>82697563</v>
      </c>
      <c r="AW27">
        <v>0</v>
      </c>
      <c r="AX27">
        <v>914810</v>
      </c>
      <c r="AY27">
        <v>0</v>
      </c>
      <c r="AZ27">
        <v>713500</v>
      </c>
      <c r="BA27">
        <v>0</v>
      </c>
      <c r="BB27">
        <v>0</v>
      </c>
      <c r="BC27">
        <v>0</v>
      </c>
      <c r="BD27">
        <v>17646779</v>
      </c>
      <c r="BE27">
        <v>0</v>
      </c>
      <c r="BF27">
        <v>466743</v>
      </c>
      <c r="BG27">
        <v>0</v>
      </c>
      <c r="BH27">
        <v>0</v>
      </c>
      <c r="BI27">
        <v>77804</v>
      </c>
      <c r="BJ27">
        <v>0</v>
      </c>
      <c r="BK27">
        <v>1109709</v>
      </c>
      <c r="BL27">
        <v>150000</v>
      </c>
      <c r="BM27">
        <v>466766</v>
      </c>
      <c r="BN27">
        <v>2561000</v>
      </c>
      <c r="BO27">
        <v>928698</v>
      </c>
      <c r="BP27">
        <v>0</v>
      </c>
      <c r="BQ27">
        <v>0</v>
      </c>
      <c r="BR27">
        <v>701144</v>
      </c>
      <c r="BS27">
        <v>0</v>
      </c>
      <c r="BT27">
        <v>992656</v>
      </c>
      <c r="BU27">
        <v>1394394</v>
      </c>
      <c r="BV27">
        <v>0</v>
      </c>
      <c r="BW27">
        <v>833752</v>
      </c>
      <c r="BX27">
        <v>0</v>
      </c>
      <c r="BY27">
        <v>0</v>
      </c>
      <c r="BZ27">
        <v>589326</v>
      </c>
      <c r="CA27">
        <v>394000</v>
      </c>
      <c r="CB27">
        <v>1136724</v>
      </c>
      <c r="CD27">
        <v>0</v>
      </c>
    </row>
    <row r="28" spans="1:82" x14ac:dyDescent="0.3">
      <c r="A28" s="155">
        <v>83</v>
      </c>
      <c r="B28" t="s">
        <v>94</v>
      </c>
      <c r="E28">
        <v>0</v>
      </c>
      <c r="F28">
        <v>4063803</v>
      </c>
      <c r="G28">
        <v>0</v>
      </c>
      <c r="H28">
        <v>0</v>
      </c>
      <c r="I28">
        <v>0</v>
      </c>
      <c r="J28">
        <v>2018418</v>
      </c>
      <c r="K28">
        <v>0</v>
      </c>
      <c r="L28">
        <v>0</v>
      </c>
      <c r="M28">
        <v>0</v>
      </c>
      <c r="N28">
        <v>0</v>
      </c>
      <c r="O28">
        <v>13489160</v>
      </c>
      <c r="P28">
        <v>0</v>
      </c>
      <c r="Q28">
        <v>113802915</v>
      </c>
      <c r="R28">
        <v>1885352</v>
      </c>
      <c r="S28">
        <v>0</v>
      </c>
      <c r="T28">
        <v>137756587</v>
      </c>
      <c r="U28">
        <v>45667396</v>
      </c>
      <c r="V28">
        <v>60647339</v>
      </c>
      <c r="W28">
        <v>0</v>
      </c>
      <c r="X28">
        <v>3419057</v>
      </c>
      <c r="Y28">
        <v>38268706</v>
      </c>
      <c r="Z28">
        <v>10062905</v>
      </c>
      <c r="AA28">
        <v>32886848</v>
      </c>
      <c r="AB28">
        <v>18065814</v>
      </c>
      <c r="AC28">
        <v>3681971</v>
      </c>
      <c r="AD28">
        <v>5163072</v>
      </c>
      <c r="AE28">
        <v>13610300</v>
      </c>
      <c r="AF28">
        <v>9280809</v>
      </c>
      <c r="AG28">
        <v>9459450</v>
      </c>
      <c r="AH28">
        <v>3581193</v>
      </c>
      <c r="AI28">
        <v>105974633</v>
      </c>
      <c r="AJ28">
        <v>2336971</v>
      </c>
      <c r="AK28">
        <v>3761895</v>
      </c>
      <c r="AM28">
        <v>23405064</v>
      </c>
      <c r="AN28">
        <v>783217</v>
      </c>
      <c r="AO28">
        <v>911231</v>
      </c>
      <c r="AP28">
        <v>0</v>
      </c>
      <c r="AQ28">
        <v>0</v>
      </c>
      <c r="AR28">
        <v>19084628</v>
      </c>
      <c r="AS28">
        <v>0</v>
      </c>
      <c r="AT28">
        <v>9829008</v>
      </c>
      <c r="AU28">
        <v>0</v>
      </c>
      <c r="AV28">
        <v>51946430</v>
      </c>
      <c r="AW28">
        <v>0</v>
      </c>
      <c r="AX28">
        <v>6757195</v>
      </c>
      <c r="AY28">
        <v>11041297</v>
      </c>
      <c r="AZ28">
        <v>6024437</v>
      </c>
      <c r="BA28">
        <v>1244557</v>
      </c>
      <c r="BB28">
        <v>0</v>
      </c>
      <c r="BC28">
        <v>617739</v>
      </c>
      <c r="BD28">
        <v>30224925</v>
      </c>
      <c r="BE28">
        <v>0</v>
      </c>
      <c r="BF28">
        <v>2654626</v>
      </c>
      <c r="BG28">
        <v>2358935</v>
      </c>
      <c r="BH28">
        <v>0</v>
      </c>
      <c r="BI28">
        <v>3132039</v>
      </c>
      <c r="BJ28">
        <v>0</v>
      </c>
      <c r="BK28">
        <v>15195106</v>
      </c>
      <c r="BL28">
        <v>6815924</v>
      </c>
      <c r="BM28">
        <v>6085644</v>
      </c>
      <c r="BN28">
        <v>1673674</v>
      </c>
      <c r="BO28">
        <v>1808101</v>
      </c>
      <c r="BP28">
        <v>1521863</v>
      </c>
      <c r="BQ28">
        <v>0</v>
      </c>
      <c r="BR28">
        <v>4895784</v>
      </c>
      <c r="BS28">
        <v>0</v>
      </c>
      <c r="BT28">
        <v>6238355</v>
      </c>
      <c r="BU28">
        <v>14569008</v>
      </c>
      <c r="BV28">
        <v>0</v>
      </c>
      <c r="BW28">
        <v>10975507</v>
      </c>
      <c r="BX28">
        <v>3207309</v>
      </c>
      <c r="BY28">
        <v>632973</v>
      </c>
      <c r="BZ28">
        <v>3772265</v>
      </c>
      <c r="CA28">
        <v>4317222</v>
      </c>
      <c r="CB28">
        <v>2907749</v>
      </c>
      <c r="CD28">
        <v>806496</v>
      </c>
    </row>
    <row r="29" spans="1:82" x14ac:dyDescent="0.3">
      <c r="A29" s="155">
        <v>84</v>
      </c>
      <c r="B29" t="s">
        <v>218</v>
      </c>
      <c r="E29">
        <v>0</v>
      </c>
      <c r="F29">
        <v>537657</v>
      </c>
      <c r="G29">
        <v>0</v>
      </c>
      <c r="H29">
        <v>0</v>
      </c>
      <c r="I29">
        <v>0</v>
      </c>
      <c r="J29">
        <v>125138</v>
      </c>
      <c r="K29">
        <v>0</v>
      </c>
      <c r="L29">
        <v>0</v>
      </c>
      <c r="M29">
        <v>0</v>
      </c>
      <c r="N29">
        <v>0</v>
      </c>
      <c r="O29">
        <v>2911102</v>
      </c>
      <c r="P29">
        <v>0</v>
      </c>
      <c r="Q29">
        <v>18696207</v>
      </c>
      <c r="R29">
        <v>325553</v>
      </c>
      <c r="S29">
        <v>0</v>
      </c>
      <c r="T29">
        <v>27131796</v>
      </c>
      <c r="U29">
        <v>7974264</v>
      </c>
      <c r="V29">
        <v>11814834</v>
      </c>
      <c r="W29">
        <v>0</v>
      </c>
      <c r="X29">
        <v>180819</v>
      </c>
      <c r="Y29">
        <v>6070168</v>
      </c>
      <c r="Z29">
        <v>1085596</v>
      </c>
      <c r="AA29">
        <v>8491717</v>
      </c>
      <c r="AB29">
        <v>3645603</v>
      </c>
      <c r="AC29">
        <v>1200534</v>
      </c>
      <c r="AD29">
        <v>1387047</v>
      </c>
      <c r="AE29">
        <v>1903664</v>
      </c>
      <c r="AF29">
        <v>3367784</v>
      </c>
      <c r="AG29">
        <v>4736159</v>
      </c>
      <c r="AH29">
        <v>462400</v>
      </c>
      <c r="AI29">
        <v>22468308</v>
      </c>
      <c r="AJ29">
        <v>279264</v>
      </c>
      <c r="AK29">
        <v>471156</v>
      </c>
      <c r="AM29">
        <v>7747606</v>
      </c>
      <c r="AN29">
        <v>345595</v>
      </c>
      <c r="AO29">
        <v>579139</v>
      </c>
      <c r="AP29">
        <v>0</v>
      </c>
      <c r="AQ29">
        <v>0</v>
      </c>
      <c r="AR29">
        <v>2895477</v>
      </c>
      <c r="AS29">
        <v>0</v>
      </c>
      <c r="AT29">
        <v>1680581</v>
      </c>
      <c r="AU29">
        <v>0</v>
      </c>
      <c r="AV29">
        <v>17840986</v>
      </c>
      <c r="AW29">
        <v>0</v>
      </c>
      <c r="AX29">
        <v>986649</v>
      </c>
      <c r="AY29">
        <v>2979336</v>
      </c>
      <c r="AZ29">
        <v>510243</v>
      </c>
      <c r="BA29">
        <v>314152</v>
      </c>
      <c r="BB29">
        <v>0</v>
      </c>
      <c r="BC29">
        <v>105917</v>
      </c>
      <c r="BD29">
        <v>6898732</v>
      </c>
      <c r="BE29">
        <v>0</v>
      </c>
      <c r="BF29">
        <v>247551</v>
      </c>
      <c r="BG29">
        <v>104306</v>
      </c>
      <c r="BH29">
        <v>0</v>
      </c>
      <c r="BI29">
        <v>174240</v>
      </c>
      <c r="BJ29">
        <v>0</v>
      </c>
      <c r="BK29">
        <v>2589542</v>
      </c>
      <c r="BL29">
        <v>730117</v>
      </c>
      <c r="BM29">
        <v>921559</v>
      </c>
      <c r="BN29">
        <v>784343</v>
      </c>
      <c r="BO29">
        <v>906214</v>
      </c>
      <c r="BP29">
        <v>450207</v>
      </c>
      <c r="BQ29">
        <v>0</v>
      </c>
      <c r="BR29">
        <v>710611</v>
      </c>
      <c r="BS29">
        <v>0</v>
      </c>
      <c r="BT29">
        <v>567303</v>
      </c>
      <c r="BU29">
        <v>3181673</v>
      </c>
      <c r="BV29">
        <v>0</v>
      </c>
      <c r="BW29">
        <v>2013480</v>
      </c>
      <c r="BX29">
        <v>275588</v>
      </c>
      <c r="BY29">
        <v>11838</v>
      </c>
      <c r="BZ29">
        <v>211379</v>
      </c>
      <c r="CA29">
        <v>360</v>
      </c>
      <c r="CB29">
        <v>693042</v>
      </c>
      <c r="CD29">
        <v>26068</v>
      </c>
    </row>
    <row r="30" spans="1:82" x14ac:dyDescent="0.3">
      <c r="A30" s="155">
        <v>85</v>
      </c>
      <c r="B30" t="s">
        <v>220</v>
      </c>
      <c r="E30">
        <v>0</v>
      </c>
      <c r="F30">
        <v>739134</v>
      </c>
      <c r="G30">
        <v>0</v>
      </c>
      <c r="H30">
        <v>0</v>
      </c>
      <c r="I30">
        <v>0</v>
      </c>
      <c r="J30">
        <v>181709</v>
      </c>
      <c r="K30">
        <v>0</v>
      </c>
      <c r="L30">
        <v>0</v>
      </c>
      <c r="M30">
        <v>0</v>
      </c>
      <c r="N30">
        <v>0</v>
      </c>
      <c r="O30">
        <v>3330153</v>
      </c>
      <c r="P30">
        <v>0</v>
      </c>
      <c r="Q30">
        <v>12600417</v>
      </c>
      <c r="R30">
        <v>327645</v>
      </c>
      <c r="S30">
        <v>0</v>
      </c>
      <c r="T30">
        <v>18804174</v>
      </c>
      <c r="U30">
        <v>7170141</v>
      </c>
      <c r="V30">
        <v>9655409</v>
      </c>
      <c r="W30">
        <v>0</v>
      </c>
      <c r="X30">
        <v>269544</v>
      </c>
      <c r="Y30">
        <v>5970624</v>
      </c>
      <c r="Z30">
        <v>1425225</v>
      </c>
      <c r="AA30">
        <v>7354838</v>
      </c>
      <c r="AB30">
        <v>3301923</v>
      </c>
      <c r="AC30">
        <v>1043053</v>
      </c>
      <c r="AD30">
        <v>1209091</v>
      </c>
      <c r="AE30">
        <v>2454211</v>
      </c>
      <c r="AF30">
        <v>3186082</v>
      </c>
      <c r="AG30">
        <v>4023670</v>
      </c>
      <c r="AH30">
        <v>796030</v>
      </c>
      <c r="AI30">
        <v>18597151</v>
      </c>
      <c r="AJ30">
        <v>299053</v>
      </c>
      <c r="AK30">
        <v>584779</v>
      </c>
      <c r="AM30">
        <v>7885021</v>
      </c>
      <c r="AN30">
        <v>457473</v>
      </c>
      <c r="AO30">
        <v>678543</v>
      </c>
      <c r="AP30">
        <v>0</v>
      </c>
      <c r="AQ30">
        <v>0</v>
      </c>
      <c r="AR30">
        <v>2716803</v>
      </c>
      <c r="AS30">
        <v>0</v>
      </c>
      <c r="AT30">
        <v>1676043</v>
      </c>
      <c r="AU30">
        <v>0</v>
      </c>
      <c r="AV30">
        <v>13281156</v>
      </c>
      <c r="AW30">
        <v>0</v>
      </c>
      <c r="AX30">
        <v>1269158</v>
      </c>
      <c r="AY30">
        <v>2685720</v>
      </c>
      <c r="AZ30">
        <v>547024</v>
      </c>
      <c r="BA30">
        <v>352548</v>
      </c>
      <c r="BB30">
        <v>0</v>
      </c>
      <c r="BC30">
        <v>131559</v>
      </c>
      <c r="BD30">
        <v>4627079</v>
      </c>
      <c r="BE30">
        <v>0</v>
      </c>
      <c r="BF30">
        <v>305414</v>
      </c>
      <c r="BG30">
        <v>187475</v>
      </c>
      <c r="BH30">
        <v>0</v>
      </c>
      <c r="BI30">
        <v>209334</v>
      </c>
      <c r="BJ30">
        <v>0</v>
      </c>
      <c r="BK30">
        <v>2844057</v>
      </c>
      <c r="BL30">
        <v>682669</v>
      </c>
      <c r="BM30">
        <v>1110370</v>
      </c>
      <c r="BN30">
        <v>629150</v>
      </c>
      <c r="BO30">
        <v>880836</v>
      </c>
      <c r="BP30">
        <v>344668</v>
      </c>
      <c r="BQ30">
        <v>0</v>
      </c>
      <c r="BR30">
        <v>681064</v>
      </c>
      <c r="BS30">
        <v>0</v>
      </c>
      <c r="BT30">
        <v>729442</v>
      </c>
      <c r="BU30">
        <v>3874959</v>
      </c>
      <c r="BV30">
        <v>0</v>
      </c>
      <c r="BW30">
        <v>2198798</v>
      </c>
      <c r="BX30">
        <v>322109</v>
      </c>
      <c r="BY30">
        <v>35699</v>
      </c>
      <c r="BZ30">
        <v>348000</v>
      </c>
      <c r="CA30">
        <v>314314</v>
      </c>
      <c r="CB30">
        <v>661360</v>
      </c>
      <c r="CD30">
        <v>48738</v>
      </c>
    </row>
    <row r="31" spans="1:82" x14ac:dyDescent="0.3">
      <c r="A31" s="155">
        <v>88</v>
      </c>
      <c r="B31" t="s">
        <v>217</v>
      </c>
      <c r="E31">
        <v>0</v>
      </c>
      <c r="F31">
        <v>493705</v>
      </c>
      <c r="G31">
        <v>0</v>
      </c>
      <c r="H31">
        <v>0</v>
      </c>
      <c r="I31">
        <v>0</v>
      </c>
      <c r="J31">
        <v>123938</v>
      </c>
      <c r="K31">
        <v>0</v>
      </c>
      <c r="L31">
        <v>0</v>
      </c>
      <c r="M31">
        <v>0</v>
      </c>
      <c r="N31">
        <v>0</v>
      </c>
      <c r="O31">
        <v>2896678</v>
      </c>
      <c r="P31">
        <v>0</v>
      </c>
      <c r="Q31">
        <v>17544524</v>
      </c>
      <c r="R31">
        <v>277493</v>
      </c>
      <c r="S31">
        <v>0</v>
      </c>
      <c r="T31">
        <v>24954427</v>
      </c>
      <c r="U31">
        <v>7634495</v>
      </c>
      <c r="V31">
        <v>11737443</v>
      </c>
      <c r="W31">
        <v>0</v>
      </c>
      <c r="X31">
        <v>180819</v>
      </c>
      <c r="Y31">
        <v>6058832</v>
      </c>
      <c r="Z31">
        <v>1032635</v>
      </c>
      <c r="AA31">
        <v>7269397</v>
      </c>
      <c r="AB31">
        <v>3640164</v>
      </c>
      <c r="AC31">
        <v>1149243</v>
      </c>
      <c r="AD31">
        <v>1371051</v>
      </c>
      <c r="AE31">
        <v>1763662</v>
      </c>
      <c r="AF31">
        <v>3318439</v>
      </c>
      <c r="AG31">
        <v>4097745</v>
      </c>
      <c r="AH31">
        <v>432875</v>
      </c>
      <c r="AI31">
        <v>21300086</v>
      </c>
      <c r="AJ31">
        <v>278064</v>
      </c>
      <c r="AK31">
        <v>471156</v>
      </c>
      <c r="AM31">
        <v>7262293</v>
      </c>
      <c r="AN31">
        <v>345508</v>
      </c>
      <c r="AO31">
        <v>571359</v>
      </c>
      <c r="AP31">
        <v>0</v>
      </c>
      <c r="AQ31">
        <v>0</v>
      </c>
      <c r="AR31">
        <v>2861770</v>
      </c>
      <c r="AS31">
        <v>0</v>
      </c>
      <c r="AT31">
        <v>1526618</v>
      </c>
      <c r="AU31">
        <v>0</v>
      </c>
      <c r="AV31">
        <v>17464803</v>
      </c>
      <c r="AW31">
        <v>0</v>
      </c>
      <c r="AX31">
        <v>956989</v>
      </c>
      <c r="AY31">
        <v>2678809</v>
      </c>
      <c r="AZ31">
        <v>371555</v>
      </c>
      <c r="BA31">
        <v>299679</v>
      </c>
      <c r="BB31">
        <v>0</v>
      </c>
      <c r="BC31">
        <v>99743</v>
      </c>
      <c r="BD31">
        <v>5962053</v>
      </c>
      <c r="BE31">
        <v>0</v>
      </c>
      <c r="BF31">
        <v>231156</v>
      </c>
      <c r="BG31">
        <v>104306</v>
      </c>
      <c r="BH31">
        <v>0</v>
      </c>
      <c r="BI31">
        <v>174240</v>
      </c>
      <c r="BJ31">
        <v>0</v>
      </c>
      <c r="BK31">
        <v>2589542</v>
      </c>
      <c r="BL31">
        <v>637190</v>
      </c>
      <c r="BM31">
        <v>840982</v>
      </c>
      <c r="BN31">
        <v>765759</v>
      </c>
      <c r="BO31">
        <v>905889</v>
      </c>
      <c r="BP31">
        <v>450207</v>
      </c>
      <c r="BQ31">
        <v>0</v>
      </c>
      <c r="BR31">
        <v>615125</v>
      </c>
      <c r="BS31">
        <v>0</v>
      </c>
      <c r="BT31">
        <v>556994</v>
      </c>
      <c r="BU31">
        <v>3063888</v>
      </c>
      <c r="BV31">
        <v>0</v>
      </c>
      <c r="BW31">
        <v>2013480</v>
      </c>
      <c r="BX31">
        <v>268733</v>
      </c>
      <c r="BY31">
        <v>11838</v>
      </c>
      <c r="BZ31">
        <v>208866</v>
      </c>
      <c r="CA31">
        <v>188861</v>
      </c>
      <c r="CB31">
        <v>624485</v>
      </c>
      <c r="CD31">
        <v>26068</v>
      </c>
    </row>
    <row r="32" spans="1:82" x14ac:dyDescent="0.3">
      <c r="A32" s="155">
        <v>89</v>
      </c>
      <c r="B32" t="s">
        <v>221</v>
      </c>
      <c r="E32">
        <v>0</v>
      </c>
      <c r="F32">
        <v>1786</v>
      </c>
      <c r="G32">
        <v>0</v>
      </c>
      <c r="H32">
        <v>0</v>
      </c>
      <c r="I32">
        <v>0</v>
      </c>
      <c r="J32">
        <v>7829</v>
      </c>
      <c r="K32">
        <v>0</v>
      </c>
      <c r="L32">
        <v>0</v>
      </c>
      <c r="M32">
        <v>0</v>
      </c>
      <c r="N32">
        <v>0</v>
      </c>
      <c r="O32">
        <v>0</v>
      </c>
      <c r="P32">
        <v>0</v>
      </c>
      <c r="Q32">
        <v>884800</v>
      </c>
      <c r="R32">
        <v>8958</v>
      </c>
      <c r="S32">
        <v>0</v>
      </c>
      <c r="T32">
        <v>2527041</v>
      </c>
      <c r="U32">
        <v>354538</v>
      </c>
      <c r="V32">
        <v>385170</v>
      </c>
      <c r="W32">
        <v>0</v>
      </c>
      <c r="X32">
        <v>0</v>
      </c>
      <c r="Y32">
        <v>241709</v>
      </c>
      <c r="Z32">
        <v>38763</v>
      </c>
      <c r="AA32">
        <v>105760</v>
      </c>
      <c r="AB32">
        <v>322852</v>
      </c>
      <c r="AC32">
        <v>19480</v>
      </c>
      <c r="AD32">
        <v>49864</v>
      </c>
      <c r="AE32">
        <v>0</v>
      </c>
      <c r="AF32">
        <v>651</v>
      </c>
      <c r="AG32">
        <v>2859</v>
      </c>
      <c r="AH32">
        <v>12265</v>
      </c>
      <c r="AI32">
        <v>675178</v>
      </c>
      <c r="AJ32">
        <v>0</v>
      </c>
      <c r="AK32">
        <v>36785</v>
      </c>
      <c r="AM32">
        <v>224212</v>
      </c>
      <c r="AN32">
        <v>15802</v>
      </c>
      <c r="AO32">
        <v>42011</v>
      </c>
      <c r="AP32">
        <v>0</v>
      </c>
      <c r="AQ32">
        <v>0</v>
      </c>
      <c r="AR32">
        <v>21197</v>
      </c>
      <c r="AS32">
        <v>0</v>
      </c>
      <c r="AT32">
        <v>33558</v>
      </c>
      <c r="AU32">
        <v>0</v>
      </c>
      <c r="AV32">
        <v>3447583</v>
      </c>
      <c r="AW32">
        <v>0</v>
      </c>
      <c r="AX32">
        <v>0</v>
      </c>
      <c r="AY32">
        <v>0</v>
      </c>
      <c r="AZ32">
        <v>33408</v>
      </c>
      <c r="BA32">
        <v>0</v>
      </c>
      <c r="BB32">
        <v>0</v>
      </c>
      <c r="BC32">
        <v>0</v>
      </c>
      <c r="BD32">
        <v>124552</v>
      </c>
      <c r="BE32">
        <v>0</v>
      </c>
      <c r="BF32">
        <v>0</v>
      </c>
      <c r="BG32">
        <v>0</v>
      </c>
      <c r="BH32">
        <v>0</v>
      </c>
      <c r="BI32">
        <v>0</v>
      </c>
      <c r="BJ32">
        <v>0</v>
      </c>
      <c r="BK32">
        <v>36120</v>
      </c>
      <c r="BL32">
        <v>82930</v>
      </c>
      <c r="BM32">
        <v>16649</v>
      </c>
      <c r="BN32">
        <v>108642</v>
      </c>
      <c r="BO32">
        <v>30969</v>
      </c>
      <c r="BP32">
        <v>0</v>
      </c>
      <c r="BQ32">
        <v>0</v>
      </c>
      <c r="BR32">
        <v>8159</v>
      </c>
      <c r="BS32">
        <v>0</v>
      </c>
      <c r="BT32">
        <v>27215</v>
      </c>
      <c r="BU32">
        <v>19901</v>
      </c>
      <c r="BV32">
        <v>0</v>
      </c>
      <c r="BW32">
        <v>61035</v>
      </c>
      <c r="BX32">
        <v>0</v>
      </c>
      <c r="BY32">
        <v>0</v>
      </c>
      <c r="BZ32">
        <v>30218</v>
      </c>
      <c r="CA32">
        <v>9524</v>
      </c>
      <c r="CB32">
        <v>42527</v>
      </c>
      <c r="CD32">
        <v>0</v>
      </c>
    </row>
    <row r="33" spans="1:82" x14ac:dyDescent="0.3">
      <c r="A33" s="155">
        <v>90</v>
      </c>
      <c r="B33" t="s">
        <v>214</v>
      </c>
      <c r="E33">
        <v>0</v>
      </c>
      <c r="F33">
        <v>0</v>
      </c>
      <c r="G33">
        <v>0</v>
      </c>
      <c r="H33">
        <v>0</v>
      </c>
      <c r="I33">
        <v>0</v>
      </c>
      <c r="J33">
        <v>0</v>
      </c>
      <c r="K33">
        <v>0</v>
      </c>
      <c r="L33">
        <v>0</v>
      </c>
      <c r="M33">
        <v>0</v>
      </c>
      <c r="N33">
        <v>0</v>
      </c>
      <c r="O33">
        <v>0</v>
      </c>
      <c r="P33">
        <v>0</v>
      </c>
      <c r="Q33">
        <v>67450608</v>
      </c>
      <c r="R33">
        <v>0</v>
      </c>
      <c r="S33">
        <v>0</v>
      </c>
      <c r="T33">
        <v>0</v>
      </c>
      <c r="U33">
        <v>0</v>
      </c>
      <c r="V33">
        <v>16149839</v>
      </c>
      <c r="W33">
        <v>0</v>
      </c>
      <c r="X33">
        <v>0</v>
      </c>
      <c r="Y33">
        <v>0</v>
      </c>
      <c r="Z33">
        <v>0</v>
      </c>
      <c r="AA33">
        <v>0</v>
      </c>
      <c r="AB33">
        <v>0</v>
      </c>
      <c r="AC33">
        <v>0</v>
      </c>
      <c r="AD33">
        <v>0</v>
      </c>
      <c r="AE33">
        <v>0</v>
      </c>
      <c r="AF33">
        <v>0</v>
      </c>
      <c r="AG33">
        <v>0</v>
      </c>
      <c r="AH33">
        <v>0</v>
      </c>
      <c r="AI33">
        <v>16723124</v>
      </c>
      <c r="AJ33">
        <v>0</v>
      </c>
      <c r="AK33">
        <v>0</v>
      </c>
      <c r="AM33">
        <v>8322799</v>
      </c>
      <c r="AN33">
        <v>0</v>
      </c>
      <c r="AO33">
        <v>0</v>
      </c>
      <c r="AP33">
        <v>0</v>
      </c>
      <c r="AQ33">
        <v>0</v>
      </c>
      <c r="AR33">
        <v>0</v>
      </c>
      <c r="AS33">
        <v>0</v>
      </c>
      <c r="AT33">
        <v>0</v>
      </c>
      <c r="AU33">
        <v>674426</v>
      </c>
      <c r="AV33">
        <v>0</v>
      </c>
      <c r="AW33">
        <v>0</v>
      </c>
      <c r="AX33">
        <v>0</v>
      </c>
      <c r="AY33">
        <v>0</v>
      </c>
      <c r="AZ33">
        <v>0</v>
      </c>
      <c r="BA33">
        <v>0</v>
      </c>
      <c r="BB33">
        <v>0</v>
      </c>
      <c r="BC33">
        <v>0</v>
      </c>
      <c r="BD33">
        <v>0</v>
      </c>
      <c r="BE33">
        <v>0</v>
      </c>
      <c r="BF33">
        <v>0</v>
      </c>
      <c r="BG33">
        <v>0</v>
      </c>
      <c r="BH33">
        <v>0</v>
      </c>
      <c r="BI33">
        <v>0</v>
      </c>
      <c r="BJ33">
        <v>0</v>
      </c>
      <c r="BL33">
        <v>1502784</v>
      </c>
      <c r="BM33">
        <v>0</v>
      </c>
      <c r="BN33">
        <v>0</v>
      </c>
      <c r="BO33">
        <v>0</v>
      </c>
      <c r="BP33">
        <v>0</v>
      </c>
      <c r="BQ33">
        <v>0</v>
      </c>
      <c r="BR33">
        <v>748080</v>
      </c>
      <c r="BS33">
        <v>4021317</v>
      </c>
      <c r="BT33">
        <v>0</v>
      </c>
      <c r="BU33">
        <v>0</v>
      </c>
      <c r="BV33">
        <v>0</v>
      </c>
      <c r="BW33">
        <v>0</v>
      </c>
      <c r="BX33">
        <v>0</v>
      </c>
      <c r="BY33">
        <v>0</v>
      </c>
      <c r="BZ33">
        <v>0</v>
      </c>
      <c r="CA33">
        <v>0</v>
      </c>
      <c r="CB33">
        <v>0</v>
      </c>
      <c r="CD33">
        <v>0</v>
      </c>
    </row>
    <row r="34" spans="1:82" x14ac:dyDescent="0.3">
      <c r="A34" s="155">
        <v>91</v>
      </c>
      <c r="B34" t="s">
        <v>215</v>
      </c>
      <c r="E34">
        <v>0</v>
      </c>
      <c r="F34">
        <v>0</v>
      </c>
      <c r="G34">
        <v>0</v>
      </c>
      <c r="H34">
        <v>0</v>
      </c>
      <c r="I34">
        <v>0</v>
      </c>
      <c r="J34">
        <v>0</v>
      </c>
      <c r="K34">
        <v>0</v>
      </c>
      <c r="L34">
        <v>0</v>
      </c>
      <c r="M34">
        <v>0</v>
      </c>
      <c r="N34">
        <v>0</v>
      </c>
      <c r="O34">
        <v>0</v>
      </c>
      <c r="P34">
        <v>0</v>
      </c>
      <c r="Q34">
        <v>7449800</v>
      </c>
      <c r="R34">
        <v>0</v>
      </c>
      <c r="S34">
        <v>0</v>
      </c>
      <c r="T34">
        <v>0</v>
      </c>
      <c r="U34">
        <v>0</v>
      </c>
      <c r="V34">
        <v>3486970</v>
      </c>
      <c r="W34">
        <v>0</v>
      </c>
      <c r="X34">
        <v>0</v>
      </c>
      <c r="Y34">
        <v>0</v>
      </c>
      <c r="Z34">
        <v>0</v>
      </c>
      <c r="AA34">
        <v>0</v>
      </c>
      <c r="AB34">
        <v>0</v>
      </c>
      <c r="AC34">
        <v>0</v>
      </c>
      <c r="AD34">
        <v>0</v>
      </c>
      <c r="AE34">
        <v>0</v>
      </c>
      <c r="AF34">
        <v>0</v>
      </c>
      <c r="AG34">
        <v>0</v>
      </c>
      <c r="AH34">
        <v>0</v>
      </c>
      <c r="AI34">
        <v>7238371</v>
      </c>
      <c r="AJ34">
        <v>0</v>
      </c>
      <c r="AK34">
        <v>0</v>
      </c>
      <c r="AM34">
        <v>1665068</v>
      </c>
      <c r="AN34">
        <v>0</v>
      </c>
      <c r="AO34">
        <v>0</v>
      </c>
      <c r="AP34">
        <v>0</v>
      </c>
      <c r="AQ34">
        <v>0</v>
      </c>
      <c r="AR34">
        <v>0</v>
      </c>
      <c r="AS34">
        <v>0</v>
      </c>
      <c r="AT34">
        <v>0</v>
      </c>
      <c r="AU34">
        <v>57572</v>
      </c>
      <c r="AV34">
        <v>0</v>
      </c>
      <c r="AW34">
        <v>0</v>
      </c>
      <c r="AX34">
        <v>0</v>
      </c>
      <c r="AY34">
        <v>0</v>
      </c>
      <c r="AZ34">
        <v>0</v>
      </c>
      <c r="BA34">
        <v>0</v>
      </c>
      <c r="BB34">
        <v>0</v>
      </c>
      <c r="BC34">
        <v>0</v>
      </c>
      <c r="BD34">
        <v>0</v>
      </c>
      <c r="BE34">
        <v>0</v>
      </c>
      <c r="BF34">
        <v>0</v>
      </c>
      <c r="BG34">
        <v>0</v>
      </c>
      <c r="BH34">
        <v>0</v>
      </c>
      <c r="BI34">
        <v>0</v>
      </c>
      <c r="BJ34">
        <v>0</v>
      </c>
      <c r="BK34">
        <v>0</v>
      </c>
      <c r="BL34">
        <v>117367</v>
      </c>
      <c r="BM34">
        <v>0</v>
      </c>
      <c r="BN34">
        <v>0</v>
      </c>
      <c r="BO34">
        <v>0</v>
      </c>
      <c r="BP34">
        <v>0</v>
      </c>
      <c r="BQ34">
        <v>0</v>
      </c>
      <c r="BR34">
        <v>303389</v>
      </c>
      <c r="BS34">
        <v>1707295</v>
      </c>
      <c r="BT34">
        <v>0</v>
      </c>
      <c r="BU34">
        <v>0</v>
      </c>
      <c r="BV34">
        <v>0</v>
      </c>
      <c r="BW34">
        <v>0</v>
      </c>
      <c r="BX34">
        <v>0</v>
      </c>
      <c r="BY34">
        <v>0</v>
      </c>
      <c r="BZ34">
        <v>0</v>
      </c>
      <c r="CA34">
        <v>0</v>
      </c>
      <c r="CB34">
        <v>0</v>
      </c>
      <c r="CD34">
        <v>0</v>
      </c>
    </row>
    <row r="35" spans="1:82" x14ac:dyDescent="0.3">
      <c r="A35" s="155">
        <v>93</v>
      </c>
      <c r="B35" t="s">
        <v>228</v>
      </c>
      <c r="E35">
        <v>0</v>
      </c>
      <c r="F35">
        <v>0</v>
      </c>
      <c r="G35">
        <v>0</v>
      </c>
      <c r="H35">
        <v>0</v>
      </c>
      <c r="I35">
        <v>0</v>
      </c>
      <c r="J35">
        <v>0</v>
      </c>
      <c r="K35">
        <v>0</v>
      </c>
      <c r="L35">
        <v>0</v>
      </c>
      <c r="M35">
        <v>0</v>
      </c>
      <c r="N35">
        <v>0</v>
      </c>
      <c r="O35">
        <v>0</v>
      </c>
      <c r="P35">
        <v>0</v>
      </c>
      <c r="Q35">
        <v>60885173</v>
      </c>
      <c r="R35">
        <v>0</v>
      </c>
      <c r="S35">
        <v>0</v>
      </c>
      <c r="T35">
        <v>0</v>
      </c>
      <c r="U35">
        <v>0</v>
      </c>
      <c r="V35">
        <v>34934236</v>
      </c>
      <c r="W35">
        <v>0</v>
      </c>
      <c r="X35">
        <v>0</v>
      </c>
      <c r="Y35">
        <v>0</v>
      </c>
      <c r="Z35">
        <v>0</v>
      </c>
      <c r="AA35">
        <v>0</v>
      </c>
      <c r="AB35">
        <v>0</v>
      </c>
      <c r="AC35">
        <v>0</v>
      </c>
      <c r="AD35">
        <v>0</v>
      </c>
      <c r="AE35">
        <v>0</v>
      </c>
      <c r="AF35">
        <v>0</v>
      </c>
      <c r="AG35">
        <v>0</v>
      </c>
      <c r="AH35">
        <v>0</v>
      </c>
      <c r="AI35">
        <v>50899916</v>
      </c>
      <c r="AJ35">
        <v>0</v>
      </c>
      <c r="AK35">
        <v>0</v>
      </c>
      <c r="AM35">
        <v>15491380</v>
      </c>
      <c r="AN35">
        <v>0</v>
      </c>
      <c r="AO35">
        <v>0</v>
      </c>
      <c r="AP35">
        <v>0</v>
      </c>
      <c r="AQ35">
        <v>0</v>
      </c>
      <c r="AR35">
        <v>0</v>
      </c>
      <c r="AS35">
        <v>0</v>
      </c>
      <c r="AT35">
        <v>0</v>
      </c>
      <c r="AU35">
        <v>355459</v>
      </c>
      <c r="AV35">
        <v>0</v>
      </c>
      <c r="AW35">
        <v>0</v>
      </c>
      <c r="AX35">
        <v>0</v>
      </c>
      <c r="AY35">
        <v>0</v>
      </c>
      <c r="AZ35">
        <v>0</v>
      </c>
      <c r="BA35">
        <v>0</v>
      </c>
      <c r="BB35">
        <v>0</v>
      </c>
      <c r="BC35">
        <v>0</v>
      </c>
      <c r="BD35">
        <v>0</v>
      </c>
      <c r="BE35">
        <v>0</v>
      </c>
      <c r="BF35">
        <v>0</v>
      </c>
      <c r="BG35">
        <v>0</v>
      </c>
      <c r="BH35">
        <v>0</v>
      </c>
      <c r="BI35">
        <v>0</v>
      </c>
      <c r="BJ35">
        <v>0</v>
      </c>
      <c r="BK35">
        <v>0</v>
      </c>
      <c r="BL35">
        <v>1071469</v>
      </c>
      <c r="BM35">
        <v>0</v>
      </c>
      <c r="BN35">
        <v>0</v>
      </c>
      <c r="BO35">
        <v>0</v>
      </c>
      <c r="BP35">
        <v>0</v>
      </c>
      <c r="BQ35">
        <v>0</v>
      </c>
      <c r="BR35">
        <v>2817332</v>
      </c>
      <c r="BS35">
        <v>11583878</v>
      </c>
      <c r="BT35">
        <v>0</v>
      </c>
      <c r="BU35">
        <v>0</v>
      </c>
      <c r="BV35">
        <v>0</v>
      </c>
      <c r="BW35">
        <v>0</v>
      </c>
      <c r="BX35">
        <v>0</v>
      </c>
      <c r="BY35">
        <v>0</v>
      </c>
      <c r="BZ35">
        <v>0</v>
      </c>
      <c r="CA35">
        <v>0</v>
      </c>
      <c r="CB35">
        <v>0</v>
      </c>
      <c r="CD35">
        <v>0</v>
      </c>
    </row>
    <row r="36" spans="1:82" x14ac:dyDescent="0.3">
      <c r="A36" s="155">
        <v>94</v>
      </c>
      <c r="B36" t="s">
        <v>231</v>
      </c>
      <c r="E36">
        <v>0</v>
      </c>
      <c r="F36">
        <v>0</v>
      </c>
      <c r="G36">
        <v>0</v>
      </c>
      <c r="H36">
        <v>0</v>
      </c>
      <c r="I36">
        <v>0</v>
      </c>
      <c r="J36">
        <v>0</v>
      </c>
      <c r="K36">
        <v>0</v>
      </c>
      <c r="L36">
        <v>0</v>
      </c>
      <c r="M36">
        <v>0</v>
      </c>
      <c r="N36">
        <v>0</v>
      </c>
      <c r="O36">
        <v>0</v>
      </c>
      <c r="P36">
        <v>0</v>
      </c>
      <c r="Q36">
        <v>55921049</v>
      </c>
      <c r="R36">
        <v>0</v>
      </c>
      <c r="S36">
        <v>0</v>
      </c>
      <c r="T36">
        <v>0</v>
      </c>
      <c r="U36">
        <v>0</v>
      </c>
      <c r="V36">
        <v>28006239</v>
      </c>
      <c r="W36">
        <v>0</v>
      </c>
      <c r="X36">
        <v>0</v>
      </c>
      <c r="Y36">
        <v>0</v>
      </c>
      <c r="Z36">
        <v>0</v>
      </c>
      <c r="AA36">
        <v>0</v>
      </c>
      <c r="AB36">
        <v>0</v>
      </c>
      <c r="AC36">
        <v>0</v>
      </c>
      <c r="AD36">
        <v>0</v>
      </c>
      <c r="AE36">
        <v>0</v>
      </c>
      <c r="AF36">
        <v>0</v>
      </c>
      <c r="AG36">
        <v>0</v>
      </c>
      <c r="AH36">
        <v>0</v>
      </c>
      <c r="AI36">
        <v>48420775</v>
      </c>
      <c r="AJ36">
        <v>0</v>
      </c>
      <c r="AK36">
        <v>0</v>
      </c>
      <c r="AM36">
        <v>15991239</v>
      </c>
      <c r="AN36">
        <v>0</v>
      </c>
      <c r="AO36">
        <v>0</v>
      </c>
      <c r="AP36">
        <v>0</v>
      </c>
      <c r="AQ36">
        <v>0</v>
      </c>
      <c r="AR36">
        <v>0</v>
      </c>
      <c r="AS36">
        <v>0</v>
      </c>
      <c r="AT36">
        <v>0</v>
      </c>
      <c r="AU36">
        <v>392437</v>
      </c>
      <c r="AV36">
        <v>0</v>
      </c>
      <c r="AW36">
        <v>0</v>
      </c>
      <c r="AX36">
        <v>0</v>
      </c>
      <c r="AY36">
        <v>0</v>
      </c>
      <c r="AZ36">
        <v>0</v>
      </c>
      <c r="BA36">
        <v>0</v>
      </c>
      <c r="BB36">
        <v>0</v>
      </c>
      <c r="BC36">
        <v>0</v>
      </c>
      <c r="BD36">
        <v>0</v>
      </c>
      <c r="BE36">
        <v>0</v>
      </c>
      <c r="BF36">
        <v>0</v>
      </c>
      <c r="BG36">
        <v>0</v>
      </c>
      <c r="BH36">
        <v>0</v>
      </c>
      <c r="BI36">
        <v>0</v>
      </c>
      <c r="BJ36">
        <v>0</v>
      </c>
      <c r="BK36">
        <v>0</v>
      </c>
      <c r="BL36">
        <v>1129367</v>
      </c>
      <c r="BM36">
        <v>0</v>
      </c>
      <c r="BN36">
        <v>0</v>
      </c>
      <c r="BO36">
        <v>0</v>
      </c>
      <c r="BP36">
        <v>0</v>
      </c>
      <c r="BQ36">
        <v>0</v>
      </c>
      <c r="BR36">
        <v>2299176</v>
      </c>
      <c r="BS36">
        <v>10951667</v>
      </c>
      <c r="BT36">
        <v>0</v>
      </c>
      <c r="BU36">
        <v>0</v>
      </c>
      <c r="BV36">
        <v>0</v>
      </c>
      <c r="BW36">
        <v>0</v>
      </c>
      <c r="BX36">
        <v>0</v>
      </c>
      <c r="BY36">
        <v>0</v>
      </c>
      <c r="BZ36">
        <v>0</v>
      </c>
      <c r="CA36">
        <v>0</v>
      </c>
      <c r="CB36">
        <v>0</v>
      </c>
      <c r="CD36">
        <v>0</v>
      </c>
    </row>
    <row r="37" spans="1:82" x14ac:dyDescent="0.3">
      <c r="A37" s="155">
        <v>97</v>
      </c>
      <c r="B37" t="s">
        <v>227</v>
      </c>
      <c r="E37">
        <v>0</v>
      </c>
      <c r="F37">
        <v>0</v>
      </c>
      <c r="G37">
        <v>0</v>
      </c>
      <c r="H37">
        <v>0</v>
      </c>
      <c r="I37">
        <v>0</v>
      </c>
      <c r="J37">
        <v>0</v>
      </c>
      <c r="K37">
        <v>0</v>
      </c>
      <c r="L37">
        <v>0</v>
      </c>
      <c r="M37">
        <v>0</v>
      </c>
      <c r="N37">
        <v>0</v>
      </c>
      <c r="O37">
        <v>0</v>
      </c>
      <c r="P37">
        <v>0</v>
      </c>
      <c r="Q37">
        <v>60459997</v>
      </c>
      <c r="R37">
        <v>0</v>
      </c>
      <c r="S37">
        <v>0</v>
      </c>
      <c r="T37">
        <v>0</v>
      </c>
      <c r="U37">
        <v>0</v>
      </c>
      <c r="V37">
        <v>30050312</v>
      </c>
      <c r="W37">
        <v>0</v>
      </c>
      <c r="X37">
        <v>0</v>
      </c>
      <c r="Y37">
        <v>0</v>
      </c>
      <c r="Z37">
        <v>0</v>
      </c>
      <c r="AA37">
        <v>0</v>
      </c>
      <c r="AB37">
        <v>0</v>
      </c>
      <c r="AC37">
        <v>0</v>
      </c>
      <c r="AD37">
        <v>0</v>
      </c>
      <c r="AE37">
        <v>0</v>
      </c>
      <c r="AF37">
        <v>0</v>
      </c>
      <c r="AG37">
        <v>0</v>
      </c>
      <c r="AH37">
        <v>0</v>
      </c>
      <c r="AI37">
        <v>50836833</v>
      </c>
      <c r="AJ37">
        <v>0</v>
      </c>
      <c r="AK37">
        <v>0</v>
      </c>
      <c r="AM37">
        <v>14670777</v>
      </c>
      <c r="AN37">
        <v>0</v>
      </c>
      <c r="AO37">
        <v>0</v>
      </c>
      <c r="AP37">
        <v>0</v>
      </c>
      <c r="AQ37">
        <v>0</v>
      </c>
      <c r="AR37">
        <v>0</v>
      </c>
      <c r="AS37">
        <v>0</v>
      </c>
      <c r="AT37">
        <v>0</v>
      </c>
      <c r="AU37">
        <v>355459</v>
      </c>
      <c r="AV37">
        <v>0</v>
      </c>
      <c r="AW37">
        <v>0</v>
      </c>
      <c r="AX37">
        <v>0</v>
      </c>
      <c r="AY37">
        <v>0</v>
      </c>
      <c r="AZ37">
        <v>0</v>
      </c>
      <c r="BA37">
        <v>0</v>
      </c>
      <c r="BB37">
        <v>0</v>
      </c>
      <c r="BC37">
        <v>0</v>
      </c>
      <c r="BD37">
        <v>0</v>
      </c>
      <c r="BE37">
        <v>0</v>
      </c>
      <c r="BF37">
        <v>0</v>
      </c>
      <c r="BG37">
        <v>0</v>
      </c>
      <c r="BH37">
        <v>0</v>
      </c>
      <c r="BI37">
        <v>0</v>
      </c>
      <c r="BJ37">
        <v>0</v>
      </c>
      <c r="BK37">
        <v>0</v>
      </c>
      <c r="BL37">
        <v>1048045</v>
      </c>
      <c r="BM37">
        <v>0</v>
      </c>
      <c r="BN37">
        <v>0</v>
      </c>
      <c r="BO37">
        <v>0</v>
      </c>
      <c r="BP37">
        <v>0</v>
      </c>
      <c r="BQ37">
        <v>0</v>
      </c>
      <c r="BR37">
        <v>2701000</v>
      </c>
      <c r="BS37">
        <v>11510482</v>
      </c>
      <c r="BT37">
        <v>0</v>
      </c>
      <c r="BU37">
        <v>0</v>
      </c>
      <c r="BV37">
        <v>0</v>
      </c>
      <c r="BW37">
        <v>0</v>
      </c>
      <c r="BX37">
        <v>0</v>
      </c>
      <c r="BY37">
        <v>0</v>
      </c>
      <c r="BZ37">
        <v>0</v>
      </c>
      <c r="CA37">
        <v>0</v>
      </c>
      <c r="CB37">
        <v>0</v>
      </c>
      <c r="CD37">
        <v>0</v>
      </c>
    </row>
    <row r="38" spans="1:82" x14ac:dyDescent="0.3">
      <c r="A38" s="155">
        <v>98</v>
      </c>
      <c r="B38" t="s">
        <v>232</v>
      </c>
      <c r="E38">
        <v>0</v>
      </c>
      <c r="F38">
        <v>0</v>
      </c>
      <c r="G38">
        <v>0</v>
      </c>
      <c r="H38">
        <v>0</v>
      </c>
      <c r="I38">
        <v>0</v>
      </c>
      <c r="J38">
        <v>0</v>
      </c>
      <c r="K38">
        <v>0</v>
      </c>
      <c r="L38">
        <v>0</v>
      </c>
      <c r="M38">
        <v>0</v>
      </c>
      <c r="N38">
        <v>0</v>
      </c>
      <c r="O38">
        <v>0</v>
      </c>
      <c r="P38">
        <v>0</v>
      </c>
      <c r="Q38">
        <v>622180</v>
      </c>
      <c r="R38">
        <v>0</v>
      </c>
      <c r="S38">
        <v>0</v>
      </c>
      <c r="T38">
        <v>0</v>
      </c>
      <c r="U38">
        <v>0</v>
      </c>
      <c r="V38">
        <v>6460</v>
      </c>
      <c r="W38">
        <v>0</v>
      </c>
      <c r="X38">
        <v>0</v>
      </c>
      <c r="Y38">
        <v>0</v>
      </c>
      <c r="Z38">
        <v>0</v>
      </c>
      <c r="AA38">
        <v>0</v>
      </c>
      <c r="AB38">
        <v>0</v>
      </c>
      <c r="AC38">
        <v>0</v>
      </c>
      <c r="AD38">
        <v>0</v>
      </c>
      <c r="AE38">
        <v>0</v>
      </c>
      <c r="AF38">
        <v>0</v>
      </c>
      <c r="AG38">
        <v>0</v>
      </c>
      <c r="AH38">
        <v>0</v>
      </c>
      <c r="AI38">
        <v>160564</v>
      </c>
      <c r="AJ38">
        <v>0</v>
      </c>
      <c r="AK38">
        <v>0</v>
      </c>
      <c r="AM38">
        <v>126699</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7754</v>
      </c>
      <c r="BM38">
        <v>0</v>
      </c>
      <c r="BN38">
        <v>0</v>
      </c>
      <c r="BO38">
        <v>0</v>
      </c>
      <c r="BP38">
        <v>0</v>
      </c>
      <c r="BQ38">
        <v>0</v>
      </c>
      <c r="BR38">
        <v>1454</v>
      </c>
      <c r="BS38">
        <v>0</v>
      </c>
      <c r="BT38">
        <v>0</v>
      </c>
      <c r="BU38">
        <v>0</v>
      </c>
      <c r="BV38">
        <v>0</v>
      </c>
      <c r="BW38">
        <v>0</v>
      </c>
      <c r="BX38">
        <v>0</v>
      </c>
      <c r="BY38">
        <v>0</v>
      </c>
      <c r="BZ38">
        <v>0</v>
      </c>
      <c r="CA38">
        <v>0</v>
      </c>
      <c r="CB38">
        <v>0</v>
      </c>
      <c r="CD38">
        <v>0</v>
      </c>
    </row>
    <row r="39" spans="1:82" x14ac:dyDescent="0.3">
      <c r="A39" s="155">
        <v>99</v>
      </c>
      <c r="B39" t="s">
        <v>229</v>
      </c>
      <c r="E39">
        <v>0</v>
      </c>
      <c r="F39">
        <v>0</v>
      </c>
      <c r="G39">
        <v>0</v>
      </c>
      <c r="H39">
        <v>0</v>
      </c>
      <c r="I39">
        <v>0</v>
      </c>
      <c r="J39">
        <v>0</v>
      </c>
      <c r="K39">
        <v>0</v>
      </c>
      <c r="L39">
        <v>0</v>
      </c>
      <c r="M39">
        <v>0</v>
      </c>
      <c r="N39">
        <v>0</v>
      </c>
      <c r="O39">
        <v>0</v>
      </c>
      <c r="P39">
        <v>0</v>
      </c>
      <c r="Q39">
        <v>47575011</v>
      </c>
      <c r="R39">
        <v>0</v>
      </c>
      <c r="S39">
        <v>0</v>
      </c>
      <c r="T39">
        <v>0</v>
      </c>
      <c r="U39">
        <v>0</v>
      </c>
      <c r="V39">
        <v>23326457</v>
      </c>
      <c r="W39">
        <v>0</v>
      </c>
      <c r="X39">
        <v>0</v>
      </c>
      <c r="Y39">
        <v>0</v>
      </c>
      <c r="Z39">
        <v>0</v>
      </c>
      <c r="AA39">
        <v>0</v>
      </c>
      <c r="AB39">
        <v>0</v>
      </c>
      <c r="AC39">
        <v>0</v>
      </c>
      <c r="AD39">
        <v>0</v>
      </c>
      <c r="AE39">
        <v>0</v>
      </c>
      <c r="AF39">
        <v>0</v>
      </c>
      <c r="AG39">
        <v>0</v>
      </c>
      <c r="AH39">
        <v>0</v>
      </c>
      <c r="AI39">
        <v>36811350</v>
      </c>
      <c r="AJ39">
        <v>0</v>
      </c>
      <c r="AK39">
        <v>0</v>
      </c>
      <c r="AM39">
        <v>10667917</v>
      </c>
      <c r="AN39">
        <v>0</v>
      </c>
      <c r="AO39">
        <v>0</v>
      </c>
      <c r="AP39">
        <v>0</v>
      </c>
      <c r="AQ39">
        <v>0</v>
      </c>
      <c r="AR39">
        <v>0</v>
      </c>
      <c r="AS39">
        <v>0</v>
      </c>
      <c r="AT39">
        <v>0</v>
      </c>
      <c r="AU39">
        <v>278065</v>
      </c>
      <c r="AV39">
        <v>0</v>
      </c>
      <c r="AW39">
        <v>0</v>
      </c>
      <c r="AX39">
        <v>0</v>
      </c>
      <c r="AY39">
        <v>0</v>
      </c>
      <c r="AZ39">
        <v>0</v>
      </c>
      <c r="BA39">
        <v>0</v>
      </c>
      <c r="BB39">
        <v>0</v>
      </c>
      <c r="BC39">
        <v>0</v>
      </c>
      <c r="BD39">
        <v>0</v>
      </c>
      <c r="BE39">
        <v>0</v>
      </c>
      <c r="BF39">
        <v>0</v>
      </c>
      <c r="BG39">
        <v>0</v>
      </c>
      <c r="BH39">
        <v>0</v>
      </c>
      <c r="BI39">
        <v>0</v>
      </c>
      <c r="BJ39">
        <v>0</v>
      </c>
      <c r="BK39">
        <v>0</v>
      </c>
      <c r="BL39">
        <v>699721</v>
      </c>
      <c r="BM39">
        <v>0</v>
      </c>
      <c r="BN39">
        <v>0</v>
      </c>
      <c r="BO39">
        <v>0</v>
      </c>
      <c r="BP39">
        <v>0</v>
      </c>
      <c r="BQ39">
        <v>0</v>
      </c>
      <c r="BR39">
        <v>1495562</v>
      </c>
      <c r="BS39">
        <v>8722913</v>
      </c>
      <c r="BT39">
        <v>0</v>
      </c>
      <c r="BU39">
        <v>0</v>
      </c>
      <c r="BV39">
        <v>0</v>
      </c>
      <c r="BW39">
        <v>0</v>
      </c>
      <c r="BX39">
        <v>0</v>
      </c>
      <c r="BY39">
        <v>0</v>
      </c>
      <c r="BZ39">
        <v>0</v>
      </c>
      <c r="CA39">
        <v>0</v>
      </c>
      <c r="CB39">
        <v>0</v>
      </c>
      <c r="CD39">
        <v>0</v>
      </c>
    </row>
    <row r="40" spans="1:82" x14ac:dyDescent="0.3">
      <c r="A40" s="155">
        <v>100</v>
      </c>
      <c r="B40" t="s">
        <v>242</v>
      </c>
      <c r="E40">
        <v>0</v>
      </c>
      <c r="F40">
        <v>0</v>
      </c>
      <c r="G40">
        <v>0</v>
      </c>
      <c r="H40">
        <v>0</v>
      </c>
      <c r="I40">
        <v>0</v>
      </c>
      <c r="J40">
        <v>0</v>
      </c>
      <c r="K40">
        <v>0</v>
      </c>
      <c r="L40">
        <v>0</v>
      </c>
      <c r="M40">
        <v>0</v>
      </c>
      <c r="N40">
        <v>0</v>
      </c>
      <c r="O40">
        <v>0</v>
      </c>
      <c r="P40">
        <v>0</v>
      </c>
      <c r="Q40">
        <v>747270</v>
      </c>
      <c r="R40">
        <v>0</v>
      </c>
      <c r="S40">
        <v>0</v>
      </c>
      <c r="T40">
        <v>0</v>
      </c>
      <c r="U40">
        <v>0</v>
      </c>
      <c r="V40">
        <v>159151</v>
      </c>
      <c r="W40">
        <v>0</v>
      </c>
      <c r="X40">
        <v>0</v>
      </c>
      <c r="Y40">
        <v>0</v>
      </c>
      <c r="Z40">
        <v>0</v>
      </c>
      <c r="AA40">
        <v>0</v>
      </c>
      <c r="AB40">
        <v>0</v>
      </c>
      <c r="AC40">
        <v>0</v>
      </c>
      <c r="AD40">
        <v>0</v>
      </c>
      <c r="AE40">
        <v>0</v>
      </c>
      <c r="AF40">
        <v>0</v>
      </c>
      <c r="AG40">
        <v>0</v>
      </c>
      <c r="AH40">
        <v>0</v>
      </c>
      <c r="AI40">
        <v>1712556</v>
      </c>
      <c r="AJ40">
        <v>0</v>
      </c>
      <c r="AK40">
        <v>0</v>
      </c>
      <c r="AM40">
        <v>813277</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57643</v>
      </c>
      <c r="BM40">
        <v>0</v>
      </c>
      <c r="BN40">
        <v>0</v>
      </c>
      <c r="BO40">
        <v>0</v>
      </c>
      <c r="BP40">
        <v>0</v>
      </c>
      <c r="BQ40">
        <v>0</v>
      </c>
      <c r="BR40">
        <v>6603</v>
      </c>
      <c r="BS40">
        <v>0</v>
      </c>
      <c r="BT40">
        <v>0</v>
      </c>
      <c r="BU40">
        <v>0</v>
      </c>
      <c r="BV40">
        <v>0</v>
      </c>
      <c r="BW40">
        <v>0</v>
      </c>
      <c r="BX40">
        <v>0</v>
      </c>
      <c r="BY40">
        <v>0</v>
      </c>
      <c r="BZ40">
        <v>0</v>
      </c>
      <c r="CA40">
        <v>0</v>
      </c>
      <c r="CB40">
        <v>0</v>
      </c>
      <c r="CD40">
        <v>0</v>
      </c>
    </row>
    <row r="41" spans="1:82" x14ac:dyDescent="0.3">
      <c r="A41" s="155">
        <v>101</v>
      </c>
      <c r="B41" t="s">
        <v>241</v>
      </c>
      <c r="E41">
        <v>0</v>
      </c>
      <c r="F41">
        <v>0</v>
      </c>
      <c r="G41">
        <v>0</v>
      </c>
      <c r="H41">
        <v>0</v>
      </c>
      <c r="I41">
        <v>0</v>
      </c>
      <c r="J41">
        <v>0</v>
      </c>
      <c r="K41">
        <v>0</v>
      </c>
      <c r="L41">
        <v>0</v>
      </c>
      <c r="M41">
        <v>0</v>
      </c>
      <c r="N41">
        <v>0</v>
      </c>
      <c r="O41">
        <v>0</v>
      </c>
      <c r="P41">
        <v>0</v>
      </c>
      <c r="Q41">
        <v>2417827</v>
      </c>
      <c r="R41">
        <v>0</v>
      </c>
      <c r="S41">
        <v>0</v>
      </c>
      <c r="T41">
        <v>0</v>
      </c>
      <c r="U41">
        <v>0</v>
      </c>
      <c r="V41">
        <v>1033341</v>
      </c>
      <c r="W41">
        <v>0</v>
      </c>
      <c r="X41">
        <v>0</v>
      </c>
      <c r="Y41">
        <v>0</v>
      </c>
      <c r="Z41">
        <v>0</v>
      </c>
      <c r="AA41">
        <v>0</v>
      </c>
      <c r="AB41">
        <v>0</v>
      </c>
      <c r="AC41">
        <v>0</v>
      </c>
      <c r="AD41">
        <v>0</v>
      </c>
      <c r="AE41">
        <v>0</v>
      </c>
      <c r="AF41">
        <v>0</v>
      </c>
      <c r="AG41">
        <v>0</v>
      </c>
      <c r="AH41">
        <v>0</v>
      </c>
      <c r="AI41">
        <v>2471632</v>
      </c>
      <c r="AJ41">
        <v>0</v>
      </c>
      <c r="AK41">
        <v>0</v>
      </c>
      <c r="AM41">
        <v>606169</v>
      </c>
      <c r="AN41">
        <v>0</v>
      </c>
      <c r="AO41">
        <v>0</v>
      </c>
      <c r="AP41">
        <v>0</v>
      </c>
      <c r="AQ41">
        <v>0</v>
      </c>
      <c r="AR41">
        <v>0</v>
      </c>
      <c r="AS41">
        <v>0</v>
      </c>
      <c r="AT41">
        <v>0</v>
      </c>
      <c r="AU41">
        <v>52118</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1019916</v>
      </c>
      <c r="BT41">
        <v>0</v>
      </c>
      <c r="BU41">
        <v>0</v>
      </c>
      <c r="BV41">
        <v>0</v>
      </c>
      <c r="BW41">
        <v>0</v>
      </c>
      <c r="BX41">
        <v>0</v>
      </c>
      <c r="BY41">
        <v>0</v>
      </c>
      <c r="BZ41">
        <v>0</v>
      </c>
      <c r="CA41">
        <v>0</v>
      </c>
      <c r="CB41">
        <v>0</v>
      </c>
      <c r="CD41">
        <v>0</v>
      </c>
    </row>
    <row r="42" spans="1:82" x14ac:dyDescent="0.3">
      <c r="A42" s="155">
        <v>102</v>
      </c>
      <c r="B42" t="s">
        <v>255</v>
      </c>
      <c r="E42">
        <v>98.37</v>
      </c>
      <c r="F42">
        <v>98.17</v>
      </c>
      <c r="G42">
        <v>97.16</v>
      </c>
      <c r="H42">
        <v>97.38</v>
      </c>
      <c r="I42">
        <v>98.9</v>
      </c>
      <c r="J42">
        <v>96.35</v>
      </c>
      <c r="K42">
        <v>99.34</v>
      </c>
      <c r="L42">
        <v>97.79</v>
      </c>
      <c r="M42">
        <v>99.02</v>
      </c>
      <c r="N42">
        <v>96.03</v>
      </c>
      <c r="O42">
        <v>99.01</v>
      </c>
      <c r="P42">
        <v>99.35</v>
      </c>
      <c r="Q42">
        <v>99.11</v>
      </c>
      <c r="R42">
        <v>99.86</v>
      </c>
      <c r="S42">
        <v>0</v>
      </c>
      <c r="T42">
        <v>99.33</v>
      </c>
      <c r="U42">
        <v>98.58</v>
      </c>
      <c r="V42">
        <v>97.92</v>
      </c>
      <c r="W42">
        <v>99.63</v>
      </c>
      <c r="X42">
        <v>79.319999999999993</v>
      </c>
      <c r="Y42">
        <v>98.44</v>
      </c>
      <c r="Z42">
        <v>93.89</v>
      </c>
      <c r="AA42">
        <v>98.99</v>
      </c>
      <c r="AB42">
        <v>96.96</v>
      </c>
      <c r="AC42">
        <v>99.63</v>
      </c>
      <c r="AD42">
        <v>95.46</v>
      </c>
      <c r="AE42">
        <v>93.17</v>
      </c>
      <c r="AF42">
        <v>99.87</v>
      </c>
      <c r="AG42">
        <v>97.96</v>
      </c>
      <c r="AH42">
        <v>93.24</v>
      </c>
      <c r="AI42">
        <v>98.99</v>
      </c>
      <c r="AJ42">
        <v>99.79</v>
      </c>
      <c r="AK42">
        <v>92.86</v>
      </c>
      <c r="AM42">
        <v>97.99</v>
      </c>
      <c r="AN42">
        <v>0</v>
      </c>
      <c r="AO42">
        <v>93.62</v>
      </c>
      <c r="AP42">
        <v>0</v>
      </c>
      <c r="AQ42">
        <v>99.14</v>
      </c>
      <c r="AR42">
        <v>96.67</v>
      </c>
      <c r="AS42">
        <v>91.92</v>
      </c>
      <c r="AT42">
        <v>97.63</v>
      </c>
      <c r="AU42">
        <v>86.87</v>
      </c>
      <c r="AV42">
        <v>99.01</v>
      </c>
      <c r="AW42">
        <v>99.44</v>
      </c>
      <c r="AX42">
        <v>97.08</v>
      </c>
      <c r="AY42">
        <v>96.49</v>
      </c>
      <c r="AZ42">
        <v>99.36</v>
      </c>
      <c r="BA42">
        <v>95.73</v>
      </c>
      <c r="BB42">
        <v>0</v>
      </c>
      <c r="BC42">
        <v>97.91</v>
      </c>
      <c r="BD42">
        <v>98.04</v>
      </c>
      <c r="BE42">
        <v>98.28</v>
      </c>
      <c r="BF42">
        <v>92.86</v>
      </c>
      <c r="BG42">
        <v>74.400000000000006</v>
      </c>
      <c r="BH42">
        <v>98.01</v>
      </c>
      <c r="BI42">
        <v>92.75</v>
      </c>
      <c r="BJ42">
        <v>96.72</v>
      </c>
      <c r="BK42">
        <v>93.03</v>
      </c>
      <c r="BL42">
        <v>98.06</v>
      </c>
      <c r="BM42">
        <v>97.93</v>
      </c>
      <c r="BN42">
        <v>99.91</v>
      </c>
      <c r="BO42">
        <v>99.7</v>
      </c>
      <c r="BP42">
        <v>99.62</v>
      </c>
      <c r="BQ42">
        <v>99.92</v>
      </c>
      <c r="BR42">
        <v>89.99</v>
      </c>
      <c r="BS42">
        <v>98.76</v>
      </c>
      <c r="BT42">
        <v>95.86</v>
      </c>
      <c r="BU42">
        <v>98.48</v>
      </c>
      <c r="BV42">
        <v>98.71</v>
      </c>
      <c r="BW42">
        <v>91.2</v>
      </c>
      <c r="BX42">
        <v>91.97</v>
      </c>
      <c r="BY42">
        <v>99.62</v>
      </c>
      <c r="BZ42">
        <v>92.62</v>
      </c>
      <c r="CA42">
        <v>97.52</v>
      </c>
      <c r="CB42">
        <v>98.98</v>
      </c>
      <c r="CD42">
        <v>96.45</v>
      </c>
    </row>
    <row r="43" spans="1:82" x14ac:dyDescent="0.3">
      <c r="A43" s="155">
        <v>103</v>
      </c>
      <c r="B43" t="s">
        <v>256</v>
      </c>
      <c r="E43">
        <v>100</v>
      </c>
      <c r="F43">
        <v>100</v>
      </c>
      <c r="G43">
        <v>99.7</v>
      </c>
      <c r="H43">
        <v>0</v>
      </c>
      <c r="I43">
        <v>100</v>
      </c>
      <c r="J43">
        <v>100</v>
      </c>
      <c r="K43">
        <v>100</v>
      </c>
      <c r="L43">
        <v>100</v>
      </c>
      <c r="M43">
        <v>100</v>
      </c>
      <c r="N43">
        <v>99.29</v>
      </c>
      <c r="O43">
        <v>100</v>
      </c>
      <c r="P43">
        <v>100</v>
      </c>
      <c r="Q43">
        <v>100</v>
      </c>
      <c r="R43">
        <v>100</v>
      </c>
      <c r="S43">
        <v>0</v>
      </c>
      <c r="T43">
        <v>99.18</v>
      </c>
      <c r="U43">
        <v>100</v>
      </c>
      <c r="V43">
        <v>100</v>
      </c>
      <c r="W43">
        <v>100</v>
      </c>
      <c r="X43">
        <v>100</v>
      </c>
      <c r="Y43">
        <v>99.17</v>
      </c>
      <c r="Z43">
        <v>100</v>
      </c>
      <c r="AA43">
        <v>100</v>
      </c>
      <c r="AB43">
        <v>100</v>
      </c>
      <c r="AC43">
        <v>100</v>
      </c>
      <c r="AD43">
        <v>100</v>
      </c>
      <c r="AE43">
        <v>98.8</v>
      </c>
      <c r="AF43">
        <v>100</v>
      </c>
      <c r="AG43">
        <v>100</v>
      </c>
      <c r="AH43">
        <v>100</v>
      </c>
      <c r="AI43">
        <v>100</v>
      </c>
      <c r="AJ43">
        <v>100</v>
      </c>
      <c r="AK43">
        <v>91.21</v>
      </c>
      <c r="AM43">
        <v>99.9</v>
      </c>
      <c r="AN43">
        <v>0</v>
      </c>
      <c r="AO43">
        <v>100</v>
      </c>
      <c r="AP43">
        <v>0</v>
      </c>
      <c r="AQ43">
        <v>100</v>
      </c>
      <c r="AR43">
        <v>100</v>
      </c>
      <c r="AS43">
        <v>100</v>
      </c>
      <c r="AT43">
        <v>99.75</v>
      </c>
      <c r="AU43">
        <v>99.15</v>
      </c>
      <c r="AV43">
        <v>100</v>
      </c>
      <c r="AW43">
        <v>100</v>
      </c>
      <c r="AX43">
        <v>100</v>
      </c>
      <c r="AY43">
        <v>100</v>
      </c>
      <c r="AZ43">
        <v>100</v>
      </c>
      <c r="BA43">
        <v>100</v>
      </c>
      <c r="BB43">
        <v>0</v>
      </c>
      <c r="BC43">
        <v>100</v>
      </c>
      <c r="BD43">
        <v>99.86</v>
      </c>
      <c r="BE43">
        <v>100</v>
      </c>
      <c r="BF43">
        <v>100</v>
      </c>
      <c r="BG43">
        <v>100</v>
      </c>
      <c r="BH43">
        <v>100</v>
      </c>
      <c r="BI43">
        <v>100</v>
      </c>
      <c r="BJ43">
        <v>100</v>
      </c>
      <c r="BK43">
        <v>99.37</v>
      </c>
      <c r="BL43">
        <v>100</v>
      </c>
      <c r="BM43">
        <v>100</v>
      </c>
      <c r="BN43">
        <v>99.77</v>
      </c>
      <c r="BO43">
        <v>100</v>
      </c>
      <c r="BP43">
        <v>100</v>
      </c>
      <c r="BQ43">
        <v>100</v>
      </c>
      <c r="BR43">
        <v>100</v>
      </c>
      <c r="BS43">
        <v>100</v>
      </c>
      <c r="BT43">
        <v>100</v>
      </c>
      <c r="BU43">
        <v>100</v>
      </c>
      <c r="BV43">
        <v>100</v>
      </c>
      <c r="BW43">
        <v>100</v>
      </c>
      <c r="BX43">
        <v>100</v>
      </c>
      <c r="BY43">
        <v>100</v>
      </c>
      <c r="BZ43">
        <v>100</v>
      </c>
      <c r="CA43">
        <v>99.67</v>
      </c>
      <c r="CB43">
        <v>100</v>
      </c>
      <c r="CD43">
        <v>100</v>
      </c>
    </row>
    <row r="44" spans="1:82" x14ac:dyDescent="0.3">
      <c r="A44" s="155">
        <v>171</v>
      </c>
      <c r="B44" t="s">
        <v>208</v>
      </c>
      <c r="E44">
        <v>3600</v>
      </c>
      <c r="F44">
        <v>8940</v>
      </c>
      <c r="G44">
        <v>52167</v>
      </c>
      <c r="H44">
        <v>0</v>
      </c>
      <c r="I44">
        <v>523506</v>
      </c>
      <c r="J44">
        <v>0</v>
      </c>
      <c r="K44">
        <v>0</v>
      </c>
      <c r="L44">
        <v>0</v>
      </c>
      <c r="M44">
        <v>842130</v>
      </c>
      <c r="N44">
        <v>27928</v>
      </c>
      <c r="O44">
        <v>265825</v>
      </c>
      <c r="P44">
        <v>0</v>
      </c>
      <c r="Q44">
        <v>1861961</v>
      </c>
      <c r="R44">
        <v>116904</v>
      </c>
      <c r="S44">
        <v>0</v>
      </c>
      <c r="T44">
        <v>70708316</v>
      </c>
      <c r="U44">
        <v>703942</v>
      </c>
      <c r="V44">
        <v>1399974</v>
      </c>
      <c r="W44">
        <v>3492066</v>
      </c>
      <c r="X44">
        <v>0</v>
      </c>
      <c r="Y44">
        <v>36000</v>
      </c>
      <c r="Z44">
        <v>8390</v>
      </c>
      <c r="AA44">
        <v>1379143</v>
      </c>
      <c r="AB44">
        <v>27409</v>
      </c>
      <c r="AC44">
        <v>113166</v>
      </c>
      <c r="AD44">
        <v>0</v>
      </c>
      <c r="AE44">
        <v>115405</v>
      </c>
      <c r="AF44">
        <v>20849451</v>
      </c>
      <c r="AG44">
        <v>0</v>
      </c>
      <c r="AH44">
        <v>54254</v>
      </c>
      <c r="AI44">
        <v>2249061</v>
      </c>
      <c r="AJ44">
        <v>0</v>
      </c>
      <c r="AK44">
        <v>0</v>
      </c>
      <c r="AM44">
        <v>1275254</v>
      </c>
      <c r="AN44">
        <v>0</v>
      </c>
      <c r="AO44">
        <v>20135</v>
      </c>
      <c r="AP44">
        <v>0</v>
      </c>
      <c r="AQ44">
        <v>1034884</v>
      </c>
      <c r="AR44">
        <v>111033</v>
      </c>
      <c r="AS44">
        <v>11507</v>
      </c>
      <c r="AT44">
        <v>74556</v>
      </c>
      <c r="AU44">
        <v>0</v>
      </c>
      <c r="AV44">
        <v>1707141</v>
      </c>
      <c r="AW44">
        <v>277200</v>
      </c>
      <c r="AX44">
        <v>0</v>
      </c>
      <c r="AY44">
        <v>0</v>
      </c>
      <c r="AZ44">
        <v>10840</v>
      </c>
      <c r="BA44">
        <v>0</v>
      </c>
      <c r="BB44">
        <v>0</v>
      </c>
      <c r="BC44">
        <v>0</v>
      </c>
      <c r="BD44">
        <v>87900</v>
      </c>
      <c r="BE44">
        <v>0</v>
      </c>
      <c r="BF44">
        <v>0</v>
      </c>
      <c r="BG44">
        <v>0</v>
      </c>
      <c r="BH44">
        <v>0</v>
      </c>
      <c r="BI44">
        <v>0</v>
      </c>
      <c r="BJ44">
        <v>18940</v>
      </c>
      <c r="BK44">
        <v>257865</v>
      </c>
      <c r="BL44">
        <v>0</v>
      </c>
      <c r="BM44">
        <v>38370</v>
      </c>
      <c r="BN44">
        <v>156349</v>
      </c>
      <c r="BO44">
        <v>36724</v>
      </c>
      <c r="BP44">
        <v>156847</v>
      </c>
      <c r="BQ44">
        <v>310833</v>
      </c>
      <c r="BR44">
        <v>0</v>
      </c>
      <c r="BS44">
        <v>638580</v>
      </c>
      <c r="BT44">
        <v>39968</v>
      </c>
      <c r="BU44">
        <v>132976</v>
      </c>
      <c r="BV44">
        <v>0</v>
      </c>
      <c r="BW44">
        <v>112550</v>
      </c>
      <c r="BX44">
        <v>1198</v>
      </c>
      <c r="BY44">
        <v>0</v>
      </c>
      <c r="BZ44">
        <v>0</v>
      </c>
      <c r="CA44">
        <v>0</v>
      </c>
      <c r="CB44">
        <v>92758</v>
      </c>
      <c r="CD44">
        <v>0</v>
      </c>
    </row>
    <row r="45" spans="1:82" x14ac:dyDescent="0.3">
      <c r="A45" s="155">
        <v>191</v>
      </c>
      <c r="B45" t="s">
        <v>224</v>
      </c>
      <c r="E45">
        <v>0</v>
      </c>
      <c r="F45">
        <v>167250</v>
      </c>
      <c r="G45">
        <v>0</v>
      </c>
      <c r="H45">
        <v>0</v>
      </c>
      <c r="I45">
        <v>0</v>
      </c>
      <c r="J45">
        <v>0</v>
      </c>
      <c r="K45">
        <v>0</v>
      </c>
      <c r="L45">
        <v>0</v>
      </c>
      <c r="M45">
        <v>0</v>
      </c>
      <c r="N45">
        <v>0</v>
      </c>
      <c r="O45">
        <v>0</v>
      </c>
      <c r="P45">
        <v>0</v>
      </c>
      <c r="Q45">
        <v>399983</v>
      </c>
      <c r="R45">
        <v>0</v>
      </c>
      <c r="S45">
        <v>0</v>
      </c>
      <c r="T45">
        <v>0</v>
      </c>
      <c r="U45">
        <v>1251764</v>
      </c>
      <c r="V45">
        <v>0</v>
      </c>
      <c r="W45">
        <v>0</v>
      </c>
      <c r="X45">
        <v>0</v>
      </c>
      <c r="Y45">
        <v>1047624</v>
      </c>
      <c r="Z45">
        <v>466921</v>
      </c>
      <c r="AA45">
        <v>0</v>
      </c>
      <c r="AB45">
        <v>212565</v>
      </c>
      <c r="AC45">
        <v>0</v>
      </c>
      <c r="AD45">
        <v>0</v>
      </c>
      <c r="AE45">
        <v>695517</v>
      </c>
      <c r="AF45">
        <v>10496</v>
      </c>
      <c r="AG45">
        <v>0</v>
      </c>
      <c r="AH45">
        <v>375000</v>
      </c>
      <c r="AI45">
        <v>1009050</v>
      </c>
      <c r="AJ45">
        <v>0</v>
      </c>
      <c r="AK45">
        <v>0</v>
      </c>
      <c r="AM45">
        <v>19943</v>
      </c>
      <c r="AN45">
        <v>0</v>
      </c>
      <c r="AO45">
        <v>0</v>
      </c>
      <c r="AP45">
        <v>0</v>
      </c>
      <c r="AQ45">
        <v>0</v>
      </c>
      <c r="AR45">
        <v>89265</v>
      </c>
      <c r="AS45">
        <v>0</v>
      </c>
      <c r="AT45">
        <v>0</v>
      </c>
      <c r="AU45">
        <v>0</v>
      </c>
      <c r="AV45">
        <v>390207</v>
      </c>
      <c r="AW45">
        <v>0</v>
      </c>
      <c r="AX45">
        <v>0</v>
      </c>
      <c r="AY45">
        <v>0</v>
      </c>
      <c r="AZ45">
        <v>0</v>
      </c>
      <c r="BA45">
        <v>0</v>
      </c>
      <c r="BB45">
        <v>0</v>
      </c>
      <c r="BC45">
        <v>0</v>
      </c>
      <c r="BD45">
        <v>912283</v>
      </c>
      <c r="BE45">
        <v>0</v>
      </c>
      <c r="BF45">
        <v>80315</v>
      </c>
      <c r="BG45">
        <v>0</v>
      </c>
      <c r="BH45">
        <v>0</v>
      </c>
      <c r="BI45">
        <v>0</v>
      </c>
      <c r="BJ45">
        <v>0</v>
      </c>
      <c r="BK45">
        <v>656453</v>
      </c>
      <c r="BL45">
        <v>1847221</v>
      </c>
      <c r="BM45">
        <v>693228</v>
      </c>
      <c r="BN45">
        <v>0</v>
      </c>
      <c r="BO45">
        <v>0</v>
      </c>
      <c r="BP45">
        <v>0</v>
      </c>
      <c r="BQ45">
        <v>0</v>
      </c>
      <c r="BR45">
        <v>0</v>
      </c>
      <c r="BS45">
        <v>0</v>
      </c>
      <c r="BT45">
        <v>63924</v>
      </c>
      <c r="BU45">
        <v>1250720</v>
      </c>
      <c r="BV45">
        <v>0</v>
      </c>
      <c r="BW45">
        <v>676316</v>
      </c>
      <c r="BX45">
        <v>0</v>
      </c>
      <c r="BY45">
        <v>0</v>
      </c>
      <c r="BZ45">
        <v>0</v>
      </c>
      <c r="CA45">
        <v>0</v>
      </c>
      <c r="CB45">
        <v>0</v>
      </c>
      <c r="CD45">
        <v>0</v>
      </c>
    </row>
    <row r="46" spans="1:82" x14ac:dyDescent="0.3">
      <c r="A46" s="155">
        <v>192</v>
      </c>
      <c r="B46" t="s">
        <v>235</v>
      </c>
      <c r="E46">
        <v>0</v>
      </c>
      <c r="F46">
        <v>0</v>
      </c>
      <c r="G46">
        <v>0</v>
      </c>
      <c r="H46">
        <v>0</v>
      </c>
      <c r="I46">
        <v>0</v>
      </c>
      <c r="J46">
        <v>0</v>
      </c>
      <c r="K46">
        <v>0</v>
      </c>
      <c r="L46">
        <v>0</v>
      </c>
      <c r="M46">
        <v>0</v>
      </c>
      <c r="N46">
        <v>0</v>
      </c>
      <c r="O46">
        <v>0</v>
      </c>
      <c r="P46">
        <v>0</v>
      </c>
      <c r="Q46">
        <v>8866032</v>
      </c>
      <c r="R46">
        <v>0</v>
      </c>
      <c r="S46">
        <v>0</v>
      </c>
      <c r="T46">
        <v>0</v>
      </c>
      <c r="U46">
        <v>0</v>
      </c>
      <c r="V46">
        <v>0</v>
      </c>
      <c r="W46">
        <v>0</v>
      </c>
      <c r="X46">
        <v>0</v>
      </c>
      <c r="Y46">
        <v>0</v>
      </c>
      <c r="Z46">
        <v>0</v>
      </c>
      <c r="AA46">
        <v>0</v>
      </c>
      <c r="AB46">
        <v>0</v>
      </c>
      <c r="AC46">
        <v>0</v>
      </c>
      <c r="AD46">
        <v>0</v>
      </c>
      <c r="AE46">
        <v>0</v>
      </c>
      <c r="AF46">
        <v>0</v>
      </c>
      <c r="AG46">
        <v>0</v>
      </c>
      <c r="AH46">
        <v>0</v>
      </c>
      <c r="AI46">
        <v>0</v>
      </c>
      <c r="AJ46">
        <v>0</v>
      </c>
      <c r="AK46">
        <v>0</v>
      </c>
      <c r="AM46">
        <v>0</v>
      </c>
      <c r="AN46">
        <v>0</v>
      </c>
      <c r="AO46">
        <v>0</v>
      </c>
      <c r="AP46">
        <v>0</v>
      </c>
      <c r="AQ46">
        <v>0</v>
      </c>
      <c r="AR46">
        <v>0</v>
      </c>
      <c r="AS46">
        <v>0</v>
      </c>
      <c r="AT46">
        <v>0</v>
      </c>
      <c r="AU46">
        <v>18473</v>
      </c>
      <c r="AV46">
        <v>0</v>
      </c>
      <c r="AW46">
        <v>0</v>
      </c>
      <c r="AX46">
        <v>0</v>
      </c>
      <c r="AY46">
        <v>0</v>
      </c>
      <c r="AZ46">
        <v>0</v>
      </c>
      <c r="BA46">
        <v>0</v>
      </c>
      <c r="BB46">
        <v>0</v>
      </c>
      <c r="BC46">
        <v>0</v>
      </c>
      <c r="BD46">
        <v>0</v>
      </c>
      <c r="BE46">
        <v>0</v>
      </c>
      <c r="BF46">
        <v>0</v>
      </c>
      <c r="BG46">
        <v>0</v>
      </c>
      <c r="BH46">
        <v>0</v>
      </c>
      <c r="BI46">
        <v>0</v>
      </c>
      <c r="BJ46">
        <v>0</v>
      </c>
      <c r="BK46">
        <v>0</v>
      </c>
      <c r="BL46">
        <v>139001</v>
      </c>
      <c r="BM46">
        <v>0</v>
      </c>
      <c r="BN46">
        <v>0</v>
      </c>
      <c r="BO46">
        <v>0</v>
      </c>
      <c r="BP46">
        <v>0</v>
      </c>
      <c r="BQ46">
        <v>0</v>
      </c>
      <c r="BR46">
        <v>0</v>
      </c>
      <c r="BS46">
        <v>0</v>
      </c>
      <c r="BT46">
        <v>0</v>
      </c>
      <c r="BU46">
        <v>0</v>
      </c>
      <c r="BV46">
        <v>0</v>
      </c>
      <c r="BW46">
        <v>0</v>
      </c>
      <c r="BX46">
        <v>0</v>
      </c>
      <c r="BY46">
        <v>0</v>
      </c>
      <c r="BZ46">
        <v>0</v>
      </c>
      <c r="CA46">
        <v>0</v>
      </c>
      <c r="CB46">
        <v>0</v>
      </c>
      <c r="CD46">
        <v>0</v>
      </c>
    </row>
    <row r="47" spans="1:82" x14ac:dyDescent="0.3">
      <c r="A47" s="155">
        <v>252</v>
      </c>
      <c r="B47" t="s">
        <v>95</v>
      </c>
      <c r="E47">
        <v>159557</v>
      </c>
      <c r="F47">
        <v>747180</v>
      </c>
      <c r="G47">
        <v>6139732</v>
      </c>
      <c r="H47">
        <v>2793373</v>
      </c>
      <c r="I47">
        <v>5699758</v>
      </c>
      <c r="J47">
        <v>9937</v>
      </c>
      <c r="K47">
        <v>1682936</v>
      </c>
      <c r="L47">
        <v>360018</v>
      </c>
      <c r="M47">
        <v>55485832</v>
      </c>
      <c r="N47">
        <v>403678</v>
      </c>
      <c r="O47">
        <v>5897367</v>
      </c>
      <c r="P47">
        <v>163235</v>
      </c>
      <c r="Q47">
        <v>72231064</v>
      </c>
      <c r="R47">
        <v>5236070</v>
      </c>
      <c r="S47">
        <v>109991</v>
      </c>
      <c r="T47">
        <v>79407579</v>
      </c>
      <c r="U47">
        <v>34501559</v>
      </c>
      <c r="V47">
        <v>27614287</v>
      </c>
      <c r="W47">
        <v>144793657</v>
      </c>
      <c r="X47">
        <v>227052</v>
      </c>
      <c r="Y47">
        <v>25370411</v>
      </c>
      <c r="Z47">
        <v>1580597</v>
      </c>
      <c r="AA47">
        <v>19387319</v>
      </c>
      <c r="AB47">
        <v>3111271</v>
      </c>
      <c r="AC47">
        <v>2776823</v>
      </c>
      <c r="AD47">
        <v>1134113</v>
      </c>
      <c r="AE47">
        <v>1507789</v>
      </c>
      <c r="AF47">
        <v>40161631</v>
      </c>
      <c r="AG47">
        <v>6824257</v>
      </c>
      <c r="AH47">
        <v>2042640</v>
      </c>
      <c r="AI47">
        <v>58631163</v>
      </c>
      <c r="AJ47">
        <v>4487360</v>
      </c>
      <c r="AK47">
        <v>2721084</v>
      </c>
      <c r="AM47">
        <v>11892626</v>
      </c>
      <c r="AN47">
        <v>297975</v>
      </c>
      <c r="AO47">
        <v>297994</v>
      </c>
      <c r="AP47">
        <v>96903</v>
      </c>
      <c r="AQ47">
        <v>12354833</v>
      </c>
      <c r="AR47">
        <v>41967278</v>
      </c>
      <c r="AS47">
        <v>169977</v>
      </c>
      <c r="AT47">
        <v>2462827</v>
      </c>
      <c r="AU47">
        <v>204711</v>
      </c>
      <c r="AV47">
        <v>24546139</v>
      </c>
      <c r="AW47">
        <v>6795642</v>
      </c>
      <c r="AX47">
        <v>3768365</v>
      </c>
      <c r="AY47">
        <v>5705067</v>
      </c>
      <c r="AZ47">
        <v>1850274</v>
      </c>
      <c r="BA47">
        <v>1410026</v>
      </c>
      <c r="BB47">
        <v>51387</v>
      </c>
      <c r="BC47">
        <v>50997</v>
      </c>
      <c r="BD47">
        <v>5797072</v>
      </c>
      <c r="BE47">
        <v>305801</v>
      </c>
      <c r="BF47">
        <v>138920</v>
      </c>
      <c r="BG47">
        <v>65521</v>
      </c>
      <c r="BH47">
        <v>93599</v>
      </c>
      <c r="BI47">
        <v>271587</v>
      </c>
      <c r="BJ47">
        <v>258070</v>
      </c>
      <c r="BK47">
        <v>4236034</v>
      </c>
      <c r="BL47">
        <v>350169</v>
      </c>
      <c r="BM47">
        <v>2171281</v>
      </c>
      <c r="BN47">
        <v>5782057</v>
      </c>
      <c r="BO47">
        <v>305615</v>
      </c>
      <c r="BP47">
        <v>1353607</v>
      </c>
      <c r="BQ47">
        <v>27012618</v>
      </c>
      <c r="BR47">
        <v>508407</v>
      </c>
      <c r="BS47">
        <v>29774725</v>
      </c>
      <c r="BT47">
        <v>688193</v>
      </c>
      <c r="BU47">
        <v>5372889</v>
      </c>
      <c r="BV47">
        <v>3205958</v>
      </c>
      <c r="BW47">
        <v>2810366</v>
      </c>
      <c r="BX47">
        <v>340335</v>
      </c>
      <c r="BY47">
        <v>332707</v>
      </c>
      <c r="BZ47">
        <v>371868</v>
      </c>
      <c r="CA47">
        <v>60899</v>
      </c>
      <c r="CB47">
        <v>393669</v>
      </c>
      <c r="CD47">
        <v>65722</v>
      </c>
    </row>
    <row r="48" spans="1:82" x14ac:dyDescent="0.3">
      <c r="A48" s="155">
        <v>253</v>
      </c>
      <c r="B48" t="s">
        <v>96</v>
      </c>
      <c r="E48">
        <v>43930</v>
      </c>
      <c r="F48">
        <v>195127</v>
      </c>
      <c r="G48">
        <v>631970</v>
      </c>
      <c r="H48">
        <v>216000</v>
      </c>
      <c r="I48">
        <v>292713</v>
      </c>
      <c r="J48">
        <v>5932</v>
      </c>
      <c r="K48">
        <v>60332</v>
      </c>
      <c r="L48">
        <v>23335</v>
      </c>
      <c r="M48">
        <v>2318486</v>
      </c>
      <c r="N48">
        <v>167969</v>
      </c>
      <c r="O48">
        <v>2502776</v>
      </c>
      <c r="P48">
        <v>11083</v>
      </c>
      <c r="Q48">
        <v>14881482</v>
      </c>
      <c r="R48">
        <v>212689</v>
      </c>
      <c r="S48">
        <v>3897</v>
      </c>
      <c r="T48">
        <v>22637755</v>
      </c>
      <c r="U48">
        <v>10045571</v>
      </c>
      <c r="V48">
        <v>4897224</v>
      </c>
      <c r="W48">
        <v>26339022</v>
      </c>
      <c r="X48">
        <v>177283</v>
      </c>
      <c r="Y48">
        <v>4485537</v>
      </c>
      <c r="Z48">
        <v>233301</v>
      </c>
      <c r="AA48">
        <v>3127504</v>
      </c>
      <c r="AB48">
        <v>677363</v>
      </c>
      <c r="AC48">
        <v>442904</v>
      </c>
      <c r="AD48">
        <v>330202</v>
      </c>
      <c r="AE48">
        <v>916693</v>
      </c>
      <c r="AF48">
        <v>11135803</v>
      </c>
      <c r="AG48">
        <v>547935</v>
      </c>
      <c r="AH48">
        <v>265242</v>
      </c>
      <c r="AI48">
        <v>13146423</v>
      </c>
      <c r="AJ48">
        <v>241691</v>
      </c>
      <c r="AK48">
        <v>88067</v>
      </c>
      <c r="AM48">
        <v>2890464</v>
      </c>
      <c r="AN48">
        <v>215079</v>
      </c>
      <c r="AO48">
        <v>125115</v>
      </c>
      <c r="AP48">
        <v>1028</v>
      </c>
      <c r="AQ48">
        <v>6484167</v>
      </c>
      <c r="AR48">
        <v>1142810</v>
      </c>
      <c r="AS48">
        <v>151571</v>
      </c>
      <c r="AT48">
        <v>766610</v>
      </c>
      <c r="AU48">
        <v>77449</v>
      </c>
      <c r="AV48">
        <v>12689639</v>
      </c>
      <c r="AW48">
        <v>200071</v>
      </c>
      <c r="AX48">
        <v>1007406</v>
      </c>
      <c r="AY48">
        <v>2915847</v>
      </c>
      <c r="AZ48">
        <v>160346</v>
      </c>
      <c r="BA48">
        <v>508200</v>
      </c>
      <c r="BB48">
        <v>0</v>
      </c>
      <c r="BC48">
        <v>231468</v>
      </c>
      <c r="BD48">
        <v>1036563</v>
      </c>
      <c r="BE48">
        <v>50006</v>
      </c>
      <c r="BF48">
        <v>119514</v>
      </c>
      <c r="BG48">
        <v>29291</v>
      </c>
      <c r="BH48">
        <v>6479</v>
      </c>
      <c r="BI48">
        <v>65122</v>
      </c>
      <c r="BJ48">
        <v>79857</v>
      </c>
      <c r="BK48">
        <v>655656</v>
      </c>
      <c r="BL48">
        <v>344489</v>
      </c>
      <c r="BM48">
        <v>577732</v>
      </c>
      <c r="BN48">
        <v>4065311</v>
      </c>
      <c r="BO48">
        <v>257054</v>
      </c>
      <c r="BP48">
        <v>337726</v>
      </c>
      <c r="BQ48">
        <v>2233881</v>
      </c>
      <c r="BR48">
        <v>262301</v>
      </c>
      <c r="BS48">
        <v>1371004</v>
      </c>
      <c r="BT48">
        <v>475732</v>
      </c>
      <c r="BU48">
        <v>2407856</v>
      </c>
      <c r="BV48">
        <v>1442897</v>
      </c>
      <c r="BW48">
        <v>493001</v>
      </c>
      <c r="BX48">
        <v>412181</v>
      </c>
      <c r="BY48">
        <v>148245</v>
      </c>
      <c r="BZ48">
        <v>56393</v>
      </c>
      <c r="CA48">
        <v>33898</v>
      </c>
      <c r="CB48">
        <v>163393</v>
      </c>
      <c r="CD48">
        <v>23236</v>
      </c>
    </row>
    <row r="49" spans="1:82" x14ac:dyDescent="0.3">
      <c r="A49" s="155">
        <v>254</v>
      </c>
      <c r="B49" t="s">
        <v>97</v>
      </c>
      <c r="E49">
        <v>124447</v>
      </c>
      <c r="F49">
        <v>741686</v>
      </c>
      <c r="G49">
        <v>3931372</v>
      </c>
      <c r="H49">
        <v>5230579</v>
      </c>
      <c r="I49">
        <v>4441228</v>
      </c>
      <c r="J49">
        <v>112433</v>
      </c>
      <c r="K49">
        <v>922473</v>
      </c>
      <c r="L49">
        <v>1001709</v>
      </c>
      <c r="M49">
        <v>1845007</v>
      </c>
      <c r="N49">
        <v>444573</v>
      </c>
      <c r="O49">
        <v>2843302</v>
      </c>
      <c r="P49">
        <v>297307</v>
      </c>
      <c r="Q49">
        <v>-9095556</v>
      </c>
      <c r="R49">
        <v>264084</v>
      </c>
      <c r="S49">
        <v>203612</v>
      </c>
      <c r="T49">
        <v>-20034661</v>
      </c>
      <c r="U49">
        <v>-276571</v>
      </c>
      <c r="V49">
        <v>2291152</v>
      </c>
      <c r="W49">
        <v>9417099</v>
      </c>
      <c r="X49">
        <v>175816</v>
      </c>
      <c r="Y49">
        <v>8099330</v>
      </c>
      <c r="Z49">
        <v>1271839</v>
      </c>
      <c r="AA49">
        <v>7530504</v>
      </c>
      <c r="AB49">
        <v>829449</v>
      </c>
      <c r="AC49">
        <v>1768922</v>
      </c>
      <c r="AD49">
        <v>935893</v>
      </c>
      <c r="AE49">
        <v>2810334</v>
      </c>
      <c r="AF49">
        <v>3379930</v>
      </c>
      <c r="AG49">
        <v>4625047</v>
      </c>
      <c r="AH49">
        <v>618932</v>
      </c>
      <c r="AI49">
        <v>-36243815</v>
      </c>
      <c r="AJ49">
        <v>2691272</v>
      </c>
      <c r="AK49">
        <v>550465</v>
      </c>
      <c r="AM49">
        <v>5102071</v>
      </c>
      <c r="AN49">
        <v>424171</v>
      </c>
      <c r="AO49">
        <v>169769</v>
      </c>
      <c r="AP49">
        <v>88614</v>
      </c>
      <c r="AQ49">
        <v>6846671</v>
      </c>
      <c r="AR49">
        <v>2645909</v>
      </c>
      <c r="AS49">
        <v>464573</v>
      </c>
      <c r="AT49">
        <v>431533</v>
      </c>
      <c r="AU49">
        <v>297191</v>
      </c>
      <c r="AV49">
        <v>11307210</v>
      </c>
      <c r="AW49">
        <v>3420812</v>
      </c>
      <c r="AX49">
        <v>-71965</v>
      </c>
      <c r="AY49">
        <v>21710741</v>
      </c>
      <c r="AZ49">
        <v>1927737</v>
      </c>
      <c r="BA49">
        <v>324825</v>
      </c>
      <c r="BB49">
        <v>108917</v>
      </c>
      <c r="BC49">
        <v>514992</v>
      </c>
      <c r="BD49">
        <v>-1763441</v>
      </c>
      <c r="BE49">
        <v>500869</v>
      </c>
      <c r="BF49">
        <v>695300</v>
      </c>
      <c r="BG49">
        <v>273193</v>
      </c>
      <c r="BH49">
        <v>308867</v>
      </c>
      <c r="BI49">
        <v>459664</v>
      </c>
      <c r="BJ49">
        <v>269186</v>
      </c>
      <c r="BK49">
        <v>78211</v>
      </c>
      <c r="BL49">
        <v>26134</v>
      </c>
      <c r="BM49">
        <v>-405506</v>
      </c>
      <c r="BN49">
        <v>1890898</v>
      </c>
      <c r="BO49">
        <v>651118</v>
      </c>
      <c r="BP49">
        <v>1749742</v>
      </c>
      <c r="BQ49">
        <v>6425942</v>
      </c>
      <c r="BR49">
        <v>171275</v>
      </c>
      <c r="BS49">
        <v>14639430</v>
      </c>
      <c r="BT49">
        <v>541523</v>
      </c>
      <c r="BU49">
        <v>1364132</v>
      </c>
      <c r="BV49">
        <v>947808</v>
      </c>
      <c r="BW49">
        <v>1110121</v>
      </c>
      <c r="BX49">
        <v>1140573</v>
      </c>
      <c r="BY49">
        <v>185936</v>
      </c>
      <c r="BZ49">
        <v>442783</v>
      </c>
      <c r="CA49">
        <v>166422</v>
      </c>
      <c r="CB49">
        <v>224423</v>
      </c>
      <c r="CD49">
        <v>356108</v>
      </c>
    </row>
    <row r="50" spans="1:82" x14ac:dyDescent="0.3">
      <c r="A50" s="155">
        <v>255</v>
      </c>
      <c r="B50" t="s">
        <v>188</v>
      </c>
      <c r="E50">
        <v>24894</v>
      </c>
      <c r="F50">
        <v>88375</v>
      </c>
      <c r="G50">
        <v>1000783</v>
      </c>
      <c r="H50">
        <v>786332</v>
      </c>
      <c r="I50">
        <v>503630</v>
      </c>
      <c r="J50">
        <v>2692</v>
      </c>
      <c r="K50">
        <v>51949</v>
      </c>
      <c r="L50">
        <v>76119</v>
      </c>
      <c r="M50">
        <v>-706098</v>
      </c>
      <c r="N50">
        <v>10736</v>
      </c>
      <c r="O50">
        <v>94310</v>
      </c>
      <c r="P50">
        <v>17988</v>
      </c>
      <c r="Q50">
        <v>3374356</v>
      </c>
      <c r="R50">
        <v>-58250</v>
      </c>
      <c r="S50">
        <v>-10454</v>
      </c>
      <c r="T50">
        <v>38702585</v>
      </c>
      <c r="U50">
        <v>4214792</v>
      </c>
      <c r="V50">
        <v>1497542</v>
      </c>
      <c r="W50">
        <v>5423509</v>
      </c>
      <c r="X50">
        <v>12442</v>
      </c>
      <c r="Y50">
        <v>-192060</v>
      </c>
      <c r="Z50">
        <v>106663</v>
      </c>
      <c r="AA50">
        <v>2856549</v>
      </c>
      <c r="AB50">
        <v>198216</v>
      </c>
      <c r="AC50">
        <v>238005</v>
      </c>
      <c r="AD50">
        <v>105653</v>
      </c>
      <c r="AE50">
        <v>136969</v>
      </c>
      <c r="AF50">
        <v>2302209</v>
      </c>
      <c r="AG50">
        <v>703859</v>
      </c>
      <c r="AH50">
        <v>-61779</v>
      </c>
      <c r="AI50">
        <v>6392229</v>
      </c>
      <c r="AJ50">
        <v>459388</v>
      </c>
      <c r="AK50">
        <v>9654</v>
      </c>
      <c r="AM50">
        <v>533939</v>
      </c>
      <c r="AN50">
        <v>-42251</v>
      </c>
      <c r="AO50">
        <v>3089</v>
      </c>
      <c r="AP50">
        <v>-14374</v>
      </c>
      <c r="AQ50">
        <v>1360521</v>
      </c>
      <c r="AR50">
        <v>127168</v>
      </c>
      <c r="AS50">
        <v>-22728</v>
      </c>
      <c r="AT50">
        <v>865476</v>
      </c>
      <c r="AU50">
        <v>-114236</v>
      </c>
      <c r="AV50">
        <v>9586631</v>
      </c>
      <c r="AW50">
        <v>198289</v>
      </c>
      <c r="AX50">
        <v>11321</v>
      </c>
      <c r="AY50">
        <v>3747020</v>
      </c>
      <c r="AZ50">
        <v>137489</v>
      </c>
      <c r="BA50">
        <v>381594</v>
      </c>
      <c r="BB50">
        <v>5594</v>
      </c>
      <c r="BC50">
        <v>61129</v>
      </c>
      <c r="BD50">
        <v>15966</v>
      </c>
      <c r="BE50">
        <v>6124</v>
      </c>
      <c r="BF50">
        <v>8453</v>
      </c>
      <c r="BG50">
        <v>112805</v>
      </c>
      <c r="BH50">
        <v>23587</v>
      </c>
      <c r="BI50">
        <v>-19452</v>
      </c>
      <c r="BJ50">
        <v>84614</v>
      </c>
      <c r="BK50">
        <v>474760</v>
      </c>
      <c r="BL50">
        <v>82226</v>
      </c>
      <c r="BM50">
        <v>-216526</v>
      </c>
      <c r="BN50">
        <v>-99995</v>
      </c>
      <c r="BO50">
        <v>126153</v>
      </c>
      <c r="BP50">
        <v>229334</v>
      </c>
      <c r="BQ50">
        <v>2769157</v>
      </c>
      <c r="BR50">
        <v>-27619</v>
      </c>
      <c r="BS50">
        <v>2869517</v>
      </c>
      <c r="BT50">
        <v>76838</v>
      </c>
      <c r="BU50">
        <v>635001</v>
      </c>
      <c r="BV50">
        <v>-43244</v>
      </c>
      <c r="BW50">
        <v>26080</v>
      </c>
      <c r="BX50">
        <v>-45507</v>
      </c>
      <c r="BY50">
        <v>-59300</v>
      </c>
      <c r="BZ50">
        <v>-61843</v>
      </c>
      <c r="CA50">
        <v>45592</v>
      </c>
      <c r="CB50">
        <v>69406</v>
      </c>
      <c r="CD50">
        <v>2664</v>
      </c>
    </row>
    <row r="51" spans="1:82" x14ac:dyDescent="0.3">
      <c r="A51" s="155">
        <v>327</v>
      </c>
      <c r="B51" t="s">
        <v>1053</v>
      </c>
      <c r="E51">
        <v>0</v>
      </c>
      <c r="F51">
        <v>0</v>
      </c>
      <c r="G51">
        <v>0</v>
      </c>
      <c r="H51">
        <v>0</v>
      </c>
      <c r="I51">
        <v>0</v>
      </c>
      <c r="J51">
        <v>53983</v>
      </c>
      <c r="K51">
        <v>0</v>
      </c>
      <c r="L51">
        <v>0</v>
      </c>
      <c r="M51">
        <v>0</v>
      </c>
      <c r="N51">
        <v>0</v>
      </c>
      <c r="O51">
        <v>46446</v>
      </c>
      <c r="P51">
        <v>0</v>
      </c>
      <c r="Q51">
        <v>5609034</v>
      </c>
      <c r="R51">
        <v>367968</v>
      </c>
      <c r="S51">
        <v>0</v>
      </c>
      <c r="T51">
        <v>3881259</v>
      </c>
      <c r="U51">
        <v>2270233</v>
      </c>
      <c r="V51">
        <v>14979085</v>
      </c>
      <c r="W51">
        <v>0</v>
      </c>
      <c r="X51">
        <v>0</v>
      </c>
      <c r="Y51">
        <v>745155</v>
      </c>
      <c r="Z51">
        <v>4000</v>
      </c>
      <c r="AA51">
        <v>569712</v>
      </c>
      <c r="AB51">
        <v>23252</v>
      </c>
      <c r="AC51">
        <v>15684</v>
      </c>
      <c r="AD51">
        <v>882432</v>
      </c>
      <c r="AE51">
        <v>0</v>
      </c>
      <c r="AF51">
        <v>1702831</v>
      </c>
      <c r="AG51">
        <v>514809</v>
      </c>
      <c r="AH51">
        <v>19050</v>
      </c>
      <c r="AI51">
        <v>13241990</v>
      </c>
      <c r="AJ51">
        <v>6500</v>
      </c>
      <c r="AK51">
        <v>63005</v>
      </c>
      <c r="AM51">
        <v>210332</v>
      </c>
      <c r="AN51">
        <v>42297</v>
      </c>
      <c r="AO51">
        <v>0</v>
      </c>
      <c r="AP51">
        <v>0</v>
      </c>
      <c r="AQ51">
        <v>0</v>
      </c>
      <c r="AR51">
        <v>44618</v>
      </c>
      <c r="AS51">
        <v>0</v>
      </c>
      <c r="AT51">
        <v>552989</v>
      </c>
      <c r="AU51">
        <v>0</v>
      </c>
      <c r="AV51">
        <v>3735076</v>
      </c>
      <c r="AW51">
        <v>0</v>
      </c>
      <c r="AX51">
        <v>76640</v>
      </c>
      <c r="AY51">
        <v>1346936</v>
      </c>
      <c r="AZ51">
        <v>5006</v>
      </c>
      <c r="BA51">
        <v>0</v>
      </c>
      <c r="BB51">
        <v>0</v>
      </c>
      <c r="BC51">
        <v>0</v>
      </c>
      <c r="BD51">
        <v>217472</v>
      </c>
      <c r="BE51">
        <v>0</v>
      </c>
      <c r="BF51">
        <v>0</v>
      </c>
      <c r="BG51">
        <v>0</v>
      </c>
      <c r="BH51">
        <v>0</v>
      </c>
      <c r="BI51">
        <v>474</v>
      </c>
      <c r="BJ51">
        <v>0</v>
      </c>
      <c r="BK51">
        <v>140972</v>
      </c>
      <c r="BL51">
        <v>1088436</v>
      </c>
      <c r="BM51">
        <v>168864</v>
      </c>
      <c r="BN51">
        <v>0</v>
      </c>
      <c r="BO51">
        <v>39115</v>
      </c>
      <c r="BP51">
        <v>12100</v>
      </c>
      <c r="BQ51">
        <v>0</v>
      </c>
      <c r="BR51">
        <v>25500</v>
      </c>
      <c r="BS51">
        <v>0</v>
      </c>
      <c r="BT51">
        <v>341062</v>
      </c>
      <c r="BU51">
        <v>10200</v>
      </c>
      <c r="BV51">
        <v>0</v>
      </c>
      <c r="BW51">
        <v>107630</v>
      </c>
      <c r="BX51">
        <v>81232</v>
      </c>
      <c r="BY51">
        <v>0</v>
      </c>
      <c r="BZ51">
        <v>21695</v>
      </c>
      <c r="CA51">
        <v>49000</v>
      </c>
      <c r="CB51">
        <v>24280</v>
      </c>
      <c r="CD51">
        <v>0</v>
      </c>
    </row>
    <row r="52" spans="1:82" x14ac:dyDescent="0.3">
      <c r="A52" s="155">
        <v>328</v>
      </c>
      <c r="B52" t="s">
        <v>307</v>
      </c>
      <c r="E52">
        <v>0</v>
      </c>
      <c r="F52">
        <v>0</v>
      </c>
      <c r="G52">
        <v>0</v>
      </c>
      <c r="H52">
        <v>0</v>
      </c>
      <c r="I52">
        <v>0</v>
      </c>
      <c r="J52">
        <v>0</v>
      </c>
      <c r="K52">
        <v>0</v>
      </c>
      <c r="L52">
        <v>0</v>
      </c>
      <c r="M52">
        <v>0</v>
      </c>
      <c r="N52">
        <v>0</v>
      </c>
      <c r="O52">
        <v>2328960</v>
      </c>
      <c r="P52">
        <v>0</v>
      </c>
      <c r="Q52">
        <v>766847</v>
      </c>
      <c r="R52">
        <v>0</v>
      </c>
      <c r="S52">
        <v>0</v>
      </c>
      <c r="T52">
        <v>24521512</v>
      </c>
      <c r="U52">
        <v>1625629</v>
      </c>
      <c r="V52">
        <v>0</v>
      </c>
      <c r="W52">
        <v>0</v>
      </c>
      <c r="X52">
        <v>0</v>
      </c>
      <c r="Y52">
        <v>1056654</v>
      </c>
      <c r="Z52">
        <v>2781554</v>
      </c>
      <c r="AA52">
        <v>278036</v>
      </c>
      <c r="AB52">
        <v>4317604</v>
      </c>
      <c r="AC52">
        <v>0</v>
      </c>
      <c r="AD52">
        <v>0</v>
      </c>
      <c r="AE52">
        <v>812480</v>
      </c>
      <c r="AF52">
        <v>0</v>
      </c>
      <c r="AG52">
        <v>2701021</v>
      </c>
      <c r="AH52">
        <v>0</v>
      </c>
      <c r="AI52">
        <v>5138650</v>
      </c>
      <c r="AJ52">
        <v>0</v>
      </c>
      <c r="AK52">
        <v>0</v>
      </c>
      <c r="AM52">
        <v>897346</v>
      </c>
      <c r="AN52">
        <v>0</v>
      </c>
      <c r="AO52">
        <v>0</v>
      </c>
      <c r="AP52">
        <v>0</v>
      </c>
      <c r="AQ52">
        <v>0</v>
      </c>
      <c r="AR52">
        <v>479415</v>
      </c>
      <c r="AS52">
        <v>0</v>
      </c>
      <c r="AT52">
        <v>521844</v>
      </c>
      <c r="AU52">
        <v>0</v>
      </c>
      <c r="AV52">
        <v>0</v>
      </c>
      <c r="AW52">
        <v>0</v>
      </c>
      <c r="AX52">
        <v>0</v>
      </c>
      <c r="AY52">
        <v>0</v>
      </c>
      <c r="AZ52">
        <v>0</v>
      </c>
      <c r="BA52">
        <v>0</v>
      </c>
      <c r="BB52">
        <v>0</v>
      </c>
      <c r="BC52">
        <v>0</v>
      </c>
      <c r="BD52">
        <v>12150084</v>
      </c>
      <c r="BE52">
        <v>0</v>
      </c>
      <c r="BF52">
        <v>105265</v>
      </c>
      <c r="BG52">
        <v>0</v>
      </c>
      <c r="BH52">
        <v>0</v>
      </c>
      <c r="BI52">
        <v>54000</v>
      </c>
      <c r="BJ52">
        <v>0</v>
      </c>
      <c r="BK52">
        <v>0</v>
      </c>
      <c r="BL52">
        <v>3632251</v>
      </c>
      <c r="BM52">
        <v>1051000</v>
      </c>
      <c r="BN52">
        <v>36549</v>
      </c>
      <c r="BO52">
        <v>0</v>
      </c>
      <c r="BP52">
        <v>0</v>
      </c>
      <c r="BQ52">
        <v>0</v>
      </c>
      <c r="BR52">
        <v>840781</v>
      </c>
      <c r="BS52">
        <v>0</v>
      </c>
      <c r="BT52">
        <v>59700</v>
      </c>
      <c r="BU52">
        <v>1470941</v>
      </c>
      <c r="BV52">
        <v>0</v>
      </c>
      <c r="BW52">
        <v>1218697</v>
      </c>
      <c r="BX52">
        <v>40000</v>
      </c>
      <c r="BY52">
        <v>0</v>
      </c>
      <c r="BZ52">
        <v>0</v>
      </c>
      <c r="CA52">
        <v>0</v>
      </c>
      <c r="CB52">
        <v>48080</v>
      </c>
      <c r="CD52">
        <v>0</v>
      </c>
    </row>
    <row r="53" spans="1:82" x14ac:dyDescent="0.3">
      <c r="A53" s="155">
        <v>331</v>
      </c>
      <c r="B53" t="s">
        <v>238</v>
      </c>
      <c r="E53">
        <v>0</v>
      </c>
      <c r="F53">
        <v>64754</v>
      </c>
      <c r="G53">
        <v>0</v>
      </c>
      <c r="H53">
        <v>0</v>
      </c>
      <c r="I53">
        <v>0</v>
      </c>
      <c r="J53">
        <v>12500</v>
      </c>
      <c r="K53">
        <v>0</v>
      </c>
      <c r="L53">
        <v>0</v>
      </c>
      <c r="M53">
        <v>0</v>
      </c>
      <c r="N53">
        <v>0</v>
      </c>
      <c r="O53">
        <v>0</v>
      </c>
      <c r="P53">
        <v>0</v>
      </c>
      <c r="Q53">
        <v>1147238</v>
      </c>
      <c r="R53">
        <v>68322</v>
      </c>
      <c r="S53">
        <v>0</v>
      </c>
      <c r="T53">
        <v>3196877</v>
      </c>
      <c r="U53">
        <v>1211750</v>
      </c>
      <c r="V53">
        <v>1865583</v>
      </c>
      <c r="W53">
        <v>0</v>
      </c>
      <c r="X53">
        <v>0</v>
      </c>
      <c r="Y53">
        <v>1164949</v>
      </c>
      <c r="Z53">
        <v>28000</v>
      </c>
      <c r="AA53">
        <v>296966</v>
      </c>
      <c r="AB53">
        <v>316169</v>
      </c>
      <c r="AC53">
        <v>155390</v>
      </c>
      <c r="AD53">
        <v>252350</v>
      </c>
      <c r="AE53">
        <v>32920</v>
      </c>
      <c r="AF53">
        <v>43008</v>
      </c>
      <c r="AG53">
        <v>42533</v>
      </c>
      <c r="AH53">
        <v>32128</v>
      </c>
      <c r="AI53">
        <v>4633983</v>
      </c>
      <c r="AJ53">
        <v>0</v>
      </c>
      <c r="AK53">
        <v>17300</v>
      </c>
      <c r="AM53">
        <v>1226140</v>
      </c>
      <c r="AN53">
        <v>20000</v>
      </c>
      <c r="AO53">
        <v>38861</v>
      </c>
      <c r="AP53">
        <v>0</v>
      </c>
      <c r="AQ53">
        <v>0</v>
      </c>
      <c r="AR53">
        <v>548610</v>
      </c>
      <c r="AS53">
        <v>0</v>
      </c>
      <c r="AT53">
        <v>160895</v>
      </c>
      <c r="AU53">
        <v>0</v>
      </c>
      <c r="AV53">
        <v>3772867</v>
      </c>
      <c r="AW53">
        <v>0</v>
      </c>
      <c r="AX53">
        <v>70371</v>
      </c>
      <c r="AY53">
        <v>0</v>
      </c>
      <c r="AZ53">
        <v>31500</v>
      </c>
      <c r="BA53">
        <v>0</v>
      </c>
      <c r="BB53">
        <v>0</v>
      </c>
      <c r="BC53">
        <v>0</v>
      </c>
      <c r="BD53">
        <v>832645</v>
      </c>
      <c r="BE53">
        <v>0</v>
      </c>
      <c r="BF53">
        <v>29081</v>
      </c>
      <c r="BG53">
        <v>0</v>
      </c>
      <c r="BH53">
        <v>0</v>
      </c>
      <c r="BI53">
        <v>5558</v>
      </c>
      <c r="BJ53">
        <v>0</v>
      </c>
      <c r="BK53">
        <v>116789</v>
      </c>
      <c r="BL53">
        <v>25000</v>
      </c>
      <c r="BM53">
        <v>115538</v>
      </c>
      <c r="BN53">
        <v>144000</v>
      </c>
      <c r="BO53">
        <v>27569</v>
      </c>
      <c r="BP53">
        <v>0</v>
      </c>
      <c r="BQ53">
        <v>0</v>
      </c>
      <c r="BR53">
        <v>31117</v>
      </c>
      <c r="BS53">
        <v>0</v>
      </c>
      <c r="BT53">
        <v>18864</v>
      </c>
      <c r="BU53">
        <v>137200</v>
      </c>
      <c r="BV53">
        <v>0</v>
      </c>
      <c r="BW53">
        <v>182023</v>
      </c>
      <c r="BX53">
        <v>0</v>
      </c>
      <c r="BY53">
        <v>0</v>
      </c>
      <c r="BZ53">
        <v>33583</v>
      </c>
      <c r="CA53">
        <v>7000</v>
      </c>
      <c r="CB53">
        <v>79816</v>
      </c>
      <c r="CD53">
        <v>0</v>
      </c>
    </row>
    <row r="54" spans="1:82" x14ac:dyDescent="0.3">
      <c r="A54" s="155">
        <v>332</v>
      </c>
      <c r="B54" t="s">
        <v>239</v>
      </c>
      <c r="E54">
        <v>0</v>
      </c>
      <c r="F54">
        <v>58146</v>
      </c>
      <c r="G54">
        <v>0</v>
      </c>
      <c r="H54">
        <v>0</v>
      </c>
      <c r="I54">
        <v>0</v>
      </c>
      <c r="J54">
        <v>0</v>
      </c>
      <c r="K54">
        <v>0</v>
      </c>
      <c r="L54">
        <v>0</v>
      </c>
      <c r="M54">
        <v>0</v>
      </c>
      <c r="N54">
        <v>0</v>
      </c>
      <c r="O54">
        <v>346086</v>
      </c>
      <c r="P54">
        <v>0</v>
      </c>
      <c r="Q54">
        <v>6657635</v>
      </c>
      <c r="R54">
        <v>22400</v>
      </c>
      <c r="S54">
        <v>0</v>
      </c>
      <c r="T54">
        <v>4426634</v>
      </c>
      <c r="U54">
        <v>3636233</v>
      </c>
      <c r="V54">
        <v>1728870</v>
      </c>
      <c r="W54">
        <v>0</v>
      </c>
      <c r="X54">
        <v>30564</v>
      </c>
      <c r="Y54">
        <v>2523473</v>
      </c>
      <c r="Z54">
        <v>2152290</v>
      </c>
      <c r="AA54">
        <v>695845</v>
      </c>
      <c r="AB54">
        <v>242048</v>
      </c>
      <c r="AC54">
        <v>46058</v>
      </c>
      <c r="AD54">
        <v>43815</v>
      </c>
      <c r="AE54">
        <v>1516458</v>
      </c>
      <c r="AF54">
        <v>836014</v>
      </c>
      <c r="AG54">
        <v>152591</v>
      </c>
      <c r="AH54">
        <v>0</v>
      </c>
      <c r="AI54">
        <v>2656705</v>
      </c>
      <c r="AJ54">
        <v>0</v>
      </c>
      <c r="AK54">
        <v>0</v>
      </c>
      <c r="AM54">
        <v>2063425</v>
      </c>
      <c r="AN54">
        <v>3000</v>
      </c>
      <c r="AO54">
        <v>0</v>
      </c>
      <c r="AP54">
        <v>0</v>
      </c>
      <c r="AQ54">
        <v>0</v>
      </c>
      <c r="AR54">
        <v>284879</v>
      </c>
      <c r="AS54">
        <v>0</v>
      </c>
      <c r="AT54">
        <v>547860</v>
      </c>
      <c r="AU54">
        <v>0</v>
      </c>
      <c r="AV54">
        <v>195629</v>
      </c>
      <c r="AW54">
        <v>0</v>
      </c>
      <c r="AX54">
        <v>141031</v>
      </c>
      <c r="AY54">
        <v>1132327</v>
      </c>
      <c r="AZ54">
        <v>141576</v>
      </c>
      <c r="BA54">
        <v>0</v>
      </c>
      <c r="BB54">
        <v>0</v>
      </c>
      <c r="BC54">
        <v>0</v>
      </c>
      <c r="BD54">
        <v>5781884</v>
      </c>
      <c r="BE54">
        <v>0</v>
      </c>
      <c r="BF54">
        <v>80315</v>
      </c>
      <c r="BG54">
        <v>0</v>
      </c>
      <c r="BH54">
        <v>0</v>
      </c>
      <c r="BI54">
        <v>11979</v>
      </c>
      <c r="BJ54">
        <v>0</v>
      </c>
      <c r="BK54">
        <v>702624</v>
      </c>
      <c r="BL54">
        <v>3281958</v>
      </c>
      <c r="BM54">
        <v>448598</v>
      </c>
      <c r="BN54">
        <v>167963</v>
      </c>
      <c r="BO54">
        <v>35509</v>
      </c>
      <c r="BP54">
        <v>0</v>
      </c>
      <c r="BQ54">
        <v>0</v>
      </c>
      <c r="BR54">
        <v>732621</v>
      </c>
      <c r="BS54">
        <v>0</v>
      </c>
      <c r="BT54">
        <v>132010</v>
      </c>
      <c r="BU54">
        <v>88120</v>
      </c>
      <c r="BV54">
        <v>0</v>
      </c>
      <c r="BW54">
        <v>651312</v>
      </c>
      <c r="BX54">
        <v>5870</v>
      </c>
      <c r="BY54">
        <v>0</v>
      </c>
      <c r="BZ54">
        <v>0</v>
      </c>
      <c r="CA54">
        <v>0</v>
      </c>
      <c r="CB54">
        <v>25280</v>
      </c>
      <c r="CD54">
        <v>0</v>
      </c>
    </row>
    <row r="55" spans="1:82" x14ac:dyDescent="0.3">
      <c r="A55" s="155">
        <v>333</v>
      </c>
      <c r="B55" t="s">
        <v>176</v>
      </c>
      <c r="E55">
        <v>124095</v>
      </c>
      <c r="F55">
        <v>817571</v>
      </c>
      <c r="G55">
        <v>3972951</v>
      </c>
      <c r="H55">
        <v>5467943</v>
      </c>
      <c r="I55">
        <v>4522079</v>
      </c>
      <c r="J55">
        <v>110058</v>
      </c>
      <c r="K55">
        <v>913010</v>
      </c>
      <c r="L55">
        <v>1002956</v>
      </c>
      <c r="M55">
        <v>8457393</v>
      </c>
      <c r="N55">
        <v>561109</v>
      </c>
      <c r="O55">
        <v>4922082</v>
      </c>
      <c r="P55">
        <v>294894</v>
      </c>
      <c r="Q55">
        <v>41878403</v>
      </c>
      <c r="R55">
        <v>592358</v>
      </c>
      <c r="S55">
        <v>196617</v>
      </c>
      <c r="T55">
        <v>44736925</v>
      </c>
      <c r="U55">
        <v>13704701</v>
      </c>
      <c r="V55">
        <v>22300123</v>
      </c>
      <c r="W55">
        <v>37303195</v>
      </c>
      <c r="X55">
        <v>130046</v>
      </c>
      <c r="Y55">
        <v>13848413</v>
      </c>
      <c r="Z55">
        <v>1451053</v>
      </c>
      <c r="AA55">
        <v>13986728</v>
      </c>
      <c r="AB55">
        <v>1633163</v>
      </c>
      <c r="AC55">
        <v>2085225</v>
      </c>
      <c r="AD55">
        <v>1243273</v>
      </c>
      <c r="AE55">
        <v>3725379</v>
      </c>
      <c r="AF55">
        <v>12066497</v>
      </c>
      <c r="AG55">
        <v>6112130</v>
      </c>
      <c r="AH55">
        <v>634627</v>
      </c>
      <c r="AI55">
        <v>14405557</v>
      </c>
      <c r="AJ55">
        <v>2787319</v>
      </c>
      <c r="AK55">
        <v>782853</v>
      </c>
      <c r="AM55">
        <v>10250510</v>
      </c>
      <c r="AN55">
        <v>580991</v>
      </c>
      <c r="AO55">
        <v>289809</v>
      </c>
      <c r="AP55">
        <v>88857</v>
      </c>
      <c r="AQ55">
        <v>7629568</v>
      </c>
      <c r="AR55">
        <v>18759860</v>
      </c>
      <c r="AS55">
        <v>492972</v>
      </c>
      <c r="AT55">
        <v>1193295</v>
      </c>
      <c r="AU55">
        <v>297775</v>
      </c>
      <c r="AV55">
        <v>27691934</v>
      </c>
      <c r="AW55">
        <v>3594999</v>
      </c>
      <c r="AX55">
        <v>756812</v>
      </c>
      <c r="AY55">
        <v>20385163</v>
      </c>
      <c r="AZ55">
        <v>2046165</v>
      </c>
      <c r="BA55">
        <v>504480</v>
      </c>
      <c r="BB55">
        <v>108917</v>
      </c>
      <c r="BC55">
        <v>319362</v>
      </c>
      <c r="BD55">
        <v>5878760</v>
      </c>
      <c r="BE55">
        <v>496845</v>
      </c>
      <c r="BF55">
        <v>679689</v>
      </c>
      <c r="BG55">
        <v>239380</v>
      </c>
      <c r="BH55">
        <v>309043</v>
      </c>
      <c r="BI55">
        <v>450543</v>
      </c>
      <c r="BJ55">
        <v>267304</v>
      </c>
      <c r="BK55">
        <v>2157459</v>
      </c>
      <c r="BL55">
        <v>190229</v>
      </c>
      <c r="BM55">
        <v>36038</v>
      </c>
      <c r="BN55">
        <v>11060061</v>
      </c>
      <c r="BO55">
        <v>957553</v>
      </c>
      <c r="BP55">
        <v>1882742</v>
      </c>
      <c r="BQ55">
        <v>10856052</v>
      </c>
      <c r="BR55">
        <v>241806</v>
      </c>
      <c r="BS55">
        <v>22691374</v>
      </c>
      <c r="BT55">
        <v>713827</v>
      </c>
      <c r="BU55">
        <v>5176940</v>
      </c>
      <c r="BV55">
        <v>2249704</v>
      </c>
      <c r="BW55">
        <v>1197553</v>
      </c>
      <c r="BX55">
        <v>1713298</v>
      </c>
      <c r="BY55">
        <v>198340</v>
      </c>
      <c r="BZ55">
        <v>1034381</v>
      </c>
      <c r="CA55">
        <v>171503</v>
      </c>
      <c r="CB55">
        <v>426070</v>
      </c>
      <c r="CD55">
        <v>366360</v>
      </c>
    </row>
    <row r="56" spans="1:82" x14ac:dyDescent="0.3">
      <c r="A56" s="155">
        <v>334</v>
      </c>
      <c r="B56" t="s">
        <v>261</v>
      </c>
      <c r="E56">
        <v>237086</v>
      </c>
      <c r="F56">
        <v>1773811</v>
      </c>
      <c r="G56">
        <v>7750095</v>
      </c>
      <c r="H56">
        <v>1896170</v>
      </c>
      <c r="I56">
        <v>4388308</v>
      </c>
      <c r="J56">
        <v>63968</v>
      </c>
      <c r="K56">
        <v>1140157</v>
      </c>
      <c r="L56">
        <v>634115</v>
      </c>
      <c r="M56">
        <v>73571177</v>
      </c>
      <c r="N56">
        <v>728352</v>
      </c>
      <c r="O56">
        <v>13312660</v>
      </c>
      <c r="P56">
        <v>244822</v>
      </c>
      <c r="Q56">
        <v>148699028</v>
      </c>
      <c r="R56">
        <v>4178097</v>
      </c>
      <c r="S56">
        <v>273576</v>
      </c>
      <c r="T56">
        <v>165854518</v>
      </c>
      <c r="U56">
        <v>46051849</v>
      </c>
      <c r="V56">
        <v>99435345</v>
      </c>
      <c r="W56">
        <v>143395054</v>
      </c>
      <c r="X56">
        <v>429865</v>
      </c>
      <c r="Y56">
        <v>48055966</v>
      </c>
      <c r="Z56">
        <v>2946235</v>
      </c>
      <c r="AA56">
        <v>32298437</v>
      </c>
      <c r="AB56">
        <v>10683116</v>
      </c>
      <c r="AC56">
        <v>6030203</v>
      </c>
      <c r="AD56">
        <v>0</v>
      </c>
      <c r="AE56">
        <v>6692451</v>
      </c>
      <c r="AF56">
        <v>107546405</v>
      </c>
      <c r="AG56">
        <v>11660846</v>
      </c>
      <c r="AH56">
        <v>3595414</v>
      </c>
      <c r="AI56">
        <v>87834435</v>
      </c>
      <c r="AJ56">
        <v>4186596</v>
      </c>
      <c r="AK56">
        <v>2697204</v>
      </c>
      <c r="AM56">
        <v>37155497</v>
      </c>
      <c r="AN56">
        <v>673759</v>
      </c>
      <c r="AO56">
        <v>759102</v>
      </c>
      <c r="AP56">
        <v>147732</v>
      </c>
      <c r="AQ56">
        <v>37073183</v>
      </c>
      <c r="AR56">
        <v>49146544</v>
      </c>
      <c r="AS56">
        <v>454530</v>
      </c>
      <c r="AT56">
        <v>3832925</v>
      </c>
      <c r="AU56">
        <v>410123</v>
      </c>
      <c r="AV56">
        <v>31284010</v>
      </c>
      <c r="AW56">
        <v>6656334</v>
      </c>
      <c r="AX56">
        <v>4817306</v>
      </c>
      <c r="AY56">
        <v>6933269</v>
      </c>
      <c r="AZ56">
        <v>3265380</v>
      </c>
      <c r="BA56">
        <v>1249363</v>
      </c>
      <c r="BB56">
        <v>68878</v>
      </c>
      <c r="BC56">
        <v>24018</v>
      </c>
      <c r="BD56">
        <v>16603179</v>
      </c>
      <c r="BE56">
        <v>519712</v>
      </c>
      <c r="BF56">
        <v>388338</v>
      </c>
      <c r="BG56">
        <v>265935</v>
      </c>
      <c r="BH56">
        <v>172599</v>
      </c>
      <c r="BI56">
        <v>557788</v>
      </c>
      <c r="BJ56">
        <v>144865</v>
      </c>
      <c r="BK56">
        <v>10175354</v>
      </c>
      <c r="BL56">
        <v>874306</v>
      </c>
      <c r="BM56">
        <v>696448</v>
      </c>
      <c r="BN56">
        <v>9278184</v>
      </c>
      <c r="BO56">
        <v>2596806</v>
      </c>
      <c r="BP56">
        <v>5135124</v>
      </c>
      <c r="BQ56">
        <v>40212971</v>
      </c>
      <c r="BR56">
        <v>2189519</v>
      </c>
      <c r="BS56">
        <v>39129794</v>
      </c>
      <c r="BT56">
        <v>2562846</v>
      </c>
      <c r="BU56">
        <v>6610562</v>
      </c>
      <c r="BV56">
        <v>2635695</v>
      </c>
      <c r="BW56">
        <v>6628772</v>
      </c>
      <c r="BX56">
        <v>921155</v>
      </c>
      <c r="BY56">
        <v>190642</v>
      </c>
      <c r="BZ56">
        <v>476855</v>
      </c>
      <c r="CA56">
        <v>112137</v>
      </c>
      <c r="CB56">
        <v>2091897</v>
      </c>
      <c r="CD56">
        <v>199375</v>
      </c>
    </row>
    <row r="57" spans="1:82" x14ac:dyDescent="0.3">
      <c r="A57" s="155">
        <v>335</v>
      </c>
      <c r="B57" t="s">
        <v>109</v>
      </c>
      <c r="E57">
        <v>0</v>
      </c>
      <c r="F57">
        <v>0</v>
      </c>
      <c r="G57">
        <v>0</v>
      </c>
      <c r="H57">
        <v>0</v>
      </c>
      <c r="I57">
        <v>0</v>
      </c>
      <c r="J57">
        <v>0</v>
      </c>
      <c r="K57">
        <v>0</v>
      </c>
      <c r="L57">
        <v>0</v>
      </c>
      <c r="M57">
        <v>0</v>
      </c>
      <c r="N57">
        <v>0</v>
      </c>
      <c r="O57">
        <v>0</v>
      </c>
      <c r="P57">
        <v>0</v>
      </c>
      <c r="Q57">
        <v>1997</v>
      </c>
      <c r="R57">
        <v>0</v>
      </c>
      <c r="S57">
        <v>0</v>
      </c>
      <c r="T57">
        <v>554501</v>
      </c>
      <c r="U57">
        <v>0</v>
      </c>
      <c r="V57">
        <v>0</v>
      </c>
      <c r="W57">
        <v>0</v>
      </c>
      <c r="X57">
        <v>0</v>
      </c>
      <c r="Y57">
        <v>222025</v>
      </c>
      <c r="Z57">
        <v>0</v>
      </c>
      <c r="AA57">
        <v>0</v>
      </c>
      <c r="AB57">
        <v>0</v>
      </c>
      <c r="AC57">
        <v>0</v>
      </c>
      <c r="AD57">
        <v>0</v>
      </c>
      <c r="AE57">
        <v>0</v>
      </c>
      <c r="AF57">
        <v>8712</v>
      </c>
      <c r="AG57">
        <v>0</v>
      </c>
      <c r="AH57">
        <v>0</v>
      </c>
      <c r="AI57">
        <v>0</v>
      </c>
      <c r="AJ57">
        <v>0</v>
      </c>
      <c r="AK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16384</v>
      </c>
      <c r="BO57">
        <v>0</v>
      </c>
      <c r="BP57">
        <v>0</v>
      </c>
      <c r="BQ57">
        <v>0</v>
      </c>
      <c r="BR57">
        <v>0</v>
      </c>
      <c r="BS57">
        <v>0</v>
      </c>
      <c r="BT57">
        <v>0</v>
      </c>
      <c r="BU57">
        <v>0</v>
      </c>
      <c r="BV57">
        <v>0</v>
      </c>
      <c r="BW57">
        <v>0</v>
      </c>
      <c r="BX57">
        <v>0</v>
      </c>
      <c r="BY57">
        <v>0</v>
      </c>
      <c r="BZ57">
        <v>425758</v>
      </c>
      <c r="CA57">
        <v>0</v>
      </c>
      <c r="CB57">
        <v>0</v>
      </c>
      <c r="CD57">
        <v>0</v>
      </c>
    </row>
    <row r="58" spans="1:82" x14ac:dyDescent="0.3">
      <c r="A58" s="155">
        <v>336</v>
      </c>
      <c r="B58" t="s">
        <v>1054</v>
      </c>
      <c r="E58">
        <v>4345</v>
      </c>
      <c r="F58">
        <v>55108</v>
      </c>
      <c r="G58">
        <v>83058</v>
      </c>
      <c r="H58">
        <v>246106</v>
      </c>
      <c r="I58">
        <v>55854</v>
      </c>
      <c r="J58">
        <v>751</v>
      </c>
      <c r="K58">
        <v>2247</v>
      </c>
      <c r="L58">
        <v>5367</v>
      </c>
      <c r="M58">
        <v>710349</v>
      </c>
      <c r="N58">
        <v>48058</v>
      </c>
      <c r="O58">
        <v>310335</v>
      </c>
      <c r="P58">
        <v>843</v>
      </c>
      <c r="Q58">
        <v>7444490</v>
      </c>
      <c r="R58">
        <v>117837</v>
      </c>
      <c r="S58">
        <v>1261</v>
      </c>
      <c r="T58">
        <v>12189487</v>
      </c>
      <c r="U58">
        <v>2390179</v>
      </c>
      <c r="V58">
        <v>2158498</v>
      </c>
      <c r="W58">
        <v>5515154</v>
      </c>
      <c r="X58">
        <v>17752</v>
      </c>
      <c r="Y58">
        <v>1352373</v>
      </c>
      <c r="Z58">
        <v>50214</v>
      </c>
      <c r="AA58">
        <v>1707114</v>
      </c>
      <c r="AB58">
        <v>138784</v>
      </c>
      <c r="AC58">
        <v>160282</v>
      </c>
      <c r="AD58">
        <v>36570</v>
      </c>
      <c r="AE58">
        <v>137648</v>
      </c>
      <c r="AF58">
        <v>4327718</v>
      </c>
      <c r="AG58">
        <v>304921</v>
      </c>
      <c r="AH58">
        <v>58159</v>
      </c>
      <c r="AI58">
        <v>5516935</v>
      </c>
      <c r="AJ58">
        <v>132981</v>
      </c>
      <c r="AK58">
        <v>72207</v>
      </c>
      <c r="AM58">
        <v>2594148</v>
      </c>
      <c r="AN58">
        <v>55665</v>
      </c>
      <c r="AO58">
        <v>32648</v>
      </c>
      <c r="AP58">
        <v>243</v>
      </c>
      <c r="AQ58">
        <v>808930</v>
      </c>
      <c r="AR58">
        <v>425371</v>
      </c>
      <c r="AS58">
        <v>8106</v>
      </c>
      <c r="AT58">
        <v>243322</v>
      </c>
      <c r="AU58">
        <v>42804</v>
      </c>
      <c r="AV58">
        <v>2183299</v>
      </c>
      <c r="AW58">
        <v>311736</v>
      </c>
      <c r="AX58">
        <v>36801</v>
      </c>
      <c r="AY58">
        <v>1157759</v>
      </c>
      <c r="AZ58">
        <v>34470</v>
      </c>
      <c r="BA58">
        <v>0</v>
      </c>
      <c r="BB58">
        <v>0</v>
      </c>
      <c r="BC58">
        <v>16669</v>
      </c>
      <c r="BD58">
        <v>488038</v>
      </c>
      <c r="BE58">
        <v>1434</v>
      </c>
      <c r="BF58">
        <v>6768</v>
      </c>
      <c r="BG58">
        <v>13361</v>
      </c>
      <c r="BH58">
        <v>1184</v>
      </c>
      <c r="BI58">
        <v>2509</v>
      </c>
      <c r="BJ58">
        <v>19725</v>
      </c>
      <c r="BK58">
        <v>602651</v>
      </c>
      <c r="BL58">
        <v>38953</v>
      </c>
      <c r="BM58">
        <v>134318</v>
      </c>
      <c r="BN58">
        <v>5939384</v>
      </c>
      <c r="BO58">
        <v>78579</v>
      </c>
      <c r="BP58">
        <v>115327</v>
      </c>
      <c r="BQ58">
        <v>1392787</v>
      </c>
      <c r="BR58">
        <v>63372</v>
      </c>
      <c r="BS58">
        <v>919154</v>
      </c>
      <c r="BT58">
        <v>66985</v>
      </c>
      <c r="BU58">
        <v>315147</v>
      </c>
      <c r="BV58">
        <v>21797</v>
      </c>
      <c r="BW58">
        <v>153521</v>
      </c>
      <c r="BX58">
        <v>39671</v>
      </c>
      <c r="BY58">
        <v>2611</v>
      </c>
      <c r="BZ58">
        <v>20663</v>
      </c>
      <c r="CA58">
        <v>6491</v>
      </c>
      <c r="CB58">
        <v>86280</v>
      </c>
      <c r="CD58">
        <v>19691</v>
      </c>
    </row>
    <row r="59" spans="1:82" x14ac:dyDescent="0.3">
      <c r="A59" s="155">
        <v>337</v>
      </c>
      <c r="B59" t="s">
        <v>245</v>
      </c>
      <c r="E59">
        <v>5700</v>
      </c>
      <c r="F59">
        <v>73962</v>
      </c>
      <c r="G59">
        <v>592838</v>
      </c>
      <c r="H59">
        <v>0</v>
      </c>
      <c r="I59">
        <v>0</v>
      </c>
      <c r="J59">
        <v>0</v>
      </c>
      <c r="K59">
        <v>0</v>
      </c>
      <c r="L59">
        <v>0</v>
      </c>
      <c r="M59">
        <v>1275554</v>
      </c>
      <c r="N59">
        <v>46288</v>
      </c>
      <c r="O59">
        <v>1073221</v>
      </c>
      <c r="P59">
        <v>0</v>
      </c>
      <c r="Q59">
        <v>15772225</v>
      </c>
      <c r="R59">
        <v>1030533</v>
      </c>
      <c r="S59">
        <v>0</v>
      </c>
      <c r="T59">
        <v>53637402</v>
      </c>
      <c r="U59">
        <v>11550291</v>
      </c>
      <c r="V59">
        <v>3626908</v>
      </c>
      <c r="W59">
        <v>30048559</v>
      </c>
      <c r="X59">
        <v>0</v>
      </c>
      <c r="Y59">
        <v>288000</v>
      </c>
      <c r="Z59">
        <v>0</v>
      </c>
      <c r="AA59">
        <v>9663737</v>
      </c>
      <c r="AB59">
        <v>16449</v>
      </c>
      <c r="AC59">
        <v>741790</v>
      </c>
      <c r="AD59">
        <v>0</v>
      </c>
      <c r="AE59">
        <v>1630513</v>
      </c>
      <c r="AF59">
        <v>12842869</v>
      </c>
      <c r="AG59">
        <v>0</v>
      </c>
      <c r="AH59">
        <v>242098</v>
      </c>
      <c r="AI59">
        <v>8494257</v>
      </c>
      <c r="AJ59">
        <v>0</v>
      </c>
      <c r="AK59">
        <v>0</v>
      </c>
      <c r="AM59">
        <v>7680021</v>
      </c>
      <c r="AN59">
        <v>0</v>
      </c>
      <c r="AO59">
        <v>53524</v>
      </c>
      <c r="AP59">
        <v>0</v>
      </c>
      <c r="AQ59">
        <v>15189522</v>
      </c>
      <c r="AR59">
        <v>744999</v>
      </c>
      <c r="AS59">
        <v>0</v>
      </c>
      <c r="AT59">
        <v>386734</v>
      </c>
      <c r="AU59">
        <v>0</v>
      </c>
      <c r="AV59">
        <v>1633628</v>
      </c>
      <c r="AW59">
        <v>1440000</v>
      </c>
      <c r="AX59">
        <v>0</v>
      </c>
      <c r="AY59">
        <v>9113248</v>
      </c>
      <c r="AZ59">
        <v>32951</v>
      </c>
      <c r="BA59">
        <v>0</v>
      </c>
      <c r="BB59">
        <v>0</v>
      </c>
      <c r="BC59">
        <v>0</v>
      </c>
      <c r="BD59">
        <v>638479</v>
      </c>
      <c r="BE59">
        <v>0</v>
      </c>
      <c r="BF59">
        <v>0</v>
      </c>
      <c r="BG59">
        <v>6778</v>
      </c>
      <c r="BH59">
        <v>0</v>
      </c>
      <c r="BI59">
        <v>0</v>
      </c>
      <c r="BJ59">
        <v>54000</v>
      </c>
      <c r="BK59">
        <v>2348669</v>
      </c>
      <c r="BL59">
        <v>2569501</v>
      </c>
      <c r="BM59">
        <v>213206</v>
      </c>
      <c r="BN59">
        <v>1147442</v>
      </c>
      <c r="BO59">
        <v>819301</v>
      </c>
      <c r="BP59">
        <v>1731181</v>
      </c>
      <c r="BQ59">
        <v>141600</v>
      </c>
      <c r="BR59">
        <v>267807</v>
      </c>
      <c r="BS59">
        <v>225000</v>
      </c>
      <c r="BT59">
        <v>216371</v>
      </c>
      <c r="BU59">
        <v>284492</v>
      </c>
      <c r="BV59">
        <v>0</v>
      </c>
      <c r="BW59">
        <v>433864</v>
      </c>
      <c r="BX59">
        <v>22164</v>
      </c>
      <c r="BY59">
        <v>0</v>
      </c>
      <c r="BZ59">
        <v>589326</v>
      </c>
      <c r="CA59">
        <v>0</v>
      </c>
      <c r="CB59">
        <v>522207</v>
      </c>
      <c r="CD59">
        <v>0</v>
      </c>
    </row>
    <row r="60" spans="1:82" x14ac:dyDescent="0.3">
      <c r="A60" s="155">
        <v>338</v>
      </c>
      <c r="B60" t="s">
        <v>108</v>
      </c>
      <c r="E60">
        <v>6445</v>
      </c>
      <c r="F60">
        <v>252334</v>
      </c>
      <c r="G60">
        <v>752376</v>
      </c>
      <c r="H60">
        <v>261905</v>
      </c>
      <c r="I60">
        <v>242926</v>
      </c>
      <c r="J60">
        <v>751</v>
      </c>
      <c r="K60">
        <v>26279</v>
      </c>
      <c r="L60">
        <v>5367</v>
      </c>
      <c r="M60">
        <v>9555996</v>
      </c>
      <c r="N60">
        <v>230445</v>
      </c>
      <c r="O60">
        <v>3250903</v>
      </c>
      <c r="P60">
        <v>1354</v>
      </c>
      <c r="Q60">
        <v>67221398</v>
      </c>
      <c r="R60">
        <v>1598019</v>
      </c>
      <c r="S60">
        <v>1261</v>
      </c>
      <c r="T60">
        <v>130677644</v>
      </c>
      <c r="U60">
        <v>21859870</v>
      </c>
      <c r="V60">
        <v>26820033</v>
      </c>
      <c r="W60">
        <v>46983492</v>
      </c>
      <c r="X60">
        <v>29382</v>
      </c>
      <c r="Y60">
        <v>6195751</v>
      </c>
      <c r="Z60">
        <v>328659</v>
      </c>
      <c r="AA60">
        <v>18069351</v>
      </c>
      <c r="AB60">
        <v>1395262</v>
      </c>
      <c r="AC60">
        <v>909384</v>
      </c>
      <c r="AD60">
        <v>653863</v>
      </c>
      <c r="AE60">
        <v>2382312</v>
      </c>
      <c r="AF60">
        <v>22123356</v>
      </c>
      <c r="AG60">
        <v>2229959</v>
      </c>
      <c r="AH60">
        <v>926187</v>
      </c>
      <c r="AI60">
        <v>63296272</v>
      </c>
      <c r="AJ60">
        <v>150459</v>
      </c>
      <c r="AK60">
        <v>376847</v>
      </c>
      <c r="AM60">
        <v>14807332</v>
      </c>
      <c r="AN60">
        <v>229669</v>
      </c>
      <c r="AO60">
        <v>223037</v>
      </c>
      <c r="AP60">
        <v>243</v>
      </c>
      <c r="AQ60">
        <v>16777166</v>
      </c>
      <c r="AR60">
        <v>52509857</v>
      </c>
      <c r="AS60">
        <v>77929</v>
      </c>
      <c r="AT60">
        <v>1306776</v>
      </c>
      <c r="AU60">
        <v>51869</v>
      </c>
      <c r="AV60">
        <v>8198285</v>
      </c>
      <c r="AW60">
        <v>1733199</v>
      </c>
      <c r="AX60">
        <v>415308</v>
      </c>
      <c r="AY60">
        <v>10665694</v>
      </c>
      <c r="AZ60">
        <v>260453</v>
      </c>
      <c r="BA60">
        <v>800573</v>
      </c>
      <c r="BB60">
        <v>0</v>
      </c>
      <c r="BC60">
        <v>19444</v>
      </c>
      <c r="BD60">
        <v>9615475</v>
      </c>
      <c r="BE60">
        <v>1434</v>
      </c>
      <c r="BF60">
        <v>41760</v>
      </c>
      <c r="BG60">
        <v>20140</v>
      </c>
      <c r="BH60">
        <v>1184</v>
      </c>
      <c r="BI60">
        <v>26522</v>
      </c>
      <c r="BJ60">
        <v>56183</v>
      </c>
      <c r="BK60">
        <v>4835815</v>
      </c>
      <c r="BL60">
        <v>269935</v>
      </c>
      <c r="BM60">
        <v>775573</v>
      </c>
      <c r="BN60">
        <v>7986565</v>
      </c>
      <c r="BO60">
        <v>1201241</v>
      </c>
      <c r="BP60">
        <v>1948914</v>
      </c>
      <c r="BQ60">
        <v>6221416</v>
      </c>
      <c r="BR60">
        <v>652871</v>
      </c>
      <c r="BS60">
        <v>9623262</v>
      </c>
      <c r="BT60">
        <v>439544</v>
      </c>
      <c r="BU60">
        <v>4564022</v>
      </c>
      <c r="BV60">
        <v>21797</v>
      </c>
      <c r="BW60">
        <v>967289</v>
      </c>
      <c r="BX60">
        <v>751061</v>
      </c>
      <c r="BY60">
        <v>12484</v>
      </c>
      <c r="BZ60">
        <v>613805</v>
      </c>
      <c r="CA60">
        <v>6899</v>
      </c>
      <c r="CB60">
        <v>838661</v>
      </c>
      <c r="CD60">
        <v>10954</v>
      </c>
    </row>
    <row r="61" spans="1:82" x14ac:dyDescent="0.3">
      <c r="A61" s="155">
        <v>339</v>
      </c>
      <c r="B61" t="s">
        <v>181</v>
      </c>
      <c r="E61">
        <v>13355</v>
      </c>
      <c r="F61">
        <v>176923</v>
      </c>
      <c r="G61">
        <v>20802</v>
      </c>
      <c r="H61">
        <v>0</v>
      </c>
      <c r="I61">
        <v>8630</v>
      </c>
      <c r="J61">
        <v>0</v>
      </c>
      <c r="K61">
        <v>3700</v>
      </c>
      <c r="L61">
        <v>4251</v>
      </c>
      <c r="M61">
        <v>0</v>
      </c>
      <c r="N61">
        <v>240000</v>
      </c>
      <c r="O61">
        <v>186037</v>
      </c>
      <c r="P61">
        <v>340</v>
      </c>
      <c r="Q61">
        <v>9254741</v>
      </c>
      <c r="R61">
        <v>106809</v>
      </c>
      <c r="S61">
        <v>0</v>
      </c>
      <c r="T61">
        <v>5625709</v>
      </c>
      <c r="U61">
        <v>2333952</v>
      </c>
      <c r="V61">
        <v>3039231</v>
      </c>
      <c r="W61">
        <v>2839289</v>
      </c>
      <c r="X61">
        <v>42052</v>
      </c>
      <c r="Y61">
        <v>1105008</v>
      </c>
      <c r="Z61">
        <v>109749</v>
      </c>
      <c r="AA61">
        <v>1001323</v>
      </c>
      <c r="AB61">
        <v>670695</v>
      </c>
      <c r="AC61">
        <v>31640</v>
      </c>
      <c r="AD61">
        <v>331629</v>
      </c>
      <c r="AE61">
        <v>42326</v>
      </c>
      <c r="AF61">
        <v>375270</v>
      </c>
      <c r="AG61">
        <v>858220</v>
      </c>
      <c r="AH61">
        <v>23857</v>
      </c>
      <c r="AI61">
        <v>1761137</v>
      </c>
      <c r="AJ61">
        <v>1500</v>
      </c>
      <c r="AK61">
        <v>82139</v>
      </c>
      <c r="AM61">
        <v>1276348</v>
      </c>
      <c r="AN61">
        <v>50636</v>
      </c>
      <c r="AO61">
        <v>60180</v>
      </c>
      <c r="AP61">
        <v>0</v>
      </c>
      <c r="AQ61">
        <v>715322</v>
      </c>
      <c r="AR61">
        <v>486777</v>
      </c>
      <c r="AS61">
        <v>0</v>
      </c>
      <c r="AT61">
        <v>171735</v>
      </c>
      <c r="AU61">
        <v>750</v>
      </c>
      <c r="AV61">
        <v>2225059</v>
      </c>
      <c r="AW61">
        <v>37848</v>
      </c>
      <c r="AX61">
        <v>84090</v>
      </c>
      <c r="AY61">
        <v>2773425</v>
      </c>
      <c r="AZ61">
        <v>51982</v>
      </c>
      <c r="BA61">
        <v>128522</v>
      </c>
      <c r="BB61">
        <v>0</v>
      </c>
      <c r="BC61">
        <v>22762</v>
      </c>
      <c r="BD61">
        <v>2474884</v>
      </c>
      <c r="BE61">
        <v>18900</v>
      </c>
      <c r="BF61">
        <v>48633</v>
      </c>
      <c r="BG61">
        <v>0</v>
      </c>
      <c r="BH61">
        <v>0</v>
      </c>
      <c r="BI61">
        <v>33241</v>
      </c>
      <c r="BJ61">
        <v>2845</v>
      </c>
      <c r="BK61">
        <v>594689</v>
      </c>
      <c r="BL61">
        <v>105552</v>
      </c>
      <c r="BM61">
        <v>303824</v>
      </c>
      <c r="BN61">
        <v>490321</v>
      </c>
      <c r="BO61">
        <v>275864</v>
      </c>
      <c r="BP61">
        <v>18001</v>
      </c>
      <c r="BQ61">
        <v>1487262</v>
      </c>
      <c r="BR61">
        <v>174804</v>
      </c>
      <c r="BS61">
        <v>1102546</v>
      </c>
      <c r="BT61">
        <v>96147</v>
      </c>
      <c r="BU61">
        <v>851940</v>
      </c>
      <c r="BV61">
        <v>90418</v>
      </c>
      <c r="BW61">
        <v>164222</v>
      </c>
      <c r="BX61">
        <v>47467</v>
      </c>
      <c r="BY61">
        <v>0</v>
      </c>
      <c r="BZ61">
        <v>211379</v>
      </c>
      <c r="CA61">
        <v>21934</v>
      </c>
      <c r="CB61">
        <v>220325</v>
      </c>
      <c r="CD61">
        <v>0</v>
      </c>
    </row>
    <row r="62" spans="1:82" x14ac:dyDescent="0.3">
      <c r="A62" s="155">
        <v>341</v>
      </c>
      <c r="B62" t="s">
        <v>1055</v>
      </c>
      <c r="E62">
        <v>51562</v>
      </c>
      <c r="F62">
        <v>603007</v>
      </c>
      <c r="G62">
        <v>1886308</v>
      </c>
      <c r="H62">
        <v>1722233</v>
      </c>
      <c r="I62">
        <v>4027871</v>
      </c>
      <c r="J62">
        <v>73347</v>
      </c>
      <c r="K62">
        <v>361225</v>
      </c>
      <c r="L62">
        <v>202621</v>
      </c>
      <c r="M62">
        <v>14202172</v>
      </c>
      <c r="N62">
        <v>278395</v>
      </c>
      <c r="O62">
        <v>4962871</v>
      </c>
      <c r="P62">
        <v>83218</v>
      </c>
      <c r="Q62">
        <v>38544956</v>
      </c>
      <c r="R62">
        <v>1558084</v>
      </c>
      <c r="S62">
        <v>27307</v>
      </c>
      <c r="T62">
        <v>73481026</v>
      </c>
      <c r="U62">
        <v>13662982</v>
      </c>
      <c r="V62">
        <v>18494697</v>
      </c>
      <c r="W62">
        <v>31537525</v>
      </c>
      <c r="X62">
        <v>217539</v>
      </c>
      <c r="Y62">
        <v>12415912</v>
      </c>
      <c r="Z62">
        <v>972473</v>
      </c>
      <c r="AA62">
        <v>13113694</v>
      </c>
      <c r="AB62">
        <v>3498695</v>
      </c>
      <c r="AC62">
        <v>1203461</v>
      </c>
      <c r="AD62">
        <v>1600791</v>
      </c>
      <c r="AE62">
        <v>2377649</v>
      </c>
      <c r="AF62">
        <v>17213595</v>
      </c>
      <c r="AG62">
        <v>4259048</v>
      </c>
      <c r="AH62">
        <v>1036726</v>
      </c>
      <c r="AI62">
        <v>29665920</v>
      </c>
      <c r="AJ62">
        <v>588556</v>
      </c>
      <c r="AK62">
        <v>822481</v>
      </c>
      <c r="AM62">
        <v>12525047</v>
      </c>
      <c r="AN62">
        <v>521976</v>
      </c>
      <c r="AO62">
        <v>636074</v>
      </c>
      <c r="AP62">
        <v>36778</v>
      </c>
      <c r="AQ62">
        <v>7215961</v>
      </c>
      <c r="AR62">
        <v>6326900</v>
      </c>
      <c r="AS62">
        <v>431658</v>
      </c>
      <c r="AT62">
        <v>2006753</v>
      </c>
      <c r="AU62">
        <v>138427</v>
      </c>
      <c r="AV62">
        <v>14451053</v>
      </c>
      <c r="AW62">
        <v>1665078</v>
      </c>
      <c r="AX62">
        <v>1590951</v>
      </c>
      <c r="AY62">
        <v>6832550</v>
      </c>
      <c r="AZ62">
        <v>844107</v>
      </c>
      <c r="BA62">
        <v>816572</v>
      </c>
      <c r="BB62">
        <v>30669</v>
      </c>
      <c r="BC62">
        <v>238126</v>
      </c>
      <c r="BD62">
        <v>6535806</v>
      </c>
      <c r="BE62">
        <v>108808</v>
      </c>
      <c r="BF62">
        <v>318381</v>
      </c>
      <c r="BG62">
        <v>157397</v>
      </c>
      <c r="BH62">
        <v>85207</v>
      </c>
      <c r="BI62">
        <v>186286</v>
      </c>
      <c r="BJ62">
        <v>115786</v>
      </c>
      <c r="BK62">
        <v>2816711</v>
      </c>
      <c r="BL62">
        <v>589426</v>
      </c>
      <c r="BM62">
        <v>1435622</v>
      </c>
      <c r="BN62">
        <v>3235952</v>
      </c>
      <c r="BO62">
        <v>919083</v>
      </c>
      <c r="BP62">
        <v>1335185</v>
      </c>
      <c r="BQ62">
        <v>18859417</v>
      </c>
      <c r="BR62">
        <v>659083</v>
      </c>
      <c r="BS62">
        <v>12090981</v>
      </c>
      <c r="BT62">
        <v>361975</v>
      </c>
      <c r="BU62">
        <v>4512683</v>
      </c>
      <c r="BV62">
        <v>506383</v>
      </c>
      <c r="BW62">
        <v>1739076</v>
      </c>
      <c r="BX62">
        <v>847070</v>
      </c>
      <c r="BY62">
        <v>48805</v>
      </c>
      <c r="BZ62">
        <v>463</v>
      </c>
      <c r="CA62">
        <v>106020</v>
      </c>
      <c r="CB62">
        <v>812283</v>
      </c>
      <c r="CD62">
        <v>49351</v>
      </c>
    </row>
    <row r="63" spans="1:82" x14ac:dyDescent="0.3">
      <c r="A63" s="155">
        <v>343</v>
      </c>
      <c r="B63" t="s">
        <v>246</v>
      </c>
      <c r="E63">
        <v>3600</v>
      </c>
      <c r="F63">
        <v>7019</v>
      </c>
      <c r="G63">
        <v>39522</v>
      </c>
      <c r="H63">
        <v>0</v>
      </c>
      <c r="I63">
        <v>509397</v>
      </c>
      <c r="J63">
        <v>0</v>
      </c>
      <c r="K63">
        <v>0</v>
      </c>
      <c r="L63">
        <v>0</v>
      </c>
      <c r="M63">
        <v>1162678</v>
      </c>
      <c r="N63">
        <v>26620</v>
      </c>
      <c r="O63">
        <v>258521</v>
      </c>
      <c r="P63">
        <v>0</v>
      </c>
      <c r="Q63">
        <v>1360931</v>
      </c>
      <c r="R63">
        <v>82867</v>
      </c>
      <c r="S63">
        <v>0</v>
      </c>
      <c r="T63">
        <v>65292285</v>
      </c>
      <c r="U63">
        <v>303516</v>
      </c>
      <c r="V63">
        <v>1290507</v>
      </c>
      <c r="W63">
        <v>2427841</v>
      </c>
      <c r="X63">
        <v>0</v>
      </c>
      <c r="Y63">
        <v>36000</v>
      </c>
      <c r="Z63">
        <v>8315</v>
      </c>
      <c r="AA63">
        <v>1051378</v>
      </c>
      <c r="AB63">
        <v>26085</v>
      </c>
      <c r="AC63">
        <v>102180</v>
      </c>
      <c r="AD63">
        <v>0</v>
      </c>
      <c r="AE63">
        <v>42941</v>
      </c>
      <c r="AF63">
        <v>20022960</v>
      </c>
      <c r="AG63">
        <v>0</v>
      </c>
      <c r="AH63">
        <v>43211</v>
      </c>
      <c r="AI63">
        <v>2077220</v>
      </c>
      <c r="AJ63">
        <v>0</v>
      </c>
      <c r="AK63">
        <v>0</v>
      </c>
      <c r="AM63">
        <v>1056297</v>
      </c>
      <c r="AN63">
        <v>0</v>
      </c>
      <c r="AO63">
        <v>19752</v>
      </c>
      <c r="AP63">
        <v>0</v>
      </c>
      <c r="AQ63">
        <v>531716</v>
      </c>
      <c r="AR63">
        <v>101327</v>
      </c>
      <c r="AS63">
        <v>11334</v>
      </c>
      <c r="AT63">
        <v>64710</v>
      </c>
      <c r="AU63">
        <v>0</v>
      </c>
      <c r="AV63">
        <v>1633628</v>
      </c>
      <c r="AW63">
        <v>0</v>
      </c>
      <c r="AX63">
        <v>0</v>
      </c>
      <c r="AY63">
        <v>781013</v>
      </c>
      <c r="AZ63">
        <v>9312</v>
      </c>
      <c r="BA63">
        <v>0</v>
      </c>
      <c r="BB63">
        <v>0</v>
      </c>
      <c r="BC63">
        <v>0</v>
      </c>
      <c r="BD63">
        <v>87900</v>
      </c>
      <c r="BE63">
        <v>0</v>
      </c>
      <c r="BF63">
        <v>0</v>
      </c>
      <c r="BG63">
        <v>3778</v>
      </c>
      <c r="BH63">
        <v>0</v>
      </c>
      <c r="BI63">
        <v>0</v>
      </c>
      <c r="BJ63">
        <v>17099</v>
      </c>
      <c r="BK63">
        <v>190985</v>
      </c>
      <c r="BL63">
        <v>0</v>
      </c>
      <c r="BM63">
        <v>35152</v>
      </c>
      <c r="BN63">
        <v>124416</v>
      </c>
      <c r="BO63">
        <v>21260</v>
      </c>
      <c r="BP63">
        <v>93965</v>
      </c>
      <c r="BQ63">
        <v>298687</v>
      </c>
      <c r="BR63">
        <v>0</v>
      </c>
      <c r="BS63">
        <v>619250</v>
      </c>
      <c r="BT63">
        <v>28222</v>
      </c>
      <c r="BU63">
        <v>129116</v>
      </c>
      <c r="BV63">
        <v>0</v>
      </c>
      <c r="BW63">
        <v>96297</v>
      </c>
      <c r="BX63">
        <v>1198</v>
      </c>
      <c r="BY63">
        <v>0</v>
      </c>
      <c r="BZ63">
        <v>33583</v>
      </c>
      <c r="CA63">
        <v>0</v>
      </c>
      <c r="CB63">
        <v>87858</v>
      </c>
      <c r="CD63">
        <v>0</v>
      </c>
    </row>
    <row r="64" spans="1:82" x14ac:dyDescent="0.3">
      <c r="A64" s="155">
        <v>344</v>
      </c>
      <c r="B64" t="s">
        <v>179</v>
      </c>
      <c r="E64">
        <v>0</v>
      </c>
      <c r="F64">
        <v>1921</v>
      </c>
      <c r="G64">
        <v>12251</v>
      </c>
      <c r="H64">
        <v>0</v>
      </c>
      <c r="I64">
        <v>14109</v>
      </c>
      <c r="J64">
        <v>0</v>
      </c>
      <c r="K64">
        <v>0</v>
      </c>
      <c r="L64">
        <v>0</v>
      </c>
      <c r="M64">
        <v>38421</v>
      </c>
      <c r="N64">
        <v>1308</v>
      </c>
      <c r="O64">
        <v>7305</v>
      </c>
      <c r="P64">
        <v>0</v>
      </c>
      <c r="Q64">
        <v>501030</v>
      </c>
      <c r="R64">
        <v>34037</v>
      </c>
      <c r="S64">
        <v>0</v>
      </c>
      <c r="T64">
        <v>2067479</v>
      </c>
      <c r="U64">
        <v>350909</v>
      </c>
      <c r="V64">
        <v>109467</v>
      </c>
      <c r="W64">
        <v>1006023</v>
      </c>
      <c r="X64">
        <v>0</v>
      </c>
      <c r="Y64">
        <v>0</v>
      </c>
      <c r="Z64">
        <v>75</v>
      </c>
      <c r="AA64">
        <v>322503</v>
      </c>
      <c r="AB64">
        <v>1324</v>
      </c>
      <c r="AC64">
        <v>11078</v>
      </c>
      <c r="AD64">
        <v>374</v>
      </c>
      <c r="AE64">
        <v>72059</v>
      </c>
      <c r="AF64">
        <v>581012</v>
      </c>
      <c r="AG64">
        <v>0</v>
      </c>
      <c r="AH64">
        <v>11043</v>
      </c>
      <c r="AI64">
        <v>171712</v>
      </c>
      <c r="AJ64">
        <v>0</v>
      </c>
      <c r="AK64">
        <v>0</v>
      </c>
      <c r="AM64">
        <v>217251</v>
      </c>
      <c r="AN64">
        <v>0</v>
      </c>
      <c r="AO64">
        <v>873</v>
      </c>
      <c r="AP64">
        <v>0</v>
      </c>
      <c r="AQ64">
        <v>505074</v>
      </c>
      <c r="AR64">
        <v>9707</v>
      </c>
      <c r="AS64">
        <v>173</v>
      </c>
      <c r="AT64">
        <v>9846</v>
      </c>
      <c r="AU64">
        <v>0</v>
      </c>
      <c r="AV64">
        <v>73513</v>
      </c>
      <c r="AW64">
        <v>86970</v>
      </c>
      <c r="AX64">
        <v>0</v>
      </c>
      <c r="AY64">
        <v>293131</v>
      </c>
      <c r="AZ64">
        <v>1538</v>
      </c>
      <c r="BA64">
        <v>0</v>
      </c>
      <c r="BB64">
        <v>0</v>
      </c>
      <c r="BC64">
        <v>0</v>
      </c>
      <c r="BD64">
        <v>0</v>
      </c>
      <c r="BE64">
        <v>0</v>
      </c>
      <c r="BF64">
        <v>0</v>
      </c>
      <c r="BG64">
        <v>0</v>
      </c>
      <c r="BH64">
        <v>0</v>
      </c>
      <c r="BI64">
        <v>0</v>
      </c>
      <c r="BJ64">
        <v>1841</v>
      </c>
      <c r="BK64">
        <v>66880</v>
      </c>
      <c r="BL64">
        <v>0</v>
      </c>
      <c r="BM64">
        <v>3219</v>
      </c>
      <c r="BN64">
        <v>33041</v>
      </c>
      <c r="BO64">
        <v>15464</v>
      </c>
      <c r="BP64">
        <v>62882</v>
      </c>
      <c r="BQ64">
        <v>9203</v>
      </c>
      <c r="BR64">
        <v>8388</v>
      </c>
      <c r="BS64">
        <v>14854</v>
      </c>
      <c r="BT64">
        <v>11744</v>
      </c>
      <c r="BU64">
        <v>3680</v>
      </c>
      <c r="BV64">
        <v>0</v>
      </c>
      <c r="BW64">
        <v>16253</v>
      </c>
      <c r="BX64">
        <v>1217</v>
      </c>
      <c r="BY64">
        <v>0</v>
      </c>
      <c r="BZ64">
        <v>30218</v>
      </c>
      <c r="CA64">
        <v>0</v>
      </c>
      <c r="CB64">
        <v>4900</v>
      </c>
      <c r="CD64">
        <v>0</v>
      </c>
    </row>
    <row r="65" spans="1:82" x14ac:dyDescent="0.3">
      <c r="A65" s="155">
        <v>349</v>
      </c>
      <c r="B65" t="s">
        <v>114</v>
      </c>
      <c r="E65">
        <v>0</v>
      </c>
      <c r="F65">
        <v>141298</v>
      </c>
      <c r="G65">
        <v>0</v>
      </c>
      <c r="H65">
        <v>0</v>
      </c>
      <c r="I65">
        <v>0</v>
      </c>
      <c r="J65">
        <v>430048</v>
      </c>
      <c r="K65">
        <v>0</v>
      </c>
      <c r="L65">
        <v>0</v>
      </c>
      <c r="M65">
        <v>0</v>
      </c>
      <c r="N65">
        <v>0</v>
      </c>
      <c r="O65">
        <v>3964863</v>
      </c>
      <c r="P65">
        <v>0</v>
      </c>
      <c r="Q65">
        <v>33122846</v>
      </c>
      <c r="R65">
        <v>433678</v>
      </c>
      <c r="S65">
        <v>0</v>
      </c>
      <c r="T65">
        <v>66065098</v>
      </c>
      <c r="U65">
        <v>18189706</v>
      </c>
      <c r="V65">
        <v>21101737</v>
      </c>
      <c r="W65">
        <v>0</v>
      </c>
      <c r="X65">
        <v>22215</v>
      </c>
      <c r="Y65">
        <v>8365148</v>
      </c>
      <c r="Z65">
        <v>4013511</v>
      </c>
      <c r="AA65">
        <v>6206662</v>
      </c>
      <c r="AB65">
        <v>8087649</v>
      </c>
      <c r="AC65">
        <v>817035</v>
      </c>
      <c r="AD65">
        <v>2152659</v>
      </c>
      <c r="AE65">
        <v>1715863</v>
      </c>
      <c r="AF65">
        <v>1523855</v>
      </c>
      <c r="AG65">
        <v>978278</v>
      </c>
      <c r="AH65">
        <v>520216</v>
      </c>
      <c r="AI65">
        <v>28993287</v>
      </c>
      <c r="AJ65">
        <v>29947</v>
      </c>
      <c r="AK65">
        <v>863240</v>
      </c>
      <c r="AM65">
        <v>10163819</v>
      </c>
      <c r="AN65">
        <v>326494</v>
      </c>
      <c r="AO65">
        <v>1822087</v>
      </c>
      <c r="AP65">
        <v>0</v>
      </c>
      <c r="AQ65">
        <v>0</v>
      </c>
      <c r="AR65">
        <v>2047648</v>
      </c>
      <c r="AS65">
        <v>0</v>
      </c>
      <c r="AT65">
        <v>2352606</v>
      </c>
      <c r="AU65">
        <v>0</v>
      </c>
      <c r="AV65">
        <v>84992741</v>
      </c>
      <c r="AW65">
        <v>0</v>
      </c>
      <c r="AX65">
        <v>1093395</v>
      </c>
      <c r="AY65">
        <v>670876</v>
      </c>
      <c r="AZ65">
        <v>773951</v>
      </c>
      <c r="BA65">
        <v>112474</v>
      </c>
      <c r="BB65">
        <v>0</v>
      </c>
      <c r="BC65">
        <v>227815</v>
      </c>
      <c r="BD65">
        <v>20926599</v>
      </c>
      <c r="BE65">
        <v>0</v>
      </c>
      <c r="BF65">
        <v>562594</v>
      </c>
      <c r="BG65">
        <v>5856</v>
      </c>
      <c r="BH65">
        <v>0</v>
      </c>
      <c r="BI65">
        <v>102682</v>
      </c>
      <c r="BJ65">
        <v>0</v>
      </c>
      <c r="BK65">
        <v>2697814</v>
      </c>
      <c r="BL65">
        <v>2655357</v>
      </c>
      <c r="BM65">
        <v>1092116</v>
      </c>
      <c r="BN65">
        <v>2728218</v>
      </c>
      <c r="BO65">
        <v>1122552</v>
      </c>
      <c r="BP65">
        <v>106194</v>
      </c>
      <c r="BQ65">
        <v>0</v>
      </c>
      <c r="BR65">
        <v>802481</v>
      </c>
      <c r="BS65">
        <v>0</v>
      </c>
      <c r="BT65">
        <v>1144553</v>
      </c>
      <c r="BU65">
        <v>2673208</v>
      </c>
      <c r="BV65">
        <v>0</v>
      </c>
      <c r="BW65">
        <v>2330117</v>
      </c>
      <c r="BX65">
        <v>172190</v>
      </c>
      <c r="BY65">
        <v>14622</v>
      </c>
      <c r="BZ65">
        <v>669245</v>
      </c>
      <c r="CA65">
        <v>408174</v>
      </c>
      <c r="CB65">
        <v>1272698</v>
      </c>
      <c r="CD65">
        <v>0</v>
      </c>
    </row>
    <row r="66" spans="1:82" x14ac:dyDescent="0.3">
      <c r="A66" s="155">
        <v>350</v>
      </c>
      <c r="B66" t="s">
        <v>1056</v>
      </c>
      <c r="E66">
        <v>0</v>
      </c>
      <c r="F66">
        <v>5725</v>
      </c>
      <c r="G66">
        <v>0</v>
      </c>
      <c r="H66">
        <v>0</v>
      </c>
      <c r="I66">
        <v>0</v>
      </c>
      <c r="J66">
        <v>0</v>
      </c>
      <c r="K66">
        <v>0</v>
      </c>
      <c r="L66">
        <v>0</v>
      </c>
      <c r="M66">
        <v>0</v>
      </c>
      <c r="N66">
        <v>0</v>
      </c>
      <c r="O66">
        <v>13546</v>
      </c>
      <c r="P66">
        <v>0</v>
      </c>
      <c r="Q66">
        <v>1530158</v>
      </c>
      <c r="R66">
        <v>251</v>
      </c>
      <c r="S66">
        <v>0</v>
      </c>
      <c r="T66">
        <v>7638635</v>
      </c>
      <c r="U66">
        <v>255381</v>
      </c>
      <c r="V66">
        <v>213879</v>
      </c>
      <c r="W66">
        <v>0</v>
      </c>
      <c r="X66">
        <v>3784</v>
      </c>
      <c r="Y66">
        <v>59609</v>
      </c>
      <c r="Z66">
        <v>2197</v>
      </c>
      <c r="AA66">
        <v>82796</v>
      </c>
      <c r="AB66">
        <v>820829</v>
      </c>
      <c r="AC66">
        <v>9068</v>
      </c>
      <c r="AD66">
        <v>2507</v>
      </c>
      <c r="AE66">
        <v>67557</v>
      </c>
      <c r="AF66">
        <v>79814</v>
      </c>
      <c r="AG66">
        <v>23220</v>
      </c>
      <c r="AH66">
        <v>203</v>
      </c>
      <c r="AI66">
        <v>232358</v>
      </c>
      <c r="AJ66">
        <v>2579</v>
      </c>
      <c r="AK66">
        <v>0</v>
      </c>
      <c r="AM66">
        <v>146324</v>
      </c>
      <c r="AN66">
        <v>2584</v>
      </c>
      <c r="AO66">
        <v>9980</v>
      </c>
      <c r="AP66">
        <v>0</v>
      </c>
      <c r="AQ66">
        <v>0</v>
      </c>
      <c r="AR66">
        <v>100649</v>
      </c>
      <c r="AS66">
        <v>0</v>
      </c>
      <c r="AT66">
        <v>5608</v>
      </c>
      <c r="AU66">
        <v>0</v>
      </c>
      <c r="AV66">
        <v>513939</v>
      </c>
      <c r="AW66">
        <v>0</v>
      </c>
      <c r="AX66">
        <v>7290</v>
      </c>
      <c r="AY66">
        <v>131903</v>
      </c>
      <c r="AZ66">
        <v>12070</v>
      </c>
      <c r="BA66">
        <v>708</v>
      </c>
      <c r="BB66">
        <v>0</v>
      </c>
      <c r="BC66">
        <v>856</v>
      </c>
      <c r="BD66">
        <v>101244</v>
      </c>
      <c r="BE66">
        <v>0</v>
      </c>
      <c r="BF66">
        <v>28</v>
      </c>
      <c r="BG66">
        <v>32</v>
      </c>
      <c r="BH66">
        <v>0</v>
      </c>
      <c r="BI66">
        <v>297</v>
      </c>
      <c r="BJ66">
        <v>0</v>
      </c>
      <c r="BK66">
        <v>25679</v>
      </c>
      <c r="BL66">
        <v>0</v>
      </c>
      <c r="BM66">
        <v>0</v>
      </c>
      <c r="BN66">
        <v>90504</v>
      </c>
      <c r="BO66">
        <v>387</v>
      </c>
      <c r="BP66">
        <v>1650</v>
      </c>
      <c r="BQ66">
        <v>0</v>
      </c>
      <c r="BR66">
        <v>0</v>
      </c>
      <c r="BS66">
        <v>0</v>
      </c>
      <c r="BT66">
        <v>8784</v>
      </c>
      <c r="BU66">
        <v>10132</v>
      </c>
      <c r="BV66">
        <v>0</v>
      </c>
      <c r="BW66">
        <v>575</v>
      </c>
      <c r="BX66">
        <v>8697</v>
      </c>
      <c r="BY66">
        <v>0</v>
      </c>
      <c r="BZ66">
        <v>24220</v>
      </c>
      <c r="CA66">
        <v>0</v>
      </c>
      <c r="CB66">
        <v>26435</v>
      </c>
      <c r="CD66">
        <v>0</v>
      </c>
    </row>
    <row r="67" spans="1:82" x14ac:dyDescent="0.3">
      <c r="A67" s="155">
        <v>351</v>
      </c>
      <c r="B67" t="s">
        <v>223</v>
      </c>
      <c r="E67">
        <v>0</v>
      </c>
      <c r="F67">
        <v>1786</v>
      </c>
      <c r="G67">
        <v>0</v>
      </c>
      <c r="H67">
        <v>0</v>
      </c>
      <c r="I67">
        <v>0</v>
      </c>
      <c r="J67">
        <v>7829</v>
      </c>
      <c r="K67">
        <v>0</v>
      </c>
      <c r="L67">
        <v>0</v>
      </c>
      <c r="M67">
        <v>0</v>
      </c>
      <c r="N67">
        <v>0</v>
      </c>
      <c r="O67">
        <v>0</v>
      </c>
      <c r="P67">
        <v>0</v>
      </c>
      <c r="Q67">
        <v>982588</v>
      </c>
      <c r="R67">
        <v>8958</v>
      </c>
      <c r="S67">
        <v>0</v>
      </c>
      <c r="T67">
        <v>2531881</v>
      </c>
      <c r="U67">
        <v>354538</v>
      </c>
      <c r="V67">
        <v>385170</v>
      </c>
      <c r="W67">
        <v>0</v>
      </c>
      <c r="X67">
        <v>0</v>
      </c>
      <c r="Y67">
        <v>241709</v>
      </c>
      <c r="Z67">
        <v>38763</v>
      </c>
      <c r="AA67">
        <v>105760</v>
      </c>
      <c r="AB67">
        <v>322852</v>
      </c>
      <c r="AC67">
        <v>19480</v>
      </c>
      <c r="AD67">
        <v>49864</v>
      </c>
      <c r="AE67">
        <v>0</v>
      </c>
      <c r="AF67">
        <v>651</v>
      </c>
      <c r="AG67">
        <v>1245166</v>
      </c>
      <c r="AH67">
        <v>12265</v>
      </c>
      <c r="AI67">
        <v>675178</v>
      </c>
      <c r="AJ67">
        <v>0</v>
      </c>
      <c r="AK67">
        <v>33485</v>
      </c>
      <c r="AM67">
        <v>224212</v>
      </c>
      <c r="AN67">
        <v>15802</v>
      </c>
      <c r="AO67">
        <v>42011</v>
      </c>
      <c r="AP67">
        <v>0</v>
      </c>
      <c r="AQ67">
        <v>0</v>
      </c>
      <c r="AR67">
        <v>21197</v>
      </c>
      <c r="AS67">
        <v>0</v>
      </c>
      <c r="AT67">
        <v>33558</v>
      </c>
      <c r="AU67">
        <v>0</v>
      </c>
      <c r="AV67">
        <v>6710323</v>
      </c>
      <c r="AW67">
        <v>0</v>
      </c>
      <c r="AX67">
        <v>0</v>
      </c>
      <c r="AY67">
        <v>0</v>
      </c>
      <c r="AZ67">
        <v>33408</v>
      </c>
      <c r="BA67">
        <v>0</v>
      </c>
      <c r="BB67">
        <v>0</v>
      </c>
      <c r="BC67">
        <v>0</v>
      </c>
      <c r="BD67">
        <v>124552</v>
      </c>
      <c r="BE67">
        <v>0</v>
      </c>
      <c r="BF67">
        <v>0</v>
      </c>
      <c r="BG67">
        <v>0</v>
      </c>
      <c r="BH67">
        <v>0</v>
      </c>
      <c r="BI67">
        <v>0</v>
      </c>
      <c r="BJ67">
        <v>0</v>
      </c>
      <c r="BK67">
        <v>36120</v>
      </c>
      <c r="BL67">
        <v>82770</v>
      </c>
      <c r="BM67">
        <v>16649</v>
      </c>
      <c r="BN67">
        <v>108642</v>
      </c>
      <c r="BO67">
        <v>30969</v>
      </c>
      <c r="BP67">
        <v>0</v>
      </c>
      <c r="BQ67">
        <v>0</v>
      </c>
      <c r="BR67">
        <v>8159</v>
      </c>
      <c r="BS67">
        <v>0</v>
      </c>
      <c r="BT67">
        <v>27215</v>
      </c>
      <c r="BU67">
        <v>19901</v>
      </c>
      <c r="BV67">
        <v>0</v>
      </c>
      <c r="BW67">
        <v>61035</v>
      </c>
      <c r="BX67">
        <v>0</v>
      </c>
      <c r="BY67">
        <v>0</v>
      </c>
      <c r="BZ67">
        <v>30218</v>
      </c>
      <c r="CA67">
        <v>9524</v>
      </c>
      <c r="CB67">
        <v>42527</v>
      </c>
      <c r="CD67">
        <v>0</v>
      </c>
    </row>
    <row r="68" spans="1:82" x14ac:dyDescent="0.3">
      <c r="A68" s="155">
        <v>352</v>
      </c>
      <c r="B68" t="s">
        <v>225</v>
      </c>
      <c r="E68">
        <v>0</v>
      </c>
      <c r="F68">
        <v>0</v>
      </c>
      <c r="G68">
        <v>0</v>
      </c>
      <c r="H68">
        <v>0</v>
      </c>
      <c r="I68">
        <v>0</v>
      </c>
      <c r="J68">
        <v>10000</v>
      </c>
      <c r="K68">
        <v>0</v>
      </c>
      <c r="L68">
        <v>0</v>
      </c>
      <c r="M68">
        <v>0</v>
      </c>
      <c r="N68">
        <v>0</v>
      </c>
      <c r="O68">
        <v>0</v>
      </c>
      <c r="P68">
        <v>0</v>
      </c>
      <c r="Q68">
        <v>0</v>
      </c>
      <c r="R68">
        <v>0</v>
      </c>
      <c r="S68">
        <v>0</v>
      </c>
      <c r="T68">
        <v>0</v>
      </c>
      <c r="U68">
        <v>0</v>
      </c>
      <c r="V68">
        <v>0</v>
      </c>
      <c r="W68">
        <v>0</v>
      </c>
      <c r="X68">
        <v>0</v>
      </c>
      <c r="Y68">
        <v>0</v>
      </c>
      <c r="Z68">
        <v>66173</v>
      </c>
      <c r="AA68">
        <v>746000</v>
      </c>
      <c r="AB68">
        <v>0</v>
      </c>
      <c r="AC68">
        <v>0</v>
      </c>
      <c r="AD68">
        <v>0</v>
      </c>
      <c r="AE68">
        <v>0</v>
      </c>
      <c r="AF68">
        <v>0</v>
      </c>
      <c r="AG68">
        <v>0</v>
      </c>
      <c r="AH68">
        <v>0</v>
      </c>
      <c r="AI68">
        <v>0</v>
      </c>
      <c r="AJ68">
        <v>0</v>
      </c>
      <c r="AK68">
        <v>0</v>
      </c>
      <c r="AM68">
        <v>124800</v>
      </c>
      <c r="AN68">
        <v>0</v>
      </c>
      <c r="AO68">
        <v>0</v>
      </c>
      <c r="AP68">
        <v>0</v>
      </c>
      <c r="AQ68">
        <v>0</v>
      </c>
      <c r="AR68">
        <v>0</v>
      </c>
      <c r="AS68">
        <v>0</v>
      </c>
      <c r="AT68">
        <v>0</v>
      </c>
      <c r="AU68">
        <v>0</v>
      </c>
      <c r="AV68">
        <v>289800</v>
      </c>
      <c r="AW68">
        <v>0</v>
      </c>
      <c r="AX68">
        <v>0</v>
      </c>
      <c r="AY68">
        <v>0</v>
      </c>
      <c r="AZ68">
        <v>39200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48500</v>
      </c>
      <c r="BV68">
        <v>0</v>
      </c>
      <c r="BW68">
        <v>0</v>
      </c>
      <c r="BX68">
        <v>88765</v>
      </c>
      <c r="BY68">
        <v>0</v>
      </c>
      <c r="BZ68">
        <v>80776</v>
      </c>
      <c r="CA68">
        <v>0</v>
      </c>
      <c r="CB68">
        <v>0</v>
      </c>
      <c r="CD68">
        <v>0</v>
      </c>
    </row>
    <row r="69" spans="1:82" x14ac:dyDescent="0.3">
      <c r="A69" s="155">
        <v>353</v>
      </c>
      <c r="B69" t="s">
        <v>226</v>
      </c>
      <c r="E69">
        <v>0</v>
      </c>
      <c r="F69">
        <v>0</v>
      </c>
      <c r="G69">
        <v>0</v>
      </c>
      <c r="H69">
        <v>0</v>
      </c>
      <c r="I69">
        <v>0</v>
      </c>
      <c r="J69">
        <v>0</v>
      </c>
      <c r="K69">
        <v>0</v>
      </c>
      <c r="L69">
        <v>0</v>
      </c>
      <c r="M69">
        <v>0</v>
      </c>
      <c r="N69">
        <v>0</v>
      </c>
      <c r="O69">
        <v>0</v>
      </c>
      <c r="P69">
        <v>0</v>
      </c>
      <c r="Q69">
        <v>23667</v>
      </c>
      <c r="R69">
        <v>0</v>
      </c>
      <c r="S69">
        <v>0</v>
      </c>
      <c r="T69">
        <v>0</v>
      </c>
      <c r="U69">
        <v>3427200</v>
      </c>
      <c r="V69">
        <v>0</v>
      </c>
      <c r="W69">
        <v>0</v>
      </c>
      <c r="X69">
        <v>0</v>
      </c>
      <c r="Y69">
        <v>349691</v>
      </c>
      <c r="Z69">
        <v>68818</v>
      </c>
      <c r="AA69">
        <v>0</v>
      </c>
      <c r="AB69">
        <v>100000</v>
      </c>
      <c r="AC69">
        <v>2500</v>
      </c>
      <c r="AD69">
        <v>0</v>
      </c>
      <c r="AE69">
        <v>0</v>
      </c>
      <c r="AF69">
        <v>0</v>
      </c>
      <c r="AG69">
        <v>118519</v>
      </c>
      <c r="AH69">
        <v>0</v>
      </c>
      <c r="AI69">
        <v>0</v>
      </c>
      <c r="AJ69">
        <v>0</v>
      </c>
      <c r="AK69">
        <v>0</v>
      </c>
      <c r="AM69">
        <v>0</v>
      </c>
      <c r="AN69">
        <v>0</v>
      </c>
      <c r="AO69">
        <v>0</v>
      </c>
      <c r="AP69">
        <v>0</v>
      </c>
      <c r="AQ69">
        <v>0</v>
      </c>
      <c r="AR69">
        <v>0</v>
      </c>
      <c r="AS69">
        <v>0</v>
      </c>
      <c r="AT69">
        <v>0</v>
      </c>
      <c r="AU69">
        <v>0</v>
      </c>
      <c r="AV69">
        <v>453000</v>
      </c>
      <c r="AW69">
        <v>0</v>
      </c>
      <c r="AX69">
        <v>0</v>
      </c>
      <c r="AY69">
        <v>0</v>
      </c>
      <c r="AZ69">
        <v>0</v>
      </c>
      <c r="BA69">
        <v>0</v>
      </c>
      <c r="BB69">
        <v>0</v>
      </c>
      <c r="BC69">
        <v>0</v>
      </c>
      <c r="BD69">
        <v>225950</v>
      </c>
      <c r="BE69">
        <v>0</v>
      </c>
      <c r="BF69">
        <v>0</v>
      </c>
      <c r="BG69">
        <v>0</v>
      </c>
      <c r="BH69">
        <v>0</v>
      </c>
      <c r="BI69">
        <v>0</v>
      </c>
      <c r="BJ69">
        <v>0</v>
      </c>
      <c r="BK69">
        <v>0</v>
      </c>
      <c r="BL69">
        <v>0</v>
      </c>
      <c r="BM69">
        <v>0</v>
      </c>
      <c r="BN69">
        <v>0</v>
      </c>
      <c r="BO69">
        <v>0</v>
      </c>
      <c r="BP69">
        <v>0</v>
      </c>
      <c r="BQ69">
        <v>0</v>
      </c>
      <c r="BR69">
        <v>79919</v>
      </c>
      <c r="BS69">
        <v>0</v>
      </c>
      <c r="BT69">
        <v>0</v>
      </c>
      <c r="BU69">
        <v>224630</v>
      </c>
      <c r="BV69">
        <v>0</v>
      </c>
      <c r="BW69">
        <v>0</v>
      </c>
      <c r="BX69">
        <v>0</v>
      </c>
      <c r="BY69">
        <v>0</v>
      </c>
      <c r="BZ69">
        <v>0</v>
      </c>
      <c r="CA69">
        <v>0</v>
      </c>
      <c r="CB69">
        <v>0</v>
      </c>
      <c r="CD69">
        <v>0</v>
      </c>
    </row>
    <row r="70" spans="1:82" x14ac:dyDescent="0.3">
      <c r="A70" s="155">
        <v>356</v>
      </c>
      <c r="B70" t="s">
        <v>308</v>
      </c>
      <c r="E70">
        <v>0</v>
      </c>
      <c r="F70">
        <v>0</v>
      </c>
      <c r="G70">
        <v>0</v>
      </c>
      <c r="H70">
        <v>0</v>
      </c>
      <c r="I70">
        <v>0</v>
      </c>
      <c r="J70">
        <v>0</v>
      </c>
      <c r="K70">
        <v>0</v>
      </c>
      <c r="L70">
        <v>0</v>
      </c>
      <c r="M70">
        <v>0</v>
      </c>
      <c r="N70">
        <v>0</v>
      </c>
      <c r="O70">
        <v>0</v>
      </c>
      <c r="P70">
        <v>0</v>
      </c>
      <c r="Q70">
        <v>131521470</v>
      </c>
      <c r="R70">
        <v>0</v>
      </c>
      <c r="S70">
        <v>0</v>
      </c>
      <c r="T70">
        <v>0</v>
      </c>
      <c r="U70">
        <v>0</v>
      </c>
      <c r="V70">
        <v>26425968</v>
      </c>
      <c r="W70">
        <v>0</v>
      </c>
      <c r="X70">
        <v>0</v>
      </c>
      <c r="Y70">
        <v>0</v>
      </c>
      <c r="Z70">
        <v>0</v>
      </c>
      <c r="AA70">
        <v>0</v>
      </c>
      <c r="AB70">
        <v>0</v>
      </c>
      <c r="AC70">
        <v>0</v>
      </c>
      <c r="AD70">
        <v>0</v>
      </c>
      <c r="AE70">
        <v>0</v>
      </c>
      <c r="AF70">
        <v>0</v>
      </c>
      <c r="AG70">
        <v>0</v>
      </c>
      <c r="AH70">
        <v>0</v>
      </c>
      <c r="AI70">
        <v>75133362</v>
      </c>
      <c r="AJ70">
        <v>0</v>
      </c>
      <c r="AK70">
        <v>0</v>
      </c>
      <c r="AM70">
        <v>27092160</v>
      </c>
      <c r="AN70">
        <v>0</v>
      </c>
      <c r="AO70">
        <v>0</v>
      </c>
      <c r="AP70">
        <v>0</v>
      </c>
      <c r="AQ70">
        <v>0</v>
      </c>
      <c r="AR70">
        <v>0</v>
      </c>
      <c r="AS70">
        <v>0</v>
      </c>
      <c r="AT70">
        <v>0</v>
      </c>
      <c r="AU70">
        <v>275692</v>
      </c>
      <c r="AV70">
        <v>0</v>
      </c>
      <c r="AW70">
        <v>0</v>
      </c>
      <c r="AX70">
        <v>0</v>
      </c>
      <c r="AY70">
        <v>0</v>
      </c>
      <c r="AZ70">
        <v>0</v>
      </c>
      <c r="BA70">
        <v>0</v>
      </c>
      <c r="BB70">
        <v>0</v>
      </c>
      <c r="BC70">
        <v>0</v>
      </c>
      <c r="BD70">
        <v>0</v>
      </c>
      <c r="BE70">
        <v>0</v>
      </c>
      <c r="BF70">
        <v>0</v>
      </c>
      <c r="BG70">
        <v>0</v>
      </c>
      <c r="BH70">
        <v>0</v>
      </c>
      <c r="BI70">
        <v>0</v>
      </c>
      <c r="BJ70">
        <v>0</v>
      </c>
      <c r="BK70">
        <v>0</v>
      </c>
      <c r="BL70">
        <v>2101398</v>
      </c>
      <c r="BM70">
        <v>0</v>
      </c>
      <c r="BN70">
        <v>0</v>
      </c>
      <c r="BO70">
        <v>0</v>
      </c>
      <c r="BP70">
        <v>0</v>
      </c>
      <c r="BQ70">
        <v>0</v>
      </c>
      <c r="BR70">
        <v>1454713</v>
      </c>
      <c r="BS70">
        <v>19770118</v>
      </c>
      <c r="BT70">
        <v>0</v>
      </c>
      <c r="BU70">
        <v>0</v>
      </c>
      <c r="BV70">
        <v>0</v>
      </c>
      <c r="BW70">
        <v>0</v>
      </c>
      <c r="BX70">
        <v>0</v>
      </c>
      <c r="BY70">
        <v>0</v>
      </c>
      <c r="BZ70">
        <v>0</v>
      </c>
      <c r="CA70">
        <v>0</v>
      </c>
      <c r="CB70">
        <v>0</v>
      </c>
      <c r="CD70">
        <v>0</v>
      </c>
    </row>
    <row r="71" spans="1:82" x14ac:dyDescent="0.3">
      <c r="A71" s="155">
        <v>357</v>
      </c>
      <c r="B71" t="s">
        <v>309</v>
      </c>
      <c r="E71">
        <v>0</v>
      </c>
      <c r="F71">
        <v>0</v>
      </c>
      <c r="G71">
        <v>0</v>
      </c>
      <c r="H71">
        <v>0</v>
      </c>
      <c r="I71">
        <v>0</v>
      </c>
      <c r="J71">
        <v>0</v>
      </c>
      <c r="K71">
        <v>0</v>
      </c>
      <c r="L71">
        <v>0</v>
      </c>
      <c r="M71">
        <v>0</v>
      </c>
      <c r="N71">
        <v>0</v>
      </c>
      <c r="O71">
        <v>0</v>
      </c>
      <c r="P71">
        <v>0</v>
      </c>
      <c r="Q71">
        <v>51043879</v>
      </c>
      <c r="R71">
        <v>0</v>
      </c>
      <c r="S71">
        <v>0</v>
      </c>
      <c r="T71">
        <v>0</v>
      </c>
      <c r="U71">
        <v>0</v>
      </c>
      <c r="V71">
        <v>16831377</v>
      </c>
      <c r="W71">
        <v>0</v>
      </c>
      <c r="X71">
        <v>0</v>
      </c>
      <c r="Y71">
        <v>0</v>
      </c>
      <c r="Z71">
        <v>0</v>
      </c>
      <c r="AA71">
        <v>0</v>
      </c>
      <c r="AB71">
        <v>0</v>
      </c>
      <c r="AC71">
        <v>0</v>
      </c>
      <c r="AD71">
        <v>0</v>
      </c>
      <c r="AE71">
        <v>0</v>
      </c>
      <c r="AF71">
        <v>0</v>
      </c>
      <c r="AG71">
        <v>0</v>
      </c>
      <c r="AH71">
        <v>0</v>
      </c>
      <c r="AI71">
        <v>48952094</v>
      </c>
      <c r="AJ71">
        <v>0</v>
      </c>
      <c r="AK71">
        <v>0</v>
      </c>
      <c r="AM71">
        <v>14209796</v>
      </c>
      <c r="AN71">
        <v>0</v>
      </c>
      <c r="AO71">
        <v>0</v>
      </c>
      <c r="AP71">
        <v>0</v>
      </c>
      <c r="AQ71">
        <v>0</v>
      </c>
      <c r="AR71">
        <v>0</v>
      </c>
      <c r="AS71">
        <v>0</v>
      </c>
      <c r="AT71">
        <v>0</v>
      </c>
      <c r="AU71">
        <v>218011</v>
      </c>
      <c r="AV71">
        <v>0</v>
      </c>
      <c r="AW71">
        <v>0</v>
      </c>
      <c r="AX71">
        <v>0</v>
      </c>
      <c r="AY71">
        <v>0</v>
      </c>
      <c r="AZ71">
        <v>0</v>
      </c>
      <c r="BA71">
        <v>0</v>
      </c>
      <c r="BB71">
        <v>0</v>
      </c>
      <c r="BC71">
        <v>0</v>
      </c>
      <c r="BD71">
        <v>0</v>
      </c>
      <c r="BE71">
        <v>0</v>
      </c>
      <c r="BF71">
        <v>0</v>
      </c>
      <c r="BG71">
        <v>0</v>
      </c>
      <c r="BH71">
        <v>0</v>
      </c>
      <c r="BI71">
        <v>0</v>
      </c>
      <c r="BJ71">
        <v>0</v>
      </c>
      <c r="BK71">
        <v>0</v>
      </c>
      <c r="BL71">
        <v>1543629</v>
      </c>
      <c r="BM71">
        <v>0</v>
      </c>
      <c r="BN71">
        <v>0</v>
      </c>
      <c r="BO71">
        <v>0</v>
      </c>
      <c r="BP71">
        <v>0</v>
      </c>
      <c r="BQ71">
        <v>0</v>
      </c>
      <c r="BR71">
        <v>1261573</v>
      </c>
      <c r="BS71">
        <v>10420907</v>
      </c>
      <c r="BT71">
        <v>0</v>
      </c>
      <c r="BU71">
        <v>0</v>
      </c>
      <c r="BV71">
        <v>0</v>
      </c>
      <c r="BW71">
        <v>0</v>
      </c>
      <c r="BX71">
        <v>0</v>
      </c>
      <c r="BY71">
        <v>0</v>
      </c>
      <c r="BZ71">
        <v>0</v>
      </c>
      <c r="CA71">
        <v>0</v>
      </c>
      <c r="CB71">
        <v>0</v>
      </c>
      <c r="CD71">
        <v>0</v>
      </c>
    </row>
    <row r="72" spans="1:82" x14ac:dyDescent="0.3">
      <c r="A72" s="155">
        <v>359</v>
      </c>
      <c r="B72" t="s">
        <v>247</v>
      </c>
      <c r="E72">
        <v>0</v>
      </c>
      <c r="F72">
        <v>0</v>
      </c>
      <c r="G72">
        <v>0</v>
      </c>
      <c r="H72">
        <v>0</v>
      </c>
      <c r="I72">
        <v>0</v>
      </c>
      <c r="J72">
        <v>0</v>
      </c>
      <c r="K72">
        <v>0</v>
      </c>
      <c r="L72">
        <v>0</v>
      </c>
      <c r="M72">
        <v>0</v>
      </c>
      <c r="N72">
        <v>0</v>
      </c>
      <c r="O72">
        <v>0</v>
      </c>
      <c r="P72">
        <v>0</v>
      </c>
      <c r="Q72">
        <v>15597038</v>
      </c>
      <c r="R72">
        <v>0</v>
      </c>
      <c r="S72">
        <v>0</v>
      </c>
      <c r="T72">
        <v>0</v>
      </c>
      <c r="U72">
        <v>0</v>
      </c>
      <c r="V72">
        <v>218485</v>
      </c>
      <c r="W72">
        <v>0</v>
      </c>
      <c r="X72">
        <v>0</v>
      </c>
      <c r="Y72">
        <v>0</v>
      </c>
      <c r="Z72">
        <v>0</v>
      </c>
      <c r="AA72">
        <v>0</v>
      </c>
      <c r="AB72">
        <v>0</v>
      </c>
      <c r="AC72">
        <v>0</v>
      </c>
      <c r="AD72">
        <v>0</v>
      </c>
      <c r="AE72">
        <v>0</v>
      </c>
      <c r="AF72">
        <v>0</v>
      </c>
      <c r="AG72">
        <v>0</v>
      </c>
      <c r="AH72">
        <v>0</v>
      </c>
      <c r="AI72">
        <v>7001244</v>
      </c>
      <c r="AJ72">
        <v>0</v>
      </c>
      <c r="AK72">
        <v>0</v>
      </c>
      <c r="AM72">
        <v>4142023</v>
      </c>
      <c r="AN72">
        <v>0</v>
      </c>
      <c r="AO72">
        <v>0</v>
      </c>
      <c r="AP72">
        <v>0</v>
      </c>
      <c r="AQ72">
        <v>0</v>
      </c>
      <c r="AR72">
        <v>0</v>
      </c>
      <c r="AS72">
        <v>0</v>
      </c>
      <c r="AT72">
        <v>0</v>
      </c>
      <c r="AU72">
        <v>0</v>
      </c>
      <c r="AV72">
        <v>0</v>
      </c>
      <c r="AW72">
        <v>0</v>
      </c>
      <c r="AX72">
        <v>0</v>
      </c>
      <c r="AY72">
        <v>0</v>
      </c>
      <c r="AZ72">
        <v>0</v>
      </c>
      <c r="BA72">
        <v>0</v>
      </c>
      <c r="BB72">
        <v>0</v>
      </c>
      <c r="BC72">
        <v>0</v>
      </c>
      <c r="BD72">
        <v>0</v>
      </c>
      <c r="BE72">
        <v>0</v>
      </c>
      <c r="BF72">
        <v>0</v>
      </c>
      <c r="BG72">
        <v>0</v>
      </c>
      <c r="BH72">
        <v>0</v>
      </c>
      <c r="BI72">
        <v>0</v>
      </c>
      <c r="BJ72">
        <v>0</v>
      </c>
      <c r="BK72">
        <v>0</v>
      </c>
      <c r="BL72">
        <v>188501</v>
      </c>
      <c r="BM72">
        <v>0</v>
      </c>
      <c r="BN72">
        <v>0</v>
      </c>
      <c r="BO72">
        <v>0</v>
      </c>
      <c r="BP72">
        <v>0</v>
      </c>
      <c r="BQ72">
        <v>0</v>
      </c>
      <c r="BR72">
        <v>29903</v>
      </c>
      <c r="BS72">
        <v>0</v>
      </c>
      <c r="BT72">
        <v>0</v>
      </c>
      <c r="BU72">
        <v>0</v>
      </c>
      <c r="BV72">
        <v>0</v>
      </c>
      <c r="BW72">
        <v>0</v>
      </c>
      <c r="BX72">
        <v>0</v>
      </c>
      <c r="BY72">
        <v>0</v>
      </c>
      <c r="BZ72">
        <v>0</v>
      </c>
      <c r="CA72">
        <v>0</v>
      </c>
      <c r="CB72">
        <v>0</v>
      </c>
      <c r="CD72">
        <v>0</v>
      </c>
    </row>
    <row r="73" spans="1:82" x14ac:dyDescent="0.3">
      <c r="A73" s="155">
        <v>360</v>
      </c>
      <c r="B73" t="s">
        <v>117</v>
      </c>
      <c r="E73">
        <v>0</v>
      </c>
      <c r="F73">
        <v>0</v>
      </c>
      <c r="G73">
        <v>0</v>
      </c>
      <c r="H73">
        <v>0</v>
      </c>
      <c r="I73">
        <v>0</v>
      </c>
      <c r="J73">
        <v>0</v>
      </c>
      <c r="K73">
        <v>0</v>
      </c>
      <c r="L73">
        <v>0</v>
      </c>
      <c r="M73">
        <v>0</v>
      </c>
      <c r="N73">
        <v>0</v>
      </c>
      <c r="O73">
        <v>0</v>
      </c>
      <c r="P73">
        <v>0</v>
      </c>
      <c r="Q73">
        <v>24116654</v>
      </c>
      <c r="R73">
        <v>0</v>
      </c>
      <c r="S73">
        <v>0</v>
      </c>
      <c r="T73">
        <v>0</v>
      </c>
      <c r="U73">
        <v>0</v>
      </c>
      <c r="V73">
        <v>5630947</v>
      </c>
      <c r="W73">
        <v>0</v>
      </c>
      <c r="X73">
        <v>0</v>
      </c>
      <c r="Y73">
        <v>0</v>
      </c>
      <c r="Z73">
        <v>0</v>
      </c>
      <c r="AA73">
        <v>0</v>
      </c>
      <c r="AB73">
        <v>0</v>
      </c>
      <c r="AC73">
        <v>0</v>
      </c>
      <c r="AD73">
        <v>0</v>
      </c>
      <c r="AE73">
        <v>0</v>
      </c>
      <c r="AF73">
        <v>0</v>
      </c>
      <c r="AG73">
        <v>0</v>
      </c>
      <c r="AH73">
        <v>0</v>
      </c>
      <c r="AI73">
        <v>15103742</v>
      </c>
      <c r="AJ73">
        <v>0</v>
      </c>
      <c r="AK73">
        <v>0</v>
      </c>
      <c r="AM73">
        <v>6066542</v>
      </c>
      <c r="AN73">
        <v>0</v>
      </c>
      <c r="AO73">
        <v>0</v>
      </c>
      <c r="AP73">
        <v>0</v>
      </c>
      <c r="AQ73">
        <v>0</v>
      </c>
      <c r="AR73">
        <v>0</v>
      </c>
      <c r="AS73">
        <v>0</v>
      </c>
      <c r="AT73">
        <v>0</v>
      </c>
      <c r="AU73">
        <v>112861</v>
      </c>
      <c r="AV73">
        <v>0</v>
      </c>
      <c r="AW73">
        <v>0</v>
      </c>
      <c r="AX73">
        <v>0</v>
      </c>
      <c r="AY73">
        <v>0</v>
      </c>
      <c r="AZ73">
        <v>0</v>
      </c>
      <c r="BA73">
        <v>0</v>
      </c>
      <c r="BB73">
        <v>0</v>
      </c>
      <c r="BC73">
        <v>0</v>
      </c>
      <c r="BD73">
        <v>0</v>
      </c>
      <c r="BE73">
        <v>0</v>
      </c>
      <c r="BF73">
        <v>0</v>
      </c>
      <c r="BG73">
        <v>0</v>
      </c>
      <c r="BH73">
        <v>0</v>
      </c>
      <c r="BI73">
        <v>0</v>
      </c>
      <c r="BJ73">
        <v>0</v>
      </c>
      <c r="BK73">
        <v>0</v>
      </c>
      <c r="BL73">
        <v>518560</v>
      </c>
      <c r="BM73">
        <v>0</v>
      </c>
      <c r="BN73">
        <v>0</v>
      </c>
      <c r="BO73">
        <v>0</v>
      </c>
      <c r="BP73">
        <v>0</v>
      </c>
      <c r="BQ73">
        <v>0</v>
      </c>
      <c r="BR73">
        <v>308770</v>
      </c>
      <c r="BS73">
        <v>1533660</v>
      </c>
      <c r="BT73">
        <v>0</v>
      </c>
      <c r="BU73">
        <v>0</v>
      </c>
      <c r="BV73">
        <v>0</v>
      </c>
      <c r="BW73">
        <v>0</v>
      </c>
      <c r="BX73">
        <v>0</v>
      </c>
      <c r="BY73">
        <v>0</v>
      </c>
      <c r="BZ73">
        <v>0</v>
      </c>
      <c r="CA73">
        <v>0</v>
      </c>
      <c r="CB73">
        <v>0</v>
      </c>
      <c r="CD73">
        <v>0</v>
      </c>
    </row>
    <row r="74" spans="1:82" x14ac:dyDescent="0.3">
      <c r="A74" s="155">
        <v>361</v>
      </c>
      <c r="B74" t="s">
        <v>98</v>
      </c>
      <c r="E74">
        <v>0</v>
      </c>
      <c r="F74">
        <v>0</v>
      </c>
      <c r="G74">
        <v>0</v>
      </c>
      <c r="H74">
        <v>0</v>
      </c>
      <c r="I74">
        <v>0</v>
      </c>
      <c r="J74">
        <v>0</v>
      </c>
      <c r="K74">
        <v>0</v>
      </c>
      <c r="L74">
        <v>0</v>
      </c>
      <c r="M74">
        <v>0</v>
      </c>
      <c r="N74">
        <v>0</v>
      </c>
      <c r="O74">
        <v>0</v>
      </c>
      <c r="P74">
        <v>0</v>
      </c>
      <c r="Q74">
        <v>72824344</v>
      </c>
      <c r="R74">
        <v>0</v>
      </c>
      <c r="S74">
        <v>0</v>
      </c>
      <c r="T74">
        <v>0</v>
      </c>
      <c r="U74">
        <v>0</v>
      </c>
      <c r="V74">
        <v>15245505</v>
      </c>
      <c r="W74">
        <v>0</v>
      </c>
      <c r="X74">
        <v>0</v>
      </c>
      <c r="Y74">
        <v>0</v>
      </c>
      <c r="Z74">
        <v>0</v>
      </c>
      <c r="AA74">
        <v>0</v>
      </c>
      <c r="AB74">
        <v>0</v>
      </c>
      <c r="AC74">
        <v>0</v>
      </c>
      <c r="AD74">
        <v>0</v>
      </c>
      <c r="AE74">
        <v>0</v>
      </c>
      <c r="AF74">
        <v>0</v>
      </c>
      <c r="AG74">
        <v>0</v>
      </c>
      <c r="AH74">
        <v>0</v>
      </c>
      <c r="AI74">
        <v>21395591</v>
      </c>
      <c r="AJ74">
        <v>0</v>
      </c>
      <c r="AK74">
        <v>0</v>
      </c>
      <c r="AM74">
        <v>9452548</v>
      </c>
      <c r="AN74">
        <v>0</v>
      </c>
      <c r="AO74">
        <v>0</v>
      </c>
      <c r="AP74">
        <v>0</v>
      </c>
      <c r="AQ74">
        <v>0</v>
      </c>
      <c r="AR74">
        <v>0</v>
      </c>
      <c r="AS74">
        <v>0</v>
      </c>
      <c r="AT74">
        <v>0</v>
      </c>
      <c r="AU74">
        <v>660988</v>
      </c>
      <c r="AV74">
        <v>0</v>
      </c>
      <c r="AW74">
        <v>0</v>
      </c>
      <c r="AX74">
        <v>0</v>
      </c>
      <c r="AY74">
        <v>0</v>
      </c>
      <c r="AZ74">
        <v>0</v>
      </c>
      <c r="BA74">
        <v>0</v>
      </c>
      <c r="BB74">
        <v>0</v>
      </c>
      <c r="BC74">
        <v>0</v>
      </c>
      <c r="BD74">
        <v>0</v>
      </c>
      <c r="BE74">
        <v>0</v>
      </c>
      <c r="BF74">
        <v>0</v>
      </c>
      <c r="BG74">
        <v>0</v>
      </c>
      <c r="BH74">
        <v>0</v>
      </c>
      <c r="BI74">
        <v>0</v>
      </c>
      <c r="BJ74">
        <v>0</v>
      </c>
      <c r="BK74">
        <v>0</v>
      </c>
      <c r="BL74">
        <v>1514472</v>
      </c>
      <c r="BM74">
        <v>0</v>
      </c>
      <c r="BN74">
        <v>0</v>
      </c>
      <c r="BO74">
        <v>0</v>
      </c>
      <c r="BP74">
        <v>0</v>
      </c>
      <c r="BQ74">
        <v>0</v>
      </c>
      <c r="BR74">
        <v>1013326</v>
      </c>
      <c r="BS74">
        <v>4945846</v>
      </c>
      <c r="BT74">
        <v>0</v>
      </c>
      <c r="BU74">
        <v>0</v>
      </c>
      <c r="BV74">
        <v>0</v>
      </c>
      <c r="BW74">
        <v>0</v>
      </c>
      <c r="BX74">
        <v>0</v>
      </c>
      <c r="BY74">
        <v>0</v>
      </c>
      <c r="BZ74">
        <v>0</v>
      </c>
      <c r="CA74">
        <v>0</v>
      </c>
      <c r="CB74">
        <v>0</v>
      </c>
      <c r="CD74">
        <v>0</v>
      </c>
    </row>
    <row r="75" spans="1:82" x14ac:dyDescent="0.3">
      <c r="A75" s="155">
        <v>362</v>
      </c>
      <c r="B75" t="s">
        <v>99</v>
      </c>
      <c r="E75">
        <v>0</v>
      </c>
      <c r="F75">
        <v>0</v>
      </c>
      <c r="G75">
        <v>0</v>
      </c>
      <c r="H75">
        <v>0</v>
      </c>
      <c r="I75">
        <v>0</v>
      </c>
      <c r="J75">
        <v>0</v>
      </c>
      <c r="K75">
        <v>0</v>
      </c>
      <c r="L75">
        <v>0</v>
      </c>
      <c r="M75">
        <v>0</v>
      </c>
      <c r="N75">
        <v>0</v>
      </c>
      <c r="O75">
        <v>0</v>
      </c>
      <c r="P75">
        <v>0</v>
      </c>
      <c r="Q75">
        <v>145953346</v>
      </c>
      <c r="R75">
        <v>0</v>
      </c>
      <c r="S75">
        <v>0</v>
      </c>
      <c r="T75">
        <v>0</v>
      </c>
      <c r="U75">
        <v>0</v>
      </c>
      <c r="V75">
        <v>24677560</v>
      </c>
      <c r="W75">
        <v>0</v>
      </c>
      <c r="X75">
        <v>0</v>
      </c>
      <c r="Y75">
        <v>0</v>
      </c>
      <c r="Z75">
        <v>0</v>
      </c>
      <c r="AA75">
        <v>0</v>
      </c>
      <c r="AB75">
        <v>0</v>
      </c>
      <c r="AC75">
        <v>0</v>
      </c>
      <c r="AD75">
        <v>0</v>
      </c>
      <c r="AE75">
        <v>0</v>
      </c>
      <c r="AF75">
        <v>0</v>
      </c>
      <c r="AG75">
        <v>0</v>
      </c>
      <c r="AH75">
        <v>0</v>
      </c>
      <c r="AI75">
        <v>50208485</v>
      </c>
      <c r="AJ75">
        <v>0</v>
      </c>
      <c r="AK75">
        <v>0</v>
      </c>
      <c r="AM75">
        <v>18510289</v>
      </c>
      <c r="AN75">
        <v>0</v>
      </c>
      <c r="AO75">
        <v>0</v>
      </c>
      <c r="AP75">
        <v>0</v>
      </c>
      <c r="AQ75">
        <v>0</v>
      </c>
      <c r="AR75">
        <v>0</v>
      </c>
      <c r="AS75">
        <v>0</v>
      </c>
      <c r="AT75">
        <v>0</v>
      </c>
      <c r="AU75">
        <v>726074</v>
      </c>
      <c r="AV75">
        <v>0</v>
      </c>
      <c r="AW75">
        <v>0</v>
      </c>
      <c r="AX75">
        <v>0</v>
      </c>
      <c r="AY75">
        <v>0</v>
      </c>
      <c r="AZ75">
        <v>0</v>
      </c>
      <c r="BA75">
        <v>0</v>
      </c>
      <c r="BB75">
        <v>0</v>
      </c>
      <c r="BC75">
        <v>0</v>
      </c>
      <c r="BD75">
        <v>0</v>
      </c>
      <c r="BE75">
        <v>0</v>
      </c>
      <c r="BF75">
        <v>0</v>
      </c>
      <c r="BG75">
        <v>0</v>
      </c>
      <c r="BH75">
        <v>0</v>
      </c>
      <c r="BI75">
        <v>0</v>
      </c>
      <c r="BJ75">
        <v>0</v>
      </c>
      <c r="BK75">
        <v>0</v>
      </c>
      <c r="BL75">
        <v>1750796</v>
      </c>
      <c r="BM75">
        <v>0</v>
      </c>
      <c r="BN75">
        <v>0</v>
      </c>
      <c r="BO75">
        <v>0</v>
      </c>
      <c r="BP75">
        <v>0</v>
      </c>
      <c r="BQ75">
        <v>0</v>
      </c>
      <c r="BR75">
        <v>1188163</v>
      </c>
      <c r="BS75">
        <v>18872099</v>
      </c>
      <c r="BT75">
        <v>0</v>
      </c>
      <c r="BU75">
        <v>0</v>
      </c>
      <c r="BV75">
        <v>0</v>
      </c>
      <c r="BW75">
        <v>0</v>
      </c>
      <c r="BX75">
        <v>0</v>
      </c>
      <c r="BY75">
        <v>0</v>
      </c>
      <c r="BZ75">
        <v>0</v>
      </c>
      <c r="CA75">
        <v>0</v>
      </c>
      <c r="CB75">
        <v>0</v>
      </c>
      <c r="CD75">
        <v>0</v>
      </c>
    </row>
    <row r="76" spans="1:82" x14ac:dyDescent="0.3">
      <c r="A76" s="155">
        <v>363</v>
      </c>
      <c r="B76" t="s">
        <v>233</v>
      </c>
      <c r="E76">
        <v>0</v>
      </c>
      <c r="F76">
        <v>0</v>
      </c>
      <c r="G76">
        <v>0</v>
      </c>
      <c r="H76">
        <v>0</v>
      </c>
      <c r="I76">
        <v>0</v>
      </c>
      <c r="J76">
        <v>0</v>
      </c>
      <c r="K76">
        <v>0</v>
      </c>
      <c r="L76">
        <v>0</v>
      </c>
      <c r="M76">
        <v>0</v>
      </c>
      <c r="N76">
        <v>0</v>
      </c>
      <c r="O76">
        <v>0</v>
      </c>
      <c r="P76">
        <v>0</v>
      </c>
      <c r="Q76">
        <v>2253528</v>
      </c>
      <c r="R76">
        <v>0</v>
      </c>
      <c r="S76">
        <v>0</v>
      </c>
      <c r="T76">
        <v>0</v>
      </c>
      <c r="U76">
        <v>0</v>
      </c>
      <c r="V76">
        <v>173797</v>
      </c>
      <c r="W76">
        <v>0</v>
      </c>
      <c r="X76">
        <v>0</v>
      </c>
      <c r="Y76">
        <v>0</v>
      </c>
      <c r="Z76">
        <v>0</v>
      </c>
      <c r="AA76">
        <v>0</v>
      </c>
      <c r="AB76">
        <v>0</v>
      </c>
      <c r="AC76">
        <v>0</v>
      </c>
      <c r="AD76">
        <v>0</v>
      </c>
      <c r="AE76">
        <v>0</v>
      </c>
      <c r="AF76">
        <v>0</v>
      </c>
      <c r="AG76">
        <v>0</v>
      </c>
      <c r="AH76">
        <v>0</v>
      </c>
      <c r="AI76">
        <v>287916</v>
      </c>
      <c r="AJ76">
        <v>0</v>
      </c>
      <c r="AK76">
        <v>0</v>
      </c>
      <c r="AM76">
        <v>2910056</v>
      </c>
      <c r="AN76">
        <v>0</v>
      </c>
      <c r="AO76">
        <v>0</v>
      </c>
      <c r="AP76">
        <v>0</v>
      </c>
      <c r="AQ76">
        <v>0</v>
      </c>
      <c r="AR76">
        <v>0</v>
      </c>
      <c r="AS76">
        <v>0</v>
      </c>
      <c r="AT76">
        <v>0</v>
      </c>
      <c r="AU76">
        <v>9838</v>
      </c>
      <c r="AV76">
        <v>0</v>
      </c>
      <c r="AW76">
        <v>0</v>
      </c>
      <c r="AX76">
        <v>0</v>
      </c>
      <c r="AY76">
        <v>0</v>
      </c>
      <c r="AZ76">
        <v>0</v>
      </c>
      <c r="BA76">
        <v>0</v>
      </c>
      <c r="BB76">
        <v>0</v>
      </c>
      <c r="BC76">
        <v>0</v>
      </c>
      <c r="BD76">
        <v>0</v>
      </c>
      <c r="BE76">
        <v>0</v>
      </c>
      <c r="BF76">
        <v>0</v>
      </c>
      <c r="BG76">
        <v>0</v>
      </c>
      <c r="BH76">
        <v>0</v>
      </c>
      <c r="BI76">
        <v>0</v>
      </c>
      <c r="BJ76">
        <v>0</v>
      </c>
      <c r="BK76">
        <v>0</v>
      </c>
      <c r="BL76">
        <v>903</v>
      </c>
      <c r="BM76">
        <v>0</v>
      </c>
      <c r="BN76">
        <v>0</v>
      </c>
      <c r="BO76">
        <v>0</v>
      </c>
      <c r="BP76">
        <v>0</v>
      </c>
      <c r="BQ76">
        <v>0</v>
      </c>
      <c r="BR76">
        <v>35</v>
      </c>
      <c r="BS76">
        <v>1785345</v>
      </c>
      <c r="BT76">
        <v>0</v>
      </c>
      <c r="BU76">
        <v>0</v>
      </c>
      <c r="BV76">
        <v>0</v>
      </c>
      <c r="BW76">
        <v>0</v>
      </c>
      <c r="BX76">
        <v>0</v>
      </c>
      <c r="BY76">
        <v>0</v>
      </c>
      <c r="BZ76">
        <v>0</v>
      </c>
      <c r="CA76">
        <v>0</v>
      </c>
      <c r="CB76">
        <v>0</v>
      </c>
      <c r="CD76">
        <v>0</v>
      </c>
    </row>
    <row r="77" spans="1:82" x14ac:dyDescent="0.3">
      <c r="A77" s="155">
        <v>364</v>
      </c>
      <c r="B77" t="s">
        <v>234</v>
      </c>
      <c r="E77">
        <v>0</v>
      </c>
      <c r="F77">
        <v>0</v>
      </c>
      <c r="G77">
        <v>0</v>
      </c>
      <c r="H77">
        <v>0</v>
      </c>
      <c r="I77">
        <v>0</v>
      </c>
      <c r="J77">
        <v>0</v>
      </c>
      <c r="K77">
        <v>0</v>
      </c>
      <c r="L77">
        <v>0</v>
      </c>
      <c r="M77">
        <v>0</v>
      </c>
      <c r="N77">
        <v>0</v>
      </c>
      <c r="O77">
        <v>0</v>
      </c>
      <c r="P77">
        <v>0</v>
      </c>
      <c r="Q77">
        <v>623816</v>
      </c>
      <c r="R77">
        <v>0</v>
      </c>
      <c r="S77">
        <v>0</v>
      </c>
      <c r="T77">
        <v>0</v>
      </c>
      <c r="U77">
        <v>0</v>
      </c>
      <c r="V77">
        <v>6460</v>
      </c>
      <c r="W77">
        <v>0</v>
      </c>
      <c r="X77">
        <v>0</v>
      </c>
      <c r="Y77">
        <v>0</v>
      </c>
      <c r="Z77">
        <v>0</v>
      </c>
      <c r="AA77">
        <v>0</v>
      </c>
      <c r="AB77">
        <v>0</v>
      </c>
      <c r="AC77">
        <v>0</v>
      </c>
      <c r="AD77">
        <v>0</v>
      </c>
      <c r="AE77">
        <v>0</v>
      </c>
      <c r="AF77">
        <v>0</v>
      </c>
      <c r="AG77">
        <v>0</v>
      </c>
      <c r="AH77">
        <v>0</v>
      </c>
      <c r="AI77">
        <v>160564</v>
      </c>
      <c r="AJ77">
        <v>0</v>
      </c>
      <c r="AK77">
        <v>0</v>
      </c>
      <c r="AM77">
        <v>126699</v>
      </c>
      <c r="AN77">
        <v>0</v>
      </c>
      <c r="AO77">
        <v>0</v>
      </c>
      <c r="AP77">
        <v>0</v>
      </c>
      <c r="AQ77">
        <v>0</v>
      </c>
      <c r="AR77">
        <v>0</v>
      </c>
      <c r="AS77">
        <v>0</v>
      </c>
      <c r="AT77">
        <v>0</v>
      </c>
      <c r="AU77">
        <v>0</v>
      </c>
      <c r="AV77">
        <v>0</v>
      </c>
      <c r="AW77">
        <v>0</v>
      </c>
      <c r="AX77">
        <v>0</v>
      </c>
      <c r="AY77">
        <v>0</v>
      </c>
      <c r="AZ77">
        <v>0</v>
      </c>
      <c r="BA77">
        <v>0</v>
      </c>
      <c r="BB77">
        <v>0</v>
      </c>
      <c r="BC77">
        <v>0</v>
      </c>
      <c r="BD77">
        <v>0</v>
      </c>
      <c r="BE77">
        <v>0</v>
      </c>
      <c r="BF77">
        <v>0</v>
      </c>
      <c r="BG77">
        <v>0</v>
      </c>
      <c r="BH77">
        <v>0</v>
      </c>
      <c r="BI77">
        <v>0</v>
      </c>
      <c r="BJ77">
        <v>0</v>
      </c>
      <c r="BK77">
        <v>0</v>
      </c>
      <c r="BL77">
        <v>7754</v>
      </c>
      <c r="BM77">
        <v>0</v>
      </c>
      <c r="BN77">
        <v>0</v>
      </c>
      <c r="BO77">
        <v>0</v>
      </c>
      <c r="BP77">
        <v>0</v>
      </c>
      <c r="BQ77">
        <v>0</v>
      </c>
      <c r="BR77">
        <v>1454</v>
      </c>
      <c r="BS77">
        <v>0</v>
      </c>
      <c r="BT77">
        <v>0</v>
      </c>
      <c r="BU77">
        <v>0</v>
      </c>
      <c r="BV77">
        <v>0</v>
      </c>
      <c r="BW77">
        <v>0</v>
      </c>
      <c r="BX77">
        <v>0</v>
      </c>
      <c r="BY77">
        <v>0</v>
      </c>
      <c r="BZ77">
        <v>0</v>
      </c>
      <c r="CA77">
        <v>0</v>
      </c>
      <c r="CB77">
        <v>0</v>
      </c>
      <c r="CD77">
        <v>0</v>
      </c>
    </row>
    <row r="78" spans="1:82" x14ac:dyDescent="0.3">
      <c r="A78" s="155">
        <v>365</v>
      </c>
      <c r="B78" t="s">
        <v>236</v>
      </c>
      <c r="E78">
        <v>0</v>
      </c>
      <c r="F78">
        <v>0</v>
      </c>
      <c r="G78">
        <v>0</v>
      </c>
      <c r="H78">
        <v>0</v>
      </c>
      <c r="I78">
        <v>0</v>
      </c>
      <c r="J78">
        <v>0</v>
      </c>
      <c r="K78">
        <v>0</v>
      </c>
      <c r="L78">
        <v>0</v>
      </c>
      <c r="M78">
        <v>0</v>
      </c>
      <c r="N78">
        <v>0</v>
      </c>
      <c r="O78">
        <v>0</v>
      </c>
      <c r="P78">
        <v>0</v>
      </c>
      <c r="Q78">
        <v>0</v>
      </c>
      <c r="R78">
        <v>0</v>
      </c>
      <c r="S78">
        <v>0</v>
      </c>
      <c r="T78">
        <v>0</v>
      </c>
      <c r="U78">
        <v>0</v>
      </c>
      <c r="V78">
        <v>0</v>
      </c>
      <c r="W78">
        <v>0</v>
      </c>
      <c r="X78">
        <v>0</v>
      </c>
      <c r="Y78">
        <v>0</v>
      </c>
      <c r="Z78">
        <v>0</v>
      </c>
      <c r="AA78">
        <v>0</v>
      </c>
      <c r="AB78">
        <v>0</v>
      </c>
      <c r="AC78">
        <v>0</v>
      </c>
      <c r="AD78">
        <v>0</v>
      </c>
      <c r="AE78">
        <v>0</v>
      </c>
      <c r="AF78">
        <v>0</v>
      </c>
      <c r="AG78">
        <v>0</v>
      </c>
      <c r="AH78">
        <v>0</v>
      </c>
      <c r="AI78">
        <v>0</v>
      </c>
      <c r="AJ78">
        <v>0</v>
      </c>
      <c r="AK78">
        <v>0</v>
      </c>
      <c r="AM78">
        <v>61600</v>
      </c>
      <c r="AN78">
        <v>0</v>
      </c>
      <c r="AO78">
        <v>0</v>
      </c>
      <c r="AP78">
        <v>0</v>
      </c>
      <c r="AQ78">
        <v>0</v>
      </c>
      <c r="AR78">
        <v>0</v>
      </c>
      <c r="AS78">
        <v>0</v>
      </c>
      <c r="AT78">
        <v>0</v>
      </c>
      <c r="AU78">
        <v>0</v>
      </c>
      <c r="AV78">
        <v>0</v>
      </c>
      <c r="AW78">
        <v>0</v>
      </c>
      <c r="AX78">
        <v>0</v>
      </c>
      <c r="AY78">
        <v>0</v>
      </c>
      <c r="AZ78">
        <v>0</v>
      </c>
      <c r="BA78">
        <v>0</v>
      </c>
      <c r="BB78">
        <v>0</v>
      </c>
      <c r="BC78">
        <v>0</v>
      </c>
      <c r="BD78">
        <v>0</v>
      </c>
      <c r="BE78">
        <v>0</v>
      </c>
      <c r="BF78">
        <v>0</v>
      </c>
      <c r="BG78">
        <v>0</v>
      </c>
      <c r="BH78">
        <v>0</v>
      </c>
      <c r="BI78">
        <v>0</v>
      </c>
      <c r="BJ78">
        <v>0</v>
      </c>
      <c r="BK78">
        <v>0</v>
      </c>
      <c r="BL78">
        <v>0</v>
      </c>
      <c r="BM78">
        <v>0</v>
      </c>
      <c r="BN78">
        <v>0</v>
      </c>
      <c r="BO78">
        <v>0</v>
      </c>
      <c r="BP78">
        <v>0</v>
      </c>
      <c r="BQ78">
        <v>0</v>
      </c>
      <c r="BR78">
        <v>0</v>
      </c>
      <c r="BS78">
        <v>0</v>
      </c>
      <c r="BT78">
        <v>0</v>
      </c>
      <c r="BU78">
        <v>0</v>
      </c>
      <c r="BV78">
        <v>0</v>
      </c>
      <c r="BW78">
        <v>0</v>
      </c>
      <c r="BX78">
        <v>0</v>
      </c>
      <c r="BY78">
        <v>0</v>
      </c>
      <c r="BZ78">
        <v>0</v>
      </c>
      <c r="CA78">
        <v>0</v>
      </c>
      <c r="CB78">
        <v>0</v>
      </c>
      <c r="CD78">
        <v>0</v>
      </c>
    </row>
    <row r="79" spans="1:82" x14ac:dyDescent="0.3">
      <c r="A79" s="155">
        <v>366</v>
      </c>
      <c r="B79" t="s">
        <v>1057</v>
      </c>
      <c r="E79">
        <v>0</v>
      </c>
      <c r="F79">
        <v>0</v>
      </c>
      <c r="G79">
        <v>0</v>
      </c>
      <c r="H79">
        <v>0</v>
      </c>
      <c r="I79">
        <v>0</v>
      </c>
      <c r="J79">
        <v>0</v>
      </c>
      <c r="K79">
        <v>0</v>
      </c>
      <c r="L79">
        <v>0</v>
      </c>
      <c r="M79">
        <v>0</v>
      </c>
      <c r="N79">
        <v>0</v>
      </c>
      <c r="O79">
        <v>0</v>
      </c>
      <c r="P79">
        <v>0</v>
      </c>
      <c r="Q79">
        <v>568904</v>
      </c>
      <c r="R79">
        <v>0</v>
      </c>
      <c r="S79">
        <v>0</v>
      </c>
      <c r="T79">
        <v>0</v>
      </c>
      <c r="U79">
        <v>0</v>
      </c>
      <c r="V79">
        <v>743202</v>
      </c>
      <c r="W79">
        <v>0</v>
      </c>
      <c r="X79">
        <v>0</v>
      </c>
      <c r="Y79">
        <v>0</v>
      </c>
      <c r="Z79">
        <v>0</v>
      </c>
      <c r="AA79">
        <v>0</v>
      </c>
      <c r="AB79">
        <v>0</v>
      </c>
      <c r="AC79">
        <v>0</v>
      </c>
      <c r="AD79">
        <v>0</v>
      </c>
      <c r="AE79">
        <v>0</v>
      </c>
      <c r="AF79">
        <v>0</v>
      </c>
      <c r="AG79">
        <v>0</v>
      </c>
      <c r="AH79">
        <v>0</v>
      </c>
      <c r="AI79">
        <v>2644000</v>
      </c>
      <c r="AJ79">
        <v>0</v>
      </c>
      <c r="AK79">
        <v>0</v>
      </c>
      <c r="AM79">
        <v>535950</v>
      </c>
      <c r="AN79">
        <v>0</v>
      </c>
      <c r="AO79">
        <v>0</v>
      </c>
      <c r="AP79">
        <v>0</v>
      </c>
      <c r="AQ79">
        <v>0</v>
      </c>
      <c r="AR79">
        <v>0</v>
      </c>
      <c r="AS79">
        <v>0</v>
      </c>
      <c r="AT79">
        <v>0</v>
      </c>
      <c r="AU79">
        <v>0</v>
      </c>
      <c r="AV79">
        <v>0</v>
      </c>
      <c r="AW79">
        <v>0</v>
      </c>
      <c r="AX79">
        <v>0</v>
      </c>
      <c r="AY79">
        <v>0</v>
      </c>
      <c r="AZ79">
        <v>0</v>
      </c>
      <c r="BA79">
        <v>0</v>
      </c>
      <c r="BB79">
        <v>0</v>
      </c>
      <c r="BC79">
        <v>0</v>
      </c>
      <c r="BD79">
        <v>0</v>
      </c>
      <c r="BE79">
        <v>0</v>
      </c>
      <c r="BF79">
        <v>0</v>
      </c>
      <c r="BG79">
        <v>0</v>
      </c>
      <c r="BH79">
        <v>0</v>
      </c>
      <c r="BI79">
        <v>0</v>
      </c>
      <c r="BJ79">
        <v>0</v>
      </c>
      <c r="BK79">
        <v>0</v>
      </c>
      <c r="BL79">
        <v>0</v>
      </c>
      <c r="BM79">
        <v>0</v>
      </c>
      <c r="BN79">
        <v>0</v>
      </c>
      <c r="BO79">
        <v>0</v>
      </c>
      <c r="BP79">
        <v>0</v>
      </c>
      <c r="BQ79">
        <v>0</v>
      </c>
      <c r="BR79">
        <v>354292</v>
      </c>
      <c r="BS79">
        <v>33022</v>
      </c>
      <c r="BT79">
        <v>0</v>
      </c>
      <c r="BU79">
        <v>0</v>
      </c>
      <c r="BV79">
        <v>0</v>
      </c>
      <c r="BW79">
        <v>0</v>
      </c>
      <c r="BX79">
        <v>0</v>
      </c>
      <c r="BY79">
        <v>0</v>
      </c>
      <c r="BZ79">
        <v>0</v>
      </c>
      <c r="CA79">
        <v>0</v>
      </c>
      <c r="CB79">
        <v>0</v>
      </c>
      <c r="CD79">
        <v>0</v>
      </c>
    </row>
    <row r="80" spans="1:82" x14ac:dyDescent="0.3">
      <c r="A80" s="155">
        <v>368</v>
      </c>
      <c r="B80" t="s">
        <v>191</v>
      </c>
      <c r="E80">
        <v>0</v>
      </c>
      <c r="F80">
        <v>0</v>
      </c>
      <c r="G80">
        <v>0</v>
      </c>
      <c r="H80">
        <v>0</v>
      </c>
      <c r="I80">
        <v>0</v>
      </c>
      <c r="J80">
        <v>0</v>
      </c>
      <c r="K80">
        <v>0</v>
      </c>
      <c r="L80">
        <v>0</v>
      </c>
      <c r="M80">
        <v>322382</v>
      </c>
      <c r="N80">
        <v>0</v>
      </c>
      <c r="O80">
        <v>0</v>
      </c>
      <c r="P80">
        <v>0</v>
      </c>
      <c r="Q80">
        <v>1154</v>
      </c>
      <c r="R80">
        <v>0</v>
      </c>
      <c r="S80">
        <v>0</v>
      </c>
      <c r="T80">
        <v>131258</v>
      </c>
      <c r="U80">
        <v>0</v>
      </c>
      <c r="V80">
        <v>0</v>
      </c>
      <c r="W80">
        <v>0</v>
      </c>
      <c r="X80">
        <v>0</v>
      </c>
      <c r="Y80">
        <v>5687</v>
      </c>
      <c r="Z80">
        <v>0</v>
      </c>
      <c r="AA80">
        <v>14745</v>
      </c>
      <c r="AB80">
        <v>0</v>
      </c>
      <c r="AC80">
        <v>0</v>
      </c>
      <c r="AD80">
        <v>0</v>
      </c>
      <c r="AE80">
        <v>0</v>
      </c>
      <c r="AF80">
        <v>10037</v>
      </c>
      <c r="AG80">
        <v>0</v>
      </c>
      <c r="AH80">
        <v>0</v>
      </c>
      <c r="AI80">
        <v>0</v>
      </c>
      <c r="AJ80">
        <v>0</v>
      </c>
      <c r="AK80">
        <v>0</v>
      </c>
      <c r="AM80">
        <v>30900</v>
      </c>
      <c r="AN80">
        <v>0</v>
      </c>
      <c r="AO80">
        <v>0</v>
      </c>
      <c r="AP80">
        <v>0</v>
      </c>
      <c r="AQ80">
        <v>0</v>
      </c>
      <c r="AR80">
        <v>0</v>
      </c>
      <c r="AS80">
        <v>0</v>
      </c>
      <c r="AT80">
        <v>0</v>
      </c>
      <c r="AU80">
        <v>0</v>
      </c>
      <c r="AV80">
        <v>101375</v>
      </c>
      <c r="AW80">
        <v>12904</v>
      </c>
      <c r="AX80">
        <v>33000</v>
      </c>
      <c r="AY80">
        <v>146825</v>
      </c>
      <c r="AZ80">
        <v>0</v>
      </c>
      <c r="BA80">
        <v>0</v>
      </c>
      <c r="BB80">
        <v>0</v>
      </c>
      <c r="BC80">
        <v>2775</v>
      </c>
      <c r="BD80">
        <v>0</v>
      </c>
      <c r="BE80">
        <v>0</v>
      </c>
      <c r="BF80">
        <v>0</v>
      </c>
      <c r="BG80">
        <v>0</v>
      </c>
      <c r="BH80">
        <v>0</v>
      </c>
      <c r="BI80">
        <v>0</v>
      </c>
      <c r="BJ80">
        <v>0</v>
      </c>
      <c r="BK80">
        <v>0</v>
      </c>
      <c r="BL80">
        <v>0</v>
      </c>
      <c r="BM80">
        <v>0</v>
      </c>
      <c r="BN80">
        <v>21000</v>
      </c>
      <c r="BO80">
        <v>0</v>
      </c>
      <c r="BP80">
        <v>0</v>
      </c>
      <c r="BQ80">
        <v>0</v>
      </c>
      <c r="BR80">
        <v>0</v>
      </c>
      <c r="BS80">
        <v>0</v>
      </c>
      <c r="BT80">
        <v>0</v>
      </c>
      <c r="BU80">
        <v>1502287</v>
      </c>
      <c r="BV80">
        <v>0</v>
      </c>
      <c r="BW80">
        <v>0</v>
      </c>
      <c r="BX80">
        <v>0</v>
      </c>
      <c r="BY80">
        <v>0</v>
      </c>
      <c r="BZ80">
        <v>0</v>
      </c>
      <c r="CA80">
        <v>0</v>
      </c>
      <c r="CB80">
        <v>0</v>
      </c>
      <c r="CD80">
        <v>0</v>
      </c>
    </row>
    <row r="81" spans="1:82" x14ac:dyDescent="0.3">
      <c r="A81" s="155">
        <v>369</v>
      </c>
      <c r="B81" t="s">
        <v>196</v>
      </c>
      <c r="E81">
        <v>39288</v>
      </c>
      <c r="F81">
        <v>351989</v>
      </c>
      <c r="G81">
        <v>906366</v>
      </c>
      <c r="H81">
        <v>1460981</v>
      </c>
      <c r="I81">
        <v>1338886</v>
      </c>
      <c r="J81">
        <v>8609</v>
      </c>
      <c r="K81">
        <v>275847</v>
      </c>
      <c r="L81">
        <v>57327</v>
      </c>
      <c r="M81">
        <v>4620279</v>
      </c>
      <c r="N81">
        <v>249147</v>
      </c>
      <c r="O81">
        <v>1143396</v>
      </c>
      <c r="P81">
        <v>9892</v>
      </c>
      <c r="Q81">
        <v>13799933</v>
      </c>
      <c r="R81">
        <v>137144</v>
      </c>
      <c r="S81">
        <v>5125</v>
      </c>
      <c r="T81">
        <v>20513968</v>
      </c>
      <c r="U81">
        <v>5923365</v>
      </c>
      <c r="V81">
        <v>3935861</v>
      </c>
      <c r="W81">
        <v>10044967</v>
      </c>
      <c r="X81">
        <v>188040</v>
      </c>
      <c r="Y81">
        <v>5005923</v>
      </c>
      <c r="Z81">
        <v>518016</v>
      </c>
      <c r="AA81">
        <v>4703836</v>
      </c>
      <c r="AB81">
        <v>1551883</v>
      </c>
      <c r="AC81">
        <v>1074240</v>
      </c>
      <c r="AD81">
        <v>801016</v>
      </c>
      <c r="AE81">
        <v>1237165</v>
      </c>
      <c r="AF81">
        <v>9968344</v>
      </c>
      <c r="AG81">
        <v>1909464</v>
      </c>
      <c r="AH81">
        <v>1143089</v>
      </c>
      <c r="AI81">
        <v>12617576</v>
      </c>
      <c r="AJ81">
        <v>393615</v>
      </c>
      <c r="AK81">
        <v>533179</v>
      </c>
      <c r="AM81">
        <v>2532985</v>
      </c>
      <c r="AN81">
        <v>352945</v>
      </c>
      <c r="AO81">
        <v>399059</v>
      </c>
      <c r="AP81">
        <v>35777</v>
      </c>
      <c r="AQ81">
        <v>1883500</v>
      </c>
      <c r="AR81">
        <v>2112907</v>
      </c>
      <c r="AS81">
        <v>331988</v>
      </c>
      <c r="AT81">
        <v>919675</v>
      </c>
      <c r="AU81">
        <v>59253</v>
      </c>
      <c r="AV81">
        <v>4496487</v>
      </c>
      <c r="AW81">
        <v>778752</v>
      </c>
      <c r="AX81">
        <v>822177</v>
      </c>
      <c r="AY81">
        <v>1136758</v>
      </c>
      <c r="AZ81">
        <v>500676</v>
      </c>
      <c r="BA81">
        <v>804346</v>
      </c>
      <c r="BB81">
        <v>30669</v>
      </c>
      <c r="BC81">
        <v>22151</v>
      </c>
      <c r="BD81">
        <v>1013327</v>
      </c>
      <c r="BE81">
        <v>75971</v>
      </c>
      <c r="BF81">
        <v>47740</v>
      </c>
      <c r="BG81">
        <v>46655</v>
      </c>
      <c r="BH81">
        <v>42535</v>
      </c>
      <c r="BI81">
        <v>132797</v>
      </c>
      <c r="BJ81">
        <v>114825</v>
      </c>
      <c r="BK81">
        <v>554941</v>
      </c>
      <c r="BL81">
        <v>326498</v>
      </c>
      <c r="BM81">
        <v>712931</v>
      </c>
      <c r="BN81">
        <v>616514</v>
      </c>
      <c r="BO81">
        <v>377770</v>
      </c>
      <c r="BP81">
        <v>1084223</v>
      </c>
      <c r="BQ81">
        <v>6728878</v>
      </c>
      <c r="BR81">
        <v>437971</v>
      </c>
      <c r="BS81">
        <v>5669905</v>
      </c>
      <c r="BT81">
        <v>363979</v>
      </c>
      <c r="BU81">
        <v>677347</v>
      </c>
      <c r="BV81">
        <v>270205</v>
      </c>
      <c r="BW81">
        <v>920731</v>
      </c>
      <c r="BX81">
        <v>769853</v>
      </c>
      <c r="BY81">
        <v>14377</v>
      </c>
      <c r="BZ81">
        <v>167445</v>
      </c>
      <c r="CA81">
        <v>79764</v>
      </c>
      <c r="CB81">
        <v>318197</v>
      </c>
      <c r="CD81">
        <v>39653</v>
      </c>
    </row>
    <row r="82" spans="1:82" x14ac:dyDescent="0.3">
      <c r="A82" s="155">
        <v>370</v>
      </c>
      <c r="B82" t="s">
        <v>198</v>
      </c>
      <c r="E82">
        <v>3600</v>
      </c>
      <c r="F82">
        <v>8940</v>
      </c>
      <c r="G82">
        <v>52167</v>
      </c>
      <c r="H82">
        <v>0</v>
      </c>
      <c r="I82">
        <v>523506</v>
      </c>
      <c r="J82">
        <v>0</v>
      </c>
      <c r="K82">
        <v>0</v>
      </c>
      <c r="L82">
        <v>0</v>
      </c>
      <c r="M82">
        <v>842130</v>
      </c>
      <c r="N82">
        <v>27928</v>
      </c>
      <c r="O82">
        <v>265825</v>
      </c>
      <c r="P82">
        <v>0</v>
      </c>
      <c r="Q82">
        <v>1567027</v>
      </c>
      <c r="R82">
        <v>18637</v>
      </c>
      <c r="S82">
        <v>0</v>
      </c>
      <c r="T82">
        <v>70708316</v>
      </c>
      <c r="U82">
        <v>703942</v>
      </c>
      <c r="V82">
        <v>1399974</v>
      </c>
      <c r="W82">
        <v>3492066</v>
      </c>
      <c r="X82">
        <v>0</v>
      </c>
      <c r="Y82">
        <v>36000</v>
      </c>
      <c r="Z82">
        <v>8390</v>
      </c>
      <c r="AA82">
        <v>1340888</v>
      </c>
      <c r="AB82">
        <v>27409</v>
      </c>
      <c r="AC82">
        <v>113166</v>
      </c>
      <c r="AD82">
        <v>9862</v>
      </c>
      <c r="AE82">
        <v>115405</v>
      </c>
      <c r="AF82">
        <v>20849451</v>
      </c>
      <c r="AG82">
        <v>0</v>
      </c>
      <c r="AH82">
        <v>54254</v>
      </c>
      <c r="AI82">
        <v>2249061</v>
      </c>
      <c r="AJ82">
        <v>0</v>
      </c>
      <c r="AK82">
        <v>0</v>
      </c>
      <c r="AM82">
        <v>1275254</v>
      </c>
      <c r="AN82">
        <v>0</v>
      </c>
      <c r="AO82">
        <v>20135</v>
      </c>
      <c r="AP82">
        <v>0</v>
      </c>
      <c r="AQ82">
        <v>135464</v>
      </c>
      <c r="AR82">
        <v>111033</v>
      </c>
      <c r="AS82">
        <v>11507</v>
      </c>
      <c r="AT82">
        <v>74556</v>
      </c>
      <c r="AU82">
        <v>0</v>
      </c>
      <c r="AV82">
        <v>1707141</v>
      </c>
      <c r="AW82">
        <v>277200</v>
      </c>
      <c r="AX82">
        <v>0</v>
      </c>
      <c r="AY82">
        <v>939773</v>
      </c>
      <c r="AZ82">
        <v>10840</v>
      </c>
      <c r="BA82">
        <v>0</v>
      </c>
      <c r="BB82">
        <v>0</v>
      </c>
      <c r="BC82">
        <v>0</v>
      </c>
      <c r="BD82">
        <v>87900</v>
      </c>
      <c r="BE82">
        <v>0</v>
      </c>
      <c r="BF82">
        <v>0</v>
      </c>
      <c r="BG82">
        <v>0</v>
      </c>
      <c r="BH82">
        <v>0</v>
      </c>
      <c r="BI82">
        <v>0</v>
      </c>
      <c r="BJ82">
        <v>18940</v>
      </c>
      <c r="BK82">
        <v>257865</v>
      </c>
      <c r="BL82">
        <v>0</v>
      </c>
      <c r="BM82">
        <v>38370</v>
      </c>
      <c r="BN82">
        <v>156349</v>
      </c>
      <c r="BO82">
        <v>36724</v>
      </c>
      <c r="BP82">
        <v>156847</v>
      </c>
      <c r="BQ82">
        <v>310833</v>
      </c>
      <c r="BR82">
        <v>0</v>
      </c>
      <c r="BS82">
        <v>638580</v>
      </c>
      <c r="BT82">
        <v>39968</v>
      </c>
      <c r="BU82">
        <v>132976</v>
      </c>
      <c r="BV82">
        <v>0</v>
      </c>
      <c r="BW82">
        <v>112550</v>
      </c>
      <c r="BX82">
        <v>1198</v>
      </c>
      <c r="BY82">
        <v>0</v>
      </c>
      <c r="BZ82">
        <v>0</v>
      </c>
      <c r="CA82">
        <v>0</v>
      </c>
      <c r="CB82">
        <v>92758</v>
      </c>
      <c r="CD82">
        <v>0</v>
      </c>
    </row>
    <row r="83" spans="1:82" x14ac:dyDescent="0.3">
      <c r="A83" s="155">
        <v>371</v>
      </c>
      <c r="B83" t="s">
        <v>248</v>
      </c>
      <c r="E83">
        <v>0</v>
      </c>
      <c r="F83">
        <v>0</v>
      </c>
      <c r="G83">
        <v>0</v>
      </c>
      <c r="H83">
        <v>0</v>
      </c>
      <c r="I83">
        <v>0</v>
      </c>
      <c r="J83">
        <v>0</v>
      </c>
      <c r="K83">
        <v>0</v>
      </c>
      <c r="L83">
        <v>0</v>
      </c>
      <c r="M83">
        <v>0</v>
      </c>
      <c r="N83">
        <v>0</v>
      </c>
      <c r="O83">
        <v>0</v>
      </c>
      <c r="P83">
        <v>0</v>
      </c>
      <c r="Q83">
        <v>0</v>
      </c>
      <c r="R83">
        <v>0</v>
      </c>
      <c r="S83">
        <v>0</v>
      </c>
      <c r="T83">
        <v>0</v>
      </c>
      <c r="U83">
        <v>0</v>
      </c>
      <c r="V83">
        <v>0</v>
      </c>
      <c r="W83">
        <v>0</v>
      </c>
      <c r="X83">
        <v>0</v>
      </c>
      <c r="Y83">
        <v>0</v>
      </c>
      <c r="Z83">
        <v>0</v>
      </c>
      <c r="AA83">
        <v>0</v>
      </c>
      <c r="AB83">
        <v>0</v>
      </c>
      <c r="AC83">
        <v>0</v>
      </c>
      <c r="AD83">
        <v>0</v>
      </c>
      <c r="AE83">
        <v>0</v>
      </c>
      <c r="AF83">
        <v>0</v>
      </c>
      <c r="AG83">
        <v>0</v>
      </c>
      <c r="AH83">
        <v>0</v>
      </c>
      <c r="AI83">
        <v>0</v>
      </c>
      <c r="AJ83">
        <v>0</v>
      </c>
      <c r="AK83">
        <v>0</v>
      </c>
      <c r="AM83">
        <v>0</v>
      </c>
      <c r="AN83">
        <v>0</v>
      </c>
      <c r="AO83">
        <v>0</v>
      </c>
      <c r="AP83">
        <v>0</v>
      </c>
      <c r="AQ83">
        <v>0</v>
      </c>
      <c r="AR83">
        <v>0</v>
      </c>
      <c r="AS83">
        <v>0</v>
      </c>
      <c r="AT83">
        <v>0</v>
      </c>
      <c r="AU83">
        <v>0</v>
      </c>
      <c r="AV83">
        <v>0</v>
      </c>
      <c r="AW83">
        <v>0</v>
      </c>
      <c r="AX83">
        <v>0</v>
      </c>
      <c r="AY83">
        <v>0</v>
      </c>
      <c r="AZ83">
        <v>0</v>
      </c>
      <c r="BA83">
        <v>0</v>
      </c>
      <c r="BB83">
        <v>0</v>
      </c>
      <c r="BC83">
        <v>0</v>
      </c>
      <c r="BD83">
        <v>0</v>
      </c>
      <c r="BE83">
        <v>0</v>
      </c>
      <c r="BF83">
        <v>0</v>
      </c>
      <c r="BG83">
        <v>0</v>
      </c>
      <c r="BH83">
        <v>0</v>
      </c>
      <c r="BI83">
        <v>0</v>
      </c>
      <c r="BJ83">
        <v>0</v>
      </c>
      <c r="BK83">
        <v>0</v>
      </c>
      <c r="BL83">
        <v>0</v>
      </c>
      <c r="BM83">
        <v>0</v>
      </c>
      <c r="BN83">
        <v>0</v>
      </c>
      <c r="BO83">
        <v>0</v>
      </c>
      <c r="BP83">
        <v>0</v>
      </c>
      <c r="BQ83">
        <v>0</v>
      </c>
      <c r="BR83">
        <v>0</v>
      </c>
      <c r="BS83">
        <v>0</v>
      </c>
      <c r="BT83">
        <v>0</v>
      </c>
      <c r="BU83">
        <v>0</v>
      </c>
      <c r="BV83">
        <v>0</v>
      </c>
      <c r="BW83">
        <v>0</v>
      </c>
      <c r="BX83">
        <v>0</v>
      </c>
      <c r="BY83">
        <v>0</v>
      </c>
      <c r="BZ83">
        <v>0</v>
      </c>
      <c r="CA83">
        <v>0</v>
      </c>
      <c r="CB83">
        <v>0</v>
      </c>
      <c r="CD83">
        <v>0</v>
      </c>
    </row>
    <row r="84" spans="1:82" x14ac:dyDescent="0.3">
      <c r="A84" s="155">
        <v>373</v>
      </c>
      <c r="B84" t="s">
        <v>305</v>
      </c>
      <c r="E84">
        <v>80798</v>
      </c>
      <c r="F84">
        <v>1012913</v>
      </c>
      <c r="G84">
        <v>5906604</v>
      </c>
      <c r="H84">
        <v>465044</v>
      </c>
      <c r="I84">
        <v>1384704</v>
      </c>
      <c r="J84">
        <v>55032</v>
      </c>
      <c r="K84">
        <v>263324</v>
      </c>
      <c r="L84">
        <v>311209</v>
      </c>
      <c r="M84">
        <v>22734526</v>
      </c>
      <c r="N84">
        <v>325071</v>
      </c>
      <c r="O84">
        <v>7569597</v>
      </c>
      <c r="P84">
        <v>81587</v>
      </c>
      <c r="Q84">
        <v>83669779</v>
      </c>
      <c r="R84">
        <v>1168177</v>
      </c>
      <c r="S84">
        <v>188585</v>
      </c>
      <c r="T84">
        <v>83695704</v>
      </c>
      <c r="U84">
        <v>14483767</v>
      </c>
      <c r="V84">
        <v>81737471</v>
      </c>
      <c r="W84">
        <v>47254799</v>
      </c>
      <c r="X84">
        <v>265413</v>
      </c>
      <c r="Y84">
        <v>31705344</v>
      </c>
      <c r="Z84">
        <v>1589423</v>
      </c>
      <c r="AA84">
        <v>11264144</v>
      </c>
      <c r="AB84">
        <v>7915147</v>
      </c>
      <c r="AC84">
        <v>2979633</v>
      </c>
      <c r="AD84">
        <v>0</v>
      </c>
      <c r="AE84">
        <v>3554149</v>
      </c>
      <c r="AF84">
        <v>66417519</v>
      </c>
      <c r="AG84">
        <v>7288099</v>
      </c>
      <c r="AH84">
        <v>1359346</v>
      </c>
      <c r="AI84">
        <v>42162691</v>
      </c>
      <c r="AJ84">
        <v>1101545</v>
      </c>
      <c r="AK84">
        <v>1083550</v>
      </c>
      <c r="AM84">
        <v>21886951</v>
      </c>
      <c r="AN84">
        <v>533953</v>
      </c>
      <c r="AO84">
        <v>474421</v>
      </c>
      <c r="AP84">
        <v>105281</v>
      </c>
      <c r="AQ84">
        <v>11724231</v>
      </c>
      <c r="AR84">
        <v>11243812</v>
      </c>
      <c r="AS84">
        <v>348533</v>
      </c>
      <c r="AT84">
        <v>2288170</v>
      </c>
      <c r="AU84">
        <v>239738</v>
      </c>
      <c r="AV84">
        <v>14358700</v>
      </c>
      <c r="AW84">
        <v>2251685</v>
      </c>
      <c r="AX84">
        <v>2584730</v>
      </c>
      <c r="AY84">
        <v>4390008</v>
      </c>
      <c r="AZ84">
        <v>1634840</v>
      </c>
      <c r="BA84">
        <v>548484</v>
      </c>
      <c r="BB84">
        <v>17991</v>
      </c>
      <c r="BC84">
        <v>19586</v>
      </c>
      <c r="BD84">
        <v>11888447</v>
      </c>
      <c r="BE84">
        <v>236513</v>
      </c>
      <c r="BF84">
        <v>262868</v>
      </c>
      <c r="BG84">
        <v>209758</v>
      </c>
      <c r="BH84">
        <v>127071</v>
      </c>
      <c r="BI84">
        <v>366752</v>
      </c>
      <c r="BJ84">
        <v>30962</v>
      </c>
      <c r="BK84">
        <v>4216152</v>
      </c>
      <c r="BL84">
        <v>663958</v>
      </c>
      <c r="BM84">
        <v>3282256</v>
      </c>
      <c r="BN84">
        <v>4607776</v>
      </c>
      <c r="BO84">
        <v>1539090</v>
      </c>
      <c r="BP84">
        <v>2462289</v>
      </c>
      <c r="BQ84">
        <v>24048411</v>
      </c>
      <c r="BR84">
        <v>1597627</v>
      </c>
      <c r="BS84">
        <v>16914133</v>
      </c>
      <c r="BT84">
        <v>1686326</v>
      </c>
      <c r="BU84">
        <v>3722143</v>
      </c>
      <c r="BV84">
        <v>932919</v>
      </c>
      <c r="BW84">
        <v>4112621</v>
      </c>
      <c r="BX84">
        <v>566486</v>
      </c>
      <c r="BY84">
        <v>69286</v>
      </c>
      <c r="BZ84">
        <v>227389</v>
      </c>
      <c r="CA84">
        <v>55363</v>
      </c>
      <c r="CB84">
        <v>1419728</v>
      </c>
      <c r="CD84">
        <v>133653</v>
      </c>
    </row>
    <row r="85" spans="1:82" x14ac:dyDescent="0.3">
      <c r="A85" s="155">
        <v>375</v>
      </c>
      <c r="B85" t="s">
        <v>213</v>
      </c>
      <c r="E85">
        <v>0</v>
      </c>
      <c r="F85">
        <v>661727</v>
      </c>
      <c r="G85">
        <v>0</v>
      </c>
      <c r="H85">
        <v>0</v>
      </c>
      <c r="I85">
        <v>0</v>
      </c>
      <c r="J85">
        <v>51424</v>
      </c>
      <c r="K85">
        <v>0</v>
      </c>
      <c r="L85">
        <v>0</v>
      </c>
      <c r="M85">
        <v>0</v>
      </c>
      <c r="N85">
        <v>0</v>
      </c>
      <c r="O85">
        <v>-920862</v>
      </c>
      <c r="P85">
        <v>0</v>
      </c>
      <c r="Q85">
        <v>38775212</v>
      </c>
      <c r="R85">
        <v>802964</v>
      </c>
      <c r="S85">
        <v>0</v>
      </c>
      <c r="T85">
        <v>51209734</v>
      </c>
      <c r="U85">
        <v>6928202</v>
      </c>
      <c r="V85">
        <v>14919537</v>
      </c>
      <c r="W85">
        <v>0</v>
      </c>
      <c r="X85">
        <v>308487</v>
      </c>
      <c r="Y85">
        <v>4159768</v>
      </c>
      <c r="Z85">
        <v>1591702</v>
      </c>
      <c r="AA85">
        <v>12558176</v>
      </c>
      <c r="AB85">
        <v>673025</v>
      </c>
      <c r="AC85">
        <v>937531</v>
      </c>
      <c r="AD85">
        <v>642128</v>
      </c>
      <c r="AE85">
        <v>1983428</v>
      </c>
      <c r="AF85">
        <v>2788535</v>
      </c>
      <c r="AG85">
        <v>1682230</v>
      </c>
      <c r="AH85">
        <v>130491</v>
      </c>
      <c r="AI85">
        <v>85901104</v>
      </c>
      <c r="AJ85">
        <v>815748</v>
      </c>
      <c r="AK85">
        <v>390678</v>
      </c>
      <c r="AM85">
        <v>2377332</v>
      </c>
      <c r="AN85">
        <v>104973</v>
      </c>
      <c r="AO85">
        <v>-16111</v>
      </c>
      <c r="AP85">
        <v>0</v>
      </c>
      <c r="AQ85">
        <v>0</v>
      </c>
      <c r="AR85">
        <v>3683393</v>
      </c>
      <c r="AS85">
        <v>0</v>
      </c>
      <c r="AT85">
        <v>367137</v>
      </c>
      <c r="AU85">
        <v>0</v>
      </c>
      <c r="AV85">
        <v>32890670</v>
      </c>
      <c r="AW85">
        <v>0</v>
      </c>
      <c r="AX85">
        <v>2415130</v>
      </c>
      <c r="AY85">
        <v>5360193</v>
      </c>
      <c r="AZ85">
        <v>949664</v>
      </c>
      <c r="BA85">
        <v>158788</v>
      </c>
      <c r="BB85">
        <v>0</v>
      </c>
      <c r="BC85">
        <v>-21613</v>
      </c>
      <c r="BD85">
        <v>12356524</v>
      </c>
      <c r="BE85">
        <v>0</v>
      </c>
      <c r="BF85">
        <v>99466</v>
      </c>
      <c r="BG85">
        <v>103787</v>
      </c>
      <c r="BH85">
        <v>0</v>
      </c>
      <c r="BI85">
        <v>285427</v>
      </c>
      <c r="BJ85">
        <v>0</v>
      </c>
      <c r="BK85">
        <v>1707042</v>
      </c>
      <c r="BL85">
        <v>184980</v>
      </c>
      <c r="BM85">
        <v>142611</v>
      </c>
      <c r="BN85">
        <v>949686</v>
      </c>
      <c r="BO85">
        <v>614924</v>
      </c>
      <c r="BP85">
        <v>956916</v>
      </c>
      <c r="BQ85">
        <v>0</v>
      </c>
      <c r="BR85">
        <v>329962</v>
      </c>
      <c r="BS85">
        <v>0</v>
      </c>
      <c r="BT85">
        <v>605642</v>
      </c>
      <c r="BU85">
        <v>3377931</v>
      </c>
      <c r="BV85">
        <v>0</v>
      </c>
      <c r="BW85">
        <v>619321</v>
      </c>
      <c r="BX85">
        <v>1117074</v>
      </c>
      <c r="BY85">
        <v>1670</v>
      </c>
      <c r="BZ85">
        <v>231318</v>
      </c>
      <c r="CA85">
        <v>27032</v>
      </c>
      <c r="CB85">
        <v>420198</v>
      </c>
      <c r="CD85">
        <v>14151</v>
      </c>
    </row>
    <row r="86" spans="1:82" x14ac:dyDescent="0.3">
      <c r="A86" s="155">
        <v>376</v>
      </c>
      <c r="B86" t="s">
        <v>100</v>
      </c>
      <c r="E86">
        <v>0</v>
      </c>
      <c r="F86">
        <v>0</v>
      </c>
      <c r="G86">
        <v>0</v>
      </c>
      <c r="H86">
        <v>2</v>
      </c>
      <c r="I86">
        <v>0</v>
      </c>
      <c r="J86">
        <v>0</v>
      </c>
      <c r="K86">
        <v>0</v>
      </c>
      <c r="L86">
        <v>0</v>
      </c>
      <c r="M86">
        <v>0</v>
      </c>
      <c r="N86">
        <v>0</v>
      </c>
      <c r="O86">
        <v>0</v>
      </c>
      <c r="P86">
        <v>0</v>
      </c>
      <c r="Q86">
        <v>0</v>
      </c>
      <c r="R86">
        <v>-34629</v>
      </c>
      <c r="S86">
        <v>0</v>
      </c>
      <c r="T86">
        <v>0</v>
      </c>
      <c r="U86">
        <v>0</v>
      </c>
      <c r="V86">
        <v>0</v>
      </c>
      <c r="W86">
        <v>0</v>
      </c>
      <c r="X86">
        <v>0</v>
      </c>
      <c r="Y86">
        <v>0</v>
      </c>
      <c r="Z86">
        <v>0</v>
      </c>
      <c r="AA86">
        <v>0</v>
      </c>
      <c r="AB86">
        <v>0</v>
      </c>
      <c r="AC86">
        <v>0</v>
      </c>
      <c r="AD86">
        <v>0</v>
      </c>
      <c r="AE86">
        <v>0</v>
      </c>
      <c r="AF86">
        <v>0</v>
      </c>
      <c r="AG86">
        <v>0</v>
      </c>
      <c r="AH86">
        <v>23891</v>
      </c>
      <c r="AI86">
        <v>2430879</v>
      </c>
      <c r="AJ86">
        <v>0</v>
      </c>
      <c r="AK86">
        <v>0</v>
      </c>
      <c r="AM86">
        <v>569083</v>
      </c>
      <c r="AN86">
        <v>-6135</v>
      </c>
      <c r="AO86">
        <v>0</v>
      </c>
      <c r="AP86">
        <v>0</v>
      </c>
      <c r="AQ86">
        <v>0</v>
      </c>
      <c r="AR86">
        <v>0</v>
      </c>
      <c r="AS86">
        <v>0</v>
      </c>
      <c r="AT86">
        <v>0</v>
      </c>
      <c r="AU86">
        <v>0</v>
      </c>
      <c r="AV86">
        <v>0</v>
      </c>
      <c r="AW86">
        <v>0</v>
      </c>
      <c r="AX86">
        <v>-2</v>
      </c>
      <c r="AY86">
        <v>0</v>
      </c>
      <c r="AZ86">
        <v>0</v>
      </c>
      <c r="BA86">
        <v>0</v>
      </c>
      <c r="BB86">
        <v>0</v>
      </c>
      <c r="BC86">
        <v>0</v>
      </c>
      <c r="BD86">
        <v>0</v>
      </c>
      <c r="BE86">
        <v>0</v>
      </c>
      <c r="BF86">
        <v>-701</v>
      </c>
      <c r="BG86">
        <v>1</v>
      </c>
      <c r="BH86">
        <v>0</v>
      </c>
      <c r="BI86">
        <v>0</v>
      </c>
      <c r="BJ86">
        <v>0</v>
      </c>
      <c r="BK86">
        <v>0</v>
      </c>
      <c r="BL86">
        <v>0</v>
      </c>
      <c r="BM86">
        <v>0</v>
      </c>
      <c r="BN86">
        <v>0</v>
      </c>
      <c r="BO86">
        <v>0</v>
      </c>
      <c r="BP86">
        <v>0</v>
      </c>
      <c r="BQ86">
        <v>0</v>
      </c>
      <c r="BR86">
        <v>0</v>
      </c>
      <c r="BS86">
        <v>0</v>
      </c>
      <c r="BT86">
        <v>0</v>
      </c>
      <c r="BU86">
        <v>0</v>
      </c>
      <c r="BV86">
        <v>0</v>
      </c>
      <c r="BW86">
        <v>0</v>
      </c>
      <c r="BX86">
        <v>0</v>
      </c>
      <c r="BY86">
        <v>0</v>
      </c>
      <c r="BZ86">
        <v>0</v>
      </c>
      <c r="CA86">
        <v>0</v>
      </c>
      <c r="CB86">
        <v>0</v>
      </c>
      <c r="CD86">
        <v>0</v>
      </c>
    </row>
    <row r="87" spans="1:82" x14ac:dyDescent="0.3">
      <c r="A87" s="155">
        <v>377</v>
      </c>
      <c r="B87" t="s">
        <v>101</v>
      </c>
      <c r="E87">
        <v>0</v>
      </c>
      <c r="F87">
        <v>0</v>
      </c>
      <c r="G87">
        <v>0</v>
      </c>
      <c r="H87">
        <v>0</v>
      </c>
      <c r="I87">
        <v>0</v>
      </c>
      <c r="J87">
        <v>0</v>
      </c>
      <c r="K87">
        <v>0</v>
      </c>
      <c r="L87">
        <v>0</v>
      </c>
      <c r="M87">
        <v>0</v>
      </c>
      <c r="N87">
        <v>0</v>
      </c>
      <c r="O87">
        <v>-1</v>
      </c>
      <c r="P87">
        <v>0</v>
      </c>
      <c r="Q87">
        <v>0</v>
      </c>
      <c r="R87">
        <v>-58307</v>
      </c>
      <c r="S87">
        <v>0</v>
      </c>
      <c r="T87">
        <v>0</v>
      </c>
      <c r="U87">
        <v>0</v>
      </c>
      <c r="V87">
        <v>0</v>
      </c>
      <c r="W87">
        <v>0</v>
      </c>
      <c r="X87">
        <v>0</v>
      </c>
      <c r="Y87">
        <v>0</v>
      </c>
      <c r="Z87">
        <v>0</v>
      </c>
      <c r="AA87">
        <v>0</v>
      </c>
      <c r="AB87">
        <v>0</v>
      </c>
      <c r="AC87">
        <v>0</v>
      </c>
      <c r="AD87">
        <v>0</v>
      </c>
      <c r="AE87">
        <v>0</v>
      </c>
      <c r="AF87">
        <v>0</v>
      </c>
      <c r="AG87">
        <v>0</v>
      </c>
      <c r="AH87">
        <v>0</v>
      </c>
      <c r="AI87">
        <v>-6000</v>
      </c>
      <c r="AJ87">
        <v>0</v>
      </c>
      <c r="AK87">
        <v>0</v>
      </c>
      <c r="AM87">
        <v>201690</v>
      </c>
      <c r="AN87">
        <v>-4693</v>
      </c>
      <c r="AO87">
        <v>0</v>
      </c>
      <c r="AP87">
        <v>0</v>
      </c>
      <c r="AQ87">
        <v>0</v>
      </c>
      <c r="AR87">
        <v>0</v>
      </c>
      <c r="AS87">
        <v>0</v>
      </c>
      <c r="AT87">
        <v>0</v>
      </c>
      <c r="AU87">
        <v>0</v>
      </c>
      <c r="AV87">
        <v>0</v>
      </c>
      <c r="AW87">
        <v>0</v>
      </c>
      <c r="AX87">
        <v>0</v>
      </c>
      <c r="AY87">
        <v>0</v>
      </c>
      <c r="AZ87">
        <v>0</v>
      </c>
      <c r="BA87">
        <v>0</v>
      </c>
      <c r="BB87">
        <v>0</v>
      </c>
      <c r="BC87">
        <v>0</v>
      </c>
      <c r="BD87">
        <v>0</v>
      </c>
      <c r="BE87">
        <v>0</v>
      </c>
      <c r="BF87">
        <v>0</v>
      </c>
      <c r="BG87">
        <v>0</v>
      </c>
      <c r="BH87">
        <v>0</v>
      </c>
      <c r="BI87">
        <v>0</v>
      </c>
      <c r="BJ87">
        <v>0</v>
      </c>
      <c r="BK87">
        <v>0</v>
      </c>
      <c r="BL87">
        <v>0</v>
      </c>
      <c r="BM87">
        <v>0</v>
      </c>
      <c r="BN87">
        <v>0</v>
      </c>
      <c r="BO87">
        <v>110</v>
      </c>
      <c r="BP87">
        <v>0</v>
      </c>
      <c r="BQ87">
        <v>0</v>
      </c>
      <c r="BR87">
        <v>0</v>
      </c>
      <c r="BS87">
        <v>0</v>
      </c>
      <c r="BT87">
        <v>0</v>
      </c>
      <c r="BU87">
        <v>0</v>
      </c>
      <c r="BV87">
        <v>0</v>
      </c>
      <c r="BW87">
        <v>0</v>
      </c>
      <c r="BX87">
        <v>0</v>
      </c>
      <c r="BY87">
        <v>0</v>
      </c>
      <c r="BZ87">
        <v>0</v>
      </c>
      <c r="CA87">
        <v>0</v>
      </c>
      <c r="CB87">
        <v>0</v>
      </c>
      <c r="CD87">
        <v>2</v>
      </c>
    </row>
    <row r="88" spans="1:82" x14ac:dyDescent="0.3">
      <c r="A88" s="155">
        <v>378</v>
      </c>
      <c r="B88" t="s">
        <v>102</v>
      </c>
      <c r="E88">
        <v>0</v>
      </c>
      <c r="F88">
        <v>0</v>
      </c>
      <c r="G88">
        <v>0</v>
      </c>
      <c r="H88">
        <v>0</v>
      </c>
      <c r="I88">
        <v>0</v>
      </c>
      <c r="J88">
        <v>0</v>
      </c>
      <c r="K88">
        <v>0</v>
      </c>
      <c r="L88">
        <v>0</v>
      </c>
      <c r="M88">
        <v>0</v>
      </c>
      <c r="N88">
        <v>0</v>
      </c>
      <c r="O88">
        <v>0</v>
      </c>
      <c r="P88">
        <v>0</v>
      </c>
      <c r="Q88">
        <v>0</v>
      </c>
      <c r="R88">
        <v>0</v>
      </c>
      <c r="S88">
        <v>0</v>
      </c>
      <c r="T88">
        <v>0</v>
      </c>
      <c r="U88">
        <v>0</v>
      </c>
      <c r="V88">
        <v>0</v>
      </c>
      <c r="W88">
        <v>0</v>
      </c>
      <c r="X88">
        <v>0</v>
      </c>
      <c r="Y88">
        <v>0</v>
      </c>
      <c r="Z88">
        <v>0</v>
      </c>
      <c r="AA88">
        <v>0</v>
      </c>
      <c r="AB88">
        <v>0</v>
      </c>
      <c r="AC88">
        <v>0</v>
      </c>
      <c r="AD88">
        <v>0</v>
      </c>
      <c r="AE88">
        <v>0</v>
      </c>
      <c r="AF88">
        <v>0</v>
      </c>
      <c r="AG88">
        <v>0</v>
      </c>
      <c r="AH88">
        <v>0</v>
      </c>
      <c r="AI88">
        <v>-351204</v>
      </c>
      <c r="AJ88">
        <v>0</v>
      </c>
      <c r="AK88">
        <v>0</v>
      </c>
      <c r="AM88">
        <v>496840</v>
      </c>
      <c r="AN88">
        <v>0</v>
      </c>
      <c r="AO88">
        <v>0</v>
      </c>
      <c r="AP88">
        <v>0</v>
      </c>
      <c r="AQ88">
        <v>0</v>
      </c>
      <c r="AR88">
        <v>0</v>
      </c>
      <c r="AS88">
        <v>0</v>
      </c>
      <c r="AT88">
        <v>0</v>
      </c>
      <c r="AU88">
        <v>0</v>
      </c>
      <c r="AV88">
        <v>0</v>
      </c>
      <c r="AW88">
        <v>0</v>
      </c>
      <c r="AX88">
        <v>0</v>
      </c>
      <c r="AY88">
        <v>0</v>
      </c>
      <c r="AZ88">
        <v>0</v>
      </c>
      <c r="BA88">
        <v>0</v>
      </c>
      <c r="BB88">
        <v>0</v>
      </c>
      <c r="BC88">
        <v>0</v>
      </c>
      <c r="BD88">
        <v>0</v>
      </c>
      <c r="BE88">
        <v>0</v>
      </c>
      <c r="BF88">
        <v>0</v>
      </c>
      <c r="BG88">
        <v>0</v>
      </c>
      <c r="BH88">
        <v>0</v>
      </c>
      <c r="BI88">
        <v>0</v>
      </c>
      <c r="BJ88">
        <v>0</v>
      </c>
      <c r="BK88">
        <v>0</v>
      </c>
      <c r="BL88">
        <v>0</v>
      </c>
      <c r="BM88">
        <v>0</v>
      </c>
      <c r="BN88">
        <v>0</v>
      </c>
      <c r="BO88">
        <v>0</v>
      </c>
      <c r="BP88">
        <v>0</v>
      </c>
      <c r="BQ88">
        <v>0</v>
      </c>
      <c r="BR88">
        <v>0</v>
      </c>
      <c r="BS88">
        <v>0</v>
      </c>
      <c r="BT88">
        <v>0</v>
      </c>
      <c r="BU88">
        <v>0</v>
      </c>
      <c r="BV88">
        <v>0</v>
      </c>
      <c r="BW88">
        <v>0</v>
      </c>
      <c r="BX88">
        <v>0</v>
      </c>
      <c r="BY88">
        <v>0</v>
      </c>
      <c r="BZ88">
        <v>0</v>
      </c>
      <c r="CA88">
        <v>0</v>
      </c>
      <c r="CB88">
        <v>0</v>
      </c>
      <c r="CD88">
        <v>0</v>
      </c>
    </row>
    <row r="89" spans="1:82" x14ac:dyDescent="0.3">
      <c r="A89" s="155">
        <v>379</v>
      </c>
      <c r="B89" t="s">
        <v>110</v>
      </c>
      <c r="E89">
        <v>168915</v>
      </c>
      <c r="F89">
        <v>1042381</v>
      </c>
      <c r="G89">
        <v>4646306</v>
      </c>
      <c r="H89">
        <v>5698821</v>
      </c>
      <c r="I89">
        <v>4550410</v>
      </c>
      <c r="J89">
        <v>119116</v>
      </c>
      <c r="K89">
        <v>973881</v>
      </c>
      <c r="L89">
        <v>1029911</v>
      </c>
      <c r="M89">
        <v>10590509</v>
      </c>
      <c r="N89">
        <v>722578</v>
      </c>
      <c r="O89">
        <v>7490844</v>
      </c>
      <c r="P89">
        <v>306679</v>
      </c>
      <c r="Q89">
        <v>40621994</v>
      </c>
      <c r="R89">
        <v>727040</v>
      </c>
      <c r="S89">
        <v>208770</v>
      </c>
      <c r="T89">
        <v>71397912</v>
      </c>
      <c r="U89">
        <v>9403281</v>
      </c>
      <c r="V89">
        <v>23393484</v>
      </c>
      <c r="W89">
        <v>33269451</v>
      </c>
      <c r="X89">
        <v>372051</v>
      </c>
      <c r="Y89">
        <v>14361809</v>
      </c>
      <c r="Z89">
        <v>1700827</v>
      </c>
      <c r="AA89">
        <v>15705884</v>
      </c>
      <c r="AB89">
        <v>1840200</v>
      </c>
      <c r="AC89">
        <v>2032725</v>
      </c>
      <c r="AD89">
        <v>1673893</v>
      </c>
      <c r="AE89">
        <v>3624061</v>
      </c>
      <c r="AF89">
        <v>20645490</v>
      </c>
      <c r="AG89">
        <v>5728143</v>
      </c>
      <c r="AH89">
        <v>1453896</v>
      </c>
      <c r="AI89">
        <v>23676165</v>
      </c>
      <c r="AJ89">
        <v>2951782</v>
      </c>
      <c r="AK89">
        <v>886458</v>
      </c>
      <c r="AM89">
        <v>11768629</v>
      </c>
      <c r="AN89">
        <v>810161</v>
      </c>
      <c r="AO89">
        <v>436740</v>
      </c>
      <c r="AP89">
        <v>89885</v>
      </c>
      <c r="AQ89">
        <v>3926354</v>
      </c>
      <c r="AR89">
        <v>54200106</v>
      </c>
      <c r="AS89">
        <v>666289</v>
      </c>
      <c r="AT89">
        <v>2011481</v>
      </c>
      <c r="AU89">
        <v>406708</v>
      </c>
      <c r="AV89">
        <v>17205610</v>
      </c>
      <c r="AW89">
        <v>3817136</v>
      </c>
      <c r="AX89">
        <v>1874648</v>
      </c>
      <c r="AY89">
        <v>20472156</v>
      </c>
      <c r="AZ89">
        <v>2218427</v>
      </c>
      <c r="BA89">
        <v>1548523</v>
      </c>
      <c r="BB89">
        <v>108917</v>
      </c>
      <c r="BC89">
        <v>557452</v>
      </c>
      <c r="BD89">
        <v>7005561</v>
      </c>
      <c r="BE89">
        <v>552309</v>
      </c>
      <c r="BF89">
        <v>835687</v>
      </c>
      <c r="BG89">
        <v>302481</v>
      </c>
      <c r="BH89">
        <v>316530</v>
      </c>
      <c r="BI89">
        <v>531360</v>
      </c>
      <c r="BJ89">
        <v>351226</v>
      </c>
      <c r="BK89">
        <v>2716001</v>
      </c>
      <c r="BL89">
        <v>548402</v>
      </c>
      <c r="BM89">
        <v>615931</v>
      </c>
      <c r="BN89">
        <v>3253122</v>
      </c>
      <c r="BO89">
        <v>1155990</v>
      </c>
      <c r="BP89">
        <v>2223741</v>
      </c>
      <c r="BQ89">
        <v>12422088</v>
      </c>
      <c r="BR89">
        <v>688507</v>
      </c>
      <c r="BS89">
        <v>21902565</v>
      </c>
      <c r="BT89">
        <v>932353</v>
      </c>
      <c r="BU89">
        <v>6490398</v>
      </c>
      <c r="BV89">
        <v>1082063</v>
      </c>
      <c r="BW89">
        <v>1922034</v>
      </c>
      <c r="BX89">
        <v>2170242</v>
      </c>
      <c r="BY89">
        <v>346665</v>
      </c>
      <c r="BZ89">
        <v>880929</v>
      </c>
      <c r="CA89">
        <v>206916</v>
      </c>
      <c r="CB89">
        <v>540830</v>
      </c>
      <c r="CD89">
        <v>390298</v>
      </c>
    </row>
    <row r="90" spans="1:82" x14ac:dyDescent="0.3">
      <c r="A90" s="155">
        <v>380</v>
      </c>
      <c r="B90" t="s">
        <v>113</v>
      </c>
      <c r="E90">
        <v>822</v>
      </c>
      <c r="F90">
        <v>29683</v>
      </c>
      <c r="G90">
        <v>41385</v>
      </c>
      <c r="H90">
        <v>13859</v>
      </c>
      <c r="I90">
        <v>48690</v>
      </c>
      <c r="J90">
        <v>3126</v>
      </c>
      <c r="K90">
        <v>529</v>
      </c>
      <c r="L90">
        <v>3620</v>
      </c>
      <c r="M90">
        <v>165173</v>
      </c>
      <c r="N90">
        <v>1874</v>
      </c>
      <c r="O90">
        <v>65986</v>
      </c>
      <c r="P90">
        <v>702</v>
      </c>
      <c r="Q90">
        <v>1803121</v>
      </c>
      <c r="R90">
        <v>1538</v>
      </c>
      <c r="S90">
        <v>0</v>
      </c>
      <c r="T90">
        <v>738135</v>
      </c>
      <c r="U90">
        <v>0</v>
      </c>
      <c r="V90">
        <v>199115</v>
      </c>
      <c r="W90">
        <v>51307</v>
      </c>
      <c r="X90">
        <v>58722</v>
      </c>
      <c r="Y90">
        <v>204904</v>
      </c>
      <c r="Z90">
        <v>59577</v>
      </c>
      <c r="AA90">
        <v>565836</v>
      </c>
      <c r="AB90">
        <v>118833</v>
      </c>
      <c r="AC90">
        <v>7893</v>
      </c>
      <c r="AD90">
        <v>76555</v>
      </c>
      <c r="AE90">
        <v>84300</v>
      </c>
      <c r="AF90">
        <v>11511</v>
      </c>
      <c r="AG90">
        <v>151191</v>
      </c>
      <c r="AH90">
        <v>28813</v>
      </c>
      <c r="AI90">
        <v>304148</v>
      </c>
      <c r="AJ90">
        <v>1387</v>
      </c>
      <c r="AK90">
        <v>9780</v>
      </c>
      <c r="AM90">
        <v>417085</v>
      </c>
      <c r="AN90">
        <v>13091</v>
      </c>
      <c r="AO90">
        <v>38077</v>
      </c>
      <c r="AP90">
        <v>0</v>
      </c>
      <c r="AQ90">
        <v>56895</v>
      </c>
      <c r="AR90">
        <v>34564566</v>
      </c>
      <c r="AS90">
        <v>21746</v>
      </c>
      <c r="AT90">
        <v>51853</v>
      </c>
      <c r="AU90">
        <v>0</v>
      </c>
      <c r="AV90">
        <v>70843</v>
      </c>
      <c r="AW90">
        <v>9162</v>
      </c>
      <c r="AX90">
        <v>44430</v>
      </c>
      <c r="AY90">
        <v>142114</v>
      </c>
      <c r="AZ90">
        <v>11917</v>
      </c>
      <c r="BA90">
        <v>63303</v>
      </c>
      <c r="BB90">
        <v>0</v>
      </c>
      <c r="BC90">
        <v>728</v>
      </c>
      <c r="BD90">
        <v>127043</v>
      </c>
      <c r="BE90">
        <v>1287</v>
      </c>
      <c r="BF90">
        <v>36484</v>
      </c>
      <c r="BG90">
        <v>47174</v>
      </c>
      <c r="BH90">
        <v>1008</v>
      </c>
      <c r="BI90">
        <v>15695</v>
      </c>
      <c r="BJ90">
        <v>4065</v>
      </c>
      <c r="BK90">
        <v>159736</v>
      </c>
      <c r="BL90">
        <v>13704</v>
      </c>
      <c r="BM90">
        <v>13287</v>
      </c>
      <c r="BN90">
        <v>360822</v>
      </c>
      <c r="BO90">
        <v>2774</v>
      </c>
      <c r="BP90">
        <v>3273</v>
      </c>
      <c r="BQ90">
        <v>19659</v>
      </c>
      <c r="BR90">
        <v>60266</v>
      </c>
      <c r="BS90">
        <v>118381</v>
      </c>
      <c r="BT90">
        <v>14455</v>
      </c>
      <c r="BU90">
        <v>97656</v>
      </c>
      <c r="BV90">
        <v>7160</v>
      </c>
      <c r="BW90">
        <v>231480</v>
      </c>
      <c r="BX90">
        <v>44763</v>
      </c>
      <c r="BY90">
        <v>80</v>
      </c>
      <c r="BZ90">
        <v>18069</v>
      </c>
      <c r="CA90">
        <v>1515</v>
      </c>
      <c r="CB90">
        <v>5973</v>
      </c>
      <c r="CD90">
        <v>3332</v>
      </c>
    </row>
    <row r="91" spans="1:82" x14ac:dyDescent="0.3">
      <c r="A91" s="155">
        <v>381</v>
      </c>
      <c r="B91" t="s">
        <v>105</v>
      </c>
      <c r="E91">
        <v>0</v>
      </c>
      <c r="F91">
        <v>4205101</v>
      </c>
      <c r="G91">
        <v>0</v>
      </c>
      <c r="H91">
        <v>0</v>
      </c>
      <c r="I91">
        <v>0</v>
      </c>
      <c r="J91">
        <v>2448466</v>
      </c>
      <c r="K91">
        <v>0</v>
      </c>
      <c r="L91">
        <v>0</v>
      </c>
      <c r="M91">
        <v>0</v>
      </c>
      <c r="N91">
        <v>0</v>
      </c>
      <c r="O91">
        <v>17454023</v>
      </c>
      <c r="P91">
        <v>0</v>
      </c>
      <c r="Q91">
        <v>146925761</v>
      </c>
      <c r="R91">
        <v>2319030</v>
      </c>
      <c r="S91">
        <v>0</v>
      </c>
      <c r="T91">
        <v>203821685</v>
      </c>
      <c r="U91">
        <v>63857102</v>
      </c>
      <c r="V91">
        <v>81749076</v>
      </c>
      <c r="W91">
        <v>0</v>
      </c>
      <c r="X91">
        <v>3441272</v>
      </c>
      <c r="Y91">
        <v>46633854</v>
      </c>
      <c r="Z91">
        <v>14076416</v>
      </c>
      <c r="AA91">
        <v>39093510</v>
      </c>
      <c r="AB91">
        <v>26153463</v>
      </c>
      <c r="AC91">
        <v>4499006</v>
      </c>
      <c r="AD91">
        <v>7315731</v>
      </c>
      <c r="AE91">
        <v>15326163</v>
      </c>
      <c r="AF91">
        <v>10804664</v>
      </c>
      <c r="AG91">
        <v>10437728</v>
      </c>
      <c r="AH91">
        <v>4101409</v>
      </c>
      <c r="AI91">
        <v>134967920</v>
      </c>
      <c r="AJ91">
        <v>2366918</v>
      </c>
      <c r="AK91">
        <v>4625135</v>
      </c>
      <c r="AM91">
        <v>33568883</v>
      </c>
      <c r="AN91">
        <v>1109711</v>
      </c>
      <c r="AO91">
        <v>2733318</v>
      </c>
      <c r="AP91">
        <v>0</v>
      </c>
      <c r="AQ91">
        <v>0</v>
      </c>
      <c r="AR91">
        <v>21132276</v>
      </c>
      <c r="AS91">
        <v>0</v>
      </c>
      <c r="AT91">
        <v>12181614</v>
      </c>
      <c r="AU91">
        <v>0</v>
      </c>
      <c r="AV91">
        <v>136939171</v>
      </c>
      <c r="AW91">
        <v>0</v>
      </c>
      <c r="AX91">
        <v>7850590</v>
      </c>
      <c r="AY91">
        <v>11712173</v>
      </c>
      <c r="AZ91">
        <v>6798388</v>
      </c>
      <c r="BA91">
        <v>1357031</v>
      </c>
      <c r="BB91">
        <v>0</v>
      </c>
      <c r="BC91">
        <v>845554</v>
      </c>
      <c r="BD91">
        <v>51151524</v>
      </c>
      <c r="BE91">
        <v>0</v>
      </c>
      <c r="BF91">
        <v>3217220</v>
      </c>
      <c r="BG91">
        <v>2364791</v>
      </c>
      <c r="BH91">
        <v>0</v>
      </c>
      <c r="BI91">
        <v>3234721</v>
      </c>
      <c r="BJ91">
        <v>0</v>
      </c>
      <c r="BK91">
        <v>17892920</v>
      </c>
      <c r="BL91">
        <v>9471281</v>
      </c>
      <c r="BM91">
        <v>7177760</v>
      </c>
      <c r="BN91">
        <v>4401892</v>
      </c>
      <c r="BO91">
        <v>2930653</v>
      </c>
      <c r="BP91">
        <v>1628057</v>
      </c>
      <c r="BQ91">
        <v>0</v>
      </c>
      <c r="BR91">
        <v>5698265</v>
      </c>
      <c r="BS91">
        <v>0</v>
      </c>
      <c r="BT91">
        <v>7382908</v>
      </c>
      <c r="BU91">
        <v>17242216</v>
      </c>
      <c r="BV91">
        <v>0</v>
      </c>
      <c r="BW91">
        <v>13305624</v>
      </c>
      <c r="BX91">
        <v>3379499</v>
      </c>
      <c r="BY91">
        <v>647595</v>
      </c>
      <c r="BZ91">
        <v>4441510</v>
      </c>
      <c r="CA91">
        <v>4725396</v>
      </c>
      <c r="CB91">
        <v>4180447</v>
      </c>
      <c r="CD91">
        <v>806496</v>
      </c>
    </row>
    <row r="92" spans="1:82" x14ac:dyDescent="0.3">
      <c r="A92" s="155">
        <v>382</v>
      </c>
      <c r="B92" t="s">
        <v>106</v>
      </c>
      <c r="E92">
        <v>0</v>
      </c>
      <c r="F92">
        <v>0</v>
      </c>
      <c r="G92">
        <v>0</v>
      </c>
      <c r="H92">
        <v>0</v>
      </c>
      <c r="I92">
        <v>0</v>
      </c>
      <c r="J92">
        <v>0</v>
      </c>
      <c r="K92">
        <v>0</v>
      </c>
      <c r="L92">
        <v>0</v>
      </c>
      <c r="M92">
        <v>0</v>
      </c>
      <c r="N92">
        <v>0</v>
      </c>
      <c r="O92">
        <v>0</v>
      </c>
      <c r="P92">
        <v>0</v>
      </c>
      <c r="Q92">
        <v>170070000</v>
      </c>
      <c r="R92">
        <v>0</v>
      </c>
      <c r="S92">
        <v>0</v>
      </c>
      <c r="T92">
        <v>0</v>
      </c>
      <c r="U92">
        <v>0</v>
      </c>
      <c r="V92">
        <v>30308507</v>
      </c>
      <c r="W92">
        <v>0</v>
      </c>
      <c r="X92">
        <v>0</v>
      </c>
      <c r="Y92">
        <v>0</v>
      </c>
      <c r="Z92">
        <v>0</v>
      </c>
      <c r="AA92">
        <v>0</v>
      </c>
      <c r="AB92">
        <v>0</v>
      </c>
      <c r="AC92">
        <v>0</v>
      </c>
      <c r="AD92">
        <v>0</v>
      </c>
      <c r="AE92">
        <v>0</v>
      </c>
      <c r="AF92">
        <v>0</v>
      </c>
      <c r="AG92">
        <v>0</v>
      </c>
      <c r="AH92">
        <v>0</v>
      </c>
      <c r="AI92">
        <v>65312227</v>
      </c>
      <c r="AJ92">
        <v>0</v>
      </c>
      <c r="AK92">
        <v>0</v>
      </c>
      <c r="AM92">
        <v>24576831</v>
      </c>
      <c r="AN92">
        <v>0</v>
      </c>
      <c r="AO92">
        <v>0</v>
      </c>
      <c r="AP92">
        <v>0</v>
      </c>
      <c r="AQ92">
        <v>0</v>
      </c>
      <c r="AR92">
        <v>0</v>
      </c>
      <c r="AS92">
        <v>0</v>
      </c>
      <c r="AT92">
        <v>0</v>
      </c>
      <c r="AU92">
        <v>838935</v>
      </c>
      <c r="AV92">
        <v>0</v>
      </c>
      <c r="AW92">
        <v>0</v>
      </c>
      <c r="AX92">
        <v>0</v>
      </c>
      <c r="AY92">
        <v>0</v>
      </c>
      <c r="AZ92">
        <v>0</v>
      </c>
      <c r="BA92">
        <v>0</v>
      </c>
      <c r="BB92">
        <v>0</v>
      </c>
      <c r="BC92">
        <v>0</v>
      </c>
      <c r="BD92">
        <v>0</v>
      </c>
      <c r="BE92">
        <v>0</v>
      </c>
      <c r="BF92">
        <v>0</v>
      </c>
      <c r="BG92">
        <v>0</v>
      </c>
      <c r="BH92">
        <v>0</v>
      </c>
      <c r="BI92">
        <v>0</v>
      </c>
      <c r="BJ92">
        <v>0</v>
      </c>
      <c r="BL92">
        <v>2269356</v>
      </c>
      <c r="BM92">
        <v>0</v>
      </c>
      <c r="BN92">
        <v>0</v>
      </c>
      <c r="BO92">
        <v>0</v>
      </c>
      <c r="BP92">
        <v>0</v>
      </c>
      <c r="BQ92">
        <v>0</v>
      </c>
      <c r="BR92">
        <v>1496933</v>
      </c>
      <c r="BS92">
        <v>20405759</v>
      </c>
      <c r="BT92">
        <v>0</v>
      </c>
      <c r="BU92">
        <v>0</v>
      </c>
      <c r="BV92">
        <v>0</v>
      </c>
      <c r="BW92">
        <v>0</v>
      </c>
      <c r="BX92">
        <v>0</v>
      </c>
      <c r="BY92">
        <v>0</v>
      </c>
      <c r="BZ92">
        <v>0</v>
      </c>
      <c r="CA92">
        <v>0</v>
      </c>
      <c r="CB92">
        <v>0</v>
      </c>
      <c r="CD92">
        <v>0</v>
      </c>
    </row>
    <row r="93" spans="1:82" x14ac:dyDescent="0.3">
      <c r="A93" s="155">
        <v>383</v>
      </c>
      <c r="B93" t="s">
        <v>212</v>
      </c>
      <c r="E93">
        <v>0</v>
      </c>
      <c r="F93">
        <v>0</v>
      </c>
      <c r="G93">
        <v>0</v>
      </c>
      <c r="H93">
        <v>0</v>
      </c>
      <c r="I93">
        <v>0</v>
      </c>
      <c r="J93">
        <v>0</v>
      </c>
      <c r="K93">
        <v>0</v>
      </c>
      <c r="L93">
        <v>0</v>
      </c>
      <c r="M93">
        <v>0</v>
      </c>
      <c r="N93">
        <v>0</v>
      </c>
      <c r="O93">
        <v>0</v>
      </c>
      <c r="P93">
        <v>0</v>
      </c>
      <c r="Q93">
        <v>0</v>
      </c>
      <c r="R93">
        <v>0</v>
      </c>
      <c r="S93">
        <v>0</v>
      </c>
      <c r="T93">
        <v>0</v>
      </c>
      <c r="U93">
        <v>0</v>
      </c>
      <c r="V93">
        <v>0</v>
      </c>
      <c r="W93">
        <v>0</v>
      </c>
      <c r="X93">
        <v>0</v>
      </c>
      <c r="Y93">
        <v>38600</v>
      </c>
      <c r="Z93">
        <v>0</v>
      </c>
      <c r="AA93">
        <v>0</v>
      </c>
      <c r="AB93">
        <v>0</v>
      </c>
      <c r="AC93">
        <v>0</v>
      </c>
      <c r="AD93">
        <v>0</v>
      </c>
      <c r="AE93">
        <v>0</v>
      </c>
      <c r="AF93">
        <v>0</v>
      </c>
      <c r="AG93">
        <v>0</v>
      </c>
      <c r="AH93">
        <v>0</v>
      </c>
      <c r="AI93">
        <v>0</v>
      </c>
      <c r="AJ93">
        <v>0</v>
      </c>
      <c r="AK93">
        <v>0</v>
      </c>
      <c r="AM93">
        <v>0</v>
      </c>
      <c r="AN93">
        <v>0</v>
      </c>
      <c r="AO93">
        <v>0</v>
      </c>
      <c r="AP93">
        <v>0</v>
      </c>
      <c r="AQ93">
        <v>0</v>
      </c>
      <c r="AR93">
        <v>0</v>
      </c>
      <c r="AS93">
        <v>0</v>
      </c>
      <c r="AT93">
        <v>56678</v>
      </c>
      <c r="AU93">
        <v>0</v>
      </c>
      <c r="AV93">
        <v>43822</v>
      </c>
      <c r="AW93">
        <v>0</v>
      </c>
      <c r="AX93">
        <v>0</v>
      </c>
      <c r="AY93">
        <v>0</v>
      </c>
      <c r="AZ93">
        <v>0</v>
      </c>
      <c r="BA93">
        <v>0</v>
      </c>
      <c r="BB93">
        <v>0</v>
      </c>
      <c r="BC93">
        <v>0</v>
      </c>
      <c r="BD93">
        <v>805231</v>
      </c>
      <c r="BE93">
        <v>0</v>
      </c>
      <c r="BF93">
        <v>0</v>
      </c>
      <c r="BG93">
        <v>0</v>
      </c>
      <c r="BH93">
        <v>0</v>
      </c>
      <c r="BI93">
        <v>0</v>
      </c>
      <c r="BJ93">
        <v>0</v>
      </c>
      <c r="BK93">
        <v>0</v>
      </c>
      <c r="BL93">
        <v>0</v>
      </c>
      <c r="BM93">
        <v>0</v>
      </c>
      <c r="BN93">
        <v>15757</v>
      </c>
      <c r="BO93">
        <v>0</v>
      </c>
      <c r="BP93">
        <v>8817</v>
      </c>
      <c r="BQ93">
        <v>0</v>
      </c>
      <c r="BR93">
        <v>0</v>
      </c>
      <c r="BS93">
        <v>0</v>
      </c>
      <c r="BT93">
        <v>0</v>
      </c>
      <c r="BU93">
        <v>0</v>
      </c>
      <c r="BV93">
        <v>0</v>
      </c>
      <c r="BW93">
        <v>0</v>
      </c>
      <c r="BX93">
        <v>0</v>
      </c>
      <c r="BY93">
        <v>0</v>
      </c>
      <c r="BZ93">
        <v>0</v>
      </c>
      <c r="CA93">
        <v>6081</v>
      </c>
      <c r="CB93">
        <v>0</v>
      </c>
      <c r="CD93">
        <v>0</v>
      </c>
    </row>
    <row r="94" spans="1:82" x14ac:dyDescent="0.3">
      <c r="A94" s="155">
        <v>384</v>
      </c>
      <c r="B94" t="s">
        <v>116</v>
      </c>
      <c r="E94">
        <v>0</v>
      </c>
      <c r="F94">
        <v>0</v>
      </c>
      <c r="G94">
        <v>0</v>
      </c>
      <c r="H94">
        <v>0</v>
      </c>
      <c r="I94">
        <v>0</v>
      </c>
      <c r="J94">
        <v>0</v>
      </c>
      <c r="K94">
        <v>0</v>
      </c>
      <c r="L94">
        <v>0</v>
      </c>
      <c r="M94">
        <v>0</v>
      </c>
      <c r="N94">
        <v>0</v>
      </c>
      <c r="O94">
        <v>0</v>
      </c>
      <c r="P94">
        <v>0</v>
      </c>
      <c r="Q94">
        <v>0</v>
      </c>
      <c r="R94">
        <v>0</v>
      </c>
      <c r="S94">
        <v>0</v>
      </c>
      <c r="T94">
        <v>0</v>
      </c>
      <c r="U94">
        <v>0</v>
      </c>
      <c r="V94">
        <v>0</v>
      </c>
      <c r="W94">
        <v>0</v>
      </c>
      <c r="X94">
        <v>0</v>
      </c>
      <c r="Y94">
        <v>0</v>
      </c>
      <c r="Z94">
        <v>0</v>
      </c>
      <c r="AA94">
        <v>0</v>
      </c>
      <c r="AB94">
        <v>0</v>
      </c>
      <c r="AC94">
        <v>0</v>
      </c>
      <c r="AD94">
        <v>0</v>
      </c>
      <c r="AE94">
        <v>0</v>
      </c>
      <c r="AF94">
        <v>0</v>
      </c>
      <c r="AG94">
        <v>0</v>
      </c>
      <c r="AH94">
        <v>0</v>
      </c>
      <c r="AI94">
        <v>0</v>
      </c>
      <c r="AJ94">
        <v>0</v>
      </c>
      <c r="AK94">
        <v>0</v>
      </c>
      <c r="AM94">
        <v>0</v>
      </c>
      <c r="AN94">
        <v>0</v>
      </c>
      <c r="AO94">
        <v>0</v>
      </c>
      <c r="AP94">
        <v>0</v>
      </c>
      <c r="AQ94">
        <v>0</v>
      </c>
      <c r="AR94">
        <v>0</v>
      </c>
      <c r="AS94">
        <v>0</v>
      </c>
      <c r="AT94">
        <v>0</v>
      </c>
      <c r="AU94">
        <v>0</v>
      </c>
      <c r="AV94">
        <v>0</v>
      </c>
      <c r="AW94">
        <v>0</v>
      </c>
      <c r="AX94">
        <v>0</v>
      </c>
      <c r="AY94">
        <v>0</v>
      </c>
      <c r="AZ94">
        <v>0</v>
      </c>
      <c r="BA94">
        <v>0</v>
      </c>
      <c r="BB94">
        <v>0</v>
      </c>
      <c r="BC94">
        <v>0</v>
      </c>
      <c r="BD94">
        <v>0</v>
      </c>
      <c r="BE94">
        <v>0</v>
      </c>
      <c r="BF94">
        <v>0</v>
      </c>
      <c r="BG94">
        <v>0</v>
      </c>
      <c r="BH94">
        <v>0</v>
      </c>
      <c r="BI94">
        <v>0</v>
      </c>
      <c r="BJ94">
        <v>0</v>
      </c>
      <c r="BK94">
        <v>0</v>
      </c>
      <c r="BL94">
        <v>0</v>
      </c>
      <c r="BM94">
        <v>0</v>
      </c>
      <c r="BN94">
        <v>0</v>
      </c>
      <c r="BO94">
        <v>0</v>
      </c>
      <c r="BP94">
        <v>0</v>
      </c>
      <c r="BQ94">
        <v>0</v>
      </c>
      <c r="BR94">
        <v>0</v>
      </c>
      <c r="BS94">
        <v>0</v>
      </c>
      <c r="BT94">
        <v>0</v>
      </c>
      <c r="BU94">
        <v>0</v>
      </c>
      <c r="BV94">
        <v>0</v>
      </c>
      <c r="BW94">
        <v>0</v>
      </c>
      <c r="BX94">
        <v>0</v>
      </c>
      <c r="BY94">
        <v>0</v>
      </c>
      <c r="BZ94">
        <v>0</v>
      </c>
      <c r="CA94">
        <v>0</v>
      </c>
      <c r="CB94">
        <v>0</v>
      </c>
      <c r="CD94">
        <v>0</v>
      </c>
    </row>
    <row r="95" spans="1:82" x14ac:dyDescent="0.3">
      <c r="A95" s="155">
        <v>385</v>
      </c>
      <c r="B95" t="s">
        <v>107</v>
      </c>
      <c r="E95">
        <v>334379</v>
      </c>
      <c r="F95">
        <v>1936327</v>
      </c>
      <c r="G95">
        <v>11455450</v>
      </c>
      <c r="H95">
        <v>8501857</v>
      </c>
      <c r="I95">
        <v>10676625</v>
      </c>
      <c r="J95">
        <v>129053</v>
      </c>
      <c r="K95">
        <v>2692020</v>
      </c>
      <c r="L95">
        <v>1390429</v>
      </c>
      <c r="M95">
        <v>69205321</v>
      </c>
      <c r="N95">
        <v>1246665</v>
      </c>
      <c r="O95">
        <v>14494348</v>
      </c>
      <c r="P95">
        <v>472979</v>
      </c>
      <c r="Q95">
        <v>145238388</v>
      </c>
      <c r="R95">
        <v>7310862</v>
      </c>
      <c r="S95">
        <v>318761</v>
      </c>
      <c r="T95">
        <v>212688317</v>
      </c>
      <c r="U95">
        <v>66130429</v>
      </c>
      <c r="V95">
        <v>61622696</v>
      </c>
      <c r="W95">
        <v>227533270</v>
      </c>
      <c r="X95">
        <v>609533</v>
      </c>
      <c r="Y95">
        <v>44151029</v>
      </c>
      <c r="Z95">
        <v>3414396</v>
      </c>
      <c r="AA95">
        <v>48114678</v>
      </c>
      <c r="AB95">
        <v>6013345</v>
      </c>
      <c r="AC95">
        <v>5898033</v>
      </c>
      <c r="AD95">
        <v>3054071</v>
      </c>
      <c r="AE95">
        <v>7617128</v>
      </c>
      <c r="AF95">
        <v>76800720</v>
      </c>
      <c r="AG95">
        <v>14227198</v>
      </c>
      <c r="AH95">
        <v>3853001</v>
      </c>
      <c r="AI95">
        <v>98830043</v>
      </c>
      <c r="AJ95">
        <v>7570782</v>
      </c>
      <c r="AK95">
        <v>3736463</v>
      </c>
      <c r="AM95">
        <v>34692493</v>
      </c>
      <c r="AN95">
        <v>1166894</v>
      </c>
      <c r="AO95">
        <v>815915</v>
      </c>
      <c r="AP95">
        <v>186788</v>
      </c>
      <c r="AQ95">
        <v>42462837</v>
      </c>
      <c r="AR95">
        <v>98265854</v>
      </c>
      <c r="AS95">
        <v>864050</v>
      </c>
      <c r="AT95">
        <v>4967746</v>
      </c>
      <c r="AU95">
        <v>631220</v>
      </c>
      <c r="AV95">
        <v>56741273</v>
      </c>
      <c r="AW95">
        <v>12149724</v>
      </c>
      <c r="AX95">
        <v>5119114</v>
      </c>
      <c r="AY95">
        <v>40997349</v>
      </c>
      <c r="AZ95">
        <v>4198810</v>
      </c>
      <c r="BA95">
        <v>3043624</v>
      </c>
      <c r="BB95">
        <v>160304</v>
      </c>
      <c r="BC95">
        <v>816901</v>
      </c>
      <c r="BD95">
        <v>14685669</v>
      </c>
      <c r="BE95">
        <v>858110</v>
      </c>
      <c r="BF95">
        <v>995494</v>
      </c>
      <c r="BG95">
        <v>388145</v>
      </c>
      <c r="BH95">
        <v>410129</v>
      </c>
      <c r="BI95">
        <v>822895</v>
      </c>
      <c r="BJ95">
        <v>663296</v>
      </c>
      <c r="BK95">
        <v>9805716</v>
      </c>
      <c r="BL95">
        <v>584402</v>
      </c>
      <c r="BM95">
        <v>3119080</v>
      </c>
      <c r="BN95">
        <v>19724831</v>
      </c>
      <c r="BO95">
        <v>2415028</v>
      </c>
      <c r="BP95">
        <v>5389989</v>
      </c>
      <c r="BQ95">
        <v>41893857</v>
      </c>
      <c r="BR95">
        <v>1594854</v>
      </c>
      <c r="BS95">
        <v>55408421</v>
      </c>
      <c r="BT95">
        <v>2144992</v>
      </c>
      <c r="BU95">
        <v>13708899</v>
      </c>
      <c r="BV95">
        <v>5618460</v>
      </c>
      <c r="BW95">
        <v>5380777</v>
      </c>
      <c r="BX95">
        <v>2644150</v>
      </c>
      <c r="BY95">
        <v>679372</v>
      </c>
      <c r="BZ95">
        <v>1484849</v>
      </c>
      <c r="CA95">
        <v>268118</v>
      </c>
      <c r="CB95">
        <v>1620146</v>
      </c>
      <c r="CD95">
        <v>456020</v>
      </c>
    </row>
    <row r="96" spans="1:82" x14ac:dyDescent="0.3">
      <c r="A96" s="155">
        <v>386</v>
      </c>
      <c r="B96" t="s">
        <v>185</v>
      </c>
      <c r="E96">
        <v>0</v>
      </c>
      <c r="F96">
        <v>0</v>
      </c>
      <c r="G96">
        <v>0</v>
      </c>
      <c r="H96">
        <v>0</v>
      </c>
      <c r="I96">
        <v>0</v>
      </c>
      <c r="J96">
        <v>0</v>
      </c>
      <c r="K96">
        <v>0</v>
      </c>
      <c r="L96">
        <v>0</v>
      </c>
      <c r="M96">
        <v>0</v>
      </c>
      <c r="N96">
        <v>0</v>
      </c>
      <c r="O96">
        <v>0</v>
      </c>
      <c r="P96">
        <v>0</v>
      </c>
      <c r="Q96">
        <v>3810097</v>
      </c>
      <c r="R96">
        <v>0</v>
      </c>
      <c r="S96">
        <v>0</v>
      </c>
      <c r="T96">
        <v>0</v>
      </c>
      <c r="U96">
        <v>3427200</v>
      </c>
      <c r="V96">
        <v>743202</v>
      </c>
      <c r="W96">
        <v>984250</v>
      </c>
      <c r="X96">
        <v>0</v>
      </c>
      <c r="Y96">
        <v>349691</v>
      </c>
      <c r="Z96">
        <v>29895</v>
      </c>
      <c r="AA96">
        <v>0</v>
      </c>
      <c r="AB96">
        <v>100000</v>
      </c>
      <c r="AC96">
        <v>2500</v>
      </c>
      <c r="AD96">
        <v>0</v>
      </c>
      <c r="AE96">
        <v>0</v>
      </c>
      <c r="AF96">
        <v>0</v>
      </c>
      <c r="AG96">
        <v>118519</v>
      </c>
      <c r="AH96">
        <v>0</v>
      </c>
      <c r="AI96">
        <v>3812885</v>
      </c>
      <c r="AJ96">
        <v>0</v>
      </c>
      <c r="AK96">
        <v>0</v>
      </c>
      <c r="AM96">
        <v>535950</v>
      </c>
      <c r="AN96">
        <v>0</v>
      </c>
      <c r="AO96">
        <v>0</v>
      </c>
      <c r="AP96">
        <v>0</v>
      </c>
      <c r="AQ96">
        <v>0</v>
      </c>
      <c r="AR96">
        <v>0</v>
      </c>
      <c r="AS96">
        <v>0</v>
      </c>
      <c r="AT96">
        <v>0</v>
      </c>
      <c r="AU96">
        <v>0</v>
      </c>
      <c r="AV96">
        <v>2071465</v>
      </c>
      <c r="AW96">
        <v>0</v>
      </c>
      <c r="AX96">
        <v>0</v>
      </c>
      <c r="AY96">
        <v>0</v>
      </c>
      <c r="AZ96">
        <v>0</v>
      </c>
      <c r="BA96">
        <v>0</v>
      </c>
      <c r="BB96">
        <v>0</v>
      </c>
      <c r="BC96">
        <v>0</v>
      </c>
      <c r="BD96">
        <v>225950</v>
      </c>
      <c r="BE96">
        <v>0</v>
      </c>
      <c r="BF96">
        <v>0</v>
      </c>
      <c r="BG96">
        <v>0</v>
      </c>
      <c r="BH96">
        <v>0</v>
      </c>
      <c r="BI96">
        <v>0</v>
      </c>
      <c r="BJ96">
        <v>0</v>
      </c>
      <c r="BK96">
        <v>0</v>
      </c>
      <c r="BL96">
        <v>0</v>
      </c>
      <c r="BM96">
        <v>0</v>
      </c>
      <c r="BN96">
        <v>0</v>
      </c>
      <c r="BO96">
        <v>0</v>
      </c>
      <c r="BP96">
        <v>0</v>
      </c>
      <c r="BQ96">
        <v>0</v>
      </c>
      <c r="BR96">
        <v>434211</v>
      </c>
      <c r="BS96">
        <v>46428</v>
      </c>
      <c r="BT96">
        <v>0</v>
      </c>
      <c r="BU96">
        <v>176130</v>
      </c>
      <c r="BV96">
        <v>0</v>
      </c>
      <c r="BW96">
        <v>0</v>
      </c>
      <c r="BX96">
        <v>0</v>
      </c>
      <c r="BY96">
        <v>0</v>
      </c>
      <c r="BZ96">
        <v>80776</v>
      </c>
      <c r="CA96">
        <v>0</v>
      </c>
      <c r="CB96">
        <v>0</v>
      </c>
      <c r="CD96">
        <v>0</v>
      </c>
    </row>
    <row r="97" spans="1:82" x14ac:dyDescent="0.3">
      <c r="A97" s="155">
        <v>387</v>
      </c>
      <c r="B97" t="s">
        <v>186</v>
      </c>
      <c r="E97">
        <v>0</v>
      </c>
      <c r="F97">
        <v>0</v>
      </c>
      <c r="G97">
        <v>0</v>
      </c>
      <c r="H97">
        <v>0</v>
      </c>
      <c r="I97">
        <v>0</v>
      </c>
      <c r="J97">
        <v>10000</v>
      </c>
      <c r="K97">
        <v>0</v>
      </c>
      <c r="L97">
        <v>0</v>
      </c>
      <c r="M97">
        <v>0</v>
      </c>
      <c r="N97">
        <v>0</v>
      </c>
      <c r="O97">
        <v>0</v>
      </c>
      <c r="P97">
        <v>0</v>
      </c>
      <c r="Q97">
        <v>6233012</v>
      </c>
      <c r="R97">
        <v>0</v>
      </c>
      <c r="S97">
        <v>0</v>
      </c>
      <c r="T97">
        <v>0</v>
      </c>
      <c r="U97">
        <v>0</v>
      </c>
      <c r="V97">
        <v>0</v>
      </c>
      <c r="W97">
        <v>0</v>
      </c>
      <c r="X97">
        <v>0</v>
      </c>
      <c r="Y97">
        <v>0</v>
      </c>
      <c r="Z97">
        <v>27250</v>
      </c>
      <c r="AA97">
        <v>746000</v>
      </c>
      <c r="AB97">
        <v>0</v>
      </c>
      <c r="AC97">
        <v>0</v>
      </c>
      <c r="AD97">
        <v>0</v>
      </c>
      <c r="AE97">
        <v>0</v>
      </c>
      <c r="AF97">
        <v>0</v>
      </c>
      <c r="AG97">
        <v>0</v>
      </c>
      <c r="AH97">
        <v>0</v>
      </c>
      <c r="AI97">
        <v>1203885</v>
      </c>
      <c r="AJ97">
        <v>0</v>
      </c>
      <c r="AK97">
        <v>0</v>
      </c>
      <c r="AM97">
        <v>186400</v>
      </c>
      <c r="AN97">
        <v>0</v>
      </c>
      <c r="AO97">
        <v>0</v>
      </c>
      <c r="AP97">
        <v>0</v>
      </c>
      <c r="AQ97">
        <v>0</v>
      </c>
      <c r="AR97">
        <v>0</v>
      </c>
      <c r="AS97">
        <v>0</v>
      </c>
      <c r="AT97">
        <v>0</v>
      </c>
      <c r="AU97">
        <v>0</v>
      </c>
      <c r="AV97">
        <v>2368265</v>
      </c>
      <c r="AW97">
        <v>0</v>
      </c>
      <c r="AX97">
        <v>0</v>
      </c>
      <c r="AY97">
        <v>0</v>
      </c>
      <c r="AZ97">
        <v>39200</v>
      </c>
      <c r="BA97">
        <v>0</v>
      </c>
      <c r="BB97">
        <v>0</v>
      </c>
      <c r="BC97">
        <v>0</v>
      </c>
      <c r="BD97">
        <v>0</v>
      </c>
      <c r="BE97">
        <v>0</v>
      </c>
      <c r="BF97">
        <v>0</v>
      </c>
      <c r="BG97">
        <v>0</v>
      </c>
      <c r="BH97">
        <v>0</v>
      </c>
      <c r="BI97">
        <v>0</v>
      </c>
      <c r="BJ97">
        <v>0</v>
      </c>
      <c r="BK97">
        <v>0</v>
      </c>
      <c r="BL97">
        <v>0</v>
      </c>
      <c r="BM97">
        <v>0</v>
      </c>
      <c r="BN97">
        <v>0</v>
      </c>
      <c r="BO97">
        <v>0</v>
      </c>
      <c r="BP97">
        <v>0</v>
      </c>
      <c r="BQ97">
        <v>0</v>
      </c>
      <c r="BR97">
        <v>0</v>
      </c>
      <c r="BS97">
        <v>0</v>
      </c>
      <c r="BT97">
        <v>0</v>
      </c>
      <c r="BU97">
        <v>0</v>
      </c>
      <c r="BV97">
        <v>0</v>
      </c>
      <c r="BW97">
        <v>0</v>
      </c>
      <c r="BX97">
        <v>88765</v>
      </c>
      <c r="BY97">
        <v>0</v>
      </c>
      <c r="BZ97">
        <v>0</v>
      </c>
      <c r="CA97">
        <v>0</v>
      </c>
      <c r="CB97">
        <v>0</v>
      </c>
      <c r="CD97">
        <v>0</v>
      </c>
    </row>
    <row r="98" spans="1:82" x14ac:dyDescent="0.3">
      <c r="A98" s="155">
        <v>388</v>
      </c>
      <c r="B98" t="s">
        <v>180</v>
      </c>
      <c r="E98">
        <v>46466</v>
      </c>
      <c r="F98">
        <v>807819</v>
      </c>
      <c r="G98">
        <v>1943233</v>
      </c>
      <c r="H98">
        <v>935901</v>
      </c>
      <c r="I98">
        <v>3536562</v>
      </c>
      <c r="J98">
        <v>60655</v>
      </c>
      <c r="K98">
        <v>312976</v>
      </c>
      <c r="L98">
        <v>188080</v>
      </c>
      <c r="M98">
        <v>16359090</v>
      </c>
      <c r="N98">
        <v>523321</v>
      </c>
      <c r="O98">
        <v>5670690</v>
      </c>
      <c r="P98">
        <v>65570</v>
      </c>
      <c r="Q98">
        <v>45598519</v>
      </c>
      <c r="R98">
        <v>1774222</v>
      </c>
      <c r="S98">
        <v>42886</v>
      </c>
      <c r="T98">
        <v>69135668</v>
      </c>
      <c r="U98">
        <v>17636419</v>
      </c>
      <c r="V98">
        <v>23995630</v>
      </c>
      <c r="W98">
        <v>31315512</v>
      </c>
      <c r="X98">
        <v>296208</v>
      </c>
      <c r="Y98">
        <v>14614710</v>
      </c>
      <c r="Z98">
        <v>1105804</v>
      </c>
      <c r="AA98">
        <v>11663104</v>
      </c>
      <c r="AB98">
        <v>4244168</v>
      </c>
      <c r="AC98">
        <v>1674251</v>
      </c>
      <c r="AD98">
        <v>1981669</v>
      </c>
      <c r="AE98">
        <v>2556901</v>
      </c>
      <c r="AF98">
        <v>24333255</v>
      </c>
      <c r="AG98">
        <v>5347711</v>
      </c>
      <c r="AH98">
        <v>1500358</v>
      </c>
      <c r="AI98">
        <v>40598557</v>
      </c>
      <c r="AJ98">
        <v>400072</v>
      </c>
      <c r="AK98">
        <v>920246</v>
      </c>
      <c r="AM98">
        <v>14584555</v>
      </c>
      <c r="AN98">
        <v>721795</v>
      </c>
      <c r="AO98">
        <v>841293</v>
      </c>
      <c r="AP98">
        <v>51652</v>
      </c>
      <c r="AQ98">
        <v>14788522</v>
      </c>
      <c r="AR98">
        <v>7189354</v>
      </c>
      <c r="AS98">
        <v>452304</v>
      </c>
      <c r="AT98">
        <v>2446824</v>
      </c>
      <c r="AU98">
        <v>265833</v>
      </c>
      <c r="AV98">
        <v>14730545</v>
      </c>
      <c r="AW98">
        <v>1528096</v>
      </c>
      <c r="AX98">
        <v>1747446</v>
      </c>
      <c r="AY98">
        <v>7261632</v>
      </c>
      <c r="AZ98">
        <v>1024089</v>
      </c>
      <c r="BA98">
        <v>1501746</v>
      </c>
      <c r="BB98">
        <v>25075</v>
      </c>
      <c r="BC98">
        <v>199759</v>
      </c>
      <c r="BD98">
        <v>9696856</v>
      </c>
      <c r="BE98">
        <v>127981</v>
      </c>
      <c r="BF98">
        <v>375588</v>
      </c>
      <c r="BG98">
        <v>143469</v>
      </c>
      <c r="BH98">
        <v>69689</v>
      </c>
      <c r="BI98">
        <v>255196</v>
      </c>
      <c r="BJ98">
        <v>84131</v>
      </c>
      <c r="BK98">
        <v>3370353</v>
      </c>
      <c r="BL98">
        <v>689842</v>
      </c>
      <c r="BM98">
        <v>2018163</v>
      </c>
      <c r="BN98">
        <v>20558897</v>
      </c>
      <c r="BO98">
        <v>1120893</v>
      </c>
      <c r="BP98">
        <v>1418922</v>
      </c>
      <c r="BQ98">
        <v>18676257</v>
      </c>
      <c r="BR98">
        <v>1358300</v>
      </c>
      <c r="BS98">
        <v>12395891</v>
      </c>
      <c r="BT98">
        <v>619187</v>
      </c>
      <c r="BU98">
        <v>5305312</v>
      </c>
      <c r="BV98">
        <v>714854</v>
      </c>
      <c r="BW98">
        <v>2116000</v>
      </c>
      <c r="BX98">
        <v>935282</v>
      </c>
      <c r="BY98">
        <v>122482</v>
      </c>
      <c r="BZ98">
        <v>378218</v>
      </c>
      <c r="CA98">
        <v>89446</v>
      </c>
      <c r="CB98">
        <v>1050626</v>
      </c>
      <c r="CD98">
        <v>50716</v>
      </c>
    </row>
    <row r="99" spans="1:82" x14ac:dyDescent="0.3">
      <c r="A99" s="155">
        <v>389</v>
      </c>
      <c r="B99" t="s">
        <v>187</v>
      </c>
      <c r="E99">
        <v>0</v>
      </c>
      <c r="F99">
        <v>0</v>
      </c>
      <c r="G99">
        <v>0</v>
      </c>
      <c r="H99">
        <v>0</v>
      </c>
      <c r="I99">
        <v>0</v>
      </c>
      <c r="J99">
        <v>0</v>
      </c>
      <c r="K99">
        <v>0</v>
      </c>
      <c r="L99">
        <v>0</v>
      </c>
      <c r="M99">
        <v>0</v>
      </c>
      <c r="N99">
        <v>0</v>
      </c>
      <c r="O99">
        <v>0</v>
      </c>
      <c r="P99">
        <v>0</v>
      </c>
      <c r="Q99">
        <v>0</v>
      </c>
      <c r="R99">
        <v>0</v>
      </c>
      <c r="S99">
        <v>0</v>
      </c>
      <c r="T99">
        <v>25049352</v>
      </c>
      <c r="U99">
        <v>0</v>
      </c>
      <c r="V99">
        <v>0</v>
      </c>
      <c r="W99">
        <v>0</v>
      </c>
      <c r="X99">
        <v>0</v>
      </c>
      <c r="Y99">
        <v>0</v>
      </c>
      <c r="Z99">
        <v>0</v>
      </c>
      <c r="AA99">
        <v>0</v>
      </c>
      <c r="AB99">
        <v>0</v>
      </c>
      <c r="AC99">
        <v>0</v>
      </c>
      <c r="AD99">
        <v>0</v>
      </c>
      <c r="AE99">
        <v>0</v>
      </c>
      <c r="AF99">
        <v>0</v>
      </c>
      <c r="AG99">
        <v>22408</v>
      </c>
      <c r="AH99">
        <v>0</v>
      </c>
      <c r="AI99">
        <v>0</v>
      </c>
      <c r="AJ99">
        <v>0</v>
      </c>
      <c r="AK99">
        <v>0</v>
      </c>
      <c r="AM99">
        <v>0</v>
      </c>
      <c r="AN99">
        <v>0</v>
      </c>
      <c r="AO99">
        <v>0</v>
      </c>
      <c r="AP99">
        <v>0</v>
      </c>
      <c r="AQ99">
        <v>0</v>
      </c>
      <c r="AR99">
        <v>0</v>
      </c>
      <c r="AS99">
        <v>-37738</v>
      </c>
      <c r="AT99">
        <v>0</v>
      </c>
      <c r="AU99">
        <v>0</v>
      </c>
      <c r="AV99">
        <v>0</v>
      </c>
      <c r="AW99">
        <v>0</v>
      </c>
      <c r="AX99">
        <v>0</v>
      </c>
      <c r="AY99">
        <v>0</v>
      </c>
      <c r="AZ99">
        <v>0</v>
      </c>
      <c r="BA99">
        <v>0</v>
      </c>
      <c r="BB99">
        <v>0</v>
      </c>
      <c r="BC99">
        <v>0</v>
      </c>
      <c r="BD99">
        <v>0</v>
      </c>
      <c r="BE99">
        <v>0</v>
      </c>
      <c r="BF99">
        <v>0</v>
      </c>
      <c r="BG99">
        <v>0</v>
      </c>
      <c r="BH99">
        <v>0</v>
      </c>
      <c r="BI99">
        <v>0</v>
      </c>
      <c r="BJ99">
        <v>0</v>
      </c>
      <c r="BK99">
        <v>0</v>
      </c>
      <c r="BL99">
        <v>0</v>
      </c>
      <c r="BM99">
        <v>0</v>
      </c>
      <c r="BN99">
        <v>0</v>
      </c>
      <c r="BO99">
        <v>0</v>
      </c>
      <c r="BP99">
        <v>0</v>
      </c>
      <c r="BQ99">
        <v>0</v>
      </c>
      <c r="BR99">
        <v>0</v>
      </c>
      <c r="BS99">
        <v>0</v>
      </c>
      <c r="BT99">
        <v>0</v>
      </c>
      <c r="BU99">
        <v>0</v>
      </c>
      <c r="BV99">
        <v>0</v>
      </c>
      <c r="BW99">
        <v>0</v>
      </c>
      <c r="BX99">
        <v>0</v>
      </c>
      <c r="BY99">
        <v>0</v>
      </c>
      <c r="BZ99">
        <v>0</v>
      </c>
      <c r="CA99">
        <v>0</v>
      </c>
      <c r="CB99">
        <v>0</v>
      </c>
      <c r="CD99">
        <v>0</v>
      </c>
    </row>
    <row r="100" spans="1:82" x14ac:dyDescent="0.3">
      <c r="A100" s="155">
        <v>391</v>
      </c>
      <c r="B100" t="s">
        <v>192</v>
      </c>
      <c r="E100">
        <v>4165</v>
      </c>
      <c r="F100">
        <v>64380</v>
      </c>
      <c r="G100">
        <v>378715</v>
      </c>
      <c r="H100">
        <v>216000</v>
      </c>
      <c r="I100">
        <v>268574</v>
      </c>
      <c r="J100">
        <v>5932</v>
      </c>
      <c r="K100">
        <v>60332</v>
      </c>
      <c r="L100">
        <v>18972</v>
      </c>
      <c r="M100">
        <v>1483923</v>
      </c>
      <c r="N100">
        <v>61945</v>
      </c>
      <c r="O100">
        <v>1901986</v>
      </c>
      <c r="P100">
        <v>11083</v>
      </c>
      <c r="Q100">
        <v>7716619</v>
      </c>
      <c r="R100">
        <v>149979</v>
      </c>
      <c r="S100">
        <v>3897</v>
      </c>
      <c r="T100">
        <v>13155237</v>
      </c>
      <c r="U100">
        <v>2881562</v>
      </c>
      <c r="V100">
        <v>1726620</v>
      </c>
      <c r="W100">
        <v>7593866</v>
      </c>
      <c r="X100">
        <v>37429</v>
      </c>
      <c r="Y100">
        <v>2304245</v>
      </c>
      <c r="Z100">
        <v>126648</v>
      </c>
      <c r="AA100">
        <v>1065411</v>
      </c>
      <c r="AB100">
        <v>460021</v>
      </c>
      <c r="AC100">
        <v>136212</v>
      </c>
      <c r="AD100">
        <v>262940</v>
      </c>
      <c r="AE100">
        <v>45134</v>
      </c>
      <c r="AF100">
        <v>3440378</v>
      </c>
      <c r="AG100">
        <v>271359</v>
      </c>
      <c r="AH100">
        <v>223676</v>
      </c>
      <c r="AI100">
        <v>11226460</v>
      </c>
      <c r="AJ100">
        <v>80683</v>
      </c>
      <c r="AK100">
        <v>84141</v>
      </c>
      <c r="AM100">
        <v>2217878</v>
      </c>
      <c r="AN100">
        <v>49212</v>
      </c>
      <c r="AO100">
        <v>100854</v>
      </c>
      <c r="AP100">
        <v>1028</v>
      </c>
      <c r="AQ100">
        <v>340419</v>
      </c>
      <c r="AR100">
        <v>1004902</v>
      </c>
      <c r="AS100">
        <v>78655</v>
      </c>
      <c r="AT100">
        <v>509605</v>
      </c>
      <c r="AU100">
        <v>11848</v>
      </c>
      <c r="AV100">
        <v>465873</v>
      </c>
      <c r="AW100">
        <v>197811</v>
      </c>
      <c r="AX100">
        <v>822322</v>
      </c>
      <c r="AY100">
        <v>448042</v>
      </c>
      <c r="AZ100">
        <v>103571</v>
      </c>
      <c r="BA100">
        <v>73211</v>
      </c>
      <c r="BB100">
        <v>0</v>
      </c>
      <c r="BC100">
        <v>231660</v>
      </c>
      <c r="BD100">
        <v>759293</v>
      </c>
      <c r="BE100">
        <v>13605</v>
      </c>
      <c r="BF100">
        <v>99903</v>
      </c>
      <c r="BG100">
        <v>6315</v>
      </c>
      <c r="BH100">
        <v>6479</v>
      </c>
      <c r="BI100">
        <v>25476</v>
      </c>
      <c r="BJ100">
        <v>17399</v>
      </c>
      <c r="BK100">
        <v>394328</v>
      </c>
      <c r="BL100">
        <v>60397</v>
      </c>
      <c r="BM100">
        <v>577021</v>
      </c>
      <c r="BN100">
        <v>421506</v>
      </c>
      <c r="BO100">
        <v>103667</v>
      </c>
      <c r="BP100">
        <v>162704</v>
      </c>
      <c r="BQ100">
        <v>2233881</v>
      </c>
      <c r="BR100">
        <v>77328</v>
      </c>
      <c r="BS100">
        <v>618503</v>
      </c>
      <c r="BT100">
        <v>57247</v>
      </c>
      <c r="BU100">
        <v>649570</v>
      </c>
      <c r="BV100">
        <v>67766</v>
      </c>
      <c r="BW100">
        <v>372754</v>
      </c>
      <c r="BX100">
        <v>127803</v>
      </c>
      <c r="BY100">
        <v>19765</v>
      </c>
      <c r="BZ100">
        <v>24272</v>
      </c>
      <c r="CA100">
        <v>12419</v>
      </c>
      <c r="CB100">
        <v>80761</v>
      </c>
      <c r="CD100">
        <v>3406</v>
      </c>
    </row>
    <row r="101" spans="1:82" x14ac:dyDescent="0.3">
      <c r="A101" s="155">
        <v>500</v>
      </c>
      <c r="B101" t="s">
        <v>175</v>
      </c>
      <c r="E101">
        <v>39765</v>
      </c>
      <c r="F101">
        <v>130747</v>
      </c>
      <c r="G101">
        <v>253255</v>
      </c>
      <c r="H101">
        <v>0</v>
      </c>
      <c r="I101">
        <v>20192</v>
      </c>
      <c r="J101">
        <v>0</v>
      </c>
      <c r="K101">
        <v>0</v>
      </c>
      <c r="L101">
        <v>4363</v>
      </c>
      <c r="M101">
        <v>1180347</v>
      </c>
      <c r="N101">
        <v>101837</v>
      </c>
      <c r="O101">
        <v>600790</v>
      </c>
      <c r="P101">
        <v>0</v>
      </c>
      <c r="Q101">
        <v>3635276</v>
      </c>
      <c r="R101">
        <v>47842</v>
      </c>
      <c r="S101">
        <v>0</v>
      </c>
      <c r="T101">
        <v>20983577</v>
      </c>
      <c r="U101">
        <v>574490</v>
      </c>
      <c r="V101">
        <v>1504834</v>
      </c>
      <c r="W101">
        <v>16405908</v>
      </c>
      <c r="X101">
        <v>139854</v>
      </c>
      <c r="Y101">
        <v>1343641</v>
      </c>
      <c r="Z101">
        <v>74286</v>
      </c>
      <c r="AA101">
        <v>1700087</v>
      </c>
      <c r="AB101">
        <v>217342</v>
      </c>
      <c r="AC101">
        <v>66308</v>
      </c>
      <c r="AD101">
        <v>67262</v>
      </c>
      <c r="AE101">
        <v>377025</v>
      </c>
      <c r="AF101">
        <v>8631858</v>
      </c>
      <c r="AG101">
        <v>276576</v>
      </c>
      <c r="AH101">
        <v>566780</v>
      </c>
      <c r="AI101">
        <v>1286805</v>
      </c>
      <c r="AJ101">
        <v>161008</v>
      </c>
      <c r="AK101">
        <v>3926</v>
      </c>
      <c r="AM101">
        <v>885374</v>
      </c>
      <c r="AN101">
        <v>165867</v>
      </c>
      <c r="AO101">
        <v>8000</v>
      </c>
      <c r="AP101">
        <v>0</v>
      </c>
      <c r="AQ101">
        <v>4588090</v>
      </c>
      <c r="AR101">
        <v>142408</v>
      </c>
      <c r="AS101">
        <v>72916</v>
      </c>
      <c r="AT101">
        <v>257005</v>
      </c>
      <c r="AU101">
        <v>65601</v>
      </c>
      <c r="AV101">
        <v>929536</v>
      </c>
      <c r="AW101">
        <v>15164</v>
      </c>
      <c r="AX101">
        <v>218084</v>
      </c>
      <c r="AY101">
        <v>2545021</v>
      </c>
      <c r="AZ101">
        <v>56775</v>
      </c>
      <c r="BA101">
        <v>434989</v>
      </c>
      <c r="BB101">
        <v>0</v>
      </c>
      <c r="BC101">
        <v>211227</v>
      </c>
      <c r="BD101">
        <v>292238</v>
      </c>
      <c r="BE101">
        <v>36401</v>
      </c>
      <c r="BF101">
        <v>19611</v>
      </c>
      <c r="BG101">
        <v>22973</v>
      </c>
      <c r="BH101">
        <v>0</v>
      </c>
      <c r="BI101">
        <v>39646</v>
      </c>
      <c r="BJ101">
        <v>62458</v>
      </c>
      <c r="BK101">
        <v>261328</v>
      </c>
      <c r="BL101">
        <v>284092</v>
      </c>
      <c r="BM101">
        <v>711</v>
      </c>
      <c r="BN101">
        <v>117094</v>
      </c>
      <c r="BO101">
        <v>122068</v>
      </c>
      <c r="BP101">
        <v>175022</v>
      </c>
      <c r="BQ101">
        <v>0</v>
      </c>
      <c r="BR101">
        <v>184973</v>
      </c>
      <c r="BS101">
        <v>384632</v>
      </c>
      <c r="BT101">
        <v>418485</v>
      </c>
      <c r="BU101">
        <v>1713286</v>
      </c>
      <c r="BV101">
        <v>0</v>
      </c>
      <c r="BW101">
        <v>120247</v>
      </c>
      <c r="BX101">
        <v>284378</v>
      </c>
      <c r="BY101">
        <v>128480</v>
      </c>
      <c r="BZ101">
        <v>32121</v>
      </c>
      <c r="CA101">
        <v>21479</v>
      </c>
      <c r="CB101">
        <v>43242</v>
      </c>
      <c r="CD101">
        <v>19830</v>
      </c>
    </row>
    <row r="102" spans="1:82" x14ac:dyDescent="0.3">
      <c r="A102" s="155">
        <v>502</v>
      </c>
      <c r="B102" t="s">
        <v>177</v>
      </c>
      <c r="E102">
        <v>0</v>
      </c>
      <c r="F102">
        <v>643895</v>
      </c>
      <c r="G102">
        <v>0</v>
      </c>
      <c r="H102">
        <v>0</v>
      </c>
      <c r="I102">
        <v>0</v>
      </c>
      <c r="J102">
        <v>0</v>
      </c>
      <c r="K102">
        <v>0</v>
      </c>
      <c r="L102">
        <v>0</v>
      </c>
      <c r="M102">
        <v>0</v>
      </c>
      <c r="N102">
        <v>0</v>
      </c>
      <c r="O102">
        <v>684974</v>
      </c>
      <c r="P102">
        <v>0</v>
      </c>
      <c r="Q102">
        <v>154385366</v>
      </c>
      <c r="R102">
        <v>771193</v>
      </c>
      <c r="S102">
        <v>0</v>
      </c>
      <c r="T102">
        <v>43813411</v>
      </c>
      <c r="U102">
        <v>7574551</v>
      </c>
      <c r="V102">
        <v>32038104</v>
      </c>
      <c r="W102">
        <v>1529994</v>
      </c>
      <c r="X102">
        <v>310556</v>
      </c>
      <c r="Y102">
        <v>3915611</v>
      </c>
      <c r="Z102">
        <v>1326587</v>
      </c>
      <c r="AA102">
        <v>13433836</v>
      </c>
      <c r="AB102">
        <v>858030</v>
      </c>
      <c r="AC102">
        <v>817853</v>
      </c>
      <c r="AD102">
        <v>621929</v>
      </c>
      <c r="AE102">
        <v>2736088</v>
      </c>
      <c r="AF102">
        <v>2970180</v>
      </c>
      <c r="AG102">
        <v>1758968</v>
      </c>
      <c r="AH102">
        <v>118201</v>
      </c>
      <c r="AI102">
        <v>35781419</v>
      </c>
      <c r="AJ102">
        <v>709657</v>
      </c>
      <c r="AK102">
        <v>357007</v>
      </c>
      <c r="AM102">
        <v>10909573</v>
      </c>
      <c r="AN102">
        <v>66783</v>
      </c>
      <c r="AO102">
        <v>27278</v>
      </c>
      <c r="AP102">
        <v>0</v>
      </c>
      <c r="AQ102">
        <v>0</v>
      </c>
      <c r="AR102">
        <v>4048499</v>
      </c>
      <c r="AS102">
        <v>0</v>
      </c>
      <c r="AT102">
        <v>497507</v>
      </c>
      <c r="AU102">
        <v>674426</v>
      </c>
      <c r="AV102">
        <v>0</v>
      </c>
      <c r="AW102">
        <v>0</v>
      </c>
      <c r="AX102">
        <v>1734184</v>
      </c>
      <c r="AY102">
        <v>4982928</v>
      </c>
      <c r="AZ102">
        <v>877992</v>
      </c>
      <c r="BA102">
        <v>166851</v>
      </c>
      <c r="BB102">
        <v>0</v>
      </c>
      <c r="BC102">
        <v>184704</v>
      </c>
      <c r="BD102">
        <v>12886444</v>
      </c>
      <c r="BE102">
        <v>0</v>
      </c>
      <c r="BF102">
        <v>139873</v>
      </c>
      <c r="BG102">
        <v>87129</v>
      </c>
      <c r="BH102">
        <v>0</v>
      </c>
      <c r="BI102">
        <v>249833</v>
      </c>
      <c r="BJ102">
        <v>0</v>
      </c>
      <c r="BK102">
        <v>2898973</v>
      </c>
      <c r="BL102">
        <v>0</v>
      </c>
      <c r="BM102">
        <v>116274</v>
      </c>
      <c r="BN102">
        <v>878856</v>
      </c>
      <c r="BO102">
        <v>567025</v>
      </c>
      <c r="BP102">
        <v>957950</v>
      </c>
      <c r="BQ102">
        <v>0</v>
      </c>
      <c r="BR102">
        <v>0</v>
      </c>
      <c r="BS102">
        <v>6560515</v>
      </c>
      <c r="BT102">
        <v>545410</v>
      </c>
      <c r="BU102">
        <v>4347966</v>
      </c>
      <c r="BV102">
        <v>0</v>
      </c>
      <c r="BW102">
        <v>277053</v>
      </c>
      <c r="BX102">
        <v>1180018</v>
      </c>
      <c r="BY102">
        <v>3129</v>
      </c>
      <c r="BZ102">
        <v>241980</v>
      </c>
      <c r="CA102">
        <v>15546</v>
      </c>
      <c r="CB102">
        <v>278536</v>
      </c>
      <c r="CD102">
        <v>3472</v>
      </c>
    </row>
    <row r="103" spans="1:82" x14ac:dyDescent="0.3">
      <c r="A103" s="155">
        <v>503</v>
      </c>
      <c r="B103" t="s">
        <v>178</v>
      </c>
      <c r="E103">
        <v>0</v>
      </c>
      <c r="F103">
        <v>65902</v>
      </c>
      <c r="G103">
        <v>0</v>
      </c>
      <c r="H103">
        <v>0</v>
      </c>
      <c r="I103">
        <v>0</v>
      </c>
      <c r="J103">
        <v>2751</v>
      </c>
      <c r="K103">
        <v>0</v>
      </c>
      <c r="L103">
        <v>0</v>
      </c>
      <c r="M103">
        <v>0</v>
      </c>
      <c r="N103">
        <v>0</v>
      </c>
      <c r="O103">
        <v>119530</v>
      </c>
      <c r="P103">
        <v>0</v>
      </c>
      <c r="Q103">
        <v>2578622</v>
      </c>
      <c r="R103">
        <v>5307</v>
      </c>
      <c r="S103">
        <v>0</v>
      </c>
      <c r="T103">
        <v>17842148</v>
      </c>
      <c r="U103">
        <v>127119</v>
      </c>
      <c r="V103">
        <v>835702</v>
      </c>
      <c r="W103">
        <v>0</v>
      </c>
      <c r="X103">
        <v>0</v>
      </c>
      <c r="Y103">
        <v>49390</v>
      </c>
      <c r="Z103">
        <v>160000</v>
      </c>
      <c r="AA103">
        <v>2049711</v>
      </c>
      <c r="AB103">
        <v>190392</v>
      </c>
      <c r="AC103">
        <v>105050</v>
      </c>
      <c r="AD103">
        <v>125740</v>
      </c>
      <c r="AE103">
        <v>146818</v>
      </c>
      <c r="AF103">
        <v>472431</v>
      </c>
      <c r="AG103">
        <v>166001</v>
      </c>
      <c r="AH103">
        <v>0</v>
      </c>
      <c r="AI103">
        <v>2523132</v>
      </c>
      <c r="AJ103">
        <v>13502</v>
      </c>
      <c r="AK103">
        <v>13200</v>
      </c>
      <c r="AM103">
        <v>543431</v>
      </c>
      <c r="AN103">
        <v>23936</v>
      </c>
      <c r="AO103">
        <v>89243</v>
      </c>
      <c r="AP103">
        <v>0</v>
      </c>
      <c r="AQ103">
        <v>0</v>
      </c>
      <c r="AR103">
        <v>74701</v>
      </c>
      <c r="AS103">
        <v>0</v>
      </c>
      <c r="AT103">
        <v>32760</v>
      </c>
      <c r="AU103">
        <v>30816</v>
      </c>
      <c r="AV103">
        <v>0</v>
      </c>
      <c r="AW103">
        <v>0</v>
      </c>
      <c r="AX103">
        <v>23468</v>
      </c>
      <c r="AY103">
        <v>227426</v>
      </c>
      <c r="AZ103">
        <v>31710</v>
      </c>
      <c r="BA103">
        <v>24857</v>
      </c>
      <c r="BB103">
        <v>0</v>
      </c>
      <c r="BC103">
        <v>9135</v>
      </c>
      <c r="BD103">
        <v>0</v>
      </c>
      <c r="BE103">
        <v>0</v>
      </c>
      <c r="BF103">
        <v>1324</v>
      </c>
      <c r="BG103">
        <v>5856</v>
      </c>
      <c r="BH103">
        <v>0</v>
      </c>
      <c r="BI103">
        <v>20790</v>
      </c>
      <c r="BJ103">
        <v>0</v>
      </c>
      <c r="BK103">
        <v>0</v>
      </c>
      <c r="BL103">
        <v>0</v>
      </c>
      <c r="BM103">
        <v>39807</v>
      </c>
      <c r="BN103">
        <v>3858</v>
      </c>
      <c r="BO103">
        <v>110165</v>
      </c>
      <c r="BP103">
        <v>80037</v>
      </c>
      <c r="BQ103">
        <v>0</v>
      </c>
      <c r="BR103">
        <v>0</v>
      </c>
      <c r="BS103">
        <v>243530</v>
      </c>
      <c r="BT103">
        <v>64042</v>
      </c>
      <c r="BU103">
        <v>175724</v>
      </c>
      <c r="BV103">
        <v>0</v>
      </c>
      <c r="BW103">
        <v>183238</v>
      </c>
      <c r="BX103">
        <v>37161</v>
      </c>
      <c r="BY103">
        <v>0</v>
      </c>
      <c r="BZ103">
        <v>42294</v>
      </c>
      <c r="CA103">
        <v>11087</v>
      </c>
      <c r="CB103">
        <v>101429</v>
      </c>
      <c r="CD103">
        <v>0</v>
      </c>
    </row>
    <row r="104" spans="1:82" x14ac:dyDescent="0.3">
      <c r="A104" s="155">
        <v>504</v>
      </c>
      <c r="B104" t="s">
        <v>182</v>
      </c>
      <c r="E104">
        <v>6443</v>
      </c>
      <c r="F104">
        <v>28764</v>
      </c>
      <c r="G104">
        <v>91786</v>
      </c>
      <c r="H104">
        <v>0</v>
      </c>
      <c r="I104">
        <v>3691</v>
      </c>
      <c r="J104">
        <v>0</v>
      </c>
      <c r="K104">
        <v>0</v>
      </c>
      <c r="L104">
        <v>57327</v>
      </c>
      <c r="M104">
        <v>1450820</v>
      </c>
      <c r="N104">
        <v>0</v>
      </c>
      <c r="O104">
        <v>616092</v>
      </c>
      <c r="P104">
        <v>0</v>
      </c>
      <c r="Q104">
        <v>3403930</v>
      </c>
      <c r="R104">
        <v>48479</v>
      </c>
      <c r="S104">
        <v>5125</v>
      </c>
      <c r="T104">
        <v>3682166</v>
      </c>
      <c r="U104">
        <v>1588157</v>
      </c>
      <c r="V104">
        <v>749741</v>
      </c>
      <c r="W104">
        <v>643010</v>
      </c>
      <c r="X104">
        <v>49059</v>
      </c>
      <c r="Y104">
        <v>504646</v>
      </c>
      <c r="Z104">
        <v>48181</v>
      </c>
      <c r="AA104">
        <v>162649</v>
      </c>
      <c r="AB104">
        <v>134850</v>
      </c>
      <c r="AC104">
        <v>674655</v>
      </c>
      <c r="AD104">
        <v>154902</v>
      </c>
      <c r="AE104">
        <v>236463</v>
      </c>
      <c r="AF104">
        <v>956481</v>
      </c>
      <c r="AG104">
        <v>793375</v>
      </c>
      <c r="AH104">
        <v>377996</v>
      </c>
      <c r="AI104">
        <v>11524680</v>
      </c>
      <c r="AJ104">
        <v>269404</v>
      </c>
      <c r="AK104">
        <v>25280</v>
      </c>
      <c r="AM104">
        <v>942559</v>
      </c>
      <c r="AN104">
        <v>106932</v>
      </c>
      <c r="AO104">
        <v>74128</v>
      </c>
      <c r="AP104">
        <v>500</v>
      </c>
      <c r="AQ104">
        <v>8217760</v>
      </c>
      <c r="AR104">
        <v>183045</v>
      </c>
      <c r="AS104">
        <v>35656</v>
      </c>
      <c r="AT104">
        <v>77485</v>
      </c>
      <c r="AU104">
        <v>12420</v>
      </c>
      <c r="AV104">
        <v>7937864</v>
      </c>
      <c r="AW104">
        <v>7924</v>
      </c>
      <c r="AX104">
        <v>83726</v>
      </c>
      <c r="AY104">
        <v>1402677</v>
      </c>
      <c r="AZ104">
        <v>304689</v>
      </c>
      <c r="BA104">
        <v>938246</v>
      </c>
      <c r="BB104">
        <v>0</v>
      </c>
      <c r="BC104">
        <v>0</v>
      </c>
      <c r="BD104">
        <v>336810</v>
      </c>
      <c r="BE104">
        <v>6397</v>
      </c>
      <c r="BF104">
        <v>17027</v>
      </c>
      <c r="BG104">
        <v>38877</v>
      </c>
      <c r="BH104">
        <v>8069</v>
      </c>
      <c r="BI104">
        <v>16217</v>
      </c>
      <c r="BJ104">
        <v>50114</v>
      </c>
      <c r="BK104">
        <v>433713</v>
      </c>
      <c r="BL104">
        <v>77090</v>
      </c>
      <c r="BM104">
        <v>43583</v>
      </c>
      <c r="BN104">
        <v>444673</v>
      </c>
      <c r="BO104">
        <v>52099</v>
      </c>
      <c r="BP104">
        <v>295070</v>
      </c>
      <c r="BQ104">
        <v>581759</v>
      </c>
      <c r="BR104">
        <v>62583</v>
      </c>
      <c r="BS104">
        <v>1889188</v>
      </c>
      <c r="BT104">
        <v>237903</v>
      </c>
      <c r="BU104">
        <v>376560</v>
      </c>
      <c r="BV104">
        <v>0</v>
      </c>
      <c r="BW104">
        <v>104114</v>
      </c>
      <c r="BX104">
        <v>23229</v>
      </c>
      <c r="BY104">
        <v>14377</v>
      </c>
      <c r="BZ104">
        <v>23757</v>
      </c>
      <c r="CA104">
        <v>7084</v>
      </c>
      <c r="CB104">
        <v>87424</v>
      </c>
      <c r="CD104">
        <v>4029</v>
      </c>
    </row>
    <row r="105" spans="1:82" x14ac:dyDescent="0.3">
      <c r="A105" s="155">
        <v>505</v>
      </c>
      <c r="B105" t="s">
        <v>183</v>
      </c>
      <c r="E105">
        <v>0</v>
      </c>
      <c r="F105">
        <v>87500</v>
      </c>
      <c r="G105">
        <v>945120</v>
      </c>
      <c r="H105">
        <v>0</v>
      </c>
      <c r="I105">
        <v>0</v>
      </c>
      <c r="J105">
        <v>0</v>
      </c>
      <c r="K105">
        <v>0</v>
      </c>
      <c r="L105">
        <v>0</v>
      </c>
      <c r="M105">
        <v>0</v>
      </c>
      <c r="N105">
        <v>15662</v>
      </c>
      <c r="O105">
        <v>0</v>
      </c>
      <c r="P105">
        <v>0</v>
      </c>
      <c r="Q105">
        <v>192163</v>
      </c>
      <c r="R105">
        <v>2600</v>
      </c>
      <c r="S105">
        <v>0</v>
      </c>
      <c r="T105">
        <v>0</v>
      </c>
      <c r="U105">
        <v>838920</v>
      </c>
      <c r="V105">
        <v>2466301</v>
      </c>
      <c r="W105">
        <v>734947</v>
      </c>
      <c r="X105">
        <v>0</v>
      </c>
      <c r="Y105">
        <v>47393</v>
      </c>
      <c r="Z105">
        <v>79419</v>
      </c>
      <c r="AA105">
        <v>987987</v>
      </c>
      <c r="AB105">
        <v>38144</v>
      </c>
      <c r="AC105">
        <v>0</v>
      </c>
      <c r="AD105">
        <v>0</v>
      </c>
      <c r="AE105">
        <v>37432</v>
      </c>
      <c r="AF105">
        <v>8090118</v>
      </c>
      <c r="AG105">
        <v>0</v>
      </c>
      <c r="AH105">
        <v>0</v>
      </c>
      <c r="AI105">
        <v>1430049</v>
      </c>
      <c r="AJ105">
        <v>0</v>
      </c>
      <c r="AK105">
        <v>0</v>
      </c>
      <c r="AM105">
        <v>24990</v>
      </c>
      <c r="AN105">
        <v>0</v>
      </c>
      <c r="AO105">
        <v>74000</v>
      </c>
      <c r="AP105">
        <v>0</v>
      </c>
      <c r="AQ105">
        <v>0</v>
      </c>
      <c r="AR105">
        <v>319800</v>
      </c>
      <c r="AS105">
        <v>0</v>
      </c>
      <c r="AT105">
        <v>1056327</v>
      </c>
      <c r="AU105">
        <v>0</v>
      </c>
      <c r="AV105">
        <v>0</v>
      </c>
      <c r="AW105">
        <v>15535</v>
      </c>
      <c r="AX105">
        <v>0</v>
      </c>
      <c r="AY105">
        <v>0</v>
      </c>
      <c r="AZ105">
        <v>0</v>
      </c>
      <c r="BA105">
        <v>0</v>
      </c>
      <c r="BB105">
        <v>0</v>
      </c>
      <c r="BC105">
        <v>0</v>
      </c>
      <c r="BD105">
        <v>139372</v>
      </c>
      <c r="BE105">
        <v>0</v>
      </c>
      <c r="BF105">
        <v>0</v>
      </c>
      <c r="BG105">
        <v>60000</v>
      </c>
      <c r="BH105">
        <v>0</v>
      </c>
      <c r="BI105">
        <v>0</v>
      </c>
      <c r="BJ105">
        <v>0</v>
      </c>
      <c r="BK105">
        <v>0</v>
      </c>
      <c r="BL105">
        <v>0</v>
      </c>
      <c r="BM105">
        <v>18608</v>
      </c>
      <c r="BN105">
        <v>16287956</v>
      </c>
      <c r="BO105">
        <v>0</v>
      </c>
      <c r="BP105">
        <v>0</v>
      </c>
      <c r="BQ105">
        <v>516976</v>
      </c>
      <c r="BR105">
        <v>0</v>
      </c>
      <c r="BS105">
        <v>136265</v>
      </c>
      <c r="BT105">
        <v>0</v>
      </c>
      <c r="BU105">
        <v>23000</v>
      </c>
      <c r="BV105">
        <v>74809</v>
      </c>
      <c r="BW105">
        <v>134668</v>
      </c>
      <c r="BX105">
        <v>60774</v>
      </c>
      <c r="BY105">
        <v>0</v>
      </c>
      <c r="BZ105">
        <v>0</v>
      </c>
      <c r="CA105">
        <v>0</v>
      </c>
      <c r="CB105">
        <v>0</v>
      </c>
      <c r="CD105">
        <v>0</v>
      </c>
    </row>
    <row r="106" spans="1:82" x14ac:dyDescent="0.3">
      <c r="A106" s="155">
        <v>506</v>
      </c>
      <c r="B106" t="s">
        <v>189</v>
      </c>
      <c r="E106">
        <v>124095</v>
      </c>
      <c r="F106">
        <v>817571</v>
      </c>
      <c r="G106">
        <v>3972951</v>
      </c>
      <c r="H106">
        <v>5467943</v>
      </c>
      <c r="I106">
        <v>4212954</v>
      </c>
      <c r="J106">
        <v>110058</v>
      </c>
      <c r="K106">
        <v>913010</v>
      </c>
      <c r="L106">
        <v>1002956</v>
      </c>
      <c r="M106">
        <v>7782726</v>
      </c>
      <c r="N106">
        <v>556922</v>
      </c>
      <c r="O106">
        <v>4922082</v>
      </c>
      <c r="P106">
        <v>294894</v>
      </c>
      <c r="Q106">
        <v>31430238</v>
      </c>
      <c r="R106">
        <v>527681</v>
      </c>
      <c r="S106">
        <v>196617</v>
      </c>
      <c r="T106">
        <v>38734607</v>
      </c>
      <c r="U106">
        <v>6105426</v>
      </c>
      <c r="V106">
        <v>20434293</v>
      </c>
      <c r="W106">
        <v>23658834</v>
      </c>
      <c r="X106">
        <v>136046</v>
      </c>
      <c r="Y106">
        <v>11776154</v>
      </c>
      <c r="Z106">
        <v>1436422</v>
      </c>
      <c r="AA106">
        <v>12320947</v>
      </c>
      <c r="AB106">
        <v>1029004</v>
      </c>
      <c r="AC106">
        <v>1822312</v>
      </c>
      <c r="AD106">
        <v>1243273</v>
      </c>
      <c r="AE106">
        <v>3117602</v>
      </c>
      <c r="AF106">
        <v>9677840</v>
      </c>
      <c r="AG106">
        <v>5138465</v>
      </c>
      <c r="AH106">
        <v>634627</v>
      </c>
      <c r="AI106">
        <v>9812606</v>
      </c>
      <c r="AJ106">
        <v>2715354</v>
      </c>
      <c r="AK106">
        <v>782853</v>
      </c>
      <c r="AM106">
        <v>8896584</v>
      </c>
      <c r="AN106">
        <v>580991</v>
      </c>
      <c r="AO106">
        <v>289809</v>
      </c>
      <c r="AP106">
        <v>88857</v>
      </c>
      <c r="AQ106">
        <v>3503803</v>
      </c>
      <c r="AR106">
        <v>18153018</v>
      </c>
      <c r="AS106">
        <v>492972</v>
      </c>
      <c r="AT106">
        <v>1193295</v>
      </c>
      <c r="AU106">
        <v>297775</v>
      </c>
      <c r="AV106">
        <v>15746061</v>
      </c>
      <c r="AW106">
        <v>3594999</v>
      </c>
      <c r="AX106">
        <v>756812</v>
      </c>
      <c r="AY106">
        <v>19654204</v>
      </c>
      <c r="AZ106">
        <v>2046165</v>
      </c>
      <c r="BA106">
        <v>504480</v>
      </c>
      <c r="BB106">
        <v>108917</v>
      </c>
      <c r="BC106">
        <v>319362</v>
      </c>
      <c r="BD106">
        <v>5822890</v>
      </c>
      <c r="BE106">
        <v>496845</v>
      </c>
      <c r="BF106">
        <v>679689</v>
      </c>
      <c r="BG106">
        <v>239380</v>
      </c>
      <c r="BH106">
        <v>309043</v>
      </c>
      <c r="BI106">
        <v>450543</v>
      </c>
      <c r="BJ106">
        <v>267304</v>
      </c>
      <c r="BK106">
        <v>2157459</v>
      </c>
      <c r="BL106">
        <v>190229</v>
      </c>
      <c r="BM106">
        <v>24912</v>
      </c>
      <c r="BN106">
        <v>2298860</v>
      </c>
      <c r="BO106">
        <v>957553</v>
      </c>
      <c r="BP106">
        <v>1882742</v>
      </c>
      <c r="BQ106">
        <v>10480331</v>
      </c>
      <c r="BR106">
        <v>357491</v>
      </c>
      <c r="BS106">
        <v>20774396</v>
      </c>
      <c r="BT106">
        <v>713827</v>
      </c>
      <c r="BU106">
        <v>4059630</v>
      </c>
      <c r="BV106">
        <v>1006787</v>
      </c>
      <c r="BW106">
        <v>1197553</v>
      </c>
      <c r="BX106">
        <v>1713298</v>
      </c>
      <c r="BY106">
        <v>198340</v>
      </c>
      <c r="BZ106">
        <v>806466</v>
      </c>
      <c r="CA106">
        <v>171503</v>
      </c>
      <c r="CB106">
        <v>383000</v>
      </c>
      <c r="CD106">
        <v>366360</v>
      </c>
    </row>
    <row r="107" spans="1:82" x14ac:dyDescent="0.3">
      <c r="A107" s="155">
        <v>507</v>
      </c>
      <c r="B107" t="s">
        <v>1058</v>
      </c>
      <c r="E107">
        <v>0</v>
      </c>
      <c r="F107">
        <v>0</v>
      </c>
      <c r="G107">
        <v>0</v>
      </c>
      <c r="H107">
        <v>1</v>
      </c>
      <c r="I107">
        <v>0</v>
      </c>
      <c r="J107">
        <v>0</v>
      </c>
      <c r="K107">
        <v>0</v>
      </c>
      <c r="L107">
        <v>1</v>
      </c>
      <c r="M107">
        <v>0</v>
      </c>
      <c r="N107">
        <v>0</v>
      </c>
      <c r="O107">
        <v>0</v>
      </c>
      <c r="P107">
        <v>0</v>
      </c>
      <c r="Q107">
        <v>0</v>
      </c>
      <c r="R107">
        <v>38690</v>
      </c>
      <c r="S107">
        <v>0</v>
      </c>
      <c r="T107">
        <v>0</v>
      </c>
      <c r="U107">
        <v>0</v>
      </c>
      <c r="V107">
        <v>0</v>
      </c>
      <c r="W107">
        <v>0</v>
      </c>
      <c r="X107">
        <v>0</v>
      </c>
      <c r="Y107">
        <v>0</v>
      </c>
      <c r="Z107">
        <v>0</v>
      </c>
      <c r="AA107">
        <v>0</v>
      </c>
      <c r="AB107">
        <v>0</v>
      </c>
      <c r="AC107">
        <v>0</v>
      </c>
      <c r="AD107">
        <v>-17670</v>
      </c>
      <c r="AE107">
        <v>0</v>
      </c>
      <c r="AF107">
        <v>-1</v>
      </c>
      <c r="AG107">
        <v>0</v>
      </c>
      <c r="AH107">
        <v>0</v>
      </c>
      <c r="AI107">
        <v>184826</v>
      </c>
      <c r="AJ107">
        <v>0</v>
      </c>
      <c r="AK107">
        <v>0</v>
      </c>
      <c r="AM107">
        <v>569083</v>
      </c>
      <c r="AN107">
        <v>-4716</v>
      </c>
      <c r="AO107">
        <v>0</v>
      </c>
      <c r="AP107">
        <v>0</v>
      </c>
      <c r="AQ107">
        <v>0</v>
      </c>
      <c r="AR107">
        <v>0</v>
      </c>
      <c r="AS107">
        <v>0</v>
      </c>
      <c r="AT107">
        <v>0</v>
      </c>
      <c r="AU107">
        <v>0</v>
      </c>
      <c r="AV107">
        <v>0</v>
      </c>
      <c r="AW107">
        <v>0</v>
      </c>
      <c r="AX107">
        <v>-1</v>
      </c>
      <c r="AY107">
        <v>0</v>
      </c>
      <c r="AZ107">
        <v>0</v>
      </c>
      <c r="BA107">
        <v>0</v>
      </c>
      <c r="BB107">
        <v>0</v>
      </c>
      <c r="BC107">
        <v>0</v>
      </c>
      <c r="BD107">
        <v>0</v>
      </c>
      <c r="BE107">
        <v>0</v>
      </c>
      <c r="BF107">
        <v>0</v>
      </c>
      <c r="BG107">
        <v>0</v>
      </c>
      <c r="BH107">
        <v>0</v>
      </c>
      <c r="BI107">
        <v>0</v>
      </c>
      <c r="BJ107">
        <v>0</v>
      </c>
      <c r="BK107">
        <v>0</v>
      </c>
      <c r="BL107">
        <v>0</v>
      </c>
      <c r="BM107">
        <v>0</v>
      </c>
      <c r="BN107">
        <v>0</v>
      </c>
      <c r="BO107">
        <v>0</v>
      </c>
      <c r="BP107">
        <v>0</v>
      </c>
      <c r="BQ107">
        <v>0</v>
      </c>
      <c r="BR107">
        <v>0</v>
      </c>
      <c r="BS107">
        <v>0</v>
      </c>
      <c r="BT107">
        <v>0</v>
      </c>
      <c r="BU107">
        <v>0</v>
      </c>
      <c r="BV107">
        <v>0</v>
      </c>
      <c r="BW107">
        <v>0</v>
      </c>
      <c r="BX107">
        <v>0</v>
      </c>
      <c r="BY107">
        <v>0</v>
      </c>
      <c r="BZ107">
        <v>0</v>
      </c>
      <c r="CA107">
        <v>0</v>
      </c>
      <c r="CB107">
        <v>0</v>
      </c>
      <c r="CD107">
        <v>0</v>
      </c>
    </row>
    <row r="108" spans="1:82" x14ac:dyDescent="0.3">
      <c r="A108" s="155">
        <v>508</v>
      </c>
      <c r="B108" t="s">
        <v>204</v>
      </c>
      <c r="E108">
        <v>0</v>
      </c>
      <c r="F108">
        <v>0</v>
      </c>
      <c r="G108">
        <v>0</v>
      </c>
      <c r="H108">
        <v>0</v>
      </c>
      <c r="I108">
        <v>0</v>
      </c>
      <c r="J108">
        <v>0</v>
      </c>
      <c r="K108">
        <v>0</v>
      </c>
      <c r="L108">
        <v>0</v>
      </c>
      <c r="M108">
        <v>0</v>
      </c>
      <c r="N108">
        <v>0</v>
      </c>
      <c r="O108">
        <v>0</v>
      </c>
      <c r="P108">
        <v>0</v>
      </c>
      <c r="Q108">
        <v>0</v>
      </c>
      <c r="R108">
        <v>0</v>
      </c>
      <c r="S108">
        <v>0</v>
      </c>
      <c r="T108">
        <v>0</v>
      </c>
      <c r="U108">
        <v>0</v>
      </c>
      <c r="V108">
        <v>0</v>
      </c>
      <c r="W108">
        <v>0</v>
      </c>
      <c r="X108">
        <v>0</v>
      </c>
      <c r="Y108">
        <v>0</v>
      </c>
      <c r="Z108">
        <v>0</v>
      </c>
      <c r="AA108">
        <v>0</v>
      </c>
      <c r="AB108">
        <v>0</v>
      </c>
      <c r="AC108">
        <v>0</v>
      </c>
      <c r="AD108">
        <v>0</v>
      </c>
      <c r="AE108">
        <v>0</v>
      </c>
      <c r="AF108">
        <v>0</v>
      </c>
      <c r="AG108">
        <v>0</v>
      </c>
      <c r="AH108">
        <v>0</v>
      </c>
      <c r="AI108">
        <v>0</v>
      </c>
      <c r="AJ108">
        <v>0</v>
      </c>
      <c r="AK108">
        <v>0</v>
      </c>
      <c r="AM108">
        <v>0</v>
      </c>
      <c r="AN108">
        <v>0</v>
      </c>
      <c r="AO108">
        <v>0</v>
      </c>
      <c r="AP108">
        <v>0</v>
      </c>
      <c r="AQ108">
        <v>0</v>
      </c>
      <c r="AR108">
        <v>0</v>
      </c>
      <c r="AS108">
        <v>0</v>
      </c>
      <c r="AT108">
        <v>0</v>
      </c>
      <c r="AU108">
        <v>0</v>
      </c>
      <c r="AV108">
        <v>0</v>
      </c>
      <c r="AW108">
        <v>0</v>
      </c>
      <c r="AX108">
        <v>0</v>
      </c>
      <c r="AY108">
        <v>0</v>
      </c>
      <c r="AZ108">
        <v>0</v>
      </c>
      <c r="BA108">
        <v>0</v>
      </c>
      <c r="BB108">
        <v>0</v>
      </c>
      <c r="BC108">
        <v>0</v>
      </c>
      <c r="BD108">
        <v>0</v>
      </c>
      <c r="BE108">
        <v>0</v>
      </c>
      <c r="BF108">
        <v>0</v>
      </c>
      <c r="BG108">
        <v>0</v>
      </c>
      <c r="BH108">
        <v>0</v>
      </c>
      <c r="BI108">
        <v>0</v>
      </c>
      <c r="BJ108">
        <v>0</v>
      </c>
      <c r="BK108">
        <v>0</v>
      </c>
      <c r="BL108">
        <v>0</v>
      </c>
      <c r="BM108">
        <v>0</v>
      </c>
      <c r="BN108">
        <v>0</v>
      </c>
      <c r="BO108">
        <v>0</v>
      </c>
      <c r="BP108">
        <v>0</v>
      </c>
      <c r="BQ108">
        <v>0</v>
      </c>
      <c r="BR108">
        <v>0</v>
      </c>
      <c r="BS108">
        <v>0</v>
      </c>
      <c r="BT108">
        <v>0</v>
      </c>
      <c r="BU108">
        <v>0</v>
      </c>
      <c r="BV108">
        <v>0</v>
      </c>
      <c r="BW108">
        <v>0</v>
      </c>
      <c r="BX108">
        <v>0</v>
      </c>
      <c r="BY108">
        <v>0</v>
      </c>
      <c r="BZ108">
        <v>0</v>
      </c>
      <c r="CA108">
        <v>0</v>
      </c>
      <c r="CB108">
        <v>0</v>
      </c>
      <c r="CD108">
        <v>0</v>
      </c>
    </row>
    <row r="109" spans="1:82" x14ac:dyDescent="0.3">
      <c r="A109" s="155">
        <v>509</v>
      </c>
      <c r="B109" t="s">
        <v>205</v>
      </c>
      <c r="E109">
        <v>0</v>
      </c>
      <c r="F109">
        <v>0</v>
      </c>
      <c r="G109">
        <v>0</v>
      </c>
      <c r="H109">
        <v>0</v>
      </c>
      <c r="I109">
        <v>0</v>
      </c>
      <c r="J109">
        <v>0</v>
      </c>
      <c r="K109">
        <v>0</v>
      </c>
      <c r="L109">
        <v>0</v>
      </c>
      <c r="M109">
        <v>0</v>
      </c>
      <c r="N109">
        <v>0</v>
      </c>
      <c r="O109">
        <v>0</v>
      </c>
      <c r="P109">
        <v>0</v>
      </c>
      <c r="Q109">
        <v>0</v>
      </c>
      <c r="R109">
        <v>0</v>
      </c>
      <c r="S109">
        <v>0</v>
      </c>
      <c r="T109">
        <v>0</v>
      </c>
      <c r="U109">
        <v>0</v>
      </c>
      <c r="V109">
        <v>0</v>
      </c>
      <c r="W109">
        <v>0</v>
      </c>
      <c r="X109">
        <v>0</v>
      </c>
      <c r="Y109">
        <v>0</v>
      </c>
      <c r="Z109">
        <v>0</v>
      </c>
      <c r="AA109">
        <v>0</v>
      </c>
      <c r="AB109">
        <v>0</v>
      </c>
      <c r="AC109">
        <v>0</v>
      </c>
      <c r="AD109">
        <v>0</v>
      </c>
      <c r="AE109">
        <v>0</v>
      </c>
      <c r="AF109">
        <v>0</v>
      </c>
      <c r="AG109">
        <v>0</v>
      </c>
      <c r="AH109">
        <v>0</v>
      </c>
      <c r="AI109">
        <v>0</v>
      </c>
      <c r="AJ109">
        <v>0</v>
      </c>
      <c r="AK109">
        <v>0</v>
      </c>
      <c r="AM109">
        <v>0</v>
      </c>
      <c r="AN109">
        <v>0</v>
      </c>
      <c r="AO109">
        <v>0</v>
      </c>
      <c r="AP109">
        <v>0</v>
      </c>
      <c r="AQ109">
        <v>0</v>
      </c>
      <c r="AR109">
        <v>0</v>
      </c>
      <c r="AS109">
        <v>0</v>
      </c>
      <c r="AT109">
        <v>0</v>
      </c>
      <c r="AU109">
        <v>0</v>
      </c>
      <c r="AV109">
        <v>0</v>
      </c>
      <c r="AW109">
        <v>0</v>
      </c>
      <c r="AX109">
        <v>0</v>
      </c>
      <c r="AY109">
        <v>0</v>
      </c>
      <c r="AZ109">
        <v>0</v>
      </c>
      <c r="BA109">
        <v>0</v>
      </c>
      <c r="BB109">
        <v>0</v>
      </c>
      <c r="BC109">
        <v>0</v>
      </c>
      <c r="BD109">
        <v>0</v>
      </c>
      <c r="BE109">
        <v>0</v>
      </c>
      <c r="BF109">
        <v>0</v>
      </c>
      <c r="BG109">
        <v>0</v>
      </c>
      <c r="BH109">
        <v>0</v>
      </c>
      <c r="BI109">
        <v>0</v>
      </c>
      <c r="BJ109">
        <v>0</v>
      </c>
      <c r="BK109">
        <v>0</v>
      </c>
      <c r="BL109">
        <v>0</v>
      </c>
      <c r="BM109">
        <v>0</v>
      </c>
      <c r="BN109">
        <v>0</v>
      </c>
      <c r="BO109">
        <v>0</v>
      </c>
      <c r="BP109">
        <v>0</v>
      </c>
      <c r="BQ109">
        <v>0</v>
      </c>
      <c r="BR109">
        <v>0</v>
      </c>
      <c r="BS109">
        <v>0</v>
      </c>
      <c r="BT109">
        <v>0</v>
      </c>
      <c r="BU109">
        <v>0</v>
      </c>
      <c r="BV109">
        <v>0</v>
      </c>
      <c r="BW109">
        <v>0</v>
      </c>
      <c r="BX109">
        <v>0</v>
      </c>
      <c r="BY109">
        <v>0</v>
      </c>
      <c r="BZ109">
        <v>0</v>
      </c>
      <c r="CA109">
        <v>0</v>
      </c>
      <c r="CB109">
        <v>0</v>
      </c>
      <c r="CD109">
        <v>0</v>
      </c>
    </row>
    <row r="110" spans="1:82" x14ac:dyDescent="0.3">
      <c r="A110" s="155">
        <v>510</v>
      </c>
      <c r="B110" t="s">
        <v>211</v>
      </c>
      <c r="E110">
        <v>0</v>
      </c>
      <c r="F110">
        <v>0</v>
      </c>
      <c r="G110">
        <v>0</v>
      </c>
      <c r="H110">
        <v>0</v>
      </c>
      <c r="I110">
        <v>0</v>
      </c>
      <c r="J110">
        <v>18552</v>
      </c>
      <c r="K110">
        <v>0</v>
      </c>
      <c r="L110">
        <v>0</v>
      </c>
      <c r="M110">
        <v>0</v>
      </c>
      <c r="N110">
        <v>0</v>
      </c>
      <c r="O110">
        <v>59702</v>
      </c>
      <c r="P110">
        <v>0</v>
      </c>
      <c r="Q110">
        <v>577904</v>
      </c>
      <c r="R110">
        <v>16540</v>
      </c>
      <c r="S110">
        <v>0</v>
      </c>
      <c r="T110">
        <v>476437</v>
      </c>
      <c r="U110">
        <v>253538</v>
      </c>
      <c r="V110">
        <v>64183</v>
      </c>
      <c r="W110">
        <v>0</v>
      </c>
      <c r="X110">
        <v>0</v>
      </c>
      <c r="Y110">
        <v>248770</v>
      </c>
      <c r="Z110">
        <v>26299</v>
      </c>
      <c r="AA110">
        <v>64296</v>
      </c>
      <c r="AB110">
        <v>0</v>
      </c>
      <c r="AC110">
        <v>0</v>
      </c>
      <c r="AD110">
        <v>0</v>
      </c>
      <c r="AE110">
        <v>0</v>
      </c>
      <c r="AF110">
        <v>59257</v>
      </c>
      <c r="AG110">
        <v>208793</v>
      </c>
      <c r="AH110">
        <v>0</v>
      </c>
      <c r="AI110">
        <v>0</v>
      </c>
      <c r="AJ110">
        <v>0</v>
      </c>
      <c r="AK110">
        <v>1121</v>
      </c>
      <c r="AM110">
        <v>119750</v>
      </c>
      <c r="AN110">
        <v>0</v>
      </c>
      <c r="AO110">
        <v>0</v>
      </c>
      <c r="AP110">
        <v>0</v>
      </c>
      <c r="AQ110">
        <v>0</v>
      </c>
      <c r="AR110">
        <v>34904</v>
      </c>
      <c r="AS110">
        <v>0</v>
      </c>
      <c r="AT110">
        <v>82517</v>
      </c>
      <c r="AU110">
        <v>0</v>
      </c>
      <c r="AV110">
        <v>634974</v>
      </c>
      <c r="AW110">
        <v>0</v>
      </c>
      <c r="AX110">
        <v>44333</v>
      </c>
      <c r="AY110">
        <v>33944</v>
      </c>
      <c r="AZ110">
        <v>21959</v>
      </c>
      <c r="BA110">
        <v>0</v>
      </c>
      <c r="BB110">
        <v>0</v>
      </c>
      <c r="BC110">
        <v>568</v>
      </c>
      <c r="BD110">
        <v>117776</v>
      </c>
      <c r="BE110">
        <v>0</v>
      </c>
      <c r="BF110">
        <v>0</v>
      </c>
      <c r="BG110">
        <v>0</v>
      </c>
      <c r="BH110">
        <v>0</v>
      </c>
      <c r="BI110">
        <v>0</v>
      </c>
      <c r="BJ110">
        <v>0</v>
      </c>
      <c r="BK110">
        <v>66325</v>
      </c>
      <c r="BL110">
        <v>0</v>
      </c>
      <c r="BM110">
        <v>0</v>
      </c>
      <c r="BN110">
        <v>0</v>
      </c>
      <c r="BO110">
        <v>0</v>
      </c>
      <c r="BP110">
        <v>0</v>
      </c>
      <c r="BQ110">
        <v>0</v>
      </c>
      <c r="BR110">
        <v>78138</v>
      </c>
      <c r="BS110">
        <v>0</v>
      </c>
      <c r="BT110">
        <v>6973</v>
      </c>
      <c r="BU110">
        <v>0</v>
      </c>
      <c r="BV110">
        <v>0</v>
      </c>
      <c r="BW110">
        <v>9062</v>
      </c>
      <c r="BX110">
        <v>28444</v>
      </c>
      <c r="BY110">
        <v>12353</v>
      </c>
      <c r="BZ110">
        <v>0</v>
      </c>
      <c r="CA110">
        <v>0</v>
      </c>
      <c r="CB110">
        <v>20308</v>
      </c>
      <c r="CD110">
        <v>0</v>
      </c>
    </row>
    <row r="111" spans="1:82" x14ac:dyDescent="0.3">
      <c r="A111" s="155">
        <v>511</v>
      </c>
      <c r="B111" t="s">
        <v>216</v>
      </c>
      <c r="E111">
        <v>0</v>
      </c>
      <c r="F111">
        <v>0</v>
      </c>
      <c r="G111">
        <v>0</v>
      </c>
      <c r="H111">
        <v>0</v>
      </c>
      <c r="I111">
        <v>0</v>
      </c>
      <c r="J111">
        <v>0</v>
      </c>
      <c r="K111">
        <v>0</v>
      </c>
      <c r="L111">
        <v>0</v>
      </c>
      <c r="M111">
        <v>0</v>
      </c>
      <c r="N111">
        <v>0</v>
      </c>
      <c r="O111">
        <v>0</v>
      </c>
      <c r="P111">
        <v>0</v>
      </c>
      <c r="Q111">
        <v>3673285</v>
      </c>
      <c r="R111">
        <v>0</v>
      </c>
      <c r="S111">
        <v>0</v>
      </c>
      <c r="T111">
        <v>0</v>
      </c>
      <c r="U111">
        <v>0</v>
      </c>
      <c r="V111">
        <v>38767</v>
      </c>
      <c r="W111">
        <v>0</v>
      </c>
      <c r="X111">
        <v>0</v>
      </c>
      <c r="Y111">
        <v>0</v>
      </c>
      <c r="Z111">
        <v>0</v>
      </c>
      <c r="AA111">
        <v>0</v>
      </c>
      <c r="AB111">
        <v>0</v>
      </c>
      <c r="AC111">
        <v>0</v>
      </c>
      <c r="AD111">
        <v>0</v>
      </c>
      <c r="AE111">
        <v>0</v>
      </c>
      <c r="AF111">
        <v>0</v>
      </c>
      <c r="AG111">
        <v>0</v>
      </c>
      <c r="AH111">
        <v>0</v>
      </c>
      <c r="AI111">
        <v>2229722</v>
      </c>
      <c r="AJ111">
        <v>0</v>
      </c>
      <c r="AK111">
        <v>0</v>
      </c>
      <c r="AM111">
        <v>763344</v>
      </c>
      <c r="AN111">
        <v>0</v>
      </c>
      <c r="AO111">
        <v>0</v>
      </c>
      <c r="AP111">
        <v>0</v>
      </c>
      <c r="AQ111">
        <v>0</v>
      </c>
      <c r="AR111">
        <v>0</v>
      </c>
      <c r="AS111">
        <v>0</v>
      </c>
      <c r="AT111">
        <v>0</v>
      </c>
      <c r="AU111">
        <v>0</v>
      </c>
      <c r="AV111">
        <v>0</v>
      </c>
      <c r="AW111">
        <v>0</v>
      </c>
      <c r="AX111">
        <v>0</v>
      </c>
      <c r="AY111">
        <v>0</v>
      </c>
      <c r="AZ111">
        <v>0</v>
      </c>
      <c r="BA111">
        <v>0</v>
      </c>
      <c r="BB111">
        <v>0</v>
      </c>
      <c r="BC111">
        <v>0</v>
      </c>
      <c r="BD111">
        <v>0</v>
      </c>
      <c r="BE111">
        <v>0</v>
      </c>
      <c r="BF111">
        <v>0</v>
      </c>
      <c r="BG111">
        <v>0</v>
      </c>
      <c r="BH111">
        <v>0</v>
      </c>
      <c r="BI111">
        <v>0</v>
      </c>
      <c r="BJ111">
        <v>0</v>
      </c>
      <c r="BK111">
        <v>0</v>
      </c>
      <c r="BL111">
        <v>0</v>
      </c>
      <c r="BM111">
        <v>0</v>
      </c>
      <c r="BN111">
        <v>0</v>
      </c>
      <c r="BO111">
        <v>0</v>
      </c>
      <c r="BP111">
        <v>0</v>
      </c>
      <c r="BQ111">
        <v>0</v>
      </c>
      <c r="BR111">
        <v>33482</v>
      </c>
      <c r="BS111">
        <v>470599</v>
      </c>
      <c r="BT111">
        <v>0</v>
      </c>
      <c r="BU111">
        <v>0</v>
      </c>
      <c r="BV111">
        <v>0</v>
      </c>
      <c r="BW111">
        <v>0</v>
      </c>
      <c r="BX111">
        <v>0</v>
      </c>
      <c r="BY111">
        <v>0</v>
      </c>
      <c r="BZ111">
        <v>0</v>
      </c>
      <c r="CA111">
        <v>0</v>
      </c>
      <c r="CB111">
        <v>0</v>
      </c>
      <c r="CD111">
        <v>0</v>
      </c>
    </row>
    <row r="112" spans="1:82" x14ac:dyDescent="0.3">
      <c r="A112" s="155">
        <v>512</v>
      </c>
      <c r="B112" t="s">
        <v>243</v>
      </c>
      <c r="E112">
        <v>0</v>
      </c>
      <c r="F112">
        <v>0</v>
      </c>
      <c r="G112">
        <v>0</v>
      </c>
      <c r="H112">
        <v>0</v>
      </c>
      <c r="I112">
        <v>0</v>
      </c>
      <c r="J112">
        <v>0</v>
      </c>
      <c r="K112">
        <v>0</v>
      </c>
      <c r="L112">
        <v>0</v>
      </c>
      <c r="M112">
        <v>90064</v>
      </c>
      <c r="N112">
        <v>0</v>
      </c>
      <c r="O112">
        <v>0</v>
      </c>
      <c r="P112">
        <v>0</v>
      </c>
      <c r="Q112">
        <v>0</v>
      </c>
      <c r="R112">
        <v>38266</v>
      </c>
      <c r="S112">
        <v>0</v>
      </c>
      <c r="T112">
        <v>47822</v>
      </c>
      <c r="U112">
        <v>0</v>
      </c>
      <c r="V112">
        <v>0</v>
      </c>
      <c r="W112">
        <v>0</v>
      </c>
      <c r="X112">
        <v>0</v>
      </c>
      <c r="Y112">
        <v>32978</v>
      </c>
      <c r="Z112">
        <v>0</v>
      </c>
      <c r="AA112">
        <v>0</v>
      </c>
      <c r="AB112">
        <v>0</v>
      </c>
      <c r="AC112">
        <v>0</v>
      </c>
      <c r="AD112">
        <v>0</v>
      </c>
      <c r="AE112">
        <v>0</v>
      </c>
      <c r="AF112">
        <v>0</v>
      </c>
      <c r="AG112">
        <v>0</v>
      </c>
      <c r="AH112">
        <v>0</v>
      </c>
      <c r="AI112">
        <v>0</v>
      </c>
      <c r="AJ112">
        <v>0</v>
      </c>
      <c r="AK112">
        <v>0</v>
      </c>
      <c r="AM112">
        <v>0</v>
      </c>
      <c r="AN112">
        <v>0</v>
      </c>
      <c r="AO112">
        <v>0</v>
      </c>
      <c r="AP112">
        <v>0</v>
      </c>
      <c r="AQ112">
        <v>0</v>
      </c>
      <c r="AR112">
        <v>0</v>
      </c>
      <c r="AS112">
        <v>0</v>
      </c>
      <c r="AT112">
        <v>0</v>
      </c>
      <c r="AU112">
        <v>0</v>
      </c>
      <c r="AV112">
        <v>0</v>
      </c>
      <c r="AW112">
        <v>0</v>
      </c>
      <c r="AX112">
        <v>0</v>
      </c>
      <c r="AY112">
        <v>0</v>
      </c>
      <c r="AZ112">
        <v>0</v>
      </c>
      <c r="BA112">
        <v>0</v>
      </c>
      <c r="BB112">
        <v>0</v>
      </c>
      <c r="BC112">
        <v>0</v>
      </c>
      <c r="BD112">
        <v>0</v>
      </c>
      <c r="BE112">
        <v>0</v>
      </c>
      <c r="BF112">
        <v>0</v>
      </c>
      <c r="BG112">
        <v>0</v>
      </c>
      <c r="BH112">
        <v>0</v>
      </c>
      <c r="BI112">
        <v>0</v>
      </c>
      <c r="BJ112">
        <v>0</v>
      </c>
      <c r="BK112">
        <v>0</v>
      </c>
      <c r="BL112">
        <v>0</v>
      </c>
      <c r="BM112">
        <v>23504</v>
      </c>
      <c r="BN112">
        <v>2424</v>
      </c>
      <c r="BO112">
        <v>0</v>
      </c>
      <c r="BP112">
        <v>0</v>
      </c>
      <c r="BQ112">
        <v>0</v>
      </c>
      <c r="BR112">
        <v>0</v>
      </c>
      <c r="BS112">
        <v>0</v>
      </c>
      <c r="BT112">
        <v>0</v>
      </c>
      <c r="BU112">
        <v>0</v>
      </c>
      <c r="BV112">
        <v>0</v>
      </c>
      <c r="BW112">
        <v>0</v>
      </c>
      <c r="BX112">
        <v>0</v>
      </c>
      <c r="BY112">
        <v>0</v>
      </c>
      <c r="BZ112">
        <v>1210</v>
      </c>
      <c r="CA112">
        <v>0</v>
      </c>
      <c r="CB112">
        <v>0</v>
      </c>
      <c r="CD112">
        <v>0</v>
      </c>
    </row>
    <row r="113" spans="1:82" x14ac:dyDescent="0.3">
      <c r="A113" s="155">
        <v>513</v>
      </c>
      <c r="B113" t="s">
        <v>249</v>
      </c>
      <c r="E113">
        <v>0</v>
      </c>
      <c r="F113">
        <v>0</v>
      </c>
      <c r="G113">
        <v>0</v>
      </c>
      <c r="H113">
        <v>0</v>
      </c>
      <c r="I113">
        <v>0</v>
      </c>
      <c r="J113">
        <v>0</v>
      </c>
      <c r="K113">
        <v>0</v>
      </c>
      <c r="L113">
        <v>0</v>
      </c>
      <c r="M113">
        <v>0</v>
      </c>
      <c r="N113">
        <v>0</v>
      </c>
      <c r="O113">
        <v>0</v>
      </c>
      <c r="P113">
        <v>0</v>
      </c>
      <c r="Q113">
        <v>0</v>
      </c>
      <c r="R113">
        <v>0</v>
      </c>
      <c r="S113">
        <v>0</v>
      </c>
      <c r="T113">
        <v>0</v>
      </c>
      <c r="U113">
        <v>0</v>
      </c>
      <c r="V113">
        <v>0</v>
      </c>
      <c r="W113">
        <v>0</v>
      </c>
      <c r="X113">
        <v>0</v>
      </c>
      <c r="Y113">
        <v>0</v>
      </c>
      <c r="Z113">
        <v>0</v>
      </c>
      <c r="AA113">
        <v>0</v>
      </c>
      <c r="AB113">
        <v>0</v>
      </c>
      <c r="AC113">
        <v>0</v>
      </c>
      <c r="AD113">
        <v>0</v>
      </c>
      <c r="AE113">
        <v>0</v>
      </c>
      <c r="AF113">
        <v>0</v>
      </c>
      <c r="AG113">
        <v>0</v>
      </c>
      <c r="AH113">
        <v>0</v>
      </c>
      <c r="AI113">
        <v>0</v>
      </c>
      <c r="AJ113">
        <v>0</v>
      </c>
      <c r="AK113">
        <v>0</v>
      </c>
      <c r="AM113">
        <v>0</v>
      </c>
      <c r="AN113">
        <v>0</v>
      </c>
      <c r="AO113">
        <v>0</v>
      </c>
      <c r="AP113">
        <v>0</v>
      </c>
      <c r="AQ113">
        <v>0</v>
      </c>
      <c r="AR113">
        <v>0</v>
      </c>
      <c r="AS113">
        <v>0</v>
      </c>
      <c r="AT113">
        <v>0</v>
      </c>
      <c r="AU113">
        <v>0</v>
      </c>
      <c r="AV113">
        <v>0</v>
      </c>
      <c r="AW113">
        <v>0</v>
      </c>
      <c r="AX113">
        <v>0</v>
      </c>
      <c r="AY113">
        <v>0</v>
      </c>
      <c r="AZ113">
        <v>0</v>
      </c>
      <c r="BA113">
        <v>0</v>
      </c>
      <c r="BB113">
        <v>0</v>
      </c>
      <c r="BC113">
        <v>0</v>
      </c>
      <c r="BD113">
        <v>0</v>
      </c>
      <c r="BE113">
        <v>0</v>
      </c>
      <c r="BF113">
        <v>0</v>
      </c>
      <c r="BG113">
        <v>0</v>
      </c>
      <c r="BH113">
        <v>0</v>
      </c>
      <c r="BI113">
        <v>0</v>
      </c>
      <c r="BJ113">
        <v>0</v>
      </c>
      <c r="BK113">
        <v>0</v>
      </c>
      <c r="BL113">
        <v>0</v>
      </c>
      <c r="BM113">
        <v>0</v>
      </c>
      <c r="BN113">
        <v>0</v>
      </c>
      <c r="BO113">
        <v>0</v>
      </c>
      <c r="BP113">
        <v>0</v>
      </c>
      <c r="BQ113">
        <v>0</v>
      </c>
      <c r="BR113">
        <v>0</v>
      </c>
      <c r="BS113">
        <v>0</v>
      </c>
      <c r="BT113">
        <v>0</v>
      </c>
      <c r="BU113">
        <v>0</v>
      </c>
      <c r="BV113">
        <v>0</v>
      </c>
      <c r="BW113">
        <v>0</v>
      </c>
      <c r="BX113">
        <v>0</v>
      </c>
      <c r="BY113">
        <v>0</v>
      </c>
      <c r="BZ113">
        <v>0</v>
      </c>
      <c r="CA113">
        <v>0</v>
      </c>
      <c r="CB113">
        <v>0</v>
      </c>
      <c r="CD113">
        <v>0</v>
      </c>
    </row>
    <row r="114" spans="1:82" x14ac:dyDescent="0.3">
      <c r="A114" s="155">
        <v>514</v>
      </c>
      <c r="B114" t="s">
        <v>250</v>
      </c>
      <c r="E114">
        <v>0</v>
      </c>
      <c r="F114">
        <v>0</v>
      </c>
      <c r="G114">
        <v>0</v>
      </c>
      <c r="H114">
        <v>0</v>
      </c>
      <c r="I114">
        <v>0</v>
      </c>
      <c r="J114">
        <v>0</v>
      </c>
      <c r="K114">
        <v>0</v>
      </c>
      <c r="L114">
        <v>0</v>
      </c>
      <c r="M114">
        <v>0</v>
      </c>
      <c r="N114">
        <v>0</v>
      </c>
      <c r="O114">
        <v>0</v>
      </c>
      <c r="P114">
        <v>0</v>
      </c>
      <c r="Q114">
        <v>545237</v>
      </c>
      <c r="R114">
        <v>0</v>
      </c>
      <c r="S114">
        <v>0</v>
      </c>
      <c r="T114">
        <v>0</v>
      </c>
      <c r="U114">
        <v>0</v>
      </c>
      <c r="V114">
        <v>743202</v>
      </c>
      <c r="W114">
        <v>0</v>
      </c>
      <c r="X114">
        <v>0</v>
      </c>
      <c r="Y114">
        <v>0</v>
      </c>
      <c r="Z114">
        <v>0</v>
      </c>
      <c r="AA114">
        <v>0</v>
      </c>
      <c r="AB114">
        <v>0</v>
      </c>
      <c r="AC114">
        <v>0</v>
      </c>
      <c r="AD114">
        <v>0</v>
      </c>
      <c r="AE114">
        <v>0</v>
      </c>
      <c r="AF114">
        <v>0</v>
      </c>
      <c r="AG114">
        <v>0</v>
      </c>
      <c r="AH114">
        <v>0</v>
      </c>
      <c r="AI114">
        <v>3022397</v>
      </c>
      <c r="AJ114">
        <v>0</v>
      </c>
      <c r="AK114">
        <v>0</v>
      </c>
      <c r="AM114">
        <v>675650</v>
      </c>
      <c r="AN114">
        <v>0</v>
      </c>
      <c r="AO114">
        <v>0</v>
      </c>
      <c r="AP114">
        <v>0</v>
      </c>
      <c r="AQ114">
        <v>0</v>
      </c>
      <c r="AR114">
        <v>0</v>
      </c>
      <c r="AS114">
        <v>0</v>
      </c>
      <c r="AT114">
        <v>0</v>
      </c>
      <c r="AU114">
        <v>0</v>
      </c>
      <c r="AV114">
        <v>0</v>
      </c>
      <c r="AW114">
        <v>0</v>
      </c>
      <c r="AX114">
        <v>0</v>
      </c>
      <c r="AY114">
        <v>0</v>
      </c>
      <c r="AZ114">
        <v>0</v>
      </c>
      <c r="BA114">
        <v>0</v>
      </c>
      <c r="BB114">
        <v>0</v>
      </c>
      <c r="BC114">
        <v>0</v>
      </c>
      <c r="BD114">
        <v>0</v>
      </c>
      <c r="BE114">
        <v>0</v>
      </c>
      <c r="BF114">
        <v>0</v>
      </c>
      <c r="BG114">
        <v>0</v>
      </c>
      <c r="BH114">
        <v>0</v>
      </c>
      <c r="BI114">
        <v>0</v>
      </c>
      <c r="BJ114">
        <v>0</v>
      </c>
      <c r="BK114">
        <v>0</v>
      </c>
      <c r="BL114">
        <v>0</v>
      </c>
      <c r="BM114">
        <v>0</v>
      </c>
      <c r="BN114">
        <v>0</v>
      </c>
      <c r="BO114">
        <v>0</v>
      </c>
      <c r="BP114">
        <v>0</v>
      </c>
      <c r="BQ114">
        <v>0</v>
      </c>
      <c r="BR114">
        <v>354292</v>
      </c>
      <c r="BS114">
        <v>33022</v>
      </c>
      <c r="BT114">
        <v>0</v>
      </c>
      <c r="BU114">
        <v>0</v>
      </c>
      <c r="BV114">
        <v>0</v>
      </c>
      <c r="BW114">
        <v>0</v>
      </c>
      <c r="BX114">
        <v>0</v>
      </c>
      <c r="BY114">
        <v>0</v>
      </c>
      <c r="BZ114">
        <v>0</v>
      </c>
      <c r="CA114">
        <v>0</v>
      </c>
      <c r="CB114">
        <v>0</v>
      </c>
      <c r="CD114">
        <v>0</v>
      </c>
    </row>
    <row r="115" spans="1:82" x14ac:dyDescent="0.3">
      <c r="A115" s="155">
        <v>515</v>
      </c>
      <c r="B115" t="s">
        <v>262</v>
      </c>
      <c r="E115">
        <v>0</v>
      </c>
      <c r="F115">
        <v>0</v>
      </c>
      <c r="G115">
        <v>0</v>
      </c>
      <c r="H115">
        <v>0</v>
      </c>
      <c r="I115">
        <v>0</v>
      </c>
      <c r="J115">
        <v>0</v>
      </c>
      <c r="K115">
        <v>0</v>
      </c>
      <c r="L115">
        <v>0</v>
      </c>
      <c r="M115">
        <v>0</v>
      </c>
      <c r="N115">
        <v>0</v>
      </c>
      <c r="O115">
        <v>0</v>
      </c>
      <c r="P115">
        <v>0</v>
      </c>
      <c r="Q115">
        <v>39966592</v>
      </c>
      <c r="R115">
        <v>142110</v>
      </c>
      <c r="S115">
        <v>0</v>
      </c>
      <c r="T115">
        <v>0</v>
      </c>
      <c r="U115">
        <v>6725188</v>
      </c>
      <c r="V115">
        <v>14034904</v>
      </c>
      <c r="W115">
        <v>0</v>
      </c>
      <c r="X115">
        <v>0</v>
      </c>
      <c r="Y115">
        <v>0</v>
      </c>
      <c r="Z115">
        <v>0</v>
      </c>
      <c r="AA115">
        <v>18370559</v>
      </c>
      <c r="AB115">
        <v>5119437</v>
      </c>
      <c r="AC115">
        <v>613604</v>
      </c>
      <c r="AD115">
        <v>0</v>
      </c>
      <c r="AE115">
        <v>0</v>
      </c>
      <c r="AF115">
        <v>3283693</v>
      </c>
      <c r="AG115">
        <v>0</v>
      </c>
      <c r="AH115">
        <v>0</v>
      </c>
      <c r="AI115">
        <v>75774813</v>
      </c>
      <c r="AJ115">
        <v>0</v>
      </c>
      <c r="AK115">
        <v>0</v>
      </c>
      <c r="AM115">
        <v>23348498</v>
      </c>
      <c r="AN115">
        <v>0</v>
      </c>
      <c r="AO115">
        <v>0</v>
      </c>
      <c r="AP115">
        <v>0</v>
      </c>
      <c r="AQ115">
        <v>0</v>
      </c>
      <c r="AR115">
        <v>0</v>
      </c>
      <c r="AS115">
        <v>0</v>
      </c>
      <c r="AT115">
        <v>0</v>
      </c>
      <c r="AU115">
        <v>0</v>
      </c>
      <c r="AV115">
        <v>13430340</v>
      </c>
      <c r="AW115">
        <v>0</v>
      </c>
      <c r="AX115">
        <v>0</v>
      </c>
      <c r="AY115">
        <v>181893</v>
      </c>
      <c r="AZ115">
        <v>321190</v>
      </c>
      <c r="BA115">
        <v>0</v>
      </c>
      <c r="BB115">
        <v>0</v>
      </c>
      <c r="BC115">
        <v>22408</v>
      </c>
      <c r="BD115">
        <v>0</v>
      </c>
      <c r="BE115">
        <v>0</v>
      </c>
      <c r="BF115">
        <v>0</v>
      </c>
      <c r="BG115">
        <v>0</v>
      </c>
      <c r="BH115">
        <v>0</v>
      </c>
      <c r="BI115">
        <v>0</v>
      </c>
      <c r="BJ115">
        <v>0</v>
      </c>
      <c r="BK115">
        <v>0</v>
      </c>
      <c r="BL115">
        <v>0</v>
      </c>
      <c r="BM115">
        <v>0</v>
      </c>
      <c r="BN115">
        <v>0</v>
      </c>
      <c r="BO115">
        <v>0</v>
      </c>
      <c r="BP115">
        <v>92954</v>
      </c>
      <c r="BQ115">
        <v>0</v>
      </c>
      <c r="BR115">
        <v>0</v>
      </c>
      <c r="BS115">
        <v>0</v>
      </c>
      <c r="BT115">
        <v>21428</v>
      </c>
      <c r="BU115">
        <v>163682</v>
      </c>
      <c r="BV115">
        <v>0</v>
      </c>
      <c r="BW115">
        <v>0</v>
      </c>
      <c r="BX115">
        <v>121104</v>
      </c>
      <c r="BY115">
        <v>0</v>
      </c>
      <c r="BZ115">
        <v>0</v>
      </c>
      <c r="CA115">
        <v>0</v>
      </c>
      <c r="CB115">
        <v>0</v>
      </c>
      <c r="CD115">
        <v>0</v>
      </c>
    </row>
    <row r="116" spans="1:82" x14ac:dyDescent="0.3">
      <c r="A116" s="155">
        <v>516</v>
      </c>
      <c r="B116" t="s">
        <v>263</v>
      </c>
      <c r="E116">
        <v>0</v>
      </c>
      <c r="F116">
        <v>7021698</v>
      </c>
      <c r="G116">
        <v>0</v>
      </c>
      <c r="H116">
        <v>0</v>
      </c>
      <c r="I116">
        <v>0</v>
      </c>
      <c r="J116">
        <v>3251767</v>
      </c>
      <c r="K116">
        <v>0</v>
      </c>
      <c r="L116">
        <v>0</v>
      </c>
      <c r="M116">
        <v>0</v>
      </c>
      <c r="N116">
        <v>0</v>
      </c>
      <c r="O116">
        <v>27032115</v>
      </c>
      <c r="P116">
        <v>0</v>
      </c>
      <c r="Q116">
        <v>0</v>
      </c>
      <c r="R116">
        <v>2064611</v>
      </c>
      <c r="S116">
        <v>0</v>
      </c>
      <c r="T116">
        <v>192271311</v>
      </c>
      <c r="U116">
        <v>67692408</v>
      </c>
      <c r="V116">
        <v>57796600</v>
      </c>
      <c r="W116">
        <v>0</v>
      </c>
      <c r="X116">
        <v>4596966</v>
      </c>
      <c r="Y116">
        <v>79537956</v>
      </c>
      <c r="Z116">
        <v>16542250</v>
      </c>
      <c r="AA116">
        <v>26863028</v>
      </c>
      <c r="AB116">
        <v>24726441</v>
      </c>
      <c r="AC116">
        <v>4637476</v>
      </c>
      <c r="AD116">
        <v>8948545</v>
      </c>
      <c r="AE116">
        <v>21540065</v>
      </c>
      <c r="AF116">
        <v>0</v>
      </c>
      <c r="AG116">
        <v>10039879</v>
      </c>
      <c r="AH116">
        <v>5853459</v>
      </c>
      <c r="AI116">
        <v>68681934</v>
      </c>
      <c r="AJ116">
        <v>2638690</v>
      </c>
      <c r="AK116">
        <v>8190424</v>
      </c>
      <c r="AM116">
        <v>45009247</v>
      </c>
      <c r="AN116">
        <v>3343543</v>
      </c>
      <c r="AO116">
        <v>3850744</v>
      </c>
      <c r="AP116">
        <v>0</v>
      </c>
      <c r="AQ116">
        <v>0</v>
      </c>
      <c r="AR116">
        <v>32486843</v>
      </c>
      <c r="AS116">
        <v>0</v>
      </c>
      <c r="AT116">
        <v>16876327</v>
      </c>
      <c r="AU116">
        <v>0</v>
      </c>
      <c r="AV116">
        <v>91938905</v>
      </c>
      <c r="AW116">
        <v>0</v>
      </c>
      <c r="AX116">
        <v>10210372</v>
      </c>
      <c r="AY116">
        <v>5953681</v>
      </c>
      <c r="AZ116">
        <v>9905123</v>
      </c>
      <c r="BA116">
        <v>2403227</v>
      </c>
      <c r="BB116">
        <v>0</v>
      </c>
      <c r="BC116">
        <v>1121052</v>
      </c>
      <c r="BD116">
        <v>37961480</v>
      </c>
      <c r="BE116">
        <v>0</v>
      </c>
      <c r="BF116">
        <v>4530643</v>
      </c>
      <c r="BG116">
        <v>3562489</v>
      </c>
      <c r="BH116">
        <v>0</v>
      </c>
      <c r="BI116">
        <v>4513697</v>
      </c>
      <c r="BJ116">
        <v>0</v>
      </c>
      <c r="BK116">
        <v>20510899</v>
      </c>
      <c r="BL116">
        <v>7328795</v>
      </c>
      <c r="BM116">
        <v>14582310</v>
      </c>
      <c r="BN116">
        <v>4841146</v>
      </c>
      <c r="BO116">
        <v>4636862</v>
      </c>
      <c r="BP116">
        <v>1224602</v>
      </c>
      <c r="BQ116">
        <v>0</v>
      </c>
      <c r="BR116">
        <v>10045589</v>
      </c>
      <c r="BS116">
        <v>0</v>
      </c>
      <c r="BT116">
        <v>10116721</v>
      </c>
      <c r="BU116">
        <v>20132172</v>
      </c>
      <c r="BV116">
        <v>0</v>
      </c>
      <c r="BW116">
        <v>15873913</v>
      </c>
      <c r="BX116">
        <v>3123718</v>
      </c>
      <c r="BY116">
        <v>833000</v>
      </c>
      <c r="BZ116">
        <v>7016374</v>
      </c>
      <c r="CA116">
        <v>6282078</v>
      </c>
      <c r="CB116">
        <v>6876057</v>
      </c>
      <c r="CD116">
        <v>1200807</v>
      </c>
    </row>
    <row r="117" spans="1:82" x14ac:dyDescent="0.3">
      <c r="A117" s="155">
        <v>517</v>
      </c>
      <c r="B117" t="s">
        <v>264</v>
      </c>
      <c r="E117">
        <v>0</v>
      </c>
      <c r="F117">
        <v>0</v>
      </c>
      <c r="G117">
        <v>0</v>
      </c>
      <c r="H117">
        <v>0</v>
      </c>
      <c r="I117">
        <v>0</v>
      </c>
      <c r="J117">
        <v>0</v>
      </c>
      <c r="K117">
        <v>0</v>
      </c>
      <c r="L117">
        <v>0</v>
      </c>
      <c r="M117">
        <v>0</v>
      </c>
      <c r="N117">
        <v>0</v>
      </c>
      <c r="O117">
        <v>0</v>
      </c>
      <c r="P117">
        <v>0</v>
      </c>
      <c r="Q117">
        <v>85464190</v>
      </c>
      <c r="R117">
        <v>601155</v>
      </c>
      <c r="S117">
        <v>0</v>
      </c>
      <c r="T117">
        <v>0</v>
      </c>
      <c r="U117">
        <v>0</v>
      </c>
      <c r="V117">
        <v>0</v>
      </c>
      <c r="W117">
        <v>0</v>
      </c>
      <c r="X117">
        <v>0</v>
      </c>
      <c r="Y117">
        <v>0</v>
      </c>
      <c r="Z117">
        <v>0</v>
      </c>
      <c r="AA117">
        <v>0</v>
      </c>
      <c r="AB117">
        <v>0</v>
      </c>
      <c r="AC117">
        <v>0</v>
      </c>
      <c r="AD117">
        <v>0</v>
      </c>
      <c r="AE117">
        <v>0</v>
      </c>
      <c r="AF117">
        <v>3340496</v>
      </c>
      <c r="AG117">
        <v>0</v>
      </c>
      <c r="AH117">
        <v>0</v>
      </c>
      <c r="AI117">
        <v>0</v>
      </c>
      <c r="AJ117">
        <v>0</v>
      </c>
      <c r="AK117">
        <v>0</v>
      </c>
      <c r="AM117">
        <v>0</v>
      </c>
      <c r="AN117">
        <v>0</v>
      </c>
      <c r="AO117">
        <v>0</v>
      </c>
      <c r="AP117">
        <v>0</v>
      </c>
      <c r="AQ117">
        <v>0</v>
      </c>
      <c r="AR117">
        <v>0</v>
      </c>
      <c r="AS117">
        <v>0</v>
      </c>
      <c r="AT117">
        <v>0</v>
      </c>
      <c r="AU117">
        <v>0</v>
      </c>
      <c r="AV117">
        <v>0</v>
      </c>
      <c r="AW117">
        <v>0</v>
      </c>
      <c r="AX117">
        <v>0</v>
      </c>
      <c r="AY117">
        <v>0</v>
      </c>
      <c r="AZ117">
        <v>0</v>
      </c>
      <c r="BA117">
        <v>0</v>
      </c>
      <c r="BB117">
        <v>0</v>
      </c>
      <c r="BC117">
        <v>0</v>
      </c>
      <c r="BD117">
        <v>869269</v>
      </c>
      <c r="BE117">
        <v>0</v>
      </c>
      <c r="BF117">
        <v>0</v>
      </c>
      <c r="BG117">
        <v>0</v>
      </c>
      <c r="BH117">
        <v>0</v>
      </c>
      <c r="BI117">
        <v>0</v>
      </c>
      <c r="BJ117">
        <v>0</v>
      </c>
      <c r="BK117">
        <v>0</v>
      </c>
      <c r="BL117">
        <v>0</v>
      </c>
      <c r="BM117">
        <v>0</v>
      </c>
      <c r="BN117">
        <v>0</v>
      </c>
      <c r="BO117">
        <v>0</v>
      </c>
      <c r="BP117">
        <v>0</v>
      </c>
      <c r="BQ117">
        <v>0</v>
      </c>
      <c r="BR117">
        <v>0</v>
      </c>
      <c r="BS117">
        <v>0</v>
      </c>
      <c r="BT117">
        <v>0</v>
      </c>
      <c r="BU117">
        <v>0</v>
      </c>
      <c r="BV117">
        <v>0</v>
      </c>
      <c r="BW117">
        <v>0</v>
      </c>
      <c r="BX117">
        <v>0</v>
      </c>
      <c r="BY117">
        <v>0</v>
      </c>
      <c r="BZ117">
        <v>0</v>
      </c>
      <c r="CA117">
        <v>0</v>
      </c>
      <c r="CB117">
        <v>0</v>
      </c>
      <c r="CD117">
        <v>0</v>
      </c>
    </row>
    <row r="118" spans="1:82" x14ac:dyDescent="0.3">
      <c r="A118" s="155">
        <v>518</v>
      </c>
      <c r="B118" t="s">
        <v>265</v>
      </c>
      <c r="E118">
        <v>0</v>
      </c>
      <c r="F118">
        <v>251268</v>
      </c>
      <c r="G118">
        <v>0</v>
      </c>
      <c r="H118">
        <v>0</v>
      </c>
      <c r="I118">
        <v>0</v>
      </c>
      <c r="J118">
        <v>10116</v>
      </c>
      <c r="K118">
        <v>0</v>
      </c>
      <c r="L118">
        <v>0</v>
      </c>
      <c r="M118">
        <v>0</v>
      </c>
      <c r="N118">
        <v>0</v>
      </c>
      <c r="O118">
        <v>2180723</v>
      </c>
      <c r="P118">
        <v>0</v>
      </c>
      <c r="Q118">
        <v>13246772</v>
      </c>
      <c r="R118">
        <v>149228</v>
      </c>
      <c r="S118">
        <v>0</v>
      </c>
      <c r="T118">
        <v>9779848</v>
      </c>
      <c r="U118">
        <v>3048157</v>
      </c>
      <c r="V118">
        <v>22171803</v>
      </c>
      <c r="W118">
        <v>0</v>
      </c>
      <c r="X118">
        <v>10236</v>
      </c>
      <c r="Y118">
        <v>3413716</v>
      </c>
      <c r="Z118">
        <v>0</v>
      </c>
      <c r="AA118">
        <v>4320162</v>
      </c>
      <c r="AB118">
        <v>1224006</v>
      </c>
      <c r="AC118">
        <v>231776</v>
      </c>
      <c r="AD118">
        <v>801512</v>
      </c>
      <c r="AE118">
        <v>890481</v>
      </c>
      <c r="AF118">
        <v>6363485</v>
      </c>
      <c r="AG118">
        <v>1233477</v>
      </c>
      <c r="AH118">
        <v>1525</v>
      </c>
      <c r="AI118">
        <v>9329600</v>
      </c>
      <c r="AJ118">
        <v>0</v>
      </c>
      <c r="AK118">
        <v>299834</v>
      </c>
      <c r="AM118">
        <v>3145814</v>
      </c>
      <c r="AN118">
        <v>78285</v>
      </c>
      <c r="AO118">
        <v>170122</v>
      </c>
      <c r="AP118">
        <v>0</v>
      </c>
      <c r="AQ118">
        <v>0</v>
      </c>
      <c r="AR118">
        <v>1612914</v>
      </c>
      <c r="AS118">
        <v>0</v>
      </c>
      <c r="AT118">
        <v>902567</v>
      </c>
      <c r="AU118">
        <v>0</v>
      </c>
      <c r="AV118">
        <v>24828998</v>
      </c>
      <c r="AW118">
        <v>0</v>
      </c>
      <c r="AX118">
        <v>1558410</v>
      </c>
      <c r="AY118">
        <v>1109719</v>
      </c>
      <c r="AZ118">
        <v>497055</v>
      </c>
      <c r="BA118">
        <v>97644</v>
      </c>
      <c r="BB118">
        <v>0</v>
      </c>
      <c r="BC118">
        <v>0</v>
      </c>
      <c r="BD118">
        <v>3310642</v>
      </c>
      <c r="BE118">
        <v>0</v>
      </c>
      <c r="BF118">
        <v>107941</v>
      </c>
      <c r="BG118">
        <v>34718</v>
      </c>
      <c r="BH118">
        <v>0</v>
      </c>
      <c r="BI118">
        <v>20626</v>
      </c>
      <c r="BJ118">
        <v>0</v>
      </c>
      <c r="BK118">
        <v>3012912</v>
      </c>
      <c r="BL118">
        <v>42994</v>
      </c>
      <c r="BM118">
        <v>327664</v>
      </c>
      <c r="BN118">
        <v>219418</v>
      </c>
      <c r="BO118">
        <v>218457</v>
      </c>
      <c r="BP118">
        <v>355800</v>
      </c>
      <c r="BQ118">
        <v>0</v>
      </c>
      <c r="BR118">
        <v>123583</v>
      </c>
      <c r="BS118">
        <v>0</v>
      </c>
      <c r="BT118">
        <v>700630</v>
      </c>
      <c r="BU118">
        <v>2424236</v>
      </c>
      <c r="BV118">
        <v>0</v>
      </c>
      <c r="BW118">
        <v>1513601</v>
      </c>
      <c r="BX118">
        <v>52168</v>
      </c>
      <c r="BY118">
        <v>0</v>
      </c>
      <c r="BZ118">
        <v>96960</v>
      </c>
      <c r="CA118">
        <v>8823</v>
      </c>
      <c r="CB118">
        <v>266512</v>
      </c>
      <c r="CD118">
        <v>0</v>
      </c>
    </row>
    <row r="119" spans="1:82" x14ac:dyDescent="0.3">
      <c r="A119" s="155">
        <v>519</v>
      </c>
      <c r="B119" t="s">
        <v>266</v>
      </c>
      <c r="E119">
        <v>0</v>
      </c>
      <c r="F119">
        <v>0</v>
      </c>
      <c r="G119">
        <v>0</v>
      </c>
      <c r="H119">
        <v>0</v>
      </c>
      <c r="I119">
        <v>0</v>
      </c>
      <c r="J119">
        <v>0</v>
      </c>
      <c r="K119">
        <v>0</v>
      </c>
      <c r="L119">
        <v>0</v>
      </c>
      <c r="M119">
        <v>0</v>
      </c>
      <c r="N119">
        <v>0</v>
      </c>
      <c r="O119">
        <v>0</v>
      </c>
      <c r="P119">
        <v>0</v>
      </c>
      <c r="Q119">
        <v>776561</v>
      </c>
      <c r="R119">
        <v>3552</v>
      </c>
      <c r="S119">
        <v>0</v>
      </c>
      <c r="T119">
        <v>2292667</v>
      </c>
      <c r="U119">
        <v>147142</v>
      </c>
      <c r="V119">
        <v>193406</v>
      </c>
      <c r="W119">
        <v>0</v>
      </c>
      <c r="X119">
        <v>0</v>
      </c>
      <c r="Y119">
        <v>0</v>
      </c>
      <c r="Z119">
        <v>0</v>
      </c>
      <c r="AA119">
        <v>378397</v>
      </c>
      <c r="AB119">
        <v>127986</v>
      </c>
      <c r="AC119">
        <v>14545</v>
      </c>
      <c r="AD119">
        <v>0</v>
      </c>
      <c r="AE119">
        <v>0</v>
      </c>
      <c r="AF119">
        <v>42127</v>
      </c>
      <c r="AG119">
        <v>0</v>
      </c>
      <c r="AH119">
        <v>0</v>
      </c>
      <c r="AI119">
        <v>1918456</v>
      </c>
      <c r="AJ119">
        <v>0</v>
      </c>
      <c r="AK119">
        <v>0</v>
      </c>
      <c r="AM119">
        <v>421335</v>
      </c>
      <c r="AN119">
        <v>0</v>
      </c>
      <c r="AO119">
        <v>0</v>
      </c>
      <c r="AP119">
        <v>0</v>
      </c>
      <c r="AQ119">
        <v>0</v>
      </c>
      <c r="AR119">
        <v>0</v>
      </c>
      <c r="AS119">
        <v>0</v>
      </c>
      <c r="AT119">
        <v>0</v>
      </c>
      <c r="AU119">
        <v>0</v>
      </c>
      <c r="AV119">
        <v>355077</v>
      </c>
      <c r="AW119">
        <v>0</v>
      </c>
      <c r="AX119">
        <v>0</v>
      </c>
      <c r="AY119">
        <v>3206</v>
      </c>
      <c r="AZ119">
        <v>0</v>
      </c>
      <c r="BA119">
        <v>0</v>
      </c>
      <c r="BB119">
        <v>0</v>
      </c>
      <c r="BC119">
        <v>0</v>
      </c>
      <c r="BD119">
        <v>0</v>
      </c>
      <c r="BE119">
        <v>0</v>
      </c>
      <c r="BF119">
        <v>0</v>
      </c>
      <c r="BG119">
        <v>0</v>
      </c>
      <c r="BH119">
        <v>0</v>
      </c>
      <c r="BI119">
        <v>0</v>
      </c>
      <c r="BJ119">
        <v>0</v>
      </c>
      <c r="BK119">
        <v>0</v>
      </c>
      <c r="BL119">
        <v>0</v>
      </c>
      <c r="BM119">
        <v>0</v>
      </c>
      <c r="BN119">
        <v>0</v>
      </c>
      <c r="BO119">
        <v>0</v>
      </c>
      <c r="BP119">
        <v>2324</v>
      </c>
      <c r="BQ119">
        <v>0</v>
      </c>
      <c r="BR119">
        <v>0</v>
      </c>
      <c r="BS119">
        <v>0</v>
      </c>
      <c r="BT119">
        <v>785</v>
      </c>
      <c r="BU119">
        <v>4359</v>
      </c>
      <c r="BV119">
        <v>0</v>
      </c>
      <c r="BW119">
        <v>0</v>
      </c>
      <c r="BX119">
        <v>4036</v>
      </c>
      <c r="BY119">
        <v>0</v>
      </c>
      <c r="BZ119">
        <v>0</v>
      </c>
      <c r="CA119">
        <v>0</v>
      </c>
      <c r="CB119">
        <v>0</v>
      </c>
      <c r="CD119">
        <v>0</v>
      </c>
    </row>
    <row r="120" spans="1:82" x14ac:dyDescent="0.3">
      <c r="A120" s="155">
        <v>520</v>
      </c>
      <c r="B120" t="s">
        <v>267</v>
      </c>
      <c r="E120">
        <v>0</v>
      </c>
      <c r="F120">
        <v>163738</v>
      </c>
      <c r="G120">
        <v>0</v>
      </c>
      <c r="H120">
        <v>0</v>
      </c>
      <c r="I120">
        <v>0</v>
      </c>
      <c r="J120">
        <v>64319</v>
      </c>
      <c r="K120">
        <v>0</v>
      </c>
      <c r="L120">
        <v>0</v>
      </c>
      <c r="M120">
        <v>0</v>
      </c>
      <c r="N120">
        <v>0</v>
      </c>
      <c r="O120">
        <v>675879</v>
      </c>
      <c r="P120">
        <v>0</v>
      </c>
      <c r="Q120">
        <v>0</v>
      </c>
      <c r="R120">
        <v>55340</v>
      </c>
      <c r="S120">
        <v>0</v>
      </c>
      <c r="T120">
        <v>1809307</v>
      </c>
      <c r="U120">
        <v>1452284</v>
      </c>
      <c r="V120">
        <v>1438514</v>
      </c>
      <c r="W120">
        <v>0</v>
      </c>
      <c r="X120">
        <v>89400</v>
      </c>
      <c r="Y120">
        <v>1720525</v>
      </c>
      <c r="Z120">
        <v>409869</v>
      </c>
      <c r="AA120">
        <v>612128</v>
      </c>
      <c r="AB120">
        <v>413649</v>
      </c>
      <c r="AC120">
        <v>92750</v>
      </c>
      <c r="AD120">
        <v>164287</v>
      </c>
      <c r="AE120">
        <v>659421</v>
      </c>
      <c r="AF120">
        <v>0</v>
      </c>
      <c r="AG120">
        <v>238658</v>
      </c>
      <c r="AH120">
        <v>146337</v>
      </c>
      <c r="AI120">
        <v>1446063</v>
      </c>
      <c r="AJ120">
        <v>67658</v>
      </c>
      <c r="AK120">
        <v>215541</v>
      </c>
      <c r="AM120">
        <v>1352799</v>
      </c>
      <c r="AN120">
        <v>71961</v>
      </c>
      <c r="AO120">
        <v>45958</v>
      </c>
      <c r="AP120">
        <v>0</v>
      </c>
      <c r="AQ120">
        <v>0</v>
      </c>
      <c r="AR120">
        <v>718791</v>
      </c>
      <c r="AS120">
        <v>0</v>
      </c>
      <c r="AT120">
        <v>329809</v>
      </c>
      <c r="AU120">
        <v>0</v>
      </c>
      <c r="AV120">
        <v>2405832</v>
      </c>
      <c r="AW120">
        <v>0</v>
      </c>
      <c r="AX120">
        <v>204823</v>
      </c>
      <c r="AY120">
        <v>91445</v>
      </c>
      <c r="AZ120">
        <v>196566</v>
      </c>
      <c r="BA120">
        <v>38244</v>
      </c>
      <c r="BB120">
        <v>0</v>
      </c>
      <c r="BC120">
        <v>27233</v>
      </c>
      <c r="BD120">
        <v>918519</v>
      </c>
      <c r="BE120">
        <v>0</v>
      </c>
      <c r="BF120">
        <v>59920</v>
      </c>
      <c r="BG120">
        <v>71250</v>
      </c>
      <c r="BH120">
        <v>0</v>
      </c>
      <c r="BI120">
        <v>91970</v>
      </c>
      <c r="BJ120">
        <v>0</v>
      </c>
      <c r="BK120">
        <v>400440</v>
      </c>
      <c r="BL120">
        <v>188571</v>
      </c>
      <c r="BM120">
        <v>332303</v>
      </c>
      <c r="BN120">
        <v>151797</v>
      </c>
      <c r="BO120">
        <v>95181</v>
      </c>
      <c r="BP120">
        <v>24829</v>
      </c>
      <c r="BQ120">
        <v>0</v>
      </c>
      <c r="BR120">
        <v>177238</v>
      </c>
      <c r="BS120">
        <v>0</v>
      </c>
      <c r="BT120">
        <v>234476</v>
      </c>
      <c r="BU120">
        <v>541001</v>
      </c>
      <c r="BV120">
        <v>0</v>
      </c>
      <c r="BW120">
        <v>247798</v>
      </c>
      <c r="BX120">
        <v>62375</v>
      </c>
      <c r="BY120">
        <v>18215</v>
      </c>
      <c r="BZ120">
        <v>167997</v>
      </c>
      <c r="CA120">
        <v>154720</v>
      </c>
      <c r="CB120">
        <v>152406</v>
      </c>
      <c r="CD120">
        <v>30020</v>
      </c>
    </row>
    <row r="121" spans="1:82" x14ac:dyDescent="0.3">
      <c r="A121" s="155">
        <v>521</v>
      </c>
      <c r="B121" t="s">
        <v>268</v>
      </c>
      <c r="E121">
        <v>0</v>
      </c>
      <c r="F121">
        <v>0</v>
      </c>
      <c r="G121">
        <v>0</v>
      </c>
      <c r="H121">
        <v>0</v>
      </c>
      <c r="I121">
        <v>0</v>
      </c>
      <c r="J121">
        <v>0</v>
      </c>
      <c r="K121">
        <v>0</v>
      </c>
      <c r="L121">
        <v>0</v>
      </c>
      <c r="M121">
        <v>0</v>
      </c>
      <c r="N121">
        <v>0</v>
      </c>
      <c r="O121">
        <v>0</v>
      </c>
      <c r="P121">
        <v>0</v>
      </c>
      <c r="Q121">
        <v>1486892</v>
      </c>
      <c r="R121">
        <v>19909</v>
      </c>
      <c r="S121">
        <v>0</v>
      </c>
      <c r="T121">
        <v>0</v>
      </c>
      <c r="U121">
        <v>0</v>
      </c>
      <c r="V121">
        <v>0</v>
      </c>
      <c r="W121">
        <v>0</v>
      </c>
      <c r="X121">
        <v>0</v>
      </c>
      <c r="Y121">
        <v>0</v>
      </c>
      <c r="Z121">
        <v>0</v>
      </c>
      <c r="AA121">
        <v>0</v>
      </c>
      <c r="AB121">
        <v>0</v>
      </c>
      <c r="AC121">
        <v>0</v>
      </c>
      <c r="AD121">
        <v>0</v>
      </c>
      <c r="AE121">
        <v>0</v>
      </c>
      <c r="AF121">
        <v>94636</v>
      </c>
      <c r="AG121">
        <v>0</v>
      </c>
      <c r="AH121">
        <v>0</v>
      </c>
      <c r="AI121">
        <v>0</v>
      </c>
      <c r="AJ121">
        <v>0</v>
      </c>
      <c r="AK121">
        <v>0</v>
      </c>
      <c r="AM121">
        <v>0</v>
      </c>
      <c r="AN121">
        <v>0</v>
      </c>
      <c r="AO121">
        <v>0</v>
      </c>
      <c r="AP121">
        <v>0</v>
      </c>
      <c r="AQ121">
        <v>0</v>
      </c>
      <c r="AR121">
        <v>0</v>
      </c>
      <c r="AS121">
        <v>0</v>
      </c>
      <c r="AT121">
        <v>0</v>
      </c>
      <c r="AU121">
        <v>0</v>
      </c>
      <c r="AV121">
        <v>0</v>
      </c>
      <c r="AW121">
        <v>0</v>
      </c>
      <c r="AX121">
        <v>0</v>
      </c>
      <c r="AY121">
        <v>0</v>
      </c>
      <c r="AZ121">
        <v>0</v>
      </c>
      <c r="BA121">
        <v>0</v>
      </c>
      <c r="BB121">
        <v>0</v>
      </c>
      <c r="BC121">
        <v>0</v>
      </c>
      <c r="BD121">
        <v>55042</v>
      </c>
      <c r="BE121">
        <v>0</v>
      </c>
      <c r="BF121">
        <v>0</v>
      </c>
      <c r="BG121">
        <v>0</v>
      </c>
      <c r="BH121">
        <v>0</v>
      </c>
      <c r="BI121">
        <v>0</v>
      </c>
      <c r="BJ121">
        <v>0</v>
      </c>
      <c r="BK121">
        <v>0</v>
      </c>
      <c r="BL121">
        <v>0</v>
      </c>
      <c r="BM121">
        <v>0</v>
      </c>
      <c r="BN121">
        <v>0</v>
      </c>
      <c r="BO121">
        <v>0</v>
      </c>
      <c r="BP121">
        <v>0</v>
      </c>
      <c r="BQ121">
        <v>0</v>
      </c>
      <c r="BR121">
        <v>0</v>
      </c>
      <c r="BS121">
        <v>0</v>
      </c>
      <c r="BT121">
        <v>0</v>
      </c>
      <c r="BU121">
        <v>0</v>
      </c>
      <c r="BV121">
        <v>0</v>
      </c>
      <c r="BW121">
        <v>0</v>
      </c>
      <c r="BX121">
        <v>0</v>
      </c>
      <c r="BY121">
        <v>0</v>
      </c>
      <c r="BZ121">
        <v>0</v>
      </c>
      <c r="CA121">
        <v>0</v>
      </c>
      <c r="CB121">
        <v>0</v>
      </c>
      <c r="CD121">
        <v>0</v>
      </c>
    </row>
    <row r="122" spans="1:82" x14ac:dyDescent="0.3">
      <c r="A122" s="155">
        <v>522</v>
      </c>
      <c r="B122" t="s">
        <v>269</v>
      </c>
      <c r="E122">
        <v>0</v>
      </c>
      <c r="F122">
        <v>13870</v>
      </c>
      <c r="G122">
        <v>0</v>
      </c>
      <c r="H122">
        <v>0</v>
      </c>
      <c r="I122">
        <v>0</v>
      </c>
      <c r="J122">
        <v>674</v>
      </c>
      <c r="K122">
        <v>0</v>
      </c>
      <c r="L122">
        <v>0</v>
      </c>
      <c r="M122">
        <v>0</v>
      </c>
      <c r="N122">
        <v>0</v>
      </c>
      <c r="O122">
        <v>81859</v>
      </c>
      <c r="P122">
        <v>0</v>
      </c>
      <c r="Q122">
        <v>1087331</v>
      </c>
      <c r="R122">
        <v>0</v>
      </c>
      <c r="S122">
        <v>0</v>
      </c>
      <c r="T122">
        <v>547241</v>
      </c>
      <c r="U122">
        <v>178460</v>
      </c>
      <c r="V122">
        <v>1057808</v>
      </c>
      <c r="W122">
        <v>0</v>
      </c>
      <c r="X122">
        <v>0</v>
      </c>
      <c r="Y122">
        <v>203810</v>
      </c>
      <c r="Z122">
        <v>0</v>
      </c>
      <c r="AA122">
        <v>183889</v>
      </c>
      <c r="AB122">
        <v>39150</v>
      </c>
      <c r="AC122">
        <v>21298</v>
      </c>
      <c r="AD122">
        <v>58575</v>
      </c>
      <c r="AE122">
        <v>68417</v>
      </c>
      <c r="AF122">
        <v>216055</v>
      </c>
      <c r="AG122">
        <v>74818</v>
      </c>
      <c r="AH122">
        <v>0</v>
      </c>
      <c r="AI122">
        <v>592712</v>
      </c>
      <c r="AJ122">
        <v>0</v>
      </c>
      <c r="AK122">
        <v>8894</v>
      </c>
      <c r="AM122">
        <v>203954</v>
      </c>
      <c r="AN122">
        <v>7517</v>
      </c>
      <c r="AO122">
        <v>2033</v>
      </c>
      <c r="AP122">
        <v>0</v>
      </c>
      <c r="AQ122">
        <v>0</v>
      </c>
      <c r="AR122">
        <v>67841</v>
      </c>
      <c r="AS122">
        <v>0</v>
      </c>
      <c r="AT122">
        <v>66820</v>
      </c>
      <c r="AU122">
        <v>0</v>
      </c>
      <c r="AV122">
        <v>1813684</v>
      </c>
      <c r="AW122">
        <v>0</v>
      </c>
      <c r="AX122">
        <v>61331</v>
      </c>
      <c r="AY122">
        <v>17227</v>
      </c>
      <c r="AZ122">
        <v>11796</v>
      </c>
      <c r="BA122">
        <v>7226</v>
      </c>
      <c r="BB122">
        <v>0</v>
      </c>
      <c r="BC122">
        <v>0</v>
      </c>
      <c r="BD122">
        <v>170823</v>
      </c>
      <c r="BE122">
        <v>0</v>
      </c>
      <c r="BF122">
        <v>6464</v>
      </c>
      <c r="BG122">
        <v>3484</v>
      </c>
      <c r="BH122">
        <v>0</v>
      </c>
      <c r="BI122">
        <v>2180</v>
      </c>
      <c r="BJ122">
        <v>0</v>
      </c>
      <c r="BK122">
        <v>107035</v>
      </c>
      <c r="BL122">
        <v>5073</v>
      </c>
      <c r="BM122">
        <v>52723</v>
      </c>
      <c r="BN122">
        <v>12764</v>
      </c>
      <c r="BO122">
        <v>1153</v>
      </c>
      <c r="BP122">
        <v>15542</v>
      </c>
      <c r="BQ122">
        <v>0</v>
      </c>
      <c r="BR122">
        <v>858</v>
      </c>
      <c r="BS122">
        <v>0</v>
      </c>
      <c r="BT122">
        <v>36085</v>
      </c>
      <c r="BU122">
        <v>53644</v>
      </c>
      <c r="BV122">
        <v>0</v>
      </c>
      <c r="BW122">
        <v>252877</v>
      </c>
      <c r="BX122">
        <v>1121</v>
      </c>
      <c r="BY122">
        <v>0</v>
      </c>
      <c r="BZ122">
        <v>701</v>
      </c>
      <c r="CA122">
        <v>480</v>
      </c>
      <c r="CB122">
        <v>7210</v>
      </c>
      <c r="CD122">
        <v>0</v>
      </c>
    </row>
    <row r="123" spans="1:82" x14ac:dyDescent="0.3">
      <c r="A123" s="155">
        <v>523</v>
      </c>
      <c r="B123" t="s">
        <v>270</v>
      </c>
      <c r="E123">
        <v>0</v>
      </c>
      <c r="F123">
        <v>0</v>
      </c>
      <c r="G123">
        <v>0</v>
      </c>
      <c r="H123">
        <v>0</v>
      </c>
      <c r="I123">
        <v>0</v>
      </c>
      <c r="J123">
        <v>0</v>
      </c>
      <c r="K123">
        <v>0</v>
      </c>
      <c r="L123">
        <v>0</v>
      </c>
      <c r="M123">
        <v>0</v>
      </c>
      <c r="N123">
        <v>0</v>
      </c>
      <c r="O123">
        <v>0</v>
      </c>
      <c r="P123">
        <v>0</v>
      </c>
      <c r="Q123">
        <v>16224578</v>
      </c>
      <c r="R123">
        <v>74589</v>
      </c>
      <c r="S123">
        <v>0</v>
      </c>
      <c r="T123">
        <v>35014533</v>
      </c>
      <c r="U123">
        <v>1094610</v>
      </c>
      <c r="V123">
        <v>10693557</v>
      </c>
      <c r="W123">
        <v>0</v>
      </c>
      <c r="X123">
        <v>0</v>
      </c>
      <c r="Y123">
        <v>0</v>
      </c>
      <c r="Z123">
        <v>0</v>
      </c>
      <c r="AA123">
        <v>11799856</v>
      </c>
      <c r="AB123">
        <v>4785602</v>
      </c>
      <c r="AC123">
        <v>125641</v>
      </c>
      <c r="AD123">
        <v>0</v>
      </c>
      <c r="AE123">
        <v>0</v>
      </c>
      <c r="AF123">
        <v>2366762</v>
      </c>
      <c r="AG123">
        <v>0</v>
      </c>
      <c r="AH123">
        <v>0</v>
      </c>
      <c r="AI123">
        <v>28911118</v>
      </c>
      <c r="AJ123">
        <v>0</v>
      </c>
      <c r="AK123">
        <v>0</v>
      </c>
      <c r="AM123">
        <v>19245753</v>
      </c>
      <c r="AN123">
        <v>0</v>
      </c>
      <c r="AO123">
        <v>0</v>
      </c>
      <c r="AP123">
        <v>0</v>
      </c>
      <c r="AQ123">
        <v>0</v>
      </c>
      <c r="AR123">
        <v>0</v>
      </c>
      <c r="AS123">
        <v>0</v>
      </c>
      <c r="AT123">
        <v>0</v>
      </c>
      <c r="AU123">
        <v>0</v>
      </c>
      <c r="AV123">
        <v>3292837</v>
      </c>
      <c r="AW123">
        <v>0</v>
      </c>
      <c r="AX123">
        <v>0</v>
      </c>
      <c r="AY123">
        <v>62584</v>
      </c>
      <c r="AZ123">
        <v>321190</v>
      </c>
      <c r="BA123">
        <v>0</v>
      </c>
      <c r="BB123">
        <v>0</v>
      </c>
      <c r="BC123">
        <v>22408</v>
      </c>
      <c r="BD123">
        <v>0</v>
      </c>
      <c r="BE123">
        <v>0</v>
      </c>
      <c r="BF123">
        <v>0</v>
      </c>
      <c r="BG123">
        <v>0</v>
      </c>
      <c r="BH123">
        <v>0</v>
      </c>
      <c r="BI123">
        <v>0</v>
      </c>
      <c r="BJ123">
        <v>0</v>
      </c>
      <c r="BK123">
        <v>0</v>
      </c>
      <c r="BL123">
        <v>0</v>
      </c>
      <c r="BM123">
        <v>0</v>
      </c>
      <c r="BN123">
        <v>0</v>
      </c>
      <c r="BO123">
        <v>0</v>
      </c>
      <c r="BP123">
        <v>77625</v>
      </c>
      <c r="BQ123">
        <v>0</v>
      </c>
      <c r="BR123">
        <v>0</v>
      </c>
      <c r="BS123">
        <v>0</v>
      </c>
      <c r="BT123">
        <v>7709</v>
      </c>
      <c r="BU123">
        <v>136519</v>
      </c>
      <c r="BV123">
        <v>0</v>
      </c>
      <c r="BW123">
        <v>0</v>
      </c>
      <c r="BX123">
        <v>70812</v>
      </c>
      <c r="BY123">
        <v>0</v>
      </c>
      <c r="BZ123">
        <v>0</v>
      </c>
      <c r="CA123">
        <v>0</v>
      </c>
      <c r="CB123">
        <v>0</v>
      </c>
      <c r="CD123">
        <v>0</v>
      </c>
    </row>
    <row r="124" spans="1:82" x14ac:dyDescent="0.3">
      <c r="A124" s="155">
        <v>524</v>
      </c>
      <c r="B124" t="s">
        <v>271</v>
      </c>
      <c r="E124">
        <v>0</v>
      </c>
      <c r="F124">
        <v>3680450</v>
      </c>
      <c r="G124">
        <v>0</v>
      </c>
      <c r="H124">
        <v>0</v>
      </c>
      <c r="I124">
        <v>0</v>
      </c>
      <c r="J124">
        <v>923011</v>
      </c>
      <c r="K124">
        <v>0</v>
      </c>
      <c r="L124">
        <v>0</v>
      </c>
      <c r="M124">
        <v>0</v>
      </c>
      <c r="N124">
        <v>0</v>
      </c>
      <c r="O124">
        <v>13629490</v>
      </c>
      <c r="P124">
        <v>0</v>
      </c>
      <c r="Q124">
        <v>0</v>
      </c>
      <c r="R124">
        <v>1459488</v>
      </c>
      <c r="S124">
        <v>0</v>
      </c>
      <c r="T124">
        <v>49261358</v>
      </c>
      <c r="U124">
        <v>24073346</v>
      </c>
      <c r="V124">
        <v>26605176</v>
      </c>
      <c r="W124">
        <v>0</v>
      </c>
      <c r="X124">
        <v>1486396</v>
      </c>
      <c r="Y124">
        <v>41600248</v>
      </c>
      <c r="Z124">
        <v>7490583</v>
      </c>
      <c r="AA124">
        <v>13598670</v>
      </c>
      <c r="AB124">
        <v>5050538</v>
      </c>
      <c r="AC124">
        <v>1909873</v>
      </c>
      <c r="AD124">
        <v>3744006</v>
      </c>
      <c r="AE124">
        <v>10117743</v>
      </c>
      <c r="AF124">
        <v>0</v>
      </c>
      <c r="AG124">
        <v>5660265</v>
      </c>
      <c r="AH124">
        <v>1983847</v>
      </c>
      <c r="AI124">
        <v>23260130</v>
      </c>
      <c r="AJ124">
        <v>1137469</v>
      </c>
      <c r="AK124">
        <v>4084242</v>
      </c>
      <c r="AM124">
        <v>21926312</v>
      </c>
      <c r="AN124">
        <v>2452554</v>
      </c>
      <c r="AO124">
        <v>1428681</v>
      </c>
      <c r="AP124">
        <v>0</v>
      </c>
      <c r="AQ124">
        <v>0</v>
      </c>
      <c r="AR124">
        <v>16980686</v>
      </c>
      <c r="AS124">
        <v>0</v>
      </c>
      <c r="AT124">
        <v>7071819</v>
      </c>
      <c r="AU124">
        <v>0</v>
      </c>
      <c r="AV124">
        <v>23583757</v>
      </c>
      <c r="AW124">
        <v>0</v>
      </c>
      <c r="AX124">
        <v>5815977</v>
      </c>
      <c r="AY124">
        <v>1863679</v>
      </c>
      <c r="AZ124">
        <v>4251883</v>
      </c>
      <c r="BA124">
        <v>1339187</v>
      </c>
      <c r="BB124">
        <v>0</v>
      </c>
      <c r="BC124">
        <v>481701</v>
      </c>
      <c r="BD124">
        <v>15646272</v>
      </c>
      <c r="BE124">
        <v>0</v>
      </c>
      <c r="BF124">
        <v>1614008</v>
      </c>
      <c r="BG124">
        <v>1327981</v>
      </c>
      <c r="BH124">
        <v>0</v>
      </c>
      <c r="BI124">
        <v>1632829</v>
      </c>
      <c r="BJ124">
        <v>0</v>
      </c>
      <c r="BK124">
        <v>7376834</v>
      </c>
      <c r="BL124">
        <v>3089912</v>
      </c>
      <c r="BM124">
        <v>9471587</v>
      </c>
      <c r="BN124">
        <v>1624446</v>
      </c>
      <c r="BO124">
        <v>2635302</v>
      </c>
      <c r="BP124">
        <v>738764</v>
      </c>
      <c r="BQ124">
        <v>0</v>
      </c>
      <c r="BR124">
        <v>5646362</v>
      </c>
      <c r="BS124">
        <v>0</v>
      </c>
      <c r="BT124">
        <v>4322538</v>
      </c>
      <c r="BU124">
        <v>9939144</v>
      </c>
      <c r="BV124">
        <v>0</v>
      </c>
      <c r="BW124">
        <v>6047979</v>
      </c>
      <c r="BX124">
        <v>1213598</v>
      </c>
      <c r="BY124">
        <v>201697</v>
      </c>
      <c r="BZ124">
        <v>2909237</v>
      </c>
      <c r="CA124">
        <v>1649701</v>
      </c>
      <c r="CB124">
        <v>3334418</v>
      </c>
      <c r="CD124">
        <v>408462</v>
      </c>
    </row>
    <row r="125" spans="1:82" x14ac:dyDescent="0.3">
      <c r="A125" s="155">
        <v>525</v>
      </c>
      <c r="B125" t="s">
        <v>272</v>
      </c>
      <c r="E125">
        <v>0</v>
      </c>
      <c r="F125">
        <v>0</v>
      </c>
      <c r="G125">
        <v>0</v>
      </c>
      <c r="H125">
        <v>0</v>
      </c>
      <c r="I125">
        <v>0</v>
      </c>
      <c r="J125">
        <v>0</v>
      </c>
      <c r="K125">
        <v>0</v>
      </c>
      <c r="L125">
        <v>0</v>
      </c>
      <c r="M125">
        <v>0</v>
      </c>
      <c r="N125">
        <v>0</v>
      </c>
      <c r="O125">
        <v>0</v>
      </c>
      <c r="P125">
        <v>0</v>
      </c>
      <c r="Q125">
        <v>23360883</v>
      </c>
      <c r="R125">
        <v>143254</v>
      </c>
      <c r="S125">
        <v>0</v>
      </c>
      <c r="T125">
        <v>0</v>
      </c>
      <c r="U125">
        <v>0</v>
      </c>
      <c r="V125">
        <v>0</v>
      </c>
      <c r="W125">
        <v>0</v>
      </c>
      <c r="X125">
        <v>0</v>
      </c>
      <c r="Y125">
        <v>0</v>
      </c>
      <c r="Z125">
        <v>0</v>
      </c>
      <c r="AA125">
        <v>0</v>
      </c>
      <c r="AB125">
        <v>0</v>
      </c>
      <c r="AC125">
        <v>0</v>
      </c>
      <c r="AD125">
        <v>0</v>
      </c>
      <c r="AE125">
        <v>0</v>
      </c>
      <c r="AF125">
        <v>962431</v>
      </c>
      <c r="AG125">
        <v>0</v>
      </c>
      <c r="AH125">
        <v>0</v>
      </c>
      <c r="AI125">
        <v>0</v>
      </c>
      <c r="AJ125">
        <v>0</v>
      </c>
      <c r="AK125">
        <v>0</v>
      </c>
      <c r="AM125">
        <v>0</v>
      </c>
      <c r="AN125">
        <v>0</v>
      </c>
      <c r="AO125">
        <v>0</v>
      </c>
      <c r="AP125">
        <v>0</v>
      </c>
      <c r="AQ125">
        <v>0</v>
      </c>
      <c r="AR125">
        <v>0</v>
      </c>
      <c r="AS125">
        <v>0</v>
      </c>
      <c r="AT125">
        <v>0</v>
      </c>
      <c r="AU125">
        <v>0</v>
      </c>
      <c r="AV125">
        <v>0</v>
      </c>
      <c r="AW125">
        <v>0</v>
      </c>
      <c r="AX125">
        <v>0</v>
      </c>
      <c r="AY125">
        <v>0</v>
      </c>
      <c r="AZ125">
        <v>0</v>
      </c>
      <c r="BA125">
        <v>0</v>
      </c>
      <c r="BB125">
        <v>0</v>
      </c>
      <c r="BC125">
        <v>0</v>
      </c>
      <c r="BD125">
        <v>113950</v>
      </c>
      <c r="BE125">
        <v>0</v>
      </c>
      <c r="BF125">
        <v>0</v>
      </c>
      <c r="BG125">
        <v>0</v>
      </c>
      <c r="BH125">
        <v>0</v>
      </c>
      <c r="BI125">
        <v>0</v>
      </c>
      <c r="BJ125">
        <v>0</v>
      </c>
      <c r="BK125">
        <v>0</v>
      </c>
      <c r="BL125">
        <v>0</v>
      </c>
      <c r="BM125">
        <v>0</v>
      </c>
      <c r="BN125">
        <v>0</v>
      </c>
      <c r="BO125">
        <v>0</v>
      </c>
      <c r="BP125">
        <v>0</v>
      </c>
      <c r="BQ125">
        <v>0</v>
      </c>
      <c r="BR125">
        <v>0</v>
      </c>
      <c r="BS125">
        <v>0</v>
      </c>
      <c r="BT125">
        <v>0</v>
      </c>
      <c r="BU125">
        <v>0</v>
      </c>
      <c r="BV125">
        <v>0</v>
      </c>
      <c r="BW125">
        <v>0</v>
      </c>
      <c r="BX125">
        <v>0</v>
      </c>
      <c r="BY125">
        <v>0</v>
      </c>
      <c r="BZ125">
        <v>0</v>
      </c>
      <c r="CA125">
        <v>0</v>
      </c>
      <c r="CB125">
        <v>0</v>
      </c>
      <c r="CD125">
        <v>0</v>
      </c>
    </row>
    <row r="126" spans="1:82" x14ac:dyDescent="0.3">
      <c r="A126" s="155">
        <v>526</v>
      </c>
      <c r="B126" t="s">
        <v>273</v>
      </c>
      <c r="E126">
        <v>0</v>
      </c>
      <c r="F126">
        <v>161004</v>
      </c>
      <c r="G126">
        <v>0</v>
      </c>
      <c r="H126">
        <v>0</v>
      </c>
      <c r="I126">
        <v>0</v>
      </c>
      <c r="J126">
        <v>5862</v>
      </c>
      <c r="K126">
        <v>0</v>
      </c>
      <c r="L126">
        <v>0</v>
      </c>
      <c r="M126">
        <v>0</v>
      </c>
      <c r="N126">
        <v>0</v>
      </c>
      <c r="O126">
        <v>1739495</v>
      </c>
      <c r="P126">
        <v>0</v>
      </c>
      <c r="Q126">
        <v>8955556</v>
      </c>
      <c r="R126">
        <v>149228</v>
      </c>
      <c r="S126">
        <v>0</v>
      </c>
      <c r="T126">
        <v>7153834</v>
      </c>
      <c r="U126">
        <v>1957965</v>
      </c>
      <c r="V126">
        <v>9696959</v>
      </c>
      <c r="W126">
        <v>0</v>
      </c>
      <c r="X126">
        <v>10236</v>
      </c>
      <c r="Y126">
        <v>2534539</v>
      </c>
      <c r="Z126">
        <v>0</v>
      </c>
      <c r="AA126">
        <v>3078174</v>
      </c>
      <c r="AB126">
        <v>1120157</v>
      </c>
      <c r="AC126">
        <v>120359</v>
      </c>
      <c r="AD126">
        <v>609942</v>
      </c>
      <c r="AE126">
        <v>558839</v>
      </c>
      <c r="AF126">
        <v>4838910</v>
      </c>
      <c r="AG126">
        <v>880601</v>
      </c>
      <c r="AH126">
        <v>1525</v>
      </c>
      <c r="AI126">
        <v>7116632</v>
      </c>
      <c r="AJ126">
        <v>0</v>
      </c>
      <c r="AK126">
        <v>275204</v>
      </c>
      <c r="AM126">
        <v>2146673</v>
      </c>
      <c r="AN126">
        <v>70327</v>
      </c>
      <c r="AO126">
        <v>119470</v>
      </c>
      <c r="AP126">
        <v>0</v>
      </c>
      <c r="AQ126">
        <v>0</v>
      </c>
      <c r="AR126">
        <v>1327480</v>
      </c>
      <c r="AS126">
        <v>0</v>
      </c>
      <c r="AT126">
        <v>510972</v>
      </c>
      <c r="AU126">
        <v>0</v>
      </c>
      <c r="AV126">
        <v>12740664</v>
      </c>
      <c r="AW126">
        <v>0</v>
      </c>
      <c r="AX126">
        <v>772568</v>
      </c>
      <c r="AY126">
        <v>984862</v>
      </c>
      <c r="AZ126">
        <v>367030</v>
      </c>
      <c r="BA126">
        <v>75914</v>
      </c>
      <c r="BB126">
        <v>0</v>
      </c>
      <c r="BC126">
        <v>0</v>
      </c>
      <c r="BD126">
        <v>2652461</v>
      </c>
      <c r="BE126">
        <v>0</v>
      </c>
      <c r="BF126">
        <v>107938</v>
      </c>
      <c r="BG126">
        <v>14079</v>
      </c>
      <c r="BH126">
        <v>0</v>
      </c>
      <c r="BI126">
        <v>13552</v>
      </c>
      <c r="BJ126">
        <v>0</v>
      </c>
      <c r="BK126">
        <v>1690176</v>
      </c>
      <c r="BL126">
        <v>23840</v>
      </c>
      <c r="BM126">
        <v>248452</v>
      </c>
      <c r="BN126">
        <v>187679</v>
      </c>
      <c r="BO126">
        <v>180467</v>
      </c>
      <c r="BP126">
        <v>304120</v>
      </c>
      <c r="BQ126">
        <v>0</v>
      </c>
      <c r="BR126">
        <v>122125</v>
      </c>
      <c r="BS126">
        <v>0</v>
      </c>
      <c r="BT126">
        <v>283921</v>
      </c>
      <c r="BU126">
        <v>2119207</v>
      </c>
      <c r="BV126">
        <v>0</v>
      </c>
      <c r="BW126">
        <v>1502320</v>
      </c>
      <c r="BX126">
        <v>43577</v>
      </c>
      <c r="BY126">
        <v>0</v>
      </c>
      <c r="BZ126">
        <v>95519</v>
      </c>
      <c r="CA126">
        <v>6010</v>
      </c>
      <c r="CB126">
        <v>235798</v>
      </c>
      <c r="CD126">
        <v>0</v>
      </c>
    </row>
    <row r="127" spans="1:82" x14ac:dyDescent="0.3">
      <c r="A127" s="155">
        <v>527</v>
      </c>
      <c r="B127" t="s">
        <v>274</v>
      </c>
      <c r="E127">
        <v>0</v>
      </c>
      <c r="F127">
        <v>0</v>
      </c>
      <c r="G127">
        <v>0</v>
      </c>
      <c r="H127">
        <v>0</v>
      </c>
      <c r="I127">
        <v>0</v>
      </c>
      <c r="J127">
        <v>0</v>
      </c>
      <c r="K127">
        <v>0</v>
      </c>
      <c r="L127">
        <v>0</v>
      </c>
      <c r="M127">
        <v>0</v>
      </c>
      <c r="N127">
        <v>0</v>
      </c>
      <c r="O127">
        <v>0</v>
      </c>
      <c r="P127">
        <v>0</v>
      </c>
      <c r="Q127">
        <v>7588548</v>
      </c>
      <c r="R127">
        <v>0</v>
      </c>
      <c r="S127">
        <v>0</v>
      </c>
      <c r="T127">
        <v>0</v>
      </c>
      <c r="U127">
        <v>0</v>
      </c>
      <c r="V127">
        <v>55950</v>
      </c>
      <c r="W127">
        <v>0</v>
      </c>
      <c r="X127">
        <v>0</v>
      </c>
      <c r="Y127">
        <v>0</v>
      </c>
      <c r="Z127">
        <v>0</v>
      </c>
      <c r="AA127">
        <v>0</v>
      </c>
      <c r="AB127">
        <v>0</v>
      </c>
      <c r="AC127">
        <v>0</v>
      </c>
      <c r="AD127">
        <v>0</v>
      </c>
      <c r="AE127">
        <v>0</v>
      </c>
      <c r="AF127">
        <v>0</v>
      </c>
      <c r="AG127">
        <v>0</v>
      </c>
      <c r="AH127">
        <v>0</v>
      </c>
      <c r="AI127">
        <v>9632870</v>
      </c>
      <c r="AJ127">
        <v>0</v>
      </c>
      <c r="AK127">
        <v>0</v>
      </c>
      <c r="AM127">
        <v>312086</v>
      </c>
      <c r="AN127">
        <v>0</v>
      </c>
      <c r="AO127">
        <v>0</v>
      </c>
      <c r="AP127">
        <v>0</v>
      </c>
      <c r="AQ127">
        <v>0</v>
      </c>
      <c r="AR127">
        <v>0</v>
      </c>
      <c r="AS127">
        <v>0</v>
      </c>
      <c r="AT127">
        <v>0</v>
      </c>
      <c r="AU127">
        <v>7405</v>
      </c>
      <c r="AV127">
        <v>0</v>
      </c>
      <c r="AW127">
        <v>0</v>
      </c>
      <c r="AX127">
        <v>0</v>
      </c>
      <c r="AY127">
        <v>0</v>
      </c>
      <c r="AZ127">
        <v>0</v>
      </c>
      <c r="BA127">
        <v>0</v>
      </c>
      <c r="BB127">
        <v>0</v>
      </c>
      <c r="BC127">
        <v>0</v>
      </c>
      <c r="BD127">
        <v>0</v>
      </c>
      <c r="BE127">
        <v>0</v>
      </c>
      <c r="BF127">
        <v>0</v>
      </c>
      <c r="BG127">
        <v>0</v>
      </c>
      <c r="BH127">
        <v>0</v>
      </c>
      <c r="BI127">
        <v>0</v>
      </c>
      <c r="BJ127">
        <v>0</v>
      </c>
      <c r="BK127">
        <v>0</v>
      </c>
      <c r="BL127">
        <v>0</v>
      </c>
      <c r="BM127">
        <v>0</v>
      </c>
      <c r="BN127">
        <v>0</v>
      </c>
      <c r="BO127">
        <v>0</v>
      </c>
      <c r="BP127">
        <v>0</v>
      </c>
      <c r="BQ127">
        <v>0</v>
      </c>
      <c r="BR127">
        <v>11600</v>
      </c>
      <c r="BS127">
        <v>4577042</v>
      </c>
      <c r="BT127">
        <v>0</v>
      </c>
      <c r="BU127">
        <v>0</v>
      </c>
      <c r="BV127">
        <v>0</v>
      </c>
      <c r="BW127">
        <v>0</v>
      </c>
      <c r="BX127">
        <v>0</v>
      </c>
      <c r="BY127">
        <v>0</v>
      </c>
      <c r="BZ127">
        <v>0</v>
      </c>
      <c r="CA127">
        <v>0</v>
      </c>
      <c r="CB127">
        <v>0</v>
      </c>
      <c r="CD127">
        <v>0</v>
      </c>
    </row>
    <row r="128" spans="1:82" x14ac:dyDescent="0.3">
      <c r="A128" s="155">
        <v>528</v>
      </c>
      <c r="B128" t="s">
        <v>257</v>
      </c>
      <c r="E128">
        <v>25598</v>
      </c>
      <c r="F128">
        <v>302992</v>
      </c>
      <c r="G128">
        <v>892218</v>
      </c>
      <c r="H128">
        <v>162543</v>
      </c>
      <c r="I128">
        <v>2418793</v>
      </c>
      <c r="J128">
        <v>36445</v>
      </c>
      <c r="K128">
        <v>67989</v>
      </c>
      <c r="L128">
        <v>115431</v>
      </c>
      <c r="M128">
        <v>8305094</v>
      </c>
      <c r="N128">
        <v>26797</v>
      </c>
      <c r="O128">
        <v>2905229</v>
      </c>
      <c r="P128">
        <v>13774</v>
      </c>
      <c r="Q128">
        <v>21312952</v>
      </c>
      <c r="R128">
        <v>995991</v>
      </c>
      <c r="S128">
        <v>0</v>
      </c>
      <c r="T128">
        <v>41027808</v>
      </c>
      <c r="U128">
        <v>7444547</v>
      </c>
      <c r="V128">
        <v>9962252</v>
      </c>
      <c r="W128">
        <v>18513041</v>
      </c>
      <c r="X128">
        <v>68595</v>
      </c>
      <c r="Y128">
        <v>6419739</v>
      </c>
      <c r="Z128">
        <v>511804</v>
      </c>
      <c r="AA128">
        <v>7392315</v>
      </c>
      <c r="AB128">
        <v>1642562</v>
      </c>
      <c r="AC128">
        <v>690682</v>
      </c>
      <c r="AD128">
        <v>693230</v>
      </c>
      <c r="AE128">
        <v>896566</v>
      </c>
      <c r="AF128">
        <v>7636229</v>
      </c>
      <c r="AG128">
        <v>2173064</v>
      </c>
      <c r="AH128">
        <v>220111</v>
      </c>
      <c r="AI128">
        <v>14167347</v>
      </c>
      <c r="AJ128">
        <v>186336</v>
      </c>
      <c r="AK128">
        <v>321295</v>
      </c>
      <c r="AM128">
        <v>5888819</v>
      </c>
      <c r="AN128">
        <v>0</v>
      </c>
      <c r="AO128">
        <v>231655</v>
      </c>
      <c r="AP128">
        <v>0</v>
      </c>
      <c r="AQ128">
        <v>3826404</v>
      </c>
      <c r="AR128">
        <v>2233452</v>
      </c>
      <c r="AS128">
        <v>127702</v>
      </c>
      <c r="AT128">
        <v>1109005</v>
      </c>
      <c r="AU128">
        <v>64671</v>
      </c>
      <c r="AV128">
        <v>9131861</v>
      </c>
      <c r="AW128">
        <v>770609</v>
      </c>
      <c r="AX128">
        <v>593445</v>
      </c>
      <c r="AY128">
        <v>3246677</v>
      </c>
      <c r="AZ128">
        <v>405448</v>
      </c>
      <c r="BA128">
        <v>486397</v>
      </c>
      <c r="BB128">
        <v>0</v>
      </c>
      <c r="BC128">
        <v>47266</v>
      </c>
      <c r="BD128">
        <v>3301289</v>
      </c>
      <c r="BE128">
        <v>32018</v>
      </c>
      <c r="BF128">
        <v>150755</v>
      </c>
      <c r="BG128">
        <v>56876</v>
      </c>
      <c r="BH128">
        <v>31403</v>
      </c>
      <c r="BI128">
        <v>49902</v>
      </c>
      <c r="BJ128">
        <v>46037</v>
      </c>
      <c r="BK128">
        <v>1220738</v>
      </c>
      <c r="BL128">
        <v>297735</v>
      </c>
      <c r="BM128">
        <v>800811</v>
      </c>
      <c r="BN128">
        <v>1730038</v>
      </c>
      <c r="BO128">
        <v>527018</v>
      </c>
      <c r="BP128">
        <v>461945</v>
      </c>
      <c r="BQ128">
        <v>10557120</v>
      </c>
      <c r="BR128">
        <v>223838</v>
      </c>
      <c r="BS128">
        <v>7966821</v>
      </c>
      <c r="BT128">
        <v>178513</v>
      </c>
      <c r="BU128">
        <v>2249873</v>
      </c>
      <c r="BV128">
        <v>180888</v>
      </c>
      <c r="BW128">
        <v>973421</v>
      </c>
      <c r="BX128">
        <v>109101</v>
      </c>
      <c r="BY128">
        <v>12480</v>
      </c>
      <c r="BZ128">
        <v>58868</v>
      </c>
      <c r="CA128">
        <v>20647</v>
      </c>
      <c r="CB128">
        <v>456175</v>
      </c>
      <c r="CD128">
        <v>8835</v>
      </c>
    </row>
    <row r="129" spans="1:82" x14ac:dyDescent="0.3">
      <c r="A129" s="155">
        <v>529</v>
      </c>
      <c r="B129" t="s">
        <v>258</v>
      </c>
      <c r="E129">
        <v>3079</v>
      </c>
      <c r="F129">
        <v>41956</v>
      </c>
      <c r="G129">
        <v>112282</v>
      </c>
      <c r="H129">
        <v>21993</v>
      </c>
      <c r="I129">
        <v>162743</v>
      </c>
      <c r="J129">
        <v>3521</v>
      </c>
      <c r="K129">
        <v>7992</v>
      </c>
      <c r="L129">
        <v>8252</v>
      </c>
      <c r="M129">
        <v>713715</v>
      </c>
      <c r="N129">
        <v>4094</v>
      </c>
      <c r="O129">
        <v>130824</v>
      </c>
      <c r="P129">
        <v>2945</v>
      </c>
      <c r="Q129">
        <v>1815532</v>
      </c>
      <c r="R129">
        <v>18723</v>
      </c>
      <c r="S129">
        <v>0</v>
      </c>
      <c r="T129">
        <v>2972960</v>
      </c>
      <c r="U129">
        <v>374283</v>
      </c>
      <c r="V129">
        <v>710449</v>
      </c>
      <c r="W129">
        <v>1107816</v>
      </c>
      <c r="X129">
        <v>9107</v>
      </c>
      <c r="Y129">
        <v>552859</v>
      </c>
      <c r="Z129">
        <v>50196</v>
      </c>
      <c r="AA129">
        <v>701088</v>
      </c>
      <c r="AB129">
        <v>164599</v>
      </c>
      <c r="AC129">
        <v>74288</v>
      </c>
      <c r="AD129">
        <v>106405</v>
      </c>
      <c r="AE129">
        <v>47829</v>
      </c>
      <c r="AF129">
        <v>140077</v>
      </c>
      <c r="AG129">
        <v>296545</v>
      </c>
      <c r="AH129">
        <v>22796</v>
      </c>
      <c r="AI129">
        <v>1300080</v>
      </c>
      <c r="AJ129">
        <v>12117</v>
      </c>
      <c r="AK129">
        <v>33600</v>
      </c>
      <c r="AM129">
        <v>507152</v>
      </c>
      <c r="AN129">
        <v>0</v>
      </c>
      <c r="AO129">
        <v>36491</v>
      </c>
      <c r="AP129">
        <v>0</v>
      </c>
      <c r="AQ129">
        <v>53654</v>
      </c>
      <c r="AR129">
        <v>183649</v>
      </c>
      <c r="AS129">
        <v>15728</v>
      </c>
      <c r="AT129">
        <v>81654</v>
      </c>
      <c r="AU129">
        <v>11821</v>
      </c>
      <c r="AV129">
        <v>351728</v>
      </c>
      <c r="AW129">
        <v>81354</v>
      </c>
      <c r="AX129">
        <v>65876</v>
      </c>
      <c r="AY129">
        <v>39644</v>
      </c>
      <c r="AZ129">
        <v>18410</v>
      </c>
      <c r="BA129">
        <v>26365</v>
      </c>
      <c r="BB129">
        <v>0</v>
      </c>
      <c r="BC129">
        <v>6806</v>
      </c>
      <c r="BD129">
        <v>361602</v>
      </c>
      <c r="BE129">
        <v>2010</v>
      </c>
      <c r="BF129">
        <v>18959</v>
      </c>
      <c r="BG129">
        <v>11703</v>
      </c>
      <c r="BH129">
        <v>1985</v>
      </c>
      <c r="BI129">
        <v>9521</v>
      </c>
      <c r="BJ129">
        <v>3287</v>
      </c>
      <c r="BK129">
        <v>74453</v>
      </c>
      <c r="BL129">
        <v>25270</v>
      </c>
      <c r="BM129">
        <v>74654</v>
      </c>
      <c r="BN129">
        <v>42302</v>
      </c>
      <c r="BO129">
        <v>66304</v>
      </c>
      <c r="BP129">
        <v>57437</v>
      </c>
      <c r="BQ129">
        <v>699581</v>
      </c>
      <c r="BR129">
        <v>39450</v>
      </c>
      <c r="BS129">
        <v>317294</v>
      </c>
      <c r="BT129">
        <v>18798</v>
      </c>
      <c r="BU129">
        <v>223169</v>
      </c>
      <c r="BV129">
        <v>21280</v>
      </c>
      <c r="BW129">
        <v>79869</v>
      </c>
      <c r="BX129">
        <v>16497</v>
      </c>
      <c r="BY129">
        <v>1871</v>
      </c>
      <c r="BZ129">
        <v>8253</v>
      </c>
      <c r="CA129">
        <v>4535</v>
      </c>
      <c r="CB129">
        <v>47955</v>
      </c>
      <c r="CD129">
        <v>2338</v>
      </c>
    </row>
    <row r="130" spans="1:82" x14ac:dyDescent="0.3">
      <c r="A130" s="155">
        <v>530</v>
      </c>
      <c r="B130" t="s">
        <v>259</v>
      </c>
      <c r="E130">
        <v>418</v>
      </c>
      <c r="F130">
        <v>5541</v>
      </c>
      <c r="G130">
        <v>25349</v>
      </c>
      <c r="H130">
        <v>4262</v>
      </c>
      <c r="I130">
        <v>26544</v>
      </c>
      <c r="J130">
        <v>1329</v>
      </c>
      <c r="K130">
        <v>447</v>
      </c>
      <c r="L130">
        <v>2551</v>
      </c>
      <c r="M130">
        <v>81449</v>
      </c>
      <c r="N130">
        <v>1063</v>
      </c>
      <c r="O130">
        <v>28633</v>
      </c>
      <c r="P130">
        <v>89</v>
      </c>
      <c r="Q130">
        <v>188967</v>
      </c>
      <c r="R130">
        <v>1436</v>
      </c>
      <c r="S130">
        <v>0</v>
      </c>
      <c r="T130">
        <v>276829</v>
      </c>
      <c r="U130">
        <v>105606</v>
      </c>
      <c r="V130">
        <v>207464</v>
      </c>
      <c r="W130">
        <v>68749</v>
      </c>
      <c r="X130">
        <v>14185</v>
      </c>
      <c r="Y130">
        <v>100235</v>
      </c>
      <c r="Z130">
        <v>31282</v>
      </c>
      <c r="AA130">
        <v>74914</v>
      </c>
      <c r="AB130">
        <v>49978</v>
      </c>
      <c r="AC130">
        <v>2563</v>
      </c>
      <c r="AD130">
        <v>31454</v>
      </c>
      <c r="AE130">
        <v>61236</v>
      </c>
      <c r="AF130">
        <v>9781</v>
      </c>
      <c r="AG130">
        <v>44275</v>
      </c>
      <c r="AH130">
        <v>14888</v>
      </c>
      <c r="AI130">
        <v>143260</v>
      </c>
      <c r="AJ130">
        <v>388</v>
      </c>
      <c r="AK130">
        <v>22931</v>
      </c>
      <c r="AM130">
        <v>118172</v>
      </c>
      <c r="AN130">
        <v>0</v>
      </c>
      <c r="AO130">
        <v>14789</v>
      </c>
      <c r="AP130">
        <v>0</v>
      </c>
      <c r="AQ130">
        <v>32758</v>
      </c>
      <c r="AR130">
        <v>74410</v>
      </c>
      <c r="AS130">
        <v>10322</v>
      </c>
      <c r="AT130">
        <v>26273</v>
      </c>
      <c r="AU130">
        <v>8489</v>
      </c>
      <c r="AV130">
        <v>90539</v>
      </c>
      <c r="AW130">
        <v>4328</v>
      </c>
      <c r="AX130">
        <v>17349</v>
      </c>
      <c r="AY130">
        <v>114020</v>
      </c>
      <c r="AZ130">
        <v>2575</v>
      </c>
      <c r="BA130">
        <v>20763</v>
      </c>
      <c r="BB130">
        <v>0</v>
      </c>
      <c r="BC130">
        <v>989</v>
      </c>
      <c r="BD130">
        <v>64728</v>
      </c>
      <c r="BE130">
        <v>551</v>
      </c>
      <c r="BF130">
        <v>10758</v>
      </c>
      <c r="BG130">
        <v>14561</v>
      </c>
      <c r="BH130">
        <v>625</v>
      </c>
      <c r="BI130">
        <v>3616</v>
      </c>
      <c r="BJ130">
        <v>1510</v>
      </c>
      <c r="BK130">
        <v>85029</v>
      </c>
      <c r="BL130">
        <v>5780</v>
      </c>
      <c r="BM130">
        <v>16557</v>
      </c>
      <c r="BN130">
        <v>1510</v>
      </c>
      <c r="BO130">
        <v>1566</v>
      </c>
      <c r="BP130">
        <v>1754</v>
      </c>
      <c r="BQ130">
        <v>8729</v>
      </c>
      <c r="BR130">
        <v>22395</v>
      </c>
      <c r="BS130">
        <v>98591</v>
      </c>
      <c r="BT130">
        <v>7388</v>
      </c>
      <c r="BU130">
        <v>34140</v>
      </c>
      <c r="BV130">
        <v>2329</v>
      </c>
      <c r="BW130">
        <v>85691</v>
      </c>
      <c r="BX130">
        <v>8756</v>
      </c>
      <c r="BY130">
        <v>48</v>
      </c>
      <c r="BZ130">
        <v>4343</v>
      </c>
      <c r="CA130">
        <v>513</v>
      </c>
      <c r="CB130">
        <v>4655</v>
      </c>
      <c r="CD130">
        <v>314</v>
      </c>
    </row>
    <row r="131" spans="1:82" x14ac:dyDescent="0.3">
      <c r="A131" s="155">
        <v>531</v>
      </c>
      <c r="B131" t="s">
        <v>260</v>
      </c>
      <c r="E131">
        <v>0</v>
      </c>
      <c r="F131">
        <v>0</v>
      </c>
      <c r="G131">
        <v>335</v>
      </c>
      <c r="H131">
        <v>0</v>
      </c>
      <c r="I131">
        <v>0</v>
      </c>
      <c r="J131">
        <v>0</v>
      </c>
      <c r="K131">
        <v>0</v>
      </c>
      <c r="L131">
        <v>0</v>
      </c>
      <c r="M131">
        <v>0</v>
      </c>
      <c r="N131">
        <v>29</v>
      </c>
      <c r="O131">
        <v>0</v>
      </c>
      <c r="P131">
        <v>0</v>
      </c>
      <c r="Q131">
        <v>0</v>
      </c>
      <c r="R131">
        <v>0</v>
      </c>
      <c r="S131">
        <v>0</v>
      </c>
      <c r="T131">
        <v>24471</v>
      </c>
      <c r="U131">
        <v>0</v>
      </c>
      <c r="V131">
        <v>0</v>
      </c>
      <c r="W131">
        <v>0</v>
      </c>
      <c r="X131">
        <v>0</v>
      </c>
      <c r="Y131">
        <v>4583</v>
      </c>
      <c r="Z131">
        <v>0</v>
      </c>
      <c r="AA131">
        <v>0</v>
      </c>
      <c r="AB131">
        <v>0</v>
      </c>
      <c r="AC131">
        <v>0</v>
      </c>
      <c r="AD131">
        <v>0</v>
      </c>
      <c r="AE131">
        <v>574</v>
      </c>
      <c r="AF131">
        <v>0</v>
      </c>
      <c r="AG131">
        <v>0</v>
      </c>
      <c r="AH131">
        <v>0</v>
      </c>
      <c r="AI131">
        <v>0</v>
      </c>
      <c r="AJ131">
        <v>0</v>
      </c>
      <c r="AK131">
        <v>2954</v>
      </c>
      <c r="AM131">
        <v>519</v>
      </c>
      <c r="AN131">
        <v>0</v>
      </c>
      <c r="AO131">
        <v>0</v>
      </c>
      <c r="AP131">
        <v>0</v>
      </c>
      <c r="AQ131">
        <v>0</v>
      </c>
      <c r="AR131">
        <v>0</v>
      </c>
      <c r="AS131">
        <v>0</v>
      </c>
      <c r="AT131">
        <v>205</v>
      </c>
      <c r="AU131">
        <v>101</v>
      </c>
      <c r="AV131">
        <v>0</v>
      </c>
      <c r="AW131">
        <v>0</v>
      </c>
      <c r="AX131">
        <v>0</v>
      </c>
      <c r="AY131">
        <v>0</v>
      </c>
      <c r="AZ131">
        <v>0</v>
      </c>
      <c r="BA131">
        <v>0</v>
      </c>
      <c r="BB131">
        <v>0</v>
      </c>
      <c r="BC131">
        <v>0</v>
      </c>
      <c r="BD131">
        <v>490</v>
      </c>
      <c r="BE131">
        <v>0</v>
      </c>
      <c r="BF131">
        <v>0</v>
      </c>
      <c r="BG131">
        <v>0</v>
      </c>
      <c r="BH131">
        <v>0</v>
      </c>
      <c r="BI131">
        <v>0</v>
      </c>
      <c r="BJ131">
        <v>0</v>
      </c>
      <c r="BK131">
        <v>470</v>
      </c>
      <c r="BL131">
        <v>0</v>
      </c>
      <c r="BM131">
        <v>0</v>
      </c>
      <c r="BN131">
        <v>98</v>
      </c>
      <c r="BO131">
        <v>0</v>
      </c>
      <c r="BP131">
        <v>0</v>
      </c>
      <c r="BQ131">
        <v>0</v>
      </c>
      <c r="BR131">
        <v>0</v>
      </c>
      <c r="BS131">
        <v>0</v>
      </c>
      <c r="BT131">
        <v>0</v>
      </c>
      <c r="BU131">
        <v>0</v>
      </c>
      <c r="BV131">
        <v>0</v>
      </c>
      <c r="BW131">
        <v>0</v>
      </c>
      <c r="BX131">
        <v>0</v>
      </c>
      <c r="BY131">
        <v>0</v>
      </c>
      <c r="BZ131">
        <v>0</v>
      </c>
      <c r="CA131">
        <v>15</v>
      </c>
      <c r="CB131">
        <v>0</v>
      </c>
      <c r="CD131">
        <v>0</v>
      </c>
    </row>
    <row r="132" spans="1:82" x14ac:dyDescent="0.3">
      <c r="A132" s="155">
        <v>532</v>
      </c>
      <c r="B132" t="s">
        <v>1059</v>
      </c>
      <c r="E132">
        <v>45389</v>
      </c>
      <c r="F132">
        <v>891939</v>
      </c>
      <c r="G132">
        <v>1644024</v>
      </c>
      <c r="H132">
        <v>1493802</v>
      </c>
      <c r="I132">
        <v>4174365</v>
      </c>
      <c r="J132">
        <v>59358</v>
      </c>
      <c r="K132">
        <v>279337</v>
      </c>
      <c r="L132">
        <v>216176</v>
      </c>
      <c r="M132">
        <v>14751401</v>
      </c>
      <c r="N132">
        <v>492573</v>
      </c>
      <c r="O132">
        <v>5465222</v>
      </c>
      <c r="P132">
        <v>66577</v>
      </c>
      <c r="Q132">
        <v>35930453</v>
      </c>
      <c r="R132">
        <v>1945562</v>
      </c>
      <c r="S132">
        <v>37029</v>
      </c>
      <c r="T132">
        <v>133153912</v>
      </c>
      <c r="U132">
        <v>15106432</v>
      </c>
      <c r="V132">
        <v>20892241</v>
      </c>
      <c r="W132">
        <v>32928919</v>
      </c>
      <c r="X132">
        <v>294602</v>
      </c>
      <c r="Y132">
        <v>12276849</v>
      </c>
      <c r="Z132">
        <v>1151039</v>
      </c>
      <c r="AA132">
        <v>13527291</v>
      </c>
      <c r="AB132">
        <v>3840133</v>
      </c>
      <c r="AC132">
        <v>2300963</v>
      </c>
      <c r="AD132">
        <v>1918569</v>
      </c>
      <c r="AE132">
        <v>2258681</v>
      </c>
      <c r="AF132">
        <v>37162840</v>
      </c>
      <c r="AG132">
        <v>5664713</v>
      </c>
      <c r="AH132">
        <v>1440682</v>
      </c>
      <c r="AI132">
        <v>33407107</v>
      </c>
      <c r="AJ132">
        <v>301578</v>
      </c>
      <c r="AK132">
        <v>866396</v>
      </c>
      <c r="AM132">
        <v>14667813</v>
      </c>
      <c r="AN132">
        <v>668540</v>
      </c>
      <c r="AO132">
        <v>897243</v>
      </c>
      <c r="AP132">
        <v>45217</v>
      </c>
      <c r="AQ132">
        <v>4986176</v>
      </c>
      <c r="AR132">
        <v>6067476</v>
      </c>
      <c r="AS132">
        <v>505533</v>
      </c>
      <c r="AT132">
        <v>2400384</v>
      </c>
      <c r="AU132">
        <v>214623</v>
      </c>
      <c r="AV132">
        <v>13437302</v>
      </c>
      <c r="AW132">
        <v>1650718</v>
      </c>
      <c r="AX132">
        <v>1673320</v>
      </c>
      <c r="AY132">
        <v>5715108</v>
      </c>
      <c r="AZ132">
        <v>928774</v>
      </c>
      <c r="BA132">
        <v>1259226</v>
      </c>
      <c r="BB132">
        <v>23619</v>
      </c>
      <c r="BC132">
        <v>198080</v>
      </c>
      <c r="BD132">
        <v>9544643</v>
      </c>
      <c r="BE132">
        <v>116376</v>
      </c>
      <c r="BF132">
        <v>356205</v>
      </c>
      <c r="BG132">
        <v>143361</v>
      </c>
      <c r="BH132">
        <v>77678</v>
      </c>
      <c r="BI132">
        <v>264009</v>
      </c>
      <c r="BJ132">
        <v>100700</v>
      </c>
      <c r="BK132">
        <v>3665898</v>
      </c>
      <c r="BL132">
        <v>655843</v>
      </c>
      <c r="BM132">
        <v>2024265</v>
      </c>
      <c r="BN132">
        <v>4631962</v>
      </c>
      <c r="BO132">
        <v>1262193</v>
      </c>
      <c r="BP132">
        <v>1476242</v>
      </c>
      <c r="BQ132">
        <v>17590227</v>
      </c>
      <c r="BR132">
        <v>1271781</v>
      </c>
      <c r="BS132">
        <v>13113309</v>
      </c>
      <c r="BT132">
        <v>598349</v>
      </c>
      <c r="BU132">
        <v>5081311</v>
      </c>
      <c r="BV132">
        <v>587557</v>
      </c>
      <c r="BW132">
        <v>1802112</v>
      </c>
      <c r="BX132">
        <v>959934</v>
      </c>
      <c r="BY132">
        <v>112274</v>
      </c>
      <c r="BZ132">
        <v>178752</v>
      </c>
      <c r="CA132">
        <v>113841</v>
      </c>
      <c r="CB132">
        <v>1070969</v>
      </c>
      <c r="CD132">
        <v>46994</v>
      </c>
    </row>
    <row r="133" spans="1:82" x14ac:dyDescent="0.3">
      <c r="A133" s="155">
        <v>533</v>
      </c>
      <c r="B133" t="s">
        <v>1060</v>
      </c>
      <c r="E133">
        <v>0</v>
      </c>
      <c r="F133">
        <v>29610</v>
      </c>
      <c r="G133">
        <v>0</v>
      </c>
      <c r="H133">
        <v>0</v>
      </c>
      <c r="I133">
        <v>0</v>
      </c>
      <c r="J133">
        <v>0</v>
      </c>
      <c r="K133">
        <v>0</v>
      </c>
      <c r="L133">
        <v>0</v>
      </c>
      <c r="M133">
        <v>1261203</v>
      </c>
      <c r="N133">
        <v>0</v>
      </c>
      <c r="O133">
        <v>159998</v>
      </c>
      <c r="P133">
        <v>0</v>
      </c>
      <c r="Q133">
        <v>857500</v>
      </c>
      <c r="R133">
        <v>0</v>
      </c>
      <c r="S133">
        <v>0</v>
      </c>
      <c r="T133">
        <v>0</v>
      </c>
      <c r="U133">
        <v>0</v>
      </c>
      <c r="V133">
        <v>791850</v>
      </c>
      <c r="W133">
        <v>0</v>
      </c>
      <c r="X133">
        <v>0</v>
      </c>
      <c r="Y133">
        <v>0</v>
      </c>
      <c r="Z133">
        <v>0</v>
      </c>
      <c r="AA133">
        <v>0</v>
      </c>
      <c r="AB133">
        <v>0</v>
      </c>
      <c r="AC133">
        <v>577457</v>
      </c>
      <c r="AD133">
        <v>0</v>
      </c>
      <c r="AE133">
        <v>0</v>
      </c>
      <c r="AF133">
        <v>2223843</v>
      </c>
      <c r="AG133">
        <v>0</v>
      </c>
      <c r="AH133">
        <v>0</v>
      </c>
      <c r="AI133">
        <v>0</v>
      </c>
      <c r="AJ133">
        <v>0</v>
      </c>
      <c r="AK133">
        <v>0</v>
      </c>
      <c r="AM133">
        <v>543752</v>
      </c>
      <c r="AN133">
        <v>0</v>
      </c>
      <c r="AO133">
        <v>40000</v>
      </c>
      <c r="AP133">
        <v>0</v>
      </c>
      <c r="AQ133">
        <v>154932</v>
      </c>
      <c r="AR133">
        <v>415000</v>
      </c>
      <c r="AS133">
        <v>0</v>
      </c>
      <c r="AT133">
        <v>108783</v>
      </c>
      <c r="AU133">
        <v>0</v>
      </c>
      <c r="AV133">
        <v>0</v>
      </c>
      <c r="AW133">
        <v>0</v>
      </c>
      <c r="AX133">
        <v>0</v>
      </c>
      <c r="AY133">
        <v>539966</v>
      </c>
      <c r="AZ133">
        <v>0</v>
      </c>
      <c r="BA133">
        <v>0</v>
      </c>
      <c r="BB133">
        <v>0</v>
      </c>
      <c r="BC133">
        <v>0</v>
      </c>
      <c r="BD133">
        <v>0</v>
      </c>
      <c r="BE133">
        <v>0</v>
      </c>
      <c r="BF133">
        <v>0</v>
      </c>
      <c r="BG133">
        <v>0</v>
      </c>
      <c r="BH133">
        <v>0</v>
      </c>
      <c r="BI133">
        <v>0</v>
      </c>
      <c r="BJ133">
        <v>0</v>
      </c>
      <c r="BK133">
        <v>364000</v>
      </c>
      <c r="BL133">
        <v>0</v>
      </c>
      <c r="BM133">
        <v>73425</v>
      </c>
      <c r="BN133">
        <v>0</v>
      </c>
      <c r="BO133">
        <v>168197</v>
      </c>
      <c r="BP133">
        <v>151500</v>
      </c>
      <c r="BQ133">
        <v>0</v>
      </c>
      <c r="BR133">
        <v>45600</v>
      </c>
      <c r="BS133">
        <v>0</v>
      </c>
      <c r="BT133">
        <v>0</v>
      </c>
      <c r="BU133">
        <v>165000</v>
      </c>
      <c r="BV133">
        <v>0</v>
      </c>
      <c r="BW133">
        <v>0</v>
      </c>
      <c r="BX133">
        <v>18568</v>
      </c>
      <c r="BY133">
        <v>0</v>
      </c>
      <c r="BZ133">
        <v>0</v>
      </c>
      <c r="CA133">
        <v>0</v>
      </c>
      <c r="CB133">
        <v>0</v>
      </c>
      <c r="CD133">
        <v>0</v>
      </c>
    </row>
    <row r="134" spans="1:82" x14ac:dyDescent="0.3">
      <c r="A134" s="155">
        <v>535</v>
      </c>
      <c r="B134" t="s">
        <v>244</v>
      </c>
      <c r="E134">
        <v>0</v>
      </c>
      <c r="F134">
        <v>0</v>
      </c>
      <c r="G134">
        <v>0</v>
      </c>
      <c r="H134">
        <v>0</v>
      </c>
      <c r="I134">
        <v>0</v>
      </c>
      <c r="J134">
        <v>0</v>
      </c>
      <c r="K134">
        <v>0</v>
      </c>
      <c r="L134">
        <v>0</v>
      </c>
      <c r="M134">
        <v>0</v>
      </c>
      <c r="N134">
        <v>0</v>
      </c>
      <c r="O134">
        <v>0</v>
      </c>
      <c r="P134">
        <v>0</v>
      </c>
      <c r="Q134">
        <v>3651624</v>
      </c>
      <c r="R134">
        <v>0</v>
      </c>
      <c r="S134">
        <v>1</v>
      </c>
      <c r="T134">
        <v>10747595</v>
      </c>
      <c r="U134">
        <v>0</v>
      </c>
      <c r="V134">
        <v>0</v>
      </c>
      <c r="W134">
        <v>8461453</v>
      </c>
      <c r="X134">
        <v>0</v>
      </c>
      <c r="Y134">
        <v>0</v>
      </c>
      <c r="Z134">
        <v>0</v>
      </c>
      <c r="AA134">
        <v>0</v>
      </c>
      <c r="AB134">
        <v>0</v>
      </c>
      <c r="AC134">
        <v>0</v>
      </c>
      <c r="AD134">
        <v>0</v>
      </c>
      <c r="AE134">
        <v>0</v>
      </c>
      <c r="AF134">
        <v>964356</v>
      </c>
      <c r="AG134">
        <v>0</v>
      </c>
      <c r="AH134">
        <v>0</v>
      </c>
      <c r="AI134">
        <v>0</v>
      </c>
      <c r="AJ134">
        <v>0</v>
      </c>
      <c r="AK134">
        <v>0</v>
      </c>
      <c r="AM134">
        <v>222389</v>
      </c>
      <c r="AN134">
        <v>0</v>
      </c>
      <c r="AO134">
        <v>0</v>
      </c>
      <c r="AP134">
        <v>0</v>
      </c>
      <c r="AQ134">
        <v>0</v>
      </c>
      <c r="AR134">
        <v>0</v>
      </c>
      <c r="AS134">
        <v>0</v>
      </c>
      <c r="AT134">
        <v>0</v>
      </c>
      <c r="AU134">
        <v>0</v>
      </c>
      <c r="AV134">
        <v>6697150</v>
      </c>
      <c r="AW134">
        <v>0</v>
      </c>
      <c r="AX134">
        <v>0</v>
      </c>
      <c r="AY134">
        <v>2317225</v>
      </c>
      <c r="AZ134">
        <v>0</v>
      </c>
      <c r="BA134">
        <v>0</v>
      </c>
      <c r="BB134">
        <v>0</v>
      </c>
      <c r="BC134">
        <v>0</v>
      </c>
      <c r="BD134">
        <v>0</v>
      </c>
      <c r="BE134">
        <v>0</v>
      </c>
      <c r="BF134">
        <v>1</v>
      </c>
      <c r="BG134">
        <v>0</v>
      </c>
      <c r="BH134">
        <v>1</v>
      </c>
      <c r="BI134">
        <v>0</v>
      </c>
      <c r="BJ134">
        <v>0</v>
      </c>
      <c r="BK134">
        <v>1</v>
      </c>
      <c r="BL134">
        <v>0</v>
      </c>
      <c r="BM134">
        <v>0</v>
      </c>
      <c r="BN134">
        <v>0</v>
      </c>
      <c r="BO134">
        <v>0</v>
      </c>
      <c r="BP134">
        <v>0</v>
      </c>
      <c r="BQ134">
        <v>0</v>
      </c>
      <c r="BR134">
        <v>0</v>
      </c>
      <c r="BS134">
        <v>0</v>
      </c>
      <c r="BT134">
        <v>0</v>
      </c>
      <c r="BU134">
        <v>54000</v>
      </c>
      <c r="BV134">
        <v>0</v>
      </c>
      <c r="BW134">
        <v>4637</v>
      </c>
      <c r="BX134">
        <v>0</v>
      </c>
      <c r="BY134">
        <v>1</v>
      </c>
      <c r="BZ134">
        <v>0</v>
      </c>
      <c r="CA134">
        <v>0</v>
      </c>
      <c r="CB134">
        <v>0</v>
      </c>
      <c r="CD134">
        <v>1</v>
      </c>
    </row>
    <row r="135" spans="1:82" x14ac:dyDescent="0.3">
      <c r="A135" s="155">
        <v>536</v>
      </c>
      <c r="B135" t="s">
        <v>190</v>
      </c>
      <c r="E135">
        <v>39765</v>
      </c>
      <c r="F135">
        <v>130747</v>
      </c>
      <c r="G135">
        <v>253255</v>
      </c>
      <c r="H135">
        <v>0</v>
      </c>
      <c r="I135">
        <v>20192</v>
      </c>
      <c r="J135">
        <v>0</v>
      </c>
      <c r="K135">
        <v>0</v>
      </c>
      <c r="L135">
        <v>4363</v>
      </c>
      <c r="M135">
        <v>1180437</v>
      </c>
      <c r="N135">
        <v>101837</v>
      </c>
      <c r="O135">
        <v>600790</v>
      </c>
      <c r="P135">
        <v>0</v>
      </c>
      <c r="Q135">
        <v>2048718</v>
      </c>
      <c r="R135">
        <v>47842</v>
      </c>
      <c r="S135">
        <v>0</v>
      </c>
      <c r="T135">
        <v>20343200</v>
      </c>
      <c r="U135">
        <v>400629</v>
      </c>
      <c r="V135">
        <v>1187922</v>
      </c>
      <c r="W135">
        <v>4212022</v>
      </c>
      <c r="X135">
        <v>139854</v>
      </c>
      <c r="Y135">
        <v>815730</v>
      </c>
      <c r="Z135">
        <v>74286</v>
      </c>
      <c r="AA135">
        <v>1700087</v>
      </c>
      <c r="AB135">
        <v>217342</v>
      </c>
      <c r="AC135">
        <v>66308</v>
      </c>
      <c r="AD135">
        <v>67262</v>
      </c>
      <c r="AE135">
        <v>377025</v>
      </c>
      <c r="AF135">
        <v>8631858</v>
      </c>
      <c r="AG135">
        <v>162028</v>
      </c>
      <c r="AH135">
        <v>566780</v>
      </c>
      <c r="AI135">
        <v>939356</v>
      </c>
      <c r="AJ135">
        <v>161008</v>
      </c>
      <c r="AK135">
        <v>3926</v>
      </c>
      <c r="AM135">
        <v>662985</v>
      </c>
      <c r="AN135">
        <v>165867</v>
      </c>
      <c r="AO135">
        <v>8000</v>
      </c>
      <c r="AP135">
        <v>0</v>
      </c>
      <c r="AQ135">
        <v>16090</v>
      </c>
      <c r="AR135">
        <v>142408</v>
      </c>
      <c r="AS135">
        <v>72916</v>
      </c>
      <c r="AT135">
        <v>257005</v>
      </c>
      <c r="AU135">
        <v>65601</v>
      </c>
      <c r="AV135">
        <v>929536</v>
      </c>
      <c r="AW135">
        <v>15164</v>
      </c>
      <c r="AX135">
        <v>218084</v>
      </c>
      <c r="AY135">
        <v>227796</v>
      </c>
      <c r="AZ135">
        <v>56775</v>
      </c>
      <c r="BA135">
        <v>434989</v>
      </c>
      <c r="BB135">
        <v>0</v>
      </c>
      <c r="BC135">
        <v>2775</v>
      </c>
      <c r="BD135">
        <v>292238</v>
      </c>
      <c r="BE135">
        <v>36401</v>
      </c>
      <c r="BF135">
        <v>19611</v>
      </c>
      <c r="BG135">
        <v>22973</v>
      </c>
      <c r="BH135">
        <v>0</v>
      </c>
      <c r="BI135">
        <v>39646</v>
      </c>
      <c r="BJ135">
        <v>62458</v>
      </c>
      <c r="BK135">
        <v>0</v>
      </c>
      <c r="BL135">
        <v>284092</v>
      </c>
      <c r="BM135">
        <v>711</v>
      </c>
      <c r="BN135">
        <v>117094</v>
      </c>
      <c r="BO135">
        <v>91985</v>
      </c>
      <c r="BP135">
        <v>175022</v>
      </c>
      <c r="BQ135">
        <v>0</v>
      </c>
      <c r="BR135">
        <v>184973</v>
      </c>
      <c r="BS135">
        <v>384632</v>
      </c>
      <c r="BT135">
        <v>146824</v>
      </c>
      <c r="BU135">
        <v>1713286</v>
      </c>
      <c r="BV135">
        <v>0</v>
      </c>
      <c r="BW135">
        <v>120247</v>
      </c>
      <c r="BX135">
        <v>284378</v>
      </c>
      <c r="BY135">
        <v>128480</v>
      </c>
      <c r="BZ135">
        <v>32121</v>
      </c>
      <c r="CA135">
        <v>21479</v>
      </c>
      <c r="CB135">
        <v>43242</v>
      </c>
      <c r="CD135">
        <v>19830</v>
      </c>
    </row>
    <row r="136" spans="1:82" x14ac:dyDescent="0.3">
      <c r="A136" s="155">
        <v>537</v>
      </c>
      <c r="B136" t="s">
        <v>280</v>
      </c>
      <c r="E136">
        <v>2</v>
      </c>
      <c r="F136">
        <v>2</v>
      </c>
      <c r="G136">
        <v>2</v>
      </c>
      <c r="H136">
        <v>2</v>
      </c>
      <c r="I136">
        <v>2</v>
      </c>
      <c r="J136">
        <v>2</v>
      </c>
      <c r="K136">
        <v>2</v>
      </c>
      <c r="L136">
        <v>2</v>
      </c>
      <c r="M136">
        <v>2</v>
      </c>
      <c r="N136">
        <v>2</v>
      </c>
      <c r="O136">
        <v>2</v>
      </c>
      <c r="P136">
        <v>2</v>
      </c>
      <c r="Q136">
        <v>1</v>
      </c>
      <c r="R136">
        <v>2</v>
      </c>
      <c r="S136">
        <v>2</v>
      </c>
      <c r="T136">
        <v>2</v>
      </c>
      <c r="U136">
        <v>1</v>
      </c>
      <c r="V136">
        <v>2</v>
      </c>
      <c r="W136">
        <v>2</v>
      </c>
      <c r="X136">
        <v>2</v>
      </c>
      <c r="Y136">
        <v>2</v>
      </c>
      <c r="Z136">
        <v>1</v>
      </c>
      <c r="AA136">
        <v>1</v>
      </c>
      <c r="AB136">
        <v>2</v>
      </c>
      <c r="AC136">
        <v>2</v>
      </c>
      <c r="AD136">
        <v>2</v>
      </c>
      <c r="AE136">
        <v>2</v>
      </c>
      <c r="AF136">
        <v>1</v>
      </c>
      <c r="AG136">
        <v>2</v>
      </c>
      <c r="AH136">
        <v>2</v>
      </c>
      <c r="AI136">
        <v>2</v>
      </c>
      <c r="AJ136">
        <v>2</v>
      </c>
      <c r="AK136">
        <v>2</v>
      </c>
      <c r="AM136">
        <v>1</v>
      </c>
      <c r="AN136">
        <v>2</v>
      </c>
      <c r="AO136">
        <v>2</v>
      </c>
      <c r="AP136">
        <v>2</v>
      </c>
      <c r="AQ136">
        <v>2</v>
      </c>
      <c r="AR136">
        <v>2</v>
      </c>
      <c r="AS136">
        <v>2</v>
      </c>
      <c r="AT136">
        <v>2</v>
      </c>
      <c r="AU136">
        <v>2</v>
      </c>
      <c r="AV136">
        <v>2</v>
      </c>
      <c r="AW136">
        <v>2</v>
      </c>
      <c r="AX136">
        <v>2</v>
      </c>
      <c r="AY136">
        <v>2</v>
      </c>
      <c r="AZ136">
        <v>1</v>
      </c>
      <c r="BA136">
        <v>2</v>
      </c>
      <c r="BB136">
        <v>2</v>
      </c>
      <c r="BC136">
        <v>2</v>
      </c>
      <c r="BD136">
        <v>2</v>
      </c>
      <c r="BE136">
        <v>2</v>
      </c>
      <c r="BF136">
        <v>2</v>
      </c>
      <c r="BG136">
        <v>2</v>
      </c>
      <c r="BH136">
        <v>2</v>
      </c>
      <c r="BI136">
        <v>1</v>
      </c>
      <c r="BJ136">
        <v>2</v>
      </c>
      <c r="BK136">
        <v>2</v>
      </c>
      <c r="BL136">
        <v>2</v>
      </c>
      <c r="BM136">
        <v>1</v>
      </c>
      <c r="BN136">
        <v>2</v>
      </c>
      <c r="BO136">
        <v>2</v>
      </c>
      <c r="BP136">
        <v>2</v>
      </c>
      <c r="BQ136">
        <v>2</v>
      </c>
      <c r="BR136">
        <v>2</v>
      </c>
      <c r="BS136">
        <v>2</v>
      </c>
      <c r="BT136">
        <v>2</v>
      </c>
      <c r="BU136">
        <v>2</v>
      </c>
      <c r="BV136">
        <v>2</v>
      </c>
      <c r="BW136">
        <v>2</v>
      </c>
      <c r="BX136">
        <v>1</v>
      </c>
      <c r="BY136">
        <v>2</v>
      </c>
      <c r="BZ136">
        <v>2</v>
      </c>
      <c r="CA136">
        <v>1</v>
      </c>
      <c r="CB136">
        <v>2</v>
      </c>
      <c r="CD136">
        <v>2</v>
      </c>
    </row>
    <row r="137" spans="1:82" x14ac:dyDescent="0.3">
      <c r="A137" s="155">
        <v>538</v>
      </c>
      <c r="B137" t="s">
        <v>279</v>
      </c>
      <c r="E137">
        <v>2</v>
      </c>
      <c r="F137">
        <v>2</v>
      </c>
      <c r="G137">
        <v>2</v>
      </c>
      <c r="H137">
        <v>2</v>
      </c>
      <c r="I137">
        <v>2</v>
      </c>
      <c r="J137">
        <v>1</v>
      </c>
      <c r="K137">
        <v>2</v>
      </c>
      <c r="L137">
        <v>2</v>
      </c>
      <c r="M137">
        <v>2</v>
      </c>
      <c r="N137">
        <v>2</v>
      </c>
      <c r="O137">
        <v>1</v>
      </c>
      <c r="P137">
        <v>2</v>
      </c>
      <c r="Q137">
        <v>1</v>
      </c>
      <c r="R137">
        <v>2</v>
      </c>
      <c r="S137">
        <v>2</v>
      </c>
      <c r="T137">
        <v>2</v>
      </c>
      <c r="U137">
        <v>2</v>
      </c>
      <c r="V137">
        <v>2</v>
      </c>
      <c r="W137">
        <v>2</v>
      </c>
      <c r="X137">
        <v>2</v>
      </c>
      <c r="Y137">
        <v>2</v>
      </c>
      <c r="Z137">
        <v>2</v>
      </c>
      <c r="AA137">
        <v>1</v>
      </c>
      <c r="AB137">
        <v>2</v>
      </c>
      <c r="AC137">
        <v>2</v>
      </c>
      <c r="AD137">
        <v>1</v>
      </c>
      <c r="AE137">
        <v>1</v>
      </c>
      <c r="AF137">
        <v>2</v>
      </c>
      <c r="AG137">
        <v>2</v>
      </c>
      <c r="AH137">
        <v>2</v>
      </c>
      <c r="AI137">
        <v>2</v>
      </c>
      <c r="AJ137">
        <v>2</v>
      </c>
      <c r="AK137">
        <v>2</v>
      </c>
      <c r="AM137">
        <v>1</v>
      </c>
      <c r="AN137">
        <v>2</v>
      </c>
      <c r="AO137">
        <v>2</v>
      </c>
      <c r="AP137">
        <v>2</v>
      </c>
      <c r="AQ137">
        <v>2</v>
      </c>
      <c r="AR137">
        <v>2</v>
      </c>
      <c r="AS137">
        <v>2</v>
      </c>
      <c r="AT137">
        <v>2</v>
      </c>
      <c r="AU137">
        <v>2</v>
      </c>
      <c r="AV137">
        <v>2</v>
      </c>
      <c r="AW137">
        <v>2</v>
      </c>
      <c r="AX137">
        <v>2</v>
      </c>
      <c r="AY137">
        <v>2</v>
      </c>
      <c r="AZ137">
        <v>2</v>
      </c>
      <c r="BA137">
        <v>2</v>
      </c>
      <c r="BB137">
        <v>2</v>
      </c>
      <c r="BC137">
        <v>2</v>
      </c>
      <c r="BD137">
        <v>2</v>
      </c>
      <c r="BE137">
        <v>2</v>
      </c>
      <c r="BF137">
        <v>2</v>
      </c>
      <c r="BG137">
        <v>2</v>
      </c>
      <c r="BH137">
        <v>2</v>
      </c>
      <c r="BI137">
        <v>1</v>
      </c>
      <c r="BJ137">
        <v>2</v>
      </c>
      <c r="BK137">
        <v>2</v>
      </c>
      <c r="BL137">
        <v>2</v>
      </c>
      <c r="BM137">
        <v>1</v>
      </c>
      <c r="BN137">
        <v>2</v>
      </c>
      <c r="BO137">
        <v>2</v>
      </c>
      <c r="BP137">
        <v>2</v>
      </c>
      <c r="BQ137">
        <v>2</v>
      </c>
      <c r="BR137">
        <v>2</v>
      </c>
      <c r="BS137">
        <v>2</v>
      </c>
      <c r="BT137">
        <v>2</v>
      </c>
      <c r="BU137">
        <v>1</v>
      </c>
      <c r="BV137">
        <v>2</v>
      </c>
      <c r="BW137">
        <v>2</v>
      </c>
      <c r="BX137">
        <v>1</v>
      </c>
      <c r="BY137">
        <v>2</v>
      </c>
      <c r="BZ137">
        <v>2</v>
      </c>
      <c r="CA137">
        <v>2</v>
      </c>
      <c r="CB137">
        <v>2</v>
      </c>
      <c r="CD137">
        <v>2</v>
      </c>
    </row>
    <row r="138" spans="1:82" x14ac:dyDescent="0.3">
      <c r="A138" s="155">
        <v>540</v>
      </c>
      <c r="B138" t="s">
        <v>253</v>
      </c>
      <c r="E138">
        <v>0</v>
      </c>
      <c r="F138">
        <v>275610</v>
      </c>
      <c r="G138">
        <v>0</v>
      </c>
      <c r="H138">
        <v>1292825</v>
      </c>
      <c r="I138">
        <v>0</v>
      </c>
      <c r="J138">
        <v>0</v>
      </c>
      <c r="K138">
        <v>0</v>
      </c>
      <c r="L138">
        <v>0</v>
      </c>
      <c r="M138">
        <v>466045</v>
      </c>
      <c r="N138">
        <v>12725</v>
      </c>
      <c r="O138">
        <v>250000</v>
      </c>
      <c r="P138">
        <v>0</v>
      </c>
      <c r="Q138">
        <v>2514771</v>
      </c>
      <c r="R138">
        <v>135308</v>
      </c>
      <c r="S138">
        <v>0</v>
      </c>
      <c r="T138">
        <v>0</v>
      </c>
      <c r="U138">
        <v>915277</v>
      </c>
      <c r="V138">
        <v>0</v>
      </c>
      <c r="W138">
        <v>1367200</v>
      </c>
      <c r="X138">
        <v>0</v>
      </c>
      <c r="Y138">
        <v>1220244</v>
      </c>
      <c r="Z138">
        <v>331061</v>
      </c>
      <c r="AA138">
        <v>962449</v>
      </c>
      <c r="AB138">
        <v>0</v>
      </c>
      <c r="AC138">
        <v>20000</v>
      </c>
      <c r="AD138">
        <v>0</v>
      </c>
      <c r="AE138">
        <v>360215</v>
      </c>
      <c r="AF138">
        <v>0</v>
      </c>
      <c r="AG138">
        <v>73537</v>
      </c>
      <c r="AH138">
        <v>0</v>
      </c>
      <c r="AI138">
        <v>0</v>
      </c>
      <c r="AJ138">
        <v>255660</v>
      </c>
      <c r="AK138">
        <v>0</v>
      </c>
      <c r="AM138">
        <v>764150</v>
      </c>
      <c r="AN138">
        <v>288000</v>
      </c>
      <c r="AO138">
        <v>0</v>
      </c>
      <c r="AP138">
        <v>39091</v>
      </c>
      <c r="AQ138">
        <v>0</v>
      </c>
      <c r="AR138">
        <v>0</v>
      </c>
      <c r="AS138">
        <v>0</v>
      </c>
      <c r="AT138">
        <v>249440</v>
      </c>
      <c r="AU138">
        <v>54500</v>
      </c>
      <c r="AV138">
        <v>0</v>
      </c>
      <c r="AW138">
        <v>907045</v>
      </c>
      <c r="AX138">
        <v>0</v>
      </c>
      <c r="AY138">
        <v>0</v>
      </c>
      <c r="AZ138">
        <v>0</v>
      </c>
      <c r="BA138">
        <v>0</v>
      </c>
      <c r="BB138">
        <v>0</v>
      </c>
      <c r="BC138">
        <v>0</v>
      </c>
      <c r="BD138">
        <v>467380</v>
      </c>
      <c r="BE138">
        <v>0</v>
      </c>
      <c r="BF138">
        <v>0</v>
      </c>
      <c r="BG138">
        <v>0</v>
      </c>
      <c r="BH138">
        <v>2249</v>
      </c>
      <c r="BI138">
        <v>148551</v>
      </c>
      <c r="BJ138">
        <v>5000</v>
      </c>
      <c r="BK138">
        <v>0</v>
      </c>
      <c r="BL138">
        <v>0</v>
      </c>
      <c r="BM138">
        <v>20000</v>
      </c>
      <c r="BN138">
        <v>223000</v>
      </c>
      <c r="BO138">
        <v>0</v>
      </c>
      <c r="BP138">
        <v>328167</v>
      </c>
      <c r="BQ138">
        <v>1603467</v>
      </c>
      <c r="BR138">
        <v>0</v>
      </c>
      <c r="BS138">
        <v>1063150</v>
      </c>
      <c r="BT138">
        <v>37649</v>
      </c>
      <c r="BU138">
        <v>14425</v>
      </c>
      <c r="BV138">
        <v>0</v>
      </c>
      <c r="BW138">
        <v>0</v>
      </c>
      <c r="BX138">
        <v>75000</v>
      </c>
      <c r="BY138">
        <v>0</v>
      </c>
      <c r="BZ138">
        <v>26914</v>
      </c>
      <c r="CA138">
        <v>0</v>
      </c>
      <c r="CB138">
        <v>0</v>
      </c>
      <c r="CD138">
        <v>0</v>
      </c>
    </row>
    <row r="139" spans="1:82" x14ac:dyDescent="0.3">
      <c r="A139" s="155">
        <v>541</v>
      </c>
      <c r="B139" t="s">
        <v>311</v>
      </c>
      <c r="E139">
        <v>0</v>
      </c>
      <c r="F139">
        <v>46382</v>
      </c>
      <c r="G139">
        <v>0</v>
      </c>
      <c r="H139">
        <v>0</v>
      </c>
      <c r="I139">
        <v>0</v>
      </c>
      <c r="J139">
        <v>-8118</v>
      </c>
      <c r="K139">
        <v>0</v>
      </c>
      <c r="L139">
        <v>0</v>
      </c>
      <c r="M139">
        <v>0</v>
      </c>
      <c r="N139">
        <v>0</v>
      </c>
      <c r="O139">
        <v>-153666</v>
      </c>
      <c r="P139">
        <v>0</v>
      </c>
      <c r="Q139">
        <v>4256664</v>
      </c>
      <c r="R139">
        <v>-18904</v>
      </c>
      <c r="S139">
        <v>0</v>
      </c>
      <c r="T139">
        <v>5730067</v>
      </c>
      <c r="U139">
        <v>1068711</v>
      </c>
      <c r="V139">
        <v>1083363</v>
      </c>
      <c r="W139">
        <v>0</v>
      </c>
      <c r="X139">
        <v>-26105</v>
      </c>
      <c r="Y139">
        <v>62022</v>
      </c>
      <c r="Z139">
        <v>-38570</v>
      </c>
      <c r="AA139">
        <v>1844449</v>
      </c>
      <c r="AB139">
        <v>1168914</v>
      </c>
      <c r="AC139">
        <v>86570</v>
      </c>
      <c r="AD139">
        <v>77007</v>
      </c>
      <c r="AE139">
        <v>36784</v>
      </c>
      <c r="AF139">
        <v>-17548</v>
      </c>
      <c r="AG139">
        <v>0</v>
      </c>
      <c r="AH139">
        <v>143517</v>
      </c>
      <c r="AI139">
        <v>2635531</v>
      </c>
      <c r="AJ139">
        <v>50448</v>
      </c>
      <c r="AK139">
        <v>11577</v>
      </c>
      <c r="AM139">
        <v>-49572</v>
      </c>
      <c r="AN139">
        <v>-67042</v>
      </c>
      <c r="AO139">
        <v>-62756</v>
      </c>
      <c r="AP139">
        <v>0</v>
      </c>
      <c r="AQ139">
        <v>0</v>
      </c>
      <c r="AR139">
        <v>680727</v>
      </c>
      <c r="AS139">
        <v>0</v>
      </c>
      <c r="AT139">
        <v>125615</v>
      </c>
      <c r="AU139">
        <v>0</v>
      </c>
      <c r="AV139">
        <v>2474595</v>
      </c>
      <c r="AW139">
        <v>0</v>
      </c>
      <c r="AX139">
        <v>-52856</v>
      </c>
      <c r="AY139">
        <v>-548247</v>
      </c>
      <c r="AZ139">
        <v>-58119</v>
      </c>
      <c r="BA139">
        <v>12024</v>
      </c>
      <c r="BB139">
        <v>0</v>
      </c>
      <c r="BC139">
        <v>2447</v>
      </c>
      <c r="BD139">
        <v>2212111</v>
      </c>
      <c r="BE139">
        <v>0</v>
      </c>
      <c r="BF139">
        <v>-21252</v>
      </c>
      <c r="BG139">
        <v>8404</v>
      </c>
      <c r="BH139">
        <v>0</v>
      </c>
      <c r="BI139">
        <v>41816</v>
      </c>
      <c r="BJ139">
        <v>0</v>
      </c>
      <c r="BK139">
        <v>-26002</v>
      </c>
      <c r="BL139">
        <v>205094</v>
      </c>
      <c r="BM139">
        <v>36548</v>
      </c>
      <c r="BN139">
        <v>-14721</v>
      </c>
      <c r="BO139">
        <v>33116</v>
      </c>
      <c r="BP139">
        <v>151594</v>
      </c>
      <c r="BQ139">
        <v>0</v>
      </c>
      <c r="BR139">
        <v>186704</v>
      </c>
      <c r="BS139">
        <v>0</v>
      </c>
      <c r="BT139">
        <v>-50995</v>
      </c>
      <c r="BU139">
        <v>-86761</v>
      </c>
      <c r="BV139">
        <v>0</v>
      </c>
      <c r="BW139">
        <v>102506</v>
      </c>
      <c r="BX139">
        <v>18503</v>
      </c>
      <c r="BY139">
        <v>-5646</v>
      </c>
      <c r="BZ139">
        <v>77221</v>
      </c>
      <c r="CA139">
        <v>13688</v>
      </c>
      <c r="CB139">
        <v>73749</v>
      </c>
      <c r="CD139">
        <v>7352</v>
      </c>
    </row>
    <row r="140" spans="1:82" x14ac:dyDescent="0.3">
      <c r="A140" s="155">
        <v>542</v>
      </c>
      <c r="B140" t="s">
        <v>1062</v>
      </c>
      <c r="E140">
        <v>0</v>
      </c>
      <c r="F140">
        <v>0</v>
      </c>
      <c r="G140">
        <v>0</v>
      </c>
      <c r="H140">
        <v>0</v>
      </c>
      <c r="I140">
        <v>0</v>
      </c>
      <c r="J140">
        <v>0</v>
      </c>
      <c r="K140">
        <v>0</v>
      </c>
      <c r="L140">
        <v>0</v>
      </c>
      <c r="M140">
        <v>0</v>
      </c>
      <c r="N140">
        <v>0</v>
      </c>
      <c r="O140">
        <v>0</v>
      </c>
      <c r="P140">
        <v>0</v>
      </c>
      <c r="Q140">
        <v>350000</v>
      </c>
      <c r="R140">
        <v>0</v>
      </c>
      <c r="S140">
        <v>0</v>
      </c>
      <c r="T140">
        <v>9167446</v>
      </c>
      <c r="U140">
        <v>0</v>
      </c>
      <c r="V140">
        <v>0</v>
      </c>
      <c r="W140">
        <v>0</v>
      </c>
      <c r="X140">
        <v>0</v>
      </c>
      <c r="Y140">
        <v>176183</v>
      </c>
      <c r="Z140">
        <v>221877</v>
      </c>
      <c r="AA140">
        <v>226044</v>
      </c>
      <c r="AB140">
        <v>0</v>
      </c>
      <c r="AC140">
        <v>0</v>
      </c>
      <c r="AD140">
        <v>0</v>
      </c>
      <c r="AE140">
        <v>0</v>
      </c>
      <c r="AF140">
        <v>0</v>
      </c>
      <c r="AG140">
        <v>0</v>
      </c>
      <c r="AH140">
        <v>0</v>
      </c>
      <c r="AI140">
        <v>0</v>
      </c>
      <c r="AJ140">
        <v>0</v>
      </c>
      <c r="AK140">
        <v>0</v>
      </c>
      <c r="AM140">
        <v>0</v>
      </c>
      <c r="AN140">
        <v>280500</v>
      </c>
      <c r="AO140">
        <v>0</v>
      </c>
      <c r="AP140">
        <v>0</v>
      </c>
      <c r="AQ140">
        <v>0</v>
      </c>
      <c r="AR140">
        <v>0</v>
      </c>
      <c r="AS140">
        <v>0</v>
      </c>
      <c r="AT140">
        <v>0</v>
      </c>
      <c r="AU140">
        <v>0</v>
      </c>
      <c r="AV140">
        <v>84000</v>
      </c>
      <c r="AW140">
        <v>0</v>
      </c>
      <c r="AX140">
        <v>0</v>
      </c>
      <c r="AY140">
        <v>0</v>
      </c>
      <c r="AZ140">
        <v>0</v>
      </c>
      <c r="BA140">
        <v>0</v>
      </c>
      <c r="BB140">
        <v>0</v>
      </c>
      <c r="BC140">
        <v>0</v>
      </c>
      <c r="BD140">
        <v>0</v>
      </c>
      <c r="BE140">
        <v>32</v>
      </c>
      <c r="BF140">
        <v>0</v>
      </c>
      <c r="BG140">
        <v>0</v>
      </c>
      <c r="BH140">
        <v>0</v>
      </c>
      <c r="BI140">
        <v>17057</v>
      </c>
      <c r="BJ140">
        <v>0</v>
      </c>
      <c r="BK140">
        <v>0</v>
      </c>
      <c r="BL140">
        <v>0</v>
      </c>
      <c r="BM140">
        <v>0</v>
      </c>
      <c r="BN140">
        <v>141500</v>
      </c>
      <c r="BO140">
        <v>0</v>
      </c>
      <c r="BP140">
        <v>180000</v>
      </c>
      <c r="BQ140">
        <v>0</v>
      </c>
      <c r="BR140">
        <v>0</v>
      </c>
      <c r="BS140">
        <v>0</v>
      </c>
      <c r="BT140">
        <v>0</v>
      </c>
      <c r="BU140">
        <v>0</v>
      </c>
      <c r="BV140">
        <v>0</v>
      </c>
      <c r="BW140">
        <v>0</v>
      </c>
      <c r="BX140">
        <v>0</v>
      </c>
      <c r="BY140">
        <v>0</v>
      </c>
      <c r="BZ140">
        <v>0</v>
      </c>
      <c r="CA140">
        <v>0</v>
      </c>
      <c r="CB140">
        <v>0</v>
      </c>
      <c r="CD140">
        <v>0</v>
      </c>
    </row>
    <row r="141" spans="1:82" x14ac:dyDescent="0.3">
      <c r="A141" s="155">
        <v>544</v>
      </c>
      <c r="B141" t="s">
        <v>52</v>
      </c>
      <c r="E141">
        <v>0</v>
      </c>
      <c r="F141">
        <v>0</v>
      </c>
      <c r="G141">
        <v>0.02</v>
      </c>
      <c r="H141">
        <v>0</v>
      </c>
      <c r="I141">
        <v>0.01</v>
      </c>
      <c r="J141">
        <v>0</v>
      </c>
      <c r="K141">
        <v>0</v>
      </c>
      <c r="L141">
        <v>0</v>
      </c>
      <c r="M141">
        <v>0</v>
      </c>
      <c r="N141">
        <v>0</v>
      </c>
      <c r="O141">
        <v>0</v>
      </c>
      <c r="P141">
        <v>0</v>
      </c>
      <c r="Q141">
        <v>0</v>
      </c>
      <c r="R141">
        <v>0</v>
      </c>
      <c r="S141">
        <v>0</v>
      </c>
      <c r="T141">
        <v>0</v>
      </c>
      <c r="U141">
        <v>0</v>
      </c>
      <c r="V141">
        <v>0</v>
      </c>
      <c r="W141">
        <v>0</v>
      </c>
      <c r="X141">
        <v>0</v>
      </c>
      <c r="Y141">
        <v>0</v>
      </c>
      <c r="Z141">
        <v>0</v>
      </c>
      <c r="AA141">
        <v>0</v>
      </c>
      <c r="AB141">
        <v>0</v>
      </c>
      <c r="AC141">
        <v>0</v>
      </c>
      <c r="AD141">
        <v>0</v>
      </c>
      <c r="AE141">
        <v>0</v>
      </c>
      <c r="AF141">
        <v>0.01</v>
      </c>
      <c r="AG141">
        <v>0</v>
      </c>
      <c r="AH141">
        <v>0</v>
      </c>
      <c r="AI141">
        <v>0</v>
      </c>
      <c r="AJ141">
        <v>0</v>
      </c>
      <c r="AK141">
        <v>0</v>
      </c>
      <c r="AM141">
        <v>0</v>
      </c>
      <c r="AN141">
        <v>0</v>
      </c>
      <c r="AO141">
        <v>0</v>
      </c>
      <c r="AP141">
        <v>0</v>
      </c>
      <c r="AQ141">
        <v>6.6000000000000003E-2</v>
      </c>
      <c r="AR141">
        <v>0</v>
      </c>
      <c r="AS141">
        <v>0</v>
      </c>
      <c r="AT141">
        <v>0</v>
      </c>
      <c r="AU141">
        <v>0.45</v>
      </c>
      <c r="AV141">
        <v>0</v>
      </c>
      <c r="AW141">
        <v>0</v>
      </c>
      <c r="AX141">
        <v>0</v>
      </c>
      <c r="AY141">
        <v>0</v>
      </c>
      <c r="AZ141">
        <v>0</v>
      </c>
      <c r="BA141">
        <v>0</v>
      </c>
      <c r="BB141">
        <v>0</v>
      </c>
      <c r="BC141">
        <v>0</v>
      </c>
      <c r="BD141">
        <v>0</v>
      </c>
      <c r="BE141">
        <v>0</v>
      </c>
      <c r="BF141">
        <v>0</v>
      </c>
      <c r="BG141">
        <v>0</v>
      </c>
      <c r="BH141">
        <v>0</v>
      </c>
      <c r="BI141">
        <v>0</v>
      </c>
      <c r="BJ141">
        <v>0</v>
      </c>
      <c r="BK141">
        <v>0</v>
      </c>
      <c r="BL141">
        <v>0</v>
      </c>
      <c r="BM141">
        <v>0</v>
      </c>
      <c r="BN141">
        <v>0</v>
      </c>
      <c r="BO141">
        <v>0</v>
      </c>
      <c r="BP141">
        <v>0</v>
      </c>
      <c r="BQ141">
        <v>5.0000000000000001E-3</v>
      </c>
      <c r="BR141">
        <v>0</v>
      </c>
      <c r="BS141">
        <v>0</v>
      </c>
      <c r="BT141">
        <v>0</v>
      </c>
      <c r="BU141">
        <v>0</v>
      </c>
      <c r="BV141">
        <v>0</v>
      </c>
      <c r="BW141">
        <v>0</v>
      </c>
      <c r="BX141">
        <v>0</v>
      </c>
      <c r="BY141">
        <v>0</v>
      </c>
      <c r="BZ141">
        <v>0</v>
      </c>
      <c r="CA141">
        <v>0</v>
      </c>
      <c r="CB141">
        <v>0</v>
      </c>
      <c r="CD141">
        <v>0</v>
      </c>
    </row>
    <row r="142" spans="1:82" x14ac:dyDescent="0.3">
      <c r="A142" s="155">
        <v>545</v>
      </c>
      <c r="B142" t="s">
        <v>53</v>
      </c>
      <c r="E142">
        <v>0</v>
      </c>
      <c r="F142">
        <v>0</v>
      </c>
      <c r="G142">
        <v>0</v>
      </c>
      <c r="H142">
        <v>0</v>
      </c>
      <c r="I142">
        <v>0</v>
      </c>
      <c r="J142">
        <v>0.1</v>
      </c>
      <c r="K142">
        <v>0</v>
      </c>
      <c r="L142">
        <v>0</v>
      </c>
      <c r="M142">
        <v>0</v>
      </c>
      <c r="N142">
        <v>0</v>
      </c>
      <c r="O142">
        <v>0</v>
      </c>
      <c r="P142">
        <v>0</v>
      </c>
      <c r="Q142">
        <v>0</v>
      </c>
      <c r="R142">
        <v>0</v>
      </c>
      <c r="S142">
        <v>0</v>
      </c>
      <c r="T142">
        <v>0</v>
      </c>
      <c r="U142">
        <v>0</v>
      </c>
      <c r="V142">
        <v>0</v>
      </c>
      <c r="W142">
        <v>0</v>
      </c>
      <c r="X142">
        <v>0</v>
      </c>
      <c r="Y142">
        <v>0</v>
      </c>
      <c r="Z142">
        <v>0</v>
      </c>
      <c r="AA142">
        <v>0</v>
      </c>
      <c r="AB142">
        <v>0</v>
      </c>
      <c r="AC142">
        <v>0</v>
      </c>
      <c r="AD142">
        <v>0</v>
      </c>
      <c r="AE142">
        <v>0</v>
      </c>
      <c r="AF142">
        <v>0</v>
      </c>
      <c r="AG142">
        <v>0</v>
      </c>
      <c r="AH142">
        <v>0</v>
      </c>
      <c r="AI142">
        <v>0</v>
      </c>
      <c r="AJ142">
        <v>0</v>
      </c>
      <c r="AK142">
        <v>0</v>
      </c>
      <c r="AM142">
        <v>0</v>
      </c>
      <c r="AN142">
        <v>0</v>
      </c>
      <c r="AO142">
        <v>0</v>
      </c>
      <c r="AP142">
        <v>0</v>
      </c>
      <c r="AQ142">
        <v>0</v>
      </c>
      <c r="AR142">
        <v>0</v>
      </c>
      <c r="AS142">
        <v>0</v>
      </c>
      <c r="AT142">
        <v>0</v>
      </c>
      <c r="AU142">
        <v>0</v>
      </c>
      <c r="AV142">
        <v>0</v>
      </c>
      <c r="AW142">
        <v>0</v>
      </c>
      <c r="AX142">
        <v>0</v>
      </c>
      <c r="AY142">
        <v>0</v>
      </c>
      <c r="AZ142">
        <v>0</v>
      </c>
      <c r="BA142">
        <v>0</v>
      </c>
      <c r="BB142">
        <v>0</v>
      </c>
      <c r="BC142">
        <v>0</v>
      </c>
      <c r="BD142">
        <v>0</v>
      </c>
      <c r="BE142">
        <v>0</v>
      </c>
      <c r="BF142">
        <v>0</v>
      </c>
      <c r="BG142">
        <v>0</v>
      </c>
      <c r="BH142">
        <v>0</v>
      </c>
      <c r="BI142">
        <v>0</v>
      </c>
      <c r="BJ142">
        <v>0</v>
      </c>
      <c r="BK142">
        <v>0</v>
      </c>
      <c r="BL142">
        <v>0</v>
      </c>
      <c r="BM142">
        <v>0</v>
      </c>
      <c r="BN142">
        <v>1</v>
      </c>
      <c r="BO142">
        <v>0</v>
      </c>
      <c r="BP142">
        <v>0.01</v>
      </c>
      <c r="BQ142">
        <v>0</v>
      </c>
      <c r="BR142">
        <v>0</v>
      </c>
      <c r="BS142">
        <v>0</v>
      </c>
      <c r="BT142">
        <v>0</v>
      </c>
      <c r="BU142">
        <v>0</v>
      </c>
      <c r="BV142">
        <v>0</v>
      </c>
      <c r="BW142">
        <v>0</v>
      </c>
      <c r="BX142">
        <v>0.03</v>
      </c>
      <c r="BY142">
        <v>0</v>
      </c>
      <c r="BZ142">
        <v>0</v>
      </c>
      <c r="CA142">
        <v>0</v>
      </c>
      <c r="CB142">
        <v>0</v>
      </c>
      <c r="CD142">
        <v>0</v>
      </c>
    </row>
    <row r="143" spans="1:82" x14ac:dyDescent="0.3">
      <c r="A143" s="155">
        <v>547</v>
      </c>
      <c r="B143" t="s">
        <v>1064</v>
      </c>
      <c r="E143">
        <v>2</v>
      </c>
      <c r="F143">
        <v>2</v>
      </c>
      <c r="G143">
        <v>2</v>
      </c>
      <c r="H143">
        <v>2</v>
      </c>
      <c r="I143">
        <v>2</v>
      </c>
      <c r="J143">
        <v>2</v>
      </c>
      <c r="K143">
        <v>2</v>
      </c>
      <c r="L143">
        <v>2</v>
      </c>
      <c r="M143">
        <v>3</v>
      </c>
      <c r="N143">
        <v>2</v>
      </c>
      <c r="O143">
        <v>3</v>
      </c>
      <c r="P143">
        <v>2</v>
      </c>
      <c r="Q143">
        <v>3</v>
      </c>
      <c r="R143">
        <v>2</v>
      </c>
      <c r="S143">
        <v>2</v>
      </c>
      <c r="T143">
        <v>3</v>
      </c>
      <c r="U143">
        <v>3</v>
      </c>
      <c r="V143">
        <v>3</v>
      </c>
      <c r="W143">
        <v>3</v>
      </c>
      <c r="X143">
        <v>2</v>
      </c>
      <c r="Y143">
        <v>2</v>
      </c>
      <c r="Z143">
        <v>2</v>
      </c>
      <c r="AA143">
        <v>3</v>
      </c>
      <c r="AB143">
        <v>2</v>
      </c>
      <c r="AC143">
        <v>3</v>
      </c>
      <c r="AD143">
        <v>2</v>
      </c>
      <c r="AE143">
        <v>2</v>
      </c>
      <c r="AF143">
        <v>3</v>
      </c>
      <c r="AG143">
        <v>3</v>
      </c>
      <c r="AH143">
        <v>2</v>
      </c>
      <c r="AI143">
        <v>3</v>
      </c>
      <c r="AJ143">
        <v>2</v>
      </c>
      <c r="AK143">
        <v>2</v>
      </c>
      <c r="AM143">
        <v>3</v>
      </c>
      <c r="AN143">
        <v>2</v>
      </c>
      <c r="AO143">
        <v>2</v>
      </c>
      <c r="AP143">
        <v>2</v>
      </c>
      <c r="AQ143">
        <v>2</v>
      </c>
      <c r="AR143">
        <v>3</v>
      </c>
      <c r="AS143">
        <v>2</v>
      </c>
      <c r="AT143">
        <v>3</v>
      </c>
      <c r="AU143">
        <v>2</v>
      </c>
      <c r="AV143">
        <v>3</v>
      </c>
      <c r="AW143">
        <v>2</v>
      </c>
      <c r="AX143">
        <v>2</v>
      </c>
      <c r="AY143">
        <v>2</v>
      </c>
      <c r="AZ143">
        <v>2</v>
      </c>
      <c r="BA143">
        <v>2</v>
      </c>
      <c r="BB143">
        <v>2</v>
      </c>
      <c r="BC143">
        <v>2</v>
      </c>
      <c r="BD143">
        <v>3</v>
      </c>
      <c r="BE143">
        <v>2</v>
      </c>
      <c r="BF143">
        <v>2</v>
      </c>
      <c r="BG143">
        <v>2</v>
      </c>
      <c r="BH143">
        <v>2</v>
      </c>
      <c r="BI143">
        <v>2</v>
      </c>
      <c r="BJ143">
        <v>2</v>
      </c>
      <c r="BK143">
        <v>3</v>
      </c>
      <c r="BL143">
        <v>3</v>
      </c>
      <c r="BM143">
        <v>2</v>
      </c>
      <c r="BN143">
        <v>2</v>
      </c>
      <c r="BO143">
        <v>2</v>
      </c>
      <c r="BP143">
        <v>2</v>
      </c>
      <c r="BQ143">
        <v>2</v>
      </c>
      <c r="BR143">
        <v>3</v>
      </c>
      <c r="BS143">
        <v>3</v>
      </c>
      <c r="BT143">
        <v>3</v>
      </c>
      <c r="BU143">
        <v>3</v>
      </c>
      <c r="BV143">
        <v>2</v>
      </c>
      <c r="BW143">
        <v>2</v>
      </c>
      <c r="BX143">
        <v>3</v>
      </c>
      <c r="BY143">
        <v>2</v>
      </c>
      <c r="BZ143">
        <v>2</v>
      </c>
      <c r="CA143">
        <v>2</v>
      </c>
      <c r="CB143">
        <v>2</v>
      </c>
      <c r="CD143">
        <v>2</v>
      </c>
    </row>
    <row r="144" spans="1:82" x14ac:dyDescent="0.3">
      <c r="A144" s="155">
        <v>554</v>
      </c>
      <c r="B144" t="s">
        <v>323</v>
      </c>
      <c r="M144">
        <v>74414</v>
      </c>
      <c r="O144">
        <v>2252389</v>
      </c>
      <c r="Q144">
        <v>3252156</v>
      </c>
      <c r="T144">
        <v>2593686</v>
      </c>
      <c r="U144">
        <v>1957476</v>
      </c>
      <c r="Y144">
        <v>703405</v>
      </c>
      <c r="Z144">
        <v>2513192</v>
      </c>
      <c r="AB144">
        <v>1011415</v>
      </c>
      <c r="AE144">
        <v>984252</v>
      </c>
      <c r="AF144">
        <v>7672597</v>
      </c>
      <c r="AH144">
        <v>221628</v>
      </c>
      <c r="AQ144">
        <v>4675100</v>
      </c>
      <c r="AV144">
        <v>288205</v>
      </c>
      <c r="AY144">
        <v>498297</v>
      </c>
      <c r="BD144">
        <v>5005319</v>
      </c>
      <c r="BL144">
        <v>104251</v>
      </c>
      <c r="BN144">
        <v>5617293</v>
      </c>
      <c r="BQ144">
        <v>70170</v>
      </c>
      <c r="BR144">
        <v>79239</v>
      </c>
      <c r="BW144">
        <v>614046</v>
      </c>
    </row>
    <row r="145" spans="1:82" x14ac:dyDescent="0.3">
      <c r="A145" s="155">
        <v>555</v>
      </c>
      <c r="B145" t="s">
        <v>324</v>
      </c>
      <c r="M145">
        <v>0</v>
      </c>
      <c r="O145">
        <v>2252389</v>
      </c>
      <c r="Q145">
        <v>2805423</v>
      </c>
      <c r="T145">
        <v>2134056</v>
      </c>
      <c r="U145">
        <v>1648539</v>
      </c>
      <c r="Y145">
        <v>0</v>
      </c>
      <c r="Z145">
        <v>2472660</v>
      </c>
      <c r="AB145">
        <v>783521</v>
      </c>
      <c r="AE145">
        <v>493409</v>
      </c>
      <c r="AF145">
        <v>7524850</v>
      </c>
      <c r="AH145">
        <v>0</v>
      </c>
      <c r="AQ145">
        <v>4651393</v>
      </c>
      <c r="AV145">
        <v>0</v>
      </c>
      <c r="AY145">
        <v>0</v>
      </c>
      <c r="BD145">
        <v>4879802</v>
      </c>
      <c r="BL145">
        <v>0</v>
      </c>
      <c r="BN145">
        <v>5614594</v>
      </c>
      <c r="BQ145">
        <v>0</v>
      </c>
      <c r="BR145">
        <v>0</v>
      </c>
      <c r="BW145">
        <v>0</v>
      </c>
    </row>
    <row r="146" spans="1:82" x14ac:dyDescent="0.3">
      <c r="A146" s="155">
        <v>556</v>
      </c>
      <c r="B146" t="s">
        <v>325</v>
      </c>
      <c r="M146">
        <v>419120</v>
      </c>
      <c r="O146">
        <v>161208</v>
      </c>
      <c r="Q146">
        <v>846879</v>
      </c>
      <c r="T146">
        <v>1445986</v>
      </c>
      <c r="U146">
        <v>1099724</v>
      </c>
      <c r="Y146">
        <v>750108</v>
      </c>
      <c r="Z146">
        <v>84722</v>
      </c>
      <c r="AB146">
        <v>566518</v>
      </c>
      <c r="AE146">
        <v>856058</v>
      </c>
      <c r="AF146">
        <v>359180</v>
      </c>
      <c r="AH146">
        <v>544234</v>
      </c>
      <c r="AQ146">
        <v>1926731</v>
      </c>
      <c r="AV146">
        <v>1262717</v>
      </c>
      <c r="AY146">
        <v>533305</v>
      </c>
      <c r="BD146">
        <v>1181348</v>
      </c>
      <c r="BL146">
        <v>1777336</v>
      </c>
      <c r="BN146">
        <v>1953303</v>
      </c>
      <c r="BQ146">
        <v>501398</v>
      </c>
      <c r="BR146">
        <v>856744</v>
      </c>
      <c r="BW146">
        <v>612122</v>
      </c>
    </row>
    <row r="147" spans="1:82" x14ac:dyDescent="0.3">
      <c r="A147" s="155">
        <v>557</v>
      </c>
      <c r="B147" t="s">
        <v>326</v>
      </c>
      <c r="M147">
        <v>419120</v>
      </c>
      <c r="O147">
        <v>0</v>
      </c>
      <c r="Q147">
        <v>602254</v>
      </c>
      <c r="T147">
        <v>920621</v>
      </c>
      <c r="U147">
        <v>826697</v>
      </c>
      <c r="Y147">
        <v>361352</v>
      </c>
      <c r="Z147">
        <v>0</v>
      </c>
      <c r="AB147">
        <v>0</v>
      </c>
      <c r="AE147">
        <v>754538</v>
      </c>
      <c r="AF147">
        <v>0</v>
      </c>
      <c r="AH147">
        <v>375000</v>
      </c>
      <c r="AQ147">
        <v>1666667</v>
      </c>
      <c r="AV147">
        <v>834479</v>
      </c>
      <c r="AY147">
        <v>394297</v>
      </c>
      <c r="BD147">
        <v>749321</v>
      </c>
      <c r="BL147">
        <v>1862086</v>
      </c>
      <c r="BN147">
        <v>1871531</v>
      </c>
      <c r="BQ147">
        <v>501098</v>
      </c>
      <c r="BR147">
        <v>732261</v>
      </c>
      <c r="BW147">
        <v>397098</v>
      </c>
    </row>
    <row r="148" spans="1:82" x14ac:dyDescent="0.3">
      <c r="A148" s="155">
        <v>575</v>
      </c>
      <c r="B148" t="s">
        <v>303</v>
      </c>
      <c r="E148">
        <v>0</v>
      </c>
      <c r="F148">
        <v>0</v>
      </c>
      <c r="G148">
        <v>0</v>
      </c>
      <c r="H148">
        <v>0</v>
      </c>
      <c r="I148">
        <v>0</v>
      </c>
      <c r="J148">
        <v>0</v>
      </c>
      <c r="K148">
        <v>0</v>
      </c>
      <c r="L148">
        <v>0</v>
      </c>
      <c r="M148">
        <v>0</v>
      </c>
      <c r="N148">
        <v>0</v>
      </c>
      <c r="O148">
        <v>50000</v>
      </c>
      <c r="P148">
        <v>0</v>
      </c>
      <c r="Q148">
        <v>0</v>
      </c>
      <c r="R148">
        <v>0</v>
      </c>
      <c r="S148">
        <v>0</v>
      </c>
      <c r="T148">
        <v>0</v>
      </c>
      <c r="U148">
        <v>0</v>
      </c>
      <c r="V148">
        <v>0</v>
      </c>
      <c r="W148">
        <v>0</v>
      </c>
      <c r="X148">
        <v>0</v>
      </c>
      <c r="Y148">
        <v>0</v>
      </c>
      <c r="Z148">
        <v>0</v>
      </c>
      <c r="AA148">
        <v>0</v>
      </c>
      <c r="AB148">
        <v>6008</v>
      </c>
      <c r="AC148">
        <v>0</v>
      </c>
      <c r="AD148">
        <v>54400</v>
      </c>
      <c r="AE148">
        <v>0</v>
      </c>
      <c r="AF148">
        <v>0</v>
      </c>
      <c r="AG148">
        <v>0</v>
      </c>
      <c r="AH148">
        <v>0</v>
      </c>
      <c r="AI148">
        <v>0</v>
      </c>
      <c r="AJ148">
        <v>0</v>
      </c>
      <c r="AK148">
        <v>0</v>
      </c>
      <c r="AM148">
        <v>0</v>
      </c>
      <c r="AN148">
        <v>0</v>
      </c>
      <c r="AO148">
        <v>0</v>
      </c>
      <c r="AP148">
        <v>0</v>
      </c>
      <c r="AQ148">
        <v>0</v>
      </c>
      <c r="AR148">
        <v>351333</v>
      </c>
      <c r="AS148">
        <v>0</v>
      </c>
      <c r="AT148">
        <v>177568</v>
      </c>
      <c r="AU148">
        <v>0</v>
      </c>
      <c r="AV148">
        <v>0</v>
      </c>
      <c r="AW148">
        <v>0</v>
      </c>
      <c r="AX148">
        <v>0</v>
      </c>
      <c r="AY148">
        <v>67034</v>
      </c>
      <c r="AZ148">
        <v>0</v>
      </c>
      <c r="BA148">
        <v>0</v>
      </c>
      <c r="BB148">
        <v>0</v>
      </c>
      <c r="BC148">
        <v>199882</v>
      </c>
      <c r="BD148">
        <v>0</v>
      </c>
      <c r="BE148">
        <v>0</v>
      </c>
      <c r="BF148">
        <v>72743</v>
      </c>
      <c r="BG148">
        <v>0</v>
      </c>
      <c r="BH148">
        <v>0</v>
      </c>
      <c r="BI148">
        <v>0</v>
      </c>
      <c r="BJ148">
        <v>0</v>
      </c>
      <c r="BK148">
        <v>0</v>
      </c>
      <c r="BL148">
        <v>0</v>
      </c>
      <c r="BM148">
        <v>420371</v>
      </c>
      <c r="BN148">
        <v>0</v>
      </c>
      <c r="BO148">
        <v>0</v>
      </c>
      <c r="BP148">
        <v>0</v>
      </c>
      <c r="BQ148">
        <v>0</v>
      </c>
      <c r="BR148">
        <v>0</v>
      </c>
      <c r="BS148">
        <v>0</v>
      </c>
      <c r="BT148">
        <v>0</v>
      </c>
      <c r="BU148">
        <v>0</v>
      </c>
      <c r="BV148">
        <v>0</v>
      </c>
      <c r="BW148">
        <v>45437</v>
      </c>
      <c r="BX148">
        <v>0</v>
      </c>
      <c r="BY148">
        <v>14533</v>
      </c>
      <c r="BZ148">
        <v>18767</v>
      </c>
      <c r="CA148">
        <v>0</v>
      </c>
      <c r="CB148">
        <v>57726</v>
      </c>
      <c r="CD148">
        <v>0</v>
      </c>
    </row>
    <row r="149" spans="1:82" x14ac:dyDescent="0.3">
      <c r="A149" s="155">
        <v>576</v>
      </c>
      <c r="B149" t="s">
        <v>304</v>
      </c>
      <c r="E149">
        <v>0</v>
      </c>
      <c r="F149">
        <v>0</v>
      </c>
      <c r="G149">
        <v>0</v>
      </c>
      <c r="H149">
        <v>0</v>
      </c>
      <c r="I149">
        <v>0</v>
      </c>
      <c r="J149">
        <v>0</v>
      </c>
      <c r="K149">
        <v>0</v>
      </c>
      <c r="L149">
        <v>0</v>
      </c>
      <c r="M149">
        <v>0</v>
      </c>
      <c r="N149">
        <v>0</v>
      </c>
      <c r="O149">
        <v>0</v>
      </c>
      <c r="P149">
        <v>0</v>
      </c>
      <c r="Q149">
        <v>1131160</v>
      </c>
      <c r="R149">
        <v>0</v>
      </c>
      <c r="S149">
        <v>0</v>
      </c>
      <c r="T149">
        <v>0</v>
      </c>
      <c r="U149">
        <v>0</v>
      </c>
      <c r="V149">
        <v>0</v>
      </c>
      <c r="W149">
        <v>0</v>
      </c>
      <c r="X149">
        <v>4173</v>
      </c>
      <c r="Y149">
        <v>108415</v>
      </c>
      <c r="Z149">
        <v>0</v>
      </c>
      <c r="AA149">
        <v>0</v>
      </c>
      <c r="AB149">
        <v>0</v>
      </c>
      <c r="AC149">
        <v>1991</v>
      </c>
      <c r="AD149">
        <v>0</v>
      </c>
      <c r="AE149">
        <v>0</v>
      </c>
      <c r="AF149">
        <v>0</v>
      </c>
      <c r="AG149">
        <v>0</v>
      </c>
      <c r="AH149">
        <v>0</v>
      </c>
      <c r="AI149">
        <v>1094804</v>
      </c>
      <c r="AJ149">
        <v>0</v>
      </c>
      <c r="AK149">
        <v>0</v>
      </c>
      <c r="AM149">
        <v>75631</v>
      </c>
      <c r="AN149">
        <v>9186</v>
      </c>
      <c r="AO149">
        <v>13182</v>
      </c>
      <c r="AP149">
        <v>0</v>
      </c>
      <c r="AQ149">
        <v>0</v>
      </c>
      <c r="AR149">
        <v>0</v>
      </c>
      <c r="AS149">
        <v>0</v>
      </c>
      <c r="AT149">
        <v>0</v>
      </c>
      <c r="AU149">
        <v>5082</v>
      </c>
      <c r="AV149">
        <v>0</v>
      </c>
      <c r="AW149">
        <v>0</v>
      </c>
      <c r="AX149">
        <v>0</v>
      </c>
      <c r="AY149">
        <v>0</v>
      </c>
      <c r="AZ149">
        <v>0</v>
      </c>
      <c r="BA149">
        <v>0</v>
      </c>
      <c r="BB149">
        <v>0</v>
      </c>
      <c r="BC149">
        <v>0</v>
      </c>
      <c r="BD149">
        <v>0</v>
      </c>
      <c r="BE149">
        <v>0</v>
      </c>
      <c r="BF149">
        <v>0</v>
      </c>
      <c r="BG149">
        <v>13361</v>
      </c>
      <c r="BH149">
        <v>0</v>
      </c>
      <c r="BI149">
        <v>0</v>
      </c>
      <c r="BJ149">
        <v>0</v>
      </c>
      <c r="BK149">
        <v>0</v>
      </c>
      <c r="BL149">
        <v>0</v>
      </c>
      <c r="BM149">
        <v>0</v>
      </c>
      <c r="BN149">
        <v>0</v>
      </c>
      <c r="BO149">
        <v>27569</v>
      </c>
      <c r="BP149">
        <v>0</v>
      </c>
      <c r="BQ149">
        <v>0</v>
      </c>
      <c r="BR149">
        <v>32063</v>
      </c>
      <c r="BS149">
        <v>0</v>
      </c>
      <c r="BT149">
        <v>33313</v>
      </c>
      <c r="BU149">
        <v>0</v>
      </c>
      <c r="BV149">
        <v>0</v>
      </c>
      <c r="BW149">
        <v>0</v>
      </c>
      <c r="BX149">
        <v>0</v>
      </c>
      <c r="BY149">
        <v>0</v>
      </c>
      <c r="BZ149">
        <v>0</v>
      </c>
      <c r="CA149">
        <v>0</v>
      </c>
      <c r="CB149">
        <v>0</v>
      </c>
      <c r="CD149">
        <v>8737</v>
      </c>
    </row>
    <row r="150" spans="1:82" x14ac:dyDescent="0.3">
      <c r="A150" s="155">
        <v>577</v>
      </c>
      <c r="B150" t="s">
        <v>1077</v>
      </c>
      <c r="E150">
        <v>2</v>
      </c>
      <c r="F150">
        <v>2</v>
      </c>
      <c r="G150">
        <v>2</v>
      </c>
      <c r="H150">
        <v>2</v>
      </c>
      <c r="I150">
        <v>2</v>
      </c>
      <c r="J150">
        <v>2</v>
      </c>
      <c r="K150">
        <v>2</v>
      </c>
      <c r="N150">
        <v>2</v>
      </c>
      <c r="Q150">
        <v>2</v>
      </c>
      <c r="R150">
        <v>1</v>
      </c>
      <c r="S150">
        <v>2</v>
      </c>
      <c r="T150">
        <v>2</v>
      </c>
      <c r="U150">
        <v>2</v>
      </c>
      <c r="V150">
        <v>2</v>
      </c>
      <c r="W150">
        <v>2</v>
      </c>
      <c r="X150">
        <v>2</v>
      </c>
      <c r="Y150">
        <v>1</v>
      </c>
      <c r="Z150">
        <v>2</v>
      </c>
      <c r="AA150">
        <v>2</v>
      </c>
      <c r="AB150">
        <v>2</v>
      </c>
      <c r="AC150">
        <v>2</v>
      </c>
      <c r="AD150">
        <v>2</v>
      </c>
      <c r="AE150">
        <v>2</v>
      </c>
      <c r="AF150">
        <v>2</v>
      </c>
      <c r="AG150">
        <v>2</v>
      </c>
      <c r="AH150">
        <v>2</v>
      </c>
      <c r="AI150">
        <v>2</v>
      </c>
      <c r="AJ150">
        <v>2</v>
      </c>
      <c r="AK150">
        <v>2</v>
      </c>
      <c r="AM150">
        <v>2</v>
      </c>
      <c r="AN150">
        <v>2</v>
      </c>
      <c r="AO150">
        <v>2</v>
      </c>
      <c r="AP150">
        <v>2</v>
      </c>
      <c r="AQ150">
        <v>2</v>
      </c>
      <c r="AR150">
        <v>2</v>
      </c>
      <c r="AS150">
        <v>2</v>
      </c>
      <c r="AT150">
        <v>2</v>
      </c>
      <c r="AU150">
        <v>2</v>
      </c>
      <c r="AV150">
        <v>2</v>
      </c>
      <c r="AW150">
        <v>2</v>
      </c>
      <c r="AX150">
        <v>2</v>
      </c>
      <c r="AY150">
        <v>2</v>
      </c>
      <c r="AZ150">
        <v>2</v>
      </c>
      <c r="BA150">
        <v>2</v>
      </c>
      <c r="BC150">
        <v>2</v>
      </c>
      <c r="BD150">
        <v>2</v>
      </c>
      <c r="BF150">
        <v>2</v>
      </c>
      <c r="BG150">
        <v>2</v>
      </c>
      <c r="BH150">
        <v>2</v>
      </c>
      <c r="BI150">
        <v>2</v>
      </c>
      <c r="BJ150">
        <v>2</v>
      </c>
      <c r="BK150">
        <v>2</v>
      </c>
      <c r="BL150">
        <v>2</v>
      </c>
      <c r="BM150">
        <v>2</v>
      </c>
      <c r="BN150">
        <v>2</v>
      </c>
      <c r="BO150">
        <v>2</v>
      </c>
      <c r="BP150">
        <v>2</v>
      </c>
      <c r="BQ150">
        <v>2</v>
      </c>
      <c r="BR150">
        <v>2</v>
      </c>
      <c r="BS150">
        <v>2</v>
      </c>
      <c r="BT150">
        <v>2</v>
      </c>
      <c r="BU150">
        <v>2</v>
      </c>
      <c r="BV150">
        <v>2</v>
      </c>
      <c r="BW150">
        <v>2</v>
      </c>
      <c r="BX150">
        <v>2</v>
      </c>
      <c r="BY150">
        <v>2</v>
      </c>
      <c r="BZ150">
        <v>2</v>
      </c>
      <c r="CA150">
        <v>2</v>
      </c>
      <c r="CB150">
        <v>2</v>
      </c>
      <c r="CD150">
        <v>2</v>
      </c>
    </row>
    <row r="151" spans="1:82" x14ac:dyDescent="0.3">
      <c r="A151" s="155">
        <v>578</v>
      </c>
      <c r="B151" t="s">
        <v>1078</v>
      </c>
      <c r="E151">
        <v>0</v>
      </c>
      <c r="F151">
        <v>0</v>
      </c>
      <c r="G151">
        <v>0</v>
      </c>
      <c r="H151">
        <v>0</v>
      </c>
      <c r="I151">
        <v>0</v>
      </c>
      <c r="J151">
        <v>0</v>
      </c>
      <c r="K151">
        <v>0</v>
      </c>
      <c r="L151">
        <v>0</v>
      </c>
      <c r="M151">
        <v>0</v>
      </c>
      <c r="N151">
        <v>0</v>
      </c>
      <c r="O151">
        <v>0</v>
      </c>
      <c r="P151">
        <v>0</v>
      </c>
      <c r="Q151">
        <v>0</v>
      </c>
      <c r="R151">
        <v>0</v>
      </c>
      <c r="S151">
        <v>0</v>
      </c>
      <c r="T151">
        <v>0</v>
      </c>
      <c r="U151">
        <v>0</v>
      </c>
      <c r="V151">
        <v>0</v>
      </c>
      <c r="W151">
        <v>0</v>
      </c>
      <c r="X151">
        <v>0</v>
      </c>
      <c r="Y151">
        <v>0</v>
      </c>
      <c r="Z151">
        <v>0</v>
      </c>
      <c r="AA151">
        <v>0</v>
      </c>
      <c r="AB151">
        <v>0</v>
      </c>
      <c r="AC151">
        <v>0</v>
      </c>
      <c r="AD151">
        <v>0</v>
      </c>
      <c r="AE151">
        <v>0</v>
      </c>
      <c r="AF151">
        <v>0</v>
      </c>
      <c r="AG151">
        <v>0</v>
      </c>
      <c r="AH151">
        <v>0</v>
      </c>
      <c r="AI151">
        <v>0</v>
      </c>
      <c r="AJ151">
        <v>0</v>
      </c>
      <c r="AK151">
        <v>0</v>
      </c>
      <c r="AM151">
        <v>0</v>
      </c>
      <c r="AN151">
        <v>0</v>
      </c>
      <c r="AO151">
        <v>0</v>
      </c>
      <c r="AP151">
        <v>0</v>
      </c>
      <c r="AQ151">
        <v>0</v>
      </c>
      <c r="AR151">
        <v>0</v>
      </c>
      <c r="AS151">
        <v>0</v>
      </c>
      <c r="AT151">
        <v>0</v>
      </c>
      <c r="AU151">
        <v>0</v>
      </c>
      <c r="AV151">
        <v>0</v>
      </c>
      <c r="AW151">
        <v>0</v>
      </c>
      <c r="AX151">
        <v>0</v>
      </c>
      <c r="AY151">
        <v>0</v>
      </c>
      <c r="AZ151">
        <v>0</v>
      </c>
      <c r="BA151">
        <v>0</v>
      </c>
      <c r="BB151">
        <v>0</v>
      </c>
      <c r="BC151">
        <v>199882</v>
      </c>
      <c r="BD151">
        <v>0</v>
      </c>
      <c r="BE151">
        <v>0</v>
      </c>
      <c r="BF151">
        <v>0</v>
      </c>
      <c r="BG151">
        <v>0</v>
      </c>
      <c r="BH151">
        <v>0</v>
      </c>
      <c r="BI151">
        <v>0</v>
      </c>
      <c r="BJ151">
        <v>0</v>
      </c>
      <c r="BK151">
        <v>0</v>
      </c>
      <c r="BL151">
        <v>0</v>
      </c>
      <c r="BM151">
        <v>0</v>
      </c>
      <c r="BN151">
        <v>0</v>
      </c>
      <c r="BO151">
        <v>0</v>
      </c>
      <c r="BP151">
        <v>0</v>
      </c>
      <c r="BQ151">
        <v>0</v>
      </c>
      <c r="BR151">
        <v>0</v>
      </c>
      <c r="BS151">
        <v>0</v>
      </c>
      <c r="BT151">
        <v>0</v>
      </c>
      <c r="BU151">
        <v>0</v>
      </c>
      <c r="BV151">
        <v>0</v>
      </c>
      <c r="BW151">
        <v>0</v>
      </c>
      <c r="BX151">
        <v>0</v>
      </c>
      <c r="BY151">
        <v>0</v>
      </c>
      <c r="BZ151">
        <v>0</v>
      </c>
      <c r="CA151">
        <v>0</v>
      </c>
      <c r="CB151">
        <v>0</v>
      </c>
      <c r="CD151">
        <v>0</v>
      </c>
    </row>
    <row r="152" spans="1:82" x14ac:dyDescent="0.3">
      <c r="A152" s="155">
        <v>579</v>
      </c>
      <c r="B152" t="s">
        <v>1079</v>
      </c>
      <c r="E152">
        <v>0</v>
      </c>
      <c r="F152">
        <v>0</v>
      </c>
      <c r="G152">
        <v>0</v>
      </c>
      <c r="H152">
        <v>0</v>
      </c>
      <c r="I152">
        <v>0</v>
      </c>
      <c r="J152">
        <v>0</v>
      </c>
      <c r="K152">
        <v>0</v>
      </c>
      <c r="L152">
        <v>0</v>
      </c>
      <c r="M152">
        <v>0</v>
      </c>
      <c r="N152">
        <v>0</v>
      </c>
      <c r="O152">
        <v>0</v>
      </c>
      <c r="P152">
        <v>0</v>
      </c>
      <c r="Q152">
        <v>0</v>
      </c>
      <c r="R152">
        <v>0</v>
      </c>
      <c r="S152">
        <v>0</v>
      </c>
      <c r="T152">
        <v>0</v>
      </c>
      <c r="U152">
        <v>0</v>
      </c>
      <c r="V152">
        <v>1881698</v>
      </c>
      <c r="W152">
        <v>0</v>
      </c>
      <c r="X152">
        <v>4173</v>
      </c>
      <c r="Y152">
        <v>0</v>
      </c>
      <c r="Z152">
        <v>0</v>
      </c>
      <c r="AA152">
        <v>0</v>
      </c>
      <c r="AB152">
        <v>0</v>
      </c>
      <c r="AC152">
        <v>0</v>
      </c>
      <c r="AD152">
        <v>0</v>
      </c>
      <c r="AE152">
        <v>0</v>
      </c>
      <c r="AF152">
        <v>0</v>
      </c>
      <c r="AG152">
        <v>0</v>
      </c>
      <c r="AH152">
        <v>0</v>
      </c>
      <c r="AI152">
        <v>0</v>
      </c>
      <c r="AJ152">
        <v>0</v>
      </c>
      <c r="AK152">
        <v>0</v>
      </c>
      <c r="AM152">
        <v>0</v>
      </c>
      <c r="AN152">
        <v>9186</v>
      </c>
      <c r="AO152">
        <v>0</v>
      </c>
      <c r="AP152">
        <v>0</v>
      </c>
      <c r="AQ152">
        <v>0</v>
      </c>
      <c r="AR152">
        <v>0</v>
      </c>
      <c r="AS152">
        <v>0</v>
      </c>
      <c r="AT152">
        <v>0</v>
      </c>
      <c r="AU152">
        <v>0</v>
      </c>
      <c r="AV152">
        <v>0</v>
      </c>
      <c r="AW152">
        <v>0</v>
      </c>
      <c r="AX152">
        <v>0</v>
      </c>
      <c r="AY152">
        <v>0</v>
      </c>
      <c r="AZ152">
        <v>0</v>
      </c>
      <c r="BA152">
        <v>0</v>
      </c>
      <c r="BB152">
        <v>0</v>
      </c>
      <c r="BC152">
        <v>0</v>
      </c>
      <c r="BD152">
        <v>0</v>
      </c>
      <c r="BE152">
        <v>0</v>
      </c>
      <c r="BF152">
        <v>0</v>
      </c>
      <c r="BG152">
        <v>0</v>
      </c>
      <c r="BH152">
        <v>0</v>
      </c>
      <c r="BI152">
        <v>0</v>
      </c>
      <c r="BJ152">
        <v>0</v>
      </c>
      <c r="BK152">
        <v>0</v>
      </c>
      <c r="BL152">
        <v>0</v>
      </c>
      <c r="BM152">
        <v>0</v>
      </c>
      <c r="BN152">
        <v>0</v>
      </c>
      <c r="BO152">
        <v>0</v>
      </c>
      <c r="BP152">
        <v>0</v>
      </c>
      <c r="BQ152">
        <v>0</v>
      </c>
      <c r="BR152">
        <v>0</v>
      </c>
      <c r="BS152">
        <v>0</v>
      </c>
      <c r="BT152">
        <v>0</v>
      </c>
      <c r="BU152">
        <v>0</v>
      </c>
      <c r="BV152">
        <v>0</v>
      </c>
      <c r="BW152">
        <v>0</v>
      </c>
      <c r="BX152">
        <v>0</v>
      </c>
      <c r="BY152">
        <v>0</v>
      </c>
      <c r="BZ152">
        <v>0</v>
      </c>
      <c r="CA152">
        <v>0</v>
      </c>
      <c r="CB152">
        <v>0</v>
      </c>
      <c r="CD152">
        <v>0</v>
      </c>
    </row>
    <row r="153" spans="1:82" x14ac:dyDescent="0.3">
      <c r="A153" s="155">
        <v>580</v>
      </c>
      <c r="B153" t="s">
        <v>1080</v>
      </c>
      <c r="E153">
        <v>0</v>
      </c>
      <c r="F153">
        <v>0</v>
      </c>
      <c r="G153">
        <v>0</v>
      </c>
      <c r="H153">
        <v>0</v>
      </c>
      <c r="I153">
        <v>0</v>
      </c>
      <c r="J153">
        <v>0</v>
      </c>
      <c r="K153">
        <v>0</v>
      </c>
      <c r="L153">
        <v>0</v>
      </c>
      <c r="M153">
        <v>0</v>
      </c>
      <c r="N153">
        <v>0</v>
      </c>
      <c r="O153">
        <v>0</v>
      </c>
      <c r="P153">
        <v>0</v>
      </c>
      <c r="Q153">
        <v>0</v>
      </c>
      <c r="R153">
        <v>0</v>
      </c>
      <c r="S153">
        <v>0</v>
      </c>
      <c r="T153">
        <v>0</v>
      </c>
      <c r="U153">
        <v>0</v>
      </c>
      <c r="V153">
        <v>0</v>
      </c>
      <c r="W153">
        <v>0</v>
      </c>
      <c r="X153">
        <v>0</v>
      </c>
      <c r="Y153">
        <v>0</v>
      </c>
      <c r="Z153">
        <v>0</v>
      </c>
      <c r="AA153">
        <v>0</v>
      </c>
      <c r="AB153">
        <v>0</v>
      </c>
      <c r="AC153">
        <v>0</v>
      </c>
      <c r="AD153">
        <v>0</v>
      </c>
      <c r="AE153">
        <v>0</v>
      </c>
      <c r="AF153">
        <v>0</v>
      </c>
      <c r="AG153">
        <v>0</v>
      </c>
      <c r="AH153">
        <v>0</v>
      </c>
      <c r="AI153">
        <v>0</v>
      </c>
      <c r="AJ153">
        <v>0</v>
      </c>
      <c r="AK153">
        <v>0</v>
      </c>
      <c r="AM153">
        <v>0</v>
      </c>
      <c r="AN153">
        <v>0</v>
      </c>
      <c r="AO153">
        <v>0</v>
      </c>
      <c r="AP153">
        <v>0</v>
      </c>
      <c r="AQ153">
        <v>0</v>
      </c>
      <c r="AR153">
        <v>0</v>
      </c>
      <c r="AS153">
        <v>0</v>
      </c>
      <c r="AT153">
        <v>0</v>
      </c>
      <c r="AU153">
        <v>0</v>
      </c>
      <c r="AV153">
        <v>0</v>
      </c>
      <c r="AW153">
        <v>0</v>
      </c>
      <c r="AX153">
        <v>0</v>
      </c>
      <c r="AY153">
        <v>0</v>
      </c>
      <c r="AZ153">
        <v>0</v>
      </c>
      <c r="BA153">
        <v>0</v>
      </c>
      <c r="BB153">
        <v>0</v>
      </c>
      <c r="BC153">
        <v>0</v>
      </c>
      <c r="BD153">
        <v>0</v>
      </c>
      <c r="BE153">
        <v>0</v>
      </c>
      <c r="BF153">
        <v>0</v>
      </c>
      <c r="BG153">
        <v>0</v>
      </c>
      <c r="BH153">
        <v>0</v>
      </c>
      <c r="BI153">
        <v>0</v>
      </c>
      <c r="BJ153">
        <v>0</v>
      </c>
      <c r="BK153">
        <v>0</v>
      </c>
      <c r="BL153">
        <v>0</v>
      </c>
      <c r="BM153">
        <v>0</v>
      </c>
      <c r="BN153">
        <v>0</v>
      </c>
      <c r="BO153">
        <v>0</v>
      </c>
      <c r="BP153">
        <v>0</v>
      </c>
      <c r="BQ153">
        <v>0</v>
      </c>
      <c r="BR153">
        <v>0</v>
      </c>
      <c r="BS153">
        <v>0</v>
      </c>
      <c r="BT153">
        <v>0</v>
      </c>
      <c r="BU153">
        <v>0</v>
      </c>
      <c r="BV153">
        <v>0</v>
      </c>
      <c r="BW153">
        <v>0</v>
      </c>
      <c r="BX153">
        <v>0</v>
      </c>
      <c r="BY153">
        <v>0</v>
      </c>
      <c r="BZ153">
        <v>0</v>
      </c>
      <c r="CA153">
        <v>0</v>
      </c>
      <c r="CB153">
        <v>0</v>
      </c>
      <c r="CD153">
        <v>0</v>
      </c>
    </row>
    <row r="154" spans="1:82" x14ac:dyDescent="0.3">
      <c r="A154" s="155">
        <v>581</v>
      </c>
      <c r="B154" t="s">
        <v>1081</v>
      </c>
      <c r="E154">
        <v>0</v>
      </c>
      <c r="F154">
        <v>0</v>
      </c>
      <c r="G154">
        <v>0</v>
      </c>
      <c r="H154">
        <v>0</v>
      </c>
      <c r="I154">
        <v>0</v>
      </c>
      <c r="J154">
        <v>0</v>
      </c>
      <c r="K154">
        <v>0</v>
      </c>
      <c r="L154">
        <v>0</v>
      </c>
      <c r="M154">
        <v>0</v>
      </c>
      <c r="N154">
        <v>0</v>
      </c>
      <c r="O154">
        <v>0</v>
      </c>
      <c r="P154">
        <v>0</v>
      </c>
      <c r="Q154">
        <v>1833642</v>
      </c>
      <c r="R154">
        <v>0</v>
      </c>
      <c r="S154">
        <v>0</v>
      </c>
      <c r="T154">
        <v>0</v>
      </c>
      <c r="U154">
        <v>0</v>
      </c>
      <c r="V154">
        <v>0</v>
      </c>
      <c r="W154">
        <v>0</v>
      </c>
      <c r="X154">
        <v>0</v>
      </c>
      <c r="Y154">
        <v>0</v>
      </c>
      <c r="Z154">
        <v>0</v>
      </c>
      <c r="AA154">
        <v>0</v>
      </c>
      <c r="AB154">
        <v>0</v>
      </c>
      <c r="AC154">
        <v>0</v>
      </c>
      <c r="AD154">
        <v>0</v>
      </c>
      <c r="AE154">
        <v>0</v>
      </c>
      <c r="AF154">
        <v>0</v>
      </c>
      <c r="AG154">
        <v>0</v>
      </c>
      <c r="AH154">
        <v>0</v>
      </c>
      <c r="AI154">
        <v>0</v>
      </c>
      <c r="AJ154">
        <v>0</v>
      </c>
      <c r="AK154">
        <v>0</v>
      </c>
      <c r="AM154">
        <v>0</v>
      </c>
      <c r="AN154">
        <v>0</v>
      </c>
      <c r="AO154">
        <v>0</v>
      </c>
      <c r="AP154">
        <v>0</v>
      </c>
      <c r="AQ154">
        <v>0</v>
      </c>
      <c r="AR154">
        <v>0</v>
      </c>
      <c r="AS154">
        <v>0</v>
      </c>
      <c r="AT154">
        <v>0</v>
      </c>
      <c r="AU154">
        <v>0</v>
      </c>
      <c r="AV154">
        <v>0</v>
      </c>
      <c r="AW154">
        <v>0</v>
      </c>
      <c r="AX154">
        <v>0</v>
      </c>
      <c r="AY154">
        <v>0</v>
      </c>
      <c r="AZ154">
        <v>0</v>
      </c>
      <c r="BA154">
        <v>0</v>
      </c>
      <c r="BB154">
        <v>0</v>
      </c>
      <c r="BC154">
        <v>0</v>
      </c>
      <c r="BD154">
        <v>0</v>
      </c>
      <c r="BE154">
        <v>0</v>
      </c>
      <c r="BF154">
        <v>0</v>
      </c>
      <c r="BG154">
        <v>0</v>
      </c>
      <c r="BH154">
        <v>0</v>
      </c>
      <c r="BI154">
        <v>0</v>
      </c>
      <c r="BJ154">
        <v>0</v>
      </c>
      <c r="BK154">
        <v>0</v>
      </c>
      <c r="BL154">
        <v>0</v>
      </c>
      <c r="BM154">
        <v>0</v>
      </c>
      <c r="BN154">
        <v>0</v>
      </c>
      <c r="BO154">
        <v>0</v>
      </c>
      <c r="BP154">
        <v>0</v>
      </c>
      <c r="BQ154">
        <v>0</v>
      </c>
      <c r="BR154">
        <v>0</v>
      </c>
      <c r="BS154">
        <v>0</v>
      </c>
      <c r="BT154">
        <v>0</v>
      </c>
      <c r="BU154">
        <v>0</v>
      </c>
      <c r="BV154">
        <v>0</v>
      </c>
      <c r="BW154">
        <v>0</v>
      </c>
      <c r="BX154">
        <v>0</v>
      </c>
      <c r="BY154">
        <v>0</v>
      </c>
      <c r="BZ154">
        <v>0</v>
      </c>
      <c r="CA154">
        <v>0</v>
      </c>
      <c r="CB154">
        <v>0</v>
      </c>
      <c r="CD154">
        <v>0</v>
      </c>
    </row>
    <row r="155" spans="1:82" x14ac:dyDescent="0.3">
      <c r="A155" s="155">
        <v>586</v>
      </c>
      <c r="B155" t="s">
        <v>1083</v>
      </c>
      <c r="E155">
        <v>0</v>
      </c>
      <c r="F155">
        <v>0</v>
      </c>
      <c r="G155">
        <v>0</v>
      </c>
      <c r="H155">
        <v>0</v>
      </c>
      <c r="I155">
        <v>0</v>
      </c>
      <c r="J155">
        <v>0</v>
      </c>
      <c r="K155">
        <v>0</v>
      </c>
      <c r="L155">
        <v>0</v>
      </c>
      <c r="M155">
        <v>0</v>
      </c>
      <c r="N155">
        <v>0</v>
      </c>
      <c r="O155">
        <v>1539566</v>
      </c>
      <c r="P155">
        <v>0</v>
      </c>
      <c r="Q155">
        <v>0</v>
      </c>
      <c r="R155">
        <v>0</v>
      </c>
      <c r="S155">
        <v>0</v>
      </c>
      <c r="T155">
        <v>0</v>
      </c>
      <c r="U155">
        <v>0</v>
      </c>
      <c r="V155">
        <v>0</v>
      </c>
      <c r="W155">
        <v>0</v>
      </c>
      <c r="X155">
        <v>40</v>
      </c>
      <c r="Y155">
        <v>0</v>
      </c>
      <c r="Z155">
        <v>0</v>
      </c>
      <c r="AA155">
        <v>0</v>
      </c>
      <c r="AB155">
        <v>0</v>
      </c>
      <c r="AC155">
        <v>0</v>
      </c>
      <c r="AD155">
        <v>0</v>
      </c>
      <c r="AE155">
        <v>0</v>
      </c>
      <c r="AF155">
        <v>0</v>
      </c>
      <c r="AG155">
        <v>0</v>
      </c>
      <c r="AH155">
        <v>0</v>
      </c>
      <c r="AI155">
        <v>0</v>
      </c>
      <c r="AJ155">
        <v>0</v>
      </c>
      <c r="AK155">
        <v>0</v>
      </c>
      <c r="AM155">
        <v>0</v>
      </c>
      <c r="AN155">
        <v>0</v>
      </c>
      <c r="AO155">
        <v>0</v>
      </c>
      <c r="AP155">
        <v>0</v>
      </c>
      <c r="AQ155">
        <v>0</v>
      </c>
      <c r="AR155">
        <v>0</v>
      </c>
      <c r="AS155">
        <v>0</v>
      </c>
      <c r="AT155">
        <v>0</v>
      </c>
      <c r="AU155">
        <v>0</v>
      </c>
      <c r="AV155">
        <v>0</v>
      </c>
      <c r="AW155">
        <v>0</v>
      </c>
      <c r="AX155">
        <v>699123</v>
      </c>
      <c r="AY155">
        <v>0</v>
      </c>
      <c r="AZ155">
        <v>0</v>
      </c>
      <c r="BA155">
        <v>0</v>
      </c>
      <c r="BB155">
        <v>0</v>
      </c>
      <c r="BC155">
        <v>199882</v>
      </c>
      <c r="BD155">
        <v>0</v>
      </c>
      <c r="BE155">
        <v>0</v>
      </c>
      <c r="BF155">
        <v>0</v>
      </c>
      <c r="BG155">
        <v>0</v>
      </c>
      <c r="BH155">
        <v>0</v>
      </c>
      <c r="BI155">
        <v>0</v>
      </c>
      <c r="BJ155">
        <v>0</v>
      </c>
      <c r="BK155">
        <v>0</v>
      </c>
      <c r="BL155">
        <v>0</v>
      </c>
      <c r="BM155">
        <v>0</v>
      </c>
      <c r="BN155">
        <v>0</v>
      </c>
      <c r="BO155">
        <v>0</v>
      </c>
      <c r="BP155">
        <v>0</v>
      </c>
      <c r="BQ155">
        <v>0</v>
      </c>
      <c r="BR155">
        <v>0</v>
      </c>
      <c r="BS155">
        <v>0</v>
      </c>
      <c r="BT155">
        <v>0</v>
      </c>
      <c r="BU155">
        <v>0</v>
      </c>
      <c r="BV155">
        <v>0</v>
      </c>
      <c r="BW155">
        <v>0</v>
      </c>
      <c r="BX155">
        <v>0</v>
      </c>
      <c r="BY155">
        <v>0</v>
      </c>
      <c r="BZ155">
        <v>0</v>
      </c>
      <c r="CA155">
        <v>0</v>
      </c>
      <c r="CB155">
        <v>0</v>
      </c>
      <c r="CD155">
        <v>0</v>
      </c>
    </row>
    <row r="156" spans="1:82" x14ac:dyDescent="0.3">
      <c r="A156" s="155">
        <v>591</v>
      </c>
      <c r="B156" t="s">
        <v>333</v>
      </c>
      <c r="E156">
        <v>0</v>
      </c>
      <c r="F156">
        <v>740920</v>
      </c>
      <c r="G156">
        <v>0</v>
      </c>
      <c r="H156">
        <v>0</v>
      </c>
      <c r="I156">
        <v>0</v>
      </c>
      <c r="J156">
        <v>189538</v>
      </c>
      <c r="K156">
        <v>0</v>
      </c>
      <c r="L156">
        <v>0</v>
      </c>
      <c r="M156">
        <v>0</v>
      </c>
      <c r="N156">
        <v>0</v>
      </c>
      <c r="O156">
        <v>6122218</v>
      </c>
      <c r="P156">
        <v>0</v>
      </c>
      <c r="Q156">
        <v>93808268</v>
      </c>
      <c r="R156">
        <v>336603</v>
      </c>
      <c r="S156">
        <v>0</v>
      </c>
      <c r="T156">
        <v>22201087</v>
      </c>
      <c r="U156">
        <v>8559387</v>
      </c>
      <c r="V156">
        <v>43041039</v>
      </c>
      <c r="W156">
        <v>278326</v>
      </c>
      <c r="X156">
        <v>269544</v>
      </c>
      <c r="Y156">
        <v>6212478</v>
      </c>
      <c r="Z156">
        <v>1463988</v>
      </c>
      <c r="AA156">
        <v>7460598</v>
      </c>
      <c r="AB156">
        <v>3939098</v>
      </c>
      <c r="AC156">
        <v>1062533</v>
      </c>
      <c r="AD156">
        <v>1258955</v>
      </c>
      <c r="AE156">
        <v>3187632</v>
      </c>
      <c r="AF156">
        <v>3186733</v>
      </c>
      <c r="AG156">
        <v>5268836</v>
      </c>
      <c r="AH156">
        <v>808295</v>
      </c>
      <c r="AI156">
        <v>70145964</v>
      </c>
      <c r="AJ156">
        <v>299053</v>
      </c>
      <c r="AK156">
        <v>621563</v>
      </c>
      <c r="AM156">
        <v>24504101</v>
      </c>
      <c r="AN156">
        <v>473275</v>
      </c>
      <c r="AO156">
        <v>720554</v>
      </c>
      <c r="AP156">
        <v>0</v>
      </c>
      <c r="AQ156">
        <v>0</v>
      </c>
      <c r="AR156">
        <v>2738000</v>
      </c>
      <c r="AS156">
        <v>298042</v>
      </c>
      <c r="AT156">
        <v>1709601</v>
      </c>
      <c r="AU156">
        <v>392437</v>
      </c>
      <c r="AV156">
        <v>22521844</v>
      </c>
      <c r="AW156">
        <v>0</v>
      </c>
      <c r="AX156">
        <v>1269158</v>
      </c>
      <c r="AY156">
        <v>2685720</v>
      </c>
      <c r="AZ156">
        <v>580432</v>
      </c>
      <c r="BA156">
        <v>352548</v>
      </c>
      <c r="BB156">
        <v>0</v>
      </c>
      <c r="BC156">
        <v>131559</v>
      </c>
      <c r="BD156">
        <v>4825158</v>
      </c>
      <c r="BE156">
        <v>0</v>
      </c>
      <c r="BF156">
        <v>305414</v>
      </c>
      <c r="BG156">
        <v>187475</v>
      </c>
      <c r="BH156">
        <v>0</v>
      </c>
      <c r="BI156">
        <v>209334</v>
      </c>
      <c r="BJ156">
        <v>0</v>
      </c>
      <c r="BK156">
        <v>2880177</v>
      </c>
      <c r="BL156">
        <v>1902720</v>
      </c>
      <c r="BM156">
        <v>1127019</v>
      </c>
      <c r="BN156">
        <v>737792</v>
      </c>
      <c r="BO156">
        <v>911805</v>
      </c>
      <c r="BP156">
        <v>344668</v>
      </c>
      <c r="BQ156">
        <v>0</v>
      </c>
      <c r="BR156">
        <v>2989853</v>
      </c>
      <c r="BS156">
        <v>13800375</v>
      </c>
      <c r="BT156">
        <v>729442</v>
      </c>
      <c r="BU156">
        <v>3894860</v>
      </c>
      <c r="BV156">
        <v>0</v>
      </c>
      <c r="BW156">
        <v>2947428</v>
      </c>
      <c r="BX156">
        <v>322109</v>
      </c>
      <c r="BY156">
        <v>35699</v>
      </c>
      <c r="BZ156">
        <v>378218</v>
      </c>
      <c r="CA156">
        <v>314314</v>
      </c>
      <c r="CB156">
        <v>703887</v>
      </c>
      <c r="CD156">
        <v>48738</v>
      </c>
    </row>
    <row r="157" spans="1:82" x14ac:dyDescent="0.3">
      <c r="A157" s="155">
        <v>592</v>
      </c>
      <c r="B157" t="s">
        <v>334</v>
      </c>
      <c r="E157">
        <v>0</v>
      </c>
      <c r="F157">
        <v>-30288</v>
      </c>
      <c r="G157">
        <v>0</v>
      </c>
      <c r="H157">
        <v>0</v>
      </c>
      <c r="I157">
        <v>0</v>
      </c>
      <c r="J157">
        <v>-54400</v>
      </c>
      <c r="K157">
        <v>0</v>
      </c>
      <c r="L157">
        <v>0</v>
      </c>
      <c r="M157">
        <v>0</v>
      </c>
      <c r="N157">
        <v>0</v>
      </c>
      <c r="O157">
        <v>-405505</v>
      </c>
      <c r="P157">
        <v>0</v>
      </c>
      <c r="Q157">
        <v>28428113</v>
      </c>
      <c r="R157">
        <v>-10799</v>
      </c>
      <c r="S157">
        <v>0</v>
      </c>
      <c r="T157">
        <v>14480475</v>
      </c>
      <c r="U157">
        <v>-408530</v>
      </c>
      <c r="V157">
        <v>8872678</v>
      </c>
      <c r="W157">
        <v>-679702</v>
      </c>
      <c r="X157">
        <v>-84941</v>
      </c>
      <c r="Y157">
        <v>615232</v>
      </c>
      <c r="Z157">
        <v>88081</v>
      </c>
      <c r="AA157">
        <v>1859915</v>
      </c>
      <c r="AB157">
        <v>1262397</v>
      </c>
      <c r="AC157">
        <v>144569</v>
      </c>
      <c r="AD157">
        <v>130599</v>
      </c>
      <c r="AE157">
        <v>173431</v>
      </c>
      <c r="AF157">
        <v>271363</v>
      </c>
      <c r="AG157">
        <v>-627976</v>
      </c>
      <c r="AH157">
        <v>29308</v>
      </c>
      <c r="AI157">
        <v>4732229</v>
      </c>
      <c r="AJ157">
        <v>-17210</v>
      </c>
      <c r="AK157">
        <v>-147108</v>
      </c>
      <c r="AM157">
        <v>1461658</v>
      </c>
      <c r="AN157">
        <v>-125096</v>
      </c>
      <c r="AO157">
        <v>-131435</v>
      </c>
      <c r="AP157">
        <v>0</v>
      </c>
      <c r="AQ157">
        <v>0</v>
      </c>
      <c r="AR157">
        <v>347391</v>
      </c>
      <c r="AS157">
        <v>-6027338</v>
      </c>
      <c r="AT157">
        <v>-23412</v>
      </c>
      <c r="AU157">
        <v>-8667</v>
      </c>
      <c r="AV157">
        <v>-1460672</v>
      </c>
      <c r="AW157">
        <v>0</v>
      </c>
      <c r="AX157">
        <v>-275219</v>
      </c>
      <c r="AY157">
        <v>425519</v>
      </c>
      <c r="AZ157">
        <v>-18919</v>
      </c>
      <c r="BA157">
        <v>-37688</v>
      </c>
      <c r="BB157">
        <v>0</v>
      </c>
      <c r="BC157">
        <v>-24786</v>
      </c>
      <c r="BD157">
        <v>3171628</v>
      </c>
      <c r="BE157">
        <v>0</v>
      </c>
      <c r="BF157">
        <v>22480</v>
      </c>
      <c r="BG157">
        <v>-83137</v>
      </c>
      <c r="BH157">
        <v>0</v>
      </c>
      <c r="BI157">
        <v>-34797</v>
      </c>
      <c r="BJ157">
        <v>0</v>
      </c>
      <c r="BK157">
        <v>391497</v>
      </c>
      <c r="BL157">
        <v>117414</v>
      </c>
      <c r="BM157">
        <v>487768</v>
      </c>
      <c r="BN157">
        <v>137055</v>
      </c>
      <c r="BO157">
        <v>-5204</v>
      </c>
      <c r="BP157">
        <v>107189</v>
      </c>
      <c r="BQ157">
        <v>0</v>
      </c>
      <c r="BR157">
        <v>103914</v>
      </c>
      <c r="BS157">
        <v>1700003</v>
      </c>
      <c r="BT157">
        <v>-116646</v>
      </c>
      <c r="BU157">
        <v>371535</v>
      </c>
      <c r="BV157">
        <v>0</v>
      </c>
      <c r="BW157">
        <v>423554</v>
      </c>
      <c r="BX157">
        <v>50941</v>
      </c>
      <c r="BY157">
        <v>-23861</v>
      </c>
      <c r="BZ157">
        <v>-61843</v>
      </c>
      <c r="CA157">
        <v>-134512</v>
      </c>
      <c r="CB157">
        <v>15590</v>
      </c>
      <c r="CD157">
        <v>-22668</v>
      </c>
    </row>
    <row r="158" spans="1:82" x14ac:dyDescent="0.3">
      <c r="A158" s="155">
        <v>596</v>
      </c>
      <c r="B158" t="s">
        <v>336</v>
      </c>
      <c r="E158">
        <v>52</v>
      </c>
      <c r="F158">
        <v>52</v>
      </c>
      <c r="G158">
        <v>52</v>
      </c>
      <c r="H158">
        <v>0</v>
      </c>
      <c r="I158">
        <v>0</v>
      </c>
      <c r="J158">
        <v>52</v>
      </c>
      <c r="K158">
        <v>52</v>
      </c>
      <c r="L158">
        <v>0</v>
      </c>
      <c r="M158">
        <v>52</v>
      </c>
      <c r="N158">
        <v>52</v>
      </c>
      <c r="O158">
        <v>52</v>
      </c>
      <c r="P158">
        <v>52</v>
      </c>
      <c r="Q158">
        <v>52</v>
      </c>
      <c r="R158">
        <v>52</v>
      </c>
      <c r="S158">
        <v>50</v>
      </c>
      <c r="T158">
        <v>52</v>
      </c>
      <c r="U158">
        <v>52</v>
      </c>
      <c r="V158">
        <v>52</v>
      </c>
      <c r="W158">
        <v>52</v>
      </c>
      <c r="X158">
        <v>52</v>
      </c>
      <c r="Y158">
        <v>52</v>
      </c>
      <c r="Z158">
        <v>52</v>
      </c>
      <c r="AA158">
        <v>52</v>
      </c>
      <c r="AB158">
        <v>52</v>
      </c>
      <c r="AC158">
        <v>52</v>
      </c>
      <c r="AD158">
        <v>52</v>
      </c>
      <c r="AE158">
        <v>52</v>
      </c>
      <c r="AF158">
        <v>52</v>
      </c>
      <c r="AG158">
        <v>52</v>
      </c>
      <c r="AH158">
        <v>52</v>
      </c>
      <c r="AI158">
        <v>52</v>
      </c>
      <c r="AJ158">
        <v>52</v>
      </c>
      <c r="AK158">
        <v>52</v>
      </c>
      <c r="AM158">
        <v>52</v>
      </c>
      <c r="AN158">
        <v>50</v>
      </c>
      <c r="AO158">
        <v>52</v>
      </c>
      <c r="AP158">
        <v>52</v>
      </c>
      <c r="AQ158">
        <v>52</v>
      </c>
      <c r="AR158">
        <v>52</v>
      </c>
      <c r="AS158">
        <v>51</v>
      </c>
      <c r="AT158">
        <v>52</v>
      </c>
      <c r="AU158">
        <v>0</v>
      </c>
      <c r="AV158">
        <v>52</v>
      </c>
      <c r="AW158">
        <v>52</v>
      </c>
      <c r="AX158">
        <v>52</v>
      </c>
      <c r="AY158">
        <v>52</v>
      </c>
      <c r="AZ158">
        <v>52</v>
      </c>
      <c r="BA158">
        <v>52</v>
      </c>
      <c r="BB158">
        <v>0</v>
      </c>
      <c r="BC158">
        <v>52</v>
      </c>
      <c r="BD158">
        <v>52</v>
      </c>
      <c r="BE158">
        <v>52</v>
      </c>
      <c r="BF158">
        <v>52</v>
      </c>
      <c r="BG158">
        <v>52</v>
      </c>
      <c r="BH158">
        <v>0</v>
      </c>
      <c r="BI158">
        <v>52</v>
      </c>
      <c r="BJ158">
        <v>52</v>
      </c>
      <c r="BK158">
        <v>52</v>
      </c>
      <c r="BL158">
        <v>52</v>
      </c>
      <c r="BM158">
        <v>52</v>
      </c>
      <c r="BN158">
        <v>52</v>
      </c>
      <c r="BO158">
        <v>52</v>
      </c>
      <c r="BP158">
        <v>52</v>
      </c>
      <c r="BQ158">
        <v>52</v>
      </c>
      <c r="BR158">
        <v>52</v>
      </c>
      <c r="BS158">
        <v>52</v>
      </c>
      <c r="BT158">
        <v>52</v>
      </c>
      <c r="BU158">
        <v>52</v>
      </c>
      <c r="BV158">
        <v>52</v>
      </c>
      <c r="BW158">
        <v>52</v>
      </c>
      <c r="BX158">
        <v>52</v>
      </c>
      <c r="BY158">
        <v>52</v>
      </c>
      <c r="BZ158">
        <v>52</v>
      </c>
      <c r="CA158">
        <v>52</v>
      </c>
      <c r="CB158">
        <v>52</v>
      </c>
      <c r="CD158">
        <v>52</v>
      </c>
    </row>
    <row r="159" spans="1:82" x14ac:dyDescent="0.3">
      <c r="A159" s="155">
        <v>597</v>
      </c>
      <c r="B159" t="s">
        <v>339</v>
      </c>
      <c r="E159">
        <v>4</v>
      </c>
      <c r="F159">
        <v>8008</v>
      </c>
      <c r="G159">
        <v>51116</v>
      </c>
      <c r="H159">
        <v>69442</v>
      </c>
      <c r="I159">
        <v>72400</v>
      </c>
      <c r="J159">
        <v>1292</v>
      </c>
      <c r="K159">
        <v>8106</v>
      </c>
      <c r="L159">
        <v>8633</v>
      </c>
      <c r="M159">
        <v>86761</v>
      </c>
      <c r="N159">
        <v>8018</v>
      </c>
      <c r="O159">
        <v>41143</v>
      </c>
      <c r="P159">
        <v>5056</v>
      </c>
      <c r="Q159">
        <v>5074419</v>
      </c>
      <c r="R159">
        <v>1582</v>
      </c>
      <c r="S159">
        <v>1579</v>
      </c>
      <c r="T159">
        <v>1465555</v>
      </c>
      <c r="U159">
        <v>280537</v>
      </c>
      <c r="V159">
        <v>536547</v>
      </c>
      <c r="W159">
        <v>705679</v>
      </c>
      <c r="X159">
        <v>5486</v>
      </c>
      <c r="Y159">
        <v>247539</v>
      </c>
      <c r="Z159">
        <v>1989</v>
      </c>
      <c r="AA159">
        <v>361270</v>
      </c>
      <c r="AB159">
        <v>9977</v>
      </c>
      <c r="AC159">
        <v>27024</v>
      </c>
      <c r="AD159">
        <v>11518</v>
      </c>
      <c r="AE159">
        <v>36691</v>
      </c>
      <c r="AF159">
        <v>651505</v>
      </c>
      <c r="AG159">
        <v>71195</v>
      </c>
      <c r="AH159">
        <v>4872</v>
      </c>
      <c r="AI159">
        <v>780328</v>
      </c>
      <c r="AJ159">
        <v>18367</v>
      </c>
      <c r="AK159">
        <v>11573</v>
      </c>
      <c r="AM159">
        <v>264463</v>
      </c>
      <c r="AN159">
        <v>2036</v>
      </c>
      <c r="AO159">
        <v>4</v>
      </c>
      <c r="AP159">
        <v>178</v>
      </c>
      <c r="AQ159">
        <v>139557</v>
      </c>
      <c r="AR159">
        <v>367046</v>
      </c>
      <c r="AS159">
        <v>1132</v>
      </c>
      <c r="AT159">
        <v>23067</v>
      </c>
      <c r="AU159">
        <v>4542</v>
      </c>
      <c r="AV159">
        <v>305730</v>
      </c>
      <c r="AW159">
        <v>35796</v>
      </c>
      <c r="AX159">
        <v>62032</v>
      </c>
      <c r="AY159">
        <v>279419</v>
      </c>
      <c r="AZ159">
        <v>32944</v>
      </c>
      <c r="BA159">
        <v>4057</v>
      </c>
      <c r="BB159">
        <v>0</v>
      </c>
      <c r="BC159">
        <v>1292</v>
      </c>
      <c r="BD159">
        <v>184827</v>
      </c>
      <c r="BE159">
        <v>5221</v>
      </c>
      <c r="BF159">
        <v>4645</v>
      </c>
      <c r="BG159">
        <v>87</v>
      </c>
      <c r="BH159">
        <v>5000</v>
      </c>
      <c r="BI159">
        <v>6971</v>
      </c>
      <c r="BJ159">
        <v>22</v>
      </c>
      <c r="BK159">
        <v>45089</v>
      </c>
      <c r="BL159">
        <v>1549</v>
      </c>
      <c r="BM159">
        <v>577</v>
      </c>
      <c r="BN159">
        <v>81764</v>
      </c>
      <c r="BO159">
        <v>442</v>
      </c>
      <c r="BP159">
        <v>1878</v>
      </c>
      <c r="BQ159">
        <v>171964</v>
      </c>
      <c r="BR159">
        <v>5962</v>
      </c>
      <c r="BS159">
        <v>374639</v>
      </c>
      <c r="BT159">
        <v>1021</v>
      </c>
      <c r="BU159">
        <v>24761</v>
      </c>
      <c r="BV159">
        <v>14066</v>
      </c>
      <c r="BW159">
        <v>16206</v>
      </c>
      <c r="BX159">
        <v>23066</v>
      </c>
      <c r="BY159">
        <v>833</v>
      </c>
      <c r="BZ159">
        <v>7733</v>
      </c>
      <c r="CA159">
        <v>2702</v>
      </c>
      <c r="CB159">
        <v>0</v>
      </c>
      <c r="CD159">
        <v>2234</v>
      </c>
    </row>
    <row r="160" spans="1:82" x14ac:dyDescent="0.3">
      <c r="A160" s="155">
        <v>598</v>
      </c>
      <c r="B160" t="s">
        <v>344</v>
      </c>
      <c r="E160">
        <v>0</v>
      </c>
      <c r="F160">
        <v>0</v>
      </c>
      <c r="G160">
        <v>0</v>
      </c>
      <c r="H160">
        <v>0</v>
      </c>
      <c r="I160">
        <v>0</v>
      </c>
      <c r="J160">
        <v>0</v>
      </c>
      <c r="K160">
        <v>0</v>
      </c>
      <c r="L160">
        <v>0</v>
      </c>
      <c r="M160">
        <v>0</v>
      </c>
      <c r="N160">
        <v>0</v>
      </c>
      <c r="O160">
        <v>14000</v>
      </c>
      <c r="P160">
        <v>0</v>
      </c>
      <c r="Q160">
        <v>192771</v>
      </c>
      <c r="R160">
        <v>33430</v>
      </c>
      <c r="S160">
        <v>0</v>
      </c>
      <c r="T160">
        <v>69371</v>
      </c>
      <c r="U160">
        <v>73514</v>
      </c>
      <c r="V160">
        <v>207089</v>
      </c>
      <c r="W160">
        <v>82093</v>
      </c>
      <c r="X160">
        <v>0</v>
      </c>
      <c r="Y160">
        <v>94704</v>
      </c>
      <c r="Z160">
        <v>0</v>
      </c>
      <c r="AA160">
        <v>84626</v>
      </c>
      <c r="AB160">
        <v>13913</v>
      </c>
      <c r="AC160">
        <v>0</v>
      </c>
      <c r="AD160">
        <v>47869</v>
      </c>
      <c r="AE160">
        <v>0</v>
      </c>
      <c r="AF160">
        <v>64113</v>
      </c>
      <c r="AG160">
        <v>17441</v>
      </c>
      <c r="AH160">
        <v>0</v>
      </c>
      <c r="AI160">
        <v>218413</v>
      </c>
      <c r="AJ160">
        <v>0</v>
      </c>
      <c r="AK160">
        <v>0</v>
      </c>
      <c r="AM160">
        <v>58386</v>
      </c>
      <c r="AN160">
        <v>0</v>
      </c>
      <c r="AO160">
        <v>0</v>
      </c>
      <c r="AP160">
        <v>0</v>
      </c>
      <c r="AQ160">
        <v>22334</v>
      </c>
      <c r="AR160">
        <v>65109</v>
      </c>
      <c r="AS160">
        <v>0</v>
      </c>
      <c r="AT160">
        <v>13499</v>
      </c>
      <c r="AU160">
        <v>0</v>
      </c>
      <c r="AV160">
        <v>35690</v>
      </c>
      <c r="AW160">
        <v>0</v>
      </c>
      <c r="AX160">
        <v>0</v>
      </c>
      <c r="AY160">
        <v>21613</v>
      </c>
      <c r="AZ160">
        <v>0</v>
      </c>
      <c r="BA160">
        <v>0</v>
      </c>
      <c r="BB160">
        <v>0</v>
      </c>
      <c r="BC160">
        <v>0</v>
      </c>
      <c r="BD160">
        <v>56041</v>
      </c>
      <c r="BE160">
        <v>0</v>
      </c>
      <c r="BF160">
        <v>0</v>
      </c>
      <c r="BG160">
        <v>0</v>
      </c>
      <c r="BH160">
        <v>0</v>
      </c>
      <c r="BI160">
        <v>0</v>
      </c>
      <c r="BJ160">
        <v>0</v>
      </c>
      <c r="BK160">
        <v>10272</v>
      </c>
      <c r="BL160">
        <v>0</v>
      </c>
      <c r="BM160">
        <v>9253</v>
      </c>
      <c r="BN160">
        <v>0</v>
      </c>
      <c r="BO160">
        <v>0</v>
      </c>
      <c r="BP160">
        <v>0</v>
      </c>
      <c r="BQ160">
        <v>85851</v>
      </c>
      <c r="BR160">
        <v>0</v>
      </c>
      <c r="BS160">
        <v>38232</v>
      </c>
      <c r="BT160">
        <v>0</v>
      </c>
      <c r="BU160">
        <v>16533</v>
      </c>
      <c r="BV160">
        <v>0</v>
      </c>
      <c r="BW160">
        <v>0</v>
      </c>
      <c r="BX160">
        <v>0</v>
      </c>
      <c r="BY160">
        <v>0</v>
      </c>
      <c r="BZ160">
        <v>0</v>
      </c>
      <c r="CA160">
        <v>0</v>
      </c>
      <c r="CB160">
        <v>0</v>
      </c>
      <c r="CD160">
        <v>0</v>
      </c>
    </row>
    <row r="161" spans="1:82" x14ac:dyDescent="0.3">
      <c r="A161" s="155">
        <v>599</v>
      </c>
      <c r="B161" t="s">
        <v>343</v>
      </c>
      <c r="E161">
        <v>0</v>
      </c>
      <c r="F161">
        <v>44062</v>
      </c>
      <c r="G161">
        <v>0</v>
      </c>
      <c r="H161">
        <v>0</v>
      </c>
      <c r="I161">
        <v>0</v>
      </c>
      <c r="J161">
        <v>0</v>
      </c>
      <c r="K161">
        <v>0</v>
      </c>
      <c r="L161">
        <v>0</v>
      </c>
      <c r="M161">
        <v>686757</v>
      </c>
      <c r="N161">
        <v>37734</v>
      </c>
      <c r="O161">
        <v>356707</v>
      </c>
      <c r="P161">
        <v>0</v>
      </c>
      <c r="Q161">
        <v>4573806</v>
      </c>
      <c r="R161">
        <v>145236</v>
      </c>
      <c r="S161">
        <v>0</v>
      </c>
      <c r="T161">
        <v>3321625</v>
      </c>
      <c r="U161">
        <v>1223768</v>
      </c>
      <c r="V161">
        <v>2438311</v>
      </c>
      <c r="W161">
        <v>1508609</v>
      </c>
      <c r="X161">
        <v>0</v>
      </c>
      <c r="Y161">
        <v>1408985</v>
      </c>
      <c r="Z161">
        <v>41275</v>
      </c>
      <c r="AA161">
        <v>1103327</v>
      </c>
      <c r="AB161">
        <v>410214</v>
      </c>
      <c r="AC161">
        <v>0</v>
      </c>
      <c r="AD161">
        <v>376724</v>
      </c>
      <c r="AE161">
        <v>194495</v>
      </c>
      <c r="AF161">
        <v>922305</v>
      </c>
      <c r="AG161">
        <v>80937</v>
      </c>
      <c r="AH161">
        <v>13879</v>
      </c>
      <c r="AI161">
        <v>2966769</v>
      </c>
      <c r="AJ161">
        <v>0</v>
      </c>
      <c r="AK161">
        <v>90626</v>
      </c>
      <c r="AM161">
        <v>981612</v>
      </c>
      <c r="AN161">
        <v>73571</v>
      </c>
      <c r="AO161">
        <v>32440</v>
      </c>
      <c r="AP161">
        <v>0</v>
      </c>
      <c r="AQ161">
        <v>286631</v>
      </c>
      <c r="AR161">
        <v>744348</v>
      </c>
      <c r="AS161">
        <v>20508</v>
      </c>
      <c r="AT161">
        <v>153629</v>
      </c>
      <c r="AU161">
        <v>0</v>
      </c>
      <c r="AV161">
        <v>703191</v>
      </c>
      <c r="AW161">
        <v>0</v>
      </c>
      <c r="AX161">
        <v>73721</v>
      </c>
      <c r="AY161">
        <v>179519</v>
      </c>
      <c r="AZ161">
        <v>74513</v>
      </c>
      <c r="BA161">
        <v>0</v>
      </c>
      <c r="BB161">
        <v>0</v>
      </c>
      <c r="BC161">
        <v>0</v>
      </c>
      <c r="BD161">
        <v>806350</v>
      </c>
      <c r="BE161">
        <v>0</v>
      </c>
      <c r="BF161">
        <v>1474</v>
      </c>
      <c r="BG161">
        <v>0</v>
      </c>
      <c r="BH161">
        <v>0</v>
      </c>
      <c r="BI161">
        <v>0</v>
      </c>
      <c r="BJ161">
        <v>0</v>
      </c>
      <c r="BK161">
        <v>280021</v>
      </c>
      <c r="BL161">
        <v>79674</v>
      </c>
      <c r="BM161">
        <v>117630</v>
      </c>
      <c r="BN161">
        <v>116225</v>
      </c>
      <c r="BO161">
        <v>153121</v>
      </c>
      <c r="BP161">
        <v>102709</v>
      </c>
      <c r="BQ161">
        <v>1243898</v>
      </c>
      <c r="BR161">
        <v>52335</v>
      </c>
      <c r="BS161">
        <v>1325677</v>
      </c>
      <c r="BT161">
        <v>76572</v>
      </c>
      <c r="BU161">
        <v>475678</v>
      </c>
      <c r="BV161">
        <v>0</v>
      </c>
      <c r="BW161">
        <v>81584</v>
      </c>
      <c r="BX161">
        <v>18581</v>
      </c>
      <c r="BY161">
        <v>0</v>
      </c>
      <c r="BZ161">
        <v>0</v>
      </c>
      <c r="CA161">
        <v>0</v>
      </c>
      <c r="CB161">
        <v>37512</v>
      </c>
      <c r="CD161">
        <v>0</v>
      </c>
    </row>
    <row r="162" spans="1:82" x14ac:dyDescent="0.3">
      <c r="A162" s="155">
        <v>602</v>
      </c>
      <c r="B162" t="s">
        <v>345</v>
      </c>
      <c r="E162">
        <v>0</v>
      </c>
      <c r="F162">
        <v>0</v>
      </c>
      <c r="G162">
        <v>0</v>
      </c>
      <c r="H162">
        <v>0</v>
      </c>
      <c r="I162">
        <v>0</v>
      </c>
      <c r="J162">
        <v>0</v>
      </c>
      <c r="K162">
        <v>0</v>
      </c>
      <c r="L162">
        <v>0</v>
      </c>
      <c r="M162">
        <v>0</v>
      </c>
      <c r="N162">
        <v>0</v>
      </c>
      <c r="O162">
        <v>0</v>
      </c>
      <c r="P162">
        <v>0</v>
      </c>
      <c r="Q162">
        <v>0</v>
      </c>
      <c r="R162">
        <v>0</v>
      </c>
      <c r="S162">
        <v>0</v>
      </c>
      <c r="T162">
        <v>0</v>
      </c>
      <c r="U162">
        <v>0</v>
      </c>
      <c r="V162">
        <v>0</v>
      </c>
      <c r="W162">
        <v>0</v>
      </c>
      <c r="X162">
        <v>0</v>
      </c>
      <c r="Y162">
        <v>0</v>
      </c>
      <c r="Z162">
        <v>0</v>
      </c>
      <c r="AA162">
        <v>0</v>
      </c>
      <c r="AB162">
        <v>0</v>
      </c>
      <c r="AC162">
        <v>0</v>
      </c>
      <c r="AD162">
        <v>0</v>
      </c>
      <c r="AE162">
        <v>0</v>
      </c>
      <c r="AF162">
        <v>0</v>
      </c>
      <c r="AG162">
        <v>0</v>
      </c>
      <c r="AH162">
        <v>0</v>
      </c>
      <c r="AI162">
        <v>0</v>
      </c>
      <c r="AJ162">
        <v>0</v>
      </c>
      <c r="AK162">
        <v>0</v>
      </c>
      <c r="AM162">
        <v>0</v>
      </c>
      <c r="AN162">
        <v>0</v>
      </c>
      <c r="AO162">
        <v>0</v>
      </c>
      <c r="AP162">
        <v>0</v>
      </c>
      <c r="AQ162">
        <v>0</v>
      </c>
      <c r="AR162">
        <v>0</v>
      </c>
      <c r="AS162">
        <v>0</v>
      </c>
      <c r="AT162">
        <v>0</v>
      </c>
      <c r="AU162">
        <v>0</v>
      </c>
      <c r="AV162">
        <v>0</v>
      </c>
      <c r="AW162">
        <v>0</v>
      </c>
      <c r="AX162">
        <v>0</v>
      </c>
      <c r="AY162">
        <v>0</v>
      </c>
      <c r="AZ162">
        <v>0</v>
      </c>
      <c r="BA162">
        <v>0</v>
      </c>
      <c r="BB162">
        <v>0</v>
      </c>
      <c r="BC162">
        <v>0</v>
      </c>
      <c r="BD162">
        <v>0</v>
      </c>
      <c r="BE162">
        <v>0</v>
      </c>
      <c r="BF162">
        <v>0</v>
      </c>
      <c r="BG162">
        <v>0</v>
      </c>
      <c r="BH162">
        <v>0</v>
      </c>
      <c r="BI162">
        <v>0</v>
      </c>
      <c r="BJ162">
        <v>0</v>
      </c>
      <c r="BK162">
        <v>0</v>
      </c>
      <c r="BL162">
        <v>0</v>
      </c>
      <c r="BM162">
        <v>0</v>
      </c>
      <c r="BN162">
        <v>0</v>
      </c>
      <c r="BO162">
        <v>0</v>
      </c>
      <c r="BP162">
        <v>0</v>
      </c>
      <c r="BQ162">
        <v>0</v>
      </c>
      <c r="BR162">
        <v>0</v>
      </c>
      <c r="BS162">
        <v>0</v>
      </c>
      <c r="BT162">
        <v>0</v>
      </c>
      <c r="BU162">
        <v>0</v>
      </c>
      <c r="BV162">
        <v>0</v>
      </c>
      <c r="BW162">
        <v>0</v>
      </c>
      <c r="BX162">
        <v>0</v>
      </c>
      <c r="BY162">
        <v>0</v>
      </c>
      <c r="BZ162">
        <v>0</v>
      </c>
      <c r="CA162">
        <v>0</v>
      </c>
      <c r="CB162">
        <v>0</v>
      </c>
      <c r="CD162">
        <v>0</v>
      </c>
    </row>
    <row r="163" spans="1:82" x14ac:dyDescent="0.3">
      <c r="A163" s="155">
        <v>603</v>
      </c>
      <c r="B163" t="s">
        <v>1360</v>
      </c>
      <c r="E163">
        <v>1</v>
      </c>
      <c r="F163">
        <v>2</v>
      </c>
      <c r="G163">
        <v>0</v>
      </c>
      <c r="H163">
        <v>0</v>
      </c>
      <c r="I163">
        <v>0</v>
      </c>
      <c r="J163">
        <v>2</v>
      </c>
      <c r="K163">
        <v>0</v>
      </c>
      <c r="L163">
        <v>1</v>
      </c>
      <c r="M163">
        <v>2</v>
      </c>
      <c r="N163">
        <v>0</v>
      </c>
      <c r="O163">
        <v>0</v>
      </c>
      <c r="P163">
        <v>0</v>
      </c>
      <c r="Q163">
        <v>0</v>
      </c>
      <c r="R163">
        <v>4</v>
      </c>
      <c r="S163">
        <v>0</v>
      </c>
      <c r="T163">
        <v>0</v>
      </c>
      <c r="U163">
        <v>0</v>
      </c>
      <c r="V163">
        <v>0</v>
      </c>
      <c r="W163">
        <v>0</v>
      </c>
      <c r="X163">
        <v>2</v>
      </c>
      <c r="Y163">
        <v>0</v>
      </c>
      <c r="Z163">
        <v>0</v>
      </c>
      <c r="AA163">
        <v>4</v>
      </c>
      <c r="AB163">
        <v>4</v>
      </c>
      <c r="AC163">
        <v>0</v>
      </c>
      <c r="AD163">
        <v>6</v>
      </c>
      <c r="AE163">
        <v>0</v>
      </c>
      <c r="AF163">
        <v>0</v>
      </c>
      <c r="AG163">
        <v>6</v>
      </c>
      <c r="AH163">
        <v>4</v>
      </c>
      <c r="AI163">
        <v>0</v>
      </c>
      <c r="AJ163">
        <v>0</v>
      </c>
      <c r="AK163">
        <v>0</v>
      </c>
      <c r="AM163">
        <v>2</v>
      </c>
      <c r="AN163">
        <v>4</v>
      </c>
      <c r="AO163">
        <v>4</v>
      </c>
      <c r="AP163">
        <v>1</v>
      </c>
      <c r="AQ163">
        <v>1</v>
      </c>
      <c r="AR163">
        <v>1</v>
      </c>
      <c r="AS163">
        <v>2</v>
      </c>
      <c r="AT163">
        <v>4</v>
      </c>
      <c r="AU163">
        <v>4</v>
      </c>
      <c r="AV163">
        <v>0</v>
      </c>
      <c r="AW163">
        <v>0</v>
      </c>
      <c r="AX163">
        <v>0</v>
      </c>
      <c r="AY163">
        <v>0</v>
      </c>
      <c r="AZ163">
        <v>0</v>
      </c>
      <c r="BA163">
        <v>1</v>
      </c>
      <c r="BB163">
        <v>0</v>
      </c>
      <c r="BC163">
        <v>1</v>
      </c>
      <c r="BD163">
        <v>0</v>
      </c>
      <c r="BE163">
        <v>0</v>
      </c>
      <c r="BF163">
        <v>0</v>
      </c>
      <c r="BG163">
        <v>1</v>
      </c>
      <c r="BH163">
        <v>0</v>
      </c>
      <c r="BI163">
        <v>0</v>
      </c>
      <c r="BJ163">
        <v>0</v>
      </c>
      <c r="BK163">
        <v>1</v>
      </c>
      <c r="BL163">
        <v>4</v>
      </c>
      <c r="BM163">
        <v>4</v>
      </c>
      <c r="BN163">
        <v>0</v>
      </c>
      <c r="BO163">
        <v>2</v>
      </c>
      <c r="BP163">
        <v>0</v>
      </c>
      <c r="BQ163">
        <v>0</v>
      </c>
      <c r="BR163">
        <v>1</v>
      </c>
      <c r="BS163">
        <v>0</v>
      </c>
      <c r="BT163">
        <v>1</v>
      </c>
      <c r="BU163">
        <v>1</v>
      </c>
      <c r="BV163">
        <v>0</v>
      </c>
      <c r="BW163">
        <v>4</v>
      </c>
      <c r="BX163">
        <v>0</v>
      </c>
      <c r="BY163">
        <v>2</v>
      </c>
      <c r="BZ163">
        <v>4</v>
      </c>
      <c r="CA163">
        <v>0</v>
      </c>
      <c r="CB163">
        <v>2</v>
      </c>
      <c r="CD163">
        <v>2</v>
      </c>
    </row>
    <row r="164" spans="1:82" x14ac:dyDescent="0.3">
      <c r="A164" s="155">
        <v>606</v>
      </c>
      <c r="B164" t="s">
        <v>1089</v>
      </c>
      <c r="M164">
        <v>1</v>
      </c>
      <c r="O164">
        <v>1</v>
      </c>
      <c r="Q164">
        <v>1</v>
      </c>
      <c r="T164">
        <v>1</v>
      </c>
      <c r="U164">
        <v>1</v>
      </c>
      <c r="Y164">
        <v>1</v>
      </c>
      <c r="Z164">
        <v>1</v>
      </c>
      <c r="AB164">
        <v>1</v>
      </c>
      <c r="AE164">
        <v>1</v>
      </c>
      <c r="AF164">
        <v>1</v>
      </c>
      <c r="AH164">
        <v>1</v>
      </c>
      <c r="AQ164">
        <v>1</v>
      </c>
      <c r="AV164">
        <v>1</v>
      </c>
      <c r="AY164">
        <v>1</v>
      </c>
      <c r="BD164">
        <v>1</v>
      </c>
      <c r="BL164">
        <v>1</v>
      </c>
      <c r="BN164">
        <v>1</v>
      </c>
      <c r="BQ164">
        <v>1</v>
      </c>
      <c r="BR164">
        <v>1</v>
      </c>
      <c r="BW164">
        <v>1</v>
      </c>
    </row>
    <row r="165" spans="1:82" x14ac:dyDescent="0.3">
      <c r="A165" s="155">
        <v>619</v>
      </c>
      <c r="B165" t="s">
        <v>1090</v>
      </c>
      <c r="E165">
        <v>0</v>
      </c>
      <c r="F165">
        <v>0</v>
      </c>
      <c r="G165">
        <v>0</v>
      </c>
      <c r="H165">
        <v>0</v>
      </c>
      <c r="I165">
        <v>0</v>
      </c>
      <c r="J165">
        <v>0</v>
      </c>
      <c r="K165">
        <v>0</v>
      </c>
      <c r="L165">
        <v>0</v>
      </c>
      <c r="M165">
        <v>0</v>
      </c>
      <c r="N165">
        <v>0</v>
      </c>
      <c r="O165">
        <v>0</v>
      </c>
      <c r="P165">
        <v>0</v>
      </c>
      <c r="Q165">
        <v>0</v>
      </c>
      <c r="R165">
        <v>0</v>
      </c>
      <c r="S165">
        <v>0</v>
      </c>
      <c r="T165">
        <v>0</v>
      </c>
      <c r="U165">
        <v>0</v>
      </c>
      <c r="V165">
        <v>0</v>
      </c>
      <c r="W165">
        <v>0</v>
      </c>
      <c r="X165">
        <v>0</v>
      </c>
      <c r="Y165">
        <v>0</v>
      </c>
      <c r="Z165">
        <v>0</v>
      </c>
      <c r="AA165">
        <v>0</v>
      </c>
      <c r="AB165">
        <v>0</v>
      </c>
      <c r="AC165">
        <v>0</v>
      </c>
      <c r="AD165">
        <v>0</v>
      </c>
      <c r="AE165">
        <v>0</v>
      </c>
      <c r="AF165">
        <v>0</v>
      </c>
      <c r="AG165">
        <v>0</v>
      </c>
      <c r="AH165">
        <v>0</v>
      </c>
      <c r="AI165">
        <v>0</v>
      </c>
      <c r="AJ165">
        <v>0</v>
      </c>
      <c r="AK165">
        <v>0</v>
      </c>
      <c r="AM165">
        <v>0</v>
      </c>
      <c r="AN165">
        <v>10.4</v>
      </c>
      <c r="AO165">
        <v>0</v>
      </c>
      <c r="AP165">
        <v>0</v>
      </c>
      <c r="AQ165">
        <v>0</v>
      </c>
      <c r="AR165">
        <v>0</v>
      </c>
      <c r="AS165">
        <v>0</v>
      </c>
      <c r="AT165">
        <v>0</v>
      </c>
      <c r="AU165">
        <v>0</v>
      </c>
      <c r="AV165">
        <v>0</v>
      </c>
      <c r="AW165">
        <v>0</v>
      </c>
      <c r="AX165">
        <v>0</v>
      </c>
      <c r="AY165">
        <v>0</v>
      </c>
      <c r="AZ165">
        <v>0</v>
      </c>
      <c r="BA165">
        <v>0</v>
      </c>
      <c r="BB165">
        <v>0</v>
      </c>
      <c r="BC165">
        <v>0</v>
      </c>
      <c r="BD165">
        <v>0</v>
      </c>
      <c r="BE165">
        <v>0</v>
      </c>
      <c r="BF165">
        <v>0</v>
      </c>
      <c r="BG165">
        <v>0</v>
      </c>
      <c r="BH165">
        <v>0</v>
      </c>
      <c r="BI165">
        <v>0</v>
      </c>
      <c r="BJ165">
        <v>0</v>
      </c>
      <c r="BK165">
        <v>0</v>
      </c>
      <c r="BL165">
        <v>0</v>
      </c>
      <c r="BM165">
        <v>0</v>
      </c>
      <c r="BN165">
        <v>0</v>
      </c>
      <c r="BO165">
        <v>0</v>
      </c>
      <c r="BP165">
        <v>0</v>
      </c>
      <c r="BQ165">
        <v>0</v>
      </c>
      <c r="BR165">
        <v>0</v>
      </c>
      <c r="BS165">
        <v>0</v>
      </c>
      <c r="BT165">
        <v>0</v>
      </c>
      <c r="BU165">
        <v>0</v>
      </c>
      <c r="BV165">
        <v>0</v>
      </c>
      <c r="BW165">
        <v>0</v>
      </c>
      <c r="BX165">
        <v>0</v>
      </c>
      <c r="BY165">
        <v>0</v>
      </c>
      <c r="BZ165">
        <v>0</v>
      </c>
      <c r="CA165">
        <v>0</v>
      </c>
      <c r="CB165">
        <v>0</v>
      </c>
      <c r="CD165">
        <v>0</v>
      </c>
    </row>
    <row r="166" spans="1:82" x14ac:dyDescent="0.3">
      <c r="A166" s="155">
        <v>620</v>
      </c>
      <c r="B166" t="s">
        <v>1091</v>
      </c>
      <c r="E166">
        <v>2</v>
      </c>
      <c r="F166">
        <v>2</v>
      </c>
      <c r="G166">
        <v>2</v>
      </c>
      <c r="H166">
        <v>2</v>
      </c>
      <c r="I166">
        <v>2</v>
      </c>
      <c r="J166">
        <v>2</v>
      </c>
      <c r="K166">
        <v>1</v>
      </c>
      <c r="L166">
        <v>2</v>
      </c>
      <c r="M166">
        <v>2</v>
      </c>
      <c r="N166">
        <v>2</v>
      </c>
      <c r="O166">
        <v>2</v>
      </c>
      <c r="P166">
        <v>2</v>
      </c>
      <c r="Q166">
        <v>1</v>
      </c>
      <c r="R166">
        <v>2</v>
      </c>
      <c r="S166">
        <v>2</v>
      </c>
      <c r="T166">
        <v>1</v>
      </c>
      <c r="U166">
        <v>2</v>
      </c>
      <c r="V166">
        <v>2</v>
      </c>
      <c r="W166">
        <v>2</v>
      </c>
      <c r="X166">
        <v>2</v>
      </c>
      <c r="Y166">
        <v>1</v>
      </c>
      <c r="Z166">
        <v>2</v>
      </c>
      <c r="AA166">
        <v>1</v>
      </c>
      <c r="AB166">
        <v>2</v>
      </c>
      <c r="AC166">
        <v>2</v>
      </c>
      <c r="AD166">
        <v>2</v>
      </c>
      <c r="AE166">
        <v>2</v>
      </c>
      <c r="AF166">
        <v>2</v>
      </c>
      <c r="AG166">
        <v>2</v>
      </c>
      <c r="AH166">
        <v>2</v>
      </c>
      <c r="AI166">
        <v>1</v>
      </c>
      <c r="AJ166">
        <v>2</v>
      </c>
      <c r="AK166">
        <v>2</v>
      </c>
      <c r="AM166">
        <v>1</v>
      </c>
      <c r="AN166">
        <v>2</v>
      </c>
      <c r="AO166">
        <v>2</v>
      </c>
      <c r="AP166">
        <v>2</v>
      </c>
      <c r="AQ166">
        <v>2</v>
      </c>
      <c r="AR166">
        <v>1</v>
      </c>
      <c r="AS166">
        <v>2</v>
      </c>
      <c r="AT166">
        <v>2</v>
      </c>
      <c r="AU166">
        <v>2</v>
      </c>
      <c r="AV166">
        <v>2</v>
      </c>
      <c r="AW166">
        <v>2</v>
      </c>
      <c r="AX166">
        <v>2</v>
      </c>
      <c r="AY166">
        <v>2</v>
      </c>
      <c r="AZ166">
        <v>2</v>
      </c>
      <c r="BA166">
        <v>0</v>
      </c>
      <c r="BB166">
        <v>2</v>
      </c>
      <c r="BC166">
        <v>2</v>
      </c>
      <c r="BD166">
        <v>2</v>
      </c>
      <c r="BE166">
        <v>2</v>
      </c>
      <c r="BF166">
        <v>2</v>
      </c>
      <c r="BG166">
        <v>2</v>
      </c>
      <c r="BH166">
        <v>2</v>
      </c>
      <c r="BI166">
        <v>2</v>
      </c>
      <c r="BJ166">
        <v>2</v>
      </c>
      <c r="BK166">
        <v>2</v>
      </c>
      <c r="BL166">
        <v>2</v>
      </c>
      <c r="BM166">
        <v>1</v>
      </c>
      <c r="BN166">
        <v>2</v>
      </c>
      <c r="BO166">
        <v>2</v>
      </c>
      <c r="BP166">
        <v>2</v>
      </c>
      <c r="BQ166">
        <v>2</v>
      </c>
      <c r="BR166">
        <v>2</v>
      </c>
      <c r="BS166">
        <v>1</v>
      </c>
      <c r="BT166">
        <v>2</v>
      </c>
      <c r="BU166">
        <v>1</v>
      </c>
      <c r="BV166">
        <v>2</v>
      </c>
      <c r="BW166">
        <v>2</v>
      </c>
      <c r="BX166">
        <v>1</v>
      </c>
      <c r="BY166">
        <v>2</v>
      </c>
      <c r="BZ166">
        <v>2</v>
      </c>
      <c r="CA166">
        <v>2</v>
      </c>
      <c r="CB166">
        <v>2</v>
      </c>
      <c r="CD166">
        <v>2</v>
      </c>
    </row>
    <row r="167" spans="1:82" x14ac:dyDescent="0.3">
      <c r="A167" s="155">
        <v>621</v>
      </c>
      <c r="B167" t="s">
        <v>1092</v>
      </c>
      <c r="E167">
        <v>0</v>
      </c>
      <c r="F167">
        <v>0</v>
      </c>
      <c r="G167">
        <v>0</v>
      </c>
      <c r="H167">
        <v>0</v>
      </c>
      <c r="I167">
        <v>0</v>
      </c>
      <c r="J167">
        <v>0</v>
      </c>
      <c r="K167">
        <v>0</v>
      </c>
      <c r="L167">
        <v>0</v>
      </c>
      <c r="M167">
        <v>0</v>
      </c>
      <c r="N167">
        <v>0</v>
      </c>
      <c r="O167">
        <v>0</v>
      </c>
      <c r="P167">
        <v>0</v>
      </c>
      <c r="Q167">
        <v>0</v>
      </c>
      <c r="R167">
        <v>0</v>
      </c>
      <c r="S167">
        <v>0</v>
      </c>
      <c r="T167">
        <v>0</v>
      </c>
      <c r="U167">
        <v>0</v>
      </c>
      <c r="V167">
        <v>0</v>
      </c>
      <c r="W167">
        <v>0</v>
      </c>
      <c r="X167">
        <v>0</v>
      </c>
      <c r="Y167">
        <v>0</v>
      </c>
      <c r="Z167">
        <v>0</v>
      </c>
      <c r="AA167">
        <v>0</v>
      </c>
      <c r="AB167">
        <v>0</v>
      </c>
      <c r="AC167">
        <v>0</v>
      </c>
      <c r="AD167">
        <v>0</v>
      </c>
      <c r="AE167">
        <v>0</v>
      </c>
      <c r="AF167">
        <v>0</v>
      </c>
      <c r="AG167">
        <v>0</v>
      </c>
      <c r="AH167">
        <v>0</v>
      </c>
      <c r="AI167">
        <v>0</v>
      </c>
      <c r="AJ167">
        <v>0</v>
      </c>
      <c r="AK167">
        <v>0</v>
      </c>
      <c r="AM167">
        <v>0</v>
      </c>
      <c r="AN167">
        <v>0</v>
      </c>
      <c r="AO167">
        <v>0</v>
      </c>
      <c r="AP167">
        <v>0</v>
      </c>
      <c r="AQ167">
        <v>0</v>
      </c>
      <c r="AR167">
        <v>0</v>
      </c>
      <c r="AS167">
        <v>0</v>
      </c>
      <c r="AT167">
        <v>0</v>
      </c>
      <c r="AU167">
        <v>0</v>
      </c>
      <c r="AV167">
        <v>0</v>
      </c>
      <c r="AW167">
        <v>0</v>
      </c>
      <c r="AX167">
        <v>0</v>
      </c>
      <c r="AY167">
        <v>0</v>
      </c>
      <c r="AZ167">
        <v>0</v>
      </c>
      <c r="BA167">
        <v>0</v>
      </c>
      <c r="BB167">
        <v>0</v>
      </c>
      <c r="BC167">
        <v>0</v>
      </c>
      <c r="BD167">
        <v>0</v>
      </c>
      <c r="BE167">
        <v>0</v>
      </c>
      <c r="BF167">
        <v>0</v>
      </c>
      <c r="BG167">
        <v>0</v>
      </c>
      <c r="BH167">
        <v>0</v>
      </c>
      <c r="BI167">
        <v>0</v>
      </c>
      <c r="BJ167">
        <v>0</v>
      </c>
      <c r="BK167">
        <v>0</v>
      </c>
      <c r="BL167">
        <v>0</v>
      </c>
      <c r="BM167">
        <v>0</v>
      </c>
      <c r="BN167">
        <v>0</v>
      </c>
      <c r="BO167">
        <v>0</v>
      </c>
      <c r="BP167">
        <v>0</v>
      </c>
      <c r="BQ167">
        <v>0</v>
      </c>
      <c r="BR167">
        <v>0</v>
      </c>
      <c r="BS167">
        <v>0</v>
      </c>
      <c r="BT167">
        <v>0</v>
      </c>
      <c r="BU167">
        <v>0</v>
      </c>
      <c r="BV167">
        <v>0</v>
      </c>
      <c r="BW167">
        <v>0</v>
      </c>
      <c r="BX167">
        <v>0</v>
      </c>
      <c r="BY167">
        <v>0</v>
      </c>
      <c r="BZ167">
        <v>0</v>
      </c>
      <c r="CA167">
        <v>0</v>
      </c>
      <c r="CB167">
        <v>0</v>
      </c>
      <c r="CD167">
        <v>0</v>
      </c>
    </row>
    <row r="168" spans="1:82" x14ac:dyDescent="0.3">
      <c r="A168" s="155">
        <v>622</v>
      </c>
      <c r="B168" t="s">
        <v>1093</v>
      </c>
      <c r="E168">
        <v>0</v>
      </c>
      <c r="F168">
        <v>91759</v>
      </c>
      <c r="G168">
        <v>103502</v>
      </c>
      <c r="H168">
        <v>11470</v>
      </c>
      <c r="I168">
        <v>144739</v>
      </c>
      <c r="J168">
        <v>0</v>
      </c>
      <c r="K168">
        <v>24032</v>
      </c>
      <c r="L168">
        <v>0</v>
      </c>
      <c r="M168">
        <v>2288420</v>
      </c>
      <c r="N168">
        <v>82201</v>
      </c>
      <c r="O168">
        <v>844128</v>
      </c>
      <c r="P168">
        <v>0</v>
      </c>
      <c r="Q168">
        <v>10519788</v>
      </c>
      <c r="R168">
        <v>287020</v>
      </c>
      <c r="S168">
        <v>0</v>
      </c>
      <c r="T168">
        <v>10511046</v>
      </c>
      <c r="U168">
        <v>4002983</v>
      </c>
      <c r="V168">
        <v>5113105</v>
      </c>
      <c r="W168">
        <v>4472158</v>
      </c>
      <c r="X168">
        <v>5735</v>
      </c>
      <c r="Y168">
        <v>2742392</v>
      </c>
      <c r="Z168">
        <v>274185</v>
      </c>
      <c r="AA168">
        <v>2973974</v>
      </c>
      <c r="AB168">
        <v>970297</v>
      </c>
      <c r="AC168">
        <v>146377</v>
      </c>
      <c r="AD168">
        <v>363759</v>
      </c>
      <c r="AE168">
        <v>521606</v>
      </c>
      <c r="AF168">
        <v>2489508</v>
      </c>
      <c r="AG168">
        <v>1038023</v>
      </c>
      <c r="AH168">
        <v>84932</v>
      </c>
      <c r="AI168">
        <v>9749392</v>
      </c>
      <c r="AJ168">
        <v>17478</v>
      </c>
      <c r="AK168">
        <v>190345</v>
      </c>
      <c r="AM168">
        <v>3583242</v>
      </c>
      <c r="AN168">
        <v>73571</v>
      </c>
      <c r="AO168">
        <v>163036</v>
      </c>
      <c r="AP168">
        <v>0</v>
      </c>
      <c r="AQ168">
        <v>834024</v>
      </c>
      <c r="AR168">
        <v>1160369</v>
      </c>
      <c r="AS168">
        <v>39871</v>
      </c>
      <c r="AT168">
        <v>306136</v>
      </c>
      <c r="AU168">
        <v>17478</v>
      </c>
      <c r="AV168">
        <v>2525010</v>
      </c>
      <c r="AW168">
        <v>132723</v>
      </c>
      <c r="AX168">
        <v>279373</v>
      </c>
      <c r="AY168">
        <v>1038843</v>
      </c>
      <c r="AZ168">
        <v>148016</v>
      </c>
      <c r="BA168">
        <v>196626</v>
      </c>
      <c r="BB168">
        <v>0</v>
      </c>
      <c r="BC168">
        <v>0</v>
      </c>
      <c r="BD168">
        <v>1756529</v>
      </c>
      <c r="BE168">
        <v>0</v>
      </c>
      <c r="BF168">
        <v>33044</v>
      </c>
      <c r="BG168">
        <v>0</v>
      </c>
      <c r="BH168">
        <v>0</v>
      </c>
      <c r="BI168">
        <v>18297</v>
      </c>
      <c r="BJ168">
        <v>0</v>
      </c>
      <c r="BK168">
        <v>752096</v>
      </c>
      <c r="BL168">
        <v>121268</v>
      </c>
      <c r="BM168">
        <v>326618</v>
      </c>
      <c r="BN168">
        <v>778859</v>
      </c>
      <c r="BO168">
        <v>194442</v>
      </c>
      <c r="BP168">
        <v>112241</v>
      </c>
      <c r="BQ168">
        <v>2756320</v>
      </c>
      <c r="BR168">
        <v>317060</v>
      </c>
      <c r="BS168">
        <v>2116191</v>
      </c>
      <c r="BT168">
        <v>100225</v>
      </c>
      <c r="BU168">
        <v>1050859</v>
      </c>
      <c r="BV168">
        <v>0</v>
      </c>
      <c r="BW168">
        <v>468080</v>
      </c>
      <c r="BX168">
        <v>131357</v>
      </c>
      <c r="BY168">
        <v>0</v>
      </c>
      <c r="BZ168">
        <v>13928</v>
      </c>
      <c r="CA168">
        <v>0</v>
      </c>
      <c r="CB168">
        <v>163036</v>
      </c>
      <c r="CD168">
        <v>0</v>
      </c>
    </row>
    <row r="169" spans="1:82" x14ac:dyDescent="0.3">
      <c r="A169" s="155">
        <v>624</v>
      </c>
      <c r="B169" t="s">
        <v>358</v>
      </c>
      <c r="E169">
        <v>1</v>
      </c>
      <c r="F169">
        <v>1</v>
      </c>
      <c r="G169">
        <v>1</v>
      </c>
      <c r="H169">
        <v>1</v>
      </c>
      <c r="I169">
        <v>2</v>
      </c>
      <c r="J169">
        <v>1</v>
      </c>
      <c r="K169">
        <v>0</v>
      </c>
      <c r="L169">
        <v>2</v>
      </c>
      <c r="M169">
        <v>1</v>
      </c>
      <c r="N169">
        <v>1</v>
      </c>
      <c r="O169">
        <v>1</v>
      </c>
      <c r="P169">
        <v>1</v>
      </c>
      <c r="Q169">
        <v>2</v>
      </c>
      <c r="R169">
        <v>1</v>
      </c>
      <c r="S169">
        <v>2</v>
      </c>
      <c r="T169">
        <v>1</v>
      </c>
      <c r="U169">
        <v>2</v>
      </c>
      <c r="V169">
        <v>2</v>
      </c>
      <c r="W169">
        <v>1</v>
      </c>
      <c r="X169">
        <v>1</v>
      </c>
      <c r="Y169">
        <v>2</v>
      </c>
      <c r="Z169">
        <v>1</v>
      </c>
      <c r="AA169">
        <v>1</v>
      </c>
      <c r="AB169">
        <v>1</v>
      </c>
      <c r="AC169">
        <v>1</v>
      </c>
      <c r="AD169">
        <v>1</v>
      </c>
      <c r="AE169">
        <v>2</v>
      </c>
      <c r="AF169">
        <v>2</v>
      </c>
      <c r="AG169">
        <v>2</v>
      </c>
      <c r="AH169">
        <v>2</v>
      </c>
      <c r="AI169">
        <v>1</v>
      </c>
      <c r="AJ169">
        <v>1</v>
      </c>
      <c r="AK169">
        <v>2</v>
      </c>
      <c r="AM169">
        <v>1</v>
      </c>
      <c r="AN169">
        <v>2</v>
      </c>
      <c r="AO169">
        <v>1</v>
      </c>
      <c r="AP169">
        <v>2</v>
      </c>
      <c r="AQ169">
        <v>2</v>
      </c>
      <c r="AR169">
        <v>1</v>
      </c>
      <c r="AS169">
        <v>1</v>
      </c>
      <c r="AT169">
        <v>2</v>
      </c>
      <c r="AU169">
        <v>1</v>
      </c>
      <c r="AV169">
        <v>2</v>
      </c>
      <c r="AW169">
        <v>1</v>
      </c>
      <c r="AX169">
        <v>2</v>
      </c>
      <c r="AY169">
        <v>2</v>
      </c>
      <c r="AZ169">
        <v>2</v>
      </c>
      <c r="BA169">
        <v>1</v>
      </c>
      <c r="BB169">
        <v>2</v>
      </c>
      <c r="BC169">
        <v>1</v>
      </c>
      <c r="BD169">
        <v>1</v>
      </c>
      <c r="BE169">
        <v>1</v>
      </c>
      <c r="BF169">
        <v>1</v>
      </c>
      <c r="BG169">
        <v>1</v>
      </c>
      <c r="BH169">
        <v>1</v>
      </c>
      <c r="BI169">
        <v>1</v>
      </c>
      <c r="BJ169">
        <v>1</v>
      </c>
      <c r="BK169">
        <v>2</v>
      </c>
      <c r="BL169">
        <v>2</v>
      </c>
      <c r="BM169">
        <v>1</v>
      </c>
      <c r="BN169">
        <v>2</v>
      </c>
      <c r="BO169">
        <v>1</v>
      </c>
      <c r="BP169">
        <v>1</v>
      </c>
      <c r="BQ169">
        <v>1</v>
      </c>
      <c r="BR169">
        <v>2</v>
      </c>
      <c r="BS169">
        <v>1</v>
      </c>
      <c r="BT169">
        <v>1</v>
      </c>
      <c r="BU169">
        <v>2</v>
      </c>
      <c r="BV169">
        <v>1</v>
      </c>
      <c r="BW169">
        <v>1</v>
      </c>
      <c r="BX169">
        <v>1</v>
      </c>
      <c r="BY169">
        <v>1</v>
      </c>
      <c r="BZ169">
        <v>1</v>
      </c>
      <c r="CA169">
        <v>1</v>
      </c>
      <c r="CB169">
        <v>1</v>
      </c>
      <c r="CD169">
        <v>1</v>
      </c>
    </row>
    <row r="170" spans="1:82" x14ac:dyDescent="0.3">
      <c r="A170" s="155">
        <v>626</v>
      </c>
      <c r="B170" t="s">
        <v>1094</v>
      </c>
      <c r="E170">
        <v>4345</v>
      </c>
      <c r="F170">
        <v>62861</v>
      </c>
      <c r="G170">
        <v>86909</v>
      </c>
      <c r="H170">
        <v>246106</v>
      </c>
      <c r="I170">
        <v>85284</v>
      </c>
      <c r="J170">
        <v>751</v>
      </c>
      <c r="K170">
        <v>2247</v>
      </c>
      <c r="L170">
        <v>5367</v>
      </c>
      <c r="M170">
        <v>1250594</v>
      </c>
      <c r="N170">
        <v>48058</v>
      </c>
      <c r="O170">
        <v>310335</v>
      </c>
      <c r="P170">
        <v>1344</v>
      </c>
      <c r="Q170">
        <v>7492610</v>
      </c>
      <c r="R170">
        <v>117837</v>
      </c>
      <c r="S170">
        <v>1261</v>
      </c>
      <c r="T170">
        <v>15333123</v>
      </c>
      <c r="U170">
        <v>2905844</v>
      </c>
      <c r="V170">
        <v>2163930</v>
      </c>
      <c r="W170">
        <v>7399225</v>
      </c>
      <c r="X170">
        <v>17752</v>
      </c>
      <c r="Y170">
        <v>1657551</v>
      </c>
      <c r="Z170">
        <v>50214</v>
      </c>
      <c r="AA170">
        <v>1906153</v>
      </c>
      <c r="AB170">
        <v>190233</v>
      </c>
      <c r="AC170">
        <v>160282</v>
      </c>
      <c r="AD170">
        <v>45853</v>
      </c>
      <c r="AE170">
        <v>137648</v>
      </c>
      <c r="AF170">
        <v>4647755</v>
      </c>
      <c r="AG170">
        <v>304921</v>
      </c>
      <c r="AH170">
        <v>58159</v>
      </c>
      <c r="AI170">
        <v>6019260</v>
      </c>
      <c r="AJ170">
        <v>132981</v>
      </c>
      <c r="AK170">
        <v>72207</v>
      </c>
      <c r="AM170">
        <v>2953661</v>
      </c>
      <c r="AN170">
        <v>55665</v>
      </c>
      <c r="AO170">
        <v>32648</v>
      </c>
      <c r="AP170">
        <v>243</v>
      </c>
      <c r="AQ170">
        <v>808930</v>
      </c>
      <c r="AR170">
        <v>499706</v>
      </c>
      <c r="AS170">
        <v>8106</v>
      </c>
      <c r="AT170">
        <v>258785</v>
      </c>
      <c r="AU170">
        <v>42804</v>
      </c>
      <c r="AV170">
        <v>2183299</v>
      </c>
      <c r="AW170">
        <v>333311</v>
      </c>
      <c r="AX170">
        <v>69801</v>
      </c>
      <c r="AY170">
        <v>1279056</v>
      </c>
      <c r="AZ170">
        <v>34470</v>
      </c>
      <c r="BA170">
        <v>0</v>
      </c>
      <c r="BB170">
        <v>0</v>
      </c>
      <c r="BC170">
        <v>19444</v>
      </c>
      <c r="BD170">
        <v>623274</v>
      </c>
      <c r="BE170">
        <v>1434</v>
      </c>
      <c r="BF170">
        <v>6768</v>
      </c>
      <c r="BG170">
        <v>13361</v>
      </c>
      <c r="BH170">
        <v>1184</v>
      </c>
      <c r="BI170">
        <v>2509</v>
      </c>
      <c r="BJ170">
        <v>19725</v>
      </c>
      <c r="BK170">
        <v>602651</v>
      </c>
      <c r="BL170">
        <v>49419</v>
      </c>
      <c r="BM170">
        <v>177726</v>
      </c>
      <c r="BN170">
        <v>6020384</v>
      </c>
      <c r="BO170">
        <v>78579</v>
      </c>
      <c r="BP170">
        <v>115327</v>
      </c>
      <c r="BQ170">
        <v>1835306</v>
      </c>
      <c r="BR170">
        <v>131352</v>
      </c>
      <c r="BS170">
        <v>950449</v>
      </c>
      <c r="BT170">
        <v>68147</v>
      </c>
      <c r="BU170">
        <v>1817434</v>
      </c>
      <c r="BV170">
        <v>21797</v>
      </c>
      <c r="BW170">
        <v>170809</v>
      </c>
      <c r="BX170">
        <v>39671</v>
      </c>
      <c r="BY170">
        <v>2611</v>
      </c>
      <c r="BZ170">
        <v>20663</v>
      </c>
      <c r="CA170">
        <v>6491</v>
      </c>
      <c r="CB170">
        <v>133321</v>
      </c>
      <c r="CD170">
        <v>10954</v>
      </c>
    </row>
    <row r="171" spans="1:82" x14ac:dyDescent="0.3">
      <c r="A171" s="155">
        <v>627</v>
      </c>
      <c r="B171" t="s">
        <v>1095</v>
      </c>
      <c r="E171">
        <v>0</v>
      </c>
      <c r="F171">
        <v>0</v>
      </c>
      <c r="G171">
        <v>0</v>
      </c>
      <c r="H171">
        <v>0</v>
      </c>
      <c r="I171">
        <v>0</v>
      </c>
      <c r="J171">
        <v>0</v>
      </c>
      <c r="K171">
        <v>0</v>
      </c>
      <c r="L171">
        <v>0</v>
      </c>
      <c r="M171">
        <v>0</v>
      </c>
      <c r="N171">
        <v>0</v>
      </c>
      <c r="O171">
        <v>0</v>
      </c>
      <c r="P171">
        <v>0</v>
      </c>
      <c r="Q171">
        <v>0</v>
      </c>
      <c r="R171">
        <v>0</v>
      </c>
      <c r="S171">
        <v>0</v>
      </c>
      <c r="T171">
        <v>0</v>
      </c>
      <c r="U171">
        <v>0</v>
      </c>
      <c r="V171">
        <v>0</v>
      </c>
      <c r="W171">
        <v>0</v>
      </c>
      <c r="X171">
        <v>0</v>
      </c>
      <c r="Y171">
        <v>0</v>
      </c>
      <c r="Z171">
        <v>0</v>
      </c>
      <c r="AA171">
        <v>0</v>
      </c>
      <c r="AB171">
        <v>16449</v>
      </c>
      <c r="AC171">
        <v>0</v>
      </c>
      <c r="AD171">
        <v>0</v>
      </c>
      <c r="AE171">
        <v>0</v>
      </c>
      <c r="AF171">
        <v>0</v>
      </c>
      <c r="AG171">
        <v>0</v>
      </c>
      <c r="AH171">
        <v>0</v>
      </c>
      <c r="AI171">
        <v>0</v>
      </c>
      <c r="AJ171">
        <v>0</v>
      </c>
      <c r="AK171">
        <v>0</v>
      </c>
      <c r="AM171">
        <v>0</v>
      </c>
      <c r="AN171">
        <v>0</v>
      </c>
      <c r="AO171">
        <v>0</v>
      </c>
      <c r="AP171">
        <v>0</v>
      </c>
      <c r="AQ171">
        <v>0</v>
      </c>
      <c r="AR171">
        <v>0</v>
      </c>
      <c r="AS171">
        <v>0</v>
      </c>
      <c r="AT171">
        <v>0</v>
      </c>
      <c r="AU171">
        <v>0</v>
      </c>
      <c r="AV171">
        <v>0</v>
      </c>
      <c r="AW171">
        <v>0</v>
      </c>
      <c r="AX171">
        <v>0</v>
      </c>
      <c r="AY171">
        <v>0</v>
      </c>
      <c r="AZ171">
        <v>0</v>
      </c>
      <c r="BA171">
        <v>0</v>
      </c>
      <c r="BB171">
        <v>0</v>
      </c>
      <c r="BC171">
        <v>0</v>
      </c>
      <c r="BD171">
        <v>0</v>
      </c>
      <c r="BE171">
        <v>0</v>
      </c>
      <c r="BF171">
        <v>0</v>
      </c>
      <c r="BG171">
        <v>0</v>
      </c>
      <c r="BH171">
        <v>0</v>
      </c>
      <c r="BI171">
        <v>0</v>
      </c>
      <c r="BJ171">
        <v>0</v>
      </c>
      <c r="BK171">
        <v>0</v>
      </c>
      <c r="BL171">
        <v>0</v>
      </c>
      <c r="BM171">
        <v>0</v>
      </c>
      <c r="BN171">
        <v>0</v>
      </c>
      <c r="BO171">
        <v>0</v>
      </c>
      <c r="BP171">
        <v>0</v>
      </c>
      <c r="BQ171">
        <v>0</v>
      </c>
      <c r="BR171">
        <v>19280</v>
      </c>
      <c r="BS171">
        <v>0</v>
      </c>
      <c r="BT171">
        <v>0</v>
      </c>
      <c r="BU171">
        <v>0</v>
      </c>
      <c r="BV171">
        <v>0</v>
      </c>
      <c r="BW171">
        <v>0</v>
      </c>
      <c r="BX171">
        <v>0</v>
      </c>
      <c r="BY171">
        <v>0</v>
      </c>
      <c r="BZ171">
        <v>0</v>
      </c>
      <c r="CA171">
        <v>0</v>
      </c>
      <c r="CB171">
        <v>47041</v>
      </c>
      <c r="CD171">
        <v>0</v>
      </c>
    </row>
    <row r="172" spans="1:82" x14ac:dyDescent="0.3">
      <c r="A172" s="155">
        <v>628</v>
      </c>
      <c r="B172" t="s">
        <v>1096</v>
      </c>
      <c r="E172">
        <v>0</v>
      </c>
      <c r="F172">
        <v>7753</v>
      </c>
      <c r="G172">
        <v>3851</v>
      </c>
      <c r="H172">
        <v>0</v>
      </c>
      <c r="I172">
        <v>29430</v>
      </c>
      <c r="J172">
        <v>0</v>
      </c>
      <c r="K172">
        <v>0</v>
      </c>
      <c r="L172">
        <v>0</v>
      </c>
      <c r="M172">
        <v>217863</v>
      </c>
      <c r="N172">
        <v>0</v>
      </c>
      <c r="O172">
        <v>0</v>
      </c>
      <c r="P172">
        <v>501</v>
      </c>
      <c r="Q172">
        <v>0</v>
      </c>
      <c r="R172">
        <v>0</v>
      </c>
      <c r="S172">
        <v>0</v>
      </c>
      <c r="T172">
        <v>2011200</v>
      </c>
      <c r="U172">
        <v>515665</v>
      </c>
      <c r="V172">
        <v>5432</v>
      </c>
      <c r="W172">
        <v>1077919</v>
      </c>
      <c r="X172">
        <v>0</v>
      </c>
      <c r="Y172">
        <v>284989</v>
      </c>
      <c r="Z172">
        <v>0</v>
      </c>
      <c r="AA172">
        <v>184294</v>
      </c>
      <c r="AB172">
        <v>35000</v>
      </c>
      <c r="AC172">
        <v>0</v>
      </c>
      <c r="AD172">
        <v>9283</v>
      </c>
      <c r="AE172">
        <v>0</v>
      </c>
      <c r="AF172">
        <v>310000</v>
      </c>
      <c r="AG172">
        <v>0</v>
      </c>
      <c r="AH172">
        <v>0</v>
      </c>
      <c r="AI172">
        <v>502325</v>
      </c>
      <c r="AJ172">
        <v>0</v>
      </c>
      <c r="AK172">
        <v>0</v>
      </c>
      <c r="AM172">
        <v>328613</v>
      </c>
      <c r="AN172">
        <v>0</v>
      </c>
      <c r="AO172">
        <v>0</v>
      </c>
      <c r="AP172">
        <v>0</v>
      </c>
      <c r="AQ172">
        <v>0</v>
      </c>
      <c r="AR172">
        <v>74335</v>
      </c>
      <c r="AS172">
        <v>0</v>
      </c>
      <c r="AT172">
        <v>15463</v>
      </c>
      <c r="AU172">
        <v>0</v>
      </c>
      <c r="AV172">
        <v>0</v>
      </c>
      <c r="AW172">
        <v>21575</v>
      </c>
      <c r="AX172">
        <v>0</v>
      </c>
      <c r="AY172">
        <v>121297</v>
      </c>
      <c r="AZ172">
        <v>0</v>
      </c>
      <c r="BA172">
        <v>0</v>
      </c>
      <c r="BB172">
        <v>0</v>
      </c>
      <c r="BC172">
        <v>0</v>
      </c>
      <c r="BD172">
        <v>135236</v>
      </c>
      <c r="BE172">
        <v>0</v>
      </c>
      <c r="BF172">
        <v>0</v>
      </c>
      <c r="BG172">
        <v>0</v>
      </c>
      <c r="BH172">
        <v>0</v>
      </c>
      <c r="BI172">
        <v>0</v>
      </c>
      <c r="BJ172">
        <v>0</v>
      </c>
      <c r="BK172">
        <v>0</v>
      </c>
      <c r="BL172">
        <v>10466</v>
      </c>
      <c r="BM172">
        <v>43408</v>
      </c>
      <c r="BN172">
        <v>60000</v>
      </c>
      <c r="BO172">
        <v>0</v>
      </c>
      <c r="BP172">
        <v>0</v>
      </c>
      <c r="BQ172">
        <v>442519</v>
      </c>
      <c r="BR172">
        <v>48700</v>
      </c>
      <c r="BS172">
        <v>31295</v>
      </c>
      <c r="BT172">
        <v>1162</v>
      </c>
      <c r="BU172">
        <v>0</v>
      </c>
      <c r="BV172">
        <v>0</v>
      </c>
      <c r="BW172">
        <v>17288</v>
      </c>
      <c r="BX172">
        <v>0</v>
      </c>
      <c r="BY172">
        <v>0</v>
      </c>
      <c r="BZ172">
        <v>0</v>
      </c>
      <c r="CA172">
        <v>0</v>
      </c>
      <c r="CB172">
        <v>0</v>
      </c>
      <c r="CD172">
        <v>0</v>
      </c>
    </row>
    <row r="173" spans="1:82" x14ac:dyDescent="0.3">
      <c r="A173" s="155">
        <v>629</v>
      </c>
      <c r="B173" t="s">
        <v>1097</v>
      </c>
      <c r="E173">
        <v>0</v>
      </c>
      <c r="F173">
        <v>0</v>
      </c>
      <c r="G173">
        <v>0</v>
      </c>
      <c r="H173">
        <v>0</v>
      </c>
      <c r="I173">
        <v>0</v>
      </c>
      <c r="J173">
        <v>0</v>
      </c>
      <c r="K173">
        <v>0</v>
      </c>
      <c r="L173">
        <v>0</v>
      </c>
      <c r="M173">
        <v>0</v>
      </c>
      <c r="N173">
        <v>0</v>
      </c>
      <c r="O173">
        <v>0</v>
      </c>
      <c r="P173">
        <v>0</v>
      </c>
      <c r="Q173">
        <v>0</v>
      </c>
      <c r="R173">
        <v>0</v>
      </c>
      <c r="S173">
        <v>0</v>
      </c>
      <c r="T173">
        <v>0</v>
      </c>
      <c r="U173">
        <v>0</v>
      </c>
      <c r="V173">
        <v>0</v>
      </c>
      <c r="W173">
        <v>0</v>
      </c>
      <c r="X173">
        <v>0</v>
      </c>
      <c r="Y173">
        <v>0</v>
      </c>
      <c r="Z173">
        <v>0</v>
      </c>
      <c r="AA173">
        <v>0</v>
      </c>
      <c r="AB173">
        <v>0</v>
      </c>
      <c r="AC173">
        <v>0</v>
      </c>
      <c r="AD173">
        <v>0</v>
      </c>
      <c r="AE173">
        <v>0</v>
      </c>
      <c r="AF173">
        <v>0</v>
      </c>
      <c r="AG173">
        <v>0</v>
      </c>
      <c r="AH173">
        <v>0</v>
      </c>
      <c r="AI173">
        <v>0</v>
      </c>
      <c r="AJ173">
        <v>0</v>
      </c>
      <c r="AK173">
        <v>0</v>
      </c>
      <c r="AM173">
        <v>0</v>
      </c>
      <c r="AN173">
        <v>0</v>
      </c>
      <c r="AO173">
        <v>0</v>
      </c>
      <c r="AP173">
        <v>0</v>
      </c>
      <c r="AQ173">
        <v>0</v>
      </c>
      <c r="AR173">
        <v>0</v>
      </c>
      <c r="AS173">
        <v>0</v>
      </c>
      <c r="AT173">
        <v>0</v>
      </c>
      <c r="AU173">
        <v>0</v>
      </c>
      <c r="AV173">
        <v>0</v>
      </c>
      <c r="AW173">
        <v>0</v>
      </c>
      <c r="AX173">
        <v>0</v>
      </c>
      <c r="AY173">
        <v>0</v>
      </c>
      <c r="AZ173">
        <v>0</v>
      </c>
      <c r="BA173">
        <v>0</v>
      </c>
      <c r="BB173">
        <v>0</v>
      </c>
      <c r="BC173">
        <v>0</v>
      </c>
      <c r="BD173">
        <v>0</v>
      </c>
      <c r="BE173">
        <v>0</v>
      </c>
      <c r="BF173">
        <v>0</v>
      </c>
      <c r="BG173">
        <v>0</v>
      </c>
      <c r="BH173">
        <v>0</v>
      </c>
      <c r="BI173">
        <v>0</v>
      </c>
      <c r="BJ173">
        <v>0</v>
      </c>
      <c r="BK173">
        <v>0</v>
      </c>
      <c r="BL173">
        <v>0</v>
      </c>
      <c r="BM173">
        <v>0</v>
      </c>
      <c r="BN173">
        <v>0</v>
      </c>
      <c r="BO173">
        <v>0</v>
      </c>
      <c r="BP173">
        <v>0</v>
      </c>
      <c r="BQ173">
        <v>0</v>
      </c>
      <c r="BR173">
        <v>0</v>
      </c>
      <c r="BS173">
        <v>0</v>
      </c>
      <c r="BT173">
        <v>0</v>
      </c>
      <c r="BU173">
        <v>0</v>
      </c>
      <c r="BV173">
        <v>0</v>
      </c>
      <c r="BW173">
        <v>0</v>
      </c>
      <c r="BX173">
        <v>0</v>
      </c>
      <c r="BY173">
        <v>0</v>
      </c>
      <c r="BZ173">
        <v>0</v>
      </c>
      <c r="CA173">
        <v>0</v>
      </c>
      <c r="CB173">
        <v>0</v>
      </c>
      <c r="CD173">
        <v>0</v>
      </c>
    </row>
    <row r="174" spans="1:82" x14ac:dyDescent="0.3">
      <c r="A174" s="155">
        <v>630</v>
      </c>
      <c r="B174" t="s">
        <v>1098</v>
      </c>
      <c r="E174">
        <v>0</v>
      </c>
      <c r="F174">
        <v>0</v>
      </c>
      <c r="G174">
        <v>0</v>
      </c>
      <c r="H174">
        <v>0</v>
      </c>
      <c r="I174">
        <v>0</v>
      </c>
      <c r="J174">
        <v>0</v>
      </c>
      <c r="K174">
        <v>0</v>
      </c>
      <c r="L174">
        <v>0</v>
      </c>
      <c r="M174">
        <v>322382</v>
      </c>
      <c r="N174">
        <v>0</v>
      </c>
      <c r="O174">
        <v>0</v>
      </c>
      <c r="P174">
        <v>0</v>
      </c>
      <c r="Q174">
        <v>48120</v>
      </c>
      <c r="R174">
        <v>0</v>
      </c>
      <c r="S174">
        <v>0</v>
      </c>
      <c r="T174">
        <v>1132436</v>
      </c>
      <c r="U174">
        <v>0</v>
      </c>
      <c r="V174">
        <v>0</v>
      </c>
      <c r="W174">
        <v>806152</v>
      </c>
      <c r="X174">
        <v>0</v>
      </c>
      <c r="Y174">
        <v>20189</v>
      </c>
      <c r="Z174">
        <v>0</v>
      </c>
      <c r="AA174">
        <v>14745</v>
      </c>
      <c r="AB174">
        <v>0</v>
      </c>
      <c r="AC174">
        <v>0</v>
      </c>
      <c r="AD174">
        <v>0</v>
      </c>
      <c r="AE174">
        <v>0</v>
      </c>
      <c r="AF174">
        <v>10037</v>
      </c>
      <c r="AG174">
        <v>0</v>
      </c>
      <c r="AH174">
        <v>0</v>
      </c>
      <c r="AI174">
        <v>0</v>
      </c>
      <c r="AJ174">
        <v>0</v>
      </c>
      <c r="AK174">
        <v>0</v>
      </c>
      <c r="AM174">
        <v>30900</v>
      </c>
      <c r="AN174">
        <v>0</v>
      </c>
      <c r="AO174">
        <v>0</v>
      </c>
      <c r="AP174">
        <v>0</v>
      </c>
      <c r="AQ174">
        <v>0</v>
      </c>
      <c r="AR174">
        <v>0</v>
      </c>
      <c r="AS174">
        <v>0</v>
      </c>
      <c r="AT174">
        <v>0</v>
      </c>
      <c r="AU174">
        <v>0</v>
      </c>
      <c r="AV174">
        <v>0</v>
      </c>
      <c r="AW174">
        <v>0</v>
      </c>
      <c r="AX174">
        <v>33000</v>
      </c>
      <c r="AY174">
        <v>0</v>
      </c>
      <c r="AZ174">
        <v>0</v>
      </c>
      <c r="BA174">
        <v>0</v>
      </c>
      <c r="BB174">
        <v>0</v>
      </c>
      <c r="BC174">
        <v>2775</v>
      </c>
      <c r="BD174">
        <v>0</v>
      </c>
      <c r="BE174">
        <v>0</v>
      </c>
      <c r="BF174">
        <v>0</v>
      </c>
      <c r="BG174">
        <v>0</v>
      </c>
      <c r="BH174">
        <v>0</v>
      </c>
      <c r="BI174">
        <v>0</v>
      </c>
      <c r="BJ174">
        <v>0</v>
      </c>
      <c r="BK174">
        <v>0</v>
      </c>
      <c r="BL174">
        <v>0</v>
      </c>
      <c r="BM174">
        <v>0</v>
      </c>
      <c r="BN174">
        <v>21000</v>
      </c>
      <c r="BO174">
        <v>0</v>
      </c>
      <c r="BP174">
        <v>0</v>
      </c>
      <c r="BQ174">
        <v>0</v>
      </c>
      <c r="BR174">
        <v>0</v>
      </c>
      <c r="BS174">
        <v>0</v>
      </c>
      <c r="BT174">
        <v>0</v>
      </c>
      <c r="BU174">
        <v>1502287</v>
      </c>
      <c r="BV174">
        <v>0</v>
      </c>
      <c r="BW174">
        <v>0</v>
      </c>
      <c r="BX174">
        <v>0</v>
      </c>
      <c r="BY174">
        <v>0</v>
      </c>
      <c r="BZ174">
        <v>0</v>
      </c>
      <c r="CA174">
        <v>0</v>
      </c>
      <c r="CB174">
        <v>0</v>
      </c>
      <c r="CD174">
        <v>0</v>
      </c>
    </row>
    <row r="175" spans="1:82" x14ac:dyDescent="0.3">
      <c r="A175" s="155">
        <v>631</v>
      </c>
      <c r="B175" t="s">
        <v>1099</v>
      </c>
      <c r="E175">
        <v>0</v>
      </c>
      <c r="F175">
        <v>0</v>
      </c>
      <c r="G175">
        <v>0</v>
      </c>
      <c r="H175">
        <v>0</v>
      </c>
      <c r="I175">
        <v>0</v>
      </c>
      <c r="J175">
        <v>0</v>
      </c>
      <c r="K175">
        <v>0</v>
      </c>
      <c r="L175">
        <v>0</v>
      </c>
      <c r="M175">
        <v>0</v>
      </c>
      <c r="N175">
        <v>0</v>
      </c>
      <c r="O175">
        <v>0</v>
      </c>
      <c r="P175">
        <v>0</v>
      </c>
      <c r="Q175">
        <v>0</v>
      </c>
      <c r="R175">
        <v>0</v>
      </c>
      <c r="S175">
        <v>0</v>
      </c>
      <c r="T175">
        <v>0</v>
      </c>
      <c r="U175">
        <v>0</v>
      </c>
      <c r="V175">
        <v>0</v>
      </c>
      <c r="W175">
        <v>0</v>
      </c>
      <c r="X175">
        <v>0</v>
      </c>
      <c r="Y175">
        <v>0</v>
      </c>
      <c r="Z175">
        <v>0</v>
      </c>
      <c r="AA175">
        <v>0</v>
      </c>
      <c r="AB175">
        <v>0</v>
      </c>
      <c r="AC175">
        <v>0</v>
      </c>
      <c r="AD175">
        <v>0</v>
      </c>
      <c r="AE175">
        <v>0</v>
      </c>
      <c r="AF175">
        <v>0</v>
      </c>
      <c r="AG175">
        <v>0</v>
      </c>
      <c r="AH175">
        <v>0</v>
      </c>
      <c r="AI175">
        <v>0</v>
      </c>
      <c r="AJ175">
        <v>0</v>
      </c>
      <c r="AK175">
        <v>0</v>
      </c>
      <c r="AM175">
        <v>0</v>
      </c>
      <c r="AN175">
        <v>0</v>
      </c>
      <c r="AO175">
        <v>0</v>
      </c>
      <c r="AP175">
        <v>0</v>
      </c>
      <c r="AQ175">
        <v>0</v>
      </c>
      <c r="AR175">
        <v>0</v>
      </c>
      <c r="AS175">
        <v>0</v>
      </c>
      <c r="AT175">
        <v>0</v>
      </c>
      <c r="AU175">
        <v>0</v>
      </c>
      <c r="AV175">
        <v>0</v>
      </c>
      <c r="AW175">
        <v>0</v>
      </c>
      <c r="AX175">
        <v>0</v>
      </c>
      <c r="AY175">
        <v>0</v>
      </c>
      <c r="AZ175">
        <v>0</v>
      </c>
      <c r="BA175">
        <v>0</v>
      </c>
      <c r="BB175">
        <v>0</v>
      </c>
      <c r="BC175">
        <v>0</v>
      </c>
      <c r="BD175">
        <v>0</v>
      </c>
      <c r="BE175">
        <v>0</v>
      </c>
      <c r="BF175">
        <v>0</v>
      </c>
      <c r="BG175">
        <v>0</v>
      </c>
      <c r="BH175">
        <v>0</v>
      </c>
      <c r="BI175">
        <v>0</v>
      </c>
      <c r="BJ175">
        <v>0</v>
      </c>
      <c r="BK175">
        <v>0</v>
      </c>
      <c r="BL175">
        <v>0</v>
      </c>
      <c r="BM175">
        <v>0</v>
      </c>
      <c r="BN175">
        <v>0</v>
      </c>
      <c r="BO175">
        <v>0</v>
      </c>
      <c r="BP175">
        <v>0</v>
      </c>
      <c r="BQ175">
        <v>0</v>
      </c>
      <c r="BR175">
        <v>0</v>
      </c>
      <c r="BS175">
        <v>0</v>
      </c>
      <c r="BT175">
        <v>0</v>
      </c>
      <c r="BU175">
        <v>0</v>
      </c>
      <c r="BV175">
        <v>0</v>
      </c>
      <c r="BW175">
        <v>0</v>
      </c>
      <c r="BX175">
        <v>0</v>
      </c>
      <c r="BY175">
        <v>0</v>
      </c>
      <c r="BZ175">
        <v>0</v>
      </c>
      <c r="CA175">
        <v>0</v>
      </c>
      <c r="CB175">
        <v>0</v>
      </c>
      <c r="CD175">
        <v>0</v>
      </c>
    </row>
    <row r="176" spans="1:82" x14ac:dyDescent="0.3">
      <c r="A176" s="155">
        <v>632</v>
      </c>
      <c r="B176" t="s">
        <v>1100</v>
      </c>
      <c r="E176">
        <v>0</v>
      </c>
      <c r="F176">
        <v>0</v>
      </c>
      <c r="G176">
        <v>0</v>
      </c>
      <c r="H176">
        <v>0</v>
      </c>
      <c r="I176">
        <v>0</v>
      </c>
      <c r="J176">
        <v>0</v>
      </c>
      <c r="K176">
        <v>0</v>
      </c>
      <c r="L176">
        <v>0</v>
      </c>
      <c r="M176">
        <v>0</v>
      </c>
      <c r="N176">
        <v>0</v>
      </c>
      <c r="O176">
        <v>0</v>
      </c>
      <c r="P176">
        <v>0</v>
      </c>
      <c r="Q176">
        <v>0</v>
      </c>
      <c r="R176">
        <v>0</v>
      </c>
      <c r="S176">
        <v>0</v>
      </c>
      <c r="T176">
        <v>0</v>
      </c>
      <c r="U176">
        <v>0</v>
      </c>
      <c r="V176">
        <v>0</v>
      </c>
      <c r="W176">
        <v>0</v>
      </c>
      <c r="X176">
        <v>0</v>
      </c>
      <c r="Y176">
        <v>0</v>
      </c>
      <c r="Z176">
        <v>0</v>
      </c>
      <c r="AA176">
        <v>0</v>
      </c>
      <c r="AB176">
        <v>0</v>
      </c>
      <c r="AC176">
        <v>0</v>
      </c>
      <c r="AD176">
        <v>0</v>
      </c>
      <c r="AE176">
        <v>0</v>
      </c>
      <c r="AF176">
        <v>0</v>
      </c>
      <c r="AG176">
        <v>0</v>
      </c>
      <c r="AH176">
        <v>0</v>
      </c>
      <c r="AI176">
        <v>0</v>
      </c>
      <c r="AJ176">
        <v>0</v>
      </c>
      <c r="AK176">
        <v>0</v>
      </c>
      <c r="AM176">
        <v>0</v>
      </c>
      <c r="AN176">
        <v>0</v>
      </c>
      <c r="AO176">
        <v>0</v>
      </c>
      <c r="AP176">
        <v>0</v>
      </c>
      <c r="AQ176">
        <v>0</v>
      </c>
      <c r="AR176">
        <v>0</v>
      </c>
      <c r="AS176">
        <v>0</v>
      </c>
      <c r="AT176">
        <v>0</v>
      </c>
      <c r="AU176">
        <v>0</v>
      </c>
      <c r="AV176">
        <v>0</v>
      </c>
      <c r="AW176">
        <v>0</v>
      </c>
      <c r="AX176">
        <v>0</v>
      </c>
      <c r="AY176">
        <v>0</v>
      </c>
      <c r="AZ176">
        <v>0</v>
      </c>
      <c r="BA176">
        <v>0</v>
      </c>
      <c r="BB176">
        <v>0</v>
      </c>
      <c r="BC176">
        <v>0</v>
      </c>
      <c r="BD176">
        <v>0</v>
      </c>
      <c r="BE176">
        <v>0</v>
      </c>
      <c r="BF176">
        <v>0</v>
      </c>
      <c r="BG176">
        <v>0</v>
      </c>
      <c r="BH176">
        <v>0</v>
      </c>
      <c r="BI176">
        <v>0</v>
      </c>
      <c r="BJ176">
        <v>0</v>
      </c>
      <c r="BK176">
        <v>0</v>
      </c>
      <c r="BL176">
        <v>0</v>
      </c>
      <c r="BM176">
        <v>0</v>
      </c>
      <c r="BN176">
        <v>0</v>
      </c>
      <c r="BO176">
        <v>0</v>
      </c>
      <c r="BP176">
        <v>0</v>
      </c>
      <c r="BQ176">
        <v>0</v>
      </c>
      <c r="BR176">
        <v>0</v>
      </c>
      <c r="BS176">
        <v>0</v>
      </c>
      <c r="BT176">
        <v>0</v>
      </c>
      <c r="BU176">
        <v>0</v>
      </c>
      <c r="BV176">
        <v>0</v>
      </c>
      <c r="BW176">
        <v>0</v>
      </c>
      <c r="BX176">
        <v>0</v>
      </c>
      <c r="BY176">
        <v>0</v>
      </c>
      <c r="BZ176">
        <v>0</v>
      </c>
      <c r="CA176">
        <v>0</v>
      </c>
      <c r="CB176">
        <v>0</v>
      </c>
      <c r="CD176">
        <v>0</v>
      </c>
    </row>
    <row r="177" spans="1:82" x14ac:dyDescent="0.3">
      <c r="A177" s="155">
        <v>633</v>
      </c>
      <c r="B177" t="s">
        <v>374</v>
      </c>
      <c r="E177">
        <v>0</v>
      </c>
      <c r="F177">
        <v>91285</v>
      </c>
      <c r="G177">
        <v>0</v>
      </c>
      <c r="H177">
        <v>0</v>
      </c>
      <c r="I177">
        <v>0</v>
      </c>
      <c r="J177">
        <v>23048</v>
      </c>
      <c r="K177">
        <v>0</v>
      </c>
      <c r="L177">
        <v>0</v>
      </c>
      <c r="M177">
        <v>0</v>
      </c>
      <c r="N177">
        <v>0</v>
      </c>
      <c r="O177">
        <v>300818</v>
      </c>
      <c r="P177">
        <v>0</v>
      </c>
      <c r="Q177">
        <v>3956748</v>
      </c>
      <c r="R177">
        <v>76453</v>
      </c>
      <c r="S177">
        <v>0</v>
      </c>
      <c r="T177">
        <v>6494689</v>
      </c>
      <c r="U177">
        <v>2710735</v>
      </c>
      <c r="V177">
        <v>2232854</v>
      </c>
      <c r="W177">
        <v>0</v>
      </c>
      <c r="X177">
        <v>22215</v>
      </c>
      <c r="Y177">
        <v>2428989</v>
      </c>
      <c r="Z177">
        <v>695623</v>
      </c>
      <c r="AA177">
        <v>807407</v>
      </c>
      <c r="AB177">
        <v>827751</v>
      </c>
      <c r="AC177">
        <v>274846</v>
      </c>
      <c r="AD177">
        <v>465654</v>
      </c>
      <c r="AE177">
        <v>652081</v>
      </c>
      <c r="AF177">
        <v>625582</v>
      </c>
      <c r="AG177">
        <v>553135</v>
      </c>
      <c r="AH177">
        <v>114500</v>
      </c>
      <c r="AI177">
        <v>5151455</v>
      </c>
      <c r="AJ177">
        <v>29947</v>
      </c>
      <c r="AK177">
        <v>17300</v>
      </c>
      <c r="AM177">
        <v>1868776</v>
      </c>
      <c r="AN177">
        <v>68824</v>
      </c>
      <c r="AO177">
        <v>160166</v>
      </c>
      <c r="AP177">
        <v>0</v>
      </c>
      <c r="AQ177">
        <v>0</v>
      </c>
      <c r="AR177">
        <v>1009295</v>
      </c>
      <c r="AS177">
        <v>0</v>
      </c>
      <c r="AT177">
        <v>630294</v>
      </c>
      <c r="AU177">
        <v>0</v>
      </c>
      <c r="AV177">
        <v>4717152</v>
      </c>
      <c r="AW177">
        <v>0</v>
      </c>
      <c r="AX177">
        <v>178747</v>
      </c>
      <c r="AY177">
        <v>234380</v>
      </c>
      <c r="AZ177">
        <v>71494</v>
      </c>
      <c r="BA177">
        <v>60806</v>
      </c>
      <c r="BB177">
        <v>0</v>
      </c>
      <c r="BC177">
        <v>227815</v>
      </c>
      <c r="BD177">
        <v>7135746</v>
      </c>
      <c r="BE177">
        <v>0</v>
      </c>
      <c r="BF177">
        <v>125653</v>
      </c>
      <c r="BG177">
        <v>5856</v>
      </c>
      <c r="BH177">
        <v>0</v>
      </c>
      <c r="BI177">
        <v>30435</v>
      </c>
      <c r="BJ177">
        <v>0</v>
      </c>
      <c r="BK177">
        <v>231445</v>
      </c>
      <c r="BL177">
        <v>2493645</v>
      </c>
      <c r="BM177">
        <v>669965</v>
      </c>
      <c r="BN177">
        <v>165083</v>
      </c>
      <c r="BO177">
        <v>140287</v>
      </c>
      <c r="BP177">
        <v>88854</v>
      </c>
      <c r="BQ177">
        <v>0</v>
      </c>
      <c r="BR177">
        <v>84718</v>
      </c>
      <c r="BS177">
        <v>0</v>
      </c>
      <c r="BT177">
        <v>81385</v>
      </c>
      <c r="BU177">
        <v>384359</v>
      </c>
      <c r="BV177">
        <v>0</v>
      </c>
      <c r="BW177">
        <v>1431445</v>
      </c>
      <c r="BX177">
        <v>79789</v>
      </c>
      <c r="BY177">
        <v>14533</v>
      </c>
      <c r="BZ177">
        <v>101174</v>
      </c>
      <c r="CA177">
        <v>22174</v>
      </c>
      <c r="CB177">
        <v>153138</v>
      </c>
      <c r="CD177">
        <v>0</v>
      </c>
    </row>
    <row r="178" spans="1:82" x14ac:dyDescent="0.3">
      <c r="A178" s="155">
        <v>634</v>
      </c>
      <c r="B178" t="s">
        <v>375</v>
      </c>
      <c r="E178">
        <v>0</v>
      </c>
      <c r="F178">
        <v>0</v>
      </c>
      <c r="G178">
        <v>0</v>
      </c>
      <c r="H178">
        <v>0</v>
      </c>
      <c r="I178">
        <v>0</v>
      </c>
      <c r="J178">
        <v>0</v>
      </c>
      <c r="K178">
        <v>0</v>
      </c>
      <c r="L178">
        <v>0</v>
      </c>
      <c r="M178">
        <v>0</v>
      </c>
      <c r="N178">
        <v>0</v>
      </c>
      <c r="O178">
        <v>0</v>
      </c>
      <c r="P178">
        <v>0</v>
      </c>
      <c r="Q178">
        <v>0</v>
      </c>
      <c r="R178">
        <v>0</v>
      </c>
      <c r="S178">
        <v>0</v>
      </c>
      <c r="T178">
        <v>0</v>
      </c>
      <c r="U178">
        <v>0</v>
      </c>
      <c r="V178">
        <v>0</v>
      </c>
      <c r="W178">
        <v>0</v>
      </c>
      <c r="X178">
        <v>0</v>
      </c>
      <c r="Y178">
        <v>0</v>
      </c>
      <c r="Z178">
        <v>0</v>
      </c>
      <c r="AA178">
        <v>0</v>
      </c>
      <c r="AB178">
        <v>386907</v>
      </c>
      <c r="AC178">
        <v>0</v>
      </c>
      <c r="AD178">
        <v>8000</v>
      </c>
      <c r="AE178">
        <v>0</v>
      </c>
      <c r="AF178">
        <v>0</v>
      </c>
      <c r="AG178">
        <v>45500</v>
      </c>
      <c r="AH178">
        <v>0</v>
      </c>
      <c r="AI178">
        <v>0</v>
      </c>
      <c r="AJ178">
        <v>0</v>
      </c>
      <c r="AK178">
        <v>0</v>
      </c>
      <c r="AM178">
        <v>0</v>
      </c>
      <c r="AN178">
        <v>0</v>
      </c>
      <c r="AO178">
        <v>0</v>
      </c>
      <c r="AP178">
        <v>0</v>
      </c>
      <c r="AQ178">
        <v>0</v>
      </c>
      <c r="AR178">
        <v>0</v>
      </c>
      <c r="AS178">
        <v>0</v>
      </c>
      <c r="AT178">
        <v>0</v>
      </c>
      <c r="AU178">
        <v>0</v>
      </c>
      <c r="AV178">
        <v>0</v>
      </c>
      <c r="AW178">
        <v>0</v>
      </c>
      <c r="AX178">
        <v>0</v>
      </c>
      <c r="AY178">
        <v>0</v>
      </c>
      <c r="AZ178">
        <v>0</v>
      </c>
      <c r="BA178">
        <v>0</v>
      </c>
      <c r="BB178">
        <v>0</v>
      </c>
      <c r="BC178">
        <v>0</v>
      </c>
      <c r="BD178">
        <v>0</v>
      </c>
      <c r="BE178">
        <v>0</v>
      </c>
      <c r="BF178">
        <v>0</v>
      </c>
      <c r="BG178">
        <v>0</v>
      </c>
      <c r="BH178">
        <v>0</v>
      </c>
      <c r="BI178">
        <v>0</v>
      </c>
      <c r="BJ178">
        <v>0</v>
      </c>
      <c r="BK178">
        <v>0</v>
      </c>
      <c r="BL178">
        <v>2256000</v>
      </c>
      <c r="BM178">
        <v>0</v>
      </c>
      <c r="BN178">
        <v>0</v>
      </c>
      <c r="BO178">
        <v>17000</v>
      </c>
      <c r="BP178">
        <v>0</v>
      </c>
      <c r="BQ178">
        <v>0</v>
      </c>
      <c r="BR178">
        <v>31117</v>
      </c>
      <c r="BS178">
        <v>0</v>
      </c>
      <c r="BT178">
        <v>0</v>
      </c>
      <c r="BU178">
        <v>17000</v>
      </c>
      <c r="BV178">
        <v>0</v>
      </c>
      <c r="BW178">
        <v>0</v>
      </c>
      <c r="BX178">
        <v>0</v>
      </c>
      <c r="BY178">
        <v>0</v>
      </c>
      <c r="BZ178">
        <v>0</v>
      </c>
      <c r="CA178">
        <v>0</v>
      </c>
      <c r="CB178">
        <v>73122</v>
      </c>
      <c r="CD178">
        <v>0</v>
      </c>
    </row>
    <row r="179" spans="1:82" x14ac:dyDescent="0.3">
      <c r="A179" s="155">
        <v>635</v>
      </c>
      <c r="B179" t="s">
        <v>376</v>
      </c>
      <c r="E179">
        <v>0</v>
      </c>
      <c r="F179">
        <v>5867</v>
      </c>
      <c r="G179">
        <v>0</v>
      </c>
      <c r="H179">
        <v>0</v>
      </c>
      <c r="I179">
        <v>0</v>
      </c>
      <c r="J179">
        <v>0</v>
      </c>
      <c r="K179">
        <v>0</v>
      </c>
      <c r="L179">
        <v>0</v>
      </c>
      <c r="M179">
        <v>0</v>
      </c>
      <c r="N179">
        <v>0</v>
      </c>
      <c r="O179">
        <v>0</v>
      </c>
      <c r="P179">
        <v>0</v>
      </c>
      <c r="Q179">
        <v>228218</v>
      </c>
      <c r="R179">
        <v>0</v>
      </c>
      <c r="S179">
        <v>0</v>
      </c>
      <c r="T179">
        <v>296183</v>
      </c>
      <c r="U179">
        <v>80237</v>
      </c>
      <c r="V179">
        <v>15460</v>
      </c>
      <c r="W179">
        <v>0</v>
      </c>
      <c r="X179">
        <v>0</v>
      </c>
      <c r="Y179">
        <v>54671</v>
      </c>
      <c r="Z179">
        <v>0</v>
      </c>
      <c r="AA179">
        <v>31161</v>
      </c>
      <c r="AB179">
        <v>35000</v>
      </c>
      <c r="AC179">
        <v>0</v>
      </c>
      <c r="AD179">
        <v>13559</v>
      </c>
      <c r="AE179">
        <v>6000</v>
      </c>
      <c r="AF179">
        <v>20000</v>
      </c>
      <c r="AG179">
        <v>0</v>
      </c>
      <c r="AH179">
        <v>0</v>
      </c>
      <c r="AI179">
        <v>83636</v>
      </c>
      <c r="AJ179">
        <v>0</v>
      </c>
      <c r="AK179">
        <v>0</v>
      </c>
      <c r="AM179">
        <v>62899</v>
      </c>
      <c r="AN179">
        <v>0</v>
      </c>
      <c r="AO179">
        <v>0</v>
      </c>
      <c r="AP179">
        <v>0</v>
      </c>
      <c r="AQ179">
        <v>0</v>
      </c>
      <c r="AR179">
        <v>18295</v>
      </c>
      <c r="AS179">
        <v>0</v>
      </c>
      <c r="AT179">
        <v>2622</v>
      </c>
      <c r="AU179">
        <v>0</v>
      </c>
      <c r="AV179">
        <v>109854</v>
      </c>
      <c r="AW179">
        <v>0</v>
      </c>
      <c r="AX179">
        <v>0</v>
      </c>
      <c r="AY179">
        <v>9930</v>
      </c>
      <c r="AZ179">
        <v>0</v>
      </c>
      <c r="BA179">
        <v>0</v>
      </c>
      <c r="BB179">
        <v>0</v>
      </c>
      <c r="BC179">
        <v>0</v>
      </c>
      <c r="BD179">
        <v>34507</v>
      </c>
      <c r="BE179">
        <v>0</v>
      </c>
      <c r="BF179">
        <v>0</v>
      </c>
      <c r="BG179">
        <v>0</v>
      </c>
      <c r="BH179">
        <v>0</v>
      </c>
      <c r="BI179">
        <v>0</v>
      </c>
      <c r="BJ179">
        <v>0</v>
      </c>
      <c r="BK179">
        <v>0</v>
      </c>
      <c r="BL179">
        <v>2082</v>
      </c>
      <c r="BM179">
        <v>11188</v>
      </c>
      <c r="BN179">
        <v>8199</v>
      </c>
      <c r="BO179">
        <v>0</v>
      </c>
      <c r="BP179">
        <v>0</v>
      </c>
      <c r="BQ179">
        <v>0</v>
      </c>
      <c r="BR179">
        <v>0</v>
      </c>
      <c r="BS179">
        <v>0</v>
      </c>
      <c r="BT179">
        <v>10234</v>
      </c>
      <c r="BU179">
        <v>0</v>
      </c>
      <c r="BV179">
        <v>0</v>
      </c>
      <c r="BW179">
        <v>6317</v>
      </c>
      <c r="BX179">
        <v>0</v>
      </c>
      <c r="BY179">
        <v>0</v>
      </c>
      <c r="BZ179">
        <v>0</v>
      </c>
      <c r="CA179">
        <v>0</v>
      </c>
      <c r="CB179">
        <v>0</v>
      </c>
      <c r="CD179">
        <v>0</v>
      </c>
    </row>
    <row r="180" spans="1:82" x14ac:dyDescent="0.3">
      <c r="A180" s="155">
        <v>636</v>
      </c>
      <c r="B180" t="s">
        <v>1101</v>
      </c>
      <c r="E180">
        <v>0</v>
      </c>
      <c r="F180">
        <v>0</v>
      </c>
      <c r="G180">
        <v>0</v>
      </c>
      <c r="H180">
        <v>0</v>
      </c>
      <c r="I180">
        <v>0</v>
      </c>
      <c r="J180">
        <v>0</v>
      </c>
      <c r="K180">
        <v>0</v>
      </c>
      <c r="L180">
        <v>0</v>
      </c>
      <c r="M180">
        <v>0</v>
      </c>
      <c r="N180">
        <v>0</v>
      </c>
      <c r="O180">
        <v>0</v>
      </c>
      <c r="P180">
        <v>0</v>
      </c>
      <c r="Q180">
        <v>0</v>
      </c>
      <c r="R180">
        <v>0</v>
      </c>
      <c r="S180">
        <v>0</v>
      </c>
      <c r="T180">
        <v>0</v>
      </c>
      <c r="U180">
        <v>0</v>
      </c>
      <c r="V180">
        <v>0</v>
      </c>
      <c r="W180">
        <v>0</v>
      </c>
      <c r="X180">
        <v>0</v>
      </c>
      <c r="Y180">
        <v>0</v>
      </c>
      <c r="Z180">
        <v>0</v>
      </c>
      <c r="AA180">
        <v>0</v>
      </c>
      <c r="AB180">
        <v>0</v>
      </c>
      <c r="AC180">
        <v>0</v>
      </c>
      <c r="AD180">
        <v>0</v>
      </c>
      <c r="AE180">
        <v>0</v>
      </c>
      <c r="AF180">
        <v>0</v>
      </c>
      <c r="AG180">
        <v>0</v>
      </c>
      <c r="AH180">
        <v>0</v>
      </c>
      <c r="AI180">
        <v>0</v>
      </c>
      <c r="AJ180">
        <v>0</v>
      </c>
      <c r="AK180">
        <v>0</v>
      </c>
      <c r="AM180">
        <v>0</v>
      </c>
      <c r="AN180">
        <v>0</v>
      </c>
      <c r="AO180">
        <v>0</v>
      </c>
      <c r="AP180">
        <v>0</v>
      </c>
      <c r="AQ180">
        <v>0</v>
      </c>
      <c r="AR180">
        <v>0</v>
      </c>
      <c r="AS180">
        <v>0</v>
      </c>
      <c r="AT180">
        <v>0</v>
      </c>
      <c r="AU180">
        <v>0</v>
      </c>
      <c r="AV180">
        <v>0</v>
      </c>
      <c r="AW180">
        <v>0</v>
      </c>
      <c r="AX180">
        <v>0</v>
      </c>
      <c r="AY180">
        <v>0</v>
      </c>
      <c r="AZ180">
        <v>0</v>
      </c>
      <c r="BA180">
        <v>0</v>
      </c>
      <c r="BB180">
        <v>0</v>
      </c>
      <c r="BC180">
        <v>0</v>
      </c>
      <c r="BD180">
        <v>0</v>
      </c>
      <c r="BE180">
        <v>0</v>
      </c>
      <c r="BF180">
        <v>0</v>
      </c>
      <c r="BG180">
        <v>0</v>
      </c>
      <c r="BH180">
        <v>0</v>
      </c>
      <c r="BI180">
        <v>0</v>
      </c>
      <c r="BJ180">
        <v>0</v>
      </c>
      <c r="BK180">
        <v>0</v>
      </c>
      <c r="BL180">
        <v>0</v>
      </c>
      <c r="BM180">
        <v>0</v>
      </c>
      <c r="BN180">
        <v>0</v>
      </c>
      <c r="BO180">
        <v>0</v>
      </c>
      <c r="BP180">
        <v>0</v>
      </c>
      <c r="BQ180">
        <v>0</v>
      </c>
      <c r="BR180">
        <v>0</v>
      </c>
      <c r="BS180">
        <v>0</v>
      </c>
      <c r="BT180">
        <v>0</v>
      </c>
      <c r="BU180">
        <v>0</v>
      </c>
      <c r="BV180">
        <v>0</v>
      </c>
      <c r="BW180">
        <v>0</v>
      </c>
      <c r="BX180">
        <v>0</v>
      </c>
      <c r="BY180">
        <v>0</v>
      </c>
      <c r="BZ180">
        <v>0</v>
      </c>
      <c r="CA180">
        <v>0</v>
      </c>
      <c r="CB180">
        <v>0</v>
      </c>
      <c r="CD180">
        <v>0</v>
      </c>
    </row>
    <row r="181" spans="1:82" x14ac:dyDescent="0.3">
      <c r="A181" s="155">
        <v>637</v>
      </c>
      <c r="B181" t="s">
        <v>1102</v>
      </c>
      <c r="E181">
        <v>0</v>
      </c>
      <c r="F181">
        <v>65902</v>
      </c>
      <c r="G181">
        <v>0</v>
      </c>
      <c r="H181">
        <v>0</v>
      </c>
      <c r="I181">
        <v>0</v>
      </c>
      <c r="J181">
        <v>9594</v>
      </c>
      <c r="K181">
        <v>0</v>
      </c>
      <c r="L181">
        <v>0</v>
      </c>
      <c r="M181">
        <v>0</v>
      </c>
      <c r="N181">
        <v>0</v>
      </c>
      <c r="O181">
        <v>119530</v>
      </c>
      <c r="P181">
        <v>0</v>
      </c>
      <c r="Q181">
        <v>0</v>
      </c>
      <c r="R181">
        <v>5307</v>
      </c>
      <c r="S181">
        <v>0</v>
      </c>
      <c r="T181">
        <v>0</v>
      </c>
      <c r="U181">
        <v>0</v>
      </c>
      <c r="V181">
        <v>0</v>
      </c>
      <c r="W181">
        <v>0</v>
      </c>
      <c r="X181">
        <v>0</v>
      </c>
      <c r="Y181">
        <v>49390</v>
      </c>
      <c r="Z181">
        <v>467710</v>
      </c>
      <c r="AA181">
        <v>260523</v>
      </c>
      <c r="AB181">
        <v>0</v>
      </c>
      <c r="AC181">
        <v>80050</v>
      </c>
      <c r="AD181">
        <v>125740</v>
      </c>
      <c r="AE181">
        <v>107919</v>
      </c>
      <c r="AF181">
        <v>442692</v>
      </c>
      <c r="AG181">
        <v>166001</v>
      </c>
      <c r="AH181">
        <v>0</v>
      </c>
      <c r="AI181">
        <v>0</v>
      </c>
      <c r="AJ181">
        <v>0</v>
      </c>
      <c r="AK181">
        <v>0</v>
      </c>
      <c r="AM181">
        <v>105148</v>
      </c>
      <c r="AN181">
        <v>23936</v>
      </c>
      <c r="AO181">
        <v>0</v>
      </c>
      <c r="AP181">
        <v>0</v>
      </c>
      <c r="AQ181">
        <v>0</v>
      </c>
      <c r="AR181">
        <v>0</v>
      </c>
      <c r="AS181">
        <v>0</v>
      </c>
      <c r="AT181">
        <v>0</v>
      </c>
      <c r="AU181">
        <v>0</v>
      </c>
      <c r="AV181">
        <v>3230000</v>
      </c>
      <c r="AW181">
        <v>0</v>
      </c>
      <c r="AX181">
        <v>23468</v>
      </c>
      <c r="AY181">
        <v>0</v>
      </c>
      <c r="AZ181">
        <v>31710</v>
      </c>
      <c r="BA181">
        <v>0</v>
      </c>
      <c r="BB181">
        <v>0</v>
      </c>
      <c r="BC181">
        <v>9135</v>
      </c>
      <c r="BD181">
        <v>0</v>
      </c>
      <c r="BE181">
        <v>0</v>
      </c>
      <c r="BF181">
        <v>0</v>
      </c>
      <c r="BG181">
        <v>0</v>
      </c>
      <c r="BH181">
        <v>0</v>
      </c>
      <c r="BI181">
        <v>20790</v>
      </c>
      <c r="BJ181">
        <v>0</v>
      </c>
      <c r="BK181">
        <v>0</v>
      </c>
      <c r="BL181">
        <v>0</v>
      </c>
      <c r="BM181">
        <v>39807</v>
      </c>
      <c r="BN181">
        <v>3858</v>
      </c>
      <c r="BO181">
        <v>66955</v>
      </c>
      <c r="BP181">
        <v>0</v>
      </c>
      <c r="BQ181">
        <v>0</v>
      </c>
      <c r="BR181">
        <v>48685</v>
      </c>
      <c r="BS181">
        <v>0</v>
      </c>
      <c r="BT181">
        <v>0</v>
      </c>
      <c r="BU181">
        <v>121724</v>
      </c>
      <c r="BV181">
        <v>0</v>
      </c>
      <c r="BW181">
        <v>376087</v>
      </c>
      <c r="BX181">
        <v>37161</v>
      </c>
      <c r="BY181">
        <v>0</v>
      </c>
      <c r="BZ181">
        <v>0</v>
      </c>
      <c r="CA181">
        <v>11087</v>
      </c>
      <c r="CB181">
        <v>49527</v>
      </c>
      <c r="CD181">
        <v>0</v>
      </c>
    </row>
    <row r="182" spans="1:82" x14ac:dyDescent="0.3">
      <c r="A182" s="155">
        <v>638</v>
      </c>
      <c r="B182" t="s">
        <v>1103</v>
      </c>
      <c r="E182">
        <v>0</v>
      </c>
      <c r="F182">
        <v>0</v>
      </c>
      <c r="G182">
        <v>0</v>
      </c>
      <c r="H182">
        <v>0</v>
      </c>
      <c r="I182">
        <v>0</v>
      </c>
      <c r="J182">
        <v>0</v>
      </c>
      <c r="K182">
        <v>0</v>
      </c>
      <c r="L182">
        <v>0</v>
      </c>
      <c r="M182">
        <v>0</v>
      </c>
      <c r="N182">
        <v>0</v>
      </c>
      <c r="O182">
        <v>0</v>
      </c>
      <c r="P182">
        <v>0</v>
      </c>
      <c r="Q182">
        <v>0</v>
      </c>
      <c r="R182">
        <v>0</v>
      </c>
      <c r="S182">
        <v>0</v>
      </c>
      <c r="T182">
        <v>0</v>
      </c>
      <c r="U182">
        <v>0</v>
      </c>
      <c r="V182">
        <v>0</v>
      </c>
      <c r="W182">
        <v>0</v>
      </c>
      <c r="X182">
        <v>0</v>
      </c>
      <c r="Y182">
        <v>0</v>
      </c>
      <c r="Z182">
        <v>0</v>
      </c>
      <c r="AA182">
        <v>0</v>
      </c>
      <c r="AB182">
        <v>0</v>
      </c>
      <c r="AC182">
        <v>0</v>
      </c>
      <c r="AD182">
        <v>0</v>
      </c>
      <c r="AE182">
        <v>0</v>
      </c>
      <c r="AF182">
        <v>0</v>
      </c>
      <c r="AG182">
        <v>0</v>
      </c>
      <c r="AH182">
        <v>0</v>
      </c>
      <c r="AI182">
        <v>0</v>
      </c>
      <c r="AJ182">
        <v>0</v>
      </c>
      <c r="AK182">
        <v>0</v>
      </c>
      <c r="AM182">
        <v>0</v>
      </c>
      <c r="AN182">
        <v>0</v>
      </c>
      <c r="AO182">
        <v>0</v>
      </c>
      <c r="AP182">
        <v>0</v>
      </c>
      <c r="AQ182">
        <v>0</v>
      </c>
      <c r="AR182">
        <v>0</v>
      </c>
      <c r="AS182">
        <v>0</v>
      </c>
      <c r="AT182">
        <v>0</v>
      </c>
      <c r="AU182">
        <v>0</v>
      </c>
      <c r="AV182">
        <v>0</v>
      </c>
      <c r="AW182">
        <v>0</v>
      </c>
      <c r="AX182">
        <v>0</v>
      </c>
      <c r="AY182">
        <v>0</v>
      </c>
      <c r="AZ182">
        <v>0</v>
      </c>
      <c r="BA182">
        <v>0</v>
      </c>
      <c r="BB182">
        <v>0</v>
      </c>
      <c r="BC182">
        <v>0</v>
      </c>
      <c r="BD182">
        <v>0</v>
      </c>
      <c r="BE182">
        <v>0</v>
      </c>
      <c r="BF182">
        <v>0</v>
      </c>
      <c r="BG182">
        <v>0</v>
      </c>
      <c r="BH182">
        <v>0</v>
      </c>
      <c r="BI182">
        <v>0</v>
      </c>
      <c r="BJ182">
        <v>0</v>
      </c>
      <c r="BK182">
        <v>0</v>
      </c>
      <c r="BL182">
        <v>0</v>
      </c>
      <c r="BM182">
        <v>0</v>
      </c>
      <c r="BN182">
        <v>0</v>
      </c>
      <c r="BO182">
        <v>0</v>
      </c>
      <c r="BP182">
        <v>0</v>
      </c>
      <c r="BQ182">
        <v>0</v>
      </c>
      <c r="BR182">
        <v>0</v>
      </c>
      <c r="BS182">
        <v>0</v>
      </c>
      <c r="BT182">
        <v>0</v>
      </c>
      <c r="BU182">
        <v>0</v>
      </c>
      <c r="BV182">
        <v>0</v>
      </c>
      <c r="BW182">
        <v>0</v>
      </c>
      <c r="BX182">
        <v>0</v>
      </c>
      <c r="BY182">
        <v>0</v>
      </c>
      <c r="BZ182">
        <v>0</v>
      </c>
      <c r="CA182">
        <v>0</v>
      </c>
      <c r="CB182">
        <v>0</v>
      </c>
      <c r="CD182">
        <v>0</v>
      </c>
    </row>
    <row r="183" spans="1:82" x14ac:dyDescent="0.3">
      <c r="A183" s="155">
        <v>639</v>
      </c>
      <c r="B183" t="s">
        <v>1104</v>
      </c>
      <c r="E183">
        <v>0</v>
      </c>
      <c r="F183">
        <v>0</v>
      </c>
      <c r="G183">
        <v>0</v>
      </c>
      <c r="H183">
        <v>0</v>
      </c>
      <c r="I183">
        <v>0</v>
      </c>
      <c r="J183">
        <v>0</v>
      </c>
      <c r="K183">
        <v>0</v>
      </c>
      <c r="L183">
        <v>0</v>
      </c>
      <c r="M183">
        <v>0</v>
      </c>
      <c r="N183">
        <v>0</v>
      </c>
      <c r="O183">
        <v>0</v>
      </c>
      <c r="P183">
        <v>0</v>
      </c>
      <c r="Q183">
        <v>5833825</v>
      </c>
      <c r="R183">
        <v>0</v>
      </c>
      <c r="S183">
        <v>0</v>
      </c>
      <c r="T183">
        <v>0</v>
      </c>
      <c r="U183">
        <v>0</v>
      </c>
      <c r="V183">
        <v>2534660</v>
      </c>
      <c r="W183">
        <v>0</v>
      </c>
      <c r="X183">
        <v>0</v>
      </c>
      <c r="Y183">
        <v>0</v>
      </c>
      <c r="Z183">
        <v>0</v>
      </c>
      <c r="AA183">
        <v>0</v>
      </c>
      <c r="AB183">
        <v>0</v>
      </c>
      <c r="AC183">
        <v>0</v>
      </c>
      <c r="AD183">
        <v>0</v>
      </c>
      <c r="AE183">
        <v>0</v>
      </c>
      <c r="AF183">
        <v>0</v>
      </c>
      <c r="AG183">
        <v>0</v>
      </c>
      <c r="AH183">
        <v>0</v>
      </c>
      <c r="AI183">
        <v>8174483</v>
      </c>
      <c r="AJ183">
        <v>0</v>
      </c>
      <c r="AK183">
        <v>0</v>
      </c>
      <c r="AM183">
        <v>2311350</v>
      </c>
      <c r="AN183">
        <v>0</v>
      </c>
      <c r="AO183">
        <v>0</v>
      </c>
      <c r="AP183">
        <v>0</v>
      </c>
      <c r="AQ183">
        <v>0</v>
      </c>
      <c r="AR183">
        <v>0</v>
      </c>
      <c r="AS183">
        <v>0</v>
      </c>
      <c r="AT183">
        <v>0</v>
      </c>
      <c r="AU183">
        <v>104122</v>
      </c>
      <c r="AV183">
        <v>0</v>
      </c>
      <c r="AW183">
        <v>0</v>
      </c>
      <c r="AX183">
        <v>0</v>
      </c>
      <c r="AY183">
        <v>0</v>
      </c>
      <c r="AZ183">
        <v>0</v>
      </c>
      <c r="BA183">
        <v>0</v>
      </c>
      <c r="BB183">
        <v>0</v>
      </c>
      <c r="BC183">
        <v>0</v>
      </c>
      <c r="BD183">
        <v>0</v>
      </c>
      <c r="BE183">
        <v>0</v>
      </c>
      <c r="BF183">
        <v>0</v>
      </c>
      <c r="BG183">
        <v>0</v>
      </c>
      <c r="BH183">
        <v>0</v>
      </c>
      <c r="BI183">
        <v>0</v>
      </c>
      <c r="BJ183">
        <v>0</v>
      </c>
      <c r="BK183">
        <v>0</v>
      </c>
      <c r="BL183">
        <v>259141</v>
      </c>
      <c r="BM183">
        <v>0</v>
      </c>
      <c r="BN183">
        <v>0</v>
      </c>
      <c r="BO183">
        <v>0</v>
      </c>
      <c r="BP183">
        <v>0</v>
      </c>
      <c r="BQ183">
        <v>0</v>
      </c>
      <c r="BR183">
        <v>151799</v>
      </c>
      <c r="BS183">
        <v>1238733</v>
      </c>
      <c r="BT183">
        <v>0</v>
      </c>
      <c r="BU183">
        <v>0</v>
      </c>
      <c r="BV183">
        <v>0</v>
      </c>
      <c r="BW183">
        <v>0</v>
      </c>
      <c r="BX183">
        <v>0</v>
      </c>
      <c r="BY183">
        <v>0</v>
      </c>
      <c r="BZ183">
        <v>0</v>
      </c>
      <c r="CA183">
        <v>0</v>
      </c>
      <c r="CB183">
        <v>0</v>
      </c>
      <c r="CD183">
        <v>0</v>
      </c>
    </row>
    <row r="184" spans="1:82" x14ac:dyDescent="0.3">
      <c r="A184" s="155">
        <v>640</v>
      </c>
      <c r="B184" t="s">
        <v>1105</v>
      </c>
      <c r="E184">
        <v>0</v>
      </c>
      <c r="F184">
        <v>0</v>
      </c>
      <c r="G184">
        <v>0</v>
      </c>
      <c r="H184">
        <v>0</v>
      </c>
      <c r="I184">
        <v>0</v>
      </c>
      <c r="J184">
        <v>0</v>
      </c>
      <c r="K184">
        <v>0</v>
      </c>
      <c r="L184">
        <v>0</v>
      </c>
      <c r="M184">
        <v>0</v>
      </c>
      <c r="N184">
        <v>0</v>
      </c>
      <c r="O184">
        <v>0</v>
      </c>
      <c r="P184">
        <v>0</v>
      </c>
      <c r="Q184">
        <v>0</v>
      </c>
      <c r="R184">
        <v>0</v>
      </c>
      <c r="S184">
        <v>0</v>
      </c>
      <c r="T184">
        <v>0</v>
      </c>
      <c r="U184">
        <v>0</v>
      </c>
      <c r="V184">
        <v>0</v>
      </c>
      <c r="W184">
        <v>0</v>
      </c>
      <c r="X184">
        <v>0</v>
      </c>
      <c r="Y184">
        <v>0</v>
      </c>
      <c r="Z184">
        <v>0</v>
      </c>
      <c r="AA184">
        <v>0</v>
      </c>
      <c r="AB184">
        <v>0</v>
      </c>
      <c r="AC184">
        <v>0</v>
      </c>
      <c r="AD184">
        <v>0</v>
      </c>
      <c r="AE184">
        <v>0</v>
      </c>
      <c r="AF184">
        <v>0</v>
      </c>
      <c r="AG184">
        <v>0</v>
      </c>
      <c r="AH184">
        <v>0</v>
      </c>
      <c r="AI184">
        <v>0</v>
      </c>
      <c r="AJ184">
        <v>0</v>
      </c>
      <c r="AK184">
        <v>0</v>
      </c>
      <c r="AM184">
        <v>0</v>
      </c>
      <c r="AN184">
        <v>0</v>
      </c>
      <c r="AO184">
        <v>0</v>
      </c>
      <c r="AP184">
        <v>0</v>
      </c>
      <c r="AQ184">
        <v>0</v>
      </c>
      <c r="AR184">
        <v>0</v>
      </c>
      <c r="AS184">
        <v>0</v>
      </c>
      <c r="AT184">
        <v>0</v>
      </c>
      <c r="AU184">
        <v>0</v>
      </c>
      <c r="AV184">
        <v>0</v>
      </c>
      <c r="AW184">
        <v>0</v>
      </c>
      <c r="AX184">
        <v>0</v>
      </c>
      <c r="AY184">
        <v>0</v>
      </c>
      <c r="AZ184">
        <v>0</v>
      </c>
      <c r="BA184">
        <v>0</v>
      </c>
      <c r="BB184">
        <v>0</v>
      </c>
      <c r="BC184">
        <v>0</v>
      </c>
      <c r="BD184">
        <v>0</v>
      </c>
      <c r="BE184">
        <v>0</v>
      </c>
      <c r="BF184">
        <v>0</v>
      </c>
      <c r="BG184">
        <v>0</v>
      </c>
      <c r="BH184">
        <v>0</v>
      </c>
      <c r="BI184">
        <v>0</v>
      </c>
      <c r="BJ184">
        <v>0</v>
      </c>
      <c r="BK184">
        <v>0</v>
      </c>
      <c r="BL184">
        <v>59943</v>
      </c>
      <c r="BM184">
        <v>0</v>
      </c>
      <c r="BN184">
        <v>0</v>
      </c>
      <c r="BO184">
        <v>0</v>
      </c>
      <c r="BP184">
        <v>0</v>
      </c>
      <c r="BQ184">
        <v>0</v>
      </c>
      <c r="BR184">
        <v>7024</v>
      </c>
      <c r="BS184">
        <v>0</v>
      </c>
      <c r="BT184">
        <v>0</v>
      </c>
      <c r="BU184">
        <v>0</v>
      </c>
      <c r="BV184">
        <v>0</v>
      </c>
      <c r="BW184">
        <v>0</v>
      </c>
      <c r="BX184">
        <v>0</v>
      </c>
      <c r="BY184">
        <v>0</v>
      </c>
      <c r="BZ184">
        <v>0</v>
      </c>
      <c r="CA184">
        <v>0</v>
      </c>
      <c r="CB184">
        <v>0</v>
      </c>
      <c r="CD184">
        <v>0</v>
      </c>
    </row>
    <row r="185" spans="1:82" x14ac:dyDescent="0.3">
      <c r="A185" s="155">
        <v>641</v>
      </c>
      <c r="B185" t="s">
        <v>1106</v>
      </c>
      <c r="E185">
        <v>0</v>
      </c>
      <c r="F185">
        <v>0</v>
      </c>
      <c r="G185">
        <v>0</v>
      </c>
      <c r="H185">
        <v>0</v>
      </c>
      <c r="I185">
        <v>0</v>
      </c>
      <c r="J185">
        <v>0</v>
      </c>
      <c r="K185">
        <v>0</v>
      </c>
      <c r="L185">
        <v>0</v>
      </c>
      <c r="M185">
        <v>0</v>
      </c>
      <c r="N185">
        <v>0</v>
      </c>
      <c r="O185">
        <v>0</v>
      </c>
      <c r="P185">
        <v>0</v>
      </c>
      <c r="Q185">
        <v>198844</v>
      </c>
      <c r="R185">
        <v>0</v>
      </c>
      <c r="S185">
        <v>0</v>
      </c>
      <c r="T185">
        <v>0</v>
      </c>
      <c r="U185">
        <v>0</v>
      </c>
      <c r="V185">
        <v>12880</v>
      </c>
      <c r="W185">
        <v>0</v>
      </c>
      <c r="X185">
        <v>0</v>
      </c>
      <c r="Y185">
        <v>0</v>
      </c>
      <c r="Z185">
        <v>0</v>
      </c>
      <c r="AA185">
        <v>0</v>
      </c>
      <c r="AB185">
        <v>0</v>
      </c>
      <c r="AC185">
        <v>0</v>
      </c>
      <c r="AD185">
        <v>0</v>
      </c>
      <c r="AE185">
        <v>0</v>
      </c>
      <c r="AF185">
        <v>0</v>
      </c>
      <c r="AG185">
        <v>0</v>
      </c>
      <c r="AH185">
        <v>0</v>
      </c>
      <c r="AI185">
        <v>106498</v>
      </c>
      <c r="AJ185">
        <v>0</v>
      </c>
      <c r="AK185">
        <v>0</v>
      </c>
      <c r="AM185">
        <v>31310</v>
      </c>
      <c r="AN185">
        <v>0</v>
      </c>
      <c r="AO185">
        <v>0</v>
      </c>
      <c r="AP185">
        <v>0</v>
      </c>
      <c r="AQ185">
        <v>0</v>
      </c>
      <c r="AR185">
        <v>0</v>
      </c>
      <c r="AS185">
        <v>0</v>
      </c>
      <c r="AT185">
        <v>0</v>
      </c>
      <c r="AU185">
        <v>0</v>
      </c>
      <c r="AV185">
        <v>0</v>
      </c>
      <c r="AW185">
        <v>0</v>
      </c>
      <c r="AX185">
        <v>0</v>
      </c>
      <c r="AY185">
        <v>0</v>
      </c>
      <c r="AZ185">
        <v>0</v>
      </c>
      <c r="BA185">
        <v>0</v>
      </c>
      <c r="BB185">
        <v>0</v>
      </c>
      <c r="BC185">
        <v>0</v>
      </c>
      <c r="BD185">
        <v>0</v>
      </c>
      <c r="BE185">
        <v>0</v>
      </c>
      <c r="BF185">
        <v>0</v>
      </c>
      <c r="BG185">
        <v>0</v>
      </c>
      <c r="BH185">
        <v>0</v>
      </c>
      <c r="BI185">
        <v>0</v>
      </c>
      <c r="BJ185">
        <v>0</v>
      </c>
      <c r="BK185">
        <v>0</v>
      </c>
      <c r="BL185">
        <v>1030</v>
      </c>
      <c r="BM185">
        <v>0</v>
      </c>
      <c r="BN185">
        <v>0</v>
      </c>
      <c r="BO185">
        <v>0</v>
      </c>
      <c r="BP185">
        <v>0</v>
      </c>
      <c r="BQ185">
        <v>0</v>
      </c>
      <c r="BR185">
        <v>15351</v>
      </c>
      <c r="BS185">
        <v>1929</v>
      </c>
      <c r="BT185">
        <v>0</v>
      </c>
      <c r="BU185">
        <v>0</v>
      </c>
      <c r="BV185">
        <v>0</v>
      </c>
      <c r="BW185">
        <v>0</v>
      </c>
      <c r="BX185">
        <v>0</v>
      </c>
      <c r="BY185">
        <v>0</v>
      </c>
      <c r="BZ185">
        <v>0</v>
      </c>
      <c r="CA185">
        <v>0</v>
      </c>
      <c r="CB185">
        <v>0</v>
      </c>
      <c r="CD185">
        <v>0</v>
      </c>
    </row>
    <row r="186" spans="1:82" x14ac:dyDescent="0.3">
      <c r="A186" s="155">
        <v>642</v>
      </c>
      <c r="B186" t="s">
        <v>1107</v>
      </c>
      <c r="E186">
        <v>0</v>
      </c>
      <c r="F186">
        <v>0</v>
      </c>
      <c r="G186">
        <v>0</v>
      </c>
      <c r="H186">
        <v>0</v>
      </c>
      <c r="I186">
        <v>0</v>
      </c>
      <c r="J186">
        <v>0</v>
      </c>
      <c r="K186">
        <v>0</v>
      </c>
      <c r="L186">
        <v>0</v>
      </c>
      <c r="M186">
        <v>0</v>
      </c>
      <c r="N186">
        <v>0</v>
      </c>
      <c r="O186">
        <v>0</v>
      </c>
      <c r="P186">
        <v>0</v>
      </c>
      <c r="Q186">
        <v>0</v>
      </c>
      <c r="R186">
        <v>0</v>
      </c>
      <c r="S186">
        <v>0</v>
      </c>
      <c r="T186">
        <v>0</v>
      </c>
      <c r="U186">
        <v>0</v>
      </c>
      <c r="V186">
        <v>0</v>
      </c>
      <c r="W186">
        <v>0</v>
      </c>
      <c r="X186">
        <v>0</v>
      </c>
      <c r="Y186">
        <v>0</v>
      </c>
      <c r="Z186">
        <v>0</v>
      </c>
      <c r="AA186">
        <v>0</v>
      </c>
      <c r="AB186">
        <v>0</v>
      </c>
      <c r="AC186">
        <v>0</v>
      </c>
      <c r="AD186">
        <v>0</v>
      </c>
      <c r="AE186">
        <v>0</v>
      </c>
      <c r="AF186">
        <v>0</v>
      </c>
      <c r="AG186">
        <v>0</v>
      </c>
      <c r="AH186">
        <v>0</v>
      </c>
      <c r="AI186">
        <v>0</v>
      </c>
      <c r="AJ186">
        <v>0</v>
      </c>
      <c r="AK186">
        <v>0</v>
      </c>
      <c r="AM186">
        <v>0</v>
      </c>
      <c r="AN186">
        <v>0</v>
      </c>
      <c r="AO186">
        <v>0</v>
      </c>
      <c r="AP186">
        <v>0</v>
      </c>
      <c r="AQ186">
        <v>0</v>
      </c>
      <c r="AR186">
        <v>0</v>
      </c>
      <c r="AS186">
        <v>0</v>
      </c>
      <c r="AT186">
        <v>0</v>
      </c>
      <c r="AU186">
        <v>0</v>
      </c>
      <c r="AV186">
        <v>0</v>
      </c>
      <c r="AW186">
        <v>0</v>
      </c>
      <c r="AX186">
        <v>0</v>
      </c>
      <c r="AY186">
        <v>0</v>
      </c>
      <c r="AZ186">
        <v>0</v>
      </c>
      <c r="BA186">
        <v>0</v>
      </c>
      <c r="BB186">
        <v>0</v>
      </c>
      <c r="BC186">
        <v>0</v>
      </c>
      <c r="BD186">
        <v>0</v>
      </c>
      <c r="BE186">
        <v>0</v>
      </c>
      <c r="BF186">
        <v>0</v>
      </c>
      <c r="BG186">
        <v>0</v>
      </c>
      <c r="BH186">
        <v>0</v>
      </c>
      <c r="BI186">
        <v>0</v>
      </c>
      <c r="BJ186">
        <v>0</v>
      </c>
      <c r="BK186">
        <v>0</v>
      </c>
      <c r="BL186">
        <v>0</v>
      </c>
      <c r="BM186">
        <v>0</v>
      </c>
      <c r="BN186">
        <v>0</v>
      </c>
      <c r="BO186">
        <v>0</v>
      </c>
      <c r="BP186">
        <v>0</v>
      </c>
      <c r="BQ186">
        <v>0</v>
      </c>
      <c r="BR186">
        <v>0</v>
      </c>
      <c r="BS186">
        <v>0</v>
      </c>
      <c r="BT186">
        <v>0</v>
      </c>
      <c r="BU186">
        <v>0</v>
      </c>
      <c r="BV186">
        <v>0</v>
      </c>
      <c r="BW186">
        <v>0</v>
      </c>
      <c r="BX186">
        <v>0</v>
      </c>
      <c r="BY186">
        <v>0</v>
      </c>
      <c r="BZ186">
        <v>0</v>
      </c>
      <c r="CA186">
        <v>0</v>
      </c>
      <c r="CB186">
        <v>0</v>
      </c>
      <c r="CD186">
        <v>0</v>
      </c>
    </row>
    <row r="187" spans="1:82" x14ac:dyDescent="0.3">
      <c r="A187" s="155">
        <v>643</v>
      </c>
      <c r="B187" t="s">
        <v>1108</v>
      </c>
      <c r="E187">
        <v>0</v>
      </c>
      <c r="F187">
        <v>0</v>
      </c>
      <c r="G187">
        <v>0</v>
      </c>
      <c r="H187">
        <v>0</v>
      </c>
      <c r="I187">
        <v>0</v>
      </c>
      <c r="J187">
        <v>0</v>
      </c>
      <c r="K187">
        <v>0</v>
      </c>
      <c r="L187">
        <v>0</v>
      </c>
      <c r="M187">
        <v>0</v>
      </c>
      <c r="N187">
        <v>0</v>
      </c>
      <c r="O187">
        <v>0</v>
      </c>
      <c r="P187">
        <v>0</v>
      </c>
      <c r="Q187">
        <v>0</v>
      </c>
      <c r="R187">
        <v>0</v>
      </c>
      <c r="S187">
        <v>0</v>
      </c>
      <c r="T187">
        <v>0</v>
      </c>
      <c r="U187">
        <v>0</v>
      </c>
      <c r="V187">
        <v>0</v>
      </c>
      <c r="W187">
        <v>0</v>
      </c>
      <c r="X187">
        <v>0</v>
      </c>
      <c r="Y187">
        <v>0</v>
      </c>
      <c r="Z187">
        <v>0</v>
      </c>
      <c r="AA187">
        <v>0</v>
      </c>
      <c r="AB187">
        <v>0</v>
      </c>
      <c r="AC187">
        <v>0</v>
      </c>
      <c r="AD187">
        <v>0</v>
      </c>
      <c r="AE187">
        <v>0</v>
      </c>
      <c r="AF187">
        <v>0</v>
      </c>
      <c r="AG187">
        <v>0</v>
      </c>
      <c r="AH187">
        <v>0</v>
      </c>
      <c r="AI187">
        <v>0</v>
      </c>
      <c r="AJ187">
        <v>0</v>
      </c>
      <c r="AK187">
        <v>0</v>
      </c>
      <c r="AM187">
        <v>379324</v>
      </c>
      <c r="AN187">
        <v>0</v>
      </c>
      <c r="AO187">
        <v>0</v>
      </c>
      <c r="AP187">
        <v>0</v>
      </c>
      <c r="AQ187">
        <v>0</v>
      </c>
      <c r="AR187">
        <v>0</v>
      </c>
      <c r="AS187">
        <v>0</v>
      </c>
      <c r="AT187">
        <v>0</v>
      </c>
      <c r="AU187">
        <v>0</v>
      </c>
      <c r="AV187">
        <v>0</v>
      </c>
      <c r="AW187">
        <v>0</v>
      </c>
      <c r="AX187">
        <v>0</v>
      </c>
      <c r="AY187">
        <v>0</v>
      </c>
      <c r="AZ187">
        <v>0</v>
      </c>
      <c r="BA187">
        <v>0</v>
      </c>
      <c r="BB187">
        <v>0</v>
      </c>
      <c r="BC187">
        <v>0</v>
      </c>
      <c r="BD187">
        <v>0</v>
      </c>
      <c r="BE187">
        <v>0</v>
      </c>
      <c r="BF187">
        <v>0</v>
      </c>
      <c r="BG187">
        <v>0</v>
      </c>
      <c r="BH187">
        <v>0</v>
      </c>
      <c r="BI187">
        <v>0</v>
      </c>
      <c r="BJ187">
        <v>0</v>
      </c>
      <c r="BK187">
        <v>0</v>
      </c>
      <c r="BL187">
        <v>14350</v>
      </c>
      <c r="BM187">
        <v>0</v>
      </c>
      <c r="BN187">
        <v>0</v>
      </c>
      <c r="BO187">
        <v>0</v>
      </c>
      <c r="BP187">
        <v>0</v>
      </c>
      <c r="BQ187">
        <v>0</v>
      </c>
      <c r="BR187">
        <v>83873</v>
      </c>
      <c r="BS187">
        <v>242675</v>
      </c>
      <c r="BT187">
        <v>0</v>
      </c>
      <c r="BU187">
        <v>0</v>
      </c>
      <c r="BV187">
        <v>0</v>
      </c>
      <c r="BW187">
        <v>0</v>
      </c>
      <c r="BX187">
        <v>0</v>
      </c>
      <c r="BY187">
        <v>0</v>
      </c>
      <c r="BZ187">
        <v>0</v>
      </c>
      <c r="CA187">
        <v>0</v>
      </c>
      <c r="CB187">
        <v>0</v>
      </c>
      <c r="CD187">
        <v>0</v>
      </c>
    </row>
    <row r="188" spans="1:82" x14ac:dyDescent="0.3">
      <c r="A188" s="155">
        <v>644</v>
      </c>
      <c r="B188" t="s">
        <v>1109</v>
      </c>
      <c r="E188">
        <v>0</v>
      </c>
      <c r="F188">
        <v>0</v>
      </c>
      <c r="G188">
        <v>0</v>
      </c>
      <c r="H188">
        <v>0</v>
      </c>
      <c r="I188">
        <v>0</v>
      </c>
      <c r="J188">
        <v>0</v>
      </c>
      <c r="K188">
        <v>0</v>
      </c>
      <c r="L188">
        <v>0</v>
      </c>
      <c r="M188">
        <v>0</v>
      </c>
      <c r="N188">
        <v>0</v>
      </c>
      <c r="O188">
        <v>0</v>
      </c>
      <c r="P188">
        <v>0</v>
      </c>
      <c r="Q188">
        <v>0</v>
      </c>
      <c r="R188">
        <v>0</v>
      </c>
      <c r="S188">
        <v>0</v>
      </c>
      <c r="T188">
        <v>0</v>
      </c>
      <c r="U188">
        <v>0</v>
      </c>
      <c r="V188">
        <v>0</v>
      </c>
      <c r="W188">
        <v>0</v>
      </c>
      <c r="X188">
        <v>0</v>
      </c>
      <c r="Y188">
        <v>0</v>
      </c>
      <c r="Z188">
        <v>0</v>
      </c>
      <c r="AA188">
        <v>0</v>
      </c>
      <c r="AB188">
        <v>0</v>
      </c>
      <c r="AC188">
        <v>0</v>
      </c>
      <c r="AD188">
        <v>0</v>
      </c>
      <c r="AE188">
        <v>0</v>
      </c>
      <c r="AF188">
        <v>0</v>
      </c>
      <c r="AG188">
        <v>0</v>
      </c>
      <c r="AH188">
        <v>0</v>
      </c>
      <c r="AI188">
        <v>0</v>
      </c>
      <c r="AJ188">
        <v>0</v>
      </c>
      <c r="AK188">
        <v>0</v>
      </c>
      <c r="AM188">
        <v>0</v>
      </c>
      <c r="AN188">
        <v>0</v>
      </c>
      <c r="AO188">
        <v>0</v>
      </c>
      <c r="AP188">
        <v>0</v>
      </c>
      <c r="AQ188">
        <v>0</v>
      </c>
      <c r="AR188">
        <v>0</v>
      </c>
      <c r="AS188">
        <v>0</v>
      </c>
      <c r="AT188">
        <v>0</v>
      </c>
      <c r="AU188">
        <v>0</v>
      </c>
      <c r="AV188">
        <v>0</v>
      </c>
      <c r="AW188">
        <v>0</v>
      </c>
      <c r="AX188">
        <v>0</v>
      </c>
      <c r="AY188">
        <v>0</v>
      </c>
      <c r="AZ188">
        <v>0</v>
      </c>
      <c r="BA188">
        <v>0</v>
      </c>
      <c r="BB188">
        <v>0</v>
      </c>
      <c r="BC188">
        <v>0</v>
      </c>
      <c r="BD188">
        <v>0</v>
      </c>
      <c r="BE188">
        <v>0</v>
      </c>
      <c r="BF188">
        <v>0</v>
      </c>
      <c r="BG188">
        <v>0</v>
      </c>
      <c r="BH188">
        <v>0</v>
      </c>
      <c r="BI188">
        <v>0</v>
      </c>
      <c r="BJ188">
        <v>0</v>
      </c>
      <c r="BK188">
        <v>0</v>
      </c>
      <c r="BL188">
        <v>0</v>
      </c>
      <c r="BM188">
        <v>0</v>
      </c>
      <c r="BN188">
        <v>0</v>
      </c>
      <c r="BO188">
        <v>0</v>
      </c>
      <c r="BP188">
        <v>0</v>
      </c>
      <c r="BQ188">
        <v>0</v>
      </c>
      <c r="BR188">
        <v>0</v>
      </c>
      <c r="BS188">
        <v>0</v>
      </c>
      <c r="BT188">
        <v>0</v>
      </c>
      <c r="BU188">
        <v>0</v>
      </c>
      <c r="BV188">
        <v>0</v>
      </c>
      <c r="BW188">
        <v>0</v>
      </c>
      <c r="BX188">
        <v>0</v>
      </c>
      <c r="BY188">
        <v>0</v>
      </c>
      <c r="BZ188">
        <v>0</v>
      </c>
      <c r="CA188">
        <v>0</v>
      </c>
      <c r="CB188">
        <v>0</v>
      </c>
      <c r="CD188">
        <v>0</v>
      </c>
    </row>
    <row r="189" spans="1:82" x14ac:dyDescent="0.3">
      <c r="A189" s="155">
        <v>645</v>
      </c>
      <c r="B189" t="s">
        <v>387</v>
      </c>
      <c r="E189">
        <v>0</v>
      </c>
      <c r="F189">
        <v>275610</v>
      </c>
      <c r="G189">
        <v>0</v>
      </c>
      <c r="H189">
        <v>1292825</v>
      </c>
      <c r="I189">
        <v>40869</v>
      </c>
      <c r="J189">
        <v>0</v>
      </c>
      <c r="K189">
        <v>0</v>
      </c>
      <c r="L189">
        <v>0</v>
      </c>
      <c r="M189">
        <v>489537</v>
      </c>
      <c r="N189">
        <v>12725</v>
      </c>
      <c r="O189">
        <v>250000</v>
      </c>
      <c r="P189">
        <v>0</v>
      </c>
      <c r="Q189">
        <v>16727560</v>
      </c>
      <c r="R189">
        <v>135308</v>
      </c>
      <c r="S189">
        <v>0</v>
      </c>
      <c r="T189">
        <v>0</v>
      </c>
      <c r="U189">
        <v>915277</v>
      </c>
      <c r="V189">
        <v>0</v>
      </c>
      <c r="W189">
        <v>1369687</v>
      </c>
      <c r="X189">
        <v>0</v>
      </c>
      <c r="Y189">
        <v>1220244</v>
      </c>
      <c r="Z189">
        <v>448112</v>
      </c>
      <c r="AA189">
        <v>2202846</v>
      </c>
      <c r="AB189">
        <v>0</v>
      </c>
      <c r="AC189">
        <v>29402</v>
      </c>
      <c r="AD189">
        <v>0</v>
      </c>
      <c r="AE189">
        <v>360215</v>
      </c>
      <c r="AF189">
        <v>0</v>
      </c>
      <c r="AG189">
        <v>73537</v>
      </c>
      <c r="AH189">
        <v>0</v>
      </c>
      <c r="AI189">
        <v>0</v>
      </c>
      <c r="AJ189">
        <v>255660</v>
      </c>
      <c r="AK189">
        <v>0</v>
      </c>
      <c r="AM189">
        <v>828380</v>
      </c>
      <c r="AN189">
        <v>288000</v>
      </c>
      <c r="AO189">
        <v>0</v>
      </c>
      <c r="AP189">
        <v>39091</v>
      </c>
      <c r="AQ189">
        <v>0</v>
      </c>
      <c r="AR189">
        <v>0</v>
      </c>
      <c r="AS189">
        <v>0</v>
      </c>
      <c r="AT189">
        <v>249440</v>
      </c>
      <c r="AU189">
        <v>54500</v>
      </c>
      <c r="AV189">
        <v>0</v>
      </c>
      <c r="AW189">
        <v>907045</v>
      </c>
      <c r="AX189">
        <v>0</v>
      </c>
      <c r="AY189">
        <v>0</v>
      </c>
      <c r="AZ189">
        <v>0</v>
      </c>
      <c r="BA189">
        <v>239190</v>
      </c>
      <c r="BB189">
        <v>0</v>
      </c>
      <c r="BC189">
        <v>0</v>
      </c>
      <c r="BD189">
        <v>467380</v>
      </c>
      <c r="BE189">
        <v>0</v>
      </c>
      <c r="BF189">
        <v>0</v>
      </c>
      <c r="BG189">
        <v>0</v>
      </c>
      <c r="BH189">
        <v>2249</v>
      </c>
      <c r="BI189">
        <v>148551</v>
      </c>
      <c r="BJ189">
        <v>29846</v>
      </c>
      <c r="BK189">
        <v>150000</v>
      </c>
      <c r="BL189">
        <v>0</v>
      </c>
      <c r="BM189">
        <v>20000</v>
      </c>
      <c r="BN189">
        <v>223000</v>
      </c>
      <c r="BO189">
        <v>0</v>
      </c>
      <c r="BP189">
        <v>328167</v>
      </c>
      <c r="BQ189">
        <v>1603467</v>
      </c>
      <c r="BR189">
        <v>0</v>
      </c>
      <c r="BS189">
        <v>1063150</v>
      </c>
      <c r="BT189">
        <v>37649</v>
      </c>
      <c r="BU189">
        <v>14425</v>
      </c>
      <c r="BV189">
        <v>0</v>
      </c>
      <c r="BW189">
        <v>0</v>
      </c>
      <c r="BX189">
        <v>75000</v>
      </c>
      <c r="BY189">
        <v>0</v>
      </c>
      <c r="BZ189">
        <v>26914</v>
      </c>
      <c r="CA189">
        <v>0</v>
      </c>
      <c r="CB189">
        <v>0</v>
      </c>
      <c r="CD189">
        <v>0</v>
      </c>
    </row>
    <row r="190" spans="1:82" x14ac:dyDescent="0.3">
      <c r="A190" s="155">
        <v>646</v>
      </c>
      <c r="B190" t="s">
        <v>362</v>
      </c>
      <c r="E190">
        <v>123418</v>
      </c>
      <c r="F190">
        <v>497636</v>
      </c>
      <c r="G190">
        <v>1581366</v>
      </c>
      <c r="H190">
        <v>3929012</v>
      </c>
      <c r="I190">
        <v>4138323</v>
      </c>
      <c r="J190">
        <v>109307</v>
      </c>
      <c r="K190">
        <v>910773</v>
      </c>
      <c r="L190">
        <v>997589</v>
      </c>
      <c r="M190">
        <v>6931179</v>
      </c>
      <c r="N190">
        <v>537861</v>
      </c>
      <c r="O190">
        <v>4608967</v>
      </c>
      <c r="P190">
        <v>294051</v>
      </c>
      <c r="Q190">
        <v>7876849</v>
      </c>
      <c r="R190">
        <v>327068</v>
      </c>
      <c r="S190">
        <v>195356</v>
      </c>
      <c r="T190">
        <v>41199937</v>
      </c>
      <c r="U190">
        <v>3733125</v>
      </c>
      <c r="V190">
        <v>15849228</v>
      </c>
      <c r="W190">
        <v>12176024</v>
      </c>
      <c r="X190">
        <v>122427</v>
      </c>
      <c r="Y190">
        <v>8259317</v>
      </c>
      <c r="Z190">
        <v>909778</v>
      </c>
      <c r="AA190">
        <v>8403035</v>
      </c>
      <c r="AB190">
        <v>892461</v>
      </c>
      <c r="AC190">
        <v>1750564</v>
      </c>
      <c r="AD190">
        <v>1189033</v>
      </c>
      <c r="AE190">
        <v>2829208</v>
      </c>
      <c r="AF190">
        <v>8634215</v>
      </c>
      <c r="AG190">
        <v>4746583</v>
      </c>
      <c r="AH190">
        <v>611487</v>
      </c>
      <c r="AI190">
        <v>7331940</v>
      </c>
      <c r="AJ190">
        <v>2320063</v>
      </c>
      <c r="AK190">
        <v>710648</v>
      </c>
      <c r="AM190">
        <v>7037129</v>
      </c>
      <c r="AN190">
        <v>237654</v>
      </c>
      <c r="AO190">
        <v>241434</v>
      </c>
      <c r="AP190">
        <v>49523</v>
      </c>
      <c r="AQ190">
        <v>3442878</v>
      </c>
      <c r="AR190">
        <v>4381440</v>
      </c>
      <c r="AS190">
        <v>484866</v>
      </c>
      <c r="AT190">
        <v>705886</v>
      </c>
      <c r="AU190">
        <v>200471</v>
      </c>
      <c r="AV190">
        <v>15755572</v>
      </c>
      <c r="AW190">
        <v>967258</v>
      </c>
      <c r="AX190">
        <v>753011</v>
      </c>
      <c r="AY190">
        <v>5699239</v>
      </c>
      <c r="AZ190">
        <v>2021379</v>
      </c>
      <c r="BA190">
        <v>923133</v>
      </c>
      <c r="BB190">
        <v>108917</v>
      </c>
      <c r="BC190">
        <v>302885</v>
      </c>
      <c r="BD190">
        <v>4865980</v>
      </c>
      <c r="BE190">
        <v>495411</v>
      </c>
      <c r="BF190">
        <v>672921</v>
      </c>
      <c r="BG190">
        <v>0</v>
      </c>
      <c r="BH190">
        <v>305610</v>
      </c>
      <c r="BI190">
        <v>299483</v>
      </c>
      <c r="BJ190">
        <v>235275</v>
      </c>
      <c r="BK190">
        <v>1615474</v>
      </c>
      <c r="BL190">
        <v>160192</v>
      </c>
      <c r="BM190">
        <v>-59794</v>
      </c>
      <c r="BN190">
        <v>975186</v>
      </c>
      <c r="BO190">
        <v>866708</v>
      </c>
      <c r="BP190">
        <v>1542802</v>
      </c>
      <c r="BQ190">
        <v>7305222</v>
      </c>
      <c r="BR190">
        <v>302568</v>
      </c>
      <c r="BS190">
        <v>17127697</v>
      </c>
      <c r="BT190">
        <v>625499</v>
      </c>
      <c r="BU190">
        <v>1834984</v>
      </c>
      <c r="BV190">
        <v>940298</v>
      </c>
      <c r="BW190">
        <v>1086557</v>
      </c>
      <c r="BX190">
        <v>1604289</v>
      </c>
      <c r="BY190">
        <v>185856</v>
      </c>
      <c r="BZ190">
        <v>427632</v>
      </c>
      <c r="CA190">
        <v>164604</v>
      </c>
      <c r="CB190">
        <v>309980</v>
      </c>
      <c r="CD190">
        <v>352776</v>
      </c>
    </row>
    <row r="191" spans="1:82" x14ac:dyDescent="0.3">
      <c r="A191" s="155">
        <v>647</v>
      </c>
      <c r="B191" t="s">
        <v>1110</v>
      </c>
      <c r="E191">
        <v>0</v>
      </c>
      <c r="F191">
        <v>0</v>
      </c>
      <c r="G191">
        <v>0</v>
      </c>
      <c r="H191">
        <v>0</v>
      </c>
      <c r="I191">
        <v>0</v>
      </c>
      <c r="J191">
        <v>0</v>
      </c>
      <c r="K191">
        <v>0</v>
      </c>
      <c r="L191">
        <v>0</v>
      </c>
      <c r="M191">
        <v>0</v>
      </c>
      <c r="N191">
        <v>0</v>
      </c>
      <c r="O191">
        <v>0</v>
      </c>
      <c r="P191">
        <v>0</v>
      </c>
      <c r="Q191">
        <v>0</v>
      </c>
      <c r="R191">
        <v>0</v>
      </c>
      <c r="S191">
        <v>0</v>
      </c>
      <c r="T191">
        <v>0</v>
      </c>
      <c r="U191">
        <v>0</v>
      </c>
      <c r="V191">
        <v>0</v>
      </c>
      <c r="W191">
        <v>0</v>
      </c>
      <c r="X191">
        <v>0</v>
      </c>
      <c r="Y191">
        <v>0</v>
      </c>
      <c r="Z191">
        <v>0</v>
      </c>
      <c r="AA191">
        <v>0</v>
      </c>
      <c r="AB191">
        <v>0</v>
      </c>
      <c r="AC191">
        <v>0</v>
      </c>
      <c r="AD191">
        <v>0</v>
      </c>
      <c r="AE191">
        <v>0</v>
      </c>
      <c r="AF191">
        <v>0</v>
      </c>
      <c r="AG191">
        <v>0</v>
      </c>
      <c r="AH191">
        <v>0</v>
      </c>
      <c r="AI191">
        <v>0</v>
      </c>
      <c r="AJ191">
        <v>0</v>
      </c>
      <c r="AK191">
        <v>0</v>
      </c>
      <c r="AM191">
        <v>0</v>
      </c>
      <c r="AN191">
        <v>0</v>
      </c>
      <c r="AO191">
        <v>0</v>
      </c>
      <c r="AP191">
        <v>0</v>
      </c>
      <c r="AQ191">
        <v>0</v>
      </c>
      <c r="AR191">
        <v>0</v>
      </c>
      <c r="AS191">
        <v>0</v>
      </c>
      <c r="AT191">
        <v>0</v>
      </c>
      <c r="AU191">
        <v>0</v>
      </c>
      <c r="AV191">
        <v>0</v>
      </c>
      <c r="AW191">
        <v>0</v>
      </c>
      <c r="AX191">
        <v>0</v>
      </c>
      <c r="AY191">
        <v>0</v>
      </c>
      <c r="AZ191">
        <v>0</v>
      </c>
      <c r="BA191">
        <v>0</v>
      </c>
      <c r="BB191">
        <v>0</v>
      </c>
      <c r="BC191">
        <v>0</v>
      </c>
      <c r="BD191">
        <v>0</v>
      </c>
      <c r="BE191">
        <v>0</v>
      </c>
      <c r="BF191">
        <v>0</v>
      </c>
      <c r="BG191">
        <v>0</v>
      </c>
      <c r="BH191">
        <v>0</v>
      </c>
      <c r="BI191">
        <v>0</v>
      </c>
      <c r="BJ191">
        <v>0</v>
      </c>
      <c r="BK191">
        <v>0</v>
      </c>
      <c r="BL191">
        <v>0</v>
      </c>
      <c r="BM191">
        <v>0</v>
      </c>
      <c r="BN191">
        <v>0</v>
      </c>
      <c r="BO191">
        <v>0</v>
      </c>
      <c r="BP191">
        <v>0</v>
      </c>
      <c r="BQ191">
        <v>0</v>
      </c>
      <c r="BR191">
        <v>0</v>
      </c>
      <c r="BS191">
        <v>0</v>
      </c>
      <c r="BT191">
        <v>0</v>
      </c>
      <c r="BU191">
        <v>0</v>
      </c>
      <c r="BV191">
        <v>0</v>
      </c>
      <c r="BW191">
        <v>0</v>
      </c>
      <c r="BX191">
        <v>0</v>
      </c>
      <c r="BY191">
        <v>0</v>
      </c>
      <c r="BZ191">
        <v>0</v>
      </c>
      <c r="CA191">
        <v>0</v>
      </c>
      <c r="CB191">
        <v>0</v>
      </c>
      <c r="CD191">
        <v>0</v>
      </c>
    </row>
    <row r="192" spans="1:82" x14ac:dyDescent="0.3">
      <c r="A192" s="155">
        <v>654</v>
      </c>
      <c r="B192" t="s">
        <v>418</v>
      </c>
      <c r="E192">
        <v>0</v>
      </c>
      <c r="F192">
        <v>754705</v>
      </c>
      <c r="G192">
        <v>0</v>
      </c>
      <c r="H192">
        <v>0</v>
      </c>
      <c r="I192">
        <v>0</v>
      </c>
      <c r="J192">
        <v>61473</v>
      </c>
      <c r="K192">
        <v>0</v>
      </c>
      <c r="L192">
        <v>0</v>
      </c>
      <c r="M192">
        <v>0</v>
      </c>
      <c r="N192">
        <v>0</v>
      </c>
      <c r="O192">
        <v>1156870</v>
      </c>
      <c r="P192">
        <v>0</v>
      </c>
      <c r="Q192">
        <v>49238002</v>
      </c>
      <c r="R192">
        <v>814910</v>
      </c>
      <c r="S192">
        <v>0</v>
      </c>
      <c r="T192">
        <v>63270446</v>
      </c>
      <c r="U192">
        <v>9097372</v>
      </c>
      <c r="V192">
        <v>17211309</v>
      </c>
      <c r="W192">
        <v>0</v>
      </c>
      <c r="X192">
        <v>330702</v>
      </c>
      <c r="Y192">
        <v>5702388</v>
      </c>
      <c r="Z192">
        <v>2179856</v>
      </c>
      <c r="AA192">
        <v>16630857</v>
      </c>
      <c r="AB192">
        <v>1476191</v>
      </c>
      <c r="AC192">
        <v>1066228</v>
      </c>
      <c r="AD192">
        <v>960341</v>
      </c>
      <c r="AE192">
        <v>2666332</v>
      </c>
      <c r="AF192">
        <v>4116692</v>
      </c>
      <c r="AG192">
        <v>2402428</v>
      </c>
      <c r="AH192">
        <v>212747</v>
      </c>
      <c r="AI192">
        <v>21285892</v>
      </c>
      <c r="AJ192">
        <v>859197</v>
      </c>
      <c r="AK192">
        <v>419188</v>
      </c>
      <c r="AM192">
        <v>3919742</v>
      </c>
      <c r="AN192">
        <v>157614</v>
      </c>
      <c r="AO192">
        <v>225717</v>
      </c>
      <c r="AP192">
        <v>0</v>
      </c>
      <c r="AQ192">
        <v>0</v>
      </c>
      <c r="AR192">
        <v>4678321</v>
      </c>
      <c r="AS192">
        <v>0</v>
      </c>
      <c r="AT192">
        <v>884453</v>
      </c>
      <c r="AU192">
        <v>0</v>
      </c>
      <c r="AV192">
        <v>34343394</v>
      </c>
      <c r="AW192">
        <v>0</v>
      </c>
      <c r="AX192">
        <v>2085453</v>
      </c>
      <c r="AY192">
        <v>5693974</v>
      </c>
      <c r="AZ192">
        <v>995773</v>
      </c>
      <c r="BA192">
        <v>241496</v>
      </c>
      <c r="BB192">
        <v>0</v>
      </c>
      <c r="BC192">
        <v>206202</v>
      </c>
      <c r="BD192">
        <v>14629569</v>
      </c>
      <c r="BE192">
        <v>0</v>
      </c>
      <c r="BF192">
        <v>125653</v>
      </c>
      <c r="BG192">
        <v>109643</v>
      </c>
      <c r="BH192">
        <v>0</v>
      </c>
      <c r="BI192">
        <v>290155</v>
      </c>
      <c r="BJ192">
        <v>0</v>
      </c>
      <c r="BK192">
        <v>3088701</v>
      </c>
      <c r="BL192">
        <v>472349</v>
      </c>
      <c r="BM192">
        <v>720329</v>
      </c>
      <c r="BN192">
        <v>1076856</v>
      </c>
      <c r="BO192">
        <v>808310</v>
      </c>
      <c r="BP192">
        <v>1053646</v>
      </c>
      <c r="BQ192">
        <v>0</v>
      </c>
      <c r="BR192">
        <v>413448</v>
      </c>
      <c r="BS192">
        <v>0</v>
      </c>
      <c r="BT192">
        <v>730280</v>
      </c>
      <c r="BU192">
        <v>4964124</v>
      </c>
      <c r="BV192">
        <v>0</v>
      </c>
      <c r="BW192">
        <v>2033207</v>
      </c>
      <c r="BX192">
        <v>1271973</v>
      </c>
      <c r="BY192">
        <v>16292</v>
      </c>
      <c r="BZ192">
        <v>304044</v>
      </c>
      <c r="CA192">
        <v>41206</v>
      </c>
      <c r="CB192">
        <v>509360</v>
      </c>
      <c r="CD192">
        <v>14151</v>
      </c>
    </row>
    <row r="193" spans="1:82" x14ac:dyDescent="0.3">
      <c r="A193" s="155">
        <v>655</v>
      </c>
      <c r="B193" t="s">
        <v>1111</v>
      </c>
      <c r="E193">
        <v>0</v>
      </c>
      <c r="F193">
        <v>65902</v>
      </c>
      <c r="G193">
        <v>0</v>
      </c>
      <c r="H193">
        <v>0</v>
      </c>
      <c r="I193">
        <v>0</v>
      </c>
      <c r="J193">
        <v>2751</v>
      </c>
      <c r="K193">
        <v>0</v>
      </c>
      <c r="L193">
        <v>0</v>
      </c>
      <c r="M193">
        <v>0</v>
      </c>
      <c r="N193">
        <v>0</v>
      </c>
      <c r="O193">
        <v>119530</v>
      </c>
      <c r="P193">
        <v>0</v>
      </c>
      <c r="Q193">
        <v>1162146</v>
      </c>
      <c r="R193">
        <v>5307</v>
      </c>
      <c r="S193">
        <v>0</v>
      </c>
      <c r="T193">
        <v>17842148</v>
      </c>
      <c r="U193">
        <v>127119</v>
      </c>
      <c r="V193">
        <v>226255</v>
      </c>
      <c r="W193">
        <v>0</v>
      </c>
      <c r="X193">
        <v>0</v>
      </c>
      <c r="Y193">
        <v>49390</v>
      </c>
      <c r="Z193">
        <v>515244</v>
      </c>
      <c r="AA193">
        <v>2049711</v>
      </c>
      <c r="AB193">
        <v>190392</v>
      </c>
      <c r="AC193">
        <v>105050</v>
      </c>
      <c r="AD193">
        <v>125740</v>
      </c>
      <c r="AE193">
        <v>113018</v>
      </c>
      <c r="AF193">
        <v>472431</v>
      </c>
      <c r="AG193">
        <v>166001</v>
      </c>
      <c r="AH193">
        <v>0</v>
      </c>
      <c r="AI193">
        <v>0</v>
      </c>
      <c r="AJ193">
        <v>13502</v>
      </c>
      <c r="AK193">
        <v>13200</v>
      </c>
      <c r="AM193">
        <v>158793</v>
      </c>
      <c r="AN193">
        <v>23936</v>
      </c>
      <c r="AO193">
        <v>89243</v>
      </c>
      <c r="AP193">
        <v>0</v>
      </c>
      <c r="AQ193">
        <v>0</v>
      </c>
      <c r="AR193">
        <v>74701</v>
      </c>
      <c r="AS193">
        <v>0</v>
      </c>
      <c r="AT193">
        <v>0</v>
      </c>
      <c r="AU193">
        <v>0</v>
      </c>
      <c r="AV193">
        <v>0</v>
      </c>
      <c r="AW193">
        <v>0</v>
      </c>
      <c r="AX193">
        <v>23468</v>
      </c>
      <c r="AY193">
        <v>0</v>
      </c>
      <c r="AZ193">
        <v>31710</v>
      </c>
      <c r="BA193">
        <v>24857</v>
      </c>
      <c r="BB193">
        <v>0</v>
      </c>
      <c r="BC193">
        <v>9135</v>
      </c>
      <c r="BD193">
        <v>0</v>
      </c>
      <c r="BE193">
        <v>0</v>
      </c>
      <c r="BF193">
        <v>0</v>
      </c>
      <c r="BG193">
        <v>5856</v>
      </c>
      <c r="BH193">
        <v>0</v>
      </c>
      <c r="BI193">
        <v>20790</v>
      </c>
      <c r="BJ193">
        <v>0</v>
      </c>
      <c r="BK193">
        <v>0</v>
      </c>
      <c r="BL193">
        <v>33221</v>
      </c>
      <c r="BM193">
        <v>39807</v>
      </c>
      <c r="BN193">
        <v>3858</v>
      </c>
      <c r="BO193">
        <v>110165</v>
      </c>
      <c r="BP193">
        <v>80037</v>
      </c>
      <c r="BQ193">
        <v>0</v>
      </c>
      <c r="BR193">
        <v>48685</v>
      </c>
      <c r="BS193">
        <v>0</v>
      </c>
      <c r="BT193">
        <v>64042</v>
      </c>
      <c r="BU193">
        <v>175724</v>
      </c>
      <c r="BV193">
        <v>0</v>
      </c>
      <c r="BW193">
        <v>183238</v>
      </c>
      <c r="BX193">
        <v>37161</v>
      </c>
      <c r="BY193">
        <v>0</v>
      </c>
      <c r="BZ193">
        <v>42294</v>
      </c>
      <c r="CA193">
        <v>11087</v>
      </c>
      <c r="CB193">
        <v>101429</v>
      </c>
      <c r="CD193">
        <v>0</v>
      </c>
    </row>
    <row r="194" spans="1:82" x14ac:dyDescent="0.3">
      <c r="A194" s="155">
        <v>656</v>
      </c>
      <c r="B194" t="s">
        <v>424</v>
      </c>
      <c r="E194">
        <v>2</v>
      </c>
      <c r="F194">
        <v>0</v>
      </c>
      <c r="G194">
        <v>2</v>
      </c>
      <c r="H194">
        <v>0</v>
      </c>
      <c r="I194">
        <v>0</v>
      </c>
      <c r="J194">
        <v>0</v>
      </c>
      <c r="K194">
        <v>0</v>
      </c>
      <c r="L194">
        <v>2</v>
      </c>
      <c r="M194">
        <v>2</v>
      </c>
      <c r="N194">
        <v>2</v>
      </c>
      <c r="O194">
        <v>2</v>
      </c>
      <c r="P194">
        <v>2</v>
      </c>
      <c r="Q194">
        <v>2</v>
      </c>
      <c r="R194">
        <v>2</v>
      </c>
      <c r="S194">
        <v>2</v>
      </c>
      <c r="T194">
        <v>2</v>
      </c>
      <c r="U194">
        <v>2</v>
      </c>
      <c r="V194">
        <v>0</v>
      </c>
      <c r="W194">
        <v>2</v>
      </c>
      <c r="X194">
        <v>0</v>
      </c>
      <c r="Y194">
        <v>2</v>
      </c>
      <c r="Z194">
        <v>2</v>
      </c>
      <c r="AA194">
        <v>2</v>
      </c>
      <c r="AB194">
        <v>2</v>
      </c>
      <c r="AC194">
        <v>1</v>
      </c>
      <c r="AD194">
        <v>0</v>
      </c>
      <c r="AE194">
        <v>2</v>
      </c>
      <c r="AF194">
        <v>2</v>
      </c>
      <c r="AG194">
        <v>0</v>
      </c>
      <c r="AH194">
        <v>0</v>
      </c>
      <c r="AI194">
        <v>0</v>
      </c>
      <c r="AJ194">
        <v>2</v>
      </c>
      <c r="AK194">
        <v>2</v>
      </c>
      <c r="AM194">
        <v>2</v>
      </c>
      <c r="AN194">
        <v>2</v>
      </c>
      <c r="AO194">
        <v>0</v>
      </c>
      <c r="AP194">
        <v>2</v>
      </c>
      <c r="AQ194">
        <v>0</v>
      </c>
      <c r="AR194">
        <v>0</v>
      </c>
      <c r="AS194">
        <v>2</v>
      </c>
      <c r="AT194">
        <v>0</v>
      </c>
      <c r="AU194">
        <v>2</v>
      </c>
      <c r="AV194">
        <v>2</v>
      </c>
      <c r="AW194">
        <v>2</v>
      </c>
      <c r="AX194">
        <v>2</v>
      </c>
      <c r="AY194">
        <v>2</v>
      </c>
      <c r="AZ194">
        <v>2</v>
      </c>
      <c r="BA194">
        <v>2</v>
      </c>
      <c r="BB194">
        <v>0</v>
      </c>
      <c r="BC194">
        <v>0</v>
      </c>
      <c r="BD194">
        <v>0</v>
      </c>
      <c r="BE194">
        <v>2</v>
      </c>
      <c r="BF194">
        <v>2</v>
      </c>
      <c r="BG194">
        <v>2</v>
      </c>
      <c r="BH194">
        <v>2</v>
      </c>
      <c r="BI194">
        <v>2</v>
      </c>
      <c r="BJ194">
        <v>2</v>
      </c>
      <c r="BK194">
        <v>2</v>
      </c>
      <c r="BL194">
        <v>2</v>
      </c>
      <c r="BM194">
        <v>2</v>
      </c>
      <c r="BN194">
        <v>0</v>
      </c>
      <c r="BO194">
        <v>2</v>
      </c>
      <c r="BP194">
        <v>0</v>
      </c>
      <c r="BQ194">
        <v>2</v>
      </c>
      <c r="BR194">
        <v>2</v>
      </c>
      <c r="BS194">
        <v>2</v>
      </c>
      <c r="BT194">
        <v>2</v>
      </c>
      <c r="BU194">
        <v>2</v>
      </c>
      <c r="BV194">
        <v>2</v>
      </c>
      <c r="BW194">
        <v>0</v>
      </c>
      <c r="BX194">
        <v>0</v>
      </c>
      <c r="BY194">
        <v>2</v>
      </c>
      <c r="BZ194">
        <v>2</v>
      </c>
      <c r="CA194">
        <v>2</v>
      </c>
      <c r="CB194">
        <v>2</v>
      </c>
      <c r="CD194">
        <v>2</v>
      </c>
    </row>
    <row r="195" spans="1:82" x14ac:dyDescent="0.3">
      <c r="A195" s="155">
        <v>657</v>
      </c>
      <c r="B195" t="s">
        <v>1112</v>
      </c>
      <c r="E195">
        <v>0</v>
      </c>
      <c r="F195">
        <v>0</v>
      </c>
      <c r="G195">
        <v>0</v>
      </c>
      <c r="H195">
        <v>0</v>
      </c>
      <c r="I195">
        <v>0</v>
      </c>
      <c r="J195">
        <v>0</v>
      </c>
      <c r="K195">
        <v>0</v>
      </c>
      <c r="L195">
        <v>0</v>
      </c>
      <c r="M195">
        <v>0</v>
      </c>
      <c r="N195">
        <v>0</v>
      </c>
      <c r="O195">
        <v>0</v>
      </c>
      <c r="P195">
        <v>0</v>
      </c>
      <c r="Q195">
        <v>79003689</v>
      </c>
      <c r="R195">
        <v>0</v>
      </c>
      <c r="S195">
        <v>0</v>
      </c>
      <c r="T195">
        <v>0</v>
      </c>
      <c r="U195">
        <v>0</v>
      </c>
      <c r="V195">
        <v>20281449</v>
      </c>
      <c r="W195">
        <v>0</v>
      </c>
      <c r="X195">
        <v>0</v>
      </c>
      <c r="Y195">
        <v>0</v>
      </c>
      <c r="Z195">
        <v>0</v>
      </c>
      <c r="AA195">
        <v>0</v>
      </c>
      <c r="AB195">
        <v>0</v>
      </c>
      <c r="AC195">
        <v>0</v>
      </c>
      <c r="AD195">
        <v>0</v>
      </c>
      <c r="AE195">
        <v>0</v>
      </c>
      <c r="AF195">
        <v>0</v>
      </c>
      <c r="AG195">
        <v>0</v>
      </c>
      <c r="AH195">
        <v>0</v>
      </c>
      <c r="AI195">
        <v>28714349</v>
      </c>
      <c r="AJ195">
        <v>0</v>
      </c>
      <c r="AK195">
        <v>0</v>
      </c>
      <c r="AM195">
        <v>11207353</v>
      </c>
      <c r="AN195">
        <v>0</v>
      </c>
      <c r="AO195">
        <v>0</v>
      </c>
      <c r="AP195">
        <v>0</v>
      </c>
      <c r="AQ195">
        <v>0</v>
      </c>
      <c r="AR195">
        <v>0</v>
      </c>
      <c r="AS195">
        <v>0</v>
      </c>
      <c r="AT195">
        <v>0</v>
      </c>
      <c r="AU195">
        <v>768430</v>
      </c>
      <c r="AV195">
        <v>0</v>
      </c>
      <c r="AW195">
        <v>0</v>
      </c>
      <c r="AX195">
        <v>0</v>
      </c>
      <c r="AY195">
        <v>0</v>
      </c>
      <c r="AZ195">
        <v>0</v>
      </c>
      <c r="BA195">
        <v>0</v>
      </c>
      <c r="BB195">
        <v>0</v>
      </c>
      <c r="BC195">
        <v>0</v>
      </c>
      <c r="BD195">
        <v>0</v>
      </c>
      <c r="BE195">
        <v>0</v>
      </c>
      <c r="BF195">
        <v>0</v>
      </c>
      <c r="BG195">
        <v>0</v>
      </c>
      <c r="BH195">
        <v>0</v>
      </c>
      <c r="BI195">
        <v>0</v>
      </c>
      <c r="BJ195">
        <v>0</v>
      </c>
      <c r="BL195">
        <v>1702169</v>
      </c>
      <c r="BM195">
        <v>0</v>
      </c>
      <c r="BN195">
        <v>0</v>
      </c>
      <c r="BO195">
        <v>0</v>
      </c>
      <c r="BP195">
        <v>0</v>
      </c>
      <c r="BQ195">
        <v>0</v>
      </c>
      <c r="BR195">
        <v>1204002</v>
      </c>
      <c r="BS195">
        <v>6441886</v>
      </c>
      <c r="BT195">
        <v>0</v>
      </c>
      <c r="BU195">
        <v>0</v>
      </c>
      <c r="BV195">
        <v>0</v>
      </c>
      <c r="BW195">
        <v>0</v>
      </c>
      <c r="BX195">
        <v>0</v>
      </c>
      <c r="BY195">
        <v>0</v>
      </c>
      <c r="BZ195">
        <v>0</v>
      </c>
      <c r="CA195">
        <v>0</v>
      </c>
      <c r="CB195">
        <v>0</v>
      </c>
      <c r="CD195">
        <v>0</v>
      </c>
    </row>
    <row r="196" spans="1:82" x14ac:dyDescent="0.3">
      <c r="A196" s="155">
        <v>658</v>
      </c>
      <c r="B196" t="s">
        <v>1113</v>
      </c>
      <c r="E196">
        <v>0</v>
      </c>
      <c r="F196">
        <v>0</v>
      </c>
      <c r="G196">
        <v>0</v>
      </c>
      <c r="H196">
        <v>0</v>
      </c>
      <c r="I196">
        <v>0</v>
      </c>
      <c r="J196">
        <v>0</v>
      </c>
      <c r="K196">
        <v>0</v>
      </c>
      <c r="L196">
        <v>0</v>
      </c>
      <c r="M196">
        <v>0</v>
      </c>
      <c r="N196">
        <v>0</v>
      </c>
      <c r="O196">
        <v>0</v>
      </c>
      <c r="P196">
        <v>0</v>
      </c>
      <c r="Q196">
        <v>0</v>
      </c>
      <c r="R196">
        <v>0</v>
      </c>
      <c r="S196">
        <v>0</v>
      </c>
      <c r="T196">
        <v>0</v>
      </c>
      <c r="U196">
        <v>0</v>
      </c>
      <c r="V196">
        <v>609447</v>
      </c>
      <c r="W196">
        <v>0</v>
      </c>
      <c r="X196">
        <v>0</v>
      </c>
      <c r="Y196">
        <v>0</v>
      </c>
      <c r="Z196">
        <v>0</v>
      </c>
      <c r="AA196">
        <v>0</v>
      </c>
      <c r="AB196">
        <v>0</v>
      </c>
      <c r="AC196">
        <v>0</v>
      </c>
      <c r="AD196">
        <v>0</v>
      </c>
      <c r="AE196">
        <v>0</v>
      </c>
      <c r="AF196">
        <v>0</v>
      </c>
      <c r="AG196">
        <v>0</v>
      </c>
      <c r="AH196">
        <v>0</v>
      </c>
      <c r="AI196">
        <v>2523132</v>
      </c>
      <c r="AJ196">
        <v>0</v>
      </c>
      <c r="AK196">
        <v>0</v>
      </c>
      <c r="AM196">
        <v>384638</v>
      </c>
      <c r="AN196">
        <v>0</v>
      </c>
      <c r="AO196">
        <v>0</v>
      </c>
      <c r="AP196">
        <v>0</v>
      </c>
      <c r="AQ196">
        <v>0</v>
      </c>
      <c r="AR196">
        <v>0</v>
      </c>
      <c r="AS196">
        <v>0</v>
      </c>
      <c r="AT196">
        <v>0</v>
      </c>
      <c r="AU196">
        <v>30816</v>
      </c>
      <c r="AV196">
        <v>0</v>
      </c>
      <c r="AW196">
        <v>0</v>
      </c>
      <c r="AX196">
        <v>0</v>
      </c>
      <c r="AY196">
        <v>0</v>
      </c>
      <c r="AZ196">
        <v>0</v>
      </c>
      <c r="BA196">
        <v>0</v>
      </c>
      <c r="BB196">
        <v>0</v>
      </c>
      <c r="BC196">
        <v>0</v>
      </c>
      <c r="BD196">
        <v>0</v>
      </c>
      <c r="BE196">
        <v>0</v>
      </c>
      <c r="BF196">
        <v>0</v>
      </c>
      <c r="BG196">
        <v>0</v>
      </c>
      <c r="BH196">
        <v>0</v>
      </c>
      <c r="BI196">
        <v>0</v>
      </c>
      <c r="BJ196">
        <v>0</v>
      </c>
      <c r="BK196">
        <v>0</v>
      </c>
      <c r="BL196">
        <v>82018</v>
      </c>
      <c r="BM196">
        <v>0</v>
      </c>
      <c r="BN196">
        <v>0</v>
      </c>
      <c r="BO196">
        <v>0</v>
      </c>
      <c r="BP196">
        <v>0</v>
      </c>
      <c r="BQ196">
        <v>0</v>
      </c>
      <c r="BR196">
        <v>83873</v>
      </c>
      <c r="BS196">
        <v>242675</v>
      </c>
      <c r="BT196">
        <v>0</v>
      </c>
      <c r="BU196">
        <v>0</v>
      </c>
      <c r="BV196">
        <v>0</v>
      </c>
      <c r="BW196">
        <v>0</v>
      </c>
      <c r="BX196">
        <v>0</v>
      </c>
      <c r="BY196">
        <v>0</v>
      </c>
      <c r="BZ196">
        <v>0</v>
      </c>
      <c r="CA196">
        <v>0</v>
      </c>
      <c r="CB196">
        <v>0</v>
      </c>
      <c r="CD196">
        <v>0</v>
      </c>
    </row>
    <row r="197" spans="1:82" x14ac:dyDescent="0.3">
      <c r="A197" s="155">
        <v>659</v>
      </c>
      <c r="B197" t="s">
        <v>1114</v>
      </c>
      <c r="E197">
        <v>0</v>
      </c>
      <c r="F197">
        <v>0</v>
      </c>
      <c r="G197">
        <v>0</v>
      </c>
      <c r="H197">
        <v>0</v>
      </c>
      <c r="I197">
        <v>0</v>
      </c>
      <c r="J197">
        <v>0</v>
      </c>
      <c r="K197">
        <v>0</v>
      </c>
      <c r="L197">
        <v>0</v>
      </c>
      <c r="M197">
        <v>0</v>
      </c>
      <c r="N197">
        <v>0</v>
      </c>
      <c r="O197">
        <v>95524</v>
      </c>
      <c r="P197">
        <v>0</v>
      </c>
      <c r="Q197">
        <v>39351686</v>
      </c>
      <c r="R197">
        <v>0</v>
      </c>
      <c r="S197">
        <v>0</v>
      </c>
      <c r="T197">
        <v>52201440</v>
      </c>
      <c r="U197">
        <v>3381262</v>
      </c>
      <c r="V197">
        <v>18804069</v>
      </c>
      <c r="W197">
        <v>5564164</v>
      </c>
      <c r="X197">
        <v>0</v>
      </c>
      <c r="Y197">
        <v>0</v>
      </c>
      <c r="Z197">
        <v>0</v>
      </c>
      <c r="AA197">
        <v>4653797</v>
      </c>
      <c r="AB197">
        <v>0</v>
      </c>
      <c r="AC197">
        <v>6918</v>
      </c>
      <c r="AD197">
        <v>0</v>
      </c>
      <c r="AE197">
        <v>0</v>
      </c>
      <c r="AF197">
        <v>4258859</v>
      </c>
      <c r="AG197">
        <v>752576</v>
      </c>
      <c r="AH197">
        <v>0</v>
      </c>
      <c r="AI197">
        <v>35387577</v>
      </c>
      <c r="AJ197">
        <v>0</v>
      </c>
      <c r="AK197">
        <v>0</v>
      </c>
      <c r="AM197">
        <v>1178864</v>
      </c>
      <c r="AN197">
        <v>0</v>
      </c>
      <c r="AO197">
        <v>0</v>
      </c>
      <c r="AP197">
        <v>0</v>
      </c>
      <c r="AQ197">
        <v>0</v>
      </c>
      <c r="AR197">
        <v>1586365</v>
      </c>
      <c r="AS197">
        <v>0</v>
      </c>
      <c r="AT197">
        <v>241594</v>
      </c>
      <c r="AU197">
        <v>0</v>
      </c>
      <c r="AV197">
        <v>4014582</v>
      </c>
      <c r="AW197">
        <v>0</v>
      </c>
      <c r="AX197">
        <v>0</v>
      </c>
      <c r="AY197">
        <v>0</v>
      </c>
      <c r="AZ197">
        <v>0</v>
      </c>
      <c r="BA197">
        <v>0</v>
      </c>
      <c r="BB197">
        <v>0</v>
      </c>
      <c r="BC197">
        <v>0</v>
      </c>
      <c r="BD197">
        <v>5965835</v>
      </c>
      <c r="BE197">
        <v>0</v>
      </c>
      <c r="BF197">
        <v>0</v>
      </c>
      <c r="BG197">
        <v>0</v>
      </c>
      <c r="BH197">
        <v>0</v>
      </c>
      <c r="BI197">
        <v>0</v>
      </c>
      <c r="BJ197">
        <v>0</v>
      </c>
      <c r="BK197">
        <v>2010163</v>
      </c>
      <c r="BL197">
        <v>0</v>
      </c>
      <c r="BM197">
        <v>0</v>
      </c>
      <c r="BN197">
        <v>0</v>
      </c>
      <c r="BO197">
        <v>0</v>
      </c>
      <c r="BP197">
        <v>0</v>
      </c>
      <c r="BQ197">
        <v>0</v>
      </c>
      <c r="BR197">
        <v>34611</v>
      </c>
      <c r="BS197">
        <v>5191717</v>
      </c>
      <c r="BT197">
        <v>74828</v>
      </c>
      <c r="BU197">
        <v>1268111</v>
      </c>
      <c r="BV197">
        <v>0</v>
      </c>
      <c r="BW197">
        <v>0</v>
      </c>
      <c r="BX197">
        <v>564047</v>
      </c>
      <c r="BY197">
        <v>0</v>
      </c>
      <c r="BZ197">
        <v>0</v>
      </c>
      <c r="CA197">
        <v>0</v>
      </c>
      <c r="CB197">
        <v>0</v>
      </c>
      <c r="CD197">
        <v>0</v>
      </c>
    </row>
    <row r="198" spans="1:82" x14ac:dyDescent="0.3">
      <c r="A198" s="155">
        <v>660</v>
      </c>
      <c r="B198" t="s">
        <v>1115</v>
      </c>
      <c r="E198">
        <v>0</v>
      </c>
      <c r="F198">
        <v>0</v>
      </c>
      <c r="G198">
        <v>0</v>
      </c>
      <c r="H198">
        <v>0</v>
      </c>
      <c r="I198">
        <v>0</v>
      </c>
      <c r="J198">
        <v>0</v>
      </c>
      <c r="K198">
        <v>0</v>
      </c>
      <c r="L198">
        <v>0</v>
      </c>
      <c r="M198">
        <v>0</v>
      </c>
      <c r="N198">
        <v>0</v>
      </c>
      <c r="O198">
        <v>0</v>
      </c>
      <c r="P198">
        <v>0</v>
      </c>
      <c r="Q198">
        <v>0</v>
      </c>
      <c r="R198">
        <v>0</v>
      </c>
      <c r="S198">
        <v>0</v>
      </c>
      <c r="T198">
        <v>0</v>
      </c>
      <c r="U198">
        <v>0</v>
      </c>
      <c r="V198">
        <v>0</v>
      </c>
      <c r="W198">
        <v>0</v>
      </c>
      <c r="X198">
        <v>0</v>
      </c>
      <c r="Y198">
        <v>0</v>
      </c>
      <c r="Z198">
        <v>0</v>
      </c>
      <c r="AA198">
        <v>0</v>
      </c>
      <c r="AB198">
        <v>0</v>
      </c>
      <c r="AC198">
        <v>0</v>
      </c>
      <c r="AD198">
        <v>0</v>
      </c>
      <c r="AE198">
        <v>0</v>
      </c>
      <c r="AF198">
        <v>0</v>
      </c>
      <c r="AG198">
        <v>0</v>
      </c>
      <c r="AH198">
        <v>0</v>
      </c>
      <c r="AI198">
        <v>0</v>
      </c>
      <c r="AJ198">
        <v>0</v>
      </c>
      <c r="AK198">
        <v>0</v>
      </c>
      <c r="AM198">
        <v>0</v>
      </c>
      <c r="AN198">
        <v>0</v>
      </c>
      <c r="AO198">
        <v>0</v>
      </c>
      <c r="AP198">
        <v>0</v>
      </c>
      <c r="AQ198">
        <v>0</v>
      </c>
      <c r="AR198">
        <v>0</v>
      </c>
      <c r="AS198">
        <v>0</v>
      </c>
      <c r="AT198">
        <v>0</v>
      </c>
      <c r="AU198">
        <v>0</v>
      </c>
      <c r="AV198">
        <v>0</v>
      </c>
      <c r="AW198">
        <v>0</v>
      </c>
      <c r="AX198">
        <v>0</v>
      </c>
      <c r="AY198">
        <v>0</v>
      </c>
      <c r="AZ198">
        <v>0</v>
      </c>
      <c r="BA198">
        <v>0</v>
      </c>
      <c r="BB198">
        <v>0</v>
      </c>
      <c r="BC198">
        <v>0</v>
      </c>
      <c r="BD198">
        <v>0</v>
      </c>
      <c r="BE198">
        <v>0</v>
      </c>
      <c r="BF198">
        <v>0</v>
      </c>
      <c r="BG198">
        <v>0</v>
      </c>
      <c r="BH198">
        <v>0</v>
      </c>
      <c r="BI198">
        <v>0</v>
      </c>
      <c r="BJ198">
        <v>0</v>
      </c>
      <c r="BK198">
        <v>0</v>
      </c>
      <c r="BL198">
        <v>0</v>
      </c>
      <c r="BM198">
        <v>0</v>
      </c>
      <c r="BN198">
        <v>0</v>
      </c>
      <c r="BO198">
        <v>0</v>
      </c>
      <c r="BP198">
        <v>0</v>
      </c>
      <c r="BQ198">
        <v>0</v>
      </c>
      <c r="BR198">
        <v>0</v>
      </c>
      <c r="BS198">
        <v>0</v>
      </c>
      <c r="BT198">
        <v>0</v>
      </c>
      <c r="BU198">
        <v>0</v>
      </c>
      <c r="BV198">
        <v>0</v>
      </c>
      <c r="BW198">
        <v>0</v>
      </c>
      <c r="BX198">
        <v>0</v>
      </c>
      <c r="BY198">
        <v>0</v>
      </c>
      <c r="BZ198">
        <v>0</v>
      </c>
      <c r="CA198">
        <v>0</v>
      </c>
      <c r="CB198">
        <v>0</v>
      </c>
      <c r="CD198">
        <v>0</v>
      </c>
    </row>
    <row r="199" spans="1:82" x14ac:dyDescent="0.3">
      <c r="A199" s="155">
        <v>661</v>
      </c>
      <c r="B199" t="s">
        <v>423</v>
      </c>
      <c r="E199">
        <v>0</v>
      </c>
      <c r="F199">
        <v>0</v>
      </c>
      <c r="G199">
        <v>0</v>
      </c>
      <c r="H199">
        <v>0</v>
      </c>
      <c r="I199">
        <v>0</v>
      </c>
      <c r="J199">
        <v>0</v>
      </c>
      <c r="K199">
        <v>0</v>
      </c>
      <c r="L199">
        <v>0</v>
      </c>
      <c r="M199">
        <v>0</v>
      </c>
      <c r="N199">
        <v>0</v>
      </c>
      <c r="O199">
        <v>0</v>
      </c>
      <c r="P199">
        <v>0</v>
      </c>
      <c r="Q199">
        <v>0</v>
      </c>
      <c r="R199">
        <v>0</v>
      </c>
      <c r="S199">
        <v>0</v>
      </c>
      <c r="T199">
        <v>0</v>
      </c>
      <c r="U199">
        <v>0</v>
      </c>
      <c r="V199">
        <v>0</v>
      </c>
      <c r="W199">
        <v>0</v>
      </c>
      <c r="X199">
        <v>0</v>
      </c>
      <c r="Y199">
        <v>0</v>
      </c>
      <c r="Z199">
        <v>0</v>
      </c>
      <c r="AA199">
        <v>0</v>
      </c>
      <c r="AB199">
        <v>0</v>
      </c>
      <c r="AC199">
        <v>0</v>
      </c>
      <c r="AD199">
        <v>0</v>
      </c>
      <c r="AE199">
        <v>0</v>
      </c>
      <c r="AF199">
        <v>0</v>
      </c>
      <c r="AG199">
        <v>0</v>
      </c>
      <c r="AH199">
        <v>0</v>
      </c>
      <c r="AI199">
        <v>0</v>
      </c>
      <c r="AJ199">
        <v>0</v>
      </c>
      <c r="AK199">
        <v>0</v>
      </c>
      <c r="AM199">
        <v>0</v>
      </c>
      <c r="AN199">
        <v>0</v>
      </c>
      <c r="AO199">
        <v>0</v>
      </c>
      <c r="AP199">
        <v>0</v>
      </c>
      <c r="AQ199">
        <v>0</v>
      </c>
      <c r="AR199">
        <v>0</v>
      </c>
      <c r="AS199">
        <v>0</v>
      </c>
      <c r="AT199">
        <v>0</v>
      </c>
      <c r="AU199">
        <v>0</v>
      </c>
      <c r="AV199">
        <v>0</v>
      </c>
      <c r="AW199">
        <v>0</v>
      </c>
      <c r="AX199">
        <v>0</v>
      </c>
      <c r="AY199">
        <v>0</v>
      </c>
      <c r="AZ199">
        <v>0</v>
      </c>
      <c r="BA199">
        <v>0</v>
      </c>
      <c r="BB199">
        <v>0</v>
      </c>
      <c r="BC199">
        <v>0</v>
      </c>
      <c r="BD199">
        <v>0</v>
      </c>
      <c r="BE199">
        <v>0</v>
      </c>
      <c r="BF199">
        <v>0</v>
      </c>
      <c r="BG199">
        <v>0</v>
      </c>
      <c r="BH199">
        <v>0</v>
      </c>
      <c r="BI199">
        <v>0</v>
      </c>
      <c r="BJ199">
        <v>0</v>
      </c>
      <c r="BK199">
        <v>0</v>
      </c>
      <c r="BL199">
        <v>0</v>
      </c>
      <c r="BM199">
        <v>0</v>
      </c>
      <c r="BN199">
        <v>0</v>
      </c>
      <c r="BO199">
        <v>0</v>
      </c>
      <c r="BP199">
        <v>0</v>
      </c>
      <c r="BQ199">
        <v>0</v>
      </c>
      <c r="BR199">
        <v>0</v>
      </c>
      <c r="BS199">
        <v>0</v>
      </c>
      <c r="BT199">
        <v>0</v>
      </c>
      <c r="BU199">
        <v>0</v>
      </c>
      <c r="BV199">
        <v>0</v>
      </c>
      <c r="BW199">
        <v>0</v>
      </c>
      <c r="BX199">
        <v>0</v>
      </c>
      <c r="BY199">
        <v>0</v>
      </c>
      <c r="BZ199">
        <v>0</v>
      </c>
      <c r="CA199">
        <v>0</v>
      </c>
      <c r="CB199">
        <v>0</v>
      </c>
      <c r="CD199">
        <v>0</v>
      </c>
    </row>
    <row r="200" spans="1:82" x14ac:dyDescent="0.3">
      <c r="A200" s="155">
        <v>662</v>
      </c>
      <c r="B200" t="s">
        <v>456</v>
      </c>
      <c r="M200">
        <v>54072</v>
      </c>
      <c r="O200">
        <v>0</v>
      </c>
      <c r="Q200">
        <v>888729</v>
      </c>
      <c r="T200">
        <v>139646</v>
      </c>
      <c r="U200">
        <v>0</v>
      </c>
      <c r="Y200">
        <v>0</v>
      </c>
      <c r="Z200">
        <v>0</v>
      </c>
      <c r="AB200">
        <v>0</v>
      </c>
      <c r="AE200">
        <v>37432</v>
      </c>
      <c r="AF200">
        <v>76958</v>
      </c>
      <c r="AH200">
        <v>0</v>
      </c>
      <c r="AQ200">
        <v>0</v>
      </c>
      <c r="AV200">
        <v>0</v>
      </c>
      <c r="AY200">
        <v>0</v>
      </c>
      <c r="BD200">
        <v>0</v>
      </c>
      <c r="BL200">
        <v>0</v>
      </c>
      <c r="BQ200">
        <v>17793</v>
      </c>
      <c r="BR200">
        <v>0</v>
      </c>
      <c r="BW200">
        <v>0</v>
      </c>
    </row>
    <row r="201" spans="1:82" x14ac:dyDescent="0.3">
      <c r="A201" s="155">
        <v>663</v>
      </c>
      <c r="B201" t="s">
        <v>1116</v>
      </c>
      <c r="M201">
        <v>0</v>
      </c>
      <c r="O201">
        <v>0</v>
      </c>
      <c r="Q201">
        <v>69000</v>
      </c>
      <c r="T201">
        <v>0</v>
      </c>
      <c r="U201">
        <v>0</v>
      </c>
      <c r="Y201">
        <v>0</v>
      </c>
      <c r="Z201">
        <v>0</v>
      </c>
      <c r="AB201">
        <v>0</v>
      </c>
      <c r="AE201">
        <v>2237</v>
      </c>
      <c r="AF201">
        <v>0</v>
      </c>
      <c r="AH201">
        <v>0</v>
      </c>
      <c r="AQ201">
        <v>0</v>
      </c>
      <c r="AV201">
        <v>0</v>
      </c>
      <c r="AY201">
        <v>0</v>
      </c>
      <c r="BD201">
        <v>0</v>
      </c>
      <c r="BL201">
        <v>0</v>
      </c>
      <c r="BN201">
        <v>2699</v>
      </c>
      <c r="BQ201">
        <v>0</v>
      </c>
      <c r="BR201">
        <v>0</v>
      </c>
      <c r="BW201">
        <v>0</v>
      </c>
    </row>
    <row r="202" spans="1:82" x14ac:dyDescent="0.3">
      <c r="A202" s="155">
        <v>900</v>
      </c>
      <c r="B202" t="s">
        <v>1361</v>
      </c>
      <c r="E202" t="s">
        <v>50</v>
      </c>
      <c r="F202" t="s">
        <v>50</v>
      </c>
      <c r="G202" t="s">
        <v>50</v>
      </c>
      <c r="H202" t="s">
        <v>50</v>
      </c>
      <c r="I202" t="s">
        <v>50</v>
      </c>
      <c r="J202" t="s">
        <v>50</v>
      </c>
      <c r="K202" t="s">
        <v>50</v>
      </c>
      <c r="L202" t="s">
        <v>51</v>
      </c>
      <c r="M202" t="s">
        <v>50</v>
      </c>
      <c r="N202" t="s">
        <v>50</v>
      </c>
      <c r="O202" t="s">
        <v>51</v>
      </c>
      <c r="P202" t="s">
        <v>50</v>
      </c>
      <c r="Q202" t="s">
        <v>50</v>
      </c>
      <c r="R202" t="s">
        <v>50</v>
      </c>
      <c r="S202" t="s">
        <v>50</v>
      </c>
      <c r="T202" t="s">
        <v>51</v>
      </c>
      <c r="U202" t="s">
        <v>50</v>
      </c>
      <c r="V202" t="s">
        <v>51</v>
      </c>
      <c r="W202" t="s">
        <v>51</v>
      </c>
      <c r="X202" t="s">
        <v>51</v>
      </c>
      <c r="Y202" t="s">
        <v>51</v>
      </c>
      <c r="Z202" t="s">
        <v>50</v>
      </c>
      <c r="AA202" t="s">
        <v>50</v>
      </c>
      <c r="AB202" t="s">
        <v>50</v>
      </c>
      <c r="AC202" t="s">
        <v>51</v>
      </c>
      <c r="AD202" t="s">
        <v>50</v>
      </c>
      <c r="AE202" t="s">
        <v>50</v>
      </c>
      <c r="AF202" t="s">
        <v>51</v>
      </c>
      <c r="AG202" t="s">
        <v>50</v>
      </c>
      <c r="AH202" t="s">
        <v>50</v>
      </c>
      <c r="AI202" t="s">
        <v>50</v>
      </c>
      <c r="AJ202" t="s">
        <v>51</v>
      </c>
      <c r="AK202" t="s">
        <v>50</v>
      </c>
      <c r="AM202" t="s">
        <v>50</v>
      </c>
      <c r="AN202" t="s">
        <v>50</v>
      </c>
      <c r="AO202" t="s">
        <v>50</v>
      </c>
      <c r="AP202" t="s">
        <v>50</v>
      </c>
      <c r="AQ202" t="s">
        <v>50</v>
      </c>
      <c r="AR202" t="s">
        <v>50</v>
      </c>
      <c r="AS202" t="s">
        <v>50</v>
      </c>
      <c r="AT202" t="s">
        <v>50</v>
      </c>
      <c r="AU202" t="s">
        <v>50</v>
      </c>
      <c r="AV202" t="s">
        <v>51</v>
      </c>
      <c r="AW202" t="s">
        <v>50</v>
      </c>
      <c r="AX202" t="s">
        <v>51</v>
      </c>
      <c r="AY202" t="s">
        <v>50</v>
      </c>
      <c r="AZ202" t="s">
        <v>50</v>
      </c>
      <c r="BA202" t="s">
        <v>51</v>
      </c>
      <c r="BB202" t="s">
        <v>50</v>
      </c>
      <c r="BC202" t="s">
        <v>50</v>
      </c>
      <c r="BD202" t="s">
        <v>50</v>
      </c>
      <c r="BE202" t="s">
        <v>51</v>
      </c>
      <c r="BF202" t="s">
        <v>50</v>
      </c>
      <c r="BG202" t="s">
        <v>51</v>
      </c>
      <c r="BH202" t="s">
        <v>50</v>
      </c>
      <c r="BI202" t="s">
        <v>50</v>
      </c>
      <c r="BJ202" t="s">
        <v>51</v>
      </c>
      <c r="BK202" t="s">
        <v>50</v>
      </c>
      <c r="BL202" t="s">
        <v>51</v>
      </c>
      <c r="BM202" t="s">
        <v>51</v>
      </c>
      <c r="BN202" t="s">
        <v>50</v>
      </c>
      <c r="BO202" t="s">
        <v>50</v>
      </c>
      <c r="BP202" t="s">
        <v>50</v>
      </c>
      <c r="BQ202" t="s">
        <v>51</v>
      </c>
      <c r="BR202" t="s">
        <v>50</v>
      </c>
      <c r="BS202" t="s">
        <v>50</v>
      </c>
      <c r="BT202" t="s">
        <v>50</v>
      </c>
      <c r="BU202" t="s">
        <v>50</v>
      </c>
      <c r="BV202" t="s">
        <v>50</v>
      </c>
      <c r="BW202" t="s">
        <v>50</v>
      </c>
      <c r="BX202" t="s">
        <v>50</v>
      </c>
      <c r="BY202" t="s">
        <v>50</v>
      </c>
      <c r="BZ202" t="s">
        <v>50</v>
      </c>
      <c r="CA202" t="s">
        <v>50</v>
      </c>
      <c r="CB202" t="s">
        <v>50</v>
      </c>
      <c r="CD202" t="s">
        <v>50</v>
      </c>
    </row>
    <row r="203" spans="1:82" x14ac:dyDescent="0.3">
      <c r="A203" s="155">
        <v>901</v>
      </c>
      <c r="B203" t="s">
        <v>1362</v>
      </c>
      <c r="E203" t="s">
        <v>2483</v>
      </c>
      <c r="F203" t="s">
        <v>2565</v>
      </c>
      <c r="G203" t="s">
        <v>2484</v>
      </c>
      <c r="H203" t="s">
        <v>2566</v>
      </c>
      <c r="I203" t="s">
        <v>2486</v>
      </c>
      <c r="J203" t="s">
        <v>2567</v>
      </c>
      <c r="K203" t="s">
        <v>2488</v>
      </c>
      <c r="L203" t="s">
        <v>2489</v>
      </c>
      <c r="M203" t="s">
        <v>2490</v>
      </c>
      <c r="N203" t="s">
        <v>2568</v>
      </c>
      <c r="O203" t="s">
        <v>2492</v>
      </c>
      <c r="P203" t="s">
        <v>2569</v>
      </c>
      <c r="Q203" t="s">
        <v>2494</v>
      </c>
      <c r="R203" t="s">
        <v>2495</v>
      </c>
      <c r="S203" t="s">
        <v>2496</v>
      </c>
      <c r="T203" t="s">
        <v>2570</v>
      </c>
      <c r="U203" t="s">
        <v>2571</v>
      </c>
      <c r="V203" t="s">
        <v>2572</v>
      </c>
      <c r="W203" t="s">
        <v>2500</v>
      </c>
      <c r="X203" t="s">
        <v>2573</v>
      </c>
      <c r="Y203" t="s">
        <v>2501</v>
      </c>
      <c r="Z203" t="s">
        <v>2574</v>
      </c>
      <c r="AA203" t="s">
        <v>2503</v>
      </c>
      <c r="AB203" t="s">
        <v>2575</v>
      </c>
      <c r="AC203" t="s">
        <v>2505</v>
      </c>
      <c r="AD203" t="s">
        <v>2506</v>
      </c>
      <c r="AE203" t="s">
        <v>2507</v>
      </c>
      <c r="AF203" t="s">
        <v>2508</v>
      </c>
      <c r="AG203" t="s">
        <v>2576</v>
      </c>
      <c r="AH203" t="s">
        <v>2577</v>
      </c>
      <c r="AI203" t="s">
        <v>2578</v>
      </c>
      <c r="AJ203" t="s">
        <v>2512</v>
      </c>
      <c r="AK203" t="s">
        <v>2579</v>
      </c>
      <c r="AM203" t="s">
        <v>2513</v>
      </c>
      <c r="AN203" t="s">
        <v>2580</v>
      </c>
      <c r="AO203" t="s">
        <v>2515</v>
      </c>
      <c r="AP203" t="s">
        <v>2581</v>
      </c>
      <c r="AQ203" t="s">
        <v>2517</v>
      </c>
      <c r="AR203" t="s">
        <v>2518</v>
      </c>
      <c r="AS203" t="s">
        <v>2519</v>
      </c>
      <c r="AT203" t="s">
        <v>2520</v>
      </c>
      <c r="AU203" t="s">
        <v>2582</v>
      </c>
      <c r="AV203" t="s">
        <v>2583</v>
      </c>
      <c r="AW203" t="s">
        <v>2522</v>
      </c>
      <c r="AX203" t="s">
        <v>2584</v>
      </c>
      <c r="AY203" t="s">
        <v>2585</v>
      </c>
      <c r="AZ203" t="s">
        <v>2586</v>
      </c>
      <c r="BA203" t="s">
        <v>2526</v>
      </c>
      <c r="BB203" t="s">
        <v>2527</v>
      </c>
      <c r="BC203" t="s">
        <v>2587</v>
      </c>
      <c r="BD203" t="s">
        <v>2529</v>
      </c>
      <c r="BE203" t="s">
        <v>2530</v>
      </c>
      <c r="BF203" t="s">
        <v>2531</v>
      </c>
      <c r="BG203" t="s">
        <v>2588</v>
      </c>
      <c r="BH203" t="s">
        <v>2589</v>
      </c>
      <c r="BI203" t="s">
        <v>2533</v>
      </c>
      <c r="BJ203" t="s">
        <v>2590</v>
      </c>
      <c r="BK203" t="s">
        <v>2591</v>
      </c>
      <c r="BL203" t="s">
        <v>2592</v>
      </c>
      <c r="BM203" t="s">
        <v>2536</v>
      </c>
      <c r="BN203" t="s">
        <v>2537</v>
      </c>
      <c r="BO203" t="s">
        <v>2538</v>
      </c>
      <c r="BP203" t="s">
        <v>2539</v>
      </c>
      <c r="BQ203" t="s">
        <v>2540</v>
      </c>
      <c r="BR203" t="s">
        <v>2541</v>
      </c>
      <c r="BS203" t="s">
        <v>2542</v>
      </c>
      <c r="BT203" t="s">
        <v>2543</v>
      </c>
      <c r="BU203" t="s">
        <v>2544</v>
      </c>
      <c r="BV203" t="s">
        <v>2545</v>
      </c>
      <c r="BW203" t="s">
        <v>2593</v>
      </c>
      <c r="BX203" t="s">
        <v>2546</v>
      </c>
      <c r="BY203" t="s">
        <v>2594</v>
      </c>
      <c r="BZ203" t="s">
        <v>2595</v>
      </c>
      <c r="CA203" t="s">
        <v>2596</v>
      </c>
      <c r="CB203" t="s">
        <v>2550</v>
      </c>
      <c r="CD203" t="s">
        <v>2551</v>
      </c>
    </row>
    <row r="204" spans="1:82" x14ac:dyDescent="0.3">
      <c r="A204" s="155">
        <v>902</v>
      </c>
      <c r="B204" t="s">
        <v>1363</v>
      </c>
      <c r="E204" t="s">
        <v>1369</v>
      </c>
      <c r="F204" t="s">
        <v>2597</v>
      </c>
      <c r="G204" t="s">
        <v>1367</v>
      </c>
      <c r="H204" t="s">
        <v>1379</v>
      </c>
      <c r="I204" t="s">
        <v>2598</v>
      </c>
      <c r="J204" t="s">
        <v>1379</v>
      </c>
      <c r="K204" t="s">
        <v>1382</v>
      </c>
      <c r="L204" t="s">
        <v>1371</v>
      </c>
      <c r="M204" t="s">
        <v>2599</v>
      </c>
      <c r="N204" t="s">
        <v>1366</v>
      </c>
      <c r="O204" t="s">
        <v>1379</v>
      </c>
      <c r="P204" t="s">
        <v>2600</v>
      </c>
      <c r="Q204" t="s">
        <v>1368</v>
      </c>
      <c r="R204" t="s">
        <v>2601</v>
      </c>
      <c r="S204" t="s">
        <v>1377</v>
      </c>
      <c r="T204" t="s">
        <v>1367</v>
      </c>
      <c r="U204" t="s">
        <v>1383</v>
      </c>
      <c r="V204" t="s">
        <v>2602</v>
      </c>
      <c r="W204" t="s">
        <v>1378</v>
      </c>
      <c r="X204" t="s">
        <v>1378</v>
      </c>
      <c r="Y204" t="s">
        <v>1368</v>
      </c>
      <c r="Z204" t="s">
        <v>1376</v>
      </c>
      <c r="AA204" t="s">
        <v>1368</v>
      </c>
      <c r="AB204" t="s">
        <v>2603</v>
      </c>
      <c r="AC204" t="s">
        <v>1379</v>
      </c>
      <c r="AD204" t="s">
        <v>1375</v>
      </c>
      <c r="AE204" t="s">
        <v>2604</v>
      </c>
      <c r="AF204" t="s">
        <v>2605</v>
      </c>
      <c r="AG204" t="s">
        <v>1375</v>
      </c>
      <c r="AH204" t="s">
        <v>1372</v>
      </c>
      <c r="AI204" t="s">
        <v>1364</v>
      </c>
      <c r="AJ204" t="s">
        <v>1380</v>
      </c>
      <c r="AK204" t="s">
        <v>2606</v>
      </c>
      <c r="AM204" t="s">
        <v>1368</v>
      </c>
      <c r="AN204" t="s">
        <v>2607</v>
      </c>
      <c r="AO204" t="s">
        <v>1369</v>
      </c>
      <c r="AP204" t="s">
        <v>1373</v>
      </c>
      <c r="AQ204" t="s">
        <v>1372</v>
      </c>
      <c r="AR204" t="s">
        <v>1370</v>
      </c>
      <c r="AS204" t="s">
        <v>2608</v>
      </c>
      <c r="AT204" t="s">
        <v>1373</v>
      </c>
      <c r="AU204" t="s">
        <v>2609</v>
      </c>
      <c r="AV204" t="s">
        <v>1365</v>
      </c>
      <c r="AW204" t="s">
        <v>2610</v>
      </c>
      <c r="AX204" t="s">
        <v>1379</v>
      </c>
      <c r="AY204" t="s">
        <v>1364</v>
      </c>
      <c r="AZ204" t="s">
        <v>2611</v>
      </c>
      <c r="BA204" t="s">
        <v>1371</v>
      </c>
      <c r="BB204" t="s">
        <v>1365</v>
      </c>
      <c r="BC204" t="s">
        <v>1379</v>
      </c>
      <c r="BD204" t="s">
        <v>2612</v>
      </c>
      <c r="BE204" t="s">
        <v>1371</v>
      </c>
      <c r="BF204" t="s">
        <v>1365</v>
      </c>
      <c r="BG204" t="s">
        <v>1371</v>
      </c>
      <c r="BH204" t="s">
        <v>1377</v>
      </c>
      <c r="BI204" t="s">
        <v>1376</v>
      </c>
      <c r="BJ204" t="s">
        <v>2613</v>
      </c>
      <c r="BK204" t="s">
        <v>1365</v>
      </c>
      <c r="BL204" t="s">
        <v>1375</v>
      </c>
      <c r="BM204" t="s">
        <v>2614</v>
      </c>
      <c r="BN204" t="s">
        <v>1368</v>
      </c>
      <c r="BO204" t="s">
        <v>1365</v>
      </c>
      <c r="BP204" t="s">
        <v>2615</v>
      </c>
      <c r="BQ204" t="s">
        <v>2610</v>
      </c>
      <c r="BR204" t="s">
        <v>1375</v>
      </c>
      <c r="BS204" t="s">
        <v>1368</v>
      </c>
      <c r="BT204" t="s">
        <v>1381</v>
      </c>
      <c r="BU204" t="s">
        <v>1384</v>
      </c>
      <c r="BV204" t="s">
        <v>2614</v>
      </c>
      <c r="BW204" t="s">
        <v>2616</v>
      </c>
      <c r="BX204" t="s">
        <v>1376</v>
      </c>
      <c r="BY204" t="s">
        <v>1377</v>
      </c>
      <c r="BZ204" t="s">
        <v>1374</v>
      </c>
      <c r="CA204" t="s">
        <v>1381</v>
      </c>
      <c r="CB204" t="s">
        <v>1365</v>
      </c>
      <c r="CD204" t="s">
        <v>1365</v>
      </c>
    </row>
    <row r="205" spans="1:82" x14ac:dyDescent="0.3">
      <c r="A205" s="155">
        <v>903</v>
      </c>
      <c r="B205" t="s">
        <v>1385</v>
      </c>
      <c r="E205" t="s">
        <v>1390</v>
      </c>
      <c r="F205" t="s">
        <v>2617</v>
      </c>
      <c r="G205" t="s">
        <v>2618</v>
      </c>
      <c r="H205" t="s">
        <v>1401</v>
      </c>
      <c r="I205" t="s">
        <v>2619</v>
      </c>
      <c r="J205" t="s">
        <v>1401</v>
      </c>
      <c r="K205" t="s">
        <v>1404</v>
      </c>
      <c r="L205" t="s">
        <v>1402</v>
      </c>
      <c r="M205" t="s">
        <v>1403</v>
      </c>
      <c r="N205" t="s">
        <v>1388</v>
      </c>
      <c r="O205" t="s">
        <v>1401</v>
      </c>
      <c r="P205" t="s">
        <v>2620</v>
      </c>
      <c r="Q205" t="s">
        <v>1389</v>
      </c>
      <c r="R205" t="s">
        <v>2621</v>
      </c>
      <c r="S205" t="s">
        <v>1398</v>
      </c>
      <c r="T205" t="s">
        <v>2622</v>
      </c>
      <c r="U205" t="s">
        <v>2623</v>
      </c>
      <c r="V205" t="s">
        <v>2624</v>
      </c>
      <c r="W205" t="s">
        <v>1400</v>
      </c>
      <c r="X205" t="s">
        <v>2625</v>
      </c>
      <c r="Y205" t="s">
        <v>1389</v>
      </c>
      <c r="Z205" t="s">
        <v>1399</v>
      </c>
      <c r="AA205" t="s">
        <v>1389</v>
      </c>
      <c r="AB205" t="s">
        <v>2626</v>
      </c>
      <c r="AC205" t="s">
        <v>1401</v>
      </c>
      <c r="AD205" t="s">
        <v>1397</v>
      </c>
      <c r="AE205" t="s">
        <v>2627</v>
      </c>
      <c r="AF205" t="s">
        <v>2628</v>
      </c>
      <c r="AG205" t="s">
        <v>1397</v>
      </c>
      <c r="AH205" t="s">
        <v>1393</v>
      </c>
      <c r="AI205" t="s">
        <v>1405</v>
      </c>
      <c r="AJ205" t="s">
        <v>2629</v>
      </c>
      <c r="AK205" t="s">
        <v>2630</v>
      </c>
      <c r="AM205" t="s">
        <v>1389</v>
      </c>
      <c r="AN205" t="s">
        <v>2631</v>
      </c>
      <c r="AO205" t="s">
        <v>1390</v>
      </c>
      <c r="AP205" t="s">
        <v>1395</v>
      </c>
      <c r="AQ205" t="s">
        <v>1393</v>
      </c>
      <c r="AR205" t="s">
        <v>1391</v>
      </c>
      <c r="AS205" t="s">
        <v>2632</v>
      </c>
      <c r="AT205" t="s">
        <v>1395</v>
      </c>
      <c r="AU205" t="s">
        <v>2633</v>
      </c>
      <c r="AV205" t="s">
        <v>2634</v>
      </c>
      <c r="AW205" t="s">
        <v>2635</v>
      </c>
      <c r="AX205" t="s">
        <v>1401</v>
      </c>
      <c r="AY205" t="s">
        <v>1386</v>
      </c>
      <c r="AZ205" t="s">
        <v>2636</v>
      </c>
      <c r="BA205" t="s">
        <v>1392</v>
      </c>
      <c r="BB205" t="s">
        <v>2637</v>
      </c>
      <c r="BC205" t="s">
        <v>1401</v>
      </c>
      <c r="BD205" t="s">
        <v>2638</v>
      </c>
      <c r="BE205" t="s">
        <v>1392</v>
      </c>
      <c r="BF205" t="s">
        <v>1387</v>
      </c>
      <c r="BG205" t="s">
        <v>1392</v>
      </c>
      <c r="BH205" t="s">
        <v>1398</v>
      </c>
      <c r="BI205" t="s">
        <v>1399</v>
      </c>
      <c r="BJ205" t="s">
        <v>2639</v>
      </c>
      <c r="BK205" t="s">
        <v>1387</v>
      </c>
      <c r="BL205" t="s">
        <v>1397</v>
      </c>
      <c r="BM205" t="s">
        <v>2640</v>
      </c>
      <c r="BN205" t="s">
        <v>1389</v>
      </c>
      <c r="BO205" t="s">
        <v>2641</v>
      </c>
      <c r="BP205" t="s">
        <v>1393</v>
      </c>
      <c r="BQ205" t="s">
        <v>2635</v>
      </c>
      <c r="BR205" t="s">
        <v>1397</v>
      </c>
      <c r="BS205" t="s">
        <v>1389</v>
      </c>
      <c r="BT205" t="s">
        <v>1394</v>
      </c>
      <c r="BU205" t="s">
        <v>1406</v>
      </c>
      <c r="BV205" t="s">
        <v>2640</v>
      </c>
      <c r="BW205" t="s">
        <v>2642</v>
      </c>
      <c r="BX205" t="s">
        <v>1399</v>
      </c>
      <c r="BY205" t="s">
        <v>1398</v>
      </c>
      <c r="BZ205" t="s">
        <v>1396</v>
      </c>
      <c r="CA205" t="s">
        <v>1394</v>
      </c>
      <c r="CB205" t="s">
        <v>2641</v>
      </c>
      <c r="CD205" t="s">
        <v>1387</v>
      </c>
    </row>
    <row r="206" spans="1:82" x14ac:dyDescent="0.3">
      <c r="A206" s="155">
        <v>904</v>
      </c>
      <c r="B206" t="s">
        <v>1407</v>
      </c>
      <c r="E206" t="s">
        <v>1413</v>
      </c>
      <c r="F206" t="s">
        <v>2643</v>
      </c>
      <c r="G206" t="s">
        <v>2644</v>
      </c>
      <c r="H206" t="s">
        <v>1423</v>
      </c>
      <c r="I206" t="s">
        <v>2645</v>
      </c>
      <c r="J206" t="s">
        <v>1423</v>
      </c>
      <c r="K206" t="s">
        <v>1425</v>
      </c>
      <c r="L206" t="s">
        <v>1415</v>
      </c>
      <c r="M206" t="s">
        <v>1424</v>
      </c>
      <c r="N206" t="s">
        <v>1410</v>
      </c>
      <c r="O206" t="s">
        <v>1423</v>
      </c>
      <c r="P206" t="s">
        <v>2646</v>
      </c>
      <c r="Q206" t="s">
        <v>1412</v>
      </c>
      <c r="R206" t="s">
        <v>2647</v>
      </c>
      <c r="S206" t="s">
        <v>1422</v>
      </c>
      <c r="T206" t="s">
        <v>2648</v>
      </c>
      <c r="U206" t="s">
        <v>2649</v>
      </c>
      <c r="V206" t="s">
        <v>2650</v>
      </c>
      <c r="W206" t="s">
        <v>2651</v>
      </c>
      <c r="X206" t="s">
        <v>1411</v>
      </c>
      <c r="Y206" t="s">
        <v>1412</v>
      </c>
      <c r="Z206" t="s">
        <v>1421</v>
      </c>
      <c r="AA206" t="s">
        <v>1412</v>
      </c>
      <c r="AB206" t="s">
        <v>1417</v>
      </c>
      <c r="AC206" t="s">
        <v>1423</v>
      </c>
      <c r="AD206" t="s">
        <v>2652</v>
      </c>
      <c r="AE206" t="s">
        <v>2653</v>
      </c>
      <c r="AF206" t="s">
        <v>2654</v>
      </c>
      <c r="AG206" t="s">
        <v>2652</v>
      </c>
      <c r="AH206" t="s">
        <v>1416</v>
      </c>
      <c r="AI206" t="s">
        <v>1426</v>
      </c>
      <c r="AJ206" t="s">
        <v>1424</v>
      </c>
      <c r="AK206" t="s">
        <v>2655</v>
      </c>
      <c r="AM206" t="s">
        <v>1412</v>
      </c>
      <c r="AN206" t="s">
        <v>2656</v>
      </c>
      <c r="AO206" t="s">
        <v>1413</v>
      </c>
      <c r="AP206" t="s">
        <v>1419</v>
      </c>
      <c r="AQ206" t="s">
        <v>1416</v>
      </c>
      <c r="AR206" t="s">
        <v>1414</v>
      </c>
      <c r="AS206" t="s">
        <v>2657</v>
      </c>
      <c r="AT206" t="s">
        <v>1419</v>
      </c>
      <c r="AU206" t="s">
        <v>2658</v>
      </c>
      <c r="AV206" t="s">
        <v>2657</v>
      </c>
      <c r="AW206" t="s">
        <v>2659</v>
      </c>
      <c r="AX206" t="s">
        <v>1423</v>
      </c>
      <c r="AY206" t="s">
        <v>1408</v>
      </c>
      <c r="AZ206" t="s">
        <v>2660</v>
      </c>
      <c r="BA206" t="s">
        <v>1428</v>
      </c>
      <c r="BB206" t="s">
        <v>1431</v>
      </c>
      <c r="BC206" t="s">
        <v>1423</v>
      </c>
      <c r="BD206" t="s">
        <v>2661</v>
      </c>
      <c r="BE206" t="s">
        <v>1428</v>
      </c>
      <c r="BF206" t="s">
        <v>1409</v>
      </c>
      <c r="BG206" t="s">
        <v>1428</v>
      </c>
      <c r="BH206" t="s">
        <v>1422</v>
      </c>
      <c r="BI206" t="s">
        <v>1421</v>
      </c>
      <c r="BJ206" t="s">
        <v>2662</v>
      </c>
      <c r="BK206" t="s">
        <v>1409</v>
      </c>
      <c r="BL206" t="s">
        <v>2652</v>
      </c>
      <c r="BM206" t="s">
        <v>2663</v>
      </c>
      <c r="BN206" t="s">
        <v>1412</v>
      </c>
      <c r="BO206" t="s">
        <v>2664</v>
      </c>
      <c r="BP206" t="s">
        <v>1416</v>
      </c>
      <c r="BQ206" t="s">
        <v>2659</v>
      </c>
      <c r="BR206" t="s">
        <v>2652</v>
      </c>
      <c r="BS206" t="s">
        <v>1412</v>
      </c>
      <c r="BT206" t="s">
        <v>1418</v>
      </c>
      <c r="BU206" t="s">
        <v>1427</v>
      </c>
      <c r="BV206" t="s">
        <v>2663</v>
      </c>
      <c r="BW206" t="s">
        <v>2665</v>
      </c>
      <c r="BX206" t="s">
        <v>1421</v>
      </c>
      <c r="BY206" t="s">
        <v>1422</v>
      </c>
      <c r="BZ206" t="s">
        <v>1420</v>
      </c>
      <c r="CA206" t="s">
        <v>1418</v>
      </c>
      <c r="CB206" t="s">
        <v>2664</v>
      </c>
      <c r="CD206" t="s">
        <v>1409</v>
      </c>
    </row>
    <row r="207" spans="1:82" x14ac:dyDescent="0.3">
      <c r="A207" s="155">
        <v>905</v>
      </c>
      <c r="B207" t="s">
        <v>1429</v>
      </c>
      <c r="E207" t="s">
        <v>1413</v>
      </c>
      <c r="F207" t="s">
        <v>2643</v>
      </c>
      <c r="G207" t="s">
        <v>1432</v>
      </c>
      <c r="H207" t="s">
        <v>1423</v>
      </c>
      <c r="I207" t="s">
        <v>2645</v>
      </c>
      <c r="J207" t="s">
        <v>1423</v>
      </c>
      <c r="K207" t="s">
        <v>1425</v>
      </c>
      <c r="L207" t="s">
        <v>1415</v>
      </c>
      <c r="M207" t="s">
        <v>1424</v>
      </c>
      <c r="N207" t="s">
        <v>1410</v>
      </c>
      <c r="O207" t="s">
        <v>1423</v>
      </c>
      <c r="P207" t="s">
        <v>2646</v>
      </c>
      <c r="Q207" t="s">
        <v>1433</v>
      </c>
      <c r="R207" t="s">
        <v>2666</v>
      </c>
      <c r="S207" t="s">
        <v>1422</v>
      </c>
      <c r="T207" t="s">
        <v>2648</v>
      </c>
      <c r="U207" t="s">
        <v>2667</v>
      </c>
      <c r="V207" t="s">
        <v>2668</v>
      </c>
      <c r="W207" t="s">
        <v>1438</v>
      </c>
      <c r="X207" t="s">
        <v>1438</v>
      </c>
      <c r="Y207" t="s">
        <v>1433</v>
      </c>
      <c r="Z207" t="s">
        <v>1421</v>
      </c>
      <c r="AA207" t="s">
        <v>1433</v>
      </c>
      <c r="AB207" t="s">
        <v>1431</v>
      </c>
      <c r="AC207" t="s">
        <v>1423</v>
      </c>
      <c r="AD207" t="s">
        <v>1436</v>
      </c>
      <c r="AE207" t="s">
        <v>2653</v>
      </c>
      <c r="AF207" t="s">
        <v>2669</v>
      </c>
      <c r="AG207" t="s">
        <v>1436</v>
      </c>
      <c r="AH207" t="s">
        <v>1416</v>
      </c>
      <c r="AI207" t="s">
        <v>1439</v>
      </c>
      <c r="AJ207" t="s">
        <v>1424</v>
      </c>
      <c r="AK207" t="s">
        <v>2655</v>
      </c>
      <c r="AM207" t="s">
        <v>1433</v>
      </c>
      <c r="AN207" t="s">
        <v>2670</v>
      </c>
      <c r="AO207" t="s">
        <v>1413</v>
      </c>
      <c r="AP207" t="s">
        <v>1435</v>
      </c>
      <c r="AQ207" t="s">
        <v>1416</v>
      </c>
      <c r="AR207" t="s">
        <v>1434</v>
      </c>
      <c r="AS207" t="s">
        <v>2671</v>
      </c>
      <c r="AT207" t="s">
        <v>1435</v>
      </c>
      <c r="AU207" t="s">
        <v>2658</v>
      </c>
      <c r="AV207" t="s">
        <v>2671</v>
      </c>
      <c r="AW207" t="s">
        <v>2672</v>
      </c>
      <c r="AX207" t="s">
        <v>1423</v>
      </c>
      <c r="AY207" t="s">
        <v>1430</v>
      </c>
      <c r="AZ207" t="s">
        <v>1437</v>
      </c>
      <c r="BA207" t="s">
        <v>1428</v>
      </c>
      <c r="BB207" t="s">
        <v>1431</v>
      </c>
      <c r="BC207" t="s">
        <v>1423</v>
      </c>
      <c r="BD207" t="s">
        <v>2658</v>
      </c>
      <c r="BE207" t="s">
        <v>1428</v>
      </c>
      <c r="BF207" t="s">
        <v>1431</v>
      </c>
      <c r="BG207" t="s">
        <v>1428</v>
      </c>
      <c r="BH207" t="s">
        <v>1422</v>
      </c>
      <c r="BI207" t="s">
        <v>1421</v>
      </c>
      <c r="BJ207" t="s">
        <v>2662</v>
      </c>
      <c r="BK207" t="s">
        <v>1431</v>
      </c>
      <c r="BL207" t="s">
        <v>1436</v>
      </c>
      <c r="BM207" t="s">
        <v>2663</v>
      </c>
      <c r="BN207" t="s">
        <v>1433</v>
      </c>
      <c r="BO207" t="s">
        <v>1431</v>
      </c>
      <c r="BP207" t="s">
        <v>1416</v>
      </c>
      <c r="BQ207" t="s">
        <v>2672</v>
      </c>
      <c r="BR207" t="s">
        <v>1436</v>
      </c>
      <c r="BS207" t="s">
        <v>1433</v>
      </c>
      <c r="BT207" t="s">
        <v>1418</v>
      </c>
      <c r="BU207" t="s">
        <v>1427</v>
      </c>
      <c r="BV207" t="s">
        <v>2663</v>
      </c>
      <c r="BW207" t="s">
        <v>2673</v>
      </c>
      <c r="BX207" t="s">
        <v>1421</v>
      </c>
      <c r="BY207" t="s">
        <v>1422</v>
      </c>
      <c r="BZ207" t="s">
        <v>1420</v>
      </c>
      <c r="CA207" t="s">
        <v>1418</v>
      </c>
      <c r="CB207" t="s">
        <v>1431</v>
      </c>
      <c r="CD207" t="s">
        <v>1431</v>
      </c>
    </row>
    <row r="208" spans="1:82" x14ac:dyDescent="0.3">
      <c r="A208" s="155">
        <v>906</v>
      </c>
      <c r="B208" t="s">
        <v>1117</v>
      </c>
      <c r="E208">
        <v>1</v>
      </c>
      <c r="F208">
        <v>1</v>
      </c>
      <c r="G208">
        <v>1</v>
      </c>
      <c r="H208">
        <v>1</v>
      </c>
      <c r="I208">
        <v>1</v>
      </c>
      <c r="J208">
        <v>1</v>
      </c>
      <c r="K208">
        <v>1</v>
      </c>
      <c r="L208">
        <v>1</v>
      </c>
      <c r="M208">
        <v>1</v>
      </c>
      <c r="N208">
        <v>1</v>
      </c>
      <c r="O208">
        <v>1</v>
      </c>
      <c r="P208">
        <v>1</v>
      </c>
      <c r="Q208">
        <v>1</v>
      </c>
      <c r="R208">
        <v>1</v>
      </c>
      <c r="S208">
        <v>1</v>
      </c>
      <c r="T208">
        <v>1</v>
      </c>
      <c r="U208">
        <v>1</v>
      </c>
      <c r="V208">
        <v>1</v>
      </c>
      <c r="W208">
        <v>1</v>
      </c>
      <c r="X208">
        <v>1</v>
      </c>
      <c r="Y208">
        <v>1</v>
      </c>
      <c r="Z208">
        <v>1</v>
      </c>
      <c r="AA208">
        <v>1</v>
      </c>
      <c r="AB208">
        <v>1</v>
      </c>
      <c r="AC208">
        <v>1</v>
      </c>
      <c r="AD208">
        <v>1</v>
      </c>
      <c r="AE208">
        <v>1</v>
      </c>
      <c r="AF208">
        <v>1</v>
      </c>
      <c r="AG208">
        <v>1</v>
      </c>
      <c r="AH208">
        <v>1</v>
      </c>
      <c r="AI208">
        <v>1</v>
      </c>
      <c r="AJ208">
        <v>1</v>
      </c>
      <c r="AK208">
        <v>1</v>
      </c>
      <c r="AM208">
        <v>1</v>
      </c>
      <c r="AN208">
        <v>1</v>
      </c>
      <c r="AO208">
        <v>1</v>
      </c>
      <c r="AP208">
        <v>1</v>
      </c>
      <c r="AQ208">
        <v>1</v>
      </c>
      <c r="AR208">
        <v>1</v>
      </c>
      <c r="AS208">
        <v>1</v>
      </c>
      <c r="AT208">
        <v>1</v>
      </c>
      <c r="AU208">
        <v>1</v>
      </c>
      <c r="AV208">
        <v>1</v>
      </c>
      <c r="AW208">
        <v>1</v>
      </c>
      <c r="AX208">
        <v>1</v>
      </c>
      <c r="AY208">
        <v>1</v>
      </c>
      <c r="AZ208">
        <v>1</v>
      </c>
      <c r="BA208">
        <v>1</v>
      </c>
      <c r="BB208">
        <v>1</v>
      </c>
      <c r="BC208">
        <v>1</v>
      </c>
      <c r="BD208">
        <v>1</v>
      </c>
      <c r="BE208">
        <v>1</v>
      </c>
      <c r="BF208">
        <v>1</v>
      </c>
      <c r="BG208">
        <v>1</v>
      </c>
      <c r="BH208">
        <v>1</v>
      </c>
      <c r="BI208">
        <v>1</v>
      </c>
      <c r="BJ208">
        <v>1</v>
      </c>
      <c r="BK208">
        <v>1</v>
      </c>
      <c r="BL208">
        <v>1</v>
      </c>
      <c r="BM208">
        <v>1</v>
      </c>
      <c r="BN208">
        <v>1</v>
      </c>
      <c r="BO208">
        <v>1</v>
      </c>
      <c r="BP208">
        <v>1</v>
      </c>
      <c r="BQ208">
        <v>1</v>
      </c>
      <c r="BR208">
        <v>1</v>
      </c>
      <c r="BS208">
        <v>1</v>
      </c>
      <c r="BT208">
        <v>1</v>
      </c>
      <c r="BU208">
        <v>1</v>
      </c>
      <c r="BV208">
        <v>1</v>
      </c>
      <c r="BW208">
        <v>1</v>
      </c>
      <c r="BX208">
        <v>1</v>
      </c>
      <c r="BY208">
        <v>1</v>
      </c>
      <c r="BZ208">
        <v>1</v>
      </c>
      <c r="CA208">
        <v>1</v>
      </c>
      <c r="CB208">
        <v>1</v>
      </c>
      <c r="CD208">
        <v>1</v>
      </c>
    </row>
    <row r="209" spans="1:82" x14ac:dyDescent="0.3">
      <c r="A209" s="155">
        <v>907</v>
      </c>
      <c r="B209" t="s">
        <v>1118</v>
      </c>
      <c r="E209">
        <v>2</v>
      </c>
      <c r="F209">
        <v>2</v>
      </c>
      <c r="G209">
        <v>1</v>
      </c>
      <c r="H209">
        <v>2</v>
      </c>
      <c r="I209">
        <v>2</v>
      </c>
      <c r="J209">
        <v>1</v>
      </c>
      <c r="K209">
        <v>2</v>
      </c>
      <c r="L209">
        <v>2</v>
      </c>
      <c r="M209">
        <v>2</v>
      </c>
      <c r="N209">
        <v>2</v>
      </c>
      <c r="O209">
        <v>2</v>
      </c>
      <c r="P209">
        <v>1</v>
      </c>
      <c r="Q209">
        <v>2</v>
      </c>
      <c r="R209">
        <v>1</v>
      </c>
      <c r="S209">
        <v>1</v>
      </c>
      <c r="T209">
        <v>2</v>
      </c>
      <c r="U209">
        <v>2</v>
      </c>
      <c r="V209">
        <v>2</v>
      </c>
      <c r="W209">
        <v>2</v>
      </c>
      <c r="X209">
        <v>2</v>
      </c>
      <c r="Y209">
        <v>2</v>
      </c>
      <c r="Z209">
        <v>1</v>
      </c>
      <c r="AA209">
        <v>2</v>
      </c>
      <c r="AB209">
        <v>2</v>
      </c>
      <c r="AC209">
        <v>2</v>
      </c>
      <c r="AD209">
        <v>2</v>
      </c>
      <c r="AE209">
        <v>2</v>
      </c>
      <c r="AF209">
        <v>2</v>
      </c>
      <c r="AG209">
        <v>2</v>
      </c>
      <c r="AH209">
        <v>2</v>
      </c>
      <c r="AI209">
        <v>2</v>
      </c>
      <c r="AJ209">
        <v>2</v>
      </c>
      <c r="AK209">
        <v>1</v>
      </c>
      <c r="AM209">
        <v>2</v>
      </c>
      <c r="AN209">
        <v>1</v>
      </c>
      <c r="AO209">
        <v>2</v>
      </c>
      <c r="AP209">
        <v>2</v>
      </c>
      <c r="AQ209">
        <v>2</v>
      </c>
      <c r="AR209">
        <v>2</v>
      </c>
      <c r="AS209">
        <v>1</v>
      </c>
      <c r="AT209">
        <v>1</v>
      </c>
      <c r="AU209">
        <v>1</v>
      </c>
      <c r="AV209">
        <v>2</v>
      </c>
      <c r="AW209">
        <v>2</v>
      </c>
      <c r="AX209">
        <v>2</v>
      </c>
      <c r="AY209">
        <v>2</v>
      </c>
      <c r="AZ209">
        <v>1</v>
      </c>
      <c r="BA209">
        <v>2</v>
      </c>
      <c r="BB209">
        <v>1</v>
      </c>
      <c r="BC209">
        <v>2</v>
      </c>
      <c r="BD209">
        <v>2</v>
      </c>
      <c r="BE209">
        <v>2</v>
      </c>
      <c r="BF209">
        <v>2</v>
      </c>
      <c r="BG209">
        <v>2</v>
      </c>
      <c r="BH209">
        <v>1</v>
      </c>
      <c r="BI209">
        <v>1</v>
      </c>
      <c r="BJ209">
        <v>1</v>
      </c>
      <c r="BK209">
        <v>2</v>
      </c>
      <c r="BL209">
        <v>1</v>
      </c>
      <c r="BM209">
        <v>2</v>
      </c>
      <c r="BN209">
        <v>1</v>
      </c>
      <c r="BO209">
        <v>1</v>
      </c>
      <c r="BP209">
        <v>2</v>
      </c>
      <c r="BQ209">
        <v>2</v>
      </c>
      <c r="BR209">
        <v>2</v>
      </c>
      <c r="BS209">
        <v>2</v>
      </c>
      <c r="BT209">
        <v>1</v>
      </c>
      <c r="BU209">
        <v>2</v>
      </c>
      <c r="BV209">
        <v>2</v>
      </c>
      <c r="BW209">
        <v>2</v>
      </c>
      <c r="BX209">
        <v>1</v>
      </c>
      <c r="BY209">
        <v>1</v>
      </c>
      <c r="BZ209">
        <v>2</v>
      </c>
      <c r="CA209">
        <v>1</v>
      </c>
      <c r="CB209">
        <v>1</v>
      </c>
      <c r="CD209">
        <v>2</v>
      </c>
    </row>
    <row r="210" spans="1:82" x14ac:dyDescent="0.3">
      <c r="A210" s="155">
        <v>917</v>
      </c>
      <c r="B210" t="s">
        <v>1440</v>
      </c>
      <c r="E210" t="s">
        <v>2674</v>
      </c>
      <c r="F210" t="s">
        <v>2675</v>
      </c>
      <c r="G210" t="s">
        <v>1443</v>
      </c>
      <c r="H210" t="s">
        <v>1614</v>
      </c>
      <c r="I210" t="s">
        <v>2676</v>
      </c>
      <c r="J210" t="s">
        <v>2677</v>
      </c>
      <c r="K210" t="s">
        <v>1454</v>
      </c>
      <c r="L210" t="s">
        <v>1551</v>
      </c>
      <c r="M210" t="s">
        <v>1515</v>
      </c>
      <c r="N210" t="s">
        <v>1471</v>
      </c>
      <c r="O210" t="s">
        <v>1484</v>
      </c>
      <c r="P210" t="s">
        <v>1501</v>
      </c>
      <c r="Q210" t="s">
        <v>1464</v>
      </c>
      <c r="R210" t="s">
        <v>2559</v>
      </c>
      <c r="S210" t="s">
        <v>1473</v>
      </c>
      <c r="T210" t="s">
        <v>1614</v>
      </c>
      <c r="U210" t="s">
        <v>1457</v>
      </c>
      <c r="V210" t="s">
        <v>1492</v>
      </c>
      <c r="W210" t="s">
        <v>1482</v>
      </c>
      <c r="X210" t="s">
        <v>1466</v>
      </c>
      <c r="Y210" t="s">
        <v>1574</v>
      </c>
      <c r="Z210" t="s">
        <v>1502</v>
      </c>
      <c r="AA210" t="s">
        <v>2678</v>
      </c>
      <c r="AB210" t="s">
        <v>1466</v>
      </c>
      <c r="AC210" t="s">
        <v>1501</v>
      </c>
      <c r="AD210" t="s">
        <v>1457</v>
      </c>
      <c r="AE210" t="s">
        <v>1472</v>
      </c>
      <c r="AF210" t="s">
        <v>1508</v>
      </c>
      <c r="AG210" t="s">
        <v>2679</v>
      </c>
      <c r="AH210" t="s">
        <v>1559</v>
      </c>
      <c r="AI210" t="s">
        <v>1504</v>
      </c>
      <c r="AJ210" t="s">
        <v>1441</v>
      </c>
      <c r="AK210" t="s">
        <v>2676</v>
      </c>
      <c r="AM210" t="s">
        <v>1474</v>
      </c>
      <c r="AN210" t="s">
        <v>2154</v>
      </c>
      <c r="AO210" t="s">
        <v>1547</v>
      </c>
      <c r="AP210" t="s">
        <v>1450</v>
      </c>
      <c r="AQ210" t="s">
        <v>1451</v>
      </c>
      <c r="AR210" t="s">
        <v>1475</v>
      </c>
      <c r="AS210" t="s">
        <v>1471</v>
      </c>
      <c r="AT210" t="s">
        <v>1441</v>
      </c>
      <c r="AU210" t="s">
        <v>2557</v>
      </c>
      <c r="AV210" t="s">
        <v>1500</v>
      </c>
      <c r="AW210" t="s">
        <v>1507</v>
      </c>
      <c r="AX210" t="s">
        <v>1501</v>
      </c>
      <c r="AY210" t="s">
        <v>1518</v>
      </c>
      <c r="AZ210" t="s">
        <v>1516</v>
      </c>
      <c r="BA210" t="s">
        <v>1539</v>
      </c>
      <c r="BB210" t="s">
        <v>1470</v>
      </c>
      <c r="BC210" t="s">
        <v>1459</v>
      </c>
      <c r="BD210" t="s">
        <v>1446</v>
      </c>
      <c r="BE210" t="s">
        <v>1319</v>
      </c>
      <c r="BF210" t="s">
        <v>1468</v>
      </c>
      <c r="BG210" t="s">
        <v>1481</v>
      </c>
      <c r="BH210" t="s">
        <v>1473</v>
      </c>
      <c r="BI210" t="s">
        <v>1541</v>
      </c>
      <c r="BJ210" t="s">
        <v>1448</v>
      </c>
      <c r="BK210" t="s">
        <v>1540</v>
      </c>
      <c r="BL210" t="s">
        <v>1342</v>
      </c>
      <c r="BM210" t="s">
        <v>1546</v>
      </c>
      <c r="BN210" t="s">
        <v>2680</v>
      </c>
      <c r="BO210" t="s">
        <v>1471</v>
      </c>
      <c r="BP210" t="s">
        <v>1458</v>
      </c>
      <c r="BQ210" t="s">
        <v>1492</v>
      </c>
      <c r="BR210" t="s">
        <v>1472</v>
      </c>
      <c r="BS210" t="s">
        <v>1480</v>
      </c>
      <c r="BT210" t="s">
        <v>1457</v>
      </c>
      <c r="BU210" t="s">
        <v>1451</v>
      </c>
      <c r="BV210" t="s">
        <v>1537</v>
      </c>
      <c r="BW210" t="s">
        <v>2681</v>
      </c>
      <c r="BX210" t="s">
        <v>1492</v>
      </c>
      <c r="BY210" t="s">
        <v>1449</v>
      </c>
      <c r="BZ210" t="s">
        <v>2682</v>
      </c>
      <c r="CA210" t="s">
        <v>1479</v>
      </c>
      <c r="CB210" t="s">
        <v>1471</v>
      </c>
      <c r="CD210" t="s">
        <v>1504</v>
      </c>
    </row>
    <row r="211" spans="1:82" x14ac:dyDescent="0.3">
      <c r="A211" s="155">
        <v>920</v>
      </c>
      <c r="B211" t="s">
        <v>1487</v>
      </c>
      <c r="E211" t="s">
        <v>1489</v>
      </c>
      <c r="F211" t="s">
        <v>1488</v>
      </c>
      <c r="G211" t="s">
        <v>1488</v>
      </c>
      <c r="H211" t="s">
        <v>1488</v>
      </c>
      <c r="I211" t="s">
        <v>1488</v>
      </c>
      <c r="J211" t="s">
        <v>1489</v>
      </c>
      <c r="K211" t="s">
        <v>1488</v>
      </c>
      <c r="L211" t="s">
        <v>1489</v>
      </c>
      <c r="M211" t="s">
        <v>1489</v>
      </c>
      <c r="N211" t="s">
        <v>1488</v>
      </c>
      <c r="O211" t="s">
        <v>1488</v>
      </c>
      <c r="P211" t="s">
        <v>1488</v>
      </c>
      <c r="Q211" t="s">
        <v>1490</v>
      </c>
      <c r="R211" t="s">
        <v>1489</v>
      </c>
      <c r="S211" t="s">
        <v>1488</v>
      </c>
      <c r="T211" t="s">
        <v>1490</v>
      </c>
      <c r="U211" t="s">
        <v>1488</v>
      </c>
      <c r="V211" t="s">
        <v>1488</v>
      </c>
      <c r="W211" t="s">
        <v>1488</v>
      </c>
      <c r="X211" t="s">
        <v>1489</v>
      </c>
      <c r="Y211" t="s">
        <v>1488</v>
      </c>
      <c r="Z211" t="s">
        <v>1488</v>
      </c>
      <c r="AA211" t="s">
        <v>1489</v>
      </c>
      <c r="AB211" t="s">
        <v>1489</v>
      </c>
      <c r="AC211" t="s">
        <v>1488</v>
      </c>
      <c r="AD211" t="s">
        <v>1489</v>
      </c>
      <c r="AE211" t="s">
        <v>1488</v>
      </c>
      <c r="AF211" t="s">
        <v>1488</v>
      </c>
      <c r="AG211" t="s">
        <v>1489</v>
      </c>
      <c r="AH211" t="s">
        <v>1489</v>
      </c>
      <c r="AI211" t="s">
        <v>1488</v>
      </c>
      <c r="AJ211" t="s">
        <v>1488</v>
      </c>
      <c r="AK211" t="s">
        <v>1488</v>
      </c>
      <c r="AM211" t="s">
        <v>1488</v>
      </c>
      <c r="AN211" t="s">
        <v>1489</v>
      </c>
      <c r="AO211" t="s">
        <v>1489</v>
      </c>
      <c r="AP211" t="s">
        <v>1489</v>
      </c>
      <c r="AQ211" t="s">
        <v>1489</v>
      </c>
      <c r="AR211" t="s">
        <v>1490</v>
      </c>
      <c r="AS211" t="s">
        <v>1489</v>
      </c>
      <c r="AT211" t="s">
        <v>1489</v>
      </c>
      <c r="AU211" t="s">
        <v>1489</v>
      </c>
      <c r="AV211" t="s">
        <v>1488</v>
      </c>
      <c r="AW211" t="s">
        <v>1488</v>
      </c>
      <c r="AX211" t="s">
        <v>1488</v>
      </c>
      <c r="AY211" t="s">
        <v>1488</v>
      </c>
      <c r="AZ211" t="s">
        <v>1488</v>
      </c>
      <c r="BA211" t="s">
        <v>1489</v>
      </c>
      <c r="BB211" t="s">
        <v>1488</v>
      </c>
      <c r="BC211" t="s">
        <v>1489</v>
      </c>
      <c r="BD211" t="s">
        <v>1488</v>
      </c>
      <c r="BE211" t="s">
        <v>1488</v>
      </c>
      <c r="BF211" t="s">
        <v>1488</v>
      </c>
      <c r="BG211" t="s">
        <v>1488</v>
      </c>
      <c r="BH211" t="s">
        <v>1488</v>
      </c>
      <c r="BI211" t="s">
        <v>1488</v>
      </c>
      <c r="BJ211" t="s">
        <v>1488</v>
      </c>
      <c r="BK211" t="s">
        <v>1489</v>
      </c>
      <c r="BL211" t="s">
        <v>1489</v>
      </c>
      <c r="BM211" t="s">
        <v>1490</v>
      </c>
      <c r="BN211" t="s">
        <v>1488</v>
      </c>
      <c r="BO211" t="s">
        <v>1488</v>
      </c>
      <c r="BP211" t="s">
        <v>1488</v>
      </c>
      <c r="BQ211" t="s">
        <v>1488</v>
      </c>
      <c r="BR211" t="s">
        <v>1490</v>
      </c>
      <c r="BS211" t="s">
        <v>1490</v>
      </c>
      <c r="BT211" t="s">
        <v>1489</v>
      </c>
      <c r="BU211" t="s">
        <v>1488</v>
      </c>
      <c r="BV211" t="s">
        <v>1488</v>
      </c>
      <c r="BW211" t="s">
        <v>1490</v>
      </c>
      <c r="BX211" t="s">
        <v>1488</v>
      </c>
      <c r="BY211" t="s">
        <v>1489</v>
      </c>
      <c r="BZ211" t="s">
        <v>1489</v>
      </c>
      <c r="CA211" t="s">
        <v>1488</v>
      </c>
      <c r="CB211" t="s">
        <v>1488</v>
      </c>
      <c r="CD211" t="s">
        <v>1489</v>
      </c>
    </row>
    <row r="212" spans="1:82" x14ac:dyDescent="0.3">
      <c r="A212" s="155">
        <v>921</v>
      </c>
      <c r="B212" t="s">
        <v>1491</v>
      </c>
      <c r="E212" t="s">
        <v>2683</v>
      </c>
      <c r="F212" t="s">
        <v>2684</v>
      </c>
      <c r="G212" t="s">
        <v>1443</v>
      </c>
      <c r="H212" t="s">
        <v>1614</v>
      </c>
      <c r="I212" t="s">
        <v>2676</v>
      </c>
      <c r="J212" t="s">
        <v>2677</v>
      </c>
      <c r="K212" t="s">
        <v>1449</v>
      </c>
      <c r="L212" t="s">
        <v>1326</v>
      </c>
      <c r="M212" t="s">
        <v>1515</v>
      </c>
      <c r="N212" t="s">
        <v>1471</v>
      </c>
      <c r="O212" t="s">
        <v>1459</v>
      </c>
      <c r="P212" t="s">
        <v>1506</v>
      </c>
      <c r="Q212" t="s">
        <v>1614</v>
      </c>
      <c r="R212" t="s">
        <v>2685</v>
      </c>
      <c r="S212" t="s">
        <v>1493</v>
      </c>
      <c r="T212" t="s">
        <v>1614</v>
      </c>
      <c r="U212" t="s">
        <v>1457</v>
      </c>
      <c r="V212" t="s">
        <v>1510</v>
      </c>
      <c r="W212" t="s">
        <v>1470</v>
      </c>
      <c r="X212" t="s">
        <v>1477</v>
      </c>
      <c r="Y212" t="s">
        <v>1507</v>
      </c>
      <c r="Z212" t="s">
        <v>1546</v>
      </c>
      <c r="AA212" t="s">
        <v>1485</v>
      </c>
      <c r="AB212" t="s">
        <v>1466</v>
      </c>
      <c r="AC212" t="s">
        <v>1501</v>
      </c>
      <c r="AD212" t="s">
        <v>1493</v>
      </c>
      <c r="AE212" t="s">
        <v>1472</v>
      </c>
      <c r="AF212" t="s">
        <v>1505</v>
      </c>
      <c r="AG212" t="s">
        <v>2686</v>
      </c>
      <c r="AH212" t="s">
        <v>2687</v>
      </c>
      <c r="AI212" t="s">
        <v>1518</v>
      </c>
      <c r="AJ212" t="s">
        <v>1441</v>
      </c>
      <c r="AK212" t="s">
        <v>1472</v>
      </c>
      <c r="AM212" t="s">
        <v>1475</v>
      </c>
      <c r="AN212" t="s">
        <v>2398</v>
      </c>
      <c r="AO212" t="s">
        <v>2688</v>
      </c>
      <c r="AP212" t="s">
        <v>1450</v>
      </c>
      <c r="AQ212" t="s">
        <v>1493</v>
      </c>
      <c r="AR212" t="s">
        <v>1475</v>
      </c>
      <c r="AS212" t="s">
        <v>1471</v>
      </c>
      <c r="AT212" t="s">
        <v>1441</v>
      </c>
      <c r="AU212" t="s">
        <v>2689</v>
      </c>
      <c r="AV212" t="s">
        <v>1500</v>
      </c>
      <c r="AW212" t="s">
        <v>1513</v>
      </c>
      <c r="AX212" t="s">
        <v>1501</v>
      </c>
      <c r="AY212" t="s">
        <v>1518</v>
      </c>
      <c r="AZ212" t="s">
        <v>1516</v>
      </c>
      <c r="BA212" t="s">
        <v>2690</v>
      </c>
      <c r="BB212" t="s">
        <v>1507</v>
      </c>
      <c r="BC212" t="s">
        <v>1459</v>
      </c>
      <c r="BD212" t="s">
        <v>1446</v>
      </c>
      <c r="BE212" t="s">
        <v>1479</v>
      </c>
      <c r="BF212" t="s">
        <v>1458</v>
      </c>
      <c r="BG212" t="s">
        <v>1479</v>
      </c>
      <c r="BH212" t="s">
        <v>1473</v>
      </c>
      <c r="BI212" t="s">
        <v>1541</v>
      </c>
      <c r="BJ212" t="s">
        <v>1471</v>
      </c>
      <c r="BK212" t="s">
        <v>1443</v>
      </c>
      <c r="BL212" t="s">
        <v>2691</v>
      </c>
      <c r="BM212" t="s">
        <v>1546</v>
      </c>
      <c r="BN212" t="s">
        <v>1537</v>
      </c>
      <c r="BO212" t="s">
        <v>1471</v>
      </c>
      <c r="BP212" t="s">
        <v>1467</v>
      </c>
      <c r="BQ212" t="s">
        <v>1492</v>
      </c>
      <c r="BR212" t="s">
        <v>1468</v>
      </c>
      <c r="BS212" t="s">
        <v>2692</v>
      </c>
      <c r="BT212" t="s">
        <v>1457</v>
      </c>
      <c r="BU212" t="s">
        <v>1451</v>
      </c>
      <c r="BV212" t="s">
        <v>1537</v>
      </c>
      <c r="BW212" t="s">
        <v>2295</v>
      </c>
      <c r="BX212" t="s">
        <v>1510</v>
      </c>
      <c r="BY212" t="s">
        <v>1449</v>
      </c>
      <c r="BZ212" t="s">
        <v>2682</v>
      </c>
      <c r="CA212" t="s">
        <v>1448</v>
      </c>
      <c r="CB212" t="s">
        <v>1446</v>
      </c>
      <c r="CD212" t="s">
        <v>1518</v>
      </c>
    </row>
    <row r="213" spans="1:82" x14ac:dyDescent="0.3">
      <c r="A213" s="155">
        <v>922</v>
      </c>
      <c r="B213" t="s">
        <v>1509</v>
      </c>
      <c r="E213" t="s">
        <v>2683</v>
      </c>
      <c r="F213" t="s">
        <v>1535</v>
      </c>
      <c r="G213" t="s">
        <v>1474</v>
      </c>
      <c r="H213" t="s">
        <v>1455</v>
      </c>
      <c r="I213" t="s">
        <v>1506</v>
      </c>
      <c r="J213" t="s">
        <v>1442</v>
      </c>
      <c r="K213" t="s">
        <v>1496</v>
      </c>
      <c r="L213" t="s">
        <v>1326</v>
      </c>
      <c r="M213" t="s">
        <v>1515</v>
      </c>
      <c r="N213" t="s">
        <v>1471</v>
      </c>
      <c r="O213" t="s">
        <v>1448</v>
      </c>
      <c r="P213" t="s">
        <v>1452</v>
      </c>
      <c r="Q213" t="s">
        <v>1614</v>
      </c>
      <c r="R213" t="s">
        <v>1174</v>
      </c>
      <c r="S213" t="s">
        <v>1533</v>
      </c>
      <c r="T213" t="s">
        <v>1455</v>
      </c>
      <c r="U213" t="s">
        <v>1559</v>
      </c>
      <c r="V213" t="s">
        <v>1545</v>
      </c>
      <c r="W213" t="s">
        <v>1470</v>
      </c>
      <c r="X213" t="s">
        <v>1475</v>
      </c>
      <c r="Y213" t="s">
        <v>1492</v>
      </c>
      <c r="Z213" t="s">
        <v>1458</v>
      </c>
      <c r="AA213" t="s">
        <v>1485</v>
      </c>
      <c r="AB213" t="s">
        <v>1506</v>
      </c>
      <c r="AC213" t="s">
        <v>1474</v>
      </c>
      <c r="AD213" t="s">
        <v>1533</v>
      </c>
      <c r="AE213" t="s">
        <v>1499</v>
      </c>
      <c r="AF213" t="s">
        <v>1447</v>
      </c>
      <c r="AG213" t="s">
        <v>1322</v>
      </c>
      <c r="AH213" t="s">
        <v>2675</v>
      </c>
      <c r="AI213" t="s">
        <v>1518</v>
      </c>
      <c r="AJ213" t="s">
        <v>1325</v>
      </c>
      <c r="AK213" t="s">
        <v>1499</v>
      </c>
      <c r="AM213" t="s">
        <v>1475</v>
      </c>
      <c r="AN213" t="s">
        <v>2693</v>
      </c>
      <c r="AO213" t="s">
        <v>2688</v>
      </c>
      <c r="AP213" t="s">
        <v>1494</v>
      </c>
      <c r="AQ213" t="s">
        <v>1517</v>
      </c>
      <c r="AR213" t="s">
        <v>1475</v>
      </c>
      <c r="AS213" t="s">
        <v>1456</v>
      </c>
      <c r="AT213" t="s">
        <v>1325</v>
      </c>
      <c r="AU213" t="s">
        <v>2694</v>
      </c>
      <c r="AV213" t="s">
        <v>1477</v>
      </c>
      <c r="AW213" t="s">
        <v>1513</v>
      </c>
      <c r="AX213" t="s">
        <v>1443</v>
      </c>
      <c r="AY213" t="s">
        <v>1518</v>
      </c>
      <c r="AZ213" t="s">
        <v>1516</v>
      </c>
      <c r="BA213" t="s">
        <v>2690</v>
      </c>
      <c r="BB213" t="s">
        <v>1492</v>
      </c>
      <c r="BC213" t="s">
        <v>1471</v>
      </c>
      <c r="BD213" t="s">
        <v>1451</v>
      </c>
      <c r="BE213" t="s">
        <v>1518</v>
      </c>
      <c r="BF213" t="s">
        <v>1458</v>
      </c>
      <c r="BG213" t="s">
        <v>1549</v>
      </c>
      <c r="BH213" t="s">
        <v>1441</v>
      </c>
      <c r="BI213" t="s">
        <v>1444</v>
      </c>
      <c r="BJ213" t="s">
        <v>1471</v>
      </c>
      <c r="BK213" t="s">
        <v>1474</v>
      </c>
      <c r="BL213" t="s">
        <v>1335</v>
      </c>
      <c r="BM213" t="s">
        <v>1458</v>
      </c>
      <c r="BN213" t="s">
        <v>1537</v>
      </c>
      <c r="BO213" t="s">
        <v>1471</v>
      </c>
      <c r="BP213" t="s">
        <v>1467</v>
      </c>
      <c r="BQ213" t="s">
        <v>1513</v>
      </c>
      <c r="BR213" t="s">
        <v>1319</v>
      </c>
      <c r="BS213" t="s">
        <v>2692</v>
      </c>
      <c r="BT213" t="s">
        <v>1460</v>
      </c>
      <c r="BU213" t="s">
        <v>1473</v>
      </c>
      <c r="BV213" t="s">
        <v>2695</v>
      </c>
      <c r="BW213" t="s">
        <v>2295</v>
      </c>
      <c r="BX213" t="s">
        <v>1545</v>
      </c>
      <c r="BY213" t="s">
        <v>1496</v>
      </c>
      <c r="BZ213" t="s">
        <v>2696</v>
      </c>
      <c r="CA213" t="s">
        <v>1471</v>
      </c>
      <c r="CB213" t="s">
        <v>1451</v>
      </c>
      <c r="CD213" t="s">
        <v>1549</v>
      </c>
    </row>
    <row r="214" spans="1:82" x14ac:dyDescent="0.3">
      <c r="A214" s="155">
        <v>923</v>
      </c>
      <c r="B214" t="s">
        <v>1519</v>
      </c>
      <c r="E214" t="s">
        <v>1530</v>
      </c>
      <c r="F214" t="s">
        <v>1524</v>
      </c>
      <c r="G214" t="s">
        <v>1521</v>
      </c>
      <c r="H214" t="s">
        <v>1531</v>
      </c>
      <c r="I214" t="s">
        <v>1521</v>
      </c>
      <c r="J214" t="s">
        <v>1522</v>
      </c>
      <c r="K214" t="s">
        <v>1520</v>
      </c>
      <c r="L214" t="s">
        <v>1529</v>
      </c>
      <c r="M214" t="s">
        <v>1526</v>
      </c>
      <c r="N214" t="s">
        <v>1521</v>
      </c>
      <c r="O214" t="s">
        <v>1520</v>
      </c>
      <c r="P214" t="s">
        <v>1521</v>
      </c>
      <c r="Q214" t="s">
        <v>1520</v>
      </c>
      <c r="R214" t="s">
        <v>2697</v>
      </c>
      <c r="S214" t="s">
        <v>1520</v>
      </c>
      <c r="T214" t="s">
        <v>1520</v>
      </c>
      <c r="U214" t="s">
        <v>1521</v>
      </c>
      <c r="V214" t="s">
        <v>1520</v>
      </c>
      <c r="W214" t="s">
        <v>1521</v>
      </c>
      <c r="X214" t="s">
        <v>1529</v>
      </c>
      <c r="Y214" t="s">
        <v>1520</v>
      </c>
      <c r="Z214" t="s">
        <v>1520</v>
      </c>
      <c r="AA214" t="s">
        <v>1529</v>
      </c>
      <c r="AB214" t="s">
        <v>1528</v>
      </c>
      <c r="AC214" t="s">
        <v>1521</v>
      </c>
      <c r="AD214" t="s">
        <v>1527</v>
      </c>
      <c r="AE214" t="s">
        <v>1520</v>
      </c>
      <c r="AF214" t="s">
        <v>1520</v>
      </c>
      <c r="AG214" t="s">
        <v>1528</v>
      </c>
      <c r="AH214" t="s">
        <v>1526</v>
      </c>
      <c r="AI214" t="s">
        <v>1520</v>
      </c>
      <c r="AJ214" t="s">
        <v>1520</v>
      </c>
      <c r="AK214" t="s">
        <v>1521</v>
      </c>
      <c r="AM214" t="s">
        <v>1522</v>
      </c>
      <c r="AN214" t="s">
        <v>1529</v>
      </c>
      <c r="AO214" t="s">
        <v>1529</v>
      </c>
      <c r="AP214" t="s">
        <v>1525</v>
      </c>
      <c r="AQ214" t="s">
        <v>1529</v>
      </c>
      <c r="AR214" t="s">
        <v>1526</v>
      </c>
      <c r="AS214" t="s">
        <v>1527</v>
      </c>
      <c r="AT214" t="s">
        <v>1527</v>
      </c>
      <c r="AU214" t="s">
        <v>1529</v>
      </c>
      <c r="AV214" t="s">
        <v>1520</v>
      </c>
      <c r="AW214" t="s">
        <v>1520</v>
      </c>
      <c r="AX214" t="s">
        <v>1520</v>
      </c>
      <c r="AY214" t="s">
        <v>1521</v>
      </c>
      <c r="AZ214" t="s">
        <v>1520</v>
      </c>
      <c r="BA214" t="s">
        <v>2698</v>
      </c>
      <c r="BB214" t="s">
        <v>1521</v>
      </c>
      <c r="BC214" t="s">
        <v>1526</v>
      </c>
      <c r="BD214" t="s">
        <v>1520</v>
      </c>
      <c r="BE214" t="s">
        <v>1520</v>
      </c>
      <c r="BF214" t="s">
        <v>1520</v>
      </c>
      <c r="BG214" t="s">
        <v>1521</v>
      </c>
      <c r="BH214" t="s">
        <v>1520</v>
      </c>
      <c r="BI214" t="s">
        <v>1520</v>
      </c>
      <c r="BJ214" t="s">
        <v>1521</v>
      </c>
      <c r="BK214" t="s">
        <v>1522</v>
      </c>
      <c r="BL214" t="s">
        <v>1529</v>
      </c>
      <c r="BM214" t="s">
        <v>1522</v>
      </c>
      <c r="BN214" t="s">
        <v>1520</v>
      </c>
      <c r="BO214" t="s">
        <v>1520</v>
      </c>
      <c r="BP214" t="s">
        <v>1520</v>
      </c>
      <c r="BQ214" t="s">
        <v>1521</v>
      </c>
      <c r="BR214" t="s">
        <v>1529</v>
      </c>
      <c r="BS214" t="s">
        <v>1520</v>
      </c>
      <c r="BT214" t="s">
        <v>1529</v>
      </c>
      <c r="BU214" t="s">
        <v>1524</v>
      </c>
      <c r="BV214" t="s">
        <v>1520</v>
      </c>
      <c r="BW214" t="s">
        <v>1529</v>
      </c>
      <c r="BX214" t="s">
        <v>1520</v>
      </c>
      <c r="BY214" t="s">
        <v>1527</v>
      </c>
      <c r="BZ214" t="s">
        <v>1529</v>
      </c>
      <c r="CA214" t="s">
        <v>1520</v>
      </c>
      <c r="CB214" t="s">
        <v>1523</v>
      </c>
      <c r="CD214" t="s">
        <v>1529</v>
      </c>
    </row>
    <row r="215" spans="1:82" x14ac:dyDescent="0.3">
      <c r="A215" s="155">
        <v>924</v>
      </c>
      <c r="B215" t="s">
        <v>1532</v>
      </c>
      <c r="E215" t="s">
        <v>2699</v>
      </c>
      <c r="F215" t="s">
        <v>2700</v>
      </c>
      <c r="G215" t="s">
        <v>1472</v>
      </c>
      <c r="H215" t="s">
        <v>1455</v>
      </c>
      <c r="I215" t="s">
        <v>1452</v>
      </c>
      <c r="J215" t="s">
        <v>1548</v>
      </c>
      <c r="K215" t="s">
        <v>1582</v>
      </c>
      <c r="L215" t="s">
        <v>1476</v>
      </c>
      <c r="M215" t="s">
        <v>2701</v>
      </c>
      <c r="N215" t="s">
        <v>1454</v>
      </c>
      <c r="O215" t="s">
        <v>1471</v>
      </c>
      <c r="P215" t="s">
        <v>1447</v>
      </c>
      <c r="Q215" t="s">
        <v>1534</v>
      </c>
      <c r="R215" t="s">
        <v>1174</v>
      </c>
      <c r="S215" t="s">
        <v>1582</v>
      </c>
      <c r="T215" t="s">
        <v>1534</v>
      </c>
      <c r="U215" t="s">
        <v>1542</v>
      </c>
      <c r="V215" t="s">
        <v>1541</v>
      </c>
      <c r="W215" t="s">
        <v>1494</v>
      </c>
      <c r="X215" t="s">
        <v>1505</v>
      </c>
      <c r="Y215" t="s">
        <v>1513</v>
      </c>
      <c r="Z215" t="s">
        <v>1504</v>
      </c>
      <c r="AA215" t="s">
        <v>2702</v>
      </c>
      <c r="AB215" t="s">
        <v>1463</v>
      </c>
      <c r="AC215" t="s">
        <v>1452</v>
      </c>
      <c r="AD215" t="s">
        <v>1536</v>
      </c>
      <c r="AE215" t="s">
        <v>1503</v>
      </c>
      <c r="AF215" t="s">
        <v>1461</v>
      </c>
      <c r="AG215" t="s">
        <v>2703</v>
      </c>
      <c r="AH215" t="s">
        <v>2704</v>
      </c>
      <c r="AI215" t="s">
        <v>1564</v>
      </c>
      <c r="AJ215" t="s">
        <v>1582</v>
      </c>
      <c r="AK215" t="s">
        <v>1499</v>
      </c>
      <c r="AM215" t="s">
        <v>1497</v>
      </c>
      <c r="AN215" t="s">
        <v>2693</v>
      </c>
      <c r="AO215" t="s">
        <v>1498</v>
      </c>
      <c r="AP215" t="s">
        <v>1513</v>
      </c>
      <c r="AQ215" t="s">
        <v>1536</v>
      </c>
      <c r="AR215" t="s">
        <v>1479</v>
      </c>
      <c r="AS215" t="s">
        <v>1460</v>
      </c>
      <c r="AT215" t="s">
        <v>1517</v>
      </c>
      <c r="AU215" t="s">
        <v>2705</v>
      </c>
      <c r="AV215" t="s">
        <v>1458</v>
      </c>
      <c r="AW215" t="s">
        <v>1540</v>
      </c>
      <c r="AX215" t="s">
        <v>1472</v>
      </c>
      <c r="AY215" t="s">
        <v>1544</v>
      </c>
      <c r="AZ215" t="s">
        <v>1484</v>
      </c>
      <c r="BA215" t="s">
        <v>2706</v>
      </c>
      <c r="BB215" t="s">
        <v>1534</v>
      </c>
      <c r="BC215" t="s">
        <v>1451</v>
      </c>
      <c r="BD215" t="s">
        <v>1441</v>
      </c>
      <c r="BE215" t="s">
        <v>1549</v>
      </c>
      <c r="BF215" t="s">
        <v>1467</v>
      </c>
      <c r="BG215" t="s">
        <v>2707</v>
      </c>
      <c r="BH215" t="s">
        <v>1457</v>
      </c>
      <c r="BI215" t="s">
        <v>1511</v>
      </c>
      <c r="BJ215" t="s">
        <v>1454</v>
      </c>
      <c r="BK215" t="s">
        <v>2708</v>
      </c>
      <c r="BL215" t="s">
        <v>1341</v>
      </c>
      <c r="BM215" t="s">
        <v>1497</v>
      </c>
      <c r="BN215" t="s">
        <v>2695</v>
      </c>
      <c r="BO215" t="s">
        <v>1454</v>
      </c>
      <c r="BP215" t="s">
        <v>1479</v>
      </c>
      <c r="BQ215" t="s">
        <v>1541</v>
      </c>
      <c r="BR215" t="s">
        <v>1497</v>
      </c>
      <c r="BS215" t="s">
        <v>1534</v>
      </c>
      <c r="BT215" t="s">
        <v>2709</v>
      </c>
      <c r="BU215" t="s">
        <v>1542</v>
      </c>
      <c r="BV215" t="s">
        <v>2695</v>
      </c>
      <c r="BW215" t="s">
        <v>2710</v>
      </c>
      <c r="BX215" t="s">
        <v>1541</v>
      </c>
      <c r="BY215" t="s">
        <v>1559</v>
      </c>
      <c r="BZ215" t="s">
        <v>1324</v>
      </c>
      <c r="CA215" t="s">
        <v>1514</v>
      </c>
      <c r="CB215" t="s">
        <v>1559</v>
      </c>
      <c r="CD215" t="s">
        <v>1456</v>
      </c>
    </row>
    <row r="216" spans="1:82" x14ac:dyDescent="0.3">
      <c r="A216" s="155">
        <v>925</v>
      </c>
      <c r="B216" t="s">
        <v>1552</v>
      </c>
      <c r="E216" t="s">
        <v>1489</v>
      </c>
      <c r="F216" t="s">
        <v>1489</v>
      </c>
      <c r="G216" t="s">
        <v>1488</v>
      </c>
      <c r="H216" t="s">
        <v>1488</v>
      </c>
      <c r="I216" t="s">
        <v>1488</v>
      </c>
      <c r="J216" t="s">
        <v>1489</v>
      </c>
      <c r="K216" t="s">
        <v>1488</v>
      </c>
      <c r="L216" t="s">
        <v>1489</v>
      </c>
      <c r="M216" t="s">
        <v>1489</v>
      </c>
      <c r="N216" t="s">
        <v>1488</v>
      </c>
      <c r="O216" t="s">
        <v>1488</v>
      </c>
      <c r="P216" t="s">
        <v>1488</v>
      </c>
      <c r="Q216" t="s">
        <v>1488</v>
      </c>
      <c r="R216" t="s">
        <v>1489</v>
      </c>
      <c r="S216" t="s">
        <v>1488</v>
      </c>
      <c r="T216" t="s">
        <v>1488</v>
      </c>
      <c r="U216" t="s">
        <v>1488</v>
      </c>
      <c r="V216" t="s">
        <v>1488</v>
      </c>
      <c r="W216" t="s">
        <v>1488</v>
      </c>
      <c r="X216" t="s">
        <v>1489</v>
      </c>
      <c r="Y216" t="s">
        <v>1488</v>
      </c>
      <c r="Z216" t="s">
        <v>1488</v>
      </c>
      <c r="AA216" t="s">
        <v>1489</v>
      </c>
      <c r="AB216" t="s">
        <v>1489</v>
      </c>
      <c r="AC216" t="s">
        <v>1488</v>
      </c>
      <c r="AD216" t="s">
        <v>1489</v>
      </c>
      <c r="AE216" t="s">
        <v>1488</v>
      </c>
      <c r="AF216" t="s">
        <v>1488</v>
      </c>
      <c r="AG216" t="s">
        <v>1489</v>
      </c>
      <c r="AH216" t="s">
        <v>1489</v>
      </c>
      <c r="AI216" t="s">
        <v>1488</v>
      </c>
      <c r="AJ216" t="s">
        <v>1488</v>
      </c>
      <c r="AK216" t="s">
        <v>1488</v>
      </c>
      <c r="AM216" t="s">
        <v>1489</v>
      </c>
      <c r="AN216" t="s">
        <v>1489</v>
      </c>
      <c r="AO216" t="s">
        <v>1489</v>
      </c>
      <c r="AP216" t="s">
        <v>1489</v>
      </c>
      <c r="AQ216" t="s">
        <v>1489</v>
      </c>
      <c r="AR216" t="s">
        <v>1489</v>
      </c>
      <c r="AS216" t="s">
        <v>1488</v>
      </c>
      <c r="AT216" t="s">
        <v>1489</v>
      </c>
      <c r="AU216" t="s">
        <v>1489</v>
      </c>
      <c r="AV216" t="s">
        <v>1488</v>
      </c>
      <c r="AW216" t="s">
        <v>1488</v>
      </c>
      <c r="AX216" t="s">
        <v>1488</v>
      </c>
      <c r="AY216" t="s">
        <v>1488</v>
      </c>
      <c r="AZ216" t="s">
        <v>1488</v>
      </c>
      <c r="BA216" t="s">
        <v>1489</v>
      </c>
      <c r="BB216" t="s">
        <v>1488</v>
      </c>
      <c r="BC216" t="s">
        <v>1489</v>
      </c>
      <c r="BD216" t="s">
        <v>1488</v>
      </c>
      <c r="BE216" t="s">
        <v>1488</v>
      </c>
      <c r="BF216" t="s">
        <v>1488</v>
      </c>
      <c r="BG216" t="s">
        <v>1488</v>
      </c>
      <c r="BH216" t="s">
        <v>1488</v>
      </c>
      <c r="BI216" t="s">
        <v>1488</v>
      </c>
      <c r="BJ216" t="s">
        <v>1488</v>
      </c>
      <c r="BK216" t="s">
        <v>1489</v>
      </c>
      <c r="BL216" t="s">
        <v>1489</v>
      </c>
      <c r="BM216" t="s">
        <v>1490</v>
      </c>
      <c r="BN216" t="s">
        <v>1488</v>
      </c>
      <c r="BO216" t="s">
        <v>1488</v>
      </c>
      <c r="BP216" t="s">
        <v>1488</v>
      </c>
      <c r="BQ216" t="s">
        <v>1488</v>
      </c>
      <c r="BR216" t="s">
        <v>1490</v>
      </c>
      <c r="BS216" t="s">
        <v>1488</v>
      </c>
      <c r="BT216" t="s">
        <v>1489</v>
      </c>
      <c r="BU216" t="s">
        <v>1488</v>
      </c>
      <c r="BV216" t="s">
        <v>1488</v>
      </c>
      <c r="BW216" t="s">
        <v>1489</v>
      </c>
      <c r="BX216" t="s">
        <v>1488</v>
      </c>
      <c r="BY216" t="s">
        <v>1489</v>
      </c>
      <c r="BZ216" t="s">
        <v>1489</v>
      </c>
      <c r="CA216" t="s">
        <v>1488</v>
      </c>
      <c r="CB216" t="s">
        <v>1489</v>
      </c>
      <c r="CD216" t="s">
        <v>1489</v>
      </c>
    </row>
    <row r="217" spans="1:82" x14ac:dyDescent="0.3">
      <c r="A217" s="155">
        <v>926</v>
      </c>
      <c r="B217" t="s">
        <v>1553</v>
      </c>
      <c r="E217" t="s">
        <v>1554</v>
      </c>
      <c r="F217" t="s">
        <v>1555</v>
      </c>
      <c r="G217" t="s">
        <v>1554</v>
      </c>
      <c r="H217" t="s">
        <v>1554</v>
      </c>
      <c r="I217" t="s">
        <v>1554</v>
      </c>
      <c r="J217" t="s">
        <v>1554</v>
      </c>
      <c r="K217" t="s">
        <v>1554</v>
      </c>
      <c r="L217" t="s">
        <v>1554</v>
      </c>
      <c r="M217" t="s">
        <v>1555</v>
      </c>
      <c r="N217" t="s">
        <v>1554</v>
      </c>
      <c r="O217" t="s">
        <v>1555</v>
      </c>
      <c r="P217" t="s">
        <v>1554</v>
      </c>
      <c r="Q217" t="s">
        <v>1555</v>
      </c>
      <c r="R217" t="s">
        <v>1554</v>
      </c>
      <c r="S217" t="s">
        <v>1554</v>
      </c>
      <c r="T217" t="s">
        <v>1555</v>
      </c>
      <c r="U217" t="s">
        <v>1555</v>
      </c>
      <c r="V217" t="s">
        <v>1555</v>
      </c>
      <c r="W217" t="s">
        <v>1555</v>
      </c>
      <c r="X217" t="s">
        <v>1555</v>
      </c>
      <c r="Y217" t="s">
        <v>1555</v>
      </c>
      <c r="Z217" t="s">
        <v>1555</v>
      </c>
      <c r="AA217" t="s">
        <v>1555</v>
      </c>
      <c r="AB217" t="s">
        <v>1555</v>
      </c>
      <c r="AC217" t="s">
        <v>1554</v>
      </c>
      <c r="AD217" t="s">
        <v>1556</v>
      </c>
      <c r="AE217" t="s">
        <v>1555</v>
      </c>
      <c r="AF217" t="s">
        <v>1555</v>
      </c>
      <c r="AG217" t="s">
        <v>1555</v>
      </c>
      <c r="AH217" t="s">
        <v>1555</v>
      </c>
      <c r="AI217" t="s">
        <v>1555</v>
      </c>
      <c r="AJ217" t="s">
        <v>1554</v>
      </c>
      <c r="AK217" t="s">
        <v>1554</v>
      </c>
      <c r="AM217" t="s">
        <v>1555</v>
      </c>
      <c r="AN217" t="s">
        <v>1555</v>
      </c>
      <c r="AO217" t="s">
        <v>1555</v>
      </c>
      <c r="AP217" t="s">
        <v>1554</v>
      </c>
      <c r="AQ217" t="s">
        <v>1555</v>
      </c>
      <c r="AR217" t="s">
        <v>1555</v>
      </c>
      <c r="AS217" t="s">
        <v>1554</v>
      </c>
      <c r="AT217" t="s">
        <v>1557</v>
      </c>
      <c r="AU217" t="s">
        <v>1554</v>
      </c>
      <c r="AV217" t="s">
        <v>1555</v>
      </c>
      <c r="AW217" t="s">
        <v>1554</v>
      </c>
      <c r="AX217" t="s">
        <v>1555</v>
      </c>
      <c r="AY217" t="s">
        <v>1555</v>
      </c>
      <c r="AZ217" t="s">
        <v>1555</v>
      </c>
      <c r="BA217" t="s">
        <v>1555</v>
      </c>
      <c r="BB217" t="s">
        <v>1554</v>
      </c>
      <c r="BC217" t="s">
        <v>1554</v>
      </c>
      <c r="BD217" t="s">
        <v>1555</v>
      </c>
      <c r="BE217" t="s">
        <v>1554</v>
      </c>
      <c r="BF217" t="s">
        <v>1554</v>
      </c>
      <c r="BG217" t="s">
        <v>1554</v>
      </c>
      <c r="BH217" t="s">
        <v>1554</v>
      </c>
      <c r="BI217" t="s">
        <v>1554</v>
      </c>
      <c r="BJ217" t="s">
        <v>1554</v>
      </c>
      <c r="BK217" t="s">
        <v>1555</v>
      </c>
      <c r="BL217" t="s">
        <v>1555</v>
      </c>
      <c r="BM217" t="s">
        <v>1555</v>
      </c>
      <c r="BN217" t="s">
        <v>1555</v>
      </c>
      <c r="BO217" t="s">
        <v>1555</v>
      </c>
      <c r="BP217" t="s">
        <v>1554</v>
      </c>
      <c r="BQ217" t="s">
        <v>1557</v>
      </c>
      <c r="BR217" t="s">
        <v>1555</v>
      </c>
      <c r="BS217" t="s">
        <v>1555</v>
      </c>
      <c r="BT217" t="s">
        <v>1555</v>
      </c>
      <c r="BU217" t="s">
        <v>1555</v>
      </c>
      <c r="BV217" t="s">
        <v>1554</v>
      </c>
      <c r="BW217" t="s">
        <v>1555</v>
      </c>
      <c r="BX217" t="s">
        <v>1555</v>
      </c>
      <c r="BY217" t="s">
        <v>1556</v>
      </c>
      <c r="BZ217" t="s">
        <v>1555</v>
      </c>
      <c r="CA217" t="s">
        <v>1554</v>
      </c>
      <c r="CB217" t="s">
        <v>1555</v>
      </c>
      <c r="CD217" t="s">
        <v>1554</v>
      </c>
    </row>
    <row r="218" spans="1:82" x14ac:dyDescent="0.3">
      <c r="A218" s="155">
        <v>927</v>
      </c>
      <c r="B218" t="s">
        <v>1558</v>
      </c>
      <c r="F218" t="s">
        <v>2700</v>
      </c>
      <c r="G218" t="s">
        <v>1472</v>
      </c>
      <c r="H218" t="s">
        <v>1455</v>
      </c>
      <c r="K218" t="s">
        <v>1582</v>
      </c>
      <c r="L218" t="s">
        <v>1482</v>
      </c>
      <c r="N218" t="s">
        <v>1454</v>
      </c>
      <c r="O218" t="s">
        <v>1471</v>
      </c>
      <c r="P218" t="s">
        <v>1447</v>
      </c>
      <c r="Q218" t="s">
        <v>1534</v>
      </c>
      <c r="S218" t="s">
        <v>1582</v>
      </c>
      <c r="T218" t="s">
        <v>1534</v>
      </c>
      <c r="V218" t="s">
        <v>1541</v>
      </c>
      <c r="W218" t="s">
        <v>1494</v>
      </c>
      <c r="X218" t="s">
        <v>1448</v>
      </c>
      <c r="Y218" t="s">
        <v>1513</v>
      </c>
      <c r="Z218" t="s">
        <v>1504</v>
      </c>
      <c r="AA218" t="s">
        <v>1483</v>
      </c>
      <c r="AB218" t="s">
        <v>2684</v>
      </c>
      <c r="AD218" t="s">
        <v>1536</v>
      </c>
      <c r="AE218" t="s">
        <v>1503</v>
      </c>
      <c r="AF218" t="s">
        <v>1461</v>
      </c>
      <c r="AG218" t="s">
        <v>2703</v>
      </c>
      <c r="AI218" t="s">
        <v>1564</v>
      </c>
      <c r="AJ218" t="s">
        <v>1582</v>
      </c>
      <c r="AK218" t="s">
        <v>1499</v>
      </c>
      <c r="AO218" t="s">
        <v>2711</v>
      </c>
      <c r="AP218" t="s">
        <v>1513</v>
      </c>
      <c r="AQ218" t="s">
        <v>1582</v>
      </c>
      <c r="AR218" t="s">
        <v>1479</v>
      </c>
      <c r="AS218" t="s">
        <v>1460</v>
      </c>
      <c r="AT218" t="s">
        <v>1517</v>
      </c>
      <c r="AU218" t="s">
        <v>2712</v>
      </c>
      <c r="AV218" t="s">
        <v>1458</v>
      </c>
      <c r="AW218" t="s">
        <v>1540</v>
      </c>
      <c r="AX218" t="s">
        <v>1472</v>
      </c>
      <c r="AY218" t="s">
        <v>1544</v>
      </c>
      <c r="AZ218" t="s">
        <v>1484</v>
      </c>
      <c r="BA218" t="s">
        <v>1594</v>
      </c>
      <c r="BB218" t="s">
        <v>1534</v>
      </c>
      <c r="BC218" t="s">
        <v>1473</v>
      </c>
      <c r="BD218" t="s">
        <v>1441</v>
      </c>
      <c r="BE218" t="s">
        <v>1549</v>
      </c>
      <c r="BF218" t="s">
        <v>1467</v>
      </c>
      <c r="BG218" t="s">
        <v>1549</v>
      </c>
      <c r="BH218" t="s">
        <v>1457</v>
      </c>
      <c r="BI218" t="s">
        <v>1511</v>
      </c>
      <c r="BJ218" t="s">
        <v>1454</v>
      </c>
      <c r="BL218" t="s">
        <v>2693</v>
      </c>
      <c r="BN218" t="s">
        <v>2695</v>
      </c>
      <c r="BO218" t="s">
        <v>1454</v>
      </c>
      <c r="BP218" t="s">
        <v>1479</v>
      </c>
      <c r="BQ218" t="s">
        <v>1541</v>
      </c>
      <c r="BR218" t="s">
        <v>1549</v>
      </c>
      <c r="BS218" t="s">
        <v>1534</v>
      </c>
      <c r="BT218" t="s">
        <v>1584</v>
      </c>
      <c r="BU218" t="s">
        <v>2684</v>
      </c>
      <c r="BV218" t="s">
        <v>2695</v>
      </c>
      <c r="BW218" t="s">
        <v>1340</v>
      </c>
      <c r="BX218" t="s">
        <v>1541</v>
      </c>
      <c r="BY218" t="s">
        <v>1559</v>
      </c>
      <c r="BZ218" t="s">
        <v>2713</v>
      </c>
      <c r="CA218" t="s">
        <v>1514</v>
      </c>
      <c r="CB218" t="s">
        <v>1585</v>
      </c>
    </row>
    <row r="219" spans="1:82" x14ac:dyDescent="0.3">
      <c r="A219" s="155">
        <v>928</v>
      </c>
      <c r="B219" t="s">
        <v>1565</v>
      </c>
      <c r="E219" t="s">
        <v>1554</v>
      </c>
      <c r="F219" t="s">
        <v>1555</v>
      </c>
      <c r="G219">
        <v>0</v>
      </c>
      <c r="H219">
        <v>0</v>
      </c>
      <c r="I219">
        <v>0</v>
      </c>
      <c r="J219" t="s">
        <v>1554</v>
      </c>
      <c r="K219">
        <v>0</v>
      </c>
      <c r="L219" t="s">
        <v>1555</v>
      </c>
      <c r="M219" t="s">
        <v>1554</v>
      </c>
      <c r="N219">
        <v>0</v>
      </c>
      <c r="O219">
        <v>0</v>
      </c>
      <c r="P219">
        <v>0</v>
      </c>
      <c r="Q219">
        <v>0</v>
      </c>
      <c r="R219" t="s">
        <v>1555</v>
      </c>
      <c r="S219">
        <v>0</v>
      </c>
      <c r="T219">
        <v>0</v>
      </c>
      <c r="U219">
        <v>0</v>
      </c>
      <c r="V219">
        <v>0</v>
      </c>
      <c r="W219">
        <v>0</v>
      </c>
      <c r="X219" t="s">
        <v>1554</v>
      </c>
      <c r="Y219">
        <v>0</v>
      </c>
      <c r="Z219">
        <v>0</v>
      </c>
      <c r="AA219" t="s">
        <v>1554</v>
      </c>
      <c r="AB219" t="s">
        <v>1555</v>
      </c>
      <c r="AC219">
        <v>0</v>
      </c>
      <c r="AD219" t="s">
        <v>1556</v>
      </c>
      <c r="AE219">
        <v>0</v>
      </c>
      <c r="AF219">
        <v>0</v>
      </c>
      <c r="AG219" t="s">
        <v>1554</v>
      </c>
      <c r="AH219" t="s">
        <v>1554</v>
      </c>
      <c r="AI219">
        <v>0</v>
      </c>
      <c r="AJ219">
        <v>0</v>
      </c>
      <c r="AK219">
        <v>0</v>
      </c>
      <c r="AM219" t="s">
        <v>1554</v>
      </c>
      <c r="AN219">
        <v>0</v>
      </c>
      <c r="AO219" t="s">
        <v>1554</v>
      </c>
      <c r="AP219" t="s">
        <v>1554</v>
      </c>
      <c r="AQ219" t="s">
        <v>1554</v>
      </c>
      <c r="AR219" t="s">
        <v>1554</v>
      </c>
      <c r="AS219" t="s">
        <v>1556</v>
      </c>
      <c r="AT219" t="s">
        <v>1557</v>
      </c>
      <c r="AU219" t="s">
        <v>1554</v>
      </c>
      <c r="AV219">
        <v>0</v>
      </c>
      <c r="AW219">
        <v>0</v>
      </c>
      <c r="AX219">
        <v>0</v>
      </c>
      <c r="AY219">
        <v>0</v>
      </c>
      <c r="AZ219">
        <v>0</v>
      </c>
      <c r="BA219" t="s">
        <v>1555</v>
      </c>
      <c r="BB219">
        <v>0</v>
      </c>
      <c r="BC219" t="s">
        <v>1554</v>
      </c>
      <c r="BD219">
        <v>0</v>
      </c>
      <c r="BE219">
        <v>0</v>
      </c>
      <c r="BF219">
        <v>0</v>
      </c>
      <c r="BG219" t="s">
        <v>1554</v>
      </c>
      <c r="BH219">
        <v>0</v>
      </c>
      <c r="BI219">
        <v>0</v>
      </c>
      <c r="BJ219">
        <v>0</v>
      </c>
      <c r="BK219" t="s">
        <v>1554</v>
      </c>
      <c r="BL219" t="s">
        <v>1555</v>
      </c>
      <c r="BM219" t="s">
        <v>1555</v>
      </c>
      <c r="BN219">
        <v>0</v>
      </c>
      <c r="BO219">
        <v>0</v>
      </c>
      <c r="BP219">
        <v>0</v>
      </c>
      <c r="BQ219">
        <v>0</v>
      </c>
      <c r="BR219" t="s">
        <v>1555</v>
      </c>
      <c r="BS219">
        <v>0</v>
      </c>
      <c r="BT219" t="s">
        <v>1554</v>
      </c>
      <c r="BU219" t="s">
        <v>1554</v>
      </c>
      <c r="BV219">
        <v>0</v>
      </c>
      <c r="BW219" t="s">
        <v>1555</v>
      </c>
      <c r="BX219">
        <v>0</v>
      </c>
      <c r="BY219" t="s">
        <v>1556</v>
      </c>
      <c r="BZ219" t="s">
        <v>1554</v>
      </c>
      <c r="CA219">
        <v>0</v>
      </c>
      <c r="CB219" t="s">
        <v>1555</v>
      </c>
      <c r="CD219" t="s">
        <v>1555</v>
      </c>
    </row>
    <row r="220" spans="1:82" x14ac:dyDescent="0.3">
      <c r="A220" s="155">
        <v>929</v>
      </c>
      <c r="B220" t="s">
        <v>1566</v>
      </c>
      <c r="E220">
        <v>2</v>
      </c>
      <c r="F220">
        <v>1</v>
      </c>
      <c r="G220">
        <v>0</v>
      </c>
      <c r="H220">
        <v>0</v>
      </c>
      <c r="I220">
        <v>0</v>
      </c>
      <c r="J220">
        <v>2</v>
      </c>
      <c r="K220">
        <v>0</v>
      </c>
      <c r="L220">
        <v>2</v>
      </c>
      <c r="M220">
        <v>2</v>
      </c>
      <c r="N220">
        <v>0</v>
      </c>
      <c r="O220">
        <v>0</v>
      </c>
      <c r="P220">
        <v>0</v>
      </c>
      <c r="Q220">
        <v>0</v>
      </c>
      <c r="R220">
        <v>2</v>
      </c>
      <c r="S220">
        <v>0</v>
      </c>
      <c r="T220">
        <v>0</v>
      </c>
      <c r="U220">
        <v>0</v>
      </c>
      <c r="V220">
        <v>0</v>
      </c>
      <c r="W220">
        <v>0</v>
      </c>
      <c r="X220">
        <v>1</v>
      </c>
      <c r="Y220">
        <v>0</v>
      </c>
      <c r="Z220">
        <v>0</v>
      </c>
      <c r="AA220">
        <v>2</v>
      </c>
      <c r="AB220">
        <v>2</v>
      </c>
      <c r="AC220">
        <v>0</v>
      </c>
      <c r="AD220">
        <v>2</v>
      </c>
      <c r="AE220">
        <v>0</v>
      </c>
      <c r="AF220">
        <v>0</v>
      </c>
      <c r="AG220">
        <v>2</v>
      </c>
      <c r="AH220">
        <v>1</v>
      </c>
      <c r="AI220">
        <v>0</v>
      </c>
      <c r="AJ220">
        <v>0</v>
      </c>
      <c r="AK220">
        <v>0</v>
      </c>
      <c r="AM220">
        <v>2</v>
      </c>
      <c r="AN220">
        <v>0</v>
      </c>
      <c r="AO220">
        <v>2</v>
      </c>
      <c r="AP220">
        <v>2</v>
      </c>
      <c r="AQ220">
        <v>2</v>
      </c>
      <c r="AR220">
        <v>2</v>
      </c>
      <c r="AS220">
        <v>2</v>
      </c>
      <c r="AT220">
        <v>1</v>
      </c>
      <c r="AU220">
        <v>2</v>
      </c>
      <c r="AV220">
        <v>0</v>
      </c>
      <c r="AW220">
        <v>0</v>
      </c>
      <c r="AX220">
        <v>0</v>
      </c>
      <c r="AY220">
        <v>0</v>
      </c>
      <c r="AZ220">
        <v>0</v>
      </c>
      <c r="BA220">
        <v>2</v>
      </c>
      <c r="BB220">
        <v>0</v>
      </c>
      <c r="BC220">
        <v>2</v>
      </c>
      <c r="BD220">
        <v>0</v>
      </c>
      <c r="BE220">
        <v>0</v>
      </c>
      <c r="BF220">
        <v>0</v>
      </c>
      <c r="BG220">
        <v>0</v>
      </c>
      <c r="BH220">
        <v>0</v>
      </c>
      <c r="BI220">
        <v>0</v>
      </c>
      <c r="BJ220">
        <v>0</v>
      </c>
      <c r="BK220">
        <v>2</v>
      </c>
      <c r="BL220">
        <v>2</v>
      </c>
      <c r="BM220">
        <v>2</v>
      </c>
      <c r="BN220">
        <v>0</v>
      </c>
      <c r="BO220">
        <v>2</v>
      </c>
      <c r="BP220">
        <v>0</v>
      </c>
      <c r="BQ220">
        <v>0</v>
      </c>
      <c r="BR220">
        <v>2</v>
      </c>
      <c r="BS220">
        <v>0</v>
      </c>
      <c r="BT220">
        <v>2</v>
      </c>
      <c r="BU220">
        <v>2</v>
      </c>
      <c r="BV220">
        <v>0</v>
      </c>
      <c r="BW220">
        <v>2</v>
      </c>
      <c r="BX220">
        <v>0</v>
      </c>
      <c r="BY220">
        <v>2</v>
      </c>
      <c r="BZ220">
        <v>2</v>
      </c>
      <c r="CA220">
        <v>0</v>
      </c>
      <c r="CB220">
        <v>2</v>
      </c>
      <c r="CD220">
        <v>2</v>
      </c>
    </row>
    <row r="221" spans="1:82" x14ac:dyDescent="0.3">
      <c r="A221" s="155">
        <v>930</v>
      </c>
      <c r="B221" t="s">
        <v>1567</v>
      </c>
      <c r="E221">
        <v>2</v>
      </c>
      <c r="F221">
        <v>2</v>
      </c>
      <c r="G221">
        <v>0</v>
      </c>
      <c r="H221">
        <v>0</v>
      </c>
      <c r="I221">
        <v>0</v>
      </c>
      <c r="J221">
        <v>1</v>
      </c>
      <c r="K221">
        <v>0</v>
      </c>
      <c r="L221">
        <v>2</v>
      </c>
      <c r="M221">
        <v>2</v>
      </c>
      <c r="N221">
        <v>0</v>
      </c>
      <c r="O221">
        <v>0</v>
      </c>
      <c r="P221">
        <v>0</v>
      </c>
      <c r="Q221">
        <v>0</v>
      </c>
      <c r="R221">
        <v>1</v>
      </c>
      <c r="S221">
        <v>0</v>
      </c>
      <c r="T221">
        <v>0</v>
      </c>
      <c r="U221">
        <v>0</v>
      </c>
      <c r="V221">
        <v>0</v>
      </c>
      <c r="W221">
        <v>0</v>
      </c>
      <c r="X221">
        <v>2</v>
      </c>
      <c r="Y221">
        <v>0</v>
      </c>
      <c r="Z221">
        <v>0</v>
      </c>
      <c r="AA221">
        <v>1</v>
      </c>
      <c r="AB221">
        <v>1</v>
      </c>
      <c r="AC221">
        <v>0</v>
      </c>
      <c r="AD221">
        <v>2</v>
      </c>
      <c r="AE221">
        <v>0</v>
      </c>
      <c r="AF221">
        <v>0</v>
      </c>
      <c r="AG221">
        <v>2</v>
      </c>
      <c r="AH221">
        <v>1</v>
      </c>
      <c r="AI221">
        <v>0</v>
      </c>
      <c r="AJ221">
        <v>0</v>
      </c>
      <c r="AK221">
        <v>0</v>
      </c>
      <c r="AM221">
        <v>2</v>
      </c>
      <c r="AN221">
        <v>1</v>
      </c>
      <c r="AO221">
        <v>1</v>
      </c>
      <c r="AP221">
        <v>2</v>
      </c>
      <c r="AQ221">
        <v>2</v>
      </c>
      <c r="AR221">
        <v>2</v>
      </c>
      <c r="AS221">
        <v>2</v>
      </c>
      <c r="AT221">
        <v>2</v>
      </c>
      <c r="AU221">
        <v>1</v>
      </c>
      <c r="AV221">
        <v>0</v>
      </c>
      <c r="AW221">
        <v>0</v>
      </c>
      <c r="AX221">
        <v>0</v>
      </c>
      <c r="AY221">
        <v>0</v>
      </c>
      <c r="AZ221">
        <v>0</v>
      </c>
      <c r="BA221">
        <v>2</v>
      </c>
      <c r="BB221">
        <v>0</v>
      </c>
      <c r="BC221">
        <v>1</v>
      </c>
      <c r="BD221">
        <v>0</v>
      </c>
      <c r="BE221">
        <v>0</v>
      </c>
      <c r="BF221">
        <v>0</v>
      </c>
      <c r="BG221">
        <v>0</v>
      </c>
      <c r="BH221">
        <v>0</v>
      </c>
      <c r="BI221">
        <v>0</v>
      </c>
      <c r="BJ221">
        <v>0</v>
      </c>
      <c r="BK221">
        <v>2</v>
      </c>
      <c r="BL221">
        <v>1</v>
      </c>
      <c r="BM221">
        <v>1</v>
      </c>
      <c r="BN221">
        <v>0</v>
      </c>
      <c r="BO221">
        <v>2</v>
      </c>
      <c r="BP221">
        <v>0</v>
      </c>
      <c r="BQ221">
        <v>0</v>
      </c>
      <c r="BR221">
        <v>2</v>
      </c>
      <c r="BS221">
        <v>0</v>
      </c>
      <c r="BT221">
        <v>2</v>
      </c>
      <c r="BU221">
        <v>2</v>
      </c>
      <c r="BV221">
        <v>0</v>
      </c>
      <c r="BW221">
        <v>1</v>
      </c>
      <c r="BX221">
        <v>0</v>
      </c>
      <c r="BY221">
        <v>1</v>
      </c>
      <c r="BZ221">
        <v>1</v>
      </c>
      <c r="CA221">
        <v>0</v>
      </c>
      <c r="CB221">
        <v>2</v>
      </c>
      <c r="CD221">
        <v>2</v>
      </c>
    </row>
    <row r="222" spans="1:82" x14ac:dyDescent="0.3">
      <c r="A222" s="155">
        <v>931</v>
      </c>
      <c r="B222" t="s">
        <v>1568</v>
      </c>
      <c r="E222">
        <v>2</v>
      </c>
      <c r="F222">
        <v>2</v>
      </c>
      <c r="G222">
        <v>0</v>
      </c>
      <c r="H222">
        <v>0</v>
      </c>
      <c r="I222">
        <v>0</v>
      </c>
      <c r="J222">
        <v>2</v>
      </c>
      <c r="K222">
        <v>0</v>
      </c>
      <c r="L222">
        <v>2</v>
      </c>
      <c r="M222">
        <v>2</v>
      </c>
      <c r="N222">
        <v>0</v>
      </c>
      <c r="O222">
        <v>0</v>
      </c>
      <c r="P222">
        <v>0</v>
      </c>
      <c r="Q222">
        <v>0</v>
      </c>
      <c r="R222">
        <v>2</v>
      </c>
      <c r="S222">
        <v>0</v>
      </c>
      <c r="T222">
        <v>0</v>
      </c>
      <c r="U222">
        <v>0</v>
      </c>
      <c r="V222">
        <v>0</v>
      </c>
      <c r="W222">
        <v>0</v>
      </c>
      <c r="X222">
        <v>2</v>
      </c>
      <c r="Y222">
        <v>0</v>
      </c>
      <c r="Z222">
        <v>0</v>
      </c>
      <c r="AA222">
        <v>2</v>
      </c>
      <c r="AB222">
        <v>2</v>
      </c>
      <c r="AC222">
        <v>0</v>
      </c>
      <c r="AD222">
        <v>2</v>
      </c>
      <c r="AE222">
        <v>0</v>
      </c>
      <c r="AF222">
        <v>0</v>
      </c>
      <c r="AG222">
        <v>2</v>
      </c>
      <c r="AH222">
        <v>2</v>
      </c>
      <c r="AI222">
        <v>0</v>
      </c>
      <c r="AJ222">
        <v>0</v>
      </c>
      <c r="AK222">
        <v>0</v>
      </c>
      <c r="AM222">
        <v>2</v>
      </c>
      <c r="AN222">
        <v>0</v>
      </c>
      <c r="AO222">
        <v>2</v>
      </c>
      <c r="AP222">
        <v>2</v>
      </c>
      <c r="AQ222">
        <v>2</v>
      </c>
      <c r="AR222">
        <v>2</v>
      </c>
      <c r="AS222">
        <v>2</v>
      </c>
      <c r="AT222">
        <v>2</v>
      </c>
      <c r="AU222">
        <v>2</v>
      </c>
      <c r="AV222">
        <v>0</v>
      </c>
      <c r="AW222">
        <v>0</v>
      </c>
      <c r="AX222">
        <v>0</v>
      </c>
      <c r="AY222">
        <v>0</v>
      </c>
      <c r="AZ222">
        <v>0</v>
      </c>
      <c r="BA222">
        <v>2</v>
      </c>
      <c r="BB222">
        <v>0</v>
      </c>
      <c r="BC222">
        <v>2</v>
      </c>
      <c r="BD222">
        <v>0</v>
      </c>
      <c r="BE222">
        <v>0</v>
      </c>
      <c r="BF222">
        <v>0</v>
      </c>
      <c r="BG222">
        <v>0</v>
      </c>
      <c r="BH222">
        <v>0</v>
      </c>
      <c r="BI222">
        <v>0</v>
      </c>
      <c r="BJ222">
        <v>0</v>
      </c>
      <c r="BK222">
        <v>2</v>
      </c>
      <c r="BL222">
        <v>2</v>
      </c>
      <c r="BM222">
        <v>2</v>
      </c>
      <c r="BN222">
        <v>0</v>
      </c>
      <c r="BO222">
        <v>2</v>
      </c>
      <c r="BP222">
        <v>0</v>
      </c>
      <c r="BQ222">
        <v>0</v>
      </c>
      <c r="BR222">
        <v>2</v>
      </c>
      <c r="BS222">
        <v>0</v>
      </c>
      <c r="BT222">
        <v>2</v>
      </c>
      <c r="BU222">
        <v>2</v>
      </c>
      <c r="BV222">
        <v>0</v>
      </c>
      <c r="BW222">
        <v>2</v>
      </c>
      <c r="BX222">
        <v>0</v>
      </c>
      <c r="BY222">
        <v>2</v>
      </c>
      <c r="BZ222">
        <v>2</v>
      </c>
      <c r="CA222">
        <v>0</v>
      </c>
      <c r="CB222">
        <v>2</v>
      </c>
      <c r="CD222">
        <v>2</v>
      </c>
    </row>
    <row r="223" spans="1:82" x14ac:dyDescent="0.3">
      <c r="A223" s="155">
        <v>932</v>
      </c>
      <c r="B223" t="s">
        <v>1569</v>
      </c>
      <c r="E223">
        <v>2</v>
      </c>
      <c r="F223">
        <v>2</v>
      </c>
      <c r="G223">
        <v>0</v>
      </c>
      <c r="H223">
        <v>0</v>
      </c>
      <c r="I223">
        <v>0</v>
      </c>
      <c r="J223">
        <v>2</v>
      </c>
      <c r="K223">
        <v>0</v>
      </c>
      <c r="L223">
        <v>2</v>
      </c>
      <c r="M223">
        <v>2</v>
      </c>
      <c r="N223">
        <v>0</v>
      </c>
      <c r="O223">
        <v>0</v>
      </c>
      <c r="P223">
        <v>0</v>
      </c>
      <c r="Q223">
        <v>0</v>
      </c>
      <c r="R223">
        <v>2</v>
      </c>
      <c r="S223">
        <v>0</v>
      </c>
      <c r="T223">
        <v>0</v>
      </c>
      <c r="U223">
        <v>0</v>
      </c>
      <c r="V223">
        <v>0</v>
      </c>
      <c r="W223">
        <v>0</v>
      </c>
      <c r="X223">
        <v>2</v>
      </c>
      <c r="Y223">
        <v>0</v>
      </c>
      <c r="Z223">
        <v>0</v>
      </c>
      <c r="AA223">
        <v>2</v>
      </c>
      <c r="AB223">
        <v>2</v>
      </c>
      <c r="AC223">
        <v>0</v>
      </c>
      <c r="AD223">
        <v>2</v>
      </c>
      <c r="AE223">
        <v>0</v>
      </c>
      <c r="AF223">
        <v>0</v>
      </c>
      <c r="AG223">
        <v>2</v>
      </c>
      <c r="AH223">
        <v>2</v>
      </c>
      <c r="AI223">
        <v>0</v>
      </c>
      <c r="AJ223">
        <v>0</v>
      </c>
      <c r="AK223">
        <v>0</v>
      </c>
      <c r="AM223">
        <v>2</v>
      </c>
      <c r="AN223">
        <v>0</v>
      </c>
      <c r="AO223">
        <v>2</v>
      </c>
      <c r="AP223">
        <v>2</v>
      </c>
      <c r="AQ223">
        <v>2</v>
      </c>
      <c r="AR223">
        <v>2</v>
      </c>
      <c r="AS223">
        <v>2</v>
      </c>
      <c r="AT223">
        <v>2</v>
      </c>
      <c r="AU223">
        <v>2</v>
      </c>
      <c r="AV223">
        <v>0</v>
      </c>
      <c r="AW223">
        <v>0</v>
      </c>
      <c r="AX223">
        <v>0</v>
      </c>
      <c r="AY223">
        <v>0</v>
      </c>
      <c r="AZ223">
        <v>0</v>
      </c>
      <c r="BA223">
        <v>2</v>
      </c>
      <c r="BB223">
        <v>0</v>
      </c>
      <c r="BC223">
        <v>2</v>
      </c>
      <c r="BD223">
        <v>0</v>
      </c>
      <c r="BE223">
        <v>0</v>
      </c>
      <c r="BF223">
        <v>0</v>
      </c>
      <c r="BG223">
        <v>0</v>
      </c>
      <c r="BH223">
        <v>0</v>
      </c>
      <c r="BI223">
        <v>0</v>
      </c>
      <c r="BJ223">
        <v>0</v>
      </c>
      <c r="BK223">
        <v>2</v>
      </c>
      <c r="BL223">
        <v>2</v>
      </c>
      <c r="BM223">
        <v>2</v>
      </c>
      <c r="BN223">
        <v>0</v>
      </c>
      <c r="BO223">
        <v>2</v>
      </c>
      <c r="BP223">
        <v>0</v>
      </c>
      <c r="BQ223">
        <v>0</v>
      </c>
      <c r="BR223">
        <v>2</v>
      </c>
      <c r="BS223">
        <v>0</v>
      </c>
      <c r="BT223">
        <v>2</v>
      </c>
      <c r="BU223">
        <v>2</v>
      </c>
      <c r="BV223">
        <v>0</v>
      </c>
      <c r="BW223">
        <v>2</v>
      </c>
      <c r="BX223">
        <v>0</v>
      </c>
      <c r="BY223">
        <v>2</v>
      </c>
      <c r="BZ223">
        <v>2</v>
      </c>
      <c r="CA223">
        <v>0</v>
      </c>
      <c r="CB223">
        <v>2</v>
      </c>
      <c r="CD223">
        <v>2</v>
      </c>
    </row>
    <row r="224" spans="1:82" x14ac:dyDescent="0.3">
      <c r="A224" s="155">
        <v>933</v>
      </c>
      <c r="B224" t="s">
        <v>1570</v>
      </c>
      <c r="E224">
        <v>0</v>
      </c>
      <c r="F224" t="s">
        <v>1555</v>
      </c>
      <c r="G224">
        <v>0</v>
      </c>
      <c r="H224">
        <v>0</v>
      </c>
      <c r="I224">
        <v>0</v>
      </c>
      <c r="J224" t="s">
        <v>1555</v>
      </c>
      <c r="K224">
        <v>0</v>
      </c>
      <c r="L224" t="s">
        <v>1555</v>
      </c>
      <c r="M224" t="s">
        <v>1555</v>
      </c>
      <c r="N224">
        <v>0</v>
      </c>
      <c r="O224">
        <v>0</v>
      </c>
      <c r="P224">
        <v>0</v>
      </c>
      <c r="Q224">
        <v>0</v>
      </c>
      <c r="R224" t="s">
        <v>1555</v>
      </c>
      <c r="S224">
        <v>0</v>
      </c>
      <c r="T224">
        <v>0</v>
      </c>
      <c r="U224">
        <v>0</v>
      </c>
      <c r="V224">
        <v>0</v>
      </c>
      <c r="W224">
        <v>0</v>
      </c>
      <c r="X224" t="s">
        <v>1555</v>
      </c>
      <c r="Y224">
        <v>0</v>
      </c>
      <c r="Z224">
        <v>0</v>
      </c>
      <c r="AA224" t="s">
        <v>1555</v>
      </c>
      <c r="AB224" t="s">
        <v>1555</v>
      </c>
      <c r="AC224">
        <v>0</v>
      </c>
      <c r="AD224" t="s">
        <v>1557</v>
      </c>
      <c r="AE224">
        <v>0</v>
      </c>
      <c r="AF224">
        <v>0</v>
      </c>
      <c r="AG224" t="s">
        <v>1555</v>
      </c>
      <c r="AH224" t="s">
        <v>1555</v>
      </c>
      <c r="AI224">
        <v>0</v>
      </c>
      <c r="AJ224">
        <v>0</v>
      </c>
      <c r="AK224">
        <v>0</v>
      </c>
      <c r="AM224" t="s">
        <v>1555</v>
      </c>
      <c r="AN224">
        <v>0</v>
      </c>
      <c r="AO224" t="s">
        <v>1555</v>
      </c>
      <c r="AP224" t="s">
        <v>1555</v>
      </c>
      <c r="AQ224" t="s">
        <v>1555</v>
      </c>
      <c r="AR224">
        <v>0</v>
      </c>
      <c r="AS224" t="s">
        <v>1557</v>
      </c>
      <c r="AT224" t="s">
        <v>1557</v>
      </c>
      <c r="AU224" t="s">
        <v>1555</v>
      </c>
      <c r="AV224">
        <v>0</v>
      </c>
      <c r="AW224">
        <v>0</v>
      </c>
      <c r="AX224">
        <v>0</v>
      </c>
      <c r="AY224">
        <v>0</v>
      </c>
      <c r="AZ224">
        <v>0</v>
      </c>
      <c r="BA224" t="s">
        <v>1555</v>
      </c>
      <c r="BB224">
        <v>0</v>
      </c>
      <c r="BC224">
        <v>0</v>
      </c>
      <c r="BD224">
        <v>0</v>
      </c>
      <c r="BE224">
        <v>0</v>
      </c>
      <c r="BF224">
        <v>0</v>
      </c>
      <c r="BG224" t="s">
        <v>1555</v>
      </c>
      <c r="BH224">
        <v>0</v>
      </c>
      <c r="BI224">
        <v>0</v>
      </c>
      <c r="BJ224">
        <v>0</v>
      </c>
      <c r="BK224" t="s">
        <v>1555</v>
      </c>
      <c r="BL224" t="s">
        <v>1555</v>
      </c>
      <c r="BM224" t="s">
        <v>1555</v>
      </c>
      <c r="BN224">
        <v>0</v>
      </c>
      <c r="BO224">
        <v>0</v>
      </c>
      <c r="BP224">
        <v>0</v>
      </c>
      <c r="BQ224">
        <v>0</v>
      </c>
      <c r="BR224" t="s">
        <v>1555</v>
      </c>
      <c r="BS224">
        <v>0</v>
      </c>
      <c r="BT224" t="s">
        <v>1555</v>
      </c>
      <c r="BU224" t="s">
        <v>1555</v>
      </c>
      <c r="BV224">
        <v>0</v>
      </c>
      <c r="BW224" t="s">
        <v>1554</v>
      </c>
      <c r="BX224">
        <v>0</v>
      </c>
      <c r="BY224" t="s">
        <v>1557</v>
      </c>
      <c r="BZ224" t="s">
        <v>1555</v>
      </c>
      <c r="CA224">
        <v>0</v>
      </c>
      <c r="CB224" t="s">
        <v>1555</v>
      </c>
      <c r="CD224" t="s">
        <v>1555</v>
      </c>
    </row>
    <row r="225" spans="1:82" x14ac:dyDescent="0.3">
      <c r="A225" s="155">
        <v>934</v>
      </c>
      <c r="B225" t="s">
        <v>1571</v>
      </c>
      <c r="E225" t="s">
        <v>1572</v>
      </c>
      <c r="F225" t="s">
        <v>1526</v>
      </c>
      <c r="G225">
        <v>0</v>
      </c>
      <c r="H225">
        <v>0</v>
      </c>
      <c r="I225">
        <v>0</v>
      </c>
      <c r="J225">
        <v>0</v>
      </c>
      <c r="K225">
        <v>0</v>
      </c>
      <c r="L225">
        <v>0</v>
      </c>
      <c r="M225">
        <v>0</v>
      </c>
      <c r="N225">
        <v>0</v>
      </c>
      <c r="O225">
        <v>0</v>
      </c>
      <c r="P225">
        <v>0</v>
      </c>
      <c r="Q225">
        <v>0</v>
      </c>
      <c r="R225">
        <v>0</v>
      </c>
      <c r="S225">
        <v>0</v>
      </c>
      <c r="T225">
        <v>0</v>
      </c>
      <c r="U225">
        <v>0</v>
      </c>
      <c r="V225">
        <v>0</v>
      </c>
      <c r="W225">
        <v>0</v>
      </c>
      <c r="X225">
        <v>0</v>
      </c>
      <c r="Y225">
        <v>0</v>
      </c>
      <c r="Z225">
        <v>0</v>
      </c>
      <c r="AA225">
        <v>0</v>
      </c>
      <c r="AB225">
        <v>0</v>
      </c>
      <c r="AC225">
        <v>0</v>
      </c>
      <c r="AD225">
        <v>0</v>
      </c>
      <c r="AE225">
        <v>0</v>
      </c>
      <c r="AF225">
        <v>0</v>
      </c>
      <c r="AG225">
        <v>0</v>
      </c>
      <c r="AH225">
        <v>0</v>
      </c>
      <c r="AI225">
        <v>0</v>
      </c>
      <c r="AJ225">
        <v>0</v>
      </c>
      <c r="AK225">
        <v>0</v>
      </c>
      <c r="AM225">
        <v>0</v>
      </c>
      <c r="AN225">
        <v>0</v>
      </c>
      <c r="AO225">
        <v>0</v>
      </c>
      <c r="AP225">
        <v>0</v>
      </c>
      <c r="AQ225" t="s">
        <v>1554</v>
      </c>
      <c r="AR225">
        <v>0</v>
      </c>
      <c r="AS225">
        <v>0</v>
      </c>
      <c r="AT225">
        <v>0</v>
      </c>
      <c r="AU225">
        <v>0</v>
      </c>
      <c r="AV225">
        <v>0</v>
      </c>
      <c r="AW225">
        <v>0</v>
      </c>
      <c r="AX225">
        <v>0</v>
      </c>
      <c r="AY225">
        <v>0</v>
      </c>
      <c r="AZ225">
        <v>0</v>
      </c>
      <c r="BA225">
        <v>0</v>
      </c>
      <c r="BB225">
        <v>0</v>
      </c>
      <c r="BC225">
        <v>0</v>
      </c>
      <c r="BD225">
        <v>0</v>
      </c>
      <c r="BE225">
        <v>0</v>
      </c>
      <c r="BF225">
        <v>0</v>
      </c>
      <c r="BG225">
        <v>0</v>
      </c>
      <c r="BH225">
        <v>0</v>
      </c>
      <c r="BI225">
        <v>0</v>
      </c>
      <c r="BJ225">
        <v>0</v>
      </c>
      <c r="BK225">
        <v>0</v>
      </c>
      <c r="BL225">
        <v>0</v>
      </c>
      <c r="BM225">
        <v>0</v>
      </c>
      <c r="BN225">
        <v>0</v>
      </c>
      <c r="BO225">
        <v>0</v>
      </c>
      <c r="BP225">
        <v>0</v>
      </c>
      <c r="BQ225">
        <v>0</v>
      </c>
      <c r="BR225">
        <v>0</v>
      </c>
      <c r="BS225">
        <v>0</v>
      </c>
      <c r="BT225">
        <v>0</v>
      </c>
      <c r="BU225">
        <v>0</v>
      </c>
      <c r="BV225">
        <v>0</v>
      </c>
      <c r="BW225">
        <v>0</v>
      </c>
      <c r="BX225">
        <v>0</v>
      </c>
      <c r="BY225">
        <v>0</v>
      </c>
      <c r="BZ225">
        <v>0</v>
      </c>
      <c r="CA225">
        <v>0</v>
      </c>
      <c r="CB225">
        <v>0</v>
      </c>
      <c r="CD225">
        <v>0</v>
      </c>
    </row>
    <row r="226" spans="1:82" x14ac:dyDescent="0.3">
      <c r="A226" s="155">
        <v>936</v>
      </c>
      <c r="B226" t="s">
        <v>1573</v>
      </c>
      <c r="F226" t="s">
        <v>2704</v>
      </c>
      <c r="L226" t="s">
        <v>1476</v>
      </c>
      <c r="AB226" t="s">
        <v>1582</v>
      </c>
      <c r="AT226" t="s">
        <v>1533</v>
      </c>
      <c r="BA226" t="s">
        <v>1562</v>
      </c>
      <c r="BL226" t="s">
        <v>2714</v>
      </c>
      <c r="BM226" t="s">
        <v>1504</v>
      </c>
      <c r="BR226" t="s">
        <v>1497</v>
      </c>
      <c r="BW226" t="s">
        <v>1345</v>
      </c>
      <c r="CD226" t="s">
        <v>1456</v>
      </c>
    </row>
    <row r="227" spans="1:82" x14ac:dyDescent="0.3">
      <c r="A227" s="155">
        <v>937</v>
      </c>
      <c r="B227" t="s">
        <v>1575</v>
      </c>
      <c r="L227" t="s">
        <v>1476</v>
      </c>
      <c r="AB227" t="s">
        <v>1536</v>
      </c>
      <c r="AT227" t="s">
        <v>1536</v>
      </c>
      <c r="BA227" t="s">
        <v>2690</v>
      </c>
      <c r="BL227" t="s">
        <v>1350</v>
      </c>
      <c r="BR227" t="s">
        <v>1549</v>
      </c>
      <c r="BW227" t="s">
        <v>2715</v>
      </c>
      <c r="CD227" t="s">
        <v>1456</v>
      </c>
    </row>
    <row r="228" spans="1:82" x14ac:dyDescent="0.3">
      <c r="A228" s="155">
        <v>938</v>
      </c>
      <c r="B228" t="s">
        <v>1576</v>
      </c>
    </row>
    <row r="229" spans="1:82" x14ac:dyDescent="0.3">
      <c r="A229" s="155">
        <v>939</v>
      </c>
      <c r="B229" t="s">
        <v>1577</v>
      </c>
      <c r="E229" t="s">
        <v>1578</v>
      </c>
      <c r="F229" t="s">
        <v>1579</v>
      </c>
      <c r="G229" t="s">
        <v>1578</v>
      </c>
      <c r="H229" t="s">
        <v>1578</v>
      </c>
      <c r="I229" t="s">
        <v>1578</v>
      </c>
      <c r="J229" t="s">
        <v>1578</v>
      </c>
      <c r="K229" t="s">
        <v>1578</v>
      </c>
      <c r="L229" t="s">
        <v>1578</v>
      </c>
      <c r="M229" t="s">
        <v>1523</v>
      </c>
      <c r="N229" t="s">
        <v>1578</v>
      </c>
      <c r="O229" t="s">
        <v>1523</v>
      </c>
      <c r="P229" t="s">
        <v>1578</v>
      </c>
      <c r="Q229" t="s">
        <v>1579</v>
      </c>
      <c r="R229" t="s">
        <v>1578</v>
      </c>
      <c r="S229" t="s">
        <v>1578</v>
      </c>
      <c r="T229" t="s">
        <v>1579</v>
      </c>
      <c r="U229" t="s">
        <v>1579</v>
      </c>
      <c r="V229" t="s">
        <v>1523</v>
      </c>
      <c r="W229" t="s">
        <v>1523</v>
      </c>
      <c r="X229" t="s">
        <v>1579</v>
      </c>
      <c r="Y229" t="s">
        <v>1523</v>
      </c>
      <c r="Z229" t="s">
        <v>1579</v>
      </c>
      <c r="AA229" t="s">
        <v>1523</v>
      </c>
      <c r="AB229" t="s">
        <v>1579</v>
      </c>
      <c r="AC229" t="s">
        <v>1578</v>
      </c>
      <c r="AD229" t="s">
        <v>1578</v>
      </c>
      <c r="AE229" t="s">
        <v>1523</v>
      </c>
      <c r="AF229" t="s">
        <v>1579</v>
      </c>
      <c r="AG229" t="s">
        <v>1579</v>
      </c>
      <c r="AH229" t="s">
        <v>1579</v>
      </c>
      <c r="AI229" t="s">
        <v>1523</v>
      </c>
      <c r="AJ229" t="s">
        <v>1578</v>
      </c>
      <c r="AK229" t="s">
        <v>1578</v>
      </c>
      <c r="AM229" t="s">
        <v>1579</v>
      </c>
      <c r="AN229" t="s">
        <v>1523</v>
      </c>
      <c r="AO229" t="s">
        <v>1523</v>
      </c>
      <c r="AP229" t="s">
        <v>1578</v>
      </c>
      <c r="AQ229" t="s">
        <v>1579</v>
      </c>
      <c r="AR229" t="s">
        <v>1579</v>
      </c>
      <c r="AS229" t="s">
        <v>1578</v>
      </c>
      <c r="AT229" t="s">
        <v>1579</v>
      </c>
      <c r="AU229" t="s">
        <v>1578</v>
      </c>
      <c r="AV229" t="s">
        <v>1523</v>
      </c>
      <c r="AW229" t="s">
        <v>1578</v>
      </c>
      <c r="AX229" t="s">
        <v>1579</v>
      </c>
      <c r="AY229" t="s">
        <v>1579</v>
      </c>
      <c r="AZ229" t="s">
        <v>1579</v>
      </c>
      <c r="BA229" t="s">
        <v>1579</v>
      </c>
      <c r="BB229" t="s">
        <v>1578</v>
      </c>
      <c r="BC229" t="s">
        <v>1578</v>
      </c>
      <c r="BD229" t="s">
        <v>1523</v>
      </c>
      <c r="BE229" t="s">
        <v>1578</v>
      </c>
      <c r="BF229" t="s">
        <v>1578</v>
      </c>
      <c r="BG229" t="s">
        <v>1578</v>
      </c>
      <c r="BH229" t="s">
        <v>1578</v>
      </c>
      <c r="BI229" t="s">
        <v>1578</v>
      </c>
      <c r="BJ229" t="s">
        <v>1578</v>
      </c>
      <c r="BK229" t="s">
        <v>1579</v>
      </c>
      <c r="BL229" t="s">
        <v>1523</v>
      </c>
      <c r="BM229" t="s">
        <v>1579</v>
      </c>
      <c r="BN229" t="s">
        <v>1579</v>
      </c>
      <c r="BO229" t="s">
        <v>1579</v>
      </c>
      <c r="BP229" t="s">
        <v>1578</v>
      </c>
      <c r="BQ229" t="s">
        <v>1523</v>
      </c>
      <c r="BR229" t="s">
        <v>1523</v>
      </c>
      <c r="BS229" t="s">
        <v>1523</v>
      </c>
      <c r="BT229" t="s">
        <v>1523</v>
      </c>
      <c r="BU229" t="s">
        <v>1523</v>
      </c>
      <c r="BV229" t="s">
        <v>1578</v>
      </c>
      <c r="BW229" t="s">
        <v>1523</v>
      </c>
      <c r="BX229" t="s">
        <v>1523</v>
      </c>
      <c r="BY229" t="s">
        <v>1578</v>
      </c>
      <c r="BZ229" t="s">
        <v>1529</v>
      </c>
      <c r="CA229" t="s">
        <v>1578</v>
      </c>
      <c r="CB229" t="s">
        <v>1523</v>
      </c>
      <c r="CD229" t="s">
        <v>1578</v>
      </c>
    </row>
    <row r="230" spans="1:82" x14ac:dyDescent="0.3">
      <c r="A230" s="155">
        <v>940</v>
      </c>
      <c r="B230" t="s">
        <v>1580</v>
      </c>
      <c r="F230" t="s">
        <v>2716</v>
      </c>
      <c r="M230" t="s">
        <v>1324</v>
      </c>
      <c r="O230" t="s">
        <v>1456</v>
      </c>
      <c r="Q230" t="s">
        <v>1455</v>
      </c>
      <c r="T230" t="s">
        <v>1455</v>
      </c>
      <c r="U230" t="s">
        <v>2675</v>
      </c>
      <c r="V230" t="s">
        <v>1563</v>
      </c>
      <c r="W230" t="s">
        <v>1470</v>
      </c>
      <c r="X230" t="s">
        <v>1468</v>
      </c>
      <c r="Y230" t="s">
        <v>1510</v>
      </c>
      <c r="Z230" t="s">
        <v>1497</v>
      </c>
      <c r="AA230" t="s">
        <v>1550</v>
      </c>
      <c r="AB230" t="s">
        <v>1477</v>
      </c>
      <c r="AE230" t="s">
        <v>1475</v>
      </c>
      <c r="AF230" t="s">
        <v>1546</v>
      </c>
      <c r="AG230" t="s">
        <v>1322</v>
      </c>
      <c r="AH230" t="s">
        <v>1462</v>
      </c>
      <c r="AI230" t="s">
        <v>1564</v>
      </c>
      <c r="AM230" t="s">
        <v>1468</v>
      </c>
      <c r="AN230" t="s">
        <v>2693</v>
      </c>
      <c r="AO230" t="s">
        <v>1465</v>
      </c>
      <c r="AQ230" t="s">
        <v>1536</v>
      </c>
      <c r="AR230" t="s">
        <v>1468</v>
      </c>
      <c r="AT230" t="s">
        <v>1533</v>
      </c>
      <c r="AV230" t="s">
        <v>1447</v>
      </c>
      <c r="AX230" t="s">
        <v>1506</v>
      </c>
      <c r="AY230" t="s">
        <v>1564</v>
      </c>
      <c r="AZ230" t="s">
        <v>1581</v>
      </c>
      <c r="BA230" t="s">
        <v>2717</v>
      </c>
      <c r="BD230" t="s">
        <v>1441</v>
      </c>
      <c r="BK230" t="s">
        <v>1452</v>
      </c>
      <c r="BL230" t="s">
        <v>2718</v>
      </c>
      <c r="BM230" t="s">
        <v>1497</v>
      </c>
      <c r="BN230" t="s">
        <v>1561</v>
      </c>
      <c r="BO230" t="s">
        <v>1454</v>
      </c>
      <c r="BQ230" t="s">
        <v>1513</v>
      </c>
      <c r="BR230" t="s">
        <v>1546</v>
      </c>
      <c r="BS230" t="s">
        <v>1501</v>
      </c>
      <c r="BT230" t="s">
        <v>1512</v>
      </c>
      <c r="BU230" t="s">
        <v>1496</v>
      </c>
      <c r="BW230" t="s">
        <v>2719</v>
      </c>
      <c r="BX230" t="s">
        <v>1513</v>
      </c>
      <c r="BZ230" t="s">
        <v>2713</v>
      </c>
      <c r="CB230" t="s">
        <v>1559</v>
      </c>
    </row>
    <row r="231" spans="1:82" x14ac:dyDescent="0.3">
      <c r="A231" s="155">
        <v>941</v>
      </c>
      <c r="B231" t="s">
        <v>1583</v>
      </c>
      <c r="F231" t="s">
        <v>2720</v>
      </c>
      <c r="M231" t="s">
        <v>1324</v>
      </c>
      <c r="O231" t="s">
        <v>2721</v>
      </c>
      <c r="Q231" t="s">
        <v>1455</v>
      </c>
      <c r="T231" t="s">
        <v>1455</v>
      </c>
      <c r="U231" t="s">
        <v>2675</v>
      </c>
      <c r="V231" t="s">
        <v>1563</v>
      </c>
      <c r="W231" t="s">
        <v>1470</v>
      </c>
      <c r="X231" t="s">
        <v>1468</v>
      </c>
      <c r="Y231" t="s">
        <v>1510</v>
      </c>
      <c r="Z231" t="s">
        <v>1497</v>
      </c>
      <c r="AA231" t="s">
        <v>1550</v>
      </c>
      <c r="AB231" t="s">
        <v>1559</v>
      </c>
      <c r="AE231" t="s">
        <v>1475</v>
      </c>
      <c r="AF231" t="s">
        <v>1546</v>
      </c>
      <c r="AG231" t="s">
        <v>1322</v>
      </c>
      <c r="AH231" t="s">
        <v>1462</v>
      </c>
      <c r="AI231" t="s">
        <v>1564</v>
      </c>
      <c r="AM231" t="s">
        <v>1468</v>
      </c>
      <c r="AN231" t="s">
        <v>2693</v>
      </c>
      <c r="AO231" t="s">
        <v>1465</v>
      </c>
      <c r="AQ231" t="s">
        <v>1536</v>
      </c>
      <c r="AR231" t="s">
        <v>1468</v>
      </c>
      <c r="AT231" t="s">
        <v>1559</v>
      </c>
      <c r="AV231" t="s">
        <v>1546</v>
      </c>
      <c r="AX231" t="s">
        <v>1506</v>
      </c>
      <c r="AY231" t="s">
        <v>1564</v>
      </c>
      <c r="AZ231" t="s">
        <v>1464</v>
      </c>
      <c r="BA231" t="s">
        <v>2717</v>
      </c>
      <c r="BD231" t="s">
        <v>1441</v>
      </c>
      <c r="BK231" t="s">
        <v>1452</v>
      </c>
      <c r="BL231" t="s">
        <v>1350</v>
      </c>
      <c r="BM231" t="s">
        <v>1497</v>
      </c>
      <c r="BN231" t="s">
        <v>1561</v>
      </c>
      <c r="BO231" t="s">
        <v>1454</v>
      </c>
      <c r="BQ231" t="s">
        <v>1513</v>
      </c>
      <c r="BR231" t="s">
        <v>1546</v>
      </c>
      <c r="BS231" t="s">
        <v>1501</v>
      </c>
      <c r="BT231" t="s">
        <v>1512</v>
      </c>
      <c r="BU231" t="s">
        <v>1496</v>
      </c>
      <c r="BW231" t="s">
        <v>2722</v>
      </c>
      <c r="BX231" t="s">
        <v>1513</v>
      </c>
      <c r="BZ231" t="s">
        <v>2713</v>
      </c>
      <c r="CB231" t="s">
        <v>1559</v>
      </c>
    </row>
    <row r="232" spans="1:82" x14ac:dyDescent="0.3">
      <c r="A232" s="155">
        <v>942</v>
      </c>
      <c r="B232" t="s">
        <v>1586</v>
      </c>
      <c r="E232">
        <v>0</v>
      </c>
      <c r="F232">
        <v>0</v>
      </c>
      <c r="G232">
        <v>0</v>
      </c>
      <c r="H232">
        <v>0</v>
      </c>
      <c r="I232">
        <v>0</v>
      </c>
      <c r="J232">
        <v>0</v>
      </c>
      <c r="K232">
        <v>0</v>
      </c>
      <c r="L232">
        <v>0</v>
      </c>
      <c r="M232">
        <v>1</v>
      </c>
      <c r="N232">
        <v>0</v>
      </c>
      <c r="O232">
        <v>1</v>
      </c>
      <c r="P232">
        <v>0</v>
      </c>
      <c r="Q232">
        <v>4</v>
      </c>
      <c r="R232">
        <v>0</v>
      </c>
      <c r="S232">
        <v>0</v>
      </c>
      <c r="T232">
        <v>2</v>
      </c>
      <c r="U232">
        <v>2</v>
      </c>
      <c r="V232">
        <v>2</v>
      </c>
      <c r="W232">
        <v>0</v>
      </c>
      <c r="X232">
        <v>0</v>
      </c>
      <c r="Y232">
        <v>1</v>
      </c>
      <c r="Z232">
        <v>1</v>
      </c>
      <c r="AA232">
        <v>0</v>
      </c>
      <c r="AB232">
        <v>1</v>
      </c>
      <c r="AC232">
        <v>0</v>
      </c>
      <c r="AD232">
        <v>0</v>
      </c>
      <c r="AE232">
        <v>2</v>
      </c>
      <c r="AF232">
        <v>1</v>
      </c>
      <c r="AG232">
        <v>0</v>
      </c>
      <c r="AH232">
        <v>1</v>
      </c>
      <c r="AI232">
        <v>1</v>
      </c>
      <c r="AJ232">
        <v>0</v>
      </c>
      <c r="AK232">
        <v>0</v>
      </c>
      <c r="AM232">
        <v>0</v>
      </c>
      <c r="AN232">
        <v>0</v>
      </c>
      <c r="AO232">
        <v>0</v>
      </c>
      <c r="AP232">
        <v>0</v>
      </c>
      <c r="AQ232">
        <v>2</v>
      </c>
      <c r="AR232">
        <v>0</v>
      </c>
      <c r="AS232">
        <v>0</v>
      </c>
      <c r="AT232">
        <v>0</v>
      </c>
      <c r="AU232">
        <v>0</v>
      </c>
      <c r="AV232">
        <v>1</v>
      </c>
      <c r="AW232">
        <v>0</v>
      </c>
      <c r="AX232">
        <v>0</v>
      </c>
      <c r="AY232">
        <v>1</v>
      </c>
      <c r="AZ232">
        <v>0</v>
      </c>
      <c r="BA232">
        <v>0</v>
      </c>
      <c r="BB232">
        <v>0</v>
      </c>
      <c r="BC232">
        <v>0</v>
      </c>
      <c r="BD232">
        <v>3</v>
      </c>
      <c r="BE232">
        <v>0</v>
      </c>
      <c r="BF232">
        <v>0</v>
      </c>
      <c r="BG232">
        <v>0</v>
      </c>
      <c r="BH232">
        <v>0</v>
      </c>
      <c r="BI232">
        <v>0</v>
      </c>
      <c r="BJ232">
        <v>0</v>
      </c>
      <c r="BK232">
        <v>0</v>
      </c>
      <c r="BL232">
        <v>1</v>
      </c>
      <c r="BM232">
        <v>0</v>
      </c>
      <c r="BN232">
        <v>2</v>
      </c>
      <c r="BO232">
        <v>0</v>
      </c>
      <c r="BP232">
        <v>0</v>
      </c>
      <c r="BQ232">
        <v>1</v>
      </c>
      <c r="BR232">
        <v>1</v>
      </c>
      <c r="BS232">
        <v>0</v>
      </c>
      <c r="BT232">
        <v>0</v>
      </c>
      <c r="BU232">
        <v>0</v>
      </c>
      <c r="BV232">
        <v>0</v>
      </c>
      <c r="BW232">
        <v>1</v>
      </c>
      <c r="BX232">
        <v>0</v>
      </c>
      <c r="BY232">
        <v>0</v>
      </c>
      <c r="BZ232">
        <v>0</v>
      </c>
      <c r="CA232">
        <v>0</v>
      </c>
      <c r="CB232">
        <v>0</v>
      </c>
      <c r="CD232">
        <v>0</v>
      </c>
    </row>
    <row r="233" spans="1:82" x14ac:dyDescent="0.3">
      <c r="A233" s="155">
        <v>943</v>
      </c>
      <c r="B233" t="s">
        <v>1587</v>
      </c>
      <c r="E233">
        <v>0</v>
      </c>
      <c r="F233" t="s">
        <v>1588</v>
      </c>
      <c r="G233">
        <v>0</v>
      </c>
      <c r="H233">
        <v>0</v>
      </c>
      <c r="I233">
        <v>0</v>
      </c>
      <c r="J233">
        <v>0</v>
      </c>
      <c r="K233">
        <v>0</v>
      </c>
      <c r="L233">
        <v>0</v>
      </c>
      <c r="M233" t="s">
        <v>1589</v>
      </c>
      <c r="N233">
        <v>0</v>
      </c>
      <c r="O233" t="s">
        <v>1589</v>
      </c>
      <c r="P233">
        <v>0</v>
      </c>
      <c r="Q233" t="s">
        <v>1589</v>
      </c>
      <c r="R233">
        <v>0</v>
      </c>
      <c r="S233">
        <v>0</v>
      </c>
      <c r="T233" t="s">
        <v>1589</v>
      </c>
      <c r="U233" t="s">
        <v>1589</v>
      </c>
      <c r="V233" t="s">
        <v>1589</v>
      </c>
      <c r="W233" t="s">
        <v>1588</v>
      </c>
      <c r="X233" t="s">
        <v>1588</v>
      </c>
      <c r="Y233" t="s">
        <v>1589</v>
      </c>
      <c r="Z233" t="s">
        <v>1589</v>
      </c>
      <c r="AA233" t="s">
        <v>1588</v>
      </c>
      <c r="AB233" t="s">
        <v>1589</v>
      </c>
      <c r="AC233">
        <v>0</v>
      </c>
      <c r="AD233">
        <v>0</v>
      </c>
      <c r="AE233" t="s">
        <v>1589</v>
      </c>
      <c r="AF233" t="s">
        <v>1589</v>
      </c>
      <c r="AG233" t="s">
        <v>1588</v>
      </c>
      <c r="AH233" t="s">
        <v>1589</v>
      </c>
      <c r="AI233" t="s">
        <v>1589</v>
      </c>
      <c r="AJ233">
        <v>0</v>
      </c>
      <c r="AK233">
        <v>0</v>
      </c>
      <c r="AM233" t="s">
        <v>1588</v>
      </c>
      <c r="AN233" t="s">
        <v>1588</v>
      </c>
      <c r="AO233" t="s">
        <v>1588</v>
      </c>
      <c r="AP233">
        <v>0</v>
      </c>
      <c r="AQ233" t="s">
        <v>1589</v>
      </c>
      <c r="AR233" t="s">
        <v>1588</v>
      </c>
      <c r="AS233">
        <v>0</v>
      </c>
      <c r="AT233" t="s">
        <v>1588</v>
      </c>
      <c r="AU233">
        <v>0</v>
      </c>
      <c r="AV233" t="s">
        <v>1589</v>
      </c>
      <c r="AW233">
        <v>0</v>
      </c>
      <c r="AX233" t="s">
        <v>1588</v>
      </c>
      <c r="AY233" t="s">
        <v>1589</v>
      </c>
      <c r="AZ233" t="s">
        <v>1588</v>
      </c>
      <c r="BA233" t="s">
        <v>1588</v>
      </c>
      <c r="BB233">
        <v>0</v>
      </c>
      <c r="BC233">
        <v>0</v>
      </c>
      <c r="BD233" t="s">
        <v>1589</v>
      </c>
      <c r="BE233">
        <v>0</v>
      </c>
      <c r="BF233">
        <v>0</v>
      </c>
      <c r="BG233">
        <v>0</v>
      </c>
      <c r="BH233">
        <v>0</v>
      </c>
      <c r="BI233">
        <v>0</v>
      </c>
      <c r="BJ233">
        <v>0</v>
      </c>
      <c r="BK233" t="s">
        <v>1588</v>
      </c>
      <c r="BL233" t="s">
        <v>1589</v>
      </c>
      <c r="BM233" t="s">
        <v>1588</v>
      </c>
      <c r="BN233" t="s">
        <v>1589</v>
      </c>
      <c r="BO233" t="s">
        <v>1588</v>
      </c>
      <c r="BP233">
        <v>0</v>
      </c>
      <c r="BQ233" t="s">
        <v>1589</v>
      </c>
      <c r="BR233" t="s">
        <v>1589</v>
      </c>
      <c r="BS233" t="s">
        <v>1588</v>
      </c>
      <c r="BT233" t="s">
        <v>1588</v>
      </c>
      <c r="BU233" t="s">
        <v>1588</v>
      </c>
      <c r="BV233">
        <v>0</v>
      </c>
      <c r="BW233" t="s">
        <v>1589</v>
      </c>
      <c r="BX233" t="s">
        <v>1588</v>
      </c>
      <c r="BY233">
        <v>0</v>
      </c>
      <c r="BZ233" t="s">
        <v>1588</v>
      </c>
      <c r="CA233">
        <v>0</v>
      </c>
      <c r="CB233" t="s">
        <v>1588</v>
      </c>
      <c r="CD233">
        <v>0</v>
      </c>
    </row>
    <row r="234" spans="1:82" x14ac:dyDescent="0.3">
      <c r="A234" s="155">
        <v>944</v>
      </c>
      <c r="B234" t="s">
        <v>1590</v>
      </c>
      <c r="E234">
        <v>0</v>
      </c>
      <c r="F234">
        <v>0</v>
      </c>
      <c r="G234">
        <v>0</v>
      </c>
      <c r="H234">
        <v>0</v>
      </c>
      <c r="I234">
        <v>0</v>
      </c>
      <c r="J234" t="s">
        <v>1591</v>
      </c>
      <c r="K234">
        <v>0</v>
      </c>
      <c r="L234" t="s">
        <v>1591</v>
      </c>
      <c r="M234">
        <v>0</v>
      </c>
      <c r="N234">
        <v>0</v>
      </c>
      <c r="O234">
        <v>0</v>
      </c>
      <c r="P234">
        <v>0</v>
      </c>
      <c r="Q234">
        <v>0</v>
      </c>
      <c r="R234" t="s">
        <v>2723</v>
      </c>
      <c r="S234">
        <v>0</v>
      </c>
      <c r="T234">
        <v>0</v>
      </c>
      <c r="U234">
        <v>0</v>
      </c>
      <c r="V234">
        <v>0</v>
      </c>
      <c r="W234">
        <v>0</v>
      </c>
      <c r="X234">
        <v>0</v>
      </c>
      <c r="Y234">
        <v>0</v>
      </c>
      <c r="Z234">
        <v>0</v>
      </c>
      <c r="AA234">
        <v>0</v>
      </c>
      <c r="AB234">
        <v>0</v>
      </c>
      <c r="AC234">
        <v>0</v>
      </c>
      <c r="AD234">
        <v>0</v>
      </c>
      <c r="AE234">
        <v>0</v>
      </c>
      <c r="AF234">
        <v>0</v>
      </c>
      <c r="AG234">
        <v>0</v>
      </c>
      <c r="AH234">
        <v>0</v>
      </c>
      <c r="AI234">
        <v>0</v>
      </c>
      <c r="AJ234">
        <v>0</v>
      </c>
      <c r="AK234">
        <v>0</v>
      </c>
      <c r="AM234" t="s">
        <v>1591</v>
      </c>
      <c r="AN234">
        <v>0</v>
      </c>
      <c r="AO234">
        <v>0</v>
      </c>
      <c r="AP234" t="s">
        <v>1592</v>
      </c>
      <c r="AQ234">
        <v>0</v>
      </c>
      <c r="AR234">
        <v>0</v>
      </c>
      <c r="AS234" t="s">
        <v>1591</v>
      </c>
      <c r="AT234">
        <v>0</v>
      </c>
      <c r="AU234">
        <v>0</v>
      </c>
      <c r="AV234">
        <v>0</v>
      </c>
      <c r="AW234">
        <v>0</v>
      </c>
      <c r="AX234">
        <v>0</v>
      </c>
      <c r="AY234">
        <v>0</v>
      </c>
      <c r="AZ234">
        <v>0</v>
      </c>
      <c r="BA234">
        <v>0</v>
      </c>
      <c r="BB234">
        <v>0</v>
      </c>
      <c r="BC234">
        <v>0</v>
      </c>
      <c r="BD234">
        <v>0</v>
      </c>
      <c r="BE234">
        <v>0</v>
      </c>
      <c r="BF234">
        <v>0</v>
      </c>
      <c r="BG234">
        <v>0</v>
      </c>
      <c r="BH234">
        <v>0</v>
      </c>
      <c r="BI234">
        <v>0</v>
      </c>
      <c r="BJ234">
        <v>0</v>
      </c>
      <c r="BK234">
        <v>0</v>
      </c>
      <c r="BL234">
        <v>0</v>
      </c>
      <c r="BM234" t="s">
        <v>1591</v>
      </c>
      <c r="BN234">
        <v>0</v>
      </c>
      <c r="BO234">
        <v>0</v>
      </c>
      <c r="BP234">
        <v>0</v>
      </c>
      <c r="BQ234">
        <v>0</v>
      </c>
      <c r="BR234">
        <v>0</v>
      </c>
      <c r="BS234">
        <v>0</v>
      </c>
      <c r="BT234">
        <v>0</v>
      </c>
      <c r="BU234">
        <v>0</v>
      </c>
      <c r="BV234">
        <v>0</v>
      </c>
      <c r="BW234">
        <v>0</v>
      </c>
      <c r="BX234">
        <v>0</v>
      </c>
      <c r="BY234" t="s">
        <v>1591</v>
      </c>
      <c r="BZ234">
        <v>0</v>
      </c>
      <c r="CA234">
        <v>0</v>
      </c>
      <c r="CB234">
        <v>0</v>
      </c>
      <c r="CD234">
        <v>0</v>
      </c>
    </row>
    <row r="235" spans="1:82" x14ac:dyDescent="0.3">
      <c r="A235" s="155">
        <v>945</v>
      </c>
      <c r="B235" t="s">
        <v>1593</v>
      </c>
      <c r="J235" t="s">
        <v>1538</v>
      </c>
      <c r="L235" t="s">
        <v>1475</v>
      </c>
      <c r="R235" t="s">
        <v>2724</v>
      </c>
      <c r="AM235" t="s">
        <v>1518</v>
      </c>
      <c r="AP235" t="s">
        <v>1481</v>
      </c>
      <c r="AS235" t="s">
        <v>1495</v>
      </c>
      <c r="BM235" t="s">
        <v>1512</v>
      </c>
      <c r="BY235" t="s">
        <v>1453</v>
      </c>
    </row>
    <row r="236" spans="1:82" x14ac:dyDescent="0.3">
      <c r="A236" s="155">
        <v>946</v>
      </c>
      <c r="B236" t="s">
        <v>1595</v>
      </c>
      <c r="E236">
        <v>0</v>
      </c>
      <c r="F236">
        <v>0</v>
      </c>
      <c r="G236">
        <v>0</v>
      </c>
      <c r="H236">
        <v>0</v>
      </c>
      <c r="I236">
        <v>0</v>
      </c>
      <c r="J236" t="s">
        <v>1557</v>
      </c>
      <c r="K236">
        <v>0</v>
      </c>
      <c r="L236" t="s">
        <v>1557</v>
      </c>
      <c r="M236">
        <v>0</v>
      </c>
      <c r="N236">
        <v>0</v>
      </c>
      <c r="O236">
        <v>0</v>
      </c>
      <c r="P236">
        <v>0</v>
      </c>
      <c r="Q236">
        <v>0</v>
      </c>
      <c r="R236" t="s">
        <v>1557</v>
      </c>
      <c r="S236">
        <v>0</v>
      </c>
      <c r="T236">
        <v>0</v>
      </c>
      <c r="U236">
        <v>0</v>
      </c>
      <c r="V236">
        <v>0</v>
      </c>
      <c r="W236">
        <v>0</v>
      </c>
      <c r="X236">
        <v>0</v>
      </c>
      <c r="Y236">
        <v>0</v>
      </c>
      <c r="Z236">
        <v>0</v>
      </c>
      <c r="AA236">
        <v>0</v>
      </c>
      <c r="AB236">
        <v>0</v>
      </c>
      <c r="AC236">
        <v>0</v>
      </c>
      <c r="AD236">
        <v>0</v>
      </c>
      <c r="AE236">
        <v>0</v>
      </c>
      <c r="AF236">
        <v>0</v>
      </c>
      <c r="AG236">
        <v>0</v>
      </c>
      <c r="AH236">
        <v>0</v>
      </c>
      <c r="AI236">
        <v>0</v>
      </c>
      <c r="AJ236">
        <v>0</v>
      </c>
      <c r="AK236">
        <v>0</v>
      </c>
      <c r="AM236" t="s">
        <v>1557</v>
      </c>
      <c r="AN236">
        <v>0</v>
      </c>
      <c r="AO236">
        <v>0</v>
      </c>
      <c r="AP236" t="s">
        <v>1555</v>
      </c>
      <c r="AQ236">
        <v>0</v>
      </c>
      <c r="AR236">
        <v>0</v>
      </c>
      <c r="AS236" t="s">
        <v>1557</v>
      </c>
      <c r="AT236">
        <v>0</v>
      </c>
      <c r="AU236">
        <v>0</v>
      </c>
      <c r="AV236">
        <v>0</v>
      </c>
      <c r="AW236">
        <v>0</v>
      </c>
      <c r="AX236">
        <v>0</v>
      </c>
      <c r="AY236">
        <v>0</v>
      </c>
      <c r="AZ236">
        <v>0</v>
      </c>
      <c r="BA236">
        <v>0</v>
      </c>
      <c r="BB236">
        <v>0</v>
      </c>
      <c r="BC236">
        <v>0</v>
      </c>
      <c r="BD236">
        <v>0</v>
      </c>
      <c r="BE236">
        <v>0</v>
      </c>
      <c r="BF236">
        <v>0</v>
      </c>
      <c r="BG236">
        <v>0</v>
      </c>
      <c r="BH236">
        <v>0</v>
      </c>
      <c r="BI236">
        <v>0</v>
      </c>
      <c r="BJ236">
        <v>0</v>
      </c>
      <c r="BK236">
        <v>0</v>
      </c>
      <c r="BL236">
        <v>0</v>
      </c>
      <c r="BM236" t="s">
        <v>1557</v>
      </c>
      <c r="BN236">
        <v>0</v>
      </c>
      <c r="BO236">
        <v>0</v>
      </c>
      <c r="BP236">
        <v>0</v>
      </c>
      <c r="BQ236">
        <v>0</v>
      </c>
      <c r="BR236">
        <v>0</v>
      </c>
      <c r="BS236">
        <v>0</v>
      </c>
      <c r="BT236">
        <v>0</v>
      </c>
      <c r="BU236">
        <v>0</v>
      </c>
      <c r="BV236">
        <v>0</v>
      </c>
      <c r="BW236">
        <v>0</v>
      </c>
      <c r="BX236">
        <v>0</v>
      </c>
      <c r="BY236" t="s">
        <v>1557</v>
      </c>
      <c r="BZ236">
        <v>0</v>
      </c>
      <c r="CA236">
        <v>0</v>
      </c>
      <c r="CB236">
        <v>0</v>
      </c>
      <c r="CD236">
        <v>0</v>
      </c>
    </row>
    <row r="237" spans="1:82" x14ac:dyDescent="0.3">
      <c r="A237" s="155">
        <v>947</v>
      </c>
      <c r="B237" t="s">
        <v>1596</v>
      </c>
      <c r="E237" t="s">
        <v>1300</v>
      </c>
      <c r="F237" t="s">
        <v>2725</v>
      </c>
      <c r="G237" t="s">
        <v>1598</v>
      </c>
      <c r="H237" t="s">
        <v>2726</v>
      </c>
      <c r="I237" t="s">
        <v>2175</v>
      </c>
      <c r="J237" t="s">
        <v>2176</v>
      </c>
      <c r="K237" t="s">
        <v>2727</v>
      </c>
      <c r="L237" t="s">
        <v>1298</v>
      </c>
      <c r="M237" t="s">
        <v>1294</v>
      </c>
      <c r="N237" t="s">
        <v>2178</v>
      </c>
      <c r="O237" t="s">
        <v>1299</v>
      </c>
      <c r="P237" t="s">
        <v>2179</v>
      </c>
      <c r="Q237" t="s">
        <v>1305</v>
      </c>
      <c r="R237" t="s">
        <v>2180</v>
      </c>
      <c r="S237" t="s">
        <v>2181</v>
      </c>
      <c r="T237" t="s">
        <v>2182</v>
      </c>
      <c r="U237" t="s">
        <v>2183</v>
      </c>
      <c r="V237" t="s">
        <v>2184</v>
      </c>
      <c r="W237" t="s">
        <v>2185</v>
      </c>
      <c r="X237" t="s">
        <v>2728</v>
      </c>
      <c r="Y237" t="s">
        <v>2186</v>
      </c>
      <c r="Z237" t="s">
        <v>1120</v>
      </c>
      <c r="AA237" t="s">
        <v>2187</v>
      </c>
      <c r="AB237" t="s">
        <v>2729</v>
      </c>
      <c r="AC237" t="s">
        <v>1120</v>
      </c>
      <c r="AD237" t="s">
        <v>2189</v>
      </c>
      <c r="AE237" t="s">
        <v>2190</v>
      </c>
      <c r="AF237" t="s">
        <v>1120</v>
      </c>
      <c r="AG237" t="s">
        <v>2730</v>
      </c>
      <c r="AH237" t="s">
        <v>2192</v>
      </c>
      <c r="AI237" t="s">
        <v>1293</v>
      </c>
      <c r="AJ237" t="s">
        <v>1121</v>
      </c>
      <c r="AK237" t="s">
        <v>2731</v>
      </c>
      <c r="AM237" t="s">
        <v>2193</v>
      </c>
      <c r="AN237" t="s">
        <v>1303</v>
      </c>
      <c r="AO237" t="s">
        <v>1304</v>
      </c>
      <c r="AP237" t="s">
        <v>2732</v>
      </c>
      <c r="AQ237" t="s">
        <v>2195</v>
      </c>
      <c r="AR237" t="s">
        <v>1302</v>
      </c>
      <c r="AS237" t="s">
        <v>1597</v>
      </c>
      <c r="AT237" t="s">
        <v>2733</v>
      </c>
      <c r="AU237" t="s">
        <v>2175</v>
      </c>
      <c r="AV237" t="s">
        <v>1298</v>
      </c>
      <c r="AW237" t="s">
        <v>1296</v>
      </c>
      <c r="AX237" t="s">
        <v>2197</v>
      </c>
      <c r="AY237" t="s">
        <v>2198</v>
      </c>
      <c r="AZ237" t="s">
        <v>2199</v>
      </c>
      <c r="BA237" t="s">
        <v>2726</v>
      </c>
      <c r="BB237" t="s">
        <v>2201</v>
      </c>
      <c r="BC237" t="s">
        <v>2202</v>
      </c>
      <c r="BD237" t="s">
        <v>2203</v>
      </c>
      <c r="BE237" t="s">
        <v>2734</v>
      </c>
      <c r="BF237" t="s">
        <v>2735</v>
      </c>
      <c r="BG237" t="s">
        <v>2736</v>
      </c>
      <c r="BH237" t="s">
        <v>2205</v>
      </c>
      <c r="BI237" t="s">
        <v>2206</v>
      </c>
      <c r="BJ237" t="s">
        <v>2207</v>
      </c>
      <c r="BK237" t="s">
        <v>1297</v>
      </c>
      <c r="BL237" t="s">
        <v>1602</v>
      </c>
      <c r="BM237" t="s">
        <v>2208</v>
      </c>
      <c r="BN237" t="s">
        <v>2209</v>
      </c>
      <c r="BO237" t="s">
        <v>1302</v>
      </c>
      <c r="BP237" t="s">
        <v>2182</v>
      </c>
      <c r="BQ237" t="s">
        <v>2210</v>
      </c>
      <c r="BR237" t="s">
        <v>2726</v>
      </c>
      <c r="BS237" t="s">
        <v>2202</v>
      </c>
      <c r="BT237" t="s">
        <v>1599</v>
      </c>
      <c r="BU237" t="s">
        <v>1600</v>
      </c>
      <c r="BV237" t="s">
        <v>2204</v>
      </c>
      <c r="BW237" t="s">
        <v>2737</v>
      </c>
      <c r="BX237" t="s">
        <v>2212</v>
      </c>
      <c r="BY237" t="s">
        <v>2213</v>
      </c>
      <c r="BZ237" t="s">
        <v>2214</v>
      </c>
      <c r="CA237" t="s">
        <v>2738</v>
      </c>
      <c r="CB237" t="s">
        <v>2216</v>
      </c>
      <c r="CD237" t="s">
        <v>2187</v>
      </c>
    </row>
    <row r="238" spans="1:82" x14ac:dyDescent="0.3">
      <c r="A238" s="155">
        <v>948</v>
      </c>
      <c r="B238" t="s">
        <v>1603</v>
      </c>
      <c r="E238" t="s">
        <v>2217</v>
      </c>
      <c r="F238" t="s">
        <v>2739</v>
      </c>
      <c r="G238" t="s">
        <v>2218</v>
      </c>
      <c r="H238" t="s">
        <v>2208</v>
      </c>
      <c r="I238" t="s">
        <v>2220</v>
      </c>
      <c r="J238" t="s">
        <v>2221</v>
      </c>
      <c r="K238" t="s">
        <v>2222</v>
      </c>
      <c r="L238" t="s">
        <v>2223</v>
      </c>
      <c r="M238" t="s">
        <v>2224</v>
      </c>
      <c r="N238" t="s">
        <v>2225</v>
      </c>
      <c r="O238" t="s">
        <v>2226</v>
      </c>
      <c r="P238" t="s">
        <v>2227</v>
      </c>
      <c r="Q238" t="s">
        <v>2228</v>
      </c>
      <c r="R238" t="s">
        <v>2229</v>
      </c>
      <c r="S238" t="s">
        <v>2230</v>
      </c>
      <c r="T238" t="s">
        <v>2231</v>
      </c>
      <c r="U238" t="s">
        <v>2232</v>
      </c>
      <c r="V238" t="s">
        <v>2233</v>
      </c>
      <c r="W238" t="s">
        <v>2234</v>
      </c>
      <c r="X238" t="s">
        <v>2740</v>
      </c>
      <c r="Y238" t="s">
        <v>2235</v>
      </c>
      <c r="Z238" t="s">
        <v>1307</v>
      </c>
      <c r="AA238" t="s">
        <v>2236</v>
      </c>
      <c r="AB238" t="s">
        <v>2265</v>
      </c>
      <c r="AC238" t="s">
        <v>2238</v>
      </c>
      <c r="AD238" t="s">
        <v>1311</v>
      </c>
      <c r="AE238" t="s">
        <v>2239</v>
      </c>
      <c r="AF238" t="s">
        <v>2240</v>
      </c>
      <c r="AG238" t="s">
        <v>2741</v>
      </c>
      <c r="AH238" t="s">
        <v>2242</v>
      </c>
      <c r="AI238" t="s">
        <v>2742</v>
      </c>
      <c r="AJ238" t="s">
        <v>2244</v>
      </c>
      <c r="AK238" t="s">
        <v>2743</v>
      </c>
      <c r="AM238" t="s">
        <v>1301</v>
      </c>
      <c r="AN238" t="s">
        <v>2245</v>
      </c>
      <c r="AO238" t="s">
        <v>2246</v>
      </c>
      <c r="AP238" t="s">
        <v>2744</v>
      </c>
      <c r="AQ238" t="s">
        <v>2248</v>
      </c>
      <c r="AR238" t="s">
        <v>2249</v>
      </c>
      <c r="AS238" t="s">
        <v>2228</v>
      </c>
      <c r="AT238" t="s">
        <v>2745</v>
      </c>
      <c r="AU238" t="s">
        <v>2746</v>
      </c>
      <c r="AV238" t="s">
        <v>2251</v>
      </c>
      <c r="AW238" t="s">
        <v>2252</v>
      </c>
      <c r="AX238" t="s">
        <v>2747</v>
      </c>
      <c r="AY238" t="s">
        <v>2254</v>
      </c>
      <c r="AZ238" t="s">
        <v>1309</v>
      </c>
      <c r="BA238" t="s">
        <v>2748</v>
      </c>
      <c r="BB238" t="s">
        <v>2749</v>
      </c>
      <c r="BC238" t="s">
        <v>2256</v>
      </c>
      <c r="BD238" t="s">
        <v>2257</v>
      </c>
      <c r="BE238" t="s">
        <v>2258</v>
      </c>
      <c r="BF238" t="s">
        <v>2750</v>
      </c>
      <c r="BG238" t="s">
        <v>2751</v>
      </c>
      <c r="BH238" t="s">
        <v>2260</v>
      </c>
      <c r="BI238" t="s">
        <v>1308</v>
      </c>
      <c r="BJ238" t="s">
        <v>2262</v>
      </c>
      <c r="BK238" t="s">
        <v>2263</v>
      </c>
      <c r="BL238" t="s">
        <v>2752</v>
      </c>
      <c r="BM238" t="s">
        <v>2264</v>
      </c>
      <c r="BN238" t="s">
        <v>2265</v>
      </c>
      <c r="BO238" t="s">
        <v>2266</v>
      </c>
      <c r="BP238" t="s">
        <v>2267</v>
      </c>
      <c r="BQ238" t="s">
        <v>1306</v>
      </c>
      <c r="BR238" t="s">
        <v>2753</v>
      </c>
      <c r="BS238" t="s">
        <v>2269</v>
      </c>
      <c r="BT238" t="s">
        <v>2270</v>
      </c>
      <c r="BU238" t="s">
        <v>2271</v>
      </c>
      <c r="BV238" t="s">
        <v>2272</v>
      </c>
      <c r="BW238" t="s">
        <v>1259</v>
      </c>
      <c r="BX238" t="s">
        <v>2273</v>
      </c>
      <c r="BY238" t="s">
        <v>1604</v>
      </c>
      <c r="BZ238" t="s">
        <v>2274</v>
      </c>
      <c r="CA238" t="s">
        <v>2754</v>
      </c>
      <c r="CB238" t="s">
        <v>2276</v>
      </c>
      <c r="CD238" t="s">
        <v>2277</v>
      </c>
    </row>
    <row r="239" spans="1:82" x14ac:dyDescent="0.3">
      <c r="A239" s="155">
        <v>949</v>
      </c>
      <c r="B239" t="s">
        <v>1123</v>
      </c>
      <c r="E239" t="s">
        <v>415</v>
      </c>
      <c r="F239" t="s">
        <v>415</v>
      </c>
      <c r="G239" t="s">
        <v>415</v>
      </c>
      <c r="H239" t="s">
        <v>415</v>
      </c>
      <c r="I239" t="s">
        <v>415</v>
      </c>
      <c r="J239" t="s">
        <v>415</v>
      </c>
      <c r="K239" t="s">
        <v>415</v>
      </c>
      <c r="L239" t="s">
        <v>415</v>
      </c>
      <c r="M239" t="s">
        <v>415</v>
      </c>
      <c r="N239" t="s">
        <v>415</v>
      </c>
      <c r="O239" t="s">
        <v>415</v>
      </c>
      <c r="P239" t="s">
        <v>415</v>
      </c>
      <c r="Q239" t="s">
        <v>415</v>
      </c>
      <c r="R239" t="s">
        <v>415</v>
      </c>
      <c r="S239" t="s">
        <v>415</v>
      </c>
      <c r="T239" t="s">
        <v>415</v>
      </c>
      <c r="U239" t="s">
        <v>415</v>
      </c>
      <c r="V239" t="s">
        <v>415</v>
      </c>
      <c r="W239" t="s">
        <v>415</v>
      </c>
      <c r="X239" t="s">
        <v>415</v>
      </c>
      <c r="Y239" t="s">
        <v>415</v>
      </c>
      <c r="Z239" t="s">
        <v>415</v>
      </c>
      <c r="AA239" t="s">
        <v>415</v>
      </c>
      <c r="AB239" t="s">
        <v>415</v>
      </c>
      <c r="AC239" t="s">
        <v>415</v>
      </c>
      <c r="AD239" t="s">
        <v>415</v>
      </c>
      <c r="AE239" t="s">
        <v>415</v>
      </c>
      <c r="AF239" t="s">
        <v>415</v>
      </c>
      <c r="AG239" t="s">
        <v>415</v>
      </c>
      <c r="AH239" t="s">
        <v>415</v>
      </c>
      <c r="AI239" t="s">
        <v>415</v>
      </c>
      <c r="AJ239" t="s">
        <v>415</v>
      </c>
      <c r="AK239" t="s">
        <v>415</v>
      </c>
      <c r="AM239" t="s">
        <v>415</v>
      </c>
      <c r="AN239" t="s">
        <v>415</v>
      </c>
      <c r="AO239" t="s">
        <v>1606</v>
      </c>
      <c r="AP239" t="s">
        <v>415</v>
      </c>
      <c r="AQ239" t="s">
        <v>415</v>
      </c>
      <c r="AR239" t="s">
        <v>415</v>
      </c>
      <c r="AS239" t="s">
        <v>415</v>
      </c>
      <c r="AT239" t="s">
        <v>415</v>
      </c>
      <c r="AU239" t="s">
        <v>415</v>
      </c>
      <c r="AV239" t="s">
        <v>415</v>
      </c>
      <c r="AW239" t="s">
        <v>415</v>
      </c>
      <c r="AX239" t="s">
        <v>415</v>
      </c>
      <c r="AY239" t="s">
        <v>415</v>
      </c>
      <c r="AZ239" t="s">
        <v>415</v>
      </c>
      <c r="BA239" t="s">
        <v>415</v>
      </c>
      <c r="BB239" t="s">
        <v>415</v>
      </c>
      <c r="BC239" t="s">
        <v>415</v>
      </c>
      <c r="BD239" t="s">
        <v>415</v>
      </c>
      <c r="BE239" t="s">
        <v>415</v>
      </c>
      <c r="BF239" t="s">
        <v>415</v>
      </c>
      <c r="BG239" t="s">
        <v>415</v>
      </c>
      <c r="BH239" t="s">
        <v>415</v>
      </c>
      <c r="BI239" t="s">
        <v>415</v>
      </c>
      <c r="BJ239" t="s">
        <v>415</v>
      </c>
      <c r="BK239" t="s">
        <v>415</v>
      </c>
      <c r="BL239" t="s">
        <v>433</v>
      </c>
      <c r="BM239" t="s">
        <v>415</v>
      </c>
      <c r="BN239" t="s">
        <v>415</v>
      </c>
      <c r="BO239" t="s">
        <v>415</v>
      </c>
      <c r="BP239" t="s">
        <v>415</v>
      </c>
      <c r="BQ239" t="s">
        <v>415</v>
      </c>
      <c r="BR239" t="s">
        <v>415</v>
      </c>
      <c r="BS239" t="s">
        <v>415</v>
      </c>
      <c r="BT239" t="s">
        <v>415</v>
      </c>
      <c r="BU239" t="s">
        <v>415</v>
      </c>
      <c r="BV239" t="s">
        <v>415</v>
      </c>
      <c r="BW239" t="s">
        <v>415</v>
      </c>
      <c r="BX239" t="s">
        <v>415</v>
      </c>
      <c r="BY239" t="s">
        <v>415</v>
      </c>
      <c r="BZ239" t="s">
        <v>415</v>
      </c>
      <c r="CA239" t="s">
        <v>1605</v>
      </c>
      <c r="CB239" t="s">
        <v>415</v>
      </c>
      <c r="CD239" t="s">
        <v>415</v>
      </c>
    </row>
    <row r="240" spans="1:82" x14ac:dyDescent="0.3">
      <c r="A240" s="155">
        <v>950</v>
      </c>
      <c r="B240" t="s">
        <v>1124</v>
      </c>
      <c r="E240" t="s">
        <v>50</v>
      </c>
      <c r="F240" t="s">
        <v>50</v>
      </c>
      <c r="G240" t="s">
        <v>50</v>
      </c>
      <c r="H240" t="s">
        <v>50</v>
      </c>
      <c r="I240" t="s">
        <v>50</v>
      </c>
      <c r="J240" t="s">
        <v>50</v>
      </c>
      <c r="K240" t="s">
        <v>50</v>
      </c>
      <c r="L240" t="s">
        <v>50</v>
      </c>
      <c r="M240" t="s">
        <v>50</v>
      </c>
      <c r="N240" t="s">
        <v>50</v>
      </c>
      <c r="O240" t="s">
        <v>50</v>
      </c>
      <c r="P240" t="s">
        <v>50</v>
      </c>
      <c r="Q240" t="s">
        <v>50</v>
      </c>
      <c r="R240" t="s">
        <v>50</v>
      </c>
      <c r="S240" t="s">
        <v>50</v>
      </c>
      <c r="T240" t="s">
        <v>50</v>
      </c>
      <c r="U240" t="s">
        <v>50</v>
      </c>
      <c r="V240" t="s">
        <v>50</v>
      </c>
      <c r="W240" t="s">
        <v>50</v>
      </c>
      <c r="X240" t="s">
        <v>50</v>
      </c>
      <c r="Y240" t="s">
        <v>50</v>
      </c>
      <c r="Z240" t="s">
        <v>50</v>
      </c>
      <c r="AA240" t="s">
        <v>50</v>
      </c>
      <c r="AB240" t="s">
        <v>51</v>
      </c>
      <c r="AC240" t="s">
        <v>50</v>
      </c>
      <c r="AD240" t="s">
        <v>50</v>
      </c>
      <c r="AE240" t="s">
        <v>50</v>
      </c>
      <c r="AF240" t="s">
        <v>50</v>
      </c>
      <c r="AG240" t="s">
        <v>50</v>
      </c>
      <c r="AH240" t="s">
        <v>50</v>
      </c>
      <c r="AI240" t="s">
        <v>50</v>
      </c>
      <c r="AJ240" t="s">
        <v>50</v>
      </c>
      <c r="AK240" t="s">
        <v>50</v>
      </c>
      <c r="AM240" t="s">
        <v>50</v>
      </c>
      <c r="AN240" t="s">
        <v>50</v>
      </c>
      <c r="AO240" t="s">
        <v>50</v>
      </c>
      <c r="AP240" t="s">
        <v>50</v>
      </c>
      <c r="AQ240" t="s">
        <v>50</v>
      </c>
      <c r="AR240" t="s">
        <v>50</v>
      </c>
      <c r="AS240" t="s">
        <v>50</v>
      </c>
      <c r="AT240" t="s">
        <v>50</v>
      </c>
      <c r="AU240" t="s">
        <v>50</v>
      </c>
      <c r="AV240" t="s">
        <v>50</v>
      </c>
      <c r="AW240" t="s">
        <v>50</v>
      </c>
      <c r="AX240" t="s">
        <v>50</v>
      </c>
      <c r="AY240" t="s">
        <v>50</v>
      </c>
      <c r="AZ240" t="s">
        <v>50</v>
      </c>
      <c r="BA240" t="s">
        <v>50</v>
      </c>
      <c r="BB240" t="s">
        <v>50</v>
      </c>
      <c r="BC240" t="s">
        <v>50</v>
      </c>
      <c r="BD240" t="s">
        <v>50</v>
      </c>
      <c r="BE240" t="s">
        <v>50</v>
      </c>
      <c r="BF240" t="s">
        <v>50</v>
      </c>
      <c r="BG240" t="s">
        <v>50</v>
      </c>
      <c r="BH240" t="s">
        <v>50</v>
      </c>
      <c r="BI240" t="s">
        <v>50</v>
      </c>
      <c r="BJ240" t="s">
        <v>50</v>
      </c>
      <c r="BK240" t="s">
        <v>50</v>
      </c>
      <c r="BL240" t="s">
        <v>50</v>
      </c>
      <c r="BM240" t="s">
        <v>50</v>
      </c>
      <c r="BN240" t="s">
        <v>50</v>
      </c>
      <c r="BO240" t="s">
        <v>51</v>
      </c>
      <c r="BP240" t="s">
        <v>50</v>
      </c>
      <c r="BQ240" t="s">
        <v>50</v>
      </c>
      <c r="BR240" t="s">
        <v>50</v>
      </c>
      <c r="BS240" t="s">
        <v>50</v>
      </c>
      <c r="BT240" t="s">
        <v>50</v>
      </c>
      <c r="BU240" t="s">
        <v>50</v>
      </c>
      <c r="BV240" t="s">
        <v>50</v>
      </c>
      <c r="BW240" t="s">
        <v>50</v>
      </c>
      <c r="BX240" t="s">
        <v>50</v>
      </c>
      <c r="BY240" t="s">
        <v>50</v>
      </c>
      <c r="BZ240" t="s">
        <v>50</v>
      </c>
      <c r="CA240" t="s">
        <v>1607</v>
      </c>
      <c r="CB240" t="s">
        <v>51</v>
      </c>
      <c r="CD240" t="s">
        <v>50</v>
      </c>
    </row>
    <row r="241" spans="1:82" x14ac:dyDescent="0.3">
      <c r="A241" s="155">
        <v>951</v>
      </c>
      <c r="B241" t="s">
        <v>1125</v>
      </c>
      <c r="E241">
        <v>2</v>
      </c>
      <c r="F241">
        <v>2</v>
      </c>
      <c r="G241">
        <v>2</v>
      </c>
      <c r="H241">
        <v>1</v>
      </c>
      <c r="I241">
        <v>2</v>
      </c>
      <c r="J241">
        <v>1</v>
      </c>
      <c r="K241">
        <v>2</v>
      </c>
      <c r="L241">
        <v>2</v>
      </c>
      <c r="M241">
        <v>2</v>
      </c>
      <c r="N241">
        <v>2</v>
      </c>
      <c r="O241">
        <v>2</v>
      </c>
      <c r="P241">
        <v>2</v>
      </c>
      <c r="Q241">
        <v>2</v>
      </c>
      <c r="R241">
        <v>1</v>
      </c>
      <c r="S241">
        <v>2</v>
      </c>
      <c r="T241">
        <v>2</v>
      </c>
      <c r="U241">
        <v>2</v>
      </c>
      <c r="V241">
        <v>2</v>
      </c>
      <c r="W241">
        <v>2</v>
      </c>
      <c r="X241">
        <v>2</v>
      </c>
      <c r="Y241">
        <v>2</v>
      </c>
      <c r="Z241">
        <v>2</v>
      </c>
      <c r="AA241">
        <v>2</v>
      </c>
      <c r="AB241">
        <v>2</v>
      </c>
      <c r="AC241">
        <v>2</v>
      </c>
      <c r="AD241">
        <v>2</v>
      </c>
      <c r="AE241">
        <v>2</v>
      </c>
      <c r="AF241">
        <v>2</v>
      </c>
      <c r="AG241">
        <v>2</v>
      </c>
      <c r="AH241">
        <v>2</v>
      </c>
      <c r="AI241">
        <v>2</v>
      </c>
      <c r="AJ241">
        <v>2</v>
      </c>
      <c r="AK241">
        <v>1</v>
      </c>
      <c r="AM241">
        <v>2</v>
      </c>
      <c r="AN241">
        <v>1</v>
      </c>
      <c r="AO241">
        <v>2</v>
      </c>
      <c r="AP241">
        <v>2</v>
      </c>
      <c r="AQ241">
        <v>2</v>
      </c>
      <c r="AR241">
        <v>2</v>
      </c>
      <c r="AS241">
        <v>2</v>
      </c>
      <c r="AT241">
        <v>2</v>
      </c>
      <c r="AU241">
        <v>2</v>
      </c>
      <c r="AV241">
        <v>2</v>
      </c>
      <c r="AW241">
        <v>2</v>
      </c>
      <c r="AX241">
        <v>2</v>
      </c>
      <c r="AY241">
        <v>2</v>
      </c>
      <c r="AZ241">
        <v>1</v>
      </c>
      <c r="BA241">
        <v>2</v>
      </c>
      <c r="BB241">
        <v>2</v>
      </c>
      <c r="BC241">
        <v>2</v>
      </c>
      <c r="BD241">
        <v>2</v>
      </c>
      <c r="BE241">
        <v>2</v>
      </c>
      <c r="BF241">
        <v>2</v>
      </c>
      <c r="BG241">
        <v>2</v>
      </c>
      <c r="BH241">
        <v>2</v>
      </c>
      <c r="BI241">
        <v>1</v>
      </c>
      <c r="BJ241">
        <v>2</v>
      </c>
      <c r="BK241">
        <v>2</v>
      </c>
      <c r="BL241">
        <v>1</v>
      </c>
      <c r="BM241">
        <v>2</v>
      </c>
      <c r="BN241">
        <v>2</v>
      </c>
      <c r="BO241">
        <v>2</v>
      </c>
      <c r="BP241">
        <v>2</v>
      </c>
      <c r="BQ241">
        <v>2</v>
      </c>
      <c r="BR241">
        <v>2</v>
      </c>
      <c r="BS241">
        <v>2</v>
      </c>
      <c r="BT241">
        <v>2</v>
      </c>
      <c r="BU241">
        <v>2</v>
      </c>
      <c r="BV241">
        <v>2</v>
      </c>
      <c r="BW241">
        <v>2</v>
      </c>
      <c r="BX241">
        <v>2</v>
      </c>
      <c r="BY241">
        <v>1</v>
      </c>
      <c r="BZ241">
        <v>2</v>
      </c>
      <c r="CA241">
        <v>1</v>
      </c>
      <c r="CB241">
        <v>2</v>
      </c>
      <c r="CD241">
        <v>2</v>
      </c>
    </row>
    <row r="242" spans="1:82" x14ac:dyDescent="0.3">
      <c r="A242" s="155">
        <v>952</v>
      </c>
      <c r="B242" t="s">
        <v>1126</v>
      </c>
      <c r="E242" t="s">
        <v>2755</v>
      </c>
      <c r="F242" t="s">
        <v>1608</v>
      </c>
      <c r="G242" t="s">
        <v>2278</v>
      </c>
      <c r="H242" t="s">
        <v>1321</v>
      </c>
      <c r="I242" t="s">
        <v>1609</v>
      </c>
      <c r="J242" t="s">
        <v>1316</v>
      </c>
      <c r="K242" t="s">
        <v>2756</v>
      </c>
      <c r="L242" t="s">
        <v>1130</v>
      </c>
      <c r="M242" t="s">
        <v>2280</v>
      </c>
      <c r="N242" t="s">
        <v>1316</v>
      </c>
      <c r="O242" t="s">
        <v>2281</v>
      </c>
      <c r="P242" t="s">
        <v>2282</v>
      </c>
      <c r="Q242" t="s">
        <v>1608</v>
      </c>
      <c r="R242" t="s">
        <v>1321</v>
      </c>
      <c r="S242" t="s">
        <v>2283</v>
      </c>
      <c r="T242" t="s">
        <v>2284</v>
      </c>
      <c r="U242" t="s">
        <v>1130</v>
      </c>
      <c r="V242" t="s">
        <v>1130</v>
      </c>
      <c r="W242" t="s">
        <v>2286</v>
      </c>
      <c r="X242" t="s">
        <v>2757</v>
      </c>
      <c r="Y242" t="s">
        <v>2287</v>
      </c>
      <c r="Z242" t="s">
        <v>2288</v>
      </c>
      <c r="AA242" t="s">
        <v>1469</v>
      </c>
      <c r="AB242" t="s">
        <v>2758</v>
      </c>
      <c r="AC242" t="s">
        <v>1129</v>
      </c>
      <c r="AD242" t="s">
        <v>2759</v>
      </c>
      <c r="AE242" t="s">
        <v>2289</v>
      </c>
      <c r="AF242" t="s">
        <v>2290</v>
      </c>
      <c r="AG242" t="s">
        <v>1321</v>
      </c>
      <c r="AH242" t="s">
        <v>1130</v>
      </c>
      <c r="AI242" t="s">
        <v>2760</v>
      </c>
      <c r="AJ242" t="s">
        <v>2761</v>
      </c>
      <c r="AK242" t="s">
        <v>2762</v>
      </c>
      <c r="AM242" t="s">
        <v>2291</v>
      </c>
      <c r="AO242" t="s">
        <v>2292</v>
      </c>
      <c r="AP242" t="s">
        <v>2293</v>
      </c>
      <c r="AQ242" t="s">
        <v>2294</v>
      </c>
      <c r="AR242" t="s">
        <v>1128</v>
      </c>
      <c r="AS242" t="s">
        <v>1316</v>
      </c>
      <c r="AT242" t="s">
        <v>1314</v>
      </c>
      <c r="AV242" t="s">
        <v>2763</v>
      </c>
      <c r="AW242" t="s">
        <v>2296</v>
      </c>
      <c r="AX242" t="s">
        <v>1129</v>
      </c>
      <c r="AY242" t="s">
        <v>2297</v>
      </c>
      <c r="AZ242" t="s">
        <v>2298</v>
      </c>
      <c r="BA242" t="s">
        <v>1129</v>
      </c>
      <c r="BB242" t="s">
        <v>1128</v>
      </c>
      <c r="BC242" t="s">
        <v>1129</v>
      </c>
      <c r="BD242" t="s">
        <v>2300</v>
      </c>
      <c r="BE242" t="s">
        <v>2764</v>
      </c>
      <c r="BF242" t="s">
        <v>2765</v>
      </c>
      <c r="BG242" t="s">
        <v>1129</v>
      </c>
      <c r="BH242" t="s">
        <v>1320</v>
      </c>
      <c r="BI242" t="s">
        <v>1321</v>
      </c>
      <c r="BJ242" t="s">
        <v>2766</v>
      </c>
      <c r="BK242" t="s">
        <v>2304</v>
      </c>
      <c r="BL242" t="s">
        <v>2767</v>
      </c>
      <c r="BM242" t="s">
        <v>2305</v>
      </c>
      <c r="BN242" t="s">
        <v>1323</v>
      </c>
      <c r="BO242" t="s">
        <v>2306</v>
      </c>
      <c r="BP242" t="s">
        <v>1321</v>
      </c>
      <c r="BQ242" t="s">
        <v>2307</v>
      </c>
      <c r="BR242" t="s">
        <v>1321</v>
      </c>
      <c r="BS242" t="s">
        <v>2768</v>
      </c>
      <c r="BT242" t="s">
        <v>2308</v>
      </c>
      <c r="BU242" t="s">
        <v>2281</v>
      </c>
      <c r="BV242" t="s">
        <v>2309</v>
      </c>
      <c r="BX242" t="s">
        <v>2310</v>
      </c>
      <c r="BY242" t="s">
        <v>1315</v>
      </c>
      <c r="CA242" t="s">
        <v>2311</v>
      </c>
      <c r="CB242" t="s">
        <v>2312</v>
      </c>
      <c r="CD242" t="s">
        <v>1130</v>
      </c>
    </row>
    <row r="243" spans="1:82" x14ac:dyDescent="0.3">
      <c r="A243" s="155">
        <v>953</v>
      </c>
      <c r="B243" t="s">
        <v>1131</v>
      </c>
      <c r="E243">
        <v>2</v>
      </c>
      <c r="F243">
        <v>2</v>
      </c>
      <c r="G243">
        <v>2</v>
      </c>
      <c r="H243">
        <v>2</v>
      </c>
      <c r="I243">
        <v>2</v>
      </c>
      <c r="J243">
        <v>2</v>
      </c>
      <c r="K243">
        <v>2</v>
      </c>
      <c r="L243">
        <v>2</v>
      </c>
      <c r="M243">
        <v>2</v>
      </c>
      <c r="N243">
        <v>2</v>
      </c>
      <c r="O243">
        <v>2</v>
      </c>
      <c r="P243">
        <v>2</v>
      </c>
      <c r="Q243">
        <v>2</v>
      </c>
      <c r="R243">
        <v>2</v>
      </c>
      <c r="S243">
        <v>2</v>
      </c>
      <c r="T243">
        <v>2</v>
      </c>
      <c r="U243">
        <v>2</v>
      </c>
      <c r="V243">
        <v>2</v>
      </c>
      <c r="W243">
        <v>2</v>
      </c>
      <c r="X243">
        <v>2</v>
      </c>
      <c r="Y243">
        <v>2</v>
      </c>
      <c r="Z243">
        <v>2</v>
      </c>
      <c r="AA243">
        <v>2</v>
      </c>
      <c r="AB243">
        <v>2</v>
      </c>
      <c r="AC243">
        <v>2</v>
      </c>
      <c r="AD243">
        <v>2</v>
      </c>
      <c r="AE243">
        <v>2</v>
      </c>
      <c r="AF243">
        <v>2</v>
      </c>
      <c r="AG243">
        <v>2</v>
      </c>
      <c r="AH243">
        <v>2</v>
      </c>
      <c r="AI243">
        <v>2</v>
      </c>
      <c r="AJ243">
        <v>2</v>
      </c>
      <c r="AK243">
        <v>2</v>
      </c>
      <c r="AM243">
        <v>2</v>
      </c>
      <c r="AN243">
        <v>2</v>
      </c>
      <c r="AO243">
        <v>2</v>
      </c>
      <c r="AP243">
        <v>2</v>
      </c>
      <c r="AQ243">
        <v>2</v>
      </c>
      <c r="AR243">
        <v>2</v>
      </c>
      <c r="AS243">
        <v>2</v>
      </c>
      <c r="AT243">
        <v>2</v>
      </c>
      <c r="AU243">
        <v>2</v>
      </c>
      <c r="AV243">
        <v>2</v>
      </c>
      <c r="AW243">
        <v>2</v>
      </c>
      <c r="AX243">
        <v>2</v>
      </c>
      <c r="AY243">
        <v>2</v>
      </c>
      <c r="AZ243">
        <v>2</v>
      </c>
      <c r="BA243">
        <v>2</v>
      </c>
      <c r="BB243">
        <v>2</v>
      </c>
      <c r="BC243">
        <v>2</v>
      </c>
      <c r="BD243">
        <v>2</v>
      </c>
      <c r="BE243">
        <v>2</v>
      </c>
      <c r="BF243">
        <v>2</v>
      </c>
      <c r="BG243">
        <v>2</v>
      </c>
      <c r="BH243">
        <v>2</v>
      </c>
      <c r="BI243">
        <v>2</v>
      </c>
      <c r="BJ243">
        <v>2</v>
      </c>
      <c r="BK243">
        <v>2</v>
      </c>
      <c r="BL243">
        <v>2</v>
      </c>
      <c r="BM243">
        <v>2</v>
      </c>
      <c r="BN243">
        <v>2</v>
      </c>
      <c r="BO243">
        <v>2</v>
      </c>
      <c r="BP243">
        <v>2</v>
      </c>
      <c r="BQ243">
        <v>2</v>
      </c>
      <c r="BR243">
        <v>2</v>
      </c>
      <c r="BS243">
        <v>2</v>
      </c>
      <c r="BT243">
        <v>2</v>
      </c>
      <c r="BU243">
        <v>2</v>
      </c>
      <c r="BV243">
        <v>2</v>
      </c>
      <c r="BW243">
        <v>2</v>
      </c>
      <c r="BX243">
        <v>2</v>
      </c>
      <c r="BY243">
        <v>2</v>
      </c>
      <c r="BZ243">
        <v>2</v>
      </c>
      <c r="CA243">
        <v>2</v>
      </c>
      <c r="CB243">
        <v>2</v>
      </c>
      <c r="CD243">
        <v>2</v>
      </c>
    </row>
    <row r="244" spans="1:82" x14ac:dyDescent="0.3">
      <c r="A244" s="155">
        <v>954</v>
      </c>
      <c r="B244" t="s">
        <v>413</v>
      </c>
      <c r="E244" t="s">
        <v>50</v>
      </c>
      <c r="F244" t="s">
        <v>50</v>
      </c>
      <c r="G244" t="s">
        <v>50</v>
      </c>
      <c r="H244" t="s">
        <v>50</v>
      </c>
      <c r="I244" t="s">
        <v>50</v>
      </c>
      <c r="J244" t="s">
        <v>50</v>
      </c>
      <c r="K244" t="s">
        <v>50</v>
      </c>
      <c r="L244" t="s">
        <v>50</v>
      </c>
      <c r="M244" t="s">
        <v>50</v>
      </c>
      <c r="N244" t="s">
        <v>50</v>
      </c>
      <c r="O244" t="s">
        <v>50</v>
      </c>
      <c r="P244" t="s">
        <v>50</v>
      </c>
      <c r="Q244" t="s">
        <v>50</v>
      </c>
      <c r="R244" t="s">
        <v>50</v>
      </c>
      <c r="S244" t="s">
        <v>50</v>
      </c>
      <c r="T244" t="s">
        <v>50</v>
      </c>
      <c r="U244" t="s">
        <v>50</v>
      </c>
      <c r="V244" t="s">
        <v>50</v>
      </c>
      <c r="W244" t="s">
        <v>50</v>
      </c>
      <c r="X244" t="s">
        <v>50</v>
      </c>
      <c r="Y244" t="s">
        <v>50</v>
      </c>
      <c r="Z244" t="s">
        <v>50</v>
      </c>
      <c r="AA244" t="s">
        <v>50</v>
      </c>
      <c r="AB244" t="s">
        <v>50</v>
      </c>
      <c r="AC244" t="s">
        <v>50</v>
      </c>
      <c r="AD244" t="s">
        <v>50</v>
      </c>
      <c r="AE244" t="s">
        <v>50</v>
      </c>
      <c r="AF244" t="s">
        <v>50</v>
      </c>
      <c r="AG244" t="s">
        <v>50</v>
      </c>
      <c r="AH244" t="s">
        <v>50</v>
      </c>
      <c r="AI244" t="s">
        <v>50</v>
      </c>
      <c r="AJ244" t="s">
        <v>50</v>
      </c>
      <c r="AK244" t="s">
        <v>50</v>
      </c>
      <c r="AM244" t="s">
        <v>50</v>
      </c>
      <c r="AN244" t="s">
        <v>51</v>
      </c>
      <c r="AO244" t="s">
        <v>50</v>
      </c>
      <c r="AP244" t="s">
        <v>50</v>
      </c>
      <c r="AQ244" t="s">
        <v>50</v>
      </c>
      <c r="AR244" t="s">
        <v>50</v>
      </c>
      <c r="AS244" t="s">
        <v>50</v>
      </c>
      <c r="AT244" t="s">
        <v>50</v>
      </c>
      <c r="AU244" t="s">
        <v>50</v>
      </c>
      <c r="AV244" t="s">
        <v>50</v>
      </c>
      <c r="AW244" t="s">
        <v>50</v>
      </c>
      <c r="AX244" t="s">
        <v>50</v>
      </c>
      <c r="AY244" t="s">
        <v>50</v>
      </c>
      <c r="AZ244" t="s">
        <v>50</v>
      </c>
      <c r="BA244" t="s">
        <v>50</v>
      </c>
      <c r="BB244" t="s">
        <v>50</v>
      </c>
      <c r="BC244" t="s">
        <v>50</v>
      </c>
      <c r="BD244" t="s">
        <v>50</v>
      </c>
      <c r="BE244" t="s">
        <v>50</v>
      </c>
      <c r="BF244" t="s">
        <v>50</v>
      </c>
      <c r="BG244" t="s">
        <v>50</v>
      </c>
      <c r="BH244" t="s">
        <v>50</v>
      </c>
      <c r="BI244" t="s">
        <v>50</v>
      </c>
      <c r="BJ244" t="s">
        <v>50</v>
      </c>
      <c r="BK244" t="s">
        <v>50</v>
      </c>
      <c r="BL244" t="s">
        <v>50</v>
      </c>
      <c r="BM244" t="s">
        <v>50</v>
      </c>
      <c r="BN244" t="s">
        <v>50</v>
      </c>
      <c r="BO244" t="s">
        <v>50</v>
      </c>
      <c r="BP244" t="s">
        <v>50</v>
      </c>
      <c r="BQ244" t="s">
        <v>50</v>
      </c>
      <c r="BR244" t="s">
        <v>50</v>
      </c>
      <c r="BS244" t="s">
        <v>50</v>
      </c>
      <c r="BT244" t="s">
        <v>50</v>
      </c>
      <c r="BU244" t="s">
        <v>50</v>
      </c>
      <c r="BV244" t="s">
        <v>50</v>
      </c>
      <c r="BW244" t="s">
        <v>50</v>
      </c>
      <c r="BX244" t="s">
        <v>50</v>
      </c>
      <c r="BY244" t="s">
        <v>50</v>
      </c>
      <c r="BZ244" t="s">
        <v>50</v>
      </c>
      <c r="CA244" t="s">
        <v>1607</v>
      </c>
      <c r="CB244" t="s">
        <v>50</v>
      </c>
      <c r="CD244" t="s">
        <v>50</v>
      </c>
    </row>
    <row r="245" spans="1:82" x14ac:dyDescent="0.3">
      <c r="A245" s="155">
        <v>955</v>
      </c>
      <c r="B245" t="s">
        <v>1132</v>
      </c>
      <c r="E245">
        <v>0</v>
      </c>
      <c r="F245">
        <v>1</v>
      </c>
      <c r="G245">
        <v>0</v>
      </c>
      <c r="H245">
        <v>0</v>
      </c>
      <c r="I245">
        <v>0</v>
      </c>
      <c r="J245">
        <v>0</v>
      </c>
      <c r="K245">
        <v>0</v>
      </c>
      <c r="L245">
        <v>0</v>
      </c>
      <c r="M245">
        <v>0</v>
      </c>
      <c r="N245">
        <v>0</v>
      </c>
      <c r="O245">
        <v>0</v>
      </c>
      <c r="P245">
        <v>0</v>
      </c>
      <c r="Q245">
        <v>0</v>
      </c>
      <c r="R245">
        <v>4</v>
      </c>
      <c r="S245">
        <v>0</v>
      </c>
      <c r="T245">
        <v>0</v>
      </c>
      <c r="U245">
        <v>1</v>
      </c>
      <c r="V245">
        <v>0</v>
      </c>
      <c r="W245">
        <v>0</v>
      </c>
      <c r="X245">
        <v>1</v>
      </c>
      <c r="Y245">
        <v>0</v>
      </c>
      <c r="Z245">
        <v>0</v>
      </c>
      <c r="AA245">
        <v>0</v>
      </c>
      <c r="AB245">
        <v>0</v>
      </c>
      <c r="AC245">
        <v>0</v>
      </c>
      <c r="AD245">
        <v>0</v>
      </c>
      <c r="AE245">
        <v>0</v>
      </c>
      <c r="AF245">
        <v>0</v>
      </c>
      <c r="AG245">
        <v>0</v>
      </c>
      <c r="AH245">
        <v>2</v>
      </c>
      <c r="AI245">
        <v>0</v>
      </c>
      <c r="AJ245">
        <v>0</v>
      </c>
      <c r="AK245">
        <v>0</v>
      </c>
      <c r="AM245">
        <v>0</v>
      </c>
      <c r="AN245">
        <v>0</v>
      </c>
      <c r="AO245">
        <v>0</v>
      </c>
      <c r="AP245">
        <v>0</v>
      </c>
      <c r="AQ245">
        <v>0</v>
      </c>
      <c r="AR245">
        <v>0</v>
      </c>
      <c r="AS245">
        <v>2</v>
      </c>
      <c r="AT245">
        <v>2</v>
      </c>
      <c r="AU245">
        <v>0</v>
      </c>
      <c r="AV245">
        <v>0</v>
      </c>
      <c r="AW245">
        <v>0</v>
      </c>
      <c r="AX245">
        <v>0</v>
      </c>
      <c r="AY245">
        <v>0</v>
      </c>
      <c r="AZ245">
        <v>0</v>
      </c>
      <c r="BA245">
        <v>0</v>
      </c>
      <c r="BB245">
        <v>0</v>
      </c>
      <c r="BC245">
        <v>0</v>
      </c>
      <c r="BD245">
        <v>0</v>
      </c>
      <c r="BE245">
        <v>0</v>
      </c>
      <c r="BF245">
        <v>0</v>
      </c>
      <c r="BG245">
        <v>0</v>
      </c>
      <c r="BH245">
        <v>0</v>
      </c>
      <c r="BI245">
        <v>0</v>
      </c>
      <c r="BJ245">
        <v>0</v>
      </c>
      <c r="BK245">
        <v>0</v>
      </c>
      <c r="BL245">
        <v>0</v>
      </c>
      <c r="BM245">
        <v>0</v>
      </c>
      <c r="BN245">
        <v>0</v>
      </c>
      <c r="BO245">
        <v>2</v>
      </c>
      <c r="BP245">
        <v>0</v>
      </c>
      <c r="BQ245">
        <v>0</v>
      </c>
      <c r="BR245">
        <v>0</v>
      </c>
      <c r="BS245">
        <v>0</v>
      </c>
      <c r="BT245">
        <v>0</v>
      </c>
      <c r="BU245">
        <v>0</v>
      </c>
      <c r="BV245">
        <v>0</v>
      </c>
      <c r="BW245">
        <v>4</v>
      </c>
      <c r="BX245">
        <v>0</v>
      </c>
      <c r="BY245">
        <v>0</v>
      </c>
      <c r="BZ245">
        <v>1</v>
      </c>
      <c r="CA245">
        <v>0</v>
      </c>
      <c r="CB245">
        <v>2</v>
      </c>
      <c r="CD245">
        <v>0</v>
      </c>
    </row>
    <row r="246" spans="1:82" x14ac:dyDescent="0.3">
      <c r="A246" s="155">
        <v>956</v>
      </c>
      <c r="B246" t="s">
        <v>414</v>
      </c>
      <c r="E246" t="s">
        <v>50</v>
      </c>
      <c r="F246" t="s">
        <v>50</v>
      </c>
      <c r="G246" t="s">
        <v>50</v>
      </c>
      <c r="H246" t="s">
        <v>50</v>
      </c>
      <c r="I246" t="s">
        <v>50</v>
      </c>
      <c r="J246" t="s">
        <v>50</v>
      </c>
      <c r="K246" t="s">
        <v>50</v>
      </c>
      <c r="L246" t="s">
        <v>50</v>
      </c>
      <c r="M246" t="s">
        <v>50</v>
      </c>
      <c r="N246" t="s">
        <v>50</v>
      </c>
      <c r="O246" t="s">
        <v>50</v>
      </c>
      <c r="P246" t="s">
        <v>50</v>
      </c>
      <c r="Q246" t="s">
        <v>50</v>
      </c>
      <c r="R246" t="s">
        <v>50</v>
      </c>
      <c r="S246" t="s">
        <v>50</v>
      </c>
      <c r="T246" t="s">
        <v>50</v>
      </c>
      <c r="U246" t="s">
        <v>50</v>
      </c>
      <c r="V246" t="s">
        <v>50</v>
      </c>
      <c r="W246" t="s">
        <v>50</v>
      </c>
      <c r="X246" t="s">
        <v>50</v>
      </c>
      <c r="Y246" t="s">
        <v>50</v>
      </c>
      <c r="Z246" t="s">
        <v>50</v>
      </c>
      <c r="AA246" t="s">
        <v>50</v>
      </c>
      <c r="AB246" t="s">
        <v>50</v>
      </c>
      <c r="AC246" t="s">
        <v>50</v>
      </c>
      <c r="AD246" t="s">
        <v>50</v>
      </c>
      <c r="AE246" t="s">
        <v>50</v>
      </c>
      <c r="AF246" t="s">
        <v>50</v>
      </c>
      <c r="AG246" t="s">
        <v>50</v>
      </c>
      <c r="AH246" t="s">
        <v>50</v>
      </c>
      <c r="AI246" t="s">
        <v>50</v>
      </c>
      <c r="AJ246" t="s">
        <v>50</v>
      </c>
      <c r="AK246" t="s">
        <v>50</v>
      </c>
      <c r="AM246" t="s">
        <v>50</v>
      </c>
      <c r="AN246" t="s">
        <v>50</v>
      </c>
      <c r="AO246" t="s">
        <v>50</v>
      </c>
      <c r="AP246" t="s">
        <v>50</v>
      </c>
      <c r="AQ246" t="s">
        <v>50</v>
      </c>
      <c r="AR246" t="s">
        <v>50</v>
      </c>
      <c r="AS246" t="s">
        <v>50</v>
      </c>
      <c r="AT246" t="s">
        <v>50</v>
      </c>
      <c r="AU246" t="s">
        <v>50</v>
      </c>
      <c r="AV246" t="s">
        <v>50</v>
      </c>
      <c r="AW246" t="s">
        <v>50</v>
      </c>
      <c r="AX246" t="s">
        <v>50</v>
      </c>
      <c r="AY246" t="s">
        <v>50</v>
      </c>
      <c r="AZ246" t="s">
        <v>50</v>
      </c>
      <c r="BA246" t="s">
        <v>51</v>
      </c>
      <c r="BB246" t="s">
        <v>50</v>
      </c>
      <c r="BC246" t="s">
        <v>50</v>
      </c>
      <c r="BD246" t="s">
        <v>50</v>
      </c>
      <c r="BE246" t="s">
        <v>50</v>
      </c>
      <c r="BF246" t="s">
        <v>50</v>
      </c>
      <c r="BG246" t="s">
        <v>50</v>
      </c>
      <c r="BH246" t="s">
        <v>50</v>
      </c>
      <c r="BI246" t="s">
        <v>50</v>
      </c>
      <c r="BJ246" t="s">
        <v>50</v>
      </c>
      <c r="BK246" t="s">
        <v>50</v>
      </c>
      <c r="BL246" t="s">
        <v>50</v>
      </c>
      <c r="BM246" t="s">
        <v>50</v>
      </c>
      <c r="BN246" t="s">
        <v>50</v>
      </c>
      <c r="BO246" t="s">
        <v>50</v>
      </c>
      <c r="BP246" t="s">
        <v>50</v>
      </c>
      <c r="BQ246" t="s">
        <v>50</v>
      </c>
      <c r="BR246" t="s">
        <v>50</v>
      </c>
      <c r="BS246" t="s">
        <v>50</v>
      </c>
      <c r="BT246" t="s">
        <v>50</v>
      </c>
      <c r="BU246" t="s">
        <v>50</v>
      </c>
      <c r="BV246" t="s">
        <v>50</v>
      </c>
      <c r="BW246" t="s">
        <v>51</v>
      </c>
      <c r="BX246" t="s">
        <v>50</v>
      </c>
      <c r="BY246" t="s">
        <v>50</v>
      </c>
      <c r="BZ246" t="s">
        <v>50</v>
      </c>
      <c r="CA246" t="s">
        <v>1607</v>
      </c>
      <c r="CB246" t="s">
        <v>50</v>
      </c>
      <c r="CD246" t="s">
        <v>50</v>
      </c>
    </row>
    <row r="247" spans="1:82" x14ac:dyDescent="0.3">
      <c r="A247" s="155">
        <v>957</v>
      </c>
      <c r="B247" t="s">
        <v>1133</v>
      </c>
      <c r="E247">
        <v>0</v>
      </c>
      <c r="F247">
        <v>0</v>
      </c>
      <c r="G247">
        <v>0</v>
      </c>
      <c r="H247">
        <v>0</v>
      </c>
      <c r="I247">
        <v>0</v>
      </c>
      <c r="J247">
        <v>0</v>
      </c>
      <c r="K247">
        <v>0</v>
      </c>
      <c r="L247">
        <v>0</v>
      </c>
      <c r="M247">
        <v>0</v>
      </c>
      <c r="N247">
        <v>0</v>
      </c>
      <c r="O247">
        <v>0</v>
      </c>
      <c r="P247">
        <v>0</v>
      </c>
      <c r="Q247">
        <v>0</v>
      </c>
      <c r="R247">
        <v>1</v>
      </c>
      <c r="S247">
        <v>0</v>
      </c>
      <c r="T247">
        <v>0</v>
      </c>
      <c r="U247">
        <v>0</v>
      </c>
      <c r="V247">
        <v>0</v>
      </c>
      <c r="W247">
        <v>0</v>
      </c>
      <c r="X247">
        <v>0</v>
      </c>
      <c r="Y247">
        <v>0</v>
      </c>
      <c r="Z247">
        <v>0</v>
      </c>
      <c r="AA247">
        <v>4</v>
      </c>
      <c r="AB247">
        <v>3</v>
      </c>
      <c r="AC247">
        <v>0</v>
      </c>
      <c r="AD247">
        <v>0</v>
      </c>
      <c r="AE247">
        <v>0</v>
      </c>
      <c r="AF247">
        <v>0</v>
      </c>
      <c r="AG247">
        <v>0</v>
      </c>
      <c r="AH247">
        <v>0</v>
      </c>
      <c r="AI247">
        <v>0</v>
      </c>
      <c r="AJ247">
        <v>0</v>
      </c>
      <c r="AK247">
        <v>0</v>
      </c>
      <c r="AM247">
        <v>1</v>
      </c>
      <c r="AN247">
        <v>2</v>
      </c>
      <c r="AO247">
        <v>0</v>
      </c>
      <c r="AP247">
        <v>0</v>
      </c>
      <c r="AQ247">
        <v>0</v>
      </c>
      <c r="AR247">
        <v>0</v>
      </c>
      <c r="AS247">
        <v>1</v>
      </c>
      <c r="AT247">
        <v>1</v>
      </c>
      <c r="AU247">
        <v>0</v>
      </c>
      <c r="AV247">
        <v>0</v>
      </c>
      <c r="AW247">
        <v>0</v>
      </c>
      <c r="AX247">
        <v>0</v>
      </c>
      <c r="AY247">
        <v>0</v>
      </c>
      <c r="AZ247">
        <v>0</v>
      </c>
      <c r="BA247">
        <v>0</v>
      </c>
      <c r="BB247">
        <v>0</v>
      </c>
      <c r="BC247">
        <v>0</v>
      </c>
      <c r="BD247">
        <v>0</v>
      </c>
      <c r="BE247">
        <v>0</v>
      </c>
      <c r="BF247">
        <v>0</v>
      </c>
      <c r="BG247">
        <v>0</v>
      </c>
      <c r="BH247">
        <v>0</v>
      </c>
      <c r="BI247">
        <v>0</v>
      </c>
      <c r="BJ247">
        <v>0</v>
      </c>
      <c r="BK247">
        <v>0</v>
      </c>
      <c r="BL247">
        <v>6</v>
      </c>
      <c r="BM247">
        <v>0</v>
      </c>
      <c r="BN247">
        <v>0</v>
      </c>
      <c r="BO247">
        <v>0</v>
      </c>
      <c r="BP247">
        <v>0</v>
      </c>
      <c r="BQ247">
        <v>0</v>
      </c>
      <c r="BR247">
        <v>0</v>
      </c>
      <c r="BS247">
        <v>0</v>
      </c>
      <c r="BT247">
        <v>0</v>
      </c>
      <c r="BU247">
        <v>0</v>
      </c>
      <c r="BV247">
        <v>0</v>
      </c>
      <c r="BW247">
        <v>2</v>
      </c>
      <c r="BX247">
        <v>0</v>
      </c>
      <c r="BY247">
        <v>0</v>
      </c>
      <c r="BZ247">
        <v>4</v>
      </c>
      <c r="CA247">
        <v>0</v>
      </c>
      <c r="CB247">
        <v>2</v>
      </c>
      <c r="CD247">
        <v>0</v>
      </c>
    </row>
    <row r="248" spans="1:82" x14ac:dyDescent="0.3">
      <c r="A248" s="155">
        <v>958</v>
      </c>
      <c r="B248" t="s">
        <v>1610</v>
      </c>
      <c r="E248" t="s">
        <v>50</v>
      </c>
      <c r="F248" t="s">
        <v>50</v>
      </c>
      <c r="G248" t="s">
        <v>50</v>
      </c>
      <c r="H248" t="s">
        <v>50</v>
      </c>
      <c r="I248" t="s">
        <v>50</v>
      </c>
      <c r="J248" t="s">
        <v>50</v>
      </c>
      <c r="K248" t="s">
        <v>50</v>
      </c>
      <c r="L248" t="s">
        <v>50</v>
      </c>
      <c r="M248" t="s">
        <v>50</v>
      </c>
      <c r="N248" t="s">
        <v>50</v>
      </c>
      <c r="O248" t="s">
        <v>50</v>
      </c>
      <c r="P248" t="s">
        <v>50</v>
      </c>
      <c r="Q248" t="s">
        <v>50</v>
      </c>
      <c r="R248" t="s">
        <v>50</v>
      </c>
      <c r="S248" t="s">
        <v>50</v>
      </c>
      <c r="T248" t="s">
        <v>50</v>
      </c>
      <c r="U248" t="s">
        <v>50</v>
      </c>
      <c r="V248" t="s">
        <v>50</v>
      </c>
      <c r="W248" t="s">
        <v>50</v>
      </c>
      <c r="X248" t="s">
        <v>50</v>
      </c>
      <c r="Y248" t="s">
        <v>50</v>
      </c>
      <c r="Z248" t="s">
        <v>50</v>
      </c>
      <c r="AA248" t="s">
        <v>50</v>
      </c>
      <c r="AB248" t="s">
        <v>50</v>
      </c>
      <c r="AC248" t="s">
        <v>50</v>
      </c>
      <c r="AD248" t="s">
        <v>50</v>
      </c>
      <c r="AE248" t="s">
        <v>50</v>
      </c>
      <c r="AF248" t="s">
        <v>50</v>
      </c>
      <c r="AG248" t="s">
        <v>50</v>
      </c>
      <c r="AH248" t="s">
        <v>50</v>
      </c>
      <c r="AI248" t="s">
        <v>50</v>
      </c>
      <c r="AJ248" t="s">
        <v>50</v>
      </c>
      <c r="AK248" t="s">
        <v>50</v>
      </c>
      <c r="AM248" t="s">
        <v>50</v>
      </c>
      <c r="AN248" t="s">
        <v>51</v>
      </c>
      <c r="AO248" t="s">
        <v>50</v>
      </c>
      <c r="AP248" t="s">
        <v>50</v>
      </c>
      <c r="AQ248" t="s">
        <v>50</v>
      </c>
      <c r="AR248" t="s">
        <v>50</v>
      </c>
      <c r="AS248" t="s">
        <v>50</v>
      </c>
      <c r="AT248" t="s">
        <v>50</v>
      </c>
      <c r="AU248" t="s">
        <v>50</v>
      </c>
      <c r="AV248" t="s">
        <v>50</v>
      </c>
      <c r="AW248" t="s">
        <v>50</v>
      </c>
      <c r="AX248" t="s">
        <v>50</v>
      </c>
      <c r="AY248" t="s">
        <v>50</v>
      </c>
      <c r="AZ248" t="s">
        <v>50</v>
      </c>
      <c r="BA248" t="s">
        <v>50</v>
      </c>
      <c r="BB248" t="s">
        <v>50</v>
      </c>
      <c r="BC248" t="s">
        <v>50</v>
      </c>
      <c r="BD248" t="s">
        <v>50</v>
      </c>
      <c r="BE248" t="s">
        <v>50</v>
      </c>
      <c r="BF248" t="s">
        <v>50</v>
      </c>
      <c r="BG248" t="s">
        <v>50</v>
      </c>
      <c r="BH248" t="s">
        <v>50</v>
      </c>
      <c r="BI248" t="s">
        <v>50</v>
      </c>
      <c r="BJ248" t="s">
        <v>50</v>
      </c>
      <c r="BK248" t="s">
        <v>50</v>
      </c>
      <c r="BL248" t="s">
        <v>50</v>
      </c>
      <c r="BM248" t="s">
        <v>50</v>
      </c>
      <c r="BN248" t="s">
        <v>50</v>
      </c>
      <c r="BO248" t="s">
        <v>50</v>
      </c>
      <c r="BP248" t="s">
        <v>50</v>
      </c>
      <c r="BQ248" t="s">
        <v>50</v>
      </c>
      <c r="BR248" t="s">
        <v>50</v>
      </c>
      <c r="BS248" t="s">
        <v>50</v>
      </c>
      <c r="BT248" t="s">
        <v>50</v>
      </c>
      <c r="BU248" t="s">
        <v>50</v>
      </c>
      <c r="BV248" t="s">
        <v>50</v>
      </c>
      <c r="BW248" t="s">
        <v>50</v>
      </c>
      <c r="BX248" t="s">
        <v>50</v>
      </c>
      <c r="BY248" t="s">
        <v>50</v>
      </c>
      <c r="BZ248" t="s">
        <v>50</v>
      </c>
      <c r="CA248" t="s">
        <v>1607</v>
      </c>
      <c r="CB248" t="s">
        <v>50</v>
      </c>
      <c r="CD248" t="s">
        <v>50</v>
      </c>
    </row>
    <row r="249" spans="1:82" x14ac:dyDescent="0.3">
      <c r="A249" s="155">
        <v>959</v>
      </c>
      <c r="B249" t="s">
        <v>1135</v>
      </c>
      <c r="E249">
        <v>2</v>
      </c>
      <c r="F249">
        <v>2</v>
      </c>
      <c r="G249">
        <v>2</v>
      </c>
      <c r="H249">
        <v>2</v>
      </c>
      <c r="I249">
        <v>2</v>
      </c>
      <c r="J249">
        <v>2</v>
      </c>
      <c r="K249">
        <v>3</v>
      </c>
      <c r="L249">
        <v>3</v>
      </c>
      <c r="M249">
        <v>3</v>
      </c>
      <c r="N249">
        <v>2</v>
      </c>
      <c r="O249">
        <v>2</v>
      </c>
      <c r="P249">
        <v>3</v>
      </c>
      <c r="Q249">
        <v>2</v>
      </c>
      <c r="R249">
        <v>2</v>
      </c>
      <c r="S249">
        <v>3</v>
      </c>
      <c r="T249">
        <v>2</v>
      </c>
      <c r="U249">
        <v>2</v>
      </c>
      <c r="V249">
        <v>2</v>
      </c>
      <c r="W249">
        <v>2</v>
      </c>
      <c r="X249">
        <v>3</v>
      </c>
      <c r="Y249">
        <v>2</v>
      </c>
      <c r="Z249">
        <v>2</v>
      </c>
      <c r="AA249">
        <v>2</v>
      </c>
      <c r="AB249">
        <v>3</v>
      </c>
      <c r="AC249">
        <v>2</v>
      </c>
      <c r="AD249">
        <v>2</v>
      </c>
      <c r="AE249">
        <v>2</v>
      </c>
      <c r="AF249">
        <v>2</v>
      </c>
      <c r="AG249">
        <v>2</v>
      </c>
      <c r="AH249">
        <v>2</v>
      </c>
      <c r="AI249">
        <v>2</v>
      </c>
      <c r="AJ249">
        <v>2</v>
      </c>
      <c r="AK249">
        <v>2</v>
      </c>
      <c r="AM249">
        <v>2</v>
      </c>
      <c r="AN249">
        <v>2</v>
      </c>
      <c r="AO249">
        <v>2</v>
      </c>
      <c r="AP249">
        <v>2</v>
      </c>
      <c r="AQ249">
        <v>2</v>
      </c>
      <c r="AR249">
        <v>2</v>
      </c>
      <c r="AS249">
        <v>2</v>
      </c>
      <c r="AT249">
        <v>2</v>
      </c>
      <c r="AU249">
        <v>2</v>
      </c>
      <c r="AV249">
        <v>2</v>
      </c>
      <c r="AW249">
        <v>2</v>
      </c>
      <c r="AX249">
        <v>2</v>
      </c>
      <c r="AY249">
        <v>2</v>
      </c>
      <c r="AZ249">
        <v>3</v>
      </c>
      <c r="BA249">
        <v>2</v>
      </c>
      <c r="BB249">
        <v>3</v>
      </c>
      <c r="BC249">
        <v>2</v>
      </c>
      <c r="BD249">
        <v>2</v>
      </c>
      <c r="BE249">
        <v>2</v>
      </c>
      <c r="BF249">
        <v>2</v>
      </c>
      <c r="BG249">
        <v>2</v>
      </c>
      <c r="BH249">
        <v>3</v>
      </c>
      <c r="BI249">
        <v>2</v>
      </c>
      <c r="BJ249">
        <v>2</v>
      </c>
      <c r="BK249">
        <v>2</v>
      </c>
      <c r="BL249">
        <v>2</v>
      </c>
      <c r="BM249">
        <v>2</v>
      </c>
      <c r="BN249">
        <v>2</v>
      </c>
      <c r="BO249">
        <v>2</v>
      </c>
      <c r="BP249">
        <v>2</v>
      </c>
      <c r="BQ249">
        <v>2</v>
      </c>
      <c r="BR249">
        <v>2</v>
      </c>
      <c r="BS249">
        <v>2</v>
      </c>
      <c r="BT249">
        <v>2</v>
      </c>
      <c r="BU249">
        <v>2</v>
      </c>
      <c r="BV249">
        <v>3</v>
      </c>
      <c r="BW249">
        <v>2</v>
      </c>
      <c r="BX249">
        <v>2</v>
      </c>
      <c r="BY249">
        <v>3</v>
      </c>
      <c r="BZ249">
        <v>2</v>
      </c>
      <c r="CA249">
        <v>2</v>
      </c>
      <c r="CB249">
        <v>2</v>
      </c>
      <c r="CD249">
        <v>3</v>
      </c>
    </row>
    <row r="250" spans="1:82" x14ac:dyDescent="0.3">
      <c r="A250" s="155">
        <v>960</v>
      </c>
      <c r="B250" t="s">
        <v>1136</v>
      </c>
      <c r="E250" t="s">
        <v>2769</v>
      </c>
      <c r="F250" t="s">
        <v>2770</v>
      </c>
      <c r="G250" t="s">
        <v>2314</v>
      </c>
      <c r="H250" t="s">
        <v>2771</v>
      </c>
      <c r="I250" t="s">
        <v>2772</v>
      </c>
      <c r="J250" t="s">
        <v>2317</v>
      </c>
      <c r="K250" t="s">
        <v>2773</v>
      </c>
      <c r="L250" t="s">
        <v>2319</v>
      </c>
      <c r="M250" t="s">
        <v>2320</v>
      </c>
      <c r="N250" t="s">
        <v>2321</v>
      </c>
      <c r="O250" t="s">
        <v>2322</v>
      </c>
      <c r="P250" t="s">
        <v>2323</v>
      </c>
      <c r="Q250" t="s">
        <v>2324</v>
      </c>
      <c r="R250" t="s">
        <v>2774</v>
      </c>
      <c r="S250" t="s">
        <v>2326</v>
      </c>
      <c r="T250" t="s">
        <v>2327</v>
      </c>
      <c r="U250" t="s">
        <v>2328</v>
      </c>
      <c r="V250" t="s">
        <v>2329</v>
      </c>
      <c r="W250" t="s">
        <v>2330</v>
      </c>
      <c r="X250" t="s">
        <v>2775</v>
      </c>
      <c r="Y250" t="s">
        <v>2331</v>
      </c>
      <c r="Z250" t="s">
        <v>2332</v>
      </c>
      <c r="AA250" t="s">
        <v>2333</v>
      </c>
      <c r="AB250" t="s">
        <v>2776</v>
      </c>
      <c r="AC250" t="s">
        <v>2335</v>
      </c>
      <c r="AD250" t="s">
        <v>2336</v>
      </c>
      <c r="AE250" t="s">
        <v>2337</v>
      </c>
      <c r="AF250" t="s">
        <v>2338</v>
      </c>
      <c r="AG250" t="s">
        <v>2777</v>
      </c>
      <c r="AH250" t="s">
        <v>2340</v>
      </c>
      <c r="AI250" t="s">
        <v>2778</v>
      </c>
      <c r="AJ250" t="s">
        <v>2342</v>
      </c>
      <c r="AK250" t="s">
        <v>2779</v>
      </c>
      <c r="AM250" t="s">
        <v>2343</v>
      </c>
      <c r="AN250" t="s">
        <v>2344</v>
      </c>
      <c r="AO250" t="s">
        <v>2345</v>
      </c>
      <c r="AP250" t="s">
        <v>2780</v>
      </c>
      <c r="AQ250" t="s">
        <v>2347</v>
      </c>
      <c r="AR250" t="s">
        <v>2348</v>
      </c>
      <c r="AS250" t="s">
        <v>2349</v>
      </c>
      <c r="AT250" t="s">
        <v>2781</v>
      </c>
      <c r="AU250" t="s">
        <v>2782</v>
      </c>
      <c r="AV250" t="s">
        <v>2351</v>
      </c>
      <c r="AW250" t="s">
        <v>2352</v>
      </c>
      <c r="AX250" t="s">
        <v>2783</v>
      </c>
      <c r="AY250" t="s">
        <v>2354</v>
      </c>
      <c r="AZ250" t="s">
        <v>2355</v>
      </c>
      <c r="BA250" t="s">
        <v>2784</v>
      </c>
      <c r="BB250" t="s">
        <v>2785</v>
      </c>
      <c r="BC250" t="s">
        <v>2358</v>
      </c>
      <c r="BD250" t="s">
        <v>2359</v>
      </c>
      <c r="BE250" t="s">
        <v>2786</v>
      </c>
      <c r="BF250" t="s">
        <v>2787</v>
      </c>
      <c r="BG250" t="s">
        <v>2788</v>
      </c>
      <c r="BH250" t="s">
        <v>2362</v>
      </c>
      <c r="BI250" t="s">
        <v>2789</v>
      </c>
      <c r="BJ250" t="s">
        <v>2364</v>
      </c>
      <c r="BK250" t="s">
        <v>2365</v>
      </c>
      <c r="BL250" t="s">
        <v>1524</v>
      </c>
      <c r="BM250" t="s">
        <v>2366</v>
      </c>
      <c r="BN250" t="s">
        <v>2367</v>
      </c>
      <c r="BO250" t="s">
        <v>2368</v>
      </c>
      <c r="BP250" t="s">
        <v>2369</v>
      </c>
      <c r="BQ250" t="s">
        <v>2370</v>
      </c>
      <c r="BR250" t="s">
        <v>2790</v>
      </c>
      <c r="BS250" t="s">
        <v>2791</v>
      </c>
      <c r="BT250" t="s">
        <v>2373</v>
      </c>
      <c r="BU250" t="s">
        <v>2374</v>
      </c>
      <c r="BV250" t="s">
        <v>2375</v>
      </c>
      <c r="BW250" t="s">
        <v>2792</v>
      </c>
      <c r="BX250" t="s">
        <v>2376</v>
      </c>
      <c r="BY250" t="s">
        <v>2377</v>
      </c>
      <c r="BZ250" t="s">
        <v>2378</v>
      </c>
      <c r="CA250" t="s">
        <v>2379</v>
      </c>
      <c r="CB250" t="s">
        <v>2380</v>
      </c>
      <c r="CD250" t="s">
        <v>2381</v>
      </c>
    </row>
    <row r="251" spans="1:82" x14ac:dyDescent="0.3">
      <c r="A251" s="155">
        <v>961</v>
      </c>
      <c r="B251" t="s">
        <v>1611</v>
      </c>
      <c r="E251">
        <v>2</v>
      </c>
      <c r="F251">
        <v>2</v>
      </c>
      <c r="G251">
        <v>2</v>
      </c>
      <c r="H251">
        <v>2</v>
      </c>
      <c r="I251">
        <v>2</v>
      </c>
      <c r="J251">
        <v>2</v>
      </c>
      <c r="K251">
        <v>3</v>
      </c>
      <c r="L251">
        <v>3</v>
      </c>
      <c r="M251">
        <v>2</v>
      </c>
      <c r="N251">
        <v>2</v>
      </c>
      <c r="O251">
        <v>2</v>
      </c>
      <c r="P251">
        <v>3</v>
      </c>
      <c r="Q251">
        <v>2</v>
      </c>
      <c r="R251">
        <v>2</v>
      </c>
      <c r="S251">
        <v>3</v>
      </c>
      <c r="T251">
        <v>2</v>
      </c>
      <c r="U251">
        <v>2</v>
      </c>
      <c r="V251">
        <v>2</v>
      </c>
      <c r="W251">
        <v>2</v>
      </c>
      <c r="X251">
        <v>3</v>
      </c>
      <c r="Y251">
        <v>2</v>
      </c>
      <c r="Z251">
        <v>2</v>
      </c>
      <c r="AA251">
        <v>2</v>
      </c>
      <c r="AB251">
        <v>2</v>
      </c>
      <c r="AC251">
        <v>2</v>
      </c>
      <c r="AD251">
        <v>2</v>
      </c>
      <c r="AE251">
        <v>2</v>
      </c>
      <c r="AF251">
        <v>2</v>
      </c>
      <c r="AG251">
        <v>2</v>
      </c>
      <c r="AH251">
        <v>2</v>
      </c>
      <c r="AI251">
        <v>2</v>
      </c>
      <c r="AJ251">
        <v>3</v>
      </c>
      <c r="AK251">
        <v>2</v>
      </c>
      <c r="AM251">
        <v>2</v>
      </c>
      <c r="AN251">
        <v>2</v>
      </c>
      <c r="AO251">
        <v>2</v>
      </c>
      <c r="AP251">
        <v>3</v>
      </c>
      <c r="AQ251">
        <v>2</v>
      </c>
      <c r="AR251">
        <v>2</v>
      </c>
      <c r="AS251">
        <v>2</v>
      </c>
      <c r="AT251">
        <v>2</v>
      </c>
      <c r="AU251">
        <v>2</v>
      </c>
      <c r="AV251">
        <v>2</v>
      </c>
      <c r="AW251">
        <v>2</v>
      </c>
      <c r="AX251">
        <v>2</v>
      </c>
      <c r="AY251">
        <v>2</v>
      </c>
      <c r="AZ251">
        <v>3</v>
      </c>
      <c r="BA251">
        <v>2</v>
      </c>
      <c r="BB251">
        <v>3</v>
      </c>
      <c r="BC251">
        <v>2</v>
      </c>
      <c r="BD251">
        <v>2</v>
      </c>
      <c r="BE251">
        <v>2</v>
      </c>
      <c r="BF251">
        <v>2</v>
      </c>
      <c r="BG251">
        <v>2</v>
      </c>
      <c r="BH251">
        <v>3</v>
      </c>
      <c r="BI251">
        <v>2</v>
      </c>
      <c r="BJ251">
        <v>2</v>
      </c>
      <c r="BK251">
        <v>2</v>
      </c>
      <c r="BL251">
        <v>1</v>
      </c>
      <c r="BM251">
        <v>2</v>
      </c>
      <c r="BN251">
        <v>2</v>
      </c>
      <c r="BO251">
        <v>2</v>
      </c>
      <c r="BP251">
        <v>2</v>
      </c>
      <c r="BQ251">
        <v>2</v>
      </c>
      <c r="BR251">
        <v>2</v>
      </c>
      <c r="BS251">
        <v>2</v>
      </c>
      <c r="BT251">
        <v>2</v>
      </c>
      <c r="BU251">
        <v>2</v>
      </c>
      <c r="BV251">
        <v>3</v>
      </c>
      <c r="BW251">
        <v>2</v>
      </c>
      <c r="BX251">
        <v>2</v>
      </c>
      <c r="BY251">
        <v>3</v>
      </c>
      <c r="BZ251">
        <v>2</v>
      </c>
      <c r="CA251">
        <v>2</v>
      </c>
      <c r="CB251">
        <v>2</v>
      </c>
      <c r="CD251">
        <v>3</v>
      </c>
    </row>
    <row r="252" spans="1:82" x14ac:dyDescent="0.3">
      <c r="A252" s="155">
        <v>962</v>
      </c>
      <c r="B252" t="s">
        <v>1137</v>
      </c>
      <c r="E252" t="s">
        <v>2793</v>
      </c>
      <c r="F252" t="s">
        <v>1139</v>
      </c>
      <c r="G252" t="s">
        <v>1139</v>
      </c>
      <c r="H252" t="s">
        <v>1139</v>
      </c>
      <c r="I252" t="s">
        <v>1138</v>
      </c>
      <c r="J252" t="s">
        <v>1139</v>
      </c>
      <c r="K252" t="s">
        <v>1139</v>
      </c>
      <c r="L252" t="s">
        <v>1327</v>
      </c>
      <c r="M252" t="s">
        <v>1143</v>
      </c>
      <c r="N252" t="s">
        <v>1139</v>
      </c>
      <c r="O252" t="s">
        <v>1139</v>
      </c>
      <c r="P252" t="s">
        <v>1139</v>
      </c>
      <c r="Q252" t="s">
        <v>1138</v>
      </c>
      <c r="R252" t="s">
        <v>1139</v>
      </c>
      <c r="S252" t="s">
        <v>1138</v>
      </c>
      <c r="T252" t="s">
        <v>1329</v>
      </c>
      <c r="U252" t="s">
        <v>1138</v>
      </c>
      <c r="V252" t="s">
        <v>1138</v>
      </c>
      <c r="W252" t="s">
        <v>1138</v>
      </c>
      <c r="X252" t="s">
        <v>1141</v>
      </c>
      <c r="Y252" t="s">
        <v>1138</v>
      </c>
      <c r="Z252" t="s">
        <v>1142</v>
      </c>
      <c r="AA252" t="s">
        <v>1138</v>
      </c>
      <c r="AB252" t="s">
        <v>1138</v>
      </c>
      <c r="AC252" t="s">
        <v>1139</v>
      </c>
      <c r="AD252" t="s">
        <v>1139</v>
      </c>
      <c r="AE252" t="s">
        <v>1139</v>
      </c>
      <c r="AF252" t="s">
        <v>1138</v>
      </c>
      <c r="AG252" t="s">
        <v>1138</v>
      </c>
      <c r="AH252" t="s">
        <v>1139</v>
      </c>
      <c r="AI252" t="s">
        <v>2794</v>
      </c>
      <c r="AJ252" t="s">
        <v>1330</v>
      </c>
      <c r="AK252" t="s">
        <v>1139</v>
      </c>
      <c r="AM252" t="s">
        <v>1138</v>
      </c>
      <c r="AN252" t="s">
        <v>1142</v>
      </c>
      <c r="AO252" t="s">
        <v>1139</v>
      </c>
      <c r="AP252" t="s">
        <v>1139</v>
      </c>
      <c r="AQ252" t="s">
        <v>1139</v>
      </c>
      <c r="AR252" t="s">
        <v>1139</v>
      </c>
      <c r="AS252" t="s">
        <v>2384</v>
      </c>
      <c r="AT252" t="s">
        <v>1139</v>
      </c>
      <c r="AU252" t="s">
        <v>1139</v>
      </c>
      <c r="AV252" t="s">
        <v>1139</v>
      </c>
      <c r="AW252" t="s">
        <v>2795</v>
      </c>
      <c r="AX252" t="s">
        <v>1139</v>
      </c>
      <c r="AY252" t="s">
        <v>2153</v>
      </c>
      <c r="AZ252" t="s">
        <v>1139</v>
      </c>
      <c r="BA252" t="s">
        <v>1139</v>
      </c>
      <c r="BB252" t="s">
        <v>1142</v>
      </c>
      <c r="BC252" t="s">
        <v>2796</v>
      </c>
      <c r="BD252" t="s">
        <v>1138</v>
      </c>
      <c r="BE252" t="s">
        <v>1141</v>
      </c>
      <c r="BF252" t="s">
        <v>1139</v>
      </c>
      <c r="BG252" t="s">
        <v>2797</v>
      </c>
      <c r="BH252" t="s">
        <v>1138</v>
      </c>
      <c r="BI252" t="s">
        <v>1140</v>
      </c>
      <c r="BJ252" t="s">
        <v>1139</v>
      </c>
      <c r="BK252" t="s">
        <v>1139</v>
      </c>
      <c r="BL252" t="s">
        <v>1139</v>
      </c>
      <c r="BM252" t="s">
        <v>1328</v>
      </c>
      <c r="BN252" t="s">
        <v>2386</v>
      </c>
      <c r="BO252" t="s">
        <v>1141</v>
      </c>
      <c r="BP252" t="s">
        <v>1139</v>
      </c>
      <c r="BQ252" t="s">
        <v>2387</v>
      </c>
      <c r="BR252" t="s">
        <v>1139</v>
      </c>
      <c r="BS252" t="s">
        <v>1138</v>
      </c>
      <c r="BT252" t="s">
        <v>1139</v>
      </c>
      <c r="BU252" t="s">
        <v>1139</v>
      </c>
      <c r="BV252" t="s">
        <v>1139</v>
      </c>
      <c r="BW252" t="s">
        <v>1140</v>
      </c>
      <c r="BX252" t="s">
        <v>1142</v>
      </c>
      <c r="BY252" t="s">
        <v>1138</v>
      </c>
      <c r="BZ252" t="s">
        <v>1142</v>
      </c>
      <c r="CA252" t="s">
        <v>2798</v>
      </c>
      <c r="CB252" t="s">
        <v>1330</v>
      </c>
      <c r="CD252" t="s">
        <v>1139</v>
      </c>
    </row>
    <row r="253" spans="1:82" x14ac:dyDescent="0.3">
      <c r="A253" s="155">
        <v>963</v>
      </c>
      <c r="B253" t="s">
        <v>1613</v>
      </c>
      <c r="E253">
        <v>3</v>
      </c>
      <c r="F253">
        <v>1</v>
      </c>
      <c r="G253">
        <v>3</v>
      </c>
      <c r="H253">
        <v>3</v>
      </c>
      <c r="I253">
        <v>3</v>
      </c>
      <c r="J253">
        <v>3</v>
      </c>
      <c r="K253">
        <v>3</v>
      </c>
      <c r="L253">
        <v>3</v>
      </c>
      <c r="M253">
        <v>3</v>
      </c>
      <c r="N253">
        <v>3</v>
      </c>
      <c r="O253">
        <v>3</v>
      </c>
      <c r="P253">
        <v>3</v>
      </c>
      <c r="Q253">
        <v>1</v>
      </c>
      <c r="R253">
        <v>3</v>
      </c>
      <c r="S253">
        <v>3</v>
      </c>
      <c r="T253">
        <v>1</v>
      </c>
      <c r="U253">
        <v>1</v>
      </c>
      <c r="V253">
        <v>1</v>
      </c>
      <c r="W253">
        <v>3</v>
      </c>
      <c r="X253">
        <v>3</v>
      </c>
      <c r="Y253">
        <v>3</v>
      </c>
      <c r="Z253">
        <v>1</v>
      </c>
      <c r="AA253">
        <v>1</v>
      </c>
      <c r="AB253">
        <v>1</v>
      </c>
      <c r="AC253">
        <v>3</v>
      </c>
      <c r="AD253">
        <v>1</v>
      </c>
      <c r="AE253">
        <v>3</v>
      </c>
      <c r="AF253">
        <v>1</v>
      </c>
      <c r="AG253">
        <v>3</v>
      </c>
      <c r="AH253">
        <v>3</v>
      </c>
      <c r="AI253">
        <v>1</v>
      </c>
      <c r="AJ253">
        <v>3</v>
      </c>
      <c r="AK253">
        <v>3</v>
      </c>
      <c r="AM253">
        <v>3</v>
      </c>
      <c r="AN253">
        <v>3</v>
      </c>
      <c r="AO253">
        <v>2</v>
      </c>
      <c r="AP253">
        <v>3</v>
      </c>
      <c r="AQ253">
        <v>1</v>
      </c>
      <c r="AR253">
        <v>1</v>
      </c>
      <c r="AS253">
        <v>3</v>
      </c>
      <c r="AT253">
        <v>1</v>
      </c>
      <c r="AU253">
        <v>3</v>
      </c>
      <c r="AV253">
        <v>1</v>
      </c>
      <c r="AW253">
        <v>3</v>
      </c>
      <c r="AX253">
        <v>3</v>
      </c>
      <c r="AY253">
        <v>1</v>
      </c>
      <c r="AZ253">
        <v>3</v>
      </c>
      <c r="BA253">
        <v>3</v>
      </c>
      <c r="BB253">
        <v>3</v>
      </c>
      <c r="BC253">
        <v>3</v>
      </c>
      <c r="BD253">
        <v>1</v>
      </c>
      <c r="BE253">
        <v>3</v>
      </c>
      <c r="BF253">
        <v>3</v>
      </c>
      <c r="BG253">
        <v>3</v>
      </c>
      <c r="BH253">
        <v>3</v>
      </c>
      <c r="BI253">
        <v>3</v>
      </c>
      <c r="BJ253">
        <v>3</v>
      </c>
      <c r="BK253">
        <v>3</v>
      </c>
      <c r="BL253">
        <v>2</v>
      </c>
      <c r="BM253">
        <v>3</v>
      </c>
      <c r="BN253">
        <v>3</v>
      </c>
      <c r="BO253">
        <v>3</v>
      </c>
      <c r="BP253">
        <v>3</v>
      </c>
      <c r="BQ253">
        <v>3</v>
      </c>
      <c r="BR253">
        <v>3</v>
      </c>
      <c r="BS253">
        <v>3</v>
      </c>
      <c r="BT253">
        <v>1</v>
      </c>
      <c r="BU253">
        <v>3</v>
      </c>
      <c r="BV253">
        <v>3</v>
      </c>
      <c r="BW253">
        <v>3</v>
      </c>
      <c r="BX253">
        <v>3</v>
      </c>
      <c r="BY253">
        <v>3</v>
      </c>
      <c r="BZ253">
        <v>1</v>
      </c>
      <c r="CA253">
        <v>1</v>
      </c>
      <c r="CB253">
        <v>3</v>
      </c>
      <c r="CD253">
        <v>3</v>
      </c>
    </row>
    <row r="254" spans="1:82" x14ac:dyDescent="0.3">
      <c r="A254" s="155">
        <v>964</v>
      </c>
      <c r="B254" t="s">
        <v>1144</v>
      </c>
      <c r="E254" t="s">
        <v>2799</v>
      </c>
      <c r="F254" t="s">
        <v>2675</v>
      </c>
      <c r="G254" t="s">
        <v>1443</v>
      </c>
      <c r="H254" t="s">
        <v>1614</v>
      </c>
      <c r="I254" t="s">
        <v>2708</v>
      </c>
      <c r="J254" t="s">
        <v>2677</v>
      </c>
      <c r="K254" t="s">
        <v>1454</v>
      </c>
      <c r="L254" t="s">
        <v>1551</v>
      </c>
      <c r="M254" t="s">
        <v>1515</v>
      </c>
      <c r="N254" t="s">
        <v>1471</v>
      </c>
      <c r="O254" t="s">
        <v>1459</v>
      </c>
      <c r="P254" t="s">
        <v>1469</v>
      </c>
      <c r="Q254" t="s">
        <v>1615</v>
      </c>
      <c r="R254" t="s">
        <v>2559</v>
      </c>
      <c r="S254" t="s">
        <v>1446</v>
      </c>
      <c r="T254" t="s">
        <v>1464</v>
      </c>
      <c r="U254" t="s">
        <v>1457</v>
      </c>
      <c r="V254" t="s">
        <v>1445</v>
      </c>
      <c r="W254" t="s">
        <v>1614</v>
      </c>
      <c r="X254" t="s">
        <v>1477</v>
      </c>
      <c r="Y254" t="s">
        <v>1543</v>
      </c>
      <c r="Z254" t="s">
        <v>1447</v>
      </c>
      <c r="AA254" t="s">
        <v>2800</v>
      </c>
      <c r="AB254" t="s">
        <v>2708</v>
      </c>
      <c r="AC254" t="s">
        <v>1501</v>
      </c>
      <c r="AD254" t="s">
        <v>1441</v>
      </c>
      <c r="AE254" t="s">
        <v>1472</v>
      </c>
      <c r="AF254" t="s">
        <v>1506</v>
      </c>
      <c r="AG254" t="s">
        <v>2801</v>
      </c>
      <c r="AH254" t="s">
        <v>1559</v>
      </c>
      <c r="AI254" t="s">
        <v>1463</v>
      </c>
      <c r="AJ254" t="s">
        <v>1441</v>
      </c>
      <c r="AK254" t="s">
        <v>2676</v>
      </c>
      <c r="AM254" t="s">
        <v>1506</v>
      </c>
      <c r="AN254" t="s">
        <v>1349</v>
      </c>
      <c r="AO254" t="s">
        <v>1560</v>
      </c>
      <c r="AP254" t="s">
        <v>1450</v>
      </c>
      <c r="AQ254" t="s">
        <v>1451</v>
      </c>
      <c r="AR254" t="s">
        <v>1475</v>
      </c>
      <c r="AS254" t="s">
        <v>1544</v>
      </c>
      <c r="AT254" t="s">
        <v>1441</v>
      </c>
      <c r="AU254" t="s">
        <v>2557</v>
      </c>
      <c r="AV254" t="s">
        <v>2802</v>
      </c>
      <c r="AW254" t="s">
        <v>1510</v>
      </c>
      <c r="AX254" t="s">
        <v>1501</v>
      </c>
      <c r="AY254" t="s">
        <v>1510</v>
      </c>
      <c r="AZ254" t="s">
        <v>1486</v>
      </c>
      <c r="BA254" t="s">
        <v>1539</v>
      </c>
      <c r="BB254" t="s">
        <v>1470</v>
      </c>
      <c r="BC254" t="s">
        <v>1459</v>
      </c>
      <c r="BD254" t="s">
        <v>1446</v>
      </c>
      <c r="BE254" t="s">
        <v>1319</v>
      </c>
      <c r="BF254" t="s">
        <v>1468</v>
      </c>
      <c r="BG254" t="s">
        <v>1481</v>
      </c>
      <c r="BH254" t="s">
        <v>1320</v>
      </c>
      <c r="BI254" t="s">
        <v>1541</v>
      </c>
      <c r="BJ254" t="s">
        <v>1459</v>
      </c>
      <c r="BK254" t="s">
        <v>1540</v>
      </c>
      <c r="BL254" t="s">
        <v>2803</v>
      </c>
      <c r="BM254" t="s">
        <v>1502</v>
      </c>
      <c r="BN254" t="s">
        <v>1581</v>
      </c>
      <c r="BO254" t="s">
        <v>1458</v>
      </c>
      <c r="BP254" t="s">
        <v>1458</v>
      </c>
      <c r="BQ254" t="s">
        <v>1492</v>
      </c>
      <c r="BR254" t="s">
        <v>1475</v>
      </c>
      <c r="BS254" t="s">
        <v>1581</v>
      </c>
      <c r="BT254" t="s">
        <v>1473</v>
      </c>
      <c r="BU254" t="s">
        <v>1451</v>
      </c>
      <c r="BV254" t="s">
        <v>1561</v>
      </c>
      <c r="BW254" t="s">
        <v>2804</v>
      </c>
      <c r="BX254" t="s">
        <v>1492</v>
      </c>
      <c r="BY254" t="s">
        <v>1449</v>
      </c>
      <c r="BZ254" t="s">
        <v>2682</v>
      </c>
      <c r="CA254" t="s">
        <v>1518</v>
      </c>
      <c r="CB254" t="s">
        <v>1448</v>
      </c>
      <c r="CD254" t="s">
        <v>1456</v>
      </c>
    </row>
    <row r="255" spans="1:82" x14ac:dyDescent="0.3">
      <c r="A255" s="155">
        <v>965</v>
      </c>
      <c r="B255" t="s">
        <v>1157</v>
      </c>
      <c r="E255">
        <v>1</v>
      </c>
      <c r="F255">
        <v>1</v>
      </c>
      <c r="G255">
        <v>1</v>
      </c>
      <c r="H255">
        <v>1</v>
      </c>
      <c r="I255">
        <v>1</v>
      </c>
      <c r="J255">
        <v>1</v>
      </c>
      <c r="K255">
        <v>1</v>
      </c>
      <c r="L255">
        <v>1</v>
      </c>
      <c r="M255">
        <v>1</v>
      </c>
      <c r="N255">
        <v>1</v>
      </c>
      <c r="O255">
        <v>1</v>
      </c>
      <c r="P255">
        <v>1</v>
      </c>
      <c r="Q255">
        <v>1</v>
      </c>
      <c r="R255">
        <v>1</v>
      </c>
      <c r="S255">
        <v>1</v>
      </c>
      <c r="T255">
        <v>1</v>
      </c>
      <c r="U255">
        <v>1</v>
      </c>
      <c r="V255">
        <v>1</v>
      </c>
      <c r="W255">
        <v>1</v>
      </c>
      <c r="X255">
        <v>1</v>
      </c>
      <c r="Y255">
        <v>1</v>
      </c>
      <c r="Z255">
        <v>1</v>
      </c>
      <c r="AA255">
        <v>1</v>
      </c>
      <c r="AB255">
        <v>1</v>
      </c>
      <c r="AC255">
        <v>1</v>
      </c>
      <c r="AD255">
        <v>1</v>
      </c>
      <c r="AE255">
        <v>1</v>
      </c>
      <c r="AF255">
        <v>1</v>
      </c>
      <c r="AG255">
        <v>1</v>
      </c>
      <c r="AH255">
        <v>1</v>
      </c>
      <c r="AI255">
        <v>1</v>
      </c>
      <c r="AJ255">
        <v>1</v>
      </c>
      <c r="AK255">
        <v>1</v>
      </c>
      <c r="AM255">
        <v>1</v>
      </c>
      <c r="AN255">
        <v>1</v>
      </c>
      <c r="AO255">
        <v>1</v>
      </c>
      <c r="AP255">
        <v>2</v>
      </c>
      <c r="AQ255">
        <v>1</v>
      </c>
      <c r="AR255">
        <v>1</v>
      </c>
      <c r="AS255">
        <v>1</v>
      </c>
      <c r="AT255">
        <v>1</v>
      </c>
      <c r="AU255">
        <v>1</v>
      </c>
      <c r="AV255">
        <v>1</v>
      </c>
      <c r="AW255">
        <v>1</v>
      </c>
      <c r="AX255">
        <v>1</v>
      </c>
      <c r="AY255">
        <v>1</v>
      </c>
      <c r="AZ255">
        <v>1</v>
      </c>
      <c r="BA255">
        <v>1</v>
      </c>
      <c r="BB255">
        <v>1</v>
      </c>
      <c r="BC255">
        <v>1</v>
      </c>
      <c r="BD255">
        <v>1</v>
      </c>
      <c r="BE255">
        <v>1</v>
      </c>
      <c r="BF255">
        <v>1</v>
      </c>
      <c r="BG255">
        <v>1</v>
      </c>
      <c r="BH255">
        <v>1</v>
      </c>
      <c r="BI255">
        <v>1</v>
      </c>
      <c r="BJ255">
        <v>1</v>
      </c>
      <c r="BK255">
        <v>1</v>
      </c>
      <c r="BL255">
        <v>1</v>
      </c>
      <c r="BM255">
        <v>1</v>
      </c>
      <c r="BN255">
        <v>1</v>
      </c>
      <c r="BO255">
        <v>1</v>
      </c>
      <c r="BP255">
        <v>1</v>
      </c>
      <c r="BQ255">
        <v>1</v>
      </c>
      <c r="BR255">
        <v>1</v>
      </c>
      <c r="BS255">
        <v>1</v>
      </c>
      <c r="BT255">
        <v>1</v>
      </c>
      <c r="BU255">
        <v>1</v>
      </c>
      <c r="BV255">
        <v>1</v>
      </c>
      <c r="BW255">
        <v>1</v>
      </c>
      <c r="BX255">
        <v>1</v>
      </c>
      <c r="BY255">
        <v>1</v>
      </c>
      <c r="BZ255">
        <v>1</v>
      </c>
      <c r="CA255">
        <v>1</v>
      </c>
      <c r="CB255">
        <v>1</v>
      </c>
      <c r="CD255">
        <v>1</v>
      </c>
    </row>
    <row r="256" spans="1:82" x14ac:dyDescent="0.3">
      <c r="A256" s="155">
        <v>966</v>
      </c>
      <c r="B256" t="s">
        <v>1158</v>
      </c>
      <c r="E256" t="s">
        <v>2416</v>
      </c>
      <c r="F256" t="s">
        <v>2805</v>
      </c>
      <c r="G256" t="s">
        <v>2417</v>
      </c>
      <c r="H256" t="s">
        <v>2806</v>
      </c>
      <c r="I256" t="s">
        <v>2419</v>
      </c>
      <c r="J256" t="s">
        <v>2420</v>
      </c>
      <c r="K256" t="s">
        <v>2421</v>
      </c>
      <c r="L256" t="s">
        <v>2422</v>
      </c>
      <c r="M256" t="s">
        <v>2423</v>
      </c>
      <c r="N256" t="s">
        <v>2424</v>
      </c>
      <c r="O256" t="s">
        <v>2425</v>
      </c>
      <c r="P256" t="s">
        <v>2426</v>
      </c>
      <c r="Q256" t="s">
        <v>2427</v>
      </c>
      <c r="R256" t="s">
        <v>2428</v>
      </c>
      <c r="S256" t="s">
        <v>2429</v>
      </c>
      <c r="T256" t="s">
        <v>2430</v>
      </c>
      <c r="U256" t="s">
        <v>2807</v>
      </c>
      <c r="V256" t="s">
        <v>2432</v>
      </c>
      <c r="W256" t="s">
        <v>2433</v>
      </c>
      <c r="X256" t="s">
        <v>2808</v>
      </c>
      <c r="Y256" t="s">
        <v>2434</v>
      </c>
      <c r="Z256" t="s">
        <v>2435</v>
      </c>
      <c r="AA256" t="s">
        <v>2436</v>
      </c>
      <c r="AB256" t="s">
        <v>2809</v>
      </c>
      <c r="AC256" t="s">
        <v>2438</v>
      </c>
      <c r="AD256" t="s">
        <v>2439</v>
      </c>
      <c r="AE256" t="s">
        <v>2440</v>
      </c>
      <c r="AF256" t="s">
        <v>2441</v>
      </c>
      <c r="AG256" t="s">
        <v>2442</v>
      </c>
      <c r="AH256" t="s">
        <v>2443</v>
      </c>
      <c r="AI256" t="s">
        <v>2810</v>
      </c>
      <c r="AJ256" t="s">
        <v>2445</v>
      </c>
      <c r="AK256" t="s">
        <v>2811</v>
      </c>
      <c r="AM256" t="s">
        <v>2446</v>
      </c>
      <c r="AN256" t="s">
        <v>2447</v>
      </c>
      <c r="AO256" t="s">
        <v>2812</v>
      </c>
      <c r="AP256" t="s">
        <v>2448</v>
      </c>
      <c r="AQ256" t="s">
        <v>2449</v>
      </c>
      <c r="AR256" t="s">
        <v>2450</v>
      </c>
      <c r="AS256" t="s">
        <v>2451</v>
      </c>
      <c r="AT256" t="s">
        <v>2452</v>
      </c>
      <c r="AU256" t="s">
        <v>2813</v>
      </c>
      <c r="AV256" t="s">
        <v>2814</v>
      </c>
      <c r="AW256" t="s">
        <v>2815</v>
      </c>
      <c r="AX256" t="s">
        <v>2455</v>
      </c>
      <c r="AY256" t="s">
        <v>2456</v>
      </c>
      <c r="AZ256" t="s">
        <v>2457</v>
      </c>
      <c r="BA256" t="s">
        <v>2458</v>
      </c>
      <c r="BB256" t="s">
        <v>2459</v>
      </c>
      <c r="BC256" t="s">
        <v>2460</v>
      </c>
      <c r="BD256" t="s">
        <v>2461</v>
      </c>
      <c r="BE256" t="s">
        <v>2462</v>
      </c>
      <c r="BF256" t="s">
        <v>2463</v>
      </c>
      <c r="BG256" t="s">
        <v>2816</v>
      </c>
      <c r="BH256" t="s">
        <v>2464</v>
      </c>
      <c r="BI256" t="s">
        <v>2465</v>
      </c>
      <c r="BJ256" t="s">
        <v>2466</v>
      </c>
      <c r="BK256" t="s">
        <v>2467</v>
      </c>
      <c r="BL256" t="s">
        <v>2817</v>
      </c>
      <c r="BM256" t="s">
        <v>2468</v>
      </c>
      <c r="BN256" t="s">
        <v>2469</v>
      </c>
      <c r="BO256" t="s">
        <v>2470</v>
      </c>
      <c r="BP256" t="s">
        <v>2471</v>
      </c>
      <c r="BQ256" t="s">
        <v>2472</v>
      </c>
      <c r="BR256" t="s">
        <v>2473</v>
      </c>
      <c r="BS256" t="s">
        <v>2474</v>
      </c>
      <c r="BT256" t="s">
        <v>2475</v>
      </c>
      <c r="BU256" t="s">
        <v>2476</v>
      </c>
      <c r="BW256" t="s">
        <v>2818</v>
      </c>
      <c r="BX256" t="s">
        <v>2477</v>
      </c>
      <c r="BY256" t="s">
        <v>2478</v>
      </c>
      <c r="BZ256" t="s">
        <v>2479</v>
      </c>
      <c r="CA256" t="s">
        <v>2480</v>
      </c>
      <c r="CB256" t="s">
        <v>2481</v>
      </c>
      <c r="CD256" t="s">
        <v>2482</v>
      </c>
    </row>
    <row r="257" spans="1:82" x14ac:dyDescent="0.3">
      <c r="A257" s="155">
        <v>967</v>
      </c>
      <c r="B257" t="s">
        <v>1616</v>
      </c>
      <c r="E257" t="s">
        <v>1617</v>
      </c>
      <c r="F257" t="s">
        <v>1588</v>
      </c>
      <c r="G257" t="s">
        <v>1617</v>
      </c>
      <c r="H257" t="s">
        <v>1617</v>
      </c>
      <c r="I257" t="s">
        <v>1617</v>
      </c>
      <c r="J257" t="s">
        <v>1617</v>
      </c>
      <c r="K257" t="s">
        <v>1617</v>
      </c>
      <c r="L257" t="s">
        <v>1617</v>
      </c>
      <c r="M257" t="s">
        <v>1588</v>
      </c>
      <c r="N257" t="s">
        <v>1617</v>
      </c>
      <c r="O257" t="s">
        <v>1589</v>
      </c>
      <c r="P257" t="s">
        <v>1617</v>
      </c>
      <c r="Q257" t="s">
        <v>1589</v>
      </c>
      <c r="R257" t="s">
        <v>1617</v>
      </c>
      <c r="S257" t="s">
        <v>1617</v>
      </c>
      <c r="T257" t="s">
        <v>1589</v>
      </c>
      <c r="U257" t="s">
        <v>1589</v>
      </c>
      <c r="V257" t="s">
        <v>1589</v>
      </c>
      <c r="W257" t="s">
        <v>1589</v>
      </c>
      <c r="X257" t="s">
        <v>1588</v>
      </c>
      <c r="Y257" t="s">
        <v>1589</v>
      </c>
      <c r="Z257" t="s">
        <v>1589</v>
      </c>
      <c r="AA257" t="s">
        <v>1588</v>
      </c>
      <c r="AB257" t="s">
        <v>1589</v>
      </c>
      <c r="AC257" t="s">
        <v>1617</v>
      </c>
      <c r="AD257" t="s">
        <v>1617</v>
      </c>
      <c r="AE257" t="s">
        <v>1589</v>
      </c>
      <c r="AF257" t="s">
        <v>1589</v>
      </c>
      <c r="AG257" t="s">
        <v>1588</v>
      </c>
      <c r="AH257" t="s">
        <v>1589</v>
      </c>
      <c r="AI257" t="s">
        <v>1589</v>
      </c>
      <c r="AJ257" t="s">
        <v>1617</v>
      </c>
      <c r="AK257" t="s">
        <v>1617</v>
      </c>
      <c r="AM257" t="s">
        <v>1588</v>
      </c>
      <c r="AN257" t="s">
        <v>1588</v>
      </c>
      <c r="AO257" t="s">
        <v>1588</v>
      </c>
      <c r="AP257" t="s">
        <v>1617</v>
      </c>
      <c r="AQ257" t="s">
        <v>1589</v>
      </c>
      <c r="AR257" t="s">
        <v>1588</v>
      </c>
      <c r="AS257" t="s">
        <v>1617</v>
      </c>
      <c r="AT257" t="s">
        <v>1588</v>
      </c>
      <c r="AU257" t="s">
        <v>1617</v>
      </c>
      <c r="AV257" t="s">
        <v>1589</v>
      </c>
      <c r="AW257" t="s">
        <v>1617</v>
      </c>
      <c r="AX257" t="s">
        <v>1588</v>
      </c>
      <c r="AY257" t="s">
        <v>1589</v>
      </c>
      <c r="AZ257" t="s">
        <v>1588</v>
      </c>
      <c r="BA257" t="s">
        <v>1617</v>
      </c>
      <c r="BB257" t="s">
        <v>1617</v>
      </c>
      <c r="BC257" t="s">
        <v>1617</v>
      </c>
      <c r="BD257" t="s">
        <v>1589</v>
      </c>
      <c r="BE257" t="s">
        <v>1617</v>
      </c>
      <c r="BF257" t="s">
        <v>1617</v>
      </c>
      <c r="BG257" t="s">
        <v>1617</v>
      </c>
      <c r="BH257" t="s">
        <v>1617</v>
      </c>
      <c r="BI257" t="s">
        <v>1617</v>
      </c>
      <c r="BJ257" t="s">
        <v>1617</v>
      </c>
      <c r="BK257" t="s">
        <v>1588</v>
      </c>
      <c r="BL257" t="s">
        <v>1589</v>
      </c>
      <c r="BM257" t="s">
        <v>1588</v>
      </c>
      <c r="BN257" t="s">
        <v>1589</v>
      </c>
      <c r="BO257" t="s">
        <v>1588</v>
      </c>
      <c r="BP257" t="s">
        <v>1617</v>
      </c>
      <c r="BQ257" t="s">
        <v>1589</v>
      </c>
      <c r="BR257" t="s">
        <v>1589</v>
      </c>
      <c r="BS257" t="s">
        <v>1588</v>
      </c>
      <c r="BT257" t="s">
        <v>1588</v>
      </c>
      <c r="BU257" t="s">
        <v>1588</v>
      </c>
      <c r="BV257" t="s">
        <v>1617</v>
      </c>
      <c r="BW257" t="s">
        <v>1589</v>
      </c>
      <c r="BX257" t="s">
        <v>1588</v>
      </c>
      <c r="BY257" t="s">
        <v>1617</v>
      </c>
      <c r="BZ257" t="s">
        <v>1588</v>
      </c>
      <c r="CA257" t="s">
        <v>1617</v>
      </c>
      <c r="CB257" t="s">
        <v>1588</v>
      </c>
      <c r="CD257" t="s">
        <v>1617</v>
      </c>
    </row>
    <row r="258" spans="1:82" x14ac:dyDescent="0.3">
      <c r="A258" s="155">
        <v>968</v>
      </c>
      <c r="B258" t="s">
        <v>1159</v>
      </c>
      <c r="E258" t="s">
        <v>2819</v>
      </c>
      <c r="F258" t="s">
        <v>2820</v>
      </c>
      <c r="G258" t="s">
        <v>2484</v>
      </c>
      <c r="H258" t="s">
        <v>2821</v>
      </c>
      <c r="I258" t="s">
        <v>2486</v>
      </c>
      <c r="J258" t="s">
        <v>2567</v>
      </c>
      <c r="K258" t="s">
        <v>2822</v>
      </c>
      <c r="L258" t="s">
        <v>2489</v>
      </c>
      <c r="M258" t="s">
        <v>2490</v>
      </c>
      <c r="N258" t="s">
        <v>2823</v>
      </c>
      <c r="O258" t="s">
        <v>2492</v>
      </c>
      <c r="P258" t="s">
        <v>2493</v>
      </c>
      <c r="Q258" t="s">
        <v>2494</v>
      </c>
      <c r="R258" t="s">
        <v>2495</v>
      </c>
      <c r="S258" t="s">
        <v>2496</v>
      </c>
      <c r="T258" t="s">
        <v>2497</v>
      </c>
      <c r="U258" t="s">
        <v>2498</v>
      </c>
      <c r="V258" t="s">
        <v>2824</v>
      </c>
      <c r="W258" t="s">
        <v>2500</v>
      </c>
      <c r="X258" t="s">
        <v>2573</v>
      </c>
      <c r="Y258" t="s">
        <v>2501</v>
      </c>
      <c r="Z258" t="s">
        <v>2502</v>
      </c>
      <c r="AA258" t="s">
        <v>2503</v>
      </c>
      <c r="AB258" t="s">
        <v>2825</v>
      </c>
      <c r="AC258" t="s">
        <v>2505</v>
      </c>
      <c r="AD258" t="s">
        <v>2506</v>
      </c>
      <c r="AE258" t="s">
        <v>2507</v>
      </c>
      <c r="AF258" t="s">
        <v>2508</v>
      </c>
      <c r="AG258" t="s">
        <v>2826</v>
      </c>
      <c r="AH258" t="s">
        <v>2577</v>
      </c>
      <c r="AI258" t="s">
        <v>2578</v>
      </c>
      <c r="AJ258" t="s">
        <v>2512</v>
      </c>
      <c r="AK258" t="s">
        <v>2579</v>
      </c>
      <c r="AM258" t="s">
        <v>2513</v>
      </c>
      <c r="AN258" t="s">
        <v>2514</v>
      </c>
      <c r="AO258" t="s">
        <v>2515</v>
      </c>
      <c r="AP258" t="s">
        <v>2581</v>
      </c>
      <c r="AQ258" t="s">
        <v>2517</v>
      </c>
      <c r="AR258" t="s">
        <v>2518</v>
      </c>
      <c r="AS258" t="s">
        <v>2519</v>
      </c>
      <c r="AT258" t="s">
        <v>2520</v>
      </c>
      <c r="AU258" t="s">
        <v>2827</v>
      </c>
      <c r="AV258" t="s">
        <v>2828</v>
      </c>
      <c r="AW258" t="s">
        <v>2522</v>
      </c>
      <c r="AX258" t="s">
        <v>2584</v>
      </c>
      <c r="AY258" t="s">
        <v>2524</v>
      </c>
      <c r="AZ258" t="s">
        <v>2586</v>
      </c>
      <c r="BA258" t="s">
        <v>2526</v>
      </c>
      <c r="BB258" t="s">
        <v>2527</v>
      </c>
      <c r="BC258" t="s">
        <v>2587</v>
      </c>
      <c r="BD258" t="s">
        <v>2529</v>
      </c>
      <c r="BE258" t="s">
        <v>2530</v>
      </c>
      <c r="BF258" t="s">
        <v>2531</v>
      </c>
      <c r="BG258" t="s">
        <v>2829</v>
      </c>
      <c r="BH258" t="s">
        <v>2532</v>
      </c>
      <c r="BI258" t="s">
        <v>2533</v>
      </c>
      <c r="BJ258" t="s">
        <v>2590</v>
      </c>
      <c r="BK258" t="s">
        <v>2830</v>
      </c>
      <c r="BL258" t="s">
        <v>2831</v>
      </c>
      <c r="BM258" t="s">
        <v>2536</v>
      </c>
      <c r="BN258" t="s">
        <v>2537</v>
      </c>
      <c r="BO258" t="s">
        <v>2538</v>
      </c>
      <c r="BP258" t="s">
        <v>2539</v>
      </c>
      <c r="BQ258" t="s">
        <v>2540</v>
      </c>
      <c r="BR258" t="s">
        <v>2541</v>
      </c>
      <c r="BS258" t="s">
        <v>2832</v>
      </c>
      <c r="BT258" t="s">
        <v>2543</v>
      </c>
      <c r="BU258" t="s">
        <v>2544</v>
      </c>
      <c r="BV258" t="s">
        <v>2545</v>
      </c>
      <c r="BW258" t="s">
        <v>2593</v>
      </c>
      <c r="BX258" t="s">
        <v>2546</v>
      </c>
      <c r="BY258" t="s">
        <v>2547</v>
      </c>
      <c r="BZ258" t="s">
        <v>2833</v>
      </c>
      <c r="CA258" t="s">
        <v>2834</v>
      </c>
      <c r="CB258" t="s">
        <v>2550</v>
      </c>
      <c r="CD258" t="s">
        <v>2551</v>
      </c>
    </row>
    <row r="259" spans="1:82" x14ac:dyDescent="0.3">
      <c r="A259" s="155">
        <v>969</v>
      </c>
      <c r="B259" t="s">
        <v>1618</v>
      </c>
      <c r="E259" t="s">
        <v>50</v>
      </c>
      <c r="F259" t="s">
        <v>50</v>
      </c>
      <c r="G259" t="s">
        <v>50</v>
      </c>
      <c r="H259" t="s">
        <v>50</v>
      </c>
      <c r="I259" t="s">
        <v>50</v>
      </c>
      <c r="J259" t="s">
        <v>50</v>
      </c>
      <c r="K259" t="s">
        <v>50</v>
      </c>
      <c r="L259" t="s">
        <v>51</v>
      </c>
      <c r="M259" t="s">
        <v>50</v>
      </c>
      <c r="N259" t="s">
        <v>50</v>
      </c>
      <c r="O259" t="s">
        <v>51</v>
      </c>
      <c r="P259" t="s">
        <v>50</v>
      </c>
      <c r="Q259" t="s">
        <v>50</v>
      </c>
      <c r="R259" t="s">
        <v>50</v>
      </c>
      <c r="S259" t="s">
        <v>50</v>
      </c>
      <c r="T259" t="s">
        <v>51</v>
      </c>
      <c r="U259" t="s">
        <v>50</v>
      </c>
      <c r="V259" t="s">
        <v>51</v>
      </c>
      <c r="W259" t="s">
        <v>51</v>
      </c>
      <c r="X259" t="s">
        <v>51</v>
      </c>
      <c r="Y259" t="s">
        <v>51</v>
      </c>
      <c r="Z259" t="s">
        <v>50</v>
      </c>
      <c r="AA259" t="s">
        <v>50</v>
      </c>
      <c r="AB259" t="s">
        <v>50</v>
      </c>
      <c r="AC259" t="s">
        <v>51</v>
      </c>
      <c r="AD259" t="s">
        <v>50</v>
      </c>
      <c r="AE259" t="s">
        <v>50</v>
      </c>
      <c r="AF259" t="s">
        <v>51</v>
      </c>
      <c r="AG259" t="s">
        <v>50</v>
      </c>
      <c r="AH259" t="s">
        <v>50</v>
      </c>
      <c r="AI259" t="s">
        <v>50</v>
      </c>
      <c r="AJ259" t="s">
        <v>51</v>
      </c>
      <c r="AK259" t="s">
        <v>50</v>
      </c>
      <c r="AM259" t="s">
        <v>50</v>
      </c>
      <c r="AN259" t="s">
        <v>50</v>
      </c>
      <c r="AO259" t="s">
        <v>50</v>
      </c>
      <c r="AP259" t="s">
        <v>50</v>
      </c>
      <c r="AQ259" t="s">
        <v>50</v>
      </c>
      <c r="AR259" t="s">
        <v>50</v>
      </c>
      <c r="AS259" t="s">
        <v>50</v>
      </c>
      <c r="AT259" t="s">
        <v>50</v>
      </c>
      <c r="AU259" t="s">
        <v>50</v>
      </c>
      <c r="AV259" t="s">
        <v>51</v>
      </c>
      <c r="AW259" t="s">
        <v>50</v>
      </c>
      <c r="AX259" t="s">
        <v>51</v>
      </c>
      <c r="AY259" t="s">
        <v>50</v>
      </c>
      <c r="AZ259" t="s">
        <v>50</v>
      </c>
      <c r="BA259" t="s">
        <v>51</v>
      </c>
      <c r="BB259" t="s">
        <v>50</v>
      </c>
      <c r="BC259" t="s">
        <v>50</v>
      </c>
      <c r="BD259" t="s">
        <v>50</v>
      </c>
      <c r="BE259" t="s">
        <v>51</v>
      </c>
      <c r="BF259" t="s">
        <v>50</v>
      </c>
      <c r="BG259" t="s">
        <v>51</v>
      </c>
      <c r="BH259" t="s">
        <v>50</v>
      </c>
      <c r="BI259" t="s">
        <v>50</v>
      </c>
      <c r="BJ259" t="s">
        <v>51</v>
      </c>
      <c r="BK259" t="s">
        <v>50</v>
      </c>
      <c r="BL259" t="s">
        <v>51</v>
      </c>
      <c r="BM259" t="s">
        <v>51</v>
      </c>
      <c r="BN259" t="s">
        <v>50</v>
      </c>
      <c r="BO259" t="s">
        <v>50</v>
      </c>
      <c r="BP259" t="s">
        <v>50</v>
      </c>
      <c r="BQ259" t="s">
        <v>51</v>
      </c>
      <c r="BR259" t="s">
        <v>50</v>
      </c>
      <c r="BS259" t="s">
        <v>50</v>
      </c>
      <c r="BT259" t="s">
        <v>50</v>
      </c>
      <c r="BU259" t="s">
        <v>50</v>
      </c>
      <c r="BV259" t="s">
        <v>50</v>
      </c>
      <c r="BW259" t="s">
        <v>50</v>
      </c>
      <c r="BX259" t="s">
        <v>50</v>
      </c>
      <c r="BY259" t="s">
        <v>50</v>
      </c>
      <c r="BZ259" t="s">
        <v>50</v>
      </c>
      <c r="CA259" t="s">
        <v>50</v>
      </c>
      <c r="CB259" t="s">
        <v>50</v>
      </c>
      <c r="CD259" t="s">
        <v>50</v>
      </c>
    </row>
    <row r="260" spans="1:82" x14ac:dyDescent="0.3">
      <c r="A260" s="155">
        <v>970</v>
      </c>
      <c r="B260" t="s">
        <v>1619</v>
      </c>
      <c r="E260" t="s">
        <v>2835</v>
      </c>
      <c r="F260" t="s">
        <v>2836</v>
      </c>
      <c r="G260">
        <v>0</v>
      </c>
      <c r="H260">
        <v>0</v>
      </c>
      <c r="I260">
        <v>0</v>
      </c>
      <c r="J260">
        <v>0</v>
      </c>
      <c r="K260">
        <v>0</v>
      </c>
      <c r="L260">
        <v>0</v>
      </c>
      <c r="M260" t="s">
        <v>2837</v>
      </c>
      <c r="N260">
        <v>0</v>
      </c>
      <c r="O260">
        <v>0</v>
      </c>
      <c r="P260">
        <v>0</v>
      </c>
      <c r="Q260" t="s">
        <v>2324</v>
      </c>
      <c r="R260">
        <v>0</v>
      </c>
      <c r="S260">
        <v>0</v>
      </c>
      <c r="T260">
        <v>0</v>
      </c>
      <c r="U260" t="s">
        <v>2328</v>
      </c>
      <c r="V260">
        <v>0</v>
      </c>
      <c r="W260">
        <v>0</v>
      </c>
      <c r="X260">
        <v>0</v>
      </c>
      <c r="Y260">
        <v>0</v>
      </c>
      <c r="Z260" t="s">
        <v>2838</v>
      </c>
      <c r="AA260" t="s">
        <v>2839</v>
      </c>
      <c r="AB260" t="s">
        <v>2776</v>
      </c>
      <c r="AC260">
        <v>0</v>
      </c>
      <c r="AD260">
        <v>0</v>
      </c>
      <c r="AE260" t="s">
        <v>2337</v>
      </c>
      <c r="AF260">
        <v>0</v>
      </c>
      <c r="AG260" t="s">
        <v>2777</v>
      </c>
      <c r="AH260" t="s">
        <v>2840</v>
      </c>
      <c r="AI260" t="s">
        <v>2841</v>
      </c>
      <c r="AJ260">
        <v>0</v>
      </c>
      <c r="AK260">
        <v>0</v>
      </c>
      <c r="AM260" t="s">
        <v>2343</v>
      </c>
      <c r="AN260" t="s">
        <v>2842</v>
      </c>
      <c r="AO260" t="s">
        <v>2843</v>
      </c>
      <c r="AP260">
        <v>0</v>
      </c>
      <c r="AQ260" t="s">
        <v>2347</v>
      </c>
      <c r="AR260" t="s">
        <v>2844</v>
      </c>
      <c r="AS260">
        <v>0</v>
      </c>
      <c r="AT260" t="s">
        <v>2845</v>
      </c>
      <c r="AU260">
        <v>0</v>
      </c>
      <c r="AV260">
        <v>0</v>
      </c>
      <c r="AW260">
        <v>0</v>
      </c>
      <c r="AX260">
        <v>0</v>
      </c>
      <c r="AY260" t="s">
        <v>2846</v>
      </c>
      <c r="AZ260" t="s">
        <v>2355</v>
      </c>
      <c r="BA260">
        <v>0</v>
      </c>
      <c r="BB260">
        <v>0</v>
      </c>
      <c r="BC260">
        <v>0</v>
      </c>
      <c r="BD260" t="s">
        <v>2359</v>
      </c>
      <c r="BE260">
        <v>0</v>
      </c>
      <c r="BF260" t="s">
        <v>2787</v>
      </c>
      <c r="BG260">
        <v>0</v>
      </c>
      <c r="BH260">
        <v>0</v>
      </c>
      <c r="BI260">
        <v>0</v>
      </c>
      <c r="BJ260">
        <v>0</v>
      </c>
      <c r="BK260" t="s">
        <v>2365</v>
      </c>
      <c r="BL260">
        <v>0</v>
      </c>
      <c r="BM260">
        <v>0</v>
      </c>
      <c r="BN260" t="s">
        <v>2847</v>
      </c>
      <c r="BO260" t="s">
        <v>2368</v>
      </c>
      <c r="BP260">
        <v>0</v>
      </c>
      <c r="BQ260">
        <v>0</v>
      </c>
      <c r="BR260" t="s">
        <v>2790</v>
      </c>
      <c r="BS260" t="s">
        <v>2791</v>
      </c>
      <c r="BT260" t="s">
        <v>2848</v>
      </c>
      <c r="BU260" t="s">
        <v>2374</v>
      </c>
      <c r="BV260">
        <v>0</v>
      </c>
      <c r="BW260" t="s">
        <v>2849</v>
      </c>
      <c r="BX260" t="s">
        <v>2850</v>
      </c>
      <c r="BY260">
        <v>0</v>
      </c>
      <c r="BZ260" t="s">
        <v>1620</v>
      </c>
      <c r="CA260">
        <v>0</v>
      </c>
      <c r="CB260" t="s">
        <v>2380</v>
      </c>
      <c r="CD260" t="s">
        <v>2381</v>
      </c>
    </row>
    <row r="261" spans="1:82" x14ac:dyDescent="0.3">
      <c r="A261" s="155">
        <v>971</v>
      </c>
      <c r="B261" t="s">
        <v>1621</v>
      </c>
      <c r="E261" t="s">
        <v>2851</v>
      </c>
      <c r="F261" t="s">
        <v>1330</v>
      </c>
      <c r="G261">
        <v>0</v>
      </c>
      <c r="H261">
        <v>0</v>
      </c>
      <c r="I261">
        <v>0</v>
      </c>
      <c r="J261">
        <v>0</v>
      </c>
      <c r="K261">
        <v>0</v>
      </c>
      <c r="L261">
        <v>0</v>
      </c>
      <c r="M261" t="s">
        <v>1139</v>
      </c>
      <c r="N261">
        <v>0</v>
      </c>
      <c r="O261">
        <v>0</v>
      </c>
      <c r="P261">
        <v>0</v>
      </c>
      <c r="Q261" t="s">
        <v>1138</v>
      </c>
      <c r="R261">
        <v>0</v>
      </c>
      <c r="S261">
        <v>0</v>
      </c>
      <c r="T261">
        <v>0</v>
      </c>
      <c r="U261" t="s">
        <v>1138</v>
      </c>
      <c r="V261">
        <v>0</v>
      </c>
      <c r="W261">
        <v>0</v>
      </c>
      <c r="X261">
        <v>0</v>
      </c>
      <c r="Y261">
        <v>0</v>
      </c>
      <c r="Z261" t="s">
        <v>2852</v>
      </c>
      <c r="AA261" t="s">
        <v>2853</v>
      </c>
      <c r="AB261" t="s">
        <v>1140</v>
      </c>
      <c r="AC261">
        <v>0</v>
      </c>
      <c r="AD261">
        <v>0</v>
      </c>
      <c r="AE261" t="s">
        <v>2854</v>
      </c>
      <c r="AF261">
        <v>0</v>
      </c>
      <c r="AG261" t="s">
        <v>1138</v>
      </c>
      <c r="AH261" t="s">
        <v>1622</v>
      </c>
      <c r="AI261" t="s">
        <v>1138</v>
      </c>
      <c r="AJ261">
        <v>0</v>
      </c>
      <c r="AK261">
        <v>0</v>
      </c>
      <c r="AM261" t="s">
        <v>1138</v>
      </c>
      <c r="AN261" t="s">
        <v>1141</v>
      </c>
      <c r="AO261" t="s">
        <v>2855</v>
      </c>
      <c r="AP261">
        <v>0</v>
      </c>
      <c r="AQ261" t="s">
        <v>1139</v>
      </c>
      <c r="AR261" t="s">
        <v>1139</v>
      </c>
      <c r="AS261">
        <v>0</v>
      </c>
      <c r="AT261" t="s">
        <v>1622</v>
      </c>
      <c r="AU261">
        <v>0</v>
      </c>
      <c r="AV261">
        <v>0</v>
      </c>
      <c r="AW261">
        <v>0</v>
      </c>
      <c r="AX261">
        <v>0</v>
      </c>
      <c r="AY261" t="s">
        <v>2153</v>
      </c>
      <c r="AZ261" t="s">
        <v>1139</v>
      </c>
      <c r="BA261">
        <v>0</v>
      </c>
      <c r="BB261">
        <v>0</v>
      </c>
      <c r="BC261">
        <v>0</v>
      </c>
      <c r="BD261" t="s">
        <v>1138</v>
      </c>
      <c r="BE261">
        <v>0</v>
      </c>
      <c r="BF261" t="s">
        <v>1139</v>
      </c>
      <c r="BG261">
        <v>0</v>
      </c>
      <c r="BH261">
        <v>0</v>
      </c>
      <c r="BI261">
        <v>0</v>
      </c>
      <c r="BJ261">
        <v>0</v>
      </c>
      <c r="BK261" t="s">
        <v>1139</v>
      </c>
      <c r="BL261">
        <v>0</v>
      </c>
      <c r="BM261">
        <v>0</v>
      </c>
      <c r="BN261" t="s">
        <v>2386</v>
      </c>
      <c r="BO261" t="s">
        <v>1141</v>
      </c>
      <c r="BP261">
        <v>0</v>
      </c>
      <c r="BQ261">
        <v>0</v>
      </c>
      <c r="BR261" t="s">
        <v>1138</v>
      </c>
      <c r="BS261" t="s">
        <v>1138</v>
      </c>
      <c r="BT261" t="s">
        <v>2856</v>
      </c>
      <c r="BU261" t="s">
        <v>1139</v>
      </c>
      <c r="BV261">
        <v>0</v>
      </c>
      <c r="BW261" t="s">
        <v>2857</v>
      </c>
      <c r="BX261" t="s">
        <v>1142</v>
      </c>
      <c r="BY261">
        <v>0</v>
      </c>
      <c r="BZ261" t="s">
        <v>1623</v>
      </c>
      <c r="CA261">
        <v>0</v>
      </c>
      <c r="CB261" t="s">
        <v>1330</v>
      </c>
      <c r="CD261" t="s">
        <v>1139</v>
      </c>
    </row>
    <row r="262" spans="1:82" x14ac:dyDescent="0.3">
      <c r="A262" s="155">
        <v>972</v>
      </c>
      <c r="B262" t="s">
        <v>1624</v>
      </c>
      <c r="E262" t="s">
        <v>2858</v>
      </c>
      <c r="F262" t="s">
        <v>2859</v>
      </c>
      <c r="G262">
        <v>0</v>
      </c>
      <c r="H262">
        <v>0</v>
      </c>
      <c r="I262">
        <v>0</v>
      </c>
      <c r="J262">
        <v>0</v>
      </c>
      <c r="K262">
        <v>0</v>
      </c>
      <c r="L262">
        <v>0</v>
      </c>
      <c r="M262" t="s">
        <v>2860</v>
      </c>
      <c r="N262">
        <v>0</v>
      </c>
      <c r="O262">
        <v>0</v>
      </c>
      <c r="P262">
        <v>0</v>
      </c>
      <c r="Q262" t="s">
        <v>2861</v>
      </c>
      <c r="R262">
        <v>0</v>
      </c>
      <c r="S262">
        <v>0</v>
      </c>
      <c r="T262">
        <v>0</v>
      </c>
      <c r="U262" t="s">
        <v>2862</v>
      </c>
      <c r="V262">
        <v>0</v>
      </c>
      <c r="W262">
        <v>0</v>
      </c>
      <c r="X262">
        <v>0</v>
      </c>
      <c r="Y262">
        <v>0</v>
      </c>
      <c r="Z262" t="s">
        <v>1908</v>
      </c>
      <c r="AA262" t="s">
        <v>2863</v>
      </c>
      <c r="AB262" t="s">
        <v>2864</v>
      </c>
      <c r="AC262">
        <v>0</v>
      </c>
      <c r="AD262">
        <v>0</v>
      </c>
      <c r="AE262" t="s">
        <v>2865</v>
      </c>
      <c r="AF262">
        <v>0</v>
      </c>
      <c r="AG262" t="s">
        <v>1913</v>
      </c>
      <c r="AH262" t="s">
        <v>2866</v>
      </c>
      <c r="AI262" t="s">
        <v>2867</v>
      </c>
      <c r="AJ262">
        <v>0</v>
      </c>
      <c r="AK262">
        <v>0</v>
      </c>
      <c r="AM262" t="s">
        <v>2868</v>
      </c>
      <c r="AN262" t="s">
        <v>2580</v>
      </c>
      <c r="AO262" t="s">
        <v>2869</v>
      </c>
      <c r="AP262">
        <v>0</v>
      </c>
      <c r="AQ262" t="s">
        <v>2870</v>
      </c>
      <c r="AR262" t="s">
        <v>2871</v>
      </c>
      <c r="AS262">
        <v>0</v>
      </c>
      <c r="AT262" t="s">
        <v>2872</v>
      </c>
      <c r="AU262">
        <v>0</v>
      </c>
      <c r="AV262">
        <v>0</v>
      </c>
      <c r="AW262">
        <v>0</v>
      </c>
      <c r="AX262">
        <v>0</v>
      </c>
      <c r="AY262" t="s">
        <v>2873</v>
      </c>
      <c r="AZ262" t="s">
        <v>2874</v>
      </c>
      <c r="BA262">
        <v>0</v>
      </c>
      <c r="BB262">
        <v>0</v>
      </c>
      <c r="BC262">
        <v>0</v>
      </c>
      <c r="BD262" t="s">
        <v>2875</v>
      </c>
      <c r="BE262">
        <v>0</v>
      </c>
      <c r="BF262" t="s">
        <v>2876</v>
      </c>
      <c r="BG262">
        <v>0</v>
      </c>
      <c r="BH262">
        <v>0</v>
      </c>
      <c r="BI262">
        <v>0</v>
      </c>
      <c r="BJ262">
        <v>0</v>
      </c>
      <c r="BK262" t="s">
        <v>2877</v>
      </c>
      <c r="BL262">
        <v>0</v>
      </c>
      <c r="BM262">
        <v>0</v>
      </c>
      <c r="BN262" t="s">
        <v>2878</v>
      </c>
      <c r="BO262" t="s">
        <v>2879</v>
      </c>
      <c r="BP262">
        <v>0</v>
      </c>
      <c r="BQ262">
        <v>0</v>
      </c>
      <c r="BR262" t="s">
        <v>2880</v>
      </c>
      <c r="BS262" t="s">
        <v>2881</v>
      </c>
      <c r="BT262" t="s">
        <v>2882</v>
      </c>
      <c r="BU262" t="s">
        <v>2883</v>
      </c>
      <c r="BV262">
        <v>0</v>
      </c>
      <c r="BW262" t="s">
        <v>2884</v>
      </c>
      <c r="BX262" t="s">
        <v>2885</v>
      </c>
      <c r="BY262">
        <v>0</v>
      </c>
      <c r="BZ262" t="s">
        <v>2886</v>
      </c>
      <c r="CA262">
        <v>0</v>
      </c>
      <c r="CB262" t="s">
        <v>2887</v>
      </c>
      <c r="CD262" t="s">
        <v>2888</v>
      </c>
    </row>
    <row r="263" spans="1:82" x14ac:dyDescent="0.3">
      <c r="A263" s="155">
        <v>995</v>
      </c>
      <c r="B263" t="s">
        <v>275</v>
      </c>
      <c r="D263">
        <v>0</v>
      </c>
      <c r="E263">
        <v>0</v>
      </c>
      <c r="F263">
        <v>0</v>
      </c>
      <c r="G263">
        <v>0</v>
      </c>
      <c r="H263">
        <v>0</v>
      </c>
      <c r="I263">
        <v>0</v>
      </c>
      <c r="J263">
        <v>0</v>
      </c>
      <c r="K263">
        <v>0</v>
      </c>
      <c r="L263">
        <v>0</v>
      </c>
      <c r="M263">
        <v>0</v>
      </c>
      <c r="N263">
        <v>0</v>
      </c>
      <c r="O263">
        <v>0</v>
      </c>
      <c r="P263">
        <v>0</v>
      </c>
      <c r="Q263">
        <v>7.0000000000000007E-2</v>
      </c>
      <c r="R263">
        <v>0</v>
      </c>
      <c r="S263">
        <v>0</v>
      </c>
      <c r="T263">
        <v>0</v>
      </c>
      <c r="U263">
        <v>0</v>
      </c>
      <c r="V263">
        <v>7.0000000000000007E-2</v>
      </c>
      <c r="W263">
        <v>0</v>
      </c>
      <c r="X263">
        <v>0</v>
      </c>
      <c r="Y263">
        <v>0</v>
      </c>
      <c r="Z263">
        <v>0</v>
      </c>
      <c r="AA263">
        <v>0</v>
      </c>
      <c r="AB263">
        <v>0</v>
      </c>
      <c r="AC263">
        <v>0</v>
      </c>
      <c r="AD263">
        <v>0</v>
      </c>
      <c r="AE263">
        <v>0</v>
      </c>
      <c r="AF263">
        <v>0</v>
      </c>
      <c r="AG263">
        <v>0</v>
      </c>
      <c r="AH263">
        <v>0</v>
      </c>
      <c r="AI263">
        <v>0.08</v>
      </c>
      <c r="AJ263">
        <v>0</v>
      </c>
      <c r="AK263">
        <v>0</v>
      </c>
      <c r="AL263">
        <v>0</v>
      </c>
      <c r="AM263">
        <v>7.0000000000000007E-2</v>
      </c>
      <c r="AN263">
        <v>0</v>
      </c>
      <c r="AO263">
        <v>0</v>
      </c>
      <c r="AP263">
        <v>0</v>
      </c>
      <c r="AQ263">
        <v>0</v>
      </c>
      <c r="AR263">
        <v>0</v>
      </c>
      <c r="AS263">
        <v>0</v>
      </c>
      <c r="AT263">
        <v>0</v>
      </c>
      <c r="AU263">
        <v>0.09</v>
      </c>
      <c r="AV263">
        <v>0</v>
      </c>
      <c r="AW263">
        <v>0</v>
      </c>
      <c r="AX263">
        <v>0</v>
      </c>
      <c r="AY263">
        <v>0</v>
      </c>
      <c r="AZ263">
        <v>0</v>
      </c>
      <c r="BA263">
        <v>0</v>
      </c>
      <c r="BB263">
        <v>0</v>
      </c>
      <c r="BC263">
        <v>0</v>
      </c>
      <c r="BD263">
        <v>0</v>
      </c>
      <c r="BE263">
        <v>0</v>
      </c>
      <c r="BF263">
        <v>0</v>
      </c>
      <c r="BG263">
        <v>0</v>
      </c>
      <c r="BH263">
        <v>0</v>
      </c>
      <c r="BI263">
        <v>0</v>
      </c>
      <c r="BJ263">
        <v>0</v>
      </c>
      <c r="BK263">
        <v>0</v>
      </c>
      <c r="BL263">
        <v>0.08</v>
      </c>
      <c r="BM263">
        <v>0</v>
      </c>
      <c r="BN263">
        <v>0</v>
      </c>
      <c r="BO263">
        <v>0</v>
      </c>
      <c r="BP263">
        <v>0</v>
      </c>
      <c r="BQ263">
        <v>0</v>
      </c>
      <c r="BR263">
        <v>0.09</v>
      </c>
      <c r="BS263">
        <v>7.0000000000000007E-2</v>
      </c>
      <c r="BT263">
        <v>0</v>
      </c>
      <c r="BU263">
        <v>0</v>
      </c>
      <c r="BV263">
        <v>0</v>
      </c>
      <c r="BW263">
        <v>0</v>
      </c>
      <c r="BX263">
        <v>0</v>
      </c>
      <c r="BY263">
        <v>0</v>
      </c>
      <c r="BZ263">
        <v>0</v>
      </c>
      <c r="CA263">
        <v>0</v>
      </c>
      <c r="CB263">
        <v>0</v>
      </c>
      <c r="CC263">
        <v>0</v>
      </c>
      <c r="CD263">
        <v>0</v>
      </c>
    </row>
    <row r="264" spans="1:82" x14ac:dyDescent="0.3">
      <c r="A264" s="155">
        <v>996</v>
      </c>
      <c r="B264" t="s">
        <v>276</v>
      </c>
      <c r="D264">
        <v>0.01</v>
      </c>
      <c r="E264">
        <v>0</v>
      </c>
      <c r="F264">
        <v>0.01</v>
      </c>
      <c r="G264">
        <v>0</v>
      </c>
      <c r="H264">
        <v>0</v>
      </c>
      <c r="I264">
        <v>0</v>
      </c>
      <c r="J264">
        <v>0.01</v>
      </c>
      <c r="K264">
        <v>0</v>
      </c>
      <c r="L264">
        <v>0</v>
      </c>
      <c r="M264">
        <v>0</v>
      </c>
      <c r="N264">
        <v>0</v>
      </c>
      <c r="O264">
        <v>0.01</v>
      </c>
      <c r="P264">
        <v>0</v>
      </c>
      <c r="Q264">
        <v>0.01</v>
      </c>
      <c r="R264">
        <v>0.01</v>
      </c>
      <c r="S264">
        <v>0</v>
      </c>
      <c r="T264">
        <v>0.01</v>
      </c>
      <c r="U264">
        <v>0.01</v>
      </c>
      <c r="V264">
        <v>0.01</v>
      </c>
      <c r="W264">
        <v>0</v>
      </c>
      <c r="X264">
        <v>0.01</v>
      </c>
      <c r="Y264">
        <v>0.01</v>
      </c>
      <c r="Z264">
        <v>0.01</v>
      </c>
      <c r="AA264">
        <v>0.01</v>
      </c>
      <c r="AB264">
        <v>0.01</v>
      </c>
      <c r="AC264">
        <v>0.01</v>
      </c>
      <c r="AD264">
        <v>0.01</v>
      </c>
      <c r="AE264">
        <v>0.01</v>
      </c>
      <c r="AF264">
        <v>0.01</v>
      </c>
      <c r="AG264">
        <v>0.01</v>
      </c>
      <c r="AH264">
        <v>0.01</v>
      </c>
      <c r="AI264">
        <v>0.01</v>
      </c>
      <c r="AJ264">
        <v>0.01</v>
      </c>
      <c r="AK264">
        <v>0.01</v>
      </c>
      <c r="AL264">
        <v>0.01</v>
      </c>
      <c r="AM264">
        <v>0.01</v>
      </c>
      <c r="AN264">
        <v>0.01</v>
      </c>
      <c r="AO264">
        <v>0.01</v>
      </c>
      <c r="AP264">
        <v>0</v>
      </c>
      <c r="AQ264">
        <v>0</v>
      </c>
      <c r="AR264">
        <v>0.01</v>
      </c>
      <c r="AS264">
        <v>0</v>
      </c>
      <c r="AT264">
        <v>0.01</v>
      </c>
      <c r="AU264">
        <v>0</v>
      </c>
      <c r="AV264">
        <v>0.01</v>
      </c>
      <c r="AW264">
        <v>0</v>
      </c>
      <c r="AX264">
        <v>0.01</v>
      </c>
      <c r="AY264">
        <v>0.01</v>
      </c>
      <c r="AZ264">
        <v>0.01</v>
      </c>
      <c r="BA264">
        <v>0.01</v>
      </c>
      <c r="BB264">
        <v>0</v>
      </c>
      <c r="BC264">
        <v>0.01</v>
      </c>
      <c r="BD264">
        <v>0.01</v>
      </c>
      <c r="BE264">
        <v>0</v>
      </c>
      <c r="BF264">
        <v>0.01</v>
      </c>
      <c r="BG264">
        <v>0.01</v>
      </c>
      <c r="BH264">
        <v>0</v>
      </c>
      <c r="BI264">
        <v>0.01</v>
      </c>
      <c r="BJ264">
        <v>0</v>
      </c>
      <c r="BK264">
        <v>0.01</v>
      </c>
      <c r="BL264">
        <v>0.01</v>
      </c>
      <c r="BM264">
        <v>0.01</v>
      </c>
      <c r="BN264">
        <v>0.01</v>
      </c>
      <c r="BO264">
        <v>0.01</v>
      </c>
      <c r="BP264">
        <v>0.01</v>
      </c>
      <c r="BQ264">
        <v>0</v>
      </c>
      <c r="BR264">
        <v>0.01</v>
      </c>
      <c r="BS264">
        <v>0</v>
      </c>
      <c r="BT264">
        <v>0.01</v>
      </c>
      <c r="BU264">
        <v>0.01</v>
      </c>
      <c r="BV264">
        <v>0</v>
      </c>
      <c r="BW264">
        <v>0.01</v>
      </c>
      <c r="BX264">
        <v>0.01</v>
      </c>
      <c r="BY264">
        <v>0.01</v>
      </c>
      <c r="BZ264">
        <v>0.01</v>
      </c>
      <c r="CA264">
        <v>0.01</v>
      </c>
      <c r="CB264">
        <v>0.01</v>
      </c>
      <c r="CC264">
        <v>0</v>
      </c>
      <c r="CD264">
        <v>0.01</v>
      </c>
    </row>
    <row r="265" spans="1:82" x14ac:dyDescent="0.3">
      <c r="A265" s="155">
        <v>998</v>
      </c>
      <c r="B265" t="s">
        <v>277</v>
      </c>
      <c r="D265">
        <v>50</v>
      </c>
      <c r="E265">
        <v>50</v>
      </c>
      <c r="F265">
        <v>50</v>
      </c>
      <c r="G265">
        <v>50</v>
      </c>
      <c r="H265">
        <v>50</v>
      </c>
      <c r="I265">
        <v>50</v>
      </c>
      <c r="J265">
        <v>50</v>
      </c>
      <c r="K265">
        <v>50</v>
      </c>
      <c r="L265">
        <v>50</v>
      </c>
      <c r="M265">
        <v>50</v>
      </c>
      <c r="N265">
        <v>50</v>
      </c>
      <c r="O265">
        <v>50</v>
      </c>
      <c r="P265">
        <v>50</v>
      </c>
      <c r="Q265">
        <v>50</v>
      </c>
      <c r="R265">
        <v>50</v>
      </c>
      <c r="S265">
        <v>50</v>
      </c>
      <c r="T265">
        <v>50</v>
      </c>
      <c r="U265">
        <v>50</v>
      </c>
      <c r="V265">
        <v>50</v>
      </c>
      <c r="W265">
        <v>50</v>
      </c>
      <c r="X265">
        <v>50</v>
      </c>
      <c r="Y265">
        <v>50</v>
      </c>
      <c r="Z265">
        <v>50</v>
      </c>
      <c r="AA265">
        <v>50</v>
      </c>
      <c r="AB265">
        <v>50</v>
      </c>
      <c r="AC265">
        <v>50</v>
      </c>
      <c r="AD265">
        <v>50</v>
      </c>
      <c r="AE265">
        <v>50</v>
      </c>
      <c r="AF265">
        <v>50</v>
      </c>
      <c r="AG265">
        <v>50</v>
      </c>
      <c r="AH265">
        <v>50</v>
      </c>
      <c r="AI265">
        <v>50</v>
      </c>
      <c r="AJ265">
        <v>50</v>
      </c>
      <c r="AK265">
        <v>50</v>
      </c>
      <c r="AL265">
        <v>50</v>
      </c>
      <c r="AM265">
        <v>50</v>
      </c>
      <c r="AN265">
        <v>50</v>
      </c>
      <c r="AO265">
        <v>50</v>
      </c>
      <c r="AP265">
        <v>50</v>
      </c>
      <c r="AQ265">
        <v>50</v>
      </c>
      <c r="AR265">
        <v>50</v>
      </c>
      <c r="AS265">
        <v>50</v>
      </c>
      <c r="AT265">
        <v>50</v>
      </c>
      <c r="AU265">
        <v>50</v>
      </c>
      <c r="AV265">
        <v>50</v>
      </c>
      <c r="AW265">
        <v>50</v>
      </c>
      <c r="AX265">
        <v>50</v>
      </c>
      <c r="AY265">
        <v>50</v>
      </c>
      <c r="AZ265">
        <v>50</v>
      </c>
      <c r="BA265">
        <v>50</v>
      </c>
      <c r="BB265">
        <v>50</v>
      </c>
      <c r="BC265">
        <v>50</v>
      </c>
      <c r="BD265">
        <v>50</v>
      </c>
      <c r="BE265">
        <v>50</v>
      </c>
      <c r="BF265">
        <v>50</v>
      </c>
      <c r="BG265">
        <v>50</v>
      </c>
      <c r="BH265">
        <v>50</v>
      </c>
      <c r="BI265">
        <v>50</v>
      </c>
      <c r="BJ265">
        <v>50</v>
      </c>
      <c r="BK265">
        <v>50</v>
      </c>
      <c r="BL265">
        <v>50</v>
      </c>
      <c r="BM265">
        <v>50</v>
      </c>
      <c r="BN265">
        <v>50</v>
      </c>
      <c r="BO265">
        <v>50</v>
      </c>
      <c r="BP265">
        <v>50</v>
      </c>
      <c r="BQ265">
        <v>50</v>
      </c>
      <c r="BR265">
        <v>50</v>
      </c>
      <c r="BS265">
        <v>50</v>
      </c>
      <c r="BT265">
        <v>50</v>
      </c>
      <c r="BU265">
        <v>50</v>
      </c>
      <c r="BV265">
        <v>50</v>
      </c>
      <c r="BW265">
        <v>50</v>
      </c>
      <c r="BX265">
        <v>50</v>
      </c>
      <c r="BY265">
        <v>50</v>
      </c>
      <c r="BZ265">
        <v>50</v>
      </c>
      <c r="CA265">
        <v>50</v>
      </c>
      <c r="CB265">
        <v>50</v>
      </c>
      <c r="CC265">
        <v>50</v>
      </c>
      <c r="CD265">
        <v>50</v>
      </c>
    </row>
    <row r="266" spans="1:82" x14ac:dyDescent="0.3">
      <c r="A266" s="155">
        <v>999</v>
      </c>
      <c r="B266" t="s">
        <v>278</v>
      </c>
      <c r="D266">
        <v>50254</v>
      </c>
      <c r="E266">
        <v>50255</v>
      </c>
      <c r="F266">
        <v>50256</v>
      </c>
      <c r="G266">
        <v>50558</v>
      </c>
      <c r="H266">
        <v>50566</v>
      </c>
      <c r="I266">
        <v>50562</v>
      </c>
      <c r="J266">
        <v>50257</v>
      </c>
      <c r="K266">
        <v>50555</v>
      </c>
      <c r="L266">
        <v>50445</v>
      </c>
      <c r="M266">
        <v>50452</v>
      </c>
      <c r="N266">
        <v>50563</v>
      </c>
      <c r="O266">
        <v>50258</v>
      </c>
      <c r="P266">
        <v>50523</v>
      </c>
      <c r="Q266">
        <v>50259</v>
      </c>
      <c r="R266">
        <v>50260</v>
      </c>
      <c r="S266">
        <v>50487</v>
      </c>
      <c r="T266">
        <v>50261</v>
      </c>
      <c r="U266">
        <v>50262</v>
      </c>
      <c r="V266">
        <v>50263</v>
      </c>
      <c r="W266">
        <v>50264</v>
      </c>
      <c r="X266">
        <v>50265</v>
      </c>
      <c r="Y266">
        <v>50266</v>
      </c>
      <c r="Z266">
        <v>50267</v>
      </c>
      <c r="AA266">
        <v>50268</v>
      </c>
      <c r="AB266">
        <v>50269</v>
      </c>
      <c r="AC266">
        <v>50270</v>
      </c>
      <c r="AD266">
        <v>50271</v>
      </c>
      <c r="AE266">
        <v>50272</v>
      </c>
      <c r="AF266">
        <v>50273</v>
      </c>
      <c r="AG266">
        <v>50274</v>
      </c>
      <c r="AH266">
        <v>50480</v>
      </c>
      <c r="AI266">
        <v>50275</v>
      </c>
      <c r="AJ266">
        <v>50277</v>
      </c>
      <c r="AK266">
        <v>50276</v>
      </c>
      <c r="AL266">
        <v>50278</v>
      </c>
      <c r="AM266">
        <v>50279</v>
      </c>
      <c r="AN266">
        <v>50280</v>
      </c>
      <c r="AO266">
        <v>50281</v>
      </c>
      <c r="AP266">
        <v>50478</v>
      </c>
      <c r="AQ266">
        <v>50524</v>
      </c>
      <c r="AR266">
        <v>50282</v>
      </c>
      <c r="AS266">
        <v>50525</v>
      </c>
      <c r="AT266">
        <v>50283</v>
      </c>
      <c r="AU266">
        <v>50285</v>
      </c>
      <c r="AV266">
        <v>50553</v>
      </c>
      <c r="AW266">
        <v>50548</v>
      </c>
      <c r="AX266">
        <v>50284</v>
      </c>
      <c r="AY266">
        <v>50286</v>
      </c>
      <c r="AZ266">
        <v>50287</v>
      </c>
      <c r="BA266">
        <v>50288</v>
      </c>
      <c r="BB266">
        <v>50290</v>
      </c>
      <c r="BC266">
        <v>50564</v>
      </c>
      <c r="BD266">
        <v>50289</v>
      </c>
      <c r="BE266">
        <v>50291</v>
      </c>
      <c r="BF266">
        <v>50292</v>
      </c>
      <c r="BG266">
        <v>50293</v>
      </c>
      <c r="BH266">
        <v>50463</v>
      </c>
      <c r="BI266">
        <v>50294</v>
      </c>
      <c r="BJ266">
        <v>50538</v>
      </c>
      <c r="BK266">
        <v>50295</v>
      </c>
      <c r="BL266">
        <v>50296</v>
      </c>
      <c r="BM266">
        <v>50297</v>
      </c>
      <c r="BN266">
        <v>50449</v>
      </c>
      <c r="BO266">
        <v>50300</v>
      </c>
      <c r="BP266">
        <v>50298</v>
      </c>
      <c r="BQ266">
        <v>50299</v>
      </c>
      <c r="BR266">
        <v>50301</v>
      </c>
      <c r="BS266">
        <v>50302</v>
      </c>
      <c r="BT266">
        <v>50303</v>
      </c>
      <c r="BU266">
        <v>50304</v>
      </c>
      <c r="BV266">
        <v>50540</v>
      </c>
      <c r="BW266">
        <v>50305</v>
      </c>
      <c r="BX266">
        <v>50306</v>
      </c>
      <c r="BY266">
        <v>50479</v>
      </c>
      <c r="BZ266">
        <v>50307</v>
      </c>
      <c r="CA266">
        <v>50308</v>
      </c>
      <c r="CB266">
        <v>50309</v>
      </c>
      <c r="CC266">
        <v>50310</v>
      </c>
      <c r="CD266">
        <v>50311</v>
      </c>
    </row>
    <row r="267" spans="1:82" x14ac:dyDescent="0.3">
      <c r="A267" s="155">
        <v>9000</v>
      </c>
      <c r="B267" t="s">
        <v>1181</v>
      </c>
      <c r="C267" t="s">
        <v>352</v>
      </c>
      <c r="D267">
        <v>50304.01</v>
      </c>
      <c r="E267">
        <v>2249291.91</v>
      </c>
      <c r="F267">
        <v>43105999.57</v>
      </c>
      <c r="G267">
        <v>69826755.319999993</v>
      </c>
      <c r="H267">
        <v>57596922.07</v>
      </c>
      <c r="I267">
        <v>71535230.879999995</v>
      </c>
      <c r="J267">
        <v>11860231.130000001</v>
      </c>
      <c r="K267">
        <v>13432450.75</v>
      </c>
      <c r="L267">
        <v>10129703.73</v>
      </c>
      <c r="M267">
        <v>374242980.12</v>
      </c>
      <c r="N267">
        <v>9863720.7799999993</v>
      </c>
      <c r="O267">
        <v>222893537.08000001</v>
      </c>
      <c r="P267">
        <v>3198719.82</v>
      </c>
      <c r="Q267">
        <v>3276196057.3699999</v>
      </c>
      <c r="R267">
        <v>49633078.729999997</v>
      </c>
      <c r="S267">
        <v>2307538</v>
      </c>
      <c r="T267">
        <v>3233128055.8400002</v>
      </c>
      <c r="U267">
        <v>713308431.24000001</v>
      </c>
      <c r="V267">
        <v>1430960361.0599999</v>
      </c>
      <c r="W267">
        <v>1076130118.28</v>
      </c>
      <c r="X267">
        <v>20734641.07</v>
      </c>
      <c r="Y267">
        <v>614650937.12</v>
      </c>
      <c r="Z267">
        <v>108993770.33</v>
      </c>
      <c r="AA267">
        <v>595367844.07000005</v>
      </c>
      <c r="AB267">
        <v>199915640.19999999</v>
      </c>
      <c r="AC267">
        <v>71728678.299999997</v>
      </c>
      <c r="AD267">
        <v>67754463.540000007</v>
      </c>
      <c r="AE267">
        <v>155754569.44</v>
      </c>
      <c r="AF267">
        <v>738950223.75999999</v>
      </c>
      <c r="AG267">
        <v>180878039.18000001</v>
      </c>
      <c r="AH267">
        <v>48562979.119999997</v>
      </c>
      <c r="AI267">
        <v>2187618684.1500001</v>
      </c>
      <c r="AJ267">
        <v>53642615.600000001</v>
      </c>
      <c r="AK267">
        <v>48079844.789999999</v>
      </c>
      <c r="AL267">
        <v>50328.01</v>
      </c>
      <c r="AM267">
        <v>771945742.11000001</v>
      </c>
      <c r="AN267">
        <v>22065908.41</v>
      </c>
      <c r="AO267">
        <v>25479763.109999999</v>
      </c>
      <c r="AP267">
        <v>1348979</v>
      </c>
      <c r="AQ267">
        <v>243367145.366</v>
      </c>
      <c r="AR267">
        <v>584930431.60000002</v>
      </c>
      <c r="AS267">
        <v>2283260.7200000002</v>
      </c>
      <c r="AT267">
        <v>106712317.17</v>
      </c>
      <c r="AU267">
        <v>12618898.33</v>
      </c>
      <c r="AV267">
        <v>1165306938.0699999</v>
      </c>
      <c r="AW267">
        <v>62562556.93</v>
      </c>
      <c r="AX267">
        <v>85225279.459999993</v>
      </c>
      <c r="AY267">
        <v>321211730.02999997</v>
      </c>
      <c r="AZ267">
        <v>68018456.760000005</v>
      </c>
      <c r="BA267">
        <v>32268163.690000001</v>
      </c>
      <c r="BB267">
        <v>1155773</v>
      </c>
      <c r="BC267">
        <v>10865835.09</v>
      </c>
      <c r="BD267">
        <v>477450143.13</v>
      </c>
      <c r="BE267">
        <v>5899311.6600000001</v>
      </c>
      <c r="BF267">
        <v>24172612.530000001</v>
      </c>
      <c r="BG267">
        <v>14415084.18</v>
      </c>
      <c r="BH267">
        <v>3195732.14</v>
      </c>
      <c r="BI267">
        <v>21761665.670000002</v>
      </c>
      <c r="BJ267">
        <v>4258634.66</v>
      </c>
      <c r="BK267">
        <v>169605805.81</v>
      </c>
      <c r="BL267">
        <v>88724329.359999999</v>
      </c>
      <c r="BM267">
        <v>73721282.049999997</v>
      </c>
      <c r="BN267">
        <v>185088890.59999999</v>
      </c>
      <c r="BO267">
        <v>44716164.450000003</v>
      </c>
      <c r="BP267">
        <v>54318829.299999997</v>
      </c>
      <c r="BQ267">
        <v>320382049.84500003</v>
      </c>
      <c r="BR267">
        <v>77271532.579999998</v>
      </c>
      <c r="BS267">
        <v>537232540.63999999</v>
      </c>
      <c r="BT267">
        <v>55574741.130000003</v>
      </c>
      <c r="BU267">
        <v>215090150.11000001</v>
      </c>
      <c r="BV267">
        <v>24327610.559999999</v>
      </c>
      <c r="BW267">
        <v>118756516.06999999</v>
      </c>
      <c r="BX267">
        <v>42375582.039999999</v>
      </c>
      <c r="BY267">
        <v>6200913.2999999998</v>
      </c>
      <c r="BZ267">
        <v>33388375.16</v>
      </c>
      <c r="CA267">
        <v>21404770.100000001</v>
      </c>
      <c r="CB267">
        <v>42058799.07</v>
      </c>
      <c r="CC267">
        <v>50360</v>
      </c>
      <c r="CD267">
        <v>6986887.6500000004</v>
      </c>
    </row>
    <row r="268" spans="1:82" x14ac:dyDescent="0.3">
      <c r="A268" s="155">
        <v>9001</v>
      </c>
      <c r="B268" t="s">
        <v>1182</v>
      </c>
      <c r="C268" t="s">
        <v>1183</v>
      </c>
      <c r="D268">
        <v>0</v>
      </c>
      <c r="E268">
        <v>334379</v>
      </c>
      <c r="F268">
        <v>1936327</v>
      </c>
      <c r="G268">
        <v>11455450</v>
      </c>
      <c r="H268">
        <v>8501857</v>
      </c>
      <c r="I268">
        <v>10676625</v>
      </c>
      <c r="J268">
        <v>129053</v>
      </c>
      <c r="K268">
        <v>2692020</v>
      </c>
      <c r="L268">
        <v>1390429</v>
      </c>
      <c r="M268">
        <v>69205321</v>
      </c>
      <c r="N268">
        <v>1246665</v>
      </c>
      <c r="O268">
        <v>14494348</v>
      </c>
      <c r="P268">
        <v>472979</v>
      </c>
      <c r="Q268">
        <v>144107228</v>
      </c>
      <c r="R268">
        <v>7310862</v>
      </c>
      <c r="S268">
        <v>318761</v>
      </c>
      <c r="T268">
        <v>212688317</v>
      </c>
      <c r="U268">
        <v>66130429</v>
      </c>
      <c r="V268">
        <v>61622696</v>
      </c>
      <c r="W268">
        <v>227533270</v>
      </c>
      <c r="X268">
        <v>605360</v>
      </c>
      <c r="Y268">
        <v>44042614</v>
      </c>
      <c r="Z268">
        <v>3414396</v>
      </c>
      <c r="AA268">
        <v>48114678</v>
      </c>
      <c r="AB268">
        <v>6013345</v>
      </c>
      <c r="AC268">
        <v>5896042</v>
      </c>
      <c r="AD268">
        <v>3054071</v>
      </c>
      <c r="AE268">
        <v>7617128</v>
      </c>
      <c r="AF268">
        <v>76800720</v>
      </c>
      <c r="AG268">
        <v>14227198</v>
      </c>
      <c r="AH268">
        <v>3853001</v>
      </c>
      <c r="AI268">
        <v>97735239</v>
      </c>
      <c r="AJ268">
        <v>7570782</v>
      </c>
      <c r="AK268">
        <v>3736463</v>
      </c>
      <c r="AL268">
        <v>0</v>
      </c>
      <c r="AM268">
        <v>34616862</v>
      </c>
      <c r="AN268">
        <v>1157708</v>
      </c>
      <c r="AO268">
        <v>802733</v>
      </c>
      <c r="AP268">
        <v>186788</v>
      </c>
      <c r="AQ268">
        <v>42462837</v>
      </c>
      <c r="AR268">
        <v>98265854</v>
      </c>
      <c r="AS268">
        <v>864050</v>
      </c>
      <c r="AT268">
        <v>4967746</v>
      </c>
      <c r="AU268">
        <v>626138</v>
      </c>
      <c r="AV268">
        <v>56741273</v>
      </c>
      <c r="AW268">
        <v>12149724</v>
      </c>
      <c r="AX268">
        <v>5119114</v>
      </c>
      <c r="AY268">
        <v>40997349</v>
      </c>
      <c r="AZ268">
        <v>4198810</v>
      </c>
      <c r="BA268">
        <v>3043624</v>
      </c>
      <c r="BB268">
        <v>160304</v>
      </c>
      <c r="BC268">
        <v>816901</v>
      </c>
      <c r="BD268">
        <v>14685669</v>
      </c>
      <c r="BE268">
        <v>858110</v>
      </c>
      <c r="BF268">
        <v>995494</v>
      </c>
      <c r="BG268">
        <v>374784</v>
      </c>
      <c r="BH268">
        <v>410129</v>
      </c>
      <c r="BI268">
        <v>822895</v>
      </c>
      <c r="BJ268">
        <v>663296</v>
      </c>
      <c r="BK268">
        <v>9805716</v>
      </c>
      <c r="BL268">
        <v>584402</v>
      </c>
      <c r="BM268">
        <v>3119080</v>
      </c>
      <c r="BN268">
        <v>19724831</v>
      </c>
      <c r="BO268">
        <v>2387459</v>
      </c>
      <c r="BP268">
        <v>5389989</v>
      </c>
      <c r="BQ268">
        <v>41893857</v>
      </c>
      <c r="BR268">
        <v>1562791</v>
      </c>
      <c r="BS268">
        <v>55408421</v>
      </c>
      <c r="BT268">
        <v>2111679</v>
      </c>
      <c r="BU268">
        <v>13708899</v>
      </c>
      <c r="BV268">
        <v>5618460</v>
      </c>
      <c r="BW268">
        <v>5380777</v>
      </c>
      <c r="BX268">
        <v>2644150</v>
      </c>
      <c r="BY268">
        <v>679372</v>
      </c>
      <c r="BZ268">
        <v>1484849</v>
      </c>
      <c r="CA268">
        <v>268118</v>
      </c>
      <c r="CB268">
        <v>1620146</v>
      </c>
      <c r="CC268">
        <v>0</v>
      </c>
      <c r="CD268">
        <v>447283</v>
      </c>
    </row>
    <row r="269" spans="1:82" x14ac:dyDescent="0.3">
      <c r="A269" s="155">
        <v>9002</v>
      </c>
      <c r="B269" t="s">
        <v>1184</v>
      </c>
      <c r="C269" t="s">
        <v>1185</v>
      </c>
      <c r="D269">
        <v>0</v>
      </c>
      <c r="E269">
        <v>4345</v>
      </c>
      <c r="F269">
        <v>62861</v>
      </c>
      <c r="G269">
        <v>86909</v>
      </c>
      <c r="H269">
        <v>246106</v>
      </c>
      <c r="I269">
        <v>85284</v>
      </c>
      <c r="J269">
        <v>751</v>
      </c>
      <c r="K269">
        <v>2247</v>
      </c>
      <c r="L269">
        <v>5367</v>
      </c>
      <c r="M269">
        <v>1250594</v>
      </c>
      <c r="N269">
        <v>48058</v>
      </c>
      <c r="O269">
        <v>310335</v>
      </c>
      <c r="P269">
        <v>1344</v>
      </c>
      <c r="Q269">
        <v>6361450</v>
      </c>
      <c r="R269">
        <v>117837</v>
      </c>
      <c r="S269">
        <v>1261</v>
      </c>
      <c r="T269">
        <v>15333123</v>
      </c>
      <c r="U269">
        <v>2905844</v>
      </c>
      <c r="V269">
        <v>2163930</v>
      </c>
      <c r="W269">
        <v>7399225</v>
      </c>
      <c r="X269">
        <v>13579</v>
      </c>
      <c r="Y269">
        <v>1549136</v>
      </c>
      <c r="Z269">
        <v>50214</v>
      </c>
      <c r="AA269">
        <v>1906153</v>
      </c>
      <c r="AB269">
        <v>190233</v>
      </c>
      <c r="AC269">
        <v>158291</v>
      </c>
      <c r="AD269">
        <v>45853</v>
      </c>
      <c r="AE269">
        <v>137648</v>
      </c>
      <c r="AF269">
        <v>4647755</v>
      </c>
      <c r="AG269">
        <v>304921</v>
      </c>
      <c r="AH269">
        <v>58159</v>
      </c>
      <c r="AI269">
        <v>4924456</v>
      </c>
      <c r="AJ269">
        <v>132981</v>
      </c>
      <c r="AK269">
        <v>72207</v>
      </c>
      <c r="AL269">
        <v>0</v>
      </c>
      <c r="AM269">
        <v>2878030</v>
      </c>
      <c r="AN269">
        <v>46479</v>
      </c>
      <c r="AO269">
        <v>19466</v>
      </c>
      <c r="AP269">
        <v>243</v>
      </c>
      <c r="AQ269">
        <v>808930</v>
      </c>
      <c r="AR269">
        <v>499706</v>
      </c>
      <c r="AS269">
        <v>8106</v>
      </c>
      <c r="AT269">
        <v>258785</v>
      </c>
      <c r="AU269">
        <v>37722</v>
      </c>
      <c r="AV269">
        <v>2183299</v>
      </c>
      <c r="AW269">
        <v>333311</v>
      </c>
      <c r="AX269">
        <v>69801</v>
      </c>
      <c r="AY269">
        <v>1279056</v>
      </c>
      <c r="AZ269">
        <v>34470</v>
      </c>
      <c r="BA269">
        <v>0</v>
      </c>
      <c r="BB269">
        <v>0</v>
      </c>
      <c r="BC269">
        <v>19444</v>
      </c>
      <c r="BD269">
        <v>623274</v>
      </c>
      <c r="BE269">
        <v>1434</v>
      </c>
      <c r="BF269">
        <v>6768</v>
      </c>
      <c r="BG269">
        <v>0</v>
      </c>
      <c r="BH269">
        <v>1184</v>
      </c>
      <c r="BI269">
        <v>2509</v>
      </c>
      <c r="BJ269">
        <v>19725</v>
      </c>
      <c r="BK269">
        <v>602651</v>
      </c>
      <c r="BL269">
        <v>49419</v>
      </c>
      <c r="BM269">
        <v>177726</v>
      </c>
      <c r="BN269">
        <v>6020384</v>
      </c>
      <c r="BO269">
        <v>51010</v>
      </c>
      <c r="BP269">
        <v>115327</v>
      </c>
      <c r="BQ269">
        <v>1835306</v>
      </c>
      <c r="BR269">
        <v>99289</v>
      </c>
      <c r="BS269">
        <v>950449</v>
      </c>
      <c r="BT269">
        <v>34834</v>
      </c>
      <c r="BU269">
        <v>1817434</v>
      </c>
      <c r="BV269">
        <v>21797</v>
      </c>
      <c r="BW269">
        <v>170809</v>
      </c>
      <c r="BX269">
        <v>39671</v>
      </c>
      <c r="BY269">
        <v>2611</v>
      </c>
      <c r="BZ269">
        <v>20663</v>
      </c>
      <c r="CA269">
        <v>6491</v>
      </c>
      <c r="CB269">
        <v>133321</v>
      </c>
      <c r="CC269">
        <v>0</v>
      </c>
      <c r="CD269">
        <v>2217</v>
      </c>
    </row>
    <row r="270" spans="1:82" x14ac:dyDescent="0.3">
      <c r="A270" s="155">
        <v>9003</v>
      </c>
      <c r="B270" t="s">
        <v>1186</v>
      </c>
      <c r="C270" t="s">
        <v>1187</v>
      </c>
      <c r="D270">
        <v>0</v>
      </c>
      <c r="E270">
        <v>6445</v>
      </c>
      <c r="F270">
        <v>252334</v>
      </c>
      <c r="G270">
        <v>752376</v>
      </c>
      <c r="H270">
        <v>261905</v>
      </c>
      <c r="I270">
        <v>242926</v>
      </c>
      <c r="J270">
        <v>751</v>
      </c>
      <c r="K270">
        <v>26279</v>
      </c>
      <c r="L270">
        <v>5367</v>
      </c>
      <c r="M270">
        <v>9555996</v>
      </c>
      <c r="N270">
        <v>230445</v>
      </c>
      <c r="O270">
        <v>3250903</v>
      </c>
      <c r="P270">
        <v>1354</v>
      </c>
      <c r="Q270">
        <v>66090238</v>
      </c>
      <c r="R270">
        <v>1598019</v>
      </c>
      <c r="S270">
        <v>1261</v>
      </c>
      <c r="T270">
        <v>130677644</v>
      </c>
      <c r="U270">
        <v>21859870</v>
      </c>
      <c r="V270">
        <v>26820033</v>
      </c>
      <c r="W270">
        <v>46983492</v>
      </c>
      <c r="X270">
        <v>25209</v>
      </c>
      <c r="Y270">
        <v>6087336</v>
      </c>
      <c r="Z270">
        <v>328659</v>
      </c>
      <c r="AA270">
        <v>18069351</v>
      </c>
      <c r="AB270">
        <v>1395262</v>
      </c>
      <c r="AC270">
        <v>907393</v>
      </c>
      <c r="AD270">
        <v>653863</v>
      </c>
      <c r="AE270">
        <v>2382312</v>
      </c>
      <c r="AF270">
        <v>22123356</v>
      </c>
      <c r="AG270">
        <v>2229959</v>
      </c>
      <c r="AH270">
        <v>926187</v>
      </c>
      <c r="AI270">
        <v>62201468</v>
      </c>
      <c r="AJ270">
        <v>150459</v>
      </c>
      <c r="AK270">
        <v>376847</v>
      </c>
      <c r="AL270">
        <v>0</v>
      </c>
      <c r="AM270">
        <v>14731701</v>
      </c>
      <c r="AN270">
        <v>220483</v>
      </c>
      <c r="AO270">
        <v>209855</v>
      </c>
      <c r="AP270">
        <v>243</v>
      </c>
      <c r="AQ270">
        <v>16777166</v>
      </c>
      <c r="AR270">
        <v>52509857</v>
      </c>
      <c r="AS270">
        <v>77929</v>
      </c>
      <c r="AT270">
        <v>1306776</v>
      </c>
      <c r="AU270">
        <v>46787</v>
      </c>
      <c r="AV270">
        <v>8198285</v>
      </c>
      <c r="AW270">
        <v>1733199</v>
      </c>
      <c r="AX270">
        <v>415308</v>
      </c>
      <c r="AY270">
        <v>10665694</v>
      </c>
      <c r="AZ270">
        <v>260453</v>
      </c>
      <c r="BA270">
        <v>800573</v>
      </c>
      <c r="BB270">
        <v>0</v>
      </c>
      <c r="BC270">
        <v>19444</v>
      </c>
      <c r="BD270">
        <v>9615475</v>
      </c>
      <c r="BE270">
        <v>1434</v>
      </c>
      <c r="BF270">
        <v>41760</v>
      </c>
      <c r="BG270">
        <v>6779</v>
      </c>
      <c r="BH270">
        <v>1184</v>
      </c>
      <c r="BI270">
        <v>26522</v>
      </c>
      <c r="BJ270">
        <v>56183</v>
      </c>
      <c r="BK270">
        <v>4835815</v>
      </c>
      <c r="BL270">
        <v>269935</v>
      </c>
      <c r="BM270">
        <v>775573</v>
      </c>
      <c r="BN270">
        <v>7986565</v>
      </c>
      <c r="BO270">
        <v>1173672</v>
      </c>
      <c r="BP270">
        <v>1948914</v>
      </c>
      <c r="BQ270">
        <v>6221416</v>
      </c>
      <c r="BR270">
        <v>620808</v>
      </c>
      <c r="BS270">
        <v>9623262</v>
      </c>
      <c r="BT270">
        <v>406231</v>
      </c>
      <c r="BU270">
        <v>4564022</v>
      </c>
      <c r="BV270">
        <v>21797</v>
      </c>
      <c r="BW270">
        <v>967289</v>
      </c>
      <c r="BX270">
        <v>751061</v>
      </c>
      <c r="BY270">
        <v>12484</v>
      </c>
      <c r="BZ270">
        <v>613805</v>
      </c>
      <c r="CA270">
        <v>6899</v>
      </c>
      <c r="CB270">
        <v>838661</v>
      </c>
      <c r="CC270">
        <v>0</v>
      </c>
      <c r="CD270">
        <v>2217</v>
      </c>
    </row>
    <row r="271" spans="1:82" x14ac:dyDescent="0.3">
      <c r="A271" s="155">
        <v>9004</v>
      </c>
      <c r="B271" t="s">
        <v>1188</v>
      </c>
      <c r="C271" t="s">
        <v>1189</v>
      </c>
      <c r="D271" t="s">
        <v>1190</v>
      </c>
      <c r="E271" t="s">
        <v>352</v>
      </c>
      <c r="F271" t="s">
        <v>1190</v>
      </c>
      <c r="G271" t="s">
        <v>352</v>
      </c>
      <c r="H271" t="s">
        <v>352</v>
      </c>
      <c r="I271" t="s">
        <v>352</v>
      </c>
      <c r="J271" t="s">
        <v>1190</v>
      </c>
      <c r="K271" t="s">
        <v>352</v>
      </c>
      <c r="L271" t="s">
        <v>352</v>
      </c>
      <c r="M271" t="s">
        <v>352</v>
      </c>
      <c r="N271" t="s">
        <v>352</v>
      </c>
      <c r="O271" t="s">
        <v>1190</v>
      </c>
      <c r="P271" t="s">
        <v>352</v>
      </c>
      <c r="Q271" t="s">
        <v>1190</v>
      </c>
      <c r="R271" t="s">
        <v>1190</v>
      </c>
      <c r="S271" t="s">
        <v>352</v>
      </c>
      <c r="T271" t="s">
        <v>1190</v>
      </c>
      <c r="U271" t="s">
        <v>1190</v>
      </c>
      <c r="V271" t="s">
        <v>1190</v>
      </c>
      <c r="W271" t="s">
        <v>352</v>
      </c>
      <c r="X271" t="s">
        <v>1190</v>
      </c>
      <c r="Y271" t="s">
        <v>1190</v>
      </c>
      <c r="Z271" t="s">
        <v>1190</v>
      </c>
      <c r="AA271" t="s">
        <v>1190</v>
      </c>
      <c r="AB271" t="s">
        <v>1190</v>
      </c>
      <c r="AC271" t="s">
        <v>1190</v>
      </c>
      <c r="AD271" t="s">
        <v>1190</v>
      </c>
      <c r="AE271" t="s">
        <v>1190</v>
      </c>
      <c r="AF271" t="s">
        <v>1190</v>
      </c>
      <c r="AG271" t="s">
        <v>1190</v>
      </c>
      <c r="AH271" t="s">
        <v>1190</v>
      </c>
      <c r="AI271" t="s">
        <v>1190</v>
      </c>
      <c r="AJ271" t="s">
        <v>1190</v>
      </c>
      <c r="AK271" t="s">
        <v>1190</v>
      </c>
      <c r="AL271" t="s">
        <v>1190</v>
      </c>
      <c r="AM271" t="s">
        <v>1190</v>
      </c>
      <c r="AN271" t="s">
        <v>1190</v>
      </c>
      <c r="AO271" t="s">
        <v>1190</v>
      </c>
      <c r="AP271" t="s">
        <v>352</v>
      </c>
      <c r="AQ271" t="s">
        <v>352</v>
      </c>
      <c r="AR271" t="s">
        <v>1190</v>
      </c>
      <c r="AS271" t="s">
        <v>352</v>
      </c>
      <c r="AT271" t="s">
        <v>1190</v>
      </c>
      <c r="AU271" t="s">
        <v>352</v>
      </c>
      <c r="AV271" t="s">
        <v>1190</v>
      </c>
      <c r="AW271" t="s">
        <v>352</v>
      </c>
      <c r="AX271" t="s">
        <v>1190</v>
      </c>
      <c r="AY271" t="s">
        <v>1190</v>
      </c>
      <c r="AZ271" t="s">
        <v>1190</v>
      </c>
      <c r="BA271" t="s">
        <v>1190</v>
      </c>
      <c r="BB271" t="s">
        <v>352</v>
      </c>
      <c r="BC271" t="s">
        <v>1190</v>
      </c>
      <c r="BD271" t="s">
        <v>1190</v>
      </c>
      <c r="BE271" t="s">
        <v>352</v>
      </c>
      <c r="BF271" t="s">
        <v>1190</v>
      </c>
      <c r="BG271" t="s">
        <v>1190</v>
      </c>
      <c r="BH271" t="s">
        <v>352</v>
      </c>
      <c r="BI271" t="s">
        <v>1190</v>
      </c>
      <c r="BJ271" t="s">
        <v>352</v>
      </c>
      <c r="BK271" t="s">
        <v>1190</v>
      </c>
      <c r="BL271" t="s">
        <v>1190</v>
      </c>
      <c r="BM271" t="s">
        <v>1190</v>
      </c>
      <c r="BN271" t="s">
        <v>1190</v>
      </c>
      <c r="BO271" t="s">
        <v>1190</v>
      </c>
      <c r="BP271" t="s">
        <v>1190</v>
      </c>
      <c r="BQ271" t="s">
        <v>352</v>
      </c>
      <c r="BR271" t="s">
        <v>1190</v>
      </c>
      <c r="BS271" t="s">
        <v>352</v>
      </c>
      <c r="BT271" t="s">
        <v>1190</v>
      </c>
      <c r="BU271" t="s">
        <v>1190</v>
      </c>
      <c r="BV271" t="s">
        <v>352</v>
      </c>
      <c r="BW271" t="s">
        <v>1190</v>
      </c>
      <c r="BX271" t="s">
        <v>1190</v>
      </c>
      <c r="BY271" t="s">
        <v>1190</v>
      </c>
      <c r="BZ271" t="s">
        <v>1190</v>
      </c>
      <c r="CA271" t="s">
        <v>1190</v>
      </c>
      <c r="CB271" t="s">
        <v>1190</v>
      </c>
      <c r="CC271" t="s">
        <v>352</v>
      </c>
      <c r="CD271" t="s">
        <v>1190</v>
      </c>
    </row>
    <row r="272" spans="1:82" x14ac:dyDescent="0.3">
      <c r="A272" s="155">
        <v>9005</v>
      </c>
      <c r="B272" t="s">
        <v>1191</v>
      </c>
      <c r="C272" t="s">
        <v>1192</v>
      </c>
      <c r="D272">
        <v>0</v>
      </c>
      <c r="E272">
        <v>123350</v>
      </c>
      <c r="F272">
        <v>775515</v>
      </c>
      <c r="G272">
        <v>3923279</v>
      </c>
      <c r="H272">
        <v>5221837</v>
      </c>
      <c r="I272">
        <v>4199384</v>
      </c>
      <c r="J272">
        <v>109307</v>
      </c>
      <c r="K272">
        <v>910763</v>
      </c>
      <c r="L272">
        <v>997589</v>
      </c>
      <c r="M272">
        <v>7783571</v>
      </c>
      <c r="N272">
        <v>550586</v>
      </c>
      <c r="O272">
        <v>5458967</v>
      </c>
      <c r="P272">
        <v>294051</v>
      </c>
      <c r="Q272">
        <v>25716109</v>
      </c>
      <c r="R272">
        <v>497359</v>
      </c>
      <c r="S272">
        <v>195356</v>
      </c>
      <c r="T272">
        <v>49761107</v>
      </c>
      <c r="U272">
        <v>5227639</v>
      </c>
      <c r="V272">
        <v>19486237</v>
      </c>
      <c r="W272">
        <v>18994791</v>
      </c>
      <c r="X272">
        <v>122427</v>
      </c>
      <c r="Y272">
        <v>10435357</v>
      </c>
      <c r="Z272">
        <v>1386208</v>
      </c>
      <c r="AA272">
        <v>11857077</v>
      </c>
      <c r="AB272">
        <v>892461</v>
      </c>
      <c r="AC272">
        <v>1779966</v>
      </c>
      <c r="AD272">
        <v>1206703</v>
      </c>
      <c r="AE272">
        <v>3345217</v>
      </c>
      <c r="AF272">
        <v>16411471</v>
      </c>
      <c r="AG272">
        <v>4820120</v>
      </c>
      <c r="AH272">
        <v>611487</v>
      </c>
      <c r="AI272">
        <v>8271296</v>
      </c>
      <c r="AJ272">
        <v>2575723</v>
      </c>
      <c r="AK272">
        <v>710646</v>
      </c>
      <c r="AL272">
        <v>0</v>
      </c>
      <c r="AM272">
        <v>8182231</v>
      </c>
      <c r="AN272">
        <v>524654</v>
      </c>
      <c r="AO272">
        <v>249434</v>
      </c>
      <c r="AP272">
        <v>88614</v>
      </c>
      <c r="AQ272">
        <v>3442878</v>
      </c>
      <c r="AR272">
        <v>4498327</v>
      </c>
      <c r="AS272">
        <v>484866</v>
      </c>
      <c r="AT272">
        <v>955603</v>
      </c>
      <c r="AU272">
        <v>223487</v>
      </c>
      <c r="AV272">
        <v>15826415</v>
      </c>
      <c r="AW272">
        <v>3562427</v>
      </c>
      <c r="AX272">
        <v>753011</v>
      </c>
      <c r="AY272">
        <v>19491040</v>
      </c>
      <c r="AZ272">
        <v>2021447</v>
      </c>
      <c r="BA272">
        <v>689783</v>
      </c>
      <c r="BB272">
        <v>108917</v>
      </c>
      <c r="BC272">
        <v>302693</v>
      </c>
      <c r="BD272">
        <v>5420762</v>
      </c>
      <c r="BE272">
        <v>495411</v>
      </c>
      <c r="BF272">
        <v>672921</v>
      </c>
      <c r="BG272">
        <v>239380</v>
      </c>
      <c r="BH272">
        <v>307859</v>
      </c>
      <c r="BI272">
        <v>448034</v>
      </c>
      <c r="BJ272">
        <v>265121</v>
      </c>
      <c r="BK272">
        <v>1760996</v>
      </c>
      <c r="BL272">
        <v>160212</v>
      </c>
      <c r="BM272">
        <v>-39794</v>
      </c>
      <c r="BN272">
        <v>2128814</v>
      </c>
      <c r="BO272">
        <v>898016</v>
      </c>
      <c r="BP272">
        <v>1941134</v>
      </c>
      <c r="BQ272">
        <v>8908689</v>
      </c>
      <c r="BR272">
        <v>294119</v>
      </c>
      <c r="BS272">
        <v>20081115</v>
      </c>
      <c r="BT272">
        <v>756847</v>
      </c>
      <c r="BU272">
        <v>3614371</v>
      </c>
      <c r="BV272">
        <v>940298</v>
      </c>
      <c r="BW272">
        <v>1106557</v>
      </c>
      <c r="BX272">
        <v>1679289</v>
      </c>
      <c r="BY272">
        <v>128480</v>
      </c>
      <c r="BZ272">
        <v>454545</v>
      </c>
      <c r="CA272">
        <v>164604</v>
      </c>
      <c r="CB272">
        <v>309980</v>
      </c>
      <c r="CC272">
        <v>0</v>
      </c>
      <c r="CD272">
        <v>355406</v>
      </c>
    </row>
    <row r="273" spans="1:82" x14ac:dyDescent="0.3">
      <c r="A273" s="155">
        <v>9006</v>
      </c>
      <c r="B273" t="s">
        <v>1193</v>
      </c>
      <c r="C273" t="s">
        <v>1194</v>
      </c>
      <c r="D273">
        <v>0</v>
      </c>
      <c r="E273">
        <v>45389</v>
      </c>
      <c r="F273">
        <v>862329</v>
      </c>
      <c r="G273">
        <v>1749450</v>
      </c>
      <c r="H273">
        <v>1493802</v>
      </c>
      <c r="I273">
        <v>4639365</v>
      </c>
      <c r="J273">
        <v>69358</v>
      </c>
      <c r="K273">
        <v>279337</v>
      </c>
      <c r="L273">
        <v>216176</v>
      </c>
      <c r="M273">
        <v>13490198</v>
      </c>
      <c r="N273">
        <v>492573</v>
      </c>
      <c r="O273">
        <v>5305224</v>
      </c>
      <c r="P273">
        <v>66577</v>
      </c>
      <c r="Q273">
        <v>40611835</v>
      </c>
      <c r="R273">
        <v>2916449</v>
      </c>
      <c r="S273">
        <v>37029</v>
      </c>
      <c r="T273">
        <v>133185098</v>
      </c>
      <c r="U273">
        <v>18239345</v>
      </c>
      <c r="V273">
        <v>20951738</v>
      </c>
      <c r="W273">
        <v>40239519</v>
      </c>
      <c r="X273">
        <v>294602</v>
      </c>
      <c r="Y273">
        <v>13652619</v>
      </c>
      <c r="Z273">
        <v>1151039</v>
      </c>
      <c r="AA273">
        <v>13527291</v>
      </c>
      <c r="AB273">
        <v>3840133</v>
      </c>
      <c r="AC273">
        <v>1863506</v>
      </c>
      <c r="AD273">
        <v>1918569</v>
      </c>
      <c r="AE273">
        <v>2258681</v>
      </c>
      <c r="AF273">
        <v>34938997</v>
      </c>
      <c r="AG273">
        <v>5964165</v>
      </c>
      <c r="AH273">
        <v>1440682</v>
      </c>
      <c r="AI273">
        <v>34610992</v>
      </c>
      <c r="AJ273">
        <v>1349717</v>
      </c>
      <c r="AK273">
        <v>866396</v>
      </c>
      <c r="AL273">
        <v>0</v>
      </c>
      <c r="AM273">
        <v>14925661</v>
      </c>
      <c r="AN273">
        <v>668540</v>
      </c>
      <c r="AO273">
        <v>857243</v>
      </c>
      <c r="AP273">
        <v>45217</v>
      </c>
      <c r="AQ273">
        <v>4831244</v>
      </c>
      <c r="AR273">
        <v>5652476</v>
      </c>
      <c r="AS273">
        <v>505533</v>
      </c>
      <c r="AT273">
        <v>2291601</v>
      </c>
      <c r="AU273">
        <v>214623</v>
      </c>
      <c r="AV273">
        <v>13734102</v>
      </c>
      <c r="AW273">
        <v>1650718</v>
      </c>
      <c r="AX273">
        <v>1673320</v>
      </c>
      <c r="AY273">
        <v>5175142</v>
      </c>
      <c r="AZ273">
        <v>967974</v>
      </c>
      <c r="BA273">
        <v>1259226</v>
      </c>
      <c r="BB273">
        <v>23619</v>
      </c>
      <c r="BC273">
        <v>218080</v>
      </c>
      <c r="BD273">
        <v>9565643</v>
      </c>
      <c r="BE273">
        <v>116376</v>
      </c>
      <c r="BF273">
        <v>356205</v>
      </c>
      <c r="BG273">
        <v>143361</v>
      </c>
      <c r="BH273">
        <v>77678</v>
      </c>
      <c r="BI273">
        <v>264009</v>
      </c>
      <c r="BJ273">
        <v>100700</v>
      </c>
      <c r="BK273">
        <v>3301898</v>
      </c>
      <c r="BL273">
        <v>655843</v>
      </c>
      <c r="BM273">
        <v>1968690</v>
      </c>
      <c r="BN273">
        <v>4690962</v>
      </c>
      <c r="BO273">
        <v>1093996</v>
      </c>
      <c r="BP273">
        <v>1324742</v>
      </c>
      <c r="BQ273">
        <v>17590227</v>
      </c>
      <c r="BR273">
        <v>1226181</v>
      </c>
      <c r="BS273">
        <v>13648309</v>
      </c>
      <c r="BT273">
        <v>598349</v>
      </c>
      <c r="BU273">
        <v>5012721</v>
      </c>
      <c r="BV273">
        <v>614580</v>
      </c>
      <c r="BW273">
        <v>1869123</v>
      </c>
      <c r="BX273">
        <v>1030131</v>
      </c>
      <c r="BY273">
        <v>112274</v>
      </c>
      <c r="BZ273">
        <v>314870</v>
      </c>
      <c r="CA273">
        <v>113841</v>
      </c>
      <c r="CB273">
        <v>1070969</v>
      </c>
      <c r="CC273">
        <v>0</v>
      </c>
      <c r="CD273">
        <v>46994</v>
      </c>
    </row>
    <row r="274" spans="1:82" x14ac:dyDescent="0.3">
      <c r="A274" s="155">
        <v>9007</v>
      </c>
      <c r="B274" t="s">
        <v>1195</v>
      </c>
      <c r="C274" t="s">
        <v>1196</v>
      </c>
      <c r="D274">
        <v>0</v>
      </c>
      <c r="E274">
        <v>2.7176</v>
      </c>
      <c r="F274" s="701">
        <v>0.89929999999999999</v>
      </c>
      <c r="G274">
        <v>2.2425999999999999</v>
      </c>
      <c r="H274">
        <v>3.4956999999999998</v>
      </c>
      <c r="I274">
        <v>0.9052</v>
      </c>
      <c r="J274">
        <v>1.5760000000000001</v>
      </c>
      <c r="K274">
        <v>3.2604000000000002</v>
      </c>
      <c r="L274">
        <v>4.6147</v>
      </c>
      <c r="M274">
        <v>0.57699999999999996</v>
      </c>
      <c r="N274">
        <v>1.1177999999999999</v>
      </c>
      <c r="O274">
        <v>1.0289999999999999</v>
      </c>
      <c r="P274">
        <v>4.4166999999999996</v>
      </c>
      <c r="Q274">
        <v>0.63319999999999999</v>
      </c>
      <c r="R274">
        <v>0.17050000000000001</v>
      </c>
      <c r="S274">
        <v>5.2758000000000003</v>
      </c>
      <c r="T274">
        <v>0.37359999999999999</v>
      </c>
      <c r="U274">
        <v>0.28660000000000002</v>
      </c>
      <c r="V274">
        <v>0.93010000000000004</v>
      </c>
      <c r="W274">
        <v>0.47199999999999998</v>
      </c>
      <c r="X274">
        <v>0.41560000000000002</v>
      </c>
      <c r="Y274">
        <v>0.76429999999999998</v>
      </c>
      <c r="Z274">
        <v>1.2042999999999999</v>
      </c>
      <c r="AA274">
        <v>0.87649999999999995</v>
      </c>
      <c r="AB274">
        <v>0.2324</v>
      </c>
      <c r="AC274">
        <v>0.95520000000000005</v>
      </c>
      <c r="AD274">
        <v>0.629</v>
      </c>
      <c r="AE274">
        <v>1.4810000000000001</v>
      </c>
      <c r="AF274">
        <v>0.46970000000000001</v>
      </c>
      <c r="AG274">
        <v>0.80820000000000003</v>
      </c>
      <c r="AH274">
        <v>0.4244</v>
      </c>
      <c r="AI274">
        <v>0.23899999999999999</v>
      </c>
      <c r="AJ274">
        <v>1.9083000000000001</v>
      </c>
      <c r="AK274">
        <v>0.82020000000000004</v>
      </c>
      <c r="AL274">
        <v>0</v>
      </c>
      <c r="AM274">
        <v>0.54820000000000002</v>
      </c>
      <c r="AN274">
        <v>0.78480000000000005</v>
      </c>
      <c r="AO274">
        <v>0.29099999999999998</v>
      </c>
      <c r="AP274">
        <v>1.9597</v>
      </c>
      <c r="AQ274">
        <v>0.71260000000000001</v>
      </c>
      <c r="AR274">
        <v>0.79579999999999995</v>
      </c>
      <c r="AS274">
        <v>0.95909999999999995</v>
      </c>
      <c r="AT274">
        <v>0.41699999999999998</v>
      </c>
      <c r="AU274">
        <v>1.0412999999999999</v>
      </c>
      <c r="AV274">
        <v>1.1523000000000001</v>
      </c>
      <c r="AW274">
        <v>2.1581000000000001</v>
      </c>
      <c r="AX274">
        <v>0.45</v>
      </c>
      <c r="AY274">
        <v>3.7663000000000002</v>
      </c>
      <c r="AZ274">
        <v>2.0882999999999998</v>
      </c>
      <c r="BA274">
        <v>0.54779999999999995</v>
      </c>
      <c r="BB274">
        <v>4.6113999999999997</v>
      </c>
      <c r="BC274">
        <v>1.3879999999999999</v>
      </c>
      <c r="BD274">
        <v>0.56669999999999998</v>
      </c>
      <c r="BE274">
        <v>4.2569999999999997</v>
      </c>
      <c r="BF274">
        <v>1.8891</v>
      </c>
      <c r="BG274">
        <v>1.6698</v>
      </c>
      <c r="BH274">
        <v>3.9632999999999998</v>
      </c>
      <c r="BI274">
        <v>1.6970000000000001</v>
      </c>
      <c r="BJ274">
        <v>2.6328</v>
      </c>
      <c r="BK274">
        <v>0.5333</v>
      </c>
      <c r="BL274">
        <v>0.24429999999999999</v>
      </c>
      <c r="BM274">
        <v>-2.0199999999999999E-2</v>
      </c>
      <c r="BN274">
        <v>0.45379999999999998</v>
      </c>
      <c r="BO274">
        <v>0.82089999999999996</v>
      </c>
      <c r="BP274">
        <v>1.4653</v>
      </c>
      <c r="BQ274">
        <v>0.50649999999999995</v>
      </c>
      <c r="BR274">
        <v>0.2399</v>
      </c>
      <c r="BS274">
        <v>1.4713000000000001</v>
      </c>
      <c r="BT274">
        <v>1.2648999999999999</v>
      </c>
      <c r="BU274">
        <v>0.72099999999999997</v>
      </c>
      <c r="BV274">
        <v>1.53</v>
      </c>
      <c r="BW274">
        <v>0.59199999999999997</v>
      </c>
      <c r="BX274">
        <v>1.6302000000000001</v>
      </c>
      <c r="BY274">
        <v>1.1443000000000001</v>
      </c>
      <c r="BZ274">
        <v>1.4436</v>
      </c>
      <c r="CA274">
        <v>1.4459</v>
      </c>
      <c r="CB274">
        <v>0.28939999999999999</v>
      </c>
      <c r="CC274">
        <v>0</v>
      </c>
      <c r="CD274">
        <v>7.5628000000000002</v>
      </c>
    </row>
    <row r="275" spans="1:82" x14ac:dyDescent="0.3">
      <c r="A275" s="155">
        <v>9008</v>
      </c>
      <c r="B275" t="s">
        <v>1197</v>
      </c>
      <c r="C275" t="s">
        <v>352</v>
      </c>
      <c r="D275">
        <v>0</v>
      </c>
      <c r="E275">
        <v>0</v>
      </c>
      <c r="F275">
        <v>0</v>
      </c>
      <c r="G275">
        <v>0</v>
      </c>
      <c r="H275">
        <v>0</v>
      </c>
      <c r="I275">
        <v>0</v>
      </c>
      <c r="J275">
        <v>0</v>
      </c>
      <c r="K275">
        <v>0</v>
      </c>
      <c r="L275">
        <v>0</v>
      </c>
      <c r="M275">
        <v>0</v>
      </c>
      <c r="N275">
        <v>0</v>
      </c>
      <c r="O275">
        <v>0</v>
      </c>
      <c r="P275">
        <v>0</v>
      </c>
      <c r="Q275">
        <v>0</v>
      </c>
      <c r="R275">
        <v>0</v>
      </c>
      <c r="S275">
        <v>0</v>
      </c>
      <c r="T275">
        <v>0</v>
      </c>
      <c r="U275">
        <v>0</v>
      </c>
      <c r="V275">
        <v>0</v>
      </c>
      <c r="W275">
        <v>0</v>
      </c>
      <c r="X275">
        <v>0</v>
      </c>
      <c r="Y275">
        <v>0</v>
      </c>
      <c r="Z275">
        <v>0</v>
      </c>
      <c r="AA275">
        <v>0</v>
      </c>
      <c r="AB275">
        <v>0</v>
      </c>
      <c r="AC275">
        <v>0</v>
      </c>
      <c r="AD275">
        <v>0</v>
      </c>
      <c r="AE275">
        <v>0</v>
      </c>
      <c r="AF275">
        <v>0</v>
      </c>
      <c r="AG275">
        <v>0</v>
      </c>
      <c r="AH275">
        <v>0</v>
      </c>
      <c r="AI275">
        <v>0</v>
      </c>
      <c r="AJ275">
        <v>0</v>
      </c>
      <c r="AK275">
        <v>0</v>
      </c>
      <c r="AL275">
        <v>0</v>
      </c>
      <c r="AM275">
        <v>0</v>
      </c>
      <c r="AN275">
        <v>0</v>
      </c>
      <c r="AO275">
        <v>0</v>
      </c>
      <c r="AP275">
        <v>0</v>
      </c>
      <c r="AQ275">
        <v>0</v>
      </c>
      <c r="AR275">
        <v>0</v>
      </c>
      <c r="AS275">
        <v>0</v>
      </c>
      <c r="AT275">
        <v>0</v>
      </c>
      <c r="AU275">
        <v>0</v>
      </c>
      <c r="AV275">
        <v>0</v>
      </c>
      <c r="AW275">
        <v>0</v>
      </c>
      <c r="AX275">
        <v>0</v>
      </c>
      <c r="AY275">
        <v>0</v>
      </c>
      <c r="AZ275">
        <v>0</v>
      </c>
      <c r="BA275">
        <v>0</v>
      </c>
      <c r="BB275">
        <v>0</v>
      </c>
      <c r="BC275">
        <v>0</v>
      </c>
      <c r="BD275">
        <v>0</v>
      </c>
      <c r="BE275">
        <v>0</v>
      </c>
      <c r="BF275">
        <v>0</v>
      </c>
      <c r="BG275">
        <v>0</v>
      </c>
      <c r="BH275">
        <v>0</v>
      </c>
      <c r="BI275">
        <v>0</v>
      </c>
      <c r="BJ275">
        <v>0</v>
      </c>
      <c r="BK275">
        <v>0</v>
      </c>
      <c r="BL275">
        <v>0</v>
      </c>
      <c r="BM275">
        <v>0</v>
      </c>
      <c r="BN275">
        <v>0</v>
      </c>
      <c r="BO275">
        <v>0</v>
      </c>
      <c r="BP275">
        <v>0</v>
      </c>
      <c r="BQ275">
        <v>0</v>
      </c>
      <c r="BR275">
        <v>0</v>
      </c>
      <c r="BS275">
        <v>0</v>
      </c>
      <c r="BT275">
        <v>0</v>
      </c>
      <c r="BU275">
        <v>0</v>
      </c>
      <c r="BV275">
        <v>0</v>
      </c>
      <c r="BW275">
        <v>0</v>
      </c>
      <c r="BX275">
        <v>0</v>
      </c>
      <c r="BY275">
        <v>0</v>
      </c>
      <c r="BZ275">
        <v>0</v>
      </c>
      <c r="CA275">
        <v>0</v>
      </c>
      <c r="CB275">
        <v>0</v>
      </c>
      <c r="CC275">
        <v>0</v>
      </c>
      <c r="CD275">
        <v>0</v>
      </c>
    </row>
    <row r="276" spans="1:82" x14ac:dyDescent="0.3">
      <c r="A276" s="155">
        <v>9010</v>
      </c>
      <c r="B276" t="s">
        <v>1198</v>
      </c>
      <c r="C276" t="s">
        <v>1199</v>
      </c>
      <c r="D276">
        <v>0</v>
      </c>
      <c r="E276">
        <v>0</v>
      </c>
      <c r="F276">
        <v>35.29</v>
      </c>
      <c r="G276">
        <v>0</v>
      </c>
      <c r="H276">
        <v>0</v>
      </c>
      <c r="I276">
        <v>0</v>
      </c>
      <c r="J276">
        <v>2.99</v>
      </c>
      <c r="K276">
        <v>0</v>
      </c>
      <c r="L276">
        <v>0</v>
      </c>
      <c r="M276">
        <v>0</v>
      </c>
      <c r="N276">
        <v>0</v>
      </c>
      <c r="O276">
        <v>5.39</v>
      </c>
      <c r="P276">
        <v>0</v>
      </c>
      <c r="Q276">
        <v>12.74</v>
      </c>
      <c r="R276">
        <v>11.15</v>
      </c>
      <c r="S276">
        <v>0</v>
      </c>
      <c r="T276">
        <v>7.25</v>
      </c>
      <c r="U276">
        <v>3.31</v>
      </c>
      <c r="V276">
        <v>6.78</v>
      </c>
      <c r="W276">
        <v>0</v>
      </c>
      <c r="X276">
        <v>14.7</v>
      </c>
      <c r="Y276">
        <v>2.3199999999999998</v>
      </c>
      <c r="Z276">
        <v>7.19</v>
      </c>
      <c r="AA276">
        <v>28.15</v>
      </c>
      <c r="AB276">
        <v>3.17</v>
      </c>
      <c r="AC276">
        <v>4.93</v>
      </c>
      <c r="AD276">
        <v>2.62</v>
      </c>
      <c r="AE276">
        <v>4.74</v>
      </c>
      <c r="AF276">
        <v>22.01</v>
      </c>
      <c r="AG276">
        <v>5.94</v>
      </c>
      <c r="AH276">
        <v>1.86</v>
      </c>
      <c r="AI276">
        <v>4.2</v>
      </c>
      <c r="AJ276">
        <v>28.24</v>
      </c>
      <c r="AK276">
        <v>23.4</v>
      </c>
      <c r="AL276">
        <v>0</v>
      </c>
      <c r="AM276">
        <v>2.14</v>
      </c>
      <c r="AN276">
        <v>2.77</v>
      </c>
      <c r="AO276">
        <v>0.85</v>
      </c>
      <c r="AP276">
        <v>0</v>
      </c>
      <c r="AQ276">
        <v>0</v>
      </c>
      <c r="AR276">
        <v>4.6100000000000003</v>
      </c>
      <c r="AS276">
        <v>0</v>
      </c>
      <c r="AT276">
        <v>1.28</v>
      </c>
      <c r="AU276">
        <v>0</v>
      </c>
      <c r="AV276">
        <v>24.47</v>
      </c>
      <c r="AW276">
        <v>0</v>
      </c>
      <c r="AX276">
        <v>12.99</v>
      </c>
      <c r="AY276">
        <v>25.22</v>
      </c>
      <c r="AZ276">
        <v>23.68</v>
      </c>
      <c r="BA276">
        <v>3.56</v>
      </c>
      <c r="BB276">
        <v>0</v>
      </c>
      <c r="BC276">
        <v>10.45</v>
      </c>
      <c r="BD276">
        <v>2.04</v>
      </c>
      <c r="BE276">
        <v>0</v>
      </c>
      <c r="BF276">
        <v>1</v>
      </c>
      <c r="BG276">
        <v>17.72</v>
      </c>
      <c r="BH276">
        <v>0</v>
      </c>
      <c r="BI276">
        <v>27.93</v>
      </c>
      <c r="BJ276">
        <v>0</v>
      </c>
      <c r="BK276">
        <v>13.06</v>
      </c>
      <c r="BL276">
        <v>1.86</v>
      </c>
      <c r="BM276">
        <v>1.1000000000000001</v>
      </c>
      <c r="BN276">
        <v>7.01</v>
      </c>
      <c r="BO276">
        <v>12.39</v>
      </c>
      <c r="BP276">
        <v>10.96</v>
      </c>
      <c r="BQ276">
        <v>0</v>
      </c>
      <c r="BR276">
        <v>58.3</v>
      </c>
      <c r="BS276">
        <v>0</v>
      </c>
      <c r="BT276">
        <v>9.27</v>
      </c>
      <c r="BU276">
        <v>19.489999999999998</v>
      </c>
      <c r="BV276">
        <v>0</v>
      </c>
      <c r="BW276">
        <v>1.75</v>
      </c>
      <c r="BX276">
        <v>28.3</v>
      </c>
      <c r="BY276">
        <v>0.27</v>
      </c>
      <c r="BZ276">
        <v>2.59</v>
      </c>
      <c r="CA276">
        <v>2.72</v>
      </c>
      <c r="CB276">
        <v>12.71</v>
      </c>
      <c r="CC276">
        <v>0</v>
      </c>
      <c r="CD276">
        <v>0</v>
      </c>
    </row>
    <row r="277" spans="1:82" x14ac:dyDescent="0.3">
      <c r="A277" s="155">
        <v>9011</v>
      </c>
      <c r="B277" t="s">
        <v>1200</v>
      </c>
      <c r="C277" t="s">
        <v>1201</v>
      </c>
      <c r="D277">
        <v>0</v>
      </c>
      <c r="E277">
        <v>0</v>
      </c>
      <c r="F277">
        <v>-90409</v>
      </c>
      <c r="G277">
        <v>0</v>
      </c>
      <c r="H277">
        <v>0</v>
      </c>
      <c r="I277">
        <v>0</v>
      </c>
      <c r="J277">
        <v>-11967</v>
      </c>
      <c r="K277">
        <v>0</v>
      </c>
      <c r="L277">
        <v>0</v>
      </c>
      <c r="M277">
        <v>0</v>
      </c>
      <c r="N277">
        <v>0</v>
      </c>
      <c r="O277">
        <v>338687</v>
      </c>
      <c r="P277">
        <v>0</v>
      </c>
      <c r="Q277">
        <v>7315846</v>
      </c>
      <c r="R277">
        <v>-571</v>
      </c>
      <c r="S277">
        <v>0</v>
      </c>
      <c r="T277">
        <v>7252919</v>
      </c>
      <c r="U277">
        <v>1015721</v>
      </c>
      <c r="V277">
        <v>2598400</v>
      </c>
      <c r="W277">
        <v>0</v>
      </c>
      <c r="X277">
        <v>675</v>
      </c>
      <c r="Y277">
        <v>617221</v>
      </c>
      <c r="Z277">
        <v>3477</v>
      </c>
      <c r="AA277">
        <v>1908567</v>
      </c>
      <c r="AB277">
        <v>285444</v>
      </c>
      <c r="AC277">
        <v>111204</v>
      </c>
      <c r="AD277">
        <v>98604</v>
      </c>
      <c r="AE277">
        <v>144371</v>
      </c>
      <c r="AF277">
        <v>490861</v>
      </c>
      <c r="AG277">
        <v>980573</v>
      </c>
      <c r="AH277">
        <v>-231686</v>
      </c>
      <c r="AI277">
        <v>2519227</v>
      </c>
      <c r="AJ277">
        <v>47869</v>
      </c>
      <c r="AK277">
        <v>56728</v>
      </c>
      <c r="AL277">
        <v>0</v>
      </c>
      <c r="AM277">
        <v>390321</v>
      </c>
      <c r="AN277">
        <v>-68204</v>
      </c>
      <c r="AO277">
        <v>-88057</v>
      </c>
      <c r="AP277">
        <v>0</v>
      </c>
      <c r="AQ277">
        <v>0</v>
      </c>
      <c r="AR277">
        <v>395498</v>
      </c>
      <c r="AS277">
        <v>0</v>
      </c>
      <c r="AT277">
        <v>206714</v>
      </c>
      <c r="AU277">
        <v>0</v>
      </c>
      <c r="AV277">
        <v>1913973</v>
      </c>
      <c r="AW277">
        <v>0</v>
      </c>
      <c r="AX277">
        <v>-86726</v>
      </c>
      <c r="AY277">
        <v>405494</v>
      </c>
      <c r="AZ277">
        <v>106673</v>
      </c>
      <c r="BA277">
        <v>7074</v>
      </c>
      <c r="BB277">
        <v>0</v>
      </c>
      <c r="BC277">
        <v>1591</v>
      </c>
      <c r="BD277">
        <v>2443400</v>
      </c>
      <c r="BE277">
        <v>0</v>
      </c>
      <c r="BF277">
        <v>-20560</v>
      </c>
      <c r="BG277">
        <v>-8436</v>
      </c>
      <c r="BH277">
        <v>0</v>
      </c>
      <c r="BI277">
        <v>53498</v>
      </c>
      <c r="BJ277">
        <v>0</v>
      </c>
      <c r="BK277">
        <v>100324</v>
      </c>
      <c r="BL277">
        <v>133163</v>
      </c>
      <c r="BM277">
        <v>64028</v>
      </c>
      <c r="BN277">
        <v>67112</v>
      </c>
      <c r="BO277">
        <v>63174</v>
      </c>
      <c r="BP277">
        <v>148234</v>
      </c>
      <c r="BQ277">
        <v>0</v>
      </c>
      <c r="BR277">
        <v>168367</v>
      </c>
      <c r="BS277">
        <v>0</v>
      </c>
      <c r="BT277">
        <v>63128</v>
      </c>
      <c r="BU277">
        <v>-251383</v>
      </c>
      <c r="BV277">
        <v>0</v>
      </c>
      <c r="BW277">
        <v>72299</v>
      </c>
      <c r="BX277">
        <v>21011</v>
      </c>
      <c r="BY277">
        <v>-5646</v>
      </c>
      <c r="BZ277">
        <v>-31724</v>
      </c>
      <c r="CA277">
        <v>-175278</v>
      </c>
      <c r="CB277">
        <v>68955</v>
      </c>
      <c r="CC277">
        <v>0</v>
      </c>
      <c r="CD277">
        <v>7350</v>
      </c>
    </row>
    <row r="278" spans="1:82" x14ac:dyDescent="0.3">
      <c r="A278" s="155">
        <v>9012</v>
      </c>
      <c r="B278" t="s">
        <v>1202</v>
      </c>
      <c r="C278" t="s">
        <v>1201</v>
      </c>
      <c r="D278">
        <v>0</v>
      </c>
      <c r="E278">
        <v>0</v>
      </c>
      <c r="F278">
        <v>1.0223</v>
      </c>
      <c r="G278">
        <v>0</v>
      </c>
      <c r="H278">
        <v>0</v>
      </c>
      <c r="I278">
        <v>0</v>
      </c>
      <c r="J278">
        <v>0</v>
      </c>
      <c r="K278">
        <v>0</v>
      </c>
      <c r="L278">
        <v>0</v>
      </c>
      <c r="M278">
        <v>0</v>
      </c>
      <c r="N278">
        <v>0</v>
      </c>
      <c r="O278">
        <v>0.26629999999999998</v>
      </c>
      <c r="P278">
        <v>0</v>
      </c>
      <c r="Q278">
        <v>3.6331000000000002</v>
      </c>
      <c r="R278">
        <v>2.3014999999999999</v>
      </c>
      <c r="S278">
        <v>0</v>
      </c>
      <c r="T278">
        <v>1.8125</v>
      </c>
      <c r="U278">
        <v>0.99060000000000004</v>
      </c>
      <c r="V278">
        <v>1.6548</v>
      </c>
      <c r="W278">
        <v>0</v>
      </c>
      <c r="X278">
        <v>1.7239</v>
      </c>
      <c r="Y278">
        <v>0.68759999999999999</v>
      </c>
      <c r="Z278">
        <v>1.1835</v>
      </c>
      <c r="AA278">
        <v>2.0084</v>
      </c>
      <c r="AB278">
        <v>0.19259999999999999</v>
      </c>
      <c r="AC278">
        <v>0.73760000000000003</v>
      </c>
      <c r="AD278">
        <v>0.4647</v>
      </c>
      <c r="AE278">
        <v>1.1233</v>
      </c>
      <c r="AF278">
        <v>1.0321</v>
      </c>
      <c r="AG278">
        <v>0.35170000000000001</v>
      </c>
      <c r="AH278">
        <v>0.1673</v>
      </c>
      <c r="AI278">
        <v>0.8901</v>
      </c>
      <c r="AJ278">
        <v>3.0669</v>
      </c>
      <c r="AK278">
        <v>0.79700000000000004</v>
      </c>
      <c r="AL278">
        <v>0</v>
      </c>
      <c r="AM278">
        <v>0.3412</v>
      </c>
      <c r="AN278">
        <v>0.1555</v>
      </c>
      <c r="AO278">
        <v>3.85E-2</v>
      </c>
      <c r="AP278">
        <v>0</v>
      </c>
      <c r="AQ278">
        <v>0</v>
      </c>
      <c r="AR278">
        <v>1.6057999999999999</v>
      </c>
      <c r="AS278">
        <v>0</v>
      </c>
      <c r="AT278">
        <v>0.33</v>
      </c>
      <c r="AU278">
        <v>0</v>
      </c>
      <c r="AV278">
        <v>1.3665</v>
      </c>
      <c r="AW278">
        <v>0</v>
      </c>
      <c r="AX278">
        <v>1.6155999999999999</v>
      </c>
      <c r="AY278">
        <v>1.9359999999999999</v>
      </c>
      <c r="AZ278">
        <v>2.0091999999999999</v>
      </c>
      <c r="BA278">
        <v>0.54339999999999999</v>
      </c>
      <c r="BB278">
        <v>0</v>
      </c>
      <c r="BC278">
        <v>1.7705</v>
      </c>
      <c r="BD278">
        <v>2.6613000000000002</v>
      </c>
      <c r="BE278">
        <v>0</v>
      </c>
      <c r="BF278">
        <v>0.52170000000000005</v>
      </c>
      <c r="BG278">
        <v>0.77280000000000004</v>
      </c>
      <c r="BH278">
        <v>0</v>
      </c>
      <c r="BI278">
        <v>2.0691000000000002</v>
      </c>
      <c r="BJ278">
        <v>0</v>
      </c>
      <c r="BK278">
        <v>1.1479999999999999</v>
      </c>
      <c r="BL278">
        <v>0.5232</v>
      </c>
      <c r="BM278">
        <v>0.13300000000000001</v>
      </c>
      <c r="BN278">
        <v>1.0642</v>
      </c>
      <c r="BO278">
        <v>0.64880000000000004</v>
      </c>
      <c r="BP278">
        <v>3.1722999999999999</v>
      </c>
      <c r="BQ278">
        <v>0</v>
      </c>
      <c r="BR278">
        <v>0.3115</v>
      </c>
      <c r="BS278">
        <v>0</v>
      </c>
      <c r="BT278">
        <v>1.0264</v>
      </c>
      <c r="BU278">
        <v>1.2592000000000001</v>
      </c>
      <c r="BV278">
        <v>0</v>
      </c>
      <c r="BW278">
        <v>5.8500000000000003E-2</v>
      </c>
      <c r="BX278">
        <v>4.6352000000000002</v>
      </c>
      <c r="BY278">
        <v>0.17899999999999999</v>
      </c>
      <c r="BZ278">
        <v>0.88529999999999998</v>
      </c>
      <c r="CA278">
        <v>8.4000000000000005E-2</v>
      </c>
      <c r="CB278">
        <v>0.4178</v>
      </c>
      <c r="CC278">
        <v>0</v>
      </c>
      <c r="CD278">
        <v>0.1855</v>
      </c>
    </row>
    <row r="279" spans="1:82" x14ac:dyDescent="0.3">
      <c r="A279" s="155">
        <v>9013</v>
      </c>
      <c r="B279" t="s">
        <v>1203</v>
      </c>
      <c r="C279" t="s">
        <v>1204</v>
      </c>
      <c r="D279">
        <v>0</v>
      </c>
      <c r="E279">
        <v>0</v>
      </c>
      <c r="F279">
        <v>35.29</v>
      </c>
      <c r="G279">
        <v>0</v>
      </c>
      <c r="H279">
        <v>0</v>
      </c>
      <c r="I279">
        <v>0</v>
      </c>
      <c r="J279">
        <v>2.99</v>
      </c>
      <c r="K279">
        <v>0</v>
      </c>
      <c r="L279">
        <v>0</v>
      </c>
      <c r="M279">
        <v>0</v>
      </c>
      <c r="N279">
        <v>0</v>
      </c>
      <c r="O279">
        <v>5.39</v>
      </c>
      <c r="P279">
        <v>0</v>
      </c>
      <c r="Q279">
        <v>12.74</v>
      </c>
      <c r="R279">
        <v>11.15</v>
      </c>
      <c r="S279">
        <v>0</v>
      </c>
      <c r="T279">
        <v>7.25</v>
      </c>
      <c r="U279">
        <v>3.31</v>
      </c>
      <c r="V279">
        <v>6.78</v>
      </c>
      <c r="W279">
        <v>0</v>
      </c>
      <c r="X279">
        <v>14.7</v>
      </c>
      <c r="Y279">
        <v>2.3199999999999998</v>
      </c>
      <c r="Z279">
        <v>7.19</v>
      </c>
      <c r="AA279">
        <v>28.15</v>
      </c>
      <c r="AB279">
        <v>3.17</v>
      </c>
      <c r="AC279">
        <v>4.93</v>
      </c>
      <c r="AD279">
        <v>2.62</v>
      </c>
      <c r="AE279">
        <v>4.74</v>
      </c>
      <c r="AF279">
        <v>22.01</v>
      </c>
      <c r="AG279">
        <v>5.94</v>
      </c>
      <c r="AH279">
        <v>1.86</v>
      </c>
      <c r="AI279">
        <v>4.2</v>
      </c>
      <c r="AJ279">
        <v>28.24</v>
      </c>
      <c r="AK279">
        <v>23.4</v>
      </c>
      <c r="AL279">
        <v>0</v>
      </c>
      <c r="AM279">
        <v>2.14</v>
      </c>
      <c r="AN279">
        <v>2.77</v>
      </c>
      <c r="AO279">
        <v>0.85</v>
      </c>
      <c r="AP279">
        <v>0</v>
      </c>
      <c r="AQ279">
        <v>0</v>
      </c>
      <c r="AR279">
        <v>4.6100000000000003</v>
      </c>
      <c r="AS279">
        <v>0</v>
      </c>
      <c r="AT279">
        <v>1.28</v>
      </c>
      <c r="AU279">
        <v>0</v>
      </c>
      <c r="AV279">
        <v>24.47</v>
      </c>
      <c r="AW279">
        <v>0</v>
      </c>
      <c r="AX279">
        <v>12.99</v>
      </c>
      <c r="AY279">
        <v>25.22</v>
      </c>
      <c r="AZ279">
        <v>23.68</v>
      </c>
      <c r="BA279">
        <v>3.56</v>
      </c>
      <c r="BB279">
        <v>0</v>
      </c>
      <c r="BC279">
        <v>10.45</v>
      </c>
      <c r="BD279">
        <v>2.04</v>
      </c>
      <c r="BE279">
        <v>0</v>
      </c>
      <c r="BF279">
        <v>1</v>
      </c>
      <c r="BG279">
        <v>17.72</v>
      </c>
      <c r="BH279">
        <v>0</v>
      </c>
      <c r="BI279">
        <v>27.93</v>
      </c>
      <c r="BJ279">
        <v>0</v>
      </c>
      <c r="BK279">
        <v>13.06</v>
      </c>
      <c r="BL279">
        <v>1.86</v>
      </c>
      <c r="BM279">
        <v>1.1000000000000001</v>
      </c>
      <c r="BN279">
        <v>7.01</v>
      </c>
      <c r="BO279">
        <v>12.39</v>
      </c>
      <c r="BP279">
        <v>10.96</v>
      </c>
      <c r="BQ279">
        <v>0</v>
      </c>
      <c r="BR279">
        <v>58.3</v>
      </c>
      <c r="BS279">
        <v>0</v>
      </c>
      <c r="BT279">
        <v>9.27</v>
      </c>
      <c r="BU279">
        <v>19.489999999999998</v>
      </c>
      <c r="BV279">
        <v>0</v>
      </c>
      <c r="BW279">
        <v>1.75</v>
      </c>
      <c r="BX279">
        <v>28.3</v>
      </c>
      <c r="BY279">
        <v>0.27</v>
      </c>
      <c r="BZ279">
        <v>2.59</v>
      </c>
      <c r="CA279">
        <v>2.72</v>
      </c>
      <c r="CB279">
        <v>12.71</v>
      </c>
      <c r="CC279">
        <v>0</v>
      </c>
      <c r="CD279">
        <v>0</v>
      </c>
    </row>
    <row r="280" spans="1:82" x14ac:dyDescent="0.3">
      <c r="A280" s="155">
        <v>9014</v>
      </c>
      <c r="B280" t="s">
        <v>1205</v>
      </c>
      <c r="C280" t="s">
        <v>1206</v>
      </c>
      <c r="D280">
        <v>0</v>
      </c>
      <c r="E280">
        <v>0</v>
      </c>
      <c r="F280">
        <v>0</v>
      </c>
      <c r="G280">
        <v>0</v>
      </c>
      <c r="H280">
        <v>0</v>
      </c>
      <c r="I280">
        <v>0</v>
      </c>
      <c r="J280">
        <v>0</v>
      </c>
      <c r="K280">
        <v>0</v>
      </c>
      <c r="L280">
        <v>0</v>
      </c>
      <c r="M280">
        <v>0</v>
      </c>
      <c r="N280">
        <v>0</v>
      </c>
      <c r="O280">
        <v>0</v>
      </c>
      <c r="P280">
        <v>0</v>
      </c>
      <c r="Q280">
        <v>13.04</v>
      </c>
      <c r="R280">
        <v>0</v>
      </c>
      <c r="S280">
        <v>0</v>
      </c>
      <c r="T280">
        <v>0</v>
      </c>
      <c r="U280">
        <v>0</v>
      </c>
      <c r="V280">
        <v>7.79</v>
      </c>
      <c r="W280">
        <v>0</v>
      </c>
      <c r="X280">
        <v>0</v>
      </c>
      <c r="Y280">
        <v>0</v>
      </c>
      <c r="Z280">
        <v>0</v>
      </c>
      <c r="AA280">
        <v>0</v>
      </c>
      <c r="AB280">
        <v>0</v>
      </c>
      <c r="AC280">
        <v>0</v>
      </c>
      <c r="AD280">
        <v>0</v>
      </c>
      <c r="AE280">
        <v>0</v>
      </c>
      <c r="AF280">
        <v>0</v>
      </c>
      <c r="AG280">
        <v>0</v>
      </c>
      <c r="AH280">
        <v>0</v>
      </c>
      <c r="AI280">
        <v>2.97</v>
      </c>
      <c r="AJ280">
        <v>0</v>
      </c>
      <c r="AK280">
        <v>0</v>
      </c>
      <c r="AL280">
        <v>0</v>
      </c>
      <c r="AM280">
        <v>5.29</v>
      </c>
      <c r="AN280">
        <v>0</v>
      </c>
      <c r="AO280">
        <v>0</v>
      </c>
      <c r="AP280">
        <v>0</v>
      </c>
      <c r="AQ280">
        <v>0</v>
      </c>
      <c r="AR280">
        <v>0</v>
      </c>
      <c r="AS280">
        <v>0</v>
      </c>
      <c r="AT280">
        <v>0</v>
      </c>
      <c r="AU280">
        <v>7.08</v>
      </c>
      <c r="AV280">
        <v>0</v>
      </c>
      <c r="AW280">
        <v>0</v>
      </c>
      <c r="AX280">
        <v>0</v>
      </c>
      <c r="AY280">
        <v>0</v>
      </c>
      <c r="AZ280">
        <v>0</v>
      </c>
      <c r="BA280">
        <v>0</v>
      </c>
      <c r="BB280">
        <v>0</v>
      </c>
      <c r="BC280">
        <v>0</v>
      </c>
      <c r="BD280">
        <v>0</v>
      </c>
      <c r="BE280">
        <v>0</v>
      </c>
      <c r="BF280">
        <v>0</v>
      </c>
      <c r="BG280">
        <v>0</v>
      </c>
      <c r="BH280">
        <v>0</v>
      </c>
      <c r="BI280">
        <v>0</v>
      </c>
      <c r="BJ280">
        <v>0</v>
      </c>
      <c r="BK280">
        <v>0</v>
      </c>
      <c r="BL280">
        <v>8.81</v>
      </c>
      <c r="BM280">
        <v>0</v>
      </c>
      <c r="BN280">
        <v>0</v>
      </c>
      <c r="BO280">
        <v>0</v>
      </c>
      <c r="BP280">
        <v>0</v>
      </c>
      <c r="BQ280">
        <v>0</v>
      </c>
      <c r="BR280">
        <v>23.86</v>
      </c>
      <c r="BS280">
        <v>5.76</v>
      </c>
      <c r="BT280">
        <v>0</v>
      </c>
      <c r="BU280">
        <v>0</v>
      </c>
      <c r="BV280">
        <v>0</v>
      </c>
      <c r="BW280">
        <v>0</v>
      </c>
      <c r="BX280">
        <v>0</v>
      </c>
      <c r="BY280">
        <v>0</v>
      </c>
      <c r="BZ280">
        <v>0</v>
      </c>
      <c r="CA280">
        <v>0</v>
      </c>
      <c r="CB280">
        <v>0</v>
      </c>
      <c r="CC280">
        <v>0</v>
      </c>
      <c r="CD280">
        <v>0</v>
      </c>
    </row>
    <row r="281" spans="1:82" x14ac:dyDescent="0.3">
      <c r="A281" s="155">
        <v>9015</v>
      </c>
      <c r="B281" t="s">
        <v>1207</v>
      </c>
      <c r="C281" t="s">
        <v>352</v>
      </c>
      <c r="D281">
        <v>0</v>
      </c>
      <c r="E281">
        <v>0</v>
      </c>
      <c r="F281">
        <v>0</v>
      </c>
      <c r="G281">
        <v>0</v>
      </c>
      <c r="H281">
        <v>0</v>
      </c>
      <c r="I281">
        <v>0</v>
      </c>
      <c r="J281">
        <v>0</v>
      </c>
      <c r="K281">
        <v>0</v>
      </c>
      <c r="L281">
        <v>0</v>
      </c>
      <c r="M281">
        <v>0</v>
      </c>
      <c r="N281">
        <v>0</v>
      </c>
      <c r="O281">
        <v>0</v>
      </c>
      <c r="P281">
        <v>0</v>
      </c>
      <c r="Q281">
        <v>6302027</v>
      </c>
      <c r="R281">
        <v>0</v>
      </c>
      <c r="S281">
        <v>0</v>
      </c>
      <c r="T281">
        <v>0</v>
      </c>
      <c r="U281">
        <v>0</v>
      </c>
      <c r="V281">
        <v>7668087</v>
      </c>
      <c r="W281">
        <v>0</v>
      </c>
      <c r="X281">
        <v>0</v>
      </c>
      <c r="Y281">
        <v>0</v>
      </c>
      <c r="Z281">
        <v>0</v>
      </c>
      <c r="AA281">
        <v>0</v>
      </c>
      <c r="AB281">
        <v>0</v>
      </c>
      <c r="AC281">
        <v>0</v>
      </c>
      <c r="AD281">
        <v>0</v>
      </c>
      <c r="AE281">
        <v>0</v>
      </c>
      <c r="AF281">
        <v>0</v>
      </c>
      <c r="AG281">
        <v>0</v>
      </c>
      <c r="AH281">
        <v>0</v>
      </c>
      <c r="AI281">
        <v>3065946</v>
      </c>
      <c r="AJ281">
        <v>0</v>
      </c>
      <c r="AK281">
        <v>0</v>
      </c>
      <c r="AL281">
        <v>0</v>
      </c>
      <c r="AM281">
        <v>-234347</v>
      </c>
      <c r="AN281">
        <v>0</v>
      </c>
      <c r="AO281">
        <v>0</v>
      </c>
      <c r="AP281">
        <v>0</v>
      </c>
      <c r="AQ281">
        <v>0</v>
      </c>
      <c r="AR281">
        <v>0</v>
      </c>
      <c r="AS281">
        <v>0</v>
      </c>
      <c r="AT281">
        <v>0</v>
      </c>
      <c r="AU281">
        <v>-33858</v>
      </c>
      <c r="AV281">
        <v>0</v>
      </c>
      <c r="AW281">
        <v>0</v>
      </c>
      <c r="AX281">
        <v>0</v>
      </c>
      <c r="AY281">
        <v>0</v>
      </c>
      <c r="AZ281">
        <v>0</v>
      </c>
      <c r="BA281">
        <v>0</v>
      </c>
      <c r="BB281">
        <v>0</v>
      </c>
      <c r="BC281">
        <v>0</v>
      </c>
      <c r="BD281">
        <v>0</v>
      </c>
      <c r="BE281">
        <v>0</v>
      </c>
      <c r="BF281">
        <v>0</v>
      </c>
      <c r="BG281">
        <v>0</v>
      </c>
      <c r="BH281">
        <v>0</v>
      </c>
      <c r="BI281">
        <v>0</v>
      </c>
      <c r="BJ281">
        <v>0</v>
      </c>
      <c r="BK281">
        <v>0</v>
      </c>
      <c r="BL281">
        <v>-85034</v>
      </c>
      <c r="BM281">
        <v>0</v>
      </c>
      <c r="BN281">
        <v>0</v>
      </c>
      <c r="BO281">
        <v>0</v>
      </c>
      <c r="BP281">
        <v>0</v>
      </c>
      <c r="BQ281">
        <v>0</v>
      </c>
      <c r="BR281">
        <v>593090</v>
      </c>
      <c r="BS281">
        <v>1188221</v>
      </c>
      <c r="BT281">
        <v>0</v>
      </c>
      <c r="BU281">
        <v>0</v>
      </c>
      <c r="BV281">
        <v>0</v>
      </c>
      <c r="BW281">
        <v>0</v>
      </c>
      <c r="BX281">
        <v>0</v>
      </c>
      <c r="BY281">
        <v>0</v>
      </c>
      <c r="BZ281">
        <v>0</v>
      </c>
      <c r="CA281">
        <v>0</v>
      </c>
      <c r="CB281">
        <v>0</v>
      </c>
      <c r="CC281">
        <v>0</v>
      </c>
      <c r="CD281">
        <v>0</v>
      </c>
    </row>
    <row r="282" spans="1:82" x14ac:dyDescent="0.3">
      <c r="A282" s="155">
        <v>9016</v>
      </c>
      <c r="B282" t="s">
        <v>1208</v>
      </c>
      <c r="C282" t="s">
        <v>352</v>
      </c>
      <c r="D282">
        <v>0</v>
      </c>
      <c r="E282">
        <v>0</v>
      </c>
      <c r="F282">
        <v>0</v>
      </c>
      <c r="G282">
        <v>0</v>
      </c>
      <c r="H282">
        <v>0</v>
      </c>
      <c r="I282">
        <v>0</v>
      </c>
      <c r="J282">
        <v>0</v>
      </c>
      <c r="K282">
        <v>0</v>
      </c>
      <c r="L282">
        <v>0</v>
      </c>
      <c r="M282">
        <v>0</v>
      </c>
      <c r="N282">
        <v>0</v>
      </c>
      <c r="O282">
        <v>0</v>
      </c>
      <c r="P282">
        <v>0</v>
      </c>
      <c r="Q282">
        <v>1.2218</v>
      </c>
      <c r="R282">
        <v>0</v>
      </c>
      <c r="S282">
        <v>0</v>
      </c>
      <c r="T282">
        <v>0</v>
      </c>
      <c r="U282">
        <v>0</v>
      </c>
      <c r="V282">
        <v>0.59219999999999995</v>
      </c>
      <c r="W282">
        <v>0</v>
      </c>
      <c r="X282">
        <v>0</v>
      </c>
      <c r="Y282">
        <v>0</v>
      </c>
      <c r="Z282">
        <v>0</v>
      </c>
      <c r="AA282">
        <v>0</v>
      </c>
      <c r="AB282">
        <v>0</v>
      </c>
      <c r="AC282">
        <v>0</v>
      </c>
      <c r="AD282">
        <v>0</v>
      </c>
      <c r="AE282">
        <v>0</v>
      </c>
      <c r="AF282">
        <v>0</v>
      </c>
      <c r="AG282">
        <v>0</v>
      </c>
      <c r="AH282">
        <v>0</v>
      </c>
      <c r="AI282">
        <v>0.34839999999999999</v>
      </c>
      <c r="AJ282">
        <v>0</v>
      </c>
      <c r="AK282">
        <v>0</v>
      </c>
      <c r="AL282">
        <v>0</v>
      </c>
      <c r="AM282">
        <v>0.52500000000000002</v>
      </c>
      <c r="AN282">
        <v>0</v>
      </c>
      <c r="AO282">
        <v>0</v>
      </c>
      <c r="AP282">
        <v>0</v>
      </c>
      <c r="AQ282">
        <v>0</v>
      </c>
      <c r="AR282">
        <v>0</v>
      </c>
      <c r="AS282">
        <v>0</v>
      </c>
      <c r="AT282">
        <v>0</v>
      </c>
      <c r="AU282">
        <v>1.7323</v>
      </c>
      <c r="AV282">
        <v>0</v>
      </c>
      <c r="AW282">
        <v>0</v>
      </c>
      <c r="AX282">
        <v>0</v>
      </c>
      <c r="AY282">
        <v>0</v>
      </c>
      <c r="AZ282">
        <v>0</v>
      </c>
      <c r="BA282">
        <v>0</v>
      </c>
      <c r="BB282">
        <v>0</v>
      </c>
      <c r="BC282">
        <v>0</v>
      </c>
      <c r="BD282">
        <v>0</v>
      </c>
      <c r="BE282">
        <v>0</v>
      </c>
      <c r="BF282">
        <v>0</v>
      </c>
      <c r="BG282">
        <v>0</v>
      </c>
      <c r="BH282">
        <v>0</v>
      </c>
      <c r="BI282">
        <v>0</v>
      </c>
      <c r="BJ282">
        <v>0</v>
      </c>
      <c r="BK282">
        <v>0</v>
      </c>
      <c r="BL282">
        <v>1.2907999999999999</v>
      </c>
      <c r="BM282">
        <v>0</v>
      </c>
      <c r="BN282">
        <v>0</v>
      </c>
      <c r="BO282">
        <v>0</v>
      </c>
      <c r="BP282">
        <v>0</v>
      </c>
      <c r="BQ282">
        <v>0</v>
      </c>
      <c r="BR282">
        <v>0.33610000000000001</v>
      </c>
      <c r="BS282">
        <v>0.38679999999999998</v>
      </c>
      <c r="BT282">
        <v>0</v>
      </c>
      <c r="BU282">
        <v>0</v>
      </c>
      <c r="BV282">
        <v>0</v>
      </c>
      <c r="BW282">
        <v>0</v>
      </c>
      <c r="BX282">
        <v>0</v>
      </c>
      <c r="BY282">
        <v>0</v>
      </c>
      <c r="BZ282">
        <v>0</v>
      </c>
      <c r="CA282">
        <v>0</v>
      </c>
      <c r="CB282">
        <v>0</v>
      </c>
      <c r="CC282">
        <v>0</v>
      </c>
      <c r="CD282">
        <v>0</v>
      </c>
    </row>
    <row r="283" spans="1:82" x14ac:dyDescent="0.3">
      <c r="A283" s="155">
        <v>9017</v>
      </c>
      <c r="B283" t="s">
        <v>1209</v>
      </c>
      <c r="C283" t="s">
        <v>1210</v>
      </c>
      <c r="D283">
        <v>0</v>
      </c>
      <c r="E283">
        <v>0</v>
      </c>
      <c r="F283">
        <v>0</v>
      </c>
      <c r="G283">
        <v>0</v>
      </c>
      <c r="H283">
        <v>0</v>
      </c>
      <c r="I283">
        <v>0</v>
      </c>
      <c r="J283">
        <v>0</v>
      </c>
      <c r="K283">
        <v>0</v>
      </c>
      <c r="L283">
        <v>0</v>
      </c>
      <c r="M283">
        <v>0</v>
      </c>
      <c r="N283">
        <v>0</v>
      </c>
      <c r="O283">
        <v>0</v>
      </c>
      <c r="P283">
        <v>0</v>
      </c>
      <c r="Q283">
        <v>13.04</v>
      </c>
      <c r="R283">
        <v>0</v>
      </c>
      <c r="S283">
        <v>0</v>
      </c>
      <c r="T283">
        <v>0</v>
      </c>
      <c r="U283">
        <v>0</v>
      </c>
      <c r="V283">
        <v>7.79</v>
      </c>
      <c r="W283">
        <v>0</v>
      </c>
      <c r="X283">
        <v>0</v>
      </c>
      <c r="Y283">
        <v>0</v>
      </c>
      <c r="Z283">
        <v>0</v>
      </c>
      <c r="AA283">
        <v>0</v>
      </c>
      <c r="AB283">
        <v>0</v>
      </c>
      <c r="AC283">
        <v>0</v>
      </c>
      <c r="AD283">
        <v>0</v>
      </c>
      <c r="AE283">
        <v>0</v>
      </c>
      <c r="AF283">
        <v>0</v>
      </c>
      <c r="AG283">
        <v>0</v>
      </c>
      <c r="AH283">
        <v>0</v>
      </c>
      <c r="AI283">
        <v>2.97</v>
      </c>
      <c r="AJ283">
        <v>0</v>
      </c>
      <c r="AK283">
        <v>0</v>
      </c>
      <c r="AL283">
        <v>0</v>
      </c>
      <c r="AM283">
        <v>5.29</v>
      </c>
      <c r="AN283">
        <v>0</v>
      </c>
      <c r="AO283">
        <v>0</v>
      </c>
      <c r="AP283">
        <v>0</v>
      </c>
      <c r="AQ283">
        <v>0</v>
      </c>
      <c r="AR283">
        <v>0</v>
      </c>
      <c r="AS283">
        <v>0</v>
      </c>
      <c r="AT283">
        <v>0</v>
      </c>
      <c r="AU283">
        <v>7.08</v>
      </c>
      <c r="AV283">
        <v>0</v>
      </c>
      <c r="AW283">
        <v>0</v>
      </c>
      <c r="AX283">
        <v>0</v>
      </c>
      <c r="AY283">
        <v>0</v>
      </c>
      <c r="AZ283">
        <v>0</v>
      </c>
      <c r="BA283">
        <v>0</v>
      </c>
      <c r="BB283">
        <v>0</v>
      </c>
      <c r="BC283">
        <v>0</v>
      </c>
      <c r="BD283">
        <v>0</v>
      </c>
      <c r="BE283">
        <v>0</v>
      </c>
      <c r="BF283">
        <v>0</v>
      </c>
      <c r="BG283">
        <v>0</v>
      </c>
      <c r="BH283">
        <v>0</v>
      </c>
      <c r="BI283">
        <v>0</v>
      </c>
      <c r="BJ283">
        <v>0</v>
      </c>
      <c r="BK283">
        <v>0</v>
      </c>
      <c r="BL283">
        <v>8.81</v>
      </c>
      <c r="BM283">
        <v>0</v>
      </c>
      <c r="BN283">
        <v>0</v>
      </c>
      <c r="BO283">
        <v>0</v>
      </c>
      <c r="BP283">
        <v>0</v>
      </c>
      <c r="BQ283">
        <v>0</v>
      </c>
      <c r="BR283">
        <v>23.86</v>
      </c>
      <c r="BS283">
        <v>5.76</v>
      </c>
      <c r="BT283">
        <v>0</v>
      </c>
      <c r="BU283">
        <v>0</v>
      </c>
      <c r="BV283">
        <v>0</v>
      </c>
      <c r="BW283">
        <v>0</v>
      </c>
      <c r="BX283">
        <v>0</v>
      </c>
      <c r="BY283">
        <v>0</v>
      </c>
      <c r="BZ283">
        <v>0</v>
      </c>
      <c r="CA283">
        <v>0</v>
      </c>
      <c r="CB283">
        <v>0</v>
      </c>
      <c r="CC283">
        <v>0</v>
      </c>
      <c r="CD283">
        <v>0</v>
      </c>
    </row>
    <row r="284" spans="1:82" x14ac:dyDescent="0.3">
      <c r="A284" s="155">
        <v>9018</v>
      </c>
      <c r="B284" t="s">
        <v>1211</v>
      </c>
      <c r="C284" t="s">
        <v>1212</v>
      </c>
      <c r="D284">
        <v>0</v>
      </c>
      <c r="E284">
        <v>4345</v>
      </c>
      <c r="F284">
        <v>55108</v>
      </c>
      <c r="G284">
        <v>83058</v>
      </c>
      <c r="H284">
        <v>246106</v>
      </c>
      <c r="I284">
        <v>55854</v>
      </c>
      <c r="J284">
        <v>751</v>
      </c>
      <c r="K284">
        <v>2247</v>
      </c>
      <c r="L284">
        <v>5367</v>
      </c>
      <c r="M284">
        <v>710349</v>
      </c>
      <c r="N284">
        <v>48058</v>
      </c>
      <c r="O284">
        <v>310335</v>
      </c>
      <c r="P284">
        <v>843</v>
      </c>
      <c r="Q284">
        <v>7444490</v>
      </c>
      <c r="R284">
        <v>117837</v>
      </c>
      <c r="S284">
        <v>1261</v>
      </c>
      <c r="T284">
        <v>12189487</v>
      </c>
      <c r="U284">
        <v>2390179</v>
      </c>
      <c r="V284">
        <v>2158498</v>
      </c>
      <c r="W284">
        <v>5515154</v>
      </c>
      <c r="X284">
        <v>17752</v>
      </c>
      <c r="Y284">
        <v>1352373</v>
      </c>
      <c r="Z284">
        <v>50214</v>
      </c>
      <c r="AA284">
        <v>1707114</v>
      </c>
      <c r="AB284">
        <v>138784</v>
      </c>
      <c r="AC284">
        <v>160282</v>
      </c>
      <c r="AD284">
        <v>36570</v>
      </c>
      <c r="AE284">
        <v>137648</v>
      </c>
      <c r="AF284">
        <v>4327718</v>
      </c>
      <c r="AG284">
        <v>304921</v>
      </c>
      <c r="AH284">
        <v>58159</v>
      </c>
      <c r="AI284">
        <v>5516935</v>
      </c>
      <c r="AJ284">
        <v>132981</v>
      </c>
      <c r="AK284">
        <v>72207</v>
      </c>
      <c r="AL284">
        <v>0</v>
      </c>
      <c r="AM284">
        <v>2594148</v>
      </c>
      <c r="AN284">
        <v>55665</v>
      </c>
      <c r="AO284">
        <v>32648</v>
      </c>
      <c r="AP284">
        <v>243</v>
      </c>
      <c r="AQ284">
        <v>808930</v>
      </c>
      <c r="AR284">
        <v>425371</v>
      </c>
      <c r="AS284">
        <v>8106</v>
      </c>
      <c r="AT284">
        <v>243322</v>
      </c>
      <c r="AU284">
        <v>42804</v>
      </c>
      <c r="AV284">
        <v>2183299</v>
      </c>
      <c r="AW284">
        <v>311736</v>
      </c>
      <c r="AX284">
        <v>36801</v>
      </c>
      <c r="AY284">
        <v>1157759</v>
      </c>
      <c r="AZ284">
        <v>34470</v>
      </c>
      <c r="BA284">
        <v>0</v>
      </c>
      <c r="BB284">
        <v>0</v>
      </c>
      <c r="BC284">
        <v>16669</v>
      </c>
      <c r="BD284">
        <v>488038</v>
      </c>
      <c r="BE284">
        <v>1434</v>
      </c>
      <c r="BF284">
        <v>6768</v>
      </c>
      <c r="BG284">
        <v>13361</v>
      </c>
      <c r="BH284">
        <v>1184</v>
      </c>
      <c r="BI284">
        <v>2509</v>
      </c>
      <c r="BJ284">
        <v>19725</v>
      </c>
      <c r="BK284">
        <v>602651</v>
      </c>
      <c r="BL284">
        <v>38953</v>
      </c>
      <c r="BM284">
        <v>134318</v>
      </c>
      <c r="BN284">
        <v>5939384</v>
      </c>
      <c r="BO284">
        <v>78579</v>
      </c>
      <c r="BP284">
        <v>115327</v>
      </c>
      <c r="BQ284">
        <v>1392787</v>
      </c>
      <c r="BR284">
        <v>63372</v>
      </c>
      <c r="BS284">
        <v>919154</v>
      </c>
      <c r="BT284">
        <v>66985</v>
      </c>
      <c r="BU284">
        <v>315147</v>
      </c>
      <c r="BV284">
        <v>21797</v>
      </c>
      <c r="BW284">
        <v>153521</v>
      </c>
      <c r="BX284">
        <v>39671</v>
      </c>
      <c r="BY284">
        <v>2611</v>
      </c>
      <c r="BZ284">
        <v>20663</v>
      </c>
      <c r="CA284">
        <v>6491</v>
      </c>
      <c r="CB284">
        <v>86280</v>
      </c>
      <c r="CC284">
        <v>0</v>
      </c>
      <c r="CD284">
        <v>10954</v>
      </c>
    </row>
    <row r="285" spans="1:82" x14ac:dyDescent="0.3">
      <c r="A285" s="155">
        <v>9019</v>
      </c>
      <c r="B285" t="s">
        <v>1213</v>
      </c>
      <c r="C285" t="s">
        <v>1214</v>
      </c>
      <c r="D285">
        <v>0</v>
      </c>
      <c r="E285">
        <v>4345</v>
      </c>
      <c r="F285">
        <v>55108</v>
      </c>
      <c r="G285">
        <v>83058</v>
      </c>
      <c r="H285">
        <v>246106</v>
      </c>
      <c r="I285">
        <v>55854</v>
      </c>
      <c r="J285">
        <v>751</v>
      </c>
      <c r="K285">
        <v>2247</v>
      </c>
      <c r="L285">
        <v>5367</v>
      </c>
      <c r="M285">
        <v>710349</v>
      </c>
      <c r="N285">
        <v>48058</v>
      </c>
      <c r="O285">
        <v>310335</v>
      </c>
      <c r="P285">
        <v>843</v>
      </c>
      <c r="Q285">
        <v>7444490</v>
      </c>
      <c r="R285">
        <v>117837</v>
      </c>
      <c r="S285">
        <v>1261</v>
      </c>
      <c r="T285">
        <v>12189487</v>
      </c>
      <c r="U285">
        <v>2390179</v>
      </c>
      <c r="V285">
        <v>2158498</v>
      </c>
      <c r="W285">
        <v>5515154</v>
      </c>
      <c r="X285">
        <v>17752</v>
      </c>
      <c r="Y285">
        <v>1352373</v>
      </c>
      <c r="Z285">
        <v>50214</v>
      </c>
      <c r="AA285">
        <v>1707114</v>
      </c>
      <c r="AB285">
        <v>138784</v>
      </c>
      <c r="AC285">
        <v>160282</v>
      </c>
      <c r="AD285">
        <v>36570</v>
      </c>
      <c r="AE285">
        <v>137648</v>
      </c>
      <c r="AF285">
        <v>4327718</v>
      </c>
      <c r="AG285">
        <v>304921</v>
      </c>
      <c r="AH285">
        <v>58159</v>
      </c>
      <c r="AI285">
        <v>5516935</v>
      </c>
      <c r="AJ285">
        <v>132981</v>
      </c>
      <c r="AK285">
        <v>72207</v>
      </c>
      <c r="AL285">
        <v>0</v>
      </c>
      <c r="AM285">
        <v>2594148</v>
      </c>
      <c r="AN285">
        <v>55665</v>
      </c>
      <c r="AO285">
        <v>32648</v>
      </c>
      <c r="AP285">
        <v>243</v>
      </c>
      <c r="AQ285">
        <v>808930</v>
      </c>
      <c r="AR285">
        <v>425371</v>
      </c>
      <c r="AS285">
        <v>8106</v>
      </c>
      <c r="AT285">
        <v>243322</v>
      </c>
      <c r="AU285">
        <v>42804</v>
      </c>
      <c r="AV285">
        <v>2183299</v>
      </c>
      <c r="AW285">
        <v>311736</v>
      </c>
      <c r="AX285">
        <v>36801</v>
      </c>
      <c r="AY285">
        <v>1157759</v>
      </c>
      <c r="AZ285">
        <v>34470</v>
      </c>
      <c r="BA285">
        <v>0</v>
      </c>
      <c r="BB285">
        <v>0</v>
      </c>
      <c r="BC285">
        <v>16669</v>
      </c>
      <c r="BD285">
        <v>488038</v>
      </c>
      <c r="BE285">
        <v>1434</v>
      </c>
      <c r="BF285">
        <v>6768</v>
      </c>
      <c r="BG285">
        <v>13361</v>
      </c>
      <c r="BH285">
        <v>1184</v>
      </c>
      <c r="BI285">
        <v>2509</v>
      </c>
      <c r="BJ285">
        <v>19725</v>
      </c>
      <c r="BK285">
        <v>602651</v>
      </c>
      <c r="BL285">
        <v>38953</v>
      </c>
      <c r="BM285">
        <v>134318</v>
      </c>
      <c r="BN285">
        <v>5939384</v>
      </c>
      <c r="BO285">
        <v>78579</v>
      </c>
      <c r="BP285">
        <v>115327</v>
      </c>
      <c r="BQ285">
        <v>1392787</v>
      </c>
      <c r="BR285">
        <v>63372</v>
      </c>
      <c r="BS285">
        <v>919154</v>
      </c>
      <c r="BT285">
        <v>66985</v>
      </c>
      <c r="BU285">
        <v>315147</v>
      </c>
      <c r="BV285">
        <v>21797</v>
      </c>
      <c r="BW285">
        <v>153521</v>
      </c>
      <c r="BX285">
        <v>39671</v>
      </c>
      <c r="BY285">
        <v>2611</v>
      </c>
      <c r="BZ285">
        <v>20663</v>
      </c>
      <c r="CA285">
        <v>6491</v>
      </c>
      <c r="CB285">
        <v>86280</v>
      </c>
      <c r="CC285">
        <v>0</v>
      </c>
      <c r="CD285">
        <v>19691</v>
      </c>
    </row>
  </sheetData>
  <sheetProtection algorithmName="SHA-512" hashValue="T01v6CU4qQHKzjhPkWPsEjYQ/cxjAMHGoInnTLs1gcXw6niC7mZiSrTIp705AQg36eezt0Kqfrow9RedMZpFcQ==" saltValue="NjailGoztn3ulLtCVnJN1w==" spinCount="100000" sheet="1" objects="1" scenarios="1"/>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5"/>
  <dimension ref="A1:T95"/>
  <sheetViews>
    <sheetView workbookViewId="0">
      <selection activeCell="C1" sqref="C1"/>
    </sheetView>
  </sheetViews>
  <sheetFormatPr defaultColWidth="9.109375" defaultRowHeight="14.4" x14ac:dyDescent="0.3"/>
  <cols>
    <col min="1" max="1" width="28.5546875" style="413" customWidth="1"/>
    <col min="2" max="12" width="9.109375" style="413"/>
    <col min="13" max="13" width="21.6640625" style="413" customWidth="1"/>
    <col min="14" max="14" width="16.88671875" style="413" customWidth="1"/>
    <col min="15" max="16" width="9.109375" style="413"/>
    <col min="17" max="17" width="18.109375" style="413" customWidth="1"/>
    <col min="18" max="18" width="11" style="413" customWidth="1"/>
    <col min="19" max="16384" width="9.109375" style="413"/>
  </cols>
  <sheetData>
    <row r="1" spans="1:20" x14ac:dyDescent="0.3">
      <c r="A1" s="413" t="s">
        <v>941</v>
      </c>
    </row>
    <row r="2" spans="1:20" ht="15" thickBot="1" x14ac:dyDescent="0.35">
      <c r="A2" s="405" t="s">
        <v>963</v>
      </c>
      <c r="B2" s="156">
        <v>50254</v>
      </c>
      <c r="C2" s="401">
        <v>50</v>
      </c>
      <c r="D2" s="50"/>
      <c r="E2" s="50"/>
    </row>
    <row r="3" spans="1:20" ht="15" customHeight="1" thickBot="1" x14ac:dyDescent="0.35">
      <c r="A3" s="412" t="s">
        <v>964</v>
      </c>
      <c r="B3" s="156">
        <v>50255</v>
      </c>
      <c r="C3" s="401">
        <v>50</v>
      </c>
      <c r="D3" s="49"/>
      <c r="E3" s="50"/>
      <c r="O3" s="415"/>
      <c r="P3" s="415"/>
      <c r="S3" s="415"/>
      <c r="T3" s="415"/>
    </row>
    <row r="4" spans="1:20" ht="15" customHeight="1" thickBot="1" x14ac:dyDescent="0.35">
      <c r="A4" s="412" t="s">
        <v>1891</v>
      </c>
      <c r="B4" s="156">
        <v>50256</v>
      </c>
      <c r="C4" s="401">
        <v>50</v>
      </c>
      <c r="D4" s="49"/>
      <c r="E4" s="50"/>
      <c r="O4" s="415"/>
      <c r="P4" s="415"/>
      <c r="S4" s="415"/>
      <c r="T4" s="415"/>
    </row>
    <row r="5" spans="1:20" ht="15" thickBot="1" x14ac:dyDescent="0.35">
      <c r="A5" s="412" t="s">
        <v>1892</v>
      </c>
      <c r="B5" s="156">
        <v>50558</v>
      </c>
      <c r="C5" s="401">
        <v>50</v>
      </c>
      <c r="D5" s="49"/>
      <c r="E5" s="50"/>
      <c r="O5" s="415"/>
      <c r="P5" s="415"/>
      <c r="S5" s="415"/>
      <c r="T5" s="415"/>
    </row>
    <row r="6" spans="1:20" ht="15" thickBot="1" x14ac:dyDescent="0.35">
      <c r="A6" s="412" t="s">
        <v>1893</v>
      </c>
      <c r="B6" s="156">
        <v>50566</v>
      </c>
      <c r="C6" s="401">
        <v>50</v>
      </c>
      <c r="D6" s="49"/>
      <c r="E6" s="50"/>
      <c r="O6" s="415"/>
      <c r="P6" s="415"/>
      <c r="S6" s="415"/>
      <c r="T6" s="415"/>
    </row>
    <row r="7" spans="1:20" ht="15" thickBot="1" x14ac:dyDescent="0.35">
      <c r="A7" s="412" t="s">
        <v>1894</v>
      </c>
      <c r="B7" s="156">
        <v>50562</v>
      </c>
      <c r="C7" s="401">
        <v>50</v>
      </c>
      <c r="D7" s="49"/>
      <c r="E7" s="50"/>
      <c r="O7" s="415"/>
      <c r="P7" s="415"/>
      <c r="S7" s="415"/>
      <c r="T7" s="415"/>
    </row>
    <row r="8" spans="1:20" ht="15" thickBot="1" x14ac:dyDescent="0.35">
      <c r="A8" s="412" t="s">
        <v>533</v>
      </c>
      <c r="B8" s="156">
        <v>50257</v>
      </c>
      <c r="C8" s="401">
        <v>50</v>
      </c>
      <c r="D8" s="49"/>
      <c r="E8" s="50"/>
      <c r="O8" s="415"/>
      <c r="P8" s="415"/>
      <c r="S8" s="415"/>
      <c r="T8" s="415"/>
    </row>
    <row r="9" spans="1:20" ht="15" thickBot="1" x14ac:dyDescent="0.35">
      <c r="A9" s="412" t="s">
        <v>1895</v>
      </c>
      <c r="B9" s="156">
        <v>50555</v>
      </c>
      <c r="C9" s="401">
        <v>50</v>
      </c>
      <c r="D9" s="49"/>
      <c r="E9" s="50"/>
      <c r="O9" s="415"/>
      <c r="P9" s="415"/>
      <c r="S9" s="415"/>
      <c r="T9" s="415"/>
    </row>
    <row r="10" spans="1:20" ht="15" thickBot="1" x14ac:dyDescent="0.35">
      <c r="A10" s="412" t="s">
        <v>1896</v>
      </c>
      <c r="B10" s="156">
        <v>50445</v>
      </c>
      <c r="C10" s="401">
        <v>50</v>
      </c>
      <c r="D10" s="49"/>
      <c r="E10" s="50"/>
      <c r="O10" s="415"/>
      <c r="P10" s="415"/>
      <c r="S10" s="415"/>
      <c r="T10" s="415"/>
    </row>
    <row r="11" spans="1:20" ht="15" thickBot="1" x14ac:dyDescent="0.35">
      <c r="A11" s="412" t="s">
        <v>965</v>
      </c>
      <c r="B11" s="156">
        <v>50452</v>
      </c>
      <c r="C11" s="401">
        <v>50</v>
      </c>
      <c r="D11" s="49"/>
      <c r="E11" s="50"/>
      <c r="O11" s="415"/>
      <c r="P11" s="415"/>
      <c r="S11" s="415"/>
      <c r="T11" s="415"/>
    </row>
    <row r="12" spans="1:20" ht="15" thickBot="1" x14ac:dyDescent="0.35">
      <c r="A12" s="412" t="s">
        <v>1897</v>
      </c>
      <c r="B12" s="156">
        <v>50563</v>
      </c>
      <c r="C12" s="401">
        <v>50</v>
      </c>
      <c r="D12" s="49"/>
      <c r="E12" s="50"/>
      <c r="O12" s="415"/>
      <c r="P12" s="415"/>
      <c r="S12" s="415"/>
      <c r="T12" s="415"/>
    </row>
    <row r="13" spans="1:20" ht="15" thickBot="1" x14ac:dyDescent="0.35">
      <c r="A13" s="412" t="s">
        <v>1898</v>
      </c>
      <c r="B13" s="156">
        <v>50258</v>
      </c>
      <c r="C13" s="401">
        <v>50</v>
      </c>
      <c r="D13" s="49"/>
      <c r="E13" s="50"/>
      <c r="O13" s="415"/>
      <c r="P13" s="415"/>
      <c r="S13" s="415"/>
      <c r="T13" s="415"/>
    </row>
    <row r="14" spans="1:20" ht="15" thickBot="1" x14ac:dyDescent="0.35">
      <c r="A14" s="412" t="s">
        <v>1899</v>
      </c>
      <c r="B14" s="156">
        <v>50523</v>
      </c>
      <c r="C14" s="401">
        <v>50</v>
      </c>
      <c r="D14" s="49"/>
      <c r="E14" s="50"/>
      <c r="O14" s="415"/>
      <c r="P14" s="415"/>
      <c r="S14" s="415"/>
      <c r="T14" s="415"/>
    </row>
    <row r="15" spans="1:20" ht="15" thickBot="1" x14ac:dyDescent="0.35">
      <c r="A15" s="412" t="s">
        <v>1900</v>
      </c>
      <c r="B15" s="156">
        <v>50259</v>
      </c>
      <c r="C15" s="401">
        <v>50</v>
      </c>
      <c r="D15" s="49"/>
      <c r="E15" s="50"/>
      <c r="O15" s="415"/>
      <c r="P15" s="415"/>
      <c r="S15" s="415"/>
      <c r="T15" s="415"/>
    </row>
    <row r="16" spans="1:20" ht="15" thickBot="1" x14ac:dyDescent="0.35">
      <c r="A16" s="412" t="s">
        <v>534</v>
      </c>
      <c r="B16" s="156">
        <v>50260</v>
      </c>
      <c r="C16" s="401">
        <v>50</v>
      </c>
      <c r="D16" s="49"/>
      <c r="E16" s="50"/>
      <c r="O16" s="415"/>
      <c r="P16" s="415"/>
      <c r="S16" s="415"/>
      <c r="T16" s="415"/>
    </row>
    <row r="17" spans="1:20" ht="15" thickBot="1" x14ac:dyDescent="0.35">
      <c r="A17" s="412" t="s">
        <v>1901</v>
      </c>
      <c r="B17" s="156">
        <v>50487</v>
      </c>
      <c r="C17" s="401">
        <v>50</v>
      </c>
      <c r="D17" s="49"/>
      <c r="E17" s="50"/>
      <c r="O17" s="415"/>
      <c r="P17" s="415"/>
      <c r="S17" s="415"/>
      <c r="T17" s="415"/>
    </row>
    <row r="18" spans="1:20" ht="15" thickBot="1" x14ac:dyDescent="0.35">
      <c r="A18" s="412" t="s">
        <v>1902</v>
      </c>
      <c r="B18" s="156">
        <v>50261</v>
      </c>
      <c r="C18" s="401">
        <v>50</v>
      </c>
      <c r="D18" s="49"/>
      <c r="E18" s="50"/>
      <c r="O18" s="415"/>
      <c r="P18" s="415"/>
      <c r="S18" s="415"/>
      <c r="T18" s="415"/>
    </row>
    <row r="19" spans="1:20" ht="15" thickBot="1" x14ac:dyDescent="0.35">
      <c r="A19" s="412" t="s">
        <v>1903</v>
      </c>
      <c r="B19" s="156">
        <v>50262</v>
      </c>
      <c r="C19" s="401">
        <v>50</v>
      </c>
      <c r="D19" s="49"/>
      <c r="E19" s="50"/>
      <c r="O19" s="415"/>
      <c r="P19" s="415"/>
      <c r="S19" s="415"/>
      <c r="T19" s="415"/>
    </row>
    <row r="20" spans="1:20" ht="15" thickBot="1" x14ac:dyDescent="0.35">
      <c r="A20" s="412" t="s">
        <v>1904</v>
      </c>
      <c r="B20" s="156">
        <v>50263</v>
      </c>
      <c r="C20" s="401">
        <v>50</v>
      </c>
      <c r="D20" s="49"/>
      <c r="E20" s="50"/>
      <c r="O20" s="415"/>
      <c r="P20" s="415"/>
      <c r="S20" s="415"/>
      <c r="T20" s="415"/>
    </row>
    <row r="21" spans="1:20" ht="15" thickBot="1" x14ac:dyDescent="0.35">
      <c r="A21" s="412" t="s">
        <v>1905</v>
      </c>
      <c r="B21" s="156">
        <v>50264</v>
      </c>
      <c r="C21" s="401">
        <v>50</v>
      </c>
      <c r="D21" s="49"/>
      <c r="E21" s="50"/>
      <c r="O21" s="415"/>
      <c r="P21" s="415"/>
      <c r="S21" s="415"/>
      <c r="T21" s="415"/>
    </row>
    <row r="22" spans="1:20" ht="15" thickBot="1" x14ac:dyDescent="0.35">
      <c r="A22" s="412" t="s">
        <v>1906</v>
      </c>
      <c r="B22" s="156">
        <v>50265</v>
      </c>
      <c r="C22" s="401">
        <v>50</v>
      </c>
      <c r="D22" s="49"/>
      <c r="E22" s="50"/>
      <c r="O22" s="415"/>
      <c r="P22" s="415"/>
      <c r="S22" s="415"/>
      <c r="T22" s="415"/>
    </row>
    <row r="23" spans="1:20" ht="15" thickBot="1" x14ac:dyDescent="0.35">
      <c r="A23" s="412" t="s">
        <v>1907</v>
      </c>
      <c r="B23" s="156">
        <v>50266</v>
      </c>
      <c r="C23" s="401">
        <v>50</v>
      </c>
      <c r="D23" s="49"/>
      <c r="E23" s="50"/>
      <c r="O23" s="415"/>
      <c r="P23" s="415"/>
      <c r="S23" s="415"/>
      <c r="T23" s="415"/>
    </row>
    <row r="24" spans="1:20" ht="15" thickBot="1" x14ac:dyDescent="0.35">
      <c r="A24" s="412" t="s">
        <v>1908</v>
      </c>
      <c r="B24" s="156">
        <v>50267</v>
      </c>
      <c r="C24" s="401">
        <v>50</v>
      </c>
      <c r="D24" s="49"/>
      <c r="E24" s="50"/>
      <c r="O24" s="415"/>
      <c r="P24" s="415"/>
      <c r="S24" s="415"/>
      <c r="T24" s="415"/>
    </row>
    <row r="25" spans="1:20" ht="15" thickBot="1" x14ac:dyDescent="0.35">
      <c r="A25" s="412" t="s">
        <v>966</v>
      </c>
      <c r="B25" s="156">
        <v>50268</v>
      </c>
      <c r="C25" s="401">
        <v>50</v>
      </c>
      <c r="D25" s="49"/>
      <c r="E25" s="50"/>
      <c r="O25" s="415"/>
      <c r="P25" s="415"/>
      <c r="S25" s="415"/>
      <c r="T25" s="415"/>
    </row>
    <row r="26" spans="1:20" ht="15" thickBot="1" x14ac:dyDescent="0.35">
      <c r="A26" s="412" t="s">
        <v>535</v>
      </c>
      <c r="B26" s="156">
        <v>50269</v>
      </c>
      <c r="C26" s="401">
        <v>50</v>
      </c>
      <c r="D26" s="49"/>
      <c r="E26" s="50"/>
      <c r="O26" s="415"/>
      <c r="P26" s="415"/>
      <c r="S26" s="415"/>
      <c r="T26" s="415"/>
    </row>
    <row r="27" spans="1:20" ht="15" thickBot="1" x14ac:dyDescent="0.35">
      <c r="A27" s="412" t="s">
        <v>1909</v>
      </c>
      <c r="B27" s="156">
        <v>50270</v>
      </c>
      <c r="C27" s="401">
        <v>50</v>
      </c>
      <c r="D27" s="49"/>
      <c r="E27" s="50"/>
      <c r="O27" s="415"/>
      <c r="P27" s="415"/>
      <c r="S27" s="415"/>
      <c r="T27" s="415"/>
    </row>
    <row r="28" spans="1:20" ht="15" thickBot="1" x14ac:dyDescent="0.35">
      <c r="A28" s="412" t="s">
        <v>1910</v>
      </c>
      <c r="B28" s="156">
        <v>50271</v>
      </c>
      <c r="C28" s="401">
        <v>50</v>
      </c>
      <c r="D28" s="49"/>
      <c r="E28" s="50"/>
      <c r="O28" s="415"/>
      <c r="P28" s="415"/>
      <c r="S28" s="415"/>
      <c r="T28" s="415"/>
    </row>
    <row r="29" spans="1:20" ht="15" thickBot="1" x14ac:dyDescent="0.35">
      <c r="A29" s="412" t="s">
        <v>1911</v>
      </c>
      <c r="B29" s="156">
        <v>50272</v>
      </c>
      <c r="C29" s="401">
        <v>50</v>
      </c>
      <c r="D29" s="49"/>
      <c r="E29" s="50"/>
      <c r="O29" s="415"/>
      <c r="P29" s="415"/>
      <c r="S29" s="415"/>
      <c r="T29" s="415"/>
    </row>
    <row r="30" spans="1:20" ht="15" thickBot="1" x14ac:dyDescent="0.35">
      <c r="A30" s="412" t="s">
        <v>1912</v>
      </c>
      <c r="B30" s="156">
        <v>50273</v>
      </c>
      <c r="C30" s="401">
        <v>50</v>
      </c>
      <c r="D30" s="49"/>
      <c r="E30" s="50"/>
      <c r="O30" s="415"/>
      <c r="P30" s="415"/>
      <c r="S30" s="415"/>
      <c r="T30" s="415"/>
    </row>
    <row r="31" spans="1:20" ht="15" thickBot="1" x14ac:dyDescent="0.35">
      <c r="A31" s="412" t="s">
        <v>1913</v>
      </c>
      <c r="B31" s="156">
        <v>50274</v>
      </c>
      <c r="C31" s="401">
        <v>50</v>
      </c>
      <c r="D31" s="49"/>
      <c r="E31" s="50"/>
      <c r="O31" s="415"/>
      <c r="P31" s="415"/>
      <c r="S31" s="415"/>
      <c r="T31" s="415"/>
    </row>
    <row r="32" spans="1:20" ht="15" thickBot="1" x14ac:dyDescent="0.35">
      <c r="A32" s="412" t="s">
        <v>536</v>
      </c>
      <c r="B32" s="156">
        <v>50480</v>
      </c>
      <c r="C32" s="401">
        <v>50</v>
      </c>
      <c r="D32" s="49"/>
      <c r="E32" s="50"/>
      <c r="O32" s="415"/>
      <c r="P32" s="415"/>
      <c r="S32" s="415"/>
      <c r="T32" s="415"/>
    </row>
    <row r="33" spans="1:20" ht="15" thickBot="1" x14ac:dyDescent="0.35">
      <c r="A33" s="412" t="s">
        <v>1914</v>
      </c>
      <c r="B33" s="156">
        <v>50275</v>
      </c>
      <c r="C33" s="401">
        <v>50</v>
      </c>
      <c r="D33" s="49"/>
      <c r="E33" s="50"/>
      <c r="O33" s="415"/>
      <c r="P33" s="415"/>
      <c r="S33" s="415"/>
      <c r="T33" s="415"/>
    </row>
    <row r="34" spans="1:20" ht="15" thickBot="1" x14ac:dyDescent="0.35">
      <c r="A34" s="412" t="s">
        <v>1915</v>
      </c>
      <c r="B34" s="156">
        <v>50277</v>
      </c>
      <c r="C34" s="401">
        <v>50</v>
      </c>
      <c r="D34" s="49"/>
      <c r="E34" s="50"/>
      <c r="O34" s="415"/>
      <c r="P34" s="415"/>
      <c r="S34" s="415"/>
      <c r="T34" s="415"/>
    </row>
    <row r="35" spans="1:20" ht="15" thickBot="1" x14ac:dyDescent="0.35">
      <c r="A35" s="412" t="s">
        <v>1916</v>
      </c>
      <c r="B35" s="156">
        <v>50276</v>
      </c>
      <c r="C35" s="401">
        <v>50</v>
      </c>
      <c r="D35" s="49"/>
      <c r="E35" s="50"/>
      <c r="O35" s="415"/>
      <c r="P35" s="415"/>
      <c r="S35" s="415"/>
      <c r="T35" s="415"/>
    </row>
    <row r="36" spans="1:20" ht="15" thickBot="1" x14ac:dyDescent="0.35">
      <c r="A36" s="412" t="s">
        <v>537</v>
      </c>
      <c r="B36" s="156">
        <v>50278</v>
      </c>
      <c r="C36" s="401">
        <v>50</v>
      </c>
      <c r="D36" s="49"/>
      <c r="E36" s="50"/>
      <c r="O36" s="415"/>
      <c r="P36" s="415"/>
      <c r="S36" s="415"/>
      <c r="T36" s="415"/>
    </row>
    <row r="37" spans="1:20" ht="15" thickBot="1" x14ac:dyDescent="0.35">
      <c r="A37" s="412" t="s">
        <v>1917</v>
      </c>
      <c r="B37" s="156">
        <v>50279</v>
      </c>
      <c r="C37" s="401">
        <v>50</v>
      </c>
      <c r="D37" s="49"/>
      <c r="E37" s="50"/>
      <c r="O37" s="415"/>
      <c r="P37" s="415"/>
      <c r="S37" s="415"/>
      <c r="T37" s="415"/>
    </row>
    <row r="38" spans="1:20" ht="15" thickBot="1" x14ac:dyDescent="0.35">
      <c r="A38" s="412" t="s">
        <v>538</v>
      </c>
      <c r="B38" s="156">
        <v>50280</v>
      </c>
      <c r="C38" s="401">
        <v>50</v>
      </c>
      <c r="D38" s="49"/>
      <c r="E38" s="50"/>
      <c r="O38" s="415"/>
      <c r="P38" s="415"/>
      <c r="S38" s="415"/>
      <c r="T38" s="415"/>
    </row>
    <row r="39" spans="1:20" ht="15" thickBot="1" x14ac:dyDescent="0.35">
      <c r="A39" s="412" t="s">
        <v>539</v>
      </c>
      <c r="B39" s="156">
        <v>50281</v>
      </c>
      <c r="C39" s="401">
        <v>50</v>
      </c>
      <c r="D39" s="49"/>
      <c r="E39" s="50"/>
      <c r="O39" s="415"/>
      <c r="P39" s="415"/>
      <c r="S39" s="415"/>
      <c r="T39" s="415"/>
    </row>
    <row r="40" spans="1:20" ht="15" thickBot="1" x14ac:dyDescent="0.35">
      <c r="A40" s="412" t="s">
        <v>540</v>
      </c>
      <c r="B40" s="156">
        <v>50478</v>
      </c>
      <c r="C40" s="401">
        <v>50</v>
      </c>
      <c r="D40" s="49"/>
      <c r="E40" s="50"/>
      <c r="O40" s="415"/>
      <c r="P40" s="415"/>
      <c r="S40" s="415"/>
      <c r="T40" s="415"/>
    </row>
    <row r="41" spans="1:20" ht="15" thickBot="1" x14ac:dyDescent="0.35">
      <c r="A41" s="412" t="s">
        <v>1918</v>
      </c>
      <c r="B41" s="156">
        <v>50524</v>
      </c>
      <c r="C41" s="401">
        <v>50</v>
      </c>
      <c r="D41" s="49"/>
      <c r="E41" s="50"/>
      <c r="O41" s="415"/>
      <c r="P41" s="415"/>
      <c r="S41" s="415"/>
      <c r="T41" s="415"/>
    </row>
    <row r="42" spans="1:20" ht="15" thickBot="1" x14ac:dyDescent="0.35">
      <c r="A42" s="412" t="s">
        <v>1919</v>
      </c>
      <c r="B42" s="156">
        <v>50282</v>
      </c>
      <c r="C42" s="401">
        <v>50</v>
      </c>
      <c r="D42" s="49"/>
      <c r="E42" s="50"/>
      <c r="O42" s="415"/>
      <c r="P42" s="415"/>
      <c r="S42" s="415"/>
      <c r="T42" s="415"/>
    </row>
    <row r="43" spans="1:20" ht="15" thickBot="1" x14ac:dyDescent="0.35">
      <c r="A43" s="412" t="s">
        <v>1920</v>
      </c>
      <c r="B43" s="156">
        <v>50525</v>
      </c>
      <c r="C43" s="401">
        <v>50</v>
      </c>
      <c r="D43" s="49"/>
      <c r="E43" s="50"/>
      <c r="O43" s="415"/>
      <c r="P43" s="415"/>
      <c r="S43" s="415"/>
      <c r="T43" s="415"/>
    </row>
    <row r="44" spans="1:20" ht="15" thickBot="1" x14ac:dyDescent="0.35">
      <c r="A44" s="412" t="s">
        <v>542</v>
      </c>
      <c r="B44" s="156">
        <v>50283</v>
      </c>
      <c r="C44" s="401">
        <v>50</v>
      </c>
      <c r="D44" s="49"/>
      <c r="E44" s="50"/>
      <c r="O44" s="415"/>
      <c r="P44" s="415"/>
      <c r="S44" s="415"/>
      <c r="T44" s="415"/>
    </row>
    <row r="45" spans="1:20" ht="15" thickBot="1" x14ac:dyDescent="0.35">
      <c r="A45" s="412" t="s">
        <v>543</v>
      </c>
      <c r="B45" s="156">
        <v>50285</v>
      </c>
      <c r="C45" s="401">
        <v>50</v>
      </c>
      <c r="D45" s="49"/>
      <c r="E45" s="50"/>
      <c r="O45" s="415"/>
      <c r="P45" s="415"/>
      <c r="S45" s="415"/>
      <c r="T45" s="415"/>
    </row>
    <row r="46" spans="1:20" ht="15" thickBot="1" x14ac:dyDescent="0.35">
      <c r="A46" s="412" t="s">
        <v>1921</v>
      </c>
      <c r="B46" s="156">
        <v>50553</v>
      </c>
      <c r="C46" s="401">
        <v>50</v>
      </c>
      <c r="D46" s="49"/>
      <c r="E46" s="50"/>
      <c r="O46" s="415"/>
      <c r="P46" s="415"/>
      <c r="S46" s="415"/>
      <c r="T46" s="415"/>
    </row>
    <row r="47" spans="1:20" ht="15" thickBot="1" x14ac:dyDescent="0.35">
      <c r="A47" s="412" t="s">
        <v>1922</v>
      </c>
      <c r="B47" s="156">
        <v>50548</v>
      </c>
      <c r="C47" s="401">
        <v>50</v>
      </c>
      <c r="D47" s="49"/>
      <c r="E47" s="50"/>
      <c r="O47" s="415"/>
      <c r="P47" s="415"/>
      <c r="S47" s="415"/>
      <c r="T47" s="415"/>
    </row>
    <row r="48" spans="1:20" ht="15" thickBot="1" x14ac:dyDescent="0.35">
      <c r="A48" s="412" t="s">
        <v>1923</v>
      </c>
      <c r="B48" s="156">
        <v>50284</v>
      </c>
      <c r="C48" s="401">
        <v>50</v>
      </c>
      <c r="D48" s="49"/>
      <c r="E48" s="50"/>
      <c r="O48" s="415"/>
      <c r="P48" s="415"/>
      <c r="S48" s="415"/>
      <c r="T48" s="415"/>
    </row>
    <row r="49" spans="1:20" ht="15" thickBot="1" x14ac:dyDescent="0.35">
      <c r="A49" s="412" t="s">
        <v>1924</v>
      </c>
      <c r="B49" s="156">
        <v>50286</v>
      </c>
      <c r="C49" s="401">
        <v>50</v>
      </c>
      <c r="D49" s="49"/>
      <c r="E49" s="50"/>
      <c r="O49" s="415"/>
      <c r="P49" s="415"/>
      <c r="S49" s="415"/>
      <c r="T49" s="415"/>
    </row>
    <row r="50" spans="1:20" ht="15" thickBot="1" x14ac:dyDescent="0.35">
      <c r="A50" s="412" t="s">
        <v>1925</v>
      </c>
      <c r="B50" s="156">
        <v>50287</v>
      </c>
      <c r="C50" s="401">
        <v>50</v>
      </c>
      <c r="D50" s="49"/>
      <c r="E50" s="50"/>
      <c r="O50" s="415"/>
      <c r="P50" s="415"/>
      <c r="S50" s="415"/>
      <c r="T50" s="415"/>
    </row>
    <row r="51" spans="1:20" ht="15" thickBot="1" x14ac:dyDescent="0.35">
      <c r="A51" s="412" t="s">
        <v>1926</v>
      </c>
      <c r="B51" s="156">
        <v>50288</v>
      </c>
      <c r="C51" s="401">
        <v>50</v>
      </c>
      <c r="D51" s="49"/>
      <c r="E51" s="50"/>
      <c r="O51" s="415"/>
      <c r="P51" s="415"/>
      <c r="S51" s="415"/>
      <c r="T51" s="415"/>
    </row>
    <row r="52" spans="1:20" ht="15" thickBot="1" x14ac:dyDescent="0.35">
      <c r="A52" s="412" t="s">
        <v>1927</v>
      </c>
      <c r="B52" s="156">
        <v>50290</v>
      </c>
      <c r="C52" s="401">
        <v>50</v>
      </c>
      <c r="D52" s="49"/>
      <c r="E52" s="50"/>
      <c r="O52" s="415"/>
      <c r="P52" s="415"/>
      <c r="S52" s="415"/>
      <c r="T52" s="415"/>
    </row>
    <row r="53" spans="1:20" ht="15" thickBot="1" x14ac:dyDescent="0.35">
      <c r="A53" s="412" t="s">
        <v>1928</v>
      </c>
      <c r="B53" s="156">
        <v>50564</v>
      </c>
      <c r="C53" s="401">
        <v>50</v>
      </c>
      <c r="D53" s="49"/>
      <c r="E53" s="50"/>
      <c r="O53" s="415"/>
      <c r="P53" s="415"/>
      <c r="S53" s="415"/>
      <c r="T53" s="415"/>
    </row>
    <row r="54" spans="1:20" ht="15" thickBot="1" x14ac:dyDescent="0.35">
      <c r="A54" s="412" t="s">
        <v>1929</v>
      </c>
      <c r="B54" s="156">
        <v>50289</v>
      </c>
      <c r="C54" s="401">
        <v>50</v>
      </c>
      <c r="D54" s="49"/>
      <c r="E54" s="50"/>
      <c r="O54" s="415"/>
      <c r="P54" s="415"/>
      <c r="S54" s="415"/>
      <c r="T54" s="415"/>
    </row>
    <row r="55" spans="1:20" ht="15" thickBot="1" x14ac:dyDescent="0.35">
      <c r="A55" s="412" t="s">
        <v>1930</v>
      </c>
      <c r="B55" s="156">
        <v>50291</v>
      </c>
      <c r="C55" s="401">
        <v>50</v>
      </c>
      <c r="D55" s="49"/>
      <c r="E55" s="50"/>
      <c r="O55" s="415"/>
      <c r="P55" s="415"/>
      <c r="S55" s="415"/>
      <c r="T55" s="415"/>
    </row>
    <row r="56" spans="1:20" ht="15" thickBot="1" x14ac:dyDescent="0.35">
      <c r="A56" s="412" t="s">
        <v>1931</v>
      </c>
      <c r="B56" s="156">
        <v>50292</v>
      </c>
      <c r="C56" s="401">
        <v>50</v>
      </c>
      <c r="D56" s="49"/>
      <c r="E56" s="50"/>
      <c r="O56" s="415"/>
      <c r="P56" s="415"/>
      <c r="S56" s="415"/>
      <c r="T56" s="415"/>
    </row>
    <row r="57" spans="1:20" ht="15" thickBot="1" x14ac:dyDescent="0.35">
      <c r="A57" s="412" t="s">
        <v>1932</v>
      </c>
      <c r="B57" s="156">
        <v>50293</v>
      </c>
      <c r="C57" s="401">
        <v>50</v>
      </c>
      <c r="D57" s="49"/>
      <c r="E57" s="50"/>
      <c r="O57" s="415"/>
      <c r="P57" s="415"/>
      <c r="S57" s="415"/>
      <c r="T57" s="415"/>
    </row>
    <row r="58" spans="1:20" ht="15" thickBot="1" x14ac:dyDescent="0.35">
      <c r="A58" s="412" t="s">
        <v>1933</v>
      </c>
      <c r="B58" s="156">
        <v>50463</v>
      </c>
      <c r="C58" s="401">
        <v>50</v>
      </c>
      <c r="D58" s="49"/>
      <c r="E58" s="50"/>
      <c r="O58" s="415"/>
      <c r="P58" s="415"/>
      <c r="S58" s="415"/>
      <c r="T58" s="415"/>
    </row>
    <row r="59" spans="1:20" ht="15" thickBot="1" x14ac:dyDescent="0.35">
      <c r="A59" s="412" t="s">
        <v>1934</v>
      </c>
      <c r="B59" s="156">
        <v>50294</v>
      </c>
      <c r="C59" s="401">
        <v>50</v>
      </c>
      <c r="D59" s="49"/>
      <c r="E59" s="50"/>
      <c r="O59" s="415"/>
      <c r="P59" s="415"/>
      <c r="S59" s="415"/>
      <c r="T59" s="415"/>
    </row>
    <row r="60" spans="1:20" ht="15" thickBot="1" x14ac:dyDescent="0.35">
      <c r="A60" s="412" t="s">
        <v>1935</v>
      </c>
      <c r="B60" s="156">
        <v>50538</v>
      </c>
      <c r="C60" s="401">
        <v>50</v>
      </c>
      <c r="D60" s="49"/>
      <c r="E60" s="50"/>
      <c r="O60" s="415"/>
      <c r="P60" s="415"/>
      <c r="S60" s="415"/>
      <c r="T60" s="415"/>
    </row>
    <row r="61" spans="1:20" ht="15" thickBot="1" x14ac:dyDescent="0.35">
      <c r="A61" s="412" t="s">
        <v>1936</v>
      </c>
      <c r="B61" s="156">
        <v>50295</v>
      </c>
      <c r="C61" s="401">
        <v>50</v>
      </c>
      <c r="D61" s="49"/>
      <c r="E61" s="50"/>
      <c r="O61" s="415"/>
      <c r="P61" s="415"/>
      <c r="S61" s="415"/>
      <c r="T61" s="415"/>
    </row>
    <row r="62" spans="1:20" ht="15" thickBot="1" x14ac:dyDescent="0.35">
      <c r="A62" s="412" t="s">
        <v>545</v>
      </c>
      <c r="B62" s="156">
        <v>50296</v>
      </c>
      <c r="C62" s="401">
        <v>50</v>
      </c>
      <c r="D62" s="49"/>
      <c r="E62" s="50"/>
      <c r="O62" s="415"/>
      <c r="P62" s="415"/>
      <c r="S62" s="415"/>
      <c r="T62" s="415"/>
    </row>
    <row r="63" spans="1:20" ht="15" thickBot="1" x14ac:dyDescent="0.35">
      <c r="A63" s="412" t="s">
        <v>546</v>
      </c>
      <c r="B63" s="156">
        <v>50297</v>
      </c>
      <c r="C63" s="401">
        <v>50</v>
      </c>
      <c r="D63" s="49"/>
      <c r="E63" s="50"/>
      <c r="O63" s="415"/>
      <c r="P63" s="415"/>
      <c r="S63" s="415"/>
      <c r="T63" s="415"/>
    </row>
    <row r="64" spans="1:20" ht="15" thickBot="1" x14ac:dyDescent="0.35">
      <c r="A64" s="412" t="s">
        <v>1937</v>
      </c>
      <c r="B64" s="156">
        <v>50449</v>
      </c>
      <c r="C64" s="401">
        <v>50</v>
      </c>
      <c r="D64" s="49"/>
      <c r="E64" s="50"/>
      <c r="O64" s="415"/>
      <c r="P64" s="415"/>
      <c r="S64" s="415"/>
      <c r="T64" s="415"/>
    </row>
    <row r="65" spans="1:20" ht="15" thickBot="1" x14ac:dyDescent="0.35">
      <c r="A65" s="412" t="s">
        <v>1938</v>
      </c>
      <c r="B65" s="156">
        <v>50300</v>
      </c>
      <c r="C65" s="401">
        <v>50</v>
      </c>
      <c r="D65" s="49"/>
      <c r="E65" s="50"/>
      <c r="O65" s="415"/>
      <c r="P65" s="415"/>
      <c r="S65" s="415"/>
      <c r="T65" s="415"/>
    </row>
    <row r="66" spans="1:20" ht="15" thickBot="1" x14ac:dyDescent="0.35">
      <c r="A66" s="412" t="s">
        <v>1939</v>
      </c>
      <c r="B66" s="156">
        <v>50298</v>
      </c>
      <c r="C66" s="401">
        <v>50</v>
      </c>
      <c r="D66" s="49"/>
      <c r="E66" s="50"/>
      <c r="O66" s="415"/>
      <c r="P66" s="415"/>
      <c r="S66" s="415"/>
      <c r="T66" s="415"/>
    </row>
    <row r="67" spans="1:20" ht="15" thickBot="1" x14ac:dyDescent="0.35">
      <c r="A67" s="412" t="s">
        <v>1940</v>
      </c>
      <c r="B67" s="156">
        <v>50299</v>
      </c>
      <c r="C67" s="401">
        <v>50</v>
      </c>
      <c r="D67" s="49"/>
      <c r="E67" s="50"/>
      <c r="O67" s="415"/>
      <c r="P67" s="415"/>
      <c r="S67" s="415"/>
      <c r="T67" s="415"/>
    </row>
    <row r="68" spans="1:20" ht="15" thickBot="1" x14ac:dyDescent="0.35">
      <c r="A68" s="412" t="s">
        <v>1941</v>
      </c>
      <c r="B68" s="156">
        <v>50301</v>
      </c>
      <c r="C68" s="401">
        <v>50</v>
      </c>
      <c r="D68" s="49"/>
      <c r="E68" s="50"/>
      <c r="O68" s="415"/>
      <c r="P68" s="415"/>
      <c r="S68" s="415"/>
      <c r="T68" s="415"/>
    </row>
    <row r="69" spans="1:20" x14ac:dyDescent="0.3">
      <c r="A69" s="413" t="s">
        <v>1942</v>
      </c>
      <c r="B69" s="413">
        <v>50302</v>
      </c>
      <c r="C69" s="401">
        <v>50</v>
      </c>
    </row>
    <row r="70" spans="1:20" x14ac:dyDescent="0.3">
      <c r="A70" s="413" t="s">
        <v>1943</v>
      </c>
      <c r="B70" s="413">
        <v>50303</v>
      </c>
      <c r="C70" s="401">
        <v>50</v>
      </c>
    </row>
    <row r="71" spans="1:20" x14ac:dyDescent="0.3">
      <c r="A71" s="413" t="s">
        <v>1944</v>
      </c>
      <c r="B71" s="413">
        <v>50304</v>
      </c>
      <c r="C71" s="401">
        <v>50</v>
      </c>
    </row>
    <row r="72" spans="1:20" x14ac:dyDescent="0.3">
      <c r="A72" s="413" t="s">
        <v>1945</v>
      </c>
      <c r="B72" s="413">
        <v>50540</v>
      </c>
      <c r="C72" s="401">
        <v>50</v>
      </c>
    </row>
    <row r="73" spans="1:20" x14ac:dyDescent="0.3">
      <c r="A73" s="413" t="s">
        <v>967</v>
      </c>
      <c r="B73" s="413">
        <v>50305</v>
      </c>
      <c r="C73" s="401">
        <v>50</v>
      </c>
    </row>
    <row r="74" spans="1:20" x14ac:dyDescent="0.3">
      <c r="A74" s="413" t="s">
        <v>1946</v>
      </c>
      <c r="B74" s="413">
        <v>50306</v>
      </c>
      <c r="C74" s="401">
        <v>50</v>
      </c>
    </row>
    <row r="75" spans="1:20" x14ac:dyDescent="0.3">
      <c r="A75" s="413" t="s">
        <v>547</v>
      </c>
      <c r="B75" s="413">
        <v>50479</v>
      </c>
      <c r="C75" s="401">
        <v>50</v>
      </c>
    </row>
    <row r="76" spans="1:20" x14ac:dyDescent="0.3">
      <c r="A76" s="413" t="s">
        <v>548</v>
      </c>
      <c r="B76" s="413">
        <v>50307</v>
      </c>
      <c r="C76" s="401">
        <v>50</v>
      </c>
    </row>
    <row r="77" spans="1:20" x14ac:dyDescent="0.3">
      <c r="A77" s="413" t="s">
        <v>1947</v>
      </c>
      <c r="B77" s="413">
        <v>50308</v>
      </c>
      <c r="C77" s="401">
        <v>50</v>
      </c>
    </row>
    <row r="78" spans="1:20" x14ac:dyDescent="0.3">
      <c r="A78" s="413" t="s">
        <v>1948</v>
      </c>
      <c r="B78" s="413">
        <v>50309</v>
      </c>
      <c r="C78" s="401">
        <v>50</v>
      </c>
    </row>
    <row r="79" spans="1:20" x14ac:dyDescent="0.3">
      <c r="A79" s="413" t="s">
        <v>549</v>
      </c>
      <c r="B79" s="413">
        <v>50310</v>
      </c>
      <c r="C79" s="401">
        <v>50</v>
      </c>
    </row>
    <row r="80" spans="1:20" x14ac:dyDescent="0.3">
      <c r="A80" s="413" t="s">
        <v>550</v>
      </c>
      <c r="B80" s="413">
        <v>50311</v>
      </c>
      <c r="C80" s="401">
        <v>50</v>
      </c>
    </row>
    <row r="81" spans="3:3" x14ac:dyDescent="0.3">
      <c r="C81" s="401"/>
    </row>
    <row r="82" spans="3:3" x14ac:dyDescent="0.3">
      <c r="C82" s="401"/>
    </row>
    <row r="83" spans="3:3" x14ac:dyDescent="0.3">
      <c r="C83" s="401"/>
    </row>
    <row r="84" spans="3:3" x14ac:dyDescent="0.3">
      <c r="C84" s="401"/>
    </row>
    <row r="85" spans="3:3" x14ac:dyDescent="0.3">
      <c r="C85" s="401"/>
    </row>
    <row r="86" spans="3:3" x14ac:dyDescent="0.3">
      <c r="C86" s="401"/>
    </row>
    <row r="87" spans="3:3" x14ac:dyDescent="0.3">
      <c r="C87" s="401"/>
    </row>
    <row r="88" spans="3:3" x14ac:dyDescent="0.3">
      <c r="C88" s="401"/>
    </row>
    <row r="89" spans="3:3" x14ac:dyDescent="0.3">
      <c r="C89" s="401"/>
    </row>
    <row r="90" spans="3:3" x14ac:dyDescent="0.3">
      <c r="C90" s="401"/>
    </row>
    <row r="91" spans="3:3" x14ac:dyDescent="0.3">
      <c r="C91" s="401"/>
    </row>
    <row r="92" spans="3:3" x14ac:dyDescent="0.3">
      <c r="C92" s="401"/>
    </row>
    <row r="93" spans="3:3" x14ac:dyDescent="0.3">
      <c r="C93" s="401"/>
    </row>
    <row r="94" spans="3:3" x14ac:dyDescent="0.3">
      <c r="C94" s="401"/>
    </row>
    <row r="95" spans="3:3" x14ac:dyDescent="0.3">
      <c r="C95" s="401"/>
    </row>
  </sheetData>
  <sheetProtection algorithmName="SHA-512" hashValue="v0m1mnBYgre5fY4NVuwm+50gzYms9YX+a4uhjmqT1LKboxr23mrhqXdiqLhC2kOtT3cdUL/QrrPad08dFi2/Og==" saltValue="44t3iGha7PgDp+OaGL3eQw=="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TH404"/>
  <sheetViews>
    <sheetView zoomScaleNormal="100" workbookViewId="0">
      <pane ySplit="5" topLeftCell="A6" activePane="bottomLeft" state="frozen"/>
      <selection activeCell="K179" sqref="K179"/>
      <selection pane="bottomLeft" activeCell="D2" sqref="D2"/>
    </sheetView>
  </sheetViews>
  <sheetFormatPr defaultColWidth="9.109375" defaultRowHeight="14.4" x14ac:dyDescent="0.3"/>
  <cols>
    <col min="1" max="1" width="10.33203125" style="286" customWidth="1"/>
    <col min="2" max="2" width="16.33203125" style="5" customWidth="1"/>
    <col min="3" max="3" width="17.44140625" style="5" customWidth="1"/>
    <col min="4" max="4" width="46.33203125" style="415" customWidth="1"/>
    <col min="5" max="5" width="17.109375" style="18" customWidth="1"/>
    <col min="6" max="6" width="21.5546875" style="415" customWidth="1"/>
    <col min="7" max="7" width="26.6640625" style="485" customWidth="1"/>
    <col min="8" max="8" width="25.109375" style="318" customWidth="1"/>
    <col min="9" max="9" width="24" style="415" customWidth="1"/>
    <col min="10" max="10" width="13.5546875" style="18" customWidth="1"/>
    <col min="11" max="11" width="11.6640625" style="18" customWidth="1"/>
    <col min="12" max="12" width="4" hidden="1" customWidth="1"/>
    <col min="13" max="13" width="11" style="18" hidden="1" customWidth="1"/>
    <col min="14" max="14" width="3.33203125" style="190" hidden="1" customWidth="1"/>
    <col min="15" max="15" width="2.109375" style="18" hidden="1" customWidth="1"/>
    <col min="16" max="16" width="13.44140625" style="18" hidden="1" customWidth="1"/>
    <col min="17" max="17" width="13.109375" style="18" customWidth="1"/>
    <col min="18" max="24" width="9.109375" style="18"/>
    <col min="25" max="25" width="8.88671875" customWidth="1"/>
    <col min="26" max="28" width="10.5546875" customWidth="1"/>
    <col min="29" max="95" width="20.6640625" customWidth="1"/>
    <col min="123" max="1880" width="9.109375" style="18"/>
    <col min="1881" max="16384" width="9.109375" style="415"/>
  </cols>
  <sheetData>
    <row r="1" spans="1:122" ht="15" thickBot="1" x14ac:dyDescent="0.35">
      <c r="B1" s="487" t="s">
        <v>389</v>
      </c>
      <c r="C1" s="487"/>
      <c r="E1" s="416" t="s">
        <v>35</v>
      </c>
      <c r="F1" s="417">
        <v>2022</v>
      </c>
      <c r="G1" s="115" t="s">
        <v>118</v>
      </c>
      <c r="H1" s="418"/>
      <c r="I1" s="419"/>
      <c r="J1" s="420"/>
      <c r="M1" s="18" t="s">
        <v>50</v>
      </c>
      <c r="O1" s="18">
        <v>1</v>
      </c>
      <c r="P1" s="18" t="s">
        <v>1358</v>
      </c>
    </row>
    <row r="2" spans="1:122" ht="44.25" customHeight="1" thickBot="1" x14ac:dyDescent="0.35">
      <c r="B2" s="985" t="s">
        <v>284</v>
      </c>
      <c r="C2" s="986"/>
      <c r="D2" s="421" t="s">
        <v>941</v>
      </c>
      <c r="E2" s="983" t="s">
        <v>297</v>
      </c>
      <c r="F2" s="983"/>
      <c r="G2" s="984"/>
      <c r="H2" s="624" t="s">
        <v>2901</v>
      </c>
      <c r="M2" s="18" t="s">
        <v>51</v>
      </c>
      <c r="N2" s="190">
        <v>50</v>
      </c>
      <c r="O2" s="18">
        <v>2</v>
      </c>
      <c r="P2" s="18">
        <v>9004</v>
      </c>
    </row>
    <row r="3" spans="1:122" ht="15" thickBot="1" x14ac:dyDescent="0.35">
      <c r="B3" s="488" t="s">
        <v>0</v>
      </c>
      <c r="C3" s="489"/>
      <c r="D3" s="423" t="e">
        <f>VLOOKUP(D2,'Unit Names(H)'!A2:B139,2,FALSE)</f>
        <v>#N/A</v>
      </c>
      <c r="E3" s="564"/>
      <c r="F3" s="424"/>
      <c r="G3" s="425"/>
      <c r="H3" s="422"/>
      <c r="N3" s="190">
        <v>51</v>
      </c>
      <c r="O3" s="18">
        <v>3</v>
      </c>
    </row>
    <row r="4" spans="1:122" ht="15" thickBot="1" x14ac:dyDescent="0.35">
      <c r="B4" s="490" t="s">
        <v>804</v>
      </c>
      <c r="C4" s="491"/>
      <c r="D4" s="426"/>
      <c r="E4" s="426"/>
      <c r="F4" s="427"/>
      <c r="G4" s="428"/>
      <c r="H4" s="422"/>
      <c r="I4" s="2"/>
      <c r="M4" s="18" t="s">
        <v>328</v>
      </c>
      <c r="N4" s="190">
        <v>52</v>
      </c>
      <c r="O4" s="18">
        <v>4</v>
      </c>
    </row>
    <row r="5" spans="1:122" ht="37.5" customHeight="1" x14ac:dyDescent="0.3">
      <c r="A5" s="387" t="s">
        <v>386</v>
      </c>
      <c r="B5" s="287" t="s">
        <v>103</v>
      </c>
      <c r="C5" s="287" t="s">
        <v>120</v>
      </c>
      <c r="D5" s="429" t="s">
        <v>1</v>
      </c>
      <c r="E5" s="429">
        <v>2021</v>
      </c>
      <c r="F5" s="430">
        <v>2022</v>
      </c>
      <c r="G5" s="431" t="s">
        <v>914</v>
      </c>
      <c r="H5" s="432" t="s">
        <v>301</v>
      </c>
      <c r="I5" s="417" t="s">
        <v>13</v>
      </c>
      <c r="M5" s="18" t="s">
        <v>432</v>
      </c>
    </row>
    <row r="6" spans="1:122" ht="31.2" customHeight="1" x14ac:dyDescent="0.3">
      <c r="B6" s="518" t="s">
        <v>119</v>
      </c>
      <c r="C6" s="519"/>
      <c r="D6" s="520"/>
      <c r="E6" s="521"/>
      <c r="F6" s="522"/>
      <c r="G6" s="514"/>
      <c r="H6" s="17"/>
      <c r="M6" s="18" t="s">
        <v>415</v>
      </c>
    </row>
    <row r="7" spans="1:122" s="18" customFormat="1" ht="72.599999999999994" customHeight="1" x14ac:dyDescent="0.3">
      <c r="A7" s="628">
        <v>333</v>
      </c>
      <c r="B7" s="387" t="s">
        <v>66</v>
      </c>
      <c r="C7" s="387" t="s">
        <v>121</v>
      </c>
      <c r="D7" s="414" t="s">
        <v>805</v>
      </c>
      <c r="E7" s="385" t="e">
        <f>INDEX('2021 Unit Data'!$A$1:$CZ$258,MATCH('Unit Data from Audit Worksheet'!$A7,'2021 Unit Data'!$A$1:$A$258,0),MATCH('Unit Data from Audit Worksheet'!$D$2,'2021 Unit Data'!$A$1:$CZ$1,0))</f>
        <v>#N/A</v>
      </c>
      <c r="F7" s="189">
        <v>0</v>
      </c>
      <c r="G7" s="434">
        <f>IF(F7&lt;0,"Note: Number is normally positive.",)</f>
        <v>0</v>
      </c>
      <c r="H7" s="435"/>
      <c r="I7" s="436"/>
      <c r="J7" s="301"/>
      <c r="K7" s="623"/>
      <c r="L7"/>
      <c r="M7" s="18" t="s">
        <v>433</v>
      </c>
      <c r="N7" s="190"/>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row>
    <row r="8" spans="1:122" s="18" customFormat="1" ht="51" customHeight="1" x14ac:dyDescent="0.3">
      <c r="A8" s="100">
        <v>500</v>
      </c>
      <c r="B8" s="387" t="s">
        <v>54</v>
      </c>
      <c r="C8" s="387" t="s">
        <v>121</v>
      </c>
      <c r="D8" s="414" t="s">
        <v>806</v>
      </c>
      <c r="E8" s="385" t="e">
        <f>INDEX('2021 Unit Data'!$A$1:$CZ$258,MATCH('Unit Data from Audit Worksheet'!$A8,'2021 Unit Data'!$A$1:$A$258,0),MATCH('Unit Data from Audit Worksheet'!$D$2,'2021 Unit Data'!$A$1:$CZ$1,0))</f>
        <v>#N/A</v>
      </c>
      <c r="F8" s="189">
        <v>0</v>
      </c>
      <c r="G8" s="434">
        <f>IF(F8&lt;0,"Note: Number is normally positive.",)</f>
        <v>0</v>
      </c>
      <c r="H8" s="435"/>
      <c r="I8" s="435"/>
      <c r="J8" s="301"/>
      <c r="K8" s="623"/>
      <c r="L8"/>
      <c r="M8" s="18" t="s">
        <v>434</v>
      </c>
      <c r="N8" s="190"/>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row>
    <row r="9" spans="1:122" ht="51" customHeight="1" x14ac:dyDescent="0.3">
      <c r="A9" s="640">
        <v>385</v>
      </c>
      <c r="B9" s="4" t="s">
        <v>59</v>
      </c>
      <c r="C9" s="387" t="s">
        <v>121</v>
      </c>
      <c r="D9" s="99" t="s">
        <v>122</v>
      </c>
      <c r="E9" s="385" t="e">
        <f>INDEX('2021 Unit Data'!$A$1:$CZ$258,MATCH('Unit Data from Audit Worksheet'!$A9,'2021 Unit Data'!$A$1:$A$258,0),MATCH('Unit Data from Audit Worksheet'!$D$2,'2021 Unit Data'!$A$1:$CZ$1,0))-INDEX('2021 Unit Data'!$A$1:$CZ$258,MATCH('Unit Data from Audit Worksheet'!$A11,'2021 Unit Data'!$A$1:$A$258,0),MATCH('Unit Data from Audit Worksheet'!$D$2,'2021 Unit Data'!$A$1:$CZ$1,0))</f>
        <v>#N/A</v>
      </c>
      <c r="F9" s="189">
        <v>0</v>
      </c>
      <c r="G9" s="434">
        <f>IF((F7+F8)&gt;F9,"Error: Please review Account numbers (333+500)&gt;385",)</f>
        <v>0</v>
      </c>
      <c r="H9" s="435"/>
      <c r="I9" s="435"/>
      <c r="J9"/>
      <c r="K9" s="623"/>
    </row>
    <row r="10" spans="1:122" s="18" customFormat="1" ht="90" customHeight="1" x14ac:dyDescent="0.3">
      <c r="A10" s="100">
        <v>575</v>
      </c>
      <c r="B10" s="387" t="s">
        <v>69</v>
      </c>
      <c r="C10" s="387" t="s">
        <v>121</v>
      </c>
      <c r="D10" s="492" t="s">
        <v>807</v>
      </c>
      <c r="E10" s="385" t="e">
        <f>INDEX('2021 Unit Data'!$A$1:$CZ$258,MATCH('Unit Data from Audit Worksheet'!$A10,'2021 Unit Data'!$A$1:$A$258,0),MATCH('Unit Data from Audit Worksheet'!$D$2,'2021 Unit Data'!$A$1:$CZ$1,0))</f>
        <v>#N/A</v>
      </c>
      <c r="F10" s="189">
        <v>0</v>
      </c>
      <c r="G10" s="434">
        <f>IF(F10&lt;0,"Note: Number is normally positive.",)</f>
        <v>0</v>
      </c>
      <c r="H10" s="437"/>
      <c r="I10" s="438"/>
      <c r="J10"/>
      <c r="K10" s="623"/>
      <c r="L10"/>
      <c r="N10" s="19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row>
    <row r="11" spans="1:122" s="18" customFormat="1" ht="93.75" customHeight="1" x14ac:dyDescent="0.3">
      <c r="A11" s="100">
        <v>576</v>
      </c>
      <c r="B11" s="387" t="s">
        <v>69</v>
      </c>
      <c r="C11" s="387" t="s">
        <v>121</v>
      </c>
      <c r="D11" s="492" t="s">
        <v>808</v>
      </c>
      <c r="E11" s="385" t="e">
        <f>INDEX('2021 Unit Data'!$A$1:$CZ$258,MATCH('Unit Data from Audit Worksheet'!$A11,'2021 Unit Data'!$A$1:$A$258,0),MATCH('Unit Data from Audit Worksheet'!$D$2,'2021 Unit Data'!$A$1:$CZ$1,0))</f>
        <v>#N/A</v>
      </c>
      <c r="F11" s="189">
        <v>0</v>
      </c>
      <c r="G11" s="434">
        <f>IF(F11&lt;0,"Error: Enter as positive.",)</f>
        <v>0</v>
      </c>
      <c r="H11" s="437"/>
      <c r="I11" s="438"/>
      <c r="J11"/>
      <c r="K11" s="623"/>
      <c r="L11"/>
      <c r="N11" s="190"/>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row>
    <row r="12" spans="1:122" ht="85.5" customHeight="1" x14ac:dyDescent="0.3">
      <c r="A12" s="641">
        <v>626</v>
      </c>
      <c r="B12" s="496" t="s">
        <v>450</v>
      </c>
      <c r="C12" s="496" t="s">
        <v>121</v>
      </c>
      <c r="D12" s="221" t="s">
        <v>809</v>
      </c>
      <c r="E12" s="385" t="e">
        <f>INDEX('2021 Unit Data'!$A$1:$CZ$258,MATCH('Unit Data from Audit Worksheet'!$A12,'2021 Unit Data'!$A$1:$A$258,0),MATCH('Unit Data from Audit Worksheet'!$D$2,'2021 Unit Data'!$A$1:$CZ$1,0))-INDEX('2021 Unit Data'!$A$1:$CZ$258,MATCH('Unit Data from Audit Worksheet'!$A11,'2021 Unit Data'!$A$1:$A$258,0),MATCH('Unit Data from Audit Worksheet'!$D$2,'2021 Unit Data'!$A$1:$CZ$1,0))</f>
        <v>#N/A</v>
      </c>
      <c r="F12" s="189">
        <v>0</v>
      </c>
      <c r="G12" s="434">
        <f>IF(F12&lt;0,"Error: Enter as positive.",)</f>
        <v>0</v>
      </c>
      <c r="H12" s="439"/>
      <c r="I12" s="439"/>
      <c r="J12"/>
      <c r="K12" s="623"/>
    </row>
    <row r="13" spans="1:122" ht="89.25" customHeight="1" x14ac:dyDescent="0.3">
      <c r="A13" s="195">
        <v>627</v>
      </c>
      <c r="B13" s="497" t="s">
        <v>361</v>
      </c>
      <c r="C13" s="496" t="s">
        <v>121</v>
      </c>
      <c r="D13" s="221" t="s">
        <v>810</v>
      </c>
      <c r="E13" s="385" t="e">
        <f>INDEX('2021 Unit Data'!$A$1:$CZ$258,MATCH('Unit Data from Audit Worksheet'!$A13,'2021 Unit Data'!$A$1:$A$258,0),MATCH('Unit Data from Audit Worksheet'!$D$2,'2021 Unit Data'!$A$1:$CZ$1,0))</f>
        <v>#N/A</v>
      </c>
      <c r="F13" s="189">
        <v>0</v>
      </c>
      <c r="G13" s="434">
        <f>IF(F13&gt;F12,"Please review account numbers 627 &gt;626",)</f>
        <v>0</v>
      </c>
      <c r="H13" s="439"/>
      <c r="I13" s="439"/>
      <c r="J13"/>
      <c r="K13" s="623"/>
    </row>
    <row r="14" spans="1:122" ht="105" customHeight="1" x14ac:dyDescent="0.3">
      <c r="A14" s="195">
        <v>628</v>
      </c>
      <c r="B14" s="497" t="s">
        <v>361</v>
      </c>
      <c r="C14" s="496" t="s">
        <v>121</v>
      </c>
      <c r="D14" s="221" t="s">
        <v>811</v>
      </c>
      <c r="E14" s="385" t="e">
        <f>INDEX('2021 Unit Data'!$A$1:$CZ$258,MATCH('Unit Data from Audit Worksheet'!$A14,'2021 Unit Data'!$A$1:$A$258,0),MATCH('Unit Data from Audit Worksheet'!$D$2,'2021 Unit Data'!$A$1:$CZ$1,0))</f>
        <v>#N/A</v>
      </c>
      <c r="F14" s="189">
        <v>0</v>
      </c>
      <c r="G14" s="434">
        <f>IF(F14&gt;F12,"Please review account numbers 628 &gt; 626",)</f>
        <v>0</v>
      </c>
      <c r="H14" s="439"/>
      <c r="I14" s="439"/>
      <c r="J14"/>
      <c r="K14" s="623"/>
    </row>
    <row r="15" spans="1:122" ht="95.25" customHeight="1" x14ac:dyDescent="0.3">
      <c r="A15" s="195">
        <v>629</v>
      </c>
      <c r="B15" s="497" t="s">
        <v>361</v>
      </c>
      <c r="C15" s="496" t="s">
        <v>121</v>
      </c>
      <c r="D15" s="221" t="s">
        <v>812</v>
      </c>
      <c r="E15" s="385" t="e">
        <f>INDEX('2021 Unit Data'!$A$1:$CZ$258,MATCH('Unit Data from Audit Worksheet'!$A15,'2021 Unit Data'!$A$1:$A$258,0),MATCH('Unit Data from Audit Worksheet'!$D$2,'2021 Unit Data'!$A$1:$CZ$1,0))</f>
        <v>#N/A</v>
      </c>
      <c r="F15" s="189">
        <v>0</v>
      </c>
      <c r="G15" s="434">
        <f>IF(F15&gt;F12,"Please review account numbers 629 &gt; 626",)</f>
        <v>0</v>
      </c>
      <c r="H15" s="439"/>
      <c r="I15" s="439"/>
      <c r="J15"/>
      <c r="K15" s="623"/>
    </row>
    <row r="16" spans="1:122" ht="69" customHeight="1" x14ac:dyDescent="0.3">
      <c r="A16" s="195">
        <v>630</v>
      </c>
      <c r="B16" s="497" t="s">
        <v>361</v>
      </c>
      <c r="C16" s="496" t="s">
        <v>121</v>
      </c>
      <c r="D16" s="221" t="s">
        <v>428</v>
      </c>
      <c r="E16" s="385" t="e">
        <f>INDEX('2021 Unit Data'!$A$1:$CZ$258,MATCH('Unit Data from Audit Worksheet'!$A16,'2021 Unit Data'!$A$1:$A$258,0),MATCH('Unit Data from Audit Worksheet'!$D$2,'2021 Unit Data'!$A$1:$CZ$1,0))</f>
        <v>#N/A</v>
      </c>
      <c r="F16" s="189">
        <v>0</v>
      </c>
      <c r="G16" s="434">
        <f>IF(F16&gt;F12,"Please review account numbers 630 &gt; 626",)</f>
        <v>0</v>
      </c>
      <c r="H16" s="439"/>
      <c r="I16" s="439"/>
      <c r="J16"/>
      <c r="K16" s="623"/>
    </row>
    <row r="17" spans="1:11" ht="95.25" customHeight="1" x14ac:dyDescent="0.3">
      <c r="A17" s="195">
        <v>631</v>
      </c>
      <c r="B17" s="497" t="s">
        <v>361</v>
      </c>
      <c r="C17" s="496" t="s">
        <v>121</v>
      </c>
      <c r="D17" s="221" t="s">
        <v>813</v>
      </c>
      <c r="E17" s="385" t="e">
        <f>INDEX('2021 Unit Data'!$A$1:$CZ$258,MATCH('Unit Data from Audit Worksheet'!$A17,'2021 Unit Data'!$A$1:$A$258,0),MATCH('Unit Data from Audit Worksheet'!$D$2,'2021 Unit Data'!$A$1:$CZ$1,0))</f>
        <v>#N/A</v>
      </c>
      <c r="F17" s="189">
        <v>0</v>
      </c>
      <c r="G17" s="434">
        <f>IF(F17&gt;F12,"Please review account numbers 631 &gt; 626",)</f>
        <v>0</v>
      </c>
      <c r="H17" s="439"/>
      <c r="I17" s="439"/>
      <c r="J17"/>
      <c r="K17" s="623"/>
    </row>
    <row r="18" spans="1:11" ht="111.75" customHeight="1" x14ac:dyDescent="0.3">
      <c r="A18" s="195">
        <v>632</v>
      </c>
      <c r="B18" s="497" t="s">
        <v>361</v>
      </c>
      <c r="C18" s="496" t="s">
        <v>121</v>
      </c>
      <c r="D18" s="221" t="s">
        <v>814</v>
      </c>
      <c r="E18" s="385" t="e">
        <f>INDEX('2021 Unit Data'!$A$1:$CZ$258,MATCH('Unit Data from Audit Worksheet'!$A18,'2021 Unit Data'!$A$1:$A$258,0),MATCH('Unit Data from Audit Worksheet'!$D$2,'2021 Unit Data'!$A$1:$CZ$1,0))</f>
        <v>#N/A</v>
      </c>
      <c r="F18" s="189">
        <v>0</v>
      </c>
      <c r="G18" s="434">
        <f>IF(F18&gt;F12,"Please review account numbers 632 &gt; 626",)</f>
        <v>0</v>
      </c>
      <c r="H18" s="439"/>
      <c r="I18" s="439"/>
      <c r="J18"/>
      <c r="K18" s="623"/>
    </row>
    <row r="19" spans="1:11" ht="55.5" customHeight="1" x14ac:dyDescent="0.3">
      <c r="A19" s="640">
        <v>338</v>
      </c>
      <c r="B19" s="4" t="s">
        <v>55</v>
      </c>
      <c r="C19" s="387" t="s">
        <v>121</v>
      </c>
      <c r="D19" s="99" t="s">
        <v>123</v>
      </c>
      <c r="E19" s="385" t="e">
        <f>INDEX('2021 Unit Data'!$A$1:$CZ$258,MATCH('Unit Data from Audit Worksheet'!$A19,'2021 Unit Data'!$A$1:$A$258,0),MATCH('Unit Data from Audit Worksheet'!$D$2,'2021 Unit Data'!$A$1:$CZ$1,0))-INDEX('2021 Unit Data'!$A$1:$CZ$258,MATCH('Unit Data from Audit Worksheet'!$A11,'2021 Unit Data'!$A$1:$A$258,0),MATCH('Unit Data from Audit Worksheet'!$D$2,'2021 Unit Data'!$A$1:$CZ$1,0))</f>
        <v>#N/A</v>
      </c>
      <c r="F19" s="189">
        <v>0</v>
      </c>
      <c r="G19" s="434" t="str">
        <f>IF(F12&gt;F19,"Error: Please review accts 626 &gt; 338","")</f>
        <v/>
      </c>
      <c r="H19" s="435"/>
      <c r="I19" s="435"/>
      <c r="J19"/>
      <c r="K19" s="623"/>
    </row>
    <row r="20" spans="1:11" ht="89.25" customHeight="1" x14ac:dyDescent="0.3">
      <c r="A20" s="100">
        <v>335</v>
      </c>
      <c r="B20" s="4" t="s">
        <v>55</v>
      </c>
      <c r="C20" s="387" t="s">
        <v>121</v>
      </c>
      <c r="D20" s="414" t="s">
        <v>815</v>
      </c>
      <c r="E20" s="385" t="e">
        <f>INDEX('2021 Unit Data'!$A$1:$CZ$258,MATCH('Unit Data from Audit Worksheet'!$A20,'2021 Unit Data'!$A$1:$A$258,0),MATCH('Unit Data from Audit Worksheet'!$D$2,'2021 Unit Data'!$A$1:$CZ$1,0))</f>
        <v>#N/A</v>
      </c>
      <c r="F20" s="189">
        <v>0</v>
      </c>
      <c r="G20" s="434">
        <f>IF(F20&lt;0,"Error: Enter as positive.",)</f>
        <v>0</v>
      </c>
      <c r="H20" s="435"/>
      <c r="I20" s="251"/>
      <c r="J20"/>
      <c r="K20" s="623"/>
    </row>
    <row r="21" spans="1:11" ht="48.75" customHeight="1" x14ac:dyDescent="0.3">
      <c r="A21" s="100">
        <v>252</v>
      </c>
      <c r="B21" s="4" t="s">
        <v>55</v>
      </c>
      <c r="C21" s="387" t="s">
        <v>121</v>
      </c>
      <c r="D21" s="99" t="s">
        <v>124</v>
      </c>
      <c r="E21" s="385" t="e">
        <f>INDEX('2021 Unit Data'!$A$1:$CZ$258,MATCH('Unit Data from Audit Worksheet'!$A21,'2021 Unit Data'!$A$1:$A$258,0),MATCH('Unit Data from Audit Worksheet'!$D$2,'2021 Unit Data'!$A$1:$CZ$1,0))</f>
        <v>#N/A</v>
      </c>
      <c r="F21" s="189">
        <v>0</v>
      </c>
      <c r="G21" s="927"/>
      <c r="H21" s="435"/>
      <c r="I21" s="72"/>
      <c r="J21"/>
      <c r="K21" s="623"/>
    </row>
    <row r="22" spans="1:11" ht="43.2" x14ac:dyDescent="0.3">
      <c r="A22" s="100">
        <v>253</v>
      </c>
      <c r="B22" s="4" t="s">
        <v>55</v>
      </c>
      <c r="C22" s="387" t="s">
        <v>121</v>
      </c>
      <c r="D22" s="99" t="s">
        <v>125</v>
      </c>
      <c r="E22" s="385" t="e">
        <f>INDEX('2021 Unit Data'!$A$1:$CZ$258,MATCH('Unit Data from Audit Worksheet'!$A22,'2021 Unit Data'!$A$1:$A$258,0),MATCH('Unit Data from Audit Worksheet'!$D$2,'2021 Unit Data'!$A$1:$CZ$1,0))</f>
        <v>#N/A</v>
      </c>
      <c r="F22" s="189">
        <v>0</v>
      </c>
      <c r="G22" s="434"/>
      <c r="H22" s="435"/>
      <c r="I22" s="72"/>
      <c r="J22"/>
      <c r="K22" s="623"/>
    </row>
    <row r="23" spans="1:11" ht="73.5" customHeight="1" x14ac:dyDescent="0.3">
      <c r="A23" s="100">
        <v>254</v>
      </c>
      <c r="B23" s="4" t="s">
        <v>55</v>
      </c>
      <c r="C23" s="387" t="s">
        <v>121</v>
      </c>
      <c r="D23" s="99" t="s">
        <v>816</v>
      </c>
      <c r="E23" s="385" t="e">
        <f>INDEX('2021 Unit Data'!$A$1:$CZ$258,MATCH('Unit Data from Audit Worksheet'!$A23,'2021 Unit Data'!$A$1:$A$258,0),MATCH('Unit Data from Audit Worksheet'!$D$2,'2021 Unit Data'!$A$1:$CZ$1,0))</f>
        <v>#N/A</v>
      </c>
      <c r="F23" s="189">
        <v>0</v>
      </c>
      <c r="G23" s="434">
        <f>IF(H23=0,,"Error: Total assets and deferred outflows less total liabilities and deferred inflows do not equal total net position. Account numbers  385-338-252-253-254 = 0.  The amount the formula is off is located in the cell to the right")</f>
        <v>0</v>
      </c>
      <c r="H23" s="437">
        <f>F9-F19-F21-F22-F23</f>
        <v>0</v>
      </c>
      <c r="I23" s="72"/>
      <c r="J23"/>
      <c r="K23" s="623"/>
    </row>
    <row r="24" spans="1:11" ht="21.75" customHeight="1" x14ac:dyDescent="0.3">
      <c r="A24" s="100"/>
      <c r="B24" s="529" t="s">
        <v>126</v>
      </c>
      <c r="C24" s="539"/>
      <c r="D24" s="511"/>
      <c r="E24" s="512"/>
      <c r="F24" s="523"/>
      <c r="G24" s="524"/>
      <c r="H24" s="17"/>
      <c r="I24" s="72"/>
      <c r="J24"/>
      <c r="K24" s="623"/>
    </row>
    <row r="25" spans="1:11" ht="59.25" customHeight="1" x14ac:dyDescent="0.3">
      <c r="A25" s="100">
        <v>502</v>
      </c>
      <c r="B25" s="4" t="s">
        <v>54</v>
      </c>
      <c r="C25" s="387" t="s">
        <v>128</v>
      </c>
      <c r="D25" s="414" t="s">
        <v>817</v>
      </c>
      <c r="E25" s="385" t="e">
        <f>INDEX('2021 Unit Data'!$A$1:$CZ$258,MATCH('Unit Data from Audit Worksheet'!$A25,'2021 Unit Data'!$A$1:$A$258,0),MATCH('Unit Data from Audit Worksheet'!$D$2,'2021 Unit Data'!$A$1:$CZ$1,0))</f>
        <v>#N/A</v>
      </c>
      <c r="F25" s="189">
        <v>0</v>
      </c>
      <c r="G25" s="434">
        <f>IF(F25&lt;0,"Note: Number is normally positive.",)</f>
        <v>0</v>
      </c>
      <c r="H25" s="17"/>
      <c r="I25" s="72"/>
      <c r="J25"/>
      <c r="K25" s="623"/>
    </row>
    <row r="26" spans="1:11" ht="59.25" customHeight="1" x14ac:dyDescent="0.3">
      <c r="A26" s="100">
        <v>503</v>
      </c>
      <c r="B26" s="4" t="s">
        <v>54</v>
      </c>
      <c r="C26" s="387" t="s">
        <v>128</v>
      </c>
      <c r="D26" s="99" t="s">
        <v>127</v>
      </c>
      <c r="E26" s="385" t="e">
        <f>INDEX('2021 Unit Data'!$A$1:$CZ$258,MATCH('Unit Data from Audit Worksheet'!$A26,'2021 Unit Data'!$A$1:$A$258,0),MATCH('Unit Data from Audit Worksheet'!$D$2,'2021 Unit Data'!$A$1:$CZ$1,0))</f>
        <v>#N/A</v>
      </c>
      <c r="F26" s="900">
        <v>0</v>
      </c>
      <c r="G26" s="434">
        <f>IF(F26&lt;0,"Note: Number is normally positive.",)</f>
        <v>0</v>
      </c>
      <c r="H26" s="17"/>
      <c r="I26" s="72"/>
      <c r="J26"/>
      <c r="K26" s="623"/>
    </row>
    <row r="27" spans="1:11" ht="27" customHeight="1" x14ac:dyDescent="0.3">
      <c r="A27" s="100"/>
      <c r="B27" s="529" t="s">
        <v>129</v>
      </c>
      <c r="C27" s="539"/>
      <c r="D27" s="511"/>
      <c r="E27" s="512"/>
      <c r="F27" s="513"/>
      <c r="G27" s="514"/>
      <c r="H27" s="17"/>
      <c r="I27" s="72"/>
      <c r="J27"/>
      <c r="K27" s="623"/>
    </row>
    <row r="28" spans="1:11" ht="49.5" customHeight="1" x14ac:dyDescent="0.3">
      <c r="A28" s="100">
        <v>344</v>
      </c>
      <c r="B28" s="4" t="s">
        <v>55</v>
      </c>
      <c r="C28" s="4" t="s">
        <v>136</v>
      </c>
      <c r="D28" s="99" t="s">
        <v>130</v>
      </c>
      <c r="E28" s="385" t="e">
        <f>INDEX('2021 Unit Data'!$A$1:$CZ$258,MATCH('Unit Data from Audit Worksheet'!$A28,'2021 Unit Data'!$A$1:$A$258,0),MATCH('Unit Data from Audit Worksheet'!$D$2,'2021 Unit Data'!$A$1:$CZ$1,0))</f>
        <v>#N/A</v>
      </c>
      <c r="F28" s="189">
        <v>0</v>
      </c>
      <c r="G28" s="434">
        <f t="shared" ref="G28:G35" si="0">IF(F28&lt;0,"Error: Enter as positive.",)</f>
        <v>0</v>
      </c>
      <c r="H28" s="17"/>
      <c r="I28" s="72"/>
      <c r="J28"/>
      <c r="K28" s="623"/>
    </row>
    <row r="29" spans="1:11" ht="49.5" customHeight="1" x14ac:dyDescent="0.3">
      <c r="A29" s="100">
        <v>388</v>
      </c>
      <c r="B29" s="4" t="s">
        <v>59</v>
      </c>
      <c r="C29" s="4" t="s">
        <v>136</v>
      </c>
      <c r="D29" s="99" t="s">
        <v>131</v>
      </c>
      <c r="E29" s="385" t="e">
        <f>INDEX('2021 Unit Data'!$A$1:$CZ$258,MATCH('Unit Data from Audit Worksheet'!$A29,'2021 Unit Data'!$A$1:$A$258,0),MATCH('Unit Data from Audit Worksheet'!$D$2,'2021 Unit Data'!$A$1:$CZ$1,0))</f>
        <v>#N/A</v>
      </c>
      <c r="F29" s="189">
        <v>0</v>
      </c>
      <c r="G29" s="434">
        <f t="shared" si="0"/>
        <v>0</v>
      </c>
      <c r="H29" s="17"/>
      <c r="I29" s="72"/>
      <c r="J29"/>
      <c r="K29" s="623"/>
    </row>
    <row r="30" spans="1:11" ht="51.75" customHeight="1" x14ac:dyDescent="0.3">
      <c r="A30" s="100">
        <v>339</v>
      </c>
      <c r="B30" s="4" t="s">
        <v>55</v>
      </c>
      <c r="C30" s="4" t="s">
        <v>136</v>
      </c>
      <c r="D30" s="99" t="s">
        <v>132</v>
      </c>
      <c r="E30" s="385" t="e">
        <f>INDEX('2021 Unit Data'!$A$1:$CZ$258,MATCH('Unit Data from Audit Worksheet'!$A30,'2021 Unit Data'!$A$1:$A$258,0),MATCH('Unit Data from Audit Worksheet'!$D$2,'2021 Unit Data'!$A$1:$CZ$1,0))</f>
        <v>#N/A</v>
      </c>
      <c r="F30" s="189">
        <v>0</v>
      </c>
      <c r="G30" s="434">
        <f t="shared" si="0"/>
        <v>0</v>
      </c>
      <c r="H30" s="17"/>
      <c r="I30" s="72"/>
      <c r="J30"/>
      <c r="K30" s="623"/>
    </row>
    <row r="31" spans="1:11" ht="50.25" customHeight="1" x14ac:dyDescent="0.3">
      <c r="A31" s="100">
        <v>504</v>
      </c>
      <c r="B31" s="4" t="s">
        <v>55</v>
      </c>
      <c r="C31" s="4" t="s">
        <v>136</v>
      </c>
      <c r="D31" s="99" t="s">
        <v>133</v>
      </c>
      <c r="E31" s="385" t="e">
        <f>INDEX('2021 Unit Data'!$A$1:$CZ$258,MATCH('Unit Data from Audit Worksheet'!$A31,'2021 Unit Data'!$A$1:$A$258,0),MATCH('Unit Data from Audit Worksheet'!$D$2,'2021 Unit Data'!$A$1:$CZ$1,0))</f>
        <v>#N/A</v>
      </c>
      <c r="F31" s="189">
        <v>0</v>
      </c>
      <c r="G31" s="434">
        <f t="shared" si="0"/>
        <v>0</v>
      </c>
      <c r="H31" s="17"/>
      <c r="I31" s="72"/>
      <c r="J31"/>
      <c r="K31" s="623"/>
    </row>
    <row r="32" spans="1:11" ht="60" customHeight="1" x14ac:dyDescent="0.3">
      <c r="A32" s="100">
        <v>505</v>
      </c>
      <c r="B32" s="4" t="s">
        <v>55</v>
      </c>
      <c r="C32" s="4" t="s">
        <v>136</v>
      </c>
      <c r="D32" s="400" t="s">
        <v>134</v>
      </c>
      <c r="E32" s="385" t="e">
        <f>INDEX('2021 Unit Data'!$A$1:$CZ$258,MATCH('Unit Data from Audit Worksheet'!$A32,'2021 Unit Data'!$A$1:$A$258,0),MATCH('Unit Data from Audit Worksheet'!$D$2,'2021 Unit Data'!$A$1:$CZ$1,0))</f>
        <v>#N/A</v>
      </c>
      <c r="F32" s="189">
        <v>0</v>
      </c>
      <c r="G32" s="434">
        <f t="shared" si="0"/>
        <v>0</v>
      </c>
      <c r="H32" s="17"/>
      <c r="I32" s="72"/>
      <c r="J32"/>
      <c r="K32" s="623"/>
    </row>
    <row r="33" spans="1:122" ht="67.95" customHeight="1" x14ac:dyDescent="0.3">
      <c r="A33" s="100">
        <v>341</v>
      </c>
      <c r="B33" s="4" t="s">
        <v>55</v>
      </c>
      <c r="C33" s="4" t="s">
        <v>136</v>
      </c>
      <c r="D33" s="414" t="s">
        <v>818</v>
      </c>
      <c r="E33" s="385" t="e">
        <f>INDEX('2021 Unit Data'!$A$1:$CZ$258,MATCH('Unit Data from Audit Worksheet'!$A33,'2021 Unit Data'!$A$1:$A$258,0),MATCH('Unit Data from Audit Worksheet'!$D$2,'2021 Unit Data'!$A$1:$CZ$1,0))</f>
        <v>#N/A</v>
      </c>
      <c r="F33" s="189">
        <v>0</v>
      </c>
      <c r="G33" s="434">
        <f t="shared" si="0"/>
        <v>0</v>
      </c>
      <c r="H33" s="17"/>
      <c r="I33" s="72"/>
      <c r="J33"/>
      <c r="K33" s="623"/>
    </row>
    <row r="34" spans="1:122" ht="44.25" customHeight="1" x14ac:dyDescent="0.3">
      <c r="A34" s="100">
        <v>386</v>
      </c>
      <c r="B34" s="4" t="s">
        <v>55</v>
      </c>
      <c r="C34" s="4" t="s">
        <v>136</v>
      </c>
      <c r="D34" s="99" t="s">
        <v>819</v>
      </c>
      <c r="E34" s="385" t="e">
        <f>INDEX('2021 Unit Data'!$A$1:$CZ$258,MATCH('Unit Data from Audit Worksheet'!$A34,'2021 Unit Data'!$A$1:$A$258,0),MATCH('Unit Data from Audit Worksheet'!$D$2,'2021 Unit Data'!$A$1:$CZ$1,0))</f>
        <v>#N/A</v>
      </c>
      <c r="F34" s="189">
        <v>0</v>
      </c>
      <c r="G34" s="434">
        <f t="shared" si="0"/>
        <v>0</v>
      </c>
      <c r="H34" s="17"/>
      <c r="I34" s="72"/>
      <c r="J34"/>
      <c r="K34" s="623"/>
    </row>
    <row r="35" spans="1:122" ht="48.75" customHeight="1" x14ac:dyDescent="0.3">
      <c r="A35" s="100">
        <v>387</v>
      </c>
      <c r="B35" s="4" t="s">
        <v>59</v>
      </c>
      <c r="C35" s="4" t="s">
        <v>136</v>
      </c>
      <c r="D35" s="99" t="s">
        <v>820</v>
      </c>
      <c r="E35" s="385" t="e">
        <f>INDEX('2021 Unit Data'!$A$1:$CZ$258,MATCH('Unit Data from Audit Worksheet'!$A35,'2021 Unit Data'!$A$1:$A$258,0),MATCH('Unit Data from Audit Worksheet'!$D$2,'2021 Unit Data'!$A$1:$CZ$1,0))</f>
        <v>#N/A</v>
      </c>
      <c r="F35" s="189">
        <v>0</v>
      </c>
      <c r="G35" s="434">
        <f t="shared" si="0"/>
        <v>0</v>
      </c>
      <c r="H35" s="17"/>
      <c r="I35" s="72"/>
      <c r="J35"/>
      <c r="K35" s="623"/>
    </row>
    <row r="36" spans="1:122" ht="92.25" customHeight="1" x14ac:dyDescent="0.3">
      <c r="A36" s="100">
        <v>389</v>
      </c>
      <c r="B36" s="4" t="s">
        <v>59</v>
      </c>
      <c r="C36" s="4" t="s">
        <v>136</v>
      </c>
      <c r="D36" s="414" t="s">
        <v>821</v>
      </c>
      <c r="E36" s="385" t="e">
        <f>INDEX('2021 Unit Data'!$A$1:$CZ$258,MATCH('Unit Data from Audit Worksheet'!$A36,'2021 Unit Data'!$A$1:$A$258,0),MATCH('Unit Data from Audit Worksheet'!$D$2,'2021 Unit Data'!$A$1:$CZ$1,0))</f>
        <v>#N/A</v>
      </c>
      <c r="F36" s="189">
        <v>0</v>
      </c>
      <c r="G36" s="434"/>
      <c r="H36" s="17"/>
      <c r="I36" s="72"/>
      <c r="J36"/>
      <c r="K36" s="623"/>
    </row>
    <row r="37" spans="1:122" ht="84.75" customHeight="1" x14ac:dyDescent="0.3">
      <c r="A37" s="100">
        <v>255</v>
      </c>
      <c r="B37" s="4" t="s">
        <v>55</v>
      </c>
      <c r="C37" s="4" t="s">
        <v>136</v>
      </c>
      <c r="D37" s="414" t="s">
        <v>822</v>
      </c>
      <c r="E37" s="385" t="e">
        <f>INDEX('2021 Unit Data'!$A$1:$CZ$258,MATCH('Unit Data from Audit Worksheet'!$A37,'2021 Unit Data'!$A$1:$A$258,0),MATCH('Unit Data from Audit Worksheet'!$D$2,'2021 Unit Data'!$A$1:$CZ$1,0))</f>
        <v>#N/A</v>
      </c>
      <c r="F37" s="189">
        <v>0</v>
      </c>
      <c r="G37" s="434">
        <f>IF(H37=0,,"Error: Total revenues less total expenses do not equal total change in net position. Account numbers 339+504+505+341+386-387+389-388-255 = 0  The amount the formula is off is located in the cell to the right")</f>
        <v>0</v>
      </c>
      <c r="H37" s="437">
        <f>F30+F31+F32+F33+F34-F35+F36-F29-F37</f>
        <v>0</v>
      </c>
      <c r="I37" s="72"/>
      <c r="J37"/>
      <c r="K37" s="623"/>
    </row>
    <row r="38" spans="1:122" ht="108.6" customHeight="1" x14ac:dyDescent="0.3">
      <c r="A38" s="100">
        <v>376</v>
      </c>
      <c r="B38" s="4" t="s">
        <v>55</v>
      </c>
      <c r="C38" s="4" t="s">
        <v>136</v>
      </c>
      <c r="D38" s="414" t="s">
        <v>823</v>
      </c>
      <c r="E38" s="385" t="e">
        <f>INDEX('2021 Unit Data'!$A$1:$CZ$258,MATCH('Unit Data from Audit Worksheet'!$A38,'2021 Unit Data'!$A$1:$A$258,0),MATCH('Unit Data from Audit Worksheet'!$D$2,'2021 Unit Data'!$A$1:$CZ$1,0))</f>
        <v>#N/A</v>
      </c>
      <c r="F38" s="189">
        <v>0</v>
      </c>
      <c r="G38" s="958" t="e">
        <f>IF(H38=0,,"Error: Beginning Balance does not agree with our records.  Account numbers  252+253+254-255-376-(Prior Year 252+253+254)=0  The amount the formula is off is located in the cell to the right")</f>
        <v>#N/A</v>
      </c>
      <c r="H38" s="959" t="e">
        <f>F21+F22+F23-F37-F38-(E21+E22+E23)</f>
        <v>#N/A</v>
      </c>
      <c r="I38" s="842" t="s">
        <v>2087</v>
      </c>
      <c r="J38"/>
      <c r="K38" s="623"/>
    </row>
    <row r="39" spans="1:122" s="18" customFormat="1" ht="141.75" customHeight="1" x14ac:dyDescent="0.3">
      <c r="A39" s="100">
        <v>597</v>
      </c>
      <c r="B39" s="387" t="s">
        <v>330</v>
      </c>
      <c r="C39" s="387" t="s">
        <v>337</v>
      </c>
      <c r="D39" s="493" t="s">
        <v>824</v>
      </c>
      <c r="E39" s="385" t="e">
        <f>INDEX('2021 Unit Data'!$A$1:$CZ$258,MATCH('Unit Data from Audit Worksheet'!$A39,'2021 Unit Data'!$A$1:$A$258,0),MATCH('Unit Data from Audit Worksheet'!$D$2,'2021 Unit Data'!$A$1:$CZ$1,0))</f>
        <v>#N/A</v>
      </c>
      <c r="F39" s="189">
        <v>0</v>
      </c>
      <c r="G39" s="434">
        <f>IF(F39&lt;0,"Note: Number is normally positive.",)</f>
        <v>0</v>
      </c>
      <c r="H39" s="435"/>
      <c r="I39" s="436"/>
      <c r="J39"/>
      <c r="K39" s="623"/>
      <c r="L39"/>
      <c r="N39" s="190"/>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c r="BX39"/>
      <c r="BY39"/>
      <c r="BZ39"/>
      <c r="CA39"/>
      <c r="CB39"/>
      <c r="CC39"/>
      <c r="CD39"/>
      <c r="CE39"/>
      <c r="CF39"/>
      <c r="CG39"/>
      <c r="CH39"/>
      <c r="CI39"/>
      <c r="CJ39"/>
      <c r="CK39"/>
      <c r="CL39"/>
      <c r="CM39"/>
      <c r="CN39"/>
      <c r="CO39"/>
      <c r="CP39"/>
      <c r="CQ39"/>
      <c r="CR39"/>
      <c r="CS39"/>
      <c r="CT39"/>
      <c r="CU39"/>
      <c r="CV39"/>
      <c r="CW39"/>
      <c r="CX39"/>
      <c r="CY39"/>
      <c r="CZ39"/>
      <c r="DA39"/>
      <c r="DB39"/>
      <c r="DC39"/>
      <c r="DD39"/>
      <c r="DE39"/>
      <c r="DF39"/>
      <c r="DG39"/>
      <c r="DH39"/>
      <c r="DI39"/>
      <c r="DJ39"/>
      <c r="DK39"/>
      <c r="DL39"/>
      <c r="DM39"/>
      <c r="DN39"/>
      <c r="DO39"/>
      <c r="DP39"/>
      <c r="DQ39"/>
      <c r="DR39"/>
    </row>
    <row r="40" spans="1:122" ht="25.5" customHeight="1" x14ac:dyDescent="0.3">
      <c r="A40" s="100"/>
      <c r="B40" s="529" t="s">
        <v>329</v>
      </c>
      <c r="C40" s="539"/>
      <c r="D40" s="511"/>
      <c r="E40" s="512"/>
      <c r="F40" s="513"/>
      <c r="G40" s="514"/>
      <c r="H40" s="17"/>
      <c r="I40" s="72"/>
      <c r="J40"/>
      <c r="K40" s="623"/>
    </row>
    <row r="41" spans="1:122" s="18" customFormat="1" ht="86.25" customHeight="1" x14ac:dyDescent="0.3">
      <c r="A41" s="100">
        <v>592</v>
      </c>
      <c r="B41" s="387" t="s">
        <v>58</v>
      </c>
      <c r="C41" s="387" t="s">
        <v>331</v>
      </c>
      <c r="D41" s="414" t="s">
        <v>825</v>
      </c>
      <c r="E41" s="385" t="e">
        <f>INDEX('2021 Unit Data'!$A$1:$CZ$258,MATCH('Unit Data from Audit Worksheet'!$A41,'2021 Unit Data'!$A$1:$A$258,0),MATCH('Unit Data from Audit Worksheet'!$D$2,'2021 Unit Data'!$A$1:$CZ$1,0))</f>
        <v>#N/A</v>
      </c>
      <c r="F41" s="440">
        <v>0</v>
      </c>
      <c r="G41" s="434"/>
      <c r="H41" s="435"/>
      <c r="J41"/>
      <c r="K41" s="623"/>
      <c r="L41"/>
      <c r="N41" s="190"/>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c r="BX41"/>
      <c r="BY41"/>
      <c r="BZ41"/>
      <c r="CA41"/>
      <c r="CB41"/>
      <c r="CC41"/>
      <c r="CD41"/>
      <c r="CE41"/>
      <c r="CF41"/>
      <c r="CG41"/>
      <c r="CH41"/>
      <c r="CI41"/>
      <c r="CJ41"/>
      <c r="CK41"/>
      <c r="CL41"/>
      <c r="CM41"/>
      <c r="CN41"/>
      <c r="CO41"/>
      <c r="CP41"/>
      <c r="CQ41"/>
      <c r="CR41"/>
      <c r="CS41"/>
      <c r="CT41"/>
      <c r="CU41"/>
      <c r="CV41"/>
      <c r="CW41"/>
      <c r="CX41"/>
      <c r="CY41"/>
      <c r="CZ41"/>
      <c r="DA41"/>
      <c r="DB41"/>
      <c r="DC41"/>
      <c r="DD41"/>
      <c r="DE41"/>
      <c r="DF41"/>
      <c r="DG41"/>
      <c r="DH41"/>
      <c r="DI41"/>
      <c r="DJ41"/>
      <c r="DK41"/>
      <c r="DL41"/>
      <c r="DM41"/>
      <c r="DN41"/>
      <c r="DO41"/>
      <c r="DP41"/>
      <c r="DQ41"/>
      <c r="DR41"/>
    </row>
    <row r="42" spans="1:122" s="18" customFormat="1" ht="71.25" customHeight="1" x14ac:dyDescent="0.3">
      <c r="A42" s="100">
        <v>591</v>
      </c>
      <c r="B42" s="387" t="s">
        <v>58</v>
      </c>
      <c r="C42" s="387" t="s">
        <v>331</v>
      </c>
      <c r="D42" s="99" t="s">
        <v>332</v>
      </c>
      <c r="E42" s="385" t="e">
        <f>INDEX('2021 Unit Data'!$A$1:$CZ$258,MATCH('Unit Data from Audit Worksheet'!$A42,'2021 Unit Data'!$A$1:$A$258,0),MATCH('Unit Data from Audit Worksheet'!$D$2,'2021 Unit Data'!$A$1:$CZ$1,0))</f>
        <v>#N/A</v>
      </c>
      <c r="F42" s="440">
        <v>0</v>
      </c>
      <c r="G42" s="434">
        <f>IF(F42&lt;0,"Error: Enter as positive.",)</f>
        <v>0</v>
      </c>
      <c r="H42" s="435"/>
      <c r="J42"/>
      <c r="K42" s="623"/>
      <c r="L42"/>
      <c r="N42" s="190"/>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c r="BX42"/>
      <c r="BY42"/>
      <c r="BZ42"/>
      <c r="CA42"/>
      <c r="CB42"/>
      <c r="CC42"/>
      <c r="CD42"/>
      <c r="CE42"/>
      <c r="CF42"/>
      <c r="CG42"/>
      <c r="CH42"/>
      <c r="CI42"/>
      <c r="CJ42"/>
      <c r="CK42"/>
      <c r="CL42"/>
      <c r="CM42"/>
      <c r="CN42"/>
      <c r="CO42"/>
      <c r="CP42"/>
      <c r="CQ42"/>
      <c r="CR42"/>
      <c r="CS42"/>
      <c r="CT42"/>
      <c r="CU42"/>
      <c r="CV42"/>
      <c r="CW42"/>
      <c r="CX42"/>
      <c r="CY42"/>
      <c r="CZ42"/>
      <c r="DA42"/>
      <c r="DB42"/>
      <c r="DC42"/>
      <c r="DD42"/>
      <c r="DE42"/>
      <c r="DF42"/>
      <c r="DG42"/>
      <c r="DH42"/>
      <c r="DI42"/>
      <c r="DJ42"/>
      <c r="DK42"/>
      <c r="DL42"/>
      <c r="DM42"/>
      <c r="DN42"/>
      <c r="DO42"/>
      <c r="DP42"/>
      <c r="DQ42"/>
      <c r="DR42"/>
    </row>
    <row r="43" spans="1:122" ht="27" customHeight="1" x14ac:dyDescent="0.3">
      <c r="A43" s="100"/>
      <c r="B43" s="529" t="s">
        <v>137</v>
      </c>
      <c r="C43" s="539"/>
      <c r="D43" s="515"/>
      <c r="E43" s="512"/>
      <c r="F43" s="516"/>
      <c r="G43" s="517"/>
      <c r="H43" s="17"/>
      <c r="I43" s="72"/>
      <c r="J43"/>
      <c r="K43" s="623"/>
    </row>
    <row r="44" spans="1:122" s="18" customFormat="1" ht="55.5" customHeight="1" x14ac:dyDescent="0.3">
      <c r="A44" s="100">
        <v>506</v>
      </c>
      <c r="B44" s="494" t="s">
        <v>54</v>
      </c>
      <c r="C44" s="494" t="s">
        <v>141</v>
      </c>
      <c r="D44" s="99" t="s">
        <v>826</v>
      </c>
      <c r="E44" s="385" t="e">
        <f>INDEX('2021 Unit Data'!$A$1:$CZ$258,MATCH('Unit Data from Audit Worksheet'!$A44,'2021 Unit Data'!$A$1:$A$258,0),MATCH('Unit Data from Audit Worksheet'!$D$2,'2021 Unit Data'!$A$1:$CZ$1,0))</f>
        <v>#N/A</v>
      </c>
      <c r="F44" s="189">
        <v>0</v>
      </c>
      <c r="G44" s="434">
        <f>IF(F44&lt;0,"Note: Number is normally positive.",)</f>
        <v>0</v>
      </c>
      <c r="H44" s="435"/>
      <c r="I44" s="72"/>
      <c r="J44"/>
      <c r="K44" s="623"/>
      <c r="L44"/>
      <c r="N44" s="190"/>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c r="BX44"/>
      <c r="BY44"/>
      <c r="BZ44"/>
      <c r="CA44"/>
      <c r="CB44"/>
      <c r="CC44"/>
      <c r="CD44"/>
      <c r="CE44"/>
      <c r="CF44"/>
      <c r="CG44"/>
      <c r="CH44"/>
      <c r="CI44"/>
      <c r="CJ44"/>
      <c r="CK44"/>
      <c r="CL44"/>
      <c r="CM44"/>
      <c r="CN44"/>
      <c r="CO44"/>
      <c r="CP44"/>
      <c r="CQ44"/>
      <c r="CR44"/>
      <c r="CS44"/>
      <c r="CT44"/>
      <c r="CU44"/>
      <c r="CV44"/>
      <c r="CW44"/>
      <c r="CX44"/>
      <c r="CY44"/>
      <c r="CZ44"/>
      <c r="DA44"/>
      <c r="DB44"/>
      <c r="DC44"/>
      <c r="DD44"/>
      <c r="DE44"/>
      <c r="DF44"/>
      <c r="DG44"/>
      <c r="DH44"/>
      <c r="DI44"/>
      <c r="DJ44"/>
      <c r="DK44"/>
      <c r="DL44"/>
      <c r="DM44"/>
      <c r="DN44"/>
      <c r="DO44"/>
      <c r="DP44"/>
      <c r="DQ44"/>
      <c r="DR44"/>
    </row>
    <row r="45" spans="1:122" s="18" customFormat="1" ht="45.75" customHeight="1" x14ac:dyDescent="0.3">
      <c r="A45" s="100">
        <v>536</v>
      </c>
      <c r="B45" s="494" t="s">
        <v>54</v>
      </c>
      <c r="C45" s="494" t="s">
        <v>141</v>
      </c>
      <c r="D45" s="99" t="s">
        <v>138</v>
      </c>
      <c r="E45" s="385" t="e">
        <f>INDEX('2021 Unit Data'!$A$1:$CZ$258,MATCH('Unit Data from Audit Worksheet'!$A45,'2021 Unit Data'!$A$1:$A$258,0),MATCH('Unit Data from Audit Worksheet'!$D$2,'2021 Unit Data'!$A$1:$CZ$1,0))</f>
        <v>#N/A</v>
      </c>
      <c r="F45" s="189">
        <v>0</v>
      </c>
      <c r="G45" s="434">
        <f>IF(F45&lt;0,"Note: Number is normally positive.",)</f>
        <v>0</v>
      </c>
      <c r="H45" s="435"/>
      <c r="I45" s="436"/>
      <c r="J45"/>
      <c r="K45" s="623"/>
      <c r="L45"/>
      <c r="N45" s="190"/>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c r="BX45"/>
      <c r="BY45"/>
      <c r="BZ45"/>
      <c r="CA45"/>
      <c r="CB45"/>
      <c r="CC45"/>
      <c r="CD45"/>
      <c r="CE45"/>
      <c r="CF45"/>
      <c r="CG45"/>
      <c r="CH45"/>
      <c r="CI45"/>
      <c r="CJ45"/>
      <c r="CK45"/>
      <c r="CL45"/>
      <c r="CM45"/>
      <c r="CN45"/>
      <c r="CO45"/>
      <c r="CP45"/>
      <c r="CQ45"/>
      <c r="CR45"/>
      <c r="CS45"/>
      <c r="CT45"/>
      <c r="CU45"/>
      <c r="CV45"/>
      <c r="CW45"/>
      <c r="CX45"/>
      <c r="CY45"/>
      <c r="CZ45"/>
      <c r="DA45"/>
      <c r="DB45"/>
      <c r="DC45"/>
      <c r="DD45"/>
      <c r="DE45"/>
      <c r="DF45"/>
      <c r="DG45"/>
      <c r="DH45"/>
      <c r="DI45"/>
      <c r="DJ45"/>
      <c r="DK45"/>
      <c r="DL45"/>
      <c r="DM45"/>
      <c r="DN45"/>
      <c r="DO45"/>
      <c r="DP45"/>
      <c r="DQ45"/>
      <c r="DR45"/>
    </row>
    <row r="46" spans="1:122" s="18" customFormat="1" ht="51.75" customHeight="1" x14ac:dyDescent="0.3">
      <c r="A46" s="100">
        <v>586</v>
      </c>
      <c r="B46" s="494" t="s">
        <v>58</v>
      </c>
      <c r="C46" s="494" t="s">
        <v>141</v>
      </c>
      <c r="D46" s="393" t="s">
        <v>317</v>
      </c>
      <c r="E46" s="385" t="e">
        <f>INDEX('2021 Unit Data'!$A$1:$CZ$258,MATCH('Unit Data from Audit Worksheet'!$A46,'2021 Unit Data'!$A$1:$A$258,0),MATCH('Unit Data from Audit Worksheet'!$D$2,'2021 Unit Data'!$A$1:$CZ$1,0))</f>
        <v>#N/A</v>
      </c>
      <c r="F46" s="189">
        <v>0</v>
      </c>
      <c r="G46" s="434">
        <f>IF(F46&lt;0,"Note: Number is normally positive.",)</f>
        <v>0</v>
      </c>
      <c r="H46" s="435"/>
      <c r="I46" s="436"/>
      <c r="J46"/>
      <c r="K46" s="623"/>
      <c r="L46"/>
      <c r="N46" s="190"/>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row>
    <row r="47" spans="1:122" ht="37.5" customHeight="1" x14ac:dyDescent="0.3">
      <c r="A47" s="100">
        <v>379</v>
      </c>
      <c r="B47" s="494" t="s">
        <v>59</v>
      </c>
      <c r="C47" s="494" t="s">
        <v>141</v>
      </c>
      <c r="D47" s="99" t="s">
        <v>122</v>
      </c>
      <c r="E47" s="385" t="e">
        <f>INDEX('2021 Unit Data'!$A$1:$CZ$258,MATCH('Unit Data from Audit Worksheet'!$A47,'2021 Unit Data'!$A$1:$A$258,0),MATCH('Unit Data from Audit Worksheet'!$D$2,'2021 Unit Data'!$A$1:$CZ$1,0))</f>
        <v>#N/A</v>
      </c>
      <c r="F47" s="189">
        <v>0</v>
      </c>
      <c r="G47" s="434">
        <f>IF((F44+F45)&gt;F47,"Error: Please review account numbers (506+536)&gt;379",)</f>
        <v>0</v>
      </c>
      <c r="H47" s="435"/>
      <c r="I47" s="72"/>
      <c r="J47"/>
      <c r="K47" s="623"/>
    </row>
    <row r="48" spans="1:122" ht="93" customHeight="1" x14ac:dyDescent="0.3">
      <c r="A48" s="100">
        <v>368</v>
      </c>
      <c r="B48" s="494" t="s">
        <v>2034</v>
      </c>
      <c r="C48" s="494" t="s">
        <v>141</v>
      </c>
      <c r="D48" s="414" t="s">
        <v>827</v>
      </c>
      <c r="E48" s="385" t="e">
        <f>INDEX('2021 Unit Data'!$A$1:$CZ$258,MATCH('Unit Data from Audit Worksheet'!$A48,'2021 Unit Data'!$A$1:$A$258,0),MATCH('Unit Data from Audit Worksheet'!$D$2,'2021 Unit Data'!$A$1:$CZ$1,0))</f>
        <v>#N/A</v>
      </c>
      <c r="F48" s="189">
        <v>0</v>
      </c>
      <c r="G48" s="434">
        <f t="shared" ref="G48:G54" si="1">IF(F48&lt;0,"Error: Enter as positive.",)</f>
        <v>0</v>
      </c>
      <c r="H48" s="435"/>
      <c r="I48" s="435"/>
      <c r="J48"/>
      <c r="K48" s="623"/>
    </row>
    <row r="49" spans="1:122" ht="87" customHeight="1" x14ac:dyDescent="0.3">
      <c r="A49" s="100">
        <v>4</v>
      </c>
      <c r="B49" s="494" t="s">
        <v>54</v>
      </c>
      <c r="C49" s="494" t="s">
        <v>141</v>
      </c>
      <c r="D49" s="194" t="s">
        <v>828</v>
      </c>
      <c r="E49" s="385" t="e">
        <f>INDEX('2021 Unit Data'!$A$1:$CZ$258,MATCH('Unit Data from Audit Worksheet'!$A49,'2021 Unit Data'!$A$1:$A$258,0),MATCH('Unit Data from Audit Worksheet'!$D$2,'2021 Unit Data'!$A$1:$CZ$1,0))</f>
        <v>#N/A</v>
      </c>
      <c r="F49" s="189">
        <v>0</v>
      </c>
      <c r="G49" s="434">
        <f t="shared" si="1"/>
        <v>0</v>
      </c>
      <c r="H49" s="435"/>
      <c r="I49" s="72"/>
      <c r="J49"/>
      <c r="K49" s="623"/>
    </row>
    <row r="50" spans="1:122" ht="132" customHeight="1" x14ac:dyDescent="0.3">
      <c r="A50" s="100">
        <v>5</v>
      </c>
      <c r="B50" s="494" t="s">
        <v>54</v>
      </c>
      <c r="C50" s="494" t="s">
        <v>141</v>
      </c>
      <c r="D50" s="218" t="s">
        <v>829</v>
      </c>
      <c r="E50" s="385" t="e">
        <f>INDEX('2021 Unit Data'!$A$1:$CZ$258,MATCH('Unit Data from Audit Worksheet'!$A50,'2021 Unit Data'!$A$1:$A$258,0),MATCH('Unit Data from Audit Worksheet'!$D$2,'2021 Unit Data'!$A$1:$CZ$1,0))</f>
        <v>#N/A</v>
      </c>
      <c r="F50" s="189">
        <v>0</v>
      </c>
      <c r="G50" s="434">
        <f t="shared" si="1"/>
        <v>0</v>
      </c>
      <c r="H50" s="435"/>
      <c r="I50" s="72"/>
      <c r="J50"/>
      <c r="K50" s="623"/>
    </row>
    <row r="51" spans="1:122" ht="93.75" customHeight="1" x14ac:dyDescent="0.3">
      <c r="A51" s="100">
        <v>380</v>
      </c>
      <c r="B51" s="494" t="s">
        <v>59</v>
      </c>
      <c r="C51" s="494" t="s">
        <v>141</v>
      </c>
      <c r="D51" s="218" t="s">
        <v>830</v>
      </c>
      <c r="E51" s="385" t="e">
        <f>INDEX('2021 Unit Data'!$A$1:$CZ$258,MATCH('Unit Data from Audit Worksheet'!$A51,'2021 Unit Data'!$A$1:$A$258,0),MATCH('Unit Data from Audit Worksheet'!$D$2,'2021 Unit Data'!$A$1:$CZ$1,0))</f>
        <v>#N/A</v>
      </c>
      <c r="F51" s="189">
        <v>0</v>
      </c>
      <c r="G51" s="434">
        <f t="shared" si="1"/>
        <v>0</v>
      </c>
      <c r="H51" s="435"/>
      <c r="I51" s="72"/>
      <c r="J51"/>
      <c r="K51" s="623"/>
    </row>
    <row r="52" spans="1:122" ht="48.75" customHeight="1" x14ac:dyDescent="0.3">
      <c r="A52" s="100">
        <v>391</v>
      </c>
      <c r="B52" s="494" t="s">
        <v>68</v>
      </c>
      <c r="C52" s="494" t="s">
        <v>141</v>
      </c>
      <c r="D52" s="99" t="s">
        <v>139</v>
      </c>
      <c r="E52" s="385" t="e">
        <f>INDEX('2021 Unit Data'!$A$1:$CZ$258,MATCH('Unit Data from Audit Worksheet'!$A52,'2021 Unit Data'!$A$1:$A$258,0),MATCH('Unit Data from Audit Worksheet'!$D$2,'2021 Unit Data'!$A$1:$CZ$1,0))</f>
        <v>#N/A</v>
      </c>
      <c r="F52" s="189">
        <v>0</v>
      </c>
      <c r="G52" s="434">
        <f t="shared" si="1"/>
        <v>0</v>
      </c>
      <c r="H52" s="435"/>
      <c r="I52" s="72"/>
      <c r="J52"/>
      <c r="K52" s="623"/>
    </row>
    <row r="53" spans="1:122" ht="51.75" customHeight="1" x14ac:dyDescent="0.3">
      <c r="A53" s="100">
        <v>7</v>
      </c>
      <c r="B53" s="494" t="s">
        <v>68</v>
      </c>
      <c r="C53" s="494" t="s">
        <v>141</v>
      </c>
      <c r="D53" s="99" t="s">
        <v>140</v>
      </c>
      <c r="E53" s="385" t="e">
        <f>INDEX('2021 Unit Data'!$A$1:$CZ$258,MATCH('Unit Data from Audit Worksheet'!$A53,'2021 Unit Data'!$A$1:$A$258,0),MATCH('Unit Data from Audit Worksheet'!$D$2,'2021 Unit Data'!$A$1:$CZ$1,0))</f>
        <v>#N/A</v>
      </c>
      <c r="F53" s="189">
        <v>0</v>
      </c>
      <c r="G53" s="434">
        <f t="shared" si="1"/>
        <v>0</v>
      </c>
      <c r="H53" s="435"/>
      <c r="I53" s="72"/>
      <c r="J53"/>
      <c r="K53" s="623"/>
    </row>
    <row r="54" spans="1:122" ht="78.75" customHeight="1" x14ac:dyDescent="0.3">
      <c r="A54" s="100">
        <v>11</v>
      </c>
      <c r="B54" s="494" t="s">
        <v>68</v>
      </c>
      <c r="C54" s="494" t="s">
        <v>141</v>
      </c>
      <c r="D54" s="414" t="s">
        <v>831</v>
      </c>
      <c r="E54" s="385" t="e">
        <f>INDEX('2021 Unit Data'!$A$1:$CZ$258,MATCH('Unit Data from Audit Worksheet'!$A54,'2021 Unit Data'!$A$1:$A$258,0),MATCH('Unit Data from Audit Worksheet'!$D$2,'2021 Unit Data'!$A$1:$CZ$1,0))</f>
        <v>#N/A</v>
      </c>
      <c r="F54" s="189">
        <v>0</v>
      </c>
      <c r="G54" s="434">
        <f t="shared" si="1"/>
        <v>0</v>
      </c>
      <c r="H54" s="435"/>
      <c r="I54" s="72"/>
      <c r="J54"/>
      <c r="K54" s="623"/>
    </row>
    <row r="55" spans="1:122" ht="78.75" customHeight="1" x14ac:dyDescent="0.3">
      <c r="A55" s="195">
        <v>645</v>
      </c>
      <c r="B55" s="497" t="s">
        <v>361</v>
      </c>
      <c r="C55" s="497" t="s">
        <v>141</v>
      </c>
      <c r="D55" s="804" t="s">
        <v>387</v>
      </c>
      <c r="E55" s="385" t="e">
        <f>INDEX('2021 Unit Data'!$A$1:$CZ$258,MATCH('Unit Data from Audit Worksheet'!$A55,'2021 Unit Data'!$A$1:$A$258,0),MATCH('Unit Data from Audit Worksheet'!$D$2,'2021 Unit Data'!$A$1:$CZ$1,0))</f>
        <v>#N/A</v>
      </c>
      <c r="F55" s="189">
        <v>0</v>
      </c>
      <c r="G55" s="434">
        <f>IF(F55&lt;0,"Note: Number is normally positive.",)</f>
        <v>0</v>
      </c>
      <c r="H55" s="435"/>
      <c r="I55" s="436"/>
      <c r="J55"/>
      <c r="K55" s="623"/>
    </row>
    <row r="56" spans="1:122" ht="78.75" customHeight="1" x14ac:dyDescent="0.3">
      <c r="A56" s="195">
        <v>646</v>
      </c>
      <c r="B56" s="497" t="s">
        <v>361</v>
      </c>
      <c r="C56" s="497" t="s">
        <v>141</v>
      </c>
      <c r="D56" s="194" t="s">
        <v>362</v>
      </c>
      <c r="E56" s="385" t="e">
        <f>INDEX('2021 Unit Data'!$A$1:$CZ$258,MATCH('Unit Data from Audit Worksheet'!$A56,'2021 Unit Data'!$A$1:$A$258,0),MATCH('Unit Data from Audit Worksheet'!$D$2,'2021 Unit Data'!$A$1:$CZ$1,0))</f>
        <v>#N/A</v>
      </c>
      <c r="F56" s="189">
        <v>0</v>
      </c>
      <c r="G56" s="434">
        <f>IF(F56&lt;0,"Note: Number is normally positive.",)</f>
        <v>0</v>
      </c>
      <c r="H56" s="435"/>
      <c r="I56" s="436"/>
      <c r="J56"/>
      <c r="K56" s="623"/>
    </row>
    <row r="57" spans="1:122" ht="57.75" customHeight="1" x14ac:dyDescent="0.3">
      <c r="A57" s="100">
        <v>9</v>
      </c>
      <c r="B57" s="494" t="s">
        <v>59</v>
      </c>
      <c r="C57" s="494" t="s">
        <v>141</v>
      </c>
      <c r="D57" s="414" t="s">
        <v>832</v>
      </c>
      <c r="E57" s="385" t="e">
        <f>INDEX('2021 Unit Data'!$A$1:$CZ$258,MATCH('Unit Data from Audit Worksheet'!$A57,'2021 Unit Data'!$A$1:$A$258,0),MATCH('Unit Data from Audit Worksheet'!$D$2,'2021 Unit Data'!$A$1:$CZ$1,0))</f>
        <v>#N/A</v>
      </c>
      <c r="F57" s="189">
        <v>0</v>
      </c>
      <c r="G57" s="434">
        <f>IF(F47-F49-F50-F51-F57=0,,"Error: Total assets less total liabilities do not equal total fund balance. Account numbers 379-4-5-380-9= 0  The amount of the formula is in the cell to the right")</f>
        <v>0</v>
      </c>
      <c r="H57" s="437">
        <f>F47-F49-F50-F51-F57</f>
        <v>0</v>
      </c>
      <c r="I57" s="72"/>
      <c r="J57"/>
      <c r="K57" s="623"/>
    </row>
    <row r="58" spans="1:122" s="18" customFormat="1" ht="63.75" customHeight="1" x14ac:dyDescent="0.3">
      <c r="A58" s="100">
        <v>540</v>
      </c>
      <c r="B58" s="387" t="s">
        <v>58</v>
      </c>
      <c r="C58" s="387" t="s">
        <v>833</v>
      </c>
      <c r="D58" s="99" t="s">
        <v>388</v>
      </c>
      <c r="E58" s="385" t="e">
        <f>INDEX('2021 Unit Data'!$A$1:$CZ$258,MATCH('Unit Data from Audit Worksheet'!$A58,'2021 Unit Data'!$A$1:$A$258,0),MATCH('Unit Data from Audit Worksheet'!$D$2,'2021 Unit Data'!$A$1:$CZ$1,0))</f>
        <v>#N/A</v>
      </c>
      <c r="F58" s="189">
        <v>0</v>
      </c>
      <c r="G58" s="434"/>
      <c r="H58" s="435"/>
      <c r="I58" s="436"/>
      <c r="J58"/>
      <c r="K58" s="623"/>
      <c r="L58"/>
      <c r="N58" s="190"/>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row>
    <row r="59" spans="1:122" s="18" customFormat="1" ht="63.75" customHeight="1" x14ac:dyDescent="0.3">
      <c r="A59" s="783">
        <v>1052</v>
      </c>
      <c r="B59" s="498" t="s">
        <v>58</v>
      </c>
      <c r="C59" s="814" t="s">
        <v>144</v>
      </c>
      <c r="D59" s="784" t="s">
        <v>2085</v>
      </c>
      <c r="E59" s="785"/>
      <c r="F59" s="189">
        <v>0</v>
      </c>
      <c r="G59" s="434"/>
      <c r="H59" s="435"/>
      <c r="I59" s="436"/>
      <c r="J59" s="180"/>
      <c r="K59" s="623"/>
      <c r="L59" s="180"/>
      <c r="N59" s="190"/>
      <c r="Y59" s="180"/>
      <c r="Z59" s="180"/>
      <c r="AA59" s="180"/>
      <c r="AB59" s="180"/>
      <c r="AC59" s="180"/>
      <c r="AD59" s="180"/>
      <c r="AE59" s="180"/>
      <c r="AF59" s="180"/>
      <c r="AG59" s="180"/>
      <c r="AH59" s="180"/>
      <c r="AI59" s="180"/>
      <c r="AJ59" s="180"/>
      <c r="AK59" s="180"/>
      <c r="AL59" s="180"/>
      <c r="AM59" s="180"/>
      <c r="AN59" s="180"/>
      <c r="AO59" s="180"/>
      <c r="AP59" s="180"/>
      <c r="AQ59" s="180"/>
      <c r="AR59" s="180"/>
      <c r="AS59" s="180"/>
      <c r="AT59" s="180"/>
      <c r="AU59" s="180"/>
      <c r="AV59" s="180"/>
      <c r="AW59" s="180"/>
      <c r="AX59" s="180"/>
      <c r="AY59" s="180"/>
      <c r="AZ59" s="180"/>
      <c r="BA59" s="180"/>
      <c r="BB59" s="180"/>
      <c r="BC59" s="180"/>
      <c r="BD59" s="180"/>
      <c r="BE59" s="180"/>
      <c r="BF59" s="180"/>
      <c r="BG59" s="180"/>
      <c r="BH59" s="180"/>
      <c r="BI59" s="180"/>
      <c r="BJ59" s="180"/>
      <c r="BK59" s="180"/>
      <c r="BL59" s="180"/>
      <c r="BM59" s="180"/>
      <c r="BN59" s="180"/>
      <c r="BO59" s="180"/>
      <c r="BP59" s="180"/>
      <c r="BQ59" s="180"/>
      <c r="BR59" s="180"/>
      <c r="BS59" s="180"/>
      <c r="BT59" s="180"/>
      <c r="BU59" s="180"/>
      <c r="BV59" s="180"/>
      <c r="BW59" s="180"/>
      <c r="BX59" s="180"/>
      <c r="BY59" s="180"/>
      <c r="BZ59" s="180"/>
      <c r="CA59" s="180"/>
      <c r="CB59" s="180"/>
      <c r="CC59" s="180"/>
      <c r="CD59" s="180"/>
      <c r="CE59" s="180"/>
      <c r="CF59" s="180"/>
      <c r="CG59" s="180"/>
      <c r="CH59" s="180"/>
      <c r="CI59" s="180"/>
      <c r="CJ59" s="180"/>
      <c r="CK59" s="180"/>
      <c r="CL59" s="180"/>
      <c r="CM59" s="180"/>
      <c r="CN59" s="180"/>
      <c r="CO59" s="180"/>
      <c r="CP59" s="180"/>
      <c r="CQ59" s="180"/>
      <c r="CR59" s="180"/>
      <c r="CS59" s="180"/>
      <c r="CT59" s="180"/>
      <c r="CU59" s="180"/>
      <c r="CV59" s="180"/>
      <c r="CW59" s="180"/>
      <c r="CX59" s="180"/>
      <c r="CY59" s="180"/>
      <c r="CZ59" s="180"/>
      <c r="DA59" s="180"/>
      <c r="DB59" s="180"/>
      <c r="DC59" s="180"/>
      <c r="DD59" s="180"/>
      <c r="DE59" s="180"/>
      <c r="DF59" s="180"/>
      <c r="DG59" s="180"/>
      <c r="DH59" s="180"/>
      <c r="DI59" s="180"/>
      <c r="DJ59" s="180"/>
      <c r="DK59" s="180"/>
      <c r="DL59" s="180"/>
      <c r="DM59" s="180"/>
      <c r="DN59" s="180"/>
      <c r="DO59" s="180"/>
      <c r="DP59" s="180"/>
      <c r="DQ59" s="180"/>
      <c r="DR59" s="180"/>
    </row>
    <row r="60" spans="1:122" ht="30" customHeight="1" x14ac:dyDescent="0.3">
      <c r="A60" s="100"/>
      <c r="B60" s="529" t="s">
        <v>143</v>
      </c>
      <c r="C60" s="539"/>
      <c r="D60" s="511"/>
      <c r="E60" s="512"/>
      <c r="F60" s="513"/>
      <c r="G60" s="514"/>
      <c r="H60" s="17"/>
      <c r="I60" s="72"/>
      <c r="J60"/>
      <c r="K60" s="623"/>
    </row>
    <row r="61" spans="1:122" ht="82.5" customHeight="1" x14ac:dyDescent="0.3">
      <c r="A61" s="100">
        <v>984</v>
      </c>
      <c r="B61" s="387" t="s">
        <v>599</v>
      </c>
      <c r="C61" s="387" t="s">
        <v>833</v>
      </c>
      <c r="D61" s="414" t="s">
        <v>915</v>
      </c>
      <c r="E61" s="385" t="e">
        <f>INDEX('2021 Unit Data'!$A$1:$CZ$258,MATCH('Unit Data from Audit Worksheet'!$A61,'2021 Unit Data'!$A$1:$A$258,0),MATCH('Unit Data from Audit Worksheet'!$D$2,'2021 Unit Data'!$A$1:$CZ$1,0))</f>
        <v>#N/A</v>
      </c>
      <c r="F61" s="189">
        <v>0</v>
      </c>
      <c r="G61" s="434"/>
      <c r="H61" s="17"/>
      <c r="I61" s="72"/>
      <c r="J61"/>
      <c r="K61" s="623"/>
    </row>
    <row r="62" spans="1:122" ht="69" customHeight="1" x14ac:dyDescent="0.3">
      <c r="A62" s="100">
        <v>985</v>
      </c>
      <c r="B62" s="387" t="s">
        <v>599</v>
      </c>
      <c r="C62" s="387" t="s">
        <v>833</v>
      </c>
      <c r="D62" s="414" t="s">
        <v>916</v>
      </c>
      <c r="E62" s="385" t="e">
        <f>INDEX('2021 Unit Data'!$A$1:$CZ$258,MATCH('Unit Data from Audit Worksheet'!$A62,'2021 Unit Data'!$A$1:$A$258,0),MATCH('Unit Data from Audit Worksheet'!$D$2,'2021 Unit Data'!$A$1:$CZ$1,0))</f>
        <v>#N/A</v>
      </c>
      <c r="F62" s="189">
        <v>0</v>
      </c>
      <c r="G62" s="434"/>
      <c r="H62" s="17"/>
      <c r="I62" s="72"/>
      <c r="J62"/>
      <c r="K62" s="623"/>
    </row>
    <row r="63" spans="1:122" ht="52.5" customHeight="1" x14ac:dyDescent="0.3">
      <c r="A63" s="100">
        <v>369</v>
      </c>
      <c r="B63" s="4" t="s">
        <v>55</v>
      </c>
      <c r="C63" s="4" t="s">
        <v>144</v>
      </c>
      <c r="D63" s="414" t="s">
        <v>834</v>
      </c>
      <c r="E63" s="385" t="e">
        <f>INDEX('2021 Unit Data'!$A$1:$CZ$258,MATCH('Unit Data from Audit Worksheet'!$A63,'2021 Unit Data'!$A$1:$A$258,0),MATCH('Unit Data from Audit Worksheet'!$D$2,'2021 Unit Data'!$A$1:$CZ$1,0))</f>
        <v>#N/A</v>
      </c>
      <c r="F63" s="189">
        <v>0</v>
      </c>
      <c r="G63" s="434"/>
      <c r="H63" s="17"/>
      <c r="I63" s="72"/>
      <c r="J63"/>
      <c r="K63" s="623"/>
    </row>
    <row r="64" spans="1:122" ht="57.75" customHeight="1" x14ac:dyDescent="0.3">
      <c r="A64" s="100">
        <v>16</v>
      </c>
      <c r="B64" s="4" t="s">
        <v>65</v>
      </c>
      <c r="C64" s="4" t="s">
        <v>144</v>
      </c>
      <c r="D64" s="99" t="s">
        <v>142</v>
      </c>
      <c r="E64" s="385" t="e">
        <f>INDEX('2021 Unit Data'!$A$1:$CZ$258,MATCH('Unit Data from Audit Worksheet'!$A64,'2021 Unit Data'!$A$1:$A$258,0),MATCH('Unit Data from Audit Worksheet'!$D$2,'2021 Unit Data'!$A$1:$CZ$1,0))</f>
        <v>#N/A</v>
      </c>
      <c r="F64" s="189">
        <v>0</v>
      </c>
      <c r="G64" s="434"/>
      <c r="H64" s="17"/>
      <c r="I64" s="72"/>
      <c r="J64"/>
      <c r="K64" s="623"/>
    </row>
    <row r="65" spans="1:122" ht="65.25" customHeight="1" x14ac:dyDescent="0.3">
      <c r="A65" s="100">
        <v>370</v>
      </c>
      <c r="B65" s="4" t="s">
        <v>55</v>
      </c>
      <c r="C65" s="4" t="s">
        <v>144</v>
      </c>
      <c r="D65" s="414" t="s">
        <v>835</v>
      </c>
      <c r="E65" s="385" t="e">
        <f>INDEX('2021 Unit Data'!$A$1:$CZ$258,MATCH('Unit Data from Audit Worksheet'!$A65,'2021 Unit Data'!$A$1:$A$258,0),MATCH('Unit Data from Audit Worksheet'!$D$2,'2021 Unit Data'!$A$1:$CZ$1,0))</f>
        <v>#N/A</v>
      </c>
      <c r="F65" s="189">
        <v>0</v>
      </c>
      <c r="G65" s="434">
        <f>IF(F65&lt;0,"Error: Enter as positive.",)</f>
        <v>0</v>
      </c>
      <c r="H65" s="17"/>
      <c r="I65" s="72"/>
      <c r="J65"/>
      <c r="K65" s="623"/>
    </row>
    <row r="66" spans="1:122" ht="69.75" customHeight="1" x14ac:dyDescent="0.3">
      <c r="A66" s="100">
        <v>532</v>
      </c>
      <c r="B66" s="4" t="s">
        <v>54</v>
      </c>
      <c r="C66" s="4" t="s">
        <v>144</v>
      </c>
      <c r="D66" s="403" t="s">
        <v>836</v>
      </c>
      <c r="E66" s="385" t="e">
        <f>INDEX('2021 Unit Data'!$A$1:$CZ$258,MATCH('Unit Data from Audit Worksheet'!$A66,'2021 Unit Data'!$A$1:$A$258,0),MATCH('Unit Data from Audit Worksheet'!$D$2,'2021 Unit Data'!$A$1:$CZ$1,0))</f>
        <v>#N/A</v>
      </c>
      <c r="F66" s="189">
        <v>0</v>
      </c>
      <c r="G66" s="434">
        <f>IF(F66&lt;0,"Error: Enter as positive.",)</f>
        <v>0</v>
      </c>
      <c r="H66" s="17"/>
      <c r="I66" s="72"/>
      <c r="J66"/>
      <c r="K66" s="623"/>
    </row>
    <row r="67" spans="1:122" ht="69.75" customHeight="1" x14ac:dyDescent="0.3">
      <c r="A67" s="783">
        <v>1050</v>
      </c>
      <c r="B67" s="814" t="s">
        <v>2086</v>
      </c>
      <c r="C67" s="814" t="s">
        <v>144</v>
      </c>
      <c r="D67" s="817" t="s">
        <v>2019</v>
      </c>
      <c r="E67" s="785"/>
      <c r="F67" s="189">
        <v>0</v>
      </c>
      <c r="G67" s="434">
        <f>IF(F67&lt;0,"Error: Enter as positive.",)</f>
        <v>0</v>
      </c>
      <c r="H67" s="17"/>
      <c r="I67" s="72"/>
      <c r="J67" s="180"/>
      <c r="K67" s="623"/>
      <c r="L67" s="180"/>
      <c r="Y67" s="180"/>
      <c r="Z67" s="180"/>
      <c r="AA67" s="180"/>
      <c r="AB67" s="180"/>
      <c r="AC67" s="180"/>
      <c r="AD67" s="180"/>
      <c r="AE67" s="180"/>
      <c r="AF67" s="180"/>
      <c r="AG67" s="180"/>
      <c r="AH67" s="180"/>
      <c r="AI67" s="180"/>
      <c r="AJ67" s="180"/>
      <c r="AK67" s="180"/>
      <c r="AL67" s="180"/>
      <c r="AM67" s="180"/>
      <c r="AN67" s="180"/>
      <c r="AO67" s="180"/>
      <c r="AP67" s="180"/>
      <c r="AQ67" s="180"/>
      <c r="AR67" s="180"/>
      <c r="AS67" s="180"/>
      <c r="AT67" s="180"/>
      <c r="AU67" s="180"/>
      <c r="AV67" s="180"/>
      <c r="AW67" s="180"/>
      <c r="AX67" s="180"/>
      <c r="AY67" s="180"/>
      <c r="AZ67" s="180"/>
      <c r="BA67" s="180"/>
      <c r="BB67" s="180"/>
      <c r="BC67" s="180"/>
      <c r="BD67" s="180"/>
      <c r="BE67" s="180"/>
      <c r="BF67" s="180"/>
      <c r="BG67" s="180"/>
      <c r="BH67" s="180"/>
      <c r="BI67" s="180"/>
      <c r="BJ67" s="180"/>
      <c r="BK67" s="180"/>
      <c r="BL67" s="180"/>
      <c r="BM67" s="180"/>
      <c r="BN67" s="180"/>
      <c r="BO67" s="180"/>
      <c r="BP67" s="180"/>
      <c r="BQ67" s="180"/>
      <c r="BR67" s="180"/>
      <c r="BS67" s="180"/>
      <c r="BT67" s="180"/>
      <c r="BU67" s="180"/>
      <c r="BV67" s="180"/>
      <c r="BW67" s="180"/>
      <c r="BX67" s="180"/>
      <c r="BY67" s="180"/>
      <c r="BZ67" s="180"/>
      <c r="CA67" s="180"/>
      <c r="CB67" s="180"/>
      <c r="CC67" s="180"/>
      <c r="CD67" s="180"/>
      <c r="CE67" s="180"/>
      <c r="CF67" s="180"/>
      <c r="CG67" s="180"/>
      <c r="CH67" s="180"/>
      <c r="CI67" s="180"/>
      <c r="CJ67" s="180"/>
      <c r="CK67" s="180"/>
      <c r="CL67" s="180"/>
      <c r="CM67" s="180"/>
      <c r="CN67" s="180"/>
      <c r="CO67" s="180"/>
      <c r="CP67" s="180"/>
      <c r="CQ67" s="180"/>
      <c r="CR67" s="180"/>
      <c r="CS67" s="180"/>
      <c r="CT67" s="180"/>
      <c r="CU67" s="180"/>
      <c r="CV67" s="180"/>
      <c r="CW67" s="180"/>
      <c r="CX67" s="180"/>
      <c r="CY67" s="180"/>
      <c r="CZ67" s="180"/>
      <c r="DA67" s="180"/>
      <c r="DB67" s="180"/>
      <c r="DC67" s="180"/>
      <c r="DD67" s="180"/>
      <c r="DE67" s="180"/>
      <c r="DF67" s="180"/>
      <c r="DG67" s="180"/>
      <c r="DH67" s="180"/>
      <c r="DI67" s="180"/>
      <c r="DJ67" s="180"/>
      <c r="DK67" s="180"/>
      <c r="DL67" s="180"/>
      <c r="DM67" s="180"/>
      <c r="DN67" s="180"/>
      <c r="DO67" s="180"/>
      <c r="DP67" s="180"/>
      <c r="DQ67" s="180"/>
      <c r="DR67" s="180"/>
    </row>
    <row r="68" spans="1:122" ht="58.8" customHeight="1" x14ac:dyDescent="0.3">
      <c r="A68" s="100">
        <v>17</v>
      </c>
      <c r="B68" s="4" t="s">
        <v>59</v>
      </c>
      <c r="C68" s="4" t="s">
        <v>144</v>
      </c>
      <c r="D68" s="99" t="s">
        <v>837</v>
      </c>
      <c r="E68" s="385" t="e">
        <f>INDEX('2021 Unit Data'!$A$1:$CZ$258,MATCH('Unit Data from Audit Worksheet'!$A68,'2021 Unit Data'!$A$1:$A$258,0),MATCH('Unit Data from Audit Worksheet'!$D$2,'2021 Unit Data'!$A$1:$CZ$1,0))</f>
        <v>#N/A</v>
      </c>
      <c r="F68" s="189">
        <v>0</v>
      </c>
      <c r="G68" s="434"/>
      <c r="H68" s="17"/>
      <c r="I68" s="72"/>
      <c r="J68"/>
      <c r="K68" s="623"/>
    </row>
    <row r="69" spans="1:122" ht="58.5" customHeight="1" x14ac:dyDescent="0.3">
      <c r="A69" s="100">
        <v>20</v>
      </c>
      <c r="B69" s="4" t="s">
        <v>54</v>
      </c>
      <c r="C69" s="4" t="s">
        <v>144</v>
      </c>
      <c r="D69" s="99" t="s">
        <v>838</v>
      </c>
      <c r="E69" s="385" t="e">
        <f>INDEX('2021 Unit Data'!$A$1:$CZ$258,MATCH('Unit Data from Audit Worksheet'!$A69,'2021 Unit Data'!$A$1:$A$258,0),MATCH('Unit Data from Audit Worksheet'!$D$2,'2021 Unit Data'!$A$1:$CZ$1,0))</f>
        <v>#N/A</v>
      </c>
      <c r="F69" s="189">
        <v>0</v>
      </c>
      <c r="G69" s="434">
        <f>IF(F69&lt;0,"Error: Enter as positive.",)</f>
        <v>0</v>
      </c>
      <c r="H69" s="17"/>
      <c r="I69" s="72"/>
      <c r="J69"/>
      <c r="K69" s="623"/>
    </row>
    <row r="70" spans="1:122" ht="54" customHeight="1" x14ac:dyDescent="0.3">
      <c r="A70" s="100">
        <v>533</v>
      </c>
      <c r="B70" s="4" t="s">
        <v>54</v>
      </c>
      <c r="C70" s="4" t="s">
        <v>144</v>
      </c>
      <c r="D70" s="403" t="s">
        <v>839</v>
      </c>
      <c r="E70" s="385" t="e">
        <f>INDEX('2021 Unit Data'!$A$1:$CZ$258,MATCH('Unit Data from Audit Worksheet'!$A70,'2021 Unit Data'!$A$1:$A$258,0),MATCH('Unit Data from Audit Worksheet'!$D$2,'2021 Unit Data'!$A$1:$CZ$1,0))</f>
        <v>#N/A</v>
      </c>
      <c r="F70" s="189">
        <v>0</v>
      </c>
      <c r="G70" s="441"/>
      <c r="H70" s="17"/>
      <c r="I70" s="72"/>
      <c r="J70"/>
      <c r="K70" s="623"/>
    </row>
    <row r="71" spans="1:122" s="18" customFormat="1" ht="62.25" customHeight="1" x14ac:dyDescent="0.3">
      <c r="A71" s="100">
        <v>508</v>
      </c>
      <c r="B71" s="4" t="s">
        <v>54</v>
      </c>
      <c r="C71" s="4" t="s">
        <v>144</v>
      </c>
      <c r="D71" s="99" t="s">
        <v>293</v>
      </c>
      <c r="E71" s="385" t="e">
        <f>INDEX('2021 Unit Data'!$A$1:$CZ$258,MATCH('Unit Data from Audit Worksheet'!$A71,'2021 Unit Data'!$A$1:$A$258,0),MATCH('Unit Data from Audit Worksheet'!$D$2,'2021 Unit Data'!$A$1:$CZ$1,0))</f>
        <v>#N/A</v>
      </c>
      <c r="F71" s="189">
        <v>0</v>
      </c>
      <c r="G71" s="434"/>
      <c r="H71" s="435"/>
      <c r="I71" s="436"/>
      <c r="J71"/>
      <c r="K71" s="623"/>
      <c r="L71"/>
      <c r="N71" s="190"/>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c r="BX71"/>
      <c r="BY71"/>
      <c r="BZ71"/>
      <c r="CA71"/>
      <c r="CB71"/>
      <c r="CC71"/>
      <c r="CD71"/>
      <c r="CE71"/>
      <c r="CF71"/>
      <c r="CG71"/>
      <c r="CH71"/>
      <c r="CI71"/>
      <c r="CJ71"/>
      <c r="CK71"/>
      <c r="CL71"/>
      <c r="CM71"/>
      <c r="CN71"/>
      <c r="CO71"/>
      <c r="CP71"/>
      <c r="CQ71"/>
      <c r="CR71"/>
      <c r="CS71"/>
      <c r="CT71"/>
      <c r="CU71"/>
      <c r="CV71"/>
      <c r="CW71"/>
      <c r="CX71"/>
      <c r="CY71"/>
      <c r="CZ71"/>
      <c r="DA71"/>
      <c r="DB71"/>
      <c r="DC71"/>
      <c r="DD71"/>
      <c r="DE71"/>
      <c r="DF71"/>
      <c r="DG71"/>
      <c r="DH71"/>
      <c r="DI71"/>
      <c r="DJ71"/>
      <c r="DK71"/>
      <c r="DL71"/>
      <c r="DM71"/>
      <c r="DN71"/>
      <c r="DO71"/>
      <c r="DP71"/>
      <c r="DQ71"/>
      <c r="DR71"/>
    </row>
    <row r="72" spans="1:122" s="18" customFormat="1" ht="81.75" customHeight="1" x14ac:dyDescent="0.3">
      <c r="A72" s="100">
        <v>509</v>
      </c>
      <c r="B72" s="387" t="s">
        <v>54</v>
      </c>
      <c r="C72" s="4" t="s">
        <v>144</v>
      </c>
      <c r="D72" s="99" t="s">
        <v>291</v>
      </c>
      <c r="E72" s="385" t="e">
        <f>INDEX('2021 Unit Data'!$A$1:$CZ$258,MATCH('Unit Data from Audit Worksheet'!$A72,'2021 Unit Data'!$A$1:$A$258,0),MATCH('Unit Data from Audit Worksheet'!$D$2,'2021 Unit Data'!$A$1:$CZ$1,0))</f>
        <v>#N/A</v>
      </c>
      <c r="F72" s="189">
        <v>0</v>
      </c>
      <c r="G72" s="434">
        <f>IF(F72&lt;0,"Error: Enter as positive.",)</f>
        <v>0</v>
      </c>
      <c r="H72" s="435"/>
      <c r="I72" s="436"/>
      <c r="J72"/>
      <c r="K72" s="623"/>
      <c r="L72"/>
      <c r="N72" s="190"/>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c r="CW72"/>
      <c r="CX72"/>
      <c r="CY72"/>
      <c r="CZ72"/>
      <c r="DA72"/>
      <c r="DB72"/>
      <c r="DC72"/>
      <c r="DD72"/>
      <c r="DE72"/>
      <c r="DF72"/>
      <c r="DG72"/>
      <c r="DH72"/>
      <c r="DI72"/>
      <c r="DJ72"/>
      <c r="DK72"/>
      <c r="DL72"/>
      <c r="DM72"/>
      <c r="DN72"/>
      <c r="DO72"/>
      <c r="DP72"/>
      <c r="DQ72"/>
      <c r="DR72"/>
    </row>
    <row r="73" spans="1:122" ht="69" customHeight="1" x14ac:dyDescent="0.3">
      <c r="A73" s="100">
        <v>22</v>
      </c>
      <c r="B73" s="4" t="s">
        <v>59</v>
      </c>
      <c r="C73" s="4" t="s">
        <v>144</v>
      </c>
      <c r="D73" s="99" t="s">
        <v>292</v>
      </c>
      <c r="E73" s="385" t="e">
        <f>INDEX('2021 Unit Data'!$A$1:$CZ$258,MATCH('Unit Data from Audit Worksheet'!$A73,'2021 Unit Data'!$A$1:$A$258,0),MATCH('Unit Data from Audit Worksheet'!$D$2,'2021 Unit Data'!$A$1:$CZ$1,0))</f>
        <v>#N/A</v>
      </c>
      <c r="F73" s="189">
        <v>0</v>
      </c>
      <c r="G73" s="441"/>
      <c r="H73" s="17"/>
      <c r="I73" s="72"/>
      <c r="J73"/>
      <c r="K73" s="623"/>
    </row>
    <row r="74" spans="1:122" ht="72" customHeight="1" x14ac:dyDescent="0.3">
      <c r="A74" s="100">
        <v>23</v>
      </c>
      <c r="B74" s="4" t="s">
        <v>59</v>
      </c>
      <c r="C74" s="4" t="s">
        <v>144</v>
      </c>
      <c r="D74" s="414" t="s">
        <v>840</v>
      </c>
      <c r="E74" s="385" t="e">
        <f>INDEX('2021 Unit Data'!$A$1:$CZ$258,MATCH('Unit Data from Audit Worksheet'!$A74,'2021 Unit Data'!$A$1:$A$258,0),MATCH('Unit Data from Audit Worksheet'!$D$2,'2021 Unit Data'!$A$1:$CZ$1,0))</f>
        <v>#N/A</v>
      </c>
      <c r="F74" s="189">
        <v>0</v>
      </c>
      <c r="G74" s="434">
        <f>IF(H74=0,,"Error: Total revenues less total expenditures do not equal total change in fund balance.  Account numbers 16-532+17-20+533+22+508-509-23=0  The amount of the formula is located in the cell to the right")</f>
        <v>0</v>
      </c>
      <c r="H74" s="437">
        <f>+F64-F66+F68-F69+F70+F73+F71-F72-F74</f>
        <v>0</v>
      </c>
      <c r="I74" s="72"/>
      <c r="J74"/>
      <c r="K74" s="623"/>
    </row>
    <row r="75" spans="1:122" ht="194.25" customHeight="1" x14ac:dyDescent="0.3">
      <c r="A75" s="100">
        <v>590</v>
      </c>
      <c r="B75" s="4" t="s">
        <v>327</v>
      </c>
      <c r="C75" s="4"/>
      <c r="D75" s="414" t="s">
        <v>2054</v>
      </c>
      <c r="E75" s="563"/>
      <c r="F75" s="836"/>
      <c r="G75" s="836"/>
      <c r="H75" s="437"/>
      <c r="I75" s="436"/>
      <c r="J75"/>
      <c r="K75" s="623"/>
    </row>
    <row r="76" spans="1:122" ht="115.5" customHeight="1" x14ac:dyDescent="0.3">
      <c r="A76" s="100">
        <v>507</v>
      </c>
      <c r="B76" s="387" t="s">
        <v>59</v>
      </c>
      <c r="C76" s="387" t="s">
        <v>144</v>
      </c>
      <c r="D76" s="414" t="s">
        <v>841</v>
      </c>
      <c r="E76" s="385" t="e">
        <f>INDEX('2021 Unit Data'!$A$1:$CZ$258,MATCH('Unit Data from Audit Worksheet'!$A76,'2021 Unit Data'!$A$1:$A$258,0),MATCH('Unit Data from Audit Worksheet'!$D$2,'2021 Unit Data'!$A$1:$CZ$1,0))</f>
        <v>#N/A</v>
      </c>
      <c r="F76" s="189">
        <v>0</v>
      </c>
      <c r="G76" s="960" t="e">
        <f>IF(F57-F74-F76=E57,,"Error: Beginning Balance does not agree with our records.  (Acct# 9-23-507)= Prior Years Acct # 9 The amount of the formula is in the cell to the right")</f>
        <v>#N/A</v>
      </c>
      <c r="H76" s="961" t="e">
        <f>+F57-F74-F76-E57</f>
        <v>#N/A</v>
      </c>
      <c r="I76" s="842" t="s">
        <v>2087</v>
      </c>
      <c r="J76"/>
      <c r="K76" s="623"/>
    </row>
    <row r="77" spans="1:122" ht="82.5" customHeight="1" x14ac:dyDescent="0.3">
      <c r="A77" s="195">
        <v>647</v>
      </c>
      <c r="B77" s="497" t="s">
        <v>361</v>
      </c>
      <c r="C77" s="496" t="s">
        <v>363</v>
      </c>
      <c r="D77" s="194" t="s">
        <v>2150</v>
      </c>
      <c r="E77" s="385" t="e">
        <f>INDEX('2021 Unit Data'!$A$1:$CZ$258,MATCH('Unit Data from Audit Worksheet'!$A77,'2021 Unit Data'!$A$1:$A$258,0),MATCH('Unit Data from Audit Worksheet'!$D$2,'2021 Unit Data'!$A$1:$CZ$1,0))</f>
        <v>#N/A</v>
      </c>
      <c r="F77" s="189">
        <v>0</v>
      </c>
      <c r="G77" s="434">
        <f>IF(F77&lt;0,"Error: Enter as positive.",)</f>
        <v>0</v>
      </c>
      <c r="H77" s="442"/>
      <c r="I77" s="72"/>
      <c r="J77"/>
      <c r="K77" s="623"/>
    </row>
    <row r="78" spans="1:122" ht="25.5" customHeight="1" x14ac:dyDescent="0.3">
      <c r="A78" s="100"/>
      <c r="B78" s="529" t="s">
        <v>11</v>
      </c>
      <c r="C78" s="539"/>
      <c r="D78" s="508"/>
      <c r="E78" s="505"/>
      <c r="F78" s="509"/>
      <c r="G78" s="510"/>
      <c r="H78" s="17"/>
      <c r="I78" s="72"/>
      <c r="J78"/>
      <c r="K78" s="623"/>
    </row>
    <row r="79" spans="1:122" ht="78" customHeight="1" x14ac:dyDescent="0.3">
      <c r="A79" s="100">
        <v>171</v>
      </c>
      <c r="B79" s="4" t="s">
        <v>296</v>
      </c>
      <c r="C79" s="4" t="s">
        <v>295</v>
      </c>
      <c r="D79" s="386" t="s">
        <v>842</v>
      </c>
      <c r="E79" s="385" t="e">
        <f>INDEX('2021 Unit Data'!$A$1:$CZ$258,MATCH('Unit Data from Audit Worksheet'!$A79,'2021 Unit Data'!$A$1:$A$258,0),MATCH('Unit Data from Audit Worksheet'!$D$2,'2021 Unit Data'!$A$1:$CZ$1,0))</f>
        <v>#N/A</v>
      </c>
      <c r="F79" s="182">
        <v>0</v>
      </c>
      <c r="G79" s="434">
        <f>IF(F79&lt;0,"Error: Enter as positive.",)</f>
        <v>0</v>
      </c>
      <c r="H79" s="17"/>
      <c r="I79" s="72"/>
      <c r="J79"/>
      <c r="K79" s="623"/>
    </row>
    <row r="80" spans="1:122" ht="18" customHeight="1" x14ac:dyDescent="0.3">
      <c r="A80" s="100"/>
      <c r="B80" s="530" t="s">
        <v>843</v>
      </c>
      <c r="C80" s="539"/>
      <c r="D80" s="506"/>
      <c r="E80" s="506"/>
      <c r="F80" s="525"/>
      <c r="G80" s="526"/>
      <c r="H80" s="17"/>
      <c r="I80" s="72"/>
      <c r="J80"/>
      <c r="K80" s="623"/>
    </row>
    <row r="81" spans="1:11" ht="14.4" customHeight="1" x14ac:dyDescent="0.3">
      <c r="A81" s="100"/>
      <c r="B81" s="530" t="s">
        <v>24</v>
      </c>
      <c r="C81" s="539"/>
      <c r="D81" s="521"/>
      <c r="E81" s="504"/>
      <c r="F81" s="527"/>
      <c r="G81" s="528"/>
      <c r="H81" s="17"/>
      <c r="I81" s="72"/>
      <c r="J81"/>
      <c r="K81" s="623"/>
    </row>
    <row r="82" spans="1:11" ht="14.4" customHeight="1" x14ac:dyDescent="0.3">
      <c r="A82" s="100"/>
      <c r="B82" s="530" t="s">
        <v>22</v>
      </c>
      <c r="C82" s="539"/>
      <c r="D82" s="521"/>
      <c r="E82" s="504"/>
      <c r="F82" s="527"/>
      <c r="G82" s="528"/>
      <c r="H82" s="443"/>
      <c r="I82" s="72"/>
      <c r="J82"/>
      <c r="K82" s="623"/>
    </row>
    <row r="83" spans="1:11" ht="88.8" customHeight="1" x14ac:dyDescent="0.3">
      <c r="A83" s="100">
        <v>596</v>
      </c>
      <c r="B83" s="387" t="s">
        <v>56</v>
      </c>
      <c r="C83" s="286"/>
      <c r="D83" s="944" t="s">
        <v>2169</v>
      </c>
      <c r="E83" s="385" t="e">
        <f>INDEX('2021 Unit Data'!$A$1:$CZ$258,MATCH('Unit Data from Audit Worksheet'!$A83,'2021 Unit Data'!$A$1:$A$258,0),MATCH('Unit Data from Audit Worksheet'!$D$2,'2021 Unit Data'!$A$1:$CZ$1,0))</f>
        <v>#N/A</v>
      </c>
      <c r="F83" s="900"/>
      <c r="G83" s="928"/>
      <c r="H83" s="443"/>
      <c r="I83" s="72"/>
      <c r="J83"/>
      <c r="K83" s="623"/>
    </row>
    <row r="84" spans="1:11" ht="85.8" customHeight="1" x14ac:dyDescent="0.3">
      <c r="A84" s="100">
        <v>80</v>
      </c>
      <c r="B84" s="4" t="s">
        <v>61</v>
      </c>
      <c r="C84" s="4" t="s">
        <v>844</v>
      </c>
      <c r="D84" s="21" t="s">
        <v>845</v>
      </c>
      <c r="E84" s="385" t="e">
        <f>INDEX('2021 Unit Data'!$A$1:$CZ$258,MATCH('Unit Data from Audit Worksheet'!$A84,'2021 Unit Data'!$A$1:$A$258,0),MATCH('Unit Data from Audit Worksheet'!$D$2,'2021 Unit Data'!$A$1:$CZ$1,0))</f>
        <v>#N/A</v>
      </c>
      <c r="F84" s="900">
        <v>0</v>
      </c>
      <c r="G84" s="385" t="e">
        <f>INDEX('PY1 Data(H)'!$A$1:$CZ$307,MATCH('PY1 Data(H)'!$A293,'PY1 Data(H)'!$A$1:$A$307,0),MATCH('Unit Data from Audit Worksheet'!$D$2,'PY1 Data(H)'!$A$1:$CZ$1,0))</f>
        <v>#N/A</v>
      </c>
      <c r="H84" s="444"/>
      <c r="I84" s="72"/>
      <c r="J84"/>
      <c r="K84" s="623"/>
    </row>
    <row r="85" spans="1:11" ht="69" customHeight="1" x14ac:dyDescent="0.3">
      <c r="A85" s="100">
        <v>81</v>
      </c>
      <c r="B85" s="4" t="s">
        <v>61</v>
      </c>
      <c r="C85" s="4" t="s">
        <v>844</v>
      </c>
      <c r="D85" s="21" t="s">
        <v>846</v>
      </c>
      <c r="E85" s="385" t="e">
        <f>INDEX('2021 Unit Data'!$A$1:$CZ$258,MATCH('Unit Data from Audit Worksheet'!$A85,'2021 Unit Data'!$A$1:$A$258,0),MATCH('Unit Data from Audit Worksheet'!$D$2,'2021 Unit Data'!$A$1:$CZ$1,0))</f>
        <v>#N/A</v>
      </c>
      <c r="F85" s="189">
        <v>0</v>
      </c>
      <c r="G85" s="441"/>
      <c r="H85" s="17"/>
      <c r="I85" s="72"/>
      <c r="J85"/>
      <c r="K85" s="623"/>
    </row>
    <row r="86" spans="1:11" ht="84" customHeight="1" x14ac:dyDescent="0.3">
      <c r="A86" s="100">
        <v>579</v>
      </c>
      <c r="B86" s="494" t="s">
        <v>315</v>
      </c>
      <c r="C86" s="387" t="s">
        <v>844</v>
      </c>
      <c r="D86" s="495" t="s">
        <v>847</v>
      </c>
      <c r="E86" s="385" t="e">
        <f>INDEX('2021 Unit Data'!$A$1:$CZ$258,MATCH('Unit Data from Audit Worksheet'!$A86,'2021 Unit Data'!$A$1:$A$258,0),MATCH('Unit Data from Audit Worksheet'!$D$2,'2021 Unit Data'!$A$1:$CZ$1,0))</f>
        <v>#N/A</v>
      </c>
      <c r="F86" s="189">
        <v>0</v>
      </c>
      <c r="G86" s="434"/>
      <c r="H86" s="17"/>
      <c r="I86" s="435"/>
      <c r="J86"/>
      <c r="K86" s="623"/>
    </row>
    <row r="87" spans="1:11" ht="51" customHeight="1" x14ac:dyDescent="0.3">
      <c r="A87" s="100">
        <v>510</v>
      </c>
      <c r="B87" s="4" t="s">
        <v>36</v>
      </c>
      <c r="C87" s="4" t="s">
        <v>844</v>
      </c>
      <c r="D87" s="26" t="s">
        <v>290</v>
      </c>
      <c r="E87" s="385" t="e">
        <f>INDEX('2021 Unit Data'!$A$1:$CZ$258,MATCH('Unit Data from Audit Worksheet'!$A87,'2021 Unit Data'!$A$1:$A$258,0),MATCH('Unit Data from Audit Worksheet'!$D$2,'2021 Unit Data'!$A$1:$CZ$1,0))</f>
        <v>#N/A</v>
      </c>
      <c r="F87" s="189">
        <v>0</v>
      </c>
      <c r="G87" s="441"/>
      <c r="H87" s="17"/>
      <c r="I87" s="72"/>
      <c r="J87"/>
      <c r="K87" s="623"/>
    </row>
    <row r="88" spans="1:11" ht="68.25" customHeight="1" x14ac:dyDescent="0.3">
      <c r="A88" s="195">
        <v>654</v>
      </c>
      <c r="B88" s="496" t="s">
        <v>36</v>
      </c>
      <c r="C88" s="496" t="s">
        <v>844</v>
      </c>
      <c r="D88" s="221" t="s">
        <v>848</v>
      </c>
      <c r="E88" s="385" t="e">
        <f>INDEX('2021 Unit Data'!$A$1:$CZ$258,MATCH('Unit Data from Audit Worksheet'!$A88,'2021 Unit Data'!$A$1:$A$258,0),MATCH('Unit Data from Audit Worksheet'!$D$2,'2021 Unit Data'!$A$1:$CZ$1,0))</f>
        <v>#N/A</v>
      </c>
      <c r="F88" s="189">
        <v>0</v>
      </c>
      <c r="G88" s="434">
        <f>IF((F84+F85+F87)&gt;F88,"Error: Please review components of current assets above.  Account numbers (80+81+510)&gt;654",)</f>
        <v>0</v>
      </c>
      <c r="H88" s="17"/>
      <c r="I88" s="72"/>
      <c r="J88"/>
      <c r="K88" s="623"/>
    </row>
    <row r="89" spans="1:11" ht="75.75" customHeight="1" x14ac:dyDescent="0.3">
      <c r="A89" s="195">
        <v>655</v>
      </c>
      <c r="B89" s="496" t="s">
        <v>36</v>
      </c>
      <c r="C89" s="496" t="s">
        <v>844</v>
      </c>
      <c r="D89" s="197" t="s">
        <v>451</v>
      </c>
      <c r="E89" s="385" t="e">
        <f>INDEX('2021 Unit Data'!$A$1:$CZ$258,MATCH('Unit Data from Audit Worksheet'!$A89,'2021 Unit Data'!$A$1:$A$258,0),MATCH('Unit Data from Audit Worksheet'!$D$2,'2021 Unit Data'!$A$1:$CZ$1,0))</f>
        <v>#N/A</v>
      </c>
      <c r="F89" s="189">
        <v>0</v>
      </c>
      <c r="G89" s="441"/>
      <c r="H89" s="17"/>
      <c r="I89" s="72"/>
      <c r="J89"/>
      <c r="K89" s="623"/>
    </row>
    <row r="90" spans="1:11" ht="48" customHeight="1" x14ac:dyDescent="0.3">
      <c r="A90" s="100">
        <v>381</v>
      </c>
      <c r="B90" s="4" t="s">
        <v>36</v>
      </c>
      <c r="C90" s="4" t="s">
        <v>844</v>
      </c>
      <c r="D90" s="98" t="s">
        <v>122</v>
      </c>
      <c r="E90" s="385" t="e">
        <f>INDEX('2021 Unit Data'!$A$1:$CZ$258,MATCH('Unit Data from Audit Worksheet'!$A90,'2021 Unit Data'!$A$1:$A$258,0),MATCH('Unit Data from Audit Worksheet'!$D$2,'2021 Unit Data'!$A$1:$CZ$1,0))</f>
        <v>#N/A</v>
      </c>
      <c r="F90" s="189">
        <v>0</v>
      </c>
      <c r="G90" s="434">
        <f>IF(F88&gt;F90,"Error: Please review components of current assets above. Account numbers 654&gt;381",)</f>
        <v>0</v>
      </c>
      <c r="H90" s="17"/>
      <c r="I90" s="72"/>
      <c r="J90"/>
      <c r="K90" s="623"/>
    </row>
    <row r="91" spans="1:11" ht="63" customHeight="1" x14ac:dyDescent="0.3">
      <c r="A91" s="100">
        <v>578</v>
      </c>
      <c r="B91" s="387" t="s">
        <v>58</v>
      </c>
      <c r="C91" s="387" t="s">
        <v>844</v>
      </c>
      <c r="D91" s="495" t="s">
        <v>849</v>
      </c>
      <c r="E91" s="385" t="e">
        <f>INDEX('2021 Unit Data'!$A$1:$CZ$258,MATCH('Unit Data from Audit Worksheet'!$A91,'2021 Unit Data'!$A$1:$A$258,0),MATCH('Unit Data from Audit Worksheet'!$D$2,'2021 Unit Data'!$A$1:$CZ$1,0))</f>
        <v>#N/A</v>
      </c>
      <c r="F91" s="189">
        <v>0</v>
      </c>
      <c r="G91" s="434"/>
      <c r="H91" s="435"/>
      <c r="I91" s="436"/>
      <c r="J91"/>
      <c r="K91" s="623"/>
    </row>
    <row r="92" spans="1:11" ht="113.4" customHeight="1" x14ac:dyDescent="0.3">
      <c r="A92" s="196">
        <v>633</v>
      </c>
      <c r="B92" s="496" t="s">
        <v>450</v>
      </c>
      <c r="C92" s="496" t="s">
        <v>364</v>
      </c>
      <c r="D92" s="221" t="s">
        <v>917</v>
      </c>
      <c r="E92" s="385" t="e">
        <f>INDEX('2021 Unit Data'!$A$1:$CZ$258,MATCH('Unit Data from Audit Worksheet'!$A92,'2021 Unit Data'!$A$1:$A$258,0),MATCH('Unit Data from Audit Worksheet'!$D$2,'2021 Unit Data'!$A$1:$CZ$1,0))</f>
        <v>#N/A</v>
      </c>
      <c r="F92" s="189">
        <v>0</v>
      </c>
      <c r="G92" s="929" t="str">
        <f>IF(F92&gt;=(F93+F94+F95+F96+F97+F98),"","Account 633 is less than the total sum of accounts 634 through 638 + 383")</f>
        <v/>
      </c>
      <c r="H92" s="446"/>
      <c r="I92" s="439" t="str">
        <f>IF(F92&gt;=(F93+F94+F95+F96+F97+F98),"","Account 633 is less than the total sum of accounts 634 through 638 + 383")</f>
        <v/>
      </c>
      <c r="J92"/>
      <c r="K92" s="623"/>
    </row>
    <row r="93" spans="1:11" ht="101.4" customHeight="1" x14ac:dyDescent="0.3">
      <c r="A93" s="195">
        <v>634</v>
      </c>
      <c r="B93" s="497" t="s">
        <v>361</v>
      </c>
      <c r="C93" s="496" t="s">
        <v>364</v>
      </c>
      <c r="D93" s="221" t="s">
        <v>919</v>
      </c>
      <c r="E93" s="385" t="e">
        <f>INDEX('2021 Unit Data'!$A$1:$CZ$258,MATCH('Unit Data from Audit Worksheet'!$A93,'2021 Unit Data'!$A$1:$A$258,0),MATCH('Unit Data from Audit Worksheet'!$D$2,'2021 Unit Data'!$A$1:$CZ$1,0))</f>
        <v>#N/A</v>
      </c>
      <c r="F93" s="189">
        <v>0</v>
      </c>
      <c r="G93" s="930">
        <f>IF(F93&gt;F92,"Please review account numbers 634&gt;633",)</f>
        <v>0</v>
      </c>
      <c r="H93" s="439"/>
      <c r="I93" s="439"/>
      <c r="J93"/>
      <c r="K93" s="623"/>
    </row>
    <row r="94" spans="1:11" ht="107.4" customHeight="1" x14ac:dyDescent="0.3">
      <c r="A94" s="195">
        <v>635</v>
      </c>
      <c r="B94" s="497" t="s">
        <v>361</v>
      </c>
      <c r="C94" s="496" t="s">
        <v>364</v>
      </c>
      <c r="D94" s="221" t="s">
        <v>918</v>
      </c>
      <c r="E94" s="385" t="e">
        <f>INDEX('2021 Unit Data'!$A$1:$CZ$258,MATCH('Unit Data from Audit Worksheet'!$A94,'2021 Unit Data'!$A$1:$A$258,0),MATCH('Unit Data from Audit Worksheet'!$D$2,'2021 Unit Data'!$A$1:$CZ$1,0))</f>
        <v>#N/A</v>
      </c>
      <c r="F94" s="189">
        <v>0</v>
      </c>
      <c r="G94" s="930">
        <f>IF(F94&gt;F92,"Please review account numbers 635&gt;633",)</f>
        <v>0</v>
      </c>
      <c r="H94" s="439"/>
      <c r="I94" s="439"/>
      <c r="J94"/>
      <c r="K94" s="623"/>
    </row>
    <row r="95" spans="1:11" ht="106.5" customHeight="1" x14ac:dyDescent="0.3">
      <c r="A95" s="195">
        <v>636</v>
      </c>
      <c r="B95" s="497" t="s">
        <v>361</v>
      </c>
      <c r="C95" s="496" t="s">
        <v>364</v>
      </c>
      <c r="D95" s="221" t="s">
        <v>923</v>
      </c>
      <c r="E95" s="385" t="e">
        <f>INDEX('2021 Unit Data'!$A$1:$CZ$258,MATCH('Unit Data from Audit Worksheet'!$A95,'2021 Unit Data'!$A$1:$A$258,0),MATCH('Unit Data from Audit Worksheet'!$D$2,'2021 Unit Data'!$A$1:$CZ$1,0))</f>
        <v>#N/A</v>
      </c>
      <c r="F95" s="189">
        <v>0</v>
      </c>
      <c r="G95" s="930">
        <f>IF(F95&gt;F92,"Please review account numbers 636&gt;633",)</f>
        <v>0</v>
      </c>
      <c r="H95" s="439"/>
      <c r="I95" s="439"/>
      <c r="J95"/>
      <c r="K95" s="623"/>
    </row>
    <row r="96" spans="1:11" ht="80.25" customHeight="1" x14ac:dyDescent="0.3">
      <c r="A96" s="195">
        <v>637</v>
      </c>
      <c r="B96" s="497" t="s">
        <v>361</v>
      </c>
      <c r="C96" s="496" t="s">
        <v>364</v>
      </c>
      <c r="D96" s="221" t="s">
        <v>922</v>
      </c>
      <c r="E96" s="385" t="e">
        <f>INDEX('2021 Unit Data'!$A$1:$CZ$258,MATCH('Unit Data from Audit Worksheet'!$A96,'2021 Unit Data'!$A$1:$A$258,0),MATCH('Unit Data from Audit Worksheet'!$D$2,'2021 Unit Data'!$A$1:$CZ$1,0))</f>
        <v>#N/A</v>
      </c>
      <c r="F96" s="189">
        <v>0</v>
      </c>
      <c r="G96" s="930">
        <f>IF(F96&gt;F92,"Please review account numbers 637&gt;633",)</f>
        <v>0</v>
      </c>
      <c r="H96" s="439"/>
      <c r="I96" s="439"/>
      <c r="J96"/>
      <c r="K96" s="623"/>
    </row>
    <row r="97" spans="1:11" ht="106.2" customHeight="1" x14ac:dyDescent="0.3">
      <c r="A97" s="195">
        <v>638</v>
      </c>
      <c r="B97" s="497" t="s">
        <v>361</v>
      </c>
      <c r="C97" s="496" t="s">
        <v>364</v>
      </c>
      <c r="D97" s="221" t="s">
        <v>921</v>
      </c>
      <c r="E97" s="385" t="e">
        <f>INDEX('2021 Unit Data'!$A$1:$CZ$258,MATCH('Unit Data from Audit Worksheet'!$A97,'2021 Unit Data'!$A$1:$A$258,0),MATCH('Unit Data from Audit Worksheet'!$D$2,'2021 Unit Data'!$A$1:$CZ$1,0))</f>
        <v>#N/A</v>
      </c>
      <c r="F97" s="189">
        <v>0</v>
      </c>
      <c r="G97" s="930">
        <f>IF(F97&gt;F92,"Please review account numbers 638&gt;633",)</f>
        <v>0</v>
      </c>
      <c r="H97" s="439"/>
      <c r="I97" s="439"/>
      <c r="J97"/>
      <c r="K97" s="623"/>
    </row>
    <row r="98" spans="1:11" ht="93.75" customHeight="1" x14ac:dyDescent="0.3">
      <c r="A98" s="100">
        <v>383</v>
      </c>
      <c r="B98" s="4" t="s">
        <v>61</v>
      </c>
      <c r="C98" s="4" t="s">
        <v>844</v>
      </c>
      <c r="D98" s="26" t="s">
        <v>920</v>
      </c>
      <c r="E98" s="385" t="e">
        <f>INDEX('2021 Unit Data'!$A$1:$CZ$258,MATCH('Unit Data from Audit Worksheet'!$A98,'2021 Unit Data'!$A$1:$A$258,0),MATCH('Unit Data from Audit Worksheet'!$D$2,'2021 Unit Data'!$A$1:$CZ$1,0))</f>
        <v>#N/A</v>
      </c>
      <c r="F98" s="189">
        <v>0</v>
      </c>
      <c r="G98" s="931">
        <f>IF(F98&gt;F92,"Error: Please review account numbers 383&gt;633",)</f>
        <v>0</v>
      </c>
      <c r="H98" s="445"/>
      <c r="I98" s="72"/>
      <c r="J98"/>
      <c r="K98" s="623"/>
    </row>
    <row r="99" spans="1:11" ht="61.5" customHeight="1" x14ac:dyDescent="0.3">
      <c r="A99" s="100">
        <v>349</v>
      </c>
      <c r="B99" s="4" t="s">
        <v>61</v>
      </c>
      <c r="C99" s="4" t="s">
        <v>844</v>
      </c>
      <c r="D99" s="99" t="s">
        <v>145</v>
      </c>
      <c r="E99" s="385" t="e">
        <f>INDEX('2021 Unit Data'!$A$1:$CZ$258,MATCH('Unit Data from Audit Worksheet'!$A99,'2021 Unit Data'!$A$1:$A$258,0),MATCH('Unit Data from Audit Worksheet'!$D$2,'2021 Unit Data'!$A$1:$CZ$1,0))</f>
        <v>#N/A</v>
      </c>
      <c r="F99" s="189">
        <v>0</v>
      </c>
      <c r="G99" s="434" t="str">
        <f>IF(F92&gt;F99,"Error: Please review accts 633&gt;349","")</f>
        <v/>
      </c>
      <c r="H99" s="17"/>
      <c r="I99" s="72"/>
      <c r="J99"/>
      <c r="K99" s="623"/>
    </row>
    <row r="100" spans="1:11" ht="72" customHeight="1" x14ac:dyDescent="0.3">
      <c r="A100" s="100">
        <v>375</v>
      </c>
      <c r="B100" s="4" t="s">
        <v>61</v>
      </c>
      <c r="C100" s="4" t="s">
        <v>844</v>
      </c>
      <c r="D100" s="414" t="s">
        <v>850</v>
      </c>
      <c r="E100" s="385" t="e">
        <f>INDEX('2021 Unit Data'!$A$1:$CZ$258,MATCH('Unit Data from Audit Worksheet'!$A100,'2021 Unit Data'!$A$1:$A$258,0),MATCH('Unit Data from Audit Worksheet'!$D$2,'2021 Unit Data'!$A$1:$CZ$1,0))</f>
        <v>#N/A</v>
      </c>
      <c r="F100" s="189">
        <v>0</v>
      </c>
      <c r="G100" s="441"/>
      <c r="H100" s="17"/>
      <c r="I100" s="72"/>
      <c r="J100"/>
      <c r="K100" s="623"/>
    </row>
    <row r="101" spans="1:11" ht="54.6" customHeight="1" x14ac:dyDescent="0.3">
      <c r="A101" s="100">
        <v>83</v>
      </c>
      <c r="B101" s="4" t="s">
        <v>60</v>
      </c>
      <c r="C101" s="4" t="s">
        <v>844</v>
      </c>
      <c r="D101" s="99" t="s">
        <v>146</v>
      </c>
      <c r="E101" s="385" t="e">
        <f>INDEX('2021 Unit Data'!$A$1:$CZ$258,MATCH('Unit Data from Audit Worksheet'!$A101,'2021 Unit Data'!$A$1:$A$258,0),MATCH('Unit Data from Audit Worksheet'!$D$2,'2021 Unit Data'!$A$1:$CZ$1,0))</f>
        <v>#N/A</v>
      </c>
      <c r="F101" s="189">
        <v>0</v>
      </c>
      <c r="G101" s="434">
        <f>IF(F90-F99-F101=0,,"Error: Total assets less total liabilities do not equal total net assets.  Account numbers 381-349-83=0  The amount of the formula is in the cell to the right")</f>
        <v>0</v>
      </c>
      <c r="H101" s="437">
        <f>F90-F99-F101</f>
        <v>0</v>
      </c>
      <c r="I101" s="72"/>
      <c r="J101"/>
      <c r="K101" s="623"/>
    </row>
    <row r="102" spans="1:11" ht="40.5" customHeight="1" x14ac:dyDescent="0.3">
      <c r="A102" s="100"/>
      <c r="B102" s="529" t="s">
        <v>147</v>
      </c>
      <c r="C102" s="539"/>
      <c r="D102" s="506"/>
      <c r="E102" s="506"/>
      <c r="F102" s="525"/>
      <c r="G102" s="526"/>
      <c r="H102" s="443"/>
      <c r="I102" s="72"/>
      <c r="J102"/>
      <c r="K102" s="623"/>
    </row>
    <row r="103" spans="1:11" ht="59.25" customHeight="1" x14ac:dyDescent="0.3">
      <c r="A103" s="100">
        <v>90</v>
      </c>
      <c r="B103" s="4" t="s">
        <v>62</v>
      </c>
      <c r="C103" s="4" t="s">
        <v>851</v>
      </c>
      <c r="D103" s="21" t="s">
        <v>852</v>
      </c>
      <c r="E103" s="385" t="e">
        <f>INDEX('2021 Unit Data'!$A$1:$CZ$258,MATCH('Unit Data from Audit Worksheet'!$A103,'2021 Unit Data'!$A$1:$A$258,0),MATCH('Unit Data from Audit Worksheet'!$D$2,'2021 Unit Data'!$A$1:$CZ$1,0))</f>
        <v>#N/A</v>
      </c>
      <c r="F103" s="189">
        <v>0</v>
      </c>
      <c r="G103" s="434">
        <f>IF(F103&lt;0,"Note: Number is normally positive.",)</f>
        <v>0</v>
      </c>
      <c r="H103" s="437"/>
      <c r="I103" s="72"/>
      <c r="J103"/>
      <c r="K103" s="623"/>
    </row>
    <row r="104" spans="1:11" ht="75" customHeight="1" x14ac:dyDescent="0.3">
      <c r="A104" s="100">
        <v>91</v>
      </c>
      <c r="B104" s="4" t="s">
        <v>57</v>
      </c>
      <c r="C104" s="4" t="s">
        <v>851</v>
      </c>
      <c r="D104" s="21" t="s">
        <v>853</v>
      </c>
      <c r="E104" s="385" t="e">
        <f>INDEX('2021 Unit Data'!$A$1:$CZ$258,MATCH('Unit Data from Audit Worksheet'!$A104,'2021 Unit Data'!$A$1:$A$258,0),MATCH('Unit Data from Audit Worksheet'!$D$2,'2021 Unit Data'!$A$1:$CZ$1,0))</f>
        <v>#N/A</v>
      </c>
      <c r="F104" s="189">
        <v>0</v>
      </c>
      <c r="G104" s="434">
        <f>IF(F104&lt;0,"Note: Number is normally positive.",)</f>
        <v>0</v>
      </c>
      <c r="H104" s="435"/>
      <c r="I104" s="72"/>
      <c r="J104"/>
      <c r="K104" s="623"/>
    </row>
    <row r="105" spans="1:11" ht="66.75" customHeight="1" x14ac:dyDescent="0.3">
      <c r="A105" s="100">
        <v>581</v>
      </c>
      <c r="B105" s="387" t="s">
        <v>316</v>
      </c>
      <c r="C105" s="387" t="s">
        <v>851</v>
      </c>
      <c r="D105" s="495" t="s">
        <v>854</v>
      </c>
      <c r="E105" s="385" t="e">
        <f>INDEX('2021 Unit Data'!$A$1:$CZ$258,MATCH('Unit Data from Audit Worksheet'!$A105,'2021 Unit Data'!$A$1:$A$258,0),MATCH('Unit Data from Audit Worksheet'!$D$2,'2021 Unit Data'!$A$1:$CZ$1,0))</f>
        <v>#N/A</v>
      </c>
      <c r="F105" s="189">
        <v>0</v>
      </c>
      <c r="G105" s="434"/>
      <c r="H105" s="435"/>
      <c r="I105" s="72"/>
      <c r="J105"/>
      <c r="K105" s="623"/>
    </row>
    <row r="106" spans="1:11" ht="67.5" customHeight="1" x14ac:dyDescent="0.3">
      <c r="A106" s="100">
        <v>511</v>
      </c>
      <c r="B106" s="4" t="s">
        <v>57</v>
      </c>
      <c r="C106" s="4" t="s">
        <v>851</v>
      </c>
      <c r="D106" s="22" t="s">
        <v>148</v>
      </c>
      <c r="E106" s="385" t="e">
        <f>INDEX('2021 Unit Data'!$A$1:$CZ$258,MATCH('Unit Data from Audit Worksheet'!$A106,'2021 Unit Data'!$A$1:$A$258,0),MATCH('Unit Data from Audit Worksheet'!$D$2,'2021 Unit Data'!$A$1:$CZ$1,0))</f>
        <v>#N/A</v>
      </c>
      <c r="F106" s="189">
        <v>0</v>
      </c>
      <c r="G106" s="434">
        <f>IF(F106&lt;0,"Note: Number is normally positive.",)</f>
        <v>0</v>
      </c>
      <c r="H106" s="435"/>
      <c r="I106" s="72"/>
      <c r="J106"/>
      <c r="K106" s="623"/>
    </row>
    <row r="107" spans="1:11" ht="72" customHeight="1" x14ac:dyDescent="0.3">
      <c r="A107" s="195">
        <v>657</v>
      </c>
      <c r="B107" s="496" t="s">
        <v>57</v>
      </c>
      <c r="C107" s="496" t="s">
        <v>851</v>
      </c>
      <c r="D107" s="221" t="s">
        <v>855</v>
      </c>
      <c r="E107" s="385" t="e">
        <f>INDEX('2021 Unit Data'!$A$1:$CZ$258,MATCH('Unit Data from Audit Worksheet'!$A107,'2021 Unit Data'!$A$1:$A$258,0),MATCH('Unit Data from Audit Worksheet'!$D$2,'2021 Unit Data'!$A$1:$CZ$1,0))</f>
        <v>#N/A</v>
      </c>
      <c r="F107" s="189">
        <v>0</v>
      </c>
      <c r="G107" s="931">
        <f>IF((F103+F104+F106)&gt;F107,"Error: Please review components of current assets above.  Account numbers (90+91+511)&gt;657",)</f>
        <v>0</v>
      </c>
      <c r="H107" s="435"/>
      <c r="I107" s="72"/>
      <c r="J107"/>
      <c r="K107" s="623"/>
    </row>
    <row r="108" spans="1:11" ht="70.5" customHeight="1" x14ac:dyDescent="0.3">
      <c r="A108" s="195">
        <v>658</v>
      </c>
      <c r="B108" s="496" t="s">
        <v>57</v>
      </c>
      <c r="C108" s="496" t="s">
        <v>851</v>
      </c>
      <c r="D108" s="197" t="s">
        <v>452</v>
      </c>
      <c r="E108" s="385" t="e">
        <f>INDEX('2021 Unit Data'!$A$1:$CZ$258,MATCH('Unit Data from Audit Worksheet'!$A108,'2021 Unit Data'!$A$1:$A$258,0),MATCH('Unit Data from Audit Worksheet'!$D$2,'2021 Unit Data'!$A$1:$CZ$1,0))</f>
        <v>#N/A</v>
      </c>
      <c r="F108" s="189">
        <v>0</v>
      </c>
      <c r="G108" s="434"/>
      <c r="H108" s="435"/>
      <c r="I108" s="72"/>
      <c r="J108"/>
      <c r="K108" s="623"/>
    </row>
    <row r="109" spans="1:11" ht="50.25" customHeight="1" x14ac:dyDescent="0.3">
      <c r="A109" s="100">
        <v>382</v>
      </c>
      <c r="B109" s="4" t="s">
        <v>59</v>
      </c>
      <c r="C109" s="4" t="s">
        <v>851</v>
      </c>
      <c r="D109" s="98" t="s">
        <v>122</v>
      </c>
      <c r="E109" s="385" t="e">
        <f>INDEX('2021 Unit Data'!$A$1:$CZ$258,MATCH('Unit Data from Audit Worksheet'!$A109,'2021 Unit Data'!$A$1:$A$258,0),MATCH('Unit Data from Audit Worksheet'!$D$2,'2021 Unit Data'!$A$1:$CZ$1,0))</f>
        <v>#N/A</v>
      </c>
      <c r="F109" s="189">
        <v>0</v>
      </c>
      <c r="G109" s="931">
        <f>IF(F107&gt;F109,"Error: Please review components of current assets above. Account numbers 657&gt;382",)</f>
        <v>0</v>
      </c>
      <c r="H109" s="435"/>
      <c r="I109" s="72"/>
      <c r="J109"/>
      <c r="K109" s="623"/>
    </row>
    <row r="110" spans="1:11" ht="57.75" customHeight="1" x14ac:dyDescent="0.3">
      <c r="A110" s="100">
        <v>360</v>
      </c>
      <c r="B110" s="4" t="s">
        <v>55</v>
      </c>
      <c r="C110" s="4" t="s">
        <v>851</v>
      </c>
      <c r="D110" s="99" t="s">
        <v>149</v>
      </c>
      <c r="E110" s="385" t="e">
        <f>INDEX('2021 Unit Data'!$A$1:$CZ$258,MATCH('Unit Data from Audit Worksheet'!$A110,'2021 Unit Data'!$A$1:$A$258,0),MATCH('Unit Data from Audit Worksheet'!$D$2,'2021 Unit Data'!$A$1:$CZ$1,0))</f>
        <v>#N/A</v>
      </c>
      <c r="F110" s="189">
        <v>0</v>
      </c>
      <c r="G110" s="929"/>
      <c r="H110" s="435"/>
      <c r="I110" s="72"/>
      <c r="J110"/>
      <c r="K110" s="623"/>
    </row>
    <row r="111" spans="1:11" ht="62.25" customHeight="1" x14ac:dyDescent="0.3">
      <c r="A111" s="100">
        <v>580</v>
      </c>
      <c r="B111" s="387" t="s">
        <v>316</v>
      </c>
      <c r="C111" s="387" t="s">
        <v>851</v>
      </c>
      <c r="D111" s="495" t="s">
        <v>856</v>
      </c>
      <c r="E111" s="385" t="e">
        <f>INDEX('2021 Unit Data'!$A$1:$CZ$258,MATCH('Unit Data from Audit Worksheet'!$A111,'2021 Unit Data'!$A$1:$A$258,0),MATCH('Unit Data from Audit Worksheet'!$D$2,'2021 Unit Data'!$A$1:$CZ$1,0))</f>
        <v>#N/A</v>
      </c>
      <c r="F111" s="189">
        <v>0</v>
      </c>
      <c r="G111" s="929"/>
      <c r="H111" s="435"/>
      <c r="I111" s="72"/>
      <c r="J111"/>
      <c r="K111" s="623"/>
    </row>
    <row r="112" spans="1:11" ht="114" customHeight="1" x14ac:dyDescent="0.3">
      <c r="A112" s="196">
        <v>639</v>
      </c>
      <c r="B112" s="496" t="s">
        <v>450</v>
      </c>
      <c r="C112" s="496" t="s">
        <v>851</v>
      </c>
      <c r="D112" s="221" t="s">
        <v>924</v>
      </c>
      <c r="E112" s="385" t="e">
        <f>INDEX('2021 Unit Data'!$A$1:$CZ$258,MATCH('Unit Data from Audit Worksheet'!$A112,'2021 Unit Data'!$A$1:$A$258,0),MATCH('Unit Data from Audit Worksheet'!$D$2,'2021 Unit Data'!$A$1:$CZ$1,0))</f>
        <v>#N/A</v>
      </c>
      <c r="F112" s="189">
        <v>0</v>
      </c>
      <c r="G112" s="929" t="str">
        <f>IF(F112&gt;=(F113+F114+F115+F116+F117+F118),"","Account 639 is less than the total sum of accounts 640 through 644 + 384")</f>
        <v/>
      </c>
      <c r="H112" s="446"/>
      <c r="I112" s="439"/>
      <c r="J112"/>
      <c r="K112" s="623"/>
    </row>
    <row r="113" spans="1:122" ht="111.6" customHeight="1" x14ac:dyDescent="0.3">
      <c r="A113" s="195">
        <v>640</v>
      </c>
      <c r="B113" s="497" t="s">
        <v>361</v>
      </c>
      <c r="C113" s="496" t="s">
        <v>851</v>
      </c>
      <c r="D113" s="221" t="s">
        <v>925</v>
      </c>
      <c r="E113" s="385" t="e">
        <f>INDEX('2021 Unit Data'!$A$1:$CZ$258,MATCH('Unit Data from Audit Worksheet'!$A113,'2021 Unit Data'!$A$1:$A$258,0),MATCH('Unit Data from Audit Worksheet'!$D$2,'2021 Unit Data'!$A$1:$CZ$1,0))</f>
        <v>#N/A</v>
      </c>
      <c r="F113" s="189">
        <v>0</v>
      </c>
      <c r="G113" s="931">
        <f>IF(F113&gt;F112,"Error: Please review components of current liabilities above. Account numbers 640&gt;639",)</f>
        <v>0</v>
      </c>
      <c r="H113" s="439"/>
      <c r="I113" s="446"/>
      <c r="J113"/>
      <c r="K113" s="623"/>
    </row>
    <row r="114" spans="1:122" ht="121.2" customHeight="1" x14ac:dyDescent="0.3">
      <c r="A114" s="195">
        <v>641</v>
      </c>
      <c r="B114" s="497" t="s">
        <v>361</v>
      </c>
      <c r="C114" s="496" t="s">
        <v>851</v>
      </c>
      <c r="D114" s="221" t="s">
        <v>926</v>
      </c>
      <c r="E114" s="385" t="e">
        <f>INDEX('2021 Unit Data'!$A$1:$CZ$258,MATCH('Unit Data from Audit Worksheet'!$A114,'2021 Unit Data'!$A$1:$A$258,0),MATCH('Unit Data from Audit Worksheet'!$D$2,'2021 Unit Data'!$A$1:$CZ$1,0))</f>
        <v>#N/A</v>
      </c>
      <c r="F114" s="189">
        <v>0</v>
      </c>
      <c r="G114" s="931">
        <f>IF(F114&gt;F112,"Error: Please review components of current liabilities above. Account numbers 641&gt;639",)</f>
        <v>0</v>
      </c>
      <c r="H114" s="439"/>
      <c r="I114" s="439"/>
      <c r="J114"/>
      <c r="K114" s="623"/>
    </row>
    <row r="115" spans="1:122" ht="110.4" customHeight="1" x14ac:dyDescent="0.3">
      <c r="A115" s="195">
        <v>642</v>
      </c>
      <c r="B115" s="497" t="s">
        <v>361</v>
      </c>
      <c r="C115" s="496" t="s">
        <v>851</v>
      </c>
      <c r="D115" s="221" t="s">
        <v>927</v>
      </c>
      <c r="E115" s="385" t="e">
        <f>INDEX('2021 Unit Data'!$A$1:$CZ$258,MATCH('Unit Data from Audit Worksheet'!$A115,'2021 Unit Data'!$A$1:$A$258,0),MATCH('Unit Data from Audit Worksheet'!$D$2,'2021 Unit Data'!$A$1:$CZ$1,0))</f>
        <v>#N/A</v>
      </c>
      <c r="F115" s="189">
        <v>0</v>
      </c>
      <c r="G115" s="931">
        <f>IF(F115&gt;F112,"Error: Please review components of current liabilities above. Account numbers  642&gt;639",)</f>
        <v>0</v>
      </c>
      <c r="H115" s="439"/>
      <c r="I115" s="439"/>
      <c r="J115"/>
      <c r="K115" s="623"/>
    </row>
    <row r="116" spans="1:122" ht="79.8" customHeight="1" x14ac:dyDescent="0.3">
      <c r="A116" s="195">
        <v>643</v>
      </c>
      <c r="B116" s="497" t="s">
        <v>361</v>
      </c>
      <c r="C116" s="496" t="s">
        <v>851</v>
      </c>
      <c r="D116" s="221" t="s">
        <v>928</v>
      </c>
      <c r="E116" s="385" t="e">
        <f>INDEX('2021 Unit Data'!$A$1:$CZ$258,MATCH('Unit Data from Audit Worksheet'!$A116,'2021 Unit Data'!$A$1:$A$258,0),MATCH('Unit Data from Audit Worksheet'!$D$2,'2021 Unit Data'!$A$1:$CZ$1,0))</f>
        <v>#N/A</v>
      </c>
      <c r="F116" s="189">
        <v>0</v>
      </c>
      <c r="G116" s="931">
        <f>IF(F116&gt;F112,"Error: Please review components of current liabilities above. Account numbers 643&gt;639",)</f>
        <v>0</v>
      </c>
      <c r="H116" s="439"/>
      <c r="I116" s="439"/>
      <c r="J116"/>
      <c r="K116" s="623"/>
    </row>
    <row r="117" spans="1:122" ht="105" customHeight="1" x14ac:dyDescent="0.3">
      <c r="A117" s="195">
        <v>644</v>
      </c>
      <c r="B117" s="497" t="s">
        <v>361</v>
      </c>
      <c r="C117" s="496" t="s">
        <v>851</v>
      </c>
      <c r="D117" s="221" t="s">
        <v>929</v>
      </c>
      <c r="E117" s="385" t="e">
        <f>INDEX('2021 Unit Data'!$A$1:$CZ$258,MATCH('Unit Data from Audit Worksheet'!$A117,'2021 Unit Data'!$A$1:$A$258,0),MATCH('Unit Data from Audit Worksheet'!$D$2,'2021 Unit Data'!$A$1:$CZ$1,0))</f>
        <v>#N/A</v>
      </c>
      <c r="F117" s="189">
        <v>0</v>
      </c>
      <c r="G117" s="931">
        <f>IF(F117&gt;F112,"Error: Please review components of current liabilities above. Account number 644&gt;639",)</f>
        <v>0</v>
      </c>
      <c r="H117" s="439"/>
      <c r="I117" s="439"/>
      <c r="J117"/>
      <c r="K117" s="623"/>
    </row>
    <row r="118" spans="1:122" ht="88.8" customHeight="1" x14ac:dyDescent="0.3">
      <c r="A118" s="100">
        <v>384</v>
      </c>
      <c r="B118" s="4" t="s">
        <v>62</v>
      </c>
      <c r="C118" s="4" t="s">
        <v>851</v>
      </c>
      <c r="D118" s="26" t="s">
        <v>930</v>
      </c>
      <c r="E118" s="385" t="e">
        <f>INDEX('2021 Unit Data'!$A$1:$CZ$258,MATCH('Unit Data from Audit Worksheet'!$A118,'2021 Unit Data'!$A$1:$A$258,0),MATCH('Unit Data from Audit Worksheet'!$D$2,'2021 Unit Data'!$A$1:$CZ$1,0))</f>
        <v>#N/A</v>
      </c>
      <c r="F118" s="440">
        <v>0</v>
      </c>
      <c r="G118" s="931">
        <f>IF(F118&gt;F112,"Error: Please review components of current liabilities above. Account number 384&gt;639",)</f>
        <v>0</v>
      </c>
      <c r="H118" s="353"/>
      <c r="I118" s="72"/>
      <c r="J118"/>
      <c r="K118" s="623"/>
    </row>
    <row r="119" spans="1:122" ht="92.4" customHeight="1" x14ac:dyDescent="0.3">
      <c r="A119" s="100">
        <v>361</v>
      </c>
      <c r="B119" s="4" t="s">
        <v>55</v>
      </c>
      <c r="C119" s="4" t="s">
        <v>851</v>
      </c>
      <c r="D119" s="414" t="s">
        <v>857</v>
      </c>
      <c r="E119" s="385" t="e">
        <f>INDEX('2021 Unit Data'!$A$1:$CZ$258,MATCH('Unit Data from Audit Worksheet'!$A119,'2021 Unit Data'!$A$1:$A$258,0),MATCH('Unit Data from Audit Worksheet'!$D$2,'2021 Unit Data'!$A$1:$CZ$1,0))</f>
        <v>#N/A</v>
      </c>
      <c r="F119" s="189">
        <v>0</v>
      </c>
      <c r="G119" s="441"/>
      <c r="H119" s="435"/>
      <c r="I119" s="72"/>
      <c r="J119"/>
      <c r="K119" s="623"/>
    </row>
    <row r="120" spans="1:122" ht="54" customHeight="1" x14ac:dyDescent="0.3">
      <c r="A120" s="100">
        <v>362</v>
      </c>
      <c r="B120" s="4" t="s">
        <v>55</v>
      </c>
      <c r="C120" s="4" t="s">
        <v>851</v>
      </c>
      <c r="D120" s="99" t="s">
        <v>150</v>
      </c>
      <c r="E120" s="385" t="e">
        <f>INDEX('2021 Unit Data'!$A$1:$CZ$258,MATCH('Unit Data from Audit Worksheet'!$A120,'2021 Unit Data'!$A$1:$A$258,0),MATCH('Unit Data from Audit Worksheet'!$D$2,'2021 Unit Data'!$A$1:$CZ$1,0))</f>
        <v>#N/A</v>
      </c>
      <c r="F120" s="189">
        <v>0</v>
      </c>
      <c r="G120" s="434">
        <f>IF(H120=0,,"Error: Total assets less total liabilities do not equal total net position. Account numbers 382-360-362=0  The amount of the formula is in the cell to the right")</f>
        <v>0</v>
      </c>
      <c r="H120" s="437">
        <f>F109-F110-F120</f>
        <v>0</v>
      </c>
      <c r="I120" s="72"/>
      <c r="J120"/>
      <c r="K120" s="623"/>
    </row>
    <row r="121" spans="1:122" ht="26.25" customHeight="1" x14ac:dyDescent="0.3">
      <c r="A121" s="100"/>
      <c r="B121" s="518" t="s">
        <v>174</v>
      </c>
      <c r="C121" s="519"/>
      <c r="D121" s="531"/>
      <c r="E121" s="512"/>
      <c r="F121" s="517"/>
      <c r="G121" s="517"/>
      <c r="H121" s="17"/>
      <c r="I121" s="72"/>
      <c r="J121"/>
      <c r="K121" s="623"/>
    </row>
    <row r="122" spans="1:122" s="18" customFormat="1" ht="67.2" customHeight="1" x14ac:dyDescent="0.3">
      <c r="A122" s="100"/>
      <c r="B122" s="987" t="s">
        <v>940</v>
      </c>
      <c r="C122" s="987"/>
      <c r="D122" s="987"/>
      <c r="E122" s="506"/>
      <c r="F122" s="526"/>
      <c r="G122" s="526"/>
      <c r="H122" s="17"/>
      <c r="I122" s="72"/>
      <c r="J122"/>
      <c r="K122" s="623"/>
      <c r="L122"/>
      <c r="N122" s="190"/>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c r="BR122"/>
      <c r="BS122"/>
      <c r="BT122"/>
      <c r="BU122"/>
      <c r="BV122"/>
      <c r="BW122"/>
      <c r="BX122"/>
      <c r="BY122"/>
      <c r="BZ122"/>
      <c r="CA122"/>
      <c r="CB122"/>
      <c r="CC122"/>
      <c r="CD122"/>
      <c r="CE122"/>
      <c r="CF122"/>
      <c r="CG122"/>
      <c r="CH122"/>
      <c r="CI122"/>
      <c r="CJ122"/>
      <c r="CK122"/>
      <c r="CL122"/>
      <c r="CM122"/>
      <c r="CN122"/>
      <c r="CO122"/>
      <c r="CP122"/>
      <c r="CQ122"/>
      <c r="CR122"/>
      <c r="CS122"/>
      <c r="CT122"/>
      <c r="CU122"/>
      <c r="CV122"/>
      <c r="CW122"/>
      <c r="CX122"/>
      <c r="CY122"/>
      <c r="CZ122"/>
      <c r="DA122"/>
      <c r="DB122"/>
      <c r="DC122"/>
      <c r="DD122"/>
      <c r="DE122"/>
      <c r="DF122"/>
      <c r="DG122"/>
      <c r="DH122"/>
      <c r="DI122"/>
      <c r="DJ122"/>
      <c r="DK122"/>
      <c r="DL122"/>
      <c r="DM122"/>
      <c r="DN122"/>
      <c r="DO122"/>
      <c r="DP122"/>
      <c r="DQ122"/>
      <c r="DR122"/>
    </row>
    <row r="123" spans="1:122" ht="87" customHeight="1" x14ac:dyDescent="0.3">
      <c r="A123" s="100">
        <v>88</v>
      </c>
      <c r="B123" s="4" t="s">
        <v>60</v>
      </c>
      <c r="C123" s="4" t="s">
        <v>858</v>
      </c>
      <c r="D123" s="21" t="s">
        <v>859</v>
      </c>
      <c r="E123" s="385" t="e">
        <f>INDEX('2021 Unit Data'!$A$1:$CZ$258,MATCH('Unit Data from Audit Worksheet'!$A123,'2021 Unit Data'!$A$1:$A$258,0),MATCH('Unit Data from Audit Worksheet'!$D$2,'2021 Unit Data'!$A$1:$CZ$1,0))</f>
        <v>#N/A</v>
      </c>
      <c r="F123" s="189">
        <v>0</v>
      </c>
      <c r="G123" s="441"/>
      <c r="H123" s="17"/>
      <c r="I123" s="72"/>
      <c r="J123"/>
      <c r="K123" s="623"/>
    </row>
    <row r="124" spans="1:122" ht="74.400000000000006" customHeight="1" x14ac:dyDescent="0.3">
      <c r="A124" s="100">
        <v>84</v>
      </c>
      <c r="B124" s="4" t="s">
        <v>60</v>
      </c>
      <c r="C124" s="4" t="s">
        <v>858</v>
      </c>
      <c r="D124" s="26" t="s">
        <v>151</v>
      </c>
      <c r="E124" s="385" t="e">
        <f>INDEX('2021 Unit Data'!$A$1:$CZ$258,MATCH('Unit Data from Audit Worksheet'!$A124,'2021 Unit Data'!$A$1:$A$258,0),MATCH('Unit Data from Audit Worksheet'!$D$2,'2021 Unit Data'!$A$1:$CZ$1,0))</f>
        <v>#N/A</v>
      </c>
      <c r="F124" s="189">
        <v>0</v>
      </c>
      <c r="G124" s="434">
        <f>IF(F124&gt;=F123,,"Error: Charges for services exceed total operating revenues. Account numbers 88&gt;84")</f>
        <v>0</v>
      </c>
      <c r="H124" s="17"/>
      <c r="I124" s="72"/>
      <c r="J124"/>
      <c r="K124" s="623"/>
    </row>
    <row r="125" spans="1:122" ht="73.2" customHeight="1" x14ac:dyDescent="0.3">
      <c r="A125" s="100">
        <v>49</v>
      </c>
      <c r="B125" s="4" t="s">
        <v>56</v>
      </c>
      <c r="C125" s="4" t="s">
        <v>858</v>
      </c>
      <c r="D125" s="26" t="s">
        <v>152</v>
      </c>
      <c r="E125" s="385" t="e">
        <f>INDEX('2021 Unit Data'!$A$1:$CZ$258,MATCH('Unit Data from Audit Worksheet'!$A125,'2021 Unit Data'!$A$1:$A$258,0),MATCH('Unit Data from Audit Worksheet'!$D$2,'2021 Unit Data'!$A$1:$CZ$1,0))</f>
        <v>#N/A</v>
      </c>
      <c r="F125" s="189">
        <v>0</v>
      </c>
      <c r="G125" s="434">
        <f>IF(F125&lt;0,"Error: Enter as positive.",)</f>
        <v>0</v>
      </c>
      <c r="H125" s="17"/>
      <c r="I125" s="72"/>
      <c r="J125"/>
      <c r="K125" s="623"/>
    </row>
    <row r="126" spans="1:122" ht="87.6" customHeight="1" x14ac:dyDescent="0.3">
      <c r="A126" s="100">
        <v>85</v>
      </c>
      <c r="B126" s="4" t="s">
        <v>67</v>
      </c>
      <c r="C126" s="4" t="s">
        <v>858</v>
      </c>
      <c r="D126" s="26" t="s">
        <v>153</v>
      </c>
      <c r="E126" s="385" t="e">
        <f>INDEX('2021 Unit Data'!$A$1:$CZ$258,MATCH('Unit Data from Audit Worksheet'!$A126,'2021 Unit Data'!$A$1:$A$258,0),MATCH('Unit Data from Audit Worksheet'!$D$2,'2021 Unit Data'!$A$1:$CZ$1,0))</f>
        <v>#N/A</v>
      </c>
      <c r="F126" s="189">
        <v>0</v>
      </c>
      <c r="G126" s="434">
        <f>IF(F126&lt;0,"Error: Enter as positive.",)</f>
        <v>0</v>
      </c>
      <c r="H126" s="17"/>
      <c r="I126" s="72"/>
      <c r="J126"/>
      <c r="K126" s="623"/>
    </row>
    <row r="127" spans="1:122" ht="75.599999999999994" customHeight="1" x14ac:dyDescent="0.3">
      <c r="A127" s="100">
        <v>89</v>
      </c>
      <c r="B127" s="4" t="s">
        <v>55</v>
      </c>
      <c r="C127" s="4" t="s">
        <v>858</v>
      </c>
      <c r="D127" s="26" t="s">
        <v>154</v>
      </c>
      <c r="E127" s="385" t="e">
        <f>INDEX('2021 Unit Data'!$A$1:$CZ$258,MATCH('Unit Data from Audit Worksheet'!$A127,'2021 Unit Data'!$A$1:$A$258,0),MATCH('Unit Data from Audit Worksheet'!$D$2,'2021 Unit Data'!$A$1:$CZ$1,0))</f>
        <v>#N/A</v>
      </c>
      <c r="F127" s="189">
        <v>0</v>
      </c>
      <c r="G127" s="434">
        <f>IF(F127&lt;0,"Error: Enter as positive.",)</f>
        <v>0</v>
      </c>
      <c r="H127" s="435"/>
      <c r="I127" s="72"/>
      <c r="J127"/>
      <c r="K127" s="623"/>
    </row>
    <row r="128" spans="1:122" ht="79.2" customHeight="1" x14ac:dyDescent="0.3">
      <c r="A128" s="100">
        <v>350</v>
      </c>
      <c r="B128" s="4" t="s">
        <v>55</v>
      </c>
      <c r="C128" s="4" t="s">
        <v>858</v>
      </c>
      <c r="D128" s="21" t="s">
        <v>860</v>
      </c>
      <c r="E128" s="385" t="e">
        <f>INDEX('2021 Unit Data'!$A$1:$CZ$258,MATCH('Unit Data from Audit Worksheet'!$A128,'2021 Unit Data'!$A$1:$A$258,0),MATCH('Unit Data from Audit Worksheet'!$D$2,'2021 Unit Data'!$A$1:$CZ$1,0))</f>
        <v>#N/A</v>
      </c>
      <c r="F128" s="189">
        <v>0</v>
      </c>
      <c r="G128" s="441"/>
      <c r="H128" s="435"/>
      <c r="I128" s="72"/>
      <c r="J128"/>
      <c r="K128" s="623"/>
    </row>
    <row r="129" spans="1:122" ht="66" customHeight="1" x14ac:dyDescent="0.3">
      <c r="A129" s="100">
        <v>351</v>
      </c>
      <c r="B129" s="4" t="s">
        <v>55</v>
      </c>
      <c r="C129" s="4" t="s">
        <v>858</v>
      </c>
      <c r="D129" s="21" t="s">
        <v>861</v>
      </c>
      <c r="E129" s="385" t="e">
        <f>INDEX('2021 Unit Data'!$A$1:$CZ$258,MATCH('Unit Data from Audit Worksheet'!$A129,'2021 Unit Data'!$A$1:$A$258,0),MATCH('Unit Data from Audit Worksheet'!$D$2,'2021 Unit Data'!$A$1:$CZ$1,0))</f>
        <v>#N/A</v>
      </c>
      <c r="F129" s="189">
        <v>0</v>
      </c>
      <c r="G129" s="434">
        <f t="shared" ref="G129:G134" si="2">IF(F129&lt;0,"Error: Enter as positive.",)</f>
        <v>0</v>
      </c>
      <c r="H129" s="435"/>
      <c r="I129" s="72"/>
      <c r="J129"/>
      <c r="K129" s="623"/>
    </row>
    <row r="130" spans="1:122" ht="93.75" customHeight="1" x14ac:dyDescent="0.3">
      <c r="A130" s="100">
        <v>191</v>
      </c>
      <c r="B130" s="4" t="s">
        <v>56</v>
      </c>
      <c r="C130" s="4" t="s">
        <v>858</v>
      </c>
      <c r="D130" s="21" t="s">
        <v>862</v>
      </c>
      <c r="E130" s="385" t="e">
        <f>INDEX('2021 Unit Data'!$A$1:$CZ$258,MATCH('Unit Data from Audit Worksheet'!$A130,'2021 Unit Data'!$A$1:$A$258,0),MATCH('Unit Data from Audit Worksheet'!$D$2,'2021 Unit Data'!$A$1:$CZ$1,0))</f>
        <v>#N/A</v>
      </c>
      <c r="F130" s="189">
        <v>0</v>
      </c>
      <c r="G130" s="434">
        <f t="shared" si="2"/>
        <v>0</v>
      </c>
      <c r="H130" s="435"/>
      <c r="I130" s="72"/>
      <c r="J130"/>
      <c r="K130" s="623"/>
    </row>
    <row r="131" spans="1:122" ht="81.599999999999994" customHeight="1" x14ac:dyDescent="0.3">
      <c r="A131" s="783">
        <v>1053</v>
      </c>
      <c r="B131" s="814" t="s">
        <v>599</v>
      </c>
      <c r="C131" s="814" t="s">
        <v>2022</v>
      </c>
      <c r="D131" s="817" t="s">
        <v>2073</v>
      </c>
      <c r="E131" s="785"/>
      <c r="F131" s="189">
        <v>0</v>
      </c>
      <c r="G131" s="434"/>
      <c r="H131" s="435"/>
      <c r="I131" s="72"/>
      <c r="J131" s="180"/>
      <c r="K131" s="623"/>
      <c r="L131" s="180"/>
      <c r="Y131" s="180"/>
      <c r="Z131" s="180"/>
      <c r="AA131" s="180"/>
      <c r="AB131" s="180"/>
      <c r="AC131" s="180"/>
      <c r="AD131" s="180"/>
      <c r="AE131" s="180"/>
      <c r="AF131" s="180"/>
      <c r="AG131" s="180"/>
      <c r="AH131" s="180"/>
      <c r="AI131" s="180"/>
      <c r="AJ131" s="180"/>
      <c r="AK131" s="180"/>
      <c r="AL131" s="180"/>
      <c r="AM131" s="180"/>
      <c r="AN131" s="180"/>
      <c r="AO131" s="180"/>
      <c r="AP131" s="180"/>
      <c r="AQ131" s="180"/>
      <c r="AR131" s="180"/>
      <c r="AS131" s="180"/>
      <c r="AT131" s="180"/>
      <c r="AU131" s="180"/>
      <c r="AV131" s="180"/>
      <c r="AW131" s="180"/>
      <c r="AX131" s="180"/>
      <c r="AY131" s="180"/>
      <c r="AZ131" s="180"/>
      <c r="BA131" s="180"/>
      <c r="BB131" s="180"/>
      <c r="BC131" s="180"/>
      <c r="BD131" s="180"/>
      <c r="BE131" s="180"/>
      <c r="BF131" s="180"/>
      <c r="BG131" s="180"/>
      <c r="BH131" s="180"/>
      <c r="BI131" s="180"/>
      <c r="BJ131" s="180"/>
      <c r="BK131" s="180"/>
      <c r="BL131" s="180"/>
      <c r="BM131" s="180"/>
      <c r="BN131" s="180"/>
      <c r="BO131" s="180"/>
      <c r="BP131" s="180"/>
      <c r="BQ131" s="180"/>
      <c r="BR131" s="180"/>
      <c r="BS131" s="180"/>
      <c r="BT131" s="180"/>
      <c r="BU131" s="180"/>
      <c r="BV131" s="180"/>
      <c r="BW131" s="180"/>
      <c r="BX131" s="180"/>
      <c r="BY131" s="180"/>
      <c r="BZ131" s="180"/>
      <c r="CA131" s="180"/>
      <c r="CB131" s="180"/>
      <c r="CC131" s="180"/>
      <c r="CD131" s="180"/>
      <c r="CE131" s="180"/>
      <c r="CF131" s="180"/>
      <c r="CG131" s="180"/>
      <c r="CH131" s="180"/>
      <c r="CI131" s="180"/>
      <c r="CJ131" s="180"/>
      <c r="CK131" s="180"/>
      <c r="CL131" s="180"/>
      <c r="CM131" s="180"/>
      <c r="CN131" s="180"/>
      <c r="CO131" s="180"/>
      <c r="CP131" s="180"/>
      <c r="CQ131" s="180"/>
      <c r="CR131" s="180"/>
      <c r="CS131" s="180"/>
      <c r="CT131" s="180"/>
      <c r="CU131" s="180"/>
      <c r="CV131" s="180"/>
      <c r="CW131" s="180"/>
      <c r="CX131" s="180"/>
      <c r="CY131" s="180"/>
      <c r="CZ131" s="180"/>
      <c r="DA131" s="180"/>
      <c r="DB131" s="180"/>
      <c r="DC131" s="180"/>
      <c r="DD131" s="180"/>
      <c r="DE131" s="180"/>
      <c r="DF131" s="180"/>
      <c r="DG131" s="180"/>
      <c r="DH131" s="180"/>
      <c r="DI131" s="180"/>
      <c r="DJ131" s="180"/>
      <c r="DK131" s="180"/>
      <c r="DL131" s="180"/>
      <c r="DM131" s="180"/>
      <c r="DN131" s="180"/>
      <c r="DO131" s="180"/>
      <c r="DP131" s="180"/>
      <c r="DQ131" s="180"/>
      <c r="DR131" s="180"/>
    </row>
    <row r="132" spans="1:122" ht="78.599999999999994" customHeight="1" x14ac:dyDescent="0.3">
      <c r="A132" s="100">
        <v>352</v>
      </c>
      <c r="B132" s="4" t="s">
        <v>67</v>
      </c>
      <c r="C132" s="4" t="s">
        <v>858</v>
      </c>
      <c r="D132" s="26" t="s">
        <v>783</v>
      </c>
      <c r="E132" s="385" t="e">
        <f>INDEX('2021 Unit Data'!$A$1:$CZ$258,MATCH('Unit Data from Audit Worksheet'!$A132,'2021 Unit Data'!$A$1:$A$258,0),MATCH('Unit Data from Audit Worksheet'!$D$2,'2021 Unit Data'!$A$1:$CZ$1,0))</f>
        <v>#N/A</v>
      </c>
      <c r="F132" s="189">
        <v>0</v>
      </c>
      <c r="G132" s="434">
        <f t="shared" si="2"/>
        <v>0</v>
      </c>
      <c r="H132" s="18"/>
      <c r="I132" s="17"/>
      <c r="J132"/>
      <c r="K132" s="623"/>
    </row>
    <row r="133" spans="1:122" ht="79.8" customHeight="1" x14ac:dyDescent="0.3">
      <c r="A133" s="100">
        <v>986</v>
      </c>
      <c r="B133" s="387" t="s">
        <v>599</v>
      </c>
      <c r="C133" s="387" t="s">
        <v>858</v>
      </c>
      <c r="D133" s="26" t="s">
        <v>608</v>
      </c>
      <c r="E133" s="385" t="e">
        <f>INDEX('2021 Unit Data'!$A$1:$CZ$258,MATCH('Unit Data from Audit Worksheet'!$A133,'2021 Unit Data'!$A$1:$A$258,0),MATCH('Unit Data from Audit Worksheet'!$D$2,'2021 Unit Data'!$A$1:$CZ$1,0))</f>
        <v>#N/A</v>
      </c>
      <c r="F133" s="189">
        <v>0</v>
      </c>
      <c r="G133" s="434">
        <f t="shared" si="2"/>
        <v>0</v>
      </c>
      <c r="H133" s="435"/>
      <c r="I133" s="72"/>
      <c r="J133"/>
      <c r="K133" s="623"/>
    </row>
    <row r="134" spans="1:122" ht="79.2" customHeight="1" x14ac:dyDescent="0.3">
      <c r="A134" s="100">
        <v>353</v>
      </c>
      <c r="B134" s="4" t="s">
        <v>67</v>
      </c>
      <c r="C134" s="4" t="s">
        <v>858</v>
      </c>
      <c r="D134" s="26" t="s">
        <v>135</v>
      </c>
      <c r="E134" s="385" t="e">
        <f>INDEX('2021 Unit Data'!$A$1:$CZ$258,MATCH('Unit Data from Audit Worksheet'!$A134,'2021 Unit Data'!$A$1:$A$258,0),MATCH('Unit Data from Audit Worksheet'!$D$2,'2021 Unit Data'!$A$1:$CZ$1,0))</f>
        <v>#N/A</v>
      </c>
      <c r="F134" s="189">
        <v>0</v>
      </c>
      <c r="G134" s="434">
        <f t="shared" si="2"/>
        <v>0</v>
      </c>
      <c r="H134" s="435"/>
      <c r="I134" s="72"/>
      <c r="J134"/>
      <c r="K134" s="623"/>
    </row>
    <row r="135" spans="1:122" ht="91.2" customHeight="1" x14ac:dyDescent="0.3">
      <c r="A135" s="100">
        <v>50</v>
      </c>
      <c r="B135" s="4" t="s">
        <v>63</v>
      </c>
      <c r="C135" s="4" t="s">
        <v>858</v>
      </c>
      <c r="D135" s="414" t="s">
        <v>863</v>
      </c>
      <c r="E135" s="385" t="e">
        <f>INDEX('2021 Unit Data'!$A$1:$CZ$258,MATCH('Unit Data from Audit Worksheet'!$A135,'2021 Unit Data'!$A$1:$A$258,0),MATCH('Unit Data from Audit Worksheet'!$D$2,'2021 Unit Data'!$A$1:$CZ$1,0))</f>
        <v>#N/A</v>
      </c>
      <c r="F135" s="189">
        <v>0</v>
      </c>
      <c r="G135" s="434">
        <f>IF(H135=0,,"Error: Total revenues less total expenses do not equal total change in net position. Account number 84-85+350-351+191+352-353-50=0  The amount of the formula is in the cell to the right")</f>
        <v>0</v>
      </c>
      <c r="H135" s="437">
        <f>F124-F126+F128-F129+F130+F132-F134-F135</f>
        <v>0</v>
      </c>
      <c r="I135" s="72"/>
      <c r="J135"/>
      <c r="K135" s="623"/>
    </row>
    <row r="136" spans="1:122" ht="121.5" customHeight="1" x14ac:dyDescent="0.3">
      <c r="A136" s="100">
        <v>377</v>
      </c>
      <c r="B136" s="4" t="s">
        <v>67</v>
      </c>
      <c r="C136" s="4" t="s">
        <v>858</v>
      </c>
      <c r="D136" s="414" t="s">
        <v>864</v>
      </c>
      <c r="E136" s="385" t="e">
        <f>INDEX('2021 Unit Data'!$A$1:$CZ$258,MATCH('Unit Data from Audit Worksheet'!$A136,'2021 Unit Data'!$A$1:$A$258,0),MATCH('Unit Data from Audit Worksheet'!$D$2,'2021 Unit Data'!$A$1:$CZ$1,0))</f>
        <v>#N/A</v>
      </c>
      <c r="F136" s="189">
        <v>0</v>
      </c>
      <c r="G136" s="960" t="e">
        <f>IF(F101-F135-F136=E101,,"Error: Beginning Balance does not agree with our records.  Acct #s (83-50-377)=prior year 83 The amount of the formula is in the cell to the right")</f>
        <v>#N/A</v>
      </c>
      <c r="H136" s="961" t="e">
        <f>+F101-F135-F136-E101</f>
        <v>#N/A</v>
      </c>
      <c r="I136" s="842" t="s">
        <v>2087</v>
      </c>
      <c r="J136"/>
      <c r="K136" s="623"/>
    </row>
    <row r="137" spans="1:122" ht="78.599999999999994" customHeight="1" x14ac:dyDescent="0.3">
      <c r="A137" s="100">
        <v>537</v>
      </c>
      <c r="B137" s="387" t="s">
        <v>58</v>
      </c>
      <c r="C137" s="387" t="s">
        <v>858</v>
      </c>
      <c r="D137" s="384" t="s">
        <v>2044</v>
      </c>
      <c r="E137" s="385" t="e">
        <f>INDEX('2021 Unit Data'!$A$1:$CZ$258,MATCH('Unit Data from Audit Worksheet'!$A137,'2021 Unit Data'!$A$1:$A$258,0),MATCH('Unit Data from Audit Worksheet'!$D$2,'2021 Unit Data'!$A$1:$CZ$1,0))</f>
        <v>#N/A</v>
      </c>
      <c r="F137" s="189"/>
      <c r="G137" s="434"/>
      <c r="H137" s="435"/>
      <c r="I137" s="436"/>
      <c r="J137"/>
      <c r="K137" s="623"/>
    </row>
    <row r="138" spans="1:122" ht="96.75" customHeight="1" x14ac:dyDescent="0.3">
      <c r="A138" s="100">
        <v>538</v>
      </c>
      <c r="B138" s="387" t="s">
        <v>58</v>
      </c>
      <c r="C138" s="387" t="s">
        <v>858</v>
      </c>
      <c r="D138" s="384" t="s">
        <v>2045</v>
      </c>
      <c r="E138" s="385" t="e">
        <f>INDEX('2021 Unit Data'!$A$1:$CZ$258,MATCH('Unit Data from Audit Worksheet'!$A138,'2021 Unit Data'!$A$1:$A$258,0),MATCH('Unit Data from Audit Worksheet'!$D$2,'2021 Unit Data'!$A$1:$CZ$1,0))</f>
        <v>#N/A</v>
      </c>
      <c r="F138" s="189"/>
      <c r="G138" s="434"/>
      <c r="H138" s="435"/>
      <c r="I138" s="436"/>
      <c r="J138"/>
      <c r="K138" s="623"/>
    </row>
    <row r="139" spans="1:122" ht="26.25" customHeight="1" x14ac:dyDescent="0.3">
      <c r="A139" s="100"/>
      <c r="B139" s="905" t="s">
        <v>6</v>
      </c>
      <c r="C139" s="539"/>
      <c r="D139" s="506"/>
      <c r="E139" s="506"/>
      <c r="F139" s="525"/>
      <c r="G139" s="526"/>
      <c r="H139" s="17"/>
      <c r="I139" s="72"/>
      <c r="J139"/>
      <c r="K139" s="623"/>
    </row>
    <row r="140" spans="1:122" ht="91.8" customHeight="1" x14ac:dyDescent="0.3">
      <c r="A140" s="100">
        <v>97</v>
      </c>
      <c r="B140" s="4" t="s">
        <v>67</v>
      </c>
      <c r="C140" s="4" t="s">
        <v>865</v>
      </c>
      <c r="D140" s="26" t="s">
        <v>155</v>
      </c>
      <c r="E140" s="385" t="e">
        <f>INDEX('2021 Unit Data'!$A$1:$CZ$258,MATCH('Unit Data from Audit Worksheet'!$A140,'2021 Unit Data'!$A$1:$A$258,0),MATCH('Unit Data from Audit Worksheet'!$D$2,'2021 Unit Data'!$A$1:$CZ$1,0))</f>
        <v>#N/A</v>
      </c>
      <c r="F140" s="189">
        <v>0</v>
      </c>
      <c r="G140" s="441"/>
      <c r="H140" s="17"/>
      <c r="I140" s="72"/>
      <c r="J140"/>
      <c r="K140" s="623"/>
    </row>
    <row r="141" spans="1:122" ht="72.599999999999994" customHeight="1" x14ac:dyDescent="0.3">
      <c r="A141" s="100">
        <v>93</v>
      </c>
      <c r="B141" s="4" t="s">
        <v>65</v>
      </c>
      <c r="C141" s="4" t="s">
        <v>865</v>
      </c>
      <c r="D141" s="26" t="s">
        <v>151</v>
      </c>
      <c r="E141" s="385" t="e">
        <f>INDEX('2021 Unit Data'!$A$1:$CZ$258,MATCH('Unit Data from Audit Worksheet'!$A141,'2021 Unit Data'!$A$1:$A$258,0),MATCH('Unit Data from Audit Worksheet'!$D$2,'2021 Unit Data'!$A$1:$CZ$1,0))</f>
        <v>#N/A</v>
      </c>
      <c r="F141" s="189">
        <v>0</v>
      </c>
      <c r="G141" s="434">
        <f>IF(F140&gt;F141,"Error: Charges for services exceed total operating revenues. Account number 97&gt;93",)</f>
        <v>0</v>
      </c>
      <c r="H141" s="435"/>
      <c r="I141" s="72"/>
      <c r="J141"/>
      <c r="K141" s="623"/>
    </row>
    <row r="142" spans="1:122" ht="76.2" customHeight="1" x14ac:dyDescent="0.3">
      <c r="A142" s="100">
        <v>99</v>
      </c>
      <c r="B142" s="4" t="s">
        <v>57</v>
      </c>
      <c r="C142" s="4" t="s">
        <v>865</v>
      </c>
      <c r="D142" s="26" t="s">
        <v>156</v>
      </c>
      <c r="E142" s="385" t="e">
        <f>INDEX('2021 Unit Data'!$A$1:$CZ$258,MATCH('Unit Data from Audit Worksheet'!$A142,'2021 Unit Data'!$A$1:$A$258,0),MATCH('Unit Data from Audit Worksheet'!$D$2,'2021 Unit Data'!$A$1:$CZ$1,0))</f>
        <v>#N/A</v>
      </c>
      <c r="F142" s="189">
        <v>0</v>
      </c>
      <c r="G142" s="434">
        <f t="shared" ref="G142:G151" si="3">IF(F142&lt;0,"Error: Enter as positive.",)</f>
        <v>0</v>
      </c>
      <c r="H142" s="435"/>
      <c r="I142" s="72"/>
      <c r="J142"/>
      <c r="K142" s="623"/>
    </row>
    <row r="143" spans="1:122" ht="73.2" customHeight="1" x14ac:dyDescent="0.3">
      <c r="A143" s="100">
        <v>52</v>
      </c>
      <c r="B143" s="4" t="s">
        <v>57</v>
      </c>
      <c r="C143" s="4" t="s">
        <v>865</v>
      </c>
      <c r="D143" s="26" t="s">
        <v>152</v>
      </c>
      <c r="E143" s="385" t="e">
        <f>INDEX('2021 Unit Data'!$A$1:$CZ$258,MATCH('Unit Data from Audit Worksheet'!$A143,'2021 Unit Data'!$A$1:$A$258,0),MATCH('Unit Data from Audit Worksheet'!$D$2,'2021 Unit Data'!$A$1:$CZ$1,0))</f>
        <v>#N/A</v>
      </c>
      <c r="F143" s="189">
        <v>0</v>
      </c>
      <c r="G143" s="434">
        <f t="shared" si="3"/>
        <v>0</v>
      </c>
      <c r="H143" s="435"/>
      <c r="I143" s="72"/>
      <c r="J143"/>
      <c r="K143" s="623"/>
    </row>
    <row r="144" spans="1:122" ht="81" customHeight="1" x14ac:dyDescent="0.3">
      <c r="A144" s="100">
        <v>94</v>
      </c>
      <c r="B144" s="4" t="s">
        <v>65</v>
      </c>
      <c r="C144" s="4" t="s">
        <v>865</v>
      </c>
      <c r="D144" s="26" t="s">
        <v>153</v>
      </c>
      <c r="E144" s="385" t="e">
        <f>INDEX('2021 Unit Data'!$A$1:$CZ$258,MATCH('Unit Data from Audit Worksheet'!$A144,'2021 Unit Data'!$A$1:$A$258,0),MATCH('Unit Data from Audit Worksheet'!$D$2,'2021 Unit Data'!$A$1:$CZ$1,0))</f>
        <v>#N/A</v>
      </c>
      <c r="F144" s="189">
        <v>0</v>
      </c>
      <c r="G144" s="434">
        <f t="shared" si="3"/>
        <v>0</v>
      </c>
      <c r="H144" s="435"/>
      <c r="I144" s="72"/>
      <c r="J144"/>
      <c r="K144" s="623"/>
    </row>
    <row r="145" spans="1:122" ht="85.8" customHeight="1" x14ac:dyDescent="0.3">
      <c r="A145" s="100">
        <v>98</v>
      </c>
      <c r="B145" s="4" t="s">
        <v>65</v>
      </c>
      <c r="C145" s="4" t="s">
        <v>865</v>
      </c>
      <c r="D145" s="26" t="s">
        <v>154</v>
      </c>
      <c r="E145" s="385" t="e">
        <f>INDEX('2021 Unit Data'!$A$1:$CZ$258,MATCH('Unit Data from Audit Worksheet'!$A145,'2021 Unit Data'!$A$1:$A$258,0),MATCH('Unit Data from Audit Worksheet'!$D$2,'2021 Unit Data'!$A$1:$CZ$1,0))</f>
        <v>#N/A</v>
      </c>
      <c r="F145" s="189">
        <v>0</v>
      </c>
      <c r="G145" s="434">
        <f t="shared" si="3"/>
        <v>0</v>
      </c>
      <c r="H145" s="435"/>
      <c r="I145" s="72"/>
      <c r="J145"/>
      <c r="K145" s="623"/>
    </row>
    <row r="146" spans="1:122" ht="84" customHeight="1" x14ac:dyDescent="0.3">
      <c r="A146" s="100">
        <v>363</v>
      </c>
      <c r="B146" s="4" t="s">
        <v>55</v>
      </c>
      <c r="C146" s="4" t="s">
        <v>865</v>
      </c>
      <c r="D146" s="21" t="s">
        <v>866</v>
      </c>
      <c r="E146" s="385" t="e">
        <f>INDEX('2021 Unit Data'!$A$1:$CZ$258,MATCH('Unit Data from Audit Worksheet'!$A146,'2021 Unit Data'!$A$1:$A$258,0),MATCH('Unit Data from Audit Worksheet'!$D$2,'2021 Unit Data'!$A$1:$CZ$1,0))</f>
        <v>#N/A</v>
      </c>
      <c r="F146" s="189">
        <v>0</v>
      </c>
      <c r="G146" s="434">
        <f t="shared" si="3"/>
        <v>0</v>
      </c>
      <c r="H146" s="435"/>
      <c r="I146" s="72"/>
      <c r="J146"/>
      <c r="K146" s="623"/>
    </row>
    <row r="147" spans="1:122" ht="76.8" customHeight="1" x14ac:dyDescent="0.3">
      <c r="A147" s="100">
        <v>364</v>
      </c>
      <c r="B147" s="4" t="s">
        <v>55</v>
      </c>
      <c r="C147" s="4" t="s">
        <v>865</v>
      </c>
      <c r="D147" s="21" t="s">
        <v>867</v>
      </c>
      <c r="E147" s="385" t="e">
        <f>INDEX('2021 Unit Data'!$A$1:$CZ$258,MATCH('Unit Data from Audit Worksheet'!$A147,'2021 Unit Data'!$A$1:$A$258,0),MATCH('Unit Data from Audit Worksheet'!$D$2,'2021 Unit Data'!$A$1:$CZ$1,0))</f>
        <v>#N/A</v>
      </c>
      <c r="F147" s="189">
        <v>0</v>
      </c>
      <c r="G147" s="434">
        <f t="shared" si="3"/>
        <v>0</v>
      </c>
      <c r="H147" s="435"/>
      <c r="I147" s="72"/>
      <c r="J147"/>
      <c r="K147" s="623"/>
    </row>
    <row r="148" spans="1:122" ht="86.4" customHeight="1" x14ac:dyDescent="0.3">
      <c r="A148" s="100">
        <v>192</v>
      </c>
      <c r="B148" s="4" t="s">
        <v>57</v>
      </c>
      <c r="C148" s="4" t="s">
        <v>865</v>
      </c>
      <c r="D148" s="21" t="s">
        <v>868</v>
      </c>
      <c r="E148" s="385" t="e">
        <f>INDEX('2021 Unit Data'!$A$1:$CZ$258,MATCH('Unit Data from Audit Worksheet'!$A148,'2021 Unit Data'!$A$1:$A$258,0),MATCH('Unit Data from Audit Worksheet'!$D$2,'2021 Unit Data'!$A$1:$CZ$1,0))</f>
        <v>#N/A</v>
      </c>
      <c r="F148" s="189">
        <v>0</v>
      </c>
      <c r="G148" s="434">
        <f t="shared" si="3"/>
        <v>0</v>
      </c>
      <c r="H148" s="435"/>
      <c r="I148" s="72"/>
      <c r="J148"/>
      <c r="K148" s="623"/>
    </row>
    <row r="149" spans="1:122" ht="80.400000000000006" customHeight="1" x14ac:dyDescent="0.3">
      <c r="A149" s="783">
        <v>1054</v>
      </c>
      <c r="B149" s="498" t="s">
        <v>599</v>
      </c>
      <c r="C149" s="498" t="s">
        <v>2020</v>
      </c>
      <c r="D149" s="817" t="s">
        <v>2074</v>
      </c>
      <c r="E149" s="785"/>
      <c r="F149" s="189">
        <v>0</v>
      </c>
      <c r="G149" s="434"/>
      <c r="H149" s="435"/>
      <c r="I149" s="72"/>
      <c r="J149" s="180"/>
      <c r="K149" s="623"/>
      <c r="L149" s="180"/>
      <c r="Y149" s="180"/>
      <c r="Z149" s="180"/>
      <c r="AA149" s="180"/>
      <c r="AB149" s="180"/>
      <c r="AC149" s="180"/>
      <c r="AD149" s="180"/>
      <c r="AE149" s="180"/>
      <c r="AF149" s="180"/>
      <c r="AG149" s="180"/>
      <c r="AH149" s="180"/>
      <c r="AI149" s="180"/>
      <c r="AJ149" s="180"/>
      <c r="AK149" s="180"/>
      <c r="AL149" s="180"/>
      <c r="AM149" s="180"/>
      <c r="AN149" s="180"/>
      <c r="AO149" s="180"/>
      <c r="AP149" s="180"/>
      <c r="AQ149" s="180"/>
      <c r="AR149" s="180"/>
      <c r="AS149" s="180"/>
      <c r="AT149" s="180"/>
      <c r="AU149" s="180"/>
      <c r="AV149" s="180"/>
      <c r="AW149" s="180"/>
      <c r="AX149" s="180"/>
      <c r="AY149" s="180"/>
      <c r="AZ149" s="180"/>
      <c r="BA149" s="180"/>
      <c r="BB149" s="180"/>
      <c r="BC149" s="180"/>
      <c r="BD149" s="180"/>
      <c r="BE149" s="180"/>
      <c r="BF149" s="180"/>
      <c r="BG149" s="180"/>
      <c r="BH149" s="180"/>
      <c r="BI149" s="180"/>
      <c r="BJ149" s="180"/>
      <c r="BK149" s="180"/>
      <c r="BL149" s="180"/>
      <c r="BM149" s="180"/>
      <c r="BN149" s="180"/>
      <c r="BO149" s="180"/>
      <c r="BP149" s="180"/>
      <c r="BQ149" s="180"/>
      <c r="BR149" s="180"/>
      <c r="BS149" s="180"/>
      <c r="BT149" s="180"/>
      <c r="BU149" s="180"/>
      <c r="BV149" s="180"/>
      <c r="BW149" s="180"/>
      <c r="BX149" s="180"/>
      <c r="BY149" s="180"/>
      <c r="BZ149" s="180"/>
      <c r="CA149" s="180"/>
      <c r="CB149" s="180"/>
      <c r="CC149" s="180"/>
      <c r="CD149" s="180"/>
      <c r="CE149" s="180"/>
      <c r="CF149" s="180"/>
      <c r="CG149" s="180"/>
      <c r="CH149" s="180"/>
      <c r="CI149" s="180"/>
      <c r="CJ149" s="180"/>
      <c r="CK149" s="180"/>
      <c r="CL149" s="180"/>
      <c r="CM149" s="180"/>
      <c r="CN149" s="180"/>
      <c r="CO149" s="180"/>
      <c r="CP149" s="180"/>
      <c r="CQ149" s="180"/>
      <c r="CR149" s="180"/>
      <c r="CS149" s="180"/>
      <c r="CT149" s="180"/>
      <c r="CU149" s="180"/>
      <c r="CV149" s="180"/>
      <c r="CW149" s="180"/>
      <c r="CX149" s="180"/>
      <c r="CY149" s="180"/>
      <c r="CZ149" s="180"/>
      <c r="DA149" s="180"/>
      <c r="DB149" s="180"/>
      <c r="DC149" s="180"/>
      <c r="DD149" s="180"/>
      <c r="DE149" s="180"/>
      <c r="DF149" s="180"/>
      <c r="DG149" s="180"/>
      <c r="DH149" s="180"/>
      <c r="DI149" s="180"/>
      <c r="DJ149" s="180"/>
      <c r="DK149" s="180"/>
      <c r="DL149" s="180"/>
      <c r="DM149" s="180"/>
      <c r="DN149" s="180"/>
      <c r="DO149" s="180"/>
      <c r="DP149" s="180"/>
      <c r="DQ149" s="180"/>
      <c r="DR149" s="180"/>
    </row>
    <row r="150" spans="1:122" ht="94.2" customHeight="1" x14ac:dyDescent="0.3">
      <c r="A150" s="100">
        <v>365</v>
      </c>
      <c r="B150" s="4" t="s">
        <v>65</v>
      </c>
      <c r="C150" s="4" t="s">
        <v>865</v>
      </c>
      <c r="D150" s="21" t="s">
        <v>869</v>
      </c>
      <c r="E150" s="385" t="e">
        <f>INDEX('2021 Unit Data'!$A$1:$CZ$258,MATCH('Unit Data from Audit Worksheet'!$A150,'2021 Unit Data'!$A$1:$A$258,0),MATCH('Unit Data from Audit Worksheet'!$D$2,'2021 Unit Data'!$A$1:$CZ$1,0))</f>
        <v>#N/A</v>
      </c>
      <c r="F150" s="189">
        <v>0</v>
      </c>
      <c r="G150" s="434">
        <f t="shared" si="3"/>
        <v>0</v>
      </c>
      <c r="H150" s="435"/>
      <c r="I150" s="72"/>
      <c r="J150"/>
      <c r="K150" s="623"/>
    </row>
    <row r="151" spans="1:122" ht="84.75" customHeight="1" x14ac:dyDescent="0.3">
      <c r="A151" s="100">
        <v>366</v>
      </c>
      <c r="B151" s="4" t="s">
        <v>65</v>
      </c>
      <c r="C151" s="4" t="s">
        <v>865</v>
      </c>
      <c r="D151" s="21" t="s">
        <v>870</v>
      </c>
      <c r="E151" s="385" t="e">
        <f>INDEX('2021 Unit Data'!$A$1:$CZ$258,MATCH('Unit Data from Audit Worksheet'!$A151,'2021 Unit Data'!$A$1:$A$258,0),MATCH('Unit Data from Audit Worksheet'!$D$2,'2021 Unit Data'!$A$1:$CZ$1,0))</f>
        <v>#N/A</v>
      </c>
      <c r="F151" s="189">
        <v>0</v>
      </c>
      <c r="G151" s="434">
        <f t="shared" si="3"/>
        <v>0</v>
      </c>
      <c r="H151" s="435"/>
      <c r="I151" s="72"/>
      <c r="J151"/>
      <c r="K151" s="623"/>
    </row>
    <row r="152" spans="1:122" s="18" customFormat="1" ht="85.8" customHeight="1" x14ac:dyDescent="0.3">
      <c r="A152" s="100">
        <v>53</v>
      </c>
      <c r="B152" s="387" t="s">
        <v>65</v>
      </c>
      <c r="C152" s="387" t="s">
        <v>865</v>
      </c>
      <c r="D152" s="414" t="s">
        <v>871</v>
      </c>
      <c r="E152" s="385" t="e">
        <f>INDEX('2021 Unit Data'!$A$1:$CZ$258,MATCH('Unit Data from Audit Worksheet'!$A152,'2021 Unit Data'!$A$1:$A$258,0),MATCH('Unit Data from Audit Worksheet'!$D$2,'2021 Unit Data'!$A$1:$CZ$1,0))</f>
        <v>#N/A</v>
      </c>
      <c r="F152" s="189">
        <v>0</v>
      </c>
      <c r="G152" s="434">
        <f>IF(H152=0,,"Error: Total revenues less total expenses do not equal total change in net position. Account number 93-94+363-364+192+365-366-53=0  The amount of the formula is in the cell to the right")</f>
        <v>0</v>
      </c>
      <c r="H152" s="437">
        <f>+F141-F144+F146-F147+F148+F150-F151-F152</f>
        <v>0</v>
      </c>
      <c r="I152" s="72"/>
      <c r="J152"/>
      <c r="K152" s="623"/>
      <c r="L152"/>
      <c r="N152" s="190"/>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row>
    <row r="153" spans="1:122" s="18" customFormat="1" ht="111" customHeight="1" x14ac:dyDescent="0.3">
      <c r="A153" s="100">
        <v>378</v>
      </c>
      <c r="B153" s="286" t="s">
        <v>55</v>
      </c>
      <c r="C153" s="387" t="s">
        <v>865</v>
      </c>
      <c r="D153" s="414" t="s">
        <v>872</v>
      </c>
      <c r="E153" s="385" t="e">
        <f>INDEX('2021 Unit Data'!$A$1:$CZ$258,MATCH('Unit Data from Audit Worksheet'!$A153,'2021 Unit Data'!$A$1:$A$258,0),MATCH('Unit Data from Audit Worksheet'!$D$2,'2021 Unit Data'!$A$1:$CZ$1,0))</f>
        <v>#N/A</v>
      </c>
      <c r="F153" s="189">
        <v>0</v>
      </c>
      <c r="G153" s="958" t="e">
        <f>IF(F120-F152-F153=E120,,"Error: Beginning Balance does not agree with our records.  Acct #s (362-53-378)=prior year 362  The amount of the formula is in the cell to the right")</f>
        <v>#N/A</v>
      </c>
      <c r="H153" s="961" t="e">
        <f>+F120-F152-F153-E120</f>
        <v>#N/A</v>
      </c>
      <c r="I153" s="842" t="s">
        <v>2087</v>
      </c>
      <c r="J153"/>
      <c r="K153" s="623"/>
      <c r="L153"/>
      <c r="N153" s="190"/>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c r="DR153"/>
    </row>
    <row r="154" spans="1:122" ht="30.75" customHeight="1" x14ac:dyDescent="0.3">
      <c r="A154" s="100"/>
      <c r="B154" s="529" t="s">
        <v>429</v>
      </c>
      <c r="C154" s="905"/>
      <c r="D154" s="532"/>
      <c r="E154" s="512"/>
      <c r="F154" s="533"/>
      <c r="G154" s="514"/>
      <c r="H154" s="17"/>
      <c r="I154" s="72"/>
      <c r="J154"/>
      <c r="K154" s="623"/>
    </row>
    <row r="155" spans="1:122" ht="13.5" customHeight="1" x14ac:dyDescent="0.3">
      <c r="A155" s="100"/>
      <c r="B155" s="941" t="s">
        <v>873</v>
      </c>
      <c r="C155" s="539"/>
      <c r="D155" s="506"/>
      <c r="E155" s="506"/>
      <c r="F155" s="534"/>
      <c r="G155" s="526"/>
      <c r="H155" s="17"/>
      <c r="I155" s="72"/>
      <c r="J155"/>
      <c r="K155" s="623"/>
    </row>
    <row r="156" spans="1:122" ht="17.25" customHeight="1" x14ac:dyDescent="0.3">
      <c r="A156" s="100"/>
      <c r="B156" s="530" t="s">
        <v>874</v>
      </c>
      <c r="C156" s="539"/>
      <c r="D156" s="521"/>
      <c r="E156" s="504"/>
      <c r="F156" s="535"/>
      <c r="G156" s="528"/>
      <c r="H156" s="17"/>
      <c r="I156" s="72"/>
      <c r="J156"/>
      <c r="K156" s="623"/>
    </row>
    <row r="157" spans="1:122" ht="13.5" customHeight="1" x14ac:dyDescent="0.3">
      <c r="A157" s="100"/>
      <c r="B157" s="530" t="s">
        <v>23</v>
      </c>
      <c r="C157" s="539"/>
      <c r="D157" s="521"/>
      <c r="E157" s="504"/>
      <c r="F157" s="535"/>
      <c r="G157" s="528"/>
      <c r="H157" s="17"/>
      <c r="I157" s="72"/>
      <c r="J157"/>
      <c r="K157" s="623"/>
    </row>
    <row r="158" spans="1:122" ht="59.25" customHeight="1" x14ac:dyDescent="0.3">
      <c r="A158" s="100">
        <v>51</v>
      </c>
      <c r="B158" s="4" t="s">
        <v>286</v>
      </c>
      <c r="C158" s="499" t="s">
        <v>875</v>
      </c>
      <c r="D158" s="21" t="s">
        <v>876</v>
      </c>
      <c r="E158" s="385" t="e">
        <f>INDEX('2021 Unit Data'!$A$1:$CZ$258,MATCH('Unit Data from Audit Worksheet'!$A158,'2021 Unit Data'!$A$1:$A$258,0),MATCH('Unit Data from Audit Worksheet'!$D$2,'2021 Unit Data'!$A$1:$CZ$1,0))</f>
        <v>#N/A</v>
      </c>
      <c r="F158" s="188">
        <v>0</v>
      </c>
      <c r="G158" s="441"/>
      <c r="H158" s="17"/>
      <c r="I158" s="72"/>
      <c r="J158"/>
      <c r="K158" s="623"/>
    </row>
    <row r="159" spans="1:122" ht="45" customHeight="1" x14ac:dyDescent="0.3">
      <c r="A159" s="100">
        <v>332</v>
      </c>
      <c r="B159" s="4" t="s">
        <v>36</v>
      </c>
      <c r="C159" s="499" t="s">
        <v>875</v>
      </c>
      <c r="D159" s="21" t="s">
        <v>877</v>
      </c>
      <c r="E159" s="385" t="e">
        <f>INDEX('2021 Unit Data'!$A$1:$CZ$258,MATCH('Unit Data from Audit Worksheet'!$A159,'2021 Unit Data'!$A$1:$A$258,0),MATCH('Unit Data from Audit Worksheet'!$D$2,'2021 Unit Data'!$A$1:$CZ$1,0))</f>
        <v>#N/A</v>
      </c>
      <c r="F159" s="188">
        <v>0</v>
      </c>
      <c r="G159" s="434">
        <f>IF(F159&lt;0,"Error: Enter as positive.",)</f>
        <v>0</v>
      </c>
      <c r="H159" s="17"/>
      <c r="I159" s="72"/>
      <c r="J159"/>
      <c r="K159" s="623"/>
    </row>
    <row r="160" spans="1:122" ht="63" customHeight="1" x14ac:dyDescent="0.3">
      <c r="A160" s="100">
        <v>331</v>
      </c>
      <c r="B160" s="4" t="s">
        <v>286</v>
      </c>
      <c r="C160" s="499" t="s">
        <v>875</v>
      </c>
      <c r="D160" s="21" t="s">
        <v>878</v>
      </c>
      <c r="E160" s="385" t="e">
        <f>INDEX('2021 Unit Data'!$A$1:$CZ$258,MATCH('Unit Data from Audit Worksheet'!$A160,'2021 Unit Data'!$A$1:$A$258,0),MATCH('Unit Data from Audit Worksheet'!$D$2,'2021 Unit Data'!$A$1:$CZ$1,0))</f>
        <v>#N/A</v>
      </c>
      <c r="F160" s="188">
        <v>0</v>
      </c>
      <c r="G160" s="434">
        <f>IF(F160&lt;0,"Error: Enter as positive.",)</f>
        <v>0</v>
      </c>
      <c r="H160" s="17"/>
      <c r="I160" s="72"/>
      <c r="J160"/>
      <c r="K160" s="623"/>
    </row>
    <row r="161" spans="1:122" ht="17.399999999999999" customHeight="1" x14ac:dyDescent="0.3">
      <c r="A161" s="100"/>
      <c r="B161" s="905" t="s">
        <v>6</v>
      </c>
      <c r="C161" s="539"/>
      <c r="D161" s="530"/>
      <c r="E161" s="506"/>
      <c r="F161" s="534"/>
      <c r="G161" s="536"/>
      <c r="H161" s="17"/>
      <c r="I161" s="72"/>
      <c r="J161"/>
      <c r="K161" s="623"/>
    </row>
    <row r="162" spans="1:122" ht="48" customHeight="1" x14ac:dyDescent="0.3">
      <c r="A162" s="100">
        <v>55</v>
      </c>
      <c r="B162" s="4" t="s">
        <v>58</v>
      </c>
      <c r="C162" s="499" t="s">
        <v>879</v>
      </c>
      <c r="D162" s="21" t="s">
        <v>880</v>
      </c>
      <c r="E162" s="385" t="e">
        <f>INDEX('2021 Unit Data'!$A$1:$CZ$258,MATCH('Unit Data from Audit Worksheet'!$A162,'2021 Unit Data'!$A$1:$A$258,0),MATCH('Unit Data from Audit Worksheet'!$D$2,'2021 Unit Data'!$A$1:$CZ$1,0))</f>
        <v>#N/A</v>
      </c>
      <c r="F162" s="189">
        <v>0</v>
      </c>
      <c r="G162" s="441"/>
      <c r="H162" s="17"/>
      <c r="I162" s="72"/>
      <c r="J162"/>
      <c r="K162" s="623"/>
    </row>
    <row r="163" spans="1:122" ht="60" customHeight="1" x14ac:dyDescent="0.3">
      <c r="A163" s="100">
        <v>101</v>
      </c>
      <c r="B163" s="4" t="s">
        <v>64</v>
      </c>
      <c r="C163" s="499" t="s">
        <v>879</v>
      </c>
      <c r="D163" s="21" t="s">
        <v>881</v>
      </c>
      <c r="E163" s="385" t="e">
        <f>INDEX('2021 Unit Data'!$A$1:$CZ$258,MATCH('Unit Data from Audit Worksheet'!$A163,'2021 Unit Data'!$A$1:$A$258,0),MATCH('Unit Data from Audit Worksheet'!$D$2,'2021 Unit Data'!$A$1:$CZ$1,0))</f>
        <v>#N/A</v>
      </c>
      <c r="F163" s="189">
        <v>0</v>
      </c>
      <c r="G163" s="434">
        <f>IF(F163&lt;0,"Error: Enter as positive.",)</f>
        <v>0</v>
      </c>
      <c r="H163" s="17"/>
      <c r="I163" s="72"/>
      <c r="J163"/>
      <c r="K163" s="623"/>
    </row>
    <row r="164" spans="1:122" ht="71.25" customHeight="1" x14ac:dyDescent="0.3">
      <c r="A164" s="100">
        <v>100</v>
      </c>
      <c r="B164" s="4" t="s">
        <v>65</v>
      </c>
      <c r="C164" s="499" t="s">
        <v>879</v>
      </c>
      <c r="D164" s="21" t="s">
        <v>878</v>
      </c>
      <c r="E164" s="385" t="e">
        <f>INDEX('2021 Unit Data'!$A$1:$CZ$258,MATCH('Unit Data from Audit Worksheet'!$A164,'2021 Unit Data'!$A$1:$A$258,0),MATCH('Unit Data from Audit Worksheet'!$D$2,'2021 Unit Data'!$A$1:$CZ$1,0))</f>
        <v>#N/A</v>
      </c>
      <c r="F164" s="189">
        <v>0</v>
      </c>
      <c r="G164" s="434">
        <f>IF(F164&lt;0,"Error: Enter as positive.",)</f>
        <v>0</v>
      </c>
      <c r="H164" s="17"/>
      <c r="I164" s="72"/>
      <c r="J164"/>
      <c r="K164" s="623"/>
    </row>
    <row r="165" spans="1:122" ht="31.2" customHeight="1" x14ac:dyDescent="0.3">
      <c r="A165" s="100"/>
      <c r="B165" s="529" t="s">
        <v>2025</v>
      </c>
      <c r="C165" s="905"/>
      <c r="D165" s="529"/>
      <c r="E165" s="529"/>
      <c r="F165" s="529"/>
      <c r="G165" s="529"/>
      <c r="H165" s="17"/>
      <c r="I165" s="72"/>
      <c r="J165" s="180"/>
      <c r="K165" s="623"/>
      <c r="L165" s="180"/>
      <c r="Y165" s="180"/>
      <c r="Z165" s="180"/>
      <c r="AA165" s="180"/>
      <c r="AB165" s="180"/>
      <c r="AC165" s="180"/>
      <c r="AD165" s="180"/>
      <c r="AE165" s="180"/>
      <c r="AF165" s="180"/>
      <c r="AG165" s="180"/>
      <c r="AH165" s="180"/>
      <c r="AI165" s="180"/>
      <c r="AJ165" s="180"/>
      <c r="AK165" s="180"/>
      <c r="AL165" s="180"/>
      <c r="AM165" s="180"/>
      <c r="AN165" s="180"/>
      <c r="AO165" s="180"/>
      <c r="AP165" s="180"/>
      <c r="AQ165" s="180"/>
      <c r="AR165" s="180"/>
      <c r="AS165" s="180"/>
      <c r="AT165" s="180"/>
      <c r="AU165" s="180"/>
      <c r="AV165" s="180"/>
      <c r="AW165" s="180"/>
      <c r="AX165" s="180"/>
      <c r="AY165" s="180"/>
      <c r="AZ165" s="180"/>
      <c r="BA165" s="180"/>
      <c r="BB165" s="180"/>
      <c r="BC165" s="180"/>
      <c r="BD165" s="180"/>
      <c r="BE165" s="180"/>
      <c r="BF165" s="180"/>
      <c r="BG165" s="180"/>
      <c r="BH165" s="180"/>
      <c r="BI165" s="180"/>
      <c r="BJ165" s="180"/>
      <c r="BK165" s="180"/>
      <c r="BL165" s="180"/>
      <c r="BM165" s="180"/>
      <c r="BN165" s="180"/>
      <c r="BO165" s="180"/>
      <c r="BP165" s="180"/>
      <c r="BQ165" s="180"/>
      <c r="BR165" s="180"/>
      <c r="BS165" s="180"/>
      <c r="BT165" s="180"/>
      <c r="BU165" s="180"/>
      <c r="BV165" s="180"/>
      <c r="BW165" s="180"/>
      <c r="BX165" s="180"/>
      <c r="BY165" s="180"/>
      <c r="BZ165" s="180"/>
      <c r="CA165" s="180"/>
      <c r="CB165" s="180"/>
      <c r="CC165" s="180"/>
      <c r="CD165" s="180"/>
      <c r="CE165" s="180"/>
      <c r="CF165" s="180"/>
      <c r="CG165" s="180"/>
      <c r="CH165" s="180"/>
      <c r="CI165" s="180"/>
      <c r="CJ165" s="180"/>
      <c r="CK165" s="180"/>
      <c r="CL165" s="180"/>
      <c r="CM165" s="180"/>
      <c r="CN165" s="180"/>
      <c r="CO165" s="180"/>
      <c r="CP165" s="180"/>
      <c r="CQ165" s="180"/>
      <c r="CR165" s="180"/>
      <c r="CS165" s="180"/>
      <c r="CT165" s="180"/>
      <c r="CU165" s="180"/>
      <c r="CV165" s="180"/>
      <c r="CW165" s="180"/>
      <c r="CX165" s="180"/>
      <c r="CY165" s="180"/>
      <c r="CZ165" s="180"/>
      <c r="DA165" s="180"/>
      <c r="DB165" s="180"/>
      <c r="DC165" s="180"/>
      <c r="DD165" s="180"/>
      <c r="DE165" s="180"/>
      <c r="DF165" s="180"/>
      <c r="DG165" s="180"/>
      <c r="DH165" s="180"/>
      <c r="DI165" s="180"/>
      <c r="DJ165" s="180"/>
      <c r="DK165" s="180"/>
      <c r="DL165" s="180"/>
      <c r="DM165" s="180"/>
      <c r="DN165" s="180"/>
      <c r="DO165" s="180"/>
      <c r="DP165" s="180"/>
      <c r="DQ165" s="180"/>
      <c r="DR165" s="180"/>
    </row>
    <row r="166" spans="1:122" ht="71.25" customHeight="1" x14ac:dyDescent="0.3">
      <c r="A166" s="786">
        <v>1060</v>
      </c>
      <c r="B166" s="498" t="s">
        <v>2034</v>
      </c>
      <c r="C166" s="787"/>
      <c r="D166" s="784" t="s">
        <v>2063</v>
      </c>
      <c r="E166" s="785"/>
      <c r="F166" s="189">
        <v>0</v>
      </c>
      <c r="G166" s="434"/>
      <c r="H166" s="17"/>
      <c r="I166" s="72"/>
      <c r="J166" s="180"/>
      <c r="K166" s="623"/>
      <c r="L166" s="180"/>
      <c r="Y166" s="180"/>
      <c r="Z166" s="180"/>
      <c r="AA166" s="180"/>
      <c r="AB166" s="180"/>
      <c r="AC166" s="180"/>
      <c r="AD166" s="180"/>
      <c r="AE166" s="180"/>
      <c r="AF166" s="180"/>
      <c r="AG166" s="180"/>
      <c r="AH166" s="180"/>
      <c r="AI166" s="180"/>
      <c r="AJ166" s="180"/>
      <c r="AK166" s="180"/>
      <c r="AL166" s="180"/>
      <c r="AM166" s="180"/>
      <c r="AN166" s="180"/>
      <c r="AO166" s="180"/>
      <c r="AP166" s="180"/>
      <c r="AQ166" s="180"/>
      <c r="AR166" s="180"/>
      <c r="AS166" s="180"/>
      <c r="AT166" s="180"/>
      <c r="AU166" s="180"/>
      <c r="AV166" s="180"/>
      <c r="AW166" s="180"/>
      <c r="AX166" s="180"/>
      <c r="AY166" s="180"/>
      <c r="AZ166" s="180"/>
      <c r="BA166" s="180"/>
      <c r="BB166" s="180"/>
      <c r="BC166" s="180"/>
      <c r="BD166" s="180"/>
      <c r="BE166" s="180"/>
      <c r="BF166" s="180"/>
      <c r="BG166" s="180"/>
      <c r="BH166" s="180"/>
      <c r="BI166" s="180"/>
      <c r="BJ166" s="180"/>
      <c r="BK166" s="180"/>
      <c r="BL166" s="180"/>
      <c r="BM166" s="180"/>
      <c r="BN166" s="180"/>
      <c r="BO166" s="180"/>
      <c r="BP166" s="180"/>
      <c r="BQ166" s="180"/>
      <c r="BR166" s="180"/>
      <c r="BS166" s="180"/>
      <c r="BT166" s="180"/>
      <c r="BU166" s="180"/>
      <c r="BV166" s="180"/>
      <c r="BW166" s="180"/>
      <c r="BX166" s="180"/>
      <c r="BY166" s="180"/>
      <c r="BZ166" s="180"/>
      <c r="CA166" s="180"/>
      <c r="CB166" s="180"/>
      <c r="CC166" s="180"/>
      <c r="CD166" s="180"/>
      <c r="CE166" s="180"/>
      <c r="CF166" s="180"/>
      <c r="CG166" s="180"/>
      <c r="CH166" s="180"/>
      <c r="CI166" s="180"/>
      <c r="CJ166" s="180"/>
      <c r="CK166" s="180"/>
      <c r="CL166" s="180"/>
      <c r="CM166" s="180"/>
      <c r="CN166" s="180"/>
      <c r="CO166" s="180"/>
      <c r="CP166" s="180"/>
      <c r="CQ166" s="180"/>
      <c r="CR166" s="180"/>
      <c r="CS166" s="180"/>
      <c r="CT166" s="180"/>
      <c r="CU166" s="180"/>
      <c r="CV166" s="180"/>
      <c r="CW166" s="180"/>
      <c r="CX166" s="180"/>
      <c r="CY166" s="180"/>
      <c r="CZ166" s="180"/>
      <c r="DA166" s="180"/>
      <c r="DB166" s="180"/>
      <c r="DC166" s="180"/>
      <c r="DD166" s="180"/>
      <c r="DE166" s="180"/>
      <c r="DF166" s="180"/>
      <c r="DG166" s="180"/>
      <c r="DH166" s="180"/>
      <c r="DI166" s="180"/>
      <c r="DJ166" s="180"/>
      <c r="DK166" s="180"/>
      <c r="DL166" s="180"/>
      <c r="DM166" s="180"/>
      <c r="DN166" s="180"/>
      <c r="DO166" s="180"/>
      <c r="DP166" s="180"/>
      <c r="DQ166" s="180"/>
      <c r="DR166" s="180"/>
    </row>
    <row r="167" spans="1:122" ht="71.25" customHeight="1" x14ac:dyDescent="0.3">
      <c r="A167" s="786">
        <v>1061</v>
      </c>
      <c r="B167" s="498" t="s">
        <v>2034</v>
      </c>
      <c r="C167" s="787"/>
      <c r="D167" s="784" t="s">
        <v>2064</v>
      </c>
      <c r="E167" s="785"/>
      <c r="F167" s="189">
        <v>0</v>
      </c>
      <c r="G167" s="434"/>
      <c r="H167" s="17"/>
      <c r="I167" s="72"/>
      <c r="J167" s="180"/>
      <c r="K167" s="623"/>
      <c r="L167" s="180"/>
      <c r="Y167" s="180"/>
      <c r="Z167" s="180"/>
      <c r="AA167" s="180"/>
      <c r="AB167" s="180"/>
      <c r="AC167" s="180"/>
      <c r="AD167" s="180"/>
      <c r="AE167" s="180"/>
      <c r="AF167" s="180"/>
      <c r="AG167" s="180"/>
      <c r="AH167" s="180"/>
      <c r="AI167" s="180"/>
      <c r="AJ167" s="180"/>
      <c r="AK167" s="180"/>
      <c r="AL167" s="180"/>
      <c r="AM167" s="180"/>
      <c r="AN167" s="180"/>
      <c r="AO167" s="180"/>
      <c r="AP167" s="180"/>
      <c r="AQ167" s="180"/>
      <c r="AR167" s="180"/>
      <c r="AS167" s="180"/>
      <c r="AT167" s="180"/>
      <c r="AU167" s="180"/>
      <c r="AV167" s="180"/>
      <c r="AW167" s="180"/>
      <c r="AX167" s="180"/>
      <c r="AY167" s="180"/>
      <c r="AZ167" s="180"/>
      <c r="BA167" s="180"/>
      <c r="BB167" s="180"/>
      <c r="BC167" s="180"/>
      <c r="BD167" s="180"/>
      <c r="BE167" s="180"/>
      <c r="BF167" s="180"/>
      <c r="BG167" s="180"/>
      <c r="BH167" s="180"/>
      <c r="BI167" s="180"/>
      <c r="BJ167" s="180"/>
      <c r="BK167" s="180"/>
      <c r="BL167" s="180"/>
      <c r="BM167" s="180"/>
      <c r="BN167" s="180"/>
      <c r="BO167" s="180"/>
      <c r="BP167" s="180"/>
      <c r="BQ167" s="180"/>
      <c r="BR167" s="180"/>
      <c r="BS167" s="180"/>
      <c r="BT167" s="180"/>
      <c r="BU167" s="180"/>
      <c r="BV167" s="180"/>
      <c r="BW167" s="180"/>
      <c r="BX167" s="180"/>
      <c r="BY167" s="180"/>
      <c r="BZ167" s="180"/>
      <c r="CA167" s="180"/>
      <c r="CB167" s="180"/>
      <c r="CC167" s="180"/>
      <c r="CD167" s="180"/>
      <c r="CE167" s="180"/>
      <c r="CF167" s="180"/>
      <c r="CG167" s="180"/>
      <c r="CH167" s="180"/>
      <c r="CI167" s="180"/>
      <c r="CJ167" s="180"/>
      <c r="CK167" s="180"/>
      <c r="CL167" s="180"/>
      <c r="CM167" s="180"/>
      <c r="CN167" s="180"/>
      <c r="CO167" s="180"/>
      <c r="CP167" s="180"/>
      <c r="CQ167" s="180"/>
      <c r="CR167" s="180"/>
      <c r="CS167" s="180"/>
      <c r="CT167" s="180"/>
      <c r="CU167" s="180"/>
      <c r="CV167" s="180"/>
      <c r="CW167" s="180"/>
      <c r="CX167" s="180"/>
      <c r="CY167" s="180"/>
      <c r="CZ167" s="180"/>
      <c r="DA167" s="180"/>
      <c r="DB167" s="180"/>
      <c r="DC167" s="180"/>
      <c r="DD167" s="180"/>
      <c r="DE167" s="180"/>
      <c r="DF167" s="180"/>
      <c r="DG167" s="180"/>
      <c r="DH167" s="180"/>
      <c r="DI167" s="180"/>
      <c r="DJ167" s="180"/>
      <c r="DK167" s="180"/>
      <c r="DL167" s="180"/>
      <c r="DM167" s="180"/>
      <c r="DN167" s="180"/>
      <c r="DO167" s="180"/>
      <c r="DP167" s="180"/>
      <c r="DQ167" s="180"/>
      <c r="DR167" s="180"/>
    </row>
    <row r="168" spans="1:122" ht="71.25" customHeight="1" x14ac:dyDescent="0.3">
      <c r="A168" s="786">
        <v>1062</v>
      </c>
      <c r="B168" s="498" t="s">
        <v>2034</v>
      </c>
      <c r="C168" s="787"/>
      <c r="D168" s="784" t="s">
        <v>2083</v>
      </c>
      <c r="E168" s="785"/>
      <c r="F168" s="188"/>
      <c r="G168" s="434"/>
      <c r="H168" s="17"/>
      <c r="I168" s="72"/>
      <c r="J168" s="180"/>
      <c r="K168" s="623"/>
      <c r="L168" s="180"/>
      <c r="Y168" s="180"/>
      <c r="Z168" s="180"/>
      <c r="AA168" s="180"/>
      <c r="AB168" s="180"/>
      <c r="AC168" s="180"/>
      <c r="AD168" s="180"/>
      <c r="AE168" s="180"/>
      <c r="AF168" s="180"/>
      <c r="AG168" s="180"/>
      <c r="AH168" s="180"/>
      <c r="AI168" s="180"/>
      <c r="AJ168" s="180"/>
      <c r="AK168" s="180"/>
      <c r="AL168" s="180"/>
      <c r="AM168" s="180"/>
      <c r="AN168" s="180"/>
      <c r="AO168" s="180"/>
      <c r="AP168" s="180"/>
      <c r="AQ168" s="180"/>
      <c r="AR168" s="180"/>
      <c r="AS168" s="180"/>
      <c r="AT168" s="180"/>
      <c r="AU168" s="180"/>
      <c r="AV168" s="180"/>
      <c r="AW168" s="180"/>
      <c r="AX168" s="180"/>
      <c r="AY168" s="180"/>
      <c r="AZ168" s="180"/>
      <c r="BA168" s="180"/>
      <c r="BB168" s="180"/>
      <c r="BC168" s="180"/>
      <c r="BD168" s="180"/>
      <c r="BE168" s="180"/>
      <c r="BF168" s="180"/>
      <c r="BG168" s="180"/>
      <c r="BH168" s="180"/>
      <c r="BI168" s="180"/>
      <c r="BJ168" s="180"/>
      <c r="BK168" s="180"/>
      <c r="BL168" s="180"/>
      <c r="BM168" s="180"/>
      <c r="BN168" s="180"/>
      <c r="BO168" s="180"/>
      <c r="BP168" s="180"/>
      <c r="BQ168" s="180"/>
      <c r="BR168" s="180"/>
      <c r="BS168" s="180"/>
      <c r="BT168" s="180"/>
      <c r="BU168" s="180"/>
      <c r="BV168" s="180"/>
      <c r="BW168" s="180"/>
      <c r="BX168" s="180"/>
      <c r="BY168" s="180"/>
      <c r="BZ168" s="180"/>
      <c r="CA168" s="180"/>
      <c r="CB168" s="180"/>
      <c r="CC168" s="180"/>
      <c r="CD168" s="180"/>
      <c r="CE168" s="180"/>
      <c r="CF168" s="180"/>
      <c r="CG168" s="180"/>
      <c r="CH168" s="180"/>
      <c r="CI168" s="180"/>
      <c r="CJ168" s="180"/>
      <c r="CK168" s="180"/>
      <c r="CL168" s="180"/>
      <c r="CM168" s="180"/>
      <c r="CN168" s="180"/>
      <c r="CO168" s="180"/>
      <c r="CP168" s="180"/>
      <c r="CQ168" s="180"/>
      <c r="CR168" s="180"/>
      <c r="CS168" s="180"/>
      <c r="CT168" s="180"/>
      <c r="CU168" s="180"/>
      <c r="CV168" s="180"/>
      <c r="CW168" s="180"/>
      <c r="CX168" s="180"/>
      <c r="CY168" s="180"/>
      <c r="CZ168" s="180"/>
      <c r="DA168" s="180"/>
      <c r="DB168" s="180"/>
      <c r="DC168" s="180"/>
      <c r="DD168" s="180"/>
      <c r="DE168" s="180"/>
      <c r="DF168" s="180"/>
      <c r="DG168" s="180"/>
      <c r="DH168" s="180"/>
      <c r="DI168" s="180"/>
      <c r="DJ168" s="180"/>
      <c r="DK168" s="180"/>
      <c r="DL168" s="180"/>
      <c r="DM168" s="180"/>
      <c r="DN168" s="180"/>
      <c r="DO168" s="180"/>
      <c r="DP168" s="180"/>
      <c r="DQ168" s="180"/>
      <c r="DR168" s="180"/>
    </row>
    <row r="169" spans="1:122" ht="71.25" customHeight="1" x14ac:dyDescent="0.3">
      <c r="A169" s="786">
        <v>1063</v>
      </c>
      <c r="B169" s="498" t="s">
        <v>2034</v>
      </c>
      <c r="C169" s="787"/>
      <c r="D169" s="784" t="s">
        <v>2084</v>
      </c>
      <c r="E169" s="785"/>
      <c r="F169" s="188"/>
      <c r="G169" s="434"/>
      <c r="H169" s="17"/>
      <c r="I169" s="72"/>
      <c r="J169" s="180"/>
      <c r="K169" s="623"/>
      <c r="L169" s="180"/>
      <c r="Y169" s="180"/>
      <c r="Z169" s="180"/>
      <c r="AA169" s="180"/>
      <c r="AB169" s="180"/>
      <c r="AC169" s="180"/>
      <c r="AD169" s="180"/>
      <c r="AE169" s="180"/>
      <c r="AF169" s="180"/>
      <c r="AG169" s="180"/>
      <c r="AH169" s="180"/>
      <c r="AI169" s="180"/>
      <c r="AJ169" s="180"/>
      <c r="AK169" s="180"/>
      <c r="AL169" s="180"/>
      <c r="AM169" s="180"/>
      <c r="AN169" s="180"/>
      <c r="AO169" s="180"/>
      <c r="AP169" s="180"/>
      <c r="AQ169" s="180"/>
      <c r="AR169" s="180"/>
      <c r="AS169" s="180"/>
      <c r="AT169" s="180"/>
      <c r="AU169" s="180"/>
      <c r="AV169" s="180"/>
      <c r="AW169" s="180"/>
      <c r="AX169" s="180"/>
      <c r="AY169" s="180"/>
      <c r="AZ169" s="180"/>
      <c r="BA169" s="180"/>
      <c r="BB169" s="180"/>
      <c r="BC169" s="180"/>
      <c r="BD169" s="180"/>
      <c r="BE169" s="180"/>
      <c r="BF169" s="180"/>
      <c r="BG169" s="180"/>
      <c r="BH169" s="180"/>
      <c r="BI169" s="180"/>
      <c r="BJ169" s="180"/>
      <c r="BK169" s="180"/>
      <c r="BL169" s="180"/>
      <c r="BM169" s="180"/>
      <c r="BN169" s="180"/>
      <c r="BO169" s="180"/>
      <c r="BP169" s="180"/>
      <c r="BQ169" s="180"/>
      <c r="BR169" s="180"/>
      <c r="BS169" s="180"/>
      <c r="BT169" s="180"/>
      <c r="BU169" s="180"/>
      <c r="BV169" s="180"/>
      <c r="BW169" s="180"/>
      <c r="BX169" s="180"/>
      <c r="BY169" s="180"/>
      <c r="BZ169" s="180"/>
      <c r="CA169" s="180"/>
      <c r="CB169" s="180"/>
      <c r="CC169" s="180"/>
      <c r="CD169" s="180"/>
      <c r="CE169" s="180"/>
      <c r="CF169" s="180"/>
      <c r="CG169" s="180"/>
      <c r="CH169" s="180"/>
      <c r="CI169" s="180"/>
      <c r="CJ169" s="180"/>
      <c r="CK169" s="180"/>
      <c r="CL169" s="180"/>
      <c r="CM169" s="180"/>
      <c r="CN169" s="180"/>
      <c r="CO169" s="180"/>
      <c r="CP169" s="180"/>
      <c r="CQ169" s="180"/>
      <c r="CR169" s="180"/>
      <c r="CS169" s="180"/>
      <c r="CT169" s="180"/>
      <c r="CU169" s="180"/>
      <c r="CV169" s="180"/>
      <c r="CW169" s="180"/>
      <c r="CX169" s="180"/>
      <c r="CY169" s="180"/>
      <c r="CZ169" s="180"/>
      <c r="DA169" s="180"/>
      <c r="DB169" s="180"/>
      <c r="DC169" s="180"/>
      <c r="DD169" s="180"/>
      <c r="DE169" s="180"/>
      <c r="DF169" s="180"/>
      <c r="DG169" s="180"/>
      <c r="DH169" s="180"/>
      <c r="DI169" s="180"/>
      <c r="DJ169" s="180"/>
      <c r="DK169" s="180"/>
      <c r="DL169" s="180"/>
      <c r="DM169" s="180"/>
      <c r="DN169" s="180"/>
      <c r="DO169" s="180"/>
      <c r="DP169" s="180"/>
      <c r="DQ169" s="180"/>
      <c r="DR169" s="180"/>
    </row>
    <row r="170" spans="1:122" x14ac:dyDescent="0.3">
      <c r="A170" s="100"/>
      <c r="B170" s="905" t="s">
        <v>70</v>
      </c>
      <c r="C170" s="539"/>
      <c r="D170" s="506"/>
      <c r="E170" s="506"/>
      <c r="F170" s="537"/>
      <c r="G170" s="524"/>
      <c r="H170" s="17"/>
      <c r="I170" s="72"/>
      <c r="J170"/>
      <c r="K170" s="623"/>
    </row>
    <row r="171" spans="1:122" ht="90.6" customHeight="1" x14ac:dyDescent="0.3">
      <c r="A171" s="100">
        <v>512</v>
      </c>
      <c r="B171" s="286"/>
      <c r="C171" s="499" t="s">
        <v>157</v>
      </c>
      <c r="D171" s="21" t="s">
        <v>882</v>
      </c>
      <c r="E171" s="385" t="e">
        <f>INDEX('2021 Unit Data'!$A$1:$CZ$258,MATCH('Unit Data from Audit Worksheet'!$A171,'2021 Unit Data'!$A$1:$A$258,0),MATCH('Unit Data from Audit Worksheet'!$D$2,'2021 Unit Data'!$A$1:$CZ$1,0))</f>
        <v>#N/A</v>
      </c>
      <c r="F171" s="189">
        <v>0</v>
      </c>
      <c r="G171" s="434">
        <f>IF(F171&lt;0,"Error: Enter as positive.",)</f>
        <v>0</v>
      </c>
      <c r="H171" s="17"/>
      <c r="I171" s="72"/>
      <c r="J171"/>
      <c r="K171" s="623"/>
    </row>
    <row r="172" spans="1:122" x14ac:dyDescent="0.3">
      <c r="A172" s="100"/>
      <c r="B172" s="529" t="s">
        <v>419</v>
      </c>
      <c r="C172" s="539"/>
      <c r="D172" s="532"/>
      <c r="E172" s="538"/>
      <c r="F172" s="537"/>
      <c r="G172" s="524"/>
      <c r="H172" s="435"/>
      <c r="I172" s="436"/>
      <c r="J172"/>
      <c r="K172" s="623"/>
    </row>
    <row r="173" spans="1:122" ht="59.25" customHeight="1" x14ac:dyDescent="0.3">
      <c r="A173" s="195">
        <v>656</v>
      </c>
      <c r="B173" s="195"/>
      <c r="C173" s="195"/>
      <c r="D173" s="945" t="s">
        <v>2170</v>
      </c>
      <c r="E173" s="385" t="e">
        <f>INDEX('2021 Unit Data'!$A$1:$CZ$258,MATCH('Unit Data from Audit Worksheet'!$A173,'2021 Unit Data'!$A$1:$A$258,0),MATCH('Unit Data from Audit Worksheet'!$D$2,'2021 Unit Data'!$A$1:$CZ$1,0))</f>
        <v>#N/A</v>
      </c>
      <c r="F173" s="189"/>
      <c r="G173" s="434"/>
      <c r="H173" s="17"/>
      <c r="I173" s="72"/>
      <c r="J173"/>
      <c r="K173" s="623"/>
    </row>
    <row r="174" spans="1:122" x14ac:dyDescent="0.3">
      <c r="A174" s="100"/>
      <c r="B174" s="529" t="s">
        <v>289</v>
      </c>
      <c r="C174" s="539"/>
      <c r="D174" s="532"/>
      <c r="E174" s="538"/>
      <c r="F174" s="537"/>
      <c r="G174" s="524"/>
      <c r="H174" s="435"/>
      <c r="I174" s="436"/>
      <c r="J174"/>
      <c r="K174" s="623"/>
    </row>
    <row r="175" spans="1:122" ht="106.8" customHeight="1" x14ac:dyDescent="0.3">
      <c r="A175" s="100">
        <v>535</v>
      </c>
      <c r="B175" s="387" t="s">
        <v>54</v>
      </c>
      <c r="C175" s="387" t="s">
        <v>158</v>
      </c>
      <c r="D175" s="21" t="s">
        <v>883</v>
      </c>
      <c r="E175" s="385" t="e">
        <f>INDEX('2021 Unit Data'!$A$1:$CZ$258,MATCH('Unit Data from Audit Worksheet'!$A175,'2021 Unit Data'!$A$1:$A$258,0),MATCH('Unit Data from Audit Worksheet'!$D$2,'2021 Unit Data'!$A$1:$CZ$1,0))</f>
        <v>#N/A</v>
      </c>
      <c r="F175" s="189">
        <v>0</v>
      </c>
      <c r="G175" s="958" t="str">
        <f>IF(F175&lt;1,"Reminder: Please make sure you have entered all cash and investments from bond/Debt proceeds, if applicable.",)</f>
        <v>Reminder: Please make sure you have entered all cash and investments from bond/Debt proceeds, if applicable.</v>
      </c>
      <c r="H175" s="435"/>
      <c r="I175" s="436"/>
      <c r="J175"/>
      <c r="K175" s="623"/>
    </row>
    <row r="176" spans="1:122" x14ac:dyDescent="0.3">
      <c r="A176" s="100"/>
      <c r="B176" s="529" t="s">
        <v>29</v>
      </c>
      <c r="C176" s="539"/>
      <c r="D176" s="507"/>
      <c r="E176" s="507"/>
      <c r="F176" s="534"/>
      <c r="G176" s="526"/>
      <c r="H176" s="17"/>
      <c r="I176" s="72"/>
      <c r="J176"/>
      <c r="K176" s="623"/>
    </row>
    <row r="177" spans="1:11" x14ac:dyDescent="0.3">
      <c r="A177" s="100"/>
      <c r="B177" s="286"/>
      <c r="C177" s="286"/>
      <c r="D177" s="449" t="s">
        <v>2</v>
      </c>
      <c r="E177" s="1"/>
      <c r="F177" s="154"/>
      <c r="G177" s="441"/>
      <c r="H177" s="17"/>
      <c r="I177" s="72"/>
      <c r="J177"/>
      <c r="K177" s="623"/>
    </row>
    <row r="178" spans="1:11" ht="36" customHeight="1" x14ac:dyDescent="0.3">
      <c r="A178" s="100"/>
      <c r="B178" s="286"/>
      <c r="C178" s="286"/>
      <c r="D178" s="386" t="s">
        <v>884</v>
      </c>
      <c r="E178" s="385"/>
      <c r="F178" s="154"/>
      <c r="G178" s="441"/>
      <c r="H178" s="17"/>
      <c r="I178" s="72"/>
      <c r="J178"/>
      <c r="K178" s="623"/>
    </row>
    <row r="179" spans="1:11" ht="51" customHeight="1" x14ac:dyDescent="0.3">
      <c r="A179" s="100">
        <v>334</v>
      </c>
      <c r="B179" s="4" t="s">
        <v>55</v>
      </c>
      <c r="C179" s="4" t="s">
        <v>165</v>
      </c>
      <c r="D179" s="21" t="s">
        <v>885</v>
      </c>
      <c r="E179" s="385" t="e">
        <f>INDEX('2021 Unit Data'!$A$1:$CZ$258,MATCH('Unit Data from Audit Worksheet'!$A179,'2021 Unit Data'!$A$1:$A$258,0),MATCH('Unit Data from Audit Worksheet'!$D$2,'2021 Unit Data'!$A$1:$CZ$1,0))</f>
        <v>#N/A</v>
      </c>
      <c r="F179" s="189">
        <v>0</v>
      </c>
      <c r="G179" s="441"/>
      <c r="H179" s="17"/>
      <c r="I179" s="72"/>
      <c r="J179"/>
      <c r="K179" s="623"/>
    </row>
    <row r="180" spans="1:11" ht="45.6" customHeight="1" x14ac:dyDescent="0.3">
      <c r="A180" s="100">
        <v>373</v>
      </c>
      <c r="B180" s="4" t="s">
        <v>55</v>
      </c>
      <c r="C180" s="4" t="s">
        <v>165</v>
      </c>
      <c r="D180" s="26" t="s">
        <v>164</v>
      </c>
      <c r="E180" s="385" t="e">
        <f>INDEX('2021 Unit Data'!$A$1:$CZ$258,MATCH('Unit Data from Audit Worksheet'!$A180,'2021 Unit Data'!$A$1:$A$258,0),MATCH('Unit Data from Audit Worksheet'!$D$2,'2021 Unit Data'!$A$1:$CZ$1,0))</f>
        <v>#N/A</v>
      </c>
      <c r="F180" s="189">
        <v>0</v>
      </c>
      <c r="G180" s="434">
        <f>IF(F180&lt;0,"Error: Enter as positive.",)</f>
        <v>0</v>
      </c>
      <c r="H180" s="17"/>
      <c r="I180" s="72"/>
      <c r="J180"/>
      <c r="K180" s="623"/>
    </row>
    <row r="181" spans="1:11" ht="92.25" customHeight="1" x14ac:dyDescent="0.3">
      <c r="A181" s="100">
        <v>987</v>
      </c>
      <c r="B181" s="387" t="s">
        <v>599</v>
      </c>
      <c r="C181" s="387"/>
      <c r="D181" s="21" t="s">
        <v>770</v>
      </c>
      <c r="E181" s="385" t="e">
        <f>INDEX('2021 Unit Data'!$A$1:$CZ$258,MATCH('Unit Data from Audit Worksheet'!$A181,'2021 Unit Data'!$A$1:$A$258,0),MATCH('Unit Data from Audit Worksheet'!$D$2,'2021 Unit Data'!$A$1:$CZ$1,0))</f>
        <v>#N/A</v>
      </c>
      <c r="F181" s="189">
        <v>0</v>
      </c>
      <c r="G181" s="450" t="str">
        <f>IF(F181="","If this question is not applicable please place a zero in the cell to the left","")</f>
        <v/>
      </c>
      <c r="H181" s="415"/>
      <c r="I181" s="72"/>
      <c r="J181"/>
      <c r="K181" s="623"/>
    </row>
    <row r="182" spans="1:11" ht="66.75" customHeight="1" x14ac:dyDescent="0.3">
      <c r="A182" s="100">
        <v>988</v>
      </c>
      <c r="B182" s="387" t="s">
        <v>599</v>
      </c>
      <c r="C182" s="387"/>
      <c r="D182" s="21" t="s">
        <v>769</v>
      </c>
      <c r="E182" s="385" t="e">
        <f>INDEX('2021 Unit Data'!$A$1:$CZ$258,MATCH('Unit Data from Audit Worksheet'!$A182,'2021 Unit Data'!$A$1:$A$258,0),MATCH('Unit Data from Audit Worksheet'!$D$2,'2021 Unit Data'!$A$1:$CZ$1,0))</f>
        <v>#N/A</v>
      </c>
      <c r="F182" s="189"/>
      <c r="G182" s="434"/>
      <c r="H182" s="17"/>
      <c r="I182" s="72"/>
      <c r="J182"/>
      <c r="K182" s="623"/>
    </row>
    <row r="183" spans="1:11" ht="90" customHeight="1" x14ac:dyDescent="0.3">
      <c r="A183" s="100">
        <v>989</v>
      </c>
      <c r="B183" s="387" t="s">
        <v>599</v>
      </c>
      <c r="C183" s="387"/>
      <c r="D183" s="21" t="s">
        <v>931</v>
      </c>
      <c r="E183" s="385" t="e">
        <f>INDEX('2021 Unit Data'!$A$1:$CZ$258,MATCH('Unit Data from Audit Worksheet'!$A183,'2021 Unit Data'!$A$1:$A$258,0),MATCH('Unit Data from Audit Worksheet'!$D$2,'2021 Unit Data'!$A$1:$CZ$1,0))</f>
        <v>#N/A</v>
      </c>
      <c r="F183" s="189"/>
      <c r="G183" s="434"/>
      <c r="H183" s="17"/>
      <c r="I183" s="72"/>
      <c r="J183"/>
      <c r="K183" s="623"/>
    </row>
    <row r="184" spans="1:11" x14ac:dyDescent="0.3">
      <c r="A184" s="100"/>
      <c r="B184" s="539"/>
      <c r="C184" s="539"/>
      <c r="D184" s="540"/>
      <c r="E184" s="541"/>
      <c r="F184" s="542"/>
      <c r="G184" s="543"/>
      <c r="H184" s="17"/>
      <c r="I184" s="72"/>
      <c r="J184"/>
      <c r="K184" s="623"/>
    </row>
    <row r="185" spans="1:11" ht="97.2" customHeight="1" x14ac:dyDescent="0.3">
      <c r="A185" s="100"/>
      <c r="B185" s="286"/>
      <c r="C185" s="286"/>
      <c r="D185" s="451" t="s">
        <v>886</v>
      </c>
      <c r="E185" s="1"/>
      <c r="F185" s="252"/>
      <c r="G185" s="441"/>
      <c r="H185" s="17"/>
      <c r="I185" s="72"/>
      <c r="J185"/>
      <c r="K185" s="623"/>
    </row>
    <row r="186" spans="1:11" ht="48.75" customHeight="1" x14ac:dyDescent="0.3">
      <c r="A186" s="100"/>
      <c r="B186" s="286"/>
      <c r="C186" s="286"/>
      <c r="D186" s="21" t="s">
        <v>887</v>
      </c>
      <c r="E186" s="1"/>
      <c r="F186" s="252"/>
      <c r="G186" s="441"/>
      <c r="H186" s="17"/>
      <c r="I186" s="72"/>
      <c r="J186"/>
      <c r="K186" s="623"/>
    </row>
    <row r="187" spans="1:11" ht="51.75" customHeight="1" x14ac:dyDescent="0.3">
      <c r="A187" s="100">
        <v>327</v>
      </c>
      <c r="B187" s="387" t="s">
        <v>36</v>
      </c>
      <c r="C187" s="387" t="s">
        <v>166</v>
      </c>
      <c r="D187" s="452" t="s">
        <v>888</v>
      </c>
      <c r="E187" s="385" t="e">
        <f>INDEX('2021 Unit Data'!$A$1:$CZ$258,MATCH('Unit Data from Audit Worksheet'!$A187,'2021 Unit Data'!$A$1:$A$258,0),MATCH('Unit Data from Audit Worksheet'!$D$2,'2021 Unit Data'!$A$1:$CZ$1,0))</f>
        <v>#N/A</v>
      </c>
      <c r="F187" s="189">
        <v>0</v>
      </c>
      <c r="G187" s="441"/>
      <c r="H187" s="17"/>
      <c r="I187" s="436"/>
      <c r="J187"/>
      <c r="K187" s="623"/>
    </row>
    <row r="188" spans="1:11" ht="51.75" customHeight="1" x14ac:dyDescent="0.3">
      <c r="A188" s="100">
        <v>328</v>
      </c>
      <c r="B188" s="387" t="s">
        <v>36</v>
      </c>
      <c r="C188" s="387" t="s">
        <v>166</v>
      </c>
      <c r="D188" s="27" t="s">
        <v>7</v>
      </c>
      <c r="E188" s="385" t="e">
        <f>INDEX('2021 Unit Data'!$A$1:$CZ$258,MATCH('Unit Data from Audit Worksheet'!$A188,'2021 Unit Data'!$A$1:$A$258,0),MATCH('Unit Data from Audit Worksheet'!$D$2,'2021 Unit Data'!$A$1:$CZ$1,0))</f>
        <v>#N/A</v>
      </c>
      <c r="F188" s="189">
        <v>0</v>
      </c>
      <c r="G188" s="441"/>
      <c r="H188" s="17"/>
      <c r="I188" s="436"/>
      <c r="J188"/>
      <c r="K188" s="623"/>
    </row>
    <row r="189" spans="1:11" ht="42" customHeight="1" x14ac:dyDescent="0.3">
      <c r="A189" s="100"/>
      <c r="B189" s="286"/>
      <c r="C189" s="286"/>
      <c r="D189" s="28" t="s">
        <v>889</v>
      </c>
      <c r="E189" s="93" t="e">
        <f>E187+E188</f>
        <v>#N/A</v>
      </c>
      <c r="F189" s="93">
        <f>SUM(F187:F188)</f>
        <v>0</v>
      </c>
      <c r="G189" s="441"/>
      <c r="H189" s="17"/>
      <c r="I189" s="72"/>
      <c r="J189"/>
      <c r="K189" s="623"/>
    </row>
    <row r="190" spans="1:11" ht="28.8" x14ac:dyDescent="0.3">
      <c r="A190" s="100"/>
      <c r="B190" s="286"/>
      <c r="C190" s="286"/>
      <c r="D190" s="21" t="s">
        <v>890</v>
      </c>
      <c r="E190" s="1"/>
      <c r="F190" s="252"/>
      <c r="G190" s="441"/>
      <c r="H190" s="17"/>
      <c r="I190" s="72"/>
      <c r="J190"/>
      <c r="K190" s="623"/>
    </row>
    <row r="191" spans="1:11" ht="24" customHeight="1" x14ac:dyDescent="0.3">
      <c r="A191" s="100"/>
      <c r="B191" s="286"/>
      <c r="C191" s="286"/>
      <c r="D191" s="25" t="s">
        <v>9</v>
      </c>
      <c r="F191" s="453"/>
      <c r="G191" s="441"/>
      <c r="H191" s="17"/>
      <c r="I191" s="72"/>
      <c r="J191"/>
      <c r="K191" s="623"/>
    </row>
    <row r="192" spans="1:11" ht="52.5" customHeight="1" x14ac:dyDescent="0.3">
      <c r="A192" s="100">
        <v>515</v>
      </c>
      <c r="B192" s="387" t="s">
        <v>285</v>
      </c>
      <c r="C192" s="387" t="s">
        <v>167</v>
      </c>
      <c r="D192" s="29" t="s">
        <v>3</v>
      </c>
      <c r="E192" s="385" t="e">
        <f>INDEX('2021 Unit Data'!$A$1:$CZ$258,MATCH('Unit Data from Audit Worksheet'!$A192,'2021 Unit Data'!$A$1:$A$258,0),MATCH('Unit Data from Audit Worksheet'!$D$2,'2021 Unit Data'!$A$1:$CZ$1,0))</f>
        <v>#N/A</v>
      </c>
      <c r="F192" s="189">
        <v>0</v>
      </c>
      <c r="G192" s="434"/>
      <c r="H192" s="17"/>
      <c r="I192" s="72"/>
      <c r="J192"/>
      <c r="K192" s="623"/>
    </row>
    <row r="193" spans="1:11" ht="57" customHeight="1" x14ac:dyDescent="0.3">
      <c r="A193" s="100">
        <v>516</v>
      </c>
      <c r="B193" s="387" t="s">
        <v>285</v>
      </c>
      <c r="C193" s="387" t="s">
        <v>167</v>
      </c>
      <c r="D193" s="29" t="s">
        <v>4</v>
      </c>
      <c r="E193" s="385" t="e">
        <f>INDEX('2021 Unit Data'!$A$1:$CZ$258,MATCH('Unit Data from Audit Worksheet'!$A193,'2021 Unit Data'!$A$1:$A$258,0),MATCH('Unit Data from Audit Worksheet'!$D$2,'2021 Unit Data'!$A$1:$CZ$1,0))</f>
        <v>#N/A</v>
      </c>
      <c r="F193" s="189">
        <v>0</v>
      </c>
      <c r="G193" s="434"/>
      <c r="H193" s="17"/>
      <c r="I193" s="72"/>
      <c r="J193"/>
      <c r="K193" s="623"/>
    </row>
    <row r="194" spans="1:11" ht="60.75" customHeight="1" x14ac:dyDescent="0.3">
      <c r="A194" s="100">
        <v>517</v>
      </c>
      <c r="B194" s="387" t="s">
        <v>285</v>
      </c>
      <c r="C194" s="387" t="s">
        <v>167</v>
      </c>
      <c r="D194" s="29" t="s">
        <v>5</v>
      </c>
      <c r="E194" s="385" t="e">
        <f>INDEX('2021 Unit Data'!$A$1:$CZ$258,MATCH('Unit Data from Audit Worksheet'!$A194,'2021 Unit Data'!$A$1:$A$258,0),MATCH('Unit Data from Audit Worksheet'!$D$2,'2021 Unit Data'!$A$1:$CZ$1,0))</f>
        <v>#N/A</v>
      </c>
      <c r="F194" s="189">
        <v>0</v>
      </c>
      <c r="G194" s="434"/>
      <c r="H194" s="17"/>
      <c r="I194" s="72"/>
      <c r="J194"/>
      <c r="K194" s="623"/>
    </row>
    <row r="195" spans="1:11" ht="66" customHeight="1" x14ac:dyDescent="0.3">
      <c r="A195" s="100">
        <v>518</v>
      </c>
      <c r="B195" s="387" t="s">
        <v>285</v>
      </c>
      <c r="C195" s="387" t="s">
        <v>167</v>
      </c>
      <c r="D195" s="29" t="s">
        <v>38</v>
      </c>
      <c r="E195" s="385" t="e">
        <f>INDEX('2021 Unit Data'!$A$1:$CZ$258,MATCH('Unit Data from Audit Worksheet'!$A195,'2021 Unit Data'!$A$1:$A$258,0),MATCH('Unit Data from Audit Worksheet'!$D$2,'2021 Unit Data'!$A$1:$CZ$1,0))</f>
        <v>#N/A</v>
      </c>
      <c r="F195" s="189">
        <v>0</v>
      </c>
      <c r="G195" s="434"/>
      <c r="H195" s="17"/>
      <c r="I195" s="72"/>
      <c r="J195"/>
      <c r="K195" s="623"/>
    </row>
    <row r="196" spans="1:11" ht="51" customHeight="1" x14ac:dyDescent="0.3">
      <c r="A196" s="908"/>
      <c r="B196" s="286"/>
      <c r="C196" s="286"/>
      <c r="D196" s="454" t="s">
        <v>891</v>
      </c>
      <c r="E196" s="93" t="e">
        <f>E192+E193+E194+E195</f>
        <v>#N/A</v>
      </c>
      <c r="F196" s="93">
        <f>SUM(F192:F195)</f>
        <v>0</v>
      </c>
      <c r="G196" s="441"/>
      <c r="H196" s="17"/>
      <c r="I196" s="72"/>
      <c r="J196"/>
      <c r="K196" s="623"/>
    </row>
    <row r="197" spans="1:11" ht="30.75" customHeight="1" x14ac:dyDescent="0.3">
      <c r="A197" s="100"/>
      <c r="B197" s="286"/>
      <c r="C197" s="286"/>
      <c r="D197" s="25" t="s">
        <v>47</v>
      </c>
      <c r="E197" s="1"/>
      <c r="F197" s="252"/>
      <c r="G197" s="441"/>
      <c r="H197" s="17"/>
      <c r="I197" s="72"/>
      <c r="J197"/>
      <c r="K197" s="623"/>
    </row>
    <row r="198" spans="1:11" ht="63" customHeight="1" x14ac:dyDescent="0.3">
      <c r="A198" s="100">
        <v>519</v>
      </c>
      <c r="B198" s="387" t="s">
        <v>36</v>
      </c>
      <c r="C198" s="387" t="s">
        <v>168</v>
      </c>
      <c r="D198" s="29" t="s">
        <v>14</v>
      </c>
      <c r="E198" s="385" t="e">
        <f>INDEX('2021 Unit Data'!$A$1:$CZ$258,MATCH('Unit Data from Audit Worksheet'!$A198,'2021 Unit Data'!$A$1:$A$258,0),MATCH('Unit Data from Audit Worksheet'!$D$2,'2021 Unit Data'!$A$1:$CZ$1,0))</f>
        <v>#N/A</v>
      </c>
      <c r="F198" s="188">
        <v>0</v>
      </c>
      <c r="G198" s="434">
        <f>IF(F198&lt;0,"Error: Enter as positive.",)</f>
        <v>0</v>
      </c>
      <c r="H198" s="17"/>
      <c r="I198" s="72"/>
      <c r="J198"/>
      <c r="K198" s="623"/>
    </row>
    <row r="199" spans="1:11" ht="69.75" customHeight="1" x14ac:dyDescent="0.3">
      <c r="A199" s="100">
        <v>520</v>
      </c>
      <c r="B199" s="387" t="s">
        <v>36</v>
      </c>
      <c r="C199" s="387" t="s">
        <v>168</v>
      </c>
      <c r="D199" s="29" t="s">
        <v>16</v>
      </c>
      <c r="E199" s="385" t="e">
        <f>INDEX('2021 Unit Data'!$A$1:$CZ$258,MATCH('Unit Data from Audit Worksheet'!$A199,'2021 Unit Data'!$A$1:$A$258,0),MATCH('Unit Data from Audit Worksheet'!$D$2,'2021 Unit Data'!$A$1:$CZ$1,0))</f>
        <v>#N/A</v>
      </c>
      <c r="F199" s="188">
        <v>0</v>
      </c>
      <c r="G199" s="434">
        <f>IF(F199&lt;0,"Error: Enter as positive.",)</f>
        <v>0</v>
      </c>
      <c r="H199" s="17"/>
      <c r="I199" s="72"/>
      <c r="J199"/>
      <c r="K199" s="623"/>
    </row>
    <row r="200" spans="1:11" ht="72" customHeight="1" x14ac:dyDescent="0.3">
      <c r="A200" s="100">
        <v>521</v>
      </c>
      <c r="B200" s="387" t="s">
        <v>36</v>
      </c>
      <c r="C200" s="387" t="s">
        <v>168</v>
      </c>
      <c r="D200" s="29" t="s">
        <v>18</v>
      </c>
      <c r="E200" s="385" t="e">
        <f>INDEX('2021 Unit Data'!$A$1:$CZ$258,MATCH('Unit Data from Audit Worksheet'!$A200,'2021 Unit Data'!$A$1:$A$258,0),MATCH('Unit Data from Audit Worksheet'!$D$2,'2021 Unit Data'!$A$1:$CZ$1,0))</f>
        <v>#N/A</v>
      </c>
      <c r="F200" s="188">
        <v>0</v>
      </c>
      <c r="G200" s="434">
        <f>IF(F200&lt;0,"Error: Enter as positive.",)</f>
        <v>0</v>
      </c>
      <c r="H200" s="17"/>
      <c r="I200" s="72"/>
      <c r="J200"/>
      <c r="K200" s="623"/>
    </row>
    <row r="201" spans="1:11" ht="74.25" customHeight="1" x14ac:dyDescent="0.3">
      <c r="A201" s="100">
        <v>522</v>
      </c>
      <c r="B201" s="387" t="s">
        <v>36</v>
      </c>
      <c r="C201" s="387" t="s">
        <v>168</v>
      </c>
      <c r="D201" s="29" t="s">
        <v>39</v>
      </c>
      <c r="E201" s="385" t="e">
        <f>INDEX('2021 Unit Data'!$A$1:$CZ$258,MATCH('Unit Data from Audit Worksheet'!$A201,'2021 Unit Data'!$A$1:$A$258,0),MATCH('Unit Data from Audit Worksheet'!$D$2,'2021 Unit Data'!$A$1:$CZ$1,0))</f>
        <v>#N/A</v>
      </c>
      <c r="F201" s="188">
        <v>0</v>
      </c>
      <c r="G201" s="434">
        <f>IF(F201&lt;0,"Error: Enter as positive.",)</f>
        <v>0</v>
      </c>
      <c r="H201" s="17"/>
      <c r="I201" s="72"/>
      <c r="J201"/>
      <c r="K201" s="623"/>
    </row>
    <row r="202" spans="1:11" ht="31.5" customHeight="1" x14ac:dyDescent="0.3">
      <c r="A202" s="906"/>
      <c r="B202" s="286"/>
      <c r="C202" s="286"/>
      <c r="D202" s="455" t="s">
        <v>33</v>
      </c>
      <c r="E202" s="93" t="e">
        <f>E198+E199+E200+E201</f>
        <v>#N/A</v>
      </c>
      <c r="F202" s="93">
        <f>SUM(F198:F201)</f>
        <v>0</v>
      </c>
      <c r="G202" s="123"/>
      <c r="H202" s="17"/>
      <c r="I202" s="72"/>
      <c r="J202"/>
      <c r="K202" s="623"/>
    </row>
    <row r="203" spans="1:11" ht="26.25" customHeight="1" x14ac:dyDescent="0.3">
      <c r="A203" s="906"/>
      <c r="B203" s="286"/>
      <c r="C203" s="286"/>
      <c r="D203" s="25" t="s">
        <v>31</v>
      </c>
      <c r="E203" s="6"/>
      <c r="F203" s="456"/>
      <c r="G203" s="123"/>
      <c r="H203" s="17"/>
      <c r="I203" s="72"/>
      <c r="J203"/>
      <c r="K203" s="623"/>
    </row>
    <row r="204" spans="1:11" ht="89.25" customHeight="1" x14ac:dyDescent="0.3">
      <c r="A204" s="100">
        <v>523</v>
      </c>
      <c r="B204" s="387" t="s">
        <v>285</v>
      </c>
      <c r="C204" s="387" t="s">
        <v>169</v>
      </c>
      <c r="D204" s="29" t="s">
        <v>15</v>
      </c>
      <c r="E204" s="385" t="e">
        <f>INDEX('2021 Unit Data'!$A$1:$CZ$258,MATCH('Unit Data from Audit Worksheet'!$A204,'2021 Unit Data'!$A$1:$A$258,0),MATCH('Unit Data from Audit Worksheet'!$D$2,'2021 Unit Data'!$A$1:$CZ$1,0))</f>
        <v>#N/A</v>
      </c>
      <c r="F204" s="189">
        <v>0</v>
      </c>
      <c r="G204" s="434">
        <f>IF(F204&lt;0,"Error: Enter as positive.",)</f>
        <v>0</v>
      </c>
      <c r="H204" s="17"/>
      <c r="I204" s="72"/>
      <c r="J204"/>
      <c r="K204" s="623"/>
    </row>
    <row r="205" spans="1:11" ht="75" customHeight="1" x14ac:dyDescent="0.3">
      <c r="A205" s="100">
        <v>524</v>
      </c>
      <c r="B205" s="387" t="s">
        <v>285</v>
      </c>
      <c r="C205" s="387" t="s">
        <v>169</v>
      </c>
      <c r="D205" s="29" t="s">
        <v>17</v>
      </c>
      <c r="E205" s="385" t="e">
        <f>INDEX('2021 Unit Data'!$A$1:$CZ$258,MATCH('Unit Data from Audit Worksheet'!$A205,'2021 Unit Data'!$A$1:$A$258,0),MATCH('Unit Data from Audit Worksheet'!$D$2,'2021 Unit Data'!$A$1:$CZ$1,0))</f>
        <v>#N/A</v>
      </c>
      <c r="F205" s="189">
        <v>0</v>
      </c>
      <c r="G205" s="434">
        <f>IF(F205&lt;0,"Error: Enter as positive.",)</f>
        <v>0</v>
      </c>
      <c r="H205" s="17"/>
      <c r="I205" s="72"/>
      <c r="J205"/>
      <c r="K205" s="623"/>
    </row>
    <row r="206" spans="1:11" ht="75" customHeight="1" x14ac:dyDescent="0.3">
      <c r="A206" s="100">
        <v>525</v>
      </c>
      <c r="B206" s="387" t="s">
        <v>285</v>
      </c>
      <c r="C206" s="387" t="s">
        <v>169</v>
      </c>
      <c r="D206" s="29" t="s">
        <v>19</v>
      </c>
      <c r="E206" s="385" t="e">
        <f>INDEX('2021 Unit Data'!$A$1:$CZ$258,MATCH('Unit Data from Audit Worksheet'!$A206,'2021 Unit Data'!$A$1:$A$258,0),MATCH('Unit Data from Audit Worksheet'!$D$2,'2021 Unit Data'!$A$1:$CZ$1,0))</f>
        <v>#N/A</v>
      </c>
      <c r="F206" s="189">
        <v>0</v>
      </c>
      <c r="G206" s="434">
        <f>IF(F206&lt;0,"Error: Enter as positive.",)</f>
        <v>0</v>
      </c>
      <c r="H206" s="17"/>
      <c r="I206" s="72"/>
      <c r="J206"/>
      <c r="K206" s="623"/>
    </row>
    <row r="207" spans="1:11" ht="76.5" customHeight="1" x14ac:dyDescent="0.3">
      <c r="A207" s="100">
        <v>526</v>
      </c>
      <c r="B207" s="387" t="s">
        <v>285</v>
      </c>
      <c r="C207" s="387" t="s">
        <v>169</v>
      </c>
      <c r="D207" s="29" t="s">
        <v>40</v>
      </c>
      <c r="E207" s="385" t="e">
        <f>INDEX('2021 Unit Data'!$A$1:$CZ$258,MATCH('Unit Data from Audit Worksheet'!$A207,'2021 Unit Data'!$A$1:$A$258,0),MATCH('Unit Data from Audit Worksheet'!$D$2,'2021 Unit Data'!$A$1:$CZ$1,0))</f>
        <v>#N/A</v>
      </c>
      <c r="F207" s="189">
        <v>0</v>
      </c>
      <c r="G207" s="434">
        <f>IF(F207&lt;0,"Error: Enter as positive.",)</f>
        <v>0</v>
      </c>
      <c r="H207" s="17"/>
      <c r="I207" s="72"/>
      <c r="J207"/>
      <c r="K207" s="623"/>
    </row>
    <row r="208" spans="1:11" ht="24.75" customHeight="1" x14ac:dyDescent="0.3">
      <c r="A208" s="100"/>
      <c r="B208" s="500"/>
      <c r="C208" s="500"/>
      <c r="D208" s="455" t="s">
        <v>32</v>
      </c>
      <c r="E208" s="93" t="e">
        <f>E204+E205+E206+E207</f>
        <v>#N/A</v>
      </c>
      <c r="F208" s="93">
        <f>SUM(F204:F207)</f>
        <v>0</v>
      </c>
      <c r="G208" s="441"/>
      <c r="H208" s="17"/>
      <c r="I208" s="72"/>
      <c r="J208"/>
      <c r="K208" s="623"/>
    </row>
    <row r="209" spans="1:1880" ht="61.5" customHeight="1" x14ac:dyDescent="0.3">
      <c r="A209" s="100"/>
      <c r="B209" s="500"/>
      <c r="C209" s="500"/>
      <c r="D209" s="457" t="s">
        <v>34</v>
      </c>
      <c r="E209" s="93" t="e">
        <f>E189+E196-E208</f>
        <v>#N/A</v>
      </c>
      <c r="F209" s="93">
        <f>F189+F196-F208</f>
        <v>0</v>
      </c>
      <c r="G209" s="441"/>
      <c r="H209" s="17"/>
      <c r="I209" s="72"/>
      <c r="J209"/>
      <c r="K209" s="623"/>
    </row>
    <row r="210" spans="1:1880" ht="21.6" customHeight="1" x14ac:dyDescent="0.3">
      <c r="A210" s="100"/>
      <c r="B210" s="286"/>
      <c r="C210" s="286"/>
      <c r="D210" s="449"/>
      <c r="E210" s="1"/>
      <c r="F210" s="252"/>
      <c r="G210" s="441"/>
      <c r="H210" s="17"/>
      <c r="I210" s="72"/>
      <c r="J210"/>
      <c r="K210" s="623"/>
    </row>
    <row r="211" spans="1:1880" ht="34.5" customHeight="1" x14ac:dyDescent="0.3">
      <c r="A211" s="100"/>
      <c r="B211" s="539"/>
      <c r="C211" s="539"/>
      <c r="D211" s="531" t="s">
        <v>8</v>
      </c>
      <c r="E211" s="541"/>
      <c r="F211" s="542"/>
      <c r="G211" s="543"/>
      <c r="H211" s="17"/>
      <c r="I211" s="72"/>
      <c r="J211"/>
      <c r="K211" s="623"/>
    </row>
    <row r="212" spans="1:1880" ht="55.5" customHeight="1" x14ac:dyDescent="0.3">
      <c r="A212" s="100">
        <v>527</v>
      </c>
      <c r="B212" s="387" t="s">
        <v>57</v>
      </c>
      <c r="C212" s="387" t="s">
        <v>170</v>
      </c>
      <c r="D212" s="26" t="s">
        <v>892</v>
      </c>
      <c r="E212" s="385" t="e">
        <f>INDEX('2021 Unit Data'!$A$1:$CZ$258,MATCH('Unit Data from Audit Worksheet'!$A212,'2021 Unit Data'!$A$1:$A$258,0),MATCH('Unit Data from Audit Worksheet'!$D$2,'2021 Unit Data'!$A$1:$CZ$1,0))</f>
        <v>#N/A</v>
      </c>
      <c r="F212" s="189">
        <v>0</v>
      </c>
      <c r="G212" s="441"/>
      <c r="H212" s="17"/>
      <c r="I212" s="436"/>
      <c r="J212"/>
      <c r="K212" s="623"/>
    </row>
    <row r="213" spans="1:1880" ht="55.5" customHeight="1" x14ac:dyDescent="0.3">
      <c r="A213" s="100">
        <v>356</v>
      </c>
      <c r="B213" s="387" t="s">
        <v>65</v>
      </c>
      <c r="C213" s="387" t="s">
        <v>170</v>
      </c>
      <c r="D213" s="99" t="s">
        <v>20</v>
      </c>
      <c r="E213" s="385" t="e">
        <f>INDEX('2021 Unit Data'!$A$1:$CZ$258,MATCH('Unit Data from Audit Worksheet'!$A213,'2021 Unit Data'!$A$1:$A$258,0),MATCH('Unit Data from Audit Worksheet'!$D$2,'2021 Unit Data'!$A$1:$CZ$1,0))</f>
        <v>#N/A</v>
      </c>
      <c r="F213" s="189">
        <v>0</v>
      </c>
      <c r="G213" s="441"/>
      <c r="H213" s="17"/>
      <c r="I213" s="436"/>
      <c r="J213"/>
      <c r="K213" s="623"/>
    </row>
    <row r="214" spans="1:1880" ht="55.5" customHeight="1" x14ac:dyDescent="0.3">
      <c r="A214" s="100">
        <v>357</v>
      </c>
      <c r="B214" s="387" t="s">
        <v>55</v>
      </c>
      <c r="C214" s="387" t="s">
        <v>171</v>
      </c>
      <c r="D214" s="99" t="s">
        <v>21</v>
      </c>
      <c r="E214" s="385" t="e">
        <f>INDEX('2021 Unit Data'!$A$1:$CZ$258,MATCH('Unit Data from Audit Worksheet'!$A214,'2021 Unit Data'!$A$1:$A$258,0),MATCH('Unit Data from Audit Worksheet'!$D$2,'2021 Unit Data'!$A$1:$CZ$1,0))</f>
        <v>#N/A</v>
      </c>
      <c r="F214" s="189">
        <v>0</v>
      </c>
      <c r="G214" s="434">
        <f>IF(F214&lt;0,"Error: Enter as positive.",)</f>
        <v>0</v>
      </c>
      <c r="H214" s="17"/>
      <c r="I214" s="436"/>
      <c r="J214"/>
      <c r="K214" s="623"/>
    </row>
    <row r="215" spans="1:1880" s="18" customFormat="1" ht="35.25" customHeight="1" x14ac:dyDescent="0.3">
      <c r="A215" s="100"/>
      <c r="B215" s="529" t="s">
        <v>10</v>
      </c>
      <c r="C215" s="539"/>
      <c r="D215" s="506"/>
      <c r="E215" s="507"/>
      <c r="F215" s="544"/>
      <c r="G215" s="526"/>
      <c r="H215" s="17"/>
      <c r="I215" s="72"/>
      <c r="J215"/>
      <c r="K215" s="623"/>
      <c r="L215"/>
      <c r="N215" s="190"/>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CM215"/>
      <c r="CN215"/>
      <c r="CO215"/>
      <c r="CP215"/>
      <c r="CQ215"/>
      <c r="CR215"/>
      <c r="CS215"/>
      <c r="CT215"/>
      <c r="CU215"/>
      <c r="CV215"/>
      <c r="CW215"/>
      <c r="CX215"/>
      <c r="CY215"/>
      <c r="CZ215"/>
      <c r="DA215"/>
      <c r="DB215"/>
      <c r="DC215"/>
      <c r="DD215"/>
      <c r="DE215"/>
      <c r="DF215"/>
      <c r="DG215"/>
      <c r="DH215"/>
      <c r="DI215"/>
      <c r="DJ215"/>
      <c r="DK215"/>
      <c r="DL215"/>
      <c r="DM215"/>
      <c r="DN215"/>
      <c r="DO215"/>
      <c r="DP215"/>
      <c r="DQ215"/>
      <c r="DR215"/>
    </row>
    <row r="216" spans="1:1880" s="18" customFormat="1" ht="253.2" customHeight="1" x14ac:dyDescent="0.3">
      <c r="A216" s="100">
        <v>337</v>
      </c>
      <c r="B216" s="4" t="s">
        <v>55</v>
      </c>
      <c r="C216" s="4" t="s">
        <v>893</v>
      </c>
      <c r="D216" s="21" t="s">
        <v>771</v>
      </c>
      <c r="E216" s="385" t="e">
        <f>INDEX('2021 Unit Data'!$A$1:$CZ$258,MATCH('Unit Data from Audit Worksheet'!$A216,'2021 Unit Data'!$A$1:$A$258,0),MATCH('Unit Data from Audit Worksheet'!$D$2,'2021 Unit Data'!$A$1:$CZ$1,0))</f>
        <v>#N/A</v>
      </c>
      <c r="F216" s="189">
        <v>0</v>
      </c>
      <c r="G216" s="434">
        <f>IF(F216&lt;0,"Error: Enter as positive.",)</f>
        <v>0</v>
      </c>
      <c r="H216" s="17"/>
      <c r="I216" s="72"/>
      <c r="J216"/>
      <c r="K216" s="623"/>
      <c r="L216"/>
      <c r="N216" s="190"/>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c r="DR216"/>
    </row>
    <row r="217" spans="1:1880" s="18" customFormat="1" ht="81.75" customHeight="1" x14ac:dyDescent="0.3">
      <c r="A217" s="100">
        <v>343</v>
      </c>
      <c r="B217" s="4" t="s">
        <v>55</v>
      </c>
      <c r="C217" s="4" t="s">
        <v>340</v>
      </c>
      <c r="D217" s="26" t="s">
        <v>894</v>
      </c>
      <c r="E217" s="385" t="e">
        <f>INDEX('2021 Unit Data'!$A$1:$CZ$258,MATCH('Unit Data from Audit Worksheet'!$A217,'2021 Unit Data'!$A$1:$A$258,0),MATCH('Unit Data from Audit Worksheet'!$D$2,'2021 Unit Data'!$A$1:$CZ$1,0))</f>
        <v>#N/A</v>
      </c>
      <c r="F217" s="189">
        <v>0</v>
      </c>
      <c r="G217" s="434">
        <f>IF(F217&lt;0,"Error: Enter as positive.",)</f>
        <v>0</v>
      </c>
      <c r="H217" s="17"/>
      <c r="I217" s="72"/>
      <c r="J217"/>
      <c r="K217" s="623"/>
      <c r="L217"/>
      <c r="M217" s="91"/>
      <c r="N217" s="190"/>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row>
    <row r="218" spans="1:1880" ht="274.5" customHeight="1" x14ac:dyDescent="0.3">
      <c r="A218" s="100">
        <v>82</v>
      </c>
      <c r="B218" s="4" t="s">
        <v>60</v>
      </c>
      <c r="C218" s="4" t="s">
        <v>895</v>
      </c>
      <c r="D218" s="21" t="s">
        <v>460</v>
      </c>
      <c r="E218" s="385" t="e">
        <f>INDEX('2021 Unit Data'!$A$1:$CZ$258,MATCH('Unit Data from Audit Worksheet'!$A218,'2021 Unit Data'!$A$1:$A$258,0),MATCH('Unit Data from Audit Worksheet'!$D$2,'2021 Unit Data'!$A$1:$CZ$1,0))</f>
        <v>#N/A</v>
      </c>
      <c r="F218" s="900">
        <v>0</v>
      </c>
      <c r="G218" s="434">
        <f>IF(F218&lt;0,"Error: Enter as positive.",)</f>
        <v>0</v>
      </c>
      <c r="H218" s="17"/>
      <c r="I218" s="458"/>
      <c r="J218"/>
      <c r="K218" s="623"/>
    </row>
    <row r="219" spans="1:1880" ht="270.75" customHeight="1" x14ac:dyDescent="0.3">
      <c r="A219" s="100">
        <v>359</v>
      </c>
      <c r="B219" s="4" t="s">
        <v>55</v>
      </c>
      <c r="C219" s="4" t="s">
        <v>896</v>
      </c>
      <c r="D219" s="21" t="s">
        <v>460</v>
      </c>
      <c r="E219" s="385" t="e">
        <f>INDEX('2021 Unit Data'!$A$1:$CZ$258,MATCH('Unit Data from Audit Worksheet'!$A219,'2021 Unit Data'!$A$1:$A$258,0),MATCH('Unit Data from Audit Worksheet'!$D$2,'2021 Unit Data'!$A$1:$CZ$1,0))</f>
        <v>#N/A</v>
      </c>
      <c r="F219" s="189">
        <v>0</v>
      </c>
      <c r="G219" s="434">
        <f>IF(F219&lt;0,"Error: Enter as positive.",)</f>
        <v>0</v>
      </c>
      <c r="H219" s="17"/>
      <c r="I219" s="458"/>
      <c r="J219"/>
      <c r="K219" s="623"/>
    </row>
    <row r="220" spans="1:1880" s="460" customFormat="1" ht="33" customHeight="1" x14ac:dyDescent="0.3">
      <c r="A220" s="100"/>
      <c r="B220" s="942" t="s">
        <v>356</v>
      </c>
      <c r="C220" s="911"/>
      <c r="D220" s="89"/>
      <c r="E220" s="459"/>
      <c r="F220" s="447"/>
      <c r="G220" s="433"/>
      <c r="H220" s="17"/>
      <c r="I220" s="458"/>
      <c r="J220"/>
      <c r="K220" s="623"/>
      <c r="L220"/>
      <c r="M220" s="18"/>
      <c r="N220" s="190"/>
      <c r="O220" s="18"/>
      <c r="P220" s="18"/>
      <c r="Q220" s="18"/>
      <c r="R220" s="18"/>
      <c r="S220" s="18"/>
      <c r="T220" s="18"/>
      <c r="U220" s="18"/>
      <c r="V220" s="18"/>
      <c r="W220" s="18"/>
      <c r="X220" s="18"/>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c r="BR220"/>
      <c r="BS220"/>
      <c r="BT220"/>
      <c r="BU220"/>
      <c r="BV220"/>
      <c r="BW220"/>
      <c r="BX220"/>
      <c r="BY220"/>
      <c r="BZ220"/>
      <c r="CA220"/>
      <c r="CB220"/>
      <c r="CC220"/>
      <c r="CD220"/>
      <c r="CE220"/>
      <c r="CF220"/>
      <c r="CG220"/>
      <c r="CH220"/>
      <c r="CI220"/>
      <c r="CJ220"/>
      <c r="CK220"/>
      <c r="CL220"/>
      <c r="CM220"/>
      <c r="CN220"/>
      <c r="CO220"/>
      <c r="CP220"/>
      <c r="CQ220"/>
      <c r="CR220"/>
      <c r="CS220"/>
      <c r="CT220"/>
      <c r="CU220"/>
      <c r="CV220"/>
      <c r="CW220"/>
      <c r="CX220"/>
      <c r="CY220"/>
      <c r="CZ220"/>
      <c r="DA220"/>
      <c r="DB220"/>
      <c r="DC220"/>
      <c r="DD220"/>
      <c r="DE220"/>
      <c r="DF220"/>
      <c r="DG220"/>
      <c r="DH220"/>
      <c r="DI220"/>
      <c r="DJ220"/>
      <c r="DK220"/>
      <c r="DL220"/>
      <c r="DM220"/>
      <c r="DN220"/>
      <c r="DO220"/>
      <c r="DP220"/>
      <c r="DQ220"/>
      <c r="DR220"/>
      <c r="DS220" s="18"/>
      <c r="DT220" s="18"/>
      <c r="DU220" s="18"/>
      <c r="DV220" s="18"/>
      <c r="DW220" s="18"/>
      <c r="DX220" s="18"/>
      <c r="DY220" s="18"/>
      <c r="DZ220" s="18"/>
      <c r="EA220" s="18"/>
      <c r="EB220" s="18"/>
      <c r="EC220" s="18"/>
      <c r="ED220" s="18"/>
      <c r="EE220" s="18"/>
      <c r="EF220" s="18"/>
      <c r="EG220" s="18"/>
      <c r="EH220" s="18"/>
      <c r="EI220" s="18"/>
      <c r="EJ220" s="18"/>
      <c r="EK220" s="18"/>
      <c r="EL220" s="18"/>
      <c r="EM220" s="18"/>
      <c r="EN220" s="18"/>
      <c r="EO220" s="18"/>
      <c r="EP220" s="18"/>
      <c r="EQ220" s="18"/>
      <c r="ER220" s="18"/>
      <c r="ES220" s="18"/>
      <c r="ET220" s="18"/>
      <c r="EU220" s="18"/>
      <c r="EV220" s="18"/>
      <c r="EW220" s="18"/>
      <c r="EX220" s="18"/>
      <c r="EY220" s="18"/>
      <c r="EZ220" s="18"/>
      <c r="FA220" s="18"/>
      <c r="FB220" s="18"/>
      <c r="FC220" s="18"/>
      <c r="FD220" s="18"/>
      <c r="FE220" s="18"/>
      <c r="FF220" s="18"/>
      <c r="FG220" s="18"/>
      <c r="FH220" s="18"/>
      <c r="FI220" s="18"/>
      <c r="FJ220" s="18"/>
      <c r="FK220" s="18"/>
      <c r="FL220" s="18"/>
      <c r="FM220" s="18"/>
      <c r="FN220" s="18"/>
      <c r="FO220" s="18"/>
      <c r="FP220" s="18"/>
      <c r="FQ220" s="18"/>
      <c r="FR220" s="18"/>
      <c r="FS220" s="18"/>
      <c r="FT220" s="18"/>
      <c r="FU220" s="18"/>
      <c r="FV220" s="18"/>
      <c r="FW220" s="18"/>
      <c r="FX220" s="18"/>
      <c r="FY220" s="18"/>
      <c r="FZ220" s="18"/>
      <c r="GA220" s="18"/>
      <c r="GB220" s="18"/>
      <c r="GC220" s="18"/>
      <c r="GD220" s="18"/>
      <c r="GE220" s="18"/>
      <c r="GF220" s="18"/>
      <c r="GG220" s="18"/>
      <c r="GH220" s="18"/>
      <c r="GI220" s="18"/>
      <c r="GJ220" s="18"/>
      <c r="GK220" s="18"/>
      <c r="GL220" s="18"/>
      <c r="GM220" s="18"/>
      <c r="GN220" s="18"/>
      <c r="GO220" s="18"/>
      <c r="GP220" s="18"/>
      <c r="GQ220" s="18"/>
      <c r="GR220" s="18"/>
      <c r="GS220" s="18"/>
      <c r="GT220" s="18"/>
      <c r="GU220" s="18"/>
      <c r="GV220" s="18"/>
      <c r="GW220" s="18"/>
      <c r="GX220" s="18"/>
      <c r="GY220" s="18"/>
      <c r="GZ220" s="18"/>
      <c r="HA220" s="18"/>
      <c r="HB220" s="18"/>
      <c r="HC220" s="18"/>
      <c r="HD220" s="18"/>
      <c r="HE220" s="18"/>
      <c r="HF220" s="18"/>
      <c r="HG220" s="18"/>
      <c r="HH220" s="18"/>
      <c r="HI220" s="18"/>
      <c r="HJ220" s="18"/>
      <c r="HK220" s="18"/>
      <c r="HL220" s="18"/>
      <c r="HM220" s="18"/>
      <c r="HN220" s="18"/>
      <c r="HO220" s="18"/>
      <c r="HP220" s="18"/>
      <c r="HQ220" s="18"/>
      <c r="HR220" s="18"/>
      <c r="HS220" s="18"/>
      <c r="HT220" s="18"/>
      <c r="HU220" s="18"/>
      <c r="HV220" s="18"/>
      <c r="HW220" s="18"/>
      <c r="HX220" s="18"/>
      <c r="HY220" s="18"/>
      <c r="HZ220" s="18"/>
      <c r="IA220" s="18"/>
      <c r="IB220" s="18"/>
      <c r="IC220" s="18"/>
      <c r="ID220" s="18"/>
      <c r="IE220" s="18"/>
      <c r="IF220" s="18"/>
      <c r="IG220" s="18"/>
      <c r="IH220" s="18"/>
      <c r="II220" s="18"/>
      <c r="IJ220" s="18"/>
      <c r="IK220" s="18"/>
      <c r="IL220" s="18"/>
      <c r="IM220" s="18"/>
      <c r="IN220" s="18"/>
      <c r="IO220" s="18"/>
      <c r="IP220" s="18"/>
      <c r="IQ220" s="18"/>
      <c r="IR220" s="18"/>
      <c r="IS220" s="18"/>
      <c r="IT220" s="18"/>
      <c r="IU220" s="18"/>
      <c r="IV220" s="18"/>
      <c r="IW220" s="18"/>
      <c r="IX220" s="18"/>
      <c r="IY220" s="18"/>
      <c r="IZ220" s="18"/>
      <c r="JA220" s="18"/>
      <c r="JB220" s="18"/>
      <c r="JC220" s="18"/>
      <c r="JD220" s="18"/>
      <c r="JE220" s="18"/>
      <c r="JF220" s="18"/>
      <c r="JG220" s="18"/>
      <c r="JH220" s="18"/>
      <c r="JI220" s="18"/>
      <c r="JJ220" s="18"/>
      <c r="JK220" s="18"/>
      <c r="JL220" s="18"/>
      <c r="JM220" s="18"/>
      <c r="JN220" s="18"/>
      <c r="JO220" s="18"/>
      <c r="JP220" s="18"/>
      <c r="JQ220" s="18"/>
      <c r="JR220" s="18"/>
      <c r="JS220" s="18"/>
      <c r="JT220" s="18"/>
      <c r="JU220" s="18"/>
      <c r="JV220" s="18"/>
      <c r="JW220" s="18"/>
      <c r="JX220" s="18"/>
      <c r="JY220" s="18"/>
      <c r="JZ220" s="18"/>
      <c r="KA220" s="18"/>
      <c r="KB220" s="18"/>
      <c r="KC220" s="18"/>
      <c r="KD220" s="18"/>
      <c r="KE220" s="18"/>
      <c r="KF220" s="18"/>
      <c r="KG220" s="18"/>
      <c r="KH220" s="18"/>
      <c r="KI220" s="18"/>
      <c r="KJ220" s="18"/>
      <c r="KK220" s="18"/>
      <c r="KL220" s="18"/>
      <c r="KM220" s="18"/>
      <c r="KN220" s="18"/>
      <c r="KO220" s="18"/>
      <c r="KP220" s="18"/>
      <c r="KQ220" s="18"/>
      <c r="KR220" s="18"/>
      <c r="KS220" s="18"/>
      <c r="KT220" s="18"/>
      <c r="KU220" s="18"/>
      <c r="KV220" s="18"/>
      <c r="KW220" s="18"/>
      <c r="KX220" s="18"/>
      <c r="KY220" s="18"/>
      <c r="KZ220" s="18"/>
      <c r="LA220" s="18"/>
      <c r="LB220" s="18"/>
      <c r="LC220" s="18"/>
      <c r="LD220" s="18"/>
      <c r="LE220" s="18"/>
      <c r="LF220" s="18"/>
      <c r="LG220" s="18"/>
      <c r="LH220" s="18"/>
      <c r="LI220" s="18"/>
      <c r="LJ220" s="18"/>
      <c r="LK220" s="18"/>
      <c r="LL220" s="18"/>
      <c r="LM220" s="18"/>
      <c r="LN220" s="18"/>
      <c r="LO220" s="18"/>
      <c r="LP220" s="18"/>
      <c r="LQ220" s="18"/>
      <c r="LR220" s="18"/>
      <c r="LS220" s="18"/>
      <c r="LT220" s="18"/>
      <c r="LU220" s="18"/>
      <c r="LV220" s="18"/>
      <c r="LW220" s="18"/>
      <c r="LX220" s="18"/>
      <c r="LY220" s="18"/>
      <c r="LZ220" s="18"/>
      <c r="MA220" s="18"/>
      <c r="MB220" s="18"/>
      <c r="MC220" s="18"/>
      <c r="MD220" s="18"/>
      <c r="ME220" s="18"/>
      <c r="MF220" s="18"/>
      <c r="MG220" s="18"/>
      <c r="MH220" s="18"/>
      <c r="MI220" s="18"/>
      <c r="MJ220" s="18"/>
      <c r="MK220" s="18"/>
      <c r="ML220" s="18"/>
      <c r="MM220" s="18"/>
      <c r="MN220" s="18"/>
      <c r="MO220" s="18"/>
      <c r="MP220" s="18"/>
      <c r="MQ220" s="18"/>
      <c r="MR220" s="18"/>
      <c r="MS220" s="18"/>
      <c r="MT220" s="18"/>
      <c r="MU220" s="18"/>
      <c r="MV220" s="18"/>
      <c r="MW220" s="18"/>
      <c r="MX220" s="18"/>
      <c r="MY220" s="18"/>
      <c r="MZ220" s="18"/>
      <c r="NA220" s="18"/>
      <c r="NB220" s="18"/>
      <c r="NC220" s="18"/>
      <c r="ND220" s="18"/>
      <c r="NE220" s="18"/>
      <c r="NF220" s="18"/>
      <c r="NG220" s="18"/>
      <c r="NH220" s="18"/>
      <c r="NI220" s="18"/>
      <c r="NJ220" s="18"/>
      <c r="NK220" s="18"/>
      <c r="NL220" s="18"/>
      <c r="NM220" s="18"/>
      <c r="NN220" s="18"/>
      <c r="NO220" s="18"/>
      <c r="NP220" s="18"/>
      <c r="NQ220" s="18"/>
      <c r="NR220" s="18"/>
      <c r="NS220" s="18"/>
      <c r="NT220" s="18"/>
      <c r="NU220" s="18"/>
      <c r="NV220" s="18"/>
      <c r="NW220" s="18"/>
      <c r="NX220" s="18"/>
      <c r="NY220" s="18"/>
      <c r="NZ220" s="18"/>
      <c r="OA220" s="18"/>
      <c r="OB220" s="18"/>
      <c r="OC220" s="18"/>
      <c r="OD220" s="18"/>
      <c r="OE220" s="18"/>
      <c r="OF220" s="18"/>
      <c r="OG220" s="18"/>
      <c r="OH220" s="18"/>
      <c r="OI220" s="18"/>
      <c r="OJ220" s="18"/>
      <c r="OK220" s="18"/>
      <c r="OL220" s="18"/>
      <c r="OM220" s="18"/>
      <c r="ON220" s="18"/>
      <c r="OO220" s="18"/>
      <c r="OP220" s="18"/>
      <c r="OQ220" s="18"/>
      <c r="OR220" s="18"/>
      <c r="OS220" s="18"/>
      <c r="OT220" s="18"/>
      <c r="OU220" s="18"/>
      <c r="OV220" s="18"/>
      <c r="OW220" s="18"/>
      <c r="OX220" s="18"/>
      <c r="OY220" s="18"/>
      <c r="OZ220" s="18"/>
      <c r="PA220" s="18"/>
      <c r="PB220" s="18"/>
      <c r="PC220" s="18"/>
      <c r="PD220" s="18"/>
      <c r="PE220" s="18"/>
      <c r="PF220" s="18"/>
      <c r="PG220" s="18"/>
      <c r="PH220" s="18"/>
      <c r="PI220" s="18"/>
      <c r="PJ220" s="18"/>
      <c r="PK220" s="18"/>
      <c r="PL220" s="18"/>
      <c r="PM220" s="18"/>
      <c r="PN220" s="18"/>
      <c r="PO220" s="18"/>
      <c r="PP220" s="18"/>
      <c r="PQ220" s="18"/>
      <c r="PR220" s="18"/>
      <c r="PS220" s="18"/>
      <c r="PT220" s="18"/>
      <c r="PU220" s="18"/>
      <c r="PV220" s="18"/>
      <c r="PW220" s="18"/>
      <c r="PX220" s="18"/>
      <c r="PY220" s="18"/>
      <c r="PZ220" s="18"/>
      <c r="QA220" s="18"/>
      <c r="QB220" s="18"/>
      <c r="QC220" s="18"/>
      <c r="QD220" s="18"/>
      <c r="QE220" s="18"/>
      <c r="QF220" s="18"/>
      <c r="QG220" s="18"/>
      <c r="QH220" s="18"/>
      <c r="QI220" s="18"/>
      <c r="QJ220" s="18"/>
      <c r="QK220" s="18"/>
      <c r="QL220" s="18"/>
      <c r="QM220" s="18"/>
      <c r="QN220" s="18"/>
      <c r="QO220" s="18"/>
      <c r="QP220" s="18"/>
      <c r="QQ220" s="18"/>
      <c r="QR220" s="18"/>
      <c r="QS220" s="18"/>
      <c r="QT220" s="18"/>
      <c r="QU220" s="18"/>
      <c r="QV220" s="18"/>
      <c r="QW220" s="18"/>
      <c r="QX220" s="18"/>
      <c r="QY220" s="18"/>
      <c r="QZ220" s="18"/>
      <c r="RA220" s="18"/>
      <c r="RB220" s="18"/>
      <c r="RC220" s="18"/>
      <c r="RD220" s="18"/>
      <c r="RE220" s="18"/>
      <c r="RF220" s="18"/>
      <c r="RG220" s="18"/>
      <c r="RH220" s="18"/>
      <c r="RI220" s="18"/>
      <c r="RJ220" s="18"/>
      <c r="RK220" s="18"/>
      <c r="RL220" s="18"/>
      <c r="RM220" s="18"/>
      <c r="RN220" s="18"/>
      <c r="RO220" s="18"/>
      <c r="RP220" s="18"/>
      <c r="RQ220" s="18"/>
      <c r="RR220" s="18"/>
      <c r="RS220" s="18"/>
      <c r="RT220" s="18"/>
      <c r="RU220" s="18"/>
      <c r="RV220" s="18"/>
      <c r="RW220" s="18"/>
      <c r="RX220" s="18"/>
      <c r="RY220" s="18"/>
      <c r="RZ220" s="18"/>
      <c r="SA220" s="18"/>
      <c r="SB220" s="18"/>
      <c r="SC220" s="18"/>
      <c r="SD220" s="18"/>
      <c r="SE220" s="18"/>
      <c r="SF220" s="18"/>
      <c r="SG220" s="18"/>
      <c r="SH220" s="18"/>
      <c r="SI220" s="18"/>
      <c r="SJ220" s="18"/>
      <c r="SK220" s="18"/>
      <c r="SL220" s="18"/>
      <c r="SM220" s="18"/>
      <c r="SN220" s="18"/>
      <c r="SO220" s="18"/>
      <c r="SP220" s="18"/>
      <c r="SQ220" s="18"/>
      <c r="SR220" s="18"/>
      <c r="SS220" s="18"/>
      <c r="ST220" s="18"/>
      <c r="SU220" s="18"/>
      <c r="SV220" s="18"/>
      <c r="SW220" s="18"/>
      <c r="SX220" s="18"/>
      <c r="SY220" s="18"/>
      <c r="SZ220" s="18"/>
      <c r="TA220" s="18"/>
      <c r="TB220" s="18"/>
      <c r="TC220" s="18"/>
      <c r="TD220" s="18"/>
      <c r="TE220" s="18"/>
      <c r="TF220" s="18"/>
      <c r="TG220" s="18"/>
      <c r="TH220" s="18"/>
      <c r="TI220" s="18"/>
      <c r="TJ220" s="18"/>
      <c r="TK220" s="18"/>
      <c r="TL220" s="18"/>
      <c r="TM220" s="18"/>
      <c r="TN220" s="18"/>
      <c r="TO220" s="18"/>
      <c r="TP220" s="18"/>
      <c r="TQ220" s="18"/>
      <c r="TR220" s="18"/>
      <c r="TS220" s="18"/>
      <c r="TT220" s="18"/>
      <c r="TU220" s="18"/>
      <c r="TV220" s="18"/>
      <c r="TW220" s="18"/>
      <c r="TX220" s="18"/>
      <c r="TY220" s="18"/>
      <c r="TZ220" s="18"/>
      <c r="UA220" s="18"/>
      <c r="UB220" s="18"/>
      <c r="UC220" s="18"/>
      <c r="UD220" s="18"/>
      <c r="UE220" s="18"/>
      <c r="UF220" s="18"/>
      <c r="UG220" s="18"/>
      <c r="UH220" s="18"/>
      <c r="UI220" s="18"/>
      <c r="UJ220" s="18"/>
      <c r="UK220" s="18"/>
      <c r="UL220" s="18"/>
      <c r="UM220" s="18"/>
      <c r="UN220" s="18"/>
      <c r="UO220" s="18"/>
      <c r="UP220" s="18"/>
      <c r="UQ220" s="18"/>
      <c r="UR220" s="18"/>
      <c r="US220" s="18"/>
      <c r="UT220" s="18"/>
      <c r="UU220" s="18"/>
      <c r="UV220" s="18"/>
      <c r="UW220" s="18"/>
      <c r="UX220" s="18"/>
      <c r="UY220" s="18"/>
      <c r="UZ220" s="18"/>
      <c r="VA220" s="18"/>
      <c r="VB220" s="18"/>
      <c r="VC220" s="18"/>
      <c r="VD220" s="18"/>
      <c r="VE220" s="18"/>
      <c r="VF220" s="18"/>
      <c r="VG220" s="18"/>
      <c r="VH220" s="18"/>
      <c r="VI220" s="18"/>
      <c r="VJ220" s="18"/>
      <c r="VK220" s="18"/>
      <c r="VL220" s="18"/>
      <c r="VM220" s="18"/>
      <c r="VN220" s="18"/>
      <c r="VO220" s="18"/>
      <c r="VP220" s="18"/>
      <c r="VQ220" s="18"/>
      <c r="VR220" s="18"/>
      <c r="VS220" s="18"/>
      <c r="VT220" s="18"/>
      <c r="VU220" s="18"/>
      <c r="VV220" s="18"/>
      <c r="VW220" s="18"/>
      <c r="VX220" s="18"/>
      <c r="VY220" s="18"/>
      <c r="VZ220" s="18"/>
      <c r="WA220" s="18"/>
      <c r="WB220" s="18"/>
      <c r="WC220" s="18"/>
      <c r="WD220" s="18"/>
      <c r="WE220" s="18"/>
      <c r="WF220" s="18"/>
      <c r="WG220" s="18"/>
      <c r="WH220" s="18"/>
      <c r="WI220" s="18"/>
      <c r="WJ220" s="18"/>
      <c r="WK220" s="18"/>
      <c r="WL220" s="18"/>
      <c r="WM220" s="18"/>
      <c r="WN220" s="18"/>
      <c r="WO220" s="18"/>
      <c r="WP220" s="18"/>
      <c r="WQ220" s="18"/>
      <c r="WR220" s="18"/>
      <c r="WS220" s="18"/>
      <c r="WT220" s="18"/>
      <c r="WU220" s="18"/>
      <c r="WV220" s="18"/>
      <c r="WW220" s="18"/>
      <c r="WX220" s="18"/>
      <c r="WY220" s="18"/>
      <c r="WZ220" s="18"/>
      <c r="XA220" s="18"/>
      <c r="XB220" s="18"/>
      <c r="XC220" s="18"/>
      <c r="XD220" s="18"/>
      <c r="XE220" s="18"/>
      <c r="XF220" s="18"/>
      <c r="XG220" s="18"/>
      <c r="XH220" s="18"/>
      <c r="XI220" s="18"/>
      <c r="XJ220" s="18"/>
      <c r="XK220" s="18"/>
      <c r="XL220" s="18"/>
      <c r="XM220" s="18"/>
      <c r="XN220" s="18"/>
      <c r="XO220" s="18"/>
      <c r="XP220" s="18"/>
      <c r="XQ220" s="18"/>
      <c r="XR220" s="18"/>
      <c r="XS220" s="18"/>
      <c r="XT220" s="18"/>
      <c r="XU220" s="18"/>
      <c r="XV220" s="18"/>
      <c r="XW220" s="18"/>
      <c r="XX220" s="18"/>
      <c r="XY220" s="18"/>
      <c r="XZ220" s="18"/>
      <c r="YA220" s="18"/>
      <c r="YB220" s="18"/>
      <c r="YC220" s="18"/>
      <c r="YD220" s="18"/>
      <c r="YE220" s="18"/>
      <c r="YF220" s="18"/>
      <c r="YG220" s="18"/>
      <c r="YH220" s="18"/>
      <c r="YI220" s="18"/>
      <c r="YJ220" s="18"/>
      <c r="YK220" s="18"/>
      <c r="YL220" s="18"/>
      <c r="YM220" s="18"/>
      <c r="YN220" s="18"/>
      <c r="YO220" s="18"/>
      <c r="YP220" s="18"/>
      <c r="YQ220" s="18"/>
      <c r="YR220" s="18"/>
      <c r="YS220" s="18"/>
      <c r="YT220" s="18"/>
      <c r="YU220" s="18"/>
      <c r="YV220" s="18"/>
      <c r="YW220" s="18"/>
      <c r="YX220" s="18"/>
      <c r="YY220" s="18"/>
      <c r="YZ220" s="18"/>
      <c r="ZA220" s="18"/>
      <c r="ZB220" s="18"/>
      <c r="ZC220" s="18"/>
      <c r="ZD220" s="18"/>
      <c r="ZE220" s="18"/>
      <c r="ZF220" s="18"/>
      <c r="ZG220" s="18"/>
      <c r="ZH220" s="18"/>
      <c r="ZI220" s="18"/>
      <c r="ZJ220" s="18"/>
      <c r="ZK220" s="18"/>
      <c r="ZL220" s="18"/>
      <c r="ZM220" s="18"/>
      <c r="ZN220" s="18"/>
      <c r="ZO220" s="18"/>
      <c r="ZP220" s="18"/>
      <c r="ZQ220" s="18"/>
      <c r="ZR220" s="18"/>
      <c r="ZS220" s="18"/>
      <c r="ZT220" s="18"/>
      <c r="ZU220" s="18"/>
      <c r="ZV220" s="18"/>
      <c r="ZW220" s="18"/>
      <c r="ZX220" s="18"/>
      <c r="ZY220" s="18"/>
      <c r="ZZ220" s="18"/>
      <c r="AAA220" s="18"/>
      <c r="AAB220" s="18"/>
      <c r="AAC220" s="18"/>
      <c r="AAD220" s="18"/>
      <c r="AAE220" s="18"/>
      <c r="AAF220" s="18"/>
      <c r="AAG220" s="18"/>
      <c r="AAH220" s="18"/>
      <c r="AAI220" s="18"/>
      <c r="AAJ220" s="18"/>
      <c r="AAK220" s="18"/>
      <c r="AAL220" s="18"/>
      <c r="AAM220" s="18"/>
      <c r="AAN220" s="18"/>
      <c r="AAO220" s="18"/>
      <c r="AAP220" s="18"/>
      <c r="AAQ220" s="18"/>
      <c r="AAR220" s="18"/>
      <c r="AAS220" s="18"/>
      <c r="AAT220" s="18"/>
      <c r="AAU220" s="18"/>
      <c r="AAV220" s="18"/>
      <c r="AAW220" s="18"/>
      <c r="AAX220" s="18"/>
      <c r="AAY220" s="18"/>
      <c r="AAZ220" s="18"/>
      <c r="ABA220" s="18"/>
      <c r="ABB220" s="18"/>
      <c r="ABC220" s="18"/>
      <c r="ABD220" s="18"/>
      <c r="ABE220" s="18"/>
      <c r="ABF220" s="18"/>
      <c r="ABG220" s="18"/>
      <c r="ABH220" s="18"/>
      <c r="ABI220" s="18"/>
      <c r="ABJ220" s="18"/>
      <c r="ABK220" s="18"/>
      <c r="ABL220" s="18"/>
      <c r="ABM220" s="18"/>
      <c r="ABN220" s="18"/>
      <c r="ABO220" s="18"/>
      <c r="ABP220" s="18"/>
      <c r="ABQ220" s="18"/>
      <c r="ABR220" s="18"/>
      <c r="ABS220" s="18"/>
      <c r="ABT220" s="18"/>
      <c r="ABU220" s="18"/>
      <c r="ABV220" s="18"/>
      <c r="ABW220" s="18"/>
      <c r="ABX220" s="18"/>
      <c r="ABY220" s="18"/>
      <c r="ABZ220" s="18"/>
      <c r="ACA220" s="18"/>
      <c r="ACB220" s="18"/>
      <c r="ACC220" s="18"/>
      <c r="ACD220" s="18"/>
      <c r="ACE220" s="18"/>
      <c r="ACF220" s="18"/>
      <c r="ACG220" s="18"/>
      <c r="ACH220" s="18"/>
      <c r="ACI220" s="18"/>
      <c r="ACJ220" s="18"/>
      <c r="ACK220" s="18"/>
      <c r="ACL220" s="18"/>
      <c r="ACM220" s="18"/>
      <c r="ACN220" s="18"/>
      <c r="ACO220" s="18"/>
      <c r="ACP220" s="18"/>
      <c r="ACQ220" s="18"/>
      <c r="ACR220" s="18"/>
      <c r="ACS220" s="18"/>
      <c r="ACT220" s="18"/>
      <c r="ACU220" s="18"/>
      <c r="ACV220" s="18"/>
      <c r="ACW220" s="18"/>
      <c r="ACX220" s="18"/>
      <c r="ACY220" s="18"/>
      <c r="ACZ220" s="18"/>
      <c r="ADA220" s="18"/>
      <c r="ADB220" s="18"/>
      <c r="ADC220" s="18"/>
      <c r="ADD220" s="18"/>
      <c r="ADE220" s="18"/>
      <c r="ADF220" s="18"/>
      <c r="ADG220" s="18"/>
      <c r="ADH220" s="18"/>
      <c r="ADI220" s="18"/>
      <c r="ADJ220" s="18"/>
      <c r="ADK220" s="18"/>
      <c r="ADL220" s="18"/>
      <c r="ADM220" s="18"/>
      <c r="ADN220" s="18"/>
      <c r="ADO220" s="18"/>
      <c r="ADP220" s="18"/>
      <c r="ADQ220" s="18"/>
      <c r="ADR220" s="18"/>
      <c r="ADS220" s="18"/>
      <c r="ADT220" s="18"/>
      <c r="ADU220" s="18"/>
      <c r="ADV220" s="18"/>
      <c r="ADW220" s="18"/>
      <c r="ADX220" s="18"/>
      <c r="ADY220" s="18"/>
      <c r="ADZ220" s="18"/>
      <c r="AEA220" s="18"/>
      <c r="AEB220" s="18"/>
      <c r="AEC220" s="18"/>
      <c r="AED220" s="18"/>
      <c r="AEE220" s="18"/>
      <c r="AEF220" s="18"/>
      <c r="AEG220" s="18"/>
      <c r="AEH220" s="18"/>
      <c r="AEI220" s="18"/>
      <c r="AEJ220" s="18"/>
      <c r="AEK220" s="18"/>
      <c r="AEL220" s="18"/>
      <c r="AEM220" s="18"/>
      <c r="AEN220" s="18"/>
      <c r="AEO220" s="18"/>
      <c r="AEP220" s="18"/>
      <c r="AEQ220" s="18"/>
      <c r="AER220" s="18"/>
      <c r="AES220" s="18"/>
      <c r="AET220" s="18"/>
      <c r="AEU220" s="18"/>
      <c r="AEV220" s="18"/>
      <c r="AEW220" s="18"/>
      <c r="AEX220" s="18"/>
      <c r="AEY220" s="18"/>
      <c r="AEZ220" s="18"/>
      <c r="AFA220" s="18"/>
      <c r="AFB220" s="18"/>
      <c r="AFC220" s="18"/>
      <c r="AFD220" s="18"/>
      <c r="AFE220" s="18"/>
      <c r="AFF220" s="18"/>
      <c r="AFG220" s="18"/>
      <c r="AFH220" s="18"/>
      <c r="AFI220" s="18"/>
      <c r="AFJ220" s="18"/>
      <c r="AFK220" s="18"/>
      <c r="AFL220" s="18"/>
      <c r="AFM220" s="18"/>
      <c r="AFN220" s="18"/>
      <c r="AFO220" s="18"/>
      <c r="AFP220" s="18"/>
      <c r="AFQ220" s="18"/>
      <c r="AFR220" s="18"/>
      <c r="AFS220" s="18"/>
      <c r="AFT220" s="18"/>
      <c r="AFU220" s="18"/>
      <c r="AFV220" s="18"/>
      <c r="AFW220" s="18"/>
      <c r="AFX220" s="18"/>
      <c r="AFY220" s="18"/>
      <c r="AFZ220" s="18"/>
      <c r="AGA220" s="18"/>
      <c r="AGB220" s="18"/>
      <c r="AGC220" s="18"/>
      <c r="AGD220" s="18"/>
      <c r="AGE220" s="18"/>
      <c r="AGF220" s="18"/>
      <c r="AGG220" s="18"/>
      <c r="AGH220" s="18"/>
      <c r="AGI220" s="18"/>
      <c r="AGJ220" s="18"/>
      <c r="AGK220" s="18"/>
      <c r="AGL220" s="18"/>
      <c r="AGM220" s="18"/>
      <c r="AGN220" s="18"/>
      <c r="AGO220" s="18"/>
      <c r="AGP220" s="18"/>
      <c r="AGQ220" s="18"/>
      <c r="AGR220" s="18"/>
      <c r="AGS220" s="18"/>
      <c r="AGT220" s="18"/>
      <c r="AGU220" s="18"/>
      <c r="AGV220" s="18"/>
      <c r="AGW220" s="18"/>
      <c r="AGX220" s="18"/>
      <c r="AGY220" s="18"/>
      <c r="AGZ220" s="18"/>
      <c r="AHA220" s="18"/>
      <c r="AHB220" s="18"/>
      <c r="AHC220" s="18"/>
      <c r="AHD220" s="18"/>
      <c r="AHE220" s="18"/>
      <c r="AHF220" s="18"/>
      <c r="AHG220" s="18"/>
      <c r="AHH220" s="18"/>
      <c r="AHI220" s="18"/>
      <c r="AHJ220" s="18"/>
      <c r="AHK220" s="18"/>
      <c r="AHL220" s="18"/>
      <c r="AHM220" s="18"/>
      <c r="AHN220" s="18"/>
      <c r="AHO220" s="18"/>
      <c r="AHP220" s="18"/>
      <c r="AHQ220" s="18"/>
      <c r="AHR220" s="18"/>
      <c r="AHS220" s="18"/>
      <c r="AHT220" s="18"/>
      <c r="AHU220" s="18"/>
      <c r="AHV220" s="18"/>
      <c r="AHW220" s="18"/>
      <c r="AHX220" s="18"/>
      <c r="AHY220" s="18"/>
      <c r="AHZ220" s="18"/>
      <c r="AIA220" s="18"/>
      <c r="AIB220" s="18"/>
      <c r="AIC220" s="18"/>
      <c r="AID220" s="18"/>
      <c r="AIE220" s="18"/>
      <c r="AIF220" s="18"/>
      <c r="AIG220" s="18"/>
      <c r="AIH220" s="18"/>
      <c r="AII220" s="18"/>
      <c r="AIJ220" s="18"/>
      <c r="AIK220" s="18"/>
      <c r="AIL220" s="18"/>
      <c r="AIM220" s="18"/>
      <c r="AIN220" s="18"/>
      <c r="AIO220" s="18"/>
      <c r="AIP220" s="18"/>
      <c r="AIQ220" s="18"/>
      <c r="AIR220" s="18"/>
      <c r="AIS220" s="18"/>
      <c r="AIT220" s="18"/>
      <c r="AIU220" s="18"/>
      <c r="AIV220" s="18"/>
      <c r="AIW220" s="18"/>
      <c r="AIX220" s="18"/>
      <c r="AIY220" s="18"/>
      <c r="AIZ220" s="18"/>
      <c r="AJA220" s="18"/>
      <c r="AJB220" s="18"/>
      <c r="AJC220" s="18"/>
      <c r="AJD220" s="18"/>
      <c r="AJE220" s="18"/>
      <c r="AJF220" s="18"/>
      <c r="AJG220" s="18"/>
      <c r="AJH220" s="18"/>
      <c r="AJI220" s="18"/>
      <c r="AJJ220" s="18"/>
      <c r="AJK220" s="18"/>
      <c r="AJL220" s="18"/>
      <c r="AJM220" s="18"/>
      <c r="AJN220" s="18"/>
      <c r="AJO220" s="18"/>
      <c r="AJP220" s="18"/>
      <c r="AJQ220" s="18"/>
      <c r="AJR220" s="18"/>
      <c r="AJS220" s="18"/>
      <c r="AJT220" s="18"/>
      <c r="AJU220" s="18"/>
      <c r="AJV220" s="18"/>
      <c r="AJW220" s="18"/>
      <c r="AJX220" s="18"/>
      <c r="AJY220" s="18"/>
      <c r="AJZ220" s="18"/>
      <c r="AKA220" s="18"/>
      <c r="AKB220" s="18"/>
      <c r="AKC220" s="18"/>
      <c r="AKD220" s="18"/>
      <c r="AKE220" s="18"/>
      <c r="AKF220" s="18"/>
      <c r="AKG220" s="18"/>
      <c r="AKH220" s="18"/>
      <c r="AKI220" s="18"/>
      <c r="AKJ220" s="18"/>
      <c r="AKK220" s="18"/>
      <c r="AKL220" s="18"/>
      <c r="AKM220" s="18"/>
      <c r="AKN220" s="18"/>
      <c r="AKO220" s="18"/>
      <c r="AKP220" s="18"/>
      <c r="AKQ220" s="18"/>
      <c r="AKR220" s="18"/>
      <c r="AKS220" s="18"/>
      <c r="AKT220" s="18"/>
      <c r="AKU220" s="18"/>
      <c r="AKV220" s="18"/>
      <c r="AKW220" s="18"/>
      <c r="AKX220" s="18"/>
      <c r="AKY220" s="18"/>
      <c r="AKZ220" s="18"/>
      <c r="ALA220" s="18"/>
      <c r="ALB220" s="18"/>
      <c r="ALC220" s="18"/>
      <c r="ALD220" s="18"/>
      <c r="ALE220" s="18"/>
      <c r="ALF220" s="18"/>
      <c r="ALG220" s="18"/>
      <c r="ALH220" s="18"/>
      <c r="ALI220" s="18"/>
      <c r="ALJ220" s="18"/>
      <c r="ALK220" s="18"/>
      <c r="ALL220" s="18"/>
      <c r="ALM220" s="18"/>
      <c r="ALN220" s="18"/>
      <c r="ALO220" s="18"/>
      <c r="ALP220" s="18"/>
      <c r="ALQ220" s="18"/>
      <c r="ALR220" s="18"/>
      <c r="ALS220" s="18"/>
      <c r="ALT220" s="18"/>
      <c r="ALU220" s="18"/>
      <c r="ALV220" s="18"/>
      <c r="ALW220" s="18"/>
      <c r="ALX220" s="18"/>
      <c r="ALY220" s="18"/>
      <c r="ALZ220" s="18"/>
      <c r="AMA220" s="18"/>
      <c r="AMB220" s="18"/>
      <c r="AMC220" s="18"/>
      <c r="AMD220" s="18"/>
      <c r="AME220" s="18"/>
      <c r="AMF220" s="18"/>
      <c r="AMG220" s="18"/>
      <c r="AMH220" s="18"/>
      <c r="AMI220" s="18"/>
      <c r="AMJ220" s="18"/>
      <c r="AMK220" s="18"/>
      <c r="AML220" s="18"/>
      <c r="AMM220" s="18"/>
      <c r="AMN220" s="18"/>
      <c r="AMO220" s="18"/>
      <c r="AMP220" s="18"/>
      <c r="AMQ220" s="18"/>
      <c r="AMR220" s="18"/>
      <c r="AMS220" s="18"/>
      <c r="AMT220" s="18"/>
      <c r="AMU220" s="18"/>
      <c r="AMV220" s="18"/>
      <c r="AMW220" s="18"/>
      <c r="AMX220" s="18"/>
      <c r="AMY220" s="18"/>
      <c r="AMZ220" s="18"/>
      <c r="ANA220" s="18"/>
      <c r="ANB220" s="18"/>
      <c r="ANC220" s="18"/>
      <c r="AND220" s="18"/>
      <c r="ANE220" s="18"/>
      <c r="ANF220" s="18"/>
      <c r="ANG220" s="18"/>
      <c r="ANH220" s="18"/>
      <c r="ANI220" s="18"/>
      <c r="ANJ220" s="18"/>
      <c r="ANK220" s="18"/>
      <c r="ANL220" s="18"/>
      <c r="ANM220" s="18"/>
      <c r="ANN220" s="18"/>
      <c r="ANO220" s="18"/>
      <c r="ANP220" s="18"/>
      <c r="ANQ220" s="18"/>
      <c r="ANR220" s="18"/>
      <c r="ANS220" s="18"/>
      <c r="ANT220" s="18"/>
      <c r="ANU220" s="18"/>
      <c r="ANV220" s="18"/>
      <c r="ANW220" s="18"/>
      <c r="ANX220" s="18"/>
      <c r="ANY220" s="18"/>
      <c r="ANZ220" s="18"/>
      <c r="AOA220" s="18"/>
      <c r="AOB220" s="18"/>
      <c r="AOC220" s="18"/>
      <c r="AOD220" s="18"/>
      <c r="AOE220" s="18"/>
      <c r="AOF220" s="18"/>
      <c r="AOG220" s="18"/>
      <c r="AOH220" s="18"/>
      <c r="AOI220" s="18"/>
      <c r="AOJ220" s="18"/>
      <c r="AOK220" s="18"/>
      <c r="AOL220" s="18"/>
      <c r="AOM220" s="18"/>
      <c r="AON220" s="18"/>
      <c r="AOO220" s="18"/>
      <c r="AOP220" s="18"/>
      <c r="AOQ220" s="18"/>
      <c r="AOR220" s="18"/>
      <c r="AOS220" s="18"/>
      <c r="AOT220" s="18"/>
      <c r="AOU220" s="18"/>
      <c r="AOV220" s="18"/>
      <c r="AOW220" s="18"/>
      <c r="AOX220" s="18"/>
      <c r="AOY220" s="18"/>
      <c r="AOZ220" s="18"/>
      <c r="APA220" s="18"/>
      <c r="APB220" s="18"/>
      <c r="APC220" s="18"/>
      <c r="APD220" s="18"/>
      <c r="APE220" s="18"/>
      <c r="APF220" s="18"/>
      <c r="APG220" s="18"/>
      <c r="APH220" s="18"/>
      <c r="API220" s="18"/>
      <c r="APJ220" s="18"/>
      <c r="APK220" s="18"/>
      <c r="APL220" s="18"/>
      <c r="APM220" s="18"/>
      <c r="APN220" s="18"/>
      <c r="APO220" s="18"/>
      <c r="APP220" s="18"/>
      <c r="APQ220" s="18"/>
      <c r="APR220" s="18"/>
      <c r="APS220" s="18"/>
      <c r="APT220" s="18"/>
      <c r="APU220" s="18"/>
      <c r="APV220" s="18"/>
      <c r="APW220" s="18"/>
      <c r="APX220" s="18"/>
      <c r="APY220" s="18"/>
      <c r="APZ220" s="18"/>
      <c r="AQA220" s="18"/>
      <c r="AQB220" s="18"/>
      <c r="AQC220" s="18"/>
      <c r="AQD220" s="18"/>
      <c r="AQE220" s="18"/>
      <c r="AQF220" s="18"/>
      <c r="AQG220" s="18"/>
      <c r="AQH220" s="18"/>
      <c r="AQI220" s="18"/>
      <c r="AQJ220" s="18"/>
      <c r="AQK220" s="18"/>
      <c r="AQL220" s="18"/>
      <c r="AQM220" s="18"/>
      <c r="AQN220" s="18"/>
      <c r="AQO220" s="18"/>
      <c r="AQP220" s="18"/>
      <c r="AQQ220" s="18"/>
      <c r="AQR220" s="18"/>
      <c r="AQS220" s="18"/>
      <c r="AQT220" s="18"/>
      <c r="AQU220" s="18"/>
      <c r="AQV220" s="18"/>
      <c r="AQW220" s="18"/>
      <c r="AQX220" s="18"/>
      <c r="AQY220" s="18"/>
      <c r="AQZ220" s="18"/>
      <c r="ARA220" s="18"/>
      <c r="ARB220" s="18"/>
      <c r="ARC220" s="18"/>
      <c r="ARD220" s="18"/>
      <c r="ARE220" s="18"/>
      <c r="ARF220" s="18"/>
      <c r="ARG220" s="18"/>
      <c r="ARH220" s="18"/>
      <c r="ARI220" s="18"/>
      <c r="ARJ220" s="18"/>
      <c r="ARK220" s="18"/>
      <c r="ARL220" s="18"/>
      <c r="ARM220" s="18"/>
      <c r="ARN220" s="18"/>
      <c r="ARO220" s="18"/>
      <c r="ARP220" s="18"/>
      <c r="ARQ220" s="18"/>
      <c r="ARR220" s="18"/>
      <c r="ARS220" s="18"/>
      <c r="ART220" s="18"/>
      <c r="ARU220" s="18"/>
      <c r="ARV220" s="18"/>
      <c r="ARW220" s="18"/>
      <c r="ARX220" s="18"/>
      <c r="ARY220" s="18"/>
      <c r="ARZ220" s="18"/>
      <c r="ASA220" s="18"/>
      <c r="ASB220" s="18"/>
      <c r="ASC220" s="18"/>
      <c r="ASD220" s="18"/>
      <c r="ASE220" s="18"/>
      <c r="ASF220" s="18"/>
      <c r="ASG220" s="18"/>
      <c r="ASH220" s="18"/>
      <c r="ASI220" s="18"/>
      <c r="ASJ220" s="18"/>
      <c r="ASK220" s="18"/>
      <c r="ASL220" s="18"/>
      <c r="ASM220" s="18"/>
      <c r="ASN220" s="18"/>
      <c r="ASO220" s="18"/>
      <c r="ASP220" s="18"/>
      <c r="ASQ220" s="18"/>
      <c r="ASR220" s="18"/>
      <c r="ASS220" s="18"/>
      <c r="AST220" s="18"/>
      <c r="ASU220" s="18"/>
      <c r="ASV220" s="18"/>
      <c r="ASW220" s="18"/>
      <c r="ASX220" s="18"/>
      <c r="ASY220" s="18"/>
      <c r="ASZ220" s="18"/>
      <c r="ATA220" s="18"/>
      <c r="ATB220" s="18"/>
      <c r="ATC220" s="18"/>
      <c r="ATD220" s="18"/>
      <c r="ATE220" s="18"/>
      <c r="ATF220" s="18"/>
      <c r="ATG220" s="18"/>
      <c r="ATH220" s="18"/>
      <c r="ATI220" s="18"/>
      <c r="ATJ220" s="18"/>
      <c r="ATK220" s="18"/>
      <c r="ATL220" s="18"/>
      <c r="ATM220" s="18"/>
      <c r="ATN220" s="18"/>
      <c r="ATO220" s="18"/>
      <c r="ATP220" s="18"/>
      <c r="ATQ220" s="18"/>
      <c r="ATR220" s="18"/>
      <c r="ATS220" s="18"/>
      <c r="ATT220" s="18"/>
      <c r="ATU220" s="18"/>
      <c r="ATV220" s="18"/>
      <c r="ATW220" s="18"/>
      <c r="ATX220" s="18"/>
      <c r="ATY220" s="18"/>
      <c r="ATZ220" s="18"/>
      <c r="AUA220" s="18"/>
      <c r="AUB220" s="18"/>
      <c r="AUC220" s="18"/>
      <c r="AUD220" s="18"/>
      <c r="AUE220" s="18"/>
      <c r="AUF220" s="18"/>
      <c r="AUG220" s="18"/>
      <c r="AUH220" s="18"/>
      <c r="AUI220" s="18"/>
      <c r="AUJ220" s="18"/>
      <c r="AUK220" s="18"/>
      <c r="AUL220" s="18"/>
      <c r="AUM220" s="18"/>
      <c r="AUN220" s="18"/>
      <c r="AUO220" s="18"/>
      <c r="AUP220" s="18"/>
      <c r="AUQ220" s="18"/>
      <c r="AUR220" s="18"/>
      <c r="AUS220" s="18"/>
      <c r="AUT220" s="18"/>
      <c r="AUU220" s="18"/>
      <c r="AUV220" s="18"/>
      <c r="AUW220" s="18"/>
      <c r="AUX220" s="18"/>
      <c r="AUY220" s="18"/>
      <c r="AUZ220" s="18"/>
      <c r="AVA220" s="18"/>
      <c r="AVB220" s="18"/>
      <c r="AVC220" s="18"/>
      <c r="AVD220" s="18"/>
      <c r="AVE220" s="18"/>
      <c r="AVF220" s="18"/>
      <c r="AVG220" s="18"/>
      <c r="AVH220" s="18"/>
      <c r="AVI220" s="18"/>
      <c r="AVJ220" s="18"/>
      <c r="AVK220" s="18"/>
      <c r="AVL220" s="18"/>
      <c r="AVM220" s="18"/>
      <c r="AVN220" s="18"/>
      <c r="AVO220" s="18"/>
      <c r="AVP220" s="18"/>
      <c r="AVQ220" s="18"/>
      <c r="AVR220" s="18"/>
      <c r="AVS220" s="18"/>
      <c r="AVT220" s="18"/>
      <c r="AVU220" s="18"/>
      <c r="AVV220" s="18"/>
      <c r="AVW220" s="18"/>
      <c r="AVX220" s="18"/>
      <c r="AVY220" s="18"/>
      <c r="AVZ220" s="18"/>
      <c r="AWA220" s="18"/>
      <c r="AWB220" s="18"/>
      <c r="AWC220" s="18"/>
      <c r="AWD220" s="18"/>
      <c r="AWE220" s="18"/>
      <c r="AWF220" s="18"/>
      <c r="AWG220" s="18"/>
      <c r="AWH220" s="18"/>
      <c r="AWI220" s="18"/>
      <c r="AWJ220" s="18"/>
      <c r="AWK220" s="18"/>
      <c r="AWL220" s="18"/>
      <c r="AWM220" s="18"/>
      <c r="AWN220" s="18"/>
      <c r="AWO220" s="18"/>
      <c r="AWP220" s="18"/>
      <c r="AWQ220" s="18"/>
      <c r="AWR220" s="18"/>
      <c r="AWS220" s="18"/>
      <c r="AWT220" s="18"/>
      <c r="AWU220" s="18"/>
      <c r="AWV220" s="18"/>
      <c r="AWW220" s="18"/>
      <c r="AWX220" s="18"/>
      <c r="AWY220" s="18"/>
      <c r="AWZ220" s="18"/>
      <c r="AXA220" s="18"/>
      <c r="AXB220" s="18"/>
      <c r="AXC220" s="18"/>
      <c r="AXD220" s="18"/>
      <c r="AXE220" s="18"/>
      <c r="AXF220" s="18"/>
      <c r="AXG220" s="18"/>
      <c r="AXH220" s="18"/>
      <c r="AXI220" s="18"/>
      <c r="AXJ220" s="18"/>
      <c r="AXK220" s="18"/>
      <c r="AXL220" s="18"/>
      <c r="AXM220" s="18"/>
      <c r="AXN220" s="18"/>
      <c r="AXO220" s="18"/>
      <c r="AXP220" s="18"/>
      <c r="AXQ220" s="18"/>
      <c r="AXR220" s="18"/>
      <c r="AXS220" s="18"/>
      <c r="AXT220" s="18"/>
      <c r="AXU220" s="18"/>
      <c r="AXV220" s="18"/>
      <c r="AXW220" s="18"/>
      <c r="AXX220" s="18"/>
      <c r="AXY220" s="18"/>
      <c r="AXZ220" s="18"/>
      <c r="AYA220" s="18"/>
      <c r="AYB220" s="18"/>
      <c r="AYC220" s="18"/>
      <c r="AYD220" s="18"/>
      <c r="AYE220" s="18"/>
      <c r="AYF220" s="18"/>
      <c r="AYG220" s="18"/>
      <c r="AYH220" s="18"/>
      <c r="AYI220" s="18"/>
      <c r="AYJ220" s="18"/>
      <c r="AYK220" s="18"/>
      <c r="AYL220" s="18"/>
      <c r="AYM220" s="18"/>
      <c r="AYN220" s="18"/>
      <c r="AYO220" s="18"/>
      <c r="AYP220" s="18"/>
      <c r="AYQ220" s="18"/>
      <c r="AYR220" s="18"/>
      <c r="AYS220" s="18"/>
      <c r="AYT220" s="18"/>
      <c r="AYU220" s="18"/>
      <c r="AYV220" s="18"/>
      <c r="AYW220" s="18"/>
      <c r="AYX220" s="18"/>
      <c r="AYY220" s="18"/>
      <c r="AYZ220" s="18"/>
      <c r="AZA220" s="18"/>
      <c r="AZB220" s="18"/>
      <c r="AZC220" s="18"/>
      <c r="AZD220" s="18"/>
      <c r="AZE220" s="18"/>
      <c r="AZF220" s="18"/>
      <c r="AZG220" s="18"/>
      <c r="AZH220" s="18"/>
      <c r="AZI220" s="18"/>
      <c r="AZJ220" s="18"/>
      <c r="AZK220" s="18"/>
      <c r="AZL220" s="18"/>
      <c r="AZM220" s="18"/>
      <c r="AZN220" s="18"/>
      <c r="AZO220" s="18"/>
      <c r="AZP220" s="18"/>
      <c r="AZQ220" s="18"/>
      <c r="AZR220" s="18"/>
      <c r="AZS220" s="18"/>
      <c r="AZT220" s="18"/>
      <c r="AZU220" s="18"/>
      <c r="AZV220" s="18"/>
      <c r="AZW220" s="18"/>
      <c r="AZX220" s="18"/>
      <c r="AZY220" s="18"/>
      <c r="AZZ220" s="18"/>
      <c r="BAA220" s="18"/>
      <c r="BAB220" s="18"/>
      <c r="BAC220" s="18"/>
      <c r="BAD220" s="18"/>
      <c r="BAE220" s="18"/>
      <c r="BAF220" s="18"/>
      <c r="BAG220" s="18"/>
      <c r="BAH220" s="18"/>
      <c r="BAI220" s="18"/>
      <c r="BAJ220" s="18"/>
      <c r="BAK220" s="18"/>
      <c r="BAL220" s="18"/>
      <c r="BAM220" s="18"/>
      <c r="BAN220" s="18"/>
      <c r="BAO220" s="18"/>
      <c r="BAP220" s="18"/>
      <c r="BAQ220" s="18"/>
      <c r="BAR220" s="18"/>
      <c r="BAS220" s="18"/>
      <c r="BAT220" s="18"/>
      <c r="BAU220" s="18"/>
      <c r="BAV220" s="18"/>
      <c r="BAW220" s="18"/>
      <c r="BAX220" s="18"/>
      <c r="BAY220" s="18"/>
      <c r="BAZ220" s="18"/>
      <c r="BBA220" s="18"/>
      <c r="BBB220" s="18"/>
      <c r="BBC220" s="18"/>
      <c r="BBD220" s="18"/>
      <c r="BBE220" s="18"/>
      <c r="BBF220" s="18"/>
      <c r="BBG220" s="18"/>
      <c r="BBH220" s="18"/>
      <c r="BBI220" s="18"/>
      <c r="BBJ220" s="18"/>
      <c r="BBK220" s="18"/>
      <c r="BBL220" s="18"/>
      <c r="BBM220" s="18"/>
      <c r="BBN220" s="18"/>
      <c r="BBO220" s="18"/>
      <c r="BBP220" s="18"/>
      <c r="BBQ220" s="18"/>
      <c r="BBR220" s="18"/>
      <c r="BBS220" s="18"/>
      <c r="BBT220" s="18"/>
      <c r="BBU220" s="18"/>
      <c r="BBV220" s="18"/>
      <c r="BBW220" s="18"/>
      <c r="BBX220" s="18"/>
      <c r="BBY220" s="18"/>
      <c r="BBZ220" s="18"/>
      <c r="BCA220" s="18"/>
      <c r="BCB220" s="18"/>
      <c r="BCC220" s="18"/>
      <c r="BCD220" s="18"/>
      <c r="BCE220" s="18"/>
      <c r="BCF220" s="18"/>
      <c r="BCG220" s="18"/>
      <c r="BCH220" s="18"/>
      <c r="BCI220" s="18"/>
      <c r="BCJ220" s="18"/>
      <c r="BCK220" s="18"/>
      <c r="BCL220" s="18"/>
      <c r="BCM220" s="18"/>
      <c r="BCN220" s="18"/>
      <c r="BCO220" s="18"/>
      <c r="BCP220" s="18"/>
      <c r="BCQ220" s="18"/>
      <c r="BCR220" s="18"/>
      <c r="BCS220" s="18"/>
      <c r="BCT220" s="18"/>
      <c r="BCU220" s="18"/>
      <c r="BCV220" s="18"/>
      <c r="BCW220" s="18"/>
      <c r="BCX220" s="18"/>
      <c r="BCY220" s="18"/>
      <c r="BCZ220" s="18"/>
      <c r="BDA220" s="18"/>
      <c r="BDB220" s="18"/>
      <c r="BDC220" s="18"/>
      <c r="BDD220" s="18"/>
      <c r="BDE220" s="18"/>
      <c r="BDF220" s="18"/>
      <c r="BDG220" s="18"/>
      <c r="BDH220" s="18"/>
      <c r="BDI220" s="18"/>
      <c r="BDJ220" s="18"/>
      <c r="BDK220" s="18"/>
      <c r="BDL220" s="18"/>
      <c r="BDM220" s="18"/>
      <c r="BDN220" s="18"/>
      <c r="BDO220" s="18"/>
      <c r="BDP220" s="18"/>
      <c r="BDQ220" s="18"/>
      <c r="BDR220" s="18"/>
      <c r="BDS220" s="18"/>
      <c r="BDT220" s="18"/>
      <c r="BDU220" s="18"/>
      <c r="BDV220" s="18"/>
      <c r="BDW220" s="18"/>
      <c r="BDX220" s="18"/>
      <c r="BDY220" s="18"/>
      <c r="BDZ220" s="18"/>
      <c r="BEA220" s="18"/>
      <c r="BEB220" s="18"/>
      <c r="BEC220" s="18"/>
      <c r="BED220" s="18"/>
      <c r="BEE220" s="18"/>
      <c r="BEF220" s="18"/>
      <c r="BEG220" s="18"/>
      <c r="BEH220" s="18"/>
      <c r="BEI220" s="18"/>
      <c r="BEJ220" s="18"/>
      <c r="BEK220" s="18"/>
      <c r="BEL220" s="18"/>
      <c r="BEM220" s="18"/>
      <c r="BEN220" s="18"/>
      <c r="BEO220" s="18"/>
      <c r="BEP220" s="18"/>
      <c r="BEQ220" s="18"/>
      <c r="BER220" s="18"/>
      <c r="BES220" s="18"/>
      <c r="BET220" s="18"/>
      <c r="BEU220" s="18"/>
      <c r="BEV220" s="18"/>
      <c r="BEW220" s="18"/>
      <c r="BEX220" s="18"/>
      <c r="BEY220" s="18"/>
      <c r="BEZ220" s="18"/>
      <c r="BFA220" s="18"/>
      <c r="BFB220" s="18"/>
      <c r="BFC220" s="18"/>
      <c r="BFD220" s="18"/>
      <c r="BFE220" s="18"/>
      <c r="BFF220" s="18"/>
      <c r="BFG220" s="18"/>
      <c r="BFH220" s="18"/>
      <c r="BFI220" s="18"/>
      <c r="BFJ220" s="18"/>
      <c r="BFK220" s="18"/>
      <c r="BFL220" s="18"/>
      <c r="BFM220" s="18"/>
      <c r="BFN220" s="18"/>
      <c r="BFO220" s="18"/>
      <c r="BFP220" s="18"/>
      <c r="BFQ220" s="18"/>
      <c r="BFR220" s="18"/>
      <c r="BFS220" s="18"/>
      <c r="BFT220" s="18"/>
      <c r="BFU220" s="18"/>
      <c r="BFV220" s="18"/>
      <c r="BFW220" s="18"/>
      <c r="BFX220" s="18"/>
      <c r="BFY220" s="18"/>
      <c r="BFZ220" s="18"/>
      <c r="BGA220" s="18"/>
      <c r="BGB220" s="18"/>
      <c r="BGC220" s="18"/>
      <c r="BGD220" s="18"/>
      <c r="BGE220" s="18"/>
      <c r="BGF220" s="18"/>
      <c r="BGG220" s="18"/>
      <c r="BGH220" s="18"/>
      <c r="BGI220" s="18"/>
      <c r="BGJ220" s="18"/>
      <c r="BGK220" s="18"/>
      <c r="BGL220" s="18"/>
      <c r="BGM220" s="18"/>
      <c r="BGN220" s="18"/>
      <c r="BGO220" s="18"/>
      <c r="BGP220" s="18"/>
      <c r="BGQ220" s="18"/>
      <c r="BGR220" s="18"/>
      <c r="BGS220" s="18"/>
      <c r="BGT220" s="18"/>
      <c r="BGU220" s="18"/>
      <c r="BGV220" s="18"/>
      <c r="BGW220" s="18"/>
      <c r="BGX220" s="18"/>
      <c r="BGY220" s="18"/>
      <c r="BGZ220" s="18"/>
      <c r="BHA220" s="18"/>
      <c r="BHB220" s="18"/>
      <c r="BHC220" s="18"/>
      <c r="BHD220" s="18"/>
      <c r="BHE220" s="18"/>
      <c r="BHF220" s="18"/>
      <c r="BHG220" s="18"/>
      <c r="BHH220" s="18"/>
      <c r="BHI220" s="18"/>
      <c r="BHJ220" s="18"/>
      <c r="BHK220" s="18"/>
      <c r="BHL220" s="18"/>
      <c r="BHM220" s="18"/>
      <c r="BHN220" s="18"/>
      <c r="BHO220" s="18"/>
      <c r="BHP220" s="18"/>
      <c r="BHQ220" s="18"/>
      <c r="BHR220" s="18"/>
      <c r="BHS220" s="18"/>
      <c r="BHT220" s="18"/>
      <c r="BHU220" s="18"/>
      <c r="BHV220" s="18"/>
      <c r="BHW220" s="18"/>
      <c r="BHX220" s="18"/>
      <c r="BHY220" s="18"/>
      <c r="BHZ220" s="18"/>
      <c r="BIA220" s="18"/>
      <c r="BIB220" s="18"/>
      <c r="BIC220" s="18"/>
      <c r="BID220" s="18"/>
      <c r="BIE220" s="18"/>
      <c r="BIF220" s="18"/>
      <c r="BIG220" s="18"/>
      <c r="BIH220" s="18"/>
      <c r="BII220" s="18"/>
      <c r="BIJ220" s="18"/>
      <c r="BIK220" s="18"/>
      <c r="BIL220" s="18"/>
      <c r="BIM220" s="18"/>
      <c r="BIN220" s="18"/>
      <c r="BIO220" s="18"/>
      <c r="BIP220" s="18"/>
      <c r="BIQ220" s="18"/>
      <c r="BIR220" s="18"/>
      <c r="BIS220" s="18"/>
      <c r="BIT220" s="18"/>
      <c r="BIU220" s="18"/>
      <c r="BIV220" s="18"/>
      <c r="BIW220" s="18"/>
      <c r="BIX220" s="18"/>
      <c r="BIY220" s="18"/>
      <c r="BIZ220" s="18"/>
      <c r="BJA220" s="18"/>
      <c r="BJB220" s="18"/>
      <c r="BJC220" s="18"/>
      <c r="BJD220" s="18"/>
      <c r="BJE220" s="18"/>
      <c r="BJF220" s="18"/>
      <c r="BJG220" s="18"/>
      <c r="BJH220" s="18"/>
      <c r="BJI220" s="18"/>
      <c r="BJJ220" s="18"/>
      <c r="BJK220" s="18"/>
      <c r="BJL220" s="18"/>
      <c r="BJM220" s="18"/>
      <c r="BJN220" s="18"/>
      <c r="BJO220" s="18"/>
      <c r="BJP220" s="18"/>
      <c r="BJQ220" s="18"/>
      <c r="BJR220" s="18"/>
      <c r="BJS220" s="18"/>
      <c r="BJT220" s="18"/>
      <c r="BJU220" s="18"/>
      <c r="BJV220" s="18"/>
      <c r="BJW220" s="18"/>
      <c r="BJX220" s="18"/>
      <c r="BJY220" s="18"/>
      <c r="BJZ220" s="18"/>
      <c r="BKA220" s="18"/>
      <c r="BKB220" s="18"/>
      <c r="BKC220" s="18"/>
      <c r="BKD220" s="18"/>
      <c r="BKE220" s="18"/>
      <c r="BKF220" s="18"/>
      <c r="BKG220" s="18"/>
      <c r="BKH220" s="18"/>
      <c r="BKI220" s="18"/>
      <c r="BKJ220" s="18"/>
      <c r="BKK220" s="18"/>
      <c r="BKL220" s="18"/>
      <c r="BKM220" s="18"/>
      <c r="BKN220" s="18"/>
      <c r="BKO220" s="18"/>
      <c r="BKP220" s="18"/>
      <c r="BKQ220" s="18"/>
      <c r="BKR220" s="18"/>
      <c r="BKS220" s="18"/>
      <c r="BKT220" s="18"/>
      <c r="BKU220" s="18"/>
      <c r="BKV220" s="18"/>
      <c r="BKW220" s="18"/>
      <c r="BKX220" s="18"/>
      <c r="BKY220" s="18"/>
      <c r="BKZ220" s="18"/>
      <c r="BLA220" s="18"/>
      <c r="BLB220" s="18"/>
      <c r="BLC220" s="18"/>
      <c r="BLD220" s="18"/>
      <c r="BLE220" s="18"/>
      <c r="BLF220" s="18"/>
      <c r="BLG220" s="18"/>
      <c r="BLH220" s="18"/>
      <c r="BLI220" s="18"/>
      <c r="BLJ220" s="18"/>
      <c r="BLK220" s="18"/>
      <c r="BLL220" s="18"/>
      <c r="BLM220" s="18"/>
      <c r="BLN220" s="18"/>
      <c r="BLO220" s="18"/>
      <c r="BLP220" s="18"/>
      <c r="BLQ220" s="18"/>
      <c r="BLR220" s="18"/>
      <c r="BLS220" s="18"/>
      <c r="BLT220" s="18"/>
      <c r="BLU220" s="18"/>
      <c r="BLV220" s="18"/>
      <c r="BLW220" s="18"/>
      <c r="BLX220" s="18"/>
      <c r="BLY220" s="18"/>
      <c r="BLZ220" s="18"/>
      <c r="BMA220" s="18"/>
      <c r="BMB220" s="18"/>
      <c r="BMC220" s="18"/>
      <c r="BMD220" s="18"/>
      <c r="BME220" s="18"/>
      <c r="BMF220" s="18"/>
      <c r="BMG220" s="18"/>
      <c r="BMH220" s="18"/>
      <c r="BMI220" s="18"/>
      <c r="BMJ220" s="18"/>
      <c r="BMK220" s="18"/>
      <c r="BML220" s="18"/>
      <c r="BMM220" s="18"/>
      <c r="BMN220" s="18"/>
      <c r="BMO220" s="18"/>
      <c r="BMP220" s="18"/>
      <c r="BMQ220" s="18"/>
      <c r="BMR220" s="18"/>
      <c r="BMS220" s="18"/>
      <c r="BMT220" s="18"/>
      <c r="BMU220" s="18"/>
      <c r="BMV220" s="18"/>
      <c r="BMW220" s="18"/>
      <c r="BMX220" s="18"/>
      <c r="BMY220" s="18"/>
      <c r="BMZ220" s="18"/>
      <c r="BNA220" s="18"/>
      <c r="BNB220" s="18"/>
      <c r="BNC220" s="18"/>
      <c r="BND220" s="18"/>
      <c r="BNE220" s="18"/>
      <c r="BNF220" s="18"/>
      <c r="BNG220" s="18"/>
      <c r="BNH220" s="18"/>
      <c r="BNI220" s="18"/>
      <c r="BNJ220" s="18"/>
      <c r="BNK220" s="18"/>
      <c r="BNL220" s="18"/>
      <c r="BNM220" s="18"/>
      <c r="BNN220" s="18"/>
      <c r="BNO220" s="18"/>
      <c r="BNP220" s="18"/>
      <c r="BNQ220" s="18"/>
      <c r="BNR220" s="18"/>
      <c r="BNS220" s="18"/>
      <c r="BNT220" s="18"/>
      <c r="BNU220" s="18"/>
      <c r="BNV220" s="18"/>
      <c r="BNW220" s="18"/>
      <c r="BNX220" s="18"/>
      <c r="BNY220" s="18"/>
      <c r="BNZ220" s="18"/>
      <c r="BOA220" s="18"/>
      <c r="BOB220" s="18"/>
      <c r="BOC220" s="18"/>
      <c r="BOD220" s="18"/>
      <c r="BOE220" s="18"/>
      <c r="BOF220" s="18"/>
      <c r="BOG220" s="18"/>
      <c r="BOH220" s="18"/>
      <c r="BOI220" s="18"/>
      <c r="BOJ220" s="18"/>
      <c r="BOK220" s="18"/>
      <c r="BOL220" s="18"/>
      <c r="BOM220" s="18"/>
      <c r="BON220" s="18"/>
      <c r="BOO220" s="18"/>
      <c r="BOP220" s="18"/>
      <c r="BOQ220" s="18"/>
      <c r="BOR220" s="18"/>
      <c r="BOS220" s="18"/>
      <c r="BOT220" s="18"/>
      <c r="BOU220" s="18"/>
      <c r="BOV220" s="18"/>
      <c r="BOW220" s="18"/>
      <c r="BOX220" s="18"/>
      <c r="BOY220" s="18"/>
      <c r="BOZ220" s="18"/>
      <c r="BPA220" s="18"/>
      <c r="BPB220" s="18"/>
      <c r="BPC220" s="18"/>
      <c r="BPD220" s="18"/>
      <c r="BPE220" s="18"/>
      <c r="BPF220" s="18"/>
      <c r="BPG220" s="18"/>
      <c r="BPH220" s="18"/>
      <c r="BPI220" s="18"/>
      <c r="BPJ220" s="18"/>
      <c r="BPK220" s="18"/>
      <c r="BPL220" s="18"/>
      <c r="BPM220" s="18"/>
      <c r="BPN220" s="18"/>
      <c r="BPO220" s="18"/>
      <c r="BPP220" s="18"/>
      <c r="BPQ220" s="18"/>
      <c r="BPR220" s="18"/>
      <c r="BPS220" s="18"/>
      <c r="BPT220" s="18"/>
      <c r="BPU220" s="18"/>
      <c r="BPV220" s="18"/>
      <c r="BPW220" s="18"/>
      <c r="BPX220" s="18"/>
      <c r="BPY220" s="18"/>
      <c r="BPZ220" s="18"/>
      <c r="BQA220" s="18"/>
      <c r="BQB220" s="18"/>
      <c r="BQC220" s="18"/>
      <c r="BQD220" s="18"/>
      <c r="BQE220" s="18"/>
      <c r="BQF220" s="18"/>
      <c r="BQG220" s="18"/>
      <c r="BQH220" s="18"/>
      <c r="BQI220" s="18"/>
      <c r="BQJ220" s="18"/>
      <c r="BQK220" s="18"/>
      <c r="BQL220" s="18"/>
      <c r="BQM220" s="18"/>
      <c r="BQN220" s="18"/>
      <c r="BQO220" s="18"/>
      <c r="BQP220" s="18"/>
      <c r="BQQ220" s="18"/>
      <c r="BQR220" s="18"/>
      <c r="BQS220" s="18"/>
      <c r="BQT220" s="18"/>
      <c r="BQU220" s="18"/>
      <c r="BQV220" s="18"/>
      <c r="BQW220" s="18"/>
      <c r="BQX220" s="18"/>
      <c r="BQY220" s="18"/>
      <c r="BQZ220" s="18"/>
      <c r="BRA220" s="18"/>
      <c r="BRB220" s="18"/>
      <c r="BRC220" s="18"/>
      <c r="BRD220" s="18"/>
      <c r="BRE220" s="18"/>
      <c r="BRF220" s="18"/>
      <c r="BRG220" s="18"/>
      <c r="BRH220" s="18"/>
      <c r="BRI220" s="18"/>
      <c r="BRJ220" s="18"/>
      <c r="BRK220" s="18"/>
      <c r="BRL220" s="18"/>
      <c r="BRM220" s="18"/>
      <c r="BRN220" s="18"/>
      <c r="BRO220" s="18"/>
      <c r="BRP220" s="18"/>
      <c r="BRQ220" s="18"/>
      <c r="BRR220" s="18"/>
      <c r="BRS220" s="18"/>
      <c r="BRT220" s="18"/>
      <c r="BRU220" s="18"/>
      <c r="BRV220" s="18"/>
      <c r="BRW220" s="18"/>
      <c r="BRX220" s="18"/>
      <c r="BRY220" s="18"/>
      <c r="BRZ220" s="18"/>
      <c r="BSA220" s="18"/>
      <c r="BSB220" s="18"/>
      <c r="BSC220" s="18"/>
      <c r="BSD220" s="18"/>
      <c r="BSE220" s="18"/>
      <c r="BSF220" s="18"/>
      <c r="BSG220" s="18"/>
      <c r="BSH220" s="18"/>
      <c r="BSI220" s="18"/>
      <c r="BSJ220" s="18"/>
      <c r="BSK220" s="18"/>
      <c r="BSL220" s="18"/>
      <c r="BSM220" s="18"/>
      <c r="BSN220" s="18"/>
      <c r="BSO220" s="18"/>
      <c r="BSP220" s="18"/>
      <c r="BSQ220" s="18"/>
      <c r="BSR220" s="18"/>
      <c r="BSS220" s="18"/>
      <c r="BST220" s="18"/>
      <c r="BSU220" s="18"/>
      <c r="BSV220" s="18"/>
      <c r="BSW220" s="18"/>
      <c r="BSX220" s="18"/>
      <c r="BSY220" s="18"/>
      <c r="BSZ220" s="18"/>
      <c r="BTA220" s="18"/>
      <c r="BTB220" s="18"/>
      <c r="BTC220" s="18"/>
      <c r="BTD220" s="18"/>
      <c r="BTE220" s="18"/>
      <c r="BTF220" s="18"/>
      <c r="BTG220" s="18"/>
      <c r="BTH220" s="18"/>
    </row>
    <row r="221" spans="1:1880" s="460" customFormat="1" ht="110.25" customHeight="1" x14ac:dyDescent="0.3">
      <c r="A221" s="100">
        <v>622</v>
      </c>
      <c r="B221" s="461" t="s">
        <v>330</v>
      </c>
      <c r="C221" s="117" t="s">
        <v>355</v>
      </c>
      <c r="D221" s="116" t="s">
        <v>797</v>
      </c>
      <c r="E221" s="385" t="e">
        <f>INDEX('2021 Unit Data'!$A$1:$CZ$258,MATCH('Unit Data from Audit Worksheet'!$A221,'2021 Unit Data'!$A$1:$A$258,0),MATCH('Unit Data from Audit Worksheet'!$D$2,'2021 Unit Data'!$A$1:$CZ$1,0))</f>
        <v>#N/A</v>
      </c>
      <c r="F221" s="900">
        <v>0</v>
      </c>
      <c r="G221" s="434"/>
      <c r="H221" s="17"/>
      <c r="I221" s="458"/>
      <c r="J221"/>
      <c r="K221" s="623"/>
      <c r="L221"/>
      <c r="M221" s="18"/>
      <c r="N221" s="190"/>
      <c r="O221" s="18"/>
      <c r="P221" s="18"/>
      <c r="Q221" s="18"/>
      <c r="R221" s="18"/>
      <c r="S221" s="18"/>
      <c r="T221" s="18"/>
      <c r="U221" s="18"/>
      <c r="V221" s="18"/>
      <c r="W221" s="18"/>
      <c r="X221" s="18"/>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s="18"/>
      <c r="DT221" s="18"/>
      <c r="DU221" s="18"/>
      <c r="DV221" s="18"/>
      <c r="DW221" s="18"/>
      <c r="DX221" s="18"/>
      <c r="DY221" s="18"/>
      <c r="DZ221" s="18"/>
      <c r="EA221" s="18"/>
      <c r="EB221" s="18"/>
      <c r="EC221" s="18"/>
      <c r="ED221" s="18"/>
      <c r="EE221" s="18"/>
      <c r="EF221" s="18"/>
      <c r="EG221" s="18"/>
      <c r="EH221" s="18"/>
      <c r="EI221" s="18"/>
      <c r="EJ221" s="18"/>
      <c r="EK221" s="18"/>
      <c r="EL221" s="18"/>
      <c r="EM221" s="18"/>
      <c r="EN221" s="18"/>
      <c r="EO221" s="18"/>
      <c r="EP221" s="18"/>
      <c r="EQ221" s="18"/>
      <c r="ER221" s="18"/>
      <c r="ES221" s="18"/>
      <c r="ET221" s="18"/>
      <c r="EU221" s="18"/>
      <c r="EV221" s="18"/>
      <c r="EW221" s="18"/>
      <c r="EX221" s="18"/>
      <c r="EY221" s="18"/>
      <c r="EZ221" s="18"/>
      <c r="FA221" s="18"/>
      <c r="FB221" s="18"/>
      <c r="FC221" s="18"/>
      <c r="FD221" s="18"/>
      <c r="FE221" s="18"/>
      <c r="FF221" s="18"/>
      <c r="FG221" s="18"/>
      <c r="FH221" s="18"/>
      <c r="FI221" s="18"/>
      <c r="FJ221" s="18"/>
      <c r="FK221" s="18"/>
      <c r="FL221" s="18"/>
      <c r="FM221" s="18"/>
      <c r="FN221" s="18"/>
      <c r="FO221" s="18"/>
      <c r="FP221" s="18"/>
      <c r="FQ221" s="18"/>
      <c r="FR221" s="18"/>
      <c r="FS221" s="18"/>
      <c r="FT221" s="18"/>
      <c r="FU221" s="18"/>
      <c r="FV221" s="18"/>
      <c r="FW221" s="18"/>
      <c r="FX221" s="18"/>
      <c r="FY221" s="18"/>
      <c r="FZ221" s="18"/>
      <c r="GA221" s="18"/>
      <c r="GB221" s="18"/>
      <c r="GC221" s="18"/>
      <c r="GD221" s="18"/>
      <c r="GE221" s="18"/>
      <c r="GF221" s="18"/>
      <c r="GG221" s="18"/>
      <c r="GH221" s="18"/>
      <c r="GI221" s="18"/>
      <c r="GJ221" s="18"/>
      <c r="GK221" s="18"/>
      <c r="GL221" s="18"/>
      <c r="GM221" s="18"/>
      <c r="GN221" s="18"/>
      <c r="GO221" s="18"/>
      <c r="GP221" s="18"/>
      <c r="GQ221" s="18"/>
      <c r="GR221" s="18"/>
      <c r="GS221" s="18"/>
      <c r="GT221" s="18"/>
      <c r="GU221" s="18"/>
      <c r="GV221" s="18"/>
      <c r="GW221" s="18"/>
      <c r="GX221" s="18"/>
      <c r="GY221" s="18"/>
      <c r="GZ221" s="18"/>
      <c r="HA221" s="18"/>
      <c r="HB221" s="18"/>
      <c r="HC221" s="18"/>
      <c r="HD221" s="18"/>
      <c r="HE221" s="18"/>
      <c r="HF221" s="18"/>
      <c r="HG221" s="18"/>
      <c r="HH221" s="18"/>
      <c r="HI221" s="18"/>
      <c r="HJ221" s="18"/>
      <c r="HK221" s="18"/>
      <c r="HL221" s="18"/>
      <c r="HM221" s="18"/>
      <c r="HN221" s="18"/>
      <c r="HO221" s="18"/>
      <c r="HP221" s="18"/>
      <c r="HQ221" s="18"/>
      <c r="HR221" s="18"/>
      <c r="HS221" s="18"/>
      <c r="HT221" s="18"/>
      <c r="HU221" s="18"/>
      <c r="HV221" s="18"/>
      <c r="HW221" s="18"/>
      <c r="HX221" s="18"/>
      <c r="HY221" s="18"/>
      <c r="HZ221" s="18"/>
      <c r="IA221" s="18"/>
      <c r="IB221" s="18"/>
      <c r="IC221" s="18"/>
      <c r="ID221" s="18"/>
      <c r="IE221" s="18"/>
      <c r="IF221" s="18"/>
      <c r="IG221" s="18"/>
      <c r="IH221" s="18"/>
      <c r="II221" s="18"/>
      <c r="IJ221" s="18"/>
      <c r="IK221" s="18"/>
      <c r="IL221" s="18"/>
      <c r="IM221" s="18"/>
      <c r="IN221" s="18"/>
      <c r="IO221" s="18"/>
      <c r="IP221" s="18"/>
      <c r="IQ221" s="18"/>
      <c r="IR221" s="18"/>
      <c r="IS221" s="18"/>
      <c r="IT221" s="18"/>
      <c r="IU221" s="18"/>
      <c r="IV221" s="18"/>
      <c r="IW221" s="18"/>
      <c r="IX221" s="18"/>
      <c r="IY221" s="18"/>
      <c r="IZ221" s="18"/>
      <c r="JA221" s="18"/>
      <c r="JB221" s="18"/>
      <c r="JC221" s="18"/>
      <c r="JD221" s="18"/>
      <c r="JE221" s="18"/>
      <c r="JF221" s="18"/>
      <c r="JG221" s="18"/>
      <c r="JH221" s="18"/>
      <c r="JI221" s="18"/>
      <c r="JJ221" s="18"/>
      <c r="JK221" s="18"/>
      <c r="JL221" s="18"/>
      <c r="JM221" s="18"/>
      <c r="JN221" s="18"/>
      <c r="JO221" s="18"/>
      <c r="JP221" s="18"/>
      <c r="JQ221" s="18"/>
      <c r="JR221" s="18"/>
      <c r="JS221" s="18"/>
      <c r="JT221" s="18"/>
      <c r="JU221" s="18"/>
      <c r="JV221" s="18"/>
      <c r="JW221" s="18"/>
      <c r="JX221" s="18"/>
      <c r="JY221" s="18"/>
      <c r="JZ221" s="18"/>
      <c r="KA221" s="18"/>
      <c r="KB221" s="18"/>
      <c r="KC221" s="18"/>
      <c r="KD221" s="18"/>
      <c r="KE221" s="18"/>
      <c r="KF221" s="18"/>
      <c r="KG221" s="18"/>
      <c r="KH221" s="18"/>
      <c r="KI221" s="18"/>
      <c r="KJ221" s="18"/>
      <c r="KK221" s="18"/>
      <c r="KL221" s="18"/>
      <c r="KM221" s="18"/>
      <c r="KN221" s="18"/>
      <c r="KO221" s="18"/>
      <c r="KP221" s="18"/>
      <c r="KQ221" s="18"/>
      <c r="KR221" s="18"/>
      <c r="KS221" s="18"/>
      <c r="KT221" s="18"/>
      <c r="KU221" s="18"/>
      <c r="KV221" s="18"/>
      <c r="KW221" s="18"/>
      <c r="KX221" s="18"/>
      <c r="KY221" s="18"/>
      <c r="KZ221" s="18"/>
      <c r="LA221" s="18"/>
      <c r="LB221" s="18"/>
      <c r="LC221" s="18"/>
      <c r="LD221" s="18"/>
      <c r="LE221" s="18"/>
      <c r="LF221" s="18"/>
      <c r="LG221" s="18"/>
      <c r="LH221" s="18"/>
      <c r="LI221" s="18"/>
      <c r="LJ221" s="18"/>
      <c r="LK221" s="18"/>
      <c r="LL221" s="18"/>
      <c r="LM221" s="18"/>
      <c r="LN221" s="18"/>
      <c r="LO221" s="18"/>
      <c r="LP221" s="18"/>
      <c r="LQ221" s="18"/>
      <c r="LR221" s="18"/>
      <c r="LS221" s="18"/>
      <c r="LT221" s="18"/>
      <c r="LU221" s="18"/>
      <c r="LV221" s="18"/>
      <c r="LW221" s="18"/>
      <c r="LX221" s="18"/>
      <c r="LY221" s="18"/>
      <c r="LZ221" s="18"/>
      <c r="MA221" s="18"/>
      <c r="MB221" s="18"/>
      <c r="MC221" s="18"/>
      <c r="MD221" s="18"/>
      <c r="ME221" s="18"/>
      <c r="MF221" s="18"/>
      <c r="MG221" s="18"/>
      <c r="MH221" s="18"/>
      <c r="MI221" s="18"/>
      <c r="MJ221" s="18"/>
      <c r="MK221" s="18"/>
      <c r="ML221" s="18"/>
      <c r="MM221" s="18"/>
      <c r="MN221" s="18"/>
      <c r="MO221" s="18"/>
      <c r="MP221" s="18"/>
      <c r="MQ221" s="18"/>
      <c r="MR221" s="18"/>
      <c r="MS221" s="18"/>
      <c r="MT221" s="18"/>
      <c r="MU221" s="18"/>
      <c r="MV221" s="18"/>
      <c r="MW221" s="18"/>
      <c r="MX221" s="18"/>
      <c r="MY221" s="18"/>
      <c r="MZ221" s="18"/>
      <c r="NA221" s="18"/>
      <c r="NB221" s="18"/>
      <c r="NC221" s="18"/>
      <c r="ND221" s="18"/>
      <c r="NE221" s="18"/>
      <c r="NF221" s="18"/>
      <c r="NG221" s="18"/>
      <c r="NH221" s="18"/>
      <c r="NI221" s="18"/>
      <c r="NJ221" s="18"/>
      <c r="NK221" s="18"/>
      <c r="NL221" s="18"/>
      <c r="NM221" s="18"/>
      <c r="NN221" s="18"/>
      <c r="NO221" s="18"/>
      <c r="NP221" s="18"/>
      <c r="NQ221" s="18"/>
      <c r="NR221" s="18"/>
      <c r="NS221" s="18"/>
      <c r="NT221" s="18"/>
      <c r="NU221" s="18"/>
      <c r="NV221" s="18"/>
      <c r="NW221" s="18"/>
      <c r="NX221" s="18"/>
      <c r="NY221" s="18"/>
      <c r="NZ221" s="18"/>
      <c r="OA221" s="18"/>
      <c r="OB221" s="18"/>
      <c r="OC221" s="18"/>
      <c r="OD221" s="18"/>
      <c r="OE221" s="18"/>
      <c r="OF221" s="18"/>
      <c r="OG221" s="18"/>
      <c r="OH221" s="18"/>
      <c r="OI221" s="18"/>
      <c r="OJ221" s="18"/>
      <c r="OK221" s="18"/>
      <c r="OL221" s="18"/>
      <c r="OM221" s="18"/>
      <c r="ON221" s="18"/>
      <c r="OO221" s="18"/>
      <c r="OP221" s="18"/>
      <c r="OQ221" s="18"/>
      <c r="OR221" s="18"/>
      <c r="OS221" s="18"/>
      <c r="OT221" s="18"/>
      <c r="OU221" s="18"/>
      <c r="OV221" s="18"/>
      <c r="OW221" s="18"/>
      <c r="OX221" s="18"/>
      <c r="OY221" s="18"/>
      <c r="OZ221" s="18"/>
      <c r="PA221" s="18"/>
      <c r="PB221" s="18"/>
      <c r="PC221" s="18"/>
      <c r="PD221" s="18"/>
      <c r="PE221" s="18"/>
      <c r="PF221" s="18"/>
      <c r="PG221" s="18"/>
      <c r="PH221" s="18"/>
      <c r="PI221" s="18"/>
      <c r="PJ221" s="18"/>
      <c r="PK221" s="18"/>
      <c r="PL221" s="18"/>
      <c r="PM221" s="18"/>
      <c r="PN221" s="18"/>
      <c r="PO221" s="18"/>
      <c r="PP221" s="18"/>
      <c r="PQ221" s="18"/>
      <c r="PR221" s="18"/>
      <c r="PS221" s="18"/>
      <c r="PT221" s="18"/>
      <c r="PU221" s="18"/>
      <c r="PV221" s="18"/>
      <c r="PW221" s="18"/>
      <c r="PX221" s="18"/>
      <c r="PY221" s="18"/>
      <c r="PZ221" s="18"/>
      <c r="QA221" s="18"/>
      <c r="QB221" s="18"/>
      <c r="QC221" s="18"/>
      <c r="QD221" s="18"/>
      <c r="QE221" s="18"/>
      <c r="QF221" s="18"/>
      <c r="QG221" s="18"/>
      <c r="QH221" s="18"/>
      <c r="QI221" s="18"/>
      <c r="QJ221" s="18"/>
      <c r="QK221" s="18"/>
      <c r="QL221" s="18"/>
      <c r="QM221" s="18"/>
      <c r="QN221" s="18"/>
      <c r="QO221" s="18"/>
      <c r="QP221" s="18"/>
      <c r="QQ221" s="18"/>
      <c r="QR221" s="18"/>
      <c r="QS221" s="18"/>
      <c r="QT221" s="18"/>
      <c r="QU221" s="18"/>
      <c r="QV221" s="18"/>
      <c r="QW221" s="18"/>
      <c r="QX221" s="18"/>
      <c r="QY221" s="18"/>
      <c r="QZ221" s="18"/>
      <c r="RA221" s="18"/>
      <c r="RB221" s="18"/>
      <c r="RC221" s="18"/>
      <c r="RD221" s="18"/>
      <c r="RE221" s="18"/>
      <c r="RF221" s="18"/>
      <c r="RG221" s="18"/>
      <c r="RH221" s="18"/>
      <c r="RI221" s="18"/>
      <c r="RJ221" s="18"/>
      <c r="RK221" s="18"/>
      <c r="RL221" s="18"/>
      <c r="RM221" s="18"/>
      <c r="RN221" s="18"/>
      <c r="RO221" s="18"/>
      <c r="RP221" s="18"/>
      <c r="RQ221" s="18"/>
      <c r="RR221" s="18"/>
      <c r="RS221" s="18"/>
      <c r="RT221" s="18"/>
      <c r="RU221" s="18"/>
      <c r="RV221" s="18"/>
      <c r="RW221" s="18"/>
      <c r="RX221" s="18"/>
      <c r="RY221" s="18"/>
      <c r="RZ221" s="18"/>
      <c r="SA221" s="18"/>
      <c r="SB221" s="18"/>
      <c r="SC221" s="18"/>
      <c r="SD221" s="18"/>
      <c r="SE221" s="18"/>
      <c r="SF221" s="18"/>
      <c r="SG221" s="18"/>
      <c r="SH221" s="18"/>
      <c r="SI221" s="18"/>
      <c r="SJ221" s="18"/>
      <c r="SK221" s="18"/>
      <c r="SL221" s="18"/>
      <c r="SM221" s="18"/>
      <c r="SN221" s="18"/>
      <c r="SO221" s="18"/>
      <c r="SP221" s="18"/>
      <c r="SQ221" s="18"/>
      <c r="SR221" s="18"/>
      <c r="SS221" s="18"/>
      <c r="ST221" s="18"/>
      <c r="SU221" s="18"/>
      <c r="SV221" s="18"/>
      <c r="SW221" s="18"/>
      <c r="SX221" s="18"/>
      <c r="SY221" s="18"/>
      <c r="SZ221" s="18"/>
      <c r="TA221" s="18"/>
      <c r="TB221" s="18"/>
      <c r="TC221" s="18"/>
      <c r="TD221" s="18"/>
      <c r="TE221" s="18"/>
      <c r="TF221" s="18"/>
      <c r="TG221" s="18"/>
      <c r="TH221" s="18"/>
      <c r="TI221" s="18"/>
      <c r="TJ221" s="18"/>
      <c r="TK221" s="18"/>
      <c r="TL221" s="18"/>
      <c r="TM221" s="18"/>
      <c r="TN221" s="18"/>
      <c r="TO221" s="18"/>
      <c r="TP221" s="18"/>
      <c r="TQ221" s="18"/>
      <c r="TR221" s="18"/>
      <c r="TS221" s="18"/>
      <c r="TT221" s="18"/>
      <c r="TU221" s="18"/>
      <c r="TV221" s="18"/>
      <c r="TW221" s="18"/>
      <c r="TX221" s="18"/>
      <c r="TY221" s="18"/>
      <c r="TZ221" s="18"/>
      <c r="UA221" s="18"/>
      <c r="UB221" s="18"/>
      <c r="UC221" s="18"/>
      <c r="UD221" s="18"/>
      <c r="UE221" s="18"/>
      <c r="UF221" s="18"/>
      <c r="UG221" s="18"/>
      <c r="UH221" s="18"/>
      <c r="UI221" s="18"/>
      <c r="UJ221" s="18"/>
      <c r="UK221" s="18"/>
      <c r="UL221" s="18"/>
      <c r="UM221" s="18"/>
      <c r="UN221" s="18"/>
      <c r="UO221" s="18"/>
      <c r="UP221" s="18"/>
      <c r="UQ221" s="18"/>
      <c r="UR221" s="18"/>
      <c r="US221" s="18"/>
      <c r="UT221" s="18"/>
      <c r="UU221" s="18"/>
      <c r="UV221" s="18"/>
      <c r="UW221" s="18"/>
      <c r="UX221" s="18"/>
      <c r="UY221" s="18"/>
      <c r="UZ221" s="18"/>
      <c r="VA221" s="18"/>
      <c r="VB221" s="18"/>
      <c r="VC221" s="18"/>
      <c r="VD221" s="18"/>
      <c r="VE221" s="18"/>
      <c r="VF221" s="18"/>
      <c r="VG221" s="18"/>
      <c r="VH221" s="18"/>
      <c r="VI221" s="18"/>
      <c r="VJ221" s="18"/>
      <c r="VK221" s="18"/>
      <c r="VL221" s="18"/>
      <c r="VM221" s="18"/>
      <c r="VN221" s="18"/>
      <c r="VO221" s="18"/>
      <c r="VP221" s="18"/>
      <c r="VQ221" s="18"/>
      <c r="VR221" s="18"/>
      <c r="VS221" s="18"/>
      <c r="VT221" s="18"/>
      <c r="VU221" s="18"/>
      <c r="VV221" s="18"/>
      <c r="VW221" s="18"/>
      <c r="VX221" s="18"/>
      <c r="VY221" s="18"/>
      <c r="VZ221" s="18"/>
      <c r="WA221" s="18"/>
      <c r="WB221" s="18"/>
      <c r="WC221" s="18"/>
      <c r="WD221" s="18"/>
      <c r="WE221" s="18"/>
      <c r="WF221" s="18"/>
      <c r="WG221" s="18"/>
      <c r="WH221" s="18"/>
      <c r="WI221" s="18"/>
      <c r="WJ221" s="18"/>
      <c r="WK221" s="18"/>
      <c r="WL221" s="18"/>
      <c r="WM221" s="18"/>
      <c r="WN221" s="18"/>
      <c r="WO221" s="18"/>
      <c r="WP221" s="18"/>
      <c r="WQ221" s="18"/>
      <c r="WR221" s="18"/>
      <c r="WS221" s="18"/>
      <c r="WT221" s="18"/>
      <c r="WU221" s="18"/>
      <c r="WV221" s="18"/>
      <c r="WW221" s="18"/>
      <c r="WX221" s="18"/>
      <c r="WY221" s="18"/>
      <c r="WZ221" s="18"/>
      <c r="XA221" s="18"/>
      <c r="XB221" s="18"/>
      <c r="XC221" s="18"/>
      <c r="XD221" s="18"/>
      <c r="XE221" s="18"/>
      <c r="XF221" s="18"/>
      <c r="XG221" s="18"/>
      <c r="XH221" s="18"/>
      <c r="XI221" s="18"/>
      <c r="XJ221" s="18"/>
      <c r="XK221" s="18"/>
      <c r="XL221" s="18"/>
      <c r="XM221" s="18"/>
      <c r="XN221" s="18"/>
      <c r="XO221" s="18"/>
      <c r="XP221" s="18"/>
      <c r="XQ221" s="18"/>
      <c r="XR221" s="18"/>
      <c r="XS221" s="18"/>
      <c r="XT221" s="18"/>
      <c r="XU221" s="18"/>
      <c r="XV221" s="18"/>
      <c r="XW221" s="18"/>
      <c r="XX221" s="18"/>
      <c r="XY221" s="18"/>
      <c r="XZ221" s="18"/>
      <c r="YA221" s="18"/>
      <c r="YB221" s="18"/>
      <c r="YC221" s="18"/>
      <c r="YD221" s="18"/>
      <c r="YE221" s="18"/>
      <c r="YF221" s="18"/>
      <c r="YG221" s="18"/>
      <c r="YH221" s="18"/>
      <c r="YI221" s="18"/>
      <c r="YJ221" s="18"/>
      <c r="YK221" s="18"/>
      <c r="YL221" s="18"/>
      <c r="YM221" s="18"/>
      <c r="YN221" s="18"/>
      <c r="YO221" s="18"/>
      <c r="YP221" s="18"/>
      <c r="YQ221" s="18"/>
      <c r="YR221" s="18"/>
      <c r="YS221" s="18"/>
      <c r="YT221" s="18"/>
      <c r="YU221" s="18"/>
      <c r="YV221" s="18"/>
      <c r="YW221" s="18"/>
      <c r="YX221" s="18"/>
      <c r="YY221" s="18"/>
      <c r="YZ221" s="18"/>
      <c r="ZA221" s="18"/>
      <c r="ZB221" s="18"/>
      <c r="ZC221" s="18"/>
      <c r="ZD221" s="18"/>
      <c r="ZE221" s="18"/>
      <c r="ZF221" s="18"/>
      <c r="ZG221" s="18"/>
      <c r="ZH221" s="18"/>
      <c r="ZI221" s="18"/>
      <c r="ZJ221" s="18"/>
      <c r="ZK221" s="18"/>
      <c r="ZL221" s="18"/>
      <c r="ZM221" s="18"/>
      <c r="ZN221" s="18"/>
      <c r="ZO221" s="18"/>
      <c r="ZP221" s="18"/>
      <c r="ZQ221" s="18"/>
      <c r="ZR221" s="18"/>
      <c r="ZS221" s="18"/>
      <c r="ZT221" s="18"/>
      <c r="ZU221" s="18"/>
      <c r="ZV221" s="18"/>
      <c r="ZW221" s="18"/>
      <c r="ZX221" s="18"/>
      <c r="ZY221" s="18"/>
      <c r="ZZ221" s="18"/>
      <c r="AAA221" s="18"/>
      <c r="AAB221" s="18"/>
      <c r="AAC221" s="18"/>
      <c r="AAD221" s="18"/>
      <c r="AAE221" s="18"/>
      <c r="AAF221" s="18"/>
      <c r="AAG221" s="18"/>
      <c r="AAH221" s="18"/>
      <c r="AAI221" s="18"/>
      <c r="AAJ221" s="18"/>
      <c r="AAK221" s="18"/>
      <c r="AAL221" s="18"/>
      <c r="AAM221" s="18"/>
      <c r="AAN221" s="18"/>
      <c r="AAO221" s="18"/>
      <c r="AAP221" s="18"/>
      <c r="AAQ221" s="18"/>
      <c r="AAR221" s="18"/>
      <c r="AAS221" s="18"/>
      <c r="AAT221" s="18"/>
      <c r="AAU221" s="18"/>
      <c r="AAV221" s="18"/>
      <c r="AAW221" s="18"/>
      <c r="AAX221" s="18"/>
      <c r="AAY221" s="18"/>
      <c r="AAZ221" s="18"/>
      <c r="ABA221" s="18"/>
      <c r="ABB221" s="18"/>
      <c r="ABC221" s="18"/>
      <c r="ABD221" s="18"/>
      <c r="ABE221" s="18"/>
      <c r="ABF221" s="18"/>
      <c r="ABG221" s="18"/>
      <c r="ABH221" s="18"/>
      <c r="ABI221" s="18"/>
      <c r="ABJ221" s="18"/>
      <c r="ABK221" s="18"/>
      <c r="ABL221" s="18"/>
      <c r="ABM221" s="18"/>
      <c r="ABN221" s="18"/>
      <c r="ABO221" s="18"/>
      <c r="ABP221" s="18"/>
      <c r="ABQ221" s="18"/>
      <c r="ABR221" s="18"/>
      <c r="ABS221" s="18"/>
      <c r="ABT221" s="18"/>
      <c r="ABU221" s="18"/>
      <c r="ABV221" s="18"/>
      <c r="ABW221" s="18"/>
      <c r="ABX221" s="18"/>
      <c r="ABY221" s="18"/>
      <c r="ABZ221" s="18"/>
      <c r="ACA221" s="18"/>
      <c r="ACB221" s="18"/>
      <c r="ACC221" s="18"/>
      <c r="ACD221" s="18"/>
      <c r="ACE221" s="18"/>
      <c r="ACF221" s="18"/>
      <c r="ACG221" s="18"/>
      <c r="ACH221" s="18"/>
      <c r="ACI221" s="18"/>
      <c r="ACJ221" s="18"/>
      <c r="ACK221" s="18"/>
      <c r="ACL221" s="18"/>
      <c r="ACM221" s="18"/>
      <c r="ACN221" s="18"/>
      <c r="ACO221" s="18"/>
      <c r="ACP221" s="18"/>
      <c r="ACQ221" s="18"/>
      <c r="ACR221" s="18"/>
      <c r="ACS221" s="18"/>
      <c r="ACT221" s="18"/>
      <c r="ACU221" s="18"/>
      <c r="ACV221" s="18"/>
      <c r="ACW221" s="18"/>
      <c r="ACX221" s="18"/>
      <c r="ACY221" s="18"/>
      <c r="ACZ221" s="18"/>
      <c r="ADA221" s="18"/>
      <c r="ADB221" s="18"/>
      <c r="ADC221" s="18"/>
      <c r="ADD221" s="18"/>
      <c r="ADE221" s="18"/>
      <c r="ADF221" s="18"/>
      <c r="ADG221" s="18"/>
      <c r="ADH221" s="18"/>
      <c r="ADI221" s="18"/>
      <c r="ADJ221" s="18"/>
      <c r="ADK221" s="18"/>
      <c r="ADL221" s="18"/>
      <c r="ADM221" s="18"/>
      <c r="ADN221" s="18"/>
      <c r="ADO221" s="18"/>
      <c r="ADP221" s="18"/>
      <c r="ADQ221" s="18"/>
      <c r="ADR221" s="18"/>
      <c r="ADS221" s="18"/>
      <c r="ADT221" s="18"/>
      <c r="ADU221" s="18"/>
      <c r="ADV221" s="18"/>
      <c r="ADW221" s="18"/>
      <c r="ADX221" s="18"/>
      <c r="ADY221" s="18"/>
      <c r="ADZ221" s="18"/>
      <c r="AEA221" s="18"/>
      <c r="AEB221" s="18"/>
      <c r="AEC221" s="18"/>
      <c r="AED221" s="18"/>
      <c r="AEE221" s="18"/>
      <c r="AEF221" s="18"/>
      <c r="AEG221" s="18"/>
      <c r="AEH221" s="18"/>
      <c r="AEI221" s="18"/>
      <c r="AEJ221" s="18"/>
      <c r="AEK221" s="18"/>
      <c r="AEL221" s="18"/>
      <c r="AEM221" s="18"/>
      <c r="AEN221" s="18"/>
      <c r="AEO221" s="18"/>
      <c r="AEP221" s="18"/>
      <c r="AEQ221" s="18"/>
      <c r="AER221" s="18"/>
      <c r="AES221" s="18"/>
      <c r="AET221" s="18"/>
      <c r="AEU221" s="18"/>
      <c r="AEV221" s="18"/>
      <c r="AEW221" s="18"/>
      <c r="AEX221" s="18"/>
      <c r="AEY221" s="18"/>
      <c r="AEZ221" s="18"/>
      <c r="AFA221" s="18"/>
      <c r="AFB221" s="18"/>
      <c r="AFC221" s="18"/>
      <c r="AFD221" s="18"/>
      <c r="AFE221" s="18"/>
      <c r="AFF221" s="18"/>
      <c r="AFG221" s="18"/>
      <c r="AFH221" s="18"/>
      <c r="AFI221" s="18"/>
      <c r="AFJ221" s="18"/>
      <c r="AFK221" s="18"/>
      <c r="AFL221" s="18"/>
      <c r="AFM221" s="18"/>
      <c r="AFN221" s="18"/>
      <c r="AFO221" s="18"/>
      <c r="AFP221" s="18"/>
      <c r="AFQ221" s="18"/>
      <c r="AFR221" s="18"/>
      <c r="AFS221" s="18"/>
      <c r="AFT221" s="18"/>
      <c r="AFU221" s="18"/>
      <c r="AFV221" s="18"/>
      <c r="AFW221" s="18"/>
      <c r="AFX221" s="18"/>
      <c r="AFY221" s="18"/>
      <c r="AFZ221" s="18"/>
      <c r="AGA221" s="18"/>
      <c r="AGB221" s="18"/>
      <c r="AGC221" s="18"/>
      <c r="AGD221" s="18"/>
      <c r="AGE221" s="18"/>
      <c r="AGF221" s="18"/>
      <c r="AGG221" s="18"/>
      <c r="AGH221" s="18"/>
      <c r="AGI221" s="18"/>
      <c r="AGJ221" s="18"/>
      <c r="AGK221" s="18"/>
      <c r="AGL221" s="18"/>
      <c r="AGM221" s="18"/>
      <c r="AGN221" s="18"/>
      <c r="AGO221" s="18"/>
      <c r="AGP221" s="18"/>
      <c r="AGQ221" s="18"/>
      <c r="AGR221" s="18"/>
      <c r="AGS221" s="18"/>
      <c r="AGT221" s="18"/>
      <c r="AGU221" s="18"/>
      <c r="AGV221" s="18"/>
      <c r="AGW221" s="18"/>
      <c r="AGX221" s="18"/>
      <c r="AGY221" s="18"/>
      <c r="AGZ221" s="18"/>
      <c r="AHA221" s="18"/>
      <c r="AHB221" s="18"/>
      <c r="AHC221" s="18"/>
      <c r="AHD221" s="18"/>
      <c r="AHE221" s="18"/>
      <c r="AHF221" s="18"/>
      <c r="AHG221" s="18"/>
      <c r="AHH221" s="18"/>
      <c r="AHI221" s="18"/>
      <c r="AHJ221" s="18"/>
      <c r="AHK221" s="18"/>
      <c r="AHL221" s="18"/>
      <c r="AHM221" s="18"/>
      <c r="AHN221" s="18"/>
      <c r="AHO221" s="18"/>
      <c r="AHP221" s="18"/>
      <c r="AHQ221" s="18"/>
      <c r="AHR221" s="18"/>
      <c r="AHS221" s="18"/>
      <c r="AHT221" s="18"/>
      <c r="AHU221" s="18"/>
      <c r="AHV221" s="18"/>
      <c r="AHW221" s="18"/>
      <c r="AHX221" s="18"/>
      <c r="AHY221" s="18"/>
      <c r="AHZ221" s="18"/>
      <c r="AIA221" s="18"/>
      <c r="AIB221" s="18"/>
      <c r="AIC221" s="18"/>
      <c r="AID221" s="18"/>
      <c r="AIE221" s="18"/>
      <c r="AIF221" s="18"/>
      <c r="AIG221" s="18"/>
      <c r="AIH221" s="18"/>
      <c r="AII221" s="18"/>
      <c r="AIJ221" s="18"/>
      <c r="AIK221" s="18"/>
      <c r="AIL221" s="18"/>
      <c r="AIM221" s="18"/>
      <c r="AIN221" s="18"/>
      <c r="AIO221" s="18"/>
      <c r="AIP221" s="18"/>
      <c r="AIQ221" s="18"/>
      <c r="AIR221" s="18"/>
      <c r="AIS221" s="18"/>
      <c r="AIT221" s="18"/>
      <c r="AIU221" s="18"/>
      <c r="AIV221" s="18"/>
      <c r="AIW221" s="18"/>
      <c r="AIX221" s="18"/>
      <c r="AIY221" s="18"/>
      <c r="AIZ221" s="18"/>
      <c r="AJA221" s="18"/>
      <c r="AJB221" s="18"/>
      <c r="AJC221" s="18"/>
      <c r="AJD221" s="18"/>
      <c r="AJE221" s="18"/>
      <c r="AJF221" s="18"/>
      <c r="AJG221" s="18"/>
      <c r="AJH221" s="18"/>
      <c r="AJI221" s="18"/>
      <c r="AJJ221" s="18"/>
      <c r="AJK221" s="18"/>
      <c r="AJL221" s="18"/>
      <c r="AJM221" s="18"/>
      <c r="AJN221" s="18"/>
      <c r="AJO221" s="18"/>
      <c r="AJP221" s="18"/>
      <c r="AJQ221" s="18"/>
      <c r="AJR221" s="18"/>
      <c r="AJS221" s="18"/>
      <c r="AJT221" s="18"/>
      <c r="AJU221" s="18"/>
      <c r="AJV221" s="18"/>
      <c r="AJW221" s="18"/>
      <c r="AJX221" s="18"/>
      <c r="AJY221" s="18"/>
      <c r="AJZ221" s="18"/>
      <c r="AKA221" s="18"/>
      <c r="AKB221" s="18"/>
      <c r="AKC221" s="18"/>
      <c r="AKD221" s="18"/>
      <c r="AKE221" s="18"/>
      <c r="AKF221" s="18"/>
      <c r="AKG221" s="18"/>
      <c r="AKH221" s="18"/>
      <c r="AKI221" s="18"/>
      <c r="AKJ221" s="18"/>
      <c r="AKK221" s="18"/>
      <c r="AKL221" s="18"/>
      <c r="AKM221" s="18"/>
      <c r="AKN221" s="18"/>
      <c r="AKO221" s="18"/>
      <c r="AKP221" s="18"/>
      <c r="AKQ221" s="18"/>
      <c r="AKR221" s="18"/>
      <c r="AKS221" s="18"/>
      <c r="AKT221" s="18"/>
      <c r="AKU221" s="18"/>
      <c r="AKV221" s="18"/>
      <c r="AKW221" s="18"/>
      <c r="AKX221" s="18"/>
      <c r="AKY221" s="18"/>
      <c r="AKZ221" s="18"/>
      <c r="ALA221" s="18"/>
      <c r="ALB221" s="18"/>
      <c r="ALC221" s="18"/>
      <c r="ALD221" s="18"/>
      <c r="ALE221" s="18"/>
      <c r="ALF221" s="18"/>
      <c r="ALG221" s="18"/>
      <c r="ALH221" s="18"/>
      <c r="ALI221" s="18"/>
      <c r="ALJ221" s="18"/>
      <c r="ALK221" s="18"/>
      <c r="ALL221" s="18"/>
      <c r="ALM221" s="18"/>
      <c r="ALN221" s="18"/>
      <c r="ALO221" s="18"/>
      <c r="ALP221" s="18"/>
      <c r="ALQ221" s="18"/>
      <c r="ALR221" s="18"/>
      <c r="ALS221" s="18"/>
      <c r="ALT221" s="18"/>
      <c r="ALU221" s="18"/>
      <c r="ALV221" s="18"/>
      <c r="ALW221" s="18"/>
      <c r="ALX221" s="18"/>
      <c r="ALY221" s="18"/>
      <c r="ALZ221" s="18"/>
      <c r="AMA221" s="18"/>
      <c r="AMB221" s="18"/>
      <c r="AMC221" s="18"/>
      <c r="AMD221" s="18"/>
      <c r="AME221" s="18"/>
      <c r="AMF221" s="18"/>
      <c r="AMG221" s="18"/>
      <c r="AMH221" s="18"/>
      <c r="AMI221" s="18"/>
      <c r="AMJ221" s="18"/>
      <c r="AMK221" s="18"/>
      <c r="AML221" s="18"/>
      <c r="AMM221" s="18"/>
      <c r="AMN221" s="18"/>
      <c r="AMO221" s="18"/>
      <c r="AMP221" s="18"/>
      <c r="AMQ221" s="18"/>
      <c r="AMR221" s="18"/>
      <c r="AMS221" s="18"/>
      <c r="AMT221" s="18"/>
      <c r="AMU221" s="18"/>
      <c r="AMV221" s="18"/>
      <c r="AMW221" s="18"/>
      <c r="AMX221" s="18"/>
      <c r="AMY221" s="18"/>
      <c r="AMZ221" s="18"/>
      <c r="ANA221" s="18"/>
      <c r="ANB221" s="18"/>
      <c r="ANC221" s="18"/>
      <c r="AND221" s="18"/>
      <c r="ANE221" s="18"/>
      <c r="ANF221" s="18"/>
      <c r="ANG221" s="18"/>
      <c r="ANH221" s="18"/>
      <c r="ANI221" s="18"/>
      <c r="ANJ221" s="18"/>
      <c r="ANK221" s="18"/>
      <c r="ANL221" s="18"/>
      <c r="ANM221" s="18"/>
      <c r="ANN221" s="18"/>
      <c r="ANO221" s="18"/>
      <c r="ANP221" s="18"/>
      <c r="ANQ221" s="18"/>
      <c r="ANR221" s="18"/>
      <c r="ANS221" s="18"/>
      <c r="ANT221" s="18"/>
      <c r="ANU221" s="18"/>
      <c r="ANV221" s="18"/>
      <c r="ANW221" s="18"/>
      <c r="ANX221" s="18"/>
      <c r="ANY221" s="18"/>
      <c r="ANZ221" s="18"/>
      <c r="AOA221" s="18"/>
      <c r="AOB221" s="18"/>
      <c r="AOC221" s="18"/>
      <c r="AOD221" s="18"/>
      <c r="AOE221" s="18"/>
      <c r="AOF221" s="18"/>
      <c r="AOG221" s="18"/>
      <c r="AOH221" s="18"/>
      <c r="AOI221" s="18"/>
      <c r="AOJ221" s="18"/>
      <c r="AOK221" s="18"/>
      <c r="AOL221" s="18"/>
      <c r="AOM221" s="18"/>
      <c r="AON221" s="18"/>
      <c r="AOO221" s="18"/>
      <c r="AOP221" s="18"/>
      <c r="AOQ221" s="18"/>
      <c r="AOR221" s="18"/>
      <c r="AOS221" s="18"/>
      <c r="AOT221" s="18"/>
      <c r="AOU221" s="18"/>
      <c r="AOV221" s="18"/>
      <c r="AOW221" s="18"/>
      <c r="AOX221" s="18"/>
      <c r="AOY221" s="18"/>
      <c r="AOZ221" s="18"/>
      <c r="APA221" s="18"/>
      <c r="APB221" s="18"/>
      <c r="APC221" s="18"/>
      <c r="APD221" s="18"/>
      <c r="APE221" s="18"/>
      <c r="APF221" s="18"/>
      <c r="APG221" s="18"/>
      <c r="APH221" s="18"/>
      <c r="API221" s="18"/>
      <c r="APJ221" s="18"/>
      <c r="APK221" s="18"/>
      <c r="APL221" s="18"/>
      <c r="APM221" s="18"/>
      <c r="APN221" s="18"/>
      <c r="APO221" s="18"/>
      <c r="APP221" s="18"/>
      <c r="APQ221" s="18"/>
      <c r="APR221" s="18"/>
      <c r="APS221" s="18"/>
      <c r="APT221" s="18"/>
      <c r="APU221" s="18"/>
      <c r="APV221" s="18"/>
      <c r="APW221" s="18"/>
      <c r="APX221" s="18"/>
      <c r="APY221" s="18"/>
      <c r="APZ221" s="18"/>
      <c r="AQA221" s="18"/>
      <c r="AQB221" s="18"/>
      <c r="AQC221" s="18"/>
      <c r="AQD221" s="18"/>
      <c r="AQE221" s="18"/>
      <c r="AQF221" s="18"/>
      <c r="AQG221" s="18"/>
      <c r="AQH221" s="18"/>
      <c r="AQI221" s="18"/>
      <c r="AQJ221" s="18"/>
      <c r="AQK221" s="18"/>
      <c r="AQL221" s="18"/>
      <c r="AQM221" s="18"/>
      <c r="AQN221" s="18"/>
      <c r="AQO221" s="18"/>
      <c r="AQP221" s="18"/>
      <c r="AQQ221" s="18"/>
      <c r="AQR221" s="18"/>
      <c r="AQS221" s="18"/>
      <c r="AQT221" s="18"/>
      <c r="AQU221" s="18"/>
      <c r="AQV221" s="18"/>
      <c r="AQW221" s="18"/>
      <c r="AQX221" s="18"/>
      <c r="AQY221" s="18"/>
      <c r="AQZ221" s="18"/>
      <c r="ARA221" s="18"/>
      <c r="ARB221" s="18"/>
      <c r="ARC221" s="18"/>
      <c r="ARD221" s="18"/>
      <c r="ARE221" s="18"/>
      <c r="ARF221" s="18"/>
      <c r="ARG221" s="18"/>
      <c r="ARH221" s="18"/>
      <c r="ARI221" s="18"/>
      <c r="ARJ221" s="18"/>
      <c r="ARK221" s="18"/>
      <c r="ARL221" s="18"/>
      <c r="ARM221" s="18"/>
      <c r="ARN221" s="18"/>
      <c r="ARO221" s="18"/>
      <c r="ARP221" s="18"/>
      <c r="ARQ221" s="18"/>
      <c r="ARR221" s="18"/>
      <c r="ARS221" s="18"/>
      <c r="ART221" s="18"/>
      <c r="ARU221" s="18"/>
      <c r="ARV221" s="18"/>
      <c r="ARW221" s="18"/>
      <c r="ARX221" s="18"/>
      <c r="ARY221" s="18"/>
      <c r="ARZ221" s="18"/>
      <c r="ASA221" s="18"/>
      <c r="ASB221" s="18"/>
      <c r="ASC221" s="18"/>
      <c r="ASD221" s="18"/>
      <c r="ASE221" s="18"/>
      <c r="ASF221" s="18"/>
      <c r="ASG221" s="18"/>
      <c r="ASH221" s="18"/>
      <c r="ASI221" s="18"/>
      <c r="ASJ221" s="18"/>
      <c r="ASK221" s="18"/>
      <c r="ASL221" s="18"/>
      <c r="ASM221" s="18"/>
      <c r="ASN221" s="18"/>
      <c r="ASO221" s="18"/>
      <c r="ASP221" s="18"/>
      <c r="ASQ221" s="18"/>
      <c r="ASR221" s="18"/>
      <c r="ASS221" s="18"/>
      <c r="AST221" s="18"/>
      <c r="ASU221" s="18"/>
      <c r="ASV221" s="18"/>
      <c r="ASW221" s="18"/>
      <c r="ASX221" s="18"/>
      <c r="ASY221" s="18"/>
      <c r="ASZ221" s="18"/>
      <c r="ATA221" s="18"/>
      <c r="ATB221" s="18"/>
      <c r="ATC221" s="18"/>
      <c r="ATD221" s="18"/>
      <c r="ATE221" s="18"/>
      <c r="ATF221" s="18"/>
      <c r="ATG221" s="18"/>
      <c r="ATH221" s="18"/>
      <c r="ATI221" s="18"/>
      <c r="ATJ221" s="18"/>
      <c r="ATK221" s="18"/>
      <c r="ATL221" s="18"/>
      <c r="ATM221" s="18"/>
      <c r="ATN221" s="18"/>
      <c r="ATO221" s="18"/>
      <c r="ATP221" s="18"/>
      <c r="ATQ221" s="18"/>
      <c r="ATR221" s="18"/>
      <c r="ATS221" s="18"/>
      <c r="ATT221" s="18"/>
      <c r="ATU221" s="18"/>
      <c r="ATV221" s="18"/>
      <c r="ATW221" s="18"/>
      <c r="ATX221" s="18"/>
      <c r="ATY221" s="18"/>
      <c r="ATZ221" s="18"/>
      <c r="AUA221" s="18"/>
      <c r="AUB221" s="18"/>
      <c r="AUC221" s="18"/>
      <c r="AUD221" s="18"/>
      <c r="AUE221" s="18"/>
      <c r="AUF221" s="18"/>
      <c r="AUG221" s="18"/>
      <c r="AUH221" s="18"/>
      <c r="AUI221" s="18"/>
      <c r="AUJ221" s="18"/>
      <c r="AUK221" s="18"/>
      <c r="AUL221" s="18"/>
      <c r="AUM221" s="18"/>
      <c r="AUN221" s="18"/>
      <c r="AUO221" s="18"/>
      <c r="AUP221" s="18"/>
      <c r="AUQ221" s="18"/>
      <c r="AUR221" s="18"/>
      <c r="AUS221" s="18"/>
      <c r="AUT221" s="18"/>
      <c r="AUU221" s="18"/>
      <c r="AUV221" s="18"/>
      <c r="AUW221" s="18"/>
      <c r="AUX221" s="18"/>
      <c r="AUY221" s="18"/>
      <c r="AUZ221" s="18"/>
      <c r="AVA221" s="18"/>
      <c r="AVB221" s="18"/>
      <c r="AVC221" s="18"/>
      <c r="AVD221" s="18"/>
      <c r="AVE221" s="18"/>
      <c r="AVF221" s="18"/>
      <c r="AVG221" s="18"/>
      <c r="AVH221" s="18"/>
      <c r="AVI221" s="18"/>
      <c r="AVJ221" s="18"/>
      <c r="AVK221" s="18"/>
      <c r="AVL221" s="18"/>
      <c r="AVM221" s="18"/>
      <c r="AVN221" s="18"/>
      <c r="AVO221" s="18"/>
      <c r="AVP221" s="18"/>
      <c r="AVQ221" s="18"/>
      <c r="AVR221" s="18"/>
      <c r="AVS221" s="18"/>
      <c r="AVT221" s="18"/>
      <c r="AVU221" s="18"/>
      <c r="AVV221" s="18"/>
      <c r="AVW221" s="18"/>
      <c r="AVX221" s="18"/>
      <c r="AVY221" s="18"/>
      <c r="AVZ221" s="18"/>
      <c r="AWA221" s="18"/>
      <c r="AWB221" s="18"/>
      <c r="AWC221" s="18"/>
      <c r="AWD221" s="18"/>
      <c r="AWE221" s="18"/>
      <c r="AWF221" s="18"/>
      <c r="AWG221" s="18"/>
      <c r="AWH221" s="18"/>
      <c r="AWI221" s="18"/>
      <c r="AWJ221" s="18"/>
      <c r="AWK221" s="18"/>
      <c r="AWL221" s="18"/>
      <c r="AWM221" s="18"/>
      <c r="AWN221" s="18"/>
      <c r="AWO221" s="18"/>
      <c r="AWP221" s="18"/>
      <c r="AWQ221" s="18"/>
      <c r="AWR221" s="18"/>
      <c r="AWS221" s="18"/>
      <c r="AWT221" s="18"/>
      <c r="AWU221" s="18"/>
      <c r="AWV221" s="18"/>
      <c r="AWW221" s="18"/>
      <c r="AWX221" s="18"/>
      <c r="AWY221" s="18"/>
      <c r="AWZ221" s="18"/>
      <c r="AXA221" s="18"/>
      <c r="AXB221" s="18"/>
      <c r="AXC221" s="18"/>
      <c r="AXD221" s="18"/>
      <c r="AXE221" s="18"/>
      <c r="AXF221" s="18"/>
      <c r="AXG221" s="18"/>
      <c r="AXH221" s="18"/>
      <c r="AXI221" s="18"/>
      <c r="AXJ221" s="18"/>
      <c r="AXK221" s="18"/>
      <c r="AXL221" s="18"/>
      <c r="AXM221" s="18"/>
      <c r="AXN221" s="18"/>
      <c r="AXO221" s="18"/>
      <c r="AXP221" s="18"/>
      <c r="AXQ221" s="18"/>
      <c r="AXR221" s="18"/>
      <c r="AXS221" s="18"/>
      <c r="AXT221" s="18"/>
      <c r="AXU221" s="18"/>
      <c r="AXV221" s="18"/>
      <c r="AXW221" s="18"/>
      <c r="AXX221" s="18"/>
      <c r="AXY221" s="18"/>
      <c r="AXZ221" s="18"/>
      <c r="AYA221" s="18"/>
      <c r="AYB221" s="18"/>
      <c r="AYC221" s="18"/>
      <c r="AYD221" s="18"/>
      <c r="AYE221" s="18"/>
      <c r="AYF221" s="18"/>
      <c r="AYG221" s="18"/>
      <c r="AYH221" s="18"/>
      <c r="AYI221" s="18"/>
      <c r="AYJ221" s="18"/>
      <c r="AYK221" s="18"/>
      <c r="AYL221" s="18"/>
      <c r="AYM221" s="18"/>
      <c r="AYN221" s="18"/>
      <c r="AYO221" s="18"/>
      <c r="AYP221" s="18"/>
      <c r="AYQ221" s="18"/>
      <c r="AYR221" s="18"/>
      <c r="AYS221" s="18"/>
      <c r="AYT221" s="18"/>
      <c r="AYU221" s="18"/>
      <c r="AYV221" s="18"/>
      <c r="AYW221" s="18"/>
      <c r="AYX221" s="18"/>
      <c r="AYY221" s="18"/>
      <c r="AYZ221" s="18"/>
      <c r="AZA221" s="18"/>
      <c r="AZB221" s="18"/>
      <c r="AZC221" s="18"/>
      <c r="AZD221" s="18"/>
      <c r="AZE221" s="18"/>
      <c r="AZF221" s="18"/>
      <c r="AZG221" s="18"/>
      <c r="AZH221" s="18"/>
      <c r="AZI221" s="18"/>
      <c r="AZJ221" s="18"/>
      <c r="AZK221" s="18"/>
      <c r="AZL221" s="18"/>
      <c r="AZM221" s="18"/>
      <c r="AZN221" s="18"/>
      <c r="AZO221" s="18"/>
      <c r="AZP221" s="18"/>
      <c r="AZQ221" s="18"/>
      <c r="AZR221" s="18"/>
      <c r="AZS221" s="18"/>
      <c r="AZT221" s="18"/>
      <c r="AZU221" s="18"/>
      <c r="AZV221" s="18"/>
      <c r="AZW221" s="18"/>
      <c r="AZX221" s="18"/>
      <c r="AZY221" s="18"/>
      <c r="AZZ221" s="18"/>
      <c r="BAA221" s="18"/>
      <c r="BAB221" s="18"/>
      <c r="BAC221" s="18"/>
      <c r="BAD221" s="18"/>
      <c r="BAE221" s="18"/>
      <c r="BAF221" s="18"/>
      <c r="BAG221" s="18"/>
      <c r="BAH221" s="18"/>
      <c r="BAI221" s="18"/>
      <c r="BAJ221" s="18"/>
      <c r="BAK221" s="18"/>
      <c r="BAL221" s="18"/>
      <c r="BAM221" s="18"/>
      <c r="BAN221" s="18"/>
      <c r="BAO221" s="18"/>
      <c r="BAP221" s="18"/>
      <c r="BAQ221" s="18"/>
      <c r="BAR221" s="18"/>
      <c r="BAS221" s="18"/>
      <c r="BAT221" s="18"/>
      <c r="BAU221" s="18"/>
      <c r="BAV221" s="18"/>
      <c r="BAW221" s="18"/>
      <c r="BAX221" s="18"/>
      <c r="BAY221" s="18"/>
      <c r="BAZ221" s="18"/>
      <c r="BBA221" s="18"/>
      <c r="BBB221" s="18"/>
      <c r="BBC221" s="18"/>
      <c r="BBD221" s="18"/>
      <c r="BBE221" s="18"/>
      <c r="BBF221" s="18"/>
      <c r="BBG221" s="18"/>
      <c r="BBH221" s="18"/>
      <c r="BBI221" s="18"/>
      <c r="BBJ221" s="18"/>
      <c r="BBK221" s="18"/>
      <c r="BBL221" s="18"/>
      <c r="BBM221" s="18"/>
      <c r="BBN221" s="18"/>
      <c r="BBO221" s="18"/>
      <c r="BBP221" s="18"/>
      <c r="BBQ221" s="18"/>
      <c r="BBR221" s="18"/>
      <c r="BBS221" s="18"/>
      <c r="BBT221" s="18"/>
      <c r="BBU221" s="18"/>
      <c r="BBV221" s="18"/>
      <c r="BBW221" s="18"/>
      <c r="BBX221" s="18"/>
      <c r="BBY221" s="18"/>
      <c r="BBZ221" s="18"/>
      <c r="BCA221" s="18"/>
      <c r="BCB221" s="18"/>
      <c r="BCC221" s="18"/>
      <c r="BCD221" s="18"/>
      <c r="BCE221" s="18"/>
      <c r="BCF221" s="18"/>
      <c r="BCG221" s="18"/>
      <c r="BCH221" s="18"/>
      <c r="BCI221" s="18"/>
      <c r="BCJ221" s="18"/>
      <c r="BCK221" s="18"/>
      <c r="BCL221" s="18"/>
      <c r="BCM221" s="18"/>
      <c r="BCN221" s="18"/>
      <c r="BCO221" s="18"/>
      <c r="BCP221" s="18"/>
      <c r="BCQ221" s="18"/>
      <c r="BCR221" s="18"/>
      <c r="BCS221" s="18"/>
      <c r="BCT221" s="18"/>
      <c r="BCU221" s="18"/>
      <c r="BCV221" s="18"/>
      <c r="BCW221" s="18"/>
      <c r="BCX221" s="18"/>
      <c r="BCY221" s="18"/>
      <c r="BCZ221" s="18"/>
      <c r="BDA221" s="18"/>
      <c r="BDB221" s="18"/>
      <c r="BDC221" s="18"/>
      <c r="BDD221" s="18"/>
      <c r="BDE221" s="18"/>
      <c r="BDF221" s="18"/>
      <c r="BDG221" s="18"/>
      <c r="BDH221" s="18"/>
      <c r="BDI221" s="18"/>
      <c r="BDJ221" s="18"/>
      <c r="BDK221" s="18"/>
      <c r="BDL221" s="18"/>
      <c r="BDM221" s="18"/>
      <c r="BDN221" s="18"/>
      <c r="BDO221" s="18"/>
      <c r="BDP221" s="18"/>
      <c r="BDQ221" s="18"/>
      <c r="BDR221" s="18"/>
      <c r="BDS221" s="18"/>
      <c r="BDT221" s="18"/>
      <c r="BDU221" s="18"/>
      <c r="BDV221" s="18"/>
      <c r="BDW221" s="18"/>
      <c r="BDX221" s="18"/>
      <c r="BDY221" s="18"/>
      <c r="BDZ221" s="18"/>
      <c r="BEA221" s="18"/>
      <c r="BEB221" s="18"/>
      <c r="BEC221" s="18"/>
      <c r="BED221" s="18"/>
      <c r="BEE221" s="18"/>
      <c r="BEF221" s="18"/>
      <c r="BEG221" s="18"/>
      <c r="BEH221" s="18"/>
      <c r="BEI221" s="18"/>
      <c r="BEJ221" s="18"/>
      <c r="BEK221" s="18"/>
      <c r="BEL221" s="18"/>
      <c r="BEM221" s="18"/>
      <c r="BEN221" s="18"/>
      <c r="BEO221" s="18"/>
      <c r="BEP221" s="18"/>
      <c r="BEQ221" s="18"/>
      <c r="BER221" s="18"/>
      <c r="BES221" s="18"/>
      <c r="BET221" s="18"/>
      <c r="BEU221" s="18"/>
      <c r="BEV221" s="18"/>
      <c r="BEW221" s="18"/>
      <c r="BEX221" s="18"/>
      <c r="BEY221" s="18"/>
      <c r="BEZ221" s="18"/>
      <c r="BFA221" s="18"/>
      <c r="BFB221" s="18"/>
      <c r="BFC221" s="18"/>
      <c r="BFD221" s="18"/>
      <c r="BFE221" s="18"/>
      <c r="BFF221" s="18"/>
      <c r="BFG221" s="18"/>
      <c r="BFH221" s="18"/>
      <c r="BFI221" s="18"/>
      <c r="BFJ221" s="18"/>
      <c r="BFK221" s="18"/>
      <c r="BFL221" s="18"/>
      <c r="BFM221" s="18"/>
      <c r="BFN221" s="18"/>
      <c r="BFO221" s="18"/>
      <c r="BFP221" s="18"/>
      <c r="BFQ221" s="18"/>
      <c r="BFR221" s="18"/>
      <c r="BFS221" s="18"/>
      <c r="BFT221" s="18"/>
      <c r="BFU221" s="18"/>
      <c r="BFV221" s="18"/>
      <c r="BFW221" s="18"/>
      <c r="BFX221" s="18"/>
      <c r="BFY221" s="18"/>
      <c r="BFZ221" s="18"/>
      <c r="BGA221" s="18"/>
      <c r="BGB221" s="18"/>
      <c r="BGC221" s="18"/>
      <c r="BGD221" s="18"/>
      <c r="BGE221" s="18"/>
      <c r="BGF221" s="18"/>
      <c r="BGG221" s="18"/>
      <c r="BGH221" s="18"/>
      <c r="BGI221" s="18"/>
      <c r="BGJ221" s="18"/>
      <c r="BGK221" s="18"/>
      <c r="BGL221" s="18"/>
      <c r="BGM221" s="18"/>
      <c r="BGN221" s="18"/>
      <c r="BGO221" s="18"/>
      <c r="BGP221" s="18"/>
      <c r="BGQ221" s="18"/>
      <c r="BGR221" s="18"/>
      <c r="BGS221" s="18"/>
      <c r="BGT221" s="18"/>
      <c r="BGU221" s="18"/>
      <c r="BGV221" s="18"/>
      <c r="BGW221" s="18"/>
      <c r="BGX221" s="18"/>
      <c r="BGY221" s="18"/>
      <c r="BGZ221" s="18"/>
      <c r="BHA221" s="18"/>
      <c r="BHB221" s="18"/>
      <c r="BHC221" s="18"/>
      <c r="BHD221" s="18"/>
      <c r="BHE221" s="18"/>
      <c r="BHF221" s="18"/>
      <c r="BHG221" s="18"/>
      <c r="BHH221" s="18"/>
      <c r="BHI221" s="18"/>
      <c r="BHJ221" s="18"/>
      <c r="BHK221" s="18"/>
      <c r="BHL221" s="18"/>
      <c r="BHM221" s="18"/>
      <c r="BHN221" s="18"/>
      <c r="BHO221" s="18"/>
      <c r="BHP221" s="18"/>
      <c r="BHQ221" s="18"/>
      <c r="BHR221" s="18"/>
      <c r="BHS221" s="18"/>
      <c r="BHT221" s="18"/>
      <c r="BHU221" s="18"/>
      <c r="BHV221" s="18"/>
      <c r="BHW221" s="18"/>
      <c r="BHX221" s="18"/>
      <c r="BHY221" s="18"/>
      <c r="BHZ221" s="18"/>
      <c r="BIA221" s="18"/>
      <c r="BIB221" s="18"/>
      <c r="BIC221" s="18"/>
      <c r="BID221" s="18"/>
      <c r="BIE221" s="18"/>
      <c r="BIF221" s="18"/>
      <c r="BIG221" s="18"/>
      <c r="BIH221" s="18"/>
      <c r="BII221" s="18"/>
      <c r="BIJ221" s="18"/>
      <c r="BIK221" s="18"/>
      <c r="BIL221" s="18"/>
      <c r="BIM221" s="18"/>
      <c r="BIN221" s="18"/>
      <c r="BIO221" s="18"/>
      <c r="BIP221" s="18"/>
      <c r="BIQ221" s="18"/>
      <c r="BIR221" s="18"/>
      <c r="BIS221" s="18"/>
      <c r="BIT221" s="18"/>
      <c r="BIU221" s="18"/>
      <c r="BIV221" s="18"/>
      <c r="BIW221" s="18"/>
      <c r="BIX221" s="18"/>
      <c r="BIY221" s="18"/>
      <c r="BIZ221" s="18"/>
      <c r="BJA221" s="18"/>
      <c r="BJB221" s="18"/>
      <c r="BJC221" s="18"/>
      <c r="BJD221" s="18"/>
      <c r="BJE221" s="18"/>
      <c r="BJF221" s="18"/>
      <c r="BJG221" s="18"/>
      <c r="BJH221" s="18"/>
      <c r="BJI221" s="18"/>
      <c r="BJJ221" s="18"/>
      <c r="BJK221" s="18"/>
      <c r="BJL221" s="18"/>
      <c r="BJM221" s="18"/>
      <c r="BJN221" s="18"/>
      <c r="BJO221" s="18"/>
      <c r="BJP221" s="18"/>
      <c r="BJQ221" s="18"/>
      <c r="BJR221" s="18"/>
      <c r="BJS221" s="18"/>
      <c r="BJT221" s="18"/>
      <c r="BJU221" s="18"/>
      <c r="BJV221" s="18"/>
      <c r="BJW221" s="18"/>
      <c r="BJX221" s="18"/>
      <c r="BJY221" s="18"/>
      <c r="BJZ221" s="18"/>
      <c r="BKA221" s="18"/>
      <c r="BKB221" s="18"/>
      <c r="BKC221" s="18"/>
      <c r="BKD221" s="18"/>
      <c r="BKE221" s="18"/>
      <c r="BKF221" s="18"/>
      <c r="BKG221" s="18"/>
      <c r="BKH221" s="18"/>
      <c r="BKI221" s="18"/>
      <c r="BKJ221" s="18"/>
      <c r="BKK221" s="18"/>
      <c r="BKL221" s="18"/>
      <c r="BKM221" s="18"/>
      <c r="BKN221" s="18"/>
      <c r="BKO221" s="18"/>
      <c r="BKP221" s="18"/>
      <c r="BKQ221" s="18"/>
      <c r="BKR221" s="18"/>
      <c r="BKS221" s="18"/>
      <c r="BKT221" s="18"/>
      <c r="BKU221" s="18"/>
      <c r="BKV221" s="18"/>
      <c r="BKW221" s="18"/>
      <c r="BKX221" s="18"/>
      <c r="BKY221" s="18"/>
      <c r="BKZ221" s="18"/>
      <c r="BLA221" s="18"/>
      <c r="BLB221" s="18"/>
      <c r="BLC221" s="18"/>
      <c r="BLD221" s="18"/>
      <c r="BLE221" s="18"/>
      <c r="BLF221" s="18"/>
      <c r="BLG221" s="18"/>
      <c r="BLH221" s="18"/>
      <c r="BLI221" s="18"/>
      <c r="BLJ221" s="18"/>
      <c r="BLK221" s="18"/>
      <c r="BLL221" s="18"/>
      <c r="BLM221" s="18"/>
      <c r="BLN221" s="18"/>
      <c r="BLO221" s="18"/>
      <c r="BLP221" s="18"/>
      <c r="BLQ221" s="18"/>
      <c r="BLR221" s="18"/>
      <c r="BLS221" s="18"/>
      <c r="BLT221" s="18"/>
      <c r="BLU221" s="18"/>
      <c r="BLV221" s="18"/>
      <c r="BLW221" s="18"/>
      <c r="BLX221" s="18"/>
      <c r="BLY221" s="18"/>
      <c r="BLZ221" s="18"/>
      <c r="BMA221" s="18"/>
      <c r="BMB221" s="18"/>
      <c r="BMC221" s="18"/>
      <c r="BMD221" s="18"/>
      <c r="BME221" s="18"/>
      <c r="BMF221" s="18"/>
      <c r="BMG221" s="18"/>
      <c r="BMH221" s="18"/>
      <c r="BMI221" s="18"/>
      <c r="BMJ221" s="18"/>
      <c r="BMK221" s="18"/>
      <c r="BML221" s="18"/>
      <c r="BMM221" s="18"/>
      <c r="BMN221" s="18"/>
      <c r="BMO221" s="18"/>
      <c r="BMP221" s="18"/>
      <c r="BMQ221" s="18"/>
      <c r="BMR221" s="18"/>
      <c r="BMS221" s="18"/>
      <c r="BMT221" s="18"/>
      <c r="BMU221" s="18"/>
      <c r="BMV221" s="18"/>
      <c r="BMW221" s="18"/>
      <c r="BMX221" s="18"/>
      <c r="BMY221" s="18"/>
      <c r="BMZ221" s="18"/>
      <c r="BNA221" s="18"/>
      <c r="BNB221" s="18"/>
      <c r="BNC221" s="18"/>
      <c r="BND221" s="18"/>
      <c r="BNE221" s="18"/>
      <c r="BNF221" s="18"/>
      <c r="BNG221" s="18"/>
      <c r="BNH221" s="18"/>
      <c r="BNI221" s="18"/>
      <c r="BNJ221" s="18"/>
      <c r="BNK221" s="18"/>
      <c r="BNL221" s="18"/>
      <c r="BNM221" s="18"/>
      <c r="BNN221" s="18"/>
      <c r="BNO221" s="18"/>
      <c r="BNP221" s="18"/>
      <c r="BNQ221" s="18"/>
      <c r="BNR221" s="18"/>
      <c r="BNS221" s="18"/>
      <c r="BNT221" s="18"/>
      <c r="BNU221" s="18"/>
      <c r="BNV221" s="18"/>
      <c r="BNW221" s="18"/>
      <c r="BNX221" s="18"/>
      <c r="BNY221" s="18"/>
      <c r="BNZ221" s="18"/>
      <c r="BOA221" s="18"/>
      <c r="BOB221" s="18"/>
      <c r="BOC221" s="18"/>
      <c r="BOD221" s="18"/>
      <c r="BOE221" s="18"/>
      <c r="BOF221" s="18"/>
      <c r="BOG221" s="18"/>
      <c r="BOH221" s="18"/>
      <c r="BOI221" s="18"/>
      <c r="BOJ221" s="18"/>
      <c r="BOK221" s="18"/>
      <c r="BOL221" s="18"/>
      <c r="BOM221" s="18"/>
      <c r="BON221" s="18"/>
      <c r="BOO221" s="18"/>
      <c r="BOP221" s="18"/>
      <c r="BOQ221" s="18"/>
      <c r="BOR221" s="18"/>
      <c r="BOS221" s="18"/>
      <c r="BOT221" s="18"/>
      <c r="BOU221" s="18"/>
      <c r="BOV221" s="18"/>
      <c r="BOW221" s="18"/>
      <c r="BOX221" s="18"/>
      <c r="BOY221" s="18"/>
      <c r="BOZ221" s="18"/>
      <c r="BPA221" s="18"/>
      <c r="BPB221" s="18"/>
      <c r="BPC221" s="18"/>
      <c r="BPD221" s="18"/>
      <c r="BPE221" s="18"/>
      <c r="BPF221" s="18"/>
      <c r="BPG221" s="18"/>
      <c r="BPH221" s="18"/>
      <c r="BPI221" s="18"/>
      <c r="BPJ221" s="18"/>
      <c r="BPK221" s="18"/>
      <c r="BPL221" s="18"/>
      <c r="BPM221" s="18"/>
      <c r="BPN221" s="18"/>
      <c r="BPO221" s="18"/>
      <c r="BPP221" s="18"/>
      <c r="BPQ221" s="18"/>
      <c r="BPR221" s="18"/>
      <c r="BPS221" s="18"/>
      <c r="BPT221" s="18"/>
      <c r="BPU221" s="18"/>
      <c r="BPV221" s="18"/>
      <c r="BPW221" s="18"/>
      <c r="BPX221" s="18"/>
      <c r="BPY221" s="18"/>
      <c r="BPZ221" s="18"/>
      <c r="BQA221" s="18"/>
      <c r="BQB221" s="18"/>
      <c r="BQC221" s="18"/>
      <c r="BQD221" s="18"/>
      <c r="BQE221" s="18"/>
      <c r="BQF221" s="18"/>
      <c r="BQG221" s="18"/>
      <c r="BQH221" s="18"/>
      <c r="BQI221" s="18"/>
      <c r="BQJ221" s="18"/>
      <c r="BQK221" s="18"/>
      <c r="BQL221" s="18"/>
      <c r="BQM221" s="18"/>
      <c r="BQN221" s="18"/>
      <c r="BQO221" s="18"/>
      <c r="BQP221" s="18"/>
      <c r="BQQ221" s="18"/>
      <c r="BQR221" s="18"/>
      <c r="BQS221" s="18"/>
      <c r="BQT221" s="18"/>
      <c r="BQU221" s="18"/>
      <c r="BQV221" s="18"/>
      <c r="BQW221" s="18"/>
      <c r="BQX221" s="18"/>
      <c r="BQY221" s="18"/>
      <c r="BQZ221" s="18"/>
      <c r="BRA221" s="18"/>
      <c r="BRB221" s="18"/>
      <c r="BRC221" s="18"/>
      <c r="BRD221" s="18"/>
      <c r="BRE221" s="18"/>
      <c r="BRF221" s="18"/>
      <c r="BRG221" s="18"/>
      <c r="BRH221" s="18"/>
      <c r="BRI221" s="18"/>
      <c r="BRJ221" s="18"/>
      <c r="BRK221" s="18"/>
      <c r="BRL221" s="18"/>
      <c r="BRM221" s="18"/>
      <c r="BRN221" s="18"/>
      <c r="BRO221" s="18"/>
      <c r="BRP221" s="18"/>
      <c r="BRQ221" s="18"/>
      <c r="BRR221" s="18"/>
      <c r="BRS221" s="18"/>
      <c r="BRT221" s="18"/>
      <c r="BRU221" s="18"/>
      <c r="BRV221" s="18"/>
      <c r="BRW221" s="18"/>
      <c r="BRX221" s="18"/>
      <c r="BRY221" s="18"/>
      <c r="BRZ221" s="18"/>
      <c r="BSA221" s="18"/>
      <c r="BSB221" s="18"/>
      <c r="BSC221" s="18"/>
      <c r="BSD221" s="18"/>
      <c r="BSE221" s="18"/>
      <c r="BSF221" s="18"/>
      <c r="BSG221" s="18"/>
      <c r="BSH221" s="18"/>
      <c r="BSI221" s="18"/>
      <c r="BSJ221" s="18"/>
      <c r="BSK221" s="18"/>
      <c r="BSL221" s="18"/>
      <c r="BSM221" s="18"/>
      <c r="BSN221" s="18"/>
      <c r="BSO221" s="18"/>
      <c r="BSP221" s="18"/>
      <c r="BSQ221" s="18"/>
      <c r="BSR221" s="18"/>
      <c r="BSS221" s="18"/>
      <c r="BST221" s="18"/>
      <c r="BSU221" s="18"/>
      <c r="BSV221" s="18"/>
      <c r="BSW221" s="18"/>
      <c r="BSX221" s="18"/>
      <c r="BSY221" s="18"/>
      <c r="BSZ221" s="18"/>
      <c r="BTA221" s="18"/>
      <c r="BTB221" s="18"/>
      <c r="BTC221" s="18"/>
      <c r="BTD221" s="18"/>
      <c r="BTE221" s="18"/>
      <c r="BTF221" s="18"/>
      <c r="BTG221" s="18"/>
      <c r="BTH221" s="18"/>
    </row>
    <row r="222" spans="1:1880" s="460" customFormat="1" ht="191.4" customHeight="1" x14ac:dyDescent="0.3">
      <c r="A222" s="100">
        <v>577</v>
      </c>
      <c r="B222" s="461" t="s">
        <v>330</v>
      </c>
      <c r="C222" s="387" t="s">
        <v>299</v>
      </c>
      <c r="D222" s="233" t="s">
        <v>2046</v>
      </c>
      <c r="E222" s="604"/>
      <c r="F222" s="189"/>
      <c r="G222" s="606" t="str">
        <f>IF(F222="Yes","In this cell - Please include the name of the plan, a brief description of the benefit and the population group that received the benefits."," ")</f>
        <v xml:space="preserve"> </v>
      </c>
      <c r="H222" s="17"/>
      <c r="I222" s="458"/>
      <c r="J222"/>
      <c r="K222" s="623"/>
      <c r="L222"/>
      <c r="M222" s="18"/>
      <c r="N222" s="190"/>
      <c r="O222" s="18"/>
      <c r="P222" s="18"/>
      <c r="Q222" s="18"/>
      <c r="R222" s="18"/>
      <c r="S222" s="18"/>
      <c r="T222" s="18"/>
      <c r="U222" s="18"/>
      <c r="V222" s="18"/>
      <c r="W222" s="18"/>
      <c r="X222" s="18"/>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s="18"/>
      <c r="DT222" s="18"/>
      <c r="DU222" s="18"/>
      <c r="DV222" s="18"/>
      <c r="DW222" s="18"/>
      <c r="DX222" s="18"/>
      <c r="DY222" s="18"/>
      <c r="DZ222" s="18"/>
      <c r="EA222" s="18"/>
      <c r="EB222" s="18"/>
      <c r="EC222" s="18"/>
      <c r="ED222" s="18"/>
      <c r="EE222" s="18"/>
      <c r="EF222" s="18"/>
      <c r="EG222" s="18"/>
      <c r="EH222" s="18"/>
      <c r="EI222" s="18"/>
      <c r="EJ222" s="18"/>
      <c r="EK222" s="18"/>
      <c r="EL222" s="18"/>
      <c r="EM222" s="18"/>
      <c r="EN222" s="18"/>
      <c r="EO222" s="18"/>
      <c r="EP222" s="18"/>
      <c r="EQ222" s="18"/>
      <c r="ER222" s="18"/>
      <c r="ES222" s="18"/>
      <c r="ET222" s="18"/>
      <c r="EU222" s="18"/>
      <c r="EV222" s="18"/>
      <c r="EW222" s="18"/>
      <c r="EX222" s="18"/>
      <c r="EY222" s="18"/>
      <c r="EZ222" s="18"/>
      <c r="FA222" s="18"/>
      <c r="FB222" s="18"/>
      <c r="FC222" s="18"/>
      <c r="FD222" s="18"/>
      <c r="FE222" s="18"/>
      <c r="FF222" s="18"/>
      <c r="FG222" s="18"/>
      <c r="FH222" s="18"/>
      <c r="FI222" s="18"/>
      <c r="FJ222" s="18"/>
      <c r="FK222" s="18"/>
      <c r="FL222" s="18"/>
      <c r="FM222" s="18"/>
      <c r="FN222" s="18"/>
      <c r="FO222" s="18"/>
      <c r="FP222" s="18"/>
      <c r="FQ222" s="18"/>
      <c r="FR222" s="18"/>
      <c r="FS222" s="18"/>
      <c r="FT222" s="18"/>
      <c r="FU222" s="18"/>
      <c r="FV222" s="18"/>
      <c r="FW222" s="18"/>
      <c r="FX222" s="18"/>
      <c r="FY222" s="18"/>
      <c r="FZ222" s="18"/>
      <c r="GA222" s="18"/>
      <c r="GB222" s="18"/>
      <c r="GC222" s="18"/>
      <c r="GD222" s="18"/>
      <c r="GE222" s="18"/>
      <c r="GF222" s="18"/>
      <c r="GG222" s="18"/>
      <c r="GH222" s="18"/>
      <c r="GI222" s="18"/>
      <c r="GJ222" s="18"/>
      <c r="GK222" s="18"/>
      <c r="GL222" s="18"/>
      <c r="GM222" s="18"/>
      <c r="GN222" s="18"/>
      <c r="GO222" s="18"/>
      <c r="GP222" s="18"/>
      <c r="GQ222" s="18"/>
      <c r="GR222" s="18"/>
      <c r="GS222" s="18"/>
      <c r="GT222" s="18"/>
      <c r="GU222" s="18"/>
      <c r="GV222" s="18"/>
      <c r="GW222" s="18"/>
      <c r="GX222" s="18"/>
      <c r="GY222" s="18"/>
      <c r="GZ222" s="18"/>
      <c r="HA222" s="18"/>
      <c r="HB222" s="18"/>
      <c r="HC222" s="18"/>
      <c r="HD222" s="18"/>
      <c r="HE222" s="18"/>
      <c r="HF222" s="18"/>
      <c r="HG222" s="18"/>
      <c r="HH222" s="18"/>
      <c r="HI222" s="18"/>
      <c r="HJ222" s="18"/>
      <c r="HK222" s="18"/>
      <c r="HL222" s="18"/>
      <c r="HM222" s="18"/>
      <c r="HN222" s="18"/>
      <c r="HO222" s="18"/>
      <c r="HP222" s="18"/>
      <c r="HQ222" s="18"/>
      <c r="HR222" s="18"/>
      <c r="HS222" s="18"/>
      <c r="HT222" s="18"/>
      <c r="HU222" s="18"/>
      <c r="HV222" s="18"/>
      <c r="HW222" s="18"/>
      <c r="HX222" s="18"/>
      <c r="HY222" s="18"/>
      <c r="HZ222" s="18"/>
      <c r="IA222" s="18"/>
      <c r="IB222" s="18"/>
      <c r="IC222" s="18"/>
      <c r="ID222" s="18"/>
      <c r="IE222" s="18"/>
      <c r="IF222" s="18"/>
      <c r="IG222" s="18"/>
      <c r="IH222" s="18"/>
      <c r="II222" s="18"/>
      <c r="IJ222" s="18"/>
      <c r="IK222" s="18"/>
      <c r="IL222" s="18"/>
      <c r="IM222" s="18"/>
      <c r="IN222" s="18"/>
      <c r="IO222" s="18"/>
      <c r="IP222" s="18"/>
      <c r="IQ222" s="18"/>
      <c r="IR222" s="18"/>
      <c r="IS222" s="18"/>
      <c r="IT222" s="18"/>
      <c r="IU222" s="18"/>
      <c r="IV222" s="18"/>
      <c r="IW222" s="18"/>
      <c r="IX222" s="18"/>
      <c r="IY222" s="18"/>
      <c r="IZ222" s="18"/>
      <c r="JA222" s="18"/>
      <c r="JB222" s="18"/>
      <c r="JC222" s="18"/>
      <c r="JD222" s="18"/>
      <c r="JE222" s="18"/>
      <c r="JF222" s="18"/>
      <c r="JG222" s="18"/>
      <c r="JH222" s="18"/>
      <c r="JI222" s="18"/>
      <c r="JJ222" s="18"/>
      <c r="JK222" s="18"/>
      <c r="JL222" s="18"/>
      <c r="JM222" s="18"/>
      <c r="JN222" s="18"/>
      <c r="JO222" s="18"/>
      <c r="JP222" s="18"/>
      <c r="JQ222" s="18"/>
      <c r="JR222" s="18"/>
      <c r="JS222" s="18"/>
      <c r="JT222" s="18"/>
      <c r="JU222" s="18"/>
      <c r="JV222" s="18"/>
      <c r="JW222" s="18"/>
      <c r="JX222" s="18"/>
      <c r="JY222" s="18"/>
      <c r="JZ222" s="18"/>
      <c r="KA222" s="18"/>
      <c r="KB222" s="18"/>
      <c r="KC222" s="18"/>
      <c r="KD222" s="18"/>
      <c r="KE222" s="18"/>
      <c r="KF222" s="18"/>
      <c r="KG222" s="18"/>
      <c r="KH222" s="18"/>
      <c r="KI222" s="18"/>
      <c r="KJ222" s="18"/>
      <c r="KK222" s="18"/>
      <c r="KL222" s="18"/>
      <c r="KM222" s="18"/>
      <c r="KN222" s="18"/>
      <c r="KO222" s="18"/>
      <c r="KP222" s="18"/>
      <c r="KQ222" s="18"/>
      <c r="KR222" s="18"/>
      <c r="KS222" s="18"/>
      <c r="KT222" s="18"/>
      <c r="KU222" s="18"/>
      <c r="KV222" s="18"/>
      <c r="KW222" s="18"/>
      <c r="KX222" s="18"/>
      <c r="KY222" s="18"/>
      <c r="KZ222" s="18"/>
      <c r="LA222" s="18"/>
      <c r="LB222" s="18"/>
      <c r="LC222" s="18"/>
      <c r="LD222" s="18"/>
      <c r="LE222" s="18"/>
      <c r="LF222" s="18"/>
      <c r="LG222" s="18"/>
      <c r="LH222" s="18"/>
      <c r="LI222" s="18"/>
      <c r="LJ222" s="18"/>
      <c r="LK222" s="18"/>
      <c r="LL222" s="18"/>
      <c r="LM222" s="18"/>
      <c r="LN222" s="18"/>
      <c r="LO222" s="18"/>
      <c r="LP222" s="18"/>
      <c r="LQ222" s="18"/>
      <c r="LR222" s="18"/>
      <c r="LS222" s="18"/>
      <c r="LT222" s="18"/>
      <c r="LU222" s="18"/>
      <c r="LV222" s="18"/>
      <c r="LW222" s="18"/>
      <c r="LX222" s="18"/>
      <c r="LY222" s="18"/>
      <c r="LZ222" s="18"/>
      <c r="MA222" s="18"/>
      <c r="MB222" s="18"/>
      <c r="MC222" s="18"/>
      <c r="MD222" s="18"/>
      <c r="ME222" s="18"/>
      <c r="MF222" s="18"/>
      <c r="MG222" s="18"/>
      <c r="MH222" s="18"/>
      <c r="MI222" s="18"/>
      <c r="MJ222" s="18"/>
      <c r="MK222" s="18"/>
      <c r="ML222" s="18"/>
      <c r="MM222" s="18"/>
      <c r="MN222" s="18"/>
      <c r="MO222" s="18"/>
      <c r="MP222" s="18"/>
      <c r="MQ222" s="18"/>
      <c r="MR222" s="18"/>
      <c r="MS222" s="18"/>
      <c r="MT222" s="18"/>
      <c r="MU222" s="18"/>
      <c r="MV222" s="18"/>
      <c r="MW222" s="18"/>
      <c r="MX222" s="18"/>
      <c r="MY222" s="18"/>
      <c r="MZ222" s="18"/>
      <c r="NA222" s="18"/>
      <c r="NB222" s="18"/>
      <c r="NC222" s="18"/>
      <c r="ND222" s="18"/>
      <c r="NE222" s="18"/>
      <c r="NF222" s="18"/>
      <c r="NG222" s="18"/>
      <c r="NH222" s="18"/>
      <c r="NI222" s="18"/>
      <c r="NJ222" s="18"/>
      <c r="NK222" s="18"/>
      <c r="NL222" s="18"/>
      <c r="NM222" s="18"/>
      <c r="NN222" s="18"/>
      <c r="NO222" s="18"/>
      <c r="NP222" s="18"/>
      <c r="NQ222" s="18"/>
      <c r="NR222" s="18"/>
      <c r="NS222" s="18"/>
      <c r="NT222" s="18"/>
      <c r="NU222" s="18"/>
      <c r="NV222" s="18"/>
      <c r="NW222" s="18"/>
      <c r="NX222" s="18"/>
      <c r="NY222" s="18"/>
      <c r="NZ222" s="18"/>
      <c r="OA222" s="18"/>
      <c r="OB222" s="18"/>
      <c r="OC222" s="18"/>
      <c r="OD222" s="18"/>
      <c r="OE222" s="18"/>
      <c r="OF222" s="18"/>
      <c r="OG222" s="18"/>
      <c r="OH222" s="18"/>
      <c r="OI222" s="18"/>
      <c r="OJ222" s="18"/>
      <c r="OK222" s="18"/>
      <c r="OL222" s="18"/>
      <c r="OM222" s="18"/>
      <c r="ON222" s="18"/>
      <c r="OO222" s="18"/>
      <c r="OP222" s="18"/>
      <c r="OQ222" s="18"/>
      <c r="OR222" s="18"/>
      <c r="OS222" s="18"/>
      <c r="OT222" s="18"/>
      <c r="OU222" s="18"/>
      <c r="OV222" s="18"/>
      <c r="OW222" s="18"/>
      <c r="OX222" s="18"/>
      <c r="OY222" s="18"/>
      <c r="OZ222" s="18"/>
      <c r="PA222" s="18"/>
      <c r="PB222" s="18"/>
      <c r="PC222" s="18"/>
      <c r="PD222" s="18"/>
      <c r="PE222" s="18"/>
      <c r="PF222" s="18"/>
      <c r="PG222" s="18"/>
      <c r="PH222" s="18"/>
      <c r="PI222" s="18"/>
      <c r="PJ222" s="18"/>
      <c r="PK222" s="18"/>
      <c r="PL222" s="18"/>
      <c r="PM222" s="18"/>
      <c r="PN222" s="18"/>
      <c r="PO222" s="18"/>
      <c r="PP222" s="18"/>
      <c r="PQ222" s="18"/>
      <c r="PR222" s="18"/>
      <c r="PS222" s="18"/>
      <c r="PT222" s="18"/>
      <c r="PU222" s="18"/>
      <c r="PV222" s="18"/>
      <c r="PW222" s="18"/>
      <c r="PX222" s="18"/>
      <c r="PY222" s="18"/>
      <c r="PZ222" s="18"/>
      <c r="QA222" s="18"/>
      <c r="QB222" s="18"/>
      <c r="QC222" s="18"/>
      <c r="QD222" s="18"/>
      <c r="QE222" s="18"/>
      <c r="QF222" s="18"/>
      <c r="QG222" s="18"/>
      <c r="QH222" s="18"/>
      <c r="QI222" s="18"/>
      <c r="QJ222" s="18"/>
      <c r="QK222" s="18"/>
      <c r="QL222" s="18"/>
      <c r="QM222" s="18"/>
      <c r="QN222" s="18"/>
      <c r="QO222" s="18"/>
      <c r="QP222" s="18"/>
      <c r="QQ222" s="18"/>
      <c r="QR222" s="18"/>
      <c r="QS222" s="18"/>
      <c r="QT222" s="18"/>
      <c r="QU222" s="18"/>
      <c r="QV222" s="18"/>
      <c r="QW222" s="18"/>
      <c r="QX222" s="18"/>
      <c r="QY222" s="18"/>
      <c r="QZ222" s="18"/>
      <c r="RA222" s="18"/>
      <c r="RB222" s="18"/>
      <c r="RC222" s="18"/>
      <c r="RD222" s="18"/>
      <c r="RE222" s="18"/>
      <c r="RF222" s="18"/>
      <c r="RG222" s="18"/>
      <c r="RH222" s="18"/>
      <c r="RI222" s="18"/>
      <c r="RJ222" s="18"/>
      <c r="RK222" s="18"/>
      <c r="RL222" s="18"/>
      <c r="RM222" s="18"/>
      <c r="RN222" s="18"/>
      <c r="RO222" s="18"/>
      <c r="RP222" s="18"/>
      <c r="RQ222" s="18"/>
      <c r="RR222" s="18"/>
      <c r="RS222" s="18"/>
      <c r="RT222" s="18"/>
      <c r="RU222" s="18"/>
      <c r="RV222" s="18"/>
      <c r="RW222" s="18"/>
      <c r="RX222" s="18"/>
      <c r="RY222" s="18"/>
      <c r="RZ222" s="18"/>
      <c r="SA222" s="18"/>
      <c r="SB222" s="18"/>
      <c r="SC222" s="18"/>
      <c r="SD222" s="18"/>
      <c r="SE222" s="18"/>
      <c r="SF222" s="18"/>
      <c r="SG222" s="18"/>
      <c r="SH222" s="18"/>
      <c r="SI222" s="18"/>
      <c r="SJ222" s="18"/>
      <c r="SK222" s="18"/>
      <c r="SL222" s="18"/>
      <c r="SM222" s="18"/>
      <c r="SN222" s="18"/>
      <c r="SO222" s="18"/>
      <c r="SP222" s="18"/>
      <c r="SQ222" s="18"/>
      <c r="SR222" s="18"/>
      <c r="SS222" s="18"/>
      <c r="ST222" s="18"/>
      <c r="SU222" s="18"/>
      <c r="SV222" s="18"/>
      <c r="SW222" s="18"/>
      <c r="SX222" s="18"/>
      <c r="SY222" s="18"/>
      <c r="SZ222" s="18"/>
      <c r="TA222" s="18"/>
      <c r="TB222" s="18"/>
      <c r="TC222" s="18"/>
      <c r="TD222" s="18"/>
      <c r="TE222" s="18"/>
      <c r="TF222" s="18"/>
      <c r="TG222" s="18"/>
      <c r="TH222" s="18"/>
      <c r="TI222" s="18"/>
      <c r="TJ222" s="18"/>
      <c r="TK222" s="18"/>
      <c r="TL222" s="18"/>
      <c r="TM222" s="18"/>
      <c r="TN222" s="18"/>
      <c r="TO222" s="18"/>
      <c r="TP222" s="18"/>
      <c r="TQ222" s="18"/>
      <c r="TR222" s="18"/>
      <c r="TS222" s="18"/>
      <c r="TT222" s="18"/>
      <c r="TU222" s="18"/>
      <c r="TV222" s="18"/>
      <c r="TW222" s="18"/>
      <c r="TX222" s="18"/>
      <c r="TY222" s="18"/>
      <c r="TZ222" s="18"/>
      <c r="UA222" s="18"/>
      <c r="UB222" s="18"/>
      <c r="UC222" s="18"/>
      <c r="UD222" s="18"/>
      <c r="UE222" s="18"/>
      <c r="UF222" s="18"/>
      <c r="UG222" s="18"/>
      <c r="UH222" s="18"/>
      <c r="UI222" s="18"/>
      <c r="UJ222" s="18"/>
      <c r="UK222" s="18"/>
      <c r="UL222" s="18"/>
      <c r="UM222" s="18"/>
      <c r="UN222" s="18"/>
      <c r="UO222" s="18"/>
      <c r="UP222" s="18"/>
      <c r="UQ222" s="18"/>
      <c r="UR222" s="18"/>
      <c r="US222" s="18"/>
      <c r="UT222" s="18"/>
      <c r="UU222" s="18"/>
      <c r="UV222" s="18"/>
      <c r="UW222" s="18"/>
      <c r="UX222" s="18"/>
      <c r="UY222" s="18"/>
      <c r="UZ222" s="18"/>
      <c r="VA222" s="18"/>
      <c r="VB222" s="18"/>
      <c r="VC222" s="18"/>
      <c r="VD222" s="18"/>
      <c r="VE222" s="18"/>
      <c r="VF222" s="18"/>
      <c r="VG222" s="18"/>
      <c r="VH222" s="18"/>
      <c r="VI222" s="18"/>
      <c r="VJ222" s="18"/>
      <c r="VK222" s="18"/>
      <c r="VL222" s="18"/>
      <c r="VM222" s="18"/>
      <c r="VN222" s="18"/>
      <c r="VO222" s="18"/>
      <c r="VP222" s="18"/>
      <c r="VQ222" s="18"/>
      <c r="VR222" s="18"/>
      <c r="VS222" s="18"/>
      <c r="VT222" s="18"/>
      <c r="VU222" s="18"/>
      <c r="VV222" s="18"/>
      <c r="VW222" s="18"/>
      <c r="VX222" s="18"/>
      <c r="VY222" s="18"/>
      <c r="VZ222" s="18"/>
      <c r="WA222" s="18"/>
      <c r="WB222" s="18"/>
      <c r="WC222" s="18"/>
      <c r="WD222" s="18"/>
      <c r="WE222" s="18"/>
      <c r="WF222" s="18"/>
      <c r="WG222" s="18"/>
      <c r="WH222" s="18"/>
      <c r="WI222" s="18"/>
      <c r="WJ222" s="18"/>
      <c r="WK222" s="18"/>
      <c r="WL222" s="18"/>
      <c r="WM222" s="18"/>
      <c r="WN222" s="18"/>
      <c r="WO222" s="18"/>
      <c r="WP222" s="18"/>
      <c r="WQ222" s="18"/>
      <c r="WR222" s="18"/>
      <c r="WS222" s="18"/>
      <c r="WT222" s="18"/>
      <c r="WU222" s="18"/>
      <c r="WV222" s="18"/>
      <c r="WW222" s="18"/>
      <c r="WX222" s="18"/>
      <c r="WY222" s="18"/>
      <c r="WZ222" s="18"/>
      <c r="XA222" s="18"/>
      <c r="XB222" s="18"/>
      <c r="XC222" s="18"/>
      <c r="XD222" s="18"/>
      <c r="XE222" s="18"/>
      <c r="XF222" s="18"/>
      <c r="XG222" s="18"/>
      <c r="XH222" s="18"/>
      <c r="XI222" s="18"/>
      <c r="XJ222" s="18"/>
      <c r="XK222" s="18"/>
      <c r="XL222" s="18"/>
      <c r="XM222" s="18"/>
      <c r="XN222" s="18"/>
      <c r="XO222" s="18"/>
      <c r="XP222" s="18"/>
      <c r="XQ222" s="18"/>
      <c r="XR222" s="18"/>
      <c r="XS222" s="18"/>
      <c r="XT222" s="18"/>
      <c r="XU222" s="18"/>
      <c r="XV222" s="18"/>
      <c r="XW222" s="18"/>
      <c r="XX222" s="18"/>
      <c r="XY222" s="18"/>
      <c r="XZ222" s="18"/>
      <c r="YA222" s="18"/>
      <c r="YB222" s="18"/>
      <c r="YC222" s="18"/>
      <c r="YD222" s="18"/>
      <c r="YE222" s="18"/>
      <c r="YF222" s="18"/>
      <c r="YG222" s="18"/>
      <c r="YH222" s="18"/>
      <c r="YI222" s="18"/>
      <c r="YJ222" s="18"/>
      <c r="YK222" s="18"/>
      <c r="YL222" s="18"/>
      <c r="YM222" s="18"/>
      <c r="YN222" s="18"/>
      <c r="YO222" s="18"/>
      <c r="YP222" s="18"/>
      <c r="YQ222" s="18"/>
      <c r="YR222" s="18"/>
      <c r="YS222" s="18"/>
      <c r="YT222" s="18"/>
      <c r="YU222" s="18"/>
      <c r="YV222" s="18"/>
      <c r="YW222" s="18"/>
      <c r="YX222" s="18"/>
      <c r="YY222" s="18"/>
      <c r="YZ222" s="18"/>
      <c r="ZA222" s="18"/>
      <c r="ZB222" s="18"/>
      <c r="ZC222" s="18"/>
      <c r="ZD222" s="18"/>
      <c r="ZE222" s="18"/>
      <c r="ZF222" s="18"/>
      <c r="ZG222" s="18"/>
      <c r="ZH222" s="18"/>
      <c r="ZI222" s="18"/>
      <c r="ZJ222" s="18"/>
      <c r="ZK222" s="18"/>
      <c r="ZL222" s="18"/>
      <c r="ZM222" s="18"/>
      <c r="ZN222" s="18"/>
      <c r="ZO222" s="18"/>
      <c r="ZP222" s="18"/>
      <c r="ZQ222" s="18"/>
      <c r="ZR222" s="18"/>
      <c r="ZS222" s="18"/>
      <c r="ZT222" s="18"/>
      <c r="ZU222" s="18"/>
      <c r="ZV222" s="18"/>
      <c r="ZW222" s="18"/>
      <c r="ZX222" s="18"/>
      <c r="ZY222" s="18"/>
      <c r="ZZ222" s="18"/>
      <c r="AAA222" s="18"/>
      <c r="AAB222" s="18"/>
      <c r="AAC222" s="18"/>
      <c r="AAD222" s="18"/>
      <c r="AAE222" s="18"/>
      <c r="AAF222" s="18"/>
      <c r="AAG222" s="18"/>
      <c r="AAH222" s="18"/>
      <c r="AAI222" s="18"/>
      <c r="AAJ222" s="18"/>
      <c r="AAK222" s="18"/>
      <c r="AAL222" s="18"/>
      <c r="AAM222" s="18"/>
      <c r="AAN222" s="18"/>
      <c r="AAO222" s="18"/>
      <c r="AAP222" s="18"/>
      <c r="AAQ222" s="18"/>
      <c r="AAR222" s="18"/>
      <c r="AAS222" s="18"/>
      <c r="AAT222" s="18"/>
      <c r="AAU222" s="18"/>
      <c r="AAV222" s="18"/>
      <c r="AAW222" s="18"/>
      <c r="AAX222" s="18"/>
      <c r="AAY222" s="18"/>
      <c r="AAZ222" s="18"/>
      <c r="ABA222" s="18"/>
      <c r="ABB222" s="18"/>
      <c r="ABC222" s="18"/>
      <c r="ABD222" s="18"/>
      <c r="ABE222" s="18"/>
      <c r="ABF222" s="18"/>
      <c r="ABG222" s="18"/>
      <c r="ABH222" s="18"/>
      <c r="ABI222" s="18"/>
      <c r="ABJ222" s="18"/>
      <c r="ABK222" s="18"/>
      <c r="ABL222" s="18"/>
      <c r="ABM222" s="18"/>
      <c r="ABN222" s="18"/>
      <c r="ABO222" s="18"/>
      <c r="ABP222" s="18"/>
      <c r="ABQ222" s="18"/>
      <c r="ABR222" s="18"/>
      <c r="ABS222" s="18"/>
      <c r="ABT222" s="18"/>
      <c r="ABU222" s="18"/>
      <c r="ABV222" s="18"/>
      <c r="ABW222" s="18"/>
      <c r="ABX222" s="18"/>
      <c r="ABY222" s="18"/>
      <c r="ABZ222" s="18"/>
      <c r="ACA222" s="18"/>
      <c r="ACB222" s="18"/>
      <c r="ACC222" s="18"/>
      <c r="ACD222" s="18"/>
      <c r="ACE222" s="18"/>
      <c r="ACF222" s="18"/>
      <c r="ACG222" s="18"/>
      <c r="ACH222" s="18"/>
      <c r="ACI222" s="18"/>
      <c r="ACJ222" s="18"/>
      <c r="ACK222" s="18"/>
      <c r="ACL222" s="18"/>
      <c r="ACM222" s="18"/>
      <c r="ACN222" s="18"/>
      <c r="ACO222" s="18"/>
      <c r="ACP222" s="18"/>
      <c r="ACQ222" s="18"/>
      <c r="ACR222" s="18"/>
      <c r="ACS222" s="18"/>
      <c r="ACT222" s="18"/>
      <c r="ACU222" s="18"/>
      <c r="ACV222" s="18"/>
      <c r="ACW222" s="18"/>
      <c r="ACX222" s="18"/>
      <c r="ACY222" s="18"/>
      <c r="ACZ222" s="18"/>
      <c r="ADA222" s="18"/>
      <c r="ADB222" s="18"/>
      <c r="ADC222" s="18"/>
      <c r="ADD222" s="18"/>
      <c r="ADE222" s="18"/>
      <c r="ADF222" s="18"/>
      <c r="ADG222" s="18"/>
      <c r="ADH222" s="18"/>
      <c r="ADI222" s="18"/>
      <c r="ADJ222" s="18"/>
      <c r="ADK222" s="18"/>
      <c r="ADL222" s="18"/>
      <c r="ADM222" s="18"/>
      <c r="ADN222" s="18"/>
      <c r="ADO222" s="18"/>
      <c r="ADP222" s="18"/>
      <c r="ADQ222" s="18"/>
      <c r="ADR222" s="18"/>
      <c r="ADS222" s="18"/>
      <c r="ADT222" s="18"/>
      <c r="ADU222" s="18"/>
      <c r="ADV222" s="18"/>
      <c r="ADW222" s="18"/>
      <c r="ADX222" s="18"/>
      <c r="ADY222" s="18"/>
      <c r="ADZ222" s="18"/>
      <c r="AEA222" s="18"/>
      <c r="AEB222" s="18"/>
      <c r="AEC222" s="18"/>
      <c r="AED222" s="18"/>
      <c r="AEE222" s="18"/>
      <c r="AEF222" s="18"/>
      <c r="AEG222" s="18"/>
      <c r="AEH222" s="18"/>
      <c r="AEI222" s="18"/>
      <c r="AEJ222" s="18"/>
      <c r="AEK222" s="18"/>
      <c r="AEL222" s="18"/>
      <c r="AEM222" s="18"/>
      <c r="AEN222" s="18"/>
      <c r="AEO222" s="18"/>
      <c r="AEP222" s="18"/>
      <c r="AEQ222" s="18"/>
      <c r="AER222" s="18"/>
      <c r="AES222" s="18"/>
      <c r="AET222" s="18"/>
      <c r="AEU222" s="18"/>
      <c r="AEV222" s="18"/>
      <c r="AEW222" s="18"/>
      <c r="AEX222" s="18"/>
      <c r="AEY222" s="18"/>
      <c r="AEZ222" s="18"/>
      <c r="AFA222" s="18"/>
      <c r="AFB222" s="18"/>
      <c r="AFC222" s="18"/>
      <c r="AFD222" s="18"/>
      <c r="AFE222" s="18"/>
      <c r="AFF222" s="18"/>
      <c r="AFG222" s="18"/>
      <c r="AFH222" s="18"/>
      <c r="AFI222" s="18"/>
      <c r="AFJ222" s="18"/>
      <c r="AFK222" s="18"/>
      <c r="AFL222" s="18"/>
      <c r="AFM222" s="18"/>
      <c r="AFN222" s="18"/>
      <c r="AFO222" s="18"/>
      <c r="AFP222" s="18"/>
      <c r="AFQ222" s="18"/>
      <c r="AFR222" s="18"/>
      <c r="AFS222" s="18"/>
      <c r="AFT222" s="18"/>
      <c r="AFU222" s="18"/>
      <c r="AFV222" s="18"/>
      <c r="AFW222" s="18"/>
      <c r="AFX222" s="18"/>
      <c r="AFY222" s="18"/>
      <c r="AFZ222" s="18"/>
      <c r="AGA222" s="18"/>
      <c r="AGB222" s="18"/>
      <c r="AGC222" s="18"/>
      <c r="AGD222" s="18"/>
      <c r="AGE222" s="18"/>
      <c r="AGF222" s="18"/>
      <c r="AGG222" s="18"/>
      <c r="AGH222" s="18"/>
      <c r="AGI222" s="18"/>
      <c r="AGJ222" s="18"/>
      <c r="AGK222" s="18"/>
      <c r="AGL222" s="18"/>
      <c r="AGM222" s="18"/>
      <c r="AGN222" s="18"/>
      <c r="AGO222" s="18"/>
      <c r="AGP222" s="18"/>
      <c r="AGQ222" s="18"/>
      <c r="AGR222" s="18"/>
      <c r="AGS222" s="18"/>
      <c r="AGT222" s="18"/>
      <c r="AGU222" s="18"/>
      <c r="AGV222" s="18"/>
      <c r="AGW222" s="18"/>
      <c r="AGX222" s="18"/>
      <c r="AGY222" s="18"/>
      <c r="AGZ222" s="18"/>
      <c r="AHA222" s="18"/>
      <c r="AHB222" s="18"/>
      <c r="AHC222" s="18"/>
      <c r="AHD222" s="18"/>
      <c r="AHE222" s="18"/>
      <c r="AHF222" s="18"/>
      <c r="AHG222" s="18"/>
      <c r="AHH222" s="18"/>
      <c r="AHI222" s="18"/>
      <c r="AHJ222" s="18"/>
      <c r="AHK222" s="18"/>
      <c r="AHL222" s="18"/>
      <c r="AHM222" s="18"/>
      <c r="AHN222" s="18"/>
      <c r="AHO222" s="18"/>
      <c r="AHP222" s="18"/>
      <c r="AHQ222" s="18"/>
      <c r="AHR222" s="18"/>
      <c r="AHS222" s="18"/>
      <c r="AHT222" s="18"/>
      <c r="AHU222" s="18"/>
      <c r="AHV222" s="18"/>
      <c r="AHW222" s="18"/>
      <c r="AHX222" s="18"/>
      <c r="AHY222" s="18"/>
      <c r="AHZ222" s="18"/>
      <c r="AIA222" s="18"/>
      <c r="AIB222" s="18"/>
      <c r="AIC222" s="18"/>
      <c r="AID222" s="18"/>
      <c r="AIE222" s="18"/>
      <c r="AIF222" s="18"/>
      <c r="AIG222" s="18"/>
      <c r="AIH222" s="18"/>
      <c r="AII222" s="18"/>
      <c r="AIJ222" s="18"/>
      <c r="AIK222" s="18"/>
      <c r="AIL222" s="18"/>
      <c r="AIM222" s="18"/>
      <c r="AIN222" s="18"/>
      <c r="AIO222" s="18"/>
      <c r="AIP222" s="18"/>
      <c r="AIQ222" s="18"/>
      <c r="AIR222" s="18"/>
      <c r="AIS222" s="18"/>
      <c r="AIT222" s="18"/>
      <c r="AIU222" s="18"/>
      <c r="AIV222" s="18"/>
      <c r="AIW222" s="18"/>
      <c r="AIX222" s="18"/>
      <c r="AIY222" s="18"/>
      <c r="AIZ222" s="18"/>
      <c r="AJA222" s="18"/>
      <c r="AJB222" s="18"/>
      <c r="AJC222" s="18"/>
      <c r="AJD222" s="18"/>
      <c r="AJE222" s="18"/>
      <c r="AJF222" s="18"/>
      <c r="AJG222" s="18"/>
      <c r="AJH222" s="18"/>
      <c r="AJI222" s="18"/>
      <c r="AJJ222" s="18"/>
      <c r="AJK222" s="18"/>
      <c r="AJL222" s="18"/>
      <c r="AJM222" s="18"/>
      <c r="AJN222" s="18"/>
      <c r="AJO222" s="18"/>
      <c r="AJP222" s="18"/>
      <c r="AJQ222" s="18"/>
      <c r="AJR222" s="18"/>
      <c r="AJS222" s="18"/>
      <c r="AJT222" s="18"/>
      <c r="AJU222" s="18"/>
      <c r="AJV222" s="18"/>
      <c r="AJW222" s="18"/>
      <c r="AJX222" s="18"/>
      <c r="AJY222" s="18"/>
      <c r="AJZ222" s="18"/>
      <c r="AKA222" s="18"/>
      <c r="AKB222" s="18"/>
      <c r="AKC222" s="18"/>
      <c r="AKD222" s="18"/>
      <c r="AKE222" s="18"/>
      <c r="AKF222" s="18"/>
      <c r="AKG222" s="18"/>
      <c r="AKH222" s="18"/>
      <c r="AKI222" s="18"/>
      <c r="AKJ222" s="18"/>
      <c r="AKK222" s="18"/>
      <c r="AKL222" s="18"/>
      <c r="AKM222" s="18"/>
      <c r="AKN222" s="18"/>
      <c r="AKO222" s="18"/>
      <c r="AKP222" s="18"/>
      <c r="AKQ222" s="18"/>
      <c r="AKR222" s="18"/>
      <c r="AKS222" s="18"/>
      <c r="AKT222" s="18"/>
      <c r="AKU222" s="18"/>
      <c r="AKV222" s="18"/>
      <c r="AKW222" s="18"/>
      <c r="AKX222" s="18"/>
      <c r="AKY222" s="18"/>
      <c r="AKZ222" s="18"/>
      <c r="ALA222" s="18"/>
      <c r="ALB222" s="18"/>
      <c r="ALC222" s="18"/>
      <c r="ALD222" s="18"/>
      <c r="ALE222" s="18"/>
      <c r="ALF222" s="18"/>
      <c r="ALG222" s="18"/>
      <c r="ALH222" s="18"/>
      <c r="ALI222" s="18"/>
      <c r="ALJ222" s="18"/>
      <c r="ALK222" s="18"/>
      <c r="ALL222" s="18"/>
      <c r="ALM222" s="18"/>
      <c r="ALN222" s="18"/>
      <c r="ALO222" s="18"/>
      <c r="ALP222" s="18"/>
      <c r="ALQ222" s="18"/>
      <c r="ALR222" s="18"/>
      <c r="ALS222" s="18"/>
      <c r="ALT222" s="18"/>
      <c r="ALU222" s="18"/>
      <c r="ALV222" s="18"/>
      <c r="ALW222" s="18"/>
      <c r="ALX222" s="18"/>
      <c r="ALY222" s="18"/>
      <c r="ALZ222" s="18"/>
      <c r="AMA222" s="18"/>
      <c r="AMB222" s="18"/>
      <c r="AMC222" s="18"/>
      <c r="AMD222" s="18"/>
      <c r="AME222" s="18"/>
      <c r="AMF222" s="18"/>
      <c r="AMG222" s="18"/>
      <c r="AMH222" s="18"/>
      <c r="AMI222" s="18"/>
      <c r="AMJ222" s="18"/>
      <c r="AMK222" s="18"/>
      <c r="AML222" s="18"/>
      <c r="AMM222" s="18"/>
      <c r="AMN222" s="18"/>
      <c r="AMO222" s="18"/>
      <c r="AMP222" s="18"/>
      <c r="AMQ222" s="18"/>
      <c r="AMR222" s="18"/>
      <c r="AMS222" s="18"/>
      <c r="AMT222" s="18"/>
      <c r="AMU222" s="18"/>
      <c r="AMV222" s="18"/>
      <c r="AMW222" s="18"/>
      <c r="AMX222" s="18"/>
      <c r="AMY222" s="18"/>
      <c r="AMZ222" s="18"/>
      <c r="ANA222" s="18"/>
      <c r="ANB222" s="18"/>
      <c r="ANC222" s="18"/>
      <c r="AND222" s="18"/>
      <c r="ANE222" s="18"/>
      <c r="ANF222" s="18"/>
      <c r="ANG222" s="18"/>
      <c r="ANH222" s="18"/>
      <c r="ANI222" s="18"/>
      <c r="ANJ222" s="18"/>
      <c r="ANK222" s="18"/>
      <c r="ANL222" s="18"/>
      <c r="ANM222" s="18"/>
      <c r="ANN222" s="18"/>
      <c r="ANO222" s="18"/>
      <c r="ANP222" s="18"/>
      <c r="ANQ222" s="18"/>
      <c r="ANR222" s="18"/>
      <c r="ANS222" s="18"/>
      <c r="ANT222" s="18"/>
      <c r="ANU222" s="18"/>
      <c r="ANV222" s="18"/>
      <c r="ANW222" s="18"/>
      <c r="ANX222" s="18"/>
      <c r="ANY222" s="18"/>
      <c r="ANZ222" s="18"/>
      <c r="AOA222" s="18"/>
      <c r="AOB222" s="18"/>
      <c r="AOC222" s="18"/>
      <c r="AOD222" s="18"/>
      <c r="AOE222" s="18"/>
      <c r="AOF222" s="18"/>
      <c r="AOG222" s="18"/>
      <c r="AOH222" s="18"/>
      <c r="AOI222" s="18"/>
      <c r="AOJ222" s="18"/>
      <c r="AOK222" s="18"/>
      <c r="AOL222" s="18"/>
      <c r="AOM222" s="18"/>
      <c r="AON222" s="18"/>
      <c r="AOO222" s="18"/>
      <c r="AOP222" s="18"/>
      <c r="AOQ222" s="18"/>
      <c r="AOR222" s="18"/>
      <c r="AOS222" s="18"/>
      <c r="AOT222" s="18"/>
      <c r="AOU222" s="18"/>
      <c r="AOV222" s="18"/>
      <c r="AOW222" s="18"/>
      <c r="AOX222" s="18"/>
      <c r="AOY222" s="18"/>
      <c r="AOZ222" s="18"/>
      <c r="APA222" s="18"/>
      <c r="APB222" s="18"/>
      <c r="APC222" s="18"/>
      <c r="APD222" s="18"/>
      <c r="APE222" s="18"/>
      <c r="APF222" s="18"/>
      <c r="APG222" s="18"/>
      <c r="APH222" s="18"/>
      <c r="API222" s="18"/>
      <c r="APJ222" s="18"/>
      <c r="APK222" s="18"/>
      <c r="APL222" s="18"/>
      <c r="APM222" s="18"/>
      <c r="APN222" s="18"/>
      <c r="APO222" s="18"/>
      <c r="APP222" s="18"/>
      <c r="APQ222" s="18"/>
      <c r="APR222" s="18"/>
      <c r="APS222" s="18"/>
      <c r="APT222" s="18"/>
      <c r="APU222" s="18"/>
      <c r="APV222" s="18"/>
      <c r="APW222" s="18"/>
      <c r="APX222" s="18"/>
      <c r="APY222" s="18"/>
      <c r="APZ222" s="18"/>
      <c r="AQA222" s="18"/>
      <c r="AQB222" s="18"/>
      <c r="AQC222" s="18"/>
      <c r="AQD222" s="18"/>
      <c r="AQE222" s="18"/>
      <c r="AQF222" s="18"/>
      <c r="AQG222" s="18"/>
      <c r="AQH222" s="18"/>
      <c r="AQI222" s="18"/>
      <c r="AQJ222" s="18"/>
      <c r="AQK222" s="18"/>
      <c r="AQL222" s="18"/>
      <c r="AQM222" s="18"/>
      <c r="AQN222" s="18"/>
      <c r="AQO222" s="18"/>
      <c r="AQP222" s="18"/>
      <c r="AQQ222" s="18"/>
      <c r="AQR222" s="18"/>
      <c r="AQS222" s="18"/>
      <c r="AQT222" s="18"/>
      <c r="AQU222" s="18"/>
      <c r="AQV222" s="18"/>
      <c r="AQW222" s="18"/>
      <c r="AQX222" s="18"/>
      <c r="AQY222" s="18"/>
      <c r="AQZ222" s="18"/>
      <c r="ARA222" s="18"/>
      <c r="ARB222" s="18"/>
      <c r="ARC222" s="18"/>
      <c r="ARD222" s="18"/>
      <c r="ARE222" s="18"/>
      <c r="ARF222" s="18"/>
      <c r="ARG222" s="18"/>
      <c r="ARH222" s="18"/>
      <c r="ARI222" s="18"/>
      <c r="ARJ222" s="18"/>
      <c r="ARK222" s="18"/>
      <c r="ARL222" s="18"/>
      <c r="ARM222" s="18"/>
      <c r="ARN222" s="18"/>
      <c r="ARO222" s="18"/>
      <c r="ARP222" s="18"/>
      <c r="ARQ222" s="18"/>
      <c r="ARR222" s="18"/>
      <c r="ARS222" s="18"/>
      <c r="ART222" s="18"/>
      <c r="ARU222" s="18"/>
      <c r="ARV222" s="18"/>
      <c r="ARW222" s="18"/>
      <c r="ARX222" s="18"/>
      <c r="ARY222" s="18"/>
      <c r="ARZ222" s="18"/>
      <c r="ASA222" s="18"/>
      <c r="ASB222" s="18"/>
      <c r="ASC222" s="18"/>
      <c r="ASD222" s="18"/>
      <c r="ASE222" s="18"/>
      <c r="ASF222" s="18"/>
      <c r="ASG222" s="18"/>
      <c r="ASH222" s="18"/>
      <c r="ASI222" s="18"/>
      <c r="ASJ222" s="18"/>
      <c r="ASK222" s="18"/>
      <c r="ASL222" s="18"/>
      <c r="ASM222" s="18"/>
      <c r="ASN222" s="18"/>
      <c r="ASO222" s="18"/>
      <c r="ASP222" s="18"/>
      <c r="ASQ222" s="18"/>
      <c r="ASR222" s="18"/>
      <c r="ASS222" s="18"/>
      <c r="AST222" s="18"/>
      <c r="ASU222" s="18"/>
      <c r="ASV222" s="18"/>
      <c r="ASW222" s="18"/>
      <c r="ASX222" s="18"/>
      <c r="ASY222" s="18"/>
      <c r="ASZ222" s="18"/>
      <c r="ATA222" s="18"/>
      <c r="ATB222" s="18"/>
      <c r="ATC222" s="18"/>
      <c r="ATD222" s="18"/>
      <c r="ATE222" s="18"/>
      <c r="ATF222" s="18"/>
      <c r="ATG222" s="18"/>
      <c r="ATH222" s="18"/>
      <c r="ATI222" s="18"/>
      <c r="ATJ222" s="18"/>
      <c r="ATK222" s="18"/>
      <c r="ATL222" s="18"/>
      <c r="ATM222" s="18"/>
      <c r="ATN222" s="18"/>
      <c r="ATO222" s="18"/>
      <c r="ATP222" s="18"/>
      <c r="ATQ222" s="18"/>
      <c r="ATR222" s="18"/>
      <c r="ATS222" s="18"/>
      <c r="ATT222" s="18"/>
      <c r="ATU222" s="18"/>
      <c r="ATV222" s="18"/>
      <c r="ATW222" s="18"/>
      <c r="ATX222" s="18"/>
      <c r="ATY222" s="18"/>
      <c r="ATZ222" s="18"/>
      <c r="AUA222" s="18"/>
      <c r="AUB222" s="18"/>
      <c r="AUC222" s="18"/>
      <c r="AUD222" s="18"/>
      <c r="AUE222" s="18"/>
      <c r="AUF222" s="18"/>
      <c r="AUG222" s="18"/>
      <c r="AUH222" s="18"/>
      <c r="AUI222" s="18"/>
      <c r="AUJ222" s="18"/>
      <c r="AUK222" s="18"/>
      <c r="AUL222" s="18"/>
      <c r="AUM222" s="18"/>
      <c r="AUN222" s="18"/>
      <c r="AUO222" s="18"/>
      <c r="AUP222" s="18"/>
      <c r="AUQ222" s="18"/>
      <c r="AUR222" s="18"/>
      <c r="AUS222" s="18"/>
      <c r="AUT222" s="18"/>
      <c r="AUU222" s="18"/>
      <c r="AUV222" s="18"/>
      <c r="AUW222" s="18"/>
      <c r="AUX222" s="18"/>
      <c r="AUY222" s="18"/>
      <c r="AUZ222" s="18"/>
      <c r="AVA222" s="18"/>
      <c r="AVB222" s="18"/>
      <c r="AVC222" s="18"/>
      <c r="AVD222" s="18"/>
      <c r="AVE222" s="18"/>
      <c r="AVF222" s="18"/>
      <c r="AVG222" s="18"/>
      <c r="AVH222" s="18"/>
      <c r="AVI222" s="18"/>
      <c r="AVJ222" s="18"/>
      <c r="AVK222" s="18"/>
      <c r="AVL222" s="18"/>
      <c r="AVM222" s="18"/>
      <c r="AVN222" s="18"/>
      <c r="AVO222" s="18"/>
      <c r="AVP222" s="18"/>
      <c r="AVQ222" s="18"/>
      <c r="AVR222" s="18"/>
      <c r="AVS222" s="18"/>
      <c r="AVT222" s="18"/>
      <c r="AVU222" s="18"/>
      <c r="AVV222" s="18"/>
      <c r="AVW222" s="18"/>
      <c r="AVX222" s="18"/>
      <c r="AVY222" s="18"/>
      <c r="AVZ222" s="18"/>
      <c r="AWA222" s="18"/>
      <c r="AWB222" s="18"/>
      <c r="AWC222" s="18"/>
      <c r="AWD222" s="18"/>
      <c r="AWE222" s="18"/>
      <c r="AWF222" s="18"/>
      <c r="AWG222" s="18"/>
      <c r="AWH222" s="18"/>
      <c r="AWI222" s="18"/>
      <c r="AWJ222" s="18"/>
      <c r="AWK222" s="18"/>
      <c r="AWL222" s="18"/>
      <c r="AWM222" s="18"/>
      <c r="AWN222" s="18"/>
      <c r="AWO222" s="18"/>
      <c r="AWP222" s="18"/>
      <c r="AWQ222" s="18"/>
      <c r="AWR222" s="18"/>
      <c r="AWS222" s="18"/>
      <c r="AWT222" s="18"/>
      <c r="AWU222" s="18"/>
      <c r="AWV222" s="18"/>
      <c r="AWW222" s="18"/>
      <c r="AWX222" s="18"/>
      <c r="AWY222" s="18"/>
      <c r="AWZ222" s="18"/>
      <c r="AXA222" s="18"/>
      <c r="AXB222" s="18"/>
      <c r="AXC222" s="18"/>
      <c r="AXD222" s="18"/>
      <c r="AXE222" s="18"/>
      <c r="AXF222" s="18"/>
      <c r="AXG222" s="18"/>
      <c r="AXH222" s="18"/>
      <c r="AXI222" s="18"/>
      <c r="AXJ222" s="18"/>
      <c r="AXK222" s="18"/>
      <c r="AXL222" s="18"/>
      <c r="AXM222" s="18"/>
      <c r="AXN222" s="18"/>
      <c r="AXO222" s="18"/>
      <c r="AXP222" s="18"/>
      <c r="AXQ222" s="18"/>
      <c r="AXR222" s="18"/>
      <c r="AXS222" s="18"/>
      <c r="AXT222" s="18"/>
      <c r="AXU222" s="18"/>
      <c r="AXV222" s="18"/>
      <c r="AXW222" s="18"/>
      <c r="AXX222" s="18"/>
      <c r="AXY222" s="18"/>
      <c r="AXZ222" s="18"/>
      <c r="AYA222" s="18"/>
      <c r="AYB222" s="18"/>
      <c r="AYC222" s="18"/>
      <c r="AYD222" s="18"/>
      <c r="AYE222" s="18"/>
      <c r="AYF222" s="18"/>
      <c r="AYG222" s="18"/>
      <c r="AYH222" s="18"/>
      <c r="AYI222" s="18"/>
      <c r="AYJ222" s="18"/>
      <c r="AYK222" s="18"/>
      <c r="AYL222" s="18"/>
      <c r="AYM222" s="18"/>
      <c r="AYN222" s="18"/>
      <c r="AYO222" s="18"/>
      <c r="AYP222" s="18"/>
      <c r="AYQ222" s="18"/>
      <c r="AYR222" s="18"/>
      <c r="AYS222" s="18"/>
      <c r="AYT222" s="18"/>
      <c r="AYU222" s="18"/>
      <c r="AYV222" s="18"/>
      <c r="AYW222" s="18"/>
      <c r="AYX222" s="18"/>
      <c r="AYY222" s="18"/>
      <c r="AYZ222" s="18"/>
      <c r="AZA222" s="18"/>
      <c r="AZB222" s="18"/>
      <c r="AZC222" s="18"/>
      <c r="AZD222" s="18"/>
      <c r="AZE222" s="18"/>
      <c r="AZF222" s="18"/>
      <c r="AZG222" s="18"/>
      <c r="AZH222" s="18"/>
      <c r="AZI222" s="18"/>
      <c r="AZJ222" s="18"/>
      <c r="AZK222" s="18"/>
      <c r="AZL222" s="18"/>
      <c r="AZM222" s="18"/>
      <c r="AZN222" s="18"/>
      <c r="AZO222" s="18"/>
      <c r="AZP222" s="18"/>
      <c r="AZQ222" s="18"/>
      <c r="AZR222" s="18"/>
      <c r="AZS222" s="18"/>
      <c r="AZT222" s="18"/>
      <c r="AZU222" s="18"/>
      <c r="AZV222" s="18"/>
      <c r="AZW222" s="18"/>
      <c r="AZX222" s="18"/>
      <c r="AZY222" s="18"/>
      <c r="AZZ222" s="18"/>
      <c r="BAA222" s="18"/>
      <c r="BAB222" s="18"/>
      <c r="BAC222" s="18"/>
      <c r="BAD222" s="18"/>
      <c r="BAE222" s="18"/>
      <c r="BAF222" s="18"/>
      <c r="BAG222" s="18"/>
      <c r="BAH222" s="18"/>
      <c r="BAI222" s="18"/>
      <c r="BAJ222" s="18"/>
      <c r="BAK222" s="18"/>
      <c r="BAL222" s="18"/>
      <c r="BAM222" s="18"/>
      <c r="BAN222" s="18"/>
      <c r="BAO222" s="18"/>
      <c r="BAP222" s="18"/>
      <c r="BAQ222" s="18"/>
      <c r="BAR222" s="18"/>
      <c r="BAS222" s="18"/>
      <c r="BAT222" s="18"/>
      <c r="BAU222" s="18"/>
      <c r="BAV222" s="18"/>
      <c r="BAW222" s="18"/>
      <c r="BAX222" s="18"/>
      <c r="BAY222" s="18"/>
      <c r="BAZ222" s="18"/>
      <c r="BBA222" s="18"/>
      <c r="BBB222" s="18"/>
      <c r="BBC222" s="18"/>
      <c r="BBD222" s="18"/>
      <c r="BBE222" s="18"/>
      <c r="BBF222" s="18"/>
      <c r="BBG222" s="18"/>
      <c r="BBH222" s="18"/>
      <c r="BBI222" s="18"/>
      <c r="BBJ222" s="18"/>
      <c r="BBK222" s="18"/>
      <c r="BBL222" s="18"/>
      <c r="BBM222" s="18"/>
      <c r="BBN222" s="18"/>
      <c r="BBO222" s="18"/>
      <c r="BBP222" s="18"/>
      <c r="BBQ222" s="18"/>
      <c r="BBR222" s="18"/>
      <c r="BBS222" s="18"/>
      <c r="BBT222" s="18"/>
      <c r="BBU222" s="18"/>
      <c r="BBV222" s="18"/>
      <c r="BBW222" s="18"/>
      <c r="BBX222" s="18"/>
      <c r="BBY222" s="18"/>
      <c r="BBZ222" s="18"/>
      <c r="BCA222" s="18"/>
      <c r="BCB222" s="18"/>
      <c r="BCC222" s="18"/>
      <c r="BCD222" s="18"/>
      <c r="BCE222" s="18"/>
      <c r="BCF222" s="18"/>
      <c r="BCG222" s="18"/>
      <c r="BCH222" s="18"/>
      <c r="BCI222" s="18"/>
      <c r="BCJ222" s="18"/>
      <c r="BCK222" s="18"/>
      <c r="BCL222" s="18"/>
      <c r="BCM222" s="18"/>
      <c r="BCN222" s="18"/>
      <c r="BCO222" s="18"/>
      <c r="BCP222" s="18"/>
      <c r="BCQ222" s="18"/>
      <c r="BCR222" s="18"/>
      <c r="BCS222" s="18"/>
      <c r="BCT222" s="18"/>
      <c r="BCU222" s="18"/>
      <c r="BCV222" s="18"/>
      <c r="BCW222" s="18"/>
      <c r="BCX222" s="18"/>
      <c r="BCY222" s="18"/>
      <c r="BCZ222" s="18"/>
      <c r="BDA222" s="18"/>
      <c r="BDB222" s="18"/>
      <c r="BDC222" s="18"/>
      <c r="BDD222" s="18"/>
      <c r="BDE222" s="18"/>
      <c r="BDF222" s="18"/>
      <c r="BDG222" s="18"/>
      <c r="BDH222" s="18"/>
      <c r="BDI222" s="18"/>
      <c r="BDJ222" s="18"/>
      <c r="BDK222" s="18"/>
      <c r="BDL222" s="18"/>
      <c r="BDM222" s="18"/>
      <c r="BDN222" s="18"/>
      <c r="BDO222" s="18"/>
      <c r="BDP222" s="18"/>
      <c r="BDQ222" s="18"/>
      <c r="BDR222" s="18"/>
      <c r="BDS222" s="18"/>
      <c r="BDT222" s="18"/>
      <c r="BDU222" s="18"/>
      <c r="BDV222" s="18"/>
      <c r="BDW222" s="18"/>
      <c r="BDX222" s="18"/>
      <c r="BDY222" s="18"/>
      <c r="BDZ222" s="18"/>
      <c r="BEA222" s="18"/>
      <c r="BEB222" s="18"/>
      <c r="BEC222" s="18"/>
      <c r="BED222" s="18"/>
      <c r="BEE222" s="18"/>
      <c r="BEF222" s="18"/>
      <c r="BEG222" s="18"/>
      <c r="BEH222" s="18"/>
      <c r="BEI222" s="18"/>
      <c r="BEJ222" s="18"/>
      <c r="BEK222" s="18"/>
      <c r="BEL222" s="18"/>
      <c r="BEM222" s="18"/>
      <c r="BEN222" s="18"/>
      <c r="BEO222" s="18"/>
      <c r="BEP222" s="18"/>
      <c r="BEQ222" s="18"/>
      <c r="BER222" s="18"/>
      <c r="BES222" s="18"/>
      <c r="BET222" s="18"/>
      <c r="BEU222" s="18"/>
      <c r="BEV222" s="18"/>
      <c r="BEW222" s="18"/>
      <c r="BEX222" s="18"/>
      <c r="BEY222" s="18"/>
      <c r="BEZ222" s="18"/>
      <c r="BFA222" s="18"/>
      <c r="BFB222" s="18"/>
      <c r="BFC222" s="18"/>
      <c r="BFD222" s="18"/>
      <c r="BFE222" s="18"/>
      <c r="BFF222" s="18"/>
      <c r="BFG222" s="18"/>
      <c r="BFH222" s="18"/>
      <c r="BFI222" s="18"/>
      <c r="BFJ222" s="18"/>
      <c r="BFK222" s="18"/>
      <c r="BFL222" s="18"/>
      <c r="BFM222" s="18"/>
      <c r="BFN222" s="18"/>
      <c r="BFO222" s="18"/>
      <c r="BFP222" s="18"/>
      <c r="BFQ222" s="18"/>
      <c r="BFR222" s="18"/>
      <c r="BFS222" s="18"/>
      <c r="BFT222" s="18"/>
      <c r="BFU222" s="18"/>
      <c r="BFV222" s="18"/>
      <c r="BFW222" s="18"/>
      <c r="BFX222" s="18"/>
      <c r="BFY222" s="18"/>
      <c r="BFZ222" s="18"/>
      <c r="BGA222" s="18"/>
      <c r="BGB222" s="18"/>
      <c r="BGC222" s="18"/>
      <c r="BGD222" s="18"/>
      <c r="BGE222" s="18"/>
      <c r="BGF222" s="18"/>
      <c r="BGG222" s="18"/>
      <c r="BGH222" s="18"/>
      <c r="BGI222" s="18"/>
      <c r="BGJ222" s="18"/>
      <c r="BGK222" s="18"/>
      <c r="BGL222" s="18"/>
      <c r="BGM222" s="18"/>
      <c r="BGN222" s="18"/>
      <c r="BGO222" s="18"/>
      <c r="BGP222" s="18"/>
      <c r="BGQ222" s="18"/>
      <c r="BGR222" s="18"/>
      <c r="BGS222" s="18"/>
      <c r="BGT222" s="18"/>
      <c r="BGU222" s="18"/>
      <c r="BGV222" s="18"/>
      <c r="BGW222" s="18"/>
      <c r="BGX222" s="18"/>
      <c r="BGY222" s="18"/>
      <c r="BGZ222" s="18"/>
      <c r="BHA222" s="18"/>
      <c r="BHB222" s="18"/>
      <c r="BHC222" s="18"/>
      <c r="BHD222" s="18"/>
      <c r="BHE222" s="18"/>
      <c r="BHF222" s="18"/>
      <c r="BHG222" s="18"/>
      <c r="BHH222" s="18"/>
      <c r="BHI222" s="18"/>
      <c r="BHJ222" s="18"/>
      <c r="BHK222" s="18"/>
      <c r="BHL222" s="18"/>
      <c r="BHM222" s="18"/>
      <c r="BHN222" s="18"/>
      <c r="BHO222" s="18"/>
      <c r="BHP222" s="18"/>
      <c r="BHQ222" s="18"/>
      <c r="BHR222" s="18"/>
      <c r="BHS222" s="18"/>
      <c r="BHT222" s="18"/>
      <c r="BHU222" s="18"/>
      <c r="BHV222" s="18"/>
      <c r="BHW222" s="18"/>
      <c r="BHX222" s="18"/>
      <c r="BHY222" s="18"/>
      <c r="BHZ222" s="18"/>
      <c r="BIA222" s="18"/>
      <c r="BIB222" s="18"/>
      <c r="BIC222" s="18"/>
      <c r="BID222" s="18"/>
      <c r="BIE222" s="18"/>
      <c r="BIF222" s="18"/>
      <c r="BIG222" s="18"/>
      <c r="BIH222" s="18"/>
      <c r="BII222" s="18"/>
      <c r="BIJ222" s="18"/>
      <c r="BIK222" s="18"/>
      <c r="BIL222" s="18"/>
      <c r="BIM222" s="18"/>
      <c r="BIN222" s="18"/>
      <c r="BIO222" s="18"/>
      <c r="BIP222" s="18"/>
      <c r="BIQ222" s="18"/>
      <c r="BIR222" s="18"/>
      <c r="BIS222" s="18"/>
      <c r="BIT222" s="18"/>
      <c r="BIU222" s="18"/>
      <c r="BIV222" s="18"/>
      <c r="BIW222" s="18"/>
      <c r="BIX222" s="18"/>
      <c r="BIY222" s="18"/>
      <c r="BIZ222" s="18"/>
      <c r="BJA222" s="18"/>
      <c r="BJB222" s="18"/>
      <c r="BJC222" s="18"/>
      <c r="BJD222" s="18"/>
      <c r="BJE222" s="18"/>
      <c r="BJF222" s="18"/>
      <c r="BJG222" s="18"/>
      <c r="BJH222" s="18"/>
      <c r="BJI222" s="18"/>
      <c r="BJJ222" s="18"/>
      <c r="BJK222" s="18"/>
      <c r="BJL222" s="18"/>
      <c r="BJM222" s="18"/>
      <c r="BJN222" s="18"/>
      <c r="BJO222" s="18"/>
      <c r="BJP222" s="18"/>
      <c r="BJQ222" s="18"/>
      <c r="BJR222" s="18"/>
      <c r="BJS222" s="18"/>
      <c r="BJT222" s="18"/>
      <c r="BJU222" s="18"/>
      <c r="BJV222" s="18"/>
      <c r="BJW222" s="18"/>
      <c r="BJX222" s="18"/>
      <c r="BJY222" s="18"/>
      <c r="BJZ222" s="18"/>
      <c r="BKA222" s="18"/>
      <c r="BKB222" s="18"/>
      <c r="BKC222" s="18"/>
      <c r="BKD222" s="18"/>
      <c r="BKE222" s="18"/>
      <c r="BKF222" s="18"/>
      <c r="BKG222" s="18"/>
      <c r="BKH222" s="18"/>
      <c r="BKI222" s="18"/>
      <c r="BKJ222" s="18"/>
      <c r="BKK222" s="18"/>
      <c r="BKL222" s="18"/>
      <c r="BKM222" s="18"/>
      <c r="BKN222" s="18"/>
      <c r="BKO222" s="18"/>
      <c r="BKP222" s="18"/>
      <c r="BKQ222" s="18"/>
      <c r="BKR222" s="18"/>
      <c r="BKS222" s="18"/>
      <c r="BKT222" s="18"/>
      <c r="BKU222" s="18"/>
      <c r="BKV222" s="18"/>
      <c r="BKW222" s="18"/>
      <c r="BKX222" s="18"/>
      <c r="BKY222" s="18"/>
      <c r="BKZ222" s="18"/>
      <c r="BLA222" s="18"/>
      <c r="BLB222" s="18"/>
      <c r="BLC222" s="18"/>
      <c r="BLD222" s="18"/>
      <c r="BLE222" s="18"/>
      <c r="BLF222" s="18"/>
      <c r="BLG222" s="18"/>
      <c r="BLH222" s="18"/>
      <c r="BLI222" s="18"/>
      <c r="BLJ222" s="18"/>
      <c r="BLK222" s="18"/>
      <c r="BLL222" s="18"/>
      <c r="BLM222" s="18"/>
      <c r="BLN222" s="18"/>
      <c r="BLO222" s="18"/>
      <c r="BLP222" s="18"/>
      <c r="BLQ222" s="18"/>
      <c r="BLR222" s="18"/>
      <c r="BLS222" s="18"/>
      <c r="BLT222" s="18"/>
      <c r="BLU222" s="18"/>
      <c r="BLV222" s="18"/>
      <c r="BLW222" s="18"/>
      <c r="BLX222" s="18"/>
      <c r="BLY222" s="18"/>
      <c r="BLZ222" s="18"/>
      <c r="BMA222" s="18"/>
      <c r="BMB222" s="18"/>
      <c r="BMC222" s="18"/>
      <c r="BMD222" s="18"/>
      <c r="BME222" s="18"/>
      <c r="BMF222" s="18"/>
      <c r="BMG222" s="18"/>
      <c r="BMH222" s="18"/>
      <c r="BMI222" s="18"/>
      <c r="BMJ222" s="18"/>
      <c r="BMK222" s="18"/>
      <c r="BML222" s="18"/>
      <c r="BMM222" s="18"/>
      <c r="BMN222" s="18"/>
      <c r="BMO222" s="18"/>
      <c r="BMP222" s="18"/>
      <c r="BMQ222" s="18"/>
      <c r="BMR222" s="18"/>
      <c r="BMS222" s="18"/>
      <c r="BMT222" s="18"/>
      <c r="BMU222" s="18"/>
      <c r="BMV222" s="18"/>
      <c r="BMW222" s="18"/>
      <c r="BMX222" s="18"/>
      <c r="BMY222" s="18"/>
      <c r="BMZ222" s="18"/>
      <c r="BNA222" s="18"/>
      <c r="BNB222" s="18"/>
      <c r="BNC222" s="18"/>
      <c r="BND222" s="18"/>
      <c r="BNE222" s="18"/>
      <c r="BNF222" s="18"/>
      <c r="BNG222" s="18"/>
      <c r="BNH222" s="18"/>
      <c r="BNI222" s="18"/>
      <c r="BNJ222" s="18"/>
      <c r="BNK222" s="18"/>
      <c r="BNL222" s="18"/>
      <c r="BNM222" s="18"/>
      <c r="BNN222" s="18"/>
      <c r="BNO222" s="18"/>
      <c r="BNP222" s="18"/>
      <c r="BNQ222" s="18"/>
      <c r="BNR222" s="18"/>
      <c r="BNS222" s="18"/>
      <c r="BNT222" s="18"/>
      <c r="BNU222" s="18"/>
      <c r="BNV222" s="18"/>
      <c r="BNW222" s="18"/>
      <c r="BNX222" s="18"/>
      <c r="BNY222" s="18"/>
      <c r="BNZ222" s="18"/>
      <c r="BOA222" s="18"/>
      <c r="BOB222" s="18"/>
      <c r="BOC222" s="18"/>
      <c r="BOD222" s="18"/>
      <c r="BOE222" s="18"/>
      <c r="BOF222" s="18"/>
      <c r="BOG222" s="18"/>
      <c r="BOH222" s="18"/>
      <c r="BOI222" s="18"/>
      <c r="BOJ222" s="18"/>
      <c r="BOK222" s="18"/>
      <c r="BOL222" s="18"/>
      <c r="BOM222" s="18"/>
      <c r="BON222" s="18"/>
      <c r="BOO222" s="18"/>
      <c r="BOP222" s="18"/>
      <c r="BOQ222" s="18"/>
      <c r="BOR222" s="18"/>
      <c r="BOS222" s="18"/>
      <c r="BOT222" s="18"/>
      <c r="BOU222" s="18"/>
      <c r="BOV222" s="18"/>
      <c r="BOW222" s="18"/>
      <c r="BOX222" s="18"/>
      <c r="BOY222" s="18"/>
      <c r="BOZ222" s="18"/>
      <c r="BPA222" s="18"/>
      <c r="BPB222" s="18"/>
      <c r="BPC222" s="18"/>
      <c r="BPD222" s="18"/>
      <c r="BPE222" s="18"/>
      <c r="BPF222" s="18"/>
      <c r="BPG222" s="18"/>
      <c r="BPH222" s="18"/>
      <c r="BPI222" s="18"/>
      <c r="BPJ222" s="18"/>
      <c r="BPK222" s="18"/>
      <c r="BPL222" s="18"/>
      <c r="BPM222" s="18"/>
      <c r="BPN222" s="18"/>
      <c r="BPO222" s="18"/>
      <c r="BPP222" s="18"/>
      <c r="BPQ222" s="18"/>
      <c r="BPR222" s="18"/>
      <c r="BPS222" s="18"/>
      <c r="BPT222" s="18"/>
      <c r="BPU222" s="18"/>
      <c r="BPV222" s="18"/>
      <c r="BPW222" s="18"/>
      <c r="BPX222" s="18"/>
      <c r="BPY222" s="18"/>
      <c r="BPZ222" s="18"/>
      <c r="BQA222" s="18"/>
      <c r="BQB222" s="18"/>
      <c r="BQC222" s="18"/>
      <c r="BQD222" s="18"/>
      <c r="BQE222" s="18"/>
      <c r="BQF222" s="18"/>
      <c r="BQG222" s="18"/>
      <c r="BQH222" s="18"/>
      <c r="BQI222" s="18"/>
      <c r="BQJ222" s="18"/>
      <c r="BQK222" s="18"/>
      <c r="BQL222" s="18"/>
      <c r="BQM222" s="18"/>
      <c r="BQN222" s="18"/>
      <c r="BQO222" s="18"/>
      <c r="BQP222" s="18"/>
      <c r="BQQ222" s="18"/>
      <c r="BQR222" s="18"/>
      <c r="BQS222" s="18"/>
      <c r="BQT222" s="18"/>
      <c r="BQU222" s="18"/>
      <c r="BQV222" s="18"/>
      <c r="BQW222" s="18"/>
      <c r="BQX222" s="18"/>
      <c r="BQY222" s="18"/>
      <c r="BQZ222" s="18"/>
      <c r="BRA222" s="18"/>
      <c r="BRB222" s="18"/>
      <c r="BRC222" s="18"/>
      <c r="BRD222" s="18"/>
      <c r="BRE222" s="18"/>
      <c r="BRF222" s="18"/>
      <c r="BRG222" s="18"/>
      <c r="BRH222" s="18"/>
      <c r="BRI222" s="18"/>
      <c r="BRJ222" s="18"/>
      <c r="BRK222" s="18"/>
      <c r="BRL222" s="18"/>
      <c r="BRM222" s="18"/>
      <c r="BRN222" s="18"/>
      <c r="BRO222" s="18"/>
      <c r="BRP222" s="18"/>
      <c r="BRQ222" s="18"/>
      <c r="BRR222" s="18"/>
      <c r="BRS222" s="18"/>
      <c r="BRT222" s="18"/>
      <c r="BRU222" s="18"/>
      <c r="BRV222" s="18"/>
      <c r="BRW222" s="18"/>
      <c r="BRX222" s="18"/>
      <c r="BRY222" s="18"/>
      <c r="BRZ222" s="18"/>
      <c r="BSA222" s="18"/>
      <c r="BSB222" s="18"/>
      <c r="BSC222" s="18"/>
      <c r="BSD222" s="18"/>
      <c r="BSE222" s="18"/>
      <c r="BSF222" s="18"/>
      <c r="BSG222" s="18"/>
      <c r="BSH222" s="18"/>
      <c r="BSI222" s="18"/>
      <c r="BSJ222" s="18"/>
      <c r="BSK222" s="18"/>
      <c r="BSL222" s="18"/>
      <c r="BSM222" s="18"/>
      <c r="BSN222" s="18"/>
      <c r="BSO222" s="18"/>
      <c r="BSP222" s="18"/>
      <c r="BSQ222" s="18"/>
      <c r="BSR222" s="18"/>
      <c r="BSS222" s="18"/>
      <c r="BST222" s="18"/>
      <c r="BSU222" s="18"/>
      <c r="BSV222" s="18"/>
      <c r="BSW222" s="18"/>
      <c r="BSX222" s="18"/>
      <c r="BSY222" s="18"/>
      <c r="BSZ222" s="18"/>
      <c r="BTA222" s="18"/>
      <c r="BTB222" s="18"/>
      <c r="BTC222" s="18"/>
      <c r="BTD222" s="18"/>
      <c r="BTE222" s="18"/>
      <c r="BTF222" s="18"/>
      <c r="BTG222" s="18"/>
      <c r="BTH222" s="18"/>
    </row>
    <row r="223" spans="1:1880" s="460" customFormat="1" ht="30.75" customHeight="1" x14ac:dyDescent="0.3">
      <c r="A223" s="100"/>
      <c r="B223" s="942" t="s">
        <v>287</v>
      </c>
      <c r="C223" s="911"/>
      <c r="D223" s="89"/>
      <c r="E223" s="459"/>
      <c r="F223" s="462"/>
      <c r="G223" s="433"/>
      <c r="H223" s="17"/>
      <c r="I223" s="72"/>
      <c r="J223"/>
      <c r="K223" s="623"/>
      <c r="L223"/>
      <c r="M223" s="18"/>
      <c r="N223" s="190"/>
      <c r="O223" s="18"/>
      <c r="P223" s="18"/>
      <c r="Q223" s="18"/>
      <c r="R223" s="18"/>
      <c r="S223" s="18"/>
      <c r="T223" s="18"/>
      <c r="U223" s="18"/>
      <c r="V223" s="18"/>
      <c r="W223" s="18"/>
      <c r="X223" s="18"/>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s="18"/>
      <c r="DT223" s="18"/>
      <c r="DU223" s="18"/>
      <c r="DV223" s="18"/>
      <c r="DW223" s="18"/>
      <c r="DX223" s="18"/>
      <c r="DY223" s="18"/>
      <c r="DZ223" s="18"/>
      <c r="EA223" s="18"/>
      <c r="EB223" s="18"/>
      <c r="EC223" s="18"/>
      <c r="ED223" s="18"/>
      <c r="EE223" s="18"/>
      <c r="EF223" s="18"/>
      <c r="EG223" s="18"/>
      <c r="EH223" s="18"/>
      <c r="EI223" s="18"/>
      <c r="EJ223" s="18"/>
      <c r="EK223" s="18"/>
      <c r="EL223" s="18"/>
      <c r="EM223" s="18"/>
      <c r="EN223" s="18"/>
      <c r="EO223" s="18"/>
      <c r="EP223" s="18"/>
      <c r="EQ223" s="18"/>
      <c r="ER223" s="18"/>
      <c r="ES223" s="18"/>
      <c r="ET223" s="18"/>
      <c r="EU223" s="18"/>
      <c r="EV223" s="18"/>
      <c r="EW223" s="18"/>
      <c r="EX223" s="18"/>
      <c r="EY223" s="18"/>
      <c r="EZ223" s="18"/>
      <c r="FA223" s="18"/>
      <c r="FB223" s="18"/>
      <c r="FC223" s="18"/>
      <c r="FD223" s="18"/>
      <c r="FE223" s="18"/>
      <c r="FF223" s="18"/>
      <c r="FG223" s="18"/>
      <c r="FH223" s="18"/>
      <c r="FI223" s="18"/>
      <c r="FJ223" s="18"/>
      <c r="FK223" s="18"/>
      <c r="FL223" s="18"/>
      <c r="FM223" s="18"/>
      <c r="FN223" s="18"/>
      <c r="FO223" s="18"/>
      <c r="FP223" s="18"/>
      <c r="FQ223" s="18"/>
      <c r="FR223" s="18"/>
      <c r="FS223" s="18"/>
      <c r="FT223" s="18"/>
      <c r="FU223" s="18"/>
      <c r="FV223" s="18"/>
      <c r="FW223" s="18"/>
      <c r="FX223" s="18"/>
      <c r="FY223" s="18"/>
      <c r="FZ223" s="18"/>
      <c r="GA223" s="18"/>
      <c r="GB223" s="18"/>
      <c r="GC223" s="18"/>
      <c r="GD223" s="18"/>
      <c r="GE223" s="18"/>
      <c r="GF223" s="18"/>
      <c r="GG223" s="18"/>
      <c r="GH223" s="18"/>
      <c r="GI223" s="18"/>
      <c r="GJ223" s="18"/>
      <c r="GK223" s="18"/>
      <c r="GL223" s="18"/>
      <c r="GM223" s="18"/>
      <c r="GN223" s="18"/>
      <c r="GO223" s="18"/>
      <c r="GP223" s="18"/>
      <c r="GQ223" s="18"/>
      <c r="GR223" s="18"/>
      <c r="GS223" s="18"/>
      <c r="GT223" s="18"/>
      <c r="GU223" s="18"/>
      <c r="GV223" s="18"/>
      <c r="GW223" s="18"/>
      <c r="GX223" s="18"/>
      <c r="GY223" s="18"/>
      <c r="GZ223" s="18"/>
      <c r="HA223" s="18"/>
      <c r="HB223" s="18"/>
      <c r="HC223" s="18"/>
      <c r="HD223" s="18"/>
      <c r="HE223" s="18"/>
      <c r="HF223" s="18"/>
      <c r="HG223" s="18"/>
      <c r="HH223" s="18"/>
      <c r="HI223" s="18"/>
      <c r="HJ223" s="18"/>
      <c r="HK223" s="18"/>
      <c r="HL223" s="18"/>
      <c r="HM223" s="18"/>
      <c r="HN223" s="18"/>
      <c r="HO223" s="18"/>
      <c r="HP223" s="18"/>
      <c r="HQ223" s="18"/>
      <c r="HR223" s="18"/>
      <c r="HS223" s="18"/>
      <c r="HT223" s="18"/>
      <c r="HU223" s="18"/>
      <c r="HV223" s="18"/>
      <c r="HW223" s="18"/>
      <c r="HX223" s="18"/>
      <c r="HY223" s="18"/>
      <c r="HZ223" s="18"/>
      <c r="IA223" s="18"/>
      <c r="IB223" s="18"/>
      <c r="IC223" s="18"/>
      <c r="ID223" s="18"/>
      <c r="IE223" s="18"/>
      <c r="IF223" s="18"/>
      <c r="IG223" s="18"/>
      <c r="IH223" s="18"/>
      <c r="II223" s="18"/>
      <c r="IJ223" s="18"/>
      <c r="IK223" s="18"/>
      <c r="IL223" s="18"/>
      <c r="IM223" s="18"/>
      <c r="IN223" s="18"/>
      <c r="IO223" s="18"/>
      <c r="IP223" s="18"/>
      <c r="IQ223" s="18"/>
      <c r="IR223" s="18"/>
      <c r="IS223" s="18"/>
      <c r="IT223" s="18"/>
      <c r="IU223" s="18"/>
      <c r="IV223" s="18"/>
      <c r="IW223" s="18"/>
      <c r="IX223" s="18"/>
      <c r="IY223" s="18"/>
      <c r="IZ223" s="18"/>
      <c r="JA223" s="18"/>
      <c r="JB223" s="18"/>
      <c r="JC223" s="18"/>
      <c r="JD223" s="18"/>
      <c r="JE223" s="18"/>
      <c r="JF223" s="18"/>
      <c r="JG223" s="18"/>
      <c r="JH223" s="18"/>
      <c r="JI223" s="18"/>
      <c r="JJ223" s="18"/>
      <c r="JK223" s="18"/>
      <c r="JL223" s="18"/>
      <c r="JM223" s="18"/>
      <c r="JN223" s="18"/>
      <c r="JO223" s="18"/>
      <c r="JP223" s="18"/>
      <c r="JQ223" s="18"/>
      <c r="JR223" s="18"/>
      <c r="JS223" s="18"/>
      <c r="JT223" s="18"/>
      <c r="JU223" s="18"/>
      <c r="JV223" s="18"/>
      <c r="JW223" s="18"/>
      <c r="JX223" s="18"/>
      <c r="JY223" s="18"/>
      <c r="JZ223" s="18"/>
      <c r="KA223" s="18"/>
      <c r="KB223" s="18"/>
      <c r="KC223" s="18"/>
      <c r="KD223" s="18"/>
      <c r="KE223" s="18"/>
      <c r="KF223" s="18"/>
      <c r="KG223" s="18"/>
      <c r="KH223" s="18"/>
      <c r="KI223" s="18"/>
      <c r="KJ223" s="18"/>
      <c r="KK223" s="18"/>
      <c r="KL223" s="18"/>
      <c r="KM223" s="18"/>
      <c r="KN223" s="18"/>
      <c r="KO223" s="18"/>
      <c r="KP223" s="18"/>
      <c r="KQ223" s="18"/>
      <c r="KR223" s="18"/>
      <c r="KS223" s="18"/>
      <c r="KT223" s="18"/>
      <c r="KU223" s="18"/>
      <c r="KV223" s="18"/>
      <c r="KW223" s="18"/>
      <c r="KX223" s="18"/>
      <c r="KY223" s="18"/>
      <c r="KZ223" s="18"/>
      <c r="LA223" s="18"/>
      <c r="LB223" s="18"/>
      <c r="LC223" s="18"/>
      <c r="LD223" s="18"/>
      <c r="LE223" s="18"/>
      <c r="LF223" s="18"/>
      <c r="LG223" s="18"/>
      <c r="LH223" s="18"/>
      <c r="LI223" s="18"/>
      <c r="LJ223" s="18"/>
      <c r="LK223" s="18"/>
      <c r="LL223" s="18"/>
      <c r="LM223" s="18"/>
      <c r="LN223" s="18"/>
      <c r="LO223" s="18"/>
      <c r="LP223" s="18"/>
      <c r="LQ223" s="18"/>
      <c r="LR223" s="18"/>
      <c r="LS223" s="18"/>
      <c r="LT223" s="18"/>
      <c r="LU223" s="18"/>
      <c r="LV223" s="18"/>
      <c r="LW223" s="18"/>
      <c r="LX223" s="18"/>
      <c r="LY223" s="18"/>
      <c r="LZ223" s="18"/>
      <c r="MA223" s="18"/>
      <c r="MB223" s="18"/>
      <c r="MC223" s="18"/>
      <c r="MD223" s="18"/>
      <c r="ME223" s="18"/>
      <c r="MF223" s="18"/>
      <c r="MG223" s="18"/>
      <c r="MH223" s="18"/>
      <c r="MI223" s="18"/>
      <c r="MJ223" s="18"/>
      <c r="MK223" s="18"/>
      <c r="ML223" s="18"/>
      <c r="MM223" s="18"/>
      <c r="MN223" s="18"/>
      <c r="MO223" s="18"/>
      <c r="MP223" s="18"/>
      <c r="MQ223" s="18"/>
      <c r="MR223" s="18"/>
      <c r="MS223" s="18"/>
      <c r="MT223" s="18"/>
      <c r="MU223" s="18"/>
      <c r="MV223" s="18"/>
      <c r="MW223" s="18"/>
      <c r="MX223" s="18"/>
      <c r="MY223" s="18"/>
      <c r="MZ223" s="18"/>
      <c r="NA223" s="18"/>
      <c r="NB223" s="18"/>
      <c r="NC223" s="18"/>
      <c r="ND223" s="18"/>
      <c r="NE223" s="18"/>
      <c r="NF223" s="18"/>
      <c r="NG223" s="18"/>
      <c r="NH223" s="18"/>
      <c r="NI223" s="18"/>
      <c r="NJ223" s="18"/>
      <c r="NK223" s="18"/>
      <c r="NL223" s="18"/>
      <c r="NM223" s="18"/>
      <c r="NN223" s="18"/>
      <c r="NO223" s="18"/>
      <c r="NP223" s="18"/>
      <c r="NQ223" s="18"/>
      <c r="NR223" s="18"/>
      <c r="NS223" s="18"/>
      <c r="NT223" s="18"/>
      <c r="NU223" s="18"/>
      <c r="NV223" s="18"/>
      <c r="NW223" s="18"/>
      <c r="NX223" s="18"/>
      <c r="NY223" s="18"/>
      <c r="NZ223" s="18"/>
      <c r="OA223" s="18"/>
      <c r="OB223" s="18"/>
      <c r="OC223" s="18"/>
      <c r="OD223" s="18"/>
      <c r="OE223" s="18"/>
      <c r="OF223" s="18"/>
      <c r="OG223" s="18"/>
      <c r="OH223" s="18"/>
      <c r="OI223" s="18"/>
      <c r="OJ223" s="18"/>
      <c r="OK223" s="18"/>
      <c r="OL223" s="18"/>
      <c r="OM223" s="18"/>
      <c r="ON223" s="18"/>
      <c r="OO223" s="18"/>
      <c r="OP223" s="18"/>
      <c r="OQ223" s="18"/>
      <c r="OR223" s="18"/>
      <c r="OS223" s="18"/>
      <c r="OT223" s="18"/>
      <c r="OU223" s="18"/>
      <c r="OV223" s="18"/>
      <c r="OW223" s="18"/>
      <c r="OX223" s="18"/>
      <c r="OY223" s="18"/>
      <c r="OZ223" s="18"/>
      <c r="PA223" s="18"/>
      <c r="PB223" s="18"/>
      <c r="PC223" s="18"/>
      <c r="PD223" s="18"/>
      <c r="PE223" s="18"/>
      <c r="PF223" s="18"/>
      <c r="PG223" s="18"/>
      <c r="PH223" s="18"/>
      <c r="PI223" s="18"/>
      <c r="PJ223" s="18"/>
      <c r="PK223" s="18"/>
      <c r="PL223" s="18"/>
      <c r="PM223" s="18"/>
      <c r="PN223" s="18"/>
      <c r="PO223" s="18"/>
      <c r="PP223" s="18"/>
      <c r="PQ223" s="18"/>
      <c r="PR223" s="18"/>
      <c r="PS223" s="18"/>
      <c r="PT223" s="18"/>
      <c r="PU223" s="18"/>
      <c r="PV223" s="18"/>
      <c r="PW223" s="18"/>
      <c r="PX223" s="18"/>
      <c r="PY223" s="18"/>
      <c r="PZ223" s="18"/>
      <c r="QA223" s="18"/>
      <c r="QB223" s="18"/>
      <c r="QC223" s="18"/>
      <c r="QD223" s="18"/>
      <c r="QE223" s="18"/>
      <c r="QF223" s="18"/>
      <c r="QG223" s="18"/>
      <c r="QH223" s="18"/>
      <c r="QI223" s="18"/>
      <c r="QJ223" s="18"/>
      <c r="QK223" s="18"/>
      <c r="QL223" s="18"/>
      <c r="QM223" s="18"/>
      <c r="QN223" s="18"/>
      <c r="QO223" s="18"/>
      <c r="QP223" s="18"/>
      <c r="QQ223" s="18"/>
      <c r="QR223" s="18"/>
      <c r="QS223" s="18"/>
      <c r="QT223" s="18"/>
      <c r="QU223" s="18"/>
      <c r="QV223" s="18"/>
      <c r="QW223" s="18"/>
      <c r="QX223" s="18"/>
      <c r="QY223" s="18"/>
      <c r="QZ223" s="18"/>
      <c r="RA223" s="18"/>
      <c r="RB223" s="18"/>
      <c r="RC223" s="18"/>
      <c r="RD223" s="18"/>
      <c r="RE223" s="18"/>
      <c r="RF223" s="18"/>
      <c r="RG223" s="18"/>
      <c r="RH223" s="18"/>
      <c r="RI223" s="18"/>
      <c r="RJ223" s="18"/>
      <c r="RK223" s="18"/>
      <c r="RL223" s="18"/>
      <c r="RM223" s="18"/>
      <c r="RN223" s="18"/>
      <c r="RO223" s="18"/>
      <c r="RP223" s="18"/>
      <c r="RQ223" s="18"/>
      <c r="RR223" s="18"/>
      <c r="RS223" s="18"/>
      <c r="RT223" s="18"/>
      <c r="RU223" s="18"/>
      <c r="RV223" s="18"/>
      <c r="RW223" s="18"/>
      <c r="RX223" s="18"/>
      <c r="RY223" s="18"/>
      <c r="RZ223" s="18"/>
      <c r="SA223" s="18"/>
      <c r="SB223" s="18"/>
      <c r="SC223" s="18"/>
      <c r="SD223" s="18"/>
      <c r="SE223" s="18"/>
      <c r="SF223" s="18"/>
      <c r="SG223" s="18"/>
      <c r="SH223" s="18"/>
      <c r="SI223" s="18"/>
      <c r="SJ223" s="18"/>
      <c r="SK223" s="18"/>
      <c r="SL223" s="18"/>
      <c r="SM223" s="18"/>
      <c r="SN223" s="18"/>
      <c r="SO223" s="18"/>
      <c r="SP223" s="18"/>
      <c r="SQ223" s="18"/>
      <c r="SR223" s="18"/>
      <c r="SS223" s="18"/>
      <c r="ST223" s="18"/>
      <c r="SU223" s="18"/>
      <c r="SV223" s="18"/>
      <c r="SW223" s="18"/>
      <c r="SX223" s="18"/>
      <c r="SY223" s="18"/>
      <c r="SZ223" s="18"/>
      <c r="TA223" s="18"/>
      <c r="TB223" s="18"/>
      <c r="TC223" s="18"/>
      <c r="TD223" s="18"/>
      <c r="TE223" s="18"/>
      <c r="TF223" s="18"/>
      <c r="TG223" s="18"/>
      <c r="TH223" s="18"/>
      <c r="TI223" s="18"/>
      <c r="TJ223" s="18"/>
      <c r="TK223" s="18"/>
      <c r="TL223" s="18"/>
      <c r="TM223" s="18"/>
      <c r="TN223" s="18"/>
      <c r="TO223" s="18"/>
      <c r="TP223" s="18"/>
      <c r="TQ223" s="18"/>
      <c r="TR223" s="18"/>
      <c r="TS223" s="18"/>
      <c r="TT223" s="18"/>
      <c r="TU223" s="18"/>
      <c r="TV223" s="18"/>
      <c r="TW223" s="18"/>
      <c r="TX223" s="18"/>
      <c r="TY223" s="18"/>
      <c r="TZ223" s="18"/>
      <c r="UA223" s="18"/>
      <c r="UB223" s="18"/>
      <c r="UC223" s="18"/>
      <c r="UD223" s="18"/>
      <c r="UE223" s="18"/>
      <c r="UF223" s="18"/>
      <c r="UG223" s="18"/>
      <c r="UH223" s="18"/>
      <c r="UI223" s="18"/>
      <c r="UJ223" s="18"/>
      <c r="UK223" s="18"/>
      <c r="UL223" s="18"/>
      <c r="UM223" s="18"/>
      <c r="UN223" s="18"/>
      <c r="UO223" s="18"/>
      <c r="UP223" s="18"/>
      <c r="UQ223" s="18"/>
      <c r="UR223" s="18"/>
      <c r="US223" s="18"/>
      <c r="UT223" s="18"/>
      <c r="UU223" s="18"/>
      <c r="UV223" s="18"/>
      <c r="UW223" s="18"/>
      <c r="UX223" s="18"/>
      <c r="UY223" s="18"/>
      <c r="UZ223" s="18"/>
      <c r="VA223" s="18"/>
      <c r="VB223" s="18"/>
      <c r="VC223" s="18"/>
      <c r="VD223" s="18"/>
      <c r="VE223" s="18"/>
      <c r="VF223" s="18"/>
      <c r="VG223" s="18"/>
      <c r="VH223" s="18"/>
      <c r="VI223" s="18"/>
      <c r="VJ223" s="18"/>
      <c r="VK223" s="18"/>
      <c r="VL223" s="18"/>
      <c r="VM223" s="18"/>
      <c r="VN223" s="18"/>
      <c r="VO223" s="18"/>
      <c r="VP223" s="18"/>
      <c r="VQ223" s="18"/>
      <c r="VR223" s="18"/>
      <c r="VS223" s="18"/>
      <c r="VT223" s="18"/>
      <c r="VU223" s="18"/>
      <c r="VV223" s="18"/>
      <c r="VW223" s="18"/>
      <c r="VX223" s="18"/>
      <c r="VY223" s="18"/>
      <c r="VZ223" s="18"/>
      <c r="WA223" s="18"/>
      <c r="WB223" s="18"/>
      <c r="WC223" s="18"/>
      <c r="WD223" s="18"/>
      <c r="WE223" s="18"/>
      <c r="WF223" s="18"/>
      <c r="WG223" s="18"/>
      <c r="WH223" s="18"/>
      <c r="WI223" s="18"/>
      <c r="WJ223" s="18"/>
      <c r="WK223" s="18"/>
      <c r="WL223" s="18"/>
      <c r="WM223" s="18"/>
      <c r="WN223" s="18"/>
      <c r="WO223" s="18"/>
      <c r="WP223" s="18"/>
      <c r="WQ223" s="18"/>
      <c r="WR223" s="18"/>
      <c r="WS223" s="18"/>
      <c r="WT223" s="18"/>
      <c r="WU223" s="18"/>
      <c r="WV223" s="18"/>
      <c r="WW223" s="18"/>
      <c r="WX223" s="18"/>
      <c r="WY223" s="18"/>
      <c r="WZ223" s="18"/>
      <c r="XA223" s="18"/>
      <c r="XB223" s="18"/>
      <c r="XC223" s="18"/>
      <c r="XD223" s="18"/>
      <c r="XE223" s="18"/>
      <c r="XF223" s="18"/>
      <c r="XG223" s="18"/>
      <c r="XH223" s="18"/>
      <c r="XI223" s="18"/>
      <c r="XJ223" s="18"/>
      <c r="XK223" s="18"/>
      <c r="XL223" s="18"/>
      <c r="XM223" s="18"/>
      <c r="XN223" s="18"/>
      <c r="XO223" s="18"/>
      <c r="XP223" s="18"/>
      <c r="XQ223" s="18"/>
      <c r="XR223" s="18"/>
      <c r="XS223" s="18"/>
      <c r="XT223" s="18"/>
      <c r="XU223" s="18"/>
      <c r="XV223" s="18"/>
      <c r="XW223" s="18"/>
      <c r="XX223" s="18"/>
      <c r="XY223" s="18"/>
      <c r="XZ223" s="18"/>
      <c r="YA223" s="18"/>
      <c r="YB223" s="18"/>
      <c r="YC223" s="18"/>
      <c r="YD223" s="18"/>
      <c r="YE223" s="18"/>
      <c r="YF223" s="18"/>
      <c r="YG223" s="18"/>
      <c r="YH223" s="18"/>
      <c r="YI223" s="18"/>
      <c r="YJ223" s="18"/>
      <c r="YK223" s="18"/>
      <c r="YL223" s="18"/>
      <c r="YM223" s="18"/>
      <c r="YN223" s="18"/>
      <c r="YO223" s="18"/>
      <c r="YP223" s="18"/>
      <c r="YQ223" s="18"/>
      <c r="YR223" s="18"/>
      <c r="YS223" s="18"/>
      <c r="YT223" s="18"/>
      <c r="YU223" s="18"/>
      <c r="YV223" s="18"/>
      <c r="YW223" s="18"/>
      <c r="YX223" s="18"/>
      <c r="YY223" s="18"/>
      <c r="YZ223" s="18"/>
      <c r="ZA223" s="18"/>
      <c r="ZB223" s="18"/>
      <c r="ZC223" s="18"/>
      <c r="ZD223" s="18"/>
      <c r="ZE223" s="18"/>
      <c r="ZF223" s="18"/>
      <c r="ZG223" s="18"/>
      <c r="ZH223" s="18"/>
      <c r="ZI223" s="18"/>
      <c r="ZJ223" s="18"/>
      <c r="ZK223" s="18"/>
      <c r="ZL223" s="18"/>
      <c r="ZM223" s="18"/>
      <c r="ZN223" s="18"/>
      <c r="ZO223" s="18"/>
      <c r="ZP223" s="18"/>
      <c r="ZQ223" s="18"/>
      <c r="ZR223" s="18"/>
      <c r="ZS223" s="18"/>
      <c r="ZT223" s="18"/>
      <c r="ZU223" s="18"/>
      <c r="ZV223" s="18"/>
      <c r="ZW223" s="18"/>
      <c r="ZX223" s="18"/>
      <c r="ZY223" s="18"/>
      <c r="ZZ223" s="18"/>
      <c r="AAA223" s="18"/>
      <c r="AAB223" s="18"/>
      <c r="AAC223" s="18"/>
      <c r="AAD223" s="18"/>
      <c r="AAE223" s="18"/>
      <c r="AAF223" s="18"/>
      <c r="AAG223" s="18"/>
      <c r="AAH223" s="18"/>
      <c r="AAI223" s="18"/>
      <c r="AAJ223" s="18"/>
      <c r="AAK223" s="18"/>
      <c r="AAL223" s="18"/>
      <c r="AAM223" s="18"/>
      <c r="AAN223" s="18"/>
      <c r="AAO223" s="18"/>
      <c r="AAP223" s="18"/>
      <c r="AAQ223" s="18"/>
      <c r="AAR223" s="18"/>
      <c r="AAS223" s="18"/>
      <c r="AAT223" s="18"/>
      <c r="AAU223" s="18"/>
      <c r="AAV223" s="18"/>
      <c r="AAW223" s="18"/>
      <c r="AAX223" s="18"/>
      <c r="AAY223" s="18"/>
      <c r="AAZ223" s="18"/>
      <c r="ABA223" s="18"/>
      <c r="ABB223" s="18"/>
      <c r="ABC223" s="18"/>
      <c r="ABD223" s="18"/>
      <c r="ABE223" s="18"/>
      <c r="ABF223" s="18"/>
      <c r="ABG223" s="18"/>
      <c r="ABH223" s="18"/>
      <c r="ABI223" s="18"/>
      <c r="ABJ223" s="18"/>
      <c r="ABK223" s="18"/>
      <c r="ABL223" s="18"/>
      <c r="ABM223" s="18"/>
      <c r="ABN223" s="18"/>
      <c r="ABO223" s="18"/>
      <c r="ABP223" s="18"/>
      <c r="ABQ223" s="18"/>
      <c r="ABR223" s="18"/>
      <c r="ABS223" s="18"/>
      <c r="ABT223" s="18"/>
      <c r="ABU223" s="18"/>
      <c r="ABV223" s="18"/>
      <c r="ABW223" s="18"/>
      <c r="ABX223" s="18"/>
      <c r="ABY223" s="18"/>
      <c r="ABZ223" s="18"/>
      <c r="ACA223" s="18"/>
      <c r="ACB223" s="18"/>
      <c r="ACC223" s="18"/>
      <c r="ACD223" s="18"/>
      <c r="ACE223" s="18"/>
      <c r="ACF223" s="18"/>
      <c r="ACG223" s="18"/>
      <c r="ACH223" s="18"/>
      <c r="ACI223" s="18"/>
      <c r="ACJ223" s="18"/>
      <c r="ACK223" s="18"/>
      <c r="ACL223" s="18"/>
      <c r="ACM223" s="18"/>
      <c r="ACN223" s="18"/>
      <c r="ACO223" s="18"/>
      <c r="ACP223" s="18"/>
      <c r="ACQ223" s="18"/>
      <c r="ACR223" s="18"/>
      <c r="ACS223" s="18"/>
      <c r="ACT223" s="18"/>
      <c r="ACU223" s="18"/>
      <c r="ACV223" s="18"/>
      <c r="ACW223" s="18"/>
      <c r="ACX223" s="18"/>
      <c r="ACY223" s="18"/>
      <c r="ACZ223" s="18"/>
      <c r="ADA223" s="18"/>
      <c r="ADB223" s="18"/>
      <c r="ADC223" s="18"/>
      <c r="ADD223" s="18"/>
      <c r="ADE223" s="18"/>
      <c r="ADF223" s="18"/>
      <c r="ADG223" s="18"/>
      <c r="ADH223" s="18"/>
      <c r="ADI223" s="18"/>
      <c r="ADJ223" s="18"/>
      <c r="ADK223" s="18"/>
      <c r="ADL223" s="18"/>
      <c r="ADM223" s="18"/>
      <c r="ADN223" s="18"/>
      <c r="ADO223" s="18"/>
      <c r="ADP223" s="18"/>
      <c r="ADQ223" s="18"/>
      <c r="ADR223" s="18"/>
      <c r="ADS223" s="18"/>
      <c r="ADT223" s="18"/>
      <c r="ADU223" s="18"/>
      <c r="ADV223" s="18"/>
      <c r="ADW223" s="18"/>
      <c r="ADX223" s="18"/>
      <c r="ADY223" s="18"/>
      <c r="ADZ223" s="18"/>
      <c r="AEA223" s="18"/>
      <c r="AEB223" s="18"/>
      <c r="AEC223" s="18"/>
      <c r="AED223" s="18"/>
      <c r="AEE223" s="18"/>
      <c r="AEF223" s="18"/>
      <c r="AEG223" s="18"/>
      <c r="AEH223" s="18"/>
      <c r="AEI223" s="18"/>
      <c r="AEJ223" s="18"/>
      <c r="AEK223" s="18"/>
      <c r="AEL223" s="18"/>
      <c r="AEM223" s="18"/>
      <c r="AEN223" s="18"/>
      <c r="AEO223" s="18"/>
      <c r="AEP223" s="18"/>
      <c r="AEQ223" s="18"/>
      <c r="AER223" s="18"/>
      <c r="AES223" s="18"/>
      <c r="AET223" s="18"/>
      <c r="AEU223" s="18"/>
      <c r="AEV223" s="18"/>
      <c r="AEW223" s="18"/>
      <c r="AEX223" s="18"/>
      <c r="AEY223" s="18"/>
      <c r="AEZ223" s="18"/>
      <c r="AFA223" s="18"/>
      <c r="AFB223" s="18"/>
      <c r="AFC223" s="18"/>
      <c r="AFD223" s="18"/>
      <c r="AFE223" s="18"/>
      <c r="AFF223" s="18"/>
      <c r="AFG223" s="18"/>
      <c r="AFH223" s="18"/>
      <c r="AFI223" s="18"/>
      <c r="AFJ223" s="18"/>
      <c r="AFK223" s="18"/>
      <c r="AFL223" s="18"/>
      <c r="AFM223" s="18"/>
      <c r="AFN223" s="18"/>
      <c r="AFO223" s="18"/>
      <c r="AFP223" s="18"/>
      <c r="AFQ223" s="18"/>
      <c r="AFR223" s="18"/>
      <c r="AFS223" s="18"/>
      <c r="AFT223" s="18"/>
      <c r="AFU223" s="18"/>
      <c r="AFV223" s="18"/>
      <c r="AFW223" s="18"/>
      <c r="AFX223" s="18"/>
      <c r="AFY223" s="18"/>
      <c r="AFZ223" s="18"/>
      <c r="AGA223" s="18"/>
      <c r="AGB223" s="18"/>
      <c r="AGC223" s="18"/>
      <c r="AGD223" s="18"/>
      <c r="AGE223" s="18"/>
      <c r="AGF223" s="18"/>
      <c r="AGG223" s="18"/>
      <c r="AGH223" s="18"/>
      <c r="AGI223" s="18"/>
      <c r="AGJ223" s="18"/>
      <c r="AGK223" s="18"/>
      <c r="AGL223" s="18"/>
      <c r="AGM223" s="18"/>
      <c r="AGN223" s="18"/>
      <c r="AGO223" s="18"/>
      <c r="AGP223" s="18"/>
      <c r="AGQ223" s="18"/>
      <c r="AGR223" s="18"/>
      <c r="AGS223" s="18"/>
      <c r="AGT223" s="18"/>
      <c r="AGU223" s="18"/>
      <c r="AGV223" s="18"/>
      <c r="AGW223" s="18"/>
      <c r="AGX223" s="18"/>
      <c r="AGY223" s="18"/>
      <c r="AGZ223" s="18"/>
      <c r="AHA223" s="18"/>
      <c r="AHB223" s="18"/>
      <c r="AHC223" s="18"/>
      <c r="AHD223" s="18"/>
      <c r="AHE223" s="18"/>
      <c r="AHF223" s="18"/>
      <c r="AHG223" s="18"/>
      <c r="AHH223" s="18"/>
      <c r="AHI223" s="18"/>
      <c r="AHJ223" s="18"/>
      <c r="AHK223" s="18"/>
      <c r="AHL223" s="18"/>
      <c r="AHM223" s="18"/>
      <c r="AHN223" s="18"/>
      <c r="AHO223" s="18"/>
      <c r="AHP223" s="18"/>
      <c r="AHQ223" s="18"/>
      <c r="AHR223" s="18"/>
      <c r="AHS223" s="18"/>
      <c r="AHT223" s="18"/>
      <c r="AHU223" s="18"/>
      <c r="AHV223" s="18"/>
      <c r="AHW223" s="18"/>
      <c r="AHX223" s="18"/>
      <c r="AHY223" s="18"/>
      <c r="AHZ223" s="18"/>
      <c r="AIA223" s="18"/>
      <c r="AIB223" s="18"/>
      <c r="AIC223" s="18"/>
      <c r="AID223" s="18"/>
      <c r="AIE223" s="18"/>
      <c r="AIF223" s="18"/>
      <c r="AIG223" s="18"/>
      <c r="AIH223" s="18"/>
      <c r="AII223" s="18"/>
      <c r="AIJ223" s="18"/>
      <c r="AIK223" s="18"/>
      <c r="AIL223" s="18"/>
      <c r="AIM223" s="18"/>
      <c r="AIN223" s="18"/>
      <c r="AIO223" s="18"/>
      <c r="AIP223" s="18"/>
      <c r="AIQ223" s="18"/>
      <c r="AIR223" s="18"/>
      <c r="AIS223" s="18"/>
      <c r="AIT223" s="18"/>
      <c r="AIU223" s="18"/>
      <c r="AIV223" s="18"/>
      <c r="AIW223" s="18"/>
      <c r="AIX223" s="18"/>
      <c r="AIY223" s="18"/>
      <c r="AIZ223" s="18"/>
      <c r="AJA223" s="18"/>
      <c r="AJB223" s="18"/>
      <c r="AJC223" s="18"/>
      <c r="AJD223" s="18"/>
      <c r="AJE223" s="18"/>
      <c r="AJF223" s="18"/>
      <c r="AJG223" s="18"/>
      <c r="AJH223" s="18"/>
      <c r="AJI223" s="18"/>
      <c r="AJJ223" s="18"/>
      <c r="AJK223" s="18"/>
      <c r="AJL223" s="18"/>
      <c r="AJM223" s="18"/>
      <c r="AJN223" s="18"/>
      <c r="AJO223" s="18"/>
      <c r="AJP223" s="18"/>
      <c r="AJQ223" s="18"/>
      <c r="AJR223" s="18"/>
      <c r="AJS223" s="18"/>
      <c r="AJT223" s="18"/>
      <c r="AJU223" s="18"/>
      <c r="AJV223" s="18"/>
      <c r="AJW223" s="18"/>
      <c r="AJX223" s="18"/>
      <c r="AJY223" s="18"/>
      <c r="AJZ223" s="18"/>
      <c r="AKA223" s="18"/>
      <c r="AKB223" s="18"/>
      <c r="AKC223" s="18"/>
      <c r="AKD223" s="18"/>
      <c r="AKE223" s="18"/>
      <c r="AKF223" s="18"/>
      <c r="AKG223" s="18"/>
      <c r="AKH223" s="18"/>
      <c r="AKI223" s="18"/>
      <c r="AKJ223" s="18"/>
      <c r="AKK223" s="18"/>
      <c r="AKL223" s="18"/>
      <c r="AKM223" s="18"/>
      <c r="AKN223" s="18"/>
      <c r="AKO223" s="18"/>
      <c r="AKP223" s="18"/>
      <c r="AKQ223" s="18"/>
      <c r="AKR223" s="18"/>
      <c r="AKS223" s="18"/>
      <c r="AKT223" s="18"/>
      <c r="AKU223" s="18"/>
      <c r="AKV223" s="18"/>
      <c r="AKW223" s="18"/>
      <c r="AKX223" s="18"/>
      <c r="AKY223" s="18"/>
      <c r="AKZ223" s="18"/>
      <c r="ALA223" s="18"/>
      <c r="ALB223" s="18"/>
      <c r="ALC223" s="18"/>
      <c r="ALD223" s="18"/>
      <c r="ALE223" s="18"/>
      <c r="ALF223" s="18"/>
      <c r="ALG223" s="18"/>
      <c r="ALH223" s="18"/>
      <c r="ALI223" s="18"/>
      <c r="ALJ223" s="18"/>
      <c r="ALK223" s="18"/>
      <c r="ALL223" s="18"/>
      <c r="ALM223" s="18"/>
      <c r="ALN223" s="18"/>
      <c r="ALO223" s="18"/>
      <c r="ALP223" s="18"/>
      <c r="ALQ223" s="18"/>
      <c r="ALR223" s="18"/>
      <c r="ALS223" s="18"/>
      <c r="ALT223" s="18"/>
      <c r="ALU223" s="18"/>
      <c r="ALV223" s="18"/>
      <c r="ALW223" s="18"/>
      <c r="ALX223" s="18"/>
      <c r="ALY223" s="18"/>
      <c r="ALZ223" s="18"/>
      <c r="AMA223" s="18"/>
      <c r="AMB223" s="18"/>
      <c r="AMC223" s="18"/>
      <c r="AMD223" s="18"/>
      <c r="AME223" s="18"/>
      <c r="AMF223" s="18"/>
      <c r="AMG223" s="18"/>
      <c r="AMH223" s="18"/>
      <c r="AMI223" s="18"/>
      <c r="AMJ223" s="18"/>
      <c r="AMK223" s="18"/>
      <c r="AML223" s="18"/>
      <c r="AMM223" s="18"/>
      <c r="AMN223" s="18"/>
      <c r="AMO223" s="18"/>
      <c r="AMP223" s="18"/>
      <c r="AMQ223" s="18"/>
      <c r="AMR223" s="18"/>
      <c r="AMS223" s="18"/>
      <c r="AMT223" s="18"/>
      <c r="AMU223" s="18"/>
      <c r="AMV223" s="18"/>
      <c r="AMW223" s="18"/>
      <c r="AMX223" s="18"/>
      <c r="AMY223" s="18"/>
      <c r="AMZ223" s="18"/>
      <c r="ANA223" s="18"/>
      <c r="ANB223" s="18"/>
      <c r="ANC223" s="18"/>
      <c r="AND223" s="18"/>
      <c r="ANE223" s="18"/>
      <c r="ANF223" s="18"/>
      <c r="ANG223" s="18"/>
      <c r="ANH223" s="18"/>
      <c r="ANI223" s="18"/>
      <c r="ANJ223" s="18"/>
      <c r="ANK223" s="18"/>
      <c r="ANL223" s="18"/>
      <c r="ANM223" s="18"/>
      <c r="ANN223" s="18"/>
      <c r="ANO223" s="18"/>
      <c r="ANP223" s="18"/>
      <c r="ANQ223" s="18"/>
      <c r="ANR223" s="18"/>
      <c r="ANS223" s="18"/>
      <c r="ANT223" s="18"/>
      <c r="ANU223" s="18"/>
      <c r="ANV223" s="18"/>
      <c r="ANW223" s="18"/>
      <c r="ANX223" s="18"/>
      <c r="ANY223" s="18"/>
      <c r="ANZ223" s="18"/>
      <c r="AOA223" s="18"/>
      <c r="AOB223" s="18"/>
      <c r="AOC223" s="18"/>
      <c r="AOD223" s="18"/>
      <c r="AOE223" s="18"/>
      <c r="AOF223" s="18"/>
      <c r="AOG223" s="18"/>
      <c r="AOH223" s="18"/>
      <c r="AOI223" s="18"/>
      <c r="AOJ223" s="18"/>
      <c r="AOK223" s="18"/>
      <c r="AOL223" s="18"/>
      <c r="AOM223" s="18"/>
      <c r="AON223" s="18"/>
      <c r="AOO223" s="18"/>
      <c r="AOP223" s="18"/>
      <c r="AOQ223" s="18"/>
      <c r="AOR223" s="18"/>
      <c r="AOS223" s="18"/>
      <c r="AOT223" s="18"/>
      <c r="AOU223" s="18"/>
      <c r="AOV223" s="18"/>
      <c r="AOW223" s="18"/>
      <c r="AOX223" s="18"/>
      <c r="AOY223" s="18"/>
      <c r="AOZ223" s="18"/>
      <c r="APA223" s="18"/>
      <c r="APB223" s="18"/>
      <c r="APC223" s="18"/>
      <c r="APD223" s="18"/>
      <c r="APE223" s="18"/>
      <c r="APF223" s="18"/>
      <c r="APG223" s="18"/>
      <c r="APH223" s="18"/>
      <c r="API223" s="18"/>
      <c r="APJ223" s="18"/>
      <c r="APK223" s="18"/>
      <c r="APL223" s="18"/>
      <c r="APM223" s="18"/>
      <c r="APN223" s="18"/>
      <c r="APO223" s="18"/>
      <c r="APP223" s="18"/>
      <c r="APQ223" s="18"/>
      <c r="APR223" s="18"/>
      <c r="APS223" s="18"/>
      <c r="APT223" s="18"/>
      <c r="APU223" s="18"/>
      <c r="APV223" s="18"/>
      <c r="APW223" s="18"/>
      <c r="APX223" s="18"/>
      <c r="APY223" s="18"/>
      <c r="APZ223" s="18"/>
      <c r="AQA223" s="18"/>
      <c r="AQB223" s="18"/>
      <c r="AQC223" s="18"/>
      <c r="AQD223" s="18"/>
      <c r="AQE223" s="18"/>
      <c r="AQF223" s="18"/>
      <c r="AQG223" s="18"/>
      <c r="AQH223" s="18"/>
      <c r="AQI223" s="18"/>
      <c r="AQJ223" s="18"/>
      <c r="AQK223" s="18"/>
      <c r="AQL223" s="18"/>
      <c r="AQM223" s="18"/>
      <c r="AQN223" s="18"/>
      <c r="AQO223" s="18"/>
      <c r="AQP223" s="18"/>
      <c r="AQQ223" s="18"/>
      <c r="AQR223" s="18"/>
      <c r="AQS223" s="18"/>
      <c r="AQT223" s="18"/>
      <c r="AQU223" s="18"/>
      <c r="AQV223" s="18"/>
      <c r="AQW223" s="18"/>
      <c r="AQX223" s="18"/>
      <c r="AQY223" s="18"/>
      <c r="AQZ223" s="18"/>
      <c r="ARA223" s="18"/>
      <c r="ARB223" s="18"/>
      <c r="ARC223" s="18"/>
      <c r="ARD223" s="18"/>
      <c r="ARE223" s="18"/>
      <c r="ARF223" s="18"/>
      <c r="ARG223" s="18"/>
      <c r="ARH223" s="18"/>
      <c r="ARI223" s="18"/>
      <c r="ARJ223" s="18"/>
      <c r="ARK223" s="18"/>
      <c r="ARL223" s="18"/>
      <c r="ARM223" s="18"/>
      <c r="ARN223" s="18"/>
      <c r="ARO223" s="18"/>
      <c r="ARP223" s="18"/>
      <c r="ARQ223" s="18"/>
      <c r="ARR223" s="18"/>
      <c r="ARS223" s="18"/>
      <c r="ART223" s="18"/>
      <c r="ARU223" s="18"/>
      <c r="ARV223" s="18"/>
      <c r="ARW223" s="18"/>
      <c r="ARX223" s="18"/>
      <c r="ARY223" s="18"/>
      <c r="ARZ223" s="18"/>
      <c r="ASA223" s="18"/>
      <c r="ASB223" s="18"/>
      <c r="ASC223" s="18"/>
      <c r="ASD223" s="18"/>
      <c r="ASE223" s="18"/>
      <c r="ASF223" s="18"/>
      <c r="ASG223" s="18"/>
      <c r="ASH223" s="18"/>
      <c r="ASI223" s="18"/>
      <c r="ASJ223" s="18"/>
      <c r="ASK223" s="18"/>
      <c r="ASL223" s="18"/>
      <c r="ASM223" s="18"/>
      <c r="ASN223" s="18"/>
      <c r="ASO223" s="18"/>
      <c r="ASP223" s="18"/>
      <c r="ASQ223" s="18"/>
      <c r="ASR223" s="18"/>
      <c r="ASS223" s="18"/>
      <c r="AST223" s="18"/>
      <c r="ASU223" s="18"/>
      <c r="ASV223" s="18"/>
      <c r="ASW223" s="18"/>
      <c r="ASX223" s="18"/>
      <c r="ASY223" s="18"/>
      <c r="ASZ223" s="18"/>
      <c r="ATA223" s="18"/>
      <c r="ATB223" s="18"/>
      <c r="ATC223" s="18"/>
      <c r="ATD223" s="18"/>
      <c r="ATE223" s="18"/>
      <c r="ATF223" s="18"/>
      <c r="ATG223" s="18"/>
      <c r="ATH223" s="18"/>
      <c r="ATI223" s="18"/>
      <c r="ATJ223" s="18"/>
      <c r="ATK223" s="18"/>
      <c r="ATL223" s="18"/>
      <c r="ATM223" s="18"/>
      <c r="ATN223" s="18"/>
      <c r="ATO223" s="18"/>
      <c r="ATP223" s="18"/>
      <c r="ATQ223" s="18"/>
      <c r="ATR223" s="18"/>
      <c r="ATS223" s="18"/>
      <c r="ATT223" s="18"/>
      <c r="ATU223" s="18"/>
      <c r="ATV223" s="18"/>
      <c r="ATW223" s="18"/>
      <c r="ATX223" s="18"/>
      <c r="ATY223" s="18"/>
      <c r="ATZ223" s="18"/>
      <c r="AUA223" s="18"/>
      <c r="AUB223" s="18"/>
      <c r="AUC223" s="18"/>
      <c r="AUD223" s="18"/>
      <c r="AUE223" s="18"/>
      <c r="AUF223" s="18"/>
      <c r="AUG223" s="18"/>
      <c r="AUH223" s="18"/>
      <c r="AUI223" s="18"/>
      <c r="AUJ223" s="18"/>
      <c r="AUK223" s="18"/>
      <c r="AUL223" s="18"/>
      <c r="AUM223" s="18"/>
      <c r="AUN223" s="18"/>
      <c r="AUO223" s="18"/>
      <c r="AUP223" s="18"/>
      <c r="AUQ223" s="18"/>
      <c r="AUR223" s="18"/>
      <c r="AUS223" s="18"/>
      <c r="AUT223" s="18"/>
      <c r="AUU223" s="18"/>
      <c r="AUV223" s="18"/>
      <c r="AUW223" s="18"/>
      <c r="AUX223" s="18"/>
      <c r="AUY223" s="18"/>
      <c r="AUZ223" s="18"/>
      <c r="AVA223" s="18"/>
      <c r="AVB223" s="18"/>
      <c r="AVC223" s="18"/>
      <c r="AVD223" s="18"/>
      <c r="AVE223" s="18"/>
      <c r="AVF223" s="18"/>
      <c r="AVG223" s="18"/>
      <c r="AVH223" s="18"/>
      <c r="AVI223" s="18"/>
      <c r="AVJ223" s="18"/>
      <c r="AVK223" s="18"/>
      <c r="AVL223" s="18"/>
      <c r="AVM223" s="18"/>
      <c r="AVN223" s="18"/>
      <c r="AVO223" s="18"/>
      <c r="AVP223" s="18"/>
      <c r="AVQ223" s="18"/>
      <c r="AVR223" s="18"/>
      <c r="AVS223" s="18"/>
      <c r="AVT223" s="18"/>
      <c r="AVU223" s="18"/>
      <c r="AVV223" s="18"/>
      <c r="AVW223" s="18"/>
      <c r="AVX223" s="18"/>
      <c r="AVY223" s="18"/>
      <c r="AVZ223" s="18"/>
      <c r="AWA223" s="18"/>
      <c r="AWB223" s="18"/>
      <c r="AWC223" s="18"/>
      <c r="AWD223" s="18"/>
      <c r="AWE223" s="18"/>
      <c r="AWF223" s="18"/>
      <c r="AWG223" s="18"/>
      <c r="AWH223" s="18"/>
      <c r="AWI223" s="18"/>
      <c r="AWJ223" s="18"/>
      <c r="AWK223" s="18"/>
      <c r="AWL223" s="18"/>
      <c r="AWM223" s="18"/>
      <c r="AWN223" s="18"/>
      <c r="AWO223" s="18"/>
      <c r="AWP223" s="18"/>
      <c r="AWQ223" s="18"/>
      <c r="AWR223" s="18"/>
      <c r="AWS223" s="18"/>
      <c r="AWT223" s="18"/>
      <c r="AWU223" s="18"/>
      <c r="AWV223" s="18"/>
      <c r="AWW223" s="18"/>
      <c r="AWX223" s="18"/>
      <c r="AWY223" s="18"/>
      <c r="AWZ223" s="18"/>
      <c r="AXA223" s="18"/>
      <c r="AXB223" s="18"/>
      <c r="AXC223" s="18"/>
      <c r="AXD223" s="18"/>
      <c r="AXE223" s="18"/>
      <c r="AXF223" s="18"/>
      <c r="AXG223" s="18"/>
      <c r="AXH223" s="18"/>
      <c r="AXI223" s="18"/>
      <c r="AXJ223" s="18"/>
      <c r="AXK223" s="18"/>
      <c r="AXL223" s="18"/>
      <c r="AXM223" s="18"/>
      <c r="AXN223" s="18"/>
      <c r="AXO223" s="18"/>
      <c r="AXP223" s="18"/>
      <c r="AXQ223" s="18"/>
      <c r="AXR223" s="18"/>
      <c r="AXS223" s="18"/>
      <c r="AXT223" s="18"/>
      <c r="AXU223" s="18"/>
      <c r="AXV223" s="18"/>
      <c r="AXW223" s="18"/>
      <c r="AXX223" s="18"/>
      <c r="AXY223" s="18"/>
      <c r="AXZ223" s="18"/>
      <c r="AYA223" s="18"/>
      <c r="AYB223" s="18"/>
      <c r="AYC223" s="18"/>
      <c r="AYD223" s="18"/>
      <c r="AYE223" s="18"/>
      <c r="AYF223" s="18"/>
      <c r="AYG223" s="18"/>
      <c r="AYH223" s="18"/>
      <c r="AYI223" s="18"/>
      <c r="AYJ223" s="18"/>
      <c r="AYK223" s="18"/>
      <c r="AYL223" s="18"/>
      <c r="AYM223" s="18"/>
      <c r="AYN223" s="18"/>
      <c r="AYO223" s="18"/>
      <c r="AYP223" s="18"/>
      <c r="AYQ223" s="18"/>
      <c r="AYR223" s="18"/>
      <c r="AYS223" s="18"/>
      <c r="AYT223" s="18"/>
      <c r="AYU223" s="18"/>
      <c r="AYV223" s="18"/>
      <c r="AYW223" s="18"/>
      <c r="AYX223" s="18"/>
      <c r="AYY223" s="18"/>
      <c r="AYZ223" s="18"/>
      <c r="AZA223" s="18"/>
      <c r="AZB223" s="18"/>
      <c r="AZC223" s="18"/>
      <c r="AZD223" s="18"/>
      <c r="AZE223" s="18"/>
      <c r="AZF223" s="18"/>
      <c r="AZG223" s="18"/>
      <c r="AZH223" s="18"/>
      <c r="AZI223" s="18"/>
      <c r="AZJ223" s="18"/>
      <c r="AZK223" s="18"/>
      <c r="AZL223" s="18"/>
      <c r="AZM223" s="18"/>
      <c r="AZN223" s="18"/>
      <c r="AZO223" s="18"/>
      <c r="AZP223" s="18"/>
      <c r="AZQ223" s="18"/>
      <c r="AZR223" s="18"/>
      <c r="AZS223" s="18"/>
      <c r="AZT223" s="18"/>
      <c r="AZU223" s="18"/>
      <c r="AZV223" s="18"/>
      <c r="AZW223" s="18"/>
      <c r="AZX223" s="18"/>
      <c r="AZY223" s="18"/>
      <c r="AZZ223" s="18"/>
      <c r="BAA223" s="18"/>
      <c r="BAB223" s="18"/>
      <c r="BAC223" s="18"/>
      <c r="BAD223" s="18"/>
      <c r="BAE223" s="18"/>
      <c r="BAF223" s="18"/>
      <c r="BAG223" s="18"/>
      <c r="BAH223" s="18"/>
      <c r="BAI223" s="18"/>
      <c r="BAJ223" s="18"/>
      <c r="BAK223" s="18"/>
      <c r="BAL223" s="18"/>
      <c r="BAM223" s="18"/>
      <c r="BAN223" s="18"/>
      <c r="BAO223" s="18"/>
      <c r="BAP223" s="18"/>
      <c r="BAQ223" s="18"/>
      <c r="BAR223" s="18"/>
      <c r="BAS223" s="18"/>
      <c r="BAT223" s="18"/>
      <c r="BAU223" s="18"/>
      <c r="BAV223" s="18"/>
      <c r="BAW223" s="18"/>
      <c r="BAX223" s="18"/>
      <c r="BAY223" s="18"/>
      <c r="BAZ223" s="18"/>
      <c r="BBA223" s="18"/>
      <c r="BBB223" s="18"/>
      <c r="BBC223" s="18"/>
      <c r="BBD223" s="18"/>
      <c r="BBE223" s="18"/>
      <c r="BBF223" s="18"/>
      <c r="BBG223" s="18"/>
      <c r="BBH223" s="18"/>
      <c r="BBI223" s="18"/>
      <c r="BBJ223" s="18"/>
      <c r="BBK223" s="18"/>
      <c r="BBL223" s="18"/>
      <c r="BBM223" s="18"/>
      <c r="BBN223" s="18"/>
      <c r="BBO223" s="18"/>
      <c r="BBP223" s="18"/>
      <c r="BBQ223" s="18"/>
      <c r="BBR223" s="18"/>
      <c r="BBS223" s="18"/>
      <c r="BBT223" s="18"/>
      <c r="BBU223" s="18"/>
      <c r="BBV223" s="18"/>
      <c r="BBW223" s="18"/>
      <c r="BBX223" s="18"/>
      <c r="BBY223" s="18"/>
      <c r="BBZ223" s="18"/>
      <c r="BCA223" s="18"/>
      <c r="BCB223" s="18"/>
      <c r="BCC223" s="18"/>
      <c r="BCD223" s="18"/>
      <c r="BCE223" s="18"/>
      <c r="BCF223" s="18"/>
      <c r="BCG223" s="18"/>
      <c r="BCH223" s="18"/>
      <c r="BCI223" s="18"/>
      <c r="BCJ223" s="18"/>
      <c r="BCK223" s="18"/>
      <c r="BCL223" s="18"/>
      <c r="BCM223" s="18"/>
      <c r="BCN223" s="18"/>
      <c r="BCO223" s="18"/>
      <c r="BCP223" s="18"/>
      <c r="BCQ223" s="18"/>
      <c r="BCR223" s="18"/>
      <c r="BCS223" s="18"/>
      <c r="BCT223" s="18"/>
      <c r="BCU223" s="18"/>
      <c r="BCV223" s="18"/>
      <c r="BCW223" s="18"/>
      <c r="BCX223" s="18"/>
      <c r="BCY223" s="18"/>
      <c r="BCZ223" s="18"/>
      <c r="BDA223" s="18"/>
      <c r="BDB223" s="18"/>
      <c r="BDC223" s="18"/>
      <c r="BDD223" s="18"/>
      <c r="BDE223" s="18"/>
      <c r="BDF223" s="18"/>
      <c r="BDG223" s="18"/>
      <c r="BDH223" s="18"/>
      <c r="BDI223" s="18"/>
      <c r="BDJ223" s="18"/>
      <c r="BDK223" s="18"/>
      <c r="BDL223" s="18"/>
      <c r="BDM223" s="18"/>
      <c r="BDN223" s="18"/>
      <c r="BDO223" s="18"/>
      <c r="BDP223" s="18"/>
      <c r="BDQ223" s="18"/>
      <c r="BDR223" s="18"/>
      <c r="BDS223" s="18"/>
      <c r="BDT223" s="18"/>
      <c r="BDU223" s="18"/>
      <c r="BDV223" s="18"/>
      <c r="BDW223" s="18"/>
      <c r="BDX223" s="18"/>
      <c r="BDY223" s="18"/>
      <c r="BDZ223" s="18"/>
      <c r="BEA223" s="18"/>
      <c r="BEB223" s="18"/>
      <c r="BEC223" s="18"/>
      <c r="BED223" s="18"/>
      <c r="BEE223" s="18"/>
      <c r="BEF223" s="18"/>
      <c r="BEG223" s="18"/>
      <c r="BEH223" s="18"/>
      <c r="BEI223" s="18"/>
      <c r="BEJ223" s="18"/>
      <c r="BEK223" s="18"/>
      <c r="BEL223" s="18"/>
      <c r="BEM223" s="18"/>
      <c r="BEN223" s="18"/>
      <c r="BEO223" s="18"/>
      <c r="BEP223" s="18"/>
      <c r="BEQ223" s="18"/>
      <c r="BER223" s="18"/>
      <c r="BES223" s="18"/>
      <c r="BET223" s="18"/>
      <c r="BEU223" s="18"/>
      <c r="BEV223" s="18"/>
      <c r="BEW223" s="18"/>
      <c r="BEX223" s="18"/>
      <c r="BEY223" s="18"/>
      <c r="BEZ223" s="18"/>
      <c r="BFA223" s="18"/>
      <c r="BFB223" s="18"/>
      <c r="BFC223" s="18"/>
      <c r="BFD223" s="18"/>
      <c r="BFE223" s="18"/>
      <c r="BFF223" s="18"/>
      <c r="BFG223" s="18"/>
      <c r="BFH223" s="18"/>
      <c r="BFI223" s="18"/>
      <c r="BFJ223" s="18"/>
      <c r="BFK223" s="18"/>
      <c r="BFL223" s="18"/>
      <c r="BFM223" s="18"/>
      <c r="BFN223" s="18"/>
      <c r="BFO223" s="18"/>
      <c r="BFP223" s="18"/>
      <c r="BFQ223" s="18"/>
      <c r="BFR223" s="18"/>
      <c r="BFS223" s="18"/>
      <c r="BFT223" s="18"/>
      <c r="BFU223" s="18"/>
      <c r="BFV223" s="18"/>
      <c r="BFW223" s="18"/>
      <c r="BFX223" s="18"/>
      <c r="BFY223" s="18"/>
      <c r="BFZ223" s="18"/>
      <c r="BGA223" s="18"/>
      <c r="BGB223" s="18"/>
      <c r="BGC223" s="18"/>
      <c r="BGD223" s="18"/>
      <c r="BGE223" s="18"/>
      <c r="BGF223" s="18"/>
      <c r="BGG223" s="18"/>
      <c r="BGH223" s="18"/>
      <c r="BGI223" s="18"/>
      <c r="BGJ223" s="18"/>
      <c r="BGK223" s="18"/>
      <c r="BGL223" s="18"/>
      <c r="BGM223" s="18"/>
      <c r="BGN223" s="18"/>
      <c r="BGO223" s="18"/>
      <c r="BGP223" s="18"/>
      <c r="BGQ223" s="18"/>
      <c r="BGR223" s="18"/>
      <c r="BGS223" s="18"/>
      <c r="BGT223" s="18"/>
      <c r="BGU223" s="18"/>
      <c r="BGV223" s="18"/>
      <c r="BGW223" s="18"/>
      <c r="BGX223" s="18"/>
      <c r="BGY223" s="18"/>
      <c r="BGZ223" s="18"/>
      <c r="BHA223" s="18"/>
      <c r="BHB223" s="18"/>
      <c r="BHC223" s="18"/>
      <c r="BHD223" s="18"/>
      <c r="BHE223" s="18"/>
      <c r="BHF223" s="18"/>
      <c r="BHG223" s="18"/>
      <c r="BHH223" s="18"/>
      <c r="BHI223" s="18"/>
      <c r="BHJ223" s="18"/>
      <c r="BHK223" s="18"/>
      <c r="BHL223" s="18"/>
      <c r="BHM223" s="18"/>
      <c r="BHN223" s="18"/>
      <c r="BHO223" s="18"/>
      <c r="BHP223" s="18"/>
      <c r="BHQ223" s="18"/>
      <c r="BHR223" s="18"/>
      <c r="BHS223" s="18"/>
      <c r="BHT223" s="18"/>
      <c r="BHU223" s="18"/>
      <c r="BHV223" s="18"/>
      <c r="BHW223" s="18"/>
      <c r="BHX223" s="18"/>
      <c r="BHY223" s="18"/>
      <c r="BHZ223" s="18"/>
      <c r="BIA223" s="18"/>
      <c r="BIB223" s="18"/>
      <c r="BIC223" s="18"/>
      <c r="BID223" s="18"/>
      <c r="BIE223" s="18"/>
      <c r="BIF223" s="18"/>
      <c r="BIG223" s="18"/>
      <c r="BIH223" s="18"/>
      <c r="BII223" s="18"/>
      <c r="BIJ223" s="18"/>
      <c r="BIK223" s="18"/>
      <c r="BIL223" s="18"/>
      <c r="BIM223" s="18"/>
      <c r="BIN223" s="18"/>
      <c r="BIO223" s="18"/>
      <c r="BIP223" s="18"/>
      <c r="BIQ223" s="18"/>
      <c r="BIR223" s="18"/>
      <c r="BIS223" s="18"/>
      <c r="BIT223" s="18"/>
      <c r="BIU223" s="18"/>
      <c r="BIV223" s="18"/>
      <c r="BIW223" s="18"/>
      <c r="BIX223" s="18"/>
      <c r="BIY223" s="18"/>
      <c r="BIZ223" s="18"/>
      <c r="BJA223" s="18"/>
      <c r="BJB223" s="18"/>
      <c r="BJC223" s="18"/>
      <c r="BJD223" s="18"/>
      <c r="BJE223" s="18"/>
      <c r="BJF223" s="18"/>
      <c r="BJG223" s="18"/>
      <c r="BJH223" s="18"/>
      <c r="BJI223" s="18"/>
      <c r="BJJ223" s="18"/>
      <c r="BJK223" s="18"/>
      <c r="BJL223" s="18"/>
      <c r="BJM223" s="18"/>
      <c r="BJN223" s="18"/>
      <c r="BJO223" s="18"/>
      <c r="BJP223" s="18"/>
      <c r="BJQ223" s="18"/>
      <c r="BJR223" s="18"/>
      <c r="BJS223" s="18"/>
      <c r="BJT223" s="18"/>
      <c r="BJU223" s="18"/>
      <c r="BJV223" s="18"/>
      <c r="BJW223" s="18"/>
      <c r="BJX223" s="18"/>
      <c r="BJY223" s="18"/>
      <c r="BJZ223" s="18"/>
      <c r="BKA223" s="18"/>
      <c r="BKB223" s="18"/>
      <c r="BKC223" s="18"/>
      <c r="BKD223" s="18"/>
      <c r="BKE223" s="18"/>
      <c r="BKF223" s="18"/>
      <c r="BKG223" s="18"/>
      <c r="BKH223" s="18"/>
      <c r="BKI223" s="18"/>
      <c r="BKJ223" s="18"/>
      <c r="BKK223" s="18"/>
      <c r="BKL223" s="18"/>
      <c r="BKM223" s="18"/>
      <c r="BKN223" s="18"/>
      <c r="BKO223" s="18"/>
      <c r="BKP223" s="18"/>
      <c r="BKQ223" s="18"/>
      <c r="BKR223" s="18"/>
      <c r="BKS223" s="18"/>
      <c r="BKT223" s="18"/>
      <c r="BKU223" s="18"/>
      <c r="BKV223" s="18"/>
      <c r="BKW223" s="18"/>
      <c r="BKX223" s="18"/>
      <c r="BKY223" s="18"/>
      <c r="BKZ223" s="18"/>
      <c r="BLA223" s="18"/>
      <c r="BLB223" s="18"/>
      <c r="BLC223" s="18"/>
      <c r="BLD223" s="18"/>
      <c r="BLE223" s="18"/>
      <c r="BLF223" s="18"/>
      <c r="BLG223" s="18"/>
      <c r="BLH223" s="18"/>
      <c r="BLI223" s="18"/>
      <c r="BLJ223" s="18"/>
      <c r="BLK223" s="18"/>
      <c r="BLL223" s="18"/>
      <c r="BLM223" s="18"/>
      <c r="BLN223" s="18"/>
      <c r="BLO223" s="18"/>
      <c r="BLP223" s="18"/>
      <c r="BLQ223" s="18"/>
      <c r="BLR223" s="18"/>
      <c r="BLS223" s="18"/>
      <c r="BLT223" s="18"/>
      <c r="BLU223" s="18"/>
      <c r="BLV223" s="18"/>
      <c r="BLW223" s="18"/>
      <c r="BLX223" s="18"/>
      <c r="BLY223" s="18"/>
      <c r="BLZ223" s="18"/>
      <c r="BMA223" s="18"/>
      <c r="BMB223" s="18"/>
      <c r="BMC223" s="18"/>
      <c r="BMD223" s="18"/>
      <c r="BME223" s="18"/>
      <c r="BMF223" s="18"/>
      <c r="BMG223" s="18"/>
      <c r="BMH223" s="18"/>
      <c r="BMI223" s="18"/>
      <c r="BMJ223" s="18"/>
      <c r="BMK223" s="18"/>
      <c r="BML223" s="18"/>
      <c r="BMM223" s="18"/>
      <c r="BMN223" s="18"/>
      <c r="BMO223" s="18"/>
      <c r="BMP223" s="18"/>
      <c r="BMQ223" s="18"/>
      <c r="BMR223" s="18"/>
      <c r="BMS223" s="18"/>
      <c r="BMT223" s="18"/>
      <c r="BMU223" s="18"/>
      <c r="BMV223" s="18"/>
      <c r="BMW223" s="18"/>
      <c r="BMX223" s="18"/>
      <c r="BMY223" s="18"/>
      <c r="BMZ223" s="18"/>
      <c r="BNA223" s="18"/>
      <c r="BNB223" s="18"/>
      <c r="BNC223" s="18"/>
      <c r="BND223" s="18"/>
      <c r="BNE223" s="18"/>
      <c r="BNF223" s="18"/>
      <c r="BNG223" s="18"/>
      <c r="BNH223" s="18"/>
      <c r="BNI223" s="18"/>
      <c r="BNJ223" s="18"/>
      <c r="BNK223" s="18"/>
      <c r="BNL223" s="18"/>
      <c r="BNM223" s="18"/>
      <c r="BNN223" s="18"/>
      <c r="BNO223" s="18"/>
      <c r="BNP223" s="18"/>
      <c r="BNQ223" s="18"/>
      <c r="BNR223" s="18"/>
      <c r="BNS223" s="18"/>
      <c r="BNT223" s="18"/>
      <c r="BNU223" s="18"/>
      <c r="BNV223" s="18"/>
      <c r="BNW223" s="18"/>
      <c r="BNX223" s="18"/>
      <c r="BNY223" s="18"/>
      <c r="BNZ223" s="18"/>
      <c r="BOA223" s="18"/>
      <c r="BOB223" s="18"/>
      <c r="BOC223" s="18"/>
      <c r="BOD223" s="18"/>
      <c r="BOE223" s="18"/>
      <c r="BOF223" s="18"/>
      <c r="BOG223" s="18"/>
      <c r="BOH223" s="18"/>
      <c r="BOI223" s="18"/>
      <c r="BOJ223" s="18"/>
      <c r="BOK223" s="18"/>
      <c r="BOL223" s="18"/>
      <c r="BOM223" s="18"/>
      <c r="BON223" s="18"/>
      <c r="BOO223" s="18"/>
      <c r="BOP223" s="18"/>
      <c r="BOQ223" s="18"/>
      <c r="BOR223" s="18"/>
      <c r="BOS223" s="18"/>
      <c r="BOT223" s="18"/>
      <c r="BOU223" s="18"/>
      <c r="BOV223" s="18"/>
      <c r="BOW223" s="18"/>
      <c r="BOX223" s="18"/>
      <c r="BOY223" s="18"/>
      <c r="BOZ223" s="18"/>
      <c r="BPA223" s="18"/>
      <c r="BPB223" s="18"/>
      <c r="BPC223" s="18"/>
      <c r="BPD223" s="18"/>
      <c r="BPE223" s="18"/>
      <c r="BPF223" s="18"/>
      <c r="BPG223" s="18"/>
      <c r="BPH223" s="18"/>
      <c r="BPI223" s="18"/>
      <c r="BPJ223" s="18"/>
      <c r="BPK223" s="18"/>
      <c r="BPL223" s="18"/>
      <c r="BPM223" s="18"/>
      <c r="BPN223" s="18"/>
      <c r="BPO223" s="18"/>
      <c r="BPP223" s="18"/>
      <c r="BPQ223" s="18"/>
      <c r="BPR223" s="18"/>
      <c r="BPS223" s="18"/>
      <c r="BPT223" s="18"/>
      <c r="BPU223" s="18"/>
      <c r="BPV223" s="18"/>
      <c r="BPW223" s="18"/>
      <c r="BPX223" s="18"/>
      <c r="BPY223" s="18"/>
      <c r="BPZ223" s="18"/>
      <c r="BQA223" s="18"/>
      <c r="BQB223" s="18"/>
      <c r="BQC223" s="18"/>
      <c r="BQD223" s="18"/>
      <c r="BQE223" s="18"/>
      <c r="BQF223" s="18"/>
      <c r="BQG223" s="18"/>
      <c r="BQH223" s="18"/>
      <c r="BQI223" s="18"/>
      <c r="BQJ223" s="18"/>
      <c r="BQK223" s="18"/>
      <c r="BQL223" s="18"/>
      <c r="BQM223" s="18"/>
      <c r="BQN223" s="18"/>
      <c r="BQO223" s="18"/>
      <c r="BQP223" s="18"/>
      <c r="BQQ223" s="18"/>
      <c r="BQR223" s="18"/>
      <c r="BQS223" s="18"/>
      <c r="BQT223" s="18"/>
      <c r="BQU223" s="18"/>
      <c r="BQV223" s="18"/>
      <c r="BQW223" s="18"/>
      <c r="BQX223" s="18"/>
      <c r="BQY223" s="18"/>
      <c r="BQZ223" s="18"/>
      <c r="BRA223" s="18"/>
      <c r="BRB223" s="18"/>
      <c r="BRC223" s="18"/>
      <c r="BRD223" s="18"/>
      <c r="BRE223" s="18"/>
      <c r="BRF223" s="18"/>
      <c r="BRG223" s="18"/>
      <c r="BRH223" s="18"/>
      <c r="BRI223" s="18"/>
      <c r="BRJ223" s="18"/>
      <c r="BRK223" s="18"/>
      <c r="BRL223" s="18"/>
      <c r="BRM223" s="18"/>
      <c r="BRN223" s="18"/>
      <c r="BRO223" s="18"/>
      <c r="BRP223" s="18"/>
      <c r="BRQ223" s="18"/>
      <c r="BRR223" s="18"/>
      <c r="BRS223" s="18"/>
      <c r="BRT223" s="18"/>
      <c r="BRU223" s="18"/>
      <c r="BRV223" s="18"/>
      <c r="BRW223" s="18"/>
      <c r="BRX223" s="18"/>
      <c r="BRY223" s="18"/>
      <c r="BRZ223" s="18"/>
      <c r="BSA223" s="18"/>
      <c r="BSB223" s="18"/>
      <c r="BSC223" s="18"/>
      <c r="BSD223" s="18"/>
      <c r="BSE223" s="18"/>
      <c r="BSF223" s="18"/>
      <c r="BSG223" s="18"/>
      <c r="BSH223" s="18"/>
      <c r="BSI223" s="18"/>
      <c r="BSJ223" s="18"/>
      <c r="BSK223" s="18"/>
      <c r="BSL223" s="18"/>
      <c r="BSM223" s="18"/>
      <c r="BSN223" s="18"/>
      <c r="BSO223" s="18"/>
      <c r="BSP223" s="18"/>
      <c r="BSQ223" s="18"/>
      <c r="BSR223" s="18"/>
      <c r="BSS223" s="18"/>
      <c r="BST223" s="18"/>
      <c r="BSU223" s="18"/>
      <c r="BSV223" s="18"/>
      <c r="BSW223" s="18"/>
      <c r="BSX223" s="18"/>
      <c r="BSY223" s="18"/>
      <c r="BSZ223" s="18"/>
      <c r="BTA223" s="18"/>
      <c r="BTB223" s="18"/>
      <c r="BTC223" s="18"/>
      <c r="BTD223" s="18"/>
      <c r="BTE223" s="18"/>
      <c r="BTF223" s="18"/>
      <c r="BTG223" s="18"/>
      <c r="BTH223" s="18"/>
    </row>
    <row r="224" spans="1:1880" s="460" customFormat="1" ht="81.75" customHeight="1" x14ac:dyDescent="0.3">
      <c r="A224" s="100">
        <v>598</v>
      </c>
      <c r="B224" s="387" t="s">
        <v>58</v>
      </c>
      <c r="C224" s="387" t="s">
        <v>288</v>
      </c>
      <c r="D224" s="414" t="s">
        <v>341</v>
      </c>
      <c r="E224" s="385" t="e">
        <f>INDEX('2021 Unit Data'!$A$1:$CZ$258,MATCH('Unit Data from Audit Worksheet'!$A224,'2021 Unit Data'!$A$1:$A$258,0),MATCH('Unit Data from Audit Worksheet'!$D$2,'2021 Unit Data'!$A$1:$CZ$1,0))</f>
        <v>#N/A</v>
      </c>
      <c r="F224" s="189">
        <v>0</v>
      </c>
      <c r="G224" s="841">
        <f>IF(F224&lt;0,"Error: Enter as positive.",)</f>
        <v>0</v>
      </c>
      <c r="H224" s="434"/>
      <c r="I224" s="458"/>
      <c r="J224"/>
      <c r="K224" s="623"/>
      <c r="L224"/>
      <c r="M224" s="18"/>
      <c r="N224" s="190"/>
      <c r="O224" s="18"/>
      <c r="P224" s="18"/>
      <c r="Q224" s="18"/>
      <c r="R224" s="18"/>
      <c r="S224" s="18"/>
      <c r="T224" s="18"/>
      <c r="U224" s="18"/>
      <c r="V224" s="18"/>
      <c r="W224" s="18"/>
      <c r="X224" s="18"/>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s="18"/>
      <c r="DT224" s="18"/>
      <c r="DU224" s="18"/>
      <c r="DV224" s="18"/>
      <c r="DW224" s="18"/>
      <c r="DX224" s="18"/>
      <c r="DY224" s="18"/>
      <c r="DZ224" s="18"/>
      <c r="EA224" s="18"/>
      <c r="EB224" s="18"/>
      <c r="EC224" s="18"/>
      <c r="ED224" s="18"/>
      <c r="EE224" s="18"/>
      <c r="EF224" s="18"/>
      <c r="EG224" s="18"/>
      <c r="EH224" s="18"/>
      <c r="EI224" s="18"/>
      <c r="EJ224" s="18"/>
      <c r="EK224" s="18"/>
      <c r="EL224" s="18"/>
      <c r="EM224" s="18"/>
      <c r="EN224" s="18"/>
      <c r="EO224" s="18"/>
      <c r="EP224" s="18"/>
      <c r="EQ224" s="18"/>
      <c r="ER224" s="18"/>
      <c r="ES224" s="18"/>
      <c r="ET224" s="18"/>
      <c r="EU224" s="18"/>
      <c r="EV224" s="18"/>
      <c r="EW224" s="18"/>
      <c r="EX224" s="18"/>
      <c r="EY224" s="18"/>
      <c r="EZ224" s="18"/>
      <c r="FA224" s="18"/>
      <c r="FB224" s="18"/>
      <c r="FC224" s="18"/>
      <c r="FD224" s="18"/>
      <c r="FE224" s="18"/>
      <c r="FF224" s="18"/>
      <c r="FG224" s="18"/>
      <c r="FH224" s="18"/>
      <c r="FI224" s="18"/>
      <c r="FJ224" s="18"/>
      <c r="FK224" s="18"/>
      <c r="FL224" s="18"/>
      <c r="FM224" s="18"/>
      <c r="FN224" s="18"/>
      <c r="FO224" s="18"/>
      <c r="FP224" s="18"/>
      <c r="FQ224" s="18"/>
      <c r="FR224" s="18"/>
      <c r="FS224" s="18"/>
      <c r="FT224" s="18"/>
      <c r="FU224" s="18"/>
      <c r="FV224" s="18"/>
      <c r="FW224" s="18"/>
      <c r="FX224" s="18"/>
      <c r="FY224" s="18"/>
      <c r="FZ224" s="18"/>
      <c r="GA224" s="18"/>
      <c r="GB224" s="18"/>
      <c r="GC224" s="18"/>
      <c r="GD224" s="18"/>
      <c r="GE224" s="18"/>
      <c r="GF224" s="18"/>
      <c r="GG224" s="18"/>
      <c r="GH224" s="18"/>
      <c r="GI224" s="18"/>
      <c r="GJ224" s="18"/>
      <c r="GK224" s="18"/>
      <c r="GL224" s="18"/>
      <c r="GM224" s="18"/>
      <c r="GN224" s="18"/>
      <c r="GO224" s="18"/>
      <c r="GP224" s="18"/>
      <c r="GQ224" s="18"/>
      <c r="GR224" s="18"/>
      <c r="GS224" s="18"/>
      <c r="GT224" s="18"/>
      <c r="GU224" s="18"/>
      <c r="GV224" s="18"/>
      <c r="GW224" s="18"/>
      <c r="GX224" s="18"/>
      <c r="GY224" s="18"/>
      <c r="GZ224" s="18"/>
      <c r="HA224" s="18"/>
      <c r="HB224" s="18"/>
      <c r="HC224" s="18"/>
      <c r="HD224" s="18"/>
      <c r="HE224" s="18"/>
      <c r="HF224" s="18"/>
      <c r="HG224" s="18"/>
      <c r="HH224" s="18"/>
      <c r="HI224" s="18"/>
      <c r="HJ224" s="18"/>
      <c r="HK224" s="18"/>
      <c r="HL224" s="18"/>
      <c r="HM224" s="18"/>
      <c r="HN224" s="18"/>
      <c r="HO224" s="18"/>
      <c r="HP224" s="18"/>
      <c r="HQ224" s="18"/>
      <c r="HR224" s="18"/>
      <c r="HS224" s="18"/>
      <c r="HT224" s="18"/>
      <c r="HU224" s="18"/>
      <c r="HV224" s="18"/>
      <c r="HW224" s="18"/>
      <c r="HX224" s="18"/>
      <c r="HY224" s="18"/>
      <c r="HZ224" s="18"/>
      <c r="IA224" s="18"/>
      <c r="IB224" s="18"/>
      <c r="IC224" s="18"/>
      <c r="ID224" s="18"/>
      <c r="IE224" s="18"/>
      <c r="IF224" s="18"/>
      <c r="IG224" s="18"/>
      <c r="IH224" s="18"/>
      <c r="II224" s="18"/>
      <c r="IJ224" s="18"/>
      <c r="IK224" s="18"/>
      <c r="IL224" s="18"/>
      <c r="IM224" s="18"/>
      <c r="IN224" s="18"/>
      <c r="IO224" s="18"/>
      <c r="IP224" s="18"/>
      <c r="IQ224" s="18"/>
      <c r="IR224" s="18"/>
      <c r="IS224" s="18"/>
      <c r="IT224" s="18"/>
      <c r="IU224" s="18"/>
      <c r="IV224" s="18"/>
      <c r="IW224" s="18"/>
      <c r="IX224" s="18"/>
      <c r="IY224" s="18"/>
      <c r="IZ224" s="18"/>
      <c r="JA224" s="18"/>
      <c r="JB224" s="18"/>
      <c r="JC224" s="18"/>
      <c r="JD224" s="18"/>
      <c r="JE224" s="18"/>
      <c r="JF224" s="18"/>
      <c r="JG224" s="18"/>
      <c r="JH224" s="18"/>
      <c r="JI224" s="18"/>
      <c r="JJ224" s="18"/>
      <c r="JK224" s="18"/>
      <c r="JL224" s="18"/>
      <c r="JM224" s="18"/>
      <c r="JN224" s="18"/>
      <c r="JO224" s="18"/>
      <c r="JP224" s="18"/>
      <c r="JQ224" s="18"/>
      <c r="JR224" s="18"/>
      <c r="JS224" s="18"/>
      <c r="JT224" s="18"/>
      <c r="JU224" s="18"/>
      <c r="JV224" s="18"/>
      <c r="JW224" s="18"/>
      <c r="JX224" s="18"/>
      <c r="JY224" s="18"/>
      <c r="JZ224" s="18"/>
      <c r="KA224" s="18"/>
      <c r="KB224" s="18"/>
      <c r="KC224" s="18"/>
      <c r="KD224" s="18"/>
      <c r="KE224" s="18"/>
      <c r="KF224" s="18"/>
      <c r="KG224" s="18"/>
      <c r="KH224" s="18"/>
      <c r="KI224" s="18"/>
      <c r="KJ224" s="18"/>
      <c r="KK224" s="18"/>
      <c r="KL224" s="18"/>
      <c r="KM224" s="18"/>
      <c r="KN224" s="18"/>
      <c r="KO224" s="18"/>
      <c r="KP224" s="18"/>
      <c r="KQ224" s="18"/>
      <c r="KR224" s="18"/>
      <c r="KS224" s="18"/>
      <c r="KT224" s="18"/>
      <c r="KU224" s="18"/>
      <c r="KV224" s="18"/>
      <c r="KW224" s="18"/>
      <c r="KX224" s="18"/>
      <c r="KY224" s="18"/>
      <c r="KZ224" s="18"/>
      <c r="LA224" s="18"/>
      <c r="LB224" s="18"/>
      <c r="LC224" s="18"/>
      <c r="LD224" s="18"/>
      <c r="LE224" s="18"/>
      <c r="LF224" s="18"/>
      <c r="LG224" s="18"/>
      <c r="LH224" s="18"/>
      <c r="LI224" s="18"/>
      <c r="LJ224" s="18"/>
      <c r="LK224" s="18"/>
      <c r="LL224" s="18"/>
      <c r="LM224" s="18"/>
      <c r="LN224" s="18"/>
      <c r="LO224" s="18"/>
      <c r="LP224" s="18"/>
      <c r="LQ224" s="18"/>
      <c r="LR224" s="18"/>
      <c r="LS224" s="18"/>
      <c r="LT224" s="18"/>
      <c r="LU224" s="18"/>
      <c r="LV224" s="18"/>
      <c r="LW224" s="18"/>
      <c r="LX224" s="18"/>
      <c r="LY224" s="18"/>
      <c r="LZ224" s="18"/>
      <c r="MA224" s="18"/>
      <c r="MB224" s="18"/>
      <c r="MC224" s="18"/>
      <c r="MD224" s="18"/>
      <c r="ME224" s="18"/>
      <c r="MF224" s="18"/>
      <c r="MG224" s="18"/>
      <c r="MH224" s="18"/>
      <c r="MI224" s="18"/>
      <c r="MJ224" s="18"/>
      <c r="MK224" s="18"/>
      <c r="ML224" s="18"/>
      <c r="MM224" s="18"/>
      <c r="MN224" s="18"/>
      <c r="MO224" s="18"/>
      <c r="MP224" s="18"/>
      <c r="MQ224" s="18"/>
      <c r="MR224" s="18"/>
      <c r="MS224" s="18"/>
      <c r="MT224" s="18"/>
      <c r="MU224" s="18"/>
      <c r="MV224" s="18"/>
      <c r="MW224" s="18"/>
      <c r="MX224" s="18"/>
      <c r="MY224" s="18"/>
      <c r="MZ224" s="18"/>
      <c r="NA224" s="18"/>
      <c r="NB224" s="18"/>
      <c r="NC224" s="18"/>
      <c r="ND224" s="18"/>
      <c r="NE224" s="18"/>
      <c r="NF224" s="18"/>
      <c r="NG224" s="18"/>
      <c r="NH224" s="18"/>
      <c r="NI224" s="18"/>
      <c r="NJ224" s="18"/>
      <c r="NK224" s="18"/>
      <c r="NL224" s="18"/>
      <c r="NM224" s="18"/>
      <c r="NN224" s="18"/>
      <c r="NO224" s="18"/>
      <c r="NP224" s="18"/>
      <c r="NQ224" s="18"/>
      <c r="NR224" s="18"/>
      <c r="NS224" s="18"/>
      <c r="NT224" s="18"/>
      <c r="NU224" s="18"/>
      <c r="NV224" s="18"/>
      <c r="NW224" s="18"/>
      <c r="NX224" s="18"/>
      <c r="NY224" s="18"/>
      <c r="NZ224" s="18"/>
      <c r="OA224" s="18"/>
      <c r="OB224" s="18"/>
      <c r="OC224" s="18"/>
      <c r="OD224" s="18"/>
      <c r="OE224" s="18"/>
      <c r="OF224" s="18"/>
      <c r="OG224" s="18"/>
      <c r="OH224" s="18"/>
      <c r="OI224" s="18"/>
      <c r="OJ224" s="18"/>
      <c r="OK224" s="18"/>
      <c r="OL224" s="18"/>
      <c r="OM224" s="18"/>
      <c r="ON224" s="18"/>
      <c r="OO224" s="18"/>
      <c r="OP224" s="18"/>
      <c r="OQ224" s="18"/>
      <c r="OR224" s="18"/>
      <c r="OS224" s="18"/>
      <c r="OT224" s="18"/>
      <c r="OU224" s="18"/>
      <c r="OV224" s="18"/>
      <c r="OW224" s="18"/>
      <c r="OX224" s="18"/>
      <c r="OY224" s="18"/>
      <c r="OZ224" s="18"/>
      <c r="PA224" s="18"/>
      <c r="PB224" s="18"/>
      <c r="PC224" s="18"/>
      <c r="PD224" s="18"/>
      <c r="PE224" s="18"/>
      <c r="PF224" s="18"/>
      <c r="PG224" s="18"/>
      <c r="PH224" s="18"/>
      <c r="PI224" s="18"/>
      <c r="PJ224" s="18"/>
      <c r="PK224" s="18"/>
      <c r="PL224" s="18"/>
      <c r="PM224" s="18"/>
      <c r="PN224" s="18"/>
      <c r="PO224" s="18"/>
      <c r="PP224" s="18"/>
      <c r="PQ224" s="18"/>
      <c r="PR224" s="18"/>
      <c r="PS224" s="18"/>
      <c r="PT224" s="18"/>
      <c r="PU224" s="18"/>
      <c r="PV224" s="18"/>
      <c r="PW224" s="18"/>
      <c r="PX224" s="18"/>
      <c r="PY224" s="18"/>
      <c r="PZ224" s="18"/>
      <c r="QA224" s="18"/>
      <c r="QB224" s="18"/>
      <c r="QC224" s="18"/>
      <c r="QD224" s="18"/>
      <c r="QE224" s="18"/>
      <c r="QF224" s="18"/>
      <c r="QG224" s="18"/>
      <c r="QH224" s="18"/>
      <c r="QI224" s="18"/>
      <c r="QJ224" s="18"/>
      <c r="QK224" s="18"/>
      <c r="QL224" s="18"/>
      <c r="QM224" s="18"/>
      <c r="QN224" s="18"/>
      <c r="QO224" s="18"/>
      <c r="QP224" s="18"/>
      <c r="QQ224" s="18"/>
      <c r="QR224" s="18"/>
      <c r="QS224" s="18"/>
      <c r="QT224" s="18"/>
      <c r="QU224" s="18"/>
      <c r="QV224" s="18"/>
      <c r="QW224" s="18"/>
      <c r="QX224" s="18"/>
      <c r="QY224" s="18"/>
      <c r="QZ224" s="18"/>
      <c r="RA224" s="18"/>
      <c r="RB224" s="18"/>
      <c r="RC224" s="18"/>
      <c r="RD224" s="18"/>
      <c r="RE224" s="18"/>
      <c r="RF224" s="18"/>
      <c r="RG224" s="18"/>
      <c r="RH224" s="18"/>
      <c r="RI224" s="18"/>
      <c r="RJ224" s="18"/>
      <c r="RK224" s="18"/>
      <c r="RL224" s="18"/>
      <c r="RM224" s="18"/>
      <c r="RN224" s="18"/>
      <c r="RO224" s="18"/>
      <c r="RP224" s="18"/>
      <c r="RQ224" s="18"/>
      <c r="RR224" s="18"/>
      <c r="RS224" s="18"/>
      <c r="RT224" s="18"/>
      <c r="RU224" s="18"/>
      <c r="RV224" s="18"/>
      <c r="RW224" s="18"/>
      <c r="RX224" s="18"/>
      <c r="RY224" s="18"/>
      <c r="RZ224" s="18"/>
      <c r="SA224" s="18"/>
      <c r="SB224" s="18"/>
      <c r="SC224" s="18"/>
      <c r="SD224" s="18"/>
      <c r="SE224" s="18"/>
      <c r="SF224" s="18"/>
      <c r="SG224" s="18"/>
      <c r="SH224" s="18"/>
      <c r="SI224" s="18"/>
      <c r="SJ224" s="18"/>
      <c r="SK224" s="18"/>
      <c r="SL224" s="18"/>
      <c r="SM224" s="18"/>
      <c r="SN224" s="18"/>
      <c r="SO224" s="18"/>
      <c r="SP224" s="18"/>
      <c r="SQ224" s="18"/>
      <c r="SR224" s="18"/>
      <c r="SS224" s="18"/>
      <c r="ST224" s="18"/>
      <c r="SU224" s="18"/>
      <c r="SV224" s="18"/>
      <c r="SW224" s="18"/>
      <c r="SX224" s="18"/>
      <c r="SY224" s="18"/>
      <c r="SZ224" s="18"/>
      <c r="TA224" s="18"/>
      <c r="TB224" s="18"/>
      <c r="TC224" s="18"/>
      <c r="TD224" s="18"/>
      <c r="TE224" s="18"/>
      <c r="TF224" s="18"/>
      <c r="TG224" s="18"/>
      <c r="TH224" s="18"/>
      <c r="TI224" s="18"/>
      <c r="TJ224" s="18"/>
      <c r="TK224" s="18"/>
      <c r="TL224" s="18"/>
      <c r="TM224" s="18"/>
      <c r="TN224" s="18"/>
      <c r="TO224" s="18"/>
      <c r="TP224" s="18"/>
      <c r="TQ224" s="18"/>
      <c r="TR224" s="18"/>
      <c r="TS224" s="18"/>
      <c r="TT224" s="18"/>
      <c r="TU224" s="18"/>
      <c r="TV224" s="18"/>
      <c r="TW224" s="18"/>
      <c r="TX224" s="18"/>
      <c r="TY224" s="18"/>
      <c r="TZ224" s="18"/>
      <c r="UA224" s="18"/>
      <c r="UB224" s="18"/>
      <c r="UC224" s="18"/>
      <c r="UD224" s="18"/>
      <c r="UE224" s="18"/>
      <c r="UF224" s="18"/>
      <c r="UG224" s="18"/>
      <c r="UH224" s="18"/>
      <c r="UI224" s="18"/>
      <c r="UJ224" s="18"/>
      <c r="UK224" s="18"/>
      <c r="UL224" s="18"/>
      <c r="UM224" s="18"/>
      <c r="UN224" s="18"/>
      <c r="UO224" s="18"/>
      <c r="UP224" s="18"/>
      <c r="UQ224" s="18"/>
      <c r="UR224" s="18"/>
      <c r="US224" s="18"/>
      <c r="UT224" s="18"/>
      <c r="UU224" s="18"/>
      <c r="UV224" s="18"/>
      <c r="UW224" s="18"/>
      <c r="UX224" s="18"/>
      <c r="UY224" s="18"/>
      <c r="UZ224" s="18"/>
      <c r="VA224" s="18"/>
      <c r="VB224" s="18"/>
      <c r="VC224" s="18"/>
      <c r="VD224" s="18"/>
      <c r="VE224" s="18"/>
      <c r="VF224" s="18"/>
      <c r="VG224" s="18"/>
      <c r="VH224" s="18"/>
      <c r="VI224" s="18"/>
      <c r="VJ224" s="18"/>
      <c r="VK224" s="18"/>
      <c r="VL224" s="18"/>
      <c r="VM224" s="18"/>
      <c r="VN224" s="18"/>
      <c r="VO224" s="18"/>
      <c r="VP224" s="18"/>
      <c r="VQ224" s="18"/>
      <c r="VR224" s="18"/>
      <c r="VS224" s="18"/>
      <c r="VT224" s="18"/>
      <c r="VU224" s="18"/>
      <c r="VV224" s="18"/>
      <c r="VW224" s="18"/>
      <c r="VX224" s="18"/>
      <c r="VY224" s="18"/>
      <c r="VZ224" s="18"/>
      <c r="WA224" s="18"/>
      <c r="WB224" s="18"/>
      <c r="WC224" s="18"/>
      <c r="WD224" s="18"/>
      <c r="WE224" s="18"/>
      <c r="WF224" s="18"/>
      <c r="WG224" s="18"/>
      <c r="WH224" s="18"/>
      <c r="WI224" s="18"/>
      <c r="WJ224" s="18"/>
      <c r="WK224" s="18"/>
      <c r="WL224" s="18"/>
      <c r="WM224" s="18"/>
      <c r="WN224" s="18"/>
      <c r="WO224" s="18"/>
      <c r="WP224" s="18"/>
      <c r="WQ224" s="18"/>
      <c r="WR224" s="18"/>
      <c r="WS224" s="18"/>
      <c r="WT224" s="18"/>
      <c r="WU224" s="18"/>
      <c r="WV224" s="18"/>
      <c r="WW224" s="18"/>
      <c r="WX224" s="18"/>
      <c r="WY224" s="18"/>
      <c r="WZ224" s="18"/>
      <c r="XA224" s="18"/>
      <c r="XB224" s="18"/>
      <c r="XC224" s="18"/>
      <c r="XD224" s="18"/>
      <c r="XE224" s="18"/>
      <c r="XF224" s="18"/>
      <c r="XG224" s="18"/>
      <c r="XH224" s="18"/>
      <c r="XI224" s="18"/>
      <c r="XJ224" s="18"/>
      <c r="XK224" s="18"/>
      <c r="XL224" s="18"/>
      <c r="XM224" s="18"/>
      <c r="XN224" s="18"/>
      <c r="XO224" s="18"/>
      <c r="XP224" s="18"/>
      <c r="XQ224" s="18"/>
      <c r="XR224" s="18"/>
      <c r="XS224" s="18"/>
      <c r="XT224" s="18"/>
      <c r="XU224" s="18"/>
      <c r="XV224" s="18"/>
      <c r="XW224" s="18"/>
      <c r="XX224" s="18"/>
      <c r="XY224" s="18"/>
      <c r="XZ224" s="18"/>
      <c r="YA224" s="18"/>
      <c r="YB224" s="18"/>
      <c r="YC224" s="18"/>
      <c r="YD224" s="18"/>
      <c r="YE224" s="18"/>
      <c r="YF224" s="18"/>
      <c r="YG224" s="18"/>
      <c r="YH224" s="18"/>
      <c r="YI224" s="18"/>
      <c r="YJ224" s="18"/>
      <c r="YK224" s="18"/>
      <c r="YL224" s="18"/>
      <c r="YM224" s="18"/>
      <c r="YN224" s="18"/>
      <c r="YO224" s="18"/>
      <c r="YP224" s="18"/>
      <c r="YQ224" s="18"/>
      <c r="YR224" s="18"/>
      <c r="YS224" s="18"/>
      <c r="YT224" s="18"/>
      <c r="YU224" s="18"/>
      <c r="YV224" s="18"/>
      <c r="YW224" s="18"/>
      <c r="YX224" s="18"/>
      <c r="YY224" s="18"/>
      <c r="YZ224" s="18"/>
      <c r="ZA224" s="18"/>
      <c r="ZB224" s="18"/>
      <c r="ZC224" s="18"/>
      <c r="ZD224" s="18"/>
      <c r="ZE224" s="18"/>
      <c r="ZF224" s="18"/>
      <c r="ZG224" s="18"/>
      <c r="ZH224" s="18"/>
      <c r="ZI224" s="18"/>
      <c r="ZJ224" s="18"/>
      <c r="ZK224" s="18"/>
      <c r="ZL224" s="18"/>
      <c r="ZM224" s="18"/>
      <c r="ZN224" s="18"/>
      <c r="ZO224" s="18"/>
      <c r="ZP224" s="18"/>
      <c r="ZQ224" s="18"/>
      <c r="ZR224" s="18"/>
      <c r="ZS224" s="18"/>
      <c r="ZT224" s="18"/>
      <c r="ZU224" s="18"/>
      <c r="ZV224" s="18"/>
      <c r="ZW224" s="18"/>
      <c r="ZX224" s="18"/>
      <c r="ZY224" s="18"/>
      <c r="ZZ224" s="18"/>
      <c r="AAA224" s="18"/>
      <c r="AAB224" s="18"/>
      <c r="AAC224" s="18"/>
      <c r="AAD224" s="18"/>
      <c r="AAE224" s="18"/>
      <c r="AAF224" s="18"/>
      <c r="AAG224" s="18"/>
      <c r="AAH224" s="18"/>
      <c r="AAI224" s="18"/>
      <c r="AAJ224" s="18"/>
      <c r="AAK224" s="18"/>
      <c r="AAL224" s="18"/>
      <c r="AAM224" s="18"/>
      <c r="AAN224" s="18"/>
      <c r="AAO224" s="18"/>
      <c r="AAP224" s="18"/>
      <c r="AAQ224" s="18"/>
      <c r="AAR224" s="18"/>
      <c r="AAS224" s="18"/>
      <c r="AAT224" s="18"/>
      <c r="AAU224" s="18"/>
      <c r="AAV224" s="18"/>
      <c r="AAW224" s="18"/>
      <c r="AAX224" s="18"/>
      <c r="AAY224" s="18"/>
      <c r="AAZ224" s="18"/>
      <c r="ABA224" s="18"/>
      <c r="ABB224" s="18"/>
      <c r="ABC224" s="18"/>
      <c r="ABD224" s="18"/>
      <c r="ABE224" s="18"/>
      <c r="ABF224" s="18"/>
      <c r="ABG224" s="18"/>
      <c r="ABH224" s="18"/>
      <c r="ABI224" s="18"/>
      <c r="ABJ224" s="18"/>
      <c r="ABK224" s="18"/>
      <c r="ABL224" s="18"/>
      <c r="ABM224" s="18"/>
      <c r="ABN224" s="18"/>
      <c r="ABO224" s="18"/>
      <c r="ABP224" s="18"/>
      <c r="ABQ224" s="18"/>
      <c r="ABR224" s="18"/>
      <c r="ABS224" s="18"/>
      <c r="ABT224" s="18"/>
      <c r="ABU224" s="18"/>
      <c r="ABV224" s="18"/>
      <c r="ABW224" s="18"/>
      <c r="ABX224" s="18"/>
      <c r="ABY224" s="18"/>
      <c r="ABZ224" s="18"/>
      <c r="ACA224" s="18"/>
      <c r="ACB224" s="18"/>
      <c r="ACC224" s="18"/>
      <c r="ACD224" s="18"/>
      <c r="ACE224" s="18"/>
      <c r="ACF224" s="18"/>
      <c r="ACG224" s="18"/>
      <c r="ACH224" s="18"/>
      <c r="ACI224" s="18"/>
      <c r="ACJ224" s="18"/>
      <c r="ACK224" s="18"/>
      <c r="ACL224" s="18"/>
      <c r="ACM224" s="18"/>
      <c r="ACN224" s="18"/>
      <c r="ACO224" s="18"/>
      <c r="ACP224" s="18"/>
      <c r="ACQ224" s="18"/>
      <c r="ACR224" s="18"/>
      <c r="ACS224" s="18"/>
      <c r="ACT224" s="18"/>
      <c r="ACU224" s="18"/>
      <c r="ACV224" s="18"/>
      <c r="ACW224" s="18"/>
      <c r="ACX224" s="18"/>
      <c r="ACY224" s="18"/>
      <c r="ACZ224" s="18"/>
      <c r="ADA224" s="18"/>
      <c r="ADB224" s="18"/>
      <c r="ADC224" s="18"/>
      <c r="ADD224" s="18"/>
      <c r="ADE224" s="18"/>
      <c r="ADF224" s="18"/>
      <c r="ADG224" s="18"/>
      <c r="ADH224" s="18"/>
      <c r="ADI224" s="18"/>
      <c r="ADJ224" s="18"/>
      <c r="ADK224" s="18"/>
      <c r="ADL224" s="18"/>
      <c r="ADM224" s="18"/>
      <c r="ADN224" s="18"/>
      <c r="ADO224" s="18"/>
      <c r="ADP224" s="18"/>
      <c r="ADQ224" s="18"/>
      <c r="ADR224" s="18"/>
      <c r="ADS224" s="18"/>
      <c r="ADT224" s="18"/>
      <c r="ADU224" s="18"/>
      <c r="ADV224" s="18"/>
      <c r="ADW224" s="18"/>
      <c r="ADX224" s="18"/>
      <c r="ADY224" s="18"/>
      <c r="ADZ224" s="18"/>
      <c r="AEA224" s="18"/>
      <c r="AEB224" s="18"/>
      <c r="AEC224" s="18"/>
      <c r="AED224" s="18"/>
      <c r="AEE224" s="18"/>
      <c r="AEF224" s="18"/>
      <c r="AEG224" s="18"/>
      <c r="AEH224" s="18"/>
      <c r="AEI224" s="18"/>
      <c r="AEJ224" s="18"/>
      <c r="AEK224" s="18"/>
      <c r="AEL224" s="18"/>
      <c r="AEM224" s="18"/>
      <c r="AEN224" s="18"/>
      <c r="AEO224" s="18"/>
      <c r="AEP224" s="18"/>
      <c r="AEQ224" s="18"/>
      <c r="AER224" s="18"/>
      <c r="AES224" s="18"/>
      <c r="AET224" s="18"/>
      <c r="AEU224" s="18"/>
      <c r="AEV224" s="18"/>
      <c r="AEW224" s="18"/>
      <c r="AEX224" s="18"/>
      <c r="AEY224" s="18"/>
      <c r="AEZ224" s="18"/>
      <c r="AFA224" s="18"/>
      <c r="AFB224" s="18"/>
      <c r="AFC224" s="18"/>
      <c r="AFD224" s="18"/>
      <c r="AFE224" s="18"/>
      <c r="AFF224" s="18"/>
      <c r="AFG224" s="18"/>
      <c r="AFH224" s="18"/>
      <c r="AFI224" s="18"/>
      <c r="AFJ224" s="18"/>
      <c r="AFK224" s="18"/>
      <c r="AFL224" s="18"/>
      <c r="AFM224" s="18"/>
      <c r="AFN224" s="18"/>
      <c r="AFO224" s="18"/>
      <c r="AFP224" s="18"/>
      <c r="AFQ224" s="18"/>
      <c r="AFR224" s="18"/>
      <c r="AFS224" s="18"/>
      <c r="AFT224" s="18"/>
      <c r="AFU224" s="18"/>
      <c r="AFV224" s="18"/>
      <c r="AFW224" s="18"/>
      <c r="AFX224" s="18"/>
      <c r="AFY224" s="18"/>
      <c r="AFZ224" s="18"/>
      <c r="AGA224" s="18"/>
      <c r="AGB224" s="18"/>
      <c r="AGC224" s="18"/>
      <c r="AGD224" s="18"/>
      <c r="AGE224" s="18"/>
      <c r="AGF224" s="18"/>
      <c r="AGG224" s="18"/>
      <c r="AGH224" s="18"/>
      <c r="AGI224" s="18"/>
      <c r="AGJ224" s="18"/>
      <c r="AGK224" s="18"/>
      <c r="AGL224" s="18"/>
      <c r="AGM224" s="18"/>
      <c r="AGN224" s="18"/>
      <c r="AGO224" s="18"/>
      <c r="AGP224" s="18"/>
      <c r="AGQ224" s="18"/>
      <c r="AGR224" s="18"/>
      <c r="AGS224" s="18"/>
      <c r="AGT224" s="18"/>
      <c r="AGU224" s="18"/>
      <c r="AGV224" s="18"/>
      <c r="AGW224" s="18"/>
      <c r="AGX224" s="18"/>
      <c r="AGY224" s="18"/>
      <c r="AGZ224" s="18"/>
      <c r="AHA224" s="18"/>
      <c r="AHB224" s="18"/>
      <c r="AHC224" s="18"/>
      <c r="AHD224" s="18"/>
      <c r="AHE224" s="18"/>
      <c r="AHF224" s="18"/>
      <c r="AHG224" s="18"/>
      <c r="AHH224" s="18"/>
      <c r="AHI224" s="18"/>
      <c r="AHJ224" s="18"/>
      <c r="AHK224" s="18"/>
      <c r="AHL224" s="18"/>
      <c r="AHM224" s="18"/>
      <c r="AHN224" s="18"/>
      <c r="AHO224" s="18"/>
      <c r="AHP224" s="18"/>
      <c r="AHQ224" s="18"/>
      <c r="AHR224" s="18"/>
      <c r="AHS224" s="18"/>
      <c r="AHT224" s="18"/>
      <c r="AHU224" s="18"/>
      <c r="AHV224" s="18"/>
      <c r="AHW224" s="18"/>
      <c r="AHX224" s="18"/>
      <c r="AHY224" s="18"/>
      <c r="AHZ224" s="18"/>
      <c r="AIA224" s="18"/>
      <c r="AIB224" s="18"/>
      <c r="AIC224" s="18"/>
      <c r="AID224" s="18"/>
      <c r="AIE224" s="18"/>
      <c r="AIF224" s="18"/>
      <c r="AIG224" s="18"/>
      <c r="AIH224" s="18"/>
      <c r="AII224" s="18"/>
      <c r="AIJ224" s="18"/>
      <c r="AIK224" s="18"/>
      <c r="AIL224" s="18"/>
      <c r="AIM224" s="18"/>
      <c r="AIN224" s="18"/>
      <c r="AIO224" s="18"/>
      <c r="AIP224" s="18"/>
      <c r="AIQ224" s="18"/>
      <c r="AIR224" s="18"/>
      <c r="AIS224" s="18"/>
      <c r="AIT224" s="18"/>
      <c r="AIU224" s="18"/>
      <c r="AIV224" s="18"/>
      <c r="AIW224" s="18"/>
      <c r="AIX224" s="18"/>
      <c r="AIY224" s="18"/>
      <c r="AIZ224" s="18"/>
      <c r="AJA224" s="18"/>
      <c r="AJB224" s="18"/>
      <c r="AJC224" s="18"/>
      <c r="AJD224" s="18"/>
      <c r="AJE224" s="18"/>
      <c r="AJF224" s="18"/>
      <c r="AJG224" s="18"/>
      <c r="AJH224" s="18"/>
      <c r="AJI224" s="18"/>
      <c r="AJJ224" s="18"/>
      <c r="AJK224" s="18"/>
      <c r="AJL224" s="18"/>
      <c r="AJM224" s="18"/>
      <c r="AJN224" s="18"/>
      <c r="AJO224" s="18"/>
      <c r="AJP224" s="18"/>
      <c r="AJQ224" s="18"/>
      <c r="AJR224" s="18"/>
      <c r="AJS224" s="18"/>
      <c r="AJT224" s="18"/>
      <c r="AJU224" s="18"/>
      <c r="AJV224" s="18"/>
      <c r="AJW224" s="18"/>
      <c r="AJX224" s="18"/>
      <c r="AJY224" s="18"/>
      <c r="AJZ224" s="18"/>
      <c r="AKA224" s="18"/>
      <c r="AKB224" s="18"/>
      <c r="AKC224" s="18"/>
      <c r="AKD224" s="18"/>
      <c r="AKE224" s="18"/>
      <c r="AKF224" s="18"/>
      <c r="AKG224" s="18"/>
      <c r="AKH224" s="18"/>
      <c r="AKI224" s="18"/>
      <c r="AKJ224" s="18"/>
      <c r="AKK224" s="18"/>
      <c r="AKL224" s="18"/>
      <c r="AKM224" s="18"/>
      <c r="AKN224" s="18"/>
      <c r="AKO224" s="18"/>
      <c r="AKP224" s="18"/>
      <c r="AKQ224" s="18"/>
      <c r="AKR224" s="18"/>
      <c r="AKS224" s="18"/>
      <c r="AKT224" s="18"/>
      <c r="AKU224" s="18"/>
      <c r="AKV224" s="18"/>
      <c r="AKW224" s="18"/>
      <c r="AKX224" s="18"/>
      <c r="AKY224" s="18"/>
      <c r="AKZ224" s="18"/>
      <c r="ALA224" s="18"/>
      <c r="ALB224" s="18"/>
      <c r="ALC224" s="18"/>
      <c r="ALD224" s="18"/>
      <c r="ALE224" s="18"/>
      <c r="ALF224" s="18"/>
      <c r="ALG224" s="18"/>
      <c r="ALH224" s="18"/>
      <c r="ALI224" s="18"/>
      <c r="ALJ224" s="18"/>
      <c r="ALK224" s="18"/>
      <c r="ALL224" s="18"/>
      <c r="ALM224" s="18"/>
      <c r="ALN224" s="18"/>
      <c r="ALO224" s="18"/>
      <c r="ALP224" s="18"/>
      <c r="ALQ224" s="18"/>
      <c r="ALR224" s="18"/>
      <c r="ALS224" s="18"/>
      <c r="ALT224" s="18"/>
      <c r="ALU224" s="18"/>
      <c r="ALV224" s="18"/>
      <c r="ALW224" s="18"/>
      <c r="ALX224" s="18"/>
      <c r="ALY224" s="18"/>
      <c r="ALZ224" s="18"/>
      <c r="AMA224" s="18"/>
      <c r="AMB224" s="18"/>
      <c r="AMC224" s="18"/>
      <c r="AMD224" s="18"/>
      <c r="AME224" s="18"/>
      <c r="AMF224" s="18"/>
      <c r="AMG224" s="18"/>
      <c r="AMH224" s="18"/>
      <c r="AMI224" s="18"/>
      <c r="AMJ224" s="18"/>
      <c r="AMK224" s="18"/>
      <c r="AML224" s="18"/>
      <c r="AMM224" s="18"/>
      <c r="AMN224" s="18"/>
      <c r="AMO224" s="18"/>
      <c r="AMP224" s="18"/>
      <c r="AMQ224" s="18"/>
      <c r="AMR224" s="18"/>
      <c r="AMS224" s="18"/>
      <c r="AMT224" s="18"/>
      <c r="AMU224" s="18"/>
      <c r="AMV224" s="18"/>
      <c r="AMW224" s="18"/>
      <c r="AMX224" s="18"/>
      <c r="AMY224" s="18"/>
      <c r="AMZ224" s="18"/>
      <c r="ANA224" s="18"/>
      <c r="ANB224" s="18"/>
      <c r="ANC224" s="18"/>
      <c r="AND224" s="18"/>
      <c r="ANE224" s="18"/>
      <c r="ANF224" s="18"/>
      <c r="ANG224" s="18"/>
      <c r="ANH224" s="18"/>
      <c r="ANI224" s="18"/>
      <c r="ANJ224" s="18"/>
      <c r="ANK224" s="18"/>
      <c r="ANL224" s="18"/>
      <c r="ANM224" s="18"/>
      <c r="ANN224" s="18"/>
      <c r="ANO224" s="18"/>
      <c r="ANP224" s="18"/>
      <c r="ANQ224" s="18"/>
      <c r="ANR224" s="18"/>
      <c r="ANS224" s="18"/>
      <c r="ANT224" s="18"/>
      <c r="ANU224" s="18"/>
      <c r="ANV224" s="18"/>
      <c r="ANW224" s="18"/>
      <c r="ANX224" s="18"/>
      <c r="ANY224" s="18"/>
      <c r="ANZ224" s="18"/>
      <c r="AOA224" s="18"/>
      <c r="AOB224" s="18"/>
      <c r="AOC224" s="18"/>
      <c r="AOD224" s="18"/>
      <c r="AOE224" s="18"/>
      <c r="AOF224" s="18"/>
      <c r="AOG224" s="18"/>
      <c r="AOH224" s="18"/>
      <c r="AOI224" s="18"/>
      <c r="AOJ224" s="18"/>
      <c r="AOK224" s="18"/>
      <c r="AOL224" s="18"/>
      <c r="AOM224" s="18"/>
      <c r="AON224" s="18"/>
      <c r="AOO224" s="18"/>
      <c r="AOP224" s="18"/>
      <c r="AOQ224" s="18"/>
      <c r="AOR224" s="18"/>
      <c r="AOS224" s="18"/>
      <c r="AOT224" s="18"/>
      <c r="AOU224" s="18"/>
      <c r="AOV224" s="18"/>
      <c r="AOW224" s="18"/>
      <c r="AOX224" s="18"/>
      <c r="AOY224" s="18"/>
      <c r="AOZ224" s="18"/>
      <c r="APA224" s="18"/>
      <c r="APB224" s="18"/>
      <c r="APC224" s="18"/>
      <c r="APD224" s="18"/>
      <c r="APE224" s="18"/>
      <c r="APF224" s="18"/>
      <c r="APG224" s="18"/>
      <c r="APH224" s="18"/>
      <c r="API224" s="18"/>
      <c r="APJ224" s="18"/>
      <c r="APK224" s="18"/>
      <c r="APL224" s="18"/>
      <c r="APM224" s="18"/>
      <c r="APN224" s="18"/>
      <c r="APO224" s="18"/>
      <c r="APP224" s="18"/>
      <c r="APQ224" s="18"/>
      <c r="APR224" s="18"/>
      <c r="APS224" s="18"/>
      <c r="APT224" s="18"/>
      <c r="APU224" s="18"/>
      <c r="APV224" s="18"/>
      <c r="APW224" s="18"/>
      <c r="APX224" s="18"/>
      <c r="APY224" s="18"/>
      <c r="APZ224" s="18"/>
      <c r="AQA224" s="18"/>
      <c r="AQB224" s="18"/>
      <c r="AQC224" s="18"/>
      <c r="AQD224" s="18"/>
      <c r="AQE224" s="18"/>
      <c r="AQF224" s="18"/>
      <c r="AQG224" s="18"/>
      <c r="AQH224" s="18"/>
      <c r="AQI224" s="18"/>
      <c r="AQJ224" s="18"/>
      <c r="AQK224" s="18"/>
      <c r="AQL224" s="18"/>
      <c r="AQM224" s="18"/>
      <c r="AQN224" s="18"/>
      <c r="AQO224" s="18"/>
      <c r="AQP224" s="18"/>
      <c r="AQQ224" s="18"/>
      <c r="AQR224" s="18"/>
      <c r="AQS224" s="18"/>
      <c r="AQT224" s="18"/>
      <c r="AQU224" s="18"/>
      <c r="AQV224" s="18"/>
      <c r="AQW224" s="18"/>
      <c r="AQX224" s="18"/>
      <c r="AQY224" s="18"/>
      <c r="AQZ224" s="18"/>
      <c r="ARA224" s="18"/>
      <c r="ARB224" s="18"/>
      <c r="ARC224" s="18"/>
      <c r="ARD224" s="18"/>
      <c r="ARE224" s="18"/>
      <c r="ARF224" s="18"/>
      <c r="ARG224" s="18"/>
      <c r="ARH224" s="18"/>
      <c r="ARI224" s="18"/>
      <c r="ARJ224" s="18"/>
      <c r="ARK224" s="18"/>
      <c r="ARL224" s="18"/>
      <c r="ARM224" s="18"/>
      <c r="ARN224" s="18"/>
      <c r="ARO224" s="18"/>
      <c r="ARP224" s="18"/>
      <c r="ARQ224" s="18"/>
      <c r="ARR224" s="18"/>
      <c r="ARS224" s="18"/>
      <c r="ART224" s="18"/>
      <c r="ARU224" s="18"/>
      <c r="ARV224" s="18"/>
      <c r="ARW224" s="18"/>
      <c r="ARX224" s="18"/>
      <c r="ARY224" s="18"/>
      <c r="ARZ224" s="18"/>
      <c r="ASA224" s="18"/>
      <c r="ASB224" s="18"/>
      <c r="ASC224" s="18"/>
      <c r="ASD224" s="18"/>
      <c r="ASE224" s="18"/>
      <c r="ASF224" s="18"/>
      <c r="ASG224" s="18"/>
      <c r="ASH224" s="18"/>
      <c r="ASI224" s="18"/>
      <c r="ASJ224" s="18"/>
      <c r="ASK224" s="18"/>
      <c r="ASL224" s="18"/>
      <c r="ASM224" s="18"/>
      <c r="ASN224" s="18"/>
      <c r="ASO224" s="18"/>
      <c r="ASP224" s="18"/>
      <c r="ASQ224" s="18"/>
      <c r="ASR224" s="18"/>
      <c r="ASS224" s="18"/>
      <c r="AST224" s="18"/>
      <c r="ASU224" s="18"/>
      <c r="ASV224" s="18"/>
      <c r="ASW224" s="18"/>
      <c r="ASX224" s="18"/>
      <c r="ASY224" s="18"/>
      <c r="ASZ224" s="18"/>
      <c r="ATA224" s="18"/>
      <c r="ATB224" s="18"/>
      <c r="ATC224" s="18"/>
      <c r="ATD224" s="18"/>
      <c r="ATE224" s="18"/>
      <c r="ATF224" s="18"/>
      <c r="ATG224" s="18"/>
      <c r="ATH224" s="18"/>
      <c r="ATI224" s="18"/>
      <c r="ATJ224" s="18"/>
      <c r="ATK224" s="18"/>
      <c r="ATL224" s="18"/>
      <c r="ATM224" s="18"/>
      <c r="ATN224" s="18"/>
      <c r="ATO224" s="18"/>
      <c r="ATP224" s="18"/>
      <c r="ATQ224" s="18"/>
      <c r="ATR224" s="18"/>
      <c r="ATS224" s="18"/>
      <c r="ATT224" s="18"/>
      <c r="ATU224" s="18"/>
      <c r="ATV224" s="18"/>
      <c r="ATW224" s="18"/>
      <c r="ATX224" s="18"/>
      <c r="ATY224" s="18"/>
      <c r="ATZ224" s="18"/>
      <c r="AUA224" s="18"/>
      <c r="AUB224" s="18"/>
      <c r="AUC224" s="18"/>
      <c r="AUD224" s="18"/>
      <c r="AUE224" s="18"/>
      <c r="AUF224" s="18"/>
      <c r="AUG224" s="18"/>
      <c r="AUH224" s="18"/>
      <c r="AUI224" s="18"/>
      <c r="AUJ224" s="18"/>
      <c r="AUK224" s="18"/>
      <c r="AUL224" s="18"/>
      <c r="AUM224" s="18"/>
      <c r="AUN224" s="18"/>
      <c r="AUO224" s="18"/>
      <c r="AUP224" s="18"/>
      <c r="AUQ224" s="18"/>
      <c r="AUR224" s="18"/>
      <c r="AUS224" s="18"/>
      <c r="AUT224" s="18"/>
      <c r="AUU224" s="18"/>
      <c r="AUV224" s="18"/>
      <c r="AUW224" s="18"/>
      <c r="AUX224" s="18"/>
      <c r="AUY224" s="18"/>
      <c r="AUZ224" s="18"/>
      <c r="AVA224" s="18"/>
      <c r="AVB224" s="18"/>
      <c r="AVC224" s="18"/>
      <c r="AVD224" s="18"/>
      <c r="AVE224" s="18"/>
      <c r="AVF224" s="18"/>
      <c r="AVG224" s="18"/>
      <c r="AVH224" s="18"/>
      <c r="AVI224" s="18"/>
      <c r="AVJ224" s="18"/>
      <c r="AVK224" s="18"/>
      <c r="AVL224" s="18"/>
      <c r="AVM224" s="18"/>
      <c r="AVN224" s="18"/>
      <c r="AVO224" s="18"/>
      <c r="AVP224" s="18"/>
      <c r="AVQ224" s="18"/>
      <c r="AVR224" s="18"/>
      <c r="AVS224" s="18"/>
      <c r="AVT224" s="18"/>
      <c r="AVU224" s="18"/>
      <c r="AVV224" s="18"/>
      <c r="AVW224" s="18"/>
      <c r="AVX224" s="18"/>
      <c r="AVY224" s="18"/>
      <c r="AVZ224" s="18"/>
      <c r="AWA224" s="18"/>
      <c r="AWB224" s="18"/>
      <c r="AWC224" s="18"/>
      <c r="AWD224" s="18"/>
      <c r="AWE224" s="18"/>
      <c r="AWF224" s="18"/>
      <c r="AWG224" s="18"/>
      <c r="AWH224" s="18"/>
      <c r="AWI224" s="18"/>
      <c r="AWJ224" s="18"/>
      <c r="AWK224" s="18"/>
      <c r="AWL224" s="18"/>
      <c r="AWM224" s="18"/>
      <c r="AWN224" s="18"/>
      <c r="AWO224" s="18"/>
      <c r="AWP224" s="18"/>
      <c r="AWQ224" s="18"/>
      <c r="AWR224" s="18"/>
      <c r="AWS224" s="18"/>
      <c r="AWT224" s="18"/>
      <c r="AWU224" s="18"/>
      <c r="AWV224" s="18"/>
      <c r="AWW224" s="18"/>
      <c r="AWX224" s="18"/>
      <c r="AWY224" s="18"/>
      <c r="AWZ224" s="18"/>
      <c r="AXA224" s="18"/>
      <c r="AXB224" s="18"/>
      <c r="AXC224" s="18"/>
      <c r="AXD224" s="18"/>
      <c r="AXE224" s="18"/>
      <c r="AXF224" s="18"/>
      <c r="AXG224" s="18"/>
      <c r="AXH224" s="18"/>
      <c r="AXI224" s="18"/>
      <c r="AXJ224" s="18"/>
      <c r="AXK224" s="18"/>
      <c r="AXL224" s="18"/>
      <c r="AXM224" s="18"/>
      <c r="AXN224" s="18"/>
      <c r="AXO224" s="18"/>
      <c r="AXP224" s="18"/>
      <c r="AXQ224" s="18"/>
      <c r="AXR224" s="18"/>
      <c r="AXS224" s="18"/>
      <c r="AXT224" s="18"/>
      <c r="AXU224" s="18"/>
      <c r="AXV224" s="18"/>
      <c r="AXW224" s="18"/>
      <c r="AXX224" s="18"/>
      <c r="AXY224" s="18"/>
      <c r="AXZ224" s="18"/>
      <c r="AYA224" s="18"/>
      <c r="AYB224" s="18"/>
      <c r="AYC224" s="18"/>
      <c r="AYD224" s="18"/>
      <c r="AYE224" s="18"/>
      <c r="AYF224" s="18"/>
      <c r="AYG224" s="18"/>
      <c r="AYH224" s="18"/>
      <c r="AYI224" s="18"/>
      <c r="AYJ224" s="18"/>
      <c r="AYK224" s="18"/>
      <c r="AYL224" s="18"/>
      <c r="AYM224" s="18"/>
      <c r="AYN224" s="18"/>
      <c r="AYO224" s="18"/>
      <c r="AYP224" s="18"/>
      <c r="AYQ224" s="18"/>
      <c r="AYR224" s="18"/>
      <c r="AYS224" s="18"/>
      <c r="AYT224" s="18"/>
      <c r="AYU224" s="18"/>
      <c r="AYV224" s="18"/>
      <c r="AYW224" s="18"/>
      <c r="AYX224" s="18"/>
      <c r="AYY224" s="18"/>
      <c r="AYZ224" s="18"/>
      <c r="AZA224" s="18"/>
      <c r="AZB224" s="18"/>
      <c r="AZC224" s="18"/>
      <c r="AZD224" s="18"/>
      <c r="AZE224" s="18"/>
      <c r="AZF224" s="18"/>
      <c r="AZG224" s="18"/>
      <c r="AZH224" s="18"/>
      <c r="AZI224" s="18"/>
      <c r="AZJ224" s="18"/>
      <c r="AZK224" s="18"/>
      <c r="AZL224" s="18"/>
      <c r="AZM224" s="18"/>
      <c r="AZN224" s="18"/>
      <c r="AZO224" s="18"/>
      <c r="AZP224" s="18"/>
      <c r="AZQ224" s="18"/>
      <c r="AZR224" s="18"/>
      <c r="AZS224" s="18"/>
      <c r="AZT224" s="18"/>
      <c r="AZU224" s="18"/>
      <c r="AZV224" s="18"/>
      <c r="AZW224" s="18"/>
      <c r="AZX224" s="18"/>
      <c r="AZY224" s="18"/>
      <c r="AZZ224" s="18"/>
      <c r="BAA224" s="18"/>
      <c r="BAB224" s="18"/>
      <c r="BAC224" s="18"/>
      <c r="BAD224" s="18"/>
      <c r="BAE224" s="18"/>
      <c r="BAF224" s="18"/>
      <c r="BAG224" s="18"/>
      <c r="BAH224" s="18"/>
      <c r="BAI224" s="18"/>
      <c r="BAJ224" s="18"/>
      <c r="BAK224" s="18"/>
      <c r="BAL224" s="18"/>
      <c r="BAM224" s="18"/>
      <c r="BAN224" s="18"/>
      <c r="BAO224" s="18"/>
      <c r="BAP224" s="18"/>
      <c r="BAQ224" s="18"/>
      <c r="BAR224" s="18"/>
      <c r="BAS224" s="18"/>
      <c r="BAT224" s="18"/>
      <c r="BAU224" s="18"/>
      <c r="BAV224" s="18"/>
      <c r="BAW224" s="18"/>
      <c r="BAX224" s="18"/>
      <c r="BAY224" s="18"/>
      <c r="BAZ224" s="18"/>
      <c r="BBA224" s="18"/>
      <c r="BBB224" s="18"/>
      <c r="BBC224" s="18"/>
      <c r="BBD224" s="18"/>
      <c r="BBE224" s="18"/>
      <c r="BBF224" s="18"/>
      <c r="BBG224" s="18"/>
      <c r="BBH224" s="18"/>
      <c r="BBI224" s="18"/>
      <c r="BBJ224" s="18"/>
      <c r="BBK224" s="18"/>
      <c r="BBL224" s="18"/>
      <c r="BBM224" s="18"/>
      <c r="BBN224" s="18"/>
      <c r="BBO224" s="18"/>
      <c r="BBP224" s="18"/>
      <c r="BBQ224" s="18"/>
      <c r="BBR224" s="18"/>
      <c r="BBS224" s="18"/>
      <c r="BBT224" s="18"/>
      <c r="BBU224" s="18"/>
      <c r="BBV224" s="18"/>
      <c r="BBW224" s="18"/>
      <c r="BBX224" s="18"/>
      <c r="BBY224" s="18"/>
      <c r="BBZ224" s="18"/>
      <c r="BCA224" s="18"/>
      <c r="BCB224" s="18"/>
      <c r="BCC224" s="18"/>
      <c r="BCD224" s="18"/>
      <c r="BCE224" s="18"/>
      <c r="BCF224" s="18"/>
      <c r="BCG224" s="18"/>
      <c r="BCH224" s="18"/>
      <c r="BCI224" s="18"/>
      <c r="BCJ224" s="18"/>
      <c r="BCK224" s="18"/>
      <c r="BCL224" s="18"/>
      <c r="BCM224" s="18"/>
      <c r="BCN224" s="18"/>
      <c r="BCO224" s="18"/>
      <c r="BCP224" s="18"/>
      <c r="BCQ224" s="18"/>
      <c r="BCR224" s="18"/>
      <c r="BCS224" s="18"/>
      <c r="BCT224" s="18"/>
      <c r="BCU224" s="18"/>
      <c r="BCV224" s="18"/>
      <c r="BCW224" s="18"/>
      <c r="BCX224" s="18"/>
      <c r="BCY224" s="18"/>
      <c r="BCZ224" s="18"/>
      <c r="BDA224" s="18"/>
      <c r="BDB224" s="18"/>
      <c r="BDC224" s="18"/>
      <c r="BDD224" s="18"/>
      <c r="BDE224" s="18"/>
      <c r="BDF224" s="18"/>
      <c r="BDG224" s="18"/>
      <c r="BDH224" s="18"/>
      <c r="BDI224" s="18"/>
      <c r="BDJ224" s="18"/>
      <c r="BDK224" s="18"/>
      <c r="BDL224" s="18"/>
      <c r="BDM224" s="18"/>
      <c r="BDN224" s="18"/>
      <c r="BDO224" s="18"/>
      <c r="BDP224" s="18"/>
      <c r="BDQ224" s="18"/>
      <c r="BDR224" s="18"/>
      <c r="BDS224" s="18"/>
      <c r="BDT224" s="18"/>
      <c r="BDU224" s="18"/>
      <c r="BDV224" s="18"/>
      <c r="BDW224" s="18"/>
      <c r="BDX224" s="18"/>
      <c r="BDY224" s="18"/>
      <c r="BDZ224" s="18"/>
      <c r="BEA224" s="18"/>
      <c r="BEB224" s="18"/>
      <c r="BEC224" s="18"/>
      <c r="BED224" s="18"/>
      <c r="BEE224" s="18"/>
      <c r="BEF224" s="18"/>
      <c r="BEG224" s="18"/>
      <c r="BEH224" s="18"/>
      <c r="BEI224" s="18"/>
      <c r="BEJ224" s="18"/>
      <c r="BEK224" s="18"/>
      <c r="BEL224" s="18"/>
      <c r="BEM224" s="18"/>
      <c r="BEN224" s="18"/>
      <c r="BEO224" s="18"/>
      <c r="BEP224" s="18"/>
      <c r="BEQ224" s="18"/>
      <c r="BER224" s="18"/>
      <c r="BES224" s="18"/>
      <c r="BET224" s="18"/>
      <c r="BEU224" s="18"/>
      <c r="BEV224" s="18"/>
      <c r="BEW224" s="18"/>
      <c r="BEX224" s="18"/>
      <c r="BEY224" s="18"/>
      <c r="BEZ224" s="18"/>
      <c r="BFA224" s="18"/>
      <c r="BFB224" s="18"/>
      <c r="BFC224" s="18"/>
      <c r="BFD224" s="18"/>
      <c r="BFE224" s="18"/>
      <c r="BFF224" s="18"/>
      <c r="BFG224" s="18"/>
      <c r="BFH224" s="18"/>
      <c r="BFI224" s="18"/>
      <c r="BFJ224" s="18"/>
      <c r="BFK224" s="18"/>
      <c r="BFL224" s="18"/>
      <c r="BFM224" s="18"/>
      <c r="BFN224" s="18"/>
      <c r="BFO224" s="18"/>
      <c r="BFP224" s="18"/>
      <c r="BFQ224" s="18"/>
      <c r="BFR224" s="18"/>
      <c r="BFS224" s="18"/>
      <c r="BFT224" s="18"/>
      <c r="BFU224" s="18"/>
      <c r="BFV224" s="18"/>
      <c r="BFW224" s="18"/>
      <c r="BFX224" s="18"/>
      <c r="BFY224" s="18"/>
      <c r="BFZ224" s="18"/>
      <c r="BGA224" s="18"/>
      <c r="BGB224" s="18"/>
      <c r="BGC224" s="18"/>
      <c r="BGD224" s="18"/>
      <c r="BGE224" s="18"/>
      <c r="BGF224" s="18"/>
      <c r="BGG224" s="18"/>
      <c r="BGH224" s="18"/>
      <c r="BGI224" s="18"/>
      <c r="BGJ224" s="18"/>
      <c r="BGK224" s="18"/>
      <c r="BGL224" s="18"/>
      <c r="BGM224" s="18"/>
      <c r="BGN224" s="18"/>
      <c r="BGO224" s="18"/>
      <c r="BGP224" s="18"/>
      <c r="BGQ224" s="18"/>
      <c r="BGR224" s="18"/>
      <c r="BGS224" s="18"/>
      <c r="BGT224" s="18"/>
      <c r="BGU224" s="18"/>
      <c r="BGV224" s="18"/>
      <c r="BGW224" s="18"/>
      <c r="BGX224" s="18"/>
      <c r="BGY224" s="18"/>
      <c r="BGZ224" s="18"/>
      <c r="BHA224" s="18"/>
      <c r="BHB224" s="18"/>
      <c r="BHC224" s="18"/>
      <c r="BHD224" s="18"/>
      <c r="BHE224" s="18"/>
      <c r="BHF224" s="18"/>
      <c r="BHG224" s="18"/>
      <c r="BHH224" s="18"/>
      <c r="BHI224" s="18"/>
      <c r="BHJ224" s="18"/>
      <c r="BHK224" s="18"/>
      <c r="BHL224" s="18"/>
      <c r="BHM224" s="18"/>
      <c r="BHN224" s="18"/>
      <c r="BHO224" s="18"/>
      <c r="BHP224" s="18"/>
      <c r="BHQ224" s="18"/>
      <c r="BHR224" s="18"/>
      <c r="BHS224" s="18"/>
      <c r="BHT224" s="18"/>
      <c r="BHU224" s="18"/>
      <c r="BHV224" s="18"/>
      <c r="BHW224" s="18"/>
      <c r="BHX224" s="18"/>
      <c r="BHY224" s="18"/>
      <c r="BHZ224" s="18"/>
      <c r="BIA224" s="18"/>
      <c r="BIB224" s="18"/>
      <c r="BIC224" s="18"/>
      <c r="BID224" s="18"/>
      <c r="BIE224" s="18"/>
      <c r="BIF224" s="18"/>
      <c r="BIG224" s="18"/>
      <c r="BIH224" s="18"/>
      <c r="BII224" s="18"/>
      <c r="BIJ224" s="18"/>
      <c r="BIK224" s="18"/>
      <c r="BIL224" s="18"/>
      <c r="BIM224" s="18"/>
      <c r="BIN224" s="18"/>
      <c r="BIO224" s="18"/>
      <c r="BIP224" s="18"/>
      <c r="BIQ224" s="18"/>
      <c r="BIR224" s="18"/>
      <c r="BIS224" s="18"/>
      <c r="BIT224" s="18"/>
      <c r="BIU224" s="18"/>
      <c r="BIV224" s="18"/>
      <c r="BIW224" s="18"/>
      <c r="BIX224" s="18"/>
      <c r="BIY224" s="18"/>
      <c r="BIZ224" s="18"/>
      <c r="BJA224" s="18"/>
      <c r="BJB224" s="18"/>
      <c r="BJC224" s="18"/>
      <c r="BJD224" s="18"/>
      <c r="BJE224" s="18"/>
      <c r="BJF224" s="18"/>
      <c r="BJG224" s="18"/>
      <c r="BJH224" s="18"/>
      <c r="BJI224" s="18"/>
      <c r="BJJ224" s="18"/>
      <c r="BJK224" s="18"/>
      <c r="BJL224" s="18"/>
      <c r="BJM224" s="18"/>
      <c r="BJN224" s="18"/>
      <c r="BJO224" s="18"/>
      <c r="BJP224" s="18"/>
      <c r="BJQ224" s="18"/>
      <c r="BJR224" s="18"/>
      <c r="BJS224" s="18"/>
      <c r="BJT224" s="18"/>
      <c r="BJU224" s="18"/>
      <c r="BJV224" s="18"/>
      <c r="BJW224" s="18"/>
      <c r="BJX224" s="18"/>
      <c r="BJY224" s="18"/>
      <c r="BJZ224" s="18"/>
      <c r="BKA224" s="18"/>
      <c r="BKB224" s="18"/>
      <c r="BKC224" s="18"/>
      <c r="BKD224" s="18"/>
      <c r="BKE224" s="18"/>
      <c r="BKF224" s="18"/>
      <c r="BKG224" s="18"/>
      <c r="BKH224" s="18"/>
      <c r="BKI224" s="18"/>
      <c r="BKJ224" s="18"/>
      <c r="BKK224" s="18"/>
      <c r="BKL224" s="18"/>
      <c r="BKM224" s="18"/>
      <c r="BKN224" s="18"/>
      <c r="BKO224" s="18"/>
      <c r="BKP224" s="18"/>
      <c r="BKQ224" s="18"/>
      <c r="BKR224" s="18"/>
      <c r="BKS224" s="18"/>
      <c r="BKT224" s="18"/>
      <c r="BKU224" s="18"/>
      <c r="BKV224" s="18"/>
      <c r="BKW224" s="18"/>
      <c r="BKX224" s="18"/>
      <c r="BKY224" s="18"/>
      <c r="BKZ224" s="18"/>
      <c r="BLA224" s="18"/>
      <c r="BLB224" s="18"/>
      <c r="BLC224" s="18"/>
      <c r="BLD224" s="18"/>
      <c r="BLE224" s="18"/>
      <c r="BLF224" s="18"/>
      <c r="BLG224" s="18"/>
      <c r="BLH224" s="18"/>
      <c r="BLI224" s="18"/>
      <c r="BLJ224" s="18"/>
      <c r="BLK224" s="18"/>
      <c r="BLL224" s="18"/>
      <c r="BLM224" s="18"/>
      <c r="BLN224" s="18"/>
      <c r="BLO224" s="18"/>
      <c r="BLP224" s="18"/>
      <c r="BLQ224" s="18"/>
      <c r="BLR224" s="18"/>
      <c r="BLS224" s="18"/>
      <c r="BLT224" s="18"/>
      <c r="BLU224" s="18"/>
      <c r="BLV224" s="18"/>
      <c r="BLW224" s="18"/>
      <c r="BLX224" s="18"/>
      <c r="BLY224" s="18"/>
      <c r="BLZ224" s="18"/>
      <c r="BMA224" s="18"/>
      <c r="BMB224" s="18"/>
      <c r="BMC224" s="18"/>
      <c r="BMD224" s="18"/>
      <c r="BME224" s="18"/>
      <c r="BMF224" s="18"/>
      <c r="BMG224" s="18"/>
      <c r="BMH224" s="18"/>
      <c r="BMI224" s="18"/>
      <c r="BMJ224" s="18"/>
      <c r="BMK224" s="18"/>
      <c r="BML224" s="18"/>
      <c r="BMM224" s="18"/>
      <c r="BMN224" s="18"/>
      <c r="BMO224" s="18"/>
      <c r="BMP224" s="18"/>
      <c r="BMQ224" s="18"/>
      <c r="BMR224" s="18"/>
      <c r="BMS224" s="18"/>
      <c r="BMT224" s="18"/>
      <c r="BMU224" s="18"/>
      <c r="BMV224" s="18"/>
      <c r="BMW224" s="18"/>
      <c r="BMX224" s="18"/>
      <c r="BMY224" s="18"/>
      <c r="BMZ224" s="18"/>
      <c r="BNA224" s="18"/>
      <c r="BNB224" s="18"/>
      <c r="BNC224" s="18"/>
      <c r="BND224" s="18"/>
      <c r="BNE224" s="18"/>
      <c r="BNF224" s="18"/>
      <c r="BNG224" s="18"/>
      <c r="BNH224" s="18"/>
      <c r="BNI224" s="18"/>
      <c r="BNJ224" s="18"/>
      <c r="BNK224" s="18"/>
      <c r="BNL224" s="18"/>
      <c r="BNM224" s="18"/>
      <c r="BNN224" s="18"/>
      <c r="BNO224" s="18"/>
      <c r="BNP224" s="18"/>
      <c r="BNQ224" s="18"/>
      <c r="BNR224" s="18"/>
      <c r="BNS224" s="18"/>
      <c r="BNT224" s="18"/>
      <c r="BNU224" s="18"/>
      <c r="BNV224" s="18"/>
      <c r="BNW224" s="18"/>
      <c r="BNX224" s="18"/>
      <c r="BNY224" s="18"/>
      <c r="BNZ224" s="18"/>
      <c r="BOA224" s="18"/>
      <c r="BOB224" s="18"/>
      <c r="BOC224" s="18"/>
      <c r="BOD224" s="18"/>
      <c r="BOE224" s="18"/>
      <c r="BOF224" s="18"/>
      <c r="BOG224" s="18"/>
      <c r="BOH224" s="18"/>
      <c r="BOI224" s="18"/>
      <c r="BOJ224" s="18"/>
      <c r="BOK224" s="18"/>
      <c r="BOL224" s="18"/>
      <c r="BOM224" s="18"/>
      <c r="BON224" s="18"/>
      <c r="BOO224" s="18"/>
      <c r="BOP224" s="18"/>
      <c r="BOQ224" s="18"/>
      <c r="BOR224" s="18"/>
      <c r="BOS224" s="18"/>
      <c r="BOT224" s="18"/>
      <c r="BOU224" s="18"/>
      <c r="BOV224" s="18"/>
      <c r="BOW224" s="18"/>
      <c r="BOX224" s="18"/>
      <c r="BOY224" s="18"/>
      <c r="BOZ224" s="18"/>
      <c r="BPA224" s="18"/>
      <c r="BPB224" s="18"/>
      <c r="BPC224" s="18"/>
      <c r="BPD224" s="18"/>
      <c r="BPE224" s="18"/>
      <c r="BPF224" s="18"/>
      <c r="BPG224" s="18"/>
      <c r="BPH224" s="18"/>
      <c r="BPI224" s="18"/>
      <c r="BPJ224" s="18"/>
      <c r="BPK224" s="18"/>
      <c r="BPL224" s="18"/>
      <c r="BPM224" s="18"/>
      <c r="BPN224" s="18"/>
      <c r="BPO224" s="18"/>
      <c r="BPP224" s="18"/>
      <c r="BPQ224" s="18"/>
      <c r="BPR224" s="18"/>
      <c r="BPS224" s="18"/>
      <c r="BPT224" s="18"/>
      <c r="BPU224" s="18"/>
      <c r="BPV224" s="18"/>
      <c r="BPW224" s="18"/>
      <c r="BPX224" s="18"/>
      <c r="BPY224" s="18"/>
      <c r="BPZ224" s="18"/>
      <c r="BQA224" s="18"/>
      <c r="BQB224" s="18"/>
      <c r="BQC224" s="18"/>
      <c r="BQD224" s="18"/>
      <c r="BQE224" s="18"/>
      <c r="BQF224" s="18"/>
      <c r="BQG224" s="18"/>
      <c r="BQH224" s="18"/>
      <c r="BQI224" s="18"/>
      <c r="BQJ224" s="18"/>
      <c r="BQK224" s="18"/>
      <c r="BQL224" s="18"/>
      <c r="BQM224" s="18"/>
      <c r="BQN224" s="18"/>
      <c r="BQO224" s="18"/>
      <c r="BQP224" s="18"/>
      <c r="BQQ224" s="18"/>
      <c r="BQR224" s="18"/>
      <c r="BQS224" s="18"/>
      <c r="BQT224" s="18"/>
      <c r="BQU224" s="18"/>
      <c r="BQV224" s="18"/>
      <c r="BQW224" s="18"/>
      <c r="BQX224" s="18"/>
      <c r="BQY224" s="18"/>
      <c r="BQZ224" s="18"/>
      <c r="BRA224" s="18"/>
      <c r="BRB224" s="18"/>
      <c r="BRC224" s="18"/>
      <c r="BRD224" s="18"/>
      <c r="BRE224" s="18"/>
      <c r="BRF224" s="18"/>
      <c r="BRG224" s="18"/>
      <c r="BRH224" s="18"/>
      <c r="BRI224" s="18"/>
      <c r="BRJ224" s="18"/>
      <c r="BRK224" s="18"/>
      <c r="BRL224" s="18"/>
      <c r="BRM224" s="18"/>
      <c r="BRN224" s="18"/>
      <c r="BRO224" s="18"/>
      <c r="BRP224" s="18"/>
      <c r="BRQ224" s="18"/>
      <c r="BRR224" s="18"/>
      <c r="BRS224" s="18"/>
      <c r="BRT224" s="18"/>
      <c r="BRU224" s="18"/>
      <c r="BRV224" s="18"/>
      <c r="BRW224" s="18"/>
      <c r="BRX224" s="18"/>
      <c r="BRY224" s="18"/>
      <c r="BRZ224" s="18"/>
      <c r="BSA224" s="18"/>
      <c r="BSB224" s="18"/>
      <c r="BSC224" s="18"/>
      <c r="BSD224" s="18"/>
      <c r="BSE224" s="18"/>
      <c r="BSF224" s="18"/>
      <c r="BSG224" s="18"/>
      <c r="BSH224" s="18"/>
      <c r="BSI224" s="18"/>
      <c r="BSJ224" s="18"/>
      <c r="BSK224" s="18"/>
      <c r="BSL224" s="18"/>
      <c r="BSM224" s="18"/>
      <c r="BSN224" s="18"/>
      <c r="BSO224" s="18"/>
      <c r="BSP224" s="18"/>
      <c r="BSQ224" s="18"/>
      <c r="BSR224" s="18"/>
      <c r="BSS224" s="18"/>
      <c r="BST224" s="18"/>
      <c r="BSU224" s="18"/>
      <c r="BSV224" s="18"/>
      <c r="BSW224" s="18"/>
      <c r="BSX224" s="18"/>
      <c r="BSY224" s="18"/>
      <c r="BSZ224" s="18"/>
      <c r="BTA224" s="18"/>
      <c r="BTB224" s="18"/>
      <c r="BTC224" s="18"/>
      <c r="BTD224" s="18"/>
      <c r="BTE224" s="18"/>
      <c r="BTF224" s="18"/>
      <c r="BTG224" s="18"/>
      <c r="BTH224" s="18"/>
    </row>
    <row r="225" spans="1:1880" s="460" customFormat="1" ht="53.25" customHeight="1" x14ac:dyDescent="0.3">
      <c r="A225" s="100">
        <v>599</v>
      </c>
      <c r="B225" s="387" t="s">
        <v>58</v>
      </c>
      <c r="C225" s="387" t="s">
        <v>288</v>
      </c>
      <c r="D225" s="26" t="s">
        <v>342</v>
      </c>
      <c r="E225" s="385" t="e">
        <f>INDEX('2021 Unit Data'!$A$1:$CZ$258,MATCH('Unit Data from Audit Worksheet'!$A225,'2021 Unit Data'!$A$1:$A$258,0),MATCH('Unit Data from Audit Worksheet'!$D$2,'2021 Unit Data'!$A$1:$CZ$1,0))</f>
        <v>#N/A</v>
      </c>
      <c r="F225" s="189">
        <v>0</v>
      </c>
      <c r="G225" s="843" t="str">
        <f>IF(ISBLANK(F225),"Please do not leave blank","")</f>
        <v/>
      </c>
      <c r="H225" s="841">
        <f>IF(F225&lt;0,"Error: Enter as positive.",)</f>
        <v>0</v>
      </c>
      <c r="I225" s="72"/>
      <c r="J225"/>
      <c r="K225" s="623"/>
      <c r="L225"/>
      <c r="M225" s="18"/>
      <c r="N225" s="190"/>
      <c r="O225" s="18"/>
      <c r="P225" s="18"/>
      <c r="Q225" s="18"/>
      <c r="R225" s="18"/>
      <c r="S225" s="18"/>
      <c r="T225" s="18"/>
      <c r="U225" s="18"/>
      <c r="V225" s="18"/>
      <c r="W225" s="18"/>
      <c r="X225" s="18"/>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s="18"/>
      <c r="DT225" s="18"/>
      <c r="DU225" s="18"/>
      <c r="DV225" s="18"/>
      <c r="DW225" s="18"/>
      <c r="DX225" s="18"/>
      <c r="DY225" s="18"/>
      <c r="DZ225" s="18"/>
      <c r="EA225" s="18"/>
      <c r="EB225" s="18"/>
      <c r="EC225" s="18"/>
      <c r="ED225" s="18"/>
      <c r="EE225" s="18"/>
      <c r="EF225" s="18"/>
      <c r="EG225" s="18"/>
      <c r="EH225" s="18"/>
      <c r="EI225" s="18"/>
      <c r="EJ225" s="18"/>
      <c r="EK225" s="18"/>
      <c r="EL225" s="18"/>
      <c r="EM225" s="18"/>
      <c r="EN225" s="18"/>
      <c r="EO225" s="18"/>
      <c r="EP225" s="18"/>
      <c r="EQ225" s="18"/>
      <c r="ER225" s="18"/>
      <c r="ES225" s="18"/>
      <c r="ET225" s="18"/>
      <c r="EU225" s="18"/>
      <c r="EV225" s="18"/>
      <c r="EW225" s="18"/>
      <c r="EX225" s="18"/>
      <c r="EY225" s="18"/>
      <c r="EZ225" s="18"/>
      <c r="FA225" s="18"/>
      <c r="FB225" s="18"/>
      <c r="FC225" s="18"/>
      <c r="FD225" s="18"/>
      <c r="FE225" s="18"/>
      <c r="FF225" s="18"/>
      <c r="FG225" s="18"/>
      <c r="FH225" s="18"/>
      <c r="FI225" s="18"/>
      <c r="FJ225" s="18"/>
      <c r="FK225" s="18"/>
      <c r="FL225" s="18"/>
      <c r="FM225" s="18"/>
      <c r="FN225" s="18"/>
      <c r="FO225" s="18"/>
      <c r="FP225" s="18"/>
      <c r="FQ225" s="18"/>
      <c r="FR225" s="18"/>
      <c r="FS225" s="18"/>
      <c r="FT225" s="18"/>
      <c r="FU225" s="18"/>
      <c r="FV225" s="18"/>
      <c r="FW225" s="18"/>
      <c r="FX225" s="18"/>
      <c r="FY225" s="18"/>
      <c r="FZ225" s="18"/>
      <c r="GA225" s="18"/>
      <c r="GB225" s="18"/>
      <c r="GC225" s="18"/>
      <c r="GD225" s="18"/>
      <c r="GE225" s="18"/>
      <c r="GF225" s="18"/>
      <c r="GG225" s="18"/>
      <c r="GH225" s="18"/>
      <c r="GI225" s="18"/>
      <c r="GJ225" s="18"/>
      <c r="GK225" s="18"/>
      <c r="GL225" s="18"/>
      <c r="GM225" s="18"/>
      <c r="GN225" s="18"/>
      <c r="GO225" s="18"/>
      <c r="GP225" s="18"/>
      <c r="GQ225" s="18"/>
      <c r="GR225" s="18"/>
      <c r="GS225" s="18"/>
      <c r="GT225" s="18"/>
      <c r="GU225" s="18"/>
      <c r="GV225" s="18"/>
      <c r="GW225" s="18"/>
      <c r="GX225" s="18"/>
      <c r="GY225" s="18"/>
      <c r="GZ225" s="18"/>
      <c r="HA225" s="18"/>
      <c r="HB225" s="18"/>
      <c r="HC225" s="18"/>
      <c r="HD225" s="18"/>
      <c r="HE225" s="18"/>
      <c r="HF225" s="18"/>
      <c r="HG225" s="18"/>
      <c r="HH225" s="18"/>
      <c r="HI225" s="18"/>
      <c r="HJ225" s="18"/>
      <c r="HK225" s="18"/>
      <c r="HL225" s="18"/>
      <c r="HM225" s="18"/>
      <c r="HN225" s="18"/>
      <c r="HO225" s="18"/>
      <c r="HP225" s="18"/>
      <c r="HQ225" s="18"/>
      <c r="HR225" s="18"/>
      <c r="HS225" s="18"/>
      <c r="HT225" s="18"/>
      <c r="HU225" s="18"/>
      <c r="HV225" s="18"/>
      <c r="HW225" s="18"/>
      <c r="HX225" s="18"/>
      <c r="HY225" s="18"/>
      <c r="HZ225" s="18"/>
      <c r="IA225" s="18"/>
      <c r="IB225" s="18"/>
      <c r="IC225" s="18"/>
      <c r="ID225" s="18"/>
      <c r="IE225" s="18"/>
      <c r="IF225" s="18"/>
      <c r="IG225" s="18"/>
      <c r="IH225" s="18"/>
      <c r="II225" s="18"/>
      <c r="IJ225" s="18"/>
      <c r="IK225" s="18"/>
      <c r="IL225" s="18"/>
      <c r="IM225" s="18"/>
      <c r="IN225" s="18"/>
      <c r="IO225" s="18"/>
      <c r="IP225" s="18"/>
      <c r="IQ225" s="18"/>
      <c r="IR225" s="18"/>
      <c r="IS225" s="18"/>
      <c r="IT225" s="18"/>
      <c r="IU225" s="18"/>
      <c r="IV225" s="18"/>
      <c r="IW225" s="18"/>
      <c r="IX225" s="18"/>
      <c r="IY225" s="18"/>
      <c r="IZ225" s="18"/>
      <c r="JA225" s="18"/>
      <c r="JB225" s="18"/>
      <c r="JC225" s="18"/>
      <c r="JD225" s="18"/>
      <c r="JE225" s="18"/>
      <c r="JF225" s="18"/>
      <c r="JG225" s="18"/>
      <c r="JH225" s="18"/>
      <c r="JI225" s="18"/>
      <c r="JJ225" s="18"/>
      <c r="JK225" s="18"/>
      <c r="JL225" s="18"/>
      <c r="JM225" s="18"/>
      <c r="JN225" s="18"/>
      <c r="JO225" s="18"/>
      <c r="JP225" s="18"/>
      <c r="JQ225" s="18"/>
      <c r="JR225" s="18"/>
      <c r="JS225" s="18"/>
      <c r="JT225" s="18"/>
      <c r="JU225" s="18"/>
      <c r="JV225" s="18"/>
      <c r="JW225" s="18"/>
      <c r="JX225" s="18"/>
      <c r="JY225" s="18"/>
      <c r="JZ225" s="18"/>
      <c r="KA225" s="18"/>
      <c r="KB225" s="18"/>
      <c r="KC225" s="18"/>
      <c r="KD225" s="18"/>
      <c r="KE225" s="18"/>
      <c r="KF225" s="18"/>
      <c r="KG225" s="18"/>
      <c r="KH225" s="18"/>
      <c r="KI225" s="18"/>
      <c r="KJ225" s="18"/>
      <c r="KK225" s="18"/>
      <c r="KL225" s="18"/>
      <c r="KM225" s="18"/>
      <c r="KN225" s="18"/>
      <c r="KO225" s="18"/>
      <c r="KP225" s="18"/>
      <c r="KQ225" s="18"/>
      <c r="KR225" s="18"/>
      <c r="KS225" s="18"/>
      <c r="KT225" s="18"/>
      <c r="KU225" s="18"/>
      <c r="KV225" s="18"/>
      <c r="KW225" s="18"/>
      <c r="KX225" s="18"/>
      <c r="KY225" s="18"/>
      <c r="KZ225" s="18"/>
      <c r="LA225" s="18"/>
      <c r="LB225" s="18"/>
      <c r="LC225" s="18"/>
      <c r="LD225" s="18"/>
      <c r="LE225" s="18"/>
      <c r="LF225" s="18"/>
      <c r="LG225" s="18"/>
      <c r="LH225" s="18"/>
      <c r="LI225" s="18"/>
      <c r="LJ225" s="18"/>
      <c r="LK225" s="18"/>
      <c r="LL225" s="18"/>
      <c r="LM225" s="18"/>
      <c r="LN225" s="18"/>
      <c r="LO225" s="18"/>
      <c r="LP225" s="18"/>
      <c r="LQ225" s="18"/>
      <c r="LR225" s="18"/>
      <c r="LS225" s="18"/>
      <c r="LT225" s="18"/>
      <c r="LU225" s="18"/>
      <c r="LV225" s="18"/>
      <c r="LW225" s="18"/>
      <c r="LX225" s="18"/>
      <c r="LY225" s="18"/>
      <c r="LZ225" s="18"/>
      <c r="MA225" s="18"/>
      <c r="MB225" s="18"/>
      <c r="MC225" s="18"/>
      <c r="MD225" s="18"/>
      <c r="ME225" s="18"/>
      <c r="MF225" s="18"/>
      <c r="MG225" s="18"/>
      <c r="MH225" s="18"/>
      <c r="MI225" s="18"/>
      <c r="MJ225" s="18"/>
      <c r="MK225" s="18"/>
      <c r="ML225" s="18"/>
      <c r="MM225" s="18"/>
      <c r="MN225" s="18"/>
      <c r="MO225" s="18"/>
      <c r="MP225" s="18"/>
      <c r="MQ225" s="18"/>
      <c r="MR225" s="18"/>
      <c r="MS225" s="18"/>
      <c r="MT225" s="18"/>
      <c r="MU225" s="18"/>
      <c r="MV225" s="18"/>
      <c r="MW225" s="18"/>
      <c r="MX225" s="18"/>
      <c r="MY225" s="18"/>
      <c r="MZ225" s="18"/>
      <c r="NA225" s="18"/>
      <c r="NB225" s="18"/>
      <c r="NC225" s="18"/>
      <c r="ND225" s="18"/>
      <c r="NE225" s="18"/>
      <c r="NF225" s="18"/>
      <c r="NG225" s="18"/>
      <c r="NH225" s="18"/>
      <c r="NI225" s="18"/>
      <c r="NJ225" s="18"/>
      <c r="NK225" s="18"/>
      <c r="NL225" s="18"/>
      <c r="NM225" s="18"/>
      <c r="NN225" s="18"/>
      <c r="NO225" s="18"/>
      <c r="NP225" s="18"/>
      <c r="NQ225" s="18"/>
      <c r="NR225" s="18"/>
      <c r="NS225" s="18"/>
      <c r="NT225" s="18"/>
      <c r="NU225" s="18"/>
      <c r="NV225" s="18"/>
      <c r="NW225" s="18"/>
      <c r="NX225" s="18"/>
      <c r="NY225" s="18"/>
      <c r="NZ225" s="18"/>
      <c r="OA225" s="18"/>
      <c r="OB225" s="18"/>
      <c r="OC225" s="18"/>
      <c r="OD225" s="18"/>
      <c r="OE225" s="18"/>
      <c r="OF225" s="18"/>
      <c r="OG225" s="18"/>
      <c r="OH225" s="18"/>
      <c r="OI225" s="18"/>
      <c r="OJ225" s="18"/>
      <c r="OK225" s="18"/>
      <c r="OL225" s="18"/>
      <c r="OM225" s="18"/>
      <c r="ON225" s="18"/>
      <c r="OO225" s="18"/>
      <c r="OP225" s="18"/>
      <c r="OQ225" s="18"/>
      <c r="OR225" s="18"/>
      <c r="OS225" s="18"/>
      <c r="OT225" s="18"/>
      <c r="OU225" s="18"/>
      <c r="OV225" s="18"/>
      <c r="OW225" s="18"/>
      <c r="OX225" s="18"/>
      <c r="OY225" s="18"/>
      <c r="OZ225" s="18"/>
      <c r="PA225" s="18"/>
      <c r="PB225" s="18"/>
      <c r="PC225" s="18"/>
      <c r="PD225" s="18"/>
      <c r="PE225" s="18"/>
      <c r="PF225" s="18"/>
      <c r="PG225" s="18"/>
      <c r="PH225" s="18"/>
      <c r="PI225" s="18"/>
      <c r="PJ225" s="18"/>
      <c r="PK225" s="18"/>
      <c r="PL225" s="18"/>
      <c r="PM225" s="18"/>
      <c r="PN225" s="18"/>
      <c r="PO225" s="18"/>
      <c r="PP225" s="18"/>
      <c r="PQ225" s="18"/>
      <c r="PR225" s="18"/>
      <c r="PS225" s="18"/>
      <c r="PT225" s="18"/>
      <c r="PU225" s="18"/>
      <c r="PV225" s="18"/>
      <c r="PW225" s="18"/>
      <c r="PX225" s="18"/>
      <c r="PY225" s="18"/>
      <c r="PZ225" s="18"/>
      <c r="QA225" s="18"/>
      <c r="QB225" s="18"/>
      <c r="QC225" s="18"/>
      <c r="QD225" s="18"/>
      <c r="QE225" s="18"/>
      <c r="QF225" s="18"/>
      <c r="QG225" s="18"/>
      <c r="QH225" s="18"/>
      <c r="QI225" s="18"/>
      <c r="QJ225" s="18"/>
      <c r="QK225" s="18"/>
      <c r="QL225" s="18"/>
      <c r="QM225" s="18"/>
      <c r="QN225" s="18"/>
      <c r="QO225" s="18"/>
      <c r="QP225" s="18"/>
      <c r="QQ225" s="18"/>
      <c r="QR225" s="18"/>
      <c r="QS225" s="18"/>
      <c r="QT225" s="18"/>
      <c r="QU225" s="18"/>
      <c r="QV225" s="18"/>
      <c r="QW225" s="18"/>
      <c r="QX225" s="18"/>
      <c r="QY225" s="18"/>
      <c r="QZ225" s="18"/>
      <c r="RA225" s="18"/>
      <c r="RB225" s="18"/>
      <c r="RC225" s="18"/>
      <c r="RD225" s="18"/>
      <c r="RE225" s="18"/>
      <c r="RF225" s="18"/>
      <c r="RG225" s="18"/>
      <c r="RH225" s="18"/>
      <c r="RI225" s="18"/>
      <c r="RJ225" s="18"/>
      <c r="RK225" s="18"/>
      <c r="RL225" s="18"/>
      <c r="RM225" s="18"/>
      <c r="RN225" s="18"/>
      <c r="RO225" s="18"/>
      <c r="RP225" s="18"/>
      <c r="RQ225" s="18"/>
      <c r="RR225" s="18"/>
      <c r="RS225" s="18"/>
      <c r="RT225" s="18"/>
      <c r="RU225" s="18"/>
      <c r="RV225" s="18"/>
      <c r="RW225" s="18"/>
      <c r="RX225" s="18"/>
      <c r="RY225" s="18"/>
      <c r="RZ225" s="18"/>
      <c r="SA225" s="18"/>
      <c r="SB225" s="18"/>
      <c r="SC225" s="18"/>
      <c r="SD225" s="18"/>
      <c r="SE225" s="18"/>
      <c r="SF225" s="18"/>
      <c r="SG225" s="18"/>
      <c r="SH225" s="18"/>
      <c r="SI225" s="18"/>
      <c r="SJ225" s="18"/>
      <c r="SK225" s="18"/>
      <c r="SL225" s="18"/>
      <c r="SM225" s="18"/>
      <c r="SN225" s="18"/>
      <c r="SO225" s="18"/>
      <c r="SP225" s="18"/>
      <c r="SQ225" s="18"/>
      <c r="SR225" s="18"/>
      <c r="SS225" s="18"/>
      <c r="ST225" s="18"/>
      <c r="SU225" s="18"/>
      <c r="SV225" s="18"/>
      <c r="SW225" s="18"/>
      <c r="SX225" s="18"/>
      <c r="SY225" s="18"/>
      <c r="SZ225" s="18"/>
      <c r="TA225" s="18"/>
      <c r="TB225" s="18"/>
      <c r="TC225" s="18"/>
      <c r="TD225" s="18"/>
      <c r="TE225" s="18"/>
      <c r="TF225" s="18"/>
      <c r="TG225" s="18"/>
      <c r="TH225" s="18"/>
      <c r="TI225" s="18"/>
      <c r="TJ225" s="18"/>
      <c r="TK225" s="18"/>
      <c r="TL225" s="18"/>
      <c r="TM225" s="18"/>
      <c r="TN225" s="18"/>
      <c r="TO225" s="18"/>
      <c r="TP225" s="18"/>
      <c r="TQ225" s="18"/>
      <c r="TR225" s="18"/>
      <c r="TS225" s="18"/>
      <c r="TT225" s="18"/>
      <c r="TU225" s="18"/>
      <c r="TV225" s="18"/>
      <c r="TW225" s="18"/>
      <c r="TX225" s="18"/>
      <c r="TY225" s="18"/>
      <c r="TZ225" s="18"/>
      <c r="UA225" s="18"/>
      <c r="UB225" s="18"/>
      <c r="UC225" s="18"/>
      <c r="UD225" s="18"/>
      <c r="UE225" s="18"/>
      <c r="UF225" s="18"/>
      <c r="UG225" s="18"/>
      <c r="UH225" s="18"/>
      <c r="UI225" s="18"/>
      <c r="UJ225" s="18"/>
      <c r="UK225" s="18"/>
      <c r="UL225" s="18"/>
      <c r="UM225" s="18"/>
      <c r="UN225" s="18"/>
      <c r="UO225" s="18"/>
      <c r="UP225" s="18"/>
      <c r="UQ225" s="18"/>
      <c r="UR225" s="18"/>
      <c r="US225" s="18"/>
      <c r="UT225" s="18"/>
      <c r="UU225" s="18"/>
      <c r="UV225" s="18"/>
      <c r="UW225" s="18"/>
      <c r="UX225" s="18"/>
      <c r="UY225" s="18"/>
      <c r="UZ225" s="18"/>
      <c r="VA225" s="18"/>
      <c r="VB225" s="18"/>
      <c r="VC225" s="18"/>
      <c r="VD225" s="18"/>
      <c r="VE225" s="18"/>
      <c r="VF225" s="18"/>
      <c r="VG225" s="18"/>
      <c r="VH225" s="18"/>
      <c r="VI225" s="18"/>
      <c r="VJ225" s="18"/>
      <c r="VK225" s="18"/>
      <c r="VL225" s="18"/>
      <c r="VM225" s="18"/>
      <c r="VN225" s="18"/>
      <c r="VO225" s="18"/>
      <c r="VP225" s="18"/>
      <c r="VQ225" s="18"/>
      <c r="VR225" s="18"/>
      <c r="VS225" s="18"/>
      <c r="VT225" s="18"/>
      <c r="VU225" s="18"/>
      <c r="VV225" s="18"/>
      <c r="VW225" s="18"/>
      <c r="VX225" s="18"/>
      <c r="VY225" s="18"/>
      <c r="VZ225" s="18"/>
      <c r="WA225" s="18"/>
      <c r="WB225" s="18"/>
      <c r="WC225" s="18"/>
      <c r="WD225" s="18"/>
      <c r="WE225" s="18"/>
      <c r="WF225" s="18"/>
      <c r="WG225" s="18"/>
      <c r="WH225" s="18"/>
      <c r="WI225" s="18"/>
      <c r="WJ225" s="18"/>
      <c r="WK225" s="18"/>
      <c r="WL225" s="18"/>
      <c r="WM225" s="18"/>
      <c r="WN225" s="18"/>
      <c r="WO225" s="18"/>
      <c r="WP225" s="18"/>
      <c r="WQ225" s="18"/>
      <c r="WR225" s="18"/>
      <c r="WS225" s="18"/>
      <c r="WT225" s="18"/>
      <c r="WU225" s="18"/>
      <c r="WV225" s="18"/>
      <c r="WW225" s="18"/>
      <c r="WX225" s="18"/>
      <c r="WY225" s="18"/>
      <c r="WZ225" s="18"/>
      <c r="XA225" s="18"/>
      <c r="XB225" s="18"/>
      <c r="XC225" s="18"/>
      <c r="XD225" s="18"/>
      <c r="XE225" s="18"/>
      <c r="XF225" s="18"/>
      <c r="XG225" s="18"/>
      <c r="XH225" s="18"/>
      <c r="XI225" s="18"/>
      <c r="XJ225" s="18"/>
      <c r="XK225" s="18"/>
      <c r="XL225" s="18"/>
      <c r="XM225" s="18"/>
      <c r="XN225" s="18"/>
      <c r="XO225" s="18"/>
      <c r="XP225" s="18"/>
      <c r="XQ225" s="18"/>
      <c r="XR225" s="18"/>
      <c r="XS225" s="18"/>
      <c r="XT225" s="18"/>
      <c r="XU225" s="18"/>
      <c r="XV225" s="18"/>
      <c r="XW225" s="18"/>
      <c r="XX225" s="18"/>
      <c r="XY225" s="18"/>
      <c r="XZ225" s="18"/>
      <c r="YA225" s="18"/>
      <c r="YB225" s="18"/>
      <c r="YC225" s="18"/>
      <c r="YD225" s="18"/>
      <c r="YE225" s="18"/>
      <c r="YF225" s="18"/>
      <c r="YG225" s="18"/>
      <c r="YH225" s="18"/>
      <c r="YI225" s="18"/>
      <c r="YJ225" s="18"/>
      <c r="YK225" s="18"/>
      <c r="YL225" s="18"/>
      <c r="YM225" s="18"/>
      <c r="YN225" s="18"/>
      <c r="YO225" s="18"/>
      <c r="YP225" s="18"/>
      <c r="YQ225" s="18"/>
      <c r="YR225" s="18"/>
      <c r="YS225" s="18"/>
      <c r="YT225" s="18"/>
      <c r="YU225" s="18"/>
      <c r="YV225" s="18"/>
      <c r="YW225" s="18"/>
      <c r="YX225" s="18"/>
      <c r="YY225" s="18"/>
      <c r="YZ225" s="18"/>
      <c r="ZA225" s="18"/>
      <c r="ZB225" s="18"/>
      <c r="ZC225" s="18"/>
      <c r="ZD225" s="18"/>
      <c r="ZE225" s="18"/>
      <c r="ZF225" s="18"/>
      <c r="ZG225" s="18"/>
      <c r="ZH225" s="18"/>
      <c r="ZI225" s="18"/>
      <c r="ZJ225" s="18"/>
      <c r="ZK225" s="18"/>
      <c r="ZL225" s="18"/>
      <c r="ZM225" s="18"/>
      <c r="ZN225" s="18"/>
      <c r="ZO225" s="18"/>
      <c r="ZP225" s="18"/>
      <c r="ZQ225" s="18"/>
      <c r="ZR225" s="18"/>
      <c r="ZS225" s="18"/>
      <c r="ZT225" s="18"/>
      <c r="ZU225" s="18"/>
      <c r="ZV225" s="18"/>
      <c r="ZW225" s="18"/>
      <c r="ZX225" s="18"/>
      <c r="ZY225" s="18"/>
      <c r="ZZ225" s="18"/>
      <c r="AAA225" s="18"/>
      <c r="AAB225" s="18"/>
      <c r="AAC225" s="18"/>
      <c r="AAD225" s="18"/>
      <c r="AAE225" s="18"/>
      <c r="AAF225" s="18"/>
      <c r="AAG225" s="18"/>
      <c r="AAH225" s="18"/>
      <c r="AAI225" s="18"/>
      <c r="AAJ225" s="18"/>
      <c r="AAK225" s="18"/>
      <c r="AAL225" s="18"/>
      <c r="AAM225" s="18"/>
      <c r="AAN225" s="18"/>
      <c r="AAO225" s="18"/>
      <c r="AAP225" s="18"/>
      <c r="AAQ225" s="18"/>
      <c r="AAR225" s="18"/>
      <c r="AAS225" s="18"/>
      <c r="AAT225" s="18"/>
      <c r="AAU225" s="18"/>
      <c r="AAV225" s="18"/>
      <c r="AAW225" s="18"/>
      <c r="AAX225" s="18"/>
      <c r="AAY225" s="18"/>
      <c r="AAZ225" s="18"/>
      <c r="ABA225" s="18"/>
      <c r="ABB225" s="18"/>
      <c r="ABC225" s="18"/>
      <c r="ABD225" s="18"/>
      <c r="ABE225" s="18"/>
      <c r="ABF225" s="18"/>
      <c r="ABG225" s="18"/>
      <c r="ABH225" s="18"/>
      <c r="ABI225" s="18"/>
      <c r="ABJ225" s="18"/>
      <c r="ABK225" s="18"/>
      <c r="ABL225" s="18"/>
      <c r="ABM225" s="18"/>
      <c r="ABN225" s="18"/>
      <c r="ABO225" s="18"/>
      <c r="ABP225" s="18"/>
      <c r="ABQ225" s="18"/>
      <c r="ABR225" s="18"/>
      <c r="ABS225" s="18"/>
      <c r="ABT225" s="18"/>
      <c r="ABU225" s="18"/>
      <c r="ABV225" s="18"/>
      <c r="ABW225" s="18"/>
      <c r="ABX225" s="18"/>
      <c r="ABY225" s="18"/>
      <c r="ABZ225" s="18"/>
      <c r="ACA225" s="18"/>
      <c r="ACB225" s="18"/>
      <c r="ACC225" s="18"/>
      <c r="ACD225" s="18"/>
      <c r="ACE225" s="18"/>
      <c r="ACF225" s="18"/>
      <c r="ACG225" s="18"/>
      <c r="ACH225" s="18"/>
      <c r="ACI225" s="18"/>
      <c r="ACJ225" s="18"/>
      <c r="ACK225" s="18"/>
      <c r="ACL225" s="18"/>
      <c r="ACM225" s="18"/>
      <c r="ACN225" s="18"/>
      <c r="ACO225" s="18"/>
      <c r="ACP225" s="18"/>
      <c r="ACQ225" s="18"/>
      <c r="ACR225" s="18"/>
      <c r="ACS225" s="18"/>
      <c r="ACT225" s="18"/>
      <c r="ACU225" s="18"/>
      <c r="ACV225" s="18"/>
      <c r="ACW225" s="18"/>
      <c r="ACX225" s="18"/>
      <c r="ACY225" s="18"/>
      <c r="ACZ225" s="18"/>
      <c r="ADA225" s="18"/>
      <c r="ADB225" s="18"/>
      <c r="ADC225" s="18"/>
      <c r="ADD225" s="18"/>
      <c r="ADE225" s="18"/>
      <c r="ADF225" s="18"/>
      <c r="ADG225" s="18"/>
      <c r="ADH225" s="18"/>
      <c r="ADI225" s="18"/>
      <c r="ADJ225" s="18"/>
      <c r="ADK225" s="18"/>
      <c r="ADL225" s="18"/>
      <c r="ADM225" s="18"/>
      <c r="ADN225" s="18"/>
      <c r="ADO225" s="18"/>
      <c r="ADP225" s="18"/>
      <c r="ADQ225" s="18"/>
      <c r="ADR225" s="18"/>
      <c r="ADS225" s="18"/>
      <c r="ADT225" s="18"/>
      <c r="ADU225" s="18"/>
      <c r="ADV225" s="18"/>
      <c r="ADW225" s="18"/>
      <c r="ADX225" s="18"/>
      <c r="ADY225" s="18"/>
      <c r="ADZ225" s="18"/>
      <c r="AEA225" s="18"/>
      <c r="AEB225" s="18"/>
      <c r="AEC225" s="18"/>
      <c r="AED225" s="18"/>
      <c r="AEE225" s="18"/>
      <c r="AEF225" s="18"/>
      <c r="AEG225" s="18"/>
      <c r="AEH225" s="18"/>
      <c r="AEI225" s="18"/>
      <c r="AEJ225" s="18"/>
      <c r="AEK225" s="18"/>
      <c r="AEL225" s="18"/>
      <c r="AEM225" s="18"/>
      <c r="AEN225" s="18"/>
      <c r="AEO225" s="18"/>
      <c r="AEP225" s="18"/>
      <c r="AEQ225" s="18"/>
      <c r="AER225" s="18"/>
      <c r="AES225" s="18"/>
      <c r="AET225" s="18"/>
      <c r="AEU225" s="18"/>
      <c r="AEV225" s="18"/>
      <c r="AEW225" s="18"/>
      <c r="AEX225" s="18"/>
      <c r="AEY225" s="18"/>
      <c r="AEZ225" s="18"/>
      <c r="AFA225" s="18"/>
      <c r="AFB225" s="18"/>
      <c r="AFC225" s="18"/>
      <c r="AFD225" s="18"/>
      <c r="AFE225" s="18"/>
      <c r="AFF225" s="18"/>
      <c r="AFG225" s="18"/>
      <c r="AFH225" s="18"/>
      <c r="AFI225" s="18"/>
      <c r="AFJ225" s="18"/>
      <c r="AFK225" s="18"/>
      <c r="AFL225" s="18"/>
      <c r="AFM225" s="18"/>
      <c r="AFN225" s="18"/>
      <c r="AFO225" s="18"/>
      <c r="AFP225" s="18"/>
      <c r="AFQ225" s="18"/>
      <c r="AFR225" s="18"/>
      <c r="AFS225" s="18"/>
      <c r="AFT225" s="18"/>
      <c r="AFU225" s="18"/>
      <c r="AFV225" s="18"/>
      <c r="AFW225" s="18"/>
      <c r="AFX225" s="18"/>
      <c r="AFY225" s="18"/>
      <c r="AFZ225" s="18"/>
      <c r="AGA225" s="18"/>
      <c r="AGB225" s="18"/>
      <c r="AGC225" s="18"/>
      <c r="AGD225" s="18"/>
      <c r="AGE225" s="18"/>
      <c r="AGF225" s="18"/>
      <c r="AGG225" s="18"/>
      <c r="AGH225" s="18"/>
      <c r="AGI225" s="18"/>
      <c r="AGJ225" s="18"/>
      <c r="AGK225" s="18"/>
      <c r="AGL225" s="18"/>
      <c r="AGM225" s="18"/>
      <c r="AGN225" s="18"/>
      <c r="AGO225" s="18"/>
      <c r="AGP225" s="18"/>
      <c r="AGQ225" s="18"/>
      <c r="AGR225" s="18"/>
      <c r="AGS225" s="18"/>
      <c r="AGT225" s="18"/>
      <c r="AGU225" s="18"/>
      <c r="AGV225" s="18"/>
      <c r="AGW225" s="18"/>
      <c r="AGX225" s="18"/>
      <c r="AGY225" s="18"/>
      <c r="AGZ225" s="18"/>
      <c r="AHA225" s="18"/>
      <c r="AHB225" s="18"/>
      <c r="AHC225" s="18"/>
      <c r="AHD225" s="18"/>
      <c r="AHE225" s="18"/>
      <c r="AHF225" s="18"/>
      <c r="AHG225" s="18"/>
      <c r="AHH225" s="18"/>
      <c r="AHI225" s="18"/>
      <c r="AHJ225" s="18"/>
      <c r="AHK225" s="18"/>
      <c r="AHL225" s="18"/>
      <c r="AHM225" s="18"/>
      <c r="AHN225" s="18"/>
      <c r="AHO225" s="18"/>
      <c r="AHP225" s="18"/>
      <c r="AHQ225" s="18"/>
      <c r="AHR225" s="18"/>
      <c r="AHS225" s="18"/>
      <c r="AHT225" s="18"/>
      <c r="AHU225" s="18"/>
      <c r="AHV225" s="18"/>
      <c r="AHW225" s="18"/>
      <c r="AHX225" s="18"/>
      <c r="AHY225" s="18"/>
      <c r="AHZ225" s="18"/>
      <c r="AIA225" s="18"/>
      <c r="AIB225" s="18"/>
      <c r="AIC225" s="18"/>
      <c r="AID225" s="18"/>
      <c r="AIE225" s="18"/>
      <c r="AIF225" s="18"/>
      <c r="AIG225" s="18"/>
      <c r="AIH225" s="18"/>
      <c r="AII225" s="18"/>
      <c r="AIJ225" s="18"/>
      <c r="AIK225" s="18"/>
      <c r="AIL225" s="18"/>
      <c r="AIM225" s="18"/>
      <c r="AIN225" s="18"/>
      <c r="AIO225" s="18"/>
      <c r="AIP225" s="18"/>
      <c r="AIQ225" s="18"/>
      <c r="AIR225" s="18"/>
      <c r="AIS225" s="18"/>
      <c r="AIT225" s="18"/>
      <c r="AIU225" s="18"/>
      <c r="AIV225" s="18"/>
      <c r="AIW225" s="18"/>
      <c r="AIX225" s="18"/>
      <c r="AIY225" s="18"/>
      <c r="AIZ225" s="18"/>
      <c r="AJA225" s="18"/>
      <c r="AJB225" s="18"/>
      <c r="AJC225" s="18"/>
      <c r="AJD225" s="18"/>
      <c r="AJE225" s="18"/>
      <c r="AJF225" s="18"/>
      <c r="AJG225" s="18"/>
      <c r="AJH225" s="18"/>
      <c r="AJI225" s="18"/>
      <c r="AJJ225" s="18"/>
      <c r="AJK225" s="18"/>
      <c r="AJL225" s="18"/>
      <c r="AJM225" s="18"/>
      <c r="AJN225" s="18"/>
      <c r="AJO225" s="18"/>
      <c r="AJP225" s="18"/>
      <c r="AJQ225" s="18"/>
      <c r="AJR225" s="18"/>
      <c r="AJS225" s="18"/>
      <c r="AJT225" s="18"/>
      <c r="AJU225" s="18"/>
      <c r="AJV225" s="18"/>
      <c r="AJW225" s="18"/>
      <c r="AJX225" s="18"/>
      <c r="AJY225" s="18"/>
      <c r="AJZ225" s="18"/>
      <c r="AKA225" s="18"/>
      <c r="AKB225" s="18"/>
      <c r="AKC225" s="18"/>
      <c r="AKD225" s="18"/>
      <c r="AKE225" s="18"/>
      <c r="AKF225" s="18"/>
      <c r="AKG225" s="18"/>
      <c r="AKH225" s="18"/>
      <c r="AKI225" s="18"/>
      <c r="AKJ225" s="18"/>
      <c r="AKK225" s="18"/>
      <c r="AKL225" s="18"/>
      <c r="AKM225" s="18"/>
      <c r="AKN225" s="18"/>
      <c r="AKO225" s="18"/>
      <c r="AKP225" s="18"/>
      <c r="AKQ225" s="18"/>
      <c r="AKR225" s="18"/>
      <c r="AKS225" s="18"/>
      <c r="AKT225" s="18"/>
      <c r="AKU225" s="18"/>
      <c r="AKV225" s="18"/>
      <c r="AKW225" s="18"/>
      <c r="AKX225" s="18"/>
      <c r="AKY225" s="18"/>
      <c r="AKZ225" s="18"/>
      <c r="ALA225" s="18"/>
      <c r="ALB225" s="18"/>
      <c r="ALC225" s="18"/>
      <c r="ALD225" s="18"/>
      <c r="ALE225" s="18"/>
      <c r="ALF225" s="18"/>
      <c r="ALG225" s="18"/>
      <c r="ALH225" s="18"/>
      <c r="ALI225" s="18"/>
      <c r="ALJ225" s="18"/>
      <c r="ALK225" s="18"/>
      <c r="ALL225" s="18"/>
      <c r="ALM225" s="18"/>
      <c r="ALN225" s="18"/>
      <c r="ALO225" s="18"/>
      <c r="ALP225" s="18"/>
      <c r="ALQ225" s="18"/>
      <c r="ALR225" s="18"/>
      <c r="ALS225" s="18"/>
      <c r="ALT225" s="18"/>
      <c r="ALU225" s="18"/>
      <c r="ALV225" s="18"/>
      <c r="ALW225" s="18"/>
      <c r="ALX225" s="18"/>
      <c r="ALY225" s="18"/>
      <c r="ALZ225" s="18"/>
      <c r="AMA225" s="18"/>
      <c r="AMB225" s="18"/>
      <c r="AMC225" s="18"/>
      <c r="AMD225" s="18"/>
      <c r="AME225" s="18"/>
      <c r="AMF225" s="18"/>
      <c r="AMG225" s="18"/>
      <c r="AMH225" s="18"/>
      <c r="AMI225" s="18"/>
      <c r="AMJ225" s="18"/>
      <c r="AMK225" s="18"/>
      <c r="AML225" s="18"/>
      <c r="AMM225" s="18"/>
      <c r="AMN225" s="18"/>
      <c r="AMO225" s="18"/>
      <c r="AMP225" s="18"/>
      <c r="AMQ225" s="18"/>
      <c r="AMR225" s="18"/>
      <c r="AMS225" s="18"/>
      <c r="AMT225" s="18"/>
      <c r="AMU225" s="18"/>
      <c r="AMV225" s="18"/>
      <c r="AMW225" s="18"/>
      <c r="AMX225" s="18"/>
      <c r="AMY225" s="18"/>
      <c r="AMZ225" s="18"/>
      <c r="ANA225" s="18"/>
      <c r="ANB225" s="18"/>
      <c r="ANC225" s="18"/>
      <c r="AND225" s="18"/>
      <c r="ANE225" s="18"/>
      <c r="ANF225" s="18"/>
      <c r="ANG225" s="18"/>
      <c r="ANH225" s="18"/>
      <c r="ANI225" s="18"/>
      <c r="ANJ225" s="18"/>
      <c r="ANK225" s="18"/>
      <c r="ANL225" s="18"/>
      <c r="ANM225" s="18"/>
      <c r="ANN225" s="18"/>
      <c r="ANO225" s="18"/>
      <c r="ANP225" s="18"/>
      <c r="ANQ225" s="18"/>
      <c r="ANR225" s="18"/>
      <c r="ANS225" s="18"/>
      <c r="ANT225" s="18"/>
      <c r="ANU225" s="18"/>
      <c r="ANV225" s="18"/>
      <c r="ANW225" s="18"/>
      <c r="ANX225" s="18"/>
      <c r="ANY225" s="18"/>
      <c r="ANZ225" s="18"/>
      <c r="AOA225" s="18"/>
      <c r="AOB225" s="18"/>
      <c r="AOC225" s="18"/>
      <c r="AOD225" s="18"/>
      <c r="AOE225" s="18"/>
      <c r="AOF225" s="18"/>
      <c r="AOG225" s="18"/>
      <c r="AOH225" s="18"/>
      <c r="AOI225" s="18"/>
      <c r="AOJ225" s="18"/>
      <c r="AOK225" s="18"/>
      <c r="AOL225" s="18"/>
      <c r="AOM225" s="18"/>
      <c r="AON225" s="18"/>
      <c r="AOO225" s="18"/>
      <c r="AOP225" s="18"/>
      <c r="AOQ225" s="18"/>
      <c r="AOR225" s="18"/>
      <c r="AOS225" s="18"/>
      <c r="AOT225" s="18"/>
      <c r="AOU225" s="18"/>
      <c r="AOV225" s="18"/>
      <c r="AOW225" s="18"/>
      <c r="AOX225" s="18"/>
      <c r="AOY225" s="18"/>
      <c r="AOZ225" s="18"/>
      <c r="APA225" s="18"/>
      <c r="APB225" s="18"/>
      <c r="APC225" s="18"/>
      <c r="APD225" s="18"/>
      <c r="APE225" s="18"/>
      <c r="APF225" s="18"/>
      <c r="APG225" s="18"/>
      <c r="APH225" s="18"/>
      <c r="API225" s="18"/>
      <c r="APJ225" s="18"/>
      <c r="APK225" s="18"/>
      <c r="APL225" s="18"/>
      <c r="APM225" s="18"/>
      <c r="APN225" s="18"/>
      <c r="APO225" s="18"/>
      <c r="APP225" s="18"/>
      <c r="APQ225" s="18"/>
      <c r="APR225" s="18"/>
      <c r="APS225" s="18"/>
      <c r="APT225" s="18"/>
      <c r="APU225" s="18"/>
      <c r="APV225" s="18"/>
      <c r="APW225" s="18"/>
      <c r="APX225" s="18"/>
      <c r="APY225" s="18"/>
      <c r="APZ225" s="18"/>
      <c r="AQA225" s="18"/>
      <c r="AQB225" s="18"/>
      <c r="AQC225" s="18"/>
      <c r="AQD225" s="18"/>
      <c r="AQE225" s="18"/>
      <c r="AQF225" s="18"/>
      <c r="AQG225" s="18"/>
      <c r="AQH225" s="18"/>
      <c r="AQI225" s="18"/>
      <c r="AQJ225" s="18"/>
      <c r="AQK225" s="18"/>
      <c r="AQL225" s="18"/>
      <c r="AQM225" s="18"/>
      <c r="AQN225" s="18"/>
      <c r="AQO225" s="18"/>
      <c r="AQP225" s="18"/>
      <c r="AQQ225" s="18"/>
      <c r="AQR225" s="18"/>
      <c r="AQS225" s="18"/>
      <c r="AQT225" s="18"/>
      <c r="AQU225" s="18"/>
      <c r="AQV225" s="18"/>
      <c r="AQW225" s="18"/>
      <c r="AQX225" s="18"/>
      <c r="AQY225" s="18"/>
      <c r="AQZ225" s="18"/>
      <c r="ARA225" s="18"/>
      <c r="ARB225" s="18"/>
      <c r="ARC225" s="18"/>
      <c r="ARD225" s="18"/>
      <c r="ARE225" s="18"/>
      <c r="ARF225" s="18"/>
      <c r="ARG225" s="18"/>
      <c r="ARH225" s="18"/>
      <c r="ARI225" s="18"/>
      <c r="ARJ225" s="18"/>
      <c r="ARK225" s="18"/>
      <c r="ARL225" s="18"/>
      <c r="ARM225" s="18"/>
      <c r="ARN225" s="18"/>
      <c r="ARO225" s="18"/>
      <c r="ARP225" s="18"/>
      <c r="ARQ225" s="18"/>
      <c r="ARR225" s="18"/>
      <c r="ARS225" s="18"/>
      <c r="ART225" s="18"/>
      <c r="ARU225" s="18"/>
      <c r="ARV225" s="18"/>
      <c r="ARW225" s="18"/>
      <c r="ARX225" s="18"/>
      <c r="ARY225" s="18"/>
      <c r="ARZ225" s="18"/>
      <c r="ASA225" s="18"/>
      <c r="ASB225" s="18"/>
      <c r="ASC225" s="18"/>
      <c r="ASD225" s="18"/>
      <c r="ASE225" s="18"/>
      <c r="ASF225" s="18"/>
      <c r="ASG225" s="18"/>
      <c r="ASH225" s="18"/>
      <c r="ASI225" s="18"/>
      <c r="ASJ225" s="18"/>
      <c r="ASK225" s="18"/>
      <c r="ASL225" s="18"/>
      <c r="ASM225" s="18"/>
      <c r="ASN225" s="18"/>
      <c r="ASO225" s="18"/>
      <c r="ASP225" s="18"/>
      <c r="ASQ225" s="18"/>
      <c r="ASR225" s="18"/>
      <c r="ASS225" s="18"/>
      <c r="AST225" s="18"/>
      <c r="ASU225" s="18"/>
      <c r="ASV225" s="18"/>
      <c r="ASW225" s="18"/>
      <c r="ASX225" s="18"/>
      <c r="ASY225" s="18"/>
      <c r="ASZ225" s="18"/>
      <c r="ATA225" s="18"/>
      <c r="ATB225" s="18"/>
      <c r="ATC225" s="18"/>
      <c r="ATD225" s="18"/>
      <c r="ATE225" s="18"/>
      <c r="ATF225" s="18"/>
      <c r="ATG225" s="18"/>
      <c r="ATH225" s="18"/>
      <c r="ATI225" s="18"/>
      <c r="ATJ225" s="18"/>
      <c r="ATK225" s="18"/>
      <c r="ATL225" s="18"/>
      <c r="ATM225" s="18"/>
      <c r="ATN225" s="18"/>
      <c r="ATO225" s="18"/>
      <c r="ATP225" s="18"/>
      <c r="ATQ225" s="18"/>
      <c r="ATR225" s="18"/>
      <c r="ATS225" s="18"/>
      <c r="ATT225" s="18"/>
      <c r="ATU225" s="18"/>
      <c r="ATV225" s="18"/>
      <c r="ATW225" s="18"/>
      <c r="ATX225" s="18"/>
      <c r="ATY225" s="18"/>
      <c r="ATZ225" s="18"/>
      <c r="AUA225" s="18"/>
      <c r="AUB225" s="18"/>
      <c r="AUC225" s="18"/>
      <c r="AUD225" s="18"/>
      <c r="AUE225" s="18"/>
      <c r="AUF225" s="18"/>
      <c r="AUG225" s="18"/>
      <c r="AUH225" s="18"/>
      <c r="AUI225" s="18"/>
      <c r="AUJ225" s="18"/>
      <c r="AUK225" s="18"/>
      <c r="AUL225" s="18"/>
      <c r="AUM225" s="18"/>
      <c r="AUN225" s="18"/>
      <c r="AUO225" s="18"/>
      <c r="AUP225" s="18"/>
      <c r="AUQ225" s="18"/>
      <c r="AUR225" s="18"/>
      <c r="AUS225" s="18"/>
      <c r="AUT225" s="18"/>
      <c r="AUU225" s="18"/>
      <c r="AUV225" s="18"/>
      <c r="AUW225" s="18"/>
      <c r="AUX225" s="18"/>
      <c r="AUY225" s="18"/>
      <c r="AUZ225" s="18"/>
      <c r="AVA225" s="18"/>
      <c r="AVB225" s="18"/>
      <c r="AVC225" s="18"/>
      <c r="AVD225" s="18"/>
      <c r="AVE225" s="18"/>
      <c r="AVF225" s="18"/>
      <c r="AVG225" s="18"/>
      <c r="AVH225" s="18"/>
      <c r="AVI225" s="18"/>
      <c r="AVJ225" s="18"/>
      <c r="AVK225" s="18"/>
      <c r="AVL225" s="18"/>
      <c r="AVM225" s="18"/>
      <c r="AVN225" s="18"/>
      <c r="AVO225" s="18"/>
      <c r="AVP225" s="18"/>
      <c r="AVQ225" s="18"/>
      <c r="AVR225" s="18"/>
      <c r="AVS225" s="18"/>
      <c r="AVT225" s="18"/>
      <c r="AVU225" s="18"/>
      <c r="AVV225" s="18"/>
      <c r="AVW225" s="18"/>
      <c r="AVX225" s="18"/>
      <c r="AVY225" s="18"/>
      <c r="AVZ225" s="18"/>
      <c r="AWA225" s="18"/>
      <c r="AWB225" s="18"/>
      <c r="AWC225" s="18"/>
      <c r="AWD225" s="18"/>
      <c r="AWE225" s="18"/>
      <c r="AWF225" s="18"/>
      <c r="AWG225" s="18"/>
      <c r="AWH225" s="18"/>
      <c r="AWI225" s="18"/>
      <c r="AWJ225" s="18"/>
      <c r="AWK225" s="18"/>
      <c r="AWL225" s="18"/>
      <c r="AWM225" s="18"/>
      <c r="AWN225" s="18"/>
      <c r="AWO225" s="18"/>
      <c r="AWP225" s="18"/>
      <c r="AWQ225" s="18"/>
      <c r="AWR225" s="18"/>
      <c r="AWS225" s="18"/>
      <c r="AWT225" s="18"/>
      <c r="AWU225" s="18"/>
      <c r="AWV225" s="18"/>
      <c r="AWW225" s="18"/>
      <c r="AWX225" s="18"/>
      <c r="AWY225" s="18"/>
      <c r="AWZ225" s="18"/>
      <c r="AXA225" s="18"/>
      <c r="AXB225" s="18"/>
      <c r="AXC225" s="18"/>
      <c r="AXD225" s="18"/>
      <c r="AXE225" s="18"/>
      <c r="AXF225" s="18"/>
      <c r="AXG225" s="18"/>
      <c r="AXH225" s="18"/>
      <c r="AXI225" s="18"/>
      <c r="AXJ225" s="18"/>
      <c r="AXK225" s="18"/>
      <c r="AXL225" s="18"/>
      <c r="AXM225" s="18"/>
      <c r="AXN225" s="18"/>
      <c r="AXO225" s="18"/>
      <c r="AXP225" s="18"/>
      <c r="AXQ225" s="18"/>
      <c r="AXR225" s="18"/>
      <c r="AXS225" s="18"/>
      <c r="AXT225" s="18"/>
      <c r="AXU225" s="18"/>
      <c r="AXV225" s="18"/>
      <c r="AXW225" s="18"/>
      <c r="AXX225" s="18"/>
      <c r="AXY225" s="18"/>
      <c r="AXZ225" s="18"/>
      <c r="AYA225" s="18"/>
      <c r="AYB225" s="18"/>
      <c r="AYC225" s="18"/>
      <c r="AYD225" s="18"/>
      <c r="AYE225" s="18"/>
      <c r="AYF225" s="18"/>
      <c r="AYG225" s="18"/>
      <c r="AYH225" s="18"/>
      <c r="AYI225" s="18"/>
      <c r="AYJ225" s="18"/>
      <c r="AYK225" s="18"/>
      <c r="AYL225" s="18"/>
      <c r="AYM225" s="18"/>
      <c r="AYN225" s="18"/>
      <c r="AYO225" s="18"/>
      <c r="AYP225" s="18"/>
      <c r="AYQ225" s="18"/>
      <c r="AYR225" s="18"/>
      <c r="AYS225" s="18"/>
      <c r="AYT225" s="18"/>
      <c r="AYU225" s="18"/>
      <c r="AYV225" s="18"/>
      <c r="AYW225" s="18"/>
      <c r="AYX225" s="18"/>
      <c r="AYY225" s="18"/>
      <c r="AYZ225" s="18"/>
      <c r="AZA225" s="18"/>
      <c r="AZB225" s="18"/>
      <c r="AZC225" s="18"/>
      <c r="AZD225" s="18"/>
      <c r="AZE225" s="18"/>
      <c r="AZF225" s="18"/>
      <c r="AZG225" s="18"/>
      <c r="AZH225" s="18"/>
      <c r="AZI225" s="18"/>
      <c r="AZJ225" s="18"/>
      <c r="AZK225" s="18"/>
      <c r="AZL225" s="18"/>
      <c r="AZM225" s="18"/>
      <c r="AZN225" s="18"/>
      <c r="AZO225" s="18"/>
      <c r="AZP225" s="18"/>
      <c r="AZQ225" s="18"/>
      <c r="AZR225" s="18"/>
      <c r="AZS225" s="18"/>
      <c r="AZT225" s="18"/>
      <c r="AZU225" s="18"/>
      <c r="AZV225" s="18"/>
      <c r="AZW225" s="18"/>
      <c r="AZX225" s="18"/>
      <c r="AZY225" s="18"/>
      <c r="AZZ225" s="18"/>
      <c r="BAA225" s="18"/>
      <c r="BAB225" s="18"/>
      <c r="BAC225" s="18"/>
      <c r="BAD225" s="18"/>
      <c r="BAE225" s="18"/>
      <c r="BAF225" s="18"/>
      <c r="BAG225" s="18"/>
      <c r="BAH225" s="18"/>
      <c r="BAI225" s="18"/>
      <c r="BAJ225" s="18"/>
      <c r="BAK225" s="18"/>
      <c r="BAL225" s="18"/>
      <c r="BAM225" s="18"/>
      <c r="BAN225" s="18"/>
      <c r="BAO225" s="18"/>
      <c r="BAP225" s="18"/>
      <c r="BAQ225" s="18"/>
      <c r="BAR225" s="18"/>
      <c r="BAS225" s="18"/>
      <c r="BAT225" s="18"/>
      <c r="BAU225" s="18"/>
      <c r="BAV225" s="18"/>
      <c r="BAW225" s="18"/>
      <c r="BAX225" s="18"/>
      <c r="BAY225" s="18"/>
      <c r="BAZ225" s="18"/>
      <c r="BBA225" s="18"/>
      <c r="BBB225" s="18"/>
      <c r="BBC225" s="18"/>
      <c r="BBD225" s="18"/>
      <c r="BBE225" s="18"/>
      <c r="BBF225" s="18"/>
      <c r="BBG225" s="18"/>
      <c r="BBH225" s="18"/>
      <c r="BBI225" s="18"/>
      <c r="BBJ225" s="18"/>
      <c r="BBK225" s="18"/>
      <c r="BBL225" s="18"/>
      <c r="BBM225" s="18"/>
      <c r="BBN225" s="18"/>
      <c r="BBO225" s="18"/>
      <c r="BBP225" s="18"/>
      <c r="BBQ225" s="18"/>
      <c r="BBR225" s="18"/>
      <c r="BBS225" s="18"/>
      <c r="BBT225" s="18"/>
      <c r="BBU225" s="18"/>
      <c r="BBV225" s="18"/>
      <c r="BBW225" s="18"/>
      <c r="BBX225" s="18"/>
      <c r="BBY225" s="18"/>
      <c r="BBZ225" s="18"/>
      <c r="BCA225" s="18"/>
      <c r="BCB225" s="18"/>
      <c r="BCC225" s="18"/>
      <c r="BCD225" s="18"/>
      <c r="BCE225" s="18"/>
      <c r="BCF225" s="18"/>
      <c r="BCG225" s="18"/>
      <c r="BCH225" s="18"/>
      <c r="BCI225" s="18"/>
      <c r="BCJ225" s="18"/>
      <c r="BCK225" s="18"/>
      <c r="BCL225" s="18"/>
      <c r="BCM225" s="18"/>
      <c r="BCN225" s="18"/>
      <c r="BCO225" s="18"/>
      <c r="BCP225" s="18"/>
      <c r="BCQ225" s="18"/>
      <c r="BCR225" s="18"/>
      <c r="BCS225" s="18"/>
      <c r="BCT225" s="18"/>
      <c r="BCU225" s="18"/>
      <c r="BCV225" s="18"/>
      <c r="BCW225" s="18"/>
      <c r="BCX225" s="18"/>
      <c r="BCY225" s="18"/>
      <c r="BCZ225" s="18"/>
      <c r="BDA225" s="18"/>
      <c r="BDB225" s="18"/>
      <c r="BDC225" s="18"/>
      <c r="BDD225" s="18"/>
      <c r="BDE225" s="18"/>
      <c r="BDF225" s="18"/>
      <c r="BDG225" s="18"/>
      <c r="BDH225" s="18"/>
      <c r="BDI225" s="18"/>
      <c r="BDJ225" s="18"/>
      <c r="BDK225" s="18"/>
      <c r="BDL225" s="18"/>
      <c r="BDM225" s="18"/>
      <c r="BDN225" s="18"/>
      <c r="BDO225" s="18"/>
      <c r="BDP225" s="18"/>
      <c r="BDQ225" s="18"/>
      <c r="BDR225" s="18"/>
      <c r="BDS225" s="18"/>
      <c r="BDT225" s="18"/>
      <c r="BDU225" s="18"/>
      <c r="BDV225" s="18"/>
      <c r="BDW225" s="18"/>
      <c r="BDX225" s="18"/>
      <c r="BDY225" s="18"/>
      <c r="BDZ225" s="18"/>
      <c r="BEA225" s="18"/>
      <c r="BEB225" s="18"/>
      <c r="BEC225" s="18"/>
      <c r="BED225" s="18"/>
      <c r="BEE225" s="18"/>
      <c r="BEF225" s="18"/>
      <c r="BEG225" s="18"/>
      <c r="BEH225" s="18"/>
      <c r="BEI225" s="18"/>
      <c r="BEJ225" s="18"/>
      <c r="BEK225" s="18"/>
      <c r="BEL225" s="18"/>
      <c r="BEM225" s="18"/>
      <c r="BEN225" s="18"/>
      <c r="BEO225" s="18"/>
      <c r="BEP225" s="18"/>
      <c r="BEQ225" s="18"/>
      <c r="BER225" s="18"/>
      <c r="BES225" s="18"/>
      <c r="BET225" s="18"/>
      <c r="BEU225" s="18"/>
      <c r="BEV225" s="18"/>
      <c r="BEW225" s="18"/>
      <c r="BEX225" s="18"/>
      <c r="BEY225" s="18"/>
      <c r="BEZ225" s="18"/>
      <c r="BFA225" s="18"/>
      <c r="BFB225" s="18"/>
      <c r="BFC225" s="18"/>
      <c r="BFD225" s="18"/>
      <c r="BFE225" s="18"/>
      <c r="BFF225" s="18"/>
      <c r="BFG225" s="18"/>
      <c r="BFH225" s="18"/>
      <c r="BFI225" s="18"/>
      <c r="BFJ225" s="18"/>
      <c r="BFK225" s="18"/>
      <c r="BFL225" s="18"/>
      <c r="BFM225" s="18"/>
      <c r="BFN225" s="18"/>
      <c r="BFO225" s="18"/>
      <c r="BFP225" s="18"/>
      <c r="BFQ225" s="18"/>
      <c r="BFR225" s="18"/>
      <c r="BFS225" s="18"/>
      <c r="BFT225" s="18"/>
      <c r="BFU225" s="18"/>
      <c r="BFV225" s="18"/>
      <c r="BFW225" s="18"/>
      <c r="BFX225" s="18"/>
      <c r="BFY225" s="18"/>
      <c r="BFZ225" s="18"/>
      <c r="BGA225" s="18"/>
      <c r="BGB225" s="18"/>
      <c r="BGC225" s="18"/>
      <c r="BGD225" s="18"/>
      <c r="BGE225" s="18"/>
      <c r="BGF225" s="18"/>
      <c r="BGG225" s="18"/>
      <c r="BGH225" s="18"/>
      <c r="BGI225" s="18"/>
      <c r="BGJ225" s="18"/>
      <c r="BGK225" s="18"/>
      <c r="BGL225" s="18"/>
      <c r="BGM225" s="18"/>
      <c r="BGN225" s="18"/>
      <c r="BGO225" s="18"/>
      <c r="BGP225" s="18"/>
      <c r="BGQ225" s="18"/>
      <c r="BGR225" s="18"/>
      <c r="BGS225" s="18"/>
      <c r="BGT225" s="18"/>
      <c r="BGU225" s="18"/>
      <c r="BGV225" s="18"/>
      <c r="BGW225" s="18"/>
      <c r="BGX225" s="18"/>
      <c r="BGY225" s="18"/>
      <c r="BGZ225" s="18"/>
      <c r="BHA225" s="18"/>
      <c r="BHB225" s="18"/>
      <c r="BHC225" s="18"/>
      <c r="BHD225" s="18"/>
      <c r="BHE225" s="18"/>
      <c r="BHF225" s="18"/>
      <c r="BHG225" s="18"/>
      <c r="BHH225" s="18"/>
      <c r="BHI225" s="18"/>
      <c r="BHJ225" s="18"/>
      <c r="BHK225" s="18"/>
      <c r="BHL225" s="18"/>
      <c r="BHM225" s="18"/>
      <c r="BHN225" s="18"/>
      <c r="BHO225" s="18"/>
      <c r="BHP225" s="18"/>
      <c r="BHQ225" s="18"/>
      <c r="BHR225" s="18"/>
      <c r="BHS225" s="18"/>
      <c r="BHT225" s="18"/>
      <c r="BHU225" s="18"/>
      <c r="BHV225" s="18"/>
      <c r="BHW225" s="18"/>
      <c r="BHX225" s="18"/>
      <c r="BHY225" s="18"/>
      <c r="BHZ225" s="18"/>
      <c r="BIA225" s="18"/>
      <c r="BIB225" s="18"/>
      <c r="BIC225" s="18"/>
      <c r="BID225" s="18"/>
      <c r="BIE225" s="18"/>
      <c r="BIF225" s="18"/>
      <c r="BIG225" s="18"/>
      <c r="BIH225" s="18"/>
      <c r="BII225" s="18"/>
      <c r="BIJ225" s="18"/>
      <c r="BIK225" s="18"/>
      <c r="BIL225" s="18"/>
      <c r="BIM225" s="18"/>
      <c r="BIN225" s="18"/>
      <c r="BIO225" s="18"/>
      <c r="BIP225" s="18"/>
      <c r="BIQ225" s="18"/>
      <c r="BIR225" s="18"/>
      <c r="BIS225" s="18"/>
      <c r="BIT225" s="18"/>
      <c r="BIU225" s="18"/>
      <c r="BIV225" s="18"/>
      <c r="BIW225" s="18"/>
      <c r="BIX225" s="18"/>
      <c r="BIY225" s="18"/>
      <c r="BIZ225" s="18"/>
      <c r="BJA225" s="18"/>
      <c r="BJB225" s="18"/>
      <c r="BJC225" s="18"/>
      <c r="BJD225" s="18"/>
      <c r="BJE225" s="18"/>
      <c r="BJF225" s="18"/>
      <c r="BJG225" s="18"/>
      <c r="BJH225" s="18"/>
      <c r="BJI225" s="18"/>
      <c r="BJJ225" s="18"/>
      <c r="BJK225" s="18"/>
      <c r="BJL225" s="18"/>
      <c r="BJM225" s="18"/>
      <c r="BJN225" s="18"/>
      <c r="BJO225" s="18"/>
      <c r="BJP225" s="18"/>
      <c r="BJQ225" s="18"/>
      <c r="BJR225" s="18"/>
      <c r="BJS225" s="18"/>
      <c r="BJT225" s="18"/>
      <c r="BJU225" s="18"/>
      <c r="BJV225" s="18"/>
      <c r="BJW225" s="18"/>
      <c r="BJX225" s="18"/>
      <c r="BJY225" s="18"/>
      <c r="BJZ225" s="18"/>
      <c r="BKA225" s="18"/>
      <c r="BKB225" s="18"/>
      <c r="BKC225" s="18"/>
      <c r="BKD225" s="18"/>
      <c r="BKE225" s="18"/>
      <c r="BKF225" s="18"/>
      <c r="BKG225" s="18"/>
      <c r="BKH225" s="18"/>
      <c r="BKI225" s="18"/>
      <c r="BKJ225" s="18"/>
      <c r="BKK225" s="18"/>
      <c r="BKL225" s="18"/>
      <c r="BKM225" s="18"/>
      <c r="BKN225" s="18"/>
      <c r="BKO225" s="18"/>
      <c r="BKP225" s="18"/>
      <c r="BKQ225" s="18"/>
      <c r="BKR225" s="18"/>
      <c r="BKS225" s="18"/>
      <c r="BKT225" s="18"/>
      <c r="BKU225" s="18"/>
      <c r="BKV225" s="18"/>
      <c r="BKW225" s="18"/>
      <c r="BKX225" s="18"/>
      <c r="BKY225" s="18"/>
      <c r="BKZ225" s="18"/>
      <c r="BLA225" s="18"/>
      <c r="BLB225" s="18"/>
      <c r="BLC225" s="18"/>
      <c r="BLD225" s="18"/>
      <c r="BLE225" s="18"/>
      <c r="BLF225" s="18"/>
      <c r="BLG225" s="18"/>
      <c r="BLH225" s="18"/>
      <c r="BLI225" s="18"/>
      <c r="BLJ225" s="18"/>
      <c r="BLK225" s="18"/>
      <c r="BLL225" s="18"/>
      <c r="BLM225" s="18"/>
      <c r="BLN225" s="18"/>
      <c r="BLO225" s="18"/>
      <c r="BLP225" s="18"/>
      <c r="BLQ225" s="18"/>
      <c r="BLR225" s="18"/>
      <c r="BLS225" s="18"/>
      <c r="BLT225" s="18"/>
      <c r="BLU225" s="18"/>
      <c r="BLV225" s="18"/>
      <c r="BLW225" s="18"/>
      <c r="BLX225" s="18"/>
      <c r="BLY225" s="18"/>
      <c r="BLZ225" s="18"/>
      <c r="BMA225" s="18"/>
      <c r="BMB225" s="18"/>
      <c r="BMC225" s="18"/>
      <c r="BMD225" s="18"/>
      <c r="BME225" s="18"/>
      <c r="BMF225" s="18"/>
      <c r="BMG225" s="18"/>
      <c r="BMH225" s="18"/>
      <c r="BMI225" s="18"/>
      <c r="BMJ225" s="18"/>
      <c r="BMK225" s="18"/>
      <c r="BML225" s="18"/>
      <c r="BMM225" s="18"/>
      <c r="BMN225" s="18"/>
      <c r="BMO225" s="18"/>
      <c r="BMP225" s="18"/>
      <c r="BMQ225" s="18"/>
      <c r="BMR225" s="18"/>
      <c r="BMS225" s="18"/>
      <c r="BMT225" s="18"/>
      <c r="BMU225" s="18"/>
      <c r="BMV225" s="18"/>
      <c r="BMW225" s="18"/>
      <c r="BMX225" s="18"/>
      <c r="BMY225" s="18"/>
      <c r="BMZ225" s="18"/>
      <c r="BNA225" s="18"/>
      <c r="BNB225" s="18"/>
      <c r="BNC225" s="18"/>
      <c r="BND225" s="18"/>
      <c r="BNE225" s="18"/>
      <c r="BNF225" s="18"/>
      <c r="BNG225" s="18"/>
      <c r="BNH225" s="18"/>
      <c r="BNI225" s="18"/>
      <c r="BNJ225" s="18"/>
      <c r="BNK225" s="18"/>
      <c r="BNL225" s="18"/>
      <c r="BNM225" s="18"/>
      <c r="BNN225" s="18"/>
      <c r="BNO225" s="18"/>
      <c r="BNP225" s="18"/>
      <c r="BNQ225" s="18"/>
      <c r="BNR225" s="18"/>
      <c r="BNS225" s="18"/>
      <c r="BNT225" s="18"/>
      <c r="BNU225" s="18"/>
      <c r="BNV225" s="18"/>
      <c r="BNW225" s="18"/>
      <c r="BNX225" s="18"/>
      <c r="BNY225" s="18"/>
      <c r="BNZ225" s="18"/>
      <c r="BOA225" s="18"/>
      <c r="BOB225" s="18"/>
      <c r="BOC225" s="18"/>
      <c r="BOD225" s="18"/>
      <c r="BOE225" s="18"/>
      <c r="BOF225" s="18"/>
      <c r="BOG225" s="18"/>
      <c r="BOH225" s="18"/>
      <c r="BOI225" s="18"/>
      <c r="BOJ225" s="18"/>
      <c r="BOK225" s="18"/>
      <c r="BOL225" s="18"/>
      <c r="BOM225" s="18"/>
      <c r="BON225" s="18"/>
      <c r="BOO225" s="18"/>
      <c r="BOP225" s="18"/>
      <c r="BOQ225" s="18"/>
      <c r="BOR225" s="18"/>
      <c r="BOS225" s="18"/>
      <c r="BOT225" s="18"/>
      <c r="BOU225" s="18"/>
      <c r="BOV225" s="18"/>
      <c r="BOW225" s="18"/>
      <c r="BOX225" s="18"/>
      <c r="BOY225" s="18"/>
      <c r="BOZ225" s="18"/>
      <c r="BPA225" s="18"/>
      <c r="BPB225" s="18"/>
      <c r="BPC225" s="18"/>
      <c r="BPD225" s="18"/>
      <c r="BPE225" s="18"/>
      <c r="BPF225" s="18"/>
      <c r="BPG225" s="18"/>
      <c r="BPH225" s="18"/>
      <c r="BPI225" s="18"/>
      <c r="BPJ225" s="18"/>
      <c r="BPK225" s="18"/>
      <c r="BPL225" s="18"/>
      <c r="BPM225" s="18"/>
      <c r="BPN225" s="18"/>
      <c r="BPO225" s="18"/>
      <c r="BPP225" s="18"/>
      <c r="BPQ225" s="18"/>
      <c r="BPR225" s="18"/>
      <c r="BPS225" s="18"/>
      <c r="BPT225" s="18"/>
      <c r="BPU225" s="18"/>
      <c r="BPV225" s="18"/>
      <c r="BPW225" s="18"/>
      <c r="BPX225" s="18"/>
      <c r="BPY225" s="18"/>
      <c r="BPZ225" s="18"/>
      <c r="BQA225" s="18"/>
      <c r="BQB225" s="18"/>
      <c r="BQC225" s="18"/>
      <c r="BQD225" s="18"/>
      <c r="BQE225" s="18"/>
      <c r="BQF225" s="18"/>
      <c r="BQG225" s="18"/>
      <c r="BQH225" s="18"/>
      <c r="BQI225" s="18"/>
      <c r="BQJ225" s="18"/>
      <c r="BQK225" s="18"/>
      <c r="BQL225" s="18"/>
      <c r="BQM225" s="18"/>
      <c r="BQN225" s="18"/>
      <c r="BQO225" s="18"/>
      <c r="BQP225" s="18"/>
      <c r="BQQ225" s="18"/>
      <c r="BQR225" s="18"/>
      <c r="BQS225" s="18"/>
      <c r="BQT225" s="18"/>
      <c r="BQU225" s="18"/>
      <c r="BQV225" s="18"/>
      <c r="BQW225" s="18"/>
      <c r="BQX225" s="18"/>
      <c r="BQY225" s="18"/>
      <c r="BQZ225" s="18"/>
      <c r="BRA225" s="18"/>
      <c r="BRB225" s="18"/>
      <c r="BRC225" s="18"/>
      <c r="BRD225" s="18"/>
      <c r="BRE225" s="18"/>
      <c r="BRF225" s="18"/>
      <c r="BRG225" s="18"/>
      <c r="BRH225" s="18"/>
      <c r="BRI225" s="18"/>
      <c r="BRJ225" s="18"/>
      <c r="BRK225" s="18"/>
      <c r="BRL225" s="18"/>
      <c r="BRM225" s="18"/>
      <c r="BRN225" s="18"/>
      <c r="BRO225" s="18"/>
      <c r="BRP225" s="18"/>
      <c r="BRQ225" s="18"/>
      <c r="BRR225" s="18"/>
      <c r="BRS225" s="18"/>
      <c r="BRT225" s="18"/>
      <c r="BRU225" s="18"/>
      <c r="BRV225" s="18"/>
      <c r="BRW225" s="18"/>
      <c r="BRX225" s="18"/>
      <c r="BRY225" s="18"/>
      <c r="BRZ225" s="18"/>
      <c r="BSA225" s="18"/>
      <c r="BSB225" s="18"/>
      <c r="BSC225" s="18"/>
      <c r="BSD225" s="18"/>
      <c r="BSE225" s="18"/>
      <c r="BSF225" s="18"/>
      <c r="BSG225" s="18"/>
      <c r="BSH225" s="18"/>
      <c r="BSI225" s="18"/>
      <c r="BSJ225" s="18"/>
      <c r="BSK225" s="18"/>
      <c r="BSL225" s="18"/>
      <c r="BSM225" s="18"/>
      <c r="BSN225" s="18"/>
      <c r="BSO225" s="18"/>
      <c r="BSP225" s="18"/>
      <c r="BSQ225" s="18"/>
      <c r="BSR225" s="18"/>
      <c r="BSS225" s="18"/>
      <c r="BST225" s="18"/>
      <c r="BSU225" s="18"/>
      <c r="BSV225" s="18"/>
      <c r="BSW225" s="18"/>
      <c r="BSX225" s="18"/>
      <c r="BSY225" s="18"/>
      <c r="BSZ225" s="18"/>
      <c r="BTA225" s="18"/>
      <c r="BTB225" s="18"/>
      <c r="BTC225" s="18"/>
      <c r="BTD225" s="18"/>
      <c r="BTE225" s="18"/>
      <c r="BTF225" s="18"/>
      <c r="BTG225" s="18"/>
      <c r="BTH225" s="18"/>
    </row>
    <row r="226" spans="1:1880" s="460" customFormat="1" ht="78.75" customHeight="1" x14ac:dyDescent="0.3">
      <c r="A226" s="100">
        <v>602</v>
      </c>
      <c r="B226" s="387" t="s">
        <v>58</v>
      </c>
      <c r="C226" s="387" t="s">
        <v>288</v>
      </c>
      <c r="D226" s="99" t="s">
        <v>346</v>
      </c>
      <c r="E226" s="385" t="e">
        <f>INDEX('2021 Unit Data'!$A$1:$CZ$258,MATCH('Unit Data from Audit Worksheet'!$A226,'2021 Unit Data'!$A$1:$A$258,0),MATCH('Unit Data from Audit Worksheet'!$D$2,'2021 Unit Data'!$A$1:$CZ$1,0))</f>
        <v>#N/A</v>
      </c>
      <c r="F226" s="189">
        <v>0</v>
      </c>
      <c r="G226" s="843" t="str">
        <f>IF(ISBLANK(F226),"Please do not leave blank","")</f>
        <v/>
      </c>
      <c r="H226" s="841">
        <f>IF(F226&lt;0,"Note: Number is normally positive.",)</f>
        <v>0</v>
      </c>
      <c r="I226" s="72"/>
      <c r="J226"/>
      <c r="K226" s="623"/>
      <c r="L226"/>
      <c r="M226" s="18"/>
      <c r="N226" s="190"/>
      <c r="O226" s="18"/>
      <c r="P226" s="18"/>
      <c r="Q226" s="18"/>
      <c r="R226" s="18"/>
      <c r="S226" s="18"/>
      <c r="T226" s="18"/>
      <c r="U226" s="18"/>
      <c r="V226" s="18"/>
      <c r="W226" s="18"/>
      <c r="X226" s="18"/>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s="18"/>
      <c r="DT226" s="18"/>
      <c r="DU226" s="18"/>
      <c r="DV226" s="18"/>
      <c r="DW226" s="18"/>
      <c r="DX226" s="18"/>
      <c r="DY226" s="18"/>
      <c r="DZ226" s="18"/>
      <c r="EA226" s="18"/>
      <c r="EB226" s="18"/>
      <c r="EC226" s="18"/>
      <c r="ED226" s="18"/>
      <c r="EE226" s="18"/>
      <c r="EF226" s="18"/>
      <c r="EG226" s="18"/>
      <c r="EH226" s="18"/>
      <c r="EI226" s="18"/>
      <c r="EJ226" s="18"/>
      <c r="EK226" s="18"/>
      <c r="EL226" s="18"/>
      <c r="EM226" s="18"/>
      <c r="EN226" s="18"/>
      <c r="EO226" s="18"/>
      <c r="EP226" s="18"/>
      <c r="EQ226" s="18"/>
      <c r="ER226" s="18"/>
      <c r="ES226" s="18"/>
      <c r="ET226" s="18"/>
      <c r="EU226" s="18"/>
      <c r="EV226" s="18"/>
      <c r="EW226" s="18"/>
      <c r="EX226" s="18"/>
      <c r="EY226" s="18"/>
      <c r="EZ226" s="18"/>
      <c r="FA226" s="18"/>
      <c r="FB226" s="18"/>
      <c r="FC226" s="18"/>
      <c r="FD226" s="18"/>
      <c r="FE226" s="18"/>
      <c r="FF226" s="18"/>
      <c r="FG226" s="18"/>
      <c r="FH226" s="18"/>
      <c r="FI226" s="18"/>
      <c r="FJ226" s="18"/>
      <c r="FK226" s="18"/>
      <c r="FL226" s="18"/>
      <c r="FM226" s="18"/>
      <c r="FN226" s="18"/>
      <c r="FO226" s="18"/>
      <c r="FP226" s="18"/>
      <c r="FQ226" s="18"/>
      <c r="FR226" s="18"/>
      <c r="FS226" s="18"/>
      <c r="FT226" s="18"/>
      <c r="FU226" s="18"/>
      <c r="FV226" s="18"/>
      <c r="FW226" s="18"/>
      <c r="FX226" s="18"/>
      <c r="FY226" s="18"/>
      <c r="FZ226" s="18"/>
      <c r="GA226" s="18"/>
      <c r="GB226" s="18"/>
      <c r="GC226" s="18"/>
      <c r="GD226" s="18"/>
      <c r="GE226" s="18"/>
      <c r="GF226" s="18"/>
      <c r="GG226" s="18"/>
      <c r="GH226" s="18"/>
      <c r="GI226" s="18"/>
      <c r="GJ226" s="18"/>
      <c r="GK226" s="18"/>
      <c r="GL226" s="18"/>
      <c r="GM226" s="18"/>
      <c r="GN226" s="18"/>
      <c r="GO226" s="18"/>
      <c r="GP226" s="18"/>
      <c r="GQ226" s="18"/>
      <c r="GR226" s="18"/>
      <c r="GS226" s="18"/>
      <c r="GT226" s="18"/>
      <c r="GU226" s="18"/>
      <c r="GV226" s="18"/>
      <c r="GW226" s="18"/>
      <c r="GX226" s="18"/>
      <c r="GY226" s="18"/>
      <c r="GZ226" s="18"/>
      <c r="HA226" s="18"/>
      <c r="HB226" s="18"/>
      <c r="HC226" s="18"/>
      <c r="HD226" s="18"/>
      <c r="HE226" s="18"/>
      <c r="HF226" s="18"/>
      <c r="HG226" s="18"/>
      <c r="HH226" s="18"/>
      <c r="HI226" s="18"/>
      <c r="HJ226" s="18"/>
      <c r="HK226" s="18"/>
      <c r="HL226" s="18"/>
      <c r="HM226" s="18"/>
      <c r="HN226" s="18"/>
      <c r="HO226" s="18"/>
      <c r="HP226" s="18"/>
      <c r="HQ226" s="18"/>
      <c r="HR226" s="18"/>
      <c r="HS226" s="18"/>
      <c r="HT226" s="18"/>
      <c r="HU226" s="18"/>
      <c r="HV226" s="18"/>
      <c r="HW226" s="18"/>
      <c r="HX226" s="18"/>
      <c r="HY226" s="18"/>
      <c r="HZ226" s="18"/>
      <c r="IA226" s="18"/>
      <c r="IB226" s="18"/>
      <c r="IC226" s="18"/>
      <c r="ID226" s="18"/>
      <c r="IE226" s="18"/>
      <c r="IF226" s="18"/>
      <c r="IG226" s="18"/>
      <c r="IH226" s="18"/>
      <c r="II226" s="18"/>
      <c r="IJ226" s="18"/>
      <c r="IK226" s="18"/>
      <c r="IL226" s="18"/>
      <c r="IM226" s="18"/>
      <c r="IN226" s="18"/>
      <c r="IO226" s="18"/>
      <c r="IP226" s="18"/>
      <c r="IQ226" s="18"/>
      <c r="IR226" s="18"/>
      <c r="IS226" s="18"/>
      <c r="IT226" s="18"/>
      <c r="IU226" s="18"/>
      <c r="IV226" s="18"/>
      <c r="IW226" s="18"/>
      <c r="IX226" s="18"/>
      <c r="IY226" s="18"/>
      <c r="IZ226" s="18"/>
      <c r="JA226" s="18"/>
      <c r="JB226" s="18"/>
      <c r="JC226" s="18"/>
      <c r="JD226" s="18"/>
      <c r="JE226" s="18"/>
      <c r="JF226" s="18"/>
      <c r="JG226" s="18"/>
      <c r="JH226" s="18"/>
      <c r="JI226" s="18"/>
      <c r="JJ226" s="18"/>
      <c r="JK226" s="18"/>
      <c r="JL226" s="18"/>
      <c r="JM226" s="18"/>
      <c r="JN226" s="18"/>
      <c r="JO226" s="18"/>
      <c r="JP226" s="18"/>
      <c r="JQ226" s="18"/>
      <c r="JR226" s="18"/>
      <c r="JS226" s="18"/>
      <c r="JT226" s="18"/>
      <c r="JU226" s="18"/>
      <c r="JV226" s="18"/>
      <c r="JW226" s="18"/>
      <c r="JX226" s="18"/>
      <c r="JY226" s="18"/>
      <c r="JZ226" s="18"/>
      <c r="KA226" s="18"/>
      <c r="KB226" s="18"/>
      <c r="KC226" s="18"/>
      <c r="KD226" s="18"/>
      <c r="KE226" s="18"/>
      <c r="KF226" s="18"/>
      <c r="KG226" s="18"/>
      <c r="KH226" s="18"/>
      <c r="KI226" s="18"/>
      <c r="KJ226" s="18"/>
      <c r="KK226" s="18"/>
      <c r="KL226" s="18"/>
      <c r="KM226" s="18"/>
      <c r="KN226" s="18"/>
      <c r="KO226" s="18"/>
      <c r="KP226" s="18"/>
      <c r="KQ226" s="18"/>
      <c r="KR226" s="18"/>
      <c r="KS226" s="18"/>
      <c r="KT226" s="18"/>
      <c r="KU226" s="18"/>
      <c r="KV226" s="18"/>
      <c r="KW226" s="18"/>
      <c r="KX226" s="18"/>
      <c r="KY226" s="18"/>
      <c r="KZ226" s="18"/>
      <c r="LA226" s="18"/>
      <c r="LB226" s="18"/>
      <c r="LC226" s="18"/>
      <c r="LD226" s="18"/>
      <c r="LE226" s="18"/>
      <c r="LF226" s="18"/>
      <c r="LG226" s="18"/>
      <c r="LH226" s="18"/>
      <c r="LI226" s="18"/>
      <c r="LJ226" s="18"/>
      <c r="LK226" s="18"/>
      <c r="LL226" s="18"/>
      <c r="LM226" s="18"/>
      <c r="LN226" s="18"/>
      <c r="LO226" s="18"/>
      <c r="LP226" s="18"/>
      <c r="LQ226" s="18"/>
      <c r="LR226" s="18"/>
      <c r="LS226" s="18"/>
      <c r="LT226" s="18"/>
      <c r="LU226" s="18"/>
      <c r="LV226" s="18"/>
      <c r="LW226" s="18"/>
      <c r="LX226" s="18"/>
      <c r="LY226" s="18"/>
      <c r="LZ226" s="18"/>
      <c r="MA226" s="18"/>
      <c r="MB226" s="18"/>
      <c r="MC226" s="18"/>
      <c r="MD226" s="18"/>
      <c r="ME226" s="18"/>
      <c r="MF226" s="18"/>
      <c r="MG226" s="18"/>
      <c r="MH226" s="18"/>
      <c r="MI226" s="18"/>
      <c r="MJ226" s="18"/>
      <c r="MK226" s="18"/>
      <c r="ML226" s="18"/>
      <c r="MM226" s="18"/>
      <c r="MN226" s="18"/>
      <c r="MO226" s="18"/>
      <c r="MP226" s="18"/>
      <c r="MQ226" s="18"/>
      <c r="MR226" s="18"/>
      <c r="MS226" s="18"/>
      <c r="MT226" s="18"/>
      <c r="MU226" s="18"/>
      <c r="MV226" s="18"/>
      <c r="MW226" s="18"/>
      <c r="MX226" s="18"/>
      <c r="MY226" s="18"/>
      <c r="MZ226" s="18"/>
      <c r="NA226" s="18"/>
      <c r="NB226" s="18"/>
      <c r="NC226" s="18"/>
      <c r="ND226" s="18"/>
      <c r="NE226" s="18"/>
      <c r="NF226" s="18"/>
      <c r="NG226" s="18"/>
      <c r="NH226" s="18"/>
      <c r="NI226" s="18"/>
      <c r="NJ226" s="18"/>
      <c r="NK226" s="18"/>
      <c r="NL226" s="18"/>
      <c r="NM226" s="18"/>
      <c r="NN226" s="18"/>
      <c r="NO226" s="18"/>
      <c r="NP226" s="18"/>
      <c r="NQ226" s="18"/>
      <c r="NR226" s="18"/>
      <c r="NS226" s="18"/>
      <c r="NT226" s="18"/>
      <c r="NU226" s="18"/>
      <c r="NV226" s="18"/>
      <c r="NW226" s="18"/>
      <c r="NX226" s="18"/>
      <c r="NY226" s="18"/>
      <c r="NZ226" s="18"/>
      <c r="OA226" s="18"/>
      <c r="OB226" s="18"/>
      <c r="OC226" s="18"/>
      <c r="OD226" s="18"/>
      <c r="OE226" s="18"/>
      <c r="OF226" s="18"/>
      <c r="OG226" s="18"/>
      <c r="OH226" s="18"/>
      <c r="OI226" s="18"/>
      <c r="OJ226" s="18"/>
      <c r="OK226" s="18"/>
      <c r="OL226" s="18"/>
      <c r="OM226" s="18"/>
      <c r="ON226" s="18"/>
      <c r="OO226" s="18"/>
      <c r="OP226" s="18"/>
      <c r="OQ226" s="18"/>
      <c r="OR226" s="18"/>
      <c r="OS226" s="18"/>
      <c r="OT226" s="18"/>
      <c r="OU226" s="18"/>
      <c r="OV226" s="18"/>
      <c r="OW226" s="18"/>
      <c r="OX226" s="18"/>
      <c r="OY226" s="18"/>
      <c r="OZ226" s="18"/>
      <c r="PA226" s="18"/>
      <c r="PB226" s="18"/>
      <c r="PC226" s="18"/>
      <c r="PD226" s="18"/>
      <c r="PE226" s="18"/>
      <c r="PF226" s="18"/>
      <c r="PG226" s="18"/>
      <c r="PH226" s="18"/>
      <c r="PI226" s="18"/>
      <c r="PJ226" s="18"/>
      <c r="PK226" s="18"/>
      <c r="PL226" s="18"/>
      <c r="PM226" s="18"/>
      <c r="PN226" s="18"/>
      <c r="PO226" s="18"/>
      <c r="PP226" s="18"/>
      <c r="PQ226" s="18"/>
      <c r="PR226" s="18"/>
      <c r="PS226" s="18"/>
      <c r="PT226" s="18"/>
      <c r="PU226" s="18"/>
      <c r="PV226" s="18"/>
      <c r="PW226" s="18"/>
      <c r="PX226" s="18"/>
      <c r="PY226" s="18"/>
      <c r="PZ226" s="18"/>
      <c r="QA226" s="18"/>
      <c r="QB226" s="18"/>
      <c r="QC226" s="18"/>
      <c r="QD226" s="18"/>
      <c r="QE226" s="18"/>
      <c r="QF226" s="18"/>
      <c r="QG226" s="18"/>
      <c r="QH226" s="18"/>
      <c r="QI226" s="18"/>
      <c r="QJ226" s="18"/>
      <c r="QK226" s="18"/>
      <c r="QL226" s="18"/>
      <c r="QM226" s="18"/>
      <c r="QN226" s="18"/>
      <c r="QO226" s="18"/>
      <c r="QP226" s="18"/>
      <c r="QQ226" s="18"/>
      <c r="QR226" s="18"/>
      <c r="QS226" s="18"/>
      <c r="QT226" s="18"/>
      <c r="QU226" s="18"/>
      <c r="QV226" s="18"/>
      <c r="QW226" s="18"/>
      <c r="QX226" s="18"/>
      <c r="QY226" s="18"/>
      <c r="QZ226" s="18"/>
      <c r="RA226" s="18"/>
      <c r="RB226" s="18"/>
      <c r="RC226" s="18"/>
      <c r="RD226" s="18"/>
      <c r="RE226" s="18"/>
      <c r="RF226" s="18"/>
      <c r="RG226" s="18"/>
      <c r="RH226" s="18"/>
      <c r="RI226" s="18"/>
      <c r="RJ226" s="18"/>
      <c r="RK226" s="18"/>
      <c r="RL226" s="18"/>
      <c r="RM226" s="18"/>
      <c r="RN226" s="18"/>
      <c r="RO226" s="18"/>
      <c r="RP226" s="18"/>
      <c r="RQ226" s="18"/>
      <c r="RR226" s="18"/>
      <c r="RS226" s="18"/>
      <c r="RT226" s="18"/>
      <c r="RU226" s="18"/>
      <c r="RV226" s="18"/>
      <c r="RW226" s="18"/>
      <c r="RX226" s="18"/>
      <c r="RY226" s="18"/>
      <c r="RZ226" s="18"/>
      <c r="SA226" s="18"/>
      <c r="SB226" s="18"/>
      <c r="SC226" s="18"/>
      <c r="SD226" s="18"/>
      <c r="SE226" s="18"/>
      <c r="SF226" s="18"/>
      <c r="SG226" s="18"/>
      <c r="SH226" s="18"/>
      <c r="SI226" s="18"/>
      <c r="SJ226" s="18"/>
      <c r="SK226" s="18"/>
      <c r="SL226" s="18"/>
      <c r="SM226" s="18"/>
      <c r="SN226" s="18"/>
      <c r="SO226" s="18"/>
      <c r="SP226" s="18"/>
      <c r="SQ226" s="18"/>
      <c r="SR226" s="18"/>
      <c r="SS226" s="18"/>
      <c r="ST226" s="18"/>
      <c r="SU226" s="18"/>
      <c r="SV226" s="18"/>
      <c r="SW226" s="18"/>
      <c r="SX226" s="18"/>
      <c r="SY226" s="18"/>
      <c r="SZ226" s="18"/>
      <c r="TA226" s="18"/>
      <c r="TB226" s="18"/>
      <c r="TC226" s="18"/>
      <c r="TD226" s="18"/>
      <c r="TE226" s="18"/>
      <c r="TF226" s="18"/>
      <c r="TG226" s="18"/>
      <c r="TH226" s="18"/>
      <c r="TI226" s="18"/>
      <c r="TJ226" s="18"/>
      <c r="TK226" s="18"/>
      <c r="TL226" s="18"/>
      <c r="TM226" s="18"/>
      <c r="TN226" s="18"/>
      <c r="TO226" s="18"/>
      <c r="TP226" s="18"/>
      <c r="TQ226" s="18"/>
      <c r="TR226" s="18"/>
      <c r="TS226" s="18"/>
      <c r="TT226" s="18"/>
      <c r="TU226" s="18"/>
      <c r="TV226" s="18"/>
      <c r="TW226" s="18"/>
      <c r="TX226" s="18"/>
      <c r="TY226" s="18"/>
      <c r="TZ226" s="18"/>
      <c r="UA226" s="18"/>
      <c r="UB226" s="18"/>
      <c r="UC226" s="18"/>
      <c r="UD226" s="18"/>
      <c r="UE226" s="18"/>
      <c r="UF226" s="18"/>
      <c r="UG226" s="18"/>
      <c r="UH226" s="18"/>
      <c r="UI226" s="18"/>
      <c r="UJ226" s="18"/>
      <c r="UK226" s="18"/>
      <c r="UL226" s="18"/>
      <c r="UM226" s="18"/>
      <c r="UN226" s="18"/>
      <c r="UO226" s="18"/>
      <c r="UP226" s="18"/>
      <c r="UQ226" s="18"/>
      <c r="UR226" s="18"/>
      <c r="US226" s="18"/>
      <c r="UT226" s="18"/>
      <c r="UU226" s="18"/>
      <c r="UV226" s="18"/>
      <c r="UW226" s="18"/>
      <c r="UX226" s="18"/>
      <c r="UY226" s="18"/>
      <c r="UZ226" s="18"/>
      <c r="VA226" s="18"/>
      <c r="VB226" s="18"/>
      <c r="VC226" s="18"/>
      <c r="VD226" s="18"/>
      <c r="VE226" s="18"/>
      <c r="VF226" s="18"/>
      <c r="VG226" s="18"/>
      <c r="VH226" s="18"/>
      <c r="VI226" s="18"/>
      <c r="VJ226" s="18"/>
      <c r="VK226" s="18"/>
      <c r="VL226" s="18"/>
      <c r="VM226" s="18"/>
      <c r="VN226" s="18"/>
      <c r="VO226" s="18"/>
      <c r="VP226" s="18"/>
      <c r="VQ226" s="18"/>
      <c r="VR226" s="18"/>
      <c r="VS226" s="18"/>
      <c r="VT226" s="18"/>
      <c r="VU226" s="18"/>
      <c r="VV226" s="18"/>
      <c r="VW226" s="18"/>
      <c r="VX226" s="18"/>
      <c r="VY226" s="18"/>
      <c r="VZ226" s="18"/>
      <c r="WA226" s="18"/>
      <c r="WB226" s="18"/>
      <c r="WC226" s="18"/>
      <c r="WD226" s="18"/>
      <c r="WE226" s="18"/>
      <c r="WF226" s="18"/>
      <c r="WG226" s="18"/>
      <c r="WH226" s="18"/>
      <c r="WI226" s="18"/>
      <c r="WJ226" s="18"/>
      <c r="WK226" s="18"/>
      <c r="WL226" s="18"/>
      <c r="WM226" s="18"/>
      <c r="WN226" s="18"/>
      <c r="WO226" s="18"/>
      <c r="WP226" s="18"/>
      <c r="WQ226" s="18"/>
      <c r="WR226" s="18"/>
      <c r="WS226" s="18"/>
      <c r="WT226" s="18"/>
      <c r="WU226" s="18"/>
      <c r="WV226" s="18"/>
      <c r="WW226" s="18"/>
      <c r="WX226" s="18"/>
      <c r="WY226" s="18"/>
      <c r="WZ226" s="18"/>
      <c r="XA226" s="18"/>
      <c r="XB226" s="18"/>
      <c r="XC226" s="18"/>
      <c r="XD226" s="18"/>
      <c r="XE226" s="18"/>
      <c r="XF226" s="18"/>
      <c r="XG226" s="18"/>
      <c r="XH226" s="18"/>
      <c r="XI226" s="18"/>
      <c r="XJ226" s="18"/>
      <c r="XK226" s="18"/>
      <c r="XL226" s="18"/>
      <c r="XM226" s="18"/>
      <c r="XN226" s="18"/>
      <c r="XO226" s="18"/>
      <c r="XP226" s="18"/>
      <c r="XQ226" s="18"/>
      <c r="XR226" s="18"/>
      <c r="XS226" s="18"/>
      <c r="XT226" s="18"/>
      <c r="XU226" s="18"/>
      <c r="XV226" s="18"/>
      <c r="XW226" s="18"/>
      <c r="XX226" s="18"/>
      <c r="XY226" s="18"/>
      <c r="XZ226" s="18"/>
      <c r="YA226" s="18"/>
      <c r="YB226" s="18"/>
      <c r="YC226" s="18"/>
      <c r="YD226" s="18"/>
      <c r="YE226" s="18"/>
      <c r="YF226" s="18"/>
      <c r="YG226" s="18"/>
      <c r="YH226" s="18"/>
      <c r="YI226" s="18"/>
      <c r="YJ226" s="18"/>
      <c r="YK226" s="18"/>
      <c r="YL226" s="18"/>
      <c r="YM226" s="18"/>
      <c r="YN226" s="18"/>
      <c r="YO226" s="18"/>
      <c r="YP226" s="18"/>
      <c r="YQ226" s="18"/>
      <c r="YR226" s="18"/>
      <c r="YS226" s="18"/>
      <c r="YT226" s="18"/>
      <c r="YU226" s="18"/>
      <c r="YV226" s="18"/>
      <c r="YW226" s="18"/>
      <c r="YX226" s="18"/>
      <c r="YY226" s="18"/>
      <c r="YZ226" s="18"/>
      <c r="ZA226" s="18"/>
      <c r="ZB226" s="18"/>
      <c r="ZC226" s="18"/>
      <c r="ZD226" s="18"/>
      <c r="ZE226" s="18"/>
      <c r="ZF226" s="18"/>
      <c r="ZG226" s="18"/>
      <c r="ZH226" s="18"/>
      <c r="ZI226" s="18"/>
      <c r="ZJ226" s="18"/>
      <c r="ZK226" s="18"/>
      <c r="ZL226" s="18"/>
      <c r="ZM226" s="18"/>
      <c r="ZN226" s="18"/>
      <c r="ZO226" s="18"/>
      <c r="ZP226" s="18"/>
      <c r="ZQ226" s="18"/>
      <c r="ZR226" s="18"/>
      <c r="ZS226" s="18"/>
      <c r="ZT226" s="18"/>
      <c r="ZU226" s="18"/>
      <c r="ZV226" s="18"/>
      <c r="ZW226" s="18"/>
      <c r="ZX226" s="18"/>
      <c r="ZY226" s="18"/>
      <c r="ZZ226" s="18"/>
      <c r="AAA226" s="18"/>
      <c r="AAB226" s="18"/>
      <c r="AAC226" s="18"/>
      <c r="AAD226" s="18"/>
      <c r="AAE226" s="18"/>
      <c r="AAF226" s="18"/>
      <c r="AAG226" s="18"/>
      <c r="AAH226" s="18"/>
      <c r="AAI226" s="18"/>
      <c r="AAJ226" s="18"/>
      <c r="AAK226" s="18"/>
      <c r="AAL226" s="18"/>
      <c r="AAM226" s="18"/>
      <c r="AAN226" s="18"/>
      <c r="AAO226" s="18"/>
      <c r="AAP226" s="18"/>
      <c r="AAQ226" s="18"/>
      <c r="AAR226" s="18"/>
      <c r="AAS226" s="18"/>
      <c r="AAT226" s="18"/>
      <c r="AAU226" s="18"/>
      <c r="AAV226" s="18"/>
      <c r="AAW226" s="18"/>
      <c r="AAX226" s="18"/>
      <c r="AAY226" s="18"/>
      <c r="AAZ226" s="18"/>
      <c r="ABA226" s="18"/>
      <c r="ABB226" s="18"/>
      <c r="ABC226" s="18"/>
      <c r="ABD226" s="18"/>
      <c r="ABE226" s="18"/>
      <c r="ABF226" s="18"/>
      <c r="ABG226" s="18"/>
      <c r="ABH226" s="18"/>
      <c r="ABI226" s="18"/>
      <c r="ABJ226" s="18"/>
      <c r="ABK226" s="18"/>
      <c r="ABL226" s="18"/>
      <c r="ABM226" s="18"/>
      <c r="ABN226" s="18"/>
      <c r="ABO226" s="18"/>
      <c r="ABP226" s="18"/>
      <c r="ABQ226" s="18"/>
      <c r="ABR226" s="18"/>
      <c r="ABS226" s="18"/>
      <c r="ABT226" s="18"/>
      <c r="ABU226" s="18"/>
      <c r="ABV226" s="18"/>
      <c r="ABW226" s="18"/>
      <c r="ABX226" s="18"/>
      <c r="ABY226" s="18"/>
      <c r="ABZ226" s="18"/>
      <c r="ACA226" s="18"/>
      <c r="ACB226" s="18"/>
      <c r="ACC226" s="18"/>
      <c r="ACD226" s="18"/>
      <c r="ACE226" s="18"/>
      <c r="ACF226" s="18"/>
      <c r="ACG226" s="18"/>
      <c r="ACH226" s="18"/>
      <c r="ACI226" s="18"/>
      <c r="ACJ226" s="18"/>
      <c r="ACK226" s="18"/>
      <c r="ACL226" s="18"/>
      <c r="ACM226" s="18"/>
      <c r="ACN226" s="18"/>
      <c r="ACO226" s="18"/>
      <c r="ACP226" s="18"/>
      <c r="ACQ226" s="18"/>
      <c r="ACR226" s="18"/>
      <c r="ACS226" s="18"/>
      <c r="ACT226" s="18"/>
      <c r="ACU226" s="18"/>
      <c r="ACV226" s="18"/>
      <c r="ACW226" s="18"/>
      <c r="ACX226" s="18"/>
      <c r="ACY226" s="18"/>
      <c r="ACZ226" s="18"/>
      <c r="ADA226" s="18"/>
      <c r="ADB226" s="18"/>
      <c r="ADC226" s="18"/>
      <c r="ADD226" s="18"/>
      <c r="ADE226" s="18"/>
      <c r="ADF226" s="18"/>
      <c r="ADG226" s="18"/>
      <c r="ADH226" s="18"/>
      <c r="ADI226" s="18"/>
      <c r="ADJ226" s="18"/>
      <c r="ADK226" s="18"/>
      <c r="ADL226" s="18"/>
      <c r="ADM226" s="18"/>
      <c r="ADN226" s="18"/>
      <c r="ADO226" s="18"/>
      <c r="ADP226" s="18"/>
      <c r="ADQ226" s="18"/>
      <c r="ADR226" s="18"/>
      <c r="ADS226" s="18"/>
      <c r="ADT226" s="18"/>
      <c r="ADU226" s="18"/>
      <c r="ADV226" s="18"/>
      <c r="ADW226" s="18"/>
      <c r="ADX226" s="18"/>
      <c r="ADY226" s="18"/>
      <c r="ADZ226" s="18"/>
      <c r="AEA226" s="18"/>
      <c r="AEB226" s="18"/>
      <c r="AEC226" s="18"/>
      <c r="AED226" s="18"/>
      <c r="AEE226" s="18"/>
      <c r="AEF226" s="18"/>
      <c r="AEG226" s="18"/>
      <c r="AEH226" s="18"/>
      <c r="AEI226" s="18"/>
      <c r="AEJ226" s="18"/>
      <c r="AEK226" s="18"/>
      <c r="AEL226" s="18"/>
      <c r="AEM226" s="18"/>
      <c r="AEN226" s="18"/>
      <c r="AEO226" s="18"/>
      <c r="AEP226" s="18"/>
      <c r="AEQ226" s="18"/>
      <c r="AER226" s="18"/>
      <c r="AES226" s="18"/>
      <c r="AET226" s="18"/>
      <c r="AEU226" s="18"/>
      <c r="AEV226" s="18"/>
      <c r="AEW226" s="18"/>
      <c r="AEX226" s="18"/>
      <c r="AEY226" s="18"/>
      <c r="AEZ226" s="18"/>
      <c r="AFA226" s="18"/>
      <c r="AFB226" s="18"/>
      <c r="AFC226" s="18"/>
      <c r="AFD226" s="18"/>
      <c r="AFE226" s="18"/>
      <c r="AFF226" s="18"/>
      <c r="AFG226" s="18"/>
      <c r="AFH226" s="18"/>
      <c r="AFI226" s="18"/>
      <c r="AFJ226" s="18"/>
      <c r="AFK226" s="18"/>
      <c r="AFL226" s="18"/>
      <c r="AFM226" s="18"/>
      <c r="AFN226" s="18"/>
      <c r="AFO226" s="18"/>
      <c r="AFP226" s="18"/>
      <c r="AFQ226" s="18"/>
      <c r="AFR226" s="18"/>
      <c r="AFS226" s="18"/>
      <c r="AFT226" s="18"/>
      <c r="AFU226" s="18"/>
      <c r="AFV226" s="18"/>
      <c r="AFW226" s="18"/>
      <c r="AFX226" s="18"/>
      <c r="AFY226" s="18"/>
      <c r="AFZ226" s="18"/>
      <c r="AGA226" s="18"/>
      <c r="AGB226" s="18"/>
      <c r="AGC226" s="18"/>
      <c r="AGD226" s="18"/>
      <c r="AGE226" s="18"/>
      <c r="AGF226" s="18"/>
      <c r="AGG226" s="18"/>
      <c r="AGH226" s="18"/>
      <c r="AGI226" s="18"/>
      <c r="AGJ226" s="18"/>
      <c r="AGK226" s="18"/>
      <c r="AGL226" s="18"/>
      <c r="AGM226" s="18"/>
      <c r="AGN226" s="18"/>
      <c r="AGO226" s="18"/>
      <c r="AGP226" s="18"/>
      <c r="AGQ226" s="18"/>
      <c r="AGR226" s="18"/>
      <c r="AGS226" s="18"/>
      <c r="AGT226" s="18"/>
      <c r="AGU226" s="18"/>
      <c r="AGV226" s="18"/>
      <c r="AGW226" s="18"/>
      <c r="AGX226" s="18"/>
      <c r="AGY226" s="18"/>
      <c r="AGZ226" s="18"/>
      <c r="AHA226" s="18"/>
      <c r="AHB226" s="18"/>
      <c r="AHC226" s="18"/>
      <c r="AHD226" s="18"/>
      <c r="AHE226" s="18"/>
      <c r="AHF226" s="18"/>
      <c r="AHG226" s="18"/>
      <c r="AHH226" s="18"/>
      <c r="AHI226" s="18"/>
      <c r="AHJ226" s="18"/>
      <c r="AHK226" s="18"/>
      <c r="AHL226" s="18"/>
      <c r="AHM226" s="18"/>
      <c r="AHN226" s="18"/>
      <c r="AHO226" s="18"/>
      <c r="AHP226" s="18"/>
      <c r="AHQ226" s="18"/>
      <c r="AHR226" s="18"/>
      <c r="AHS226" s="18"/>
      <c r="AHT226" s="18"/>
      <c r="AHU226" s="18"/>
      <c r="AHV226" s="18"/>
      <c r="AHW226" s="18"/>
      <c r="AHX226" s="18"/>
      <c r="AHY226" s="18"/>
      <c r="AHZ226" s="18"/>
      <c r="AIA226" s="18"/>
      <c r="AIB226" s="18"/>
      <c r="AIC226" s="18"/>
      <c r="AID226" s="18"/>
      <c r="AIE226" s="18"/>
      <c r="AIF226" s="18"/>
      <c r="AIG226" s="18"/>
      <c r="AIH226" s="18"/>
      <c r="AII226" s="18"/>
      <c r="AIJ226" s="18"/>
      <c r="AIK226" s="18"/>
      <c r="AIL226" s="18"/>
      <c r="AIM226" s="18"/>
      <c r="AIN226" s="18"/>
      <c r="AIO226" s="18"/>
      <c r="AIP226" s="18"/>
      <c r="AIQ226" s="18"/>
      <c r="AIR226" s="18"/>
      <c r="AIS226" s="18"/>
      <c r="AIT226" s="18"/>
      <c r="AIU226" s="18"/>
      <c r="AIV226" s="18"/>
      <c r="AIW226" s="18"/>
      <c r="AIX226" s="18"/>
      <c r="AIY226" s="18"/>
      <c r="AIZ226" s="18"/>
      <c r="AJA226" s="18"/>
      <c r="AJB226" s="18"/>
      <c r="AJC226" s="18"/>
      <c r="AJD226" s="18"/>
      <c r="AJE226" s="18"/>
      <c r="AJF226" s="18"/>
      <c r="AJG226" s="18"/>
      <c r="AJH226" s="18"/>
      <c r="AJI226" s="18"/>
      <c r="AJJ226" s="18"/>
      <c r="AJK226" s="18"/>
      <c r="AJL226" s="18"/>
      <c r="AJM226" s="18"/>
      <c r="AJN226" s="18"/>
      <c r="AJO226" s="18"/>
      <c r="AJP226" s="18"/>
      <c r="AJQ226" s="18"/>
      <c r="AJR226" s="18"/>
      <c r="AJS226" s="18"/>
      <c r="AJT226" s="18"/>
      <c r="AJU226" s="18"/>
      <c r="AJV226" s="18"/>
      <c r="AJW226" s="18"/>
      <c r="AJX226" s="18"/>
      <c r="AJY226" s="18"/>
      <c r="AJZ226" s="18"/>
      <c r="AKA226" s="18"/>
      <c r="AKB226" s="18"/>
      <c r="AKC226" s="18"/>
      <c r="AKD226" s="18"/>
      <c r="AKE226" s="18"/>
      <c r="AKF226" s="18"/>
      <c r="AKG226" s="18"/>
      <c r="AKH226" s="18"/>
      <c r="AKI226" s="18"/>
      <c r="AKJ226" s="18"/>
      <c r="AKK226" s="18"/>
      <c r="AKL226" s="18"/>
      <c r="AKM226" s="18"/>
      <c r="AKN226" s="18"/>
      <c r="AKO226" s="18"/>
      <c r="AKP226" s="18"/>
      <c r="AKQ226" s="18"/>
      <c r="AKR226" s="18"/>
      <c r="AKS226" s="18"/>
      <c r="AKT226" s="18"/>
      <c r="AKU226" s="18"/>
      <c r="AKV226" s="18"/>
      <c r="AKW226" s="18"/>
      <c r="AKX226" s="18"/>
      <c r="AKY226" s="18"/>
      <c r="AKZ226" s="18"/>
      <c r="ALA226" s="18"/>
      <c r="ALB226" s="18"/>
      <c r="ALC226" s="18"/>
      <c r="ALD226" s="18"/>
      <c r="ALE226" s="18"/>
      <c r="ALF226" s="18"/>
      <c r="ALG226" s="18"/>
      <c r="ALH226" s="18"/>
      <c r="ALI226" s="18"/>
      <c r="ALJ226" s="18"/>
      <c r="ALK226" s="18"/>
      <c r="ALL226" s="18"/>
      <c r="ALM226" s="18"/>
      <c r="ALN226" s="18"/>
      <c r="ALO226" s="18"/>
      <c r="ALP226" s="18"/>
      <c r="ALQ226" s="18"/>
      <c r="ALR226" s="18"/>
      <c r="ALS226" s="18"/>
      <c r="ALT226" s="18"/>
      <c r="ALU226" s="18"/>
      <c r="ALV226" s="18"/>
      <c r="ALW226" s="18"/>
      <c r="ALX226" s="18"/>
      <c r="ALY226" s="18"/>
      <c r="ALZ226" s="18"/>
      <c r="AMA226" s="18"/>
      <c r="AMB226" s="18"/>
      <c r="AMC226" s="18"/>
      <c r="AMD226" s="18"/>
      <c r="AME226" s="18"/>
      <c r="AMF226" s="18"/>
      <c r="AMG226" s="18"/>
      <c r="AMH226" s="18"/>
      <c r="AMI226" s="18"/>
      <c r="AMJ226" s="18"/>
      <c r="AMK226" s="18"/>
      <c r="AML226" s="18"/>
      <c r="AMM226" s="18"/>
      <c r="AMN226" s="18"/>
      <c r="AMO226" s="18"/>
      <c r="AMP226" s="18"/>
      <c r="AMQ226" s="18"/>
      <c r="AMR226" s="18"/>
      <c r="AMS226" s="18"/>
      <c r="AMT226" s="18"/>
      <c r="AMU226" s="18"/>
      <c r="AMV226" s="18"/>
      <c r="AMW226" s="18"/>
      <c r="AMX226" s="18"/>
      <c r="AMY226" s="18"/>
      <c r="AMZ226" s="18"/>
      <c r="ANA226" s="18"/>
      <c r="ANB226" s="18"/>
      <c r="ANC226" s="18"/>
      <c r="AND226" s="18"/>
      <c r="ANE226" s="18"/>
      <c r="ANF226" s="18"/>
      <c r="ANG226" s="18"/>
      <c r="ANH226" s="18"/>
      <c r="ANI226" s="18"/>
      <c r="ANJ226" s="18"/>
      <c r="ANK226" s="18"/>
      <c r="ANL226" s="18"/>
      <c r="ANM226" s="18"/>
      <c r="ANN226" s="18"/>
      <c r="ANO226" s="18"/>
      <c r="ANP226" s="18"/>
      <c r="ANQ226" s="18"/>
      <c r="ANR226" s="18"/>
      <c r="ANS226" s="18"/>
      <c r="ANT226" s="18"/>
      <c r="ANU226" s="18"/>
      <c r="ANV226" s="18"/>
      <c r="ANW226" s="18"/>
      <c r="ANX226" s="18"/>
      <c r="ANY226" s="18"/>
      <c r="ANZ226" s="18"/>
      <c r="AOA226" s="18"/>
      <c r="AOB226" s="18"/>
      <c r="AOC226" s="18"/>
      <c r="AOD226" s="18"/>
      <c r="AOE226" s="18"/>
      <c r="AOF226" s="18"/>
      <c r="AOG226" s="18"/>
      <c r="AOH226" s="18"/>
      <c r="AOI226" s="18"/>
      <c r="AOJ226" s="18"/>
      <c r="AOK226" s="18"/>
      <c r="AOL226" s="18"/>
      <c r="AOM226" s="18"/>
      <c r="AON226" s="18"/>
      <c r="AOO226" s="18"/>
      <c r="AOP226" s="18"/>
      <c r="AOQ226" s="18"/>
      <c r="AOR226" s="18"/>
      <c r="AOS226" s="18"/>
      <c r="AOT226" s="18"/>
      <c r="AOU226" s="18"/>
      <c r="AOV226" s="18"/>
      <c r="AOW226" s="18"/>
      <c r="AOX226" s="18"/>
      <c r="AOY226" s="18"/>
      <c r="AOZ226" s="18"/>
      <c r="APA226" s="18"/>
      <c r="APB226" s="18"/>
      <c r="APC226" s="18"/>
      <c r="APD226" s="18"/>
      <c r="APE226" s="18"/>
      <c r="APF226" s="18"/>
      <c r="APG226" s="18"/>
      <c r="APH226" s="18"/>
      <c r="API226" s="18"/>
      <c r="APJ226" s="18"/>
      <c r="APK226" s="18"/>
      <c r="APL226" s="18"/>
      <c r="APM226" s="18"/>
      <c r="APN226" s="18"/>
      <c r="APO226" s="18"/>
      <c r="APP226" s="18"/>
      <c r="APQ226" s="18"/>
      <c r="APR226" s="18"/>
      <c r="APS226" s="18"/>
      <c r="APT226" s="18"/>
      <c r="APU226" s="18"/>
      <c r="APV226" s="18"/>
      <c r="APW226" s="18"/>
      <c r="APX226" s="18"/>
      <c r="APY226" s="18"/>
      <c r="APZ226" s="18"/>
      <c r="AQA226" s="18"/>
      <c r="AQB226" s="18"/>
      <c r="AQC226" s="18"/>
      <c r="AQD226" s="18"/>
      <c r="AQE226" s="18"/>
      <c r="AQF226" s="18"/>
      <c r="AQG226" s="18"/>
      <c r="AQH226" s="18"/>
      <c r="AQI226" s="18"/>
      <c r="AQJ226" s="18"/>
      <c r="AQK226" s="18"/>
      <c r="AQL226" s="18"/>
      <c r="AQM226" s="18"/>
      <c r="AQN226" s="18"/>
      <c r="AQO226" s="18"/>
      <c r="AQP226" s="18"/>
      <c r="AQQ226" s="18"/>
      <c r="AQR226" s="18"/>
      <c r="AQS226" s="18"/>
      <c r="AQT226" s="18"/>
      <c r="AQU226" s="18"/>
      <c r="AQV226" s="18"/>
      <c r="AQW226" s="18"/>
      <c r="AQX226" s="18"/>
      <c r="AQY226" s="18"/>
      <c r="AQZ226" s="18"/>
      <c r="ARA226" s="18"/>
      <c r="ARB226" s="18"/>
      <c r="ARC226" s="18"/>
      <c r="ARD226" s="18"/>
      <c r="ARE226" s="18"/>
      <c r="ARF226" s="18"/>
      <c r="ARG226" s="18"/>
      <c r="ARH226" s="18"/>
      <c r="ARI226" s="18"/>
      <c r="ARJ226" s="18"/>
      <c r="ARK226" s="18"/>
      <c r="ARL226" s="18"/>
      <c r="ARM226" s="18"/>
      <c r="ARN226" s="18"/>
      <c r="ARO226" s="18"/>
      <c r="ARP226" s="18"/>
      <c r="ARQ226" s="18"/>
      <c r="ARR226" s="18"/>
      <c r="ARS226" s="18"/>
      <c r="ART226" s="18"/>
      <c r="ARU226" s="18"/>
      <c r="ARV226" s="18"/>
      <c r="ARW226" s="18"/>
      <c r="ARX226" s="18"/>
      <c r="ARY226" s="18"/>
      <c r="ARZ226" s="18"/>
      <c r="ASA226" s="18"/>
      <c r="ASB226" s="18"/>
      <c r="ASC226" s="18"/>
      <c r="ASD226" s="18"/>
      <c r="ASE226" s="18"/>
      <c r="ASF226" s="18"/>
      <c r="ASG226" s="18"/>
      <c r="ASH226" s="18"/>
      <c r="ASI226" s="18"/>
      <c r="ASJ226" s="18"/>
      <c r="ASK226" s="18"/>
      <c r="ASL226" s="18"/>
      <c r="ASM226" s="18"/>
      <c r="ASN226" s="18"/>
      <c r="ASO226" s="18"/>
      <c r="ASP226" s="18"/>
      <c r="ASQ226" s="18"/>
      <c r="ASR226" s="18"/>
      <c r="ASS226" s="18"/>
      <c r="AST226" s="18"/>
      <c r="ASU226" s="18"/>
      <c r="ASV226" s="18"/>
      <c r="ASW226" s="18"/>
      <c r="ASX226" s="18"/>
      <c r="ASY226" s="18"/>
      <c r="ASZ226" s="18"/>
      <c r="ATA226" s="18"/>
      <c r="ATB226" s="18"/>
      <c r="ATC226" s="18"/>
      <c r="ATD226" s="18"/>
      <c r="ATE226" s="18"/>
      <c r="ATF226" s="18"/>
      <c r="ATG226" s="18"/>
      <c r="ATH226" s="18"/>
      <c r="ATI226" s="18"/>
      <c r="ATJ226" s="18"/>
      <c r="ATK226" s="18"/>
      <c r="ATL226" s="18"/>
      <c r="ATM226" s="18"/>
      <c r="ATN226" s="18"/>
      <c r="ATO226" s="18"/>
      <c r="ATP226" s="18"/>
      <c r="ATQ226" s="18"/>
      <c r="ATR226" s="18"/>
      <c r="ATS226" s="18"/>
      <c r="ATT226" s="18"/>
      <c r="ATU226" s="18"/>
      <c r="ATV226" s="18"/>
      <c r="ATW226" s="18"/>
      <c r="ATX226" s="18"/>
      <c r="ATY226" s="18"/>
      <c r="ATZ226" s="18"/>
      <c r="AUA226" s="18"/>
      <c r="AUB226" s="18"/>
      <c r="AUC226" s="18"/>
      <c r="AUD226" s="18"/>
      <c r="AUE226" s="18"/>
      <c r="AUF226" s="18"/>
      <c r="AUG226" s="18"/>
      <c r="AUH226" s="18"/>
      <c r="AUI226" s="18"/>
      <c r="AUJ226" s="18"/>
      <c r="AUK226" s="18"/>
      <c r="AUL226" s="18"/>
      <c r="AUM226" s="18"/>
      <c r="AUN226" s="18"/>
      <c r="AUO226" s="18"/>
      <c r="AUP226" s="18"/>
      <c r="AUQ226" s="18"/>
      <c r="AUR226" s="18"/>
      <c r="AUS226" s="18"/>
      <c r="AUT226" s="18"/>
      <c r="AUU226" s="18"/>
      <c r="AUV226" s="18"/>
      <c r="AUW226" s="18"/>
      <c r="AUX226" s="18"/>
      <c r="AUY226" s="18"/>
      <c r="AUZ226" s="18"/>
      <c r="AVA226" s="18"/>
      <c r="AVB226" s="18"/>
      <c r="AVC226" s="18"/>
      <c r="AVD226" s="18"/>
      <c r="AVE226" s="18"/>
      <c r="AVF226" s="18"/>
      <c r="AVG226" s="18"/>
      <c r="AVH226" s="18"/>
      <c r="AVI226" s="18"/>
      <c r="AVJ226" s="18"/>
      <c r="AVK226" s="18"/>
      <c r="AVL226" s="18"/>
      <c r="AVM226" s="18"/>
      <c r="AVN226" s="18"/>
      <c r="AVO226" s="18"/>
      <c r="AVP226" s="18"/>
      <c r="AVQ226" s="18"/>
      <c r="AVR226" s="18"/>
      <c r="AVS226" s="18"/>
      <c r="AVT226" s="18"/>
      <c r="AVU226" s="18"/>
      <c r="AVV226" s="18"/>
      <c r="AVW226" s="18"/>
      <c r="AVX226" s="18"/>
      <c r="AVY226" s="18"/>
      <c r="AVZ226" s="18"/>
      <c r="AWA226" s="18"/>
      <c r="AWB226" s="18"/>
      <c r="AWC226" s="18"/>
      <c r="AWD226" s="18"/>
      <c r="AWE226" s="18"/>
      <c r="AWF226" s="18"/>
      <c r="AWG226" s="18"/>
      <c r="AWH226" s="18"/>
      <c r="AWI226" s="18"/>
      <c r="AWJ226" s="18"/>
      <c r="AWK226" s="18"/>
      <c r="AWL226" s="18"/>
      <c r="AWM226" s="18"/>
      <c r="AWN226" s="18"/>
      <c r="AWO226" s="18"/>
      <c r="AWP226" s="18"/>
      <c r="AWQ226" s="18"/>
      <c r="AWR226" s="18"/>
      <c r="AWS226" s="18"/>
      <c r="AWT226" s="18"/>
      <c r="AWU226" s="18"/>
      <c r="AWV226" s="18"/>
      <c r="AWW226" s="18"/>
      <c r="AWX226" s="18"/>
      <c r="AWY226" s="18"/>
      <c r="AWZ226" s="18"/>
      <c r="AXA226" s="18"/>
      <c r="AXB226" s="18"/>
      <c r="AXC226" s="18"/>
      <c r="AXD226" s="18"/>
      <c r="AXE226" s="18"/>
      <c r="AXF226" s="18"/>
      <c r="AXG226" s="18"/>
      <c r="AXH226" s="18"/>
      <c r="AXI226" s="18"/>
      <c r="AXJ226" s="18"/>
      <c r="AXK226" s="18"/>
      <c r="AXL226" s="18"/>
      <c r="AXM226" s="18"/>
      <c r="AXN226" s="18"/>
      <c r="AXO226" s="18"/>
      <c r="AXP226" s="18"/>
      <c r="AXQ226" s="18"/>
      <c r="AXR226" s="18"/>
      <c r="AXS226" s="18"/>
      <c r="AXT226" s="18"/>
      <c r="AXU226" s="18"/>
      <c r="AXV226" s="18"/>
      <c r="AXW226" s="18"/>
      <c r="AXX226" s="18"/>
      <c r="AXY226" s="18"/>
      <c r="AXZ226" s="18"/>
      <c r="AYA226" s="18"/>
      <c r="AYB226" s="18"/>
      <c r="AYC226" s="18"/>
      <c r="AYD226" s="18"/>
      <c r="AYE226" s="18"/>
      <c r="AYF226" s="18"/>
      <c r="AYG226" s="18"/>
      <c r="AYH226" s="18"/>
      <c r="AYI226" s="18"/>
      <c r="AYJ226" s="18"/>
      <c r="AYK226" s="18"/>
      <c r="AYL226" s="18"/>
      <c r="AYM226" s="18"/>
      <c r="AYN226" s="18"/>
      <c r="AYO226" s="18"/>
      <c r="AYP226" s="18"/>
      <c r="AYQ226" s="18"/>
      <c r="AYR226" s="18"/>
      <c r="AYS226" s="18"/>
      <c r="AYT226" s="18"/>
      <c r="AYU226" s="18"/>
      <c r="AYV226" s="18"/>
      <c r="AYW226" s="18"/>
      <c r="AYX226" s="18"/>
      <c r="AYY226" s="18"/>
      <c r="AYZ226" s="18"/>
      <c r="AZA226" s="18"/>
      <c r="AZB226" s="18"/>
      <c r="AZC226" s="18"/>
      <c r="AZD226" s="18"/>
      <c r="AZE226" s="18"/>
      <c r="AZF226" s="18"/>
      <c r="AZG226" s="18"/>
      <c r="AZH226" s="18"/>
      <c r="AZI226" s="18"/>
      <c r="AZJ226" s="18"/>
      <c r="AZK226" s="18"/>
      <c r="AZL226" s="18"/>
      <c r="AZM226" s="18"/>
      <c r="AZN226" s="18"/>
      <c r="AZO226" s="18"/>
      <c r="AZP226" s="18"/>
      <c r="AZQ226" s="18"/>
      <c r="AZR226" s="18"/>
      <c r="AZS226" s="18"/>
      <c r="AZT226" s="18"/>
      <c r="AZU226" s="18"/>
      <c r="AZV226" s="18"/>
      <c r="AZW226" s="18"/>
      <c r="AZX226" s="18"/>
      <c r="AZY226" s="18"/>
      <c r="AZZ226" s="18"/>
      <c r="BAA226" s="18"/>
      <c r="BAB226" s="18"/>
      <c r="BAC226" s="18"/>
      <c r="BAD226" s="18"/>
      <c r="BAE226" s="18"/>
      <c r="BAF226" s="18"/>
      <c r="BAG226" s="18"/>
      <c r="BAH226" s="18"/>
      <c r="BAI226" s="18"/>
      <c r="BAJ226" s="18"/>
      <c r="BAK226" s="18"/>
      <c r="BAL226" s="18"/>
      <c r="BAM226" s="18"/>
      <c r="BAN226" s="18"/>
      <c r="BAO226" s="18"/>
      <c r="BAP226" s="18"/>
      <c r="BAQ226" s="18"/>
      <c r="BAR226" s="18"/>
      <c r="BAS226" s="18"/>
      <c r="BAT226" s="18"/>
      <c r="BAU226" s="18"/>
      <c r="BAV226" s="18"/>
      <c r="BAW226" s="18"/>
      <c r="BAX226" s="18"/>
      <c r="BAY226" s="18"/>
      <c r="BAZ226" s="18"/>
      <c r="BBA226" s="18"/>
      <c r="BBB226" s="18"/>
      <c r="BBC226" s="18"/>
      <c r="BBD226" s="18"/>
      <c r="BBE226" s="18"/>
      <c r="BBF226" s="18"/>
      <c r="BBG226" s="18"/>
      <c r="BBH226" s="18"/>
      <c r="BBI226" s="18"/>
      <c r="BBJ226" s="18"/>
      <c r="BBK226" s="18"/>
      <c r="BBL226" s="18"/>
      <c r="BBM226" s="18"/>
      <c r="BBN226" s="18"/>
      <c r="BBO226" s="18"/>
      <c r="BBP226" s="18"/>
      <c r="BBQ226" s="18"/>
      <c r="BBR226" s="18"/>
      <c r="BBS226" s="18"/>
      <c r="BBT226" s="18"/>
      <c r="BBU226" s="18"/>
      <c r="BBV226" s="18"/>
      <c r="BBW226" s="18"/>
      <c r="BBX226" s="18"/>
      <c r="BBY226" s="18"/>
      <c r="BBZ226" s="18"/>
      <c r="BCA226" s="18"/>
      <c r="BCB226" s="18"/>
      <c r="BCC226" s="18"/>
      <c r="BCD226" s="18"/>
      <c r="BCE226" s="18"/>
      <c r="BCF226" s="18"/>
      <c r="BCG226" s="18"/>
      <c r="BCH226" s="18"/>
      <c r="BCI226" s="18"/>
      <c r="BCJ226" s="18"/>
      <c r="BCK226" s="18"/>
      <c r="BCL226" s="18"/>
      <c r="BCM226" s="18"/>
      <c r="BCN226" s="18"/>
      <c r="BCO226" s="18"/>
      <c r="BCP226" s="18"/>
      <c r="BCQ226" s="18"/>
      <c r="BCR226" s="18"/>
      <c r="BCS226" s="18"/>
      <c r="BCT226" s="18"/>
      <c r="BCU226" s="18"/>
      <c r="BCV226" s="18"/>
      <c r="BCW226" s="18"/>
      <c r="BCX226" s="18"/>
      <c r="BCY226" s="18"/>
      <c r="BCZ226" s="18"/>
      <c r="BDA226" s="18"/>
      <c r="BDB226" s="18"/>
      <c r="BDC226" s="18"/>
      <c r="BDD226" s="18"/>
      <c r="BDE226" s="18"/>
      <c r="BDF226" s="18"/>
      <c r="BDG226" s="18"/>
      <c r="BDH226" s="18"/>
      <c r="BDI226" s="18"/>
      <c r="BDJ226" s="18"/>
      <c r="BDK226" s="18"/>
      <c r="BDL226" s="18"/>
      <c r="BDM226" s="18"/>
      <c r="BDN226" s="18"/>
      <c r="BDO226" s="18"/>
      <c r="BDP226" s="18"/>
      <c r="BDQ226" s="18"/>
      <c r="BDR226" s="18"/>
      <c r="BDS226" s="18"/>
      <c r="BDT226" s="18"/>
      <c r="BDU226" s="18"/>
      <c r="BDV226" s="18"/>
      <c r="BDW226" s="18"/>
      <c r="BDX226" s="18"/>
      <c r="BDY226" s="18"/>
      <c r="BDZ226" s="18"/>
      <c r="BEA226" s="18"/>
      <c r="BEB226" s="18"/>
      <c r="BEC226" s="18"/>
      <c r="BED226" s="18"/>
      <c r="BEE226" s="18"/>
      <c r="BEF226" s="18"/>
      <c r="BEG226" s="18"/>
      <c r="BEH226" s="18"/>
      <c r="BEI226" s="18"/>
      <c r="BEJ226" s="18"/>
      <c r="BEK226" s="18"/>
      <c r="BEL226" s="18"/>
      <c r="BEM226" s="18"/>
      <c r="BEN226" s="18"/>
      <c r="BEO226" s="18"/>
      <c r="BEP226" s="18"/>
      <c r="BEQ226" s="18"/>
      <c r="BER226" s="18"/>
      <c r="BES226" s="18"/>
      <c r="BET226" s="18"/>
      <c r="BEU226" s="18"/>
      <c r="BEV226" s="18"/>
      <c r="BEW226" s="18"/>
      <c r="BEX226" s="18"/>
      <c r="BEY226" s="18"/>
      <c r="BEZ226" s="18"/>
      <c r="BFA226" s="18"/>
      <c r="BFB226" s="18"/>
      <c r="BFC226" s="18"/>
      <c r="BFD226" s="18"/>
      <c r="BFE226" s="18"/>
      <c r="BFF226" s="18"/>
      <c r="BFG226" s="18"/>
      <c r="BFH226" s="18"/>
      <c r="BFI226" s="18"/>
      <c r="BFJ226" s="18"/>
      <c r="BFK226" s="18"/>
      <c r="BFL226" s="18"/>
      <c r="BFM226" s="18"/>
      <c r="BFN226" s="18"/>
      <c r="BFO226" s="18"/>
      <c r="BFP226" s="18"/>
      <c r="BFQ226" s="18"/>
      <c r="BFR226" s="18"/>
      <c r="BFS226" s="18"/>
      <c r="BFT226" s="18"/>
      <c r="BFU226" s="18"/>
      <c r="BFV226" s="18"/>
      <c r="BFW226" s="18"/>
      <c r="BFX226" s="18"/>
      <c r="BFY226" s="18"/>
      <c r="BFZ226" s="18"/>
      <c r="BGA226" s="18"/>
      <c r="BGB226" s="18"/>
      <c r="BGC226" s="18"/>
      <c r="BGD226" s="18"/>
      <c r="BGE226" s="18"/>
      <c r="BGF226" s="18"/>
      <c r="BGG226" s="18"/>
      <c r="BGH226" s="18"/>
      <c r="BGI226" s="18"/>
      <c r="BGJ226" s="18"/>
      <c r="BGK226" s="18"/>
      <c r="BGL226" s="18"/>
      <c r="BGM226" s="18"/>
      <c r="BGN226" s="18"/>
      <c r="BGO226" s="18"/>
      <c r="BGP226" s="18"/>
      <c r="BGQ226" s="18"/>
      <c r="BGR226" s="18"/>
      <c r="BGS226" s="18"/>
      <c r="BGT226" s="18"/>
      <c r="BGU226" s="18"/>
      <c r="BGV226" s="18"/>
      <c r="BGW226" s="18"/>
      <c r="BGX226" s="18"/>
      <c r="BGY226" s="18"/>
      <c r="BGZ226" s="18"/>
      <c r="BHA226" s="18"/>
      <c r="BHB226" s="18"/>
      <c r="BHC226" s="18"/>
      <c r="BHD226" s="18"/>
      <c r="BHE226" s="18"/>
      <c r="BHF226" s="18"/>
      <c r="BHG226" s="18"/>
      <c r="BHH226" s="18"/>
      <c r="BHI226" s="18"/>
      <c r="BHJ226" s="18"/>
      <c r="BHK226" s="18"/>
      <c r="BHL226" s="18"/>
      <c r="BHM226" s="18"/>
      <c r="BHN226" s="18"/>
      <c r="BHO226" s="18"/>
      <c r="BHP226" s="18"/>
      <c r="BHQ226" s="18"/>
      <c r="BHR226" s="18"/>
      <c r="BHS226" s="18"/>
      <c r="BHT226" s="18"/>
      <c r="BHU226" s="18"/>
      <c r="BHV226" s="18"/>
      <c r="BHW226" s="18"/>
      <c r="BHX226" s="18"/>
      <c r="BHY226" s="18"/>
      <c r="BHZ226" s="18"/>
      <c r="BIA226" s="18"/>
      <c r="BIB226" s="18"/>
      <c r="BIC226" s="18"/>
      <c r="BID226" s="18"/>
      <c r="BIE226" s="18"/>
      <c r="BIF226" s="18"/>
      <c r="BIG226" s="18"/>
      <c r="BIH226" s="18"/>
      <c r="BII226" s="18"/>
      <c r="BIJ226" s="18"/>
      <c r="BIK226" s="18"/>
      <c r="BIL226" s="18"/>
      <c r="BIM226" s="18"/>
      <c r="BIN226" s="18"/>
      <c r="BIO226" s="18"/>
      <c r="BIP226" s="18"/>
      <c r="BIQ226" s="18"/>
      <c r="BIR226" s="18"/>
      <c r="BIS226" s="18"/>
      <c r="BIT226" s="18"/>
      <c r="BIU226" s="18"/>
      <c r="BIV226" s="18"/>
      <c r="BIW226" s="18"/>
      <c r="BIX226" s="18"/>
      <c r="BIY226" s="18"/>
      <c r="BIZ226" s="18"/>
      <c r="BJA226" s="18"/>
      <c r="BJB226" s="18"/>
      <c r="BJC226" s="18"/>
      <c r="BJD226" s="18"/>
      <c r="BJE226" s="18"/>
      <c r="BJF226" s="18"/>
      <c r="BJG226" s="18"/>
      <c r="BJH226" s="18"/>
      <c r="BJI226" s="18"/>
      <c r="BJJ226" s="18"/>
      <c r="BJK226" s="18"/>
      <c r="BJL226" s="18"/>
      <c r="BJM226" s="18"/>
      <c r="BJN226" s="18"/>
      <c r="BJO226" s="18"/>
      <c r="BJP226" s="18"/>
      <c r="BJQ226" s="18"/>
      <c r="BJR226" s="18"/>
      <c r="BJS226" s="18"/>
      <c r="BJT226" s="18"/>
      <c r="BJU226" s="18"/>
      <c r="BJV226" s="18"/>
      <c r="BJW226" s="18"/>
      <c r="BJX226" s="18"/>
      <c r="BJY226" s="18"/>
      <c r="BJZ226" s="18"/>
      <c r="BKA226" s="18"/>
      <c r="BKB226" s="18"/>
      <c r="BKC226" s="18"/>
      <c r="BKD226" s="18"/>
      <c r="BKE226" s="18"/>
      <c r="BKF226" s="18"/>
      <c r="BKG226" s="18"/>
      <c r="BKH226" s="18"/>
      <c r="BKI226" s="18"/>
      <c r="BKJ226" s="18"/>
      <c r="BKK226" s="18"/>
      <c r="BKL226" s="18"/>
      <c r="BKM226" s="18"/>
      <c r="BKN226" s="18"/>
      <c r="BKO226" s="18"/>
      <c r="BKP226" s="18"/>
      <c r="BKQ226" s="18"/>
      <c r="BKR226" s="18"/>
      <c r="BKS226" s="18"/>
      <c r="BKT226" s="18"/>
      <c r="BKU226" s="18"/>
      <c r="BKV226" s="18"/>
      <c r="BKW226" s="18"/>
      <c r="BKX226" s="18"/>
      <c r="BKY226" s="18"/>
      <c r="BKZ226" s="18"/>
      <c r="BLA226" s="18"/>
      <c r="BLB226" s="18"/>
      <c r="BLC226" s="18"/>
      <c r="BLD226" s="18"/>
      <c r="BLE226" s="18"/>
      <c r="BLF226" s="18"/>
      <c r="BLG226" s="18"/>
      <c r="BLH226" s="18"/>
      <c r="BLI226" s="18"/>
      <c r="BLJ226" s="18"/>
      <c r="BLK226" s="18"/>
      <c r="BLL226" s="18"/>
      <c r="BLM226" s="18"/>
      <c r="BLN226" s="18"/>
      <c r="BLO226" s="18"/>
      <c r="BLP226" s="18"/>
      <c r="BLQ226" s="18"/>
      <c r="BLR226" s="18"/>
      <c r="BLS226" s="18"/>
      <c r="BLT226" s="18"/>
      <c r="BLU226" s="18"/>
      <c r="BLV226" s="18"/>
      <c r="BLW226" s="18"/>
      <c r="BLX226" s="18"/>
      <c r="BLY226" s="18"/>
      <c r="BLZ226" s="18"/>
      <c r="BMA226" s="18"/>
      <c r="BMB226" s="18"/>
      <c r="BMC226" s="18"/>
      <c r="BMD226" s="18"/>
      <c r="BME226" s="18"/>
      <c r="BMF226" s="18"/>
      <c r="BMG226" s="18"/>
      <c r="BMH226" s="18"/>
      <c r="BMI226" s="18"/>
      <c r="BMJ226" s="18"/>
      <c r="BMK226" s="18"/>
      <c r="BML226" s="18"/>
      <c r="BMM226" s="18"/>
      <c r="BMN226" s="18"/>
      <c r="BMO226" s="18"/>
      <c r="BMP226" s="18"/>
      <c r="BMQ226" s="18"/>
      <c r="BMR226" s="18"/>
      <c r="BMS226" s="18"/>
      <c r="BMT226" s="18"/>
      <c r="BMU226" s="18"/>
      <c r="BMV226" s="18"/>
      <c r="BMW226" s="18"/>
      <c r="BMX226" s="18"/>
      <c r="BMY226" s="18"/>
      <c r="BMZ226" s="18"/>
      <c r="BNA226" s="18"/>
      <c r="BNB226" s="18"/>
      <c r="BNC226" s="18"/>
      <c r="BND226" s="18"/>
      <c r="BNE226" s="18"/>
      <c r="BNF226" s="18"/>
      <c r="BNG226" s="18"/>
      <c r="BNH226" s="18"/>
      <c r="BNI226" s="18"/>
      <c r="BNJ226" s="18"/>
      <c r="BNK226" s="18"/>
      <c r="BNL226" s="18"/>
      <c r="BNM226" s="18"/>
      <c r="BNN226" s="18"/>
      <c r="BNO226" s="18"/>
      <c r="BNP226" s="18"/>
      <c r="BNQ226" s="18"/>
      <c r="BNR226" s="18"/>
      <c r="BNS226" s="18"/>
      <c r="BNT226" s="18"/>
      <c r="BNU226" s="18"/>
      <c r="BNV226" s="18"/>
      <c r="BNW226" s="18"/>
      <c r="BNX226" s="18"/>
      <c r="BNY226" s="18"/>
      <c r="BNZ226" s="18"/>
      <c r="BOA226" s="18"/>
      <c r="BOB226" s="18"/>
      <c r="BOC226" s="18"/>
      <c r="BOD226" s="18"/>
      <c r="BOE226" s="18"/>
      <c r="BOF226" s="18"/>
      <c r="BOG226" s="18"/>
      <c r="BOH226" s="18"/>
      <c r="BOI226" s="18"/>
      <c r="BOJ226" s="18"/>
      <c r="BOK226" s="18"/>
      <c r="BOL226" s="18"/>
      <c r="BOM226" s="18"/>
      <c r="BON226" s="18"/>
      <c r="BOO226" s="18"/>
      <c r="BOP226" s="18"/>
      <c r="BOQ226" s="18"/>
      <c r="BOR226" s="18"/>
      <c r="BOS226" s="18"/>
      <c r="BOT226" s="18"/>
      <c r="BOU226" s="18"/>
      <c r="BOV226" s="18"/>
      <c r="BOW226" s="18"/>
      <c r="BOX226" s="18"/>
      <c r="BOY226" s="18"/>
      <c r="BOZ226" s="18"/>
      <c r="BPA226" s="18"/>
      <c r="BPB226" s="18"/>
      <c r="BPC226" s="18"/>
      <c r="BPD226" s="18"/>
      <c r="BPE226" s="18"/>
      <c r="BPF226" s="18"/>
      <c r="BPG226" s="18"/>
      <c r="BPH226" s="18"/>
      <c r="BPI226" s="18"/>
      <c r="BPJ226" s="18"/>
      <c r="BPK226" s="18"/>
      <c r="BPL226" s="18"/>
      <c r="BPM226" s="18"/>
      <c r="BPN226" s="18"/>
      <c r="BPO226" s="18"/>
      <c r="BPP226" s="18"/>
      <c r="BPQ226" s="18"/>
      <c r="BPR226" s="18"/>
      <c r="BPS226" s="18"/>
      <c r="BPT226" s="18"/>
      <c r="BPU226" s="18"/>
      <c r="BPV226" s="18"/>
      <c r="BPW226" s="18"/>
      <c r="BPX226" s="18"/>
      <c r="BPY226" s="18"/>
      <c r="BPZ226" s="18"/>
      <c r="BQA226" s="18"/>
      <c r="BQB226" s="18"/>
      <c r="BQC226" s="18"/>
      <c r="BQD226" s="18"/>
      <c r="BQE226" s="18"/>
      <c r="BQF226" s="18"/>
      <c r="BQG226" s="18"/>
      <c r="BQH226" s="18"/>
      <c r="BQI226" s="18"/>
      <c r="BQJ226" s="18"/>
      <c r="BQK226" s="18"/>
      <c r="BQL226" s="18"/>
      <c r="BQM226" s="18"/>
      <c r="BQN226" s="18"/>
      <c r="BQO226" s="18"/>
      <c r="BQP226" s="18"/>
      <c r="BQQ226" s="18"/>
      <c r="BQR226" s="18"/>
      <c r="BQS226" s="18"/>
      <c r="BQT226" s="18"/>
      <c r="BQU226" s="18"/>
      <c r="BQV226" s="18"/>
      <c r="BQW226" s="18"/>
      <c r="BQX226" s="18"/>
      <c r="BQY226" s="18"/>
      <c r="BQZ226" s="18"/>
      <c r="BRA226" s="18"/>
      <c r="BRB226" s="18"/>
      <c r="BRC226" s="18"/>
      <c r="BRD226" s="18"/>
      <c r="BRE226" s="18"/>
      <c r="BRF226" s="18"/>
      <c r="BRG226" s="18"/>
      <c r="BRH226" s="18"/>
      <c r="BRI226" s="18"/>
      <c r="BRJ226" s="18"/>
      <c r="BRK226" s="18"/>
      <c r="BRL226" s="18"/>
      <c r="BRM226" s="18"/>
      <c r="BRN226" s="18"/>
      <c r="BRO226" s="18"/>
      <c r="BRP226" s="18"/>
      <c r="BRQ226" s="18"/>
      <c r="BRR226" s="18"/>
      <c r="BRS226" s="18"/>
      <c r="BRT226" s="18"/>
      <c r="BRU226" s="18"/>
      <c r="BRV226" s="18"/>
      <c r="BRW226" s="18"/>
      <c r="BRX226" s="18"/>
      <c r="BRY226" s="18"/>
      <c r="BRZ226" s="18"/>
      <c r="BSA226" s="18"/>
      <c r="BSB226" s="18"/>
      <c r="BSC226" s="18"/>
      <c r="BSD226" s="18"/>
      <c r="BSE226" s="18"/>
      <c r="BSF226" s="18"/>
      <c r="BSG226" s="18"/>
      <c r="BSH226" s="18"/>
      <c r="BSI226" s="18"/>
      <c r="BSJ226" s="18"/>
      <c r="BSK226" s="18"/>
      <c r="BSL226" s="18"/>
      <c r="BSM226" s="18"/>
      <c r="BSN226" s="18"/>
      <c r="BSO226" s="18"/>
      <c r="BSP226" s="18"/>
      <c r="BSQ226" s="18"/>
      <c r="BSR226" s="18"/>
      <c r="BSS226" s="18"/>
      <c r="BST226" s="18"/>
      <c r="BSU226" s="18"/>
      <c r="BSV226" s="18"/>
      <c r="BSW226" s="18"/>
      <c r="BSX226" s="18"/>
      <c r="BSY226" s="18"/>
      <c r="BSZ226" s="18"/>
      <c r="BTA226" s="18"/>
      <c r="BTB226" s="18"/>
      <c r="BTC226" s="18"/>
      <c r="BTD226" s="18"/>
      <c r="BTE226" s="18"/>
      <c r="BTF226" s="18"/>
      <c r="BTG226" s="18"/>
      <c r="BTH226" s="18"/>
    </row>
    <row r="227" spans="1:1880" s="460" customFormat="1" ht="90" customHeight="1" x14ac:dyDescent="0.3">
      <c r="A227" s="100">
        <v>619</v>
      </c>
      <c r="B227" s="387" t="s">
        <v>58</v>
      </c>
      <c r="C227" s="387" t="s">
        <v>350</v>
      </c>
      <c r="D227" s="87" t="s">
        <v>353</v>
      </c>
      <c r="E227" s="822" t="e">
        <f>INDEX('2021 Unit Data'!$A$1:$CZ$258,MATCH('Unit Data from Audit Worksheet'!$A227,'2021 Unit Data'!$A$1:$A$258,0),MATCH('Unit Data from Audit Worksheet'!$D$2,'2021 Unit Data'!$A$1:$CZ$1,0))</f>
        <v>#N/A</v>
      </c>
      <c r="F227" s="901">
        <v>0</v>
      </c>
      <c r="G227" s="843" t="str">
        <f>IF(ISBLANK(F227),"Please do not leave blank ",IF(F227=H227,"","Please review percentage"))</f>
        <v/>
      </c>
      <c r="H227" s="902">
        <f>ROUND(IFERROR((F226/F225)*100,0),1)</f>
        <v>0</v>
      </c>
      <c r="I227" s="190"/>
      <c r="J227"/>
      <c r="K227" s="623"/>
      <c r="L227"/>
      <c r="M227" s="18"/>
      <c r="N227" s="190"/>
      <c r="O227" s="18"/>
      <c r="P227" s="18"/>
      <c r="Q227" s="18"/>
      <c r="R227" s="18"/>
      <c r="S227" s="18"/>
      <c r="T227" s="18"/>
      <c r="U227" s="18"/>
      <c r="V227" s="18"/>
      <c r="W227" s="18"/>
      <c r="X227" s="18"/>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s="18"/>
      <c r="DT227" s="18"/>
      <c r="DU227" s="18"/>
      <c r="DV227" s="18"/>
      <c r="DW227" s="18"/>
      <c r="DX227" s="18"/>
      <c r="DY227" s="18"/>
      <c r="DZ227" s="18"/>
      <c r="EA227" s="18"/>
      <c r="EB227" s="18"/>
      <c r="EC227" s="18"/>
      <c r="ED227" s="18"/>
      <c r="EE227" s="18"/>
      <c r="EF227" s="18"/>
      <c r="EG227" s="18"/>
      <c r="EH227" s="18"/>
      <c r="EI227" s="18"/>
      <c r="EJ227" s="18"/>
      <c r="EK227" s="18"/>
      <c r="EL227" s="18"/>
      <c r="EM227" s="18"/>
      <c r="EN227" s="18"/>
      <c r="EO227" s="18"/>
      <c r="EP227" s="18"/>
      <c r="EQ227" s="18"/>
      <c r="ER227" s="18"/>
      <c r="ES227" s="18"/>
      <c r="ET227" s="18"/>
      <c r="EU227" s="18"/>
      <c r="EV227" s="18"/>
      <c r="EW227" s="18"/>
      <c r="EX227" s="18"/>
      <c r="EY227" s="18"/>
      <c r="EZ227" s="18"/>
      <c r="FA227" s="18"/>
      <c r="FB227" s="18"/>
      <c r="FC227" s="18"/>
      <c r="FD227" s="18"/>
      <c r="FE227" s="18"/>
      <c r="FF227" s="18"/>
      <c r="FG227" s="18"/>
      <c r="FH227" s="18"/>
      <c r="FI227" s="18"/>
      <c r="FJ227" s="18"/>
      <c r="FK227" s="18"/>
      <c r="FL227" s="18"/>
      <c r="FM227" s="18"/>
      <c r="FN227" s="18"/>
      <c r="FO227" s="18"/>
      <c r="FP227" s="18"/>
      <c r="FQ227" s="18"/>
      <c r="FR227" s="18"/>
      <c r="FS227" s="18"/>
      <c r="FT227" s="18"/>
      <c r="FU227" s="18"/>
      <c r="FV227" s="18"/>
      <c r="FW227" s="18"/>
      <c r="FX227" s="18"/>
      <c r="FY227" s="18"/>
      <c r="FZ227" s="18"/>
      <c r="GA227" s="18"/>
      <c r="GB227" s="18"/>
      <c r="GC227" s="18"/>
      <c r="GD227" s="18"/>
      <c r="GE227" s="18"/>
      <c r="GF227" s="18"/>
      <c r="GG227" s="18"/>
      <c r="GH227" s="18"/>
      <c r="GI227" s="18"/>
      <c r="GJ227" s="18"/>
      <c r="GK227" s="18"/>
      <c r="GL227" s="18"/>
      <c r="GM227" s="18"/>
      <c r="GN227" s="18"/>
      <c r="GO227" s="18"/>
      <c r="GP227" s="18"/>
      <c r="GQ227" s="18"/>
      <c r="GR227" s="18"/>
      <c r="GS227" s="18"/>
      <c r="GT227" s="18"/>
      <c r="GU227" s="18"/>
      <c r="GV227" s="18"/>
      <c r="GW227" s="18"/>
      <c r="GX227" s="18"/>
      <c r="GY227" s="18"/>
      <c r="GZ227" s="18"/>
      <c r="HA227" s="18"/>
      <c r="HB227" s="18"/>
      <c r="HC227" s="18"/>
      <c r="HD227" s="18"/>
      <c r="HE227" s="18"/>
      <c r="HF227" s="18"/>
      <c r="HG227" s="18"/>
      <c r="HH227" s="18"/>
      <c r="HI227" s="18"/>
      <c r="HJ227" s="18"/>
      <c r="HK227" s="18"/>
      <c r="HL227" s="18"/>
      <c r="HM227" s="18"/>
      <c r="HN227" s="18"/>
      <c r="HO227" s="18"/>
      <c r="HP227" s="18"/>
      <c r="HQ227" s="18"/>
      <c r="HR227" s="18"/>
      <c r="HS227" s="18"/>
      <c r="HT227" s="18"/>
      <c r="HU227" s="18"/>
      <c r="HV227" s="18"/>
      <c r="HW227" s="18"/>
      <c r="HX227" s="18"/>
      <c r="HY227" s="18"/>
      <c r="HZ227" s="18"/>
      <c r="IA227" s="18"/>
      <c r="IB227" s="18"/>
      <c r="IC227" s="18"/>
      <c r="ID227" s="18"/>
      <c r="IE227" s="18"/>
      <c r="IF227" s="18"/>
      <c r="IG227" s="18"/>
      <c r="IH227" s="18"/>
      <c r="II227" s="18"/>
      <c r="IJ227" s="18"/>
      <c r="IK227" s="18"/>
      <c r="IL227" s="18"/>
      <c r="IM227" s="18"/>
      <c r="IN227" s="18"/>
      <c r="IO227" s="18"/>
      <c r="IP227" s="18"/>
      <c r="IQ227" s="18"/>
      <c r="IR227" s="18"/>
      <c r="IS227" s="18"/>
      <c r="IT227" s="18"/>
      <c r="IU227" s="18"/>
      <c r="IV227" s="18"/>
      <c r="IW227" s="18"/>
      <c r="IX227" s="18"/>
      <c r="IY227" s="18"/>
      <c r="IZ227" s="18"/>
      <c r="JA227" s="18"/>
      <c r="JB227" s="18"/>
      <c r="JC227" s="18"/>
      <c r="JD227" s="18"/>
      <c r="JE227" s="18"/>
      <c r="JF227" s="18"/>
      <c r="JG227" s="18"/>
      <c r="JH227" s="18"/>
      <c r="JI227" s="18"/>
      <c r="JJ227" s="18"/>
      <c r="JK227" s="18"/>
      <c r="JL227" s="18"/>
      <c r="JM227" s="18"/>
      <c r="JN227" s="18"/>
      <c r="JO227" s="18"/>
      <c r="JP227" s="18"/>
      <c r="JQ227" s="18"/>
      <c r="JR227" s="18"/>
      <c r="JS227" s="18"/>
      <c r="JT227" s="18"/>
      <c r="JU227" s="18"/>
      <c r="JV227" s="18"/>
      <c r="JW227" s="18"/>
      <c r="JX227" s="18"/>
      <c r="JY227" s="18"/>
      <c r="JZ227" s="18"/>
      <c r="KA227" s="18"/>
      <c r="KB227" s="18"/>
      <c r="KC227" s="18"/>
      <c r="KD227" s="18"/>
      <c r="KE227" s="18"/>
      <c r="KF227" s="18"/>
      <c r="KG227" s="18"/>
      <c r="KH227" s="18"/>
      <c r="KI227" s="18"/>
      <c r="KJ227" s="18"/>
      <c r="KK227" s="18"/>
      <c r="KL227" s="18"/>
      <c r="KM227" s="18"/>
      <c r="KN227" s="18"/>
      <c r="KO227" s="18"/>
      <c r="KP227" s="18"/>
      <c r="KQ227" s="18"/>
      <c r="KR227" s="18"/>
      <c r="KS227" s="18"/>
      <c r="KT227" s="18"/>
      <c r="KU227" s="18"/>
      <c r="KV227" s="18"/>
      <c r="KW227" s="18"/>
      <c r="KX227" s="18"/>
      <c r="KY227" s="18"/>
      <c r="KZ227" s="18"/>
      <c r="LA227" s="18"/>
      <c r="LB227" s="18"/>
      <c r="LC227" s="18"/>
      <c r="LD227" s="18"/>
      <c r="LE227" s="18"/>
      <c r="LF227" s="18"/>
      <c r="LG227" s="18"/>
      <c r="LH227" s="18"/>
      <c r="LI227" s="18"/>
      <c r="LJ227" s="18"/>
      <c r="LK227" s="18"/>
      <c r="LL227" s="18"/>
      <c r="LM227" s="18"/>
      <c r="LN227" s="18"/>
      <c r="LO227" s="18"/>
      <c r="LP227" s="18"/>
      <c r="LQ227" s="18"/>
      <c r="LR227" s="18"/>
      <c r="LS227" s="18"/>
      <c r="LT227" s="18"/>
      <c r="LU227" s="18"/>
      <c r="LV227" s="18"/>
      <c r="LW227" s="18"/>
      <c r="LX227" s="18"/>
      <c r="LY227" s="18"/>
      <c r="LZ227" s="18"/>
      <c r="MA227" s="18"/>
      <c r="MB227" s="18"/>
      <c r="MC227" s="18"/>
      <c r="MD227" s="18"/>
      <c r="ME227" s="18"/>
      <c r="MF227" s="18"/>
      <c r="MG227" s="18"/>
      <c r="MH227" s="18"/>
      <c r="MI227" s="18"/>
      <c r="MJ227" s="18"/>
      <c r="MK227" s="18"/>
      <c r="ML227" s="18"/>
      <c r="MM227" s="18"/>
      <c r="MN227" s="18"/>
      <c r="MO227" s="18"/>
      <c r="MP227" s="18"/>
      <c r="MQ227" s="18"/>
      <c r="MR227" s="18"/>
      <c r="MS227" s="18"/>
      <c r="MT227" s="18"/>
      <c r="MU227" s="18"/>
      <c r="MV227" s="18"/>
      <c r="MW227" s="18"/>
      <c r="MX227" s="18"/>
      <c r="MY227" s="18"/>
      <c r="MZ227" s="18"/>
      <c r="NA227" s="18"/>
      <c r="NB227" s="18"/>
      <c r="NC227" s="18"/>
      <c r="ND227" s="18"/>
      <c r="NE227" s="18"/>
      <c r="NF227" s="18"/>
      <c r="NG227" s="18"/>
      <c r="NH227" s="18"/>
      <c r="NI227" s="18"/>
      <c r="NJ227" s="18"/>
      <c r="NK227" s="18"/>
      <c r="NL227" s="18"/>
      <c r="NM227" s="18"/>
      <c r="NN227" s="18"/>
      <c r="NO227" s="18"/>
      <c r="NP227" s="18"/>
      <c r="NQ227" s="18"/>
      <c r="NR227" s="18"/>
      <c r="NS227" s="18"/>
      <c r="NT227" s="18"/>
      <c r="NU227" s="18"/>
      <c r="NV227" s="18"/>
      <c r="NW227" s="18"/>
      <c r="NX227" s="18"/>
      <c r="NY227" s="18"/>
      <c r="NZ227" s="18"/>
      <c r="OA227" s="18"/>
      <c r="OB227" s="18"/>
      <c r="OC227" s="18"/>
      <c r="OD227" s="18"/>
      <c r="OE227" s="18"/>
      <c r="OF227" s="18"/>
      <c r="OG227" s="18"/>
      <c r="OH227" s="18"/>
      <c r="OI227" s="18"/>
      <c r="OJ227" s="18"/>
      <c r="OK227" s="18"/>
      <c r="OL227" s="18"/>
      <c r="OM227" s="18"/>
      <c r="ON227" s="18"/>
      <c r="OO227" s="18"/>
      <c r="OP227" s="18"/>
      <c r="OQ227" s="18"/>
      <c r="OR227" s="18"/>
      <c r="OS227" s="18"/>
      <c r="OT227" s="18"/>
      <c r="OU227" s="18"/>
      <c r="OV227" s="18"/>
      <c r="OW227" s="18"/>
      <c r="OX227" s="18"/>
      <c r="OY227" s="18"/>
      <c r="OZ227" s="18"/>
      <c r="PA227" s="18"/>
      <c r="PB227" s="18"/>
      <c r="PC227" s="18"/>
      <c r="PD227" s="18"/>
      <c r="PE227" s="18"/>
      <c r="PF227" s="18"/>
      <c r="PG227" s="18"/>
      <c r="PH227" s="18"/>
      <c r="PI227" s="18"/>
      <c r="PJ227" s="18"/>
      <c r="PK227" s="18"/>
      <c r="PL227" s="18"/>
      <c r="PM227" s="18"/>
      <c r="PN227" s="18"/>
      <c r="PO227" s="18"/>
      <c r="PP227" s="18"/>
      <c r="PQ227" s="18"/>
      <c r="PR227" s="18"/>
      <c r="PS227" s="18"/>
      <c r="PT227" s="18"/>
      <c r="PU227" s="18"/>
      <c r="PV227" s="18"/>
      <c r="PW227" s="18"/>
      <c r="PX227" s="18"/>
      <c r="PY227" s="18"/>
      <c r="PZ227" s="18"/>
      <c r="QA227" s="18"/>
      <c r="QB227" s="18"/>
      <c r="QC227" s="18"/>
      <c r="QD227" s="18"/>
      <c r="QE227" s="18"/>
      <c r="QF227" s="18"/>
      <c r="QG227" s="18"/>
      <c r="QH227" s="18"/>
      <c r="QI227" s="18"/>
      <c r="QJ227" s="18"/>
      <c r="QK227" s="18"/>
      <c r="QL227" s="18"/>
      <c r="QM227" s="18"/>
      <c r="QN227" s="18"/>
      <c r="QO227" s="18"/>
      <c r="QP227" s="18"/>
      <c r="QQ227" s="18"/>
      <c r="QR227" s="18"/>
      <c r="QS227" s="18"/>
      <c r="QT227" s="18"/>
      <c r="QU227" s="18"/>
      <c r="QV227" s="18"/>
      <c r="QW227" s="18"/>
      <c r="QX227" s="18"/>
      <c r="QY227" s="18"/>
      <c r="QZ227" s="18"/>
      <c r="RA227" s="18"/>
      <c r="RB227" s="18"/>
      <c r="RC227" s="18"/>
      <c r="RD227" s="18"/>
      <c r="RE227" s="18"/>
      <c r="RF227" s="18"/>
      <c r="RG227" s="18"/>
      <c r="RH227" s="18"/>
      <c r="RI227" s="18"/>
      <c r="RJ227" s="18"/>
      <c r="RK227" s="18"/>
      <c r="RL227" s="18"/>
      <c r="RM227" s="18"/>
      <c r="RN227" s="18"/>
      <c r="RO227" s="18"/>
      <c r="RP227" s="18"/>
      <c r="RQ227" s="18"/>
      <c r="RR227" s="18"/>
      <c r="RS227" s="18"/>
      <c r="RT227" s="18"/>
      <c r="RU227" s="18"/>
      <c r="RV227" s="18"/>
      <c r="RW227" s="18"/>
      <c r="RX227" s="18"/>
      <c r="RY227" s="18"/>
      <c r="RZ227" s="18"/>
      <c r="SA227" s="18"/>
      <c r="SB227" s="18"/>
      <c r="SC227" s="18"/>
      <c r="SD227" s="18"/>
      <c r="SE227" s="18"/>
      <c r="SF227" s="18"/>
      <c r="SG227" s="18"/>
      <c r="SH227" s="18"/>
      <c r="SI227" s="18"/>
      <c r="SJ227" s="18"/>
      <c r="SK227" s="18"/>
      <c r="SL227" s="18"/>
      <c r="SM227" s="18"/>
      <c r="SN227" s="18"/>
      <c r="SO227" s="18"/>
      <c r="SP227" s="18"/>
      <c r="SQ227" s="18"/>
      <c r="SR227" s="18"/>
      <c r="SS227" s="18"/>
      <c r="ST227" s="18"/>
      <c r="SU227" s="18"/>
      <c r="SV227" s="18"/>
      <c r="SW227" s="18"/>
      <c r="SX227" s="18"/>
      <c r="SY227" s="18"/>
      <c r="SZ227" s="18"/>
      <c r="TA227" s="18"/>
      <c r="TB227" s="18"/>
      <c r="TC227" s="18"/>
      <c r="TD227" s="18"/>
      <c r="TE227" s="18"/>
      <c r="TF227" s="18"/>
      <c r="TG227" s="18"/>
      <c r="TH227" s="18"/>
      <c r="TI227" s="18"/>
      <c r="TJ227" s="18"/>
      <c r="TK227" s="18"/>
      <c r="TL227" s="18"/>
      <c r="TM227" s="18"/>
      <c r="TN227" s="18"/>
      <c r="TO227" s="18"/>
      <c r="TP227" s="18"/>
      <c r="TQ227" s="18"/>
      <c r="TR227" s="18"/>
      <c r="TS227" s="18"/>
      <c r="TT227" s="18"/>
      <c r="TU227" s="18"/>
      <c r="TV227" s="18"/>
      <c r="TW227" s="18"/>
      <c r="TX227" s="18"/>
      <c r="TY227" s="18"/>
      <c r="TZ227" s="18"/>
      <c r="UA227" s="18"/>
      <c r="UB227" s="18"/>
      <c r="UC227" s="18"/>
      <c r="UD227" s="18"/>
      <c r="UE227" s="18"/>
      <c r="UF227" s="18"/>
      <c r="UG227" s="18"/>
      <c r="UH227" s="18"/>
      <c r="UI227" s="18"/>
      <c r="UJ227" s="18"/>
      <c r="UK227" s="18"/>
      <c r="UL227" s="18"/>
      <c r="UM227" s="18"/>
      <c r="UN227" s="18"/>
      <c r="UO227" s="18"/>
      <c r="UP227" s="18"/>
      <c r="UQ227" s="18"/>
      <c r="UR227" s="18"/>
      <c r="US227" s="18"/>
      <c r="UT227" s="18"/>
      <c r="UU227" s="18"/>
      <c r="UV227" s="18"/>
      <c r="UW227" s="18"/>
      <c r="UX227" s="18"/>
      <c r="UY227" s="18"/>
      <c r="UZ227" s="18"/>
      <c r="VA227" s="18"/>
      <c r="VB227" s="18"/>
      <c r="VC227" s="18"/>
      <c r="VD227" s="18"/>
      <c r="VE227" s="18"/>
      <c r="VF227" s="18"/>
      <c r="VG227" s="18"/>
      <c r="VH227" s="18"/>
      <c r="VI227" s="18"/>
      <c r="VJ227" s="18"/>
      <c r="VK227" s="18"/>
      <c r="VL227" s="18"/>
      <c r="VM227" s="18"/>
      <c r="VN227" s="18"/>
      <c r="VO227" s="18"/>
      <c r="VP227" s="18"/>
      <c r="VQ227" s="18"/>
      <c r="VR227" s="18"/>
      <c r="VS227" s="18"/>
      <c r="VT227" s="18"/>
      <c r="VU227" s="18"/>
      <c r="VV227" s="18"/>
      <c r="VW227" s="18"/>
      <c r="VX227" s="18"/>
      <c r="VY227" s="18"/>
      <c r="VZ227" s="18"/>
      <c r="WA227" s="18"/>
      <c r="WB227" s="18"/>
      <c r="WC227" s="18"/>
      <c r="WD227" s="18"/>
      <c r="WE227" s="18"/>
      <c r="WF227" s="18"/>
      <c r="WG227" s="18"/>
      <c r="WH227" s="18"/>
      <c r="WI227" s="18"/>
      <c r="WJ227" s="18"/>
      <c r="WK227" s="18"/>
      <c r="WL227" s="18"/>
      <c r="WM227" s="18"/>
      <c r="WN227" s="18"/>
      <c r="WO227" s="18"/>
      <c r="WP227" s="18"/>
      <c r="WQ227" s="18"/>
      <c r="WR227" s="18"/>
      <c r="WS227" s="18"/>
      <c r="WT227" s="18"/>
      <c r="WU227" s="18"/>
      <c r="WV227" s="18"/>
      <c r="WW227" s="18"/>
      <c r="WX227" s="18"/>
      <c r="WY227" s="18"/>
      <c r="WZ227" s="18"/>
      <c r="XA227" s="18"/>
      <c r="XB227" s="18"/>
      <c r="XC227" s="18"/>
      <c r="XD227" s="18"/>
      <c r="XE227" s="18"/>
      <c r="XF227" s="18"/>
      <c r="XG227" s="18"/>
      <c r="XH227" s="18"/>
      <c r="XI227" s="18"/>
      <c r="XJ227" s="18"/>
      <c r="XK227" s="18"/>
      <c r="XL227" s="18"/>
      <c r="XM227" s="18"/>
      <c r="XN227" s="18"/>
      <c r="XO227" s="18"/>
      <c r="XP227" s="18"/>
      <c r="XQ227" s="18"/>
      <c r="XR227" s="18"/>
      <c r="XS227" s="18"/>
      <c r="XT227" s="18"/>
      <c r="XU227" s="18"/>
      <c r="XV227" s="18"/>
      <c r="XW227" s="18"/>
      <c r="XX227" s="18"/>
      <c r="XY227" s="18"/>
      <c r="XZ227" s="18"/>
      <c r="YA227" s="18"/>
      <c r="YB227" s="18"/>
      <c r="YC227" s="18"/>
      <c r="YD227" s="18"/>
      <c r="YE227" s="18"/>
      <c r="YF227" s="18"/>
      <c r="YG227" s="18"/>
      <c r="YH227" s="18"/>
      <c r="YI227" s="18"/>
      <c r="YJ227" s="18"/>
      <c r="YK227" s="18"/>
      <c r="YL227" s="18"/>
      <c r="YM227" s="18"/>
      <c r="YN227" s="18"/>
      <c r="YO227" s="18"/>
      <c r="YP227" s="18"/>
      <c r="YQ227" s="18"/>
      <c r="YR227" s="18"/>
      <c r="YS227" s="18"/>
      <c r="YT227" s="18"/>
      <c r="YU227" s="18"/>
      <c r="YV227" s="18"/>
      <c r="YW227" s="18"/>
      <c r="YX227" s="18"/>
      <c r="YY227" s="18"/>
      <c r="YZ227" s="18"/>
      <c r="ZA227" s="18"/>
      <c r="ZB227" s="18"/>
      <c r="ZC227" s="18"/>
      <c r="ZD227" s="18"/>
      <c r="ZE227" s="18"/>
      <c r="ZF227" s="18"/>
      <c r="ZG227" s="18"/>
      <c r="ZH227" s="18"/>
      <c r="ZI227" s="18"/>
      <c r="ZJ227" s="18"/>
      <c r="ZK227" s="18"/>
      <c r="ZL227" s="18"/>
      <c r="ZM227" s="18"/>
      <c r="ZN227" s="18"/>
      <c r="ZO227" s="18"/>
      <c r="ZP227" s="18"/>
      <c r="ZQ227" s="18"/>
      <c r="ZR227" s="18"/>
      <c r="ZS227" s="18"/>
      <c r="ZT227" s="18"/>
      <c r="ZU227" s="18"/>
      <c r="ZV227" s="18"/>
      <c r="ZW227" s="18"/>
      <c r="ZX227" s="18"/>
      <c r="ZY227" s="18"/>
      <c r="ZZ227" s="18"/>
      <c r="AAA227" s="18"/>
      <c r="AAB227" s="18"/>
      <c r="AAC227" s="18"/>
      <c r="AAD227" s="18"/>
      <c r="AAE227" s="18"/>
      <c r="AAF227" s="18"/>
      <c r="AAG227" s="18"/>
      <c r="AAH227" s="18"/>
      <c r="AAI227" s="18"/>
      <c r="AAJ227" s="18"/>
      <c r="AAK227" s="18"/>
      <c r="AAL227" s="18"/>
      <c r="AAM227" s="18"/>
      <c r="AAN227" s="18"/>
      <c r="AAO227" s="18"/>
      <c r="AAP227" s="18"/>
      <c r="AAQ227" s="18"/>
      <c r="AAR227" s="18"/>
      <c r="AAS227" s="18"/>
      <c r="AAT227" s="18"/>
      <c r="AAU227" s="18"/>
      <c r="AAV227" s="18"/>
      <c r="AAW227" s="18"/>
      <c r="AAX227" s="18"/>
      <c r="AAY227" s="18"/>
      <c r="AAZ227" s="18"/>
      <c r="ABA227" s="18"/>
      <c r="ABB227" s="18"/>
      <c r="ABC227" s="18"/>
      <c r="ABD227" s="18"/>
      <c r="ABE227" s="18"/>
      <c r="ABF227" s="18"/>
      <c r="ABG227" s="18"/>
      <c r="ABH227" s="18"/>
      <c r="ABI227" s="18"/>
      <c r="ABJ227" s="18"/>
      <c r="ABK227" s="18"/>
      <c r="ABL227" s="18"/>
      <c r="ABM227" s="18"/>
      <c r="ABN227" s="18"/>
      <c r="ABO227" s="18"/>
      <c r="ABP227" s="18"/>
      <c r="ABQ227" s="18"/>
      <c r="ABR227" s="18"/>
      <c r="ABS227" s="18"/>
      <c r="ABT227" s="18"/>
      <c r="ABU227" s="18"/>
      <c r="ABV227" s="18"/>
      <c r="ABW227" s="18"/>
      <c r="ABX227" s="18"/>
      <c r="ABY227" s="18"/>
      <c r="ABZ227" s="18"/>
      <c r="ACA227" s="18"/>
      <c r="ACB227" s="18"/>
      <c r="ACC227" s="18"/>
      <c r="ACD227" s="18"/>
      <c r="ACE227" s="18"/>
      <c r="ACF227" s="18"/>
      <c r="ACG227" s="18"/>
      <c r="ACH227" s="18"/>
      <c r="ACI227" s="18"/>
      <c r="ACJ227" s="18"/>
      <c r="ACK227" s="18"/>
      <c r="ACL227" s="18"/>
      <c r="ACM227" s="18"/>
      <c r="ACN227" s="18"/>
      <c r="ACO227" s="18"/>
      <c r="ACP227" s="18"/>
      <c r="ACQ227" s="18"/>
      <c r="ACR227" s="18"/>
      <c r="ACS227" s="18"/>
      <c r="ACT227" s="18"/>
      <c r="ACU227" s="18"/>
      <c r="ACV227" s="18"/>
      <c r="ACW227" s="18"/>
      <c r="ACX227" s="18"/>
      <c r="ACY227" s="18"/>
      <c r="ACZ227" s="18"/>
      <c r="ADA227" s="18"/>
      <c r="ADB227" s="18"/>
      <c r="ADC227" s="18"/>
      <c r="ADD227" s="18"/>
      <c r="ADE227" s="18"/>
      <c r="ADF227" s="18"/>
      <c r="ADG227" s="18"/>
      <c r="ADH227" s="18"/>
      <c r="ADI227" s="18"/>
      <c r="ADJ227" s="18"/>
      <c r="ADK227" s="18"/>
      <c r="ADL227" s="18"/>
      <c r="ADM227" s="18"/>
      <c r="ADN227" s="18"/>
      <c r="ADO227" s="18"/>
      <c r="ADP227" s="18"/>
      <c r="ADQ227" s="18"/>
      <c r="ADR227" s="18"/>
      <c r="ADS227" s="18"/>
      <c r="ADT227" s="18"/>
      <c r="ADU227" s="18"/>
      <c r="ADV227" s="18"/>
      <c r="ADW227" s="18"/>
      <c r="ADX227" s="18"/>
      <c r="ADY227" s="18"/>
      <c r="ADZ227" s="18"/>
      <c r="AEA227" s="18"/>
      <c r="AEB227" s="18"/>
      <c r="AEC227" s="18"/>
      <c r="AED227" s="18"/>
      <c r="AEE227" s="18"/>
      <c r="AEF227" s="18"/>
      <c r="AEG227" s="18"/>
      <c r="AEH227" s="18"/>
      <c r="AEI227" s="18"/>
      <c r="AEJ227" s="18"/>
      <c r="AEK227" s="18"/>
      <c r="AEL227" s="18"/>
      <c r="AEM227" s="18"/>
      <c r="AEN227" s="18"/>
      <c r="AEO227" s="18"/>
      <c r="AEP227" s="18"/>
      <c r="AEQ227" s="18"/>
      <c r="AER227" s="18"/>
      <c r="AES227" s="18"/>
      <c r="AET227" s="18"/>
      <c r="AEU227" s="18"/>
      <c r="AEV227" s="18"/>
      <c r="AEW227" s="18"/>
      <c r="AEX227" s="18"/>
      <c r="AEY227" s="18"/>
      <c r="AEZ227" s="18"/>
      <c r="AFA227" s="18"/>
      <c r="AFB227" s="18"/>
      <c r="AFC227" s="18"/>
      <c r="AFD227" s="18"/>
      <c r="AFE227" s="18"/>
      <c r="AFF227" s="18"/>
      <c r="AFG227" s="18"/>
      <c r="AFH227" s="18"/>
      <c r="AFI227" s="18"/>
      <c r="AFJ227" s="18"/>
      <c r="AFK227" s="18"/>
      <c r="AFL227" s="18"/>
      <c r="AFM227" s="18"/>
      <c r="AFN227" s="18"/>
      <c r="AFO227" s="18"/>
      <c r="AFP227" s="18"/>
      <c r="AFQ227" s="18"/>
      <c r="AFR227" s="18"/>
      <c r="AFS227" s="18"/>
      <c r="AFT227" s="18"/>
      <c r="AFU227" s="18"/>
      <c r="AFV227" s="18"/>
      <c r="AFW227" s="18"/>
      <c r="AFX227" s="18"/>
      <c r="AFY227" s="18"/>
      <c r="AFZ227" s="18"/>
      <c r="AGA227" s="18"/>
      <c r="AGB227" s="18"/>
      <c r="AGC227" s="18"/>
      <c r="AGD227" s="18"/>
      <c r="AGE227" s="18"/>
      <c r="AGF227" s="18"/>
      <c r="AGG227" s="18"/>
      <c r="AGH227" s="18"/>
      <c r="AGI227" s="18"/>
      <c r="AGJ227" s="18"/>
      <c r="AGK227" s="18"/>
      <c r="AGL227" s="18"/>
      <c r="AGM227" s="18"/>
      <c r="AGN227" s="18"/>
      <c r="AGO227" s="18"/>
      <c r="AGP227" s="18"/>
      <c r="AGQ227" s="18"/>
      <c r="AGR227" s="18"/>
      <c r="AGS227" s="18"/>
      <c r="AGT227" s="18"/>
      <c r="AGU227" s="18"/>
      <c r="AGV227" s="18"/>
      <c r="AGW227" s="18"/>
      <c r="AGX227" s="18"/>
      <c r="AGY227" s="18"/>
      <c r="AGZ227" s="18"/>
      <c r="AHA227" s="18"/>
      <c r="AHB227" s="18"/>
      <c r="AHC227" s="18"/>
      <c r="AHD227" s="18"/>
      <c r="AHE227" s="18"/>
      <c r="AHF227" s="18"/>
      <c r="AHG227" s="18"/>
      <c r="AHH227" s="18"/>
      <c r="AHI227" s="18"/>
      <c r="AHJ227" s="18"/>
      <c r="AHK227" s="18"/>
      <c r="AHL227" s="18"/>
      <c r="AHM227" s="18"/>
      <c r="AHN227" s="18"/>
      <c r="AHO227" s="18"/>
      <c r="AHP227" s="18"/>
      <c r="AHQ227" s="18"/>
      <c r="AHR227" s="18"/>
      <c r="AHS227" s="18"/>
      <c r="AHT227" s="18"/>
      <c r="AHU227" s="18"/>
      <c r="AHV227" s="18"/>
      <c r="AHW227" s="18"/>
      <c r="AHX227" s="18"/>
      <c r="AHY227" s="18"/>
      <c r="AHZ227" s="18"/>
      <c r="AIA227" s="18"/>
      <c r="AIB227" s="18"/>
      <c r="AIC227" s="18"/>
      <c r="AID227" s="18"/>
      <c r="AIE227" s="18"/>
      <c r="AIF227" s="18"/>
      <c r="AIG227" s="18"/>
      <c r="AIH227" s="18"/>
      <c r="AII227" s="18"/>
      <c r="AIJ227" s="18"/>
      <c r="AIK227" s="18"/>
      <c r="AIL227" s="18"/>
      <c r="AIM227" s="18"/>
      <c r="AIN227" s="18"/>
      <c r="AIO227" s="18"/>
      <c r="AIP227" s="18"/>
      <c r="AIQ227" s="18"/>
      <c r="AIR227" s="18"/>
      <c r="AIS227" s="18"/>
      <c r="AIT227" s="18"/>
      <c r="AIU227" s="18"/>
      <c r="AIV227" s="18"/>
      <c r="AIW227" s="18"/>
      <c r="AIX227" s="18"/>
      <c r="AIY227" s="18"/>
      <c r="AIZ227" s="18"/>
      <c r="AJA227" s="18"/>
      <c r="AJB227" s="18"/>
      <c r="AJC227" s="18"/>
      <c r="AJD227" s="18"/>
      <c r="AJE227" s="18"/>
      <c r="AJF227" s="18"/>
      <c r="AJG227" s="18"/>
      <c r="AJH227" s="18"/>
      <c r="AJI227" s="18"/>
      <c r="AJJ227" s="18"/>
      <c r="AJK227" s="18"/>
      <c r="AJL227" s="18"/>
      <c r="AJM227" s="18"/>
      <c r="AJN227" s="18"/>
      <c r="AJO227" s="18"/>
      <c r="AJP227" s="18"/>
      <c r="AJQ227" s="18"/>
      <c r="AJR227" s="18"/>
      <c r="AJS227" s="18"/>
      <c r="AJT227" s="18"/>
      <c r="AJU227" s="18"/>
      <c r="AJV227" s="18"/>
      <c r="AJW227" s="18"/>
      <c r="AJX227" s="18"/>
      <c r="AJY227" s="18"/>
      <c r="AJZ227" s="18"/>
      <c r="AKA227" s="18"/>
      <c r="AKB227" s="18"/>
      <c r="AKC227" s="18"/>
      <c r="AKD227" s="18"/>
      <c r="AKE227" s="18"/>
      <c r="AKF227" s="18"/>
      <c r="AKG227" s="18"/>
      <c r="AKH227" s="18"/>
      <c r="AKI227" s="18"/>
      <c r="AKJ227" s="18"/>
      <c r="AKK227" s="18"/>
      <c r="AKL227" s="18"/>
      <c r="AKM227" s="18"/>
      <c r="AKN227" s="18"/>
      <c r="AKO227" s="18"/>
      <c r="AKP227" s="18"/>
      <c r="AKQ227" s="18"/>
      <c r="AKR227" s="18"/>
      <c r="AKS227" s="18"/>
      <c r="AKT227" s="18"/>
      <c r="AKU227" s="18"/>
      <c r="AKV227" s="18"/>
      <c r="AKW227" s="18"/>
      <c r="AKX227" s="18"/>
      <c r="AKY227" s="18"/>
      <c r="AKZ227" s="18"/>
      <c r="ALA227" s="18"/>
      <c r="ALB227" s="18"/>
      <c r="ALC227" s="18"/>
      <c r="ALD227" s="18"/>
      <c r="ALE227" s="18"/>
      <c r="ALF227" s="18"/>
      <c r="ALG227" s="18"/>
      <c r="ALH227" s="18"/>
      <c r="ALI227" s="18"/>
      <c r="ALJ227" s="18"/>
      <c r="ALK227" s="18"/>
      <c r="ALL227" s="18"/>
      <c r="ALM227" s="18"/>
      <c r="ALN227" s="18"/>
      <c r="ALO227" s="18"/>
      <c r="ALP227" s="18"/>
      <c r="ALQ227" s="18"/>
      <c r="ALR227" s="18"/>
      <c r="ALS227" s="18"/>
      <c r="ALT227" s="18"/>
      <c r="ALU227" s="18"/>
      <c r="ALV227" s="18"/>
      <c r="ALW227" s="18"/>
      <c r="ALX227" s="18"/>
      <c r="ALY227" s="18"/>
      <c r="ALZ227" s="18"/>
      <c r="AMA227" s="18"/>
      <c r="AMB227" s="18"/>
      <c r="AMC227" s="18"/>
      <c r="AMD227" s="18"/>
      <c r="AME227" s="18"/>
      <c r="AMF227" s="18"/>
      <c r="AMG227" s="18"/>
      <c r="AMH227" s="18"/>
      <c r="AMI227" s="18"/>
      <c r="AMJ227" s="18"/>
      <c r="AMK227" s="18"/>
      <c r="AML227" s="18"/>
      <c r="AMM227" s="18"/>
      <c r="AMN227" s="18"/>
      <c r="AMO227" s="18"/>
      <c r="AMP227" s="18"/>
      <c r="AMQ227" s="18"/>
      <c r="AMR227" s="18"/>
      <c r="AMS227" s="18"/>
      <c r="AMT227" s="18"/>
      <c r="AMU227" s="18"/>
      <c r="AMV227" s="18"/>
      <c r="AMW227" s="18"/>
      <c r="AMX227" s="18"/>
      <c r="AMY227" s="18"/>
      <c r="AMZ227" s="18"/>
      <c r="ANA227" s="18"/>
      <c r="ANB227" s="18"/>
      <c r="ANC227" s="18"/>
      <c r="AND227" s="18"/>
      <c r="ANE227" s="18"/>
      <c r="ANF227" s="18"/>
      <c r="ANG227" s="18"/>
      <c r="ANH227" s="18"/>
      <c r="ANI227" s="18"/>
      <c r="ANJ227" s="18"/>
      <c r="ANK227" s="18"/>
      <c r="ANL227" s="18"/>
      <c r="ANM227" s="18"/>
      <c r="ANN227" s="18"/>
      <c r="ANO227" s="18"/>
      <c r="ANP227" s="18"/>
      <c r="ANQ227" s="18"/>
      <c r="ANR227" s="18"/>
      <c r="ANS227" s="18"/>
      <c r="ANT227" s="18"/>
      <c r="ANU227" s="18"/>
      <c r="ANV227" s="18"/>
      <c r="ANW227" s="18"/>
      <c r="ANX227" s="18"/>
      <c r="ANY227" s="18"/>
      <c r="ANZ227" s="18"/>
      <c r="AOA227" s="18"/>
      <c r="AOB227" s="18"/>
      <c r="AOC227" s="18"/>
      <c r="AOD227" s="18"/>
      <c r="AOE227" s="18"/>
      <c r="AOF227" s="18"/>
      <c r="AOG227" s="18"/>
      <c r="AOH227" s="18"/>
      <c r="AOI227" s="18"/>
      <c r="AOJ227" s="18"/>
      <c r="AOK227" s="18"/>
      <c r="AOL227" s="18"/>
      <c r="AOM227" s="18"/>
      <c r="AON227" s="18"/>
      <c r="AOO227" s="18"/>
      <c r="AOP227" s="18"/>
      <c r="AOQ227" s="18"/>
      <c r="AOR227" s="18"/>
      <c r="AOS227" s="18"/>
      <c r="AOT227" s="18"/>
      <c r="AOU227" s="18"/>
      <c r="AOV227" s="18"/>
      <c r="AOW227" s="18"/>
      <c r="AOX227" s="18"/>
      <c r="AOY227" s="18"/>
      <c r="AOZ227" s="18"/>
      <c r="APA227" s="18"/>
      <c r="APB227" s="18"/>
      <c r="APC227" s="18"/>
      <c r="APD227" s="18"/>
      <c r="APE227" s="18"/>
      <c r="APF227" s="18"/>
      <c r="APG227" s="18"/>
      <c r="APH227" s="18"/>
      <c r="API227" s="18"/>
      <c r="APJ227" s="18"/>
      <c r="APK227" s="18"/>
      <c r="APL227" s="18"/>
      <c r="APM227" s="18"/>
      <c r="APN227" s="18"/>
      <c r="APO227" s="18"/>
      <c r="APP227" s="18"/>
      <c r="APQ227" s="18"/>
      <c r="APR227" s="18"/>
      <c r="APS227" s="18"/>
      <c r="APT227" s="18"/>
      <c r="APU227" s="18"/>
      <c r="APV227" s="18"/>
      <c r="APW227" s="18"/>
      <c r="APX227" s="18"/>
      <c r="APY227" s="18"/>
      <c r="APZ227" s="18"/>
      <c r="AQA227" s="18"/>
      <c r="AQB227" s="18"/>
      <c r="AQC227" s="18"/>
      <c r="AQD227" s="18"/>
      <c r="AQE227" s="18"/>
      <c r="AQF227" s="18"/>
      <c r="AQG227" s="18"/>
      <c r="AQH227" s="18"/>
      <c r="AQI227" s="18"/>
      <c r="AQJ227" s="18"/>
      <c r="AQK227" s="18"/>
      <c r="AQL227" s="18"/>
      <c r="AQM227" s="18"/>
      <c r="AQN227" s="18"/>
      <c r="AQO227" s="18"/>
      <c r="AQP227" s="18"/>
      <c r="AQQ227" s="18"/>
      <c r="AQR227" s="18"/>
      <c r="AQS227" s="18"/>
      <c r="AQT227" s="18"/>
      <c r="AQU227" s="18"/>
      <c r="AQV227" s="18"/>
      <c r="AQW227" s="18"/>
      <c r="AQX227" s="18"/>
      <c r="AQY227" s="18"/>
      <c r="AQZ227" s="18"/>
      <c r="ARA227" s="18"/>
      <c r="ARB227" s="18"/>
      <c r="ARC227" s="18"/>
      <c r="ARD227" s="18"/>
      <c r="ARE227" s="18"/>
      <c r="ARF227" s="18"/>
      <c r="ARG227" s="18"/>
      <c r="ARH227" s="18"/>
      <c r="ARI227" s="18"/>
      <c r="ARJ227" s="18"/>
      <c r="ARK227" s="18"/>
      <c r="ARL227" s="18"/>
      <c r="ARM227" s="18"/>
      <c r="ARN227" s="18"/>
      <c r="ARO227" s="18"/>
      <c r="ARP227" s="18"/>
      <c r="ARQ227" s="18"/>
      <c r="ARR227" s="18"/>
      <c r="ARS227" s="18"/>
      <c r="ART227" s="18"/>
      <c r="ARU227" s="18"/>
      <c r="ARV227" s="18"/>
      <c r="ARW227" s="18"/>
      <c r="ARX227" s="18"/>
      <c r="ARY227" s="18"/>
      <c r="ARZ227" s="18"/>
      <c r="ASA227" s="18"/>
      <c r="ASB227" s="18"/>
      <c r="ASC227" s="18"/>
      <c r="ASD227" s="18"/>
      <c r="ASE227" s="18"/>
      <c r="ASF227" s="18"/>
      <c r="ASG227" s="18"/>
      <c r="ASH227" s="18"/>
      <c r="ASI227" s="18"/>
      <c r="ASJ227" s="18"/>
      <c r="ASK227" s="18"/>
      <c r="ASL227" s="18"/>
      <c r="ASM227" s="18"/>
      <c r="ASN227" s="18"/>
      <c r="ASO227" s="18"/>
      <c r="ASP227" s="18"/>
      <c r="ASQ227" s="18"/>
      <c r="ASR227" s="18"/>
      <c r="ASS227" s="18"/>
      <c r="AST227" s="18"/>
      <c r="ASU227" s="18"/>
      <c r="ASV227" s="18"/>
      <c r="ASW227" s="18"/>
      <c r="ASX227" s="18"/>
      <c r="ASY227" s="18"/>
      <c r="ASZ227" s="18"/>
      <c r="ATA227" s="18"/>
      <c r="ATB227" s="18"/>
      <c r="ATC227" s="18"/>
      <c r="ATD227" s="18"/>
      <c r="ATE227" s="18"/>
      <c r="ATF227" s="18"/>
      <c r="ATG227" s="18"/>
      <c r="ATH227" s="18"/>
      <c r="ATI227" s="18"/>
      <c r="ATJ227" s="18"/>
      <c r="ATK227" s="18"/>
      <c r="ATL227" s="18"/>
      <c r="ATM227" s="18"/>
      <c r="ATN227" s="18"/>
      <c r="ATO227" s="18"/>
      <c r="ATP227" s="18"/>
      <c r="ATQ227" s="18"/>
      <c r="ATR227" s="18"/>
      <c r="ATS227" s="18"/>
      <c r="ATT227" s="18"/>
      <c r="ATU227" s="18"/>
      <c r="ATV227" s="18"/>
      <c r="ATW227" s="18"/>
      <c r="ATX227" s="18"/>
      <c r="ATY227" s="18"/>
      <c r="ATZ227" s="18"/>
      <c r="AUA227" s="18"/>
      <c r="AUB227" s="18"/>
      <c r="AUC227" s="18"/>
      <c r="AUD227" s="18"/>
      <c r="AUE227" s="18"/>
      <c r="AUF227" s="18"/>
      <c r="AUG227" s="18"/>
      <c r="AUH227" s="18"/>
      <c r="AUI227" s="18"/>
      <c r="AUJ227" s="18"/>
      <c r="AUK227" s="18"/>
      <c r="AUL227" s="18"/>
      <c r="AUM227" s="18"/>
      <c r="AUN227" s="18"/>
      <c r="AUO227" s="18"/>
      <c r="AUP227" s="18"/>
      <c r="AUQ227" s="18"/>
      <c r="AUR227" s="18"/>
      <c r="AUS227" s="18"/>
      <c r="AUT227" s="18"/>
      <c r="AUU227" s="18"/>
      <c r="AUV227" s="18"/>
      <c r="AUW227" s="18"/>
      <c r="AUX227" s="18"/>
      <c r="AUY227" s="18"/>
      <c r="AUZ227" s="18"/>
      <c r="AVA227" s="18"/>
      <c r="AVB227" s="18"/>
      <c r="AVC227" s="18"/>
      <c r="AVD227" s="18"/>
      <c r="AVE227" s="18"/>
      <c r="AVF227" s="18"/>
      <c r="AVG227" s="18"/>
      <c r="AVH227" s="18"/>
      <c r="AVI227" s="18"/>
      <c r="AVJ227" s="18"/>
      <c r="AVK227" s="18"/>
      <c r="AVL227" s="18"/>
      <c r="AVM227" s="18"/>
      <c r="AVN227" s="18"/>
      <c r="AVO227" s="18"/>
      <c r="AVP227" s="18"/>
      <c r="AVQ227" s="18"/>
      <c r="AVR227" s="18"/>
      <c r="AVS227" s="18"/>
      <c r="AVT227" s="18"/>
      <c r="AVU227" s="18"/>
      <c r="AVV227" s="18"/>
      <c r="AVW227" s="18"/>
      <c r="AVX227" s="18"/>
      <c r="AVY227" s="18"/>
      <c r="AVZ227" s="18"/>
      <c r="AWA227" s="18"/>
      <c r="AWB227" s="18"/>
      <c r="AWC227" s="18"/>
      <c r="AWD227" s="18"/>
      <c r="AWE227" s="18"/>
      <c r="AWF227" s="18"/>
      <c r="AWG227" s="18"/>
      <c r="AWH227" s="18"/>
      <c r="AWI227" s="18"/>
      <c r="AWJ227" s="18"/>
      <c r="AWK227" s="18"/>
      <c r="AWL227" s="18"/>
      <c r="AWM227" s="18"/>
      <c r="AWN227" s="18"/>
      <c r="AWO227" s="18"/>
      <c r="AWP227" s="18"/>
      <c r="AWQ227" s="18"/>
      <c r="AWR227" s="18"/>
      <c r="AWS227" s="18"/>
      <c r="AWT227" s="18"/>
      <c r="AWU227" s="18"/>
      <c r="AWV227" s="18"/>
      <c r="AWW227" s="18"/>
      <c r="AWX227" s="18"/>
      <c r="AWY227" s="18"/>
      <c r="AWZ227" s="18"/>
      <c r="AXA227" s="18"/>
      <c r="AXB227" s="18"/>
      <c r="AXC227" s="18"/>
      <c r="AXD227" s="18"/>
      <c r="AXE227" s="18"/>
      <c r="AXF227" s="18"/>
      <c r="AXG227" s="18"/>
      <c r="AXH227" s="18"/>
      <c r="AXI227" s="18"/>
      <c r="AXJ227" s="18"/>
      <c r="AXK227" s="18"/>
      <c r="AXL227" s="18"/>
      <c r="AXM227" s="18"/>
      <c r="AXN227" s="18"/>
      <c r="AXO227" s="18"/>
      <c r="AXP227" s="18"/>
      <c r="AXQ227" s="18"/>
      <c r="AXR227" s="18"/>
      <c r="AXS227" s="18"/>
      <c r="AXT227" s="18"/>
      <c r="AXU227" s="18"/>
      <c r="AXV227" s="18"/>
      <c r="AXW227" s="18"/>
      <c r="AXX227" s="18"/>
      <c r="AXY227" s="18"/>
      <c r="AXZ227" s="18"/>
      <c r="AYA227" s="18"/>
      <c r="AYB227" s="18"/>
      <c r="AYC227" s="18"/>
      <c r="AYD227" s="18"/>
      <c r="AYE227" s="18"/>
      <c r="AYF227" s="18"/>
      <c r="AYG227" s="18"/>
      <c r="AYH227" s="18"/>
      <c r="AYI227" s="18"/>
      <c r="AYJ227" s="18"/>
      <c r="AYK227" s="18"/>
      <c r="AYL227" s="18"/>
      <c r="AYM227" s="18"/>
      <c r="AYN227" s="18"/>
      <c r="AYO227" s="18"/>
      <c r="AYP227" s="18"/>
      <c r="AYQ227" s="18"/>
      <c r="AYR227" s="18"/>
      <c r="AYS227" s="18"/>
      <c r="AYT227" s="18"/>
      <c r="AYU227" s="18"/>
      <c r="AYV227" s="18"/>
      <c r="AYW227" s="18"/>
      <c r="AYX227" s="18"/>
      <c r="AYY227" s="18"/>
      <c r="AYZ227" s="18"/>
      <c r="AZA227" s="18"/>
      <c r="AZB227" s="18"/>
      <c r="AZC227" s="18"/>
      <c r="AZD227" s="18"/>
      <c r="AZE227" s="18"/>
      <c r="AZF227" s="18"/>
      <c r="AZG227" s="18"/>
      <c r="AZH227" s="18"/>
      <c r="AZI227" s="18"/>
      <c r="AZJ227" s="18"/>
      <c r="AZK227" s="18"/>
      <c r="AZL227" s="18"/>
      <c r="AZM227" s="18"/>
      <c r="AZN227" s="18"/>
      <c r="AZO227" s="18"/>
      <c r="AZP227" s="18"/>
      <c r="AZQ227" s="18"/>
      <c r="AZR227" s="18"/>
      <c r="AZS227" s="18"/>
      <c r="AZT227" s="18"/>
      <c r="AZU227" s="18"/>
      <c r="AZV227" s="18"/>
      <c r="AZW227" s="18"/>
      <c r="AZX227" s="18"/>
      <c r="AZY227" s="18"/>
      <c r="AZZ227" s="18"/>
      <c r="BAA227" s="18"/>
      <c r="BAB227" s="18"/>
      <c r="BAC227" s="18"/>
      <c r="BAD227" s="18"/>
      <c r="BAE227" s="18"/>
      <c r="BAF227" s="18"/>
      <c r="BAG227" s="18"/>
      <c r="BAH227" s="18"/>
      <c r="BAI227" s="18"/>
      <c r="BAJ227" s="18"/>
      <c r="BAK227" s="18"/>
      <c r="BAL227" s="18"/>
      <c r="BAM227" s="18"/>
      <c r="BAN227" s="18"/>
      <c r="BAO227" s="18"/>
      <c r="BAP227" s="18"/>
      <c r="BAQ227" s="18"/>
      <c r="BAR227" s="18"/>
      <c r="BAS227" s="18"/>
      <c r="BAT227" s="18"/>
      <c r="BAU227" s="18"/>
      <c r="BAV227" s="18"/>
      <c r="BAW227" s="18"/>
      <c r="BAX227" s="18"/>
      <c r="BAY227" s="18"/>
      <c r="BAZ227" s="18"/>
      <c r="BBA227" s="18"/>
      <c r="BBB227" s="18"/>
      <c r="BBC227" s="18"/>
      <c r="BBD227" s="18"/>
      <c r="BBE227" s="18"/>
      <c r="BBF227" s="18"/>
      <c r="BBG227" s="18"/>
      <c r="BBH227" s="18"/>
      <c r="BBI227" s="18"/>
      <c r="BBJ227" s="18"/>
      <c r="BBK227" s="18"/>
      <c r="BBL227" s="18"/>
      <c r="BBM227" s="18"/>
      <c r="BBN227" s="18"/>
      <c r="BBO227" s="18"/>
      <c r="BBP227" s="18"/>
      <c r="BBQ227" s="18"/>
      <c r="BBR227" s="18"/>
      <c r="BBS227" s="18"/>
      <c r="BBT227" s="18"/>
      <c r="BBU227" s="18"/>
      <c r="BBV227" s="18"/>
      <c r="BBW227" s="18"/>
      <c r="BBX227" s="18"/>
      <c r="BBY227" s="18"/>
      <c r="BBZ227" s="18"/>
      <c r="BCA227" s="18"/>
      <c r="BCB227" s="18"/>
      <c r="BCC227" s="18"/>
      <c r="BCD227" s="18"/>
      <c r="BCE227" s="18"/>
      <c r="BCF227" s="18"/>
      <c r="BCG227" s="18"/>
      <c r="BCH227" s="18"/>
      <c r="BCI227" s="18"/>
      <c r="BCJ227" s="18"/>
      <c r="BCK227" s="18"/>
      <c r="BCL227" s="18"/>
      <c r="BCM227" s="18"/>
      <c r="BCN227" s="18"/>
      <c r="BCO227" s="18"/>
      <c r="BCP227" s="18"/>
      <c r="BCQ227" s="18"/>
      <c r="BCR227" s="18"/>
      <c r="BCS227" s="18"/>
      <c r="BCT227" s="18"/>
      <c r="BCU227" s="18"/>
      <c r="BCV227" s="18"/>
      <c r="BCW227" s="18"/>
      <c r="BCX227" s="18"/>
      <c r="BCY227" s="18"/>
      <c r="BCZ227" s="18"/>
      <c r="BDA227" s="18"/>
      <c r="BDB227" s="18"/>
      <c r="BDC227" s="18"/>
      <c r="BDD227" s="18"/>
      <c r="BDE227" s="18"/>
      <c r="BDF227" s="18"/>
      <c r="BDG227" s="18"/>
      <c r="BDH227" s="18"/>
      <c r="BDI227" s="18"/>
      <c r="BDJ227" s="18"/>
      <c r="BDK227" s="18"/>
      <c r="BDL227" s="18"/>
      <c r="BDM227" s="18"/>
      <c r="BDN227" s="18"/>
      <c r="BDO227" s="18"/>
      <c r="BDP227" s="18"/>
      <c r="BDQ227" s="18"/>
      <c r="BDR227" s="18"/>
      <c r="BDS227" s="18"/>
      <c r="BDT227" s="18"/>
      <c r="BDU227" s="18"/>
      <c r="BDV227" s="18"/>
      <c r="BDW227" s="18"/>
      <c r="BDX227" s="18"/>
      <c r="BDY227" s="18"/>
      <c r="BDZ227" s="18"/>
      <c r="BEA227" s="18"/>
      <c r="BEB227" s="18"/>
      <c r="BEC227" s="18"/>
      <c r="BED227" s="18"/>
      <c r="BEE227" s="18"/>
      <c r="BEF227" s="18"/>
      <c r="BEG227" s="18"/>
      <c r="BEH227" s="18"/>
      <c r="BEI227" s="18"/>
      <c r="BEJ227" s="18"/>
      <c r="BEK227" s="18"/>
      <c r="BEL227" s="18"/>
      <c r="BEM227" s="18"/>
      <c r="BEN227" s="18"/>
      <c r="BEO227" s="18"/>
      <c r="BEP227" s="18"/>
      <c r="BEQ227" s="18"/>
      <c r="BER227" s="18"/>
      <c r="BES227" s="18"/>
      <c r="BET227" s="18"/>
      <c r="BEU227" s="18"/>
      <c r="BEV227" s="18"/>
      <c r="BEW227" s="18"/>
      <c r="BEX227" s="18"/>
      <c r="BEY227" s="18"/>
      <c r="BEZ227" s="18"/>
      <c r="BFA227" s="18"/>
      <c r="BFB227" s="18"/>
      <c r="BFC227" s="18"/>
      <c r="BFD227" s="18"/>
      <c r="BFE227" s="18"/>
      <c r="BFF227" s="18"/>
      <c r="BFG227" s="18"/>
      <c r="BFH227" s="18"/>
      <c r="BFI227" s="18"/>
      <c r="BFJ227" s="18"/>
      <c r="BFK227" s="18"/>
      <c r="BFL227" s="18"/>
      <c r="BFM227" s="18"/>
      <c r="BFN227" s="18"/>
      <c r="BFO227" s="18"/>
      <c r="BFP227" s="18"/>
      <c r="BFQ227" s="18"/>
      <c r="BFR227" s="18"/>
      <c r="BFS227" s="18"/>
      <c r="BFT227" s="18"/>
      <c r="BFU227" s="18"/>
      <c r="BFV227" s="18"/>
      <c r="BFW227" s="18"/>
      <c r="BFX227" s="18"/>
      <c r="BFY227" s="18"/>
      <c r="BFZ227" s="18"/>
      <c r="BGA227" s="18"/>
      <c r="BGB227" s="18"/>
      <c r="BGC227" s="18"/>
      <c r="BGD227" s="18"/>
      <c r="BGE227" s="18"/>
      <c r="BGF227" s="18"/>
      <c r="BGG227" s="18"/>
      <c r="BGH227" s="18"/>
      <c r="BGI227" s="18"/>
      <c r="BGJ227" s="18"/>
      <c r="BGK227" s="18"/>
      <c r="BGL227" s="18"/>
      <c r="BGM227" s="18"/>
      <c r="BGN227" s="18"/>
      <c r="BGO227" s="18"/>
      <c r="BGP227" s="18"/>
      <c r="BGQ227" s="18"/>
      <c r="BGR227" s="18"/>
      <c r="BGS227" s="18"/>
      <c r="BGT227" s="18"/>
      <c r="BGU227" s="18"/>
      <c r="BGV227" s="18"/>
      <c r="BGW227" s="18"/>
      <c r="BGX227" s="18"/>
      <c r="BGY227" s="18"/>
      <c r="BGZ227" s="18"/>
      <c r="BHA227" s="18"/>
      <c r="BHB227" s="18"/>
      <c r="BHC227" s="18"/>
      <c r="BHD227" s="18"/>
      <c r="BHE227" s="18"/>
      <c r="BHF227" s="18"/>
      <c r="BHG227" s="18"/>
      <c r="BHH227" s="18"/>
      <c r="BHI227" s="18"/>
      <c r="BHJ227" s="18"/>
      <c r="BHK227" s="18"/>
      <c r="BHL227" s="18"/>
      <c r="BHM227" s="18"/>
      <c r="BHN227" s="18"/>
      <c r="BHO227" s="18"/>
      <c r="BHP227" s="18"/>
      <c r="BHQ227" s="18"/>
      <c r="BHR227" s="18"/>
      <c r="BHS227" s="18"/>
      <c r="BHT227" s="18"/>
      <c r="BHU227" s="18"/>
      <c r="BHV227" s="18"/>
      <c r="BHW227" s="18"/>
      <c r="BHX227" s="18"/>
      <c r="BHY227" s="18"/>
      <c r="BHZ227" s="18"/>
      <c r="BIA227" s="18"/>
      <c r="BIB227" s="18"/>
      <c r="BIC227" s="18"/>
      <c r="BID227" s="18"/>
      <c r="BIE227" s="18"/>
      <c r="BIF227" s="18"/>
      <c r="BIG227" s="18"/>
      <c r="BIH227" s="18"/>
      <c r="BII227" s="18"/>
      <c r="BIJ227" s="18"/>
      <c r="BIK227" s="18"/>
      <c r="BIL227" s="18"/>
      <c r="BIM227" s="18"/>
      <c r="BIN227" s="18"/>
      <c r="BIO227" s="18"/>
      <c r="BIP227" s="18"/>
      <c r="BIQ227" s="18"/>
      <c r="BIR227" s="18"/>
      <c r="BIS227" s="18"/>
      <c r="BIT227" s="18"/>
      <c r="BIU227" s="18"/>
      <c r="BIV227" s="18"/>
      <c r="BIW227" s="18"/>
      <c r="BIX227" s="18"/>
      <c r="BIY227" s="18"/>
      <c r="BIZ227" s="18"/>
      <c r="BJA227" s="18"/>
      <c r="BJB227" s="18"/>
      <c r="BJC227" s="18"/>
      <c r="BJD227" s="18"/>
      <c r="BJE227" s="18"/>
      <c r="BJF227" s="18"/>
      <c r="BJG227" s="18"/>
      <c r="BJH227" s="18"/>
      <c r="BJI227" s="18"/>
      <c r="BJJ227" s="18"/>
      <c r="BJK227" s="18"/>
      <c r="BJL227" s="18"/>
      <c r="BJM227" s="18"/>
      <c r="BJN227" s="18"/>
      <c r="BJO227" s="18"/>
      <c r="BJP227" s="18"/>
      <c r="BJQ227" s="18"/>
      <c r="BJR227" s="18"/>
      <c r="BJS227" s="18"/>
      <c r="BJT227" s="18"/>
      <c r="BJU227" s="18"/>
      <c r="BJV227" s="18"/>
      <c r="BJW227" s="18"/>
      <c r="BJX227" s="18"/>
      <c r="BJY227" s="18"/>
      <c r="BJZ227" s="18"/>
      <c r="BKA227" s="18"/>
      <c r="BKB227" s="18"/>
      <c r="BKC227" s="18"/>
      <c r="BKD227" s="18"/>
      <c r="BKE227" s="18"/>
      <c r="BKF227" s="18"/>
      <c r="BKG227" s="18"/>
      <c r="BKH227" s="18"/>
      <c r="BKI227" s="18"/>
      <c r="BKJ227" s="18"/>
      <c r="BKK227" s="18"/>
      <c r="BKL227" s="18"/>
      <c r="BKM227" s="18"/>
      <c r="BKN227" s="18"/>
      <c r="BKO227" s="18"/>
      <c r="BKP227" s="18"/>
      <c r="BKQ227" s="18"/>
      <c r="BKR227" s="18"/>
      <c r="BKS227" s="18"/>
      <c r="BKT227" s="18"/>
      <c r="BKU227" s="18"/>
      <c r="BKV227" s="18"/>
      <c r="BKW227" s="18"/>
      <c r="BKX227" s="18"/>
      <c r="BKY227" s="18"/>
      <c r="BKZ227" s="18"/>
      <c r="BLA227" s="18"/>
      <c r="BLB227" s="18"/>
      <c r="BLC227" s="18"/>
      <c r="BLD227" s="18"/>
      <c r="BLE227" s="18"/>
      <c r="BLF227" s="18"/>
      <c r="BLG227" s="18"/>
      <c r="BLH227" s="18"/>
      <c r="BLI227" s="18"/>
      <c r="BLJ227" s="18"/>
      <c r="BLK227" s="18"/>
      <c r="BLL227" s="18"/>
      <c r="BLM227" s="18"/>
      <c r="BLN227" s="18"/>
      <c r="BLO227" s="18"/>
      <c r="BLP227" s="18"/>
      <c r="BLQ227" s="18"/>
      <c r="BLR227" s="18"/>
      <c r="BLS227" s="18"/>
      <c r="BLT227" s="18"/>
      <c r="BLU227" s="18"/>
      <c r="BLV227" s="18"/>
      <c r="BLW227" s="18"/>
      <c r="BLX227" s="18"/>
      <c r="BLY227" s="18"/>
      <c r="BLZ227" s="18"/>
      <c r="BMA227" s="18"/>
      <c r="BMB227" s="18"/>
      <c r="BMC227" s="18"/>
      <c r="BMD227" s="18"/>
      <c r="BME227" s="18"/>
      <c r="BMF227" s="18"/>
      <c r="BMG227" s="18"/>
      <c r="BMH227" s="18"/>
      <c r="BMI227" s="18"/>
      <c r="BMJ227" s="18"/>
      <c r="BMK227" s="18"/>
      <c r="BML227" s="18"/>
      <c r="BMM227" s="18"/>
      <c r="BMN227" s="18"/>
      <c r="BMO227" s="18"/>
      <c r="BMP227" s="18"/>
      <c r="BMQ227" s="18"/>
      <c r="BMR227" s="18"/>
      <c r="BMS227" s="18"/>
      <c r="BMT227" s="18"/>
      <c r="BMU227" s="18"/>
      <c r="BMV227" s="18"/>
      <c r="BMW227" s="18"/>
      <c r="BMX227" s="18"/>
      <c r="BMY227" s="18"/>
      <c r="BMZ227" s="18"/>
      <c r="BNA227" s="18"/>
      <c r="BNB227" s="18"/>
      <c r="BNC227" s="18"/>
      <c r="BND227" s="18"/>
      <c r="BNE227" s="18"/>
      <c r="BNF227" s="18"/>
      <c r="BNG227" s="18"/>
      <c r="BNH227" s="18"/>
      <c r="BNI227" s="18"/>
      <c r="BNJ227" s="18"/>
      <c r="BNK227" s="18"/>
      <c r="BNL227" s="18"/>
      <c r="BNM227" s="18"/>
      <c r="BNN227" s="18"/>
      <c r="BNO227" s="18"/>
      <c r="BNP227" s="18"/>
      <c r="BNQ227" s="18"/>
      <c r="BNR227" s="18"/>
      <c r="BNS227" s="18"/>
      <c r="BNT227" s="18"/>
      <c r="BNU227" s="18"/>
      <c r="BNV227" s="18"/>
      <c r="BNW227" s="18"/>
      <c r="BNX227" s="18"/>
      <c r="BNY227" s="18"/>
      <c r="BNZ227" s="18"/>
      <c r="BOA227" s="18"/>
      <c r="BOB227" s="18"/>
      <c r="BOC227" s="18"/>
      <c r="BOD227" s="18"/>
      <c r="BOE227" s="18"/>
      <c r="BOF227" s="18"/>
      <c r="BOG227" s="18"/>
      <c r="BOH227" s="18"/>
      <c r="BOI227" s="18"/>
      <c r="BOJ227" s="18"/>
      <c r="BOK227" s="18"/>
      <c r="BOL227" s="18"/>
      <c r="BOM227" s="18"/>
      <c r="BON227" s="18"/>
      <c r="BOO227" s="18"/>
      <c r="BOP227" s="18"/>
      <c r="BOQ227" s="18"/>
      <c r="BOR227" s="18"/>
      <c r="BOS227" s="18"/>
      <c r="BOT227" s="18"/>
      <c r="BOU227" s="18"/>
      <c r="BOV227" s="18"/>
      <c r="BOW227" s="18"/>
      <c r="BOX227" s="18"/>
      <c r="BOY227" s="18"/>
      <c r="BOZ227" s="18"/>
      <c r="BPA227" s="18"/>
      <c r="BPB227" s="18"/>
      <c r="BPC227" s="18"/>
      <c r="BPD227" s="18"/>
      <c r="BPE227" s="18"/>
      <c r="BPF227" s="18"/>
      <c r="BPG227" s="18"/>
      <c r="BPH227" s="18"/>
      <c r="BPI227" s="18"/>
      <c r="BPJ227" s="18"/>
      <c r="BPK227" s="18"/>
      <c r="BPL227" s="18"/>
      <c r="BPM227" s="18"/>
      <c r="BPN227" s="18"/>
      <c r="BPO227" s="18"/>
      <c r="BPP227" s="18"/>
      <c r="BPQ227" s="18"/>
      <c r="BPR227" s="18"/>
      <c r="BPS227" s="18"/>
      <c r="BPT227" s="18"/>
      <c r="BPU227" s="18"/>
      <c r="BPV227" s="18"/>
      <c r="BPW227" s="18"/>
      <c r="BPX227" s="18"/>
      <c r="BPY227" s="18"/>
      <c r="BPZ227" s="18"/>
      <c r="BQA227" s="18"/>
      <c r="BQB227" s="18"/>
      <c r="BQC227" s="18"/>
      <c r="BQD227" s="18"/>
      <c r="BQE227" s="18"/>
      <c r="BQF227" s="18"/>
      <c r="BQG227" s="18"/>
      <c r="BQH227" s="18"/>
      <c r="BQI227" s="18"/>
      <c r="BQJ227" s="18"/>
      <c r="BQK227" s="18"/>
      <c r="BQL227" s="18"/>
      <c r="BQM227" s="18"/>
      <c r="BQN227" s="18"/>
      <c r="BQO227" s="18"/>
      <c r="BQP227" s="18"/>
      <c r="BQQ227" s="18"/>
      <c r="BQR227" s="18"/>
      <c r="BQS227" s="18"/>
      <c r="BQT227" s="18"/>
      <c r="BQU227" s="18"/>
      <c r="BQV227" s="18"/>
      <c r="BQW227" s="18"/>
      <c r="BQX227" s="18"/>
      <c r="BQY227" s="18"/>
      <c r="BQZ227" s="18"/>
      <c r="BRA227" s="18"/>
      <c r="BRB227" s="18"/>
      <c r="BRC227" s="18"/>
      <c r="BRD227" s="18"/>
      <c r="BRE227" s="18"/>
      <c r="BRF227" s="18"/>
      <c r="BRG227" s="18"/>
      <c r="BRH227" s="18"/>
      <c r="BRI227" s="18"/>
      <c r="BRJ227" s="18"/>
      <c r="BRK227" s="18"/>
      <c r="BRL227" s="18"/>
      <c r="BRM227" s="18"/>
      <c r="BRN227" s="18"/>
      <c r="BRO227" s="18"/>
      <c r="BRP227" s="18"/>
      <c r="BRQ227" s="18"/>
      <c r="BRR227" s="18"/>
      <c r="BRS227" s="18"/>
      <c r="BRT227" s="18"/>
      <c r="BRU227" s="18"/>
      <c r="BRV227" s="18"/>
      <c r="BRW227" s="18"/>
      <c r="BRX227" s="18"/>
      <c r="BRY227" s="18"/>
      <c r="BRZ227" s="18"/>
      <c r="BSA227" s="18"/>
      <c r="BSB227" s="18"/>
      <c r="BSC227" s="18"/>
      <c r="BSD227" s="18"/>
      <c r="BSE227" s="18"/>
      <c r="BSF227" s="18"/>
      <c r="BSG227" s="18"/>
      <c r="BSH227" s="18"/>
      <c r="BSI227" s="18"/>
      <c r="BSJ227" s="18"/>
      <c r="BSK227" s="18"/>
      <c r="BSL227" s="18"/>
      <c r="BSM227" s="18"/>
      <c r="BSN227" s="18"/>
      <c r="BSO227" s="18"/>
      <c r="BSP227" s="18"/>
      <c r="BSQ227" s="18"/>
      <c r="BSR227" s="18"/>
      <c r="BSS227" s="18"/>
      <c r="BST227" s="18"/>
      <c r="BSU227" s="18"/>
      <c r="BSV227" s="18"/>
      <c r="BSW227" s="18"/>
      <c r="BSX227" s="18"/>
      <c r="BSY227" s="18"/>
      <c r="BSZ227" s="18"/>
      <c r="BTA227" s="18"/>
      <c r="BTB227" s="18"/>
      <c r="BTC227" s="18"/>
      <c r="BTD227" s="18"/>
      <c r="BTE227" s="18"/>
      <c r="BTF227" s="18"/>
      <c r="BTG227" s="18"/>
      <c r="BTH227" s="18"/>
    </row>
    <row r="228" spans="1:1880" ht="35.25" customHeight="1" x14ac:dyDescent="0.3">
      <c r="A228" s="100"/>
      <c r="B228" s="529" t="s">
        <v>25</v>
      </c>
      <c r="C228" s="539"/>
      <c r="D228" s="532"/>
      <c r="E228" s="532"/>
      <c r="F228" s="546"/>
      <c r="G228" s="514"/>
      <c r="H228" s="17"/>
      <c r="I228" s="72"/>
      <c r="J228"/>
      <c r="K228" s="623"/>
    </row>
    <row r="229" spans="1:1880" ht="151.19999999999999" customHeight="1" x14ac:dyDescent="0.3">
      <c r="A229" s="117">
        <v>621</v>
      </c>
      <c r="B229" s="117" t="s">
        <v>330</v>
      </c>
      <c r="C229" s="117" t="s">
        <v>357</v>
      </c>
      <c r="D229" s="116" t="s">
        <v>798</v>
      </c>
      <c r="E229" s="385" t="e">
        <f>INDEX('2021 Unit Data'!$A$1:$CZ$258,MATCH('Unit Data from Audit Worksheet'!$A229,'2021 Unit Data'!$A$1:$A$258,0),MATCH('Unit Data from Audit Worksheet'!$D$2,'2021 Unit Data'!$A$1:$CZ$1,0))</f>
        <v>#N/A</v>
      </c>
      <c r="F229" s="188">
        <v>0</v>
      </c>
      <c r="G229" s="464" t="s">
        <v>799</v>
      </c>
      <c r="J229"/>
      <c r="K229" s="623"/>
    </row>
    <row r="230" spans="1:1880" ht="178.2" customHeight="1" x14ac:dyDescent="0.3">
      <c r="A230" s="100">
        <v>547</v>
      </c>
      <c r="B230" s="387"/>
      <c r="C230" s="387" t="s">
        <v>159</v>
      </c>
      <c r="D230" s="944" t="s">
        <v>2171</v>
      </c>
      <c r="E230" s="385" t="e">
        <f>INDEX('2021 Unit Data'!$A$1:$CZ$258,MATCH('Unit Data from Audit Worksheet'!$A230,'2021 Unit Data'!$A$1:$A$258,0),MATCH('Unit Data from Audit Worksheet'!$D$2,'2021 Unit Data'!$A$1:$CZ$1,0))</f>
        <v>#N/A</v>
      </c>
      <c r="F230" s="903"/>
      <c r="G230" s="463" t="str">
        <f>IF(F230&lt;1,"Please answer this question","")</f>
        <v>Please answer this question</v>
      </c>
      <c r="H230" s="435"/>
      <c r="I230" s="436"/>
      <c r="J230"/>
      <c r="K230" s="623"/>
    </row>
    <row r="231" spans="1:1880" s="18" customFormat="1" ht="120" customHeight="1" x14ac:dyDescent="0.3">
      <c r="A231" s="195">
        <v>659</v>
      </c>
      <c r="B231" s="496" t="s">
        <v>58</v>
      </c>
      <c r="C231" s="496" t="s">
        <v>347</v>
      </c>
      <c r="D231" s="198" t="s">
        <v>800</v>
      </c>
      <c r="E231" s="385" t="e">
        <f>INDEX('2021 Unit Data'!$A$1:$CZ$258,MATCH('Unit Data from Audit Worksheet'!$A231,'2021 Unit Data'!$A$1:$A$258,0),MATCH('Unit Data from Audit Worksheet'!$D$2,'2021 Unit Data'!$A$1:$CZ$1,0))</f>
        <v>#N/A</v>
      </c>
      <c r="F231" s="189">
        <v>0</v>
      </c>
      <c r="G231" s="464" t="s">
        <v>801</v>
      </c>
      <c r="H231" s="434">
        <f>IF(F228&lt;0,"Error: Enter as positive.",)</f>
        <v>0</v>
      </c>
      <c r="I231" s="251"/>
      <c r="J231"/>
      <c r="K231" s="623"/>
      <c r="L231"/>
      <c r="N231" s="190"/>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row>
    <row r="232" spans="1:1880" ht="65.25" customHeight="1" x14ac:dyDescent="0.3">
      <c r="A232" s="195">
        <v>660</v>
      </c>
      <c r="B232" s="496" t="s">
        <v>58</v>
      </c>
      <c r="C232" s="496" t="s">
        <v>347</v>
      </c>
      <c r="D232" s="198" t="s">
        <v>802</v>
      </c>
      <c r="E232" s="385" t="e">
        <f>INDEX('2021 Unit Data'!$A$1:$CZ$258,MATCH('Unit Data from Audit Worksheet'!$A232,'2021 Unit Data'!$A$1:$A$258,0),MATCH('Unit Data from Audit Worksheet'!$D$2,'2021 Unit Data'!$A$1:$CZ$1,0))</f>
        <v>#N/A</v>
      </c>
      <c r="F232" s="189">
        <v>0</v>
      </c>
      <c r="G232" s="464" t="str">
        <f>IF(ISBLANK(F232),"Please do not leave blank","")</f>
        <v/>
      </c>
      <c r="H232" s="434">
        <f>IF(F229&lt;0,"Note: Number is normally positive.",)</f>
        <v>0</v>
      </c>
      <c r="I232" s="17"/>
      <c r="J232"/>
      <c r="K232" s="623"/>
    </row>
    <row r="233" spans="1:1880" ht="94.5" customHeight="1" x14ac:dyDescent="0.3">
      <c r="A233" s="195">
        <v>661</v>
      </c>
      <c r="B233" s="496" t="s">
        <v>58</v>
      </c>
      <c r="C233" s="496" t="s">
        <v>349</v>
      </c>
      <c r="D233" s="354" t="s">
        <v>803</v>
      </c>
      <c r="E233" s="822" t="e">
        <f>INDEX('2021 Unit Data'!$A$1:$CZ$258,MATCH('Unit Data from Audit Worksheet'!$A233,'2021 Unit Data'!$A$1:$A$258,0),MATCH('Unit Data from Audit Worksheet'!$D$2,'2021 Unit Data'!$A$1:$CZ$1,0))</f>
        <v>#N/A</v>
      </c>
      <c r="F233" s="181">
        <v>0</v>
      </c>
      <c r="G233" s="464" t="str">
        <f>IF(ISBLANK(F233),"Please do not leave blank ",IF(F233=H233,"","Please review percentage"))</f>
        <v/>
      </c>
      <c r="H233" s="932">
        <f>ROUND(IFERROR((F232/F231)*100,0),1)</f>
        <v>0</v>
      </c>
      <c r="I233" s="465"/>
      <c r="J233"/>
      <c r="K233" s="623"/>
    </row>
    <row r="234" spans="1:1880" ht="111.75" customHeight="1" x14ac:dyDescent="0.3">
      <c r="A234" s="100"/>
      <c r="B234" s="387"/>
      <c r="C234" s="387"/>
      <c r="D234" s="24" t="s">
        <v>26</v>
      </c>
      <c r="E234" s="389"/>
      <c r="F234" s="389"/>
      <c r="G234" s="464"/>
      <c r="H234" s="465"/>
      <c r="I234" s="466"/>
      <c r="J234"/>
      <c r="K234" s="623"/>
    </row>
    <row r="235" spans="1:1880" ht="32.25" customHeight="1" x14ac:dyDescent="0.3">
      <c r="A235" s="100"/>
      <c r="B235" s="529" t="s">
        <v>27</v>
      </c>
      <c r="C235" s="539"/>
      <c r="D235" s="532"/>
      <c r="E235" s="545"/>
      <c r="F235" s="545"/>
      <c r="G235" s="514"/>
      <c r="H235" s="17"/>
      <c r="I235" s="72"/>
      <c r="J235"/>
      <c r="K235" s="623"/>
    </row>
    <row r="236" spans="1:1880" ht="63.75" customHeight="1" x14ac:dyDescent="0.3">
      <c r="A236" s="30">
        <v>371</v>
      </c>
      <c r="B236" s="4" t="s">
        <v>55</v>
      </c>
      <c r="C236" s="4" t="s">
        <v>160</v>
      </c>
      <c r="D236" s="21" t="s">
        <v>897</v>
      </c>
      <c r="E236" s="385" t="e">
        <f>INDEX('2021 Unit Data'!$A$1:$CZ$258,MATCH('Unit Data from Audit Worksheet'!$A236,'2021 Unit Data'!$A$1:$A$258,0),MATCH('Unit Data from Audit Worksheet'!$D$2,'2021 Unit Data'!$A$1:$CZ$1,0))</f>
        <v>#N/A</v>
      </c>
      <c r="F236" s="189">
        <v>0</v>
      </c>
      <c r="G236" s="434">
        <f>IF(F236&lt;0,"Error: Enter as positive.",)</f>
        <v>0</v>
      </c>
      <c r="H236" s="17"/>
      <c r="I236" s="72"/>
      <c r="J236"/>
      <c r="K236" s="623"/>
    </row>
    <row r="237" spans="1:1880" ht="70.5" customHeight="1" x14ac:dyDescent="0.3">
      <c r="A237" s="100">
        <v>513</v>
      </c>
      <c r="B237" s="494" t="s">
        <v>57</v>
      </c>
      <c r="C237" s="4" t="s">
        <v>160</v>
      </c>
      <c r="D237" s="21" t="s">
        <v>898</v>
      </c>
      <c r="E237" s="385" t="e">
        <f>INDEX('2021 Unit Data'!$A$1:$CZ$258,MATCH('Unit Data from Audit Worksheet'!$A237,'2021 Unit Data'!$A$1:$A$258,0),MATCH('Unit Data from Audit Worksheet'!$D$2,'2021 Unit Data'!$A$1:$CZ$1,0))</f>
        <v>#N/A</v>
      </c>
      <c r="F237" s="189">
        <v>0</v>
      </c>
      <c r="G237" s="434">
        <f>IF(F237&lt;0,"Error: Enter as positive.",)</f>
        <v>0</v>
      </c>
      <c r="H237" s="435"/>
      <c r="I237" s="436"/>
      <c r="J237"/>
      <c r="K237" s="623"/>
    </row>
    <row r="238" spans="1:1880" ht="80.25" customHeight="1" x14ac:dyDescent="0.3">
      <c r="A238" s="100">
        <v>514</v>
      </c>
      <c r="B238" s="494" t="s">
        <v>57</v>
      </c>
      <c r="C238" s="4" t="s">
        <v>160</v>
      </c>
      <c r="D238" s="21" t="s">
        <v>899</v>
      </c>
      <c r="E238" s="385" t="e">
        <f>INDEX('2021 Unit Data'!$A$1:$CZ$258,MATCH('Unit Data from Audit Worksheet'!$A238,'2021 Unit Data'!$A$1:$A$258,0),MATCH('Unit Data from Audit Worksheet'!$D$2,'2021 Unit Data'!$A$1:$CZ$1,0))</f>
        <v>#N/A</v>
      </c>
      <c r="F238" s="189">
        <v>0</v>
      </c>
      <c r="G238" s="434">
        <f>IF(F238&lt;0,"Error: Enter as positive.",)</f>
        <v>0</v>
      </c>
      <c r="H238" s="17"/>
      <c r="I238" s="436"/>
      <c r="J238"/>
      <c r="K238" s="623"/>
    </row>
    <row r="239" spans="1:1880" ht="80.25" customHeight="1" x14ac:dyDescent="0.3">
      <c r="A239" s="100">
        <v>990</v>
      </c>
      <c r="B239" s="494" t="s">
        <v>593</v>
      </c>
      <c r="C239" s="387" t="s">
        <v>160</v>
      </c>
      <c r="D239" s="21" t="s">
        <v>2014</v>
      </c>
      <c r="E239" s="385" t="e">
        <f>INDEX('2021 Unit Data'!$A$1:$CZ$258,MATCH('Unit Data from Audit Worksheet'!$A239,'2021 Unit Data'!$A$1:$A$258,0),MATCH('Unit Data from Audit Worksheet'!$D$2,'2021 Unit Data'!$A$1:$CZ$1,0))</f>
        <v>#N/A</v>
      </c>
      <c r="F239" s="189">
        <v>0</v>
      </c>
      <c r="G239" s="434">
        <f>IF(F239&lt;0,"Error: Enter as positive.",)</f>
        <v>0</v>
      </c>
      <c r="H239" s="17"/>
      <c r="I239" s="436"/>
      <c r="J239"/>
      <c r="K239" s="623"/>
    </row>
    <row r="240" spans="1:1880" ht="96" customHeight="1" x14ac:dyDescent="0.3">
      <c r="A240" s="498">
        <v>1051</v>
      </c>
      <c r="B240" s="814" t="s">
        <v>599</v>
      </c>
      <c r="C240" s="912" t="s">
        <v>2021</v>
      </c>
      <c r="D240" s="815" t="s">
        <v>2010</v>
      </c>
      <c r="E240" s="785" t="s">
        <v>2895</v>
      </c>
      <c r="F240" s="189">
        <v>0</v>
      </c>
      <c r="G240" s="434">
        <f>IF(F240&lt;0,"Error: Enter as positive.",)</f>
        <v>0</v>
      </c>
      <c r="H240" s="17"/>
      <c r="I240" s="436"/>
      <c r="J240" s="180"/>
      <c r="K240" s="623"/>
      <c r="L240" s="180"/>
      <c r="Y240" s="180"/>
      <c r="Z240" s="180"/>
      <c r="AA240" s="180"/>
      <c r="AB240" s="180"/>
      <c r="AC240" s="180"/>
      <c r="AD240" s="180"/>
      <c r="AE240" s="180"/>
      <c r="AF240" s="180"/>
      <c r="AG240" s="180"/>
      <c r="AH240" s="180"/>
      <c r="AI240" s="180"/>
      <c r="AJ240" s="180"/>
      <c r="AK240" s="180"/>
      <c r="AL240" s="180"/>
      <c r="AM240" s="180"/>
      <c r="AN240" s="180"/>
      <c r="AO240" s="180"/>
      <c r="AP240" s="180"/>
      <c r="AQ240" s="180"/>
      <c r="AR240" s="180"/>
      <c r="AS240" s="180"/>
      <c r="AT240" s="180"/>
      <c r="AU240" s="180"/>
      <c r="AV240" s="180"/>
      <c r="AW240" s="180"/>
      <c r="AX240" s="180"/>
      <c r="AY240" s="180"/>
      <c r="AZ240" s="180"/>
      <c r="BA240" s="180"/>
      <c r="BB240" s="180"/>
      <c r="BC240" s="180"/>
      <c r="BD240" s="180"/>
      <c r="BE240" s="180"/>
      <c r="BF240" s="180"/>
      <c r="BG240" s="180"/>
      <c r="BH240" s="180"/>
      <c r="BI240" s="180"/>
      <c r="BJ240" s="180"/>
      <c r="BK240" s="180"/>
      <c r="BL240" s="180"/>
      <c r="BM240" s="180"/>
      <c r="BN240" s="180"/>
      <c r="BO240" s="180"/>
      <c r="BP240" s="180"/>
      <c r="BQ240" s="180"/>
      <c r="BR240" s="180"/>
      <c r="BS240" s="180"/>
      <c r="BT240" s="180"/>
      <c r="BU240" s="180"/>
      <c r="BV240" s="180"/>
      <c r="BW240" s="180"/>
      <c r="BX240" s="180"/>
      <c r="BY240" s="180"/>
      <c r="BZ240" s="180"/>
      <c r="CA240" s="180"/>
      <c r="CB240" s="180"/>
      <c r="CC240" s="180"/>
      <c r="CD240" s="180"/>
      <c r="CE240" s="180"/>
      <c r="CF240" s="180"/>
      <c r="CG240" s="180"/>
      <c r="CH240" s="180"/>
      <c r="CI240" s="180"/>
      <c r="CJ240" s="180"/>
      <c r="CK240" s="180"/>
      <c r="CL240" s="180"/>
      <c r="CM240" s="180"/>
      <c r="CN240" s="180"/>
      <c r="CO240" s="180"/>
      <c r="CP240" s="180"/>
      <c r="CQ240" s="180"/>
      <c r="CR240" s="180"/>
      <c r="CS240" s="180"/>
      <c r="CT240" s="180"/>
      <c r="CU240" s="180"/>
      <c r="CV240" s="180"/>
      <c r="CW240" s="180"/>
      <c r="CX240" s="180"/>
      <c r="CY240" s="180"/>
      <c r="CZ240" s="180"/>
      <c r="DA240" s="180"/>
      <c r="DB240" s="180"/>
      <c r="DC240" s="180"/>
      <c r="DD240" s="180"/>
      <c r="DE240" s="180"/>
      <c r="DF240" s="180"/>
      <c r="DG240" s="180"/>
      <c r="DH240" s="180"/>
      <c r="DI240" s="180"/>
      <c r="DJ240" s="180"/>
      <c r="DK240" s="180"/>
      <c r="DL240" s="180"/>
      <c r="DM240" s="180"/>
      <c r="DN240" s="180"/>
      <c r="DO240" s="180"/>
      <c r="DP240" s="180"/>
      <c r="DQ240" s="180"/>
      <c r="DR240" s="180"/>
    </row>
    <row r="241" spans="1:13" ht="32.25" customHeight="1" x14ac:dyDescent="0.3">
      <c r="A241" s="100"/>
      <c r="B241" s="529" t="s">
        <v>28</v>
      </c>
      <c r="C241" s="539"/>
      <c r="D241" s="532"/>
      <c r="E241" s="545"/>
      <c r="F241" s="514"/>
      <c r="G241" s="514"/>
      <c r="H241" s="17"/>
      <c r="I241" s="72"/>
      <c r="J241"/>
      <c r="K241" s="623"/>
    </row>
    <row r="242" spans="1:13" ht="68.25" customHeight="1" x14ac:dyDescent="0.3">
      <c r="A242" s="100">
        <v>6</v>
      </c>
      <c r="B242" s="4" t="s">
        <v>54</v>
      </c>
      <c r="C242" s="4" t="s">
        <v>161</v>
      </c>
      <c r="D242" s="21" t="s">
        <v>900</v>
      </c>
      <c r="E242" s="385" t="e">
        <f>INDEX('2021 Unit Data'!$A$1:$CZ$258,MATCH('Unit Data from Audit Worksheet'!$A242,'2021 Unit Data'!$A$1:$A$258,0),MATCH('Unit Data from Audit Worksheet'!$D$2,'2021 Unit Data'!$A$1:$CZ$1,0))</f>
        <v>#N/A</v>
      </c>
      <c r="F242" s="189">
        <v>0</v>
      </c>
      <c r="G242" s="434">
        <f>IF(F242&lt;0,"Error: Enter as positive.",)</f>
        <v>0</v>
      </c>
      <c r="H242" s="17"/>
      <c r="I242" s="72"/>
      <c r="J242"/>
      <c r="K242" s="623"/>
    </row>
    <row r="243" spans="1:13" ht="33" customHeight="1" x14ac:dyDescent="0.3">
      <c r="A243" s="100"/>
      <c r="B243" s="529" t="s">
        <v>172</v>
      </c>
      <c r="C243" s="539"/>
      <c r="D243" s="532"/>
      <c r="E243" s="547"/>
      <c r="F243" s="524"/>
      <c r="G243" s="524"/>
      <c r="H243" s="435"/>
      <c r="I243" s="436"/>
      <c r="J243"/>
      <c r="K243" s="623"/>
    </row>
    <row r="244" spans="1:13" ht="141" customHeight="1" x14ac:dyDescent="0.3">
      <c r="A244" s="100">
        <v>541</v>
      </c>
      <c r="B244" s="387" t="s">
        <v>58</v>
      </c>
      <c r="C244" s="387" t="s">
        <v>901</v>
      </c>
      <c r="D244" s="384" t="s">
        <v>902</v>
      </c>
      <c r="E244" s="385" t="e">
        <f>INDEX('2021 Unit Data'!$A$1:$CZ$258,MATCH('Unit Data from Audit Worksheet'!$A244,'2021 Unit Data'!$A$1:$A$258,0),MATCH('Unit Data from Audit Worksheet'!$D$2,'2021 Unit Data'!$A$1:$CZ$1,0))</f>
        <v>#N/A</v>
      </c>
      <c r="F244" s="189">
        <v>0</v>
      </c>
      <c r="G244" s="434"/>
      <c r="H244" s="435"/>
      <c r="I244" s="436"/>
      <c r="J244"/>
      <c r="K244" s="623"/>
    </row>
    <row r="245" spans="1:13" ht="28.5" customHeight="1" x14ac:dyDescent="0.3">
      <c r="A245" s="100"/>
      <c r="B245" s="529" t="s">
        <v>49</v>
      </c>
      <c r="C245" s="539"/>
      <c r="D245" s="532"/>
      <c r="E245" s="547"/>
      <c r="F245" s="543"/>
      <c r="G245" s="543"/>
      <c r="H245" s="435"/>
      <c r="I245" s="436"/>
      <c r="J245"/>
      <c r="K245" s="623"/>
    </row>
    <row r="246" spans="1:13" ht="91.95" customHeight="1" x14ac:dyDescent="0.3">
      <c r="A246" s="100">
        <v>542</v>
      </c>
      <c r="B246" s="387" t="s">
        <v>58</v>
      </c>
      <c r="C246" s="501" t="s">
        <v>903</v>
      </c>
      <c r="D246" s="26" t="s">
        <v>162</v>
      </c>
      <c r="E246" s="385" t="e">
        <f>INDEX('2021 Unit Data'!$A$1:$CZ$258,MATCH('Unit Data from Audit Worksheet'!$A246,'2021 Unit Data'!$A$1:$A$258,0),MATCH('Unit Data from Audit Worksheet'!$D$2,'2021 Unit Data'!$A$1:$CZ$1,0))</f>
        <v>#N/A</v>
      </c>
      <c r="F246" s="189">
        <v>0</v>
      </c>
      <c r="G246" s="434"/>
      <c r="H246" s="435"/>
      <c r="I246" s="467"/>
      <c r="J246"/>
      <c r="K246" s="623"/>
    </row>
    <row r="247" spans="1:13" ht="21.6" customHeight="1" x14ac:dyDescent="0.3">
      <c r="A247" s="100"/>
      <c r="B247" s="529" t="s">
        <v>904</v>
      </c>
      <c r="C247" s="905"/>
      <c r="D247" s="506"/>
      <c r="E247" s="507"/>
      <c r="F247" s="526"/>
      <c r="G247" s="526"/>
      <c r="H247" s="17"/>
      <c r="I247" s="72"/>
      <c r="J247"/>
      <c r="K247" s="623"/>
    </row>
    <row r="248" spans="1:13" ht="12.6" customHeight="1" x14ac:dyDescent="0.3">
      <c r="A248" s="100"/>
      <c r="B248" s="943" t="s">
        <v>12</v>
      </c>
      <c r="C248" s="913"/>
      <c r="D248" s="506"/>
      <c r="E248" s="507"/>
      <c r="F248" s="548"/>
      <c r="G248" s="526"/>
      <c r="H248" s="17"/>
      <c r="I248" s="72"/>
      <c r="J248"/>
      <c r="K248" s="623"/>
    </row>
    <row r="249" spans="1:13" ht="77.25" customHeight="1" x14ac:dyDescent="0.3">
      <c r="A249" s="100">
        <v>528</v>
      </c>
      <c r="B249" s="387" t="s">
        <v>54</v>
      </c>
      <c r="C249" s="4" t="s">
        <v>163</v>
      </c>
      <c r="D249" s="331" t="s">
        <v>932</v>
      </c>
      <c r="E249" s="385" t="e">
        <f>INDEX('2021 Unit Data'!$A$1:$CZ$258,MATCH('Unit Data from Audit Worksheet'!$A249,'2021 Unit Data'!$A$1:$A$258,0),MATCH('Unit Data from Audit Worksheet'!$D$2,'2021 Unit Data'!$A$1:$CZ$1,0))</f>
        <v>#N/A</v>
      </c>
      <c r="F249" s="189">
        <v>0</v>
      </c>
      <c r="G249" s="434">
        <f>IF(F249="","Error: Unit must enter this information if they levy taxes.",)</f>
        <v>0</v>
      </c>
      <c r="H249" s="468"/>
      <c r="I249" s="72"/>
      <c r="J249"/>
      <c r="K249" s="623"/>
    </row>
    <row r="250" spans="1:13" ht="69" customHeight="1" x14ac:dyDescent="0.3">
      <c r="A250" s="100">
        <v>529</v>
      </c>
      <c r="B250" s="387" t="s">
        <v>54</v>
      </c>
      <c r="C250" s="4" t="s">
        <v>163</v>
      </c>
      <c r="D250" s="331" t="s">
        <v>905</v>
      </c>
      <c r="E250" s="385" t="e">
        <f>INDEX('2021 Unit Data'!$A$1:$CZ$258,MATCH('Unit Data from Audit Worksheet'!$A250,'2021 Unit Data'!$A$1:$A$258,0),MATCH('Unit Data from Audit Worksheet'!$D$2,'2021 Unit Data'!$A$1:$CZ$1,0))</f>
        <v>#N/A</v>
      </c>
      <c r="F250" s="189">
        <v>0</v>
      </c>
      <c r="G250" s="434">
        <f>IF(F250="","Error: Unit must enter this information if they levy taxes.",)</f>
        <v>0</v>
      </c>
      <c r="H250" s="17"/>
      <c r="I250" s="72"/>
      <c r="J250"/>
      <c r="K250" s="623"/>
    </row>
    <row r="251" spans="1:13" ht="69" customHeight="1" x14ac:dyDescent="0.3">
      <c r="A251" s="100">
        <v>530</v>
      </c>
      <c r="B251" s="387" t="s">
        <v>54</v>
      </c>
      <c r="C251" s="4" t="s">
        <v>163</v>
      </c>
      <c r="D251" s="502" t="s">
        <v>906</v>
      </c>
      <c r="E251" s="385" t="e">
        <f>INDEX('2021 Unit Data'!$A$1:$CZ$258,MATCH('Unit Data from Audit Worksheet'!$A251,'2021 Unit Data'!$A$1:$A$258,0),MATCH('Unit Data from Audit Worksheet'!$D$2,'2021 Unit Data'!$A$1:$CZ$1,0))</f>
        <v>#N/A</v>
      </c>
      <c r="F251" s="189">
        <v>0</v>
      </c>
      <c r="G251" s="434">
        <f>IF(F251="","Error: Unit must enter this information if they levy taxes.",)</f>
        <v>0</v>
      </c>
      <c r="H251" s="17"/>
      <c r="I251" s="72"/>
      <c r="J251"/>
      <c r="K251" s="623"/>
    </row>
    <row r="252" spans="1:13" ht="55.5" customHeight="1" x14ac:dyDescent="0.3">
      <c r="A252" s="100">
        <v>531</v>
      </c>
      <c r="B252" s="387" t="s">
        <v>54</v>
      </c>
      <c r="C252" s="4" t="s">
        <v>163</v>
      </c>
      <c r="D252" s="502" t="s">
        <v>907</v>
      </c>
      <c r="E252" s="385" t="e">
        <f>INDEX('2021 Unit Data'!$A$1:$CZ$258,MATCH('Unit Data from Audit Worksheet'!$A252,'2021 Unit Data'!$A$1:$A$258,0),MATCH('Unit Data from Audit Worksheet'!$D$2,'2021 Unit Data'!$A$1:$CZ$1,0))</f>
        <v>#N/A</v>
      </c>
      <c r="F252" s="189">
        <v>0</v>
      </c>
      <c r="G252" s="434">
        <f>IF(F252="","Error: Unit must enter this information if they levy taxes.",)</f>
        <v>0</v>
      </c>
      <c r="H252" s="17"/>
      <c r="I252" s="72"/>
      <c r="J252"/>
      <c r="K252" s="623"/>
    </row>
    <row r="253" spans="1:13" ht="69" customHeight="1" x14ac:dyDescent="0.3">
      <c r="A253" s="100">
        <v>61</v>
      </c>
      <c r="B253" s="4" t="s">
        <v>58</v>
      </c>
      <c r="C253" s="4" t="s">
        <v>163</v>
      </c>
      <c r="D253" s="26" t="s">
        <v>908</v>
      </c>
      <c r="E253" s="822" t="e">
        <f>INDEX('2021 Unit Data'!$A$1:$CZ$258,MATCH('Unit Data from Audit Worksheet'!$A253,'2021 Unit Data'!$A$1:$A$258,0),MATCH('Unit Data from Audit Worksheet'!$D$2,'2021 Unit Data'!$A$1:$CZ$1,0))</f>
        <v>#N/A</v>
      </c>
      <c r="F253" s="186">
        <v>0</v>
      </c>
      <c r="G253" s="434" t="e">
        <f>IF(F253=H253," ","Please check values in account 528, 529, 530 and  531.")</f>
        <v>#DIV/0!</v>
      </c>
      <c r="H253" s="469" t="e">
        <f>ROUND((F249+F250-F251-F252)/(F249+F250)*100,2)</f>
        <v>#DIV/0!</v>
      </c>
      <c r="I253" s="72"/>
      <c r="J253"/>
      <c r="K253" s="623"/>
    </row>
    <row r="254" spans="1:13" ht="69" customHeight="1" x14ac:dyDescent="0.3">
      <c r="A254" s="100">
        <v>102</v>
      </c>
      <c r="B254" s="4" t="s">
        <v>58</v>
      </c>
      <c r="C254" s="4" t="s">
        <v>163</v>
      </c>
      <c r="D254" s="53" t="s">
        <v>909</v>
      </c>
      <c r="E254" s="822" t="e">
        <f>INDEX('2021 Unit Data'!$A$1:$CZ$258,MATCH('Unit Data from Audit Worksheet'!$A254,'2021 Unit Data'!$A$1:$A$258,0),MATCH('Unit Data from Audit Worksheet'!$D$2,'2021 Unit Data'!$A$1:$CZ$1,0))</f>
        <v>#N/A</v>
      </c>
      <c r="F254" s="186">
        <v>0</v>
      </c>
      <c r="G254" s="434" t="e">
        <f>IF(F254=H254," ","Please check values in account 528 and 530.")</f>
        <v>#DIV/0!</v>
      </c>
      <c r="H254" s="469" t="e">
        <f>ROUND((F249-F251)/(F249)*100,2)</f>
        <v>#DIV/0!</v>
      </c>
      <c r="I254" s="72"/>
      <c r="J254"/>
      <c r="K254" s="623"/>
    </row>
    <row r="255" spans="1:13" ht="63.75" customHeight="1" x14ac:dyDescent="0.3">
      <c r="A255" s="100">
        <v>103</v>
      </c>
      <c r="B255" s="4" t="s">
        <v>58</v>
      </c>
      <c r="C255" s="4" t="s">
        <v>163</v>
      </c>
      <c r="D255" s="26" t="s">
        <v>910</v>
      </c>
      <c r="E255" s="822" t="e">
        <f>INDEX('2021 Unit Data'!$A$1:$CZ$258,MATCH('Unit Data from Audit Worksheet'!$A255,'2021 Unit Data'!$A$1:$A$258,0),MATCH('Unit Data from Audit Worksheet'!$D$2,'2021 Unit Data'!$A$1:$CZ$1,0))</f>
        <v>#N/A</v>
      </c>
      <c r="F255" s="186">
        <v>0</v>
      </c>
      <c r="G255" s="434" t="e">
        <f>IF(F255=H255," ","Please check values in account 529 and 531.")</f>
        <v>#DIV/0!</v>
      </c>
      <c r="H255" s="469" t="e">
        <f>ROUND((F250-F252)/F250*100,2)</f>
        <v>#DIV/0!</v>
      </c>
      <c r="I255" s="72"/>
      <c r="J255"/>
      <c r="K255" s="623"/>
      <c r="M255" s="18" t="s">
        <v>572</v>
      </c>
    </row>
    <row r="256" spans="1:13" ht="72" customHeight="1" x14ac:dyDescent="0.3">
      <c r="A256" s="100">
        <v>544</v>
      </c>
      <c r="B256" s="387" t="s">
        <v>58</v>
      </c>
      <c r="C256" s="387" t="s">
        <v>163</v>
      </c>
      <c r="D256" s="21" t="s">
        <v>911</v>
      </c>
      <c r="E256" s="840" t="e">
        <f>INDEX('2021 Unit Data'!$A$1:$CZ$258,MATCH('Unit Data from Audit Worksheet'!$A256,'2021 Unit Data'!$A$1:$A$258,0),MATCH('Unit Data from Audit Worksheet'!$D$2,'2021 Unit Data'!$A$1:$CZ$1,0))</f>
        <v>#N/A</v>
      </c>
      <c r="F256" s="242">
        <v>0</v>
      </c>
      <c r="G256" s="434"/>
      <c r="H256" s="17"/>
      <c r="I256" s="100"/>
      <c r="J256"/>
      <c r="K256" s="623"/>
      <c r="M256" s="18" t="s">
        <v>50</v>
      </c>
    </row>
    <row r="257" spans="1:15" ht="73.5" customHeight="1" x14ac:dyDescent="0.3">
      <c r="A257" s="100">
        <v>545</v>
      </c>
      <c r="B257" s="387" t="s">
        <v>58</v>
      </c>
      <c r="C257" s="387" t="s">
        <v>163</v>
      </c>
      <c r="D257" s="21" t="s">
        <v>912</v>
      </c>
      <c r="E257" s="605"/>
      <c r="F257" s="242">
        <v>0</v>
      </c>
      <c r="G257" s="434"/>
      <c r="H257" s="17"/>
      <c r="I257" s="127"/>
      <c r="J257"/>
      <c r="K257" s="623"/>
      <c r="M257" s="18" t="s">
        <v>51</v>
      </c>
    </row>
    <row r="258" spans="1:15" ht="66" customHeight="1" x14ac:dyDescent="0.3">
      <c r="A258" s="117">
        <v>624</v>
      </c>
      <c r="B258" s="117" t="s">
        <v>58</v>
      </c>
      <c r="C258" s="117"/>
      <c r="D258" s="116" t="s">
        <v>358</v>
      </c>
      <c r="E258" s="605"/>
      <c r="F258" s="904"/>
      <c r="G258" s="463" t="str">
        <f>IF(+F258&lt;1,"Please answer this question","")</f>
        <v>Please answer this question</v>
      </c>
      <c r="H258" s="17"/>
      <c r="I258" s="100"/>
      <c r="J258"/>
      <c r="K258" s="623"/>
      <c r="M258" s="18" t="s">
        <v>573</v>
      </c>
    </row>
    <row r="259" spans="1:15" ht="70.5" customHeight="1" x14ac:dyDescent="0.3">
      <c r="A259" s="117">
        <v>648</v>
      </c>
      <c r="B259" s="117" t="s">
        <v>2037</v>
      </c>
      <c r="C259" s="117" t="s">
        <v>163</v>
      </c>
      <c r="D259" s="116" t="s">
        <v>796</v>
      </c>
      <c r="E259" s="840" t="e">
        <f>INDEX('2021 Unit Data'!$A$1:$CZ$258,MATCH('Unit Data from Audit Worksheet'!$A259,'2021 Unit Data'!$A$1:$A$258,0),MATCH('Unit Data from Audit Worksheet'!$D$2,'2021 Unit Data'!$A$1:$CZ$1,0))</f>
        <v>#N/A</v>
      </c>
      <c r="F259" s="242">
        <v>0</v>
      </c>
      <c r="G259" s="463"/>
      <c r="H259" s="17"/>
      <c r="I259" s="100"/>
      <c r="J259"/>
      <c r="K259" s="623"/>
    </row>
    <row r="260" spans="1:15" ht="180" customHeight="1" x14ac:dyDescent="0.3">
      <c r="A260" s="117">
        <v>991</v>
      </c>
      <c r="B260" s="117" t="s">
        <v>599</v>
      </c>
      <c r="C260" s="117"/>
      <c r="D260" s="946" t="s">
        <v>2172</v>
      </c>
      <c r="E260" s="385" t="e">
        <f>INDEX('2021 Unit Data'!$A$1:$CZ$258,MATCH('Unit Data from Audit Worksheet'!$A260,'2021 Unit Data'!$A$1:$A$258,0),MATCH('Unit Data from Audit Worksheet'!$D$2,'2021 Unit Data'!$A$1:$CZ$1,0))</f>
        <v>#N/A</v>
      </c>
      <c r="F260" s="904"/>
      <c r="G260" s="463"/>
      <c r="H260" s="823" t="s">
        <v>2081</v>
      </c>
      <c r="I260" s="179"/>
      <c r="J260"/>
      <c r="K260" s="623"/>
      <c r="M260" s="18" t="s">
        <v>596</v>
      </c>
    </row>
    <row r="261" spans="1:15" ht="27.75" customHeight="1" x14ac:dyDescent="0.3">
      <c r="A261" s="100"/>
      <c r="B261" s="529" t="s">
        <v>351</v>
      </c>
      <c r="C261" s="529"/>
      <c r="D261" s="529"/>
      <c r="E261" s="549"/>
      <c r="F261" s="549"/>
      <c r="G261" s="550"/>
      <c r="H261" s="17"/>
      <c r="I261" s="100"/>
      <c r="J261"/>
      <c r="K261" s="623"/>
      <c r="M261" s="18" t="s">
        <v>597</v>
      </c>
    </row>
    <row r="262" spans="1:15" ht="84.6" customHeight="1" x14ac:dyDescent="0.3">
      <c r="A262" s="100">
        <v>620</v>
      </c>
      <c r="B262" s="387" t="s">
        <v>58</v>
      </c>
      <c r="C262" s="387"/>
      <c r="D262" s="944" t="s">
        <v>2173</v>
      </c>
      <c r="E262" s="563"/>
      <c r="F262" s="904"/>
      <c r="G262" s="463" t="str">
        <f>IF(F262&lt;1,"Please answer this question","")</f>
        <v>Please answer this question</v>
      </c>
      <c r="H262" s="17"/>
      <c r="I262" s="100"/>
      <c r="J262"/>
      <c r="K262" s="623"/>
      <c r="M262" s="18" t="s">
        <v>598</v>
      </c>
    </row>
    <row r="263" spans="1:15" ht="123.75" customHeight="1" x14ac:dyDescent="0.3">
      <c r="A263" s="907"/>
      <c r="B263" s="991" t="s">
        <v>468</v>
      </c>
      <c r="C263" s="991"/>
      <c r="D263" s="991"/>
      <c r="E263" s="560"/>
      <c r="F263" s="560"/>
      <c r="G263" s="560"/>
      <c r="H263" s="17"/>
      <c r="I263" s="100"/>
      <c r="J263"/>
      <c r="M263" s="18" t="s">
        <v>471</v>
      </c>
    </row>
    <row r="264" spans="1:15" ht="63" customHeight="1" x14ac:dyDescent="0.3">
      <c r="A264" s="195">
        <v>947</v>
      </c>
      <c r="B264" s="496"/>
      <c r="C264" s="496"/>
      <c r="D264" s="354" t="s">
        <v>425</v>
      </c>
      <c r="E264" s="648"/>
      <c r="F264" s="962"/>
      <c r="G264" s="463" t="str">
        <f>IF(ISBLANK(F264),"Please do not leave blank","")</f>
        <v>Please do not leave blank</v>
      </c>
      <c r="H264" s="17"/>
      <c r="I264" s="190"/>
      <c r="J264"/>
      <c r="K264" s="190"/>
      <c r="M264" s="190"/>
      <c r="O264" s="190"/>
    </row>
    <row r="265" spans="1:15" ht="65.25" customHeight="1" x14ac:dyDescent="0.3">
      <c r="A265" s="195">
        <v>948</v>
      </c>
      <c r="B265" s="496"/>
      <c r="C265" s="496"/>
      <c r="D265" s="354" t="s">
        <v>426</v>
      </c>
      <c r="E265" s="648"/>
      <c r="F265" s="962"/>
      <c r="G265" s="463" t="str">
        <f t="shared" ref="G265:G271" si="4">IF(ISBLANK(F265),"Please do not leave blank","")</f>
        <v>Please do not leave blank</v>
      </c>
      <c r="H265" s="17"/>
      <c r="I265" s="190"/>
      <c r="J265"/>
      <c r="K265" s="190"/>
      <c r="M265" s="190"/>
      <c r="O265" s="190"/>
    </row>
    <row r="266" spans="1:15" ht="76.5" customHeight="1" x14ac:dyDescent="0.3">
      <c r="A266" s="195">
        <v>949</v>
      </c>
      <c r="B266" s="496"/>
      <c r="C266" s="496"/>
      <c r="D266" s="354" t="s">
        <v>427</v>
      </c>
      <c r="E266" s="648"/>
      <c r="F266" s="962"/>
      <c r="G266" s="463" t="str">
        <f t="shared" si="4"/>
        <v>Please do not leave blank</v>
      </c>
      <c r="H266" s="17"/>
      <c r="I266" s="190"/>
      <c r="J266"/>
      <c r="K266" s="190"/>
      <c r="M266" s="190"/>
      <c r="O266" s="190"/>
    </row>
    <row r="267" spans="1:15" ht="60" customHeight="1" x14ac:dyDescent="0.3">
      <c r="A267" s="195">
        <v>950</v>
      </c>
      <c r="B267" s="496"/>
      <c r="C267" s="496"/>
      <c r="D267" s="354" t="s">
        <v>412</v>
      </c>
      <c r="E267" s="648"/>
      <c r="F267" s="962"/>
      <c r="G267" s="463" t="str">
        <f t="shared" si="4"/>
        <v>Please do not leave blank</v>
      </c>
      <c r="H267" s="17"/>
      <c r="I267" s="190"/>
      <c r="J267"/>
      <c r="K267" s="190"/>
      <c r="M267" s="190"/>
      <c r="O267" s="190"/>
    </row>
    <row r="268" spans="1:15" ht="80.400000000000006" customHeight="1" x14ac:dyDescent="0.3">
      <c r="A268" s="195">
        <v>952</v>
      </c>
      <c r="B268" s="496"/>
      <c r="C268" s="496"/>
      <c r="D268" s="448" t="s">
        <v>2168</v>
      </c>
      <c r="E268" s="648"/>
      <c r="F268" s="963"/>
      <c r="G268" s="463" t="s">
        <v>933</v>
      </c>
      <c r="H268" s="17"/>
      <c r="I268" s="470"/>
      <c r="J268"/>
      <c r="K268" s="190"/>
      <c r="M268" s="190"/>
      <c r="O268" s="190"/>
    </row>
    <row r="269" spans="1:15" ht="93" customHeight="1" x14ac:dyDescent="0.3">
      <c r="A269" s="195">
        <v>954</v>
      </c>
      <c r="B269" s="496"/>
      <c r="C269" s="496"/>
      <c r="D269" s="448" t="s">
        <v>413</v>
      </c>
      <c r="E269" s="648"/>
      <c r="F269" s="962"/>
      <c r="G269" s="463" t="str">
        <f t="shared" si="4"/>
        <v>Please do not leave blank</v>
      </c>
      <c r="H269" s="17"/>
      <c r="I269" s="190"/>
      <c r="J269"/>
      <c r="K269" s="190"/>
      <c r="M269" s="190"/>
      <c r="O269" s="190"/>
    </row>
    <row r="270" spans="1:15" ht="98.25" customHeight="1" x14ac:dyDescent="0.3">
      <c r="A270" s="195">
        <v>956</v>
      </c>
      <c r="B270" s="496"/>
      <c r="C270" s="496"/>
      <c r="D270" s="448" t="s">
        <v>414</v>
      </c>
      <c r="E270" s="648"/>
      <c r="F270" s="962"/>
      <c r="G270" s="463" t="str">
        <f t="shared" si="4"/>
        <v>Please do not leave blank</v>
      </c>
      <c r="H270" s="17"/>
      <c r="I270" s="190"/>
      <c r="J270"/>
      <c r="K270" s="190"/>
      <c r="M270" s="190"/>
      <c r="O270" s="190"/>
    </row>
    <row r="271" spans="1:15" ht="218.25" customHeight="1" x14ac:dyDescent="0.3">
      <c r="A271" s="195">
        <v>958</v>
      </c>
      <c r="B271" s="496"/>
      <c r="C271" s="496"/>
      <c r="D271" s="944" t="s">
        <v>2167</v>
      </c>
      <c r="E271" s="648"/>
      <c r="F271" s="962"/>
      <c r="G271" s="463" t="str">
        <f t="shared" si="4"/>
        <v>Please do not leave blank</v>
      </c>
      <c r="H271" s="17"/>
      <c r="I271" s="190"/>
      <c r="J271"/>
      <c r="K271" s="190"/>
      <c r="M271" s="190"/>
      <c r="O271" s="190"/>
    </row>
    <row r="272" spans="1:15" ht="33" customHeight="1" thickBot="1" x14ac:dyDescent="0.35">
      <c r="A272" s="100"/>
      <c r="B272" s="551"/>
      <c r="C272" s="552"/>
      <c r="D272" s="553" t="s">
        <v>416</v>
      </c>
      <c r="E272" s="538"/>
      <c r="F272" s="554"/>
      <c r="G272" s="555"/>
      <c r="H272" s="556"/>
      <c r="I272" s="190"/>
      <c r="J272"/>
      <c r="K272" s="190"/>
      <c r="M272" s="190"/>
      <c r="O272" s="190"/>
    </row>
    <row r="273" spans="1:10" ht="15" thickBot="1" x14ac:dyDescent="0.35">
      <c r="B273" s="988" t="s">
        <v>469</v>
      </c>
      <c r="C273" s="989"/>
      <c r="D273" s="989"/>
      <c r="E273" s="990"/>
      <c r="F273" s="72"/>
      <c r="G273" s="463"/>
      <c r="H273" s="17"/>
      <c r="I273" s="100"/>
      <c r="J273"/>
    </row>
    <row r="274" spans="1:10" ht="75.75" customHeight="1" x14ac:dyDescent="0.3">
      <c r="B274" s="974" t="s">
        <v>470</v>
      </c>
      <c r="C274" s="974"/>
      <c r="D274" s="974"/>
      <c r="E274" s="974"/>
      <c r="F274" s="72"/>
      <c r="G274" s="463"/>
      <c r="H274" s="17"/>
      <c r="I274" s="100"/>
      <c r="J274"/>
    </row>
    <row r="275" spans="1:10" ht="15" thickBot="1" x14ac:dyDescent="0.35">
      <c r="A275" s="909"/>
      <c r="B275" s="471"/>
      <c r="C275" s="471"/>
      <c r="D275" s="472"/>
      <c r="E275" s="385"/>
      <c r="F275" s="72"/>
      <c r="G275" s="463"/>
      <c r="H275" s="17"/>
      <c r="I275" s="100"/>
      <c r="J275"/>
    </row>
    <row r="276" spans="1:10" ht="15" thickBot="1" x14ac:dyDescent="0.35">
      <c r="B276" s="149" t="s">
        <v>404</v>
      </c>
      <c r="C276" s="150" t="s">
        <v>405</v>
      </c>
      <c r="D276" s="473"/>
      <c r="E276" s="474"/>
      <c r="F276" s="92"/>
      <c r="G276" s="463"/>
      <c r="H276" s="17"/>
      <c r="I276" s="100"/>
      <c r="J276"/>
    </row>
    <row r="277" spans="1:10" ht="44.25" customHeight="1" thickBot="1" x14ac:dyDescent="0.35">
      <c r="B277" s="153" t="s">
        <v>430</v>
      </c>
      <c r="C277" s="152"/>
      <c r="D277" s="151"/>
      <c r="E277" s="388"/>
      <c r="F277" s="475"/>
      <c r="G277" s="463"/>
      <c r="H277" s="17"/>
      <c r="I277" s="100"/>
      <c r="J277"/>
    </row>
    <row r="278" spans="1:10" ht="44.25" customHeight="1" thickBot="1" x14ac:dyDescent="0.35">
      <c r="B278" s="153"/>
      <c r="C278" s="159"/>
      <c r="D278" s="476" t="s">
        <v>458</v>
      </c>
      <c r="E278" s="477"/>
      <c r="F278" s="478"/>
      <c r="G278" s="478"/>
      <c r="H278" s="17"/>
      <c r="I278" s="100"/>
    </row>
    <row r="279" spans="1:10" ht="32.4" customHeight="1" thickBot="1" x14ac:dyDescent="0.35">
      <c r="A279" s="286">
        <v>960</v>
      </c>
      <c r="B279" s="981" t="s">
        <v>431</v>
      </c>
      <c r="C279" s="982"/>
      <c r="D279" s="479"/>
      <c r="E279" s="810" t="str">
        <f>IF(ISBLANK($D279),"&lt;&lt;&lt;&lt;&lt;&lt;&lt;&lt;&lt;&lt;&lt;&lt;&lt;&lt;&lt;","")</f>
        <v>&lt;&lt;&lt;&lt;&lt;&lt;&lt;&lt;&lt;&lt;&lt;&lt;&lt;&lt;&lt;</v>
      </c>
      <c r="F279" s="811" t="str">
        <f>IF(ISBLANK($D279),"Required","")</f>
        <v>Required</v>
      </c>
      <c r="G279" s="561"/>
      <c r="H279" s="435"/>
      <c r="I279" s="100"/>
    </row>
    <row r="280" spans="1:10" ht="32.4" customHeight="1" thickBot="1" x14ac:dyDescent="0.35">
      <c r="A280" s="286">
        <v>962</v>
      </c>
      <c r="B280" s="979" t="s">
        <v>406</v>
      </c>
      <c r="C280" s="980"/>
      <c r="D280" s="479"/>
      <c r="E280" s="810" t="str">
        <f>IF(ISBLANK($D280),"&lt;&lt;&lt;&lt;&lt;&lt;&lt;&lt;&lt;&lt;&lt;&lt;&lt;&lt;&lt;","")</f>
        <v>&lt;&lt;&lt;&lt;&lt;&lt;&lt;&lt;&lt;&lt;&lt;&lt;&lt;&lt;&lt;</v>
      </c>
      <c r="F280" s="811" t="str">
        <f>IF(ISBLANK($D280),"Required","")</f>
        <v>Required</v>
      </c>
      <c r="H280" s="17"/>
      <c r="I280" s="100"/>
    </row>
    <row r="281" spans="1:10" ht="32.4" customHeight="1" thickBot="1" x14ac:dyDescent="0.35">
      <c r="A281" s="286">
        <v>964</v>
      </c>
      <c r="B281" s="979" t="s">
        <v>407</v>
      </c>
      <c r="C281" s="980"/>
      <c r="D281" s="480"/>
      <c r="E281" s="810" t="str">
        <f>IF(ISBLANK($D281),"&lt;&lt;&lt;&lt;&lt;&lt;&lt;&lt;&lt;&lt;&lt;&lt;&lt;&lt;&lt;","")</f>
        <v>&lt;&lt;&lt;&lt;&lt;&lt;&lt;&lt;&lt;&lt;&lt;&lt;&lt;&lt;&lt;</v>
      </c>
      <c r="F281" s="811" t="str">
        <f>IF(ISBLANK($D281),"Required","")</f>
        <v>Required</v>
      </c>
      <c r="H281" s="17"/>
      <c r="I281" s="243"/>
    </row>
    <row r="282" spans="1:10" ht="32.4" customHeight="1" thickBot="1" x14ac:dyDescent="0.35">
      <c r="A282" s="809">
        <v>966</v>
      </c>
      <c r="B282" s="975" t="s">
        <v>2165</v>
      </c>
      <c r="C282" s="976"/>
      <c r="D282" s="657"/>
      <c r="E282" s="810" t="str">
        <f>IF(ISBLANK($D282),"&lt;&lt;&lt;&lt;&lt;&lt;&lt;&lt;&lt;&lt;&lt;&lt;&lt;&lt;&lt;","")</f>
        <v>&lt;&lt;&lt;&lt;&lt;&lt;&lt;&lt;&lt;&lt;&lt;&lt;&lt;&lt;&lt;</v>
      </c>
      <c r="F282" s="811" t="str">
        <f>IF(ISBLANK($D282),"Required","")</f>
        <v>Required</v>
      </c>
      <c r="G282"/>
      <c r="H282" s="17"/>
      <c r="I282" s="100"/>
    </row>
    <row r="283" spans="1:10" ht="32.4" customHeight="1" thickBot="1" x14ac:dyDescent="0.35">
      <c r="A283" s="809"/>
      <c r="B283" s="975" t="s">
        <v>2166</v>
      </c>
      <c r="C283" s="976"/>
      <c r="D283" s="479"/>
      <c r="E283" s="812"/>
      <c r="F283" s="811"/>
      <c r="G283"/>
      <c r="H283" s="17"/>
      <c r="I283" s="100"/>
    </row>
    <row r="284" spans="1:10" ht="32.4" customHeight="1" thickBot="1" x14ac:dyDescent="0.35">
      <c r="A284" s="286">
        <v>968</v>
      </c>
      <c r="B284" s="977" t="s">
        <v>409</v>
      </c>
      <c r="C284" s="978"/>
      <c r="D284" s="650"/>
      <c r="E284" s="813" t="str">
        <f>IF(ISBLANK($D284),"&lt;&lt;&lt;&lt;&lt;&lt;&lt;&lt;&lt;&lt;&lt;&lt;&lt;&lt;&lt;","")</f>
        <v>&lt;&lt;&lt;&lt;&lt;&lt;&lt;&lt;&lt;&lt;&lt;&lt;&lt;&lt;&lt;</v>
      </c>
      <c r="F284" s="811" t="str">
        <f>IF(ISBLANK($D284),"Required","")</f>
        <v>Required</v>
      </c>
      <c r="H284" s="17"/>
      <c r="I284" s="100"/>
    </row>
    <row r="285" spans="1:10" ht="17.399999999999999" customHeight="1" x14ac:dyDescent="0.3">
      <c r="A285" s="100"/>
      <c r="B285" s="557"/>
      <c r="C285" s="557"/>
      <c r="D285" s="562" t="s">
        <v>45</v>
      </c>
      <c r="E285" s="558"/>
      <c r="F285" s="558"/>
      <c r="G285" s="558"/>
      <c r="H285" s="559"/>
      <c r="I285" s="100"/>
    </row>
    <row r="286" spans="1:10" x14ac:dyDescent="0.3">
      <c r="A286" s="100"/>
      <c r="B286" s="387"/>
      <c r="C286" s="387"/>
      <c r="D286" s="157"/>
      <c r="E286" s="191"/>
      <c r="F286" s="481"/>
      <c r="G286" s="481"/>
      <c r="H286" s="17"/>
      <c r="I286" s="100"/>
    </row>
    <row r="287" spans="1:10" x14ac:dyDescent="0.3">
      <c r="A287" s="100"/>
      <c r="B287" s="387"/>
      <c r="C287" s="387"/>
      <c r="D287" s="21"/>
      <c r="E287" s="385"/>
      <c r="F287" s="481"/>
      <c r="G287" s="481"/>
      <c r="H287" s="17"/>
      <c r="I287" s="100"/>
    </row>
    <row r="288" spans="1:10" x14ac:dyDescent="0.3">
      <c r="A288" s="910">
        <f>SUBTOTAL(109,A7:A284)</f>
        <v>106240</v>
      </c>
      <c r="E288" s="623"/>
    </row>
    <row r="289" spans="1:9" x14ac:dyDescent="0.3">
      <c r="A289" s="100"/>
      <c r="B289" s="503"/>
      <c r="C289" s="503"/>
      <c r="D289" s="482"/>
      <c r="E289" s="970"/>
      <c r="F289" s="18"/>
      <c r="G289" s="483"/>
      <c r="H289" s="17"/>
      <c r="I289" s="100"/>
    </row>
    <row r="290" spans="1:9" x14ac:dyDescent="0.3">
      <c r="B290" s="286"/>
      <c r="C290" s="286"/>
      <c r="D290" s="482"/>
      <c r="E290" s="970"/>
      <c r="F290" s="190"/>
      <c r="G290" s="483"/>
      <c r="H290" s="17"/>
      <c r="I290" s="100"/>
    </row>
    <row r="291" spans="1:9" x14ac:dyDescent="0.3">
      <c r="B291" s="286"/>
      <c r="C291" s="286"/>
      <c r="D291" s="484"/>
      <c r="E291" s="970"/>
      <c r="F291" s="190"/>
      <c r="G291" s="483"/>
      <c r="H291" s="17"/>
      <c r="I291" s="100"/>
    </row>
    <row r="292" spans="1:9" x14ac:dyDescent="0.3">
      <c r="B292" s="286"/>
      <c r="C292" s="286"/>
      <c r="D292" s="484"/>
      <c r="E292" s="970"/>
      <c r="F292" s="190"/>
      <c r="G292" s="483"/>
      <c r="H292" s="17"/>
      <c r="I292" s="100"/>
    </row>
    <row r="293" spans="1:9" x14ac:dyDescent="0.3">
      <c r="B293" s="286"/>
      <c r="C293" s="286"/>
      <c r="D293" s="484"/>
      <c r="E293" s="970"/>
      <c r="F293" s="190"/>
      <c r="G293" s="483"/>
      <c r="H293" s="17"/>
      <c r="I293" s="100"/>
    </row>
    <row r="294" spans="1:9" x14ac:dyDescent="0.3">
      <c r="B294" s="286"/>
      <c r="C294" s="286"/>
      <c r="D294" s="484"/>
      <c r="E294" s="970"/>
      <c r="F294" s="190"/>
      <c r="G294" s="483"/>
      <c r="H294" s="17"/>
      <c r="I294" s="100"/>
    </row>
    <row r="295" spans="1:9" x14ac:dyDescent="0.3">
      <c r="D295" s="323"/>
      <c r="E295" s="970"/>
      <c r="F295" s="190"/>
      <c r="H295" s="17"/>
      <c r="I295" s="100"/>
    </row>
    <row r="296" spans="1:9" x14ac:dyDescent="0.3">
      <c r="D296" s="323"/>
      <c r="E296" s="260"/>
      <c r="F296" s="190"/>
      <c r="H296" s="17"/>
      <c r="I296" s="100"/>
    </row>
    <row r="297" spans="1:9" x14ac:dyDescent="0.3">
      <c r="D297" s="323"/>
      <c r="E297" s="259"/>
      <c r="F297" s="190"/>
      <c r="H297" s="17"/>
      <c r="I297" s="100"/>
    </row>
    <row r="298" spans="1:9" x14ac:dyDescent="0.3">
      <c r="D298" s="323"/>
      <c r="E298" s="191"/>
      <c r="F298" s="190"/>
      <c r="I298" s="100"/>
    </row>
    <row r="299" spans="1:9" x14ac:dyDescent="0.3">
      <c r="E299" s="258"/>
      <c r="F299" s="190"/>
      <c r="G299" s="486"/>
      <c r="I299" s="100"/>
    </row>
    <row r="300" spans="1:9" x14ac:dyDescent="0.3">
      <c r="E300" s="191"/>
      <c r="F300" s="190"/>
      <c r="I300" s="100"/>
    </row>
    <row r="301" spans="1:9" x14ac:dyDescent="0.3">
      <c r="E301" s="191"/>
      <c r="F301" s="190"/>
      <c r="I301" s="100"/>
    </row>
    <row r="302" spans="1:9" x14ac:dyDescent="0.3">
      <c r="E302" s="191"/>
      <c r="F302" s="190"/>
      <c r="I302" s="100"/>
    </row>
    <row r="303" spans="1:9" x14ac:dyDescent="0.3">
      <c r="I303" s="100"/>
    </row>
    <row r="304" spans="1:9" x14ac:dyDescent="0.3">
      <c r="I304" s="100"/>
    </row>
    <row r="305" spans="9:11" x14ac:dyDescent="0.3">
      <c r="I305" s="100"/>
    </row>
    <row r="306" spans="9:11" x14ac:dyDescent="0.3">
      <c r="I306" s="100"/>
    </row>
    <row r="307" spans="9:11" x14ac:dyDescent="0.3">
      <c r="I307" s="100"/>
    </row>
    <row r="308" spans="9:11" x14ac:dyDescent="0.3">
      <c r="I308" s="100"/>
    </row>
    <row r="309" spans="9:11" x14ac:dyDescent="0.3">
      <c r="I309" s="100"/>
    </row>
    <row r="310" spans="9:11" x14ac:dyDescent="0.3">
      <c r="I310" s="190"/>
    </row>
    <row r="311" spans="9:11" x14ac:dyDescent="0.3">
      <c r="I311" s="190"/>
      <c r="K311" s="191"/>
    </row>
    <row r="312" spans="9:11" x14ac:dyDescent="0.3">
      <c r="I312" s="190"/>
      <c r="K312" s="191"/>
    </row>
    <row r="313" spans="9:11" x14ac:dyDescent="0.3">
      <c r="I313" s="190"/>
      <c r="K313" s="191"/>
    </row>
    <row r="314" spans="9:11" x14ac:dyDescent="0.3">
      <c r="I314" s="190"/>
      <c r="K314" s="191"/>
    </row>
    <row r="315" spans="9:11" x14ac:dyDescent="0.3">
      <c r="I315" s="190"/>
      <c r="K315" s="191"/>
    </row>
    <row r="316" spans="9:11" x14ac:dyDescent="0.3">
      <c r="I316" s="190"/>
      <c r="K316" s="191"/>
    </row>
    <row r="317" spans="9:11" x14ac:dyDescent="0.3">
      <c r="I317" s="100"/>
      <c r="K317" s="191"/>
    </row>
    <row r="318" spans="9:11" x14ac:dyDescent="0.3">
      <c r="I318" s="100"/>
      <c r="J318" s="191"/>
      <c r="K318" s="191"/>
    </row>
    <row r="319" spans="9:11" x14ac:dyDescent="0.3">
      <c r="I319" s="100"/>
      <c r="J319" s="191"/>
      <c r="K319" s="191"/>
    </row>
    <row r="320" spans="9:11" x14ac:dyDescent="0.3">
      <c r="I320" s="100"/>
      <c r="J320" s="191"/>
      <c r="K320" s="191"/>
    </row>
    <row r="321" spans="9:11" x14ac:dyDescent="0.3">
      <c r="I321" s="100"/>
      <c r="J321" s="191"/>
      <c r="K321" s="191"/>
    </row>
    <row r="322" spans="9:11" x14ac:dyDescent="0.3">
      <c r="I322" s="100"/>
      <c r="J322" s="191"/>
      <c r="K322" s="191"/>
    </row>
    <row r="323" spans="9:11" x14ac:dyDescent="0.3">
      <c r="I323" s="100"/>
      <c r="J323" s="191"/>
      <c r="K323" s="191"/>
    </row>
    <row r="324" spans="9:11" x14ac:dyDescent="0.3">
      <c r="I324" s="100"/>
      <c r="J324" s="191"/>
      <c r="K324" s="191"/>
    </row>
    <row r="325" spans="9:11" x14ac:dyDescent="0.3">
      <c r="I325" s="100"/>
      <c r="J325" s="191"/>
      <c r="K325" s="191"/>
    </row>
    <row r="326" spans="9:11" x14ac:dyDescent="0.3">
      <c r="I326" s="190"/>
      <c r="J326" s="191"/>
      <c r="K326" s="191"/>
    </row>
    <row r="327" spans="9:11" x14ac:dyDescent="0.3">
      <c r="I327" s="190"/>
      <c r="J327" s="191"/>
      <c r="K327" s="191"/>
    </row>
    <row r="328" spans="9:11" x14ac:dyDescent="0.3">
      <c r="I328" s="190"/>
      <c r="J328" s="191"/>
      <c r="K328" s="191"/>
    </row>
    <row r="329" spans="9:11" x14ac:dyDescent="0.3">
      <c r="I329" s="190"/>
      <c r="J329" s="191"/>
      <c r="K329" s="191"/>
    </row>
    <row r="330" spans="9:11" x14ac:dyDescent="0.3">
      <c r="I330" s="190"/>
      <c r="J330" s="191"/>
      <c r="K330" s="191"/>
    </row>
    <row r="331" spans="9:11" x14ac:dyDescent="0.3">
      <c r="I331" s="190"/>
      <c r="J331" s="191"/>
      <c r="K331" s="191"/>
    </row>
    <row r="332" spans="9:11" x14ac:dyDescent="0.3">
      <c r="I332" s="190"/>
      <c r="J332" s="191"/>
      <c r="K332" s="191"/>
    </row>
    <row r="333" spans="9:11" x14ac:dyDescent="0.3">
      <c r="I333" s="190"/>
      <c r="J333" s="191"/>
      <c r="K333" s="191"/>
    </row>
    <row r="334" spans="9:11" x14ac:dyDescent="0.3">
      <c r="I334" s="190"/>
      <c r="J334" s="191"/>
      <c r="K334" s="191"/>
    </row>
    <row r="335" spans="9:11" x14ac:dyDescent="0.3">
      <c r="I335" s="190"/>
      <c r="J335" s="191"/>
      <c r="K335" s="191"/>
    </row>
    <row r="336" spans="9:11" x14ac:dyDescent="0.3">
      <c r="I336" s="190"/>
      <c r="J336" s="191"/>
      <c r="K336" s="191"/>
    </row>
    <row r="337" spans="9:11" x14ac:dyDescent="0.3">
      <c r="I337" s="190"/>
      <c r="J337" s="191"/>
      <c r="K337" s="191"/>
    </row>
    <row r="338" spans="9:11" x14ac:dyDescent="0.3">
      <c r="I338" s="190"/>
      <c r="J338" s="191"/>
      <c r="K338" s="191"/>
    </row>
    <row r="339" spans="9:11" x14ac:dyDescent="0.3">
      <c r="I339" s="190"/>
      <c r="J339" s="191"/>
      <c r="K339" s="191"/>
    </row>
    <row r="340" spans="9:11" x14ac:dyDescent="0.3">
      <c r="I340" s="190"/>
      <c r="J340" s="191"/>
      <c r="K340" s="191"/>
    </row>
    <row r="341" spans="9:11" x14ac:dyDescent="0.3">
      <c r="I341" s="190"/>
      <c r="J341" s="191"/>
      <c r="K341" s="191"/>
    </row>
    <row r="342" spans="9:11" x14ac:dyDescent="0.3">
      <c r="I342" s="190"/>
      <c r="J342" s="191"/>
      <c r="K342" s="191"/>
    </row>
    <row r="343" spans="9:11" x14ac:dyDescent="0.3">
      <c r="I343" s="190"/>
      <c r="J343" s="191"/>
      <c r="K343" s="191"/>
    </row>
    <row r="344" spans="9:11" x14ac:dyDescent="0.3">
      <c r="I344" s="190"/>
      <c r="J344" s="191"/>
      <c r="K344" s="191"/>
    </row>
    <row r="345" spans="9:11" x14ac:dyDescent="0.3">
      <c r="I345" s="190"/>
      <c r="J345" s="191"/>
      <c r="K345" s="191"/>
    </row>
    <row r="346" spans="9:11" x14ac:dyDescent="0.3">
      <c r="I346" s="190"/>
      <c r="J346" s="191"/>
      <c r="K346" s="191"/>
    </row>
    <row r="347" spans="9:11" x14ac:dyDescent="0.3">
      <c r="I347" s="190"/>
      <c r="J347" s="191"/>
      <c r="K347" s="191"/>
    </row>
    <row r="348" spans="9:11" x14ac:dyDescent="0.3">
      <c r="I348" s="190"/>
      <c r="J348" s="191"/>
      <c r="K348" s="191"/>
    </row>
    <row r="349" spans="9:11" x14ac:dyDescent="0.3">
      <c r="I349" s="190"/>
      <c r="J349" s="191"/>
      <c r="K349" s="191"/>
    </row>
    <row r="350" spans="9:11" x14ac:dyDescent="0.3">
      <c r="I350" s="190"/>
      <c r="J350" s="191"/>
      <c r="K350" s="191"/>
    </row>
    <row r="351" spans="9:11" x14ac:dyDescent="0.3">
      <c r="I351" s="190"/>
      <c r="J351" s="191"/>
      <c r="K351" s="191"/>
    </row>
    <row r="352" spans="9:11" x14ac:dyDescent="0.3">
      <c r="I352" s="190"/>
      <c r="J352" s="191"/>
      <c r="K352" s="191"/>
    </row>
    <row r="353" spans="9:11" x14ac:dyDescent="0.3">
      <c r="I353" s="190"/>
      <c r="J353" s="191"/>
      <c r="K353" s="191"/>
    </row>
    <row r="354" spans="9:11" x14ac:dyDescent="0.3">
      <c r="I354" s="190"/>
      <c r="J354" s="191"/>
      <c r="K354" s="191"/>
    </row>
    <row r="355" spans="9:11" x14ac:dyDescent="0.3">
      <c r="I355" s="190"/>
      <c r="J355" s="191"/>
      <c r="K355" s="191"/>
    </row>
    <row r="356" spans="9:11" x14ac:dyDescent="0.3">
      <c r="I356" s="190"/>
      <c r="J356" s="191"/>
      <c r="K356" s="191"/>
    </row>
    <row r="357" spans="9:11" x14ac:dyDescent="0.3">
      <c r="I357" s="190"/>
      <c r="J357" s="191"/>
      <c r="K357" s="191"/>
    </row>
    <row r="358" spans="9:11" x14ac:dyDescent="0.3">
      <c r="I358" s="190"/>
      <c r="J358" s="191"/>
      <c r="K358" s="191"/>
    </row>
    <row r="359" spans="9:11" x14ac:dyDescent="0.3">
      <c r="I359" s="190"/>
      <c r="J359" s="191"/>
      <c r="K359" s="191"/>
    </row>
    <row r="360" spans="9:11" x14ac:dyDescent="0.3">
      <c r="I360" s="190"/>
      <c r="J360" s="191"/>
      <c r="K360" s="191"/>
    </row>
    <row r="361" spans="9:11" x14ac:dyDescent="0.3">
      <c r="I361" s="190"/>
      <c r="J361" s="191"/>
      <c r="K361" s="191"/>
    </row>
    <row r="362" spans="9:11" x14ac:dyDescent="0.3">
      <c r="I362" s="190"/>
      <c r="J362" s="191"/>
      <c r="K362" s="191"/>
    </row>
    <row r="363" spans="9:11" x14ac:dyDescent="0.3">
      <c r="I363" s="190"/>
      <c r="J363" s="191"/>
      <c r="K363" s="191"/>
    </row>
    <row r="364" spans="9:11" x14ac:dyDescent="0.3">
      <c r="I364" s="190"/>
      <c r="J364" s="191"/>
      <c r="K364" s="191"/>
    </row>
    <row r="365" spans="9:11" x14ac:dyDescent="0.3">
      <c r="I365" s="190"/>
      <c r="J365" s="191"/>
      <c r="K365" s="191"/>
    </row>
    <row r="366" spans="9:11" x14ac:dyDescent="0.3">
      <c r="I366" s="190"/>
      <c r="J366" s="191"/>
      <c r="K366" s="191"/>
    </row>
    <row r="367" spans="9:11" x14ac:dyDescent="0.3">
      <c r="I367" s="190"/>
      <c r="J367" s="191"/>
      <c r="K367" s="191"/>
    </row>
    <row r="368" spans="9:11" x14ac:dyDescent="0.3">
      <c r="I368" s="190"/>
      <c r="J368" s="191"/>
      <c r="K368" s="191"/>
    </row>
    <row r="369" spans="9:11" x14ac:dyDescent="0.3">
      <c r="I369" s="190"/>
      <c r="J369" s="191"/>
      <c r="K369" s="191"/>
    </row>
    <row r="370" spans="9:11" x14ac:dyDescent="0.3">
      <c r="I370" s="190"/>
      <c r="J370" s="191"/>
      <c r="K370" s="191"/>
    </row>
    <row r="371" spans="9:11" x14ac:dyDescent="0.3">
      <c r="I371" s="190"/>
      <c r="J371" s="191"/>
      <c r="K371" s="191"/>
    </row>
    <row r="372" spans="9:11" x14ac:dyDescent="0.3">
      <c r="I372" s="190"/>
      <c r="J372" s="191"/>
      <c r="K372" s="191"/>
    </row>
    <row r="373" spans="9:11" x14ac:dyDescent="0.3">
      <c r="I373" s="190"/>
      <c r="J373" s="191"/>
      <c r="K373" s="191"/>
    </row>
    <row r="374" spans="9:11" x14ac:dyDescent="0.3">
      <c r="I374" s="190"/>
      <c r="J374" s="191"/>
      <c r="K374" s="191"/>
    </row>
    <row r="375" spans="9:11" x14ac:dyDescent="0.3">
      <c r="I375" s="190"/>
      <c r="J375" s="191"/>
      <c r="K375" s="191"/>
    </row>
    <row r="376" spans="9:11" x14ac:dyDescent="0.3">
      <c r="I376" s="190"/>
      <c r="J376" s="191"/>
      <c r="K376" s="191"/>
    </row>
    <row r="377" spans="9:11" x14ac:dyDescent="0.3">
      <c r="I377" s="190"/>
      <c r="J377" s="191"/>
      <c r="K377" s="191"/>
    </row>
    <row r="378" spans="9:11" x14ac:dyDescent="0.3">
      <c r="I378" s="190"/>
      <c r="J378" s="191"/>
      <c r="K378" s="191"/>
    </row>
    <row r="379" spans="9:11" x14ac:dyDescent="0.3">
      <c r="I379" s="190"/>
      <c r="J379" s="191"/>
      <c r="K379" s="191"/>
    </row>
    <row r="380" spans="9:11" x14ac:dyDescent="0.3">
      <c r="I380" s="190"/>
      <c r="J380" s="191"/>
    </row>
    <row r="381" spans="9:11" x14ac:dyDescent="0.3">
      <c r="I381" s="190"/>
      <c r="J381" s="191"/>
    </row>
    <row r="382" spans="9:11" x14ac:dyDescent="0.3">
      <c r="I382" s="190"/>
      <c r="J382" s="191"/>
    </row>
    <row r="383" spans="9:11" x14ac:dyDescent="0.3">
      <c r="I383" s="190"/>
      <c r="J383" s="191"/>
    </row>
    <row r="384" spans="9:11" x14ac:dyDescent="0.3">
      <c r="I384" s="190"/>
      <c r="J384" s="191"/>
    </row>
    <row r="385" spans="9:10" x14ac:dyDescent="0.3">
      <c r="I385" s="190"/>
      <c r="J385" s="191"/>
    </row>
    <row r="386" spans="9:10" x14ac:dyDescent="0.3">
      <c r="I386" s="190"/>
      <c r="J386" s="191"/>
    </row>
    <row r="387" spans="9:10" x14ac:dyDescent="0.3">
      <c r="I387" s="190"/>
    </row>
    <row r="388" spans="9:10" x14ac:dyDescent="0.3">
      <c r="I388" s="190"/>
    </row>
    <row r="389" spans="9:10" x14ac:dyDescent="0.3">
      <c r="I389" s="190"/>
    </row>
    <row r="390" spans="9:10" x14ac:dyDescent="0.3">
      <c r="I390" s="190"/>
    </row>
    <row r="391" spans="9:10" x14ac:dyDescent="0.3">
      <c r="I391" s="190"/>
    </row>
    <row r="392" spans="9:10" x14ac:dyDescent="0.3">
      <c r="I392" s="190"/>
    </row>
    <row r="393" spans="9:10" x14ac:dyDescent="0.3">
      <c r="I393" s="190"/>
    </row>
    <row r="394" spans="9:10" x14ac:dyDescent="0.3">
      <c r="I394" s="190"/>
    </row>
    <row r="395" spans="9:10" x14ac:dyDescent="0.3">
      <c r="I395" s="100"/>
    </row>
    <row r="396" spans="9:10" x14ac:dyDescent="0.3">
      <c r="I396" s="100"/>
    </row>
    <row r="397" spans="9:10" x14ac:dyDescent="0.3">
      <c r="I397" s="100"/>
    </row>
    <row r="398" spans="9:10" x14ac:dyDescent="0.3">
      <c r="I398" s="100"/>
    </row>
    <row r="399" spans="9:10" x14ac:dyDescent="0.3">
      <c r="I399" s="100"/>
    </row>
    <row r="400" spans="9:10" x14ac:dyDescent="0.3">
      <c r="I400" s="100"/>
    </row>
    <row r="401" spans="9:9" x14ac:dyDescent="0.3">
      <c r="I401" s="100"/>
    </row>
    <row r="402" spans="9:9" x14ac:dyDescent="0.3">
      <c r="I402" s="100"/>
    </row>
    <row r="403" spans="9:9" x14ac:dyDescent="0.3">
      <c r="I403" s="100"/>
    </row>
    <row r="404" spans="9:9" x14ac:dyDescent="0.3">
      <c r="I404" s="100"/>
    </row>
  </sheetData>
  <sheetProtection algorithmName="SHA-512" hashValue="6PzdYlj0w8BUrC29jAu72kzp4MuRbYdbrV/cc/MDyEFvEGVUZApoiKnO4VwRstcZGGTngEiHFI6Tur9rhxxlpA==" saltValue="hH31NsoNmNLne5sXcA8Y0g==" spinCount="100000" sheet="1" formatCells="0"/>
  <dataConsolidate link="1"/>
  <mergeCells count="12">
    <mergeCell ref="E2:G2"/>
    <mergeCell ref="B2:C2"/>
    <mergeCell ref="B122:D122"/>
    <mergeCell ref="B273:E273"/>
    <mergeCell ref="B263:D263"/>
    <mergeCell ref="B274:E274"/>
    <mergeCell ref="B282:C282"/>
    <mergeCell ref="B284:C284"/>
    <mergeCell ref="B281:C281"/>
    <mergeCell ref="B279:C279"/>
    <mergeCell ref="B280:C280"/>
    <mergeCell ref="B283:C283"/>
  </mergeCells>
  <phoneticPr fontId="54" type="noConversion"/>
  <conditionalFormatting sqref="H152 H74:H77">
    <cfRule type="cellIs" dxfId="90" priority="107" stopIfTrue="1" operator="notEqual">
      <formula>0</formula>
    </cfRule>
  </conditionalFormatting>
  <conditionalFormatting sqref="H153">
    <cfRule type="cellIs" dxfId="89" priority="105" stopIfTrue="1" operator="notEqual">
      <formula>0</formula>
    </cfRule>
  </conditionalFormatting>
  <conditionalFormatting sqref="G249:G252 G256:G257">
    <cfRule type="cellIs" dxfId="88" priority="104" stopIfTrue="1" operator="notEqual">
      <formula>0</formula>
    </cfRule>
  </conditionalFormatting>
  <conditionalFormatting sqref="H23">
    <cfRule type="cellIs" dxfId="87" priority="103" stopIfTrue="1" operator="notEqual">
      <formula>0</formula>
    </cfRule>
  </conditionalFormatting>
  <conditionalFormatting sqref="H37:H38">
    <cfRule type="cellIs" dxfId="86" priority="102" stopIfTrue="1" operator="notEqual">
      <formula>0</formula>
    </cfRule>
  </conditionalFormatting>
  <conditionalFormatting sqref="H57">
    <cfRule type="cellIs" dxfId="85" priority="101" stopIfTrue="1" operator="notEqual">
      <formula>0</formula>
    </cfRule>
  </conditionalFormatting>
  <conditionalFormatting sqref="H101">
    <cfRule type="cellIs" dxfId="84" priority="99" stopIfTrue="1" operator="notEqual">
      <formula>0</formula>
    </cfRule>
  </conditionalFormatting>
  <conditionalFormatting sqref="H120">
    <cfRule type="cellIs" dxfId="83" priority="98" stopIfTrue="1" operator="notEqual">
      <formula>0</formula>
    </cfRule>
  </conditionalFormatting>
  <conditionalFormatting sqref="H135">
    <cfRule type="cellIs" dxfId="82" priority="97" stopIfTrue="1" operator="notEqual">
      <formula>0</formula>
    </cfRule>
  </conditionalFormatting>
  <conditionalFormatting sqref="H136">
    <cfRule type="cellIs" dxfId="81" priority="96" stopIfTrue="1" operator="notEqual">
      <formula>0</formula>
    </cfRule>
  </conditionalFormatting>
  <conditionalFormatting sqref="G234">
    <cfRule type="cellIs" priority="68" stopIfTrue="1" operator="equal">
      <formula>";;;"</formula>
    </cfRule>
  </conditionalFormatting>
  <conditionalFormatting sqref="G234">
    <cfRule type="cellIs" dxfId="80" priority="67" stopIfTrue="1" operator="equal">
      <formula>0</formula>
    </cfRule>
  </conditionalFormatting>
  <conditionalFormatting sqref="G233">
    <cfRule type="cellIs" priority="65" stopIfTrue="1" operator="equal">
      <formula>";;;"</formula>
    </cfRule>
  </conditionalFormatting>
  <conditionalFormatting sqref="G233">
    <cfRule type="cellIs" dxfId="79" priority="64" stopIfTrue="1" operator="equal">
      <formula>0</formula>
    </cfRule>
  </conditionalFormatting>
  <conditionalFormatting sqref="G233">
    <cfRule type="cellIs" dxfId="78" priority="63" stopIfTrue="1" operator="equal">
      <formula>0</formula>
    </cfRule>
  </conditionalFormatting>
  <conditionalFormatting sqref="G232">
    <cfRule type="cellIs" priority="53" stopIfTrue="1" operator="equal">
      <formula>";;;"</formula>
    </cfRule>
  </conditionalFormatting>
  <conditionalFormatting sqref="G232">
    <cfRule type="cellIs" dxfId="77" priority="52" stopIfTrue="1" operator="equal">
      <formula>0</formula>
    </cfRule>
  </conditionalFormatting>
  <conditionalFormatting sqref="G232">
    <cfRule type="cellIs" dxfId="76" priority="51" stopIfTrue="1" operator="equal">
      <formula>0</formula>
    </cfRule>
  </conditionalFormatting>
  <conditionalFormatting sqref="G227">
    <cfRule type="cellIs" priority="20" stopIfTrue="1" operator="equal">
      <formula>";;;"</formula>
    </cfRule>
  </conditionalFormatting>
  <conditionalFormatting sqref="G227">
    <cfRule type="cellIs" dxfId="75" priority="19" stopIfTrue="1" operator="equal">
      <formula>0</formula>
    </cfRule>
  </conditionalFormatting>
  <conditionalFormatting sqref="G227">
    <cfRule type="cellIs" dxfId="74" priority="18" stopIfTrue="1" operator="equal">
      <formula>0</formula>
    </cfRule>
  </conditionalFormatting>
  <conditionalFormatting sqref="G225">
    <cfRule type="cellIs" priority="17" stopIfTrue="1" operator="equal">
      <formula>";;;"</formula>
    </cfRule>
  </conditionalFormatting>
  <conditionalFormatting sqref="G225">
    <cfRule type="cellIs" dxfId="73" priority="16" stopIfTrue="1" operator="equal">
      <formula>0</formula>
    </cfRule>
  </conditionalFormatting>
  <conditionalFormatting sqref="G225">
    <cfRule type="cellIs" dxfId="72" priority="15" stopIfTrue="1" operator="equal">
      <formula>0</formula>
    </cfRule>
  </conditionalFormatting>
  <conditionalFormatting sqref="G226">
    <cfRule type="cellIs" priority="14" stopIfTrue="1" operator="equal">
      <formula>";;;"</formula>
    </cfRule>
  </conditionalFormatting>
  <conditionalFormatting sqref="G226">
    <cfRule type="cellIs" dxfId="71" priority="13" stopIfTrue="1" operator="equal">
      <formula>0</formula>
    </cfRule>
  </conditionalFormatting>
  <conditionalFormatting sqref="G226">
    <cfRule type="cellIs" dxfId="70" priority="12" stopIfTrue="1" operator="equal">
      <formula>0</formula>
    </cfRule>
  </conditionalFormatting>
  <conditionalFormatting sqref="G229">
    <cfRule type="cellIs" priority="11" stopIfTrue="1" operator="equal">
      <formula>";;;"</formula>
    </cfRule>
  </conditionalFormatting>
  <conditionalFormatting sqref="G229">
    <cfRule type="cellIs" dxfId="69" priority="10" stopIfTrue="1" operator="equal">
      <formula>0</formula>
    </cfRule>
  </conditionalFormatting>
  <conditionalFormatting sqref="G229">
    <cfRule type="cellIs" dxfId="68" priority="9" stopIfTrue="1" operator="equal">
      <formula>0</formula>
    </cfRule>
  </conditionalFormatting>
  <conditionalFormatting sqref="G231">
    <cfRule type="cellIs" priority="3" stopIfTrue="1" operator="equal">
      <formula>";;;"</formula>
    </cfRule>
  </conditionalFormatting>
  <conditionalFormatting sqref="G231">
    <cfRule type="cellIs" dxfId="67" priority="2" stopIfTrue="1" operator="equal">
      <formula>0</formula>
    </cfRule>
  </conditionalFormatting>
  <conditionalFormatting sqref="G231">
    <cfRule type="cellIs" dxfId="66" priority="1" stopIfTrue="1" operator="equal">
      <formula>0</formula>
    </cfRule>
  </conditionalFormatting>
  <dataValidations xWindow="829" yWindow="690" count="18">
    <dataValidation type="list" allowBlank="1" showInputMessage="1" showErrorMessage="1" prompt="Please select your answer from the drop-down list." sqref="F83" xr:uid="{00000000-0002-0000-0100-000005000000}">
      <formula1>$N$2:$N$4</formula1>
    </dataValidation>
    <dataValidation type="list" allowBlank="1" showErrorMessage="1" prompt="Please select your answer  from the drop down list." sqref="F75" xr:uid="{A85FF889-D99F-45B3-A284-6701B76512B6}">
      <formula1>$M$4:$M$5</formula1>
    </dataValidation>
    <dataValidation type="list" allowBlank="1" showInputMessage="1" showErrorMessage="1" sqref="F269:F271 F267" xr:uid="{9CC5535C-800A-4D03-A86E-273A5BC3EBB6}">
      <formula1>$M$1:$M$2</formula1>
    </dataValidation>
    <dataValidation type="list" allowBlank="1" showErrorMessage="1" prompt="Please select your answer from the drop down list." sqref="F262 F222 F258" xr:uid="{FCE57F22-20D9-4CFA-AFE5-1751E216D3C1}">
      <formula1>$O$1:$O$2</formula1>
    </dataValidation>
    <dataValidation type="list" allowBlank="1" showErrorMessage="1" prompt="Please select your answer from the drop down list." sqref="F230" xr:uid="{2CD3BDAD-30EF-425F-BB01-D3FF43CDAA81}">
      <formula1>$O$1:$O$4</formula1>
    </dataValidation>
    <dataValidation type="list" allowBlank="1" showInputMessage="1" showErrorMessage="1" sqref="F266" xr:uid="{DB0EB8F5-2DE0-4833-AFDF-F7BB7A8D56E1}">
      <formula1>$M$6:$M$8</formula1>
    </dataValidation>
    <dataValidation type="list" allowBlank="1" showInputMessage="1" showErrorMessage="1" prompt="Please select your answer from the drop down list." sqref="F260" xr:uid="{7FCE12A8-B6A0-48F9-9BA0-C3D89D188CEE}">
      <formula1>"20,21,22,23"</formula1>
    </dataValidation>
    <dataValidation type="list" operator="greaterThan" allowBlank="1" showErrorMessage="1" prompt="Please select appropriate answer from drop down list." sqref="F183" xr:uid="{D9A20B08-5895-4736-8659-042438D0E620}">
      <formula1>"1,2,3"</formula1>
    </dataValidation>
    <dataValidation type="custom" allowBlank="1" showInputMessage="1" showErrorMessage="1" error="Please enter a numeric value.  If this data is not applicable to your unit of government, the cell should be populated with zero." sqref="F175 F171 F155 F28:F39 F41:F42 F44:F59 F61:F74 F25:F26 F84:F101 F103:F120 F123:F136 F140:F153 F79 F179:F181 F18:F23 F76:F77 F158:F167" xr:uid="{B5815DCD-160E-4CA9-A461-76D5F396E4F1}">
      <formula1>ISNUMBER(F18)</formula1>
    </dataValidation>
    <dataValidation type="custom" allowBlank="1" showErrorMessage="1" error="Please enter a numeric value.  If this data is not applicable to your unit of government, the cell should be populated with zero." prompt="_x000a__x000a_" sqref="F192:F195 F198:F201 F204:F207 F212:F214 F216:F217 F219" xr:uid="{DA17F63A-7740-447E-B0DD-1FD94F0BE4C8}">
      <formula1>ISNUMBER(F192)</formula1>
    </dataValidation>
    <dataValidation type="custom" allowBlank="1" showErrorMessage="1" error="Please enter a numeric value.  If this data is not applicable to your unit of government, the cell should be populated with zero." sqref="F259 F249:F257 F246 F244 F236:F240 F242 F231:F233 F224:F227" xr:uid="{6656F482-2030-43E8-B669-24F0F4187CE8}">
      <formula1>ISNUMBER(F224)</formula1>
    </dataValidation>
    <dataValidation type="custom" allowBlank="1" showInputMessage="1" showErrorMessage="1" error="Please enter a numeric value.  If this data is not applicable to your unit of government, please enter a zero." prompt="This cell requires a numeric value.  If this data is not applicable to your unit of government, please enter a zero." sqref="F228" xr:uid="{8DAFED68-C7CC-4E4B-B0DE-1B3BA6E17585}">
      <formula1>-ISNUMBER(221)</formula1>
    </dataValidation>
    <dataValidation type="list" allowBlank="1" showErrorMessage="1" prompt="Please select appropriate answer from drop down list." sqref="F182" xr:uid="{15C60609-2D17-4E28-A2AB-41834F9A09EE}">
      <formula1>"1,2"</formula1>
    </dataValidation>
    <dataValidation type="custom" allowBlank="1" showInputMessage="1" showErrorMessage="1" error="Please enter a numeric value. If this data is not applicable to your unit of government, the cell should be populated with zero." sqref="F7:F17" xr:uid="{2B8A4F99-9CD2-4D02-A062-E988EF3799E5}">
      <formula1>ISNUMBER(F7)</formula1>
    </dataValidation>
    <dataValidation type="list" allowBlank="1" showErrorMessage="1" prompt="Please select your answer from drop down list." sqref="F173 F137:F138" xr:uid="{B28A4ED8-9280-4348-99A1-3B99F5248D33}">
      <formula1>$O$1:$O$2</formula1>
    </dataValidation>
    <dataValidation type="custom" allowBlank="1" showErrorMessage="1" error="Please enter a numeric value.  If this data is not applicable to your unit of government, the cell should be populated wih zero." sqref="F229" xr:uid="{EE3DADAD-5656-406D-A714-9D6C22BCD542}">
      <formula1>ISNUMBER(F229)</formula1>
    </dataValidation>
    <dataValidation type="list" allowBlank="1" showErrorMessage="1" error="Please enter a numeric value.  If this data is not applicable to your unit of government, the cell should be populated with zero." prompt="Please select your answer from the drop down list._x000a_" sqref="F169" xr:uid="{D5C6965D-2887-4BB7-9AAD-B150E1F049E6}">
      <formula1>"Yes, No, N/A"</formula1>
    </dataValidation>
    <dataValidation type="list" allowBlank="1" showErrorMessage="1" error="Please enter a numeric value.  If this data is not applicable to your unit of government, the cell should be populated with zero." prompt="Please select your answer from the drop down list." sqref="F168" xr:uid="{CB2C6E7F-7BC8-4064-AC01-4376819B3BBA}">
      <formula1>"Yes, No, N/A"</formula1>
    </dataValidation>
  </dataValidations>
  <printOptions headings="1" gridLines="1"/>
  <pageMargins left="0.25" right="0.25" top="0.25" bottom="0.75" header="0.3" footer="0.3"/>
  <pageSetup scale="76" fitToHeight="0" orientation="portrait" r:id="rId1"/>
  <headerFooter>
    <oddFooter>&amp;LPage &amp;P&amp;R&amp;Z&amp;F</oddFooter>
  </headerFooter>
  <ignoredErrors>
    <ignoredError sqref="H253:H255" unlockedFormula="1"/>
  </ignoredErrors>
  <extLst>
    <ext xmlns:x14="http://schemas.microsoft.com/office/spreadsheetml/2009/9/main" uri="{CCE6A557-97BC-4b89-ADB6-D9C93CAAB3DF}">
      <x14:dataValidations xmlns:xm="http://schemas.microsoft.com/office/excel/2006/main" xWindow="829" yWindow="690" count="1">
        <x14:dataValidation type="list" allowBlank="1" showInputMessage="1" showErrorMessage="1" xr:uid="{58393190-762B-41D9-B25B-2C7D3E23E833}">
          <x14:formula1>
            <xm:f>'Unit Names(H)'!$A$1:$A$82</xm:f>
          </x14:formula1>
          <xm:sqref>D2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2448F-E1BF-4106-9EDA-B5B64C2EFBAE}">
  <dimension ref="A1:CZ365"/>
  <sheetViews>
    <sheetView workbookViewId="0">
      <pane xSplit="3" ySplit="1" topLeftCell="D2" activePane="bottomRight" state="frozen"/>
      <selection pane="topRight" activeCell="D1" sqref="D1"/>
      <selection pane="bottomLeft" activeCell="A2" sqref="A2"/>
      <selection pane="bottomRight" activeCell="B9" sqref="B9"/>
    </sheetView>
  </sheetViews>
  <sheetFormatPr defaultRowHeight="14.4" x14ac:dyDescent="0.3"/>
  <cols>
    <col min="1" max="1" width="29.33203125" style="155" customWidth="1"/>
    <col min="2" max="2" width="72.6640625" style="180" customWidth="1"/>
    <col min="3" max="3" width="54.33203125" style="180" customWidth="1"/>
    <col min="4" max="97" width="20.6640625" style="180" customWidth="1"/>
    <col min="98" max="16384" width="8.88671875" style="180"/>
  </cols>
  <sheetData>
    <row r="1" spans="1:82" ht="15.6" x14ac:dyDescent="0.3">
      <c r="A1" s="629" t="s">
        <v>2152</v>
      </c>
      <c r="B1" s="180" t="s">
        <v>352</v>
      </c>
      <c r="C1" s="180" t="s">
        <v>352</v>
      </c>
      <c r="D1" s="180" t="s">
        <v>963</v>
      </c>
      <c r="E1" s="180" t="s">
        <v>964</v>
      </c>
      <c r="F1" s="180" t="s">
        <v>1891</v>
      </c>
      <c r="G1" s="180" t="s">
        <v>1892</v>
      </c>
      <c r="H1" s="180" t="s">
        <v>1893</v>
      </c>
      <c r="I1" s="180" t="s">
        <v>1894</v>
      </c>
      <c r="J1" s="180" t="s">
        <v>533</v>
      </c>
      <c r="K1" s="180" t="s">
        <v>1895</v>
      </c>
      <c r="L1" s="180" t="s">
        <v>1896</v>
      </c>
      <c r="M1" s="180" t="s">
        <v>965</v>
      </c>
      <c r="N1" s="180" t="s">
        <v>1897</v>
      </c>
      <c r="O1" s="180" t="s">
        <v>1898</v>
      </c>
      <c r="P1" s="180" t="s">
        <v>1899</v>
      </c>
      <c r="Q1" s="180" t="s">
        <v>1900</v>
      </c>
      <c r="R1" s="180" t="s">
        <v>534</v>
      </c>
      <c r="S1" s="180" t="s">
        <v>1901</v>
      </c>
      <c r="T1" s="180" t="s">
        <v>1902</v>
      </c>
      <c r="U1" s="180" t="s">
        <v>1903</v>
      </c>
      <c r="V1" s="180" t="s">
        <v>1904</v>
      </c>
      <c r="W1" s="180" t="s">
        <v>1905</v>
      </c>
      <c r="X1" s="180" t="s">
        <v>1906</v>
      </c>
      <c r="Y1" s="180" t="s">
        <v>1907</v>
      </c>
      <c r="Z1" s="180" t="s">
        <v>1908</v>
      </c>
      <c r="AA1" s="180" t="s">
        <v>966</v>
      </c>
      <c r="AB1" s="180" t="s">
        <v>535</v>
      </c>
      <c r="AC1" s="180" t="s">
        <v>1909</v>
      </c>
      <c r="AD1" s="180" t="s">
        <v>1910</v>
      </c>
      <c r="AE1" s="180" t="s">
        <v>1911</v>
      </c>
      <c r="AF1" s="180" t="s">
        <v>1912</v>
      </c>
      <c r="AG1" s="180" t="s">
        <v>1913</v>
      </c>
      <c r="AH1" s="180" t="s">
        <v>536</v>
      </c>
      <c r="AI1" s="180" t="s">
        <v>1914</v>
      </c>
      <c r="AJ1" s="180" t="s">
        <v>1915</v>
      </c>
      <c r="AK1" s="180" t="s">
        <v>1916</v>
      </c>
      <c r="AL1" s="180" t="s">
        <v>537</v>
      </c>
      <c r="AM1" s="180" t="s">
        <v>1917</v>
      </c>
      <c r="AN1" s="180" t="s">
        <v>538</v>
      </c>
      <c r="AO1" s="180" t="s">
        <v>539</v>
      </c>
      <c r="AP1" s="180" t="s">
        <v>540</v>
      </c>
      <c r="AQ1" s="180" t="s">
        <v>1918</v>
      </c>
      <c r="AR1" s="180" t="s">
        <v>1919</v>
      </c>
      <c r="AS1" s="180" t="s">
        <v>1920</v>
      </c>
      <c r="AT1" s="180" t="s">
        <v>542</v>
      </c>
      <c r="AU1" s="180" t="s">
        <v>543</v>
      </c>
      <c r="AV1" s="180" t="s">
        <v>1921</v>
      </c>
      <c r="AW1" s="180" t="s">
        <v>1922</v>
      </c>
      <c r="AX1" s="180" t="s">
        <v>1923</v>
      </c>
      <c r="AY1" s="180" t="s">
        <v>1924</v>
      </c>
      <c r="AZ1" s="180" t="s">
        <v>1925</v>
      </c>
      <c r="BA1" s="180" t="s">
        <v>1926</v>
      </c>
      <c r="BB1" s="180" t="s">
        <v>1927</v>
      </c>
      <c r="BC1" s="180" t="s">
        <v>1928</v>
      </c>
      <c r="BD1" s="180" t="s">
        <v>1929</v>
      </c>
      <c r="BE1" s="180" t="s">
        <v>1930</v>
      </c>
      <c r="BF1" s="180" t="s">
        <v>1931</v>
      </c>
      <c r="BG1" s="180" t="s">
        <v>1932</v>
      </c>
      <c r="BH1" s="180" t="s">
        <v>1933</v>
      </c>
      <c r="BI1" s="180" t="s">
        <v>1934</v>
      </c>
      <c r="BJ1" s="180" t="s">
        <v>1935</v>
      </c>
      <c r="BK1" s="180" t="s">
        <v>1936</v>
      </c>
      <c r="BL1" s="180" t="s">
        <v>545</v>
      </c>
      <c r="BM1" s="180" t="s">
        <v>546</v>
      </c>
      <c r="BN1" s="180" t="s">
        <v>1937</v>
      </c>
      <c r="BO1" s="180" t="s">
        <v>1938</v>
      </c>
      <c r="BP1" s="180" t="s">
        <v>1939</v>
      </c>
      <c r="BQ1" s="180" t="s">
        <v>1940</v>
      </c>
      <c r="BR1" s="180" t="s">
        <v>1941</v>
      </c>
      <c r="BS1" s="180" t="s">
        <v>1942</v>
      </c>
      <c r="BT1" s="180" t="s">
        <v>1943</v>
      </c>
      <c r="BU1" s="180" t="s">
        <v>1944</v>
      </c>
      <c r="BV1" s="180" t="s">
        <v>1945</v>
      </c>
      <c r="BW1" s="180" t="s">
        <v>967</v>
      </c>
      <c r="BX1" s="180" t="s">
        <v>1946</v>
      </c>
      <c r="BY1" s="180" t="s">
        <v>547</v>
      </c>
      <c r="BZ1" s="180" t="s">
        <v>548</v>
      </c>
      <c r="CA1" s="180" t="s">
        <v>1947</v>
      </c>
      <c r="CB1" s="180" t="s">
        <v>1948</v>
      </c>
      <c r="CC1" s="180" t="s">
        <v>549</v>
      </c>
      <c r="CD1" s="180" t="s">
        <v>550</v>
      </c>
    </row>
    <row r="2" spans="1:82" x14ac:dyDescent="0.3">
      <c r="A2" s="155" t="s">
        <v>1028</v>
      </c>
      <c r="B2" s="180" t="s">
        <v>41</v>
      </c>
      <c r="C2" s="180" t="s">
        <v>13</v>
      </c>
      <c r="D2" s="180">
        <v>50254</v>
      </c>
      <c r="E2" s="180">
        <v>50255</v>
      </c>
      <c r="F2" s="180">
        <v>50256</v>
      </c>
      <c r="G2" s="180">
        <v>50558</v>
      </c>
      <c r="H2" s="180">
        <v>50566</v>
      </c>
      <c r="I2" s="180">
        <v>50562</v>
      </c>
      <c r="J2" s="180">
        <v>50257</v>
      </c>
      <c r="K2" s="180">
        <v>50555</v>
      </c>
      <c r="L2" s="180">
        <v>50445</v>
      </c>
      <c r="M2" s="180">
        <v>50452</v>
      </c>
      <c r="N2" s="180">
        <v>50563</v>
      </c>
      <c r="O2" s="180">
        <v>50258</v>
      </c>
      <c r="P2" s="180">
        <v>50523</v>
      </c>
      <c r="Q2" s="180">
        <v>50259</v>
      </c>
      <c r="R2" s="180">
        <v>50260</v>
      </c>
      <c r="S2" s="180">
        <v>50487</v>
      </c>
      <c r="T2" s="180">
        <v>50261</v>
      </c>
      <c r="U2" s="180">
        <v>50262</v>
      </c>
      <c r="V2" s="180">
        <v>50263</v>
      </c>
      <c r="W2" s="180">
        <v>50264</v>
      </c>
      <c r="X2" s="180">
        <v>50265</v>
      </c>
      <c r="Y2" s="180">
        <v>50266</v>
      </c>
      <c r="Z2" s="180">
        <v>50267</v>
      </c>
      <c r="AA2" s="180">
        <v>50268</v>
      </c>
      <c r="AB2" s="180">
        <v>50269</v>
      </c>
      <c r="AC2" s="180">
        <v>50270</v>
      </c>
      <c r="AD2" s="180">
        <v>50271</v>
      </c>
      <c r="AE2" s="180">
        <v>50272</v>
      </c>
      <c r="AF2" s="180">
        <v>50273</v>
      </c>
      <c r="AG2" s="180">
        <v>50274</v>
      </c>
      <c r="AH2" s="180">
        <v>50480</v>
      </c>
      <c r="AI2" s="180">
        <v>50275</v>
      </c>
      <c r="AJ2" s="180">
        <v>50277</v>
      </c>
      <c r="AK2" s="180">
        <v>50276</v>
      </c>
      <c r="AL2" s="180">
        <v>50278</v>
      </c>
      <c r="AM2" s="180">
        <v>50279</v>
      </c>
      <c r="AN2" s="180">
        <v>50280</v>
      </c>
      <c r="AO2" s="180">
        <v>50281</v>
      </c>
      <c r="AP2" s="180">
        <v>50478</v>
      </c>
      <c r="AQ2" s="180">
        <v>50524</v>
      </c>
      <c r="AR2" s="180">
        <v>50282</v>
      </c>
      <c r="AS2" s="180">
        <v>50525</v>
      </c>
      <c r="AT2" s="180">
        <v>50283</v>
      </c>
      <c r="AU2" s="180">
        <v>50285</v>
      </c>
      <c r="AV2" s="180">
        <v>50553</v>
      </c>
      <c r="AW2" s="180">
        <v>50548</v>
      </c>
      <c r="AX2" s="180">
        <v>50284</v>
      </c>
      <c r="AY2" s="180">
        <v>50286</v>
      </c>
      <c r="AZ2" s="180">
        <v>50287</v>
      </c>
      <c r="BA2" s="180">
        <v>50288</v>
      </c>
      <c r="BB2" s="180">
        <v>50290</v>
      </c>
      <c r="BC2" s="180">
        <v>50564</v>
      </c>
      <c r="BD2" s="180">
        <v>50289</v>
      </c>
      <c r="BE2" s="180">
        <v>50291</v>
      </c>
      <c r="BF2" s="180">
        <v>50292</v>
      </c>
      <c r="BG2" s="180">
        <v>50293</v>
      </c>
      <c r="BH2" s="180">
        <v>50463</v>
      </c>
      <c r="BI2" s="180">
        <v>50294</v>
      </c>
      <c r="BJ2" s="180">
        <v>50538</v>
      </c>
      <c r="BK2" s="180">
        <v>50295</v>
      </c>
      <c r="BL2" s="180">
        <v>50296</v>
      </c>
      <c r="BM2" s="180">
        <v>50297</v>
      </c>
      <c r="BN2" s="180">
        <v>50449</v>
      </c>
      <c r="BO2" s="180">
        <v>50300</v>
      </c>
      <c r="BP2" s="180">
        <v>50298</v>
      </c>
      <c r="BQ2" s="180">
        <v>50299</v>
      </c>
      <c r="BR2" s="180">
        <v>50301</v>
      </c>
      <c r="BS2" s="180">
        <v>50302</v>
      </c>
      <c r="BT2" s="180">
        <v>50303</v>
      </c>
      <c r="BU2" s="180">
        <v>50304</v>
      </c>
      <c r="BV2" s="180">
        <v>50540</v>
      </c>
      <c r="BW2" s="180">
        <v>50305</v>
      </c>
      <c r="BX2" s="180">
        <v>50306</v>
      </c>
      <c r="BY2" s="180">
        <v>50479</v>
      </c>
      <c r="BZ2" s="180">
        <v>50307</v>
      </c>
      <c r="CA2" s="180">
        <v>50308</v>
      </c>
      <c r="CB2" s="180">
        <v>50309</v>
      </c>
      <c r="CC2" s="180">
        <v>50310</v>
      </c>
      <c r="CD2" s="180">
        <v>50311</v>
      </c>
    </row>
    <row r="3" spans="1:82" x14ac:dyDescent="0.3">
      <c r="A3" s="155">
        <v>4</v>
      </c>
      <c r="B3" s="180" t="s">
        <v>111</v>
      </c>
      <c r="E3" s="180">
        <v>4884</v>
      </c>
      <c r="G3" s="180">
        <v>65640</v>
      </c>
      <c r="H3" s="180">
        <v>62428</v>
      </c>
      <c r="I3" s="180">
        <v>15406</v>
      </c>
      <c r="J3" s="180">
        <v>322</v>
      </c>
      <c r="K3" s="180">
        <v>1996</v>
      </c>
      <c r="L3" s="180">
        <v>6482</v>
      </c>
      <c r="M3" s="180">
        <v>411893</v>
      </c>
      <c r="N3" s="180">
        <v>5320</v>
      </c>
      <c r="O3" s="180">
        <v>126322</v>
      </c>
      <c r="P3" s="180">
        <v>1238</v>
      </c>
      <c r="Q3" s="180">
        <v>2286673</v>
      </c>
      <c r="R3" s="180">
        <v>55140</v>
      </c>
      <c r="S3" s="180">
        <v>4092</v>
      </c>
      <c r="T3" s="180">
        <v>6891927</v>
      </c>
      <c r="U3" s="180">
        <v>1077263</v>
      </c>
      <c r="V3" s="180">
        <v>1014929</v>
      </c>
      <c r="W3" s="180">
        <v>2258931</v>
      </c>
      <c r="Y3" s="180">
        <v>1415500</v>
      </c>
      <c r="Z3" s="180">
        <v>25961</v>
      </c>
      <c r="AA3" s="180">
        <v>319138</v>
      </c>
      <c r="AB3" s="180">
        <v>195657</v>
      </c>
      <c r="AC3" s="180">
        <v>58279</v>
      </c>
      <c r="AD3" s="180">
        <v>42516</v>
      </c>
      <c r="AE3" s="180">
        <v>24854</v>
      </c>
      <c r="AF3" s="180">
        <v>686439</v>
      </c>
      <c r="AG3" s="180">
        <v>350438</v>
      </c>
      <c r="AH3" s="180">
        <v>9008</v>
      </c>
      <c r="AI3" s="180">
        <v>2963461</v>
      </c>
      <c r="AJ3" s="180">
        <v>14310</v>
      </c>
      <c r="AM3" s="180">
        <v>503407</v>
      </c>
      <c r="AN3" s="180">
        <v>30258</v>
      </c>
      <c r="AO3" s="180">
        <v>4633</v>
      </c>
      <c r="AP3" s="180">
        <v>0</v>
      </c>
      <c r="AQ3" s="180">
        <v>178581</v>
      </c>
      <c r="AR3" s="180">
        <v>140267</v>
      </c>
      <c r="AS3" s="180">
        <v>20677</v>
      </c>
      <c r="AT3" s="180">
        <v>97184</v>
      </c>
      <c r="AV3" s="180">
        <v>269341</v>
      </c>
      <c r="AW3" s="180">
        <v>66600</v>
      </c>
      <c r="AX3" s="180">
        <v>68410</v>
      </c>
      <c r="AY3" s="180">
        <v>1720513</v>
      </c>
      <c r="AZ3" s="180">
        <v>119536</v>
      </c>
      <c r="BA3" s="180">
        <v>78484</v>
      </c>
      <c r="BB3" s="180">
        <v>0</v>
      </c>
      <c r="BC3" s="180">
        <v>48002</v>
      </c>
      <c r="BD3" s="180">
        <v>562411</v>
      </c>
      <c r="BE3" s="180">
        <v>2846</v>
      </c>
      <c r="BF3" s="180">
        <v>2804</v>
      </c>
      <c r="BH3" s="180">
        <v>1121</v>
      </c>
      <c r="BI3" s="180">
        <v>2862</v>
      </c>
      <c r="BJ3" s="180">
        <v>64520</v>
      </c>
      <c r="BK3" s="180">
        <v>213873</v>
      </c>
      <c r="BM3" s="180">
        <v>77359</v>
      </c>
      <c r="BN3" s="180">
        <v>257428</v>
      </c>
      <c r="BO3" s="180">
        <v>88737</v>
      </c>
      <c r="BP3" s="180">
        <v>0</v>
      </c>
      <c r="BQ3" s="180">
        <v>1314991</v>
      </c>
      <c r="BR3" s="180">
        <v>46529</v>
      </c>
      <c r="BS3" s="180">
        <v>1890401</v>
      </c>
      <c r="BT3" s="180">
        <v>12858</v>
      </c>
      <c r="BU3" s="180">
        <v>1118043</v>
      </c>
      <c r="BV3" s="180">
        <v>237721</v>
      </c>
      <c r="BX3" s="180">
        <v>43929</v>
      </c>
      <c r="BY3" s="180">
        <v>2229</v>
      </c>
      <c r="BZ3" s="180">
        <v>11667</v>
      </c>
      <c r="CA3" s="180">
        <v>8136</v>
      </c>
      <c r="CB3" s="180">
        <v>25630</v>
      </c>
      <c r="CD3" s="180">
        <v>20738</v>
      </c>
    </row>
    <row r="4" spans="1:82" x14ac:dyDescent="0.3">
      <c r="A4" s="155">
        <v>5</v>
      </c>
      <c r="B4" s="180" t="s">
        <v>112</v>
      </c>
      <c r="E4" s="180">
        <v>0</v>
      </c>
      <c r="G4" s="180">
        <v>8121</v>
      </c>
      <c r="H4" s="180">
        <v>0</v>
      </c>
      <c r="I4" s="180">
        <v>10118</v>
      </c>
      <c r="J4" s="180">
        <v>0</v>
      </c>
      <c r="K4" s="180">
        <v>71</v>
      </c>
      <c r="L4" s="180">
        <v>0</v>
      </c>
      <c r="M4" s="180">
        <v>0</v>
      </c>
      <c r="N4" s="180">
        <v>0</v>
      </c>
      <c r="O4" s="180">
        <v>0</v>
      </c>
      <c r="P4" s="180">
        <v>0</v>
      </c>
      <c r="Q4" s="180">
        <v>20684</v>
      </c>
      <c r="R4" s="180">
        <v>0</v>
      </c>
      <c r="S4" s="180">
        <v>0</v>
      </c>
      <c r="T4" s="180">
        <v>1056727</v>
      </c>
      <c r="U4" s="180">
        <v>799745</v>
      </c>
      <c r="V4" s="180">
        <v>349</v>
      </c>
      <c r="W4" s="180">
        <v>10233</v>
      </c>
      <c r="Y4" s="180">
        <v>18946</v>
      </c>
      <c r="Z4" s="180">
        <v>0</v>
      </c>
      <c r="AA4" s="180">
        <v>0</v>
      </c>
      <c r="AB4" s="180">
        <v>0</v>
      </c>
      <c r="AC4" s="180">
        <v>0</v>
      </c>
      <c r="AD4" s="180">
        <v>0</v>
      </c>
      <c r="AE4" s="180">
        <v>23319</v>
      </c>
      <c r="AF4" s="180">
        <v>4222</v>
      </c>
      <c r="AG4" s="180">
        <v>0</v>
      </c>
      <c r="AH4" s="180">
        <v>166640</v>
      </c>
      <c r="AI4" s="180">
        <v>297778</v>
      </c>
      <c r="AJ4" s="180">
        <v>0</v>
      </c>
      <c r="AM4" s="180">
        <v>785</v>
      </c>
      <c r="AN4" s="180">
        <v>1221</v>
      </c>
      <c r="AO4" s="180">
        <v>0</v>
      </c>
      <c r="AP4" s="180">
        <v>0</v>
      </c>
      <c r="AQ4" s="180">
        <v>0</v>
      </c>
      <c r="AR4" s="180">
        <v>13000000</v>
      </c>
      <c r="AS4" s="180">
        <v>300000</v>
      </c>
      <c r="AT4" s="180">
        <v>289</v>
      </c>
      <c r="AV4" s="180">
        <v>32023</v>
      </c>
      <c r="AW4" s="180">
        <v>0</v>
      </c>
      <c r="AX4" s="180">
        <v>0</v>
      </c>
      <c r="AY4" s="180">
        <v>0</v>
      </c>
      <c r="AZ4" s="180">
        <v>0</v>
      </c>
      <c r="BA4" s="180">
        <v>0</v>
      </c>
      <c r="BB4" s="180">
        <v>0</v>
      </c>
      <c r="BC4" s="180">
        <v>0</v>
      </c>
      <c r="BD4" s="180">
        <v>0</v>
      </c>
      <c r="BE4" s="180">
        <v>0</v>
      </c>
      <c r="BF4" s="180">
        <v>0</v>
      </c>
      <c r="BH4" s="180">
        <v>0</v>
      </c>
      <c r="BI4" s="180">
        <v>0</v>
      </c>
      <c r="BJ4" s="180">
        <v>0</v>
      </c>
      <c r="BK4" s="180">
        <v>0</v>
      </c>
      <c r="BM4" s="180">
        <v>0</v>
      </c>
      <c r="BN4" s="180">
        <v>26081</v>
      </c>
      <c r="BO4" s="180">
        <v>0</v>
      </c>
      <c r="BP4" s="180">
        <v>0</v>
      </c>
      <c r="BQ4" s="180">
        <v>0</v>
      </c>
      <c r="BR4" s="180">
        <v>0</v>
      </c>
      <c r="BS4" s="180">
        <v>0</v>
      </c>
      <c r="BT4" s="180">
        <v>2510</v>
      </c>
      <c r="BU4" s="180">
        <v>470855</v>
      </c>
      <c r="BV4" s="180">
        <v>0</v>
      </c>
      <c r="BX4" s="180">
        <v>0</v>
      </c>
      <c r="BY4" s="180">
        <v>7028</v>
      </c>
      <c r="BZ4" s="180">
        <v>327756</v>
      </c>
      <c r="CA4" s="180">
        <v>344</v>
      </c>
      <c r="CB4" s="180">
        <v>0</v>
      </c>
      <c r="CD4" s="180">
        <v>0</v>
      </c>
    </row>
    <row r="5" spans="1:82" x14ac:dyDescent="0.3">
      <c r="A5" s="155">
        <v>6</v>
      </c>
      <c r="B5" s="180" t="s">
        <v>251</v>
      </c>
      <c r="E5" s="180">
        <v>0</v>
      </c>
      <c r="G5" s="180">
        <v>0</v>
      </c>
      <c r="H5" s="180">
        <v>0</v>
      </c>
      <c r="I5" s="180">
        <v>0</v>
      </c>
      <c r="J5" s="180">
        <v>0</v>
      </c>
      <c r="K5" s="180">
        <v>0</v>
      </c>
      <c r="L5" s="180">
        <v>0</v>
      </c>
      <c r="M5" s="180">
        <v>21750</v>
      </c>
      <c r="N5" s="180">
        <v>0</v>
      </c>
      <c r="O5" s="180">
        <v>0</v>
      </c>
      <c r="P5" s="180">
        <v>0</v>
      </c>
      <c r="Q5" s="180">
        <v>857510</v>
      </c>
      <c r="R5" s="180">
        <v>0</v>
      </c>
      <c r="S5" s="180">
        <v>0</v>
      </c>
      <c r="T5" s="180">
        <v>1042755</v>
      </c>
      <c r="U5" s="180">
        <v>0</v>
      </c>
      <c r="V5" s="180">
        <v>439627</v>
      </c>
      <c r="W5" s="180">
        <v>2525652</v>
      </c>
      <c r="Y5" s="180">
        <v>642408</v>
      </c>
      <c r="Z5" s="180">
        <v>0</v>
      </c>
      <c r="AA5" s="180">
        <v>0</v>
      </c>
      <c r="AB5" s="180">
        <v>0</v>
      </c>
      <c r="AC5" s="180">
        <v>0</v>
      </c>
      <c r="AD5" s="180">
        <v>0</v>
      </c>
      <c r="AE5" s="180">
        <v>0</v>
      </c>
      <c r="AF5" s="180">
        <v>2319838</v>
      </c>
      <c r="AG5" s="180">
        <v>0</v>
      </c>
      <c r="AH5" s="180">
        <v>0</v>
      </c>
      <c r="AI5" s="180">
        <v>645022</v>
      </c>
      <c r="AJ5" s="180">
        <v>8150</v>
      </c>
      <c r="AM5" s="180">
        <v>921934</v>
      </c>
      <c r="AN5" s="180">
        <v>0</v>
      </c>
      <c r="AO5" s="180">
        <v>0</v>
      </c>
      <c r="AP5" s="180">
        <v>0</v>
      </c>
      <c r="AQ5" s="180">
        <v>0</v>
      </c>
      <c r="AR5" s="180">
        <v>0</v>
      </c>
      <c r="AS5" s="180">
        <v>0</v>
      </c>
      <c r="AT5" s="180">
        <v>0</v>
      </c>
      <c r="AV5" s="180">
        <v>0</v>
      </c>
      <c r="AW5" s="180">
        <v>0</v>
      </c>
      <c r="AX5" s="180">
        <v>0</v>
      </c>
      <c r="AY5" s="180">
        <v>0</v>
      </c>
      <c r="AZ5" s="180">
        <v>0</v>
      </c>
      <c r="BA5" s="180">
        <v>0</v>
      </c>
      <c r="BB5" s="180">
        <v>0</v>
      </c>
      <c r="BC5" s="180">
        <v>0</v>
      </c>
      <c r="BD5" s="180">
        <v>0</v>
      </c>
      <c r="BE5" s="180">
        <v>0</v>
      </c>
      <c r="BF5" s="180">
        <v>0</v>
      </c>
      <c r="BH5" s="180">
        <v>0</v>
      </c>
      <c r="BI5" s="180">
        <v>0</v>
      </c>
      <c r="BJ5" s="180">
        <v>0</v>
      </c>
      <c r="BK5" s="180">
        <v>0</v>
      </c>
      <c r="BM5" s="180">
        <v>0</v>
      </c>
      <c r="BN5" s="180">
        <v>0</v>
      </c>
      <c r="BO5" s="180">
        <v>0</v>
      </c>
      <c r="BP5" s="180">
        <v>0</v>
      </c>
      <c r="BQ5" s="180">
        <v>685397</v>
      </c>
      <c r="BR5" s="180">
        <v>0</v>
      </c>
      <c r="BS5" s="180">
        <v>0</v>
      </c>
      <c r="BT5" s="180">
        <v>0</v>
      </c>
      <c r="BU5" s="180">
        <v>0</v>
      </c>
      <c r="BV5" s="180">
        <v>0</v>
      </c>
      <c r="BX5" s="180">
        <v>0</v>
      </c>
      <c r="BY5" s="180">
        <v>0</v>
      </c>
      <c r="BZ5" s="180">
        <v>0</v>
      </c>
      <c r="CA5" s="180">
        <v>0</v>
      </c>
      <c r="CB5" s="180">
        <v>0</v>
      </c>
      <c r="CD5" s="180">
        <v>0</v>
      </c>
    </row>
    <row r="6" spans="1:82" x14ac:dyDescent="0.3">
      <c r="A6" s="155">
        <v>7</v>
      </c>
      <c r="B6" s="180" t="s">
        <v>193</v>
      </c>
      <c r="E6" s="180">
        <v>0</v>
      </c>
      <c r="G6" s="180">
        <v>0</v>
      </c>
      <c r="H6" s="180">
        <v>0</v>
      </c>
      <c r="I6" s="180">
        <v>8069</v>
      </c>
      <c r="J6" s="180">
        <v>0</v>
      </c>
      <c r="K6" s="180">
        <v>0</v>
      </c>
      <c r="L6" s="180">
        <v>0</v>
      </c>
      <c r="M6" s="180">
        <v>0</v>
      </c>
      <c r="N6" s="180">
        <v>0</v>
      </c>
      <c r="O6" s="180">
        <v>0</v>
      </c>
      <c r="P6" s="180">
        <v>0</v>
      </c>
      <c r="Q6" s="180">
        <v>448815</v>
      </c>
      <c r="R6" s="180">
        <v>0</v>
      </c>
      <c r="S6" s="180">
        <v>8723</v>
      </c>
      <c r="T6" s="180">
        <v>287219</v>
      </c>
      <c r="U6" s="180">
        <v>32540</v>
      </c>
      <c r="V6" s="180">
        <v>177568</v>
      </c>
      <c r="W6" s="180">
        <v>0</v>
      </c>
      <c r="Y6" s="180">
        <v>5355</v>
      </c>
      <c r="Z6" s="180">
        <v>3733</v>
      </c>
      <c r="AA6" s="180">
        <v>154119</v>
      </c>
      <c r="AB6" s="180">
        <v>15000</v>
      </c>
      <c r="AC6" s="180">
        <v>0</v>
      </c>
      <c r="AD6" s="180">
        <v>56679</v>
      </c>
      <c r="AE6" s="180">
        <v>0</v>
      </c>
      <c r="AF6" s="180">
        <v>73819</v>
      </c>
      <c r="AG6" s="180">
        <v>2742</v>
      </c>
      <c r="AH6" s="180">
        <v>0</v>
      </c>
      <c r="AI6" s="180">
        <v>294458</v>
      </c>
      <c r="AJ6" s="180">
        <v>0</v>
      </c>
      <c r="AM6" s="180">
        <v>49505</v>
      </c>
      <c r="AN6" s="180">
        <v>0</v>
      </c>
      <c r="AO6" s="180">
        <v>0</v>
      </c>
      <c r="AP6" s="180">
        <v>0</v>
      </c>
      <c r="AQ6" s="180">
        <v>0</v>
      </c>
      <c r="AR6" s="180">
        <v>0</v>
      </c>
      <c r="AS6" s="180">
        <v>0</v>
      </c>
      <c r="AT6" s="180">
        <v>0</v>
      </c>
      <c r="AV6" s="180">
        <v>146420</v>
      </c>
      <c r="AW6" s="180">
        <v>0</v>
      </c>
      <c r="AX6" s="180">
        <v>0</v>
      </c>
      <c r="AY6" s="180">
        <v>0</v>
      </c>
      <c r="AZ6" s="180">
        <v>0</v>
      </c>
      <c r="BA6" s="180">
        <v>0</v>
      </c>
      <c r="BB6" s="180">
        <v>0</v>
      </c>
      <c r="BC6" s="180">
        <v>2972</v>
      </c>
      <c r="BD6" s="180">
        <v>3404</v>
      </c>
      <c r="BE6" s="180">
        <v>0</v>
      </c>
      <c r="BF6" s="180">
        <v>0</v>
      </c>
      <c r="BH6" s="180">
        <v>0</v>
      </c>
      <c r="BI6" s="180">
        <v>0</v>
      </c>
      <c r="BJ6" s="180">
        <v>1474</v>
      </c>
      <c r="BK6" s="180">
        <v>0</v>
      </c>
      <c r="BM6" s="180">
        <v>0</v>
      </c>
      <c r="BN6" s="180">
        <v>53574</v>
      </c>
      <c r="BO6" s="180">
        <v>0</v>
      </c>
      <c r="BP6" s="180">
        <v>0</v>
      </c>
      <c r="BQ6" s="180">
        <v>99188</v>
      </c>
      <c r="BR6" s="180">
        <v>0</v>
      </c>
      <c r="BS6" s="180">
        <v>6653</v>
      </c>
      <c r="BT6" s="180">
        <v>0</v>
      </c>
      <c r="BU6" s="180">
        <v>0</v>
      </c>
      <c r="BV6" s="180">
        <v>350</v>
      </c>
      <c r="BX6" s="180">
        <v>0</v>
      </c>
      <c r="BY6" s="180">
        <v>0</v>
      </c>
      <c r="BZ6" s="180">
        <v>0</v>
      </c>
      <c r="CA6" s="180">
        <v>0</v>
      </c>
      <c r="CB6" s="180">
        <v>27854</v>
      </c>
      <c r="CD6" s="180">
        <v>0</v>
      </c>
    </row>
    <row r="7" spans="1:82" x14ac:dyDescent="0.3">
      <c r="A7" s="155">
        <v>9</v>
      </c>
      <c r="B7" s="180" t="s">
        <v>195</v>
      </c>
      <c r="E7" s="180">
        <v>190991</v>
      </c>
      <c r="G7" s="180">
        <v>5110197</v>
      </c>
      <c r="H7" s="180">
        <v>6211047</v>
      </c>
      <c r="I7" s="180">
        <v>5199355</v>
      </c>
      <c r="J7" s="180">
        <v>127525</v>
      </c>
      <c r="K7" s="180">
        <v>1062640</v>
      </c>
      <c r="L7" s="180">
        <v>1101791</v>
      </c>
      <c r="M7" s="180">
        <v>10790076</v>
      </c>
      <c r="N7" s="180">
        <v>778132</v>
      </c>
      <c r="O7" s="180">
        <v>7791807</v>
      </c>
      <c r="P7" s="180">
        <v>319265</v>
      </c>
      <c r="Q7" s="180">
        <v>38644926</v>
      </c>
      <c r="R7" s="180">
        <v>725236</v>
      </c>
      <c r="S7" s="180">
        <v>187590</v>
      </c>
      <c r="T7" s="180">
        <v>77838970</v>
      </c>
      <c r="U7" s="180">
        <v>10656489</v>
      </c>
      <c r="V7" s="180">
        <v>26070798</v>
      </c>
      <c r="W7" s="180">
        <v>32554766</v>
      </c>
      <c r="Y7" s="180">
        <v>14938438</v>
      </c>
      <c r="Z7" s="180">
        <v>1682872</v>
      </c>
      <c r="AA7" s="180">
        <v>17396516</v>
      </c>
      <c r="AB7" s="180">
        <v>1691970</v>
      </c>
      <c r="AC7" s="180">
        <v>2464750</v>
      </c>
      <c r="AD7" s="180">
        <v>1758714</v>
      </c>
      <c r="AE7" s="180">
        <v>3840985</v>
      </c>
      <c r="AF7" s="180">
        <v>19815156</v>
      </c>
      <c r="AG7" s="180">
        <v>6010335</v>
      </c>
      <c r="AH7" s="180">
        <v>1407921</v>
      </c>
      <c r="AI7" s="180">
        <v>25687191</v>
      </c>
      <c r="AJ7" s="180">
        <v>3767938</v>
      </c>
      <c r="AM7" s="180">
        <v>13267650</v>
      </c>
      <c r="AN7" s="180">
        <v>724672</v>
      </c>
      <c r="AO7" s="180">
        <v>734591</v>
      </c>
      <c r="AP7" s="180">
        <v>101725</v>
      </c>
      <c r="AQ7" s="180">
        <v>4327524</v>
      </c>
      <c r="AR7" s="180">
        <v>7171616</v>
      </c>
      <c r="AS7" s="180">
        <v>824295</v>
      </c>
      <c r="AT7" s="180">
        <v>2186161</v>
      </c>
      <c r="AV7" s="180">
        <v>17332321</v>
      </c>
      <c r="AW7" s="180">
        <v>3997395</v>
      </c>
      <c r="AX7" s="180">
        <v>1063949</v>
      </c>
      <c r="AY7" s="180">
        <v>21015138</v>
      </c>
      <c r="AZ7" s="180">
        <v>2281353</v>
      </c>
      <c r="BA7" s="180">
        <v>1338747</v>
      </c>
      <c r="BB7" s="180">
        <v>120922</v>
      </c>
      <c r="BC7" s="180">
        <v>584049</v>
      </c>
      <c r="BD7" s="180">
        <v>7646950</v>
      </c>
      <c r="BE7" s="180">
        <v>665066</v>
      </c>
      <c r="BF7" s="180">
        <v>893008</v>
      </c>
      <c r="BH7" s="180">
        <v>334875</v>
      </c>
      <c r="BI7" s="180">
        <v>518152</v>
      </c>
      <c r="BJ7" s="180">
        <v>274735</v>
      </c>
      <c r="BK7" s="180">
        <v>2465848</v>
      </c>
      <c r="BM7" s="180">
        <v>697032</v>
      </c>
      <c r="BN7" s="180">
        <v>3112778</v>
      </c>
      <c r="BO7" s="180">
        <v>1380033</v>
      </c>
      <c r="BP7" s="180">
        <v>2623545</v>
      </c>
      <c r="BQ7" s="180">
        <v>13288868</v>
      </c>
      <c r="BR7" s="180">
        <v>688059</v>
      </c>
      <c r="BS7" s="180">
        <v>20044688</v>
      </c>
      <c r="BT7" s="180">
        <v>867294</v>
      </c>
      <c r="BU7" s="180">
        <v>5528139</v>
      </c>
      <c r="BV7" s="180">
        <v>908128</v>
      </c>
      <c r="BX7" s="180">
        <v>2084101</v>
      </c>
      <c r="BY7" s="180">
        <v>340489</v>
      </c>
      <c r="BZ7" s="180">
        <v>569620</v>
      </c>
      <c r="CA7" s="180">
        <v>180487</v>
      </c>
      <c r="CB7" s="180">
        <v>654852</v>
      </c>
      <c r="CD7" s="180">
        <v>387372</v>
      </c>
    </row>
    <row r="8" spans="1:82" x14ac:dyDescent="0.3">
      <c r="A8" s="155">
        <v>11</v>
      </c>
      <c r="B8" s="180" t="s">
        <v>194</v>
      </c>
      <c r="E8" s="180">
        <v>37312</v>
      </c>
      <c r="G8" s="180">
        <v>342316</v>
      </c>
      <c r="H8" s="180">
        <v>0</v>
      </c>
      <c r="I8" s="180">
        <v>0</v>
      </c>
      <c r="J8" s="180">
        <v>0</v>
      </c>
      <c r="K8" s="180">
        <v>0</v>
      </c>
      <c r="L8" s="180">
        <v>17464</v>
      </c>
      <c r="M8" s="180">
        <v>695500</v>
      </c>
      <c r="N8" s="180">
        <v>107543</v>
      </c>
      <c r="O8" s="180">
        <v>14</v>
      </c>
      <c r="P8" s="180">
        <v>0</v>
      </c>
      <c r="Q8" s="180">
        <v>1147750</v>
      </c>
      <c r="R8" s="180">
        <v>47844</v>
      </c>
      <c r="S8" s="180">
        <v>0</v>
      </c>
      <c r="T8" s="180">
        <v>944917</v>
      </c>
      <c r="U8" s="180">
        <v>0</v>
      </c>
      <c r="V8" s="180">
        <v>725145</v>
      </c>
      <c r="W8" s="180">
        <v>4529378</v>
      </c>
      <c r="Y8" s="180">
        <v>510468</v>
      </c>
      <c r="Z8" s="180">
        <v>85839</v>
      </c>
      <c r="AA8" s="180">
        <v>1906801</v>
      </c>
      <c r="AB8" s="180">
        <v>299367</v>
      </c>
      <c r="AC8" s="180">
        <v>41253</v>
      </c>
      <c r="AD8" s="180">
        <v>68874</v>
      </c>
      <c r="AE8" s="180">
        <v>93279</v>
      </c>
      <c r="AF8" s="180">
        <v>144188</v>
      </c>
      <c r="AG8" s="180">
        <v>0</v>
      </c>
      <c r="AH8" s="180">
        <v>82408</v>
      </c>
      <c r="AI8" s="180">
        <v>376471</v>
      </c>
      <c r="AJ8" s="180">
        <v>171759</v>
      </c>
      <c r="AM8" s="180">
        <v>342525</v>
      </c>
      <c r="AN8" s="180">
        <v>103554</v>
      </c>
      <c r="AO8" s="180">
        <v>28530</v>
      </c>
      <c r="AP8" s="180">
        <v>0</v>
      </c>
      <c r="AQ8" s="180">
        <v>14576</v>
      </c>
      <c r="AR8" s="180">
        <v>0</v>
      </c>
      <c r="AS8" s="180">
        <v>49204</v>
      </c>
      <c r="AT8" s="180">
        <v>212417</v>
      </c>
      <c r="AV8" s="180">
        <v>756319</v>
      </c>
      <c r="AW8" s="180">
        <v>0</v>
      </c>
      <c r="AX8" s="180">
        <v>94683</v>
      </c>
      <c r="AY8" s="180">
        <v>111809</v>
      </c>
      <c r="AZ8" s="180">
        <v>53755</v>
      </c>
      <c r="BA8" s="180">
        <v>225217</v>
      </c>
      <c r="BB8" s="180">
        <v>0</v>
      </c>
      <c r="BC8" s="180">
        <v>0</v>
      </c>
      <c r="BD8" s="180">
        <v>222089</v>
      </c>
      <c r="BE8" s="180">
        <v>36412</v>
      </c>
      <c r="BF8" s="180">
        <v>28823</v>
      </c>
      <c r="BH8" s="180">
        <v>0</v>
      </c>
      <c r="BI8" s="180">
        <v>38662</v>
      </c>
      <c r="BJ8" s="180">
        <v>16089</v>
      </c>
      <c r="BK8" s="180">
        <v>76929</v>
      </c>
      <c r="BM8" s="180">
        <v>87448</v>
      </c>
      <c r="BN8" s="180">
        <v>48483</v>
      </c>
      <c r="BO8" s="180">
        <v>142129</v>
      </c>
      <c r="BP8" s="180">
        <v>163038</v>
      </c>
      <c r="BQ8" s="180">
        <v>0</v>
      </c>
      <c r="BR8" s="180">
        <v>207879</v>
      </c>
      <c r="BS8" s="180">
        <v>384690</v>
      </c>
      <c r="BT8" s="180">
        <v>72205</v>
      </c>
      <c r="BU8" s="180">
        <v>123587</v>
      </c>
      <c r="BV8" s="180">
        <v>0</v>
      </c>
      <c r="BX8" s="180">
        <v>209942</v>
      </c>
      <c r="BY8" s="180">
        <v>117881</v>
      </c>
      <c r="BZ8" s="180">
        <v>34759</v>
      </c>
      <c r="CA8" s="180">
        <v>8457</v>
      </c>
      <c r="CB8" s="180">
        <v>59332</v>
      </c>
      <c r="CD8" s="180">
        <v>18636</v>
      </c>
    </row>
    <row r="9" spans="1:82" x14ac:dyDescent="0.3">
      <c r="A9" s="155">
        <v>13</v>
      </c>
      <c r="B9" s="180" t="s">
        <v>1029</v>
      </c>
      <c r="E9" s="180">
        <v>0</v>
      </c>
      <c r="G9" s="180">
        <v>0</v>
      </c>
      <c r="H9" s="180">
        <v>0</v>
      </c>
      <c r="I9" s="180">
        <v>0</v>
      </c>
      <c r="J9" s="180">
        <v>0</v>
      </c>
      <c r="K9" s="180">
        <v>0</v>
      </c>
      <c r="L9" s="180">
        <v>0</v>
      </c>
      <c r="M9" s="180">
        <v>0</v>
      </c>
      <c r="N9" s="180">
        <v>0</v>
      </c>
      <c r="O9" s="180">
        <v>0</v>
      </c>
      <c r="P9" s="180">
        <v>0</v>
      </c>
      <c r="Q9" s="180">
        <v>0</v>
      </c>
      <c r="R9" s="180">
        <v>0</v>
      </c>
      <c r="S9" s="180">
        <v>0</v>
      </c>
      <c r="T9" s="180">
        <v>0</v>
      </c>
      <c r="U9" s="180">
        <v>0</v>
      </c>
      <c r="V9" s="180">
        <v>0</v>
      </c>
      <c r="W9" s="180">
        <v>0</v>
      </c>
      <c r="Y9" s="180">
        <v>0</v>
      </c>
      <c r="Z9" s="180">
        <v>0</v>
      </c>
      <c r="AA9" s="180">
        <v>0</v>
      </c>
      <c r="AB9" s="180">
        <v>0</v>
      </c>
      <c r="AC9" s="180">
        <v>0</v>
      </c>
      <c r="AD9" s="180">
        <v>0</v>
      </c>
      <c r="AE9" s="180">
        <v>0</v>
      </c>
      <c r="AF9" s="180">
        <v>0</v>
      </c>
      <c r="AG9" s="180">
        <v>0</v>
      </c>
      <c r="AH9" s="180">
        <v>0</v>
      </c>
      <c r="AI9" s="180">
        <v>0</v>
      </c>
      <c r="AJ9" s="180">
        <v>0</v>
      </c>
      <c r="AM9" s="180">
        <v>0</v>
      </c>
      <c r="AN9" s="180">
        <v>0</v>
      </c>
      <c r="AO9" s="180">
        <v>0</v>
      </c>
      <c r="AP9" s="180">
        <v>0</v>
      </c>
      <c r="AQ9" s="180">
        <v>0</v>
      </c>
      <c r="AR9" s="180">
        <v>0</v>
      </c>
      <c r="AS9" s="180">
        <v>0</v>
      </c>
      <c r="AT9" s="180">
        <v>0</v>
      </c>
      <c r="AV9" s="180">
        <v>0</v>
      </c>
      <c r="AW9" s="180">
        <v>0</v>
      </c>
      <c r="AX9" s="180">
        <v>0</v>
      </c>
      <c r="AY9" s="180">
        <v>0</v>
      </c>
      <c r="AZ9" s="180">
        <v>0</v>
      </c>
      <c r="BA9" s="180">
        <v>0</v>
      </c>
      <c r="BB9" s="180">
        <v>0</v>
      </c>
      <c r="BC9" s="180">
        <v>0</v>
      </c>
      <c r="BD9" s="180">
        <v>0</v>
      </c>
      <c r="BE9" s="180">
        <v>0</v>
      </c>
      <c r="BF9" s="180">
        <v>0</v>
      </c>
      <c r="BH9" s="180">
        <v>0</v>
      </c>
      <c r="BI9" s="180">
        <v>0</v>
      </c>
      <c r="BJ9" s="180">
        <v>0</v>
      </c>
      <c r="BK9" s="180">
        <v>0</v>
      </c>
      <c r="BM9" s="180">
        <v>0</v>
      </c>
      <c r="BN9" s="180">
        <v>0</v>
      </c>
      <c r="BO9" s="180">
        <v>0</v>
      </c>
      <c r="BP9" s="180">
        <v>0</v>
      </c>
      <c r="BQ9" s="180">
        <v>0</v>
      </c>
      <c r="BR9" s="180">
        <v>0</v>
      </c>
      <c r="BS9" s="180">
        <v>0</v>
      </c>
      <c r="BT9" s="180">
        <v>0</v>
      </c>
      <c r="BU9" s="180">
        <v>0</v>
      </c>
      <c r="BV9" s="180">
        <v>0</v>
      </c>
      <c r="BX9" s="180">
        <v>0</v>
      </c>
      <c r="BY9" s="180">
        <v>0</v>
      </c>
      <c r="BZ9" s="180">
        <v>0</v>
      </c>
      <c r="CA9" s="180">
        <v>0</v>
      </c>
      <c r="CB9" s="180">
        <v>0</v>
      </c>
      <c r="CD9" s="180">
        <v>0</v>
      </c>
    </row>
    <row r="10" spans="1:82" x14ac:dyDescent="0.3">
      <c r="A10" s="155">
        <v>14</v>
      </c>
      <c r="B10" s="180" t="s">
        <v>1030</v>
      </c>
      <c r="E10" s="180">
        <v>0</v>
      </c>
      <c r="G10" s="180">
        <v>0</v>
      </c>
      <c r="H10" s="180">
        <v>0</v>
      </c>
      <c r="I10" s="180">
        <v>0</v>
      </c>
      <c r="J10" s="180">
        <v>0</v>
      </c>
      <c r="K10" s="180">
        <v>0</v>
      </c>
      <c r="L10" s="180">
        <v>0</v>
      </c>
      <c r="M10" s="180">
        <v>0</v>
      </c>
      <c r="N10" s="180">
        <v>0</v>
      </c>
      <c r="O10" s="180">
        <v>0</v>
      </c>
      <c r="P10" s="180">
        <v>0</v>
      </c>
      <c r="Q10" s="180">
        <v>0</v>
      </c>
      <c r="R10" s="180">
        <v>0</v>
      </c>
      <c r="S10" s="180">
        <v>0</v>
      </c>
      <c r="T10" s="180">
        <v>0</v>
      </c>
      <c r="U10" s="180">
        <v>0</v>
      </c>
      <c r="V10" s="180">
        <v>0</v>
      </c>
      <c r="W10" s="180">
        <v>0</v>
      </c>
      <c r="Y10" s="180">
        <v>0</v>
      </c>
      <c r="Z10" s="180">
        <v>0</v>
      </c>
      <c r="AA10" s="180">
        <v>0</v>
      </c>
      <c r="AB10" s="180">
        <v>0</v>
      </c>
      <c r="AC10" s="180">
        <v>0</v>
      </c>
      <c r="AD10" s="180">
        <v>0</v>
      </c>
      <c r="AE10" s="180">
        <v>0</v>
      </c>
      <c r="AF10" s="180">
        <v>0</v>
      </c>
      <c r="AG10" s="180">
        <v>0</v>
      </c>
      <c r="AH10" s="180">
        <v>0</v>
      </c>
      <c r="AI10" s="180">
        <v>0</v>
      </c>
      <c r="AJ10" s="180">
        <v>0</v>
      </c>
      <c r="AM10" s="180">
        <v>0</v>
      </c>
      <c r="AN10" s="180">
        <v>0</v>
      </c>
      <c r="AO10" s="180">
        <v>0</v>
      </c>
      <c r="AP10" s="180">
        <v>0</v>
      </c>
      <c r="AQ10" s="180">
        <v>0</v>
      </c>
      <c r="AR10" s="180">
        <v>0</v>
      </c>
      <c r="AS10" s="180">
        <v>0</v>
      </c>
      <c r="AT10" s="180">
        <v>0</v>
      </c>
      <c r="AV10" s="180">
        <v>0</v>
      </c>
      <c r="AW10" s="180">
        <v>0</v>
      </c>
      <c r="AX10" s="180">
        <v>0</v>
      </c>
      <c r="AY10" s="180">
        <v>0</v>
      </c>
      <c r="AZ10" s="180">
        <v>0</v>
      </c>
      <c r="BA10" s="180">
        <v>0</v>
      </c>
      <c r="BB10" s="180">
        <v>0</v>
      </c>
      <c r="BC10" s="180">
        <v>0</v>
      </c>
      <c r="BD10" s="180">
        <v>0</v>
      </c>
      <c r="BE10" s="180">
        <v>0</v>
      </c>
      <c r="BF10" s="180">
        <v>0</v>
      </c>
      <c r="BH10" s="180">
        <v>0</v>
      </c>
      <c r="BI10" s="180">
        <v>0</v>
      </c>
      <c r="BJ10" s="180">
        <v>0</v>
      </c>
      <c r="BK10" s="180">
        <v>0</v>
      </c>
      <c r="BM10" s="180">
        <v>0</v>
      </c>
      <c r="BN10" s="180">
        <v>0</v>
      </c>
      <c r="BO10" s="180">
        <v>0</v>
      </c>
      <c r="BP10" s="180">
        <v>0</v>
      </c>
      <c r="BQ10" s="180">
        <v>0</v>
      </c>
      <c r="BR10" s="180">
        <v>0</v>
      </c>
      <c r="BS10" s="180">
        <v>0</v>
      </c>
      <c r="BT10" s="180">
        <v>0</v>
      </c>
      <c r="BU10" s="180">
        <v>0</v>
      </c>
      <c r="BV10" s="180">
        <v>0</v>
      </c>
      <c r="BX10" s="180">
        <v>0</v>
      </c>
      <c r="BY10" s="180">
        <v>0</v>
      </c>
      <c r="BZ10" s="180">
        <v>0</v>
      </c>
      <c r="CA10" s="180">
        <v>0</v>
      </c>
      <c r="CB10" s="180">
        <v>0</v>
      </c>
      <c r="CD10" s="180">
        <v>0</v>
      </c>
    </row>
    <row r="11" spans="1:82" x14ac:dyDescent="0.3">
      <c r="A11" s="155">
        <v>16</v>
      </c>
      <c r="B11" s="180" t="s">
        <v>197</v>
      </c>
      <c r="E11" s="180">
        <v>71169</v>
      </c>
      <c r="G11" s="180">
        <v>2277561</v>
      </c>
      <c r="H11" s="180">
        <v>1873693</v>
      </c>
      <c r="I11" s="180">
        <v>4530050</v>
      </c>
      <c r="J11" s="180">
        <v>87106</v>
      </c>
      <c r="K11" s="180">
        <v>362476</v>
      </c>
      <c r="L11" s="180">
        <v>251423</v>
      </c>
      <c r="M11" s="180">
        <v>16426232</v>
      </c>
      <c r="N11" s="180">
        <v>577052</v>
      </c>
      <c r="O11" s="180">
        <v>5817245</v>
      </c>
      <c r="P11" s="180">
        <v>114303</v>
      </c>
      <c r="Q11" s="180">
        <v>44293311</v>
      </c>
      <c r="R11" s="180">
        <v>1956468</v>
      </c>
      <c r="S11" s="180">
        <v>32041</v>
      </c>
      <c r="T11" s="180">
        <v>78875033</v>
      </c>
      <c r="U11" s="180">
        <v>18391698</v>
      </c>
      <c r="V11" s="180">
        <v>22932108</v>
      </c>
      <c r="W11" s="180">
        <v>37635662</v>
      </c>
      <c r="Y11" s="180">
        <v>14098725</v>
      </c>
      <c r="Z11" s="180">
        <v>1269585</v>
      </c>
      <c r="AA11" s="180">
        <v>15661385</v>
      </c>
      <c r="AB11" s="180">
        <v>4378548</v>
      </c>
      <c r="AC11" s="180">
        <v>2230113</v>
      </c>
      <c r="AD11" s="180">
        <v>2165851</v>
      </c>
      <c r="AE11" s="180">
        <v>2566907</v>
      </c>
      <c r="AF11" s="180">
        <v>21947049</v>
      </c>
      <c r="AG11" s="180">
        <v>6324612</v>
      </c>
      <c r="AH11" s="180">
        <v>1553680</v>
      </c>
      <c r="AI11" s="180">
        <v>33145208</v>
      </c>
      <c r="AJ11" s="180">
        <v>986316</v>
      </c>
      <c r="AM11" s="180">
        <v>15737412</v>
      </c>
      <c r="AN11" s="180">
        <v>686550</v>
      </c>
      <c r="AO11" s="180">
        <v>866244</v>
      </c>
      <c r="AP11" s="180">
        <v>45289</v>
      </c>
      <c r="AQ11" s="180">
        <v>5923630</v>
      </c>
      <c r="AR11" s="180">
        <v>7634606</v>
      </c>
      <c r="AS11" s="180">
        <v>685449</v>
      </c>
      <c r="AT11" s="180">
        <v>2762962</v>
      </c>
      <c r="AV11" s="180">
        <v>16162623</v>
      </c>
      <c r="AW11" s="180">
        <v>1843704</v>
      </c>
      <c r="AX11" s="180">
        <v>1881990</v>
      </c>
      <c r="AY11" s="180">
        <v>9539789</v>
      </c>
      <c r="AZ11" s="180">
        <v>1232700</v>
      </c>
      <c r="BA11" s="180">
        <v>1162150</v>
      </c>
      <c r="BB11" s="180">
        <v>33689</v>
      </c>
      <c r="BC11" s="180">
        <v>289603</v>
      </c>
      <c r="BD11" s="180">
        <v>9741214</v>
      </c>
      <c r="BE11" s="180">
        <v>144862</v>
      </c>
      <c r="BF11" s="180">
        <v>440964</v>
      </c>
      <c r="BH11" s="180">
        <v>87110</v>
      </c>
      <c r="BI11" s="180">
        <v>248720</v>
      </c>
      <c r="BJ11" s="180">
        <v>147358</v>
      </c>
      <c r="BK11" s="180">
        <v>3860725</v>
      </c>
      <c r="BM11" s="180">
        <v>2041211</v>
      </c>
      <c r="BN11" s="180">
        <v>5422491</v>
      </c>
      <c r="BO11" s="180">
        <v>1369098</v>
      </c>
      <c r="BP11" s="180">
        <v>1827900</v>
      </c>
      <c r="BQ11" s="180">
        <v>21063961</v>
      </c>
      <c r="BR11" s="180">
        <v>950715</v>
      </c>
      <c r="BS11" s="180">
        <v>15404827</v>
      </c>
      <c r="BT11" s="180">
        <v>787135</v>
      </c>
      <c r="BU11" s="180">
        <v>5908400</v>
      </c>
      <c r="BV11" s="180">
        <v>759740</v>
      </c>
      <c r="BX11" s="180">
        <v>855152</v>
      </c>
      <c r="BY11" s="180">
        <v>78210</v>
      </c>
      <c r="BZ11" s="180">
        <v>210438</v>
      </c>
      <c r="CA11" s="180">
        <v>135193</v>
      </c>
      <c r="CB11" s="180">
        <v>1250871</v>
      </c>
      <c r="CD11" s="180">
        <v>62038</v>
      </c>
    </row>
    <row r="12" spans="1:82" x14ac:dyDescent="0.3">
      <c r="A12" s="155">
        <v>17</v>
      </c>
      <c r="B12" s="180" t="s">
        <v>200</v>
      </c>
      <c r="E12" s="180">
        <v>0</v>
      </c>
      <c r="G12" s="180">
        <v>0</v>
      </c>
      <c r="H12" s="180">
        <v>0</v>
      </c>
      <c r="I12" s="180">
        <v>10179</v>
      </c>
      <c r="J12" s="180">
        <v>0</v>
      </c>
      <c r="K12" s="180">
        <v>0</v>
      </c>
      <c r="L12" s="180">
        <v>0</v>
      </c>
      <c r="M12" s="180">
        <v>0</v>
      </c>
      <c r="N12" s="180">
        <v>0</v>
      </c>
      <c r="O12" s="180">
        <v>0</v>
      </c>
      <c r="P12" s="180">
        <v>0</v>
      </c>
      <c r="Q12" s="180">
        <v>1676222</v>
      </c>
      <c r="R12" s="180">
        <v>0</v>
      </c>
      <c r="S12" s="180">
        <v>0</v>
      </c>
      <c r="T12" s="180">
        <v>0</v>
      </c>
      <c r="U12" s="180">
        <v>0</v>
      </c>
      <c r="V12" s="180">
        <v>764199</v>
      </c>
      <c r="W12" s="180">
        <v>4565333</v>
      </c>
      <c r="Y12" s="180">
        <v>10000</v>
      </c>
      <c r="Z12" s="180">
        <v>0</v>
      </c>
      <c r="AA12" s="180">
        <v>0</v>
      </c>
      <c r="AB12" s="180">
        <v>0</v>
      </c>
      <c r="AC12" s="180">
        <v>0</v>
      </c>
      <c r="AD12" s="180">
        <v>0</v>
      </c>
      <c r="AE12" s="180">
        <v>99598</v>
      </c>
      <c r="AF12" s="180">
        <v>0</v>
      </c>
      <c r="AG12" s="180">
        <v>290815</v>
      </c>
      <c r="AH12" s="180">
        <v>0</v>
      </c>
      <c r="AI12" s="180">
        <v>2637550</v>
      </c>
      <c r="AJ12" s="180">
        <v>527500</v>
      </c>
      <c r="AM12" s="180">
        <v>536000</v>
      </c>
      <c r="AN12" s="180">
        <v>0</v>
      </c>
      <c r="AO12" s="180">
        <v>0</v>
      </c>
      <c r="AP12" s="180">
        <v>0</v>
      </c>
      <c r="AQ12" s="180">
        <v>0</v>
      </c>
      <c r="AR12" s="180">
        <v>0</v>
      </c>
      <c r="AS12" s="180">
        <v>0</v>
      </c>
      <c r="AT12" s="180">
        <v>84732</v>
      </c>
      <c r="AV12" s="180">
        <v>462000</v>
      </c>
      <c r="AW12" s="180">
        <v>0</v>
      </c>
      <c r="AX12" s="180">
        <v>0</v>
      </c>
      <c r="AY12" s="180">
        <v>0</v>
      </c>
      <c r="AZ12" s="180">
        <v>0</v>
      </c>
      <c r="BA12" s="180">
        <v>0</v>
      </c>
      <c r="BB12" s="180">
        <v>0</v>
      </c>
      <c r="BC12" s="180">
        <v>0</v>
      </c>
      <c r="BD12" s="180">
        <v>225975</v>
      </c>
      <c r="BE12" s="180">
        <v>0</v>
      </c>
      <c r="BF12" s="180">
        <v>0</v>
      </c>
      <c r="BH12" s="180">
        <v>0</v>
      </c>
      <c r="BI12" s="180">
        <v>0</v>
      </c>
      <c r="BJ12" s="180">
        <v>0</v>
      </c>
      <c r="BK12" s="180">
        <v>0</v>
      </c>
      <c r="BM12" s="180">
        <v>0</v>
      </c>
      <c r="BN12" s="180">
        <v>0</v>
      </c>
      <c r="BO12" s="180">
        <v>0</v>
      </c>
      <c r="BP12" s="180">
        <v>0</v>
      </c>
      <c r="BQ12" s="180">
        <v>244999</v>
      </c>
      <c r="BR12" s="180">
        <v>375000</v>
      </c>
      <c r="BS12" s="180">
        <v>41277</v>
      </c>
      <c r="BT12" s="180">
        <v>0</v>
      </c>
      <c r="BU12" s="180">
        <v>0</v>
      </c>
      <c r="BV12" s="180">
        <v>0</v>
      </c>
      <c r="BX12" s="180">
        <v>0</v>
      </c>
      <c r="BY12" s="180">
        <v>0</v>
      </c>
      <c r="BZ12" s="180">
        <v>0</v>
      </c>
      <c r="CA12" s="180">
        <v>0</v>
      </c>
      <c r="CB12" s="180">
        <v>0</v>
      </c>
      <c r="CD12" s="180">
        <v>0</v>
      </c>
    </row>
    <row r="13" spans="1:82" x14ac:dyDescent="0.3">
      <c r="A13" s="155">
        <v>20</v>
      </c>
      <c r="B13" s="180" t="s">
        <v>201</v>
      </c>
      <c r="E13" s="180">
        <v>0</v>
      </c>
      <c r="G13" s="180">
        <v>21960</v>
      </c>
      <c r="H13" s="180">
        <v>0</v>
      </c>
      <c r="I13" s="180">
        <v>0</v>
      </c>
      <c r="J13" s="180">
        <v>0</v>
      </c>
      <c r="K13" s="180">
        <v>0</v>
      </c>
      <c r="L13" s="180">
        <v>0</v>
      </c>
      <c r="M13" s="180">
        <v>0</v>
      </c>
      <c r="N13" s="180">
        <v>0</v>
      </c>
      <c r="O13" s="180">
        <v>0</v>
      </c>
      <c r="P13" s="180">
        <v>0</v>
      </c>
      <c r="Q13" s="180">
        <v>5724308</v>
      </c>
      <c r="R13" s="180">
        <v>451516</v>
      </c>
      <c r="S13" s="180">
        <v>0</v>
      </c>
      <c r="T13" s="180">
        <v>1831187</v>
      </c>
      <c r="U13" s="180">
        <v>1048946</v>
      </c>
      <c r="V13" s="180">
        <v>2456447</v>
      </c>
      <c r="W13" s="180">
        <v>7619617</v>
      </c>
      <c r="Y13" s="180">
        <v>838430</v>
      </c>
      <c r="Z13" s="180">
        <v>0</v>
      </c>
      <c r="AA13" s="180">
        <v>0</v>
      </c>
      <c r="AB13" s="180">
        <v>94000</v>
      </c>
      <c r="AC13" s="180">
        <v>66470</v>
      </c>
      <c r="AD13" s="180">
        <v>0</v>
      </c>
      <c r="AE13" s="180">
        <v>0</v>
      </c>
      <c r="AF13" s="180">
        <v>0</v>
      </c>
      <c r="AG13" s="180">
        <v>0</v>
      </c>
      <c r="AH13" s="180">
        <v>0</v>
      </c>
      <c r="AI13" s="180">
        <v>776060</v>
      </c>
      <c r="AJ13" s="180">
        <v>252776</v>
      </c>
      <c r="AM13" s="180">
        <v>350350</v>
      </c>
      <c r="AN13" s="180">
        <v>0</v>
      </c>
      <c r="AO13" s="180">
        <v>0</v>
      </c>
      <c r="AP13" s="180">
        <v>0</v>
      </c>
      <c r="AQ13" s="180">
        <v>0</v>
      </c>
      <c r="AR13" s="180">
        <v>400069</v>
      </c>
      <c r="AS13" s="180">
        <v>0</v>
      </c>
      <c r="AT13" s="180">
        <v>23527</v>
      </c>
      <c r="AV13" s="180">
        <v>217000</v>
      </c>
      <c r="AW13" s="180">
        <v>0</v>
      </c>
      <c r="AX13" s="180">
        <v>699123</v>
      </c>
      <c r="AY13" s="180">
        <v>1260650</v>
      </c>
      <c r="AZ13" s="180">
        <v>0</v>
      </c>
      <c r="BA13" s="180">
        <v>0</v>
      </c>
      <c r="BB13" s="180">
        <v>0</v>
      </c>
      <c r="BC13" s="180">
        <v>20000</v>
      </c>
      <c r="BD13" s="180">
        <v>16207</v>
      </c>
      <c r="BE13" s="180">
        <v>0</v>
      </c>
      <c r="BF13" s="180">
        <v>11275</v>
      </c>
      <c r="BH13" s="180">
        <v>0</v>
      </c>
      <c r="BI13" s="180">
        <v>0</v>
      </c>
      <c r="BJ13" s="180">
        <v>0</v>
      </c>
      <c r="BK13" s="180">
        <v>0</v>
      </c>
      <c r="BM13" s="180">
        <v>0</v>
      </c>
      <c r="BN13" s="180">
        <v>62000</v>
      </c>
      <c r="BO13" s="180">
        <v>0</v>
      </c>
      <c r="BP13" s="180">
        <v>0</v>
      </c>
      <c r="BQ13" s="180">
        <v>0</v>
      </c>
      <c r="BR13" s="180">
        <v>0</v>
      </c>
      <c r="BS13" s="180">
        <v>3539017</v>
      </c>
      <c r="BT13" s="180">
        <v>0</v>
      </c>
      <c r="BU13" s="180">
        <v>153900</v>
      </c>
      <c r="BV13" s="180">
        <v>255202</v>
      </c>
      <c r="BX13" s="180">
        <v>0</v>
      </c>
      <c r="BY13" s="180">
        <v>0</v>
      </c>
      <c r="BZ13" s="180">
        <v>449817</v>
      </c>
      <c r="CA13" s="180">
        <v>0</v>
      </c>
      <c r="CB13" s="180">
        <v>0</v>
      </c>
      <c r="CD13" s="180">
        <v>0</v>
      </c>
    </row>
    <row r="14" spans="1:82" x14ac:dyDescent="0.3">
      <c r="A14" s="155">
        <v>22</v>
      </c>
      <c r="B14" s="180" t="s">
        <v>203</v>
      </c>
      <c r="E14" s="180">
        <v>0</v>
      </c>
      <c r="G14" s="180">
        <v>0</v>
      </c>
      <c r="H14" s="180">
        <v>0</v>
      </c>
      <c r="I14" s="180">
        <v>0</v>
      </c>
      <c r="J14" s="180">
        <v>0</v>
      </c>
      <c r="K14" s="180">
        <v>0</v>
      </c>
      <c r="L14" s="180">
        <v>0</v>
      </c>
      <c r="M14" s="180">
        <v>0</v>
      </c>
      <c r="N14" s="180">
        <v>0</v>
      </c>
      <c r="O14" s="180">
        <v>-466659</v>
      </c>
      <c r="P14" s="180">
        <v>0</v>
      </c>
      <c r="Q14" s="180">
        <v>0</v>
      </c>
      <c r="R14" s="180">
        <v>2111</v>
      </c>
      <c r="S14" s="180">
        <v>0</v>
      </c>
      <c r="T14" s="180">
        <v>116211</v>
      </c>
      <c r="U14" s="180">
        <v>26452</v>
      </c>
      <c r="V14" s="180">
        <v>0</v>
      </c>
      <c r="W14" s="180">
        <v>0</v>
      </c>
      <c r="Y14" s="180">
        <v>47513</v>
      </c>
      <c r="Z14" s="180">
        <v>20755</v>
      </c>
      <c r="AA14" s="180">
        <v>0</v>
      </c>
      <c r="AB14" s="180">
        <v>0</v>
      </c>
      <c r="AC14" s="180">
        <v>11455</v>
      </c>
      <c r="AD14" s="180">
        <v>0</v>
      </c>
      <c r="AE14" s="180">
        <v>6738</v>
      </c>
      <c r="AF14" s="180">
        <v>-3021732</v>
      </c>
      <c r="AG14" s="180">
        <v>0</v>
      </c>
      <c r="AH14" s="180">
        <v>0</v>
      </c>
      <c r="AI14" s="180">
        <v>600592</v>
      </c>
      <c r="AJ14" s="180">
        <v>0</v>
      </c>
      <c r="AM14" s="180">
        <v>0</v>
      </c>
      <c r="AN14" s="180">
        <v>0</v>
      </c>
      <c r="AO14" s="180">
        <v>86640</v>
      </c>
      <c r="AP14" s="180">
        <v>0</v>
      </c>
      <c r="AQ14" s="180">
        <v>0</v>
      </c>
      <c r="AR14" s="180">
        <v>-57614</v>
      </c>
      <c r="AS14" s="180">
        <v>0</v>
      </c>
      <c r="AT14" s="180">
        <v>56597</v>
      </c>
      <c r="AV14" s="180">
        <v>0</v>
      </c>
      <c r="AW14" s="180">
        <v>3500</v>
      </c>
      <c r="AX14" s="180">
        <v>0</v>
      </c>
      <c r="AY14" s="180">
        <v>712271</v>
      </c>
      <c r="AZ14" s="180">
        <v>17000</v>
      </c>
      <c r="BA14" s="180">
        <v>0</v>
      </c>
      <c r="BB14" s="180">
        <v>0</v>
      </c>
      <c r="BC14" s="180">
        <v>0</v>
      </c>
      <c r="BD14" s="180">
        <v>18146</v>
      </c>
      <c r="BE14" s="180">
        <v>0</v>
      </c>
      <c r="BF14" s="180">
        <v>0</v>
      </c>
      <c r="BH14" s="180">
        <v>0</v>
      </c>
      <c r="BI14" s="180">
        <v>0</v>
      </c>
      <c r="BJ14" s="180">
        <v>0</v>
      </c>
      <c r="BK14" s="180">
        <v>0</v>
      </c>
      <c r="BM14" s="180">
        <v>26999</v>
      </c>
      <c r="BN14" s="180">
        <v>0</v>
      </c>
      <c r="BO14" s="180">
        <v>0</v>
      </c>
      <c r="BP14" s="180">
        <v>0</v>
      </c>
      <c r="BQ14" s="180">
        <v>27134</v>
      </c>
      <c r="BR14" s="180">
        <v>13200</v>
      </c>
      <c r="BS14" s="180">
        <v>0</v>
      </c>
      <c r="BT14" s="180">
        <v>0</v>
      </c>
      <c r="BU14" s="180">
        <v>0</v>
      </c>
      <c r="BV14" s="180">
        <v>0</v>
      </c>
      <c r="BX14" s="180">
        <v>2000</v>
      </c>
      <c r="BY14" s="180">
        <v>0</v>
      </c>
      <c r="BZ14" s="180">
        <v>0</v>
      </c>
      <c r="CA14" s="180">
        <v>0</v>
      </c>
      <c r="CB14" s="180">
        <v>0</v>
      </c>
      <c r="CD14" s="180">
        <v>0</v>
      </c>
    </row>
    <row r="15" spans="1:82" x14ac:dyDescent="0.3">
      <c r="A15" s="155">
        <v>23</v>
      </c>
      <c r="B15" s="180" t="s">
        <v>206</v>
      </c>
      <c r="E15" s="180">
        <v>23643</v>
      </c>
      <c r="G15" s="180">
        <v>554948</v>
      </c>
      <c r="H15" s="180">
        <v>772191</v>
      </c>
      <c r="I15" s="180">
        <v>731397</v>
      </c>
      <c r="J15" s="180">
        <v>12287</v>
      </c>
      <c r="K15" s="180">
        <v>91535</v>
      </c>
      <c r="L15" s="180">
        <v>80867</v>
      </c>
      <c r="M15" s="180">
        <v>220880</v>
      </c>
      <c r="N15" s="180">
        <v>63764</v>
      </c>
      <c r="O15" s="180">
        <v>430062</v>
      </c>
      <c r="P15" s="180">
        <v>14131</v>
      </c>
      <c r="Q15" s="180">
        <v>2630438</v>
      </c>
      <c r="R15" s="180">
        <v>30056</v>
      </c>
      <c r="S15" s="180">
        <v>-19919</v>
      </c>
      <c r="T15" s="180">
        <v>13715464</v>
      </c>
      <c r="U15" s="180">
        <v>2531624</v>
      </c>
      <c r="V15" s="180">
        <v>4023469</v>
      </c>
      <c r="W15" s="180">
        <v>1747590</v>
      </c>
      <c r="Y15" s="180">
        <v>1616453</v>
      </c>
      <c r="Z15" s="180">
        <v>91836</v>
      </c>
      <c r="AA15" s="180">
        <v>2867341</v>
      </c>
      <c r="AB15" s="180">
        <v>107146</v>
      </c>
      <c r="AC15" s="180">
        <v>514195</v>
      </c>
      <c r="AD15" s="180">
        <v>193126</v>
      </c>
      <c r="AE15" s="180">
        <v>358403</v>
      </c>
      <c r="AF15" s="180">
        <v>-153232</v>
      </c>
      <c r="AG15" s="180">
        <v>751728</v>
      </c>
      <c r="AH15" s="180">
        <v>531192</v>
      </c>
      <c r="AI15" s="180">
        <v>4005936</v>
      </c>
      <c r="AJ15" s="180">
        <v>950524</v>
      </c>
      <c r="AM15" s="180">
        <v>2514823</v>
      </c>
      <c r="AN15" s="180">
        <v>-16061</v>
      </c>
      <c r="AO15" s="180">
        <v>368042</v>
      </c>
      <c r="AP15" s="180">
        <v>12083</v>
      </c>
      <c r="AQ15" s="180">
        <v>518990</v>
      </c>
      <c r="AR15" s="180">
        <v>1312154</v>
      </c>
      <c r="AS15" s="180">
        <v>187858</v>
      </c>
      <c r="AT15" s="180">
        <v>464225</v>
      </c>
      <c r="AV15" s="180">
        <v>583073</v>
      </c>
      <c r="AW15" s="180">
        <v>237157</v>
      </c>
      <c r="AX15" s="180">
        <v>-696467</v>
      </c>
      <c r="AY15" s="180">
        <v>995085</v>
      </c>
      <c r="AZ15" s="180">
        <v>99627</v>
      </c>
      <c r="BA15" s="180">
        <v>-92586</v>
      </c>
      <c r="BB15" s="180">
        <v>12005</v>
      </c>
      <c r="BC15" s="180">
        <v>46769</v>
      </c>
      <c r="BD15" s="180">
        <v>1185528</v>
      </c>
      <c r="BE15" s="180">
        <v>60898</v>
      </c>
      <c r="BF15" s="180">
        <v>100573</v>
      </c>
      <c r="BH15" s="180">
        <v>20537</v>
      </c>
      <c r="BI15" s="180">
        <v>4996</v>
      </c>
      <c r="BJ15" s="180">
        <v>-70243</v>
      </c>
      <c r="BK15" s="180">
        <v>306046</v>
      </c>
      <c r="BM15" s="180">
        <v>159094</v>
      </c>
      <c r="BN15" s="180">
        <v>426461</v>
      </c>
      <c r="BO15" s="180">
        <v>286354</v>
      </c>
      <c r="BP15" s="180">
        <v>403077</v>
      </c>
      <c r="BQ15" s="180">
        <v>2059598</v>
      </c>
      <c r="BR15" s="180">
        <v>123190</v>
      </c>
      <c r="BS15" s="180">
        <v>-1046215</v>
      </c>
      <c r="BT15" s="180">
        <v>75</v>
      </c>
      <c r="BU15" s="180">
        <v>1262387</v>
      </c>
      <c r="BV15" s="180">
        <v>-100286</v>
      </c>
      <c r="BX15" s="180">
        <v>-7369</v>
      </c>
      <c r="BY15" s="180">
        <v>6388</v>
      </c>
      <c r="BZ15" s="180">
        <v>58681</v>
      </c>
      <c r="CA15" s="180">
        <v>-18015</v>
      </c>
      <c r="CB15" s="180">
        <v>193015</v>
      </c>
      <c r="CD15" s="180">
        <v>11360</v>
      </c>
    </row>
    <row r="16" spans="1:82" x14ac:dyDescent="0.3">
      <c r="A16" s="155">
        <v>31</v>
      </c>
      <c r="B16" s="180" t="s">
        <v>1031</v>
      </c>
      <c r="E16" s="180">
        <v>0</v>
      </c>
      <c r="G16" s="180">
        <v>0</v>
      </c>
      <c r="H16" s="180">
        <v>0</v>
      </c>
      <c r="I16" s="180">
        <v>0</v>
      </c>
      <c r="J16" s="180">
        <v>0</v>
      </c>
      <c r="K16" s="180">
        <v>0</v>
      </c>
      <c r="L16" s="180">
        <v>0</v>
      </c>
      <c r="M16" s="180">
        <v>0</v>
      </c>
      <c r="N16" s="180">
        <v>0</v>
      </c>
      <c r="O16" s="180">
        <v>0</v>
      </c>
      <c r="P16" s="180">
        <v>0</v>
      </c>
      <c r="Q16" s="180">
        <v>0</v>
      </c>
      <c r="R16" s="180">
        <v>0</v>
      </c>
      <c r="S16" s="180">
        <v>0</v>
      </c>
      <c r="T16" s="180">
        <v>0</v>
      </c>
      <c r="U16" s="180">
        <v>0</v>
      </c>
      <c r="V16" s="180">
        <v>0</v>
      </c>
      <c r="W16" s="180">
        <v>0</v>
      </c>
      <c r="Y16" s="180">
        <v>0</v>
      </c>
      <c r="Z16" s="180">
        <v>0</v>
      </c>
      <c r="AA16" s="180">
        <v>0</v>
      </c>
      <c r="AB16" s="180">
        <v>0</v>
      </c>
      <c r="AC16" s="180">
        <v>0</v>
      </c>
      <c r="AD16" s="180">
        <v>0</v>
      </c>
      <c r="AE16" s="180">
        <v>0</v>
      </c>
      <c r="AF16" s="180">
        <v>0</v>
      </c>
      <c r="AG16" s="180">
        <v>0</v>
      </c>
      <c r="AH16" s="180">
        <v>0</v>
      </c>
      <c r="AI16" s="180">
        <v>0</v>
      </c>
      <c r="AJ16" s="180">
        <v>0</v>
      </c>
      <c r="AM16" s="180">
        <v>0</v>
      </c>
      <c r="AN16" s="180">
        <v>0</v>
      </c>
      <c r="AO16" s="180">
        <v>0</v>
      </c>
      <c r="AP16" s="180">
        <v>0</v>
      </c>
      <c r="AQ16" s="180">
        <v>0</v>
      </c>
      <c r="AR16" s="180">
        <v>0</v>
      </c>
      <c r="AS16" s="180">
        <v>0</v>
      </c>
      <c r="AT16" s="180">
        <v>0</v>
      </c>
      <c r="AV16" s="180">
        <v>0</v>
      </c>
      <c r="AW16" s="180">
        <v>0</v>
      </c>
      <c r="AX16" s="180">
        <v>0</v>
      </c>
      <c r="AY16" s="180">
        <v>0</v>
      </c>
      <c r="AZ16" s="180">
        <v>0</v>
      </c>
      <c r="BA16" s="180">
        <v>0</v>
      </c>
      <c r="BB16" s="180">
        <v>0</v>
      </c>
      <c r="BC16" s="180">
        <v>0</v>
      </c>
      <c r="BD16" s="180">
        <v>0</v>
      </c>
      <c r="BE16" s="180">
        <v>0</v>
      </c>
      <c r="BF16" s="180">
        <v>0</v>
      </c>
      <c r="BH16" s="180">
        <v>0</v>
      </c>
      <c r="BI16" s="180">
        <v>0</v>
      </c>
      <c r="BJ16" s="180">
        <v>0</v>
      </c>
      <c r="BK16" s="180">
        <v>0</v>
      </c>
      <c r="BM16" s="180">
        <v>0</v>
      </c>
      <c r="BN16" s="180">
        <v>0</v>
      </c>
      <c r="BO16" s="180">
        <v>0</v>
      </c>
      <c r="BP16" s="180">
        <v>0</v>
      </c>
      <c r="BQ16" s="180">
        <v>0</v>
      </c>
      <c r="BR16" s="180">
        <v>0</v>
      </c>
      <c r="BS16" s="180">
        <v>0</v>
      </c>
      <c r="BT16" s="180">
        <v>0</v>
      </c>
      <c r="BU16" s="180">
        <v>0</v>
      </c>
      <c r="BV16" s="180">
        <v>0</v>
      </c>
      <c r="BX16" s="180">
        <v>0</v>
      </c>
      <c r="BY16" s="180">
        <v>0</v>
      </c>
      <c r="BZ16" s="180">
        <v>0</v>
      </c>
      <c r="CA16" s="180">
        <v>0</v>
      </c>
      <c r="CB16" s="180">
        <v>0</v>
      </c>
      <c r="CD16" s="180">
        <v>0</v>
      </c>
    </row>
    <row r="17" spans="1:82" x14ac:dyDescent="0.3">
      <c r="A17" s="155">
        <v>32</v>
      </c>
      <c r="B17" s="180" t="s">
        <v>1032</v>
      </c>
      <c r="E17" s="180">
        <v>0</v>
      </c>
      <c r="G17" s="180">
        <v>0</v>
      </c>
      <c r="H17" s="180">
        <v>0</v>
      </c>
      <c r="I17" s="180">
        <v>0</v>
      </c>
      <c r="J17" s="180">
        <v>0</v>
      </c>
      <c r="K17" s="180">
        <v>0</v>
      </c>
      <c r="L17" s="180">
        <v>0</v>
      </c>
      <c r="M17" s="180">
        <v>0</v>
      </c>
      <c r="N17" s="180">
        <v>0</v>
      </c>
      <c r="O17" s="180">
        <v>0</v>
      </c>
      <c r="P17" s="180">
        <v>0</v>
      </c>
      <c r="Q17" s="180">
        <v>0</v>
      </c>
      <c r="R17" s="180">
        <v>0</v>
      </c>
      <c r="S17" s="180">
        <v>0</v>
      </c>
      <c r="T17" s="180">
        <v>0</v>
      </c>
      <c r="U17" s="180">
        <v>0</v>
      </c>
      <c r="V17" s="180">
        <v>0</v>
      </c>
      <c r="W17" s="180">
        <v>0</v>
      </c>
      <c r="Y17" s="180">
        <v>0</v>
      </c>
      <c r="Z17" s="180">
        <v>0</v>
      </c>
      <c r="AA17" s="180">
        <v>0</v>
      </c>
      <c r="AB17" s="180">
        <v>0</v>
      </c>
      <c r="AC17" s="180">
        <v>0</v>
      </c>
      <c r="AD17" s="180">
        <v>0</v>
      </c>
      <c r="AE17" s="180">
        <v>0</v>
      </c>
      <c r="AF17" s="180">
        <v>0</v>
      </c>
      <c r="AG17" s="180">
        <v>0</v>
      </c>
      <c r="AH17" s="180">
        <v>0</v>
      </c>
      <c r="AI17" s="180">
        <v>0</v>
      </c>
      <c r="AJ17" s="180">
        <v>0</v>
      </c>
      <c r="AM17" s="180">
        <v>0</v>
      </c>
      <c r="AN17" s="180">
        <v>0</v>
      </c>
      <c r="AO17" s="180">
        <v>0</v>
      </c>
      <c r="AP17" s="180">
        <v>0</v>
      </c>
      <c r="AQ17" s="180">
        <v>0</v>
      </c>
      <c r="AR17" s="180">
        <v>0</v>
      </c>
      <c r="AS17" s="180">
        <v>0</v>
      </c>
      <c r="AT17" s="180">
        <v>0</v>
      </c>
      <c r="AV17" s="180">
        <v>0</v>
      </c>
      <c r="AW17" s="180">
        <v>0</v>
      </c>
      <c r="AX17" s="180">
        <v>0</v>
      </c>
      <c r="AY17" s="180">
        <v>0</v>
      </c>
      <c r="AZ17" s="180">
        <v>0</v>
      </c>
      <c r="BA17" s="180">
        <v>0</v>
      </c>
      <c r="BB17" s="180">
        <v>0</v>
      </c>
      <c r="BC17" s="180">
        <v>0</v>
      </c>
      <c r="BD17" s="180">
        <v>0</v>
      </c>
      <c r="BE17" s="180">
        <v>0</v>
      </c>
      <c r="BF17" s="180">
        <v>0</v>
      </c>
      <c r="BH17" s="180">
        <v>0</v>
      </c>
      <c r="BI17" s="180">
        <v>0</v>
      </c>
      <c r="BJ17" s="180">
        <v>0</v>
      </c>
      <c r="BK17" s="180">
        <v>0</v>
      </c>
      <c r="BM17" s="180">
        <v>0</v>
      </c>
      <c r="BN17" s="180">
        <v>0</v>
      </c>
      <c r="BO17" s="180">
        <v>0</v>
      </c>
      <c r="BP17" s="180">
        <v>0</v>
      </c>
      <c r="BQ17" s="180">
        <v>0</v>
      </c>
      <c r="BR17" s="180">
        <v>0</v>
      </c>
      <c r="BS17" s="180">
        <v>0</v>
      </c>
      <c r="BT17" s="180">
        <v>0</v>
      </c>
      <c r="BU17" s="180">
        <v>0</v>
      </c>
      <c r="BV17" s="180">
        <v>0</v>
      </c>
      <c r="BX17" s="180">
        <v>0</v>
      </c>
      <c r="BY17" s="180">
        <v>0</v>
      </c>
      <c r="BZ17" s="180">
        <v>0</v>
      </c>
      <c r="CA17" s="180">
        <v>0</v>
      </c>
      <c r="CB17" s="180">
        <v>0</v>
      </c>
      <c r="CD17" s="180">
        <v>0</v>
      </c>
    </row>
    <row r="18" spans="1:82" x14ac:dyDescent="0.3">
      <c r="A18" s="155">
        <v>33</v>
      </c>
      <c r="B18" s="180" t="s">
        <v>282</v>
      </c>
      <c r="E18" s="180">
        <v>0</v>
      </c>
      <c r="G18" s="180">
        <v>0</v>
      </c>
      <c r="H18" s="180">
        <v>0</v>
      </c>
      <c r="I18" s="180">
        <v>0</v>
      </c>
      <c r="J18" s="180">
        <v>0</v>
      </c>
      <c r="K18" s="180">
        <v>0</v>
      </c>
      <c r="L18" s="180">
        <v>0</v>
      </c>
      <c r="M18" s="180">
        <v>0</v>
      </c>
      <c r="N18" s="180">
        <v>0</v>
      </c>
      <c r="O18" s="180">
        <v>0</v>
      </c>
      <c r="P18" s="180">
        <v>0</v>
      </c>
      <c r="Q18" s="180">
        <v>0</v>
      </c>
      <c r="R18" s="180">
        <v>0</v>
      </c>
      <c r="S18" s="180">
        <v>0</v>
      </c>
      <c r="T18" s="180">
        <v>0</v>
      </c>
      <c r="U18" s="180">
        <v>0</v>
      </c>
      <c r="V18" s="180">
        <v>0</v>
      </c>
      <c r="W18" s="180">
        <v>0</v>
      </c>
      <c r="Y18" s="180">
        <v>0</v>
      </c>
      <c r="Z18" s="180">
        <v>0</v>
      </c>
      <c r="AA18" s="180">
        <v>0</v>
      </c>
      <c r="AB18" s="180">
        <v>0</v>
      </c>
      <c r="AC18" s="180">
        <v>0</v>
      </c>
      <c r="AD18" s="180">
        <v>0</v>
      </c>
      <c r="AE18" s="180">
        <v>0</v>
      </c>
      <c r="AF18" s="180">
        <v>0</v>
      </c>
      <c r="AG18" s="180">
        <v>0</v>
      </c>
      <c r="AH18" s="180">
        <v>0</v>
      </c>
      <c r="AI18" s="180">
        <v>0</v>
      </c>
      <c r="AJ18" s="180">
        <v>0</v>
      </c>
      <c r="AM18" s="180">
        <v>0</v>
      </c>
      <c r="AN18" s="180">
        <v>0</v>
      </c>
      <c r="AO18" s="180">
        <v>0</v>
      </c>
      <c r="AP18" s="180">
        <v>0</v>
      </c>
      <c r="AQ18" s="180">
        <v>0</v>
      </c>
      <c r="AR18" s="180">
        <v>0</v>
      </c>
      <c r="AS18" s="180">
        <v>0</v>
      </c>
      <c r="AT18" s="180">
        <v>0</v>
      </c>
      <c r="AV18" s="180">
        <v>0</v>
      </c>
      <c r="AW18" s="180">
        <v>0</v>
      </c>
      <c r="AX18" s="180">
        <v>0</v>
      </c>
      <c r="AY18" s="180">
        <v>0</v>
      </c>
      <c r="AZ18" s="180">
        <v>0</v>
      </c>
      <c r="BA18" s="180">
        <v>0</v>
      </c>
      <c r="BB18" s="180">
        <v>0</v>
      </c>
      <c r="BC18" s="180">
        <v>0</v>
      </c>
      <c r="BD18" s="180">
        <v>0</v>
      </c>
      <c r="BE18" s="180">
        <v>0</v>
      </c>
      <c r="BF18" s="180">
        <v>0</v>
      </c>
      <c r="BH18" s="180">
        <v>0</v>
      </c>
      <c r="BI18" s="180">
        <v>0</v>
      </c>
      <c r="BJ18" s="180">
        <v>0</v>
      </c>
      <c r="BK18" s="180">
        <v>0</v>
      </c>
      <c r="BM18" s="180">
        <v>0</v>
      </c>
      <c r="BN18" s="180">
        <v>0</v>
      </c>
      <c r="BO18" s="180">
        <v>0</v>
      </c>
      <c r="BP18" s="180">
        <v>0</v>
      </c>
      <c r="BQ18" s="180">
        <v>0</v>
      </c>
      <c r="BR18" s="180">
        <v>0</v>
      </c>
      <c r="BS18" s="180">
        <v>0</v>
      </c>
      <c r="BT18" s="180">
        <v>0</v>
      </c>
      <c r="BU18" s="180">
        <v>0</v>
      </c>
      <c r="BV18" s="180">
        <v>0</v>
      </c>
      <c r="BX18" s="180">
        <v>0</v>
      </c>
      <c r="BY18" s="180">
        <v>0</v>
      </c>
      <c r="BZ18" s="180">
        <v>0</v>
      </c>
      <c r="CA18" s="180">
        <v>0</v>
      </c>
      <c r="CB18" s="180">
        <v>0</v>
      </c>
      <c r="CD18" s="180">
        <v>0</v>
      </c>
    </row>
    <row r="19" spans="1:82" x14ac:dyDescent="0.3">
      <c r="A19" s="155">
        <v>34</v>
      </c>
      <c r="B19" s="180" t="s">
        <v>1033</v>
      </c>
      <c r="E19" s="180">
        <v>0</v>
      </c>
      <c r="G19" s="180">
        <v>0</v>
      </c>
      <c r="H19" s="180">
        <v>0</v>
      </c>
      <c r="I19" s="180">
        <v>0</v>
      </c>
      <c r="J19" s="180">
        <v>0</v>
      </c>
      <c r="K19" s="180">
        <v>0</v>
      </c>
      <c r="L19" s="180">
        <v>0</v>
      </c>
      <c r="M19" s="180">
        <v>0</v>
      </c>
      <c r="N19" s="180">
        <v>0</v>
      </c>
      <c r="O19" s="180">
        <v>0</v>
      </c>
      <c r="P19" s="180">
        <v>0</v>
      </c>
      <c r="Q19" s="180">
        <v>0</v>
      </c>
      <c r="R19" s="180">
        <v>0</v>
      </c>
      <c r="S19" s="180">
        <v>0</v>
      </c>
      <c r="T19" s="180">
        <v>0</v>
      </c>
      <c r="U19" s="180">
        <v>0</v>
      </c>
      <c r="V19" s="180">
        <v>0</v>
      </c>
      <c r="W19" s="180">
        <v>0</v>
      </c>
      <c r="Y19" s="180">
        <v>0</v>
      </c>
      <c r="Z19" s="180">
        <v>0</v>
      </c>
      <c r="AA19" s="180">
        <v>0</v>
      </c>
      <c r="AB19" s="180">
        <v>0</v>
      </c>
      <c r="AC19" s="180">
        <v>0</v>
      </c>
      <c r="AD19" s="180">
        <v>0</v>
      </c>
      <c r="AE19" s="180">
        <v>0</v>
      </c>
      <c r="AF19" s="180">
        <v>0</v>
      </c>
      <c r="AG19" s="180">
        <v>0</v>
      </c>
      <c r="AH19" s="180">
        <v>0</v>
      </c>
      <c r="AI19" s="180">
        <v>0</v>
      </c>
      <c r="AJ19" s="180">
        <v>0</v>
      </c>
      <c r="AM19" s="180">
        <v>0</v>
      </c>
      <c r="AN19" s="180">
        <v>0</v>
      </c>
      <c r="AO19" s="180">
        <v>0</v>
      </c>
      <c r="AP19" s="180">
        <v>0</v>
      </c>
      <c r="AQ19" s="180">
        <v>0</v>
      </c>
      <c r="AR19" s="180">
        <v>0</v>
      </c>
      <c r="AS19" s="180">
        <v>0</v>
      </c>
      <c r="AT19" s="180">
        <v>0</v>
      </c>
      <c r="AV19" s="180">
        <v>0</v>
      </c>
      <c r="AW19" s="180">
        <v>0</v>
      </c>
      <c r="AX19" s="180">
        <v>0</v>
      </c>
      <c r="AY19" s="180">
        <v>0</v>
      </c>
      <c r="AZ19" s="180">
        <v>0</v>
      </c>
      <c r="BA19" s="180">
        <v>0</v>
      </c>
      <c r="BB19" s="180">
        <v>0</v>
      </c>
      <c r="BC19" s="180">
        <v>0</v>
      </c>
      <c r="BD19" s="180">
        <v>0</v>
      </c>
      <c r="BE19" s="180">
        <v>0</v>
      </c>
      <c r="BF19" s="180">
        <v>0</v>
      </c>
      <c r="BH19" s="180">
        <v>0</v>
      </c>
      <c r="BI19" s="180">
        <v>0</v>
      </c>
      <c r="BJ19" s="180">
        <v>0</v>
      </c>
      <c r="BK19" s="180">
        <v>0</v>
      </c>
      <c r="BM19" s="180">
        <v>0</v>
      </c>
      <c r="BN19" s="180">
        <v>0</v>
      </c>
      <c r="BO19" s="180">
        <v>0</v>
      </c>
      <c r="BP19" s="180">
        <v>0</v>
      </c>
      <c r="BQ19" s="180">
        <v>0</v>
      </c>
      <c r="BR19" s="180">
        <v>0</v>
      </c>
      <c r="BS19" s="180">
        <v>0</v>
      </c>
      <c r="BT19" s="180">
        <v>0</v>
      </c>
      <c r="BU19" s="180">
        <v>0</v>
      </c>
      <c r="BV19" s="180">
        <v>0</v>
      </c>
      <c r="BX19" s="180">
        <v>0</v>
      </c>
      <c r="BY19" s="180">
        <v>0</v>
      </c>
      <c r="BZ19" s="180">
        <v>0</v>
      </c>
      <c r="CA19" s="180">
        <v>0</v>
      </c>
      <c r="CB19" s="180">
        <v>0</v>
      </c>
      <c r="CD19" s="180">
        <v>0</v>
      </c>
    </row>
    <row r="20" spans="1:82" x14ac:dyDescent="0.3">
      <c r="A20" s="155">
        <v>35</v>
      </c>
      <c r="B20" s="180" t="s">
        <v>1034</v>
      </c>
      <c r="E20" s="180">
        <v>0</v>
      </c>
      <c r="G20" s="180">
        <v>0</v>
      </c>
      <c r="H20" s="180">
        <v>0</v>
      </c>
      <c r="I20" s="180">
        <v>0</v>
      </c>
      <c r="J20" s="180">
        <v>0</v>
      </c>
      <c r="K20" s="180">
        <v>0</v>
      </c>
      <c r="L20" s="180">
        <v>0</v>
      </c>
      <c r="M20" s="180">
        <v>0</v>
      </c>
      <c r="N20" s="180">
        <v>0</v>
      </c>
      <c r="O20" s="180">
        <v>0</v>
      </c>
      <c r="P20" s="180">
        <v>0</v>
      </c>
      <c r="Q20" s="180">
        <v>0</v>
      </c>
      <c r="R20" s="180">
        <v>0</v>
      </c>
      <c r="S20" s="180">
        <v>0</v>
      </c>
      <c r="T20" s="180">
        <v>0</v>
      </c>
      <c r="U20" s="180">
        <v>0</v>
      </c>
      <c r="V20" s="180">
        <v>0</v>
      </c>
      <c r="W20" s="180">
        <v>0</v>
      </c>
      <c r="Y20" s="180">
        <v>0</v>
      </c>
      <c r="Z20" s="180">
        <v>0</v>
      </c>
      <c r="AA20" s="180">
        <v>0</v>
      </c>
      <c r="AB20" s="180">
        <v>0</v>
      </c>
      <c r="AC20" s="180">
        <v>0</v>
      </c>
      <c r="AD20" s="180">
        <v>0</v>
      </c>
      <c r="AE20" s="180">
        <v>0</v>
      </c>
      <c r="AF20" s="180">
        <v>0</v>
      </c>
      <c r="AG20" s="180">
        <v>0</v>
      </c>
      <c r="AH20" s="180">
        <v>0</v>
      </c>
      <c r="AI20" s="180">
        <v>0</v>
      </c>
      <c r="AJ20" s="180">
        <v>0</v>
      </c>
      <c r="AM20" s="180">
        <v>0</v>
      </c>
      <c r="AN20" s="180">
        <v>0</v>
      </c>
      <c r="AO20" s="180">
        <v>0</v>
      </c>
      <c r="AP20" s="180">
        <v>0</v>
      </c>
      <c r="AQ20" s="180">
        <v>0</v>
      </c>
      <c r="AR20" s="180">
        <v>0</v>
      </c>
      <c r="AS20" s="180">
        <v>0</v>
      </c>
      <c r="AT20" s="180">
        <v>0</v>
      </c>
      <c r="AV20" s="180">
        <v>0</v>
      </c>
      <c r="AW20" s="180">
        <v>0</v>
      </c>
      <c r="AX20" s="180">
        <v>0</v>
      </c>
      <c r="AY20" s="180">
        <v>0</v>
      </c>
      <c r="AZ20" s="180">
        <v>0</v>
      </c>
      <c r="BA20" s="180">
        <v>0</v>
      </c>
      <c r="BB20" s="180">
        <v>0</v>
      </c>
      <c r="BC20" s="180">
        <v>0</v>
      </c>
      <c r="BD20" s="180">
        <v>0</v>
      </c>
      <c r="BE20" s="180">
        <v>0</v>
      </c>
      <c r="BF20" s="180">
        <v>0</v>
      </c>
      <c r="BH20" s="180">
        <v>0</v>
      </c>
      <c r="BI20" s="180">
        <v>0</v>
      </c>
      <c r="BJ20" s="180">
        <v>0</v>
      </c>
      <c r="BK20" s="180">
        <v>0</v>
      </c>
      <c r="BM20" s="180">
        <v>0</v>
      </c>
      <c r="BN20" s="180">
        <v>0</v>
      </c>
      <c r="BO20" s="180">
        <v>0</v>
      </c>
      <c r="BP20" s="180">
        <v>0</v>
      </c>
      <c r="BQ20" s="180">
        <v>0</v>
      </c>
      <c r="BR20" s="180">
        <v>0</v>
      </c>
      <c r="BS20" s="180">
        <v>0</v>
      </c>
      <c r="BT20" s="180">
        <v>0</v>
      </c>
      <c r="BU20" s="180">
        <v>0</v>
      </c>
      <c r="BV20" s="180">
        <v>0</v>
      </c>
      <c r="BX20" s="180">
        <v>0</v>
      </c>
      <c r="BY20" s="180">
        <v>0</v>
      </c>
      <c r="BZ20" s="180">
        <v>0</v>
      </c>
      <c r="CA20" s="180">
        <v>0</v>
      </c>
      <c r="CB20" s="180">
        <v>0</v>
      </c>
      <c r="CD20" s="180">
        <v>0</v>
      </c>
    </row>
    <row r="21" spans="1:82" x14ac:dyDescent="0.3">
      <c r="A21" s="155">
        <v>36</v>
      </c>
      <c r="B21" s="180" t="s">
        <v>1035</v>
      </c>
      <c r="E21" s="180">
        <v>0</v>
      </c>
      <c r="G21" s="180">
        <v>0</v>
      </c>
      <c r="H21" s="180">
        <v>0</v>
      </c>
      <c r="I21" s="180">
        <v>0</v>
      </c>
      <c r="J21" s="180">
        <v>0</v>
      </c>
      <c r="K21" s="180">
        <v>0</v>
      </c>
      <c r="L21" s="180">
        <v>0</v>
      </c>
      <c r="M21" s="180">
        <v>0</v>
      </c>
      <c r="N21" s="180">
        <v>0</v>
      </c>
      <c r="O21" s="180">
        <v>0</v>
      </c>
      <c r="P21" s="180">
        <v>0</v>
      </c>
      <c r="Q21" s="180">
        <v>0</v>
      </c>
      <c r="R21" s="180">
        <v>0</v>
      </c>
      <c r="S21" s="180">
        <v>0</v>
      </c>
      <c r="T21" s="180">
        <v>0</v>
      </c>
      <c r="U21" s="180">
        <v>0</v>
      </c>
      <c r="V21" s="180">
        <v>0</v>
      </c>
      <c r="W21" s="180">
        <v>0</v>
      </c>
      <c r="Y21" s="180">
        <v>0</v>
      </c>
      <c r="Z21" s="180">
        <v>0</v>
      </c>
      <c r="AA21" s="180">
        <v>0</v>
      </c>
      <c r="AB21" s="180">
        <v>0</v>
      </c>
      <c r="AC21" s="180">
        <v>0</v>
      </c>
      <c r="AD21" s="180">
        <v>0</v>
      </c>
      <c r="AE21" s="180">
        <v>0</v>
      </c>
      <c r="AF21" s="180">
        <v>0</v>
      </c>
      <c r="AG21" s="180">
        <v>0</v>
      </c>
      <c r="AH21" s="180">
        <v>0</v>
      </c>
      <c r="AI21" s="180">
        <v>0</v>
      </c>
      <c r="AJ21" s="180">
        <v>0</v>
      </c>
      <c r="AM21" s="180">
        <v>0</v>
      </c>
      <c r="AN21" s="180">
        <v>0</v>
      </c>
      <c r="AO21" s="180">
        <v>0</v>
      </c>
      <c r="AP21" s="180">
        <v>0</v>
      </c>
      <c r="AQ21" s="180">
        <v>0</v>
      </c>
      <c r="AR21" s="180">
        <v>0</v>
      </c>
      <c r="AS21" s="180">
        <v>0</v>
      </c>
      <c r="AT21" s="180">
        <v>0</v>
      </c>
      <c r="AV21" s="180">
        <v>0</v>
      </c>
      <c r="AW21" s="180">
        <v>0</v>
      </c>
      <c r="AX21" s="180">
        <v>0</v>
      </c>
      <c r="AY21" s="180">
        <v>0</v>
      </c>
      <c r="AZ21" s="180">
        <v>0</v>
      </c>
      <c r="BA21" s="180">
        <v>0</v>
      </c>
      <c r="BB21" s="180">
        <v>0</v>
      </c>
      <c r="BC21" s="180">
        <v>0</v>
      </c>
      <c r="BD21" s="180">
        <v>0</v>
      </c>
      <c r="BE21" s="180">
        <v>0</v>
      </c>
      <c r="BF21" s="180">
        <v>0</v>
      </c>
      <c r="BH21" s="180">
        <v>0</v>
      </c>
      <c r="BI21" s="180">
        <v>0</v>
      </c>
      <c r="BJ21" s="180">
        <v>0</v>
      </c>
      <c r="BK21" s="180">
        <v>0</v>
      </c>
      <c r="BM21" s="180">
        <v>0</v>
      </c>
      <c r="BN21" s="180">
        <v>0</v>
      </c>
      <c r="BO21" s="180">
        <v>0</v>
      </c>
      <c r="BP21" s="180">
        <v>0</v>
      </c>
      <c r="BQ21" s="180">
        <v>0</v>
      </c>
      <c r="BR21" s="180">
        <v>0</v>
      </c>
      <c r="BS21" s="180">
        <v>0</v>
      </c>
      <c r="BT21" s="180">
        <v>0</v>
      </c>
      <c r="BU21" s="180">
        <v>0</v>
      </c>
      <c r="BV21" s="180">
        <v>0</v>
      </c>
      <c r="BX21" s="180">
        <v>0</v>
      </c>
      <c r="BY21" s="180">
        <v>0</v>
      </c>
      <c r="BZ21" s="180">
        <v>0</v>
      </c>
      <c r="CA21" s="180">
        <v>0</v>
      </c>
      <c r="CB21" s="180">
        <v>0</v>
      </c>
      <c r="CD21" s="180">
        <v>0</v>
      </c>
    </row>
    <row r="22" spans="1:82" x14ac:dyDescent="0.3">
      <c r="A22" s="155">
        <v>37</v>
      </c>
      <c r="B22" s="180" t="s">
        <v>1036</v>
      </c>
      <c r="E22" s="180">
        <v>0</v>
      </c>
      <c r="G22" s="180">
        <v>0</v>
      </c>
      <c r="H22" s="180">
        <v>0</v>
      </c>
      <c r="I22" s="180">
        <v>0</v>
      </c>
      <c r="J22" s="180">
        <v>0</v>
      </c>
      <c r="K22" s="180">
        <v>0</v>
      </c>
      <c r="L22" s="180">
        <v>0</v>
      </c>
      <c r="M22" s="180">
        <v>0</v>
      </c>
      <c r="N22" s="180">
        <v>0</v>
      </c>
      <c r="O22" s="180">
        <v>0</v>
      </c>
      <c r="P22" s="180">
        <v>0</v>
      </c>
      <c r="Q22" s="180">
        <v>0</v>
      </c>
      <c r="R22" s="180">
        <v>0</v>
      </c>
      <c r="S22" s="180">
        <v>0</v>
      </c>
      <c r="T22" s="180">
        <v>0</v>
      </c>
      <c r="U22" s="180">
        <v>0</v>
      </c>
      <c r="V22" s="180">
        <v>0</v>
      </c>
      <c r="W22" s="180">
        <v>0</v>
      </c>
      <c r="Y22" s="180">
        <v>0</v>
      </c>
      <c r="Z22" s="180">
        <v>0</v>
      </c>
      <c r="AA22" s="180">
        <v>0</v>
      </c>
      <c r="AB22" s="180">
        <v>0</v>
      </c>
      <c r="AC22" s="180">
        <v>0</v>
      </c>
      <c r="AD22" s="180">
        <v>0</v>
      </c>
      <c r="AE22" s="180">
        <v>0</v>
      </c>
      <c r="AF22" s="180">
        <v>0</v>
      </c>
      <c r="AG22" s="180">
        <v>0</v>
      </c>
      <c r="AH22" s="180">
        <v>0</v>
      </c>
      <c r="AI22" s="180">
        <v>0</v>
      </c>
      <c r="AJ22" s="180">
        <v>0</v>
      </c>
      <c r="AM22" s="180">
        <v>0</v>
      </c>
      <c r="AN22" s="180">
        <v>0</v>
      </c>
      <c r="AO22" s="180">
        <v>0</v>
      </c>
      <c r="AP22" s="180">
        <v>0</v>
      </c>
      <c r="AQ22" s="180">
        <v>0</v>
      </c>
      <c r="AR22" s="180">
        <v>0</v>
      </c>
      <c r="AS22" s="180">
        <v>0</v>
      </c>
      <c r="AT22" s="180">
        <v>0</v>
      </c>
      <c r="AV22" s="180">
        <v>0</v>
      </c>
      <c r="AW22" s="180">
        <v>0</v>
      </c>
      <c r="AX22" s="180">
        <v>0</v>
      </c>
      <c r="AY22" s="180">
        <v>0</v>
      </c>
      <c r="AZ22" s="180">
        <v>0</v>
      </c>
      <c r="BA22" s="180">
        <v>0</v>
      </c>
      <c r="BB22" s="180">
        <v>0</v>
      </c>
      <c r="BC22" s="180">
        <v>0</v>
      </c>
      <c r="BD22" s="180">
        <v>0</v>
      </c>
      <c r="BE22" s="180">
        <v>0</v>
      </c>
      <c r="BF22" s="180">
        <v>0</v>
      </c>
      <c r="BH22" s="180">
        <v>0</v>
      </c>
      <c r="BI22" s="180">
        <v>0</v>
      </c>
      <c r="BJ22" s="180">
        <v>0</v>
      </c>
      <c r="BK22" s="180">
        <v>0</v>
      </c>
      <c r="BM22" s="180">
        <v>0</v>
      </c>
      <c r="BN22" s="180">
        <v>0</v>
      </c>
      <c r="BO22" s="180">
        <v>0</v>
      </c>
      <c r="BP22" s="180">
        <v>0</v>
      </c>
      <c r="BQ22" s="180">
        <v>0</v>
      </c>
      <c r="BR22" s="180">
        <v>0</v>
      </c>
      <c r="BS22" s="180">
        <v>0</v>
      </c>
      <c r="BT22" s="180">
        <v>0</v>
      </c>
      <c r="BU22" s="180">
        <v>0</v>
      </c>
      <c r="BV22" s="180">
        <v>0</v>
      </c>
      <c r="BX22" s="180">
        <v>0</v>
      </c>
      <c r="BY22" s="180">
        <v>0</v>
      </c>
      <c r="BZ22" s="180">
        <v>0</v>
      </c>
      <c r="CA22" s="180">
        <v>0</v>
      </c>
      <c r="CB22" s="180">
        <v>0</v>
      </c>
      <c r="CD22" s="180">
        <v>0</v>
      </c>
    </row>
    <row r="23" spans="1:82" x14ac:dyDescent="0.3">
      <c r="A23" s="155">
        <v>38</v>
      </c>
      <c r="B23" s="180" t="s">
        <v>1037</v>
      </c>
      <c r="E23" s="180">
        <v>0</v>
      </c>
      <c r="G23" s="180">
        <v>0</v>
      </c>
      <c r="H23" s="180">
        <v>0</v>
      </c>
      <c r="I23" s="180">
        <v>0</v>
      </c>
      <c r="J23" s="180">
        <v>0</v>
      </c>
      <c r="K23" s="180">
        <v>0</v>
      </c>
      <c r="L23" s="180">
        <v>0</v>
      </c>
      <c r="M23" s="180">
        <v>0</v>
      </c>
      <c r="N23" s="180">
        <v>0</v>
      </c>
      <c r="O23" s="180">
        <v>0</v>
      </c>
      <c r="P23" s="180">
        <v>0</v>
      </c>
      <c r="Q23" s="180">
        <v>0</v>
      </c>
      <c r="R23" s="180">
        <v>0</v>
      </c>
      <c r="S23" s="180">
        <v>0</v>
      </c>
      <c r="T23" s="180">
        <v>0</v>
      </c>
      <c r="U23" s="180">
        <v>0</v>
      </c>
      <c r="V23" s="180">
        <v>0</v>
      </c>
      <c r="W23" s="180">
        <v>0</v>
      </c>
      <c r="Y23" s="180">
        <v>0</v>
      </c>
      <c r="Z23" s="180">
        <v>0</v>
      </c>
      <c r="AA23" s="180">
        <v>0</v>
      </c>
      <c r="AB23" s="180">
        <v>0</v>
      </c>
      <c r="AC23" s="180">
        <v>0</v>
      </c>
      <c r="AD23" s="180">
        <v>0</v>
      </c>
      <c r="AE23" s="180">
        <v>0</v>
      </c>
      <c r="AF23" s="180">
        <v>0</v>
      </c>
      <c r="AG23" s="180">
        <v>0</v>
      </c>
      <c r="AH23" s="180">
        <v>0</v>
      </c>
      <c r="AI23" s="180">
        <v>0</v>
      </c>
      <c r="AJ23" s="180">
        <v>0</v>
      </c>
      <c r="AM23" s="180">
        <v>0</v>
      </c>
      <c r="AN23" s="180">
        <v>0</v>
      </c>
      <c r="AO23" s="180">
        <v>0</v>
      </c>
      <c r="AP23" s="180">
        <v>0</v>
      </c>
      <c r="AQ23" s="180">
        <v>0</v>
      </c>
      <c r="AR23" s="180">
        <v>0</v>
      </c>
      <c r="AS23" s="180">
        <v>0</v>
      </c>
      <c r="AT23" s="180">
        <v>0</v>
      </c>
      <c r="AV23" s="180">
        <v>0</v>
      </c>
      <c r="AW23" s="180">
        <v>0</v>
      </c>
      <c r="AX23" s="180">
        <v>0</v>
      </c>
      <c r="AY23" s="180">
        <v>0</v>
      </c>
      <c r="AZ23" s="180">
        <v>0</v>
      </c>
      <c r="BA23" s="180">
        <v>0</v>
      </c>
      <c r="BB23" s="180">
        <v>0</v>
      </c>
      <c r="BC23" s="180">
        <v>0</v>
      </c>
      <c r="BD23" s="180">
        <v>0</v>
      </c>
      <c r="BE23" s="180">
        <v>0</v>
      </c>
      <c r="BF23" s="180">
        <v>0</v>
      </c>
      <c r="BH23" s="180">
        <v>0</v>
      </c>
      <c r="BI23" s="180">
        <v>0</v>
      </c>
      <c r="BJ23" s="180">
        <v>0</v>
      </c>
      <c r="BK23" s="180">
        <v>0</v>
      </c>
      <c r="BM23" s="180">
        <v>0</v>
      </c>
      <c r="BN23" s="180">
        <v>0</v>
      </c>
      <c r="BO23" s="180">
        <v>0</v>
      </c>
      <c r="BP23" s="180">
        <v>0</v>
      </c>
      <c r="BQ23" s="180">
        <v>0</v>
      </c>
      <c r="BR23" s="180">
        <v>0</v>
      </c>
      <c r="BS23" s="180">
        <v>0</v>
      </c>
      <c r="BT23" s="180">
        <v>0</v>
      </c>
      <c r="BU23" s="180">
        <v>0</v>
      </c>
      <c r="BV23" s="180">
        <v>0</v>
      </c>
      <c r="BX23" s="180">
        <v>0</v>
      </c>
      <c r="BY23" s="180">
        <v>0</v>
      </c>
      <c r="BZ23" s="180">
        <v>0</v>
      </c>
      <c r="CA23" s="180">
        <v>0</v>
      </c>
      <c r="CB23" s="180">
        <v>0</v>
      </c>
      <c r="CD23" s="180">
        <v>0</v>
      </c>
    </row>
    <row r="24" spans="1:82" x14ac:dyDescent="0.3">
      <c r="A24" s="155">
        <v>39</v>
      </c>
      <c r="B24" s="180" t="s">
        <v>1038</v>
      </c>
      <c r="E24" s="180">
        <v>0</v>
      </c>
      <c r="G24" s="180">
        <v>0</v>
      </c>
      <c r="H24" s="180">
        <v>0</v>
      </c>
      <c r="I24" s="180">
        <v>0</v>
      </c>
      <c r="J24" s="180">
        <v>0</v>
      </c>
      <c r="K24" s="180">
        <v>0</v>
      </c>
      <c r="L24" s="180">
        <v>0</v>
      </c>
      <c r="M24" s="180">
        <v>0</v>
      </c>
      <c r="N24" s="180">
        <v>0</v>
      </c>
      <c r="O24" s="180">
        <v>0</v>
      </c>
      <c r="P24" s="180">
        <v>0</v>
      </c>
      <c r="Q24" s="180">
        <v>0</v>
      </c>
      <c r="R24" s="180">
        <v>0</v>
      </c>
      <c r="S24" s="180">
        <v>0</v>
      </c>
      <c r="T24" s="180">
        <v>0</v>
      </c>
      <c r="U24" s="180">
        <v>0</v>
      </c>
      <c r="V24" s="180">
        <v>0</v>
      </c>
      <c r="W24" s="180">
        <v>0</v>
      </c>
      <c r="Y24" s="180">
        <v>0</v>
      </c>
      <c r="Z24" s="180">
        <v>0</v>
      </c>
      <c r="AA24" s="180">
        <v>0</v>
      </c>
      <c r="AB24" s="180">
        <v>0</v>
      </c>
      <c r="AC24" s="180">
        <v>0</v>
      </c>
      <c r="AD24" s="180">
        <v>0</v>
      </c>
      <c r="AE24" s="180">
        <v>0</v>
      </c>
      <c r="AF24" s="180">
        <v>0</v>
      </c>
      <c r="AG24" s="180">
        <v>0</v>
      </c>
      <c r="AH24" s="180">
        <v>0</v>
      </c>
      <c r="AI24" s="180">
        <v>0</v>
      </c>
      <c r="AJ24" s="180">
        <v>0</v>
      </c>
      <c r="AM24" s="180">
        <v>0</v>
      </c>
      <c r="AN24" s="180">
        <v>0</v>
      </c>
      <c r="AO24" s="180">
        <v>0</v>
      </c>
      <c r="AP24" s="180">
        <v>0</v>
      </c>
      <c r="AQ24" s="180">
        <v>0</v>
      </c>
      <c r="AR24" s="180">
        <v>0</v>
      </c>
      <c r="AS24" s="180">
        <v>0</v>
      </c>
      <c r="AT24" s="180">
        <v>0</v>
      </c>
      <c r="AV24" s="180">
        <v>0</v>
      </c>
      <c r="AW24" s="180">
        <v>0</v>
      </c>
      <c r="AX24" s="180">
        <v>0</v>
      </c>
      <c r="AY24" s="180">
        <v>0</v>
      </c>
      <c r="AZ24" s="180">
        <v>0</v>
      </c>
      <c r="BA24" s="180">
        <v>0</v>
      </c>
      <c r="BB24" s="180">
        <v>0</v>
      </c>
      <c r="BC24" s="180">
        <v>0</v>
      </c>
      <c r="BD24" s="180">
        <v>0</v>
      </c>
      <c r="BE24" s="180">
        <v>0</v>
      </c>
      <c r="BF24" s="180">
        <v>0</v>
      </c>
      <c r="BH24" s="180">
        <v>0</v>
      </c>
      <c r="BI24" s="180">
        <v>0</v>
      </c>
      <c r="BJ24" s="180">
        <v>0</v>
      </c>
      <c r="BK24" s="180">
        <v>0</v>
      </c>
      <c r="BM24" s="180">
        <v>0</v>
      </c>
      <c r="BN24" s="180">
        <v>0</v>
      </c>
      <c r="BO24" s="180">
        <v>0</v>
      </c>
      <c r="BP24" s="180">
        <v>0</v>
      </c>
      <c r="BQ24" s="180">
        <v>0</v>
      </c>
      <c r="BR24" s="180">
        <v>0</v>
      </c>
      <c r="BS24" s="180">
        <v>0</v>
      </c>
      <c r="BT24" s="180">
        <v>0</v>
      </c>
      <c r="BU24" s="180">
        <v>0</v>
      </c>
      <c r="BV24" s="180">
        <v>0</v>
      </c>
      <c r="BX24" s="180">
        <v>0</v>
      </c>
      <c r="BY24" s="180">
        <v>0</v>
      </c>
      <c r="BZ24" s="180">
        <v>0</v>
      </c>
      <c r="CA24" s="180">
        <v>0</v>
      </c>
      <c r="CB24" s="180">
        <v>0</v>
      </c>
      <c r="CD24" s="180">
        <v>0</v>
      </c>
    </row>
    <row r="25" spans="1:82" x14ac:dyDescent="0.3">
      <c r="A25" s="155">
        <v>40</v>
      </c>
      <c r="B25" s="180" t="s">
        <v>1039</v>
      </c>
      <c r="E25" s="180">
        <v>0</v>
      </c>
      <c r="G25" s="180">
        <v>0</v>
      </c>
      <c r="H25" s="180">
        <v>0</v>
      </c>
      <c r="I25" s="180">
        <v>0</v>
      </c>
      <c r="J25" s="180">
        <v>0</v>
      </c>
      <c r="K25" s="180">
        <v>0</v>
      </c>
      <c r="L25" s="180">
        <v>0</v>
      </c>
      <c r="M25" s="180">
        <v>0</v>
      </c>
      <c r="N25" s="180">
        <v>0</v>
      </c>
      <c r="O25" s="180">
        <v>0</v>
      </c>
      <c r="P25" s="180">
        <v>0</v>
      </c>
      <c r="Q25" s="180">
        <v>0</v>
      </c>
      <c r="R25" s="180">
        <v>0</v>
      </c>
      <c r="S25" s="180">
        <v>0</v>
      </c>
      <c r="T25" s="180">
        <v>0</v>
      </c>
      <c r="U25" s="180">
        <v>0</v>
      </c>
      <c r="V25" s="180">
        <v>0</v>
      </c>
      <c r="W25" s="180">
        <v>0</v>
      </c>
      <c r="Y25" s="180">
        <v>0</v>
      </c>
      <c r="Z25" s="180">
        <v>0</v>
      </c>
      <c r="AA25" s="180">
        <v>0</v>
      </c>
      <c r="AB25" s="180">
        <v>0</v>
      </c>
      <c r="AC25" s="180">
        <v>0</v>
      </c>
      <c r="AD25" s="180">
        <v>0</v>
      </c>
      <c r="AE25" s="180">
        <v>0</v>
      </c>
      <c r="AF25" s="180">
        <v>0</v>
      </c>
      <c r="AG25" s="180">
        <v>0</v>
      </c>
      <c r="AH25" s="180">
        <v>0</v>
      </c>
      <c r="AI25" s="180">
        <v>0</v>
      </c>
      <c r="AJ25" s="180">
        <v>0</v>
      </c>
      <c r="AM25" s="180">
        <v>0</v>
      </c>
      <c r="AN25" s="180">
        <v>0</v>
      </c>
      <c r="AO25" s="180">
        <v>0</v>
      </c>
      <c r="AP25" s="180">
        <v>0</v>
      </c>
      <c r="AQ25" s="180">
        <v>0</v>
      </c>
      <c r="AR25" s="180">
        <v>0</v>
      </c>
      <c r="AS25" s="180">
        <v>0</v>
      </c>
      <c r="AT25" s="180">
        <v>0</v>
      </c>
      <c r="AV25" s="180">
        <v>0</v>
      </c>
      <c r="AW25" s="180">
        <v>0</v>
      </c>
      <c r="AX25" s="180">
        <v>0</v>
      </c>
      <c r="AY25" s="180">
        <v>0</v>
      </c>
      <c r="AZ25" s="180">
        <v>0</v>
      </c>
      <c r="BA25" s="180">
        <v>0</v>
      </c>
      <c r="BB25" s="180">
        <v>0</v>
      </c>
      <c r="BC25" s="180">
        <v>0</v>
      </c>
      <c r="BD25" s="180">
        <v>0</v>
      </c>
      <c r="BE25" s="180">
        <v>0</v>
      </c>
      <c r="BF25" s="180">
        <v>0</v>
      </c>
      <c r="BH25" s="180">
        <v>0</v>
      </c>
      <c r="BI25" s="180">
        <v>0</v>
      </c>
      <c r="BJ25" s="180">
        <v>0</v>
      </c>
      <c r="BK25" s="180">
        <v>0</v>
      </c>
      <c r="BM25" s="180">
        <v>0</v>
      </c>
      <c r="BN25" s="180">
        <v>0</v>
      </c>
      <c r="BO25" s="180">
        <v>0</v>
      </c>
      <c r="BP25" s="180">
        <v>0</v>
      </c>
      <c r="BQ25" s="180">
        <v>0</v>
      </c>
      <c r="BR25" s="180">
        <v>0</v>
      </c>
      <c r="BS25" s="180">
        <v>0</v>
      </c>
      <c r="BT25" s="180">
        <v>0</v>
      </c>
      <c r="BU25" s="180">
        <v>0</v>
      </c>
      <c r="BV25" s="180">
        <v>0</v>
      </c>
      <c r="BX25" s="180">
        <v>0</v>
      </c>
      <c r="BY25" s="180">
        <v>0</v>
      </c>
      <c r="BZ25" s="180">
        <v>0</v>
      </c>
      <c r="CA25" s="180">
        <v>0</v>
      </c>
      <c r="CB25" s="180">
        <v>0</v>
      </c>
      <c r="CD25" s="180">
        <v>0</v>
      </c>
    </row>
    <row r="26" spans="1:82" x14ac:dyDescent="0.3">
      <c r="A26" s="155">
        <v>41</v>
      </c>
      <c r="B26" s="180" t="s">
        <v>1040</v>
      </c>
      <c r="E26" s="180">
        <v>0</v>
      </c>
      <c r="G26" s="180">
        <v>0</v>
      </c>
      <c r="H26" s="180">
        <v>0</v>
      </c>
      <c r="I26" s="180">
        <v>0</v>
      </c>
      <c r="J26" s="180">
        <v>0</v>
      </c>
      <c r="K26" s="180">
        <v>0</v>
      </c>
      <c r="L26" s="180">
        <v>0</v>
      </c>
      <c r="M26" s="180">
        <v>0</v>
      </c>
      <c r="N26" s="180">
        <v>0</v>
      </c>
      <c r="O26" s="180">
        <v>0</v>
      </c>
      <c r="P26" s="180">
        <v>0</v>
      </c>
      <c r="Q26" s="180">
        <v>0</v>
      </c>
      <c r="R26" s="180">
        <v>0</v>
      </c>
      <c r="S26" s="180">
        <v>0</v>
      </c>
      <c r="T26" s="180">
        <v>0</v>
      </c>
      <c r="U26" s="180">
        <v>0</v>
      </c>
      <c r="V26" s="180">
        <v>0</v>
      </c>
      <c r="W26" s="180">
        <v>0</v>
      </c>
      <c r="Y26" s="180">
        <v>0</v>
      </c>
      <c r="Z26" s="180">
        <v>0</v>
      </c>
      <c r="AA26" s="180">
        <v>0</v>
      </c>
      <c r="AB26" s="180">
        <v>0</v>
      </c>
      <c r="AC26" s="180">
        <v>0</v>
      </c>
      <c r="AD26" s="180">
        <v>0</v>
      </c>
      <c r="AE26" s="180">
        <v>0</v>
      </c>
      <c r="AF26" s="180">
        <v>0</v>
      </c>
      <c r="AG26" s="180">
        <v>0</v>
      </c>
      <c r="AH26" s="180">
        <v>0</v>
      </c>
      <c r="AI26" s="180">
        <v>0</v>
      </c>
      <c r="AJ26" s="180">
        <v>0</v>
      </c>
      <c r="AM26" s="180">
        <v>0</v>
      </c>
      <c r="AN26" s="180">
        <v>0</v>
      </c>
      <c r="AO26" s="180">
        <v>0</v>
      </c>
      <c r="AP26" s="180">
        <v>0</v>
      </c>
      <c r="AQ26" s="180">
        <v>0</v>
      </c>
      <c r="AR26" s="180">
        <v>0</v>
      </c>
      <c r="AS26" s="180">
        <v>0</v>
      </c>
      <c r="AT26" s="180">
        <v>0</v>
      </c>
      <c r="AV26" s="180">
        <v>0</v>
      </c>
      <c r="AW26" s="180">
        <v>0</v>
      </c>
      <c r="AX26" s="180">
        <v>0</v>
      </c>
      <c r="AY26" s="180">
        <v>0</v>
      </c>
      <c r="AZ26" s="180">
        <v>0</v>
      </c>
      <c r="BA26" s="180">
        <v>0</v>
      </c>
      <c r="BB26" s="180">
        <v>0</v>
      </c>
      <c r="BC26" s="180">
        <v>0</v>
      </c>
      <c r="BD26" s="180">
        <v>0</v>
      </c>
      <c r="BE26" s="180">
        <v>0</v>
      </c>
      <c r="BF26" s="180">
        <v>0</v>
      </c>
      <c r="BH26" s="180">
        <v>0</v>
      </c>
      <c r="BI26" s="180">
        <v>0</v>
      </c>
      <c r="BJ26" s="180">
        <v>0</v>
      </c>
      <c r="BK26" s="180">
        <v>0</v>
      </c>
      <c r="BM26" s="180">
        <v>0</v>
      </c>
      <c r="BN26" s="180">
        <v>0</v>
      </c>
      <c r="BO26" s="180">
        <v>0</v>
      </c>
      <c r="BP26" s="180">
        <v>0</v>
      </c>
      <c r="BQ26" s="180">
        <v>0</v>
      </c>
      <c r="BR26" s="180">
        <v>0</v>
      </c>
      <c r="BS26" s="180">
        <v>0</v>
      </c>
      <c r="BT26" s="180">
        <v>0</v>
      </c>
      <c r="BU26" s="180">
        <v>0</v>
      </c>
      <c r="BV26" s="180">
        <v>0</v>
      </c>
      <c r="BX26" s="180">
        <v>0</v>
      </c>
      <c r="BY26" s="180">
        <v>0</v>
      </c>
      <c r="BZ26" s="180">
        <v>0</v>
      </c>
      <c r="CA26" s="180">
        <v>0</v>
      </c>
      <c r="CB26" s="180">
        <v>0</v>
      </c>
      <c r="CD26" s="180">
        <v>0</v>
      </c>
    </row>
    <row r="27" spans="1:82" s="635" customFormat="1" x14ac:dyDescent="0.3">
      <c r="A27" s="634">
        <v>44</v>
      </c>
      <c r="B27" s="635" t="s">
        <v>1041</v>
      </c>
      <c r="E27" s="635">
        <v>0</v>
      </c>
      <c r="G27" s="635">
        <v>0</v>
      </c>
      <c r="H27" s="635">
        <v>0</v>
      </c>
      <c r="I27" s="635">
        <v>0</v>
      </c>
      <c r="J27" s="635">
        <v>57549</v>
      </c>
      <c r="K27" s="635">
        <v>0</v>
      </c>
      <c r="L27" s="635">
        <v>0</v>
      </c>
      <c r="M27" s="635">
        <v>0</v>
      </c>
      <c r="N27" s="635">
        <v>0</v>
      </c>
      <c r="O27" s="635">
        <v>1408781</v>
      </c>
      <c r="P27" s="635">
        <v>0</v>
      </c>
      <c r="Q27" s="635">
        <v>48219550</v>
      </c>
      <c r="R27" s="635">
        <v>879514</v>
      </c>
      <c r="S27" s="635">
        <v>0</v>
      </c>
      <c r="T27" s="635">
        <v>51410202</v>
      </c>
      <c r="U27" s="635">
        <v>8844840</v>
      </c>
      <c r="V27" s="635">
        <v>18639366</v>
      </c>
      <c r="W27" s="635">
        <v>0</v>
      </c>
      <c r="Y27" s="635">
        <v>5968486</v>
      </c>
      <c r="Z27" s="635">
        <v>1645028</v>
      </c>
      <c r="AA27" s="635">
        <v>14715624</v>
      </c>
      <c r="AB27" s="635">
        <v>1092400</v>
      </c>
      <c r="AC27" s="635">
        <v>1048924</v>
      </c>
      <c r="AD27" s="635">
        <v>1071476</v>
      </c>
      <c r="AE27" s="635">
        <v>2279131</v>
      </c>
      <c r="AF27" s="635">
        <v>4923568</v>
      </c>
      <c r="AG27" s="635">
        <v>717978</v>
      </c>
      <c r="AH27" s="635">
        <v>0</v>
      </c>
      <c r="AI27" s="635">
        <v>22994466</v>
      </c>
      <c r="AJ27" s="635">
        <v>376059</v>
      </c>
      <c r="AM27" s="635">
        <v>4050435</v>
      </c>
      <c r="AN27" s="635">
        <v>102632</v>
      </c>
      <c r="AO27" s="635">
        <v>175726</v>
      </c>
      <c r="AP27" s="635">
        <v>0</v>
      </c>
      <c r="AQ27" s="635">
        <v>0</v>
      </c>
      <c r="AR27" s="635">
        <v>5280338</v>
      </c>
      <c r="AS27" s="635">
        <v>0</v>
      </c>
      <c r="AT27" s="635">
        <v>723326</v>
      </c>
      <c r="AV27" s="635">
        <v>35706822</v>
      </c>
      <c r="AW27" s="635">
        <v>0</v>
      </c>
      <c r="AX27" s="635">
        <v>2049618</v>
      </c>
      <c r="AY27" s="635">
        <v>6304483</v>
      </c>
      <c r="AZ27" s="635">
        <v>1056337</v>
      </c>
      <c r="BA27" s="635">
        <v>272166</v>
      </c>
      <c r="BB27" s="635">
        <v>0</v>
      </c>
      <c r="BC27" s="635">
        <v>71427</v>
      </c>
      <c r="BD27" s="635">
        <v>12055179</v>
      </c>
      <c r="BE27" s="635">
        <v>0</v>
      </c>
      <c r="BF27" s="635">
        <v>373505</v>
      </c>
      <c r="BH27" s="635">
        <v>0</v>
      </c>
      <c r="BI27" s="635">
        <v>311788</v>
      </c>
      <c r="BJ27" s="635">
        <v>0</v>
      </c>
      <c r="BK27" s="635">
        <v>2464561</v>
      </c>
      <c r="BM27" s="635">
        <v>530996</v>
      </c>
      <c r="BN27" s="635">
        <v>1010431</v>
      </c>
      <c r="BO27" s="635">
        <v>2004821</v>
      </c>
      <c r="BP27" s="635">
        <v>1064173</v>
      </c>
      <c r="BQ27" s="635">
        <v>0</v>
      </c>
      <c r="BR27" s="635">
        <v>523997</v>
      </c>
      <c r="BS27" s="635">
        <v>0</v>
      </c>
      <c r="BT27" s="635">
        <v>622444</v>
      </c>
      <c r="BU27" s="635">
        <v>5306012</v>
      </c>
      <c r="BV27" s="635">
        <v>0</v>
      </c>
      <c r="BX27" s="635">
        <v>1283926</v>
      </c>
      <c r="BY27" s="635">
        <v>16371</v>
      </c>
      <c r="BZ27" s="635">
        <v>345103</v>
      </c>
      <c r="CA27" s="635">
        <v>43435</v>
      </c>
      <c r="CB27" s="635">
        <v>480509</v>
      </c>
      <c r="CD27" s="635">
        <v>27349</v>
      </c>
    </row>
    <row r="28" spans="1:82" s="635" customFormat="1" x14ac:dyDescent="0.3">
      <c r="A28" s="634">
        <v>45</v>
      </c>
      <c r="B28" s="635" t="s">
        <v>1042</v>
      </c>
      <c r="E28" s="635">
        <v>0</v>
      </c>
      <c r="G28" s="635">
        <v>0</v>
      </c>
      <c r="H28" s="635">
        <v>0</v>
      </c>
      <c r="I28" s="635">
        <v>0</v>
      </c>
      <c r="J28" s="635">
        <v>9258</v>
      </c>
      <c r="K28" s="635">
        <v>0</v>
      </c>
      <c r="L28" s="635">
        <v>0</v>
      </c>
      <c r="M28" s="635">
        <v>0</v>
      </c>
      <c r="N28" s="635">
        <v>0</v>
      </c>
      <c r="O28" s="635">
        <v>376575</v>
      </c>
      <c r="P28" s="635">
        <v>0</v>
      </c>
      <c r="Q28" s="635">
        <v>1956834</v>
      </c>
      <c r="R28" s="635">
        <v>48720</v>
      </c>
      <c r="S28" s="635">
        <v>0</v>
      </c>
      <c r="T28" s="635">
        <v>15674329</v>
      </c>
      <c r="U28" s="635">
        <v>2256250</v>
      </c>
      <c r="V28" s="635">
        <v>2266586</v>
      </c>
      <c r="W28" s="635">
        <v>0</v>
      </c>
      <c r="Y28" s="635">
        <v>1352346</v>
      </c>
      <c r="Z28" s="635">
        <v>276087</v>
      </c>
      <c r="AA28" s="635">
        <v>428517</v>
      </c>
      <c r="AB28" s="635">
        <v>579282</v>
      </c>
      <c r="AC28" s="635">
        <v>207130</v>
      </c>
      <c r="AD28" s="635">
        <v>302581</v>
      </c>
      <c r="AE28" s="635">
        <v>124622</v>
      </c>
      <c r="AF28" s="635">
        <v>253629</v>
      </c>
      <c r="AG28" s="635">
        <v>99015</v>
      </c>
      <c r="AH28" s="635">
        <v>0</v>
      </c>
      <c r="AI28" s="635">
        <v>5224475</v>
      </c>
      <c r="AJ28" s="635">
        <v>32360</v>
      </c>
      <c r="AM28" s="635">
        <v>1437688</v>
      </c>
      <c r="AN28" s="635">
        <v>37925</v>
      </c>
      <c r="AO28" s="635">
        <v>188702</v>
      </c>
      <c r="AP28" s="635">
        <v>0</v>
      </c>
      <c r="AQ28" s="635">
        <v>0</v>
      </c>
      <c r="AR28" s="635">
        <v>894392</v>
      </c>
      <c r="AS28" s="635">
        <v>0</v>
      </c>
      <c r="AT28" s="635">
        <v>424884</v>
      </c>
      <c r="AV28" s="635">
        <v>1503484</v>
      </c>
      <c r="AW28" s="635">
        <v>0</v>
      </c>
      <c r="AX28" s="635">
        <v>274877</v>
      </c>
      <c r="AY28" s="635">
        <v>166806</v>
      </c>
      <c r="AZ28" s="635">
        <v>91880</v>
      </c>
      <c r="BA28" s="635">
        <v>67793</v>
      </c>
      <c r="BB28" s="635">
        <v>0</v>
      </c>
      <c r="BC28" s="635">
        <v>7234</v>
      </c>
      <c r="BD28" s="635">
        <v>3094860</v>
      </c>
      <c r="BE28" s="635">
        <v>0</v>
      </c>
      <c r="BF28" s="635">
        <v>105524</v>
      </c>
      <c r="BH28" s="635">
        <v>0</v>
      </c>
      <c r="BI28" s="635">
        <v>10118</v>
      </c>
      <c r="BJ28" s="635">
        <v>0</v>
      </c>
      <c r="BK28" s="635">
        <v>341371</v>
      </c>
      <c r="BM28" s="635">
        <v>494046</v>
      </c>
      <c r="BN28" s="635">
        <v>132079</v>
      </c>
      <c r="BO28" s="635">
        <v>28523</v>
      </c>
      <c r="BP28" s="635">
        <v>95453</v>
      </c>
      <c r="BQ28" s="635">
        <v>0</v>
      </c>
      <c r="BR28" s="635">
        <v>82932</v>
      </c>
      <c r="BS28" s="635">
        <v>0</v>
      </c>
      <c r="BT28" s="635">
        <v>71714</v>
      </c>
      <c r="BU28" s="635">
        <v>287630</v>
      </c>
      <c r="BV28" s="635">
        <v>0</v>
      </c>
      <c r="BX28" s="635">
        <v>15019</v>
      </c>
      <c r="BY28" s="635">
        <v>15489</v>
      </c>
      <c r="BZ28" s="635">
        <v>703727</v>
      </c>
      <c r="CA28" s="635">
        <v>11500</v>
      </c>
      <c r="CB28" s="635">
        <v>26963</v>
      </c>
      <c r="CD28" s="635">
        <v>0</v>
      </c>
    </row>
    <row r="29" spans="1:82" s="635" customFormat="1" x14ac:dyDescent="0.3">
      <c r="A29" s="634">
        <v>47</v>
      </c>
      <c r="B29" s="635" t="s">
        <v>1043</v>
      </c>
      <c r="E29" s="635">
        <v>0</v>
      </c>
      <c r="G29" s="635">
        <v>0</v>
      </c>
      <c r="H29" s="635">
        <v>0</v>
      </c>
      <c r="I29" s="635">
        <v>0</v>
      </c>
      <c r="J29" s="635">
        <v>0</v>
      </c>
      <c r="K29" s="635">
        <v>0</v>
      </c>
      <c r="L29" s="635">
        <v>0</v>
      </c>
      <c r="M29" s="635">
        <v>0</v>
      </c>
      <c r="N29" s="635">
        <v>0</v>
      </c>
      <c r="O29" s="635">
        <v>0</v>
      </c>
      <c r="P29" s="635">
        <v>0</v>
      </c>
      <c r="Q29" s="635">
        <v>90928601</v>
      </c>
      <c r="R29" s="635">
        <v>0</v>
      </c>
      <c r="S29" s="635">
        <v>0</v>
      </c>
      <c r="T29" s="635">
        <v>0</v>
      </c>
      <c r="U29" s="635">
        <v>0</v>
      </c>
      <c r="V29" s="635">
        <v>26360381</v>
      </c>
      <c r="W29" s="635">
        <v>0</v>
      </c>
      <c r="Y29" s="635">
        <v>0</v>
      </c>
      <c r="Z29" s="635">
        <v>0</v>
      </c>
      <c r="AA29" s="635">
        <v>0</v>
      </c>
      <c r="AB29" s="635">
        <v>0</v>
      </c>
      <c r="AC29" s="635">
        <v>0</v>
      </c>
      <c r="AD29" s="635">
        <v>0</v>
      </c>
      <c r="AE29" s="635">
        <v>0</v>
      </c>
      <c r="AF29" s="635">
        <v>0</v>
      </c>
      <c r="AG29" s="635">
        <v>0</v>
      </c>
      <c r="AH29" s="635">
        <v>0</v>
      </c>
      <c r="AI29" s="635">
        <v>27291705</v>
      </c>
      <c r="AJ29" s="635">
        <v>0</v>
      </c>
      <c r="AM29" s="635">
        <v>13440105</v>
      </c>
      <c r="AN29" s="635">
        <v>0</v>
      </c>
      <c r="AO29" s="635">
        <v>0</v>
      </c>
      <c r="AP29" s="635">
        <v>0</v>
      </c>
      <c r="AQ29" s="635">
        <v>0</v>
      </c>
      <c r="AR29" s="635">
        <v>0</v>
      </c>
      <c r="AS29" s="635">
        <v>0</v>
      </c>
      <c r="AT29" s="635">
        <v>0</v>
      </c>
      <c r="AV29" s="635">
        <v>0</v>
      </c>
      <c r="AW29" s="635">
        <v>0</v>
      </c>
      <c r="AX29" s="635">
        <v>0</v>
      </c>
      <c r="AY29" s="635">
        <v>0</v>
      </c>
      <c r="AZ29" s="635">
        <v>0</v>
      </c>
      <c r="BA29" s="635">
        <v>0</v>
      </c>
      <c r="BB29" s="635">
        <v>0</v>
      </c>
      <c r="BC29" s="635">
        <v>0</v>
      </c>
      <c r="BD29" s="635">
        <v>0</v>
      </c>
      <c r="BE29" s="635">
        <v>0</v>
      </c>
      <c r="BF29" s="635">
        <v>0</v>
      </c>
      <c r="BH29" s="635">
        <v>0</v>
      </c>
      <c r="BI29" s="635">
        <v>0</v>
      </c>
      <c r="BJ29" s="635">
        <v>0</v>
      </c>
      <c r="BK29" s="635">
        <v>0</v>
      </c>
      <c r="BM29" s="635">
        <v>0</v>
      </c>
      <c r="BN29" s="635">
        <v>0</v>
      </c>
      <c r="BO29" s="635">
        <v>0</v>
      </c>
      <c r="BP29" s="635">
        <v>0</v>
      </c>
      <c r="BQ29" s="635">
        <v>0</v>
      </c>
      <c r="BR29" s="635">
        <v>1583281</v>
      </c>
      <c r="BS29" s="635">
        <v>6794913</v>
      </c>
      <c r="BT29" s="635">
        <v>0</v>
      </c>
      <c r="BU29" s="635">
        <v>0</v>
      </c>
      <c r="BV29" s="635">
        <v>0</v>
      </c>
      <c r="BX29" s="635">
        <v>0</v>
      </c>
      <c r="BY29" s="635">
        <v>0</v>
      </c>
      <c r="BZ29" s="635">
        <v>0</v>
      </c>
      <c r="CA29" s="635">
        <v>0</v>
      </c>
      <c r="CB29" s="635">
        <v>0</v>
      </c>
      <c r="CD29" s="635">
        <v>0</v>
      </c>
    </row>
    <row r="30" spans="1:82" s="635" customFormat="1" ht="13.95" customHeight="1" x14ac:dyDescent="0.3">
      <c r="A30" s="634">
        <v>48</v>
      </c>
      <c r="B30" s="635" t="s">
        <v>115</v>
      </c>
      <c r="E30" s="635">
        <v>0</v>
      </c>
      <c r="G30" s="635">
        <v>0</v>
      </c>
      <c r="H30" s="635">
        <v>0</v>
      </c>
      <c r="I30" s="635">
        <v>0</v>
      </c>
      <c r="J30" s="635">
        <v>0</v>
      </c>
      <c r="K30" s="635">
        <v>0</v>
      </c>
      <c r="L30" s="635">
        <v>0</v>
      </c>
      <c r="M30" s="635">
        <v>0</v>
      </c>
      <c r="N30" s="635">
        <v>0</v>
      </c>
      <c r="O30" s="635">
        <v>0</v>
      </c>
      <c r="P30" s="635">
        <v>0</v>
      </c>
      <c r="Q30" s="635">
        <v>5968638</v>
      </c>
      <c r="R30" s="635">
        <v>0</v>
      </c>
      <c r="S30" s="635">
        <v>0</v>
      </c>
      <c r="T30" s="635">
        <v>0</v>
      </c>
      <c r="U30" s="635">
        <v>0</v>
      </c>
      <c r="V30" s="635">
        <v>3206368</v>
      </c>
      <c r="W30" s="635">
        <v>0</v>
      </c>
      <c r="Y30" s="635">
        <v>0</v>
      </c>
      <c r="Z30" s="635">
        <v>0</v>
      </c>
      <c r="AA30" s="635">
        <v>0</v>
      </c>
      <c r="AB30" s="635">
        <v>0</v>
      </c>
      <c r="AC30" s="635">
        <v>0</v>
      </c>
      <c r="AD30" s="635">
        <v>0</v>
      </c>
      <c r="AE30" s="635">
        <v>0</v>
      </c>
      <c r="AF30" s="635">
        <v>0</v>
      </c>
      <c r="AG30" s="635">
        <v>0</v>
      </c>
      <c r="AH30" s="635">
        <v>0</v>
      </c>
      <c r="AI30" s="635">
        <v>8203287</v>
      </c>
      <c r="AJ30" s="635">
        <v>0</v>
      </c>
      <c r="AM30" s="635">
        <v>2039842</v>
      </c>
      <c r="AN30" s="635">
        <v>0</v>
      </c>
      <c r="AO30" s="635">
        <v>0</v>
      </c>
      <c r="AP30" s="635">
        <v>0</v>
      </c>
      <c r="AQ30" s="635">
        <v>0</v>
      </c>
      <c r="AR30" s="635">
        <v>0</v>
      </c>
      <c r="AS30" s="635">
        <v>0</v>
      </c>
      <c r="AT30" s="635">
        <v>0</v>
      </c>
      <c r="AV30" s="635">
        <v>0</v>
      </c>
      <c r="AW30" s="635">
        <v>0</v>
      </c>
      <c r="AX30" s="635">
        <v>0</v>
      </c>
      <c r="AY30" s="635">
        <v>0</v>
      </c>
      <c r="AZ30" s="635">
        <v>0</v>
      </c>
      <c r="BA30" s="635">
        <v>0</v>
      </c>
      <c r="BB30" s="635">
        <v>0</v>
      </c>
      <c r="BC30" s="635">
        <v>0</v>
      </c>
      <c r="BD30" s="635">
        <v>0</v>
      </c>
      <c r="BE30" s="635">
        <v>0</v>
      </c>
      <c r="BF30" s="635">
        <v>0</v>
      </c>
      <c r="BH30" s="635">
        <v>0</v>
      </c>
      <c r="BI30" s="635">
        <v>0</v>
      </c>
      <c r="BJ30" s="635">
        <v>0</v>
      </c>
      <c r="BK30" s="635">
        <v>0</v>
      </c>
      <c r="BM30" s="635">
        <v>0</v>
      </c>
      <c r="BN30" s="635">
        <v>0</v>
      </c>
      <c r="BO30" s="635">
        <v>0</v>
      </c>
      <c r="BP30" s="635">
        <v>0</v>
      </c>
      <c r="BQ30" s="635">
        <v>0</v>
      </c>
      <c r="BR30" s="635">
        <v>158506</v>
      </c>
      <c r="BS30" s="635">
        <v>1000854</v>
      </c>
      <c r="BT30" s="635">
        <v>0</v>
      </c>
      <c r="BU30" s="635">
        <v>0</v>
      </c>
      <c r="BV30" s="635">
        <v>0</v>
      </c>
      <c r="BX30" s="635">
        <v>0</v>
      </c>
      <c r="BY30" s="635">
        <v>0</v>
      </c>
      <c r="BZ30" s="635">
        <v>0</v>
      </c>
      <c r="CA30" s="635">
        <v>0</v>
      </c>
      <c r="CB30" s="635">
        <v>0</v>
      </c>
      <c r="CD30" s="635">
        <v>0</v>
      </c>
    </row>
    <row r="31" spans="1:82" x14ac:dyDescent="0.3">
      <c r="A31" s="155">
        <v>49</v>
      </c>
      <c r="B31" s="180" t="s">
        <v>219</v>
      </c>
      <c r="E31" s="180">
        <v>0</v>
      </c>
      <c r="G31" s="180">
        <v>0</v>
      </c>
      <c r="H31" s="180">
        <v>0</v>
      </c>
      <c r="I31" s="180">
        <v>0</v>
      </c>
      <c r="J31" s="180">
        <v>64933</v>
      </c>
      <c r="K31" s="180">
        <v>0</v>
      </c>
      <c r="L31" s="180">
        <v>0</v>
      </c>
      <c r="M31" s="180">
        <v>0</v>
      </c>
      <c r="N31" s="180">
        <v>0</v>
      </c>
      <c r="O31" s="180">
        <v>765111</v>
      </c>
      <c r="P31" s="180">
        <v>0</v>
      </c>
      <c r="Q31" s="180">
        <v>3434902</v>
      </c>
      <c r="R31" s="180">
        <v>79658</v>
      </c>
      <c r="S31" s="180">
        <v>0</v>
      </c>
      <c r="T31" s="180">
        <v>4728475</v>
      </c>
      <c r="U31" s="180">
        <v>1853327</v>
      </c>
      <c r="V31" s="180">
        <v>2715230</v>
      </c>
      <c r="W31" s="180">
        <v>0</v>
      </c>
      <c r="Y31" s="180">
        <v>1962377</v>
      </c>
      <c r="Z31" s="180">
        <v>454681</v>
      </c>
      <c r="AA31" s="180">
        <v>1159233</v>
      </c>
      <c r="AB31" s="180">
        <v>609998</v>
      </c>
      <c r="AC31" s="180">
        <v>127641</v>
      </c>
      <c r="AD31" s="180">
        <v>227675</v>
      </c>
      <c r="AE31" s="180">
        <v>852693</v>
      </c>
      <c r="AF31" s="180">
        <v>360225</v>
      </c>
      <c r="AG31" s="180">
        <v>312205</v>
      </c>
      <c r="AH31" s="180">
        <v>0</v>
      </c>
      <c r="AI31" s="180">
        <v>3868056</v>
      </c>
      <c r="AJ31" s="180">
        <v>67556</v>
      </c>
      <c r="AM31" s="180">
        <v>2043217</v>
      </c>
      <c r="AN31" s="180">
        <v>76582</v>
      </c>
      <c r="AO31" s="180">
        <v>92219</v>
      </c>
      <c r="AP31" s="180">
        <v>0</v>
      </c>
      <c r="AQ31" s="180">
        <v>0</v>
      </c>
      <c r="AR31" s="180">
        <v>766441</v>
      </c>
      <c r="AS31" s="180">
        <v>0</v>
      </c>
      <c r="AT31" s="180">
        <v>395247</v>
      </c>
      <c r="AV31" s="180">
        <v>4510615</v>
      </c>
      <c r="AW31" s="180">
        <v>0</v>
      </c>
      <c r="AX31" s="180">
        <v>266110</v>
      </c>
      <c r="AY31" s="180">
        <v>197810</v>
      </c>
      <c r="AZ31" s="180">
        <v>209874</v>
      </c>
      <c r="BA31" s="180">
        <v>44394</v>
      </c>
      <c r="BB31" s="180">
        <v>0</v>
      </c>
      <c r="BC31" s="180">
        <v>26866</v>
      </c>
      <c r="BD31" s="180">
        <v>1126372</v>
      </c>
      <c r="BE31" s="180">
        <v>0</v>
      </c>
      <c r="BF31" s="180">
        <v>66384</v>
      </c>
      <c r="BH31" s="180">
        <v>0</v>
      </c>
      <c r="BI31" s="180">
        <v>93967</v>
      </c>
      <c r="BJ31" s="180">
        <v>0</v>
      </c>
      <c r="BK31" s="180">
        <v>526629</v>
      </c>
      <c r="BM31" s="180">
        <v>371091</v>
      </c>
      <c r="BN31" s="180">
        <v>164404</v>
      </c>
      <c r="BO31" s="180">
        <v>104184</v>
      </c>
      <c r="BP31" s="180">
        <v>41463</v>
      </c>
      <c r="BQ31" s="180">
        <v>0</v>
      </c>
      <c r="BR31" s="180">
        <v>178490</v>
      </c>
      <c r="BS31" s="180">
        <v>0</v>
      </c>
      <c r="BT31" s="180">
        <v>281889</v>
      </c>
      <c r="BU31" s="180">
        <v>580847</v>
      </c>
      <c r="BV31" s="180">
        <v>0</v>
      </c>
      <c r="BX31" s="180">
        <v>75076</v>
      </c>
      <c r="BY31" s="180">
        <v>18215</v>
      </c>
      <c r="BZ31" s="180">
        <v>168978</v>
      </c>
      <c r="CA31" s="180">
        <v>152757</v>
      </c>
      <c r="CB31" s="180">
        <v>159052</v>
      </c>
      <c r="CD31" s="180">
        <v>30020</v>
      </c>
    </row>
    <row r="32" spans="1:82" x14ac:dyDescent="0.3">
      <c r="A32" s="155">
        <v>50</v>
      </c>
      <c r="B32" s="180" t="s">
        <v>92</v>
      </c>
      <c r="E32" s="180">
        <v>0</v>
      </c>
      <c r="G32" s="180">
        <v>0</v>
      </c>
      <c r="H32" s="180">
        <v>0</v>
      </c>
      <c r="I32" s="180">
        <v>0</v>
      </c>
      <c r="J32" s="180">
        <v>-46126</v>
      </c>
      <c r="K32" s="180">
        <v>0</v>
      </c>
      <c r="L32" s="180">
        <v>0</v>
      </c>
      <c r="M32" s="180">
        <v>0</v>
      </c>
      <c r="N32" s="180">
        <v>0</v>
      </c>
      <c r="O32" s="180">
        <v>66844</v>
      </c>
      <c r="P32" s="180">
        <v>0</v>
      </c>
      <c r="Q32" s="180">
        <v>7860991</v>
      </c>
      <c r="R32" s="180">
        <v>63649</v>
      </c>
      <c r="S32" s="180">
        <v>0</v>
      </c>
      <c r="T32" s="180">
        <v>1793422</v>
      </c>
      <c r="U32" s="180">
        <v>512163</v>
      </c>
      <c r="V32" s="180">
        <v>1951606</v>
      </c>
      <c r="W32" s="180">
        <v>0</v>
      </c>
      <c r="Y32" s="180">
        <v>2611347</v>
      </c>
      <c r="Z32" s="180">
        <v>-152782</v>
      </c>
      <c r="AA32" s="180">
        <v>2940758</v>
      </c>
      <c r="AB32" s="180">
        <v>300472</v>
      </c>
      <c r="AC32" s="180">
        <v>109386</v>
      </c>
      <c r="AD32" s="180">
        <v>297828</v>
      </c>
      <c r="AE32" s="180">
        <v>-390521</v>
      </c>
      <c r="AF32" s="180">
        <v>-186871</v>
      </c>
      <c r="AG32" s="180">
        <v>-1254926</v>
      </c>
      <c r="AH32" s="180">
        <v>-3581193</v>
      </c>
      <c r="AI32" s="180">
        <v>3907266</v>
      </c>
      <c r="AJ32" s="180">
        <v>-540472</v>
      </c>
      <c r="AM32" s="180">
        <v>386789</v>
      </c>
      <c r="AN32" s="180">
        <v>-64457</v>
      </c>
      <c r="AO32" s="180">
        <v>-61913</v>
      </c>
      <c r="AP32" s="180">
        <v>0</v>
      </c>
      <c r="AQ32" s="180">
        <v>0</v>
      </c>
      <c r="AR32" s="180">
        <v>596356</v>
      </c>
      <c r="AS32" s="180">
        <v>0</v>
      </c>
      <c r="AT32" s="180">
        <v>67264</v>
      </c>
      <c r="AV32" s="180">
        <v>1387897</v>
      </c>
      <c r="AW32" s="180">
        <v>0</v>
      </c>
      <c r="AX32" s="180">
        <v>-108766</v>
      </c>
      <c r="AY32" s="180">
        <v>860494</v>
      </c>
      <c r="AZ32" s="180">
        <v>-78500</v>
      </c>
      <c r="BA32" s="180">
        <v>-48860</v>
      </c>
      <c r="BB32" s="180">
        <v>0</v>
      </c>
      <c r="BC32" s="180">
        <v>-50192</v>
      </c>
      <c r="BD32" s="180">
        <v>6075787</v>
      </c>
      <c r="BE32" s="180">
        <v>0</v>
      </c>
      <c r="BF32" s="180">
        <v>9663</v>
      </c>
      <c r="BH32" s="180">
        <v>0</v>
      </c>
      <c r="BI32" s="180">
        <v>-48610</v>
      </c>
      <c r="BJ32" s="180">
        <v>0</v>
      </c>
      <c r="BK32" s="180">
        <v>-182192</v>
      </c>
      <c r="BM32" s="180">
        <v>820986</v>
      </c>
      <c r="BN32" s="180">
        <v>132108</v>
      </c>
      <c r="BO32" s="180">
        <v>-12960</v>
      </c>
      <c r="BP32" s="180">
        <v>47893</v>
      </c>
      <c r="BQ32" s="180">
        <v>0</v>
      </c>
      <c r="BR32" s="180">
        <v>-24176</v>
      </c>
      <c r="BS32" s="180">
        <v>0</v>
      </c>
      <c r="BT32" s="180">
        <v>-174819</v>
      </c>
      <c r="BU32" s="180">
        <v>172230</v>
      </c>
      <c r="BV32" s="180">
        <v>0</v>
      </c>
      <c r="BX32" s="180">
        <v>50443</v>
      </c>
      <c r="BY32" s="180">
        <v>-19003</v>
      </c>
      <c r="BZ32" s="180">
        <v>100842</v>
      </c>
      <c r="CA32" s="180">
        <v>-131854</v>
      </c>
      <c r="CB32" s="180">
        <v>-2929</v>
      </c>
      <c r="CD32" s="180">
        <v>-35808</v>
      </c>
    </row>
    <row r="33" spans="1:82" x14ac:dyDescent="0.3">
      <c r="A33" s="155">
        <v>51</v>
      </c>
      <c r="B33" s="180" t="s">
        <v>237</v>
      </c>
      <c r="E33" s="180">
        <v>0</v>
      </c>
      <c r="G33" s="180">
        <v>0</v>
      </c>
      <c r="H33" s="180">
        <v>0</v>
      </c>
      <c r="I33" s="180">
        <v>0</v>
      </c>
      <c r="J33" s="180">
        <v>35578</v>
      </c>
      <c r="K33" s="180">
        <v>0</v>
      </c>
      <c r="L33" s="180">
        <v>0</v>
      </c>
      <c r="M33" s="180">
        <v>0</v>
      </c>
      <c r="N33" s="180">
        <v>0</v>
      </c>
      <c r="O33" s="180">
        <v>445422</v>
      </c>
      <c r="P33" s="180">
        <v>0</v>
      </c>
      <c r="Q33" s="180">
        <v>11604205</v>
      </c>
      <c r="R33" s="180">
        <v>145887</v>
      </c>
      <c r="S33" s="180">
        <v>0</v>
      </c>
      <c r="T33" s="180">
        <v>11594218</v>
      </c>
      <c r="U33" s="180">
        <v>2258387</v>
      </c>
      <c r="V33" s="180">
        <v>5207858</v>
      </c>
      <c r="W33" s="180">
        <v>0</v>
      </c>
      <c r="Y33" s="180">
        <v>1993229</v>
      </c>
      <c r="Z33" s="180">
        <v>377731</v>
      </c>
      <c r="AA33" s="180">
        <v>3555433</v>
      </c>
      <c r="AB33" s="180">
        <v>658921</v>
      </c>
      <c r="AC33" s="180">
        <v>302513</v>
      </c>
      <c r="AD33" s="180">
        <v>536387</v>
      </c>
      <c r="AE33" s="180">
        <v>342453</v>
      </c>
      <c r="AF33" s="180">
        <v>694175</v>
      </c>
      <c r="AG33" s="180">
        <v>-972436</v>
      </c>
      <c r="AH33" s="180">
        <v>-178521</v>
      </c>
      <c r="AI33" s="180">
        <v>8775691</v>
      </c>
      <c r="AJ33" s="180">
        <v>28804</v>
      </c>
      <c r="AM33" s="180">
        <v>2171503</v>
      </c>
      <c r="AN33" s="180">
        <v>22961</v>
      </c>
      <c r="AO33" s="180">
        <v>90772</v>
      </c>
      <c r="AP33" s="180">
        <v>0</v>
      </c>
      <c r="AQ33" s="180">
        <v>0</v>
      </c>
      <c r="AR33" s="180">
        <v>1102787</v>
      </c>
      <c r="AS33" s="180">
        <v>0</v>
      </c>
      <c r="AT33" s="180">
        <v>688617</v>
      </c>
      <c r="AV33" s="180">
        <v>9027085</v>
      </c>
      <c r="AW33" s="180">
        <v>0</v>
      </c>
      <c r="AX33" s="180">
        <v>287902</v>
      </c>
      <c r="AY33" s="180">
        <v>880454</v>
      </c>
      <c r="AZ33" s="180">
        <v>192265</v>
      </c>
      <c r="BA33" s="180">
        <v>29983</v>
      </c>
      <c r="BB33" s="180">
        <v>0</v>
      </c>
      <c r="BC33" s="180">
        <v>-29559</v>
      </c>
      <c r="BD33" s="180">
        <v>4492379</v>
      </c>
      <c r="BE33" s="180">
        <v>0</v>
      </c>
      <c r="BF33" s="180">
        <v>23166</v>
      </c>
      <c r="BH33" s="180">
        <v>0</v>
      </c>
      <c r="BI33" s="180">
        <v>47635</v>
      </c>
      <c r="BJ33" s="180">
        <v>0</v>
      </c>
      <c r="BK33" s="180">
        <v>148416</v>
      </c>
      <c r="BM33" s="180">
        <v>397660</v>
      </c>
      <c r="BN33" s="180">
        <v>281374</v>
      </c>
      <c r="BO33" s="180">
        <v>120442</v>
      </c>
      <c r="BP33" s="180">
        <v>102921</v>
      </c>
      <c r="BQ33" s="180">
        <v>0</v>
      </c>
      <c r="BR33" s="180">
        <v>309864</v>
      </c>
      <c r="BS33" s="180">
        <v>0</v>
      </c>
      <c r="BT33" s="180">
        <v>74032</v>
      </c>
      <c r="BU33" s="180">
        <v>220090</v>
      </c>
      <c r="BV33" s="180">
        <v>0</v>
      </c>
      <c r="BX33" s="180">
        <v>88594</v>
      </c>
      <c r="BY33" s="180">
        <v>0</v>
      </c>
      <c r="BZ33" s="180">
        <v>88681</v>
      </c>
      <c r="CA33" s="180">
        <v>30442</v>
      </c>
      <c r="CB33" s="180">
        <v>147800</v>
      </c>
      <c r="CD33" s="180">
        <v>-5788</v>
      </c>
    </row>
    <row r="34" spans="1:82" x14ac:dyDescent="0.3">
      <c r="A34" s="155">
        <v>52</v>
      </c>
      <c r="B34" s="180" t="s">
        <v>230</v>
      </c>
      <c r="E34" s="180">
        <v>0</v>
      </c>
      <c r="G34" s="180">
        <v>0</v>
      </c>
      <c r="H34" s="180">
        <v>0</v>
      </c>
      <c r="I34" s="180">
        <v>0</v>
      </c>
      <c r="J34" s="180">
        <v>0</v>
      </c>
      <c r="K34" s="180">
        <v>0</v>
      </c>
      <c r="L34" s="180">
        <v>0</v>
      </c>
      <c r="M34" s="180">
        <v>0</v>
      </c>
      <c r="N34" s="180">
        <v>0</v>
      </c>
      <c r="O34" s="180">
        <v>0</v>
      </c>
      <c r="P34" s="180">
        <v>0</v>
      </c>
      <c r="Q34" s="180">
        <v>2686405</v>
      </c>
      <c r="R34" s="180">
        <v>0</v>
      </c>
      <c r="S34" s="180">
        <v>0</v>
      </c>
      <c r="T34" s="180">
        <v>0</v>
      </c>
      <c r="U34" s="180">
        <v>0</v>
      </c>
      <c r="V34" s="180">
        <v>985851</v>
      </c>
      <c r="W34" s="180">
        <v>0</v>
      </c>
      <c r="Y34" s="180">
        <v>0</v>
      </c>
      <c r="Z34" s="180">
        <v>0</v>
      </c>
      <c r="AA34" s="180">
        <v>0</v>
      </c>
      <c r="AB34" s="180">
        <v>0</v>
      </c>
      <c r="AC34" s="180">
        <v>0</v>
      </c>
      <c r="AD34" s="180">
        <v>0</v>
      </c>
      <c r="AE34" s="180">
        <v>0</v>
      </c>
      <c r="AF34" s="180">
        <v>0</v>
      </c>
      <c r="AG34" s="180">
        <v>0</v>
      </c>
      <c r="AH34" s="180">
        <v>0</v>
      </c>
      <c r="AI34" s="180">
        <v>2346443</v>
      </c>
      <c r="AJ34" s="180">
        <v>0</v>
      </c>
      <c r="AM34" s="180">
        <v>1189612</v>
      </c>
      <c r="AN34" s="180">
        <v>0</v>
      </c>
      <c r="AO34" s="180">
        <v>0</v>
      </c>
      <c r="AP34" s="180">
        <v>0</v>
      </c>
      <c r="AQ34" s="180">
        <v>0</v>
      </c>
      <c r="AR34" s="180">
        <v>0</v>
      </c>
      <c r="AS34" s="180">
        <v>0</v>
      </c>
      <c r="AT34" s="180">
        <v>0</v>
      </c>
      <c r="AV34" s="180">
        <v>0</v>
      </c>
      <c r="AW34" s="180">
        <v>0</v>
      </c>
      <c r="AX34" s="180">
        <v>0</v>
      </c>
      <c r="AY34" s="180">
        <v>0</v>
      </c>
      <c r="AZ34" s="180">
        <v>0</v>
      </c>
      <c r="BA34" s="180">
        <v>0</v>
      </c>
      <c r="BB34" s="180">
        <v>0</v>
      </c>
      <c r="BC34" s="180">
        <v>0</v>
      </c>
      <c r="BD34" s="180">
        <v>0</v>
      </c>
      <c r="BE34" s="180">
        <v>0</v>
      </c>
      <c r="BF34" s="180">
        <v>0</v>
      </c>
      <c r="BH34" s="180">
        <v>0</v>
      </c>
      <c r="BI34" s="180">
        <v>0</v>
      </c>
      <c r="BJ34" s="180">
        <v>0</v>
      </c>
      <c r="BK34" s="180">
        <v>0</v>
      </c>
      <c r="BM34" s="180">
        <v>0</v>
      </c>
      <c r="BN34" s="180">
        <v>0</v>
      </c>
      <c r="BO34" s="180">
        <v>0</v>
      </c>
      <c r="BP34" s="180">
        <v>0</v>
      </c>
      <c r="BQ34" s="180">
        <v>0</v>
      </c>
      <c r="BR34" s="180">
        <v>42955</v>
      </c>
      <c r="BS34" s="180">
        <v>590658</v>
      </c>
      <c r="BT34" s="180">
        <v>0</v>
      </c>
      <c r="BU34" s="180">
        <v>0</v>
      </c>
      <c r="BV34" s="180">
        <v>0</v>
      </c>
      <c r="BX34" s="180">
        <v>0</v>
      </c>
      <c r="BY34" s="180">
        <v>0</v>
      </c>
      <c r="BZ34" s="180">
        <v>0</v>
      </c>
      <c r="CA34" s="180">
        <v>0</v>
      </c>
      <c r="CB34" s="180">
        <v>0</v>
      </c>
      <c r="CD34" s="180">
        <v>0</v>
      </c>
    </row>
    <row r="35" spans="1:82" x14ac:dyDescent="0.3">
      <c r="A35" s="155">
        <v>53</v>
      </c>
      <c r="B35" s="180" t="s">
        <v>93</v>
      </c>
      <c r="E35" s="180">
        <v>0</v>
      </c>
      <c r="G35" s="180">
        <v>0</v>
      </c>
      <c r="H35" s="180">
        <v>0</v>
      </c>
      <c r="I35" s="180">
        <v>0</v>
      </c>
      <c r="J35" s="180">
        <v>0</v>
      </c>
      <c r="K35" s="180">
        <v>0</v>
      </c>
      <c r="L35" s="180">
        <v>0</v>
      </c>
      <c r="M35" s="180">
        <v>0</v>
      </c>
      <c r="N35" s="180">
        <v>0</v>
      </c>
      <c r="O35" s="180">
        <v>0</v>
      </c>
      <c r="P35" s="180">
        <v>0</v>
      </c>
      <c r="Q35" s="180">
        <v>12744225</v>
      </c>
      <c r="R35" s="180">
        <v>0</v>
      </c>
      <c r="S35" s="180">
        <v>0</v>
      </c>
      <c r="T35" s="180">
        <v>0</v>
      </c>
      <c r="U35" s="180">
        <v>0</v>
      </c>
      <c r="V35" s="180">
        <v>6928404</v>
      </c>
      <c r="W35" s="180">
        <v>0</v>
      </c>
      <c r="Y35" s="180">
        <v>0</v>
      </c>
      <c r="Z35" s="180">
        <v>0</v>
      </c>
      <c r="AA35" s="180">
        <v>0</v>
      </c>
      <c r="AB35" s="180">
        <v>0</v>
      </c>
      <c r="AC35" s="180">
        <v>0</v>
      </c>
      <c r="AD35" s="180">
        <v>0</v>
      </c>
      <c r="AE35" s="180">
        <v>0</v>
      </c>
      <c r="AF35" s="180">
        <v>0</v>
      </c>
      <c r="AG35" s="180">
        <v>0</v>
      </c>
      <c r="AH35" s="180">
        <v>0</v>
      </c>
      <c r="AI35" s="180">
        <v>2501240</v>
      </c>
      <c r="AJ35" s="180">
        <v>0</v>
      </c>
      <c r="AM35" s="180">
        <v>2671074</v>
      </c>
      <c r="AN35" s="180">
        <v>0</v>
      </c>
      <c r="AO35" s="180">
        <v>0</v>
      </c>
      <c r="AP35" s="180">
        <v>0</v>
      </c>
      <c r="AQ35" s="180">
        <v>0</v>
      </c>
      <c r="AR35" s="180">
        <v>0</v>
      </c>
      <c r="AS35" s="180">
        <v>0</v>
      </c>
      <c r="AT35" s="180">
        <v>0</v>
      </c>
      <c r="AV35" s="180">
        <v>0</v>
      </c>
      <c r="AW35" s="180">
        <v>0</v>
      </c>
      <c r="AX35" s="180">
        <v>0</v>
      </c>
      <c r="AY35" s="180">
        <v>0</v>
      </c>
      <c r="AZ35" s="180">
        <v>0</v>
      </c>
      <c r="BA35" s="180">
        <v>0</v>
      </c>
      <c r="BB35" s="180">
        <v>0</v>
      </c>
      <c r="BC35" s="180">
        <v>0</v>
      </c>
      <c r="BD35" s="180">
        <v>0</v>
      </c>
      <c r="BE35" s="180">
        <v>0</v>
      </c>
      <c r="BF35" s="180">
        <v>0</v>
      </c>
      <c r="BH35" s="180">
        <v>0</v>
      </c>
      <c r="BI35" s="180">
        <v>0</v>
      </c>
      <c r="BJ35" s="180">
        <v>0</v>
      </c>
      <c r="BK35" s="180">
        <v>0</v>
      </c>
      <c r="BM35" s="180">
        <v>0</v>
      </c>
      <c r="BN35" s="180">
        <v>0</v>
      </c>
      <c r="BO35" s="180">
        <v>0</v>
      </c>
      <c r="BP35" s="180">
        <v>0</v>
      </c>
      <c r="BQ35" s="180">
        <v>0</v>
      </c>
      <c r="BR35" s="180">
        <v>333188</v>
      </c>
      <c r="BS35" s="180">
        <v>3083353</v>
      </c>
      <c r="BT35" s="180">
        <v>0</v>
      </c>
      <c r="BU35" s="180">
        <v>0</v>
      </c>
      <c r="BV35" s="180">
        <v>0</v>
      </c>
      <c r="BX35" s="180">
        <v>0</v>
      </c>
      <c r="BY35" s="180">
        <v>0</v>
      </c>
      <c r="BZ35" s="180">
        <v>0</v>
      </c>
      <c r="CA35" s="180">
        <v>0</v>
      </c>
      <c r="CB35" s="180">
        <v>0</v>
      </c>
      <c r="CD35" s="180">
        <v>0</v>
      </c>
    </row>
    <row r="36" spans="1:82" x14ac:dyDescent="0.3">
      <c r="A36" s="155">
        <v>55</v>
      </c>
      <c r="B36" s="180" t="s">
        <v>240</v>
      </c>
      <c r="E36" s="180">
        <v>0</v>
      </c>
      <c r="G36" s="180">
        <v>0</v>
      </c>
      <c r="H36" s="180">
        <v>0</v>
      </c>
      <c r="I36" s="180">
        <v>0</v>
      </c>
      <c r="J36" s="180">
        <v>0</v>
      </c>
      <c r="K36" s="180">
        <v>0</v>
      </c>
      <c r="L36" s="180">
        <v>0</v>
      </c>
      <c r="M36" s="180">
        <v>0</v>
      </c>
      <c r="N36" s="180">
        <v>0</v>
      </c>
      <c r="O36" s="180">
        <v>0</v>
      </c>
      <c r="P36" s="180">
        <v>0</v>
      </c>
      <c r="Q36" s="180">
        <v>4519153</v>
      </c>
      <c r="R36" s="180">
        <v>0</v>
      </c>
      <c r="S36" s="180">
        <v>0</v>
      </c>
      <c r="T36" s="180">
        <v>0</v>
      </c>
      <c r="U36" s="180">
        <v>0</v>
      </c>
      <c r="V36" s="180">
        <v>9740209</v>
      </c>
      <c r="W36" s="180">
        <v>0</v>
      </c>
      <c r="Y36" s="180">
        <v>0</v>
      </c>
      <c r="Z36" s="180">
        <v>0</v>
      </c>
      <c r="AA36" s="180">
        <v>0</v>
      </c>
      <c r="AB36" s="180">
        <v>0</v>
      </c>
      <c r="AC36" s="180">
        <v>0</v>
      </c>
      <c r="AD36" s="180">
        <v>0</v>
      </c>
      <c r="AE36" s="180">
        <v>0</v>
      </c>
      <c r="AF36" s="180">
        <v>0</v>
      </c>
      <c r="AG36" s="180">
        <v>0</v>
      </c>
      <c r="AH36" s="180">
        <v>0</v>
      </c>
      <c r="AI36" s="180">
        <v>7391017</v>
      </c>
      <c r="AJ36" s="180">
        <v>0</v>
      </c>
      <c r="AM36" s="180">
        <v>1454469</v>
      </c>
      <c r="AN36" s="180">
        <v>0</v>
      </c>
      <c r="AO36" s="180">
        <v>0</v>
      </c>
      <c r="AP36" s="180">
        <v>0</v>
      </c>
      <c r="AQ36" s="180">
        <v>0</v>
      </c>
      <c r="AR36" s="180">
        <v>0</v>
      </c>
      <c r="AS36" s="180">
        <v>0</v>
      </c>
      <c r="AT36" s="180">
        <v>0</v>
      </c>
      <c r="AV36" s="180">
        <v>0</v>
      </c>
      <c r="AW36" s="180">
        <v>0</v>
      </c>
      <c r="AX36" s="180">
        <v>0</v>
      </c>
      <c r="AY36" s="180">
        <v>0</v>
      </c>
      <c r="AZ36" s="180">
        <v>0</v>
      </c>
      <c r="BA36" s="180">
        <v>0</v>
      </c>
      <c r="BB36" s="180">
        <v>0</v>
      </c>
      <c r="BC36" s="180">
        <v>0</v>
      </c>
      <c r="BD36" s="180">
        <v>0</v>
      </c>
      <c r="BE36" s="180">
        <v>0</v>
      </c>
      <c r="BF36" s="180">
        <v>0</v>
      </c>
      <c r="BH36" s="180">
        <v>0</v>
      </c>
      <c r="BI36" s="180">
        <v>0</v>
      </c>
      <c r="BJ36" s="180">
        <v>0</v>
      </c>
      <c r="BK36" s="180">
        <v>0</v>
      </c>
      <c r="BM36" s="180">
        <v>0</v>
      </c>
      <c r="BN36" s="180">
        <v>0</v>
      </c>
      <c r="BO36" s="180">
        <v>0</v>
      </c>
      <c r="BP36" s="180">
        <v>0</v>
      </c>
      <c r="BQ36" s="180">
        <v>0</v>
      </c>
      <c r="BR36" s="180">
        <v>693989</v>
      </c>
      <c r="BS36" s="180">
        <v>1459628</v>
      </c>
      <c r="BT36" s="180">
        <v>0</v>
      </c>
      <c r="BU36" s="180">
        <v>0</v>
      </c>
      <c r="BV36" s="180">
        <v>0</v>
      </c>
      <c r="BX36" s="180">
        <v>0</v>
      </c>
      <c r="BY36" s="180">
        <v>0</v>
      </c>
      <c r="BZ36" s="180">
        <v>0</v>
      </c>
      <c r="CA36" s="180">
        <v>0</v>
      </c>
      <c r="CB36" s="180">
        <v>0</v>
      </c>
      <c r="CD36" s="180">
        <v>0</v>
      </c>
    </row>
    <row r="37" spans="1:82" x14ac:dyDescent="0.3">
      <c r="A37" s="155">
        <v>61</v>
      </c>
      <c r="B37" s="180" t="s">
        <v>254</v>
      </c>
      <c r="E37" s="180">
        <v>98.45</v>
      </c>
      <c r="G37" s="180">
        <v>98.18</v>
      </c>
      <c r="H37" s="180">
        <v>98.08</v>
      </c>
      <c r="I37" s="180">
        <v>99.24</v>
      </c>
      <c r="J37" s="180">
        <v>97.47</v>
      </c>
      <c r="K37" s="180">
        <v>99.58</v>
      </c>
      <c r="L37" s="180">
        <v>99.35</v>
      </c>
      <c r="M37" s="180">
        <v>99.27</v>
      </c>
      <c r="N37" s="180">
        <v>97.18</v>
      </c>
      <c r="O37" s="180">
        <v>98.92</v>
      </c>
      <c r="P37" s="180">
        <v>99.3</v>
      </c>
      <c r="Q37" s="180">
        <v>99.39</v>
      </c>
      <c r="R37" s="180">
        <v>99.9</v>
      </c>
      <c r="S37" s="180">
        <v>0</v>
      </c>
      <c r="T37" s="180">
        <v>99.41</v>
      </c>
      <c r="U37" s="180">
        <v>99.28</v>
      </c>
      <c r="V37" s="180">
        <v>97.46</v>
      </c>
      <c r="W37" s="180">
        <v>99.79</v>
      </c>
      <c r="Y37" s="180">
        <v>98.78</v>
      </c>
      <c r="Z37" s="180">
        <v>96.34</v>
      </c>
      <c r="AA37" s="180">
        <v>99.52</v>
      </c>
      <c r="AB37" s="180">
        <v>97.46</v>
      </c>
      <c r="AC37" s="180">
        <v>98.68</v>
      </c>
      <c r="AD37" s="180">
        <v>97.88</v>
      </c>
      <c r="AE37" s="180">
        <v>93.46</v>
      </c>
      <c r="AF37" s="180">
        <v>99.95</v>
      </c>
      <c r="AG37" s="180">
        <v>98.6</v>
      </c>
      <c r="AH37" s="180">
        <v>95.62</v>
      </c>
      <c r="AI37" s="180">
        <v>99.44</v>
      </c>
      <c r="AJ37" s="180">
        <v>99.68</v>
      </c>
      <c r="AM37" s="180">
        <v>98.63</v>
      </c>
      <c r="AN37" s="180">
        <v>97.33</v>
      </c>
      <c r="AO37" s="180">
        <v>95.81</v>
      </c>
      <c r="AP37" s="180">
        <v>0</v>
      </c>
      <c r="AQ37" s="180">
        <v>99.37</v>
      </c>
      <c r="AR37" s="180">
        <v>96.97</v>
      </c>
      <c r="AS37" s="180">
        <v>96</v>
      </c>
      <c r="AT37" s="180">
        <v>98.42</v>
      </c>
      <c r="AV37" s="180">
        <v>99.3</v>
      </c>
      <c r="AW37" s="180">
        <v>99.62</v>
      </c>
      <c r="AX37" s="180">
        <v>98.12</v>
      </c>
      <c r="AY37" s="180">
        <v>100</v>
      </c>
      <c r="AZ37" s="180">
        <v>99.75</v>
      </c>
      <c r="BA37" s="180">
        <v>98.72</v>
      </c>
      <c r="BB37" s="180">
        <v>0</v>
      </c>
      <c r="BC37" s="180">
        <v>97.92</v>
      </c>
      <c r="BD37" s="180">
        <v>97.98</v>
      </c>
      <c r="BE37" s="180">
        <v>98.61</v>
      </c>
      <c r="BF37" s="180">
        <v>95.43</v>
      </c>
      <c r="BH37" s="180">
        <v>99.33</v>
      </c>
      <c r="BI37" s="180">
        <v>92.41</v>
      </c>
      <c r="BJ37" s="180">
        <v>97.02</v>
      </c>
      <c r="BK37" s="180">
        <v>96.34</v>
      </c>
      <c r="BM37" s="180">
        <v>98.81</v>
      </c>
      <c r="BN37" s="180">
        <v>99.86</v>
      </c>
      <c r="BO37" s="180">
        <v>99.88</v>
      </c>
      <c r="BP37" s="180">
        <v>99.36</v>
      </c>
      <c r="BQ37" s="180">
        <v>99.93</v>
      </c>
      <c r="BR37" s="180">
        <v>95.58</v>
      </c>
      <c r="BS37" s="180">
        <v>99.15</v>
      </c>
      <c r="BT37" s="180">
        <v>97.82</v>
      </c>
      <c r="BU37" s="180">
        <v>99.23</v>
      </c>
      <c r="BV37" s="180">
        <v>99.22</v>
      </c>
      <c r="BX37" s="180">
        <v>95.09</v>
      </c>
      <c r="BY37" s="180">
        <v>99.14</v>
      </c>
      <c r="BZ37" s="180">
        <v>93.56</v>
      </c>
      <c r="CA37" s="180">
        <v>98.15</v>
      </c>
      <c r="CB37" s="180">
        <v>99.63</v>
      </c>
      <c r="CD37" s="180">
        <v>97.47</v>
      </c>
    </row>
    <row r="38" spans="1:82" x14ac:dyDescent="0.3">
      <c r="A38" s="155">
        <v>80</v>
      </c>
      <c r="B38" s="180" t="s">
        <v>209</v>
      </c>
      <c r="E38" s="180">
        <v>0</v>
      </c>
      <c r="G38" s="180">
        <v>0</v>
      </c>
      <c r="H38" s="180">
        <v>0</v>
      </c>
      <c r="I38" s="180">
        <v>0</v>
      </c>
      <c r="J38" s="180">
        <v>8312</v>
      </c>
      <c r="K38" s="180">
        <v>0</v>
      </c>
      <c r="L38" s="180">
        <v>0</v>
      </c>
      <c r="M38" s="180">
        <v>0</v>
      </c>
      <c r="N38" s="180">
        <v>0</v>
      </c>
      <c r="O38" s="180">
        <v>640606</v>
      </c>
      <c r="P38" s="180">
        <v>0</v>
      </c>
      <c r="Q38" s="180">
        <v>45639880</v>
      </c>
      <c r="R38" s="180">
        <v>827925</v>
      </c>
      <c r="S38" s="180">
        <v>0</v>
      </c>
      <c r="T38" s="180">
        <v>46520531</v>
      </c>
      <c r="U38" s="180">
        <v>6984357</v>
      </c>
      <c r="V38" s="180">
        <v>18486413</v>
      </c>
      <c r="W38" s="180">
        <v>0</v>
      </c>
      <c r="Y38" s="180">
        <v>4382145</v>
      </c>
      <c r="Z38" s="180">
        <v>1423433</v>
      </c>
      <c r="AA38" s="180">
        <v>12968587</v>
      </c>
      <c r="AB38" s="180">
        <v>727054</v>
      </c>
      <c r="AC38" s="180">
        <v>908603</v>
      </c>
      <c r="AD38" s="180">
        <v>805080</v>
      </c>
      <c r="AE38" s="180">
        <v>2106520</v>
      </c>
      <c r="AF38" s="180">
        <v>4157057</v>
      </c>
      <c r="AG38" s="180">
        <v>333730</v>
      </c>
      <c r="AH38" s="180">
        <v>0</v>
      </c>
      <c r="AI38" s="180">
        <v>20176487</v>
      </c>
      <c r="AJ38" s="180">
        <v>356220</v>
      </c>
      <c r="AM38" s="180">
        <v>2660336</v>
      </c>
      <c r="AN38" s="180">
        <v>9702</v>
      </c>
      <c r="AO38" s="180">
        <v>58030</v>
      </c>
      <c r="AP38" s="180">
        <v>0</v>
      </c>
      <c r="AQ38" s="180">
        <v>0</v>
      </c>
      <c r="AR38" s="180">
        <v>4805820</v>
      </c>
      <c r="AS38" s="180">
        <v>0</v>
      </c>
      <c r="AT38" s="180">
        <v>262246</v>
      </c>
      <c r="AV38" s="180">
        <v>32254015</v>
      </c>
      <c r="AW38" s="180">
        <v>0</v>
      </c>
      <c r="AX38" s="180">
        <v>1713638</v>
      </c>
      <c r="AY38" s="180">
        <v>5522053</v>
      </c>
      <c r="AZ38" s="180">
        <v>961745</v>
      </c>
      <c r="BA38" s="180">
        <v>220685</v>
      </c>
      <c r="BB38" s="180">
        <v>0</v>
      </c>
      <c r="BC38" s="180">
        <v>65618</v>
      </c>
      <c r="BD38" s="180">
        <v>10418884</v>
      </c>
      <c r="BE38" s="180">
        <v>0</v>
      </c>
      <c r="BF38" s="180">
        <v>142368</v>
      </c>
      <c r="BH38" s="180">
        <v>0</v>
      </c>
      <c r="BI38" s="180">
        <v>292295</v>
      </c>
      <c r="BJ38" s="180">
        <v>0</v>
      </c>
      <c r="BK38" s="180">
        <v>2198526</v>
      </c>
      <c r="BM38" s="180">
        <v>48416</v>
      </c>
      <c r="BN38" s="180">
        <v>790283</v>
      </c>
      <c r="BO38" s="180">
        <v>188312</v>
      </c>
      <c r="BP38" s="180">
        <v>1054128</v>
      </c>
      <c r="BQ38" s="180">
        <v>0</v>
      </c>
      <c r="BR38" s="180">
        <v>329825</v>
      </c>
      <c r="BS38" s="180">
        <v>0</v>
      </c>
      <c r="BT38" s="180">
        <v>529649</v>
      </c>
      <c r="BU38" s="180">
        <v>4762428</v>
      </c>
      <c r="BV38" s="180">
        <v>0</v>
      </c>
      <c r="BX38" s="180">
        <v>1217470</v>
      </c>
      <c r="BY38" s="180">
        <v>3129</v>
      </c>
      <c r="BZ38" s="180">
        <v>317687</v>
      </c>
      <c r="CA38" s="180">
        <v>25537</v>
      </c>
      <c r="CB38" s="180">
        <v>330291</v>
      </c>
      <c r="CD38" s="180">
        <v>3868</v>
      </c>
    </row>
    <row r="39" spans="1:82" x14ac:dyDescent="0.3">
      <c r="A39" s="155">
        <v>81</v>
      </c>
      <c r="B39" s="180" t="s">
        <v>210</v>
      </c>
      <c r="E39" s="180">
        <v>0</v>
      </c>
      <c r="G39" s="180">
        <v>0</v>
      </c>
      <c r="H39" s="180">
        <v>0</v>
      </c>
      <c r="I39" s="180">
        <v>0</v>
      </c>
      <c r="J39" s="180">
        <v>20679</v>
      </c>
      <c r="K39" s="180">
        <v>0</v>
      </c>
      <c r="L39" s="180">
        <v>0</v>
      </c>
      <c r="M39" s="180">
        <v>0</v>
      </c>
      <c r="N39" s="180">
        <v>0</v>
      </c>
      <c r="O39" s="180">
        <v>697765</v>
      </c>
      <c r="P39" s="180">
        <v>0</v>
      </c>
      <c r="Q39" s="180">
        <v>2256015</v>
      </c>
      <c r="R39" s="180">
        <v>35049</v>
      </c>
      <c r="S39" s="180">
        <v>0</v>
      </c>
      <c r="T39" s="180">
        <v>4409310</v>
      </c>
      <c r="U39" s="180">
        <v>1610841</v>
      </c>
      <c r="V39" s="180">
        <v>994777</v>
      </c>
      <c r="W39" s="180">
        <v>0</v>
      </c>
      <c r="Y39" s="180">
        <v>775030</v>
      </c>
      <c r="Z39" s="180">
        <v>150739</v>
      </c>
      <c r="AA39" s="180">
        <v>1678028</v>
      </c>
      <c r="AB39" s="180">
        <v>352111</v>
      </c>
      <c r="AC39" s="180">
        <v>133114</v>
      </c>
      <c r="AD39" s="180">
        <v>205962</v>
      </c>
      <c r="AE39" s="180">
        <v>166510</v>
      </c>
      <c r="AF39" s="180">
        <v>663068</v>
      </c>
      <c r="AG39" s="180">
        <v>157590</v>
      </c>
      <c r="AH39" s="180">
        <v>0</v>
      </c>
      <c r="AI39" s="180">
        <v>2765475</v>
      </c>
      <c r="AJ39" s="180">
        <v>19839</v>
      </c>
      <c r="AM39" s="180">
        <v>1053630</v>
      </c>
      <c r="AN39" s="180">
        <v>57972</v>
      </c>
      <c r="AO39" s="180">
        <v>117696</v>
      </c>
      <c r="AP39" s="180">
        <v>0</v>
      </c>
      <c r="AQ39" s="180">
        <v>0</v>
      </c>
      <c r="AR39" s="180">
        <v>444839</v>
      </c>
      <c r="AS39" s="180">
        <v>0</v>
      </c>
      <c r="AT39" s="180">
        <v>212688</v>
      </c>
      <c r="AV39" s="180">
        <v>2770540</v>
      </c>
      <c r="AW39" s="180">
        <v>0</v>
      </c>
      <c r="AX39" s="180">
        <v>124653</v>
      </c>
      <c r="AY39" s="180">
        <v>710396</v>
      </c>
      <c r="AZ39" s="180">
        <v>74932</v>
      </c>
      <c r="BA39" s="180">
        <v>34550</v>
      </c>
      <c r="BB39" s="180">
        <v>0</v>
      </c>
      <c r="BC39" s="180">
        <v>5156</v>
      </c>
      <c r="BD39" s="180">
        <v>619388</v>
      </c>
      <c r="BE39" s="180">
        <v>0</v>
      </c>
      <c r="BF39" s="180">
        <v>33466</v>
      </c>
      <c r="BH39" s="180">
        <v>0</v>
      </c>
      <c r="BI39" s="180">
        <v>19281</v>
      </c>
      <c r="BJ39" s="180">
        <v>0</v>
      </c>
      <c r="BK39" s="180">
        <v>209388</v>
      </c>
      <c r="BM39" s="180">
        <v>177702</v>
      </c>
      <c r="BN39" s="180">
        <v>136888</v>
      </c>
      <c r="BO39" s="180">
        <v>85299</v>
      </c>
      <c r="BP39" s="180">
        <v>10045</v>
      </c>
      <c r="BQ39" s="180">
        <v>0</v>
      </c>
      <c r="BR39" s="180">
        <v>109606</v>
      </c>
      <c r="BS39" s="180">
        <v>0</v>
      </c>
      <c r="BT39" s="180">
        <v>70420</v>
      </c>
      <c r="BU39" s="180">
        <v>498161</v>
      </c>
      <c r="BV39" s="180">
        <v>0</v>
      </c>
      <c r="BX39" s="180">
        <v>33085</v>
      </c>
      <c r="BY39" s="180">
        <v>889</v>
      </c>
      <c r="BZ39" s="180">
        <v>18482</v>
      </c>
      <c r="CA39" s="180">
        <v>17898</v>
      </c>
      <c r="CB39" s="180">
        <v>116985</v>
      </c>
      <c r="CD39" s="180">
        <v>3759</v>
      </c>
    </row>
    <row r="40" spans="1:82" x14ac:dyDescent="0.3">
      <c r="A40" s="155">
        <v>82</v>
      </c>
      <c r="B40" s="180" t="s">
        <v>310</v>
      </c>
      <c r="E40" s="180">
        <v>0</v>
      </c>
      <c r="G40" s="180">
        <v>0</v>
      </c>
      <c r="H40" s="180">
        <v>0</v>
      </c>
      <c r="I40" s="180">
        <v>0</v>
      </c>
      <c r="J40" s="180">
        <v>407000</v>
      </c>
      <c r="K40" s="180">
        <v>0</v>
      </c>
      <c r="L40" s="180">
        <v>0</v>
      </c>
      <c r="M40" s="180">
        <v>0</v>
      </c>
      <c r="N40" s="180">
        <v>0</v>
      </c>
      <c r="O40" s="180">
        <v>3218395</v>
      </c>
      <c r="P40" s="180">
        <v>0</v>
      </c>
      <c r="Q40" s="180">
        <v>21490347</v>
      </c>
      <c r="R40" s="180">
        <v>347803</v>
      </c>
      <c r="S40" s="180">
        <v>0</v>
      </c>
      <c r="T40" s="180">
        <v>47403999</v>
      </c>
      <c r="U40" s="180">
        <v>14282950</v>
      </c>
      <c r="V40" s="180">
        <v>14423110</v>
      </c>
      <c r="W40" s="180">
        <v>0</v>
      </c>
      <c r="Y40" s="180">
        <v>6085544</v>
      </c>
      <c r="Z40" s="180">
        <v>3747269</v>
      </c>
      <c r="AA40" s="180">
        <v>3085446</v>
      </c>
      <c r="AB40" s="180">
        <v>6701922</v>
      </c>
      <c r="AC40" s="180">
        <v>442837</v>
      </c>
      <c r="AD40" s="180">
        <v>1530898</v>
      </c>
      <c r="AE40" s="180">
        <v>1050817</v>
      </c>
      <c r="AF40" s="180">
        <v>79295</v>
      </c>
      <c r="AG40" s="180">
        <v>0</v>
      </c>
      <c r="AH40" s="180">
        <v>0</v>
      </c>
      <c r="AI40" s="180">
        <v>22285510</v>
      </c>
      <c r="AJ40" s="180">
        <v>0</v>
      </c>
      <c r="AM40" s="180">
        <v>8251085</v>
      </c>
      <c r="AN40" s="180">
        <v>21000</v>
      </c>
      <c r="AO40" s="180">
        <v>1595753</v>
      </c>
      <c r="AP40" s="180">
        <v>0</v>
      </c>
      <c r="AQ40" s="180">
        <v>0</v>
      </c>
      <c r="AR40" s="180">
        <v>425782</v>
      </c>
      <c r="AS40" s="180">
        <v>0</v>
      </c>
      <c r="AT40" s="180">
        <v>1642910</v>
      </c>
      <c r="AV40" s="180">
        <v>78425194</v>
      </c>
      <c r="AW40" s="180">
        <v>0</v>
      </c>
      <c r="AX40" s="180">
        <v>844431</v>
      </c>
      <c r="AY40" s="180">
        <v>0</v>
      </c>
      <c r="AZ40" s="180">
        <v>680500</v>
      </c>
      <c r="BA40" s="180">
        <v>0</v>
      </c>
      <c r="BB40" s="180">
        <v>0</v>
      </c>
      <c r="BC40" s="180">
        <v>0</v>
      </c>
      <c r="BD40" s="180">
        <v>17446059</v>
      </c>
      <c r="BE40" s="180">
        <v>0</v>
      </c>
      <c r="BF40" s="180">
        <v>436943</v>
      </c>
      <c r="BH40" s="180">
        <v>0</v>
      </c>
      <c r="BI40" s="180">
        <v>72247</v>
      </c>
      <c r="BJ40" s="180">
        <v>0</v>
      </c>
      <c r="BK40" s="180">
        <v>1563595</v>
      </c>
      <c r="BM40" s="180">
        <v>1097925</v>
      </c>
      <c r="BN40" s="180">
        <v>2407000</v>
      </c>
      <c r="BO40" s="180">
        <v>2921449</v>
      </c>
      <c r="BP40" s="180">
        <v>0</v>
      </c>
      <c r="BQ40" s="180">
        <v>0</v>
      </c>
      <c r="BR40" s="180">
        <v>0</v>
      </c>
      <c r="BS40" s="180">
        <v>0</v>
      </c>
      <c r="BT40" s="180">
        <v>973326</v>
      </c>
      <c r="BU40" s="180">
        <v>1292188</v>
      </c>
      <c r="BV40" s="180">
        <v>0</v>
      </c>
      <c r="BX40" s="180">
        <v>0</v>
      </c>
      <c r="BY40" s="180">
        <v>0</v>
      </c>
      <c r="BZ40" s="180">
        <v>0</v>
      </c>
      <c r="CA40" s="180">
        <v>386000</v>
      </c>
      <c r="CB40" s="180">
        <v>1047305</v>
      </c>
      <c r="CD40" s="180">
        <v>0</v>
      </c>
    </row>
    <row r="41" spans="1:82" x14ac:dyDescent="0.3">
      <c r="A41" s="155">
        <v>83</v>
      </c>
      <c r="B41" s="180" t="s">
        <v>94</v>
      </c>
      <c r="E41" s="180">
        <v>0</v>
      </c>
      <c r="G41" s="180">
        <v>0</v>
      </c>
      <c r="H41" s="180">
        <v>0</v>
      </c>
      <c r="I41" s="180">
        <v>0</v>
      </c>
      <c r="J41" s="180">
        <v>1972292</v>
      </c>
      <c r="K41" s="180">
        <v>0</v>
      </c>
      <c r="L41" s="180">
        <v>0</v>
      </c>
      <c r="M41" s="180">
        <v>0</v>
      </c>
      <c r="N41" s="180">
        <v>0</v>
      </c>
      <c r="O41" s="180">
        <v>13556004</v>
      </c>
      <c r="P41" s="180">
        <v>0</v>
      </c>
      <c r="Q41" s="180">
        <v>121663906</v>
      </c>
      <c r="R41" s="180">
        <v>1949001</v>
      </c>
      <c r="S41" s="180">
        <v>0</v>
      </c>
      <c r="T41" s="180">
        <v>139652890</v>
      </c>
      <c r="U41" s="180">
        <v>46179559</v>
      </c>
      <c r="V41" s="180">
        <v>62167627</v>
      </c>
      <c r="W41" s="180">
        <v>0</v>
      </c>
      <c r="Y41" s="180">
        <v>40904648</v>
      </c>
      <c r="Z41" s="180">
        <v>9910123</v>
      </c>
      <c r="AA41" s="180">
        <v>35827606</v>
      </c>
      <c r="AB41" s="180">
        <v>18366286</v>
      </c>
      <c r="AC41" s="180">
        <v>3791357</v>
      </c>
      <c r="AD41" s="180">
        <v>5460900</v>
      </c>
      <c r="AE41" s="180">
        <v>13075613</v>
      </c>
      <c r="AF41" s="180">
        <v>9093938</v>
      </c>
      <c r="AG41" s="180">
        <v>7880052</v>
      </c>
      <c r="AH41" s="180">
        <v>0</v>
      </c>
      <c r="AI41" s="180">
        <v>109881899</v>
      </c>
      <c r="AJ41" s="180">
        <v>1796499</v>
      </c>
      <c r="AM41" s="180">
        <v>23791853</v>
      </c>
      <c r="AN41" s="180">
        <v>718760</v>
      </c>
      <c r="AO41" s="180">
        <v>849318</v>
      </c>
      <c r="AP41" s="180">
        <v>0</v>
      </c>
      <c r="AQ41" s="180">
        <v>0</v>
      </c>
      <c r="AR41" s="180">
        <v>19680984</v>
      </c>
      <c r="AS41" s="180">
        <v>0</v>
      </c>
      <c r="AT41" s="180">
        <v>10221272</v>
      </c>
      <c r="AV41" s="180">
        <v>53334327</v>
      </c>
      <c r="AW41" s="180">
        <v>0</v>
      </c>
      <c r="AX41" s="180">
        <v>6648431</v>
      </c>
      <c r="AY41" s="180">
        <v>11901791</v>
      </c>
      <c r="AZ41" s="180">
        <v>5945937</v>
      </c>
      <c r="BA41" s="180">
        <v>1195697</v>
      </c>
      <c r="BB41" s="180">
        <v>0</v>
      </c>
      <c r="BC41" s="180">
        <v>567548</v>
      </c>
      <c r="BD41" s="180">
        <v>36300712</v>
      </c>
      <c r="BE41" s="180">
        <v>0</v>
      </c>
      <c r="BF41" s="180">
        <v>2664289</v>
      </c>
      <c r="BH41" s="180">
        <v>0</v>
      </c>
      <c r="BI41" s="180">
        <v>3083429</v>
      </c>
      <c r="BJ41" s="180">
        <v>0</v>
      </c>
      <c r="BK41" s="180">
        <v>15012914</v>
      </c>
      <c r="BM41" s="180">
        <v>6906630</v>
      </c>
      <c r="BN41" s="180">
        <v>1805782</v>
      </c>
      <c r="BO41" s="180">
        <v>1795141</v>
      </c>
      <c r="BP41" s="180">
        <v>1569756</v>
      </c>
      <c r="BQ41" s="180">
        <v>0</v>
      </c>
      <c r="BR41" s="180">
        <v>4871608</v>
      </c>
      <c r="BS41" s="180">
        <v>0</v>
      </c>
      <c r="BT41" s="180">
        <v>6063536</v>
      </c>
      <c r="BU41" s="180">
        <v>14741238</v>
      </c>
      <c r="BV41" s="180">
        <v>0</v>
      </c>
      <c r="BX41" s="180">
        <v>3257752</v>
      </c>
      <c r="BY41" s="180">
        <v>613970</v>
      </c>
      <c r="BZ41" s="180">
        <v>3873107</v>
      </c>
      <c r="CA41" s="180">
        <v>4185368</v>
      </c>
      <c r="CB41" s="180">
        <v>2904820</v>
      </c>
      <c r="CD41" s="180">
        <v>789674</v>
      </c>
    </row>
    <row r="42" spans="1:82" x14ac:dyDescent="0.3">
      <c r="A42" s="155">
        <v>84</v>
      </c>
      <c r="B42" s="180" t="s">
        <v>218</v>
      </c>
      <c r="E42" s="180">
        <v>0</v>
      </c>
      <c r="G42" s="180">
        <v>0</v>
      </c>
      <c r="H42" s="180">
        <v>0</v>
      </c>
      <c r="I42" s="180">
        <v>0</v>
      </c>
      <c r="J42" s="180">
        <v>131724</v>
      </c>
      <c r="K42" s="180">
        <v>0</v>
      </c>
      <c r="L42" s="180">
        <v>0</v>
      </c>
      <c r="M42" s="180">
        <v>0</v>
      </c>
      <c r="N42" s="180">
        <v>0</v>
      </c>
      <c r="O42" s="180">
        <v>3087256</v>
      </c>
      <c r="P42" s="180">
        <v>0</v>
      </c>
      <c r="Q42" s="180">
        <v>19435941</v>
      </c>
      <c r="R42" s="180">
        <v>340336</v>
      </c>
      <c r="S42" s="180">
        <v>0</v>
      </c>
      <c r="T42" s="180">
        <v>26025180</v>
      </c>
      <c r="U42" s="180">
        <v>8421867</v>
      </c>
      <c r="V42" s="180">
        <v>11890090</v>
      </c>
      <c r="W42" s="180">
        <v>0</v>
      </c>
      <c r="Y42" s="180">
        <v>6266225</v>
      </c>
      <c r="Z42" s="180">
        <v>1331086</v>
      </c>
      <c r="AA42" s="180">
        <v>10602170</v>
      </c>
      <c r="AB42" s="180">
        <v>3536799</v>
      </c>
      <c r="AC42" s="180">
        <v>1276696</v>
      </c>
      <c r="AD42" s="180">
        <v>1728538</v>
      </c>
      <c r="AE42" s="180">
        <v>1983206</v>
      </c>
      <c r="AF42" s="180">
        <v>3718058</v>
      </c>
      <c r="AG42" s="180">
        <v>3526233</v>
      </c>
      <c r="AH42" s="180">
        <v>28708</v>
      </c>
      <c r="AI42" s="180">
        <v>24051924</v>
      </c>
      <c r="AJ42" s="180">
        <v>290429</v>
      </c>
      <c r="AM42" s="180">
        <v>8439463</v>
      </c>
      <c r="AN42" s="180">
        <v>374731</v>
      </c>
      <c r="AO42" s="180">
        <v>777734</v>
      </c>
      <c r="AP42" s="180">
        <v>0</v>
      </c>
      <c r="AQ42" s="180">
        <v>0</v>
      </c>
      <c r="AR42" s="180">
        <v>2937173</v>
      </c>
      <c r="AS42" s="180">
        <v>0</v>
      </c>
      <c r="AT42" s="180">
        <v>1896504</v>
      </c>
      <c r="AV42" s="180">
        <v>17204394</v>
      </c>
      <c r="AW42" s="180">
        <v>0</v>
      </c>
      <c r="AX42" s="180">
        <v>1125699</v>
      </c>
      <c r="AY42" s="180">
        <v>3625935</v>
      </c>
      <c r="AZ42" s="180">
        <v>518706</v>
      </c>
      <c r="BA42" s="180">
        <v>322608</v>
      </c>
      <c r="BB42" s="180">
        <v>0</v>
      </c>
      <c r="BC42" s="180">
        <v>98779</v>
      </c>
      <c r="BD42" s="180">
        <v>6875051</v>
      </c>
      <c r="BE42" s="180">
        <v>0</v>
      </c>
      <c r="BF42" s="180">
        <v>218097</v>
      </c>
      <c r="BH42" s="180">
        <v>0</v>
      </c>
      <c r="BI42" s="180">
        <v>171405</v>
      </c>
      <c r="BJ42" s="180">
        <v>0</v>
      </c>
      <c r="BK42" s="180">
        <v>2547564</v>
      </c>
      <c r="BM42" s="180">
        <v>1000173</v>
      </c>
      <c r="BN42" s="180">
        <v>858180</v>
      </c>
      <c r="BO42" s="180">
        <v>948973</v>
      </c>
      <c r="BP42" s="180">
        <v>434413</v>
      </c>
      <c r="BQ42" s="180">
        <v>0</v>
      </c>
      <c r="BR42" s="180">
        <v>660649</v>
      </c>
      <c r="BS42" s="180">
        <v>0</v>
      </c>
      <c r="BT42" s="180">
        <v>567878</v>
      </c>
      <c r="BU42" s="180">
        <v>3425075</v>
      </c>
      <c r="BV42" s="180">
        <v>0</v>
      </c>
      <c r="BX42" s="180">
        <v>391630</v>
      </c>
      <c r="BY42" s="180">
        <v>13012</v>
      </c>
      <c r="BZ42" s="180">
        <v>258707</v>
      </c>
      <c r="CA42" s="180">
        <v>203183</v>
      </c>
      <c r="CB42" s="180">
        <v>743423</v>
      </c>
      <c r="CD42" s="180">
        <v>31600</v>
      </c>
    </row>
    <row r="43" spans="1:82" x14ac:dyDescent="0.3">
      <c r="A43" s="155">
        <v>85</v>
      </c>
      <c r="B43" s="180" t="s">
        <v>220</v>
      </c>
      <c r="E43" s="180">
        <v>0</v>
      </c>
      <c r="G43" s="180">
        <v>0</v>
      </c>
      <c r="H43" s="180">
        <v>0</v>
      </c>
      <c r="I43" s="180">
        <v>0</v>
      </c>
      <c r="J43" s="180">
        <v>170427</v>
      </c>
      <c r="K43" s="180">
        <v>0</v>
      </c>
      <c r="L43" s="180">
        <v>0</v>
      </c>
      <c r="M43" s="180">
        <v>0</v>
      </c>
      <c r="N43" s="180">
        <v>0</v>
      </c>
      <c r="O43" s="180">
        <v>3286381</v>
      </c>
      <c r="P43" s="180">
        <v>0</v>
      </c>
      <c r="Q43" s="180">
        <v>10329174</v>
      </c>
      <c r="R43" s="180">
        <v>269747</v>
      </c>
      <c r="S43" s="180">
        <v>0</v>
      </c>
      <c r="T43" s="180">
        <v>28468215</v>
      </c>
      <c r="U43" s="180">
        <v>7744426</v>
      </c>
      <c r="V43" s="180">
        <v>9665845</v>
      </c>
      <c r="W43" s="180">
        <v>0</v>
      </c>
      <c r="Y43" s="180">
        <v>5619100</v>
      </c>
      <c r="Z43" s="180">
        <v>1476961</v>
      </c>
      <c r="AA43" s="180">
        <v>7776169</v>
      </c>
      <c r="AB43" s="180">
        <v>3676869</v>
      </c>
      <c r="AC43" s="180">
        <v>1154413</v>
      </c>
      <c r="AD43" s="180">
        <v>1398021</v>
      </c>
      <c r="AE43" s="180">
        <v>2495100</v>
      </c>
      <c r="AF43" s="180">
        <v>3323282</v>
      </c>
      <c r="AG43" s="180">
        <v>4683746</v>
      </c>
      <c r="AH43" s="180">
        <v>219519</v>
      </c>
      <c r="AI43" s="180">
        <v>19602677</v>
      </c>
      <c r="AJ43" s="180">
        <v>331594</v>
      </c>
      <c r="AM43" s="180">
        <v>7995298</v>
      </c>
      <c r="AN43" s="180">
        <v>425282</v>
      </c>
      <c r="AO43" s="180">
        <v>800138</v>
      </c>
      <c r="AP43" s="180">
        <v>0</v>
      </c>
      <c r="AQ43" s="180">
        <v>0</v>
      </c>
      <c r="AR43" s="180">
        <v>2630128</v>
      </c>
      <c r="AS43" s="180">
        <v>0</v>
      </c>
      <c r="AT43" s="180">
        <v>1728291</v>
      </c>
      <c r="AV43" s="180">
        <v>13147257</v>
      </c>
      <c r="AW43" s="180">
        <v>0</v>
      </c>
      <c r="AX43" s="180">
        <v>1235568</v>
      </c>
      <c r="AY43" s="180">
        <v>2872359</v>
      </c>
      <c r="AZ43" s="180">
        <v>586265</v>
      </c>
      <c r="BA43" s="180">
        <v>371495</v>
      </c>
      <c r="BB43" s="180">
        <v>0</v>
      </c>
      <c r="BC43" s="180">
        <v>150769</v>
      </c>
      <c r="BD43" s="180">
        <v>4447156</v>
      </c>
      <c r="BE43" s="180">
        <v>0</v>
      </c>
      <c r="BF43" s="180">
        <v>262997</v>
      </c>
      <c r="BH43" s="180">
        <v>0</v>
      </c>
      <c r="BI43" s="180">
        <v>220229</v>
      </c>
      <c r="BJ43" s="180">
        <v>0</v>
      </c>
      <c r="BK43" s="180">
        <v>2937119</v>
      </c>
      <c r="BM43" s="180">
        <v>1153758</v>
      </c>
      <c r="BN43" s="180">
        <v>705083</v>
      </c>
      <c r="BO43" s="180">
        <v>933902</v>
      </c>
      <c r="BP43" s="180">
        <v>388107</v>
      </c>
      <c r="BQ43" s="180">
        <v>0</v>
      </c>
      <c r="BR43" s="180">
        <v>683322</v>
      </c>
      <c r="BS43" s="180">
        <v>0</v>
      </c>
      <c r="BT43" s="180">
        <v>775285</v>
      </c>
      <c r="BU43" s="180">
        <v>3892334</v>
      </c>
      <c r="BV43" s="180">
        <v>0</v>
      </c>
      <c r="BX43" s="180">
        <v>348186</v>
      </c>
      <c r="BY43" s="180">
        <v>32015</v>
      </c>
      <c r="BZ43" s="180">
        <v>339442</v>
      </c>
      <c r="CA43" s="180">
        <v>324328</v>
      </c>
      <c r="CB43" s="180">
        <v>747924</v>
      </c>
      <c r="CD43" s="180">
        <v>67408</v>
      </c>
    </row>
    <row r="44" spans="1:82" x14ac:dyDescent="0.3">
      <c r="A44" s="155">
        <v>88</v>
      </c>
      <c r="B44" s="180" t="s">
        <v>217</v>
      </c>
      <c r="E44" s="180">
        <v>0</v>
      </c>
      <c r="G44" s="180">
        <v>0</v>
      </c>
      <c r="H44" s="180">
        <v>0</v>
      </c>
      <c r="I44" s="180">
        <v>0</v>
      </c>
      <c r="J44" s="180">
        <v>131724</v>
      </c>
      <c r="K44" s="180">
        <v>0</v>
      </c>
      <c r="L44" s="180">
        <v>0</v>
      </c>
      <c r="M44" s="180">
        <v>0</v>
      </c>
      <c r="N44" s="180">
        <v>0</v>
      </c>
      <c r="O44" s="180">
        <v>3056920</v>
      </c>
      <c r="P44" s="180">
        <v>0</v>
      </c>
      <c r="Q44" s="180">
        <v>17292911</v>
      </c>
      <c r="R44" s="180">
        <v>288880</v>
      </c>
      <c r="S44" s="180">
        <v>0</v>
      </c>
      <c r="T44" s="180">
        <v>25473475</v>
      </c>
      <c r="U44" s="180">
        <v>8005857</v>
      </c>
      <c r="V44" s="180">
        <v>11890090</v>
      </c>
      <c r="W44" s="180">
        <v>0</v>
      </c>
      <c r="Y44" s="180">
        <v>6255803</v>
      </c>
      <c r="Z44" s="180">
        <v>1223938</v>
      </c>
      <c r="AA44" s="180">
        <v>8569961</v>
      </c>
      <c r="AB44" s="180">
        <v>3487527</v>
      </c>
      <c r="AC44" s="180">
        <v>1167301</v>
      </c>
      <c r="AD44" s="180">
        <v>1641308</v>
      </c>
      <c r="AE44" s="180">
        <v>1856057</v>
      </c>
      <c r="AF44" s="180">
        <v>3664298</v>
      </c>
      <c r="AG44" s="180">
        <v>3504618</v>
      </c>
      <c r="AH44" s="180">
        <v>28708</v>
      </c>
      <c r="AI44" s="180">
        <v>22131227</v>
      </c>
      <c r="AJ44" s="180">
        <v>290029</v>
      </c>
      <c r="AM44" s="180">
        <v>7915750</v>
      </c>
      <c r="AN44" s="180">
        <v>372934</v>
      </c>
      <c r="AO44" s="180">
        <v>744257</v>
      </c>
      <c r="AP44" s="180">
        <v>0</v>
      </c>
      <c r="AQ44" s="180">
        <v>0</v>
      </c>
      <c r="AR44" s="180">
        <v>2906840</v>
      </c>
      <c r="AS44" s="180">
        <v>0</v>
      </c>
      <c r="AT44" s="180">
        <v>1713605</v>
      </c>
      <c r="AV44" s="180">
        <v>16827779</v>
      </c>
      <c r="AW44" s="180">
        <v>0</v>
      </c>
      <c r="AX44" s="180">
        <v>1068189</v>
      </c>
      <c r="AY44" s="180">
        <v>3087003</v>
      </c>
      <c r="AZ44" s="180">
        <v>375203</v>
      </c>
      <c r="BA44" s="180">
        <v>309982</v>
      </c>
      <c r="BB44" s="180">
        <v>0</v>
      </c>
      <c r="BC44" s="180">
        <v>91011</v>
      </c>
      <c r="BD44" s="180">
        <v>5785491</v>
      </c>
      <c r="BE44" s="180">
        <v>0</v>
      </c>
      <c r="BF44" s="180">
        <v>209013</v>
      </c>
      <c r="BH44" s="180">
        <v>0</v>
      </c>
      <c r="BI44" s="180">
        <v>171405</v>
      </c>
      <c r="BJ44" s="180">
        <v>0</v>
      </c>
      <c r="BK44" s="180">
        <v>2547564</v>
      </c>
      <c r="BM44" s="180">
        <v>878284</v>
      </c>
      <c r="BN44" s="180">
        <v>806975</v>
      </c>
      <c r="BO44" s="180">
        <v>948808</v>
      </c>
      <c r="BP44" s="180">
        <v>434413</v>
      </c>
      <c r="BQ44" s="180">
        <v>0</v>
      </c>
      <c r="BR44" s="180">
        <v>659971</v>
      </c>
      <c r="BS44" s="180">
        <v>0</v>
      </c>
      <c r="BT44" s="180">
        <v>556699</v>
      </c>
      <c r="BU44" s="180">
        <v>3352965</v>
      </c>
      <c r="BV44" s="180">
        <v>0</v>
      </c>
      <c r="BX44" s="180">
        <v>384545</v>
      </c>
      <c r="BY44" s="180">
        <v>13012</v>
      </c>
      <c r="BZ44" s="180">
        <v>253770</v>
      </c>
      <c r="CA44" s="180">
        <v>184681</v>
      </c>
      <c r="CB44" s="180">
        <v>672343</v>
      </c>
      <c r="CD44" s="180">
        <v>31600</v>
      </c>
    </row>
    <row r="45" spans="1:82" x14ac:dyDescent="0.3">
      <c r="A45" s="155">
        <v>89</v>
      </c>
      <c r="B45" s="180" t="s">
        <v>221</v>
      </c>
      <c r="E45" s="180">
        <v>0</v>
      </c>
      <c r="G45" s="180">
        <v>0</v>
      </c>
      <c r="H45" s="180">
        <v>0</v>
      </c>
      <c r="I45" s="180">
        <v>0</v>
      </c>
      <c r="J45" s="180">
        <v>7423</v>
      </c>
      <c r="K45" s="180">
        <v>0</v>
      </c>
      <c r="L45" s="180">
        <v>0</v>
      </c>
      <c r="M45" s="180">
        <v>0</v>
      </c>
      <c r="N45" s="180">
        <v>0</v>
      </c>
      <c r="O45" s="180">
        <v>41540</v>
      </c>
      <c r="P45" s="180">
        <v>0</v>
      </c>
      <c r="Q45" s="180">
        <v>793168</v>
      </c>
      <c r="R45" s="180">
        <v>6975</v>
      </c>
      <c r="S45" s="180">
        <v>0</v>
      </c>
      <c r="T45" s="180">
        <v>2615999</v>
      </c>
      <c r="U45" s="180">
        <v>329618</v>
      </c>
      <c r="V45" s="180">
        <v>330676</v>
      </c>
      <c r="W45" s="180">
        <v>0</v>
      </c>
      <c r="Y45" s="180">
        <v>212980</v>
      </c>
      <c r="Z45" s="180">
        <v>37741</v>
      </c>
      <c r="AA45" s="180">
        <v>83500</v>
      </c>
      <c r="AB45" s="180">
        <v>237751</v>
      </c>
      <c r="AC45" s="180">
        <v>15298</v>
      </c>
      <c r="AD45" s="180">
        <v>37142</v>
      </c>
      <c r="AE45" s="180">
        <v>0</v>
      </c>
      <c r="AF45" s="180">
        <v>1203</v>
      </c>
      <c r="AG45" s="180">
        <v>2486</v>
      </c>
      <c r="AH45" s="180">
        <v>0</v>
      </c>
      <c r="AI45" s="180">
        <v>572491</v>
      </c>
      <c r="AJ45" s="180">
        <v>0</v>
      </c>
      <c r="AM45" s="180">
        <v>200900</v>
      </c>
      <c r="AN45" s="180">
        <v>14695</v>
      </c>
      <c r="AO45" s="180">
        <v>0</v>
      </c>
      <c r="AP45" s="180">
        <v>0</v>
      </c>
      <c r="AQ45" s="180">
        <v>0</v>
      </c>
      <c r="AR45" s="180">
        <v>16104</v>
      </c>
      <c r="AS45" s="180">
        <v>0</v>
      </c>
      <c r="AT45" s="180">
        <v>40436</v>
      </c>
      <c r="AV45" s="180">
        <v>3092004</v>
      </c>
      <c r="AW45" s="180">
        <v>0</v>
      </c>
      <c r="AX45" s="180">
        <v>0</v>
      </c>
      <c r="AY45" s="180">
        <v>0</v>
      </c>
      <c r="AZ45" s="180">
        <v>31985</v>
      </c>
      <c r="BA45" s="180">
        <v>0</v>
      </c>
      <c r="BB45" s="180">
        <v>0</v>
      </c>
      <c r="BC45" s="180">
        <v>0</v>
      </c>
      <c r="BD45" s="180">
        <v>370686</v>
      </c>
      <c r="BE45" s="180">
        <v>0</v>
      </c>
      <c r="BF45" s="180">
        <v>0</v>
      </c>
      <c r="BH45" s="180">
        <v>0</v>
      </c>
      <c r="BI45" s="180">
        <v>0</v>
      </c>
      <c r="BJ45" s="180">
        <v>0</v>
      </c>
      <c r="BK45" s="180">
        <v>68721</v>
      </c>
      <c r="BM45" s="180">
        <v>13504</v>
      </c>
      <c r="BN45" s="180">
        <v>102630</v>
      </c>
      <c r="BO45" s="180">
        <v>30806</v>
      </c>
      <c r="BP45" s="180">
        <v>0</v>
      </c>
      <c r="BQ45" s="180">
        <v>0</v>
      </c>
      <c r="BR45" s="180">
        <v>35605</v>
      </c>
      <c r="BS45" s="180">
        <v>0</v>
      </c>
      <c r="BT45" s="180">
        <v>26744</v>
      </c>
      <c r="BU45" s="180">
        <v>17268</v>
      </c>
      <c r="BV45" s="180">
        <v>0</v>
      </c>
      <c r="BX45" s="180">
        <v>0</v>
      </c>
      <c r="BY45" s="180">
        <v>0</v>
      </c>
      <c r="BZ45" s="180">
        <v>28662</v>
      </c>
      <c r="CA45" s="180">
        <v>10711</v>
      </c>
      <c r="CB45" s="180">
        <v>8654</v>
      </c>
      <c r="CD45" s="180">
        <v>0</v>
      </c>
    </row>
    <row r="46" spans="1:82" x14ac:dyDescent="0.3">
      <c r="A46" s="155">
        <v>90</v>
      </c>
      <c r="B46" s="180" t="s">
        <v>214</v>
      </c>
      <c r="E46" s="180">
        <v>0</v>
      </c>
      <c r="G46" s="180">
        <v>0</v>
      </c>
      <c r="H46" s="180">
        <v>0</v>
      </c>
      <c r="I46" s="180">
        <v>0</v>
      </c>
      <c r="J46" s="180">
        <v>0</v>
      </c>
      <c r="K46" s="180">
        <v>0</v>
      </c>
      <c r="L46" s="180">
        <v>0</v>
      </c>
      <c r="M46" s="180">
        <v>0</v>
      </c>
      <c r="N46" s="180">
        <v>0</v>
      </c>
      <c r="O46" s="180">
        <v>0</v>
      </c>
      <c r="P46" s="180">
        <v>0</v>
      </c>
      <c r="Q46" s="180">
        <v>78925675</v>
      </c>
      <c r="R46" s="180">
        <v>0</v>
      </c>
      <c r="S46" s="180">
        <v>0</v>
      </c>
      <c r="T46" s="180">
        <v>0</v>
      </c>
      <c r="U46" s="180">
        <v>0</v>
      </c>
      <c r="V46" s="180">
        <v>23061821</v>
      </c>
      <c r="W46" s="180">
        <v>0</v>
      </c>
      <c r="Y46" s="180">
        <v>0</v>
      </c>
      <c r="Z46" s="180">
        <v>0</v>
      </c>
      <c r="AA46" s="180">
        <v>0</v>
      </c>
      <c r="AB46" s="180">
        <v>0</v>
      </c>
      <c r="AC46" s="180">
        <v>0</v>
      </c>
      <c r="AD46" s="180">
        <v>0</v>
      </c>
      <c r="AE46" s="180">
        <v>0</v>
      </c>
      <c r="AF46" s="180">
        <v>0</v>
      </c>
      <c r="AG46" s="180">
        <v>0</v>
      </c>
      <c r="AH46" s="180">
        <v>0</v>
      </c>
      <c r="AI46" s="180">
        <v>17548749</v>
      </c>
      <c r="AJ46" s="180">
        <v>0</v>
      </c>
      <c r="AM46" s="180">
        <v>10554701</v>
      </c>
      <c r="AN46" s="180">
        <v>0</v>
      </c>
      <c r="AO46" s="180">
        <v>0</v>
      </c>
      <c r="AP46" s="180">
        <v>0</v>
      </c>
      <c r="AQ46" s="180">
        <v>0</v>
      </c>
      <c r="AR46" s="180">
        <v>0</v>
      </c>
      <c r="AS46" s="180">
        <v>0</v>
      </c>
      <c r="AT46" s="180">
        <v>0</v>
      </c>
      <c r="AV46" s="180">
        <v>0</v>
      </c>
      <c r="AW46" s="180">
        <v>0</v>
      </c>
      <c r="AX46" s="180">
        <v>0</v>
      </c>
      <c r="AY46" s="180">
        <v>0</v>
      </c>
      <c r="AZ46" s="180">
        <v>0</v>
      </c>
      <c r="BA46" s="180">
        <v>0</v>
      </c>
      <c r="BB46" s="180">
        <v>0</v>
      </c>
      <c r="BC46" s="180">
        <v>0</v>
      </c>
      <c r="BD46" s="180">
        <v>0</v>
      </c>
      <c r="BE46" s="180">
        <v>0</v>
      </c>
      <c r="BF46" s="180">
        <v>0</v>
      </c>
      <c r="BH46" s="180">
        <v>0</v>
      </c>
      <c r="BI46" s="180">
        <v>0</v>
      </c>
      <c r="BJ46" s="180">
        <v>0</v>
      </c>
      <c r="BK46" s="180">
        <v>0</v>
      </c>
      <c r="BM46" s="180">
        <v>0</v>
      </c>
      <c r="BN46" s="180">
        <v>0</v>
      </c>
      <c r="BO46" s="180">
        <v>0</v>
      </c>
      <c r="BP46" s="180">
        <v>0</v>
      </c>
      <c r="BQ46" s="180">
        <v>0</v>
      </c>
      <c r="BR46" s="180">
        <v>1226662</v>
      </c>
      <c r="BS46" s="180">
        <v>4685791</v>
      </c>
      <c r="BT46" s="180">
        <v>0</v>
      </c>
      <c r="BU46" s="180">
        <v>0</v>
      </c>
      <c r="BV46" s="180">
        <v>0</v>
      </c>
      <c r="BX46" s="180">
        <v>0</v>
      </c>
      <c r="BY46" s="180">
        <v>0</v>
      </c>
      <c r="BZ46" s="180">
        <v>0</v>
      </c>
      <c r="CA46" s="180">
        <v>0</v>
      </c>
      <c r="CB46" s="180">
        <v>0</v>
      </c>
      <c r="CD46" s="180">
        <v>0</v>
      </c>
    </row>
    <row r="47" spans="1:82" x14ac:dyDescent="0.3">
      <c r="A47" s="155">
        <v>91</v>
      </c>
      <c r="B47" s="180" t="s">
        <v>215</v>
      </c>
      <c r="E47" s="180">
        <v>0</v>
      </c>
      <c r="G47" s="180">
        <v>0</v>
      </c>
      <c r="H47" s="180">
        <v>0</v>
      </c>
      <c r="I47" s="180">
        <v>0</v>
      </c>
      <c r="J47" s="180">
        <v>0</v>
      </c>
      <c r="K47" s="180">
        <v>0</v>
      </c>
      <c r="L47" s="180">
        <v>0</v>
      </c>
      <c r="M47" s="180">
        <v>0</v>
      </c>
      <c r="N47" s="180">
        <v>0</v>
      </c>
      <c r="O47" s="180">
        <v>0</v>
      </c>
      <c r="P47" s="180">
        <v>0</v>
      </c>
      <c r="Q47" s="180">
        <v>7871625</v>
      </c>
      <c r="R47" s="180">
        <v>0</v>
      </c>
      <c r="S47" s="180">
        <v>0</v>
      </c>
      <c r="T47" s="180">
        <v>0</v>
      </c>
      <c r="U47" s="180">
        <v>0</v>
      </c>
      <c r="V47" s="180">
        <v>3265146</v>
      </c>
      <c r="W47" s="180">
        <v>0</v>
      </c>
      <c r="Y47" s="180">
        <v>0</v>
      </c>
      <c r="Z47" s="180">
        <v>0</v>
      </c>
      <c r="AA47" s="180">
        <v>0</v>
      </c>
      <c r="AB47" s="180">
        <v>0</v>
      </c>
      <c r="AC47" s="180">
        <v>0</v>
      </c>
      <c r="AD47" s="180">
        <v>0</v>
      </c>
      <c r="AE47" s="180">
        <v>0</v>
      </c>
      <c r="AF47" s="180">
        <v>0</v>
      </c>
      <c r="AG47" s="180">
        <v>0</v>
      </c>
      <c r="AH47" s="180">
        <v>0</v>
      </c>
      <c r="AI47" s="180">
        <v>7169484</v>
      </c>
      <c r="AJ47" s="180">
        <v>0</v>
      </c>
      <c r="AM47" s="180">
        <v>1998398</v>
      </c>
      <c r="AN47" s="180">
        <v>0</v>
      </c>
      <c r="AO47" s="180">
        <v>0</v>
      </c>
      <c r="AP47" s="180">
        <v>0</v>
      </c>
      <c r="AQ47" s="180">
        <v>0</v>
      </c>
      <c r="AR47" s="180">
        <v>0</v>
      </c>
      <c r="AS47" s="180">
        <v>0</v>
      </c>
      <c r="AT47" s="180">
        <v>0</v>
      </c>
      <c r="AV47" s="180">
        <v>0</v>
      </c>
      <c r="AW47" s="180">
        <v>0</v>
      </c>
      <c r="AX47" s="180">
        <v>0</v>
      </c>
      <c r="AY47" s="180">
        <v>0</v>
      </c>
      <c r="AZ47" s="180">
        <v>0</v>
      </c>
      <c r="BA47" s="180">
        <v>0</v>
      </c>
      <c r="BB47" s="180">
        <v>0</v>
      </c>
      <c r="BC47" s="180">
        <v>0</v>
      </c>
      <c r="BD47" s="180">
        <v>0</v>
      </c>
      <c r="BE47" s="180">
        <v>0</v>
      </c>
      <c r="BF47" s="180">
        <v>0</v>
      </c>
      <c r="BH47" s="180">
        <v>0</v>
      </c>
      <c r="BI47" s="180">
        <v>0</v>
      </c>
      <c r="BJ47" s="180">
        <v>0</v>
      </c>
      <c r="BK47" s="180">
        <v>0</v>
      </c>
      <c r="BM47" s="180">
        <v>0</v>
      </c>
      <c r="BN47" s="180">
        <v>0</v>
      </c>
      <c r="BO47" s="180">
        <v>0</v>
      </c>
      <c r="BP47" s="180">
        <v>0</v>
      </c>
      <c r="BQ47" s="180">
        <v>0</v>
      </c>
      <c r="BR47" s="180">
        <v>319829</v>
      </c>
      <c r="BS47" s="180">
        <v>1665072</v>
      </c>
      <c r="BT47" s="180">
        <v>0</v>
      </c>
      <c r="BU47" s="180">
        <v>0</v>
      </c>
      <c r="BV47" s="180">
        <v>0</v>
      </c>
      <c r="BX47" s="180">
        <v>0</v>
      </c>
      <c r="BY47" s="180">
        <v>0</v>
      </c>
      <c r="BZ47" s="180">
        <v>0</v>
      </c>
      <c r="CA47" s="180">
        <v>0</v>
      </c>
      <c r="CB47" s="180">
        <v>0</v>
      </c>
      <c r="CD47" s="180">
        <v>0</v>
      </c>
    </row>
    <row r="48" spans="1:82" x14ac:dyDescent="0.3">
      <c r="A48" s="155">
        <v>93</v>
      </c>
      <c r="B48" s="180" t="s">
        <v>228</v>
      </c>
      <c r="E48" s="180">
        <v>0</v>
      </c>
      <c r="G48" s="180">
        <v>0</v>
      </c>
      <c r="H48" s="180">
        <v>0</v>
      </c>
      <c r="I48" s="180">
        <v>0</v>
      </c>
      <c r="J48" s="180">
        <v>0</v>
      </c>
      <c r="K48" s="180">
        <v>0</v>
      </c>
      <c r="L48" s="180">
        <v>0</v>
      </c>
      <c r="M48" s="180">
        <v>0</v>
      </c>
      <c r="N48" s="180">
        <v>0</v>
      </c>
      <c r="O48" s="180">
        <v>0</v>
      </c>
      <c r="P48" s="180">
        <v>0</v>
      </c>
      <c r="Q48" s="180">
        <v>56560743</v>
      </c>
      <c r="R48" s="180">
        <v>0</v>
      </c>
      <c r="S48" s="180">
        <v>0</v>
      </c>
      <c r="T48" s="180">
        <v>0</v>
      </c>
      <c r="U48" s="180">
        <v>0</v>
      </c>
      <c r="V48" s="180">
        <v>35795668</v>
      </c>
      <c r="W48" s="180">
        <v>0</v>
      </c>
      <c r="Y48" s="180">
        <v>0</v>
      </c>
      <c r="Z48" s="180">
        <v>0</v>
      </c>
      <c r="AA48" s="180">
        <v>0</v>
      </c>
      <c r="AB48" s="180">
        <v>0</v>
      </c>
      <c r="AC48" s="180">
        <v>0</v>
      </c>
      <c r="AD48" s="180">
        <v>0</v>
      </c>
      <c r="AE48" s="180">
        <v>0</v>
      </c>
      <c r="AF48" s="180">
        <v>0</v>
      </c>
      <c r="AG48" s="180">
        <v>0</v>
      </c>
      <c r="AH48" s="180">
        <v>0</v>
      </c>
      <c r="AI48" s="180">
        <v>53758413</v>
      </c>
      <c r="AJ48" s="180">
        <v>0</v>
      </c>
      <c r="AM48" s="180">
        <v>15913847</v>
      </c>
      <c r="AN48" s="180">
        <v>0</v>
      </c>
      <c r="AO48" s="180">
        <v>0</v>
      </c>
      <c r="AP48" s="180">
        <v>0</v>
      </c>
      <c r="AQ48" s="180">
        <v>0</v>
      </c>
      <c r="AR48" s="180">
        <v>0</v>
      </c>
      <c r="AS48" s="180">
        <v>0</v>
      </c>
      <c r="AT48" s="180">
        <v>0</v>
      </c>
      <c r="AV48" s="180">
        <v>0</v>
      </c>
      <c r="AW48" s="180">
        <v>0</v>
      </c>
      <c r="AX48" s="180">
        <v>0</v>
      </c>
      <c r="AY48" s="180">
        <v>0</v>
      </c>
      <c r="AZ48" s="180">
        <v>0</v>
      </c>
      <c r="BA48" s="180">
        <v>0</v>
      </c>
      <c r="BB48" s="180">
        <v>0</v>
      </c>
      <c r="BC48" s="180">
        <v>0</v>
      </c>
      <c r="BD48" s="180">
        <v>0</v>
      </c>
      <c r="BE48" s="180">
        <v>0</v>
      </c>
      <c r="BF48" s="180">
        <v>0</v>
      </c>
      <c r="BH48" s="180">
        <v>0</v>
      </c>
      <c r="BI48" s="180">
        <v>0</v>
      </c>
      <c r="BJ48" s="180">
        <v>0</v>
      </c>
      <c r="BK48" s="180">
        <v>0</v>
      </c>
      <c r="BM48" s="180">
        <v>0</v>
      </c>
      <c r="BN48" s="180">
        <v>0</v>
      </c>
      <c r="BO48" s="180">
        <v>0</v>
      </c>
      <c r="BP48" s="180">
        <v>0</v>
      </c>
      <c r="BQ48" s="180">
        <v>0</v>
      </c>
      <c r="BR48" s="180">
        <v>2896135</v>
      </c>
      <c r="BS48" s="180">
        <v>11558536</v>
      </c>
      <c r="BT48" s="180">
        <v>0</v>
      </c>
      <c r="BU48" s="180">
        <v>0</v>
      </c>
      <c r="BV48" s="180">
        <v>0</v>
      </c>
      <c r="BX48" s="180">
        <v>0</v>
      </c>
      <c r="BY48" s="180">
        <v>0</v>
      </c>
      <c r="BZ48" s="180">
        <v>0</v>
      </c>
      <c r="CA48" s="180">
        <v>0</v>
      </c>
      <c r="CB48" s="180">
        <v>0</v>
      </c>
      <c r="CD48" s="180">
        <v>0</v>
      </c>
    </row>
    <row r="49" spans="1:82" x14ac:dyDescent="0.3">
      <c r="A49" s="155">
        <v>94</v>
      </c>
      <c r="B49" s="180" t="s">
        <v>231</v>
      </c>
      <c r="E49" s="180">
        <v>0</v>
      </c>
      <c r="G49" s="180">
        <v>0</v>
      </c>
      <c r="H49" s="180">
        <v>0</v>
      </c>
      <c r="I49" s="180">
        <v>0</v>
      </c>
      <c r="J49" s="180">
        <v>0</v>
      </c>
      <c r="K49" s="180">
        <v>0</v>
      </c>
      <c r="L49" s="180">
        <v>0</v>
      </c>
      <c r="M49" s="180">
        <v>0</v>
      </c>
      <c r="N49" s="180">
        <v>0</v>
      </c>
      <c r="O49" s="180">
        <v>0</v>
      </c>
      <c r="P49" s="180">
        <v>0</v>
      </c>
      <c r="Q49" s="180">
        <v>54535965</v>
      </c>
      <c r="R49" s="180">
        <v>0</v>
      </c>
      <c r="S49" s="180">
        <v>0</v>
      </c>
      <c r="T49" s="180">
        <v>0</v>
      </c>
      <c r="U49" s="180">
        <v>0</v>
      </c>
      <c r="V49" s="180">
        <v>28110304</v>
      </c>
      <c r="W49" s="180">
        <v>0</v>
      </c>
      <c r="Y49" s="180">
        <v>0</v>
      </c>
      <c r="Z49" s="180">
        <v>0</v>
      </c>
      <c r="AA49" s="180">
        <v>0</v>
      </c>
      <c r="AB49" s="180">
        <v>0</v>
      </c>
      <c r="AC49" s="180">
        <v>0</v>
      </c>
      <c r="AD49" s="180">
        <v>0</v>
      </c>
      <c r="AE49" s="180">
        <v>0</v>
      </c>
      <c r="AF49" s="180">
        <v>0</v>
      </c>
      <c r="AG49" s="180">
        <v>0</v>
      </c>
      <c r="AH49" s="180">
        <v>0</v>
      </c>
      <c r="AI49" s="180">
        <v>48831597</v>
      </c>
      <c r="AJ49" s="180">
        <v>0</v>
      </c>
      <c r="AM49" s="180">
        <v>15552552</v>
      </c>
      <c r="AN49" s="180">
        <v>0</v>
      </c>
      <c r="AO49" s="180">
        <v>0</v>
      </c>
      <c r="AP49" s="180">
        <v>0</v>
      </c>
      <c r="AQ49" s="180">
        <v>0</v>
      </c>
      <c r="AR49" s="180">
        <v>0</v>
      </c>
      <c r="AS49" s="180">
        <v>0</v>
      </c>
      <c r="AT49" s="180">
        <v>0</v>
      </c>
      <c r="AV49" s="180">
        <v>0</v>
      </c>
      <c r="AW49" s="180">
        <v>0</v>
      </c>
      <c r="AX49" s="180">
        <v>0</v>
      </c>
      <c r="AY49" s="180">
        <v>0</v>
      </c>
      <c r="AZ49" s="180">
        <v>0</v>
      </c>
      <c r="BA49" s="180">
        <v>0</v>
      </c>
      <c r="BB49" s="180">
        <v>0</v>
      </c>
      <c r="BC49" s="180">
        <v>0</v>
      </c>
      <c r="BD49" s="180">
        <v>0</v>
      </c>
      <c r="BE49" s="180">
        <v>0</v>
      </c>
      <c r="BF49" s="180">
        <v>0</v>
      </c>
      <c r="BH49" s="180">
        <v>0</v>
      </c>
      <c r="BI49" s="180">
        <v>0</v>
      </c>
      <c r="BJ49" s="180">
        <v>0</v>
      </c>
      <c r="BK49" s="180">
        <v>0</v>
      </c>
      <c r="BM49" s="180">
        <v>0</v>
      </c>
      <c r="BN49" s="180">
        <v>0</v>
      </c>
      <c r="BO49" s="180">
        <v>0</v>
      </c>
      <c r="BP49" s="180">
        <v>0</v>
      </c>
      <c r="BQ49" s="180">
        <v>0</v>
      </c>
      <c r="BR49" s="180">
        <v>2351257</v>
      </c>
      <c r="BS49" s="180">
        <v>10759341</v>
      </c>
      <c r="BT49" s="180">
        <v>0</v>
      </c>
      <c r="BU49" s="180">
        <v>0</v>
      </c>
      <c r="BV49" s="180">
        <v>0</v>
      </c>
      <c r="BX49" s="180">
        <v>0</v>
      </c>
      <c r="BY49" s="180">
        <v>0</v>
      </c>
      <c r="BZ49" s="180">
        <v>0</v>
      </c>
      <c r="CA49" s="180">
        <v>0</v>
      </c>
      <c r="CB49" s="180">
        <v>0</v>
      </c>
      <c r="CD49" s="180">
        <v>0</v>
      </c>
    </row>
    <row r="50" spans="1:82" x14ac:dyDescent="0.3">
      <c r="A50" s="155">
        <v>97</v>
      </c>
      <c r="B50" s="180" t="s">
        <v>227</v>
      </c>
      <c r="E50" s="180">
        <v>0</v>
      </c>
      <c r="G50" s="180">
        <v>0</v>
      </c>
      <c r="H50" s="180">
        <v>0</v>
      </c>
      <c r="I50" s="180">
        <v>0</v>
      </c>
      <c r="J50" s="180">
        <v>0</v>
      </c>
      <c r="K50" s="180">
        <v>0</v>
      </c>
      <c r="L50" s="180">
        <v>0</v>
      </c>
      <c r="M50" s="180">
        <v>0</v>
      </c>
      <c r="N50" s="180">
        <v>0</v>
      </c>
      <c r="O50" s="180">
        <v>0</v>
      </c>
      <c r="P50" s="180">
        <v>0</v>
      </c>
      <c r="Q50" s="180">
        <v>56218225</v>
      </c>
      <c r="R50" s="180">
        <v>0</v>
      </c>
      <c r="S50" s="180">
        <v>0</v>
      </c>
      <c r="T50" s="180">
        <v>0</v>
      </c>
      <c r="U50" s="180">
        <v>0</v>
      </c>
      <c r="V50" s="180">
        <v>29547080</v>
      </c>
      <c r="W50" s="180">
        <v>0</v>
      </c>
      <c r="Y50" s="180">
        <v>0</v>
      </c>
      <c r="Z50" s="180">
        <v>0</v>
      </c>
      <c r="AA50" s="180">
        <v>0</v>
      </c>
      <c r="AB50" s="180">
        <v>0</v>
      </c>
      <c r="AC50" s="180">
        <v>0</v>
      </c>
      <c r="AD50" s="180">
        <v>0</v>
      </c>
      <c r="AE50" s="180">
        <v>0</v>
      </c>
      <c r="AF50" s="180">
        <v>0</v>
      </c>
      <c r="AG50" s="180">
        <v>0</v>
      </c>
      <c r="AH50" s="180">
        <v>0</v>
      </c>
      <c r="AI50" s="180">
        <v>53475524</v>
      </c>
      <c r="AJ50" s="180">
        <v>0</v>
      </c>
      <c r="AM50" s="180">
        <v>15142020</v>
      </c>
      <c r="AN50" s="180">
        <v>0</v>
      </c>
      <c r="AO50" s="180">
        <v>0</v>
      </c>
      <c r="AP50" s="180">
        <v>0</v>
      </c>
      <c r="AQ50" s="180">
        <v>0</v>
      </c>
      <c r="AR50" s="180">
        <v>0</v>
      </c>
      <c r="AS50" s="180">
        <v>0</v>
      </c>
      <c r="AT50" s="180">
        <v>0</v>
      </c>
      <c r="AV50" s="180">
        <v>0</v>
      </c>
      <c r="AW50" s="180">
        <v>0</v>
      </c>
      <c r="AX50" s="180">
        <v>0</v>
      </c>
      <c r="AY50" s="180">
        <v>0</v>
      </c>
      <c r="AZ50" s="180">
        <v>0</v>
      </c>
      <c r="BA50" s="180">
        <v>0</v>
      </c>
      <c r="BB50" s="180">
        <v>0</v>
      </c>
      <c r="BC50" s="180">
        <v>0</v>
      </c>
      <c r="BD50" s="180">
        <v>0</v>
      </c>
      <c r="BE50" s="180">
        <v>0</v>
      </c>
      <c r="BF50" s="180">
        <v>0</v>
      </c>
      <c r="BH50" s="180">
        <v>0</v>
      </c>
      <c r="BI50" s="180">
        <v>0</v>
      </c>
      <c r="BJ50" s="180">
        <v>0</v>
      </c>
      <c r="BK50" s="180">
        <v>0</v>
      </c>
      <c r="BM50" s="180">
        <v>0</v>
      </c>
      <c r="BN50" s="180">
        <v>0</v>
      </c>
      <c r="BO50" s="180">
        <v>0</v>
      </c>
      <c r="BP50" s="180">
        <v>0</v>
      </c>
      <c r="BQ50" s="180">
        <v>0</v>
      </c>
      <c r="BR50" s="180">
        <v>2776436</v>
      </c>
      <c r="BS50" s="180">
        <v>11384233</v>
      </c>
      <c r="BT50" s="180">
        <v>0</v>
      </c>
      <c r="BU50" s="180">
        <v>0</v>
      </c>
      <c r="BV50" s="180">
        <v>0</v>
      </c>
      <c r="BX50" s="180">
        <v>0</v>
      </c>
      <c r="BY50" s="180">
        <v>0</v>
      </c>
      <c r="BZ50" s="180">
        <v>0</v>
      </c>
      <c r="CA50" s="180">
        <v>0</v>
      </c>
      <c r="CB50" s="180">
        <v>0</v>
      </c>
      <c r="CD50" s="180">
        <v>0</v>
      </c>
    </row>
    <row r="51" spans="1:82" x14ac:dyDescent="0.3">
      <c r="A51" s="155">
        <v>98</v>
      </c>
      <c r="B51" s="180" t="s">
        <v>232</v>
      </c>
      <c r="E51" s="180">
        <v>0</v>
      </c>
      <c r="G51" s="180">
        <v>0</v>
      </c>
      <c r="H51" s="180">
        <v>0</v>
      </c>
      <c r="I51" s="180">
        <v>0</v>
      </c>
      <c r="J51" s="180">
        <v>0</v>
      </c>
      <c r="K51" s="180">
        <v>0</v>
      </c>
      <c r="L51" s="180">
        <v>0</v>
      </c>
      <c r="M51" s="180">
        <v>0</v>
      </c>
      <c r="N51" s="180">
        <v>0</v>
      </c>
      <c r="O51" s="180">
        <v>0</v>
      </c>
      <c r="P51" s="180">
        <v>0</v>
      </c>
      <c r="Q51" s="180">
        <v>640366</v>
      </c>
      <c r="R51" s="180">
        <v>0</v>
      </c>
      <c r="S51" s="180">
        <v>0</v>
      </c>
      <c r="T51" s="180">
        <v>0</v>
      </c>
      <c r="U51" s="180">
        <v>0</v>
      </c>
      <c r="V51" s="180">
        <v>4141</v>
      </c>
      <c r="W51" s="180">
        <v>0</v>
      </c>
      <c r="Y51" s="180">
        <v>0</v>
      </c>
      <c r="Z51" s="180">
        <v>0</v>
      </c>
      <c r="AA51" s="180">
        <v>0</v>
      </c>
      <c r="AB51" s="180">
        <v>0</v>
      </c>
      <c r="AC51" s="180">
        <v>0</v>
      </c>
      <c r="AD51" s="180">
        <v>0</v>
      </c>
      <c r="AE51" s="180">
        <v>0</v>
      </c>
      <c r="AF51" s="180">
        <v>0</v>
      </c>
      <c r="AG51" s="180">
        <v>0</v>
      </c>
      <c r="AH51" s="180">
        <v>0</v>
      </c>
      <c r="AI51" s="180">
        <v>127017</v>
      </c>
      <c r="AJ51" s="180">
        <v>0</v>
      </c>
      <c r="AM51" s="180">
        <v>112051</v>
      </c>
      <c r="AN51" s="180">
        <v>0</v>
      </c>
      <c r="AO51" s="180">
        <v>0</v>
      </c>
      <c r="AP51" s="180">
        <v>0</v>
      </c>
      <c r="AQ51" s="180">
        <v>0</v>
      </c>
      <c r="AR51" s="180">
        <v>0</v>
      </c>
      <c r="AS51" s="180">
        <v>0</v>
      </c>
      <c r="AT51" s="180">
        <v>0</v>
      </c>
      <c r="AV51" s="180">
        <v>0</v>
      </c>
      <c r="AW51" s="180">
        <v>0</v>
      </c>
      <c r="AX51" s="180">
        <v>0</v>
      </c>
      <c r="AY51" s="180">
        <v>0</v>
      </c>
      <c r="AZ51" s="180">
        <v>0</v>
      </c>
      <c r="BA51" s="180">
        <v>0</v>
      </c>
      <c r="BB51" s="180">
        <v>0</v>
      </c>
      <c r="BC51" s="180">
        <v>0</v>
      </c>
      <c r="BD51" s="180">
        <v>0</v>
      </c>
      <c r="BE51" s="180">
        <v>0</v>
      </c>
      <c r="BF51" s="180">
        <v>0</v>
      </c>
      <c r="BH51" s="180">
        <v>0</v>
      </c>
      <c r="BI51" s="180">
        <v>0</v>
      </c>
      <c r="BJ51" s="180">
        <v>0</v>
      </c>
      <c r="BK51" s="180">
        <v>0</v>
      </c>
      <c r="BM51" s="180">
        <v>0</v>
      </c>
      <c r="BN51" s="180">
        <v>0</v>
      </c>
      <c r="BO51" s="180">
        <v>0</v>
      </c>
      <c r="BP51" s="180">
        <v>0</v>
      </c>
      <c r="BQ51" s="180">
        <v>0</v>
      </c>
      <c r="BR51" s="180">
        <v>2337</v>
      </c>
      <c r="BS51" s="180">
        <v>0</v>
      </c>
      <c r="BT51" s="180">
        <v>0</v>
      </c>
      <c r="BU51" s="180">
        <v>0</v>
      </c>
      <c r="BV51" s="180">
        <v>0</v>
      </c>
      <c r="BX51" s="180">
        <v>0</v>
      </c>
      <c r="BY51" s="180">
        <v>0</v>
      </c>
      <c r="BZ51" s="180">
        <v>0</v>
      </c>
      <c r="CA51" s="180">
        <v>0</v>
      </c>
      <c r="CB51" s="180">
        <v>0</v>
      </c>
      <c r="CD51" s="180">
        <v>0</v>
      </c>
    </row>
    <row r="52" spans="1:82" x14ac:dyDescent="0.3">
      <c r="A52" s="155">
        <v>99</v>
      </c>
      <c r="B52" s="180" t="s">
        <v>229</v>
      </c>
      <c r="E52" s="180">
        <v>0</v>
      </c>
      <c r="G52" s="180">
        <v>0</v>
      </c>
      <c r="H52" s="180">
        <v>0</v>
      </c>
      <c r="I52" s="180">
        <v>0</v>
      </c>
      <c r="J52" s="180">
        <v>0</v>
      </c>
      <c r="K52" s="180">
        <v>0</v>
      </c>
      <c r="L52" s="180">
        <v>0</v>
      </c>
      <c r="M52" s="180">
        <v>0</v>
      </c>
      <c r="N52" s="180">
        <v>0</v>
      </c>
      <c r="O52" s="180">
        <v>0</v>
      </c>
      <c r="P52" s="180">
        <v>0</v>
      </c>
      <c r="Q52" s="180">
        <v>45725211</v>
      </c>
      <c r="R52" s="180">
        <v>0</v>
      </c>
      <c r="S52" s="180">
        <v>0</v>
      </c>
      <c r="T52" s="180">
        <v>0</v>
      </c>
      <c r="U52" s="180">
        <v>0</v>
      </c>
      <c r="V52" s="180">
        <v>25712326</v>
      </c>
      <c r="W52" s="180">
        <v>0</v>
      </c>
      <c r="Y52" s="180">
        <v>0</v>
      </c>
      <c r="Z52" s="180">
        <v>0</v>
      </c>
      <c r="AA52" s="180">
        <v>0</v>
      </c>
      <c r="AB52" s="180">
        <v>0</v>
      </c>
      <c r="AC52" s="180">
        <v>0</v>
      </c>
      <c r="AD52" s="180">
        <v>0</v>
      </c>
      <c r="AE52" s="180">
        <v>0</v>
      </c>
      <c r="AF52" s="180">
        <v>0</v>
      </c>
      <c r="AG52" s="180">
        <v>0</v>
      </c>
      <c r="AH52" s="180">
        <v>0</v>
      </c>
      <c r="AI52" s="180">
        <v>37433060</v>
      </c>
      <c r="AJ52" s="180">
        <v>0</v>
      </c>
      <c r="AM52" s="180">
        <v>10961033</v>
      </c>
      <c r="AN52" s="180">
        <v>0</v>
      </c>
      <c r="AO52" s="180">
        <v>0</v>
      </c>
      <c r="AP52" s="180">
        <v>0</v>
      </c>
      <c r="AQ52" s="180">
        <v>0</v>
      </c>
      <c r="AR52" s="180">
        <v>0</v>
      </c>
      <c r="AS52" s="180">
        <v>0</v>
      </c>
      <c r="AT52" s="180">
        <v>0</v>
      </c>
      <c r="AV52" s="180">
        <v>0</v>
      </c>
      <c r="AW52" s="180">
        <v>0</v>
      </c>
      <c r="AX52" s="180">
        <v>0</v>
      </c>
      <c r="AY52" s="180">
        <v>0</v>
      </c>
      <c r="AZ52" s="180">
        <v>0</v>
      </c>
      <c r="BA52" s="180">
        <v>0</v>
      </c>
      <c r="BB52" s="180">
        <v>0</v>
      </c>
      <c r="BC52" s="180">
        <v>0</v>
      </c>
      <c r="BD52" s="180">
        <v>0</v>
      </c>
      <c r="BE52" s="180">
        <v>0</v>
      </c>
      <c r="BF52" s="180">
        <v>0</v>
      </c>
      <c r="BH52" s="180">
        <v>0</v>
      </c>
      <c r="BI52" s="180">
        <v>0</v>
      </c>
      <c r="BJ52" s="180">
        <v>0</v>
      </c>
      <c r="BK52" s="180">
        <v>0</v>
      </c>
      <c r="BM52" s="180">
        <v>0</v>
      </c>
      <c r="BN52" s="180">
        <v>0</v>
      </c>
      <c r="BO52" s="180">
        <v>0</v>
      </c>
      <c r="BP52" s="180">
        <v>0</v>
      </c>
      <c r="BQ52" s="180">
        <v>0</v>
      </c>
      <c r="BR52" s="180">
        <v>1553387</v>
      </c>
      <c r="BS52" s="180">
        <v>8652729</v>
      </c>
      <c r="BT52" s="180">
        <v>0</v>
      </c>
      <c r="BU52" s="180">
        <v>0</v>
      </c>
      <c r="BV52" s="180">
        <v>0</v>
      </c>
      <c r="BX52" s="180">
        <v>0</v>
      </c>
      <c r="BY52" s="180">
        <v>0</v>
      </c>
      <c r="BZ52" s="180">
        <v>0</v>
      </c>
      <c r="CA52" s="180">
        <v>0</v>
      </c>
      <c r="CB52" s="180">
        <v>0</v>
      </c>
      <c r="CD52" s="180">
        <v>0</v>
      </c>
    </row>
    <row r="53" spans="1:82" x14ac:dyDescent="0.3">
      <c r="A53" s="155">
        <v>100</v>
      </c>
      <c r="B53" s="180" t="s">
        <v>242</v>
      </c>
      <c r="E53" s="180">
        <v>0</v>
      </c>
      <c r="G53" s="180">
        <v>0</v>
      </c>
      <c r="H53" s="180">
        <v>0</v>
      </c>
      <c r="I53" s="180">
        <v>0</v>
      </c>
      <c r="J53" s="180">
        <v>0</v>
      </c>
      <c r="K53" s="180">
        <v>0</v>
      </c>
      <c r="L53" s="180">
        <v>0</v>
      </c>
      <c r="M53" s="180">
        <v>0</v>
      </c>
      <c r="N53" s="180">
        <v>0</v>
      </c>
      <c r="O53" s="180">
        <v>0</v>
      </c>
      <c r="P53" s="180">
        <v>0</v>
      </c>
      <c r="Q53" s="180">
        <v>801560</v>
      </c>
      <c r="R53" s="180">
        <v>0</v>
      </c>
      <c r="S53" s="180">
        <v>0</v>
      </c>
      <c r="T53" s="180">
        <v>0</v>
      </c>
      <c r="U53" s="180">
        <v>0</v>
      </c>
      <c r="V53" s="180">
        <v>110625</v>
      </c>
      <c r="W53" s="180">
        <v>0</v>
      </c>
      <c r="Y53" s="180">
        <v>0</v>
      </c>
      <c r="Z53" s="180">
        <v>0</v>
      </c>
      <c r="AA53" s="180">
        <v>0</v>
      </c>
      <c r="AB53" s="180">
        <v>0</v>
      </c>
      <c r="AC53" s="180">
        <v>0</v>
      </c>
      <c r="AD53" s="180">
        <v>0</v>
      </c>
      <c r="AE53" s="180">
        <v>0</v>
      </c>
      <c r="AF53" s="180">
        <v>0</v>
      </c>
      <c r="AG53" s="180">
        <v>0</v>
      </c>
      <c r="AH53" s="180">
        <v>0</v>
      </c>
      <c r="AI53" s="180">
        <v>1649121</v>
      </c>
      <c r="AJ53" s="180">
        <v>0</v>
      </c>
      <c r="AM53" s="180">
        <v>804403</v>
      </c>
      <c r="AN53" s="180">
        <v>0</v>
      </c>
      <c r="AO53" s="180">
        <v>0</v>
      </c>
      <c r="AP53" s="180">
        <v>0</v>
      </c>
      <c r="AQ53" s="180">
        <v>0</v>
      </c>
      <c r="AR53" s="180">
        <v>0</v>
      </c>
      <c r="AS53" s="180">
        <v>0</v>
      </c>
      <c r="AT53" s="180">
        <v>0</v>
      </c>
      <c r="AV53" s="180">
        <v>0</v>
      </c>
      <c r="AW53" s="180">
        <v>0</v>
      </c>
      <c r="AX53" s="180">
        <v>0</v>
      </c>
      <c r="AY53" s="180">
        <v>0</v>
      </c>
      <c r="AZ53" s="180">
        <v>0</v>
      </c>
      <c r="BA53" s="180">
        <v>0</v>
      </c>
      <c r="BB53" s="180">
        <v>0</v>
      </c>
      <c r="BC53" s="180">
        <v>0</v>
      </c>
      <c r="BD53" s="180">
        <v>0</v>
      </c>
      <c r="BE53" s="180">
        <v>0</v>
      </c>
      <c r="BF53" s="180">
        <v>0</v>
      </c>
      <c r="BH53" s="180">
        <v>0</v>
      </c>
      <c r="BI53" s="180">
        <v>0</v>
      </c>
      <c r="BJ53" s="180">
        <v>0</v>
      </c>
      <c r="BK53" s="180">
        <v>0</v>
      </c>
      <c r="BM53" s="180">
        <v>0</v>
      </c>
      <c r="BN53" s="180">
        <v>0</v>
      </c>
      <c r="BO53" s="180">
        <v>0</v>
      </c>
      <c r="BP53" s="180">
        <v>0</v>
      </c>
      <c r="BQ53" s="180">
        <v>0</v>
      </c>
      <c r="BR53" s="180">
        <v>10001</v>
      </c>
      <c r="BS53" s="180">
        <v>0</v>
      </c>
      <c r="BT53" s="180">
        <v>0</v>
      </c>
      <c r="BU53" s="180">
        <v>0</v>
      </c>
      <c r="BV53" s="180">
        <v>0</v>
      </c>
      <c r="BX53" s="180">
        <v>0</v>
      </c>
      <c r="BY53" s="180">
        <v>0</v>
      </c>
      <c r="BZ53" s="180">
        <v>0</v>
      </c>
      <c r="CA53" s="180">
        <v>0</v>
      </c>
      <c r="CB53" s="180">
        <v>0</v>
      </c>
      <c r="CD53" s="180">
        <v>0</v>
      </c>
    </row>
    <row r="54" spans="1:82" x14ac:dyDescent="0.3">
      <c r="A54" s="155">
        <v>101</v>
      </c>
      <c r="B54" s="180" t="s">
        <v>241</v>
      </c>
      <c r="E54" s="180">
        <v>0</v>
      </c>
      <c r="G54" s="180">
        <v>0</v>
      </c>
      <c r="H54" s="180">
        <v>0</v>
      </c>
      <c r="I54" s="180">
        <v>0</v>
      </c>
      <c r="J54" s="180">
        <v>0</v>
      </c>
      <c r="K54" s="180">
        <v>0</v>
      </c>
      <c r="L54" s="180">
        <v>0</v>
      </c>
      <c r="M54" s="180">
        <v>0</v>
      </c>
      <c r="N54" s="180">
        <v>0</v>
      </c>
      <c r="O54" s="180">
        <v>0</v>
      </c>
      <c r="P54" s="180">
        <v>0</v>
      </c>
      <c r="Q54" s="180">
        <v>3228987</v>
      </c>
      <c r="R54" s="180">
        <v>0</v>
      </c>
      <c r="S54" s="180">
        <v>0</v>
      </c>
      <c r="T54" s="180">
        <v>0</v>
      </c>
      <c r="U54" s="180">
        <v>0</v>
      </c>
      <c r="V54" s="180">
        <v>24550339</v>
      </c>
      <c r="W54" s="180">
        <v>0</v>
      </c>
      <c r="Y54" s="180">
        <v>0</v>
      </c>
      <c r="Z54" s="180">
        <v>0</v>
      </c>
      <c r="AA54" s="180">
        <v>0</v>
      </c>
      <c r="AB54" s="180">
        <v>0</v>
      </c>
      <c r="AC54" s="180">
        <v>0</v>
      </c>
      <c r="AD54" s="180">
        <v>0</v>
      </c>
      <c r="AE54" s="180">
        <v>0</v>
      </c>
      <c r="AF54" s="180">
        <v>0</v>
      </c>
      <c r="AG54" s="180">
        <v>0</v>
      </c>
      <c r="AH54" s="180">
        <v>0</v>
      </c>
      <c r="AI54" s="180">
        <v>2454192</v>
      </c>
      <c r="AJ54" s="180">
        <v>0</v>
      </c>
      <c r="AM54" s="180">
        <v>801648</v>
      </c>
      <c r="AN54" s="180">
        <v>0</v>
      </c>
      <c r="AO54" s="180">
        <v>0</v>
      </c>
      <c r="AP54" s="180">
        <v>0</v>
      </c>
      <c r="AQ54" s="180">
        <v>0</v>
      </c>
      <c r="AR54" s="180">
        <v>0</v>
      </c>
      <c r="AS54" s="180">
        <v>0</v>
      </c>
      <c r="AT54" s="180">
        <v>0</v>
      </c>
      <c r="AV54" s="180">
        <v>0</v>
      </c>
      <c r="AW54" s="180">
        <v>0</v>
      </c>
      <c r="AX54" s="180">
        <v>0</v>
      </c>
      <c r="AY54" s="180">
        <v>0</v>
      </c>
      <c r="AZ54" s="180">
        <v>0</v>
      </c>
      <c r="BA54" s="180">
        <v>0</v>
      </c>
      <c r="BB54" s="180">
        <v>0</v>
      </c>
      <c r="BC54" s="180">
        <v>0</v>
      </c>
      <c r="BD54" s="180">
        <v>0</v>
      </c>
      <c r="BE54" s="180">
        <v>0</v>
      </c>
      <c r="BF54" s="180">
        <v>0</v>
      </c>
      <c r="BH54" s="180">
        <v>0</v>
      </c>
      <c r="BI54" s="180">
        <v>0</v>
      </c>
      <c r="BJ54" s="180">
        <v>0</v>
      </c>
      <c r="BK54" s="180">
        <v>0</v>
      </c>
      <c r="BM54" s="180">
        <v>0</v>
      </c>
      <c r="BN54" s="180">
        <v>0</v>
      </c>
      <c r="BO54" s="180">
        <v>0</v>
      </c>
      <c r="BP54" s="180">
        <v>0</v>
      </c>
      <c r="BQ54" s="180">
        <v>0</v>
      </c>
      <c r="BR54" s="180">
        <v>2162</v>
      </c>
      <c r="BS54" s="180">
        <v>3067437</v>
      </c>
      <c r="BT54" s="180">
        <v>0</v>
      </c>
      <c r="BU54" s="180">
        <v>0</v>
      </c>
      <c r="BV54" s="180">
        <v>0</v>
      </c>
      <c r="BX54" s="180">
        <v>0</v>
      </c>
      <c r="BY54" s="180">
        <v>0</v>
      </c>
      <c r="BZ54" s="180">
        <v>0</v>
      </c>
      <c r="CA54" s="180">
        <v>0</v>
      </c>
      <c r="CB54" s="180">
        <v>0</v>
      </c>
      <c r="CD54" s="180">
        <v>0</v>
      </c>
    </row>
    <row r="55" spans="1:82" x14ac:dyDescent="0.3">
      <c r="A55" s="155">
        <v>102</v>
      </c>
      <c r="B55" s="180" t="s">
        <v>255</v>
      </c>
      <c r="E55" s="180">
        <v>98.22</v>
      </c>
      <c r="G55" s="180">
        <v>98.03</v>
      </c>
      <c r="H55" s="180">
        <v>97.79</v>
      </c>
      <c r="I55" s="180">
        <v>99.18</v>
      </c>
      <c r="J55" s="180">
        <v>97.21</v>
      </c>
      <c r="K55" s="180">
        <v>99.53</v>
      </c>
      <c r="L55" s="180">
        <v>99.3</v>
      </c>
      <c r="M55" s="180">
        <v>99.21</v>
      </c>
      <c r="N55" s="180">
        <v>96.71</v>
      </c>
      <c r="O55" s="180">
        <v>98.86</v>
      </c>
      <c r="P55" s="180">
        <v>99.13</v>
      </c>
      <c r="Q55" s="180">
        <v>99.33</v>
      </c>
      <c r="R55" s="180">
        <v>99.9</v>
      </c>
      <c r="S55" s="180">
        <v>0</v>
      </c>
      <c r="T55" s="180">
        <v>99.43</v>
      </c>
      <c r="U55" s="180">
        <v>99.24</v>
      </c>
      <c r="V55" s="180">
        <v>97.26</v>
      </c>
      <c r="W55" s="180">
        <v>99.78</v>
      </c>
      <c r="Y55" s="180">
        <v>98.7</v>
      </c>
      <c r="Z55" s="180">
        <v>95.95</v>
      </c>
      <c r="AA55" s="180">
        <v>99.48</v>
      </c>
      <c r="AB55" s="180">
        <v>97.16</v>
      </c>
      <c r="AC55" s="180">
        <v>98.55</v>
      </c>
      <c r="AD55" s="180">
        <v>97.55</v>
      </c>
      <c r="AE55" s="180">
        <v>93.17</v>
      </c>
      <c r="AF55" s="180">
        <v>99.95</v>
      </c>
      <c r="AG55" s="180">
        <v>98.4</v>
      </c>
      <c r="AH55" s="180">
        <v>95.19</v>
      </c>
      <c r="AI55" s="180">
        <v>99.38</v>
      </c>
      <c r="AJ55" s="180">
        <v>99.66</v>
      </c>
      <c r="AM55" s="180">
        <v>98.49</v>
      </c>
      <c r="AN55" s="180">
        <v>97.1</v>
      </c>
      <c r="AO55" s="180">
        <v>95.06</v>
      </c>
      <c r="AP55" s="180">
        <v>0</v>
      </c>
      <c r="AQ55" s="180">
        <v>99.35</v>
      </c>
      <c r="AR55" s="180">
        <v>96.72</v>
      </c>
      <c r="AS55" s="180">
        <v>95.57</v>
      </c>
      <c r="AT55" s="180">
        <v>98.32</v>
      </c>
      <c r="AV55" s="180">
        <v>99.27</v>
      </c>
      <c r="AW55" s="180">
        <v>99.57</v>
      </c>
      <c r="AX55" s="180">
        <v>97.88</v>
      </c>
      <c r="AY55" s="180">
        <v>100</v>
      </c>
      <c r="AZ55" s="180">
        <v>99.74</v>
      </c>
      <c r="BA55" s="180">
        <v>98.65</v>
      </c>
      <c r="BB55" s="180">
        <v>0</v>
      </c>
      <c r="BC55" s="180">
        <v>97.61</v>
      </c>
      <c r="BD55" s="180">
        <v>97.77</v>
      </c>
      <c r="BE55" s="180">
        <v>98.25</v>
      </c>
      <c r="BF55" s="180">
        <v>94.82</v>
      </c>
      <c r="BH55" s="180">
        <v>99.36</v>
      </c>
      <c r="BI55" s="180">
        <v>90.89</v>
      </c>
      <c r="BJ55" s="180">
        <v>96.78</v>
      </c>
      <c r="BK55" s="180">
        <v>96.32</v>
      </c>
      <c r="BM55" s="180">
        <v>98.69</v>
      </c>
      <c r="BN55" s="180">
        <v>99.87</v>
      </c>
      <c r="BO55" s="180">
        <v>99.87</v>
      </c>
      <c r="BP55" s="180">
        <v>99.27</v>
      </c>
      <c r="BQ55" s="180">
        <v>99.92</v>
      </c>
      <c r="BR55" s="180">
        <v>95.33</v>
      </c>
      <c r="BS55" s="180">
        <v>99.11</v>
      </c>
      <c r="BT55" s="180">
        <v>97.58</v>
      </c>
      <c r="BU55" s="180">
        <v>99.14</v>
      </c>
      <c r="BV55" s="180">
        <v>99.13</v>
      </c>
      <c r="BX55" s="180">
        <v>94.33</v>
      </c>
      <c r="BY55" s="180">
        <v>99.05</v>
      </c>
      <c r="BZ55" s="180">
        <v>92.66</v>
      </c>
      <c r="CA55" s="180">
        <v>97.77</v>
      </c>
      <c r="CB55" s="180">
        <v>99.58</v>
      </c>
      <c r="CD55" s="180">
        <v>96.45</v>
      </c>
    </row>
    <row r="56" spans="1:82" x14ac:dyDescent="0.3">
      <c r="A56" s="155">
        <v>103</v>
      </c>
      <c r="B56" s="180" t="s">
        <v>256</v>
      </c>
      <c r="E56" s="180">
        <v>100</v>
      </c>
      <c r="G56" s="180">
        <v>99.38</v>
      </c>
      <c r="H56" s="180">
        <v>100</v>
      </c>
      <c r="I56" s="180">
        <v>100</v>
      </c>
      <c r="J56" s="180">
        <v>100</v>
      </c>
      <c r="K56" s="180">
        <v>100</v>
      </c>
      <c r="L56" s="180">
        <v>100</v>
      </c>
      <c r="M56" s="180">
        <v>100</v>
      </c>
      <c r="N56" s="180">
        <v>100</v>
      </c>
      <c r="O56" s="180">
        <v>100</v>
      </c>
      <c r="P56" s="180">
        <v>100</v>
      </c>
      <c r="Q56" s="180">
        <v>100</v>
      </c>
      <c r="R56" s="180">
        <v>99.98</v>
      </c>
      <c r="S56" s="180">
        <v>0</v>
      </c>
      <c r="T56" s="180">
        <v>99.22</v>
      </c>
      <c r="U56" s="180">
        <v>100</v>
      </c>
      <c r="V56" s="180">
        <v>100</v>
      </c>
      <c r="W56" s="180">
        <v>100</v>
      </c>
      <c r="Y56" s="180">
        <v>99.58</v>
      </c>
      <c r="Z56" s="180">
        <v>100</v>
      </c>
      <c r="AA56" s="180">
        <v>100</v>
      </c>
      <c r="AB56" s="180">
        <v>100</v>
      </c>
      <c r="AC56" s="180">
        <v>100</v>
      </c>
      <c r="AD56" s="180">
        <v>100</v>
      </c>
      <c r="AE56" s="180">
        <v>100</v>
      </c>
      <c r="AF56" s="180">
        <v>100</v>
      </c>
      <c r="AG56" s="180">
        <v>100</v>
      </c>
      <c r="AH56" s="180">
        <v>100</v>
      </c>
      <c r="AI56" s="180">
        <v>100</v>
      </c>
      <c r="AJ56" s="180">
        <v>100</v>
      </c>
      <c r="AM56" s="180">
        <v>100</v>
      </c>
      <c r="AN56" s="180">
        <v>99.42</v>
      </c>
      <c r="AO56" s="180">
        <v>100</v>
      </c>
      <c r="AP56" s="180">
        <v>0</v>
      </c>
      <c r="AQ56" s="180">
        <v>100</v>
      </c>
      <c r="AR56" s="180">
        <v>100</v>
      </c>
      <c r="AS56" s="180">
        <v>100</v>
      </c>
      <c r="AT56" s="180">
        <v>99.79</v>
      </c>
      <c r="AV56" s="180">
        <v>100</v>
      </c>
      <c r="AW56" s="180">
        <v>100</v>
      </c>
      <c r="AX56" s="180">
        <v>100</v>
      </c>
      <c r="AY56" s="180">
        <v>100</v>
      </c>
      <c r="AZ56" s="180">
        <v>100</v>
      </c>
      <c r="BA56" s="180">
        <v>100</v>
      </c>
      <c r="BB56" s="180">
        <v>0</v>
      </c>
      <c r="BC56" s="180">
        <v>100</v>
      </c>
      <c r="BD56" s="180">
        <v>99.65</v>
      </c>
      <c r="BE56" s="180">
        <v>100</v>
      </c>
      <c r="BF56" s="180">
        <v>100</v>
      </c>
      <c r="BH56" s="180">
        <v>99.1</v>
      </c>
      <c r="BI56" s="180">
        <v>100</v>
      </c>
      <c r="BJ56" s="180">
        <v>100</v>
      </c>
      <c r="BK56" s="180">
        <v>96.62</v>
      </c>
      <c r="BM56" s="180">
        <v>100</v>
      </c>
      <c r="BN56" s="180">
        <v>99.52</v>
      </c>
      <c r="BO56" s="180">
        <v>100</v>
      </c>
      <c r="BP56" s="180">
        <v>100</v>
      </c>
      <c r="BQ56" s="180">
        <v>100</v>
      </c>
      <c r="BR56" s="180">
        <v>100</v>
      </c>
      <c r="BS56" s="180">
        <v>100</v>
      </c>
      <c r="BT56" s="180">
        <v>100</v>
      </c>
      <c r="BU56" s="180">
        <v>100</v>
      </c>
      <c r="BV56" s="180">
        <v>100</v>
      </c>
      <c r="BX56" s="180">
        <v>100</v>
      </c>
      <c r="BY56" s="180">
        <v>99.68</v>
      </c>
      <c r="BZ56" s="180">
        <v>99.86</v>
      </c>
      <c r="CA56" s="180">
        <v>100</v>
      </c>
      <c r="CB56" s="180">
        <v>100</v>
      </c>
      <c r="CD56" s="180">
        <v>100</v>
      </c>
    </row>
    <row r="57" spans="1:82" x14ac:dyDescent="0.3">
      <c r="A57" s="155">
        <v>104</v>
      </c>
      <c r="B57" s="180" t="s">
        <v>1044</v>
      </c>
      <c r="E57" s="180">
        <v>0</v>
      </c>
      <c r="G57" s="180">
        <v>0</v>
      </c>
      <c r="H57" s="180">
        <v>0</v>
      </c>
      <c r="I57" s="180">
        <v>0</v>
      </c>
      <c r="J57" s="180">
        <v>0</v>
      </c>
      <c r="K57" s="180">
        <v>0</v>
      </c>
      <c r="L57" s="180">
        <v>0</v>
      </c>
      <c r="M57" s="180">
        <v>0</v>
      </c>
      <c r="N57" s="180">
        <v>0</v>
      </c>
      <c r="O57" s="180">
        <v>0</v>
      </c>
      <c r="P57" s="180">
        <v>0</v>
      </c>
      <c r="Q57" s="180">
        <v>0</v>
      </c>
      <c r="R57" s="180">
        <v>0</v>
      </c>
      <c r="S57" s="180">
        <v>0</v>
      </c>
      <c r="T57" s="180">
        <v>0</v>
      </c>
      <c r="U57" s="180">
        <v>0</v>
      </c>
      <c r="V57" s="180">
        <v>0</v>
      </c>
      <c r="W57" s="180">
        <v>0</v>
      </c>
      <c r="Y57" s="180">
        <v>0</v>
      </c>
      <c r="Z57" s="180">
        <v>0</v>
      </c>
      <c r="AA57" s="180">
        <v>0</v>
      </c>
      <c r="AB57" s="180">
        <v>0</v>
      </c>
      <c r="AC57" s="180">
        <v>0</v>
      </c>
      <c r="AD57" s="180">
        <v>0</v>
      </c>
      <c r="AE57" s="180">
        <v>0</v>
      </c>
      <c r="AF57" s="180">
        <v>0</v>
      </c>
      <c r="AG57" s="180">
        <v>0</v>
      </c>
      <c r="AH57" s="180">
        <v>0</v>
      </c>
      <c r="AI57" s="180">
        <v>0</v>
      </c>
      <c r="AJ57" s="180">
        <v>0</v>
      </c>
      <c r="AM57" s="180">
        <v>0</v>
      </c>
      <c r="AN57" s="180">
        <v>0</v>
      </c>
      <c r="AO57" s="180">
        <v>0</v>
      </c>
      <c r="AP57" s="180">
        <v>0</v>
      </c>
      <c r="AQ57" s="180">
        <v>0</v>
      </c>
      <c r="AR57" s="180">
        <v>0</v>
      </c>
      <c r="AS57" s="180">
        <v>0</v>
      </c>
      <c r="AT57" s="180">
        <v>0</v>
      </c>
      <c r="AV57" s="180">
        <v>0</v>
      </c>
      <c r="AW57" s="180">
        <v>0</v>
      </c>
      <c r="AX57" s="180">
        <v>0</v>
      </c>
      <c r="AY57" s="180">
        <v>0</v>
      </c>
      <c r="AZ57" s="180">
        <v>0</v>
      </c>
      <c r="BA57" s="180">
        <v>0</v>
      </c>
      <c r="BB57" s="180">
        <v>0</v>
      </c>
      <c r="BC57" s="180">
        <v>0</v>
      </c>
      <c r="BD57" s="180">
        <v>0</v>
      </c>
      <c r="BE57" s="180">
        <v>0</v>
      </c>
      <c r="BF57" s="180">
        <v>0</v>
      </c>
      <c r="BH57" s="180">
        <v>0</v>
      </c>
      <c r="BI57" s="180">
        <v>0</v>
      </c>
      <c r="BJ57" s="180">
        <v>0</v>
      </c>
      <c r="BK57" s="180">
        <v>0</v>
      </c>
      <c r="BM57" s="180">
        <v>0</v>
      </c>
      <c r="BN57" s="180">
        <v>0</v>
      </c>
      <c r="BO57" s="180">
        <v>0</v>
      </c>
      <c r="BP57" s="180">
        <v>0</v>
      </c>
      <c r="BQ57" s="180">
        <v>0</v>
      </c>
      <c r="BR57" s="180">
        <v>0</v>
      </c>
      <c r="BS57" s="180">
        <v>0</v>
      </c>
      <c r="BT57" s="180">
        <v>0</v>
      </c>
      <c r="BU57" s="180">
        <v>0</v>
      </c>
      <c r="BV57" s="180">
        <v>0</v>
      </c>
      <c r="BX57" s="180">
        <v>0</v>
      </c>
      <c r="BY57" s="180">
        <v>0</v>
      </c>
      <c r="BZ57" s="180">
        <v>0</v>
      </c>
      <c r="CA57" s="180">
        <v>0</v>
      </c>
      <c r="CB57" s="180">
        <v>0</v>
      </c>
      <c r="CD57" s="180">
        <v>0</v>
      </c>
    </row>
    <row r="58" spans="1:82" x14ac:dyDescent="0.3">
      <c r="A58" s="155">
        <v>107</v>
      </c>
      <c r="B58" s="180" t="s">
        <v>1045</v>
      </c>
      <c r="E58" s="180">
        <v>0</v>
      </c>
      <c r="G58" s="180">
        <v>0</v>
      </c>
      <c r="H58" s="180">
        <v>0</v>
      </c>
      <c r="I58" s="180">
        <v>0</v>
      </c>
      <c r="J58" s="180">
        <v>0</v>
      </c>
      <c r="K58" s="180">
        <v>0</v>
      </c>
      <c r="L58" s="180">
        <v>0</v>
      </c>
      <c r="M58" s="180">
        <v>0</v>
      </c>
      <c r="N58" s="180">
        <v>0</v>
      </c>
      <c r="O58" s="180">
        <v>0</v>
      </c>
      <c r="P58" s="180">
        <v>0</v>
      </c>
      <c r="Q58" s="180">
        <v>0</v>
      </c>
      <c r="R58" s="180">
        <v>0</v>
      </c>
      <c r="S58" s="180">
        <v>0</v>
      </c>
      <c r="T58" s="180">
        <v>0</v>
      </c>
      <c r="U58" s="180">
        <v>0</v>
      </c>
      <c r="V58" s="180">
        <v>0</v>
      </c>
      <c r="W58" s="180">
        <v>0</v>
      </c>
      <c r="Y58" s="180">
        <v>0</v>
      </c>
      <c r="Z58" s="180">
        <v>0</v>
      </c>
      <c r="AA58" s="180">
        <v>0</v>
      </c>
      <c r="AB58" s="180">
        <v>0</v>
      </c>
      <c r="AC58" s="180">
        <v>0</v>
      </c>
      <c r="AD58" s="180">
        <v>0</v>
      </c>
      <c r="AE58" s="180">
        <v>0</v>
      </c>
      <c r="AF58" s="180">
        <v>0</v>
      </c>
      <c r="AG58" s="180">
        <v>0</v>
      </c>
      <c r="AH58" s="180">
        <v>0</v>
      </c>
      <c r="AI58" s="180">
        <v>0</v>
      </c>
      <c r="AJ58" s="180">
        <v>0</v>
      </c>
      <c r="AM58" s="180">
        <v>0</v>
      </c>
      <c r="AN58" s="180">
        <v>0</v>
      </c>
      <c r="AO58" s="180">
        <v>0</v>
      </c>
      <c r="AP58" s="180">
        <v>0</v>
      </c>
      <c r="AQ58" s="180">
        <v>0</v>
      </c>
      <c r="AR58" s="180">
        <v>0</v>
      </c>
      <c r="AS58" s="180">
        <v>0</v>
      </c>
      <c r="AT58" s="180">
        <v>0</v>
      </c>
      <c r="AV58" s="180">
        <v>0</v>
      </c>
      <c r="AW58" s="180">
        <v>0</v>
      </c>
      <c r="AX58" s="180">
        <v>0</v>
      </c>
      <c r="AY58" s="180">
        <v>0</v>
      </c>
      <c r="AZ58" s="180">
        <v>0</v>
      </c>
      <c r="BA58" s="180">
        <v>0</v>
      </c>
      <c r="BB58" s="180">
        <v>0</v>
      </c>
      <c r="BC58" s="180">
        <v>0</v>
      </c>
      <c r="BD58" s="180">
        <v>0</v>
      </c>
      <c r="BE58" s="180">
        <v>0</v>
      </c>
      <c r="BF58" s="180">
        <v>0</v>
      </c>
      <c r="BH58" s="180">
        <v>0</v>
      </c>
      <c r="BI58" s="180">
        <v>0</v>
      </c>
      <c r="BJ58" s="180">
        <v>0</v>
      </c>
      <c r="BK58" s="180">
        <v>0</v>
      </c>
      <c r="BM58" s="180">
        <v>0</v>
      </c>
      <c r="BN58" s="180">
        <v>0</v>
      </c>
      <c r="BO58" s="180">
        <v>0</v>
      </c>
      <c r="BP58" s="180">
        <v>0</v>
      </c>
      <c r="BQ58" s="180">
        <v>0</v>
      </c>
      <c r="BR58" s="180">
        <v>0</v>
      </c>
      <c r="BS58" s="180">
        <v>0</v>
      </c>
      <c r="BT58" s="180">
        <v>0</v>
      </c>
      <c r="BU58" s="180">
        <v>0</v>
      </c>
      <c r="BV58" s="180">
        <v>0</v>
      </c>
      <c r="BX58" s="180">
        <v>0</v>
      </c>
      <c r="BY58" s="180">
        <v>0</v>
      </c>
      <c r="BZ58" s="180">
        <v>0</v>
      </c>
      <c r="CA58" s="180">
        <v>0</v>
      </c>
      <c r="CB58" s="180">
        <v>0</v>
      </c>
      <c r="CD58" s="180">
        <v>0</v>
      </c>
    </row>
    <row r="59" spans="1:82" x14ac:dyDescent="0.3">
      <c r="A59" s="155">
        <v>108</v>
      </c>
      <c r="B59" s="180" t="s">
        <v>1046</v>
      </c>
      <c r="E59" s="180">
        <v>0</v>
      </c>
      <c r="G59" s="180">
        <v>0</v>
      </c>
      <c r="H59" s="180">
        <v>0</v>
      </c>
      <c r="I59" s="180">
        <v>0</v>
      </c>
      <c r="J59" s="180">
        <v>0</v>
      </c>
      <c r="K59" s="180">
        <v>0</v>
      </c>
      <c r="L59" s="180">
        <v>0</v>
      </c>
      <c r="M59" s="180">
        <v>0</v>
      </c>
      <c r="N59" s="180">
        <v>0</v>
      </c>
      <c r="O59" s="180">
        <v>0</v>
      </c>
      <c r="P59" s="180">
        <v>0</v>
      </c>
      <c r="Q59" s="180">
        <v>0</v>
      </c>
      <c r="R59" s="180">
        <v>0</v>
      </c>
      <c r="S59" s="180">
        <v>0</v>
      </c>
      <c r="T59" s="180">
        <v>0</v>
      </c>
      <c r="U59" s="180">
        <v>0</v>
      </c>
      <c r="V59" s="180">
        <v>0</v>
      </c>
      <c r="W59" s="180">
        <v>0</v>
      </c>
      <c r="Y59" s="180">
        <v>0</v>
      </c>
      <c r="Z59" s="180">
        <v>0</v>
      </c>
      <c r="AA59" s="180">
        <v>0</v>
      </c>
      <c r="AB59" s="180">
        <v>0</v>
      </c>
      <c r="AC59" s="180">
        <v>0</v>
      </c>
      <c r="AD59" s="180">
        <v>0</v>
      </c>
      <c r="AE59" s="180">
        <v>0</v>
      </c>
      <c r="AF59" s="180">
        <v>0</v>
      </c>
      <c r="AG59" s="180">
        <v>0</v>
      </c>
      <c r="AH59" s="180">
        <v>0</v>
      </c>
      <c r="AI59" s="180">
        <v>0</v>
      </c>
      <c r="AJ59" s="180">
        <v>0</v>
      </c>
      <c r="AM59" s="180">
        <v>0</v>
      </c>
      <c r="AN59" s="180">
        <v>0</v>
      </c>
      <c r="AO59" s="180">
        <v>0</v>
      </c>
      <c r="AP59" s="180">
        <v>0</v>
      </c>
      <c r="AQ59" s="180">
        <v>0</v>
      </c>
      <c r="AR59" s="180">
        <v>0</v>
      </c>
      <c r="AS59" s="180">
        <v>0</v>
      </c>
      <c r="AT59" s="180">
        <v>0</v>
      </c>
      <c r="AV59" s="180">
        <v>0</v>
      </c>
      <c r="AW59" s="180">
        <v>0</v>
      </c>
      <c r="AX59" s="180">
        <v>0</v>
      </c>
      <c r="AY59" s="180">
        <v>0</v>
      </c>
      <c r="AZ59" s="180">
        <v>0</v>
      </c>
      <c r="BA59" s="180">
        <v>0</v>
      </c>
      <c r="BB59" s="180">
        <v>0</v>
      </c>
      <c r="BC59" s="180">
        <v>0</v>
      </c>
      <c r="BD59" s="180">
        <v>0</v>
      </c>
      <c r="BE59" s="180">
        <v>0</v>
      </c>
      <c r="BF59" s="180">
        <v>0</v>
      </c>
      <c r="BH59" s="180">
        <v>0</v>
      </c>
      <c r="BI59" s="180">
        <v>0</v>
      </c>
      <c r="BJ59" s="180">
        <v>0</v>
      </c>
      <c r="BK59" s="180">
        <v>0</v>
      </c>
      <c r="BM59" s="180">
        <v>0</v>
      </c>
      <c r="BN59" s="180">
        <v>0</v>
      </c>
      <c r="BO59" s="180">
        <v>0</v>
      </c>
      <c r="BP59" s="180">
        <v>0</v>
      </c>
      <c r="BQ59" s="180">
        <v>0</v>
      </c>
      <c r="BR59" s="180">
        <v>0</v>
      </c>
      <c r="BS59" s="180">
        <v>0</v>
      </c>
      <c r="BT59" s="180">
        <v>0</v>
      </c>
      <c r="BU59" s="180">
        <v>0</v>
      </c>
      <c r="BV59" s="180">
        <v>0</v>
      </c>
      <c r="BX59" s="180">
        <v>0</v>
      </c>
      <c r="BY59" s="180">
        <v>0</v>
      </c>
      <c r="BZ59" s="180">
        <v>0</v>
      </c>
      <c r="CA59" s="180">
        <v>0</v>
      </c>
      <c r="CB59" s="180">
        <v>0</v>
      </c>
      <c r="CD59" s="180">
        <v>0</v>
      </c>
    </row>
    <row r="60" spans="1:82" x14ac:dyDescent="0.3">
      <c r="A60" s="155">
        <v>147</v>
      </c>
      <c r="B60" s="180" t="s">
        <v>1047</v>
      </c>
      <c r="E60" s="180">
        <v>0</v>
      </c>
      <c r="G60" s="180">
        <v>0</v>
      </c>
      <c r="H60" s="180">
        <v>0</v>
      </c>
      <c r="I60" s="180">
        <v>0</v>
      </c>
      <c r="J60" s="180">
        <v>0</v>
      </c>
      <c r="K60" s="180">
        <v>0</v>
      </c>
      <c r="L60" s="180">
        <v>0</v>
      </c>
      <c r="M60" s="180">
        <v>0</v>
      </c>
      <c r="N60" s="180">
        <v>0</v>
      </c>
      <c r="O60" s="180">
        <v>0</v>
      </c>
      <c r="P60" s="180">
        <v>0</v>
      </c>
      <c r="Q60" s="180">
        <v>0</v>
      </c>
      <c r="R60" s="180">
        <v>0</v>
      </c>
      <c r="S60" s="180">
        <v>0</v>
      </c>
      <c r="T60" s="180">
        <v>0</v>
      </c>
      <c r="U60" s="180">
        <v>0</v>
      </c>
      <c r="V60" s="180">
        <v>0</v>
      </c>
      <c r="W60" s="180">
        <v>0</v>
      </c>
      <c r="Y60" s="180">
        <v>0</v>
      </c>
      <c r="Z60" s="180">
        <v>0</v>
      </c>
      <c r="AA60" s="180">
        <v>0</v>
      </c>
      <c r="AB60" s="180">
        <v>0</v>
      </c>
      <c r="AC60" s="180">
        <v>0</v>
      </c>
      <c r="AD60" s="180">
        <v>0</v>
      </c>
      <c r="AE60" s="180">
        <v>0</v>
      </c>
      <c r="AF60" s="180">
        <v>0</v>
      </c>
      <c r="AG60" s="180">
        <v>0</v>
      </c>
      <c r="AH60" s="180">
        <v>0</v>
      </c>
      <c r="AI60" s="180">
        <v>0</v>
      </c>
      <c r="AJ60" s="180">
        <v>0</v>
      </c>
      <c r="AM60" s="180">
        <v>0</v>
      </c>
      <c r="AN60" s="180">
        <v>0</v>
      </c>
      <c r="AO60" s="180">
        <v>0</v>
      </c>
      <c r="AP60" s="180">
        <v>0</v>
      </c>
      <c r="AQ60" s="180">
        <v>0</v>
      </c>
      <c r="AR60" s="180">
        <v>0</v>
      </c>
      <c r="AS60" s="180">
        <v>0</v>
      </c>
      <c r="AT60" s="180">
        <v>0</v>
      </c>
      <c r="AV60" s="180">
        <v>0</v>
      </c>
      <c r="AW60" s="180">
        <v>0</v>
      </c>
      <c r="AX60" s="180">
        <v>0</v>
      </c>
      <c r="AY60" s="180">
        <v>0</v>
      </c>
      <c r="AZ60" s="180">
        <v>0</v>
      </c>
      <c r="BA60" s="180">
        <v>0</v>
      </c>
      <c r="BB60" s="180">
        <v>0</v>
      </c>
      <c r="BC60" s="180">
        <v>0</v>
      </c>
      <c r="BD60" s="180">
        <v>0</v>
      </c>
      <c r="BE60" s="180">
        <v>0</v>
      </c>
      <c r="BF60" s="180">
        <v>0</v>
      </c>
      <c r="BH60" s="180">
        <v>0</v>
      </c>
      <c r="BI60" s="180">
        <v>0</v>
      </c>
      <c r="BJ60" s="180">
        <v>0</v>
      </c>
      <c r="BK60" s="180">
        <v>0</v>
      </c>
      <c r="BM60" s="180">
        <v>0</v>
      </c>
      <c r="BN60" s="180">
        <v>0</v>
      </c>
      <c r="BO60" s="180">
        <v>0</v>
      </c>
      <c r="BP60" s="180">
        <v>0</v>
      </c>
      <c r="BQ60" s="180">
        <v>0</v>
      </c>
      <c r="BR60" s="180">
        <v>0</v>
      </c>
      <c r="BS60" s="180">
        <v>0</v>
      </c>
      <c r="BT60" s="180">
        <v>0</v>
      </c>
      <c r="BU60" s="180">
        <v>0</v>
      </c>
      <c r="BV60" s="180">
        <v>0</v>
      </c>
      <c r="BX60" s="180">
        <v>0</v>
      </c>
      <c r="BY60" s="180">
        <v>0</v>
      </c>
      <c r="BZ60" s="180">
        <v>0</v>
      </c>
      <c r="CA60" s="180">
        <v>0</v>
      </c>
      <c r="CB60" s="180">
        <v>0</v>
      </c>
      <c r="CD60" s="180">
        <v>0</v>
      </c>
    </row>
    <row r="61" spans="1:82" x14ac:dyDescent="0.3">
      <c r="A61" s="155">
        <v>148</v>
      </c>
      <c r="B61" s="180" t="s">
        <v>1048</v>
      </c>
      <c r="E61" s="180">
        <v>0</v>
      </c>
      <c r="G61" s="180">
        <v>0</v>
      </c>
      <c r="H61" s="180">
        <v>0</v>
      </c>
      <c r="I61" s="180">
        <v>0</v>
      </c>
      <c r="J61" s="180">
        <v>0</v>
      </c>
      <c r="K61" s="180">
        <v>0</v>
      </c>
      <c r="L61" s="180">
        <v>0</v>
      </c>
      <c r="M61" s="180">
        <v>0</v>
      </c>
      <c r="N61" s="180">
        <v>0</v>
      </c>
      <c r="O61" s="180">
        <v>0</v>
      </c>
      <c r="P61" s="180">
        <v>0</v>
      </c>
      <c r="Q61" s="180">
        <v>0</v>
      </c>
      <c r="R61" s="180">
        <v>0</v>
      </c>
      <c r="S61" s="180">
        <v>0</v>
      </c>
      <c r="T61" s="180">
        <v>0</v>
      </c>
      <c r="U61" s="180">
        <v>0</v>
      </c>
      <c r="V61" s="180">
        <v>0</v>
      </c>
      <c r="W61" s="180">
        <v>0</v>
      </c>
      <c r="Y61" s="180">
        <v>0</v>
      </c>
      <c r="Z61" s="180">
        <v>0</v>
      </c>
      <c r="AA61" s="180">
        <v>0</v>
      </c>
      <c r="AB61" s="180">
        <v>0</v>
      </c>
      <c r="AC61" s="180">
        <v>0</v>
      </c>
      <c r="AD61" s="180">
        <v>0</v>
      </c>
      <c r="AE61" s="180">
        <v>0</v>
      </c>
      <c r="AF61" s="180">
        <v>0</v>
      </c>
      <c r="AG61" s="180">
        <v>0</v>
      </c>
      <c r="AH61" s="180">
        <v>0</v>
      </c>
      <c r="AI61" s="180">
        <v>0</v>
      </c>
      <c r="AJ61" s="180">
        <v>0</v>
      </c>
      <c r="AM61" s="180">
        <v>0</v>
      </c>
      <c r="AN61" s="180">
        <v>0</v>
      </c>
      <c r="AO61" s="180">
        <v>0</v>
      </c>
      <c r="AP61" s="180">
        <v>0</v>
      </c>
      <c r="AQ61" s="180">
        <v>0</v>
      </c>
      <c r="AR61" s="180">
        <v>0</v>
      </c>
      <c r="AS61" s="180">
        <v>0</v>
      </c>
      <c r="AT61" s="180">
        <v>0</v>
      </c>
      <c r="AV61" s="180">
        <v>0</v>
      </c>
      <c r="AW61" s="180">
        <v>0</v>
      </c>
      <c r="AX61" s="180">
        <v>0</v>
      </c>
      <c r="AY61" s="180">
        <v>0</v>
      </c>
      <c r="AZ61" s="180">
        <v>0</v>
      </c>
      <c r="BA61" s="180">
        <v>0</v>
      </c>
      <c r="BB61" s="180">
        <v>0</v>
      </c>
      <c r="BC61" s="180">
        <v>0</v>
      </c>
      <c r="BD61" s="180">
        <v>0</v>
      </c>
      <c r="BE61" s="180">
        <v>0</v>
      </c>
      <c r="BF61" s="180">
        <v>0</v>
      </c>
      <c r="BH61" s="180">
        <v>0</v>
      </c>
      <c r="BI61" s="180">
        <v>0</v>
      </c>
      <c r="BJ61" s="180">
        <v>0</v>
      </c>
      <c r="BK61" s="180">
        <v>0</v>
      </c>
      <c r="BM61" s="180">
        <v>0</v>
      </c>
      <c r="BN61" s="180">
        <v>0</v>
      </c>
      <c r="BO61" s="180">
        <v>0</v>
      </c>
      <c r="BP61" s="180">
        <v>0</v>
      </c>
      <c r="BQ61" s="180">
        <v>0</v>
      </c>
      <c r="BR61" s="180">
        <v>0</v>
      </c>
      <c r="BS61" s="180">
        <v>0</v>
      </c>
      <c r="BT61" s="180">
        <v>0</v>
      </c>
      <c r="BU61" s="180">
        <v>0</v>
      </c>
      <c r="BV61" s="180">
        <v>0</v>
      </c>
      <c r="BX61" s="180">
        <v>0</v>
      </c>
      <c r="BY61" s="180">
        <v>0</v>
      </c>
      <c r="BZ61" s="180">
        <v>0</v>
      </c>
      <c r="CA61" s="180">
        <v>0</v>
      </c>
      <c r="CB61" s="180">
        <v>0</v>
      </c>
      <c r="CD61" s="180">
        <v>0</v>
      </c>
    </row>
    <row r="62" spans="1:82" x14ac:dyDescent="0.3">
      <c r="A62" s="155">
        <v>149</v>
      </c>
      <c r="B62" s="180" t="s">
        <v>1049</v>
      </c>
      <c r="E62" s="180">
        <v>0</v>
      </c>
      <c r="G62" s="180">
        <v>0</v>
      </c>
      <c r="H62" s="180">
        <v>0</v>
      </c>
      <c r="I62" s="180">
        <v>0</v>
      </c>
      <c r="J62" s="180">
        <v>0</v>
      </c>
      <c r="K62" s="180">
        <v>0</v>
      </c>
      <c r="L62" s="180">
        <v>0</v>
      </c>
      <c r="M62" s="180">
        <v>0</v>
      </c>
      <c r="N62" s="180">
        <v>0</v>
      </c>
      <c r="O62" s="180">
        <v>0</v>
      </c>
      <c r="P62" s="180">
        <v>0</v>
      </c>
      <c r="Q62" s="180">
        <v>0</v>
      </c>
      <c r="R62" s="180">
        <v>0</v>
      </c>
      <c r="S62" s="180">
        <v>0</v>
      </c>
      <c r="T62" s="180">
        <v>0</v>
      </c>
      <c r="U62" s="180">
        <v>0</v>
      </c>
      <c r="V62" s="180">
        <v>0</v>
      </c>
      <c r="W62" s="180">
        <v>0</v>
      </c>
      <c r="Y62" s="180">
        <v>0</v>
      </c>
      <c r="Z62" s="180">
        <v>0</v>
      </c>
      <c r="AA62" s="180">
        <v>0</v>
      </c>
      <c r="AB62" s="180">
        <v>0</v>
      </c>
      <c r="AC62" s="180">
        <v>0</v>
      </c>
      <c r="AD62" s="180">
        <v>0</v>
      </c>
      <c r="AE62" s="180">
        <v>0</v>
      </c>
      <c r="AF62" s="180">
        <v>0</v>
      </c>
      <c r="AG62" s="180">
        <v>0</v>
      </c>
      <c r="AH62" s="180">
        <v>0</v>
      </c>
      <c r="AI62" s="180">
        <v>0</v>
      </c>
      <c r="AJ62" s="180">
        <v>0</v>
      </c>
      <c r="AM62" s="180">
        <v>0</v>
      </c>
      <c r="AN62" s="180">
        <v>0</v>
      </c>
      <c r="AO62" s="180">
        <v>0</v>
      </c>
      <c r="AP62" s="180">
        <v>0</v>
      </c>
      <c r="AQ62" s="180">
        <v>0</v>
      </c>
      <c r="AR62" s="180">
        <v>0</v>
      </c>
      <c r="AS62" s="180">
        <v>0</v>
      </c>
      <c r="AT62" s="180">
        <v>0</v>
      </c>
      <c r="AV62" s="180">
        <v>0</v>
      </c>
      <c r="AW62" s="180">
        <v>0</v>
      </c>
      <c r="AX62" s="180">
        <v>0</v>
      </c>
      <c r="AY62" s="180">
        <v>0</v>
      </c>
      <c r="AZ62" s="180">
        <v>0</v>
      </c>
      <c r="BA62" s="180">
        <v>0</v>
      </c>
      <c r="BB62" s="180">
        <v>0</v>
      </c>
      <c r="BC62" s="180">
        <v>0</v>
      </c>
      <c r="BD62" s="180">
        <v>0</v>
      </c>
      <c r="BE62" s="180">
        <v>0</v>
      </c>
      <c r="BF62" s="180">
        <v>0</v>
      </c>
      <c r="BH62" s="180">
        <v>0</v>
      </c>
      <c r="BI62" s="180">
        <v>0</v>
      </c>
      <c r="BJ62" s="180">
        <v>0</v>
      </c>
      <c r="BK62" s="180">
        <v>0</v>
      </c>
      <c r="BM62" s="180">
        <v>0</v>
      </c>
      <c r="BN62" s="180">
        <v>0</v>
      </c>
      <c r="BO62" s="180">
        <v>0</v>
      </c>
      <c r="BP62" s="180">
        <v>0</v>
      </c>
      <c r="BQ62" s="180">
        <v>0</v>
      </c>
      <c r="BR62" s="180">
        <v>0</v>
      </c>
      <c r="BS62" s="180">
        <v>0</v>
      </c>
      <c r="BT62" s="180">
        <v>0</v>
      </c>
      <c r="BU62" s="180">
        <v>0</v>
      </c>
      <c r="BV62" s="180">
        <v>0</v>
      </c>
      <c r="BX62" s="180">
        <v>0</v>
      </c>
      <c r="BY62" s="180">
        <v>0</v>
      </c>
      <c r="BZ62" s="180">
        <v>0</v>
      </c>
      <c r="CA62" s="180">
        <v>0</v>
      </c>
      <c r="CB62" s="180">
        <v>0</v>
      </c>
      <c r="CD62" s="180">
        <v>0</v>
      </c>
    </row>
    <row r="63" spans="1:82" x14ac:dyDescent="0.3">
      <c r="A63" s="155">
        <v>150</v>
      </c>
      <c r="B63" s="180" t="s">
        <v>1050</v>
      </c>
      <c r="E63" s="180">
        <v>0</v>
      </c>
      <c r="G63" s="180">
        <v>0</v>
      </c>
      <c r="H63" s="180">
        <v>0</v>
      </c>
      <c r="I63" s="180">
        <v>0</v>
      </c>
      <c r="J63" s="180">
        <v>0</v>
      </c>
      <c r="K63" s="180">
        <v>0</v>
      </c>
      <c r="L63" s="180">
        <v>0</v>
      </c>
      <c r="M63" s="180">
        <v>0</v>
      </c>
      <c r="N63" s="180">
        <v>0</v>
      </c>
      <c r="O63" s="180">
        <v>0</v>
      </c>
      <c r="P63" s="180">
        <v>0</v>
      </c>
      <c r="Q63" s="180">
        <v>0</v>
      </c>
      <c r="R63" s="180">
        <v>0</v>
      </c>
      <c r="S63" s="180">
        <v>0</v>
      </c>
      <c r="T63" s="180">
        <v>0</v>
      </c>
      <c r="U63" s="180">
        <v>0</v>
      </c>
      <c r="V63" s="180">
        <v>0</v>
      </c>
      <c r="W63" s="180">
        <v>0</v>
      </c>
      <c r="Y63" s="180">
        <v>0</v>
      </c>
      <c r="Z63" s="180">
        <v>0</v>
      </c>
      <c r="AA63" s="180">
        <v>0</v>
      </c>
      <c r="AB63" s="180">
        <v>0</v>
      </c>
      <c r="AC63" s="180">
        <v>0</v>
      </c>
      <c r="AD63" s="180">
        <v>0</v>
      </c>
      <c r="AE63" s="180">
        <v>0</v>
      </c>
      <c r="AF63" s="180">
        <v>0</v>
      </c>
      <c r="AG63" s="180">
        <v>0</v>
      </c>
      <c r="AH63" s="180">
        <v>0</v>
      </c>
      <c r="AI63" s="180">
        <v>0</v>
      </c>
      <c r="AJ63" s="180">
        <v>0</v>
      </c>
      <c r="AM63" s="180">
        <v>0</v>
      </c>
      <c r="AN63" s="180">
        <v>0</v>
      </c>
      <c r="AO63" s="180">
        <v>0</v>
      </c>
      <c r="AP63" s="180">
        <v>0</v>
      </c>
      <c r="AQ63" s="180">
        <v>0</v>
      </c>
      <c r="AR63" s="180">
        <v>0</v>
      </c>
      <c r="AS63" s="180">
        <v>0</v>
      </c>
      <c r="AT63" s="180">
        <v>0</v>
      </c>
      <c r="AV63" s="180">
        <v>0</v>
      </c>
      <c r="AW63" s="180">
        <v>0</v>
      </c>
      <c r="AX63" s="180">
        <v>0</v>
      </c>
      <c r="AY63" s="180">
        <v>0</v>
      </c>
      <c r="AZ63" s="180">
        <v>0</v>
      </c>
      <c r="BA63" s="180">
        <v>0</v>
      </c>
      <c r="BB63" s="180">
        <v>0</v>
      </c>
      <c r="BC63" s="180">
        <v>0</v>
      </c>
      <c r="BD63" s="180">
        <v>0</v>
      </c>
      <c r="BE63" s="180">
        <v>0</v>
      </c>
      <c r="BF63" s="180">
        <v>0</v>
      </c>
      <c r="BH63" s="180">
        <v>0</v>
      </c>
      <c r="BI63" s="180">
        <v>0</v>
      </c>
      <c r="BJ63" s="180">
        <v>0</v>
      </c>
      <c r="BK63" s="180">
        <v>0</v>
      </c>
      <c r="BM63" s="180">
        <v>0</v>
      </c>
      <c r="BN63" s="180">
        <v>0</v>
      </c>
      <c r="BO63" s="180">
        <v>0</v>
      </c>
      <c r="BP63" s="180">
        <v>0</v>
      </c>
      <c r="BQ63" s="180">
        <v>0</v>
      </c>
      <c r="BR63" s="180">
        <v>0</v>
      </c>
      <c r="BS63" s="180">
        <v>0</v>
      </c>
      <c r="BT63" s="180">
        <v>0</v>
      </c>
      <c r="BU63" s="180">
        <v>0</v>
      </c>
      <c r="BV63" s="180">
        <v>0</v>
      </c>
      <c r="BX63" s="180">
        <v>0</v>
      </c>
      <c r="BY63" s="180">
        <v>0</v>
      </c>
      <c r="BZ63" s="180">
        <v>0</v>
      </c>
      <c r="CA63" s="180">
        <v>0</v>
      </c>
      <c r="CB63" s="180">
        <v>0</v>
      </c>
      <c r="CD63" s="180">
        <v>0</v>
      </c>
    </row>
    <row r="64" spans="1:82" x14ac:dyDescent="0.3">
      <c r="A64" s="155">
        <v>171</v>
      </c>
      <c r="B64" s="180" t="s">
        <v>208</v>
      </c>
      <c r="E64" s="180">
        <v>3600</v>
      </c>
      <c r="G64" s="180">
        <v>51377</v>
      </c>
      <c r="H64" s="180">
        <v>0</v>
      </c>
      <c r="I64" s="180">
        <v>0</v>
      </c>
      <c r="J64" s="180">
        <v>0</v>
      </c>
      <c r="K64" s="180">
        <v>0</v>
      </c>
      <c r="L64" s="180">
        <v>0</v>
      </c>
      <c r="M64" s="180">
        <v>870629</v>
      </c>
      <c r="N64" s="180">
        <v>24652</v>
      </c>
      <c r="O64" s="180">
        <v>0</v>
      </c>
      <c r="P64" s="180">
        <v>0</v>
      </c>
      <c r="Q64" s="180">
        <v>2033097</v>
      </c>
      <c r="R64" s="180">
        <v>114455</v>
      </c>
      <c r="S64" s="180">
        <v>0</v>
      </c>
      <c r="T64" s="180">
        <v>6671239</v>
      </c>
      <c r="U64" s="180">
        <v>811706</v>
      </c>
      <c r="V64" s="180">
        <v>1434452</v>
      </c>
      <c r="W64" s="180">
        <v>3143829</v>
      </c>
      <c r="Y64" s="180">
        <v>36000</v>
      </c>
      <c r="Z64" s="180">
        <v>0</v>
      </c>
      <c r="AA64" s="180">
        <v>1379171</v>
      </c>
      <c r="AB64" s="180">
        <v>29775</v>
      </c>
      <c r="AC64" s="180">
        <v>104617</v>
      </c>
      <c r="AD64" s="180">
        <v>0</v>
      </c>
      <c r="AE64" s="180">
        <v>113929</v>
      </c>
      <c r="AF64" s="180">
        <v>4157696</v>
      </c>
      <c r="AG64" s="180">
        <v>32525</v>
      </c>
      <c r="AH64" s="180">
        <v>48047</v>
      </c>
      <c r="AI64" s="180">
        <v>2013750</v>
      </c>
      <c r="AJ64" s="180">
        <v>0</v>
      </c>
      <c r="AM64" s="180">
        <v>1235007</v>
      </c>
      <c r="AN64" s="180">
        <v>0</v>
      </c>
      <c r="AO64" s="180">
        <v>20295</v>
      </c>
      <c r="AP64" s="180">
        <v>0</v>
      </c>
      <c r="AQ64" s="180">
        <v>1016410</v>
      </c>
      <c r="AR64" s="180">
        <v>166061</v>
      </c>
      <c r="AS64" s="180">
        <v>0</v>
      </c>
      <c r="AT64" s="180">
        <v>102583</v>
      </c>
      <c r="AV64" s="180">
        <v>1670384</v>
      </c>
      <c r="AW64" s="180">
        <v>266400</v>
      </c>
      <c r="AX64" s="180">
        <v>0</v>
      </c>
      <c r="AY64" s="180">
        <v>0</v>
      </c>
      <c r="AZ64" s="180">
        <v>10840</v>
      </c>
      <c r="BA64" s="180">
        <v>0</v>
      </c>
      <c r="BB64" s="180">
        <v>0</v>
      </c>
      <c r="BC64" s="180">
        <v>0</v>
      </c>
      <c r="BD64" s="180">
        <v>70942</v>
      </c>
      <c r="BE64" s="180">
        <v>0</v>
      </c>
      <c r="BF64" s="180">
        <v>0</v>
      </c>
      <c r="BH64" s="180">
        <v>0</v>
      </c>
      <c r="BI64" s="180">
        <v>0</v>
      </c>
      <c r="BJ64" s="180">
        <v>18940</v>
      </c>
      <c r="BK64" s="180">
        <v>280740</v>
      </c>
      <c r="BM64" s="180">
        <v>76569</v>
      </c>
      <c r="BN64" s="180">
        <v>153039</v>
      </c>
      <c r="BO64" s="180">
        <v>45966</v>
      </c>
      <c r="BP64" s="180">
        <v>176721</v>
      </c>
      <c r="BQ64" s="180">
        <v>144748</v>
      </c>
      <c r="BR64" s="180">
        <v>9060</v>
      </c>
      <c r="BS64" s="180">
        <v>228150</v>
      </c>
      <c r="BT64" s="180">
        <v>89766</v>
      </c>
      <c r="BU64" s="180">
        <v>86049</v>
      </c>
      <c r="BV64" s="180">
        <v>0</v>
      </c>
      <c r="BX64" s="180">
        <v>5693</v>
      </c>
      <c r="BY64" s="180">
        <v>0</v>
      </c>
      <c r="BZ64" s="180">
        <v>0</v>
      </c>
      <c r="CA64" s="180">
        <v>0</v>
      </c>
      <c r="CB64" s="180">
        <v>71389</v>
      </c>
      <c r="CD64" s="180">
        <v>0</v>
      </c>
    </row>
    <row r="65" spans="1:82" x14ac:dyDescent="0.3">
      <c r="A65" s="155">
        <v>191</v>
      </c>
      <c r="B65" s="180" t="s">
        <v>224</v>
      </c>
      <c r="E65" s="180">
        <v>0</v>
      </c>
      <c r="G65" s="180">
        <v>0</v>
      </c>
      <c r="H65" s="180">
        <v>0</v>
      </c>
      <c r="I65" s="180">
        <v>0</v>
      </c>
      <c r="J65" s="180">
        <v>0</v>
      </c>
      <c r="K65" s="180">
        <v>0</v>
      </c>
      <c r="L65" s="180">
        <v>0</v>
      </c>
      <c r="M65" s="180">
        <v>0</v>
      </c>
      <c r="N65" s="180">
        <v>0</v>
      </c>
      <c r="O65" s="180">
        <v>302472</v>
      </c>
      <c r="P65" s="180">
        <v>0</v>
      </c>
      <c r="Q65" s="180">
        <v>43249</v>
      </c>
      <c r="R65" s="180">
        <v>0</v>
      </c>
      <c r="S65" s="180">
        <v>0</v>
      </c>
      <c r="T65" s="180">
        <v>0</v>
      </c>
      <c r="U65" s="180">
        <v>31086</v>
      </c>
      <c r="V65" s="180">
        <v>0</v>
      </c>
      <c r="W65" s="180">
        <v>0</v>
      </c>
      <c r="Y65" s="180">
        <v>2194218</v>
      </c>
      <c r="Z65" s="180">
        <v>33080</v>
      </c>
      <c r="AA65" s="180">
        <v>0</v>
      </c>
      <c r="AB65" s="180">
        <v>713834</v>
      </c>
      <c r="AC65" s="180">
        <v>0</v>
      </c>
      <c r="AD65" s="180">
        <v>0</v>
      </c>
      <c r="AE65" s="180">
        <v>84000</v>
      </c>
      <c r="AF65" s="180">
        <v>21930</v>
      </c>
      <c r="AG65" s="180">
        <v>0</v>
      </c>
      <c r="AH65" s="180">
        <v>0</v>
      </c>
      <c r="AI65" s="180">
        <v>0</v>
      </c>
      <c r="AJ65" s="180">
        <v>0</v>
      </c>
      <c r="AM65" s="180">
        <v>20275</v>
      </c>
      <c r="AN65" s="180">
        <v>0</v>
      </c>
      <c r="AO65" s="180">
        <v>0</v>
      </c>
      <c r="AP65" s="180">
        <v>0</v>
      </c>
      <c r="AQ65" s="180">
        <v>0</v>
      </c>
      <c r="AR65" s="180">
        <v>250000</v>
      </c>
      <c r="AS65" s="180">
        <v>0</v>
      </c>
      <c r="AT65" s="180">
        <v>0</v>
      </c>
      <c r="AV65" s="180">
        <v>0</v>
      </c>
      <c r="AW65" s="180">
        <v>0</v>
      </c>
      <c r="AX65" s="180">
        <v>0</v>
      </c>
      <c r="AY65" s="180">
        <v>0</v>
      </c>
      <c r="AZ65" s="180">
        <v>0</v>
      </c>
      <c r="BA65" s="180">
        <v>0</v>
      </c>
      <c r="BB65" s="180">
        <v>0</v>
      </c>
      <c r="BC65" s="180">
        <v>0</v>
      </c>
      <c r="BD65" s="180">
        <v>4222191</v>
      </c>
      <c r="BE65" s="180">
        <v>0</v>
      </c>
      <c r="BF65" s="180">
        <v>43235</v>
      </c>
      <c r="BH65" s="180">
        <v>0</v>
      </c>
      <c r="BI65" s="180">
        <v>0</v>
      </c>
      <c r="BJ65" s="180">
        <v>0</v>
      </c>
      <c r="BK65" s="180">
        <v>263698</v>
      </c>
      <c r="BM65" s="180">
        <v>988075</v>
      </c>
      <c r="BN65" s="180">
        <v>0</v>
      </c>
      <c r="BO65" s="180">
        <v>0</v>
      </c>
      <c r="BP65" s="180">
        <v>0</v>
      </c>
      <c r="BQ65" s="180">
        <v>0</v>
      </c>
      <c r="BR65" s="180">
        <v>0</v>
      </c>
      <c r="BS65" s="180">
        <v>0</v>
      </c>
      <c r="BT65" s="180">
        <v>50000</v>
      </c>
      <c r="BU65" s="180">
        <v>0</v>
      </c>
      <c r="BV65" s="180">
        <v>0</v>
      </c>
      <c r="BX65" s="180">
        <v>0</v>
      </c>
      <c r="BY65" s="180">
        <v>0</v>
      </c>
      <c r="BZ65" s="180">
        <v>210044</v>
      </c>
      <c r="CA65" s="180">
        <v>0</v>
      </c>
      <c r="CB65" s="180">
        <v>0</v>
      </c>
      <c r="CD65" s="180">
        <v>0</v>
      </c>
    </row>
    <row r="66" spans="1:82" x14ac:dyDescent="0.3">
      <c r="A66" s="155">
        <v>192</v>
      </c>
      <c r="B66" s="180" t="s">
        <v>235</v>
      </c>
      <c r="E66" s="180">
        <v>0</v>
      </c>
      <c r="G66" s="180">
        <v>0</v>
      </c>
      <c r="H66" s="180">
        <v>0</v>
      </c>
      <c r="I66" s="180">
        <v>0</v>
      </c>
      <c r="J66" s="180">
        <v>0</v>
      </c>
      <c r="K66" s="180">
        <v>0</v>
      </c>
      <c r="L66" s="180">
        <v>0</v>
      </c>
      <c r="M66" s="180">
        <v>0</v>
      </c>
      <c r="N66" s="180">
        <v>0</v>
      </c>
      <c r="O66" s="180">
        <v>0</v>
      </c>
      <c r="P66" s="180">
        <v>0</v>
      </c>
      <c r="Q66" s="180">
        <v>12450966</v>
      </c>
      <c r="R66" s="180">
        <v>0</v>
      </c>
      <c r="S66" s="180">
        <v>0</v>
      </c>
      <c r="T66" s="180">
        <v>0</v>
      </c>
      <c r="U66" s="180">
        <v>0</v>
      </c>
      <c r="V66" s="180">
        <v>0</v>
      </c>
      <c r="W66" s="180">
        <v>0</v>
      </c>
      <c r="Y66" s="180">
        <v>0</v>
      </c>
      <c r="Z66" s="180">
        <v>0</v>
      </c>
      <c r="AA66" s="180">
        <v>0</v>
      </c>
      <c r="AB66" s="180">
        <v>0</v>
      </c>
      <c r="AC66" s="180">
        <v>0</v>
      </c>
      <c r="AD66" s="180">
        <v>0</v>
      </c>
      <c r="AE66" s="180">
        <v>0</v>
      </c>
      <c r="AF66" s="180">
        <v>0</v>
      </c>
      <c r="AG66" s="180">
        <v>0</v>
      </c>
      <c r="AH66" s="180">
        <v>0</v>
      </c>
      <c r="AI66" s="180">
        <v>300444</v>
      </c>
      <c r="AJ66" s="180">
        <v>0</v>
      </c>
      <c r="AM66" s="180">
        <v>0</v>
      </c>
      <c r="AN66" s="180">
        <v>0</v>
      </c>
      <c r="AO66" s="180">
        <v>0</v>
      </c>
      <c r="AP66" s="180">
        <v>0</v>
      </c>
      <c r="AQ66" s="180">
        <v>0</v>
      </c>
      <c r="AR66" s="180">
        <v>0</v>
      </c>
      <c r="AS66" s="180">
        <v>0</v>
      </c>
      <c r="AT66" s="180">
        <v>0</v>
      </c>
      <c r="AV66" s="180">
        <v>0</v>
      </c>
      <c r="AW66" s="180">
        <v>0</v>
      </c>
      <c r="AX66" s="180">
        <v>0</v>
      </c>
      <c r="AY66" s="180">
        <v>0</v>
      </c>
      <c r="AZ66" s="180">
        <v>0</v>
      </c>
      <c r="BA66" s="180">
        <v>0</v>
      </c>
      <c r="BB66" s="180">
        <v>0</v>
      </c>
      <c r="BC66" s="180">
        <v>0</v>
      </c>
      <c r="BD66" s="180">
        <v>0</v>
      </c>
      <c r="BE66" s="180">
        <v>0</v>
      </c>
      <c r="BF66" s="180">
        <v>0</v>
      </c>
      <c r="BH66" s="180">
        <v>0</v>
      </c>
      <c r="BI66" s="180">
        <v>0</v>
      </c>
      <c r="BJ66" s="180">
        <v>0</v>
      </c>
      <c r="BK66" s="180">
        <v>0</v>
      </c>
      <c r="BM66" s="180">
        <v>0</v>
      </c>
      <c r="BN66" s="180">
        <v>0</v>
      </c>
      <c r="BO66" s="180">
        <v>0</v>
      </c>
      <c r="BP66" s="180">
        <v>0</v>
      </c>
      <c r="BQ66" s="180">
        <v>0</v>
      </c>
      <c r="BR66" s="180">
        <v>0</v>
      </c>
      <c r="BS66" s="180">
        <v>0</v>
      </c>
      <c r="BT66" s="180">
        <v>0</v>
      </c>
      <c r="BU66" s="180">
        <v>0</v>
      </c>
      <c r="BV66" s="180">
        <v>0</v>
      </c>
      <c r="BX66" s="180">
        <v>0</v>
      </c>
      <c r="BY66" s="180">
        <v>0</v>
      </c>
      <c r="BZ66" s="180">
        <v>0</v>
      </c>
      <c r="CA66" s="180">
        <v>0</v>
      </c>
      <c r="CB66" s="180">
        <v>0</v>
      </c>
      <c r="CD66" s="180">
        <v>0</v>
      </c>
    </row>
    <row r="67" spans="1:82" x14ac:dyDescent="0.3">
      <c r="A67" s="155">
        <v>193</v>
      </c>
      <c r="B67" s="180" t="s">
        <v>283</v>
      </c>
      <c r="E67" s="180">
        <v>0</v>
      </c>
      <c r="G67" s="180">
        <v>0</v>
      </c>
      <c r="H67" s="180">
        <v>0</v>
      </c>
      <c r="I67" s="180">
        <v>0</v>
      </c>
      <c r="J67" s="180">
        <v>0</v>
      </c>
      <c r="K67" s="180">
        <v>0</v>
      </c>
      <c r="L67" s="180">
        <v>0</v>
      </c>
      <c r="M67" s="180">
        <v>0</v>
      </c>
      <c r="N67" s="180">
        <v>0</v>
      </c>
      <c r="O67" s="180">
        <v>0</v>
      </c>
      <c r="P67" s="180">
        <v>0</v>
      </c>
      <c r="Q67" s="180">
        <v>0</v>
      </c>
      <c r="R67" s="180">
        <v>0</v>
      </c>
      <c r="S67" s="180">
        <v>0</v>
      </c>
      <c r="T67" s="180">
        <v>0</v>
      </c>
      <c r="U67" s="180">
        <v>0</v>
      </c>
      <c r="V67" s="180">
        <v>0</v>
      </c>
      <c r="W67" s="180">
        <v>0</v>
      </c>
      <c r="Y67" s="180">
        <v>0</v>
      </c>
      <c r="Z67" s="180">
        <v>0</v>
      </c>
      <c r="AA67" s="180">
        <v>0</v>
      </c>
      <c r="AB67" s="180">
        <v>0</v>
      </c>
      <c r="AC67" s="180">
        <v>0</v>
      </c>
      <c r="AD67" s="180">
        <v>0</v>
      </c>
      <c r="AE67" s="180">
        <v>0</v>
      </c>
      <c r="AF67" s="180">
        <v>0</v>
      </c>
      <c r="AG67" s="180">
        <v>0</v>
      </c>
      <c r="AH67" s="180">
        <v>0</v>
      </c>
      <c r="AI67" s="180">
        <v>0</v>
      </c>
      <c r="AJ67" s="180">
        <v>0</v>
      </c>
      <c r="AM67" s="180">
        <v>0</v>
      </c>
      <c r="AN67" s="180">
        <v>0</v>
      </c>
      <c r="AO67" s="180">
        <v>0</v>
      </c>
      <c r="AP67" s="180">
        <v>0</v>
      </c>
      <c r="AQ67" s="180">
        <v>0</v>
      </c>
      <c r="AR67" s="180">
        <v>0</v>
      </c>
      <c r="AS67" s="180">
        <v>0</v>
      </c>
      <c r="AT67" s="180">
        <v>0</v>
      </c>
      <c r="AV67" s="180">
        <v>0</v>
      </c>
      <c r="AW67" s="180">
        <v>0</v>
      </c>
      <c r="AX67" s="180">
        <v>0</v>
      </c>
      <c r="AY67" s="180">
        <v>0</v>
      </c>
      <c r="AZ67" s="180">
        <v>0</v>
      </c>
      <c r="BA67" s="180">
        <v>0</v>
      </c>
      <c r="BB67" s="180">
        <v>0</v>
      </c>
      <c r="BC67" s="180">
        <v>0</v>
      </c>
      <c r="BD67" s="180">
        <v>0</v>
      </c>
      <c r="BE67" s="180">
        <v>0</v>
      </c>
      <c r="BF67" s="180">
        <v>0</v>
      </c>
      <c r="BH67" s="180">
        <v>0</v>
      </c>
      <c r="BI67" s="180">
        <v>0</v>
      </c>
      <c r="BJ67" s="180">
        <v>0</v>
      </c>
      <c r="BK67" s="180">
        <v>0</v>
      </c>
      <c r="BM67" s="180">
        <v>0</v>
      </c>
      <c r="BN67" s="180">
        <v>0</v>
      </c>
      <c r="BO67" s="180">
        <v>0</v>
      </c>
      <c r="BP67" s="180">
        <v>0</v>
      </c>
      <c r="BQ67" s="180">
        <v>0</v>
      </c>
      <c r="BR67" s="180">
        <v>0</v>
      </c>
      <c r="BS67" s="180">
        <v>0</v>
      </c>
      <c r="BT67" s="180">
        <v>0</v>
      </c>
      <c r="BU67" s="180">
        <v>0</v>
      </c>
      <c r="BV67" s="180">
        <v>0</v>
      </c>
      <c r="BX67" s="180">
        <v>0</v>
      </c>
      <c r="BY67" s="180">
        <v>0</v>
      </c>
      <c r="BZ67" s="180">
        <v>0</v>
      </c>
      <c r="CA67" s="180">
        <v>0</v>
      </c>
      <c r="CB67" s="180">
        <v>0</v>
      </c>
      <c r="CD67" s="180">
        <v>0</v>
      </c>
    </row>
    <row r="68" spans="1:82" x14ac:dyDescent="0.3">
      <c r="A68" s="155">
        <v>194</v>
      </c>
      <c r="B68" s="180" t="s">
        <v>1051</v>
      </c>
      <c r="E68" s="180">
        <v>0</v>
      </c>
      <c r="G68" s="180">
        <v>0</v>
      </c>
      <c r="H68" s="180">
        <v>0</v>
      </c>
      <c r="I68" s="180">
        <v>0</v>
      </c>
      <c r="J68" s="180">
        <v>0</v>
      </c>
      <c r="K68" s="180">
        <v>0</v>
      </c>
      <c r="L68" s="180">
        <v>0</v>
      </c>
      <c r="M68" s="180">
        <v>0</v>
      </c>
      <c r="N68" s="180">
        <v>0</v>
      </c>
      <c r="O68" s="180">
        <v>0</v>
      </c>
      <c r="P68" s="180">
        <v>0</v>
      </c>
      <c r="Q68" s="180">
        <v>0</v>
      </c>
      <c r="R68" s="180">
        <v>0</v>
      </c>
      <c r="S68" s="180">
        <v>0</v>
      </c>
      <c r="T68" s="180">
        <v>0</v>
      </c>
      <c r="U68" s="180">
        <v>0</v>
      </c>
      <c r="V68" s="180">
        <v>0</v>
      </c>
      <c r="W68" s="180">
        <v>0</v>
      </c>
      <c r="Y68" s="180">
        <v>0</v>
      </c>
      <c r="Z68" s="180">
        <v>0</v>
      </c>
      <c r="AA68" s="180">
        <v>0</v>
      </c>
      <c r="AB68" s="180">
        <v>0</v>
      </c>
      <c r="AC68" s="180">
        <v>0</v>
      </c>
      <c r="AD68" s="180">
        <v>0</v>
      </c>
      <c r="AE68" s="180">
        <v>0</v>
      </c>
      <c r="AF68" s="180">
        <v>0</v>
      </c>
      <c r="AG68" s="180">
        <v>0</v>
      </c>
      <c r="AH68" s="180">
        <v>0</v>
      </c>
      <c r="AI68" s="180">
        <v>0</v>
      </c>
      <c r="AJ68" s="180">
        <v>0</v>
      </c>
      <c r="AM68" s="180">
        <v>0</v>
      </c>
      <c r="AN68" s="180">
        <v>0</v>
      </c>
      <c r="AO68" s="180">
        <v>0</v>
      </c>
      <c r="AP68" s="180">
        <v>0</v>
      </c>
      <c r="AQ68" s="180">
        <v>0</v>
      </c>
      <c r="AR68" s="180">
        <v>0</v>
      </c>
      <c r="AS68" s="180">
        <v>0</v>
      </c>
      <c r="AT68" s="180">
        <v>0</v>
      </c>
      <c r="AV68" s="180">
        <v>0</v>
      </c>
      <c r="AW68" s="180">
        <v>0</v>
      </c>
      <c r="AX68" s="180">
        <v>0</v>
      </c>
      <c r="AY68" s="180">
        <v>0</v>
      </c>
      <c r="AZ68" s="180">
        <v>0</v>
      </c>
      <c r="BA68" s="180">
        <v>0</v>
      </c>
      <c r="BB68" s="180">
        <v>0</v>
      </c>
      <c r="BC68" s="180">
        <v>0</v>
      </c>
      <c r="BD68" s="180">
        <v>0</v>
      </c>
      <c r="BE68" s="180">
        <v>0</v>
      </c>
      <c r="BF68" s="180">
        <v>0</v>
      </c>
      <c r="BH68" s="180">
        <v>0</v>
      </c>
      <c r="BI68" s="180">
        <v>0</v>
      </c>
      <c r="BJ68" s="180">
        <v>0</v>
      </c>
      <c r="BK68" s="180">
        <v>0</v>
      </c>
      <c r="BM68" s="180">
        <v>0</v>
      </c>
      <c r="BN68" s="180">
        <v>0</v>
      </c>
      <c r="BO68" s="180">
        <v>0</v>
      </c>
      <c r="BP68" s="180">
        <v>0</v>
      </c>
      <c r="BQ68" s="180">
        <v>0</v>
      </c>
      <c r="BR68" s="180">
        <v>0</v>
      </c>
      <c r="BS68" s="180">
        <v>0</v>
      </c>
      <c r="BT68" s="180">
        <v>0</v>
      </c>
      <c r="BU68" s="180">
        <v>0</v>
      </c>
      <c r="BV68" s="180">
        <v>0</v>
      </c>
      <c r="BX68" s="180">
        <v>0</v>
      </c>
      <c r="BY68" s="180">
        <v>0</v>
      </c>
      <c r="BZ68" s="180">
        <v>0</v>
      </c>
      <c r="CA68" s="180">
        <v>0</v>
      </c>
      <c r="CB68" s="180">
        <v>0</v>
      </c>
      <c r="CD68" s="180">
        <v>0</v>
      </c>
    </row>
    <row r="69" spans="1:82" x14ac:dyDescent="0.3">
      <c r="A69" s="155">
        <v>252</v>
      </c>
      <c r="B69" s="180" t="s">
        <v>95</v>
      </c>
      <c r="E69" s="180">
        <v>158479</v>
      </c>
      <c r="G69" s="180">
        <v>5911053</v>
      </c>
      <c r="H69" s="180">
        <v>2841088</v>
      </c>
      <c r="I69" s="180">
        <v>5969524</v>
      </c>
      <c r="J69" s="180">
        <v>8640</v>
      </c>
      <c r="K69" s="180">
        <v>1661867</v>
      </c>
      <c r="L69" s="180">
        <v>334020</v>
      </c>
      <c r="M69" s="180">
        <v>73883347</v>
      </c>
      <c r="N69" s="180">
        <v>391022</v>
      </c>
      <c r="O69" s="180">
        <v>5559439</v>
      </c>
      <c r="P69" s="180">
        <v>157331</v>
      </c>
      <c r="Q69" s="180">
        <v>74680776</v>
      </c>
      <c r="R69" s="180">
        <v>5444896</v>
      </c>
      <c r="S69" s="180">
        <v>123284</v>
      </c>
      <c r="T69" s="180">
        <v>88498363</v>
      </c>
      <c r="U69" s="180">
        <v>41466910</v>
      </c>
      <c r="V69" s="180">
        <v>27734431</v>
      </c>
      <c r="W69" s="180">
        <v>141253092</v>
      </c>
      <c r="Y69" s="180">
        <v>24748873</v>
      </c>
      <c r="Z69" s="180">
        <v>1668288</v>
      </c>
      <c r="AA69" s="180">
        <v>19883409</v>
      </c>
      <c r="AB69" s="180">
        <v>3110014</v>
      </c>
      <c r="AC69" s="180">
        <v>2703841</v>
      </c>
      <c r="AD69" s="180">
        <v>1051235</v>
      </c>
      <c r="AE69" s="180">
        <v>1575002</v>
      </c>
      <c r="AF69" s="180">
        <v>36284111</v>
      </c>
      <c r="AG69" s="180">
        <v>6640133</v>
      </c>
      <c r="AH69" s="180">
        <v>1956421</v>
      </c>
      <c r="AI69" s="180">
        <v>60008566</v>
      </c>
      <c r="AJ69" s="180">
        <v>4634362</v>
      </c>
      <c r="AM69" s="180">
        <v>12288198</v>
      </c>
      <c r="AN69" s="180">
        <v>302939</v>
      </c>
      <c r="AO69" s="180">
        <v>221528</v>
      </c>
      <c r="AP69" s="180">
        <v>91468</v>
      </c>
      <c r="AQ69" s="180">
        <v>12018527</v>
      </c>
      <c r="AR69" s="180">
        <v>40661294</v>
      </c>
      <c r="AS69" s="180">
        <v>136282</v>
      </c>
      <c r="AT69" s="180">
        <v>2578831</v>
      </c>
      <c r="AV69" s="180">
        <v>25421901</v>
      </c>
      <c r="AW69" s="180">
        <v>6811082</v>
      </c>
      <c r="AX69" s="180">
        <v>3631545</v>
      </c>
      <c r="AY69" s="180">
        <v>11383304</v>
      </c>
      <c r="AZ69" s="180">
        <v>1901758</v>
      </c>
      <c r="BA69" s="180">
        <v>3088876</v>
      </c>
      <c r="BB69" s="180">
        <v>49931</v>
      </c>
      <c r="BC69" s="180">
        <v>50493</v>
      </c>
      <c r="BD69" s="180">
        <v>4419935</v>
      </c>
      <c r="BE69" s="180">
        <v>70036</v>
      </c>
      <c r="BF69" s="180">
        <v>126140</v>
      </c>
      <c r="BH69" s="180">
        <v>90317</v>
      </c>
      <c r="BI69" s="180">
        <v>260500</v>
      </c>
      <c r="BJ69" s="180">
        <v>369771</v>
      </c>
      <c r="BK69" s="180">
        <v>4885490</v>
      </c>
      <c r="BM69" s="180">
        <v>2084954</v>
      </c>
      <c r="BN69" s="180">
        <v>6441786</v>
      </c>
      <c r="BO69" s="180">
        <v>268758</v>
      </c>
      <c r="BP69" s="180">
        <v>1304598</v>
      </c>
      <c r="BQ69" s="180">
        <v>27420053</v>
      </c>
      <c r="BR69" s="180">
        <v>418698</v>
      </c>
      <c r="BS69" s="180">
        <v>31061342</v>
      </c>
      <c r="BT69" s="180">
        <v>721953</v>
      </c>
      <c r="BU69" s="180">
        <v>5233918</v>
      </c>
      <c r="BV69" s="180">
        <v>3305161</v>
      </c>
      <c r="BX69" s="180">
        <v>381949</v>
      </c>
      <c r="BY69" s="180">
        <v>322629</v>
      </c>
      <c r="BZ69" s="180">
        <v>949987</v>
      </c>
      <c r="CA69" s="180">
        <v>60086</v>
      </c>
      <c r="CB69" s="180">
        <v>533911</v>
      </c>
      <c r="CD69" s="180">
        <v>62000</v>
      </c>
    </row>
    <row r="70" spans="1:82" x14ac:dyDescent="0.3">
      <c r="A70" s="155">
        <v>253</v>
      </c>
      <c r="B70" s="180" t="s">
        <v>96</v>
      </c>
      <c r="E70" s="180">
        <v>41939</v>
      </c>
      <c r="G70" s="180">
        <v>698982</v>
      </c>
      <c r="H70" s="180">
        <v>259513</v>
      </c>
      <c r="I70" s="180">
        <v>349028</v>
      </c>
      <c r="J70" s="180">
        <v>11253</v>
      </c>
      <c r="K70" s="180">
        <v>62069</v>
      </c>
      <c r="L70" s="180">
        <v>32261</v>
      </c>
      <c r="M70" s="180">
        <v>3091255</v>
      </c>
      <c r="N70" s="180">
        <v>189256</v>
      </c>
      <c r="O70" s="180">
        <v>2916970</v>
      </c>
      <c r="P70" s="180">
        <v>13537</v>
      </c>
      <c r="Q70" s="180">
        <v>15706179</v>
      </c>
      <c r="R70" s="180">
        <v>239171</v>
      </c>
      <c r="S70" s="180">
        <v>4691</v>
      </c>
      <c r="T70" s="180">
        <v>20425638</v>
      </c>
      <c r="U70" s="180">
        <v>5312953</v>
      </c>
      <c r="V70" s="180">
        <v>6004691</v>
      </c>
      <c r="W70" s="180">
        <v>20773823</v>
      </c>
      <c r="Y70" s="180">
        <v>4598101</v>
      </c>
      <c r="Z70" s="180">
        <v>280716</v>
      </c>
      <c r="AA70" s="180">
        <v>3650401</v>
      </c>
      <c r="AB70" s="180">
        <v>1005246</v>
      </c>
      <c r="AC70" s="180">
        <v>329460</v>
      </c>
      <c r="AD70" s="180">
        <v>730297</v>
      </c>
      <c r="AE70" s="180">
        <v>821036</v>
      </c>
      <c r="AF70" s="180">
        <v>11184939</v>
      </c>
      <c r="AG70" s="180">
        <v>1145758</v>
      </c>
      <c r="AH70" s="180">
        <v>151571</v>
      </c>
      <c r="AI70" s="180">
        <v>16628350</v>
      </c>
      <c r="AJ70" s="180">
        <v>245235</v>
      </c>
      <c r="AM70" s="180">
        <v>3482655</v>
      </c>
      <c r="AN70" s="180">
        <v>163099</v>
      </c>
      <c r="AO70" s="180">
        <v>135421</v>
      </c>
      <c r="AP70" s="180">
        <v>31308</v>
      </c>
      <c r="AQ70" s="180">
        <v>7403858</v>
      </c>
      <c r="AR70" s="180">
        <v>1137149</v>
      </c>
      <c r="AS70" s="180">
        <v>144037</v>
      </c>
      <c r="AT70" s="180">
        <v>592982</v>
      </c>
      <c r="AV70" s="180">
        <v>18677358</v>
      </c>
      <c r="AW70" s="180">
        <v>222823</v>
      </c>
      <c r="AX70" s="180">
        <v>275463</v>
      </c>
      <c r="AY70" s="180">
        <v>438853</v>
      </c>
      <c r="AZ70" s="180">
        <v>166564</v>
      </c>
      <c r="BA70" s="180">
        <v>563924</v>
      </c>
      <c r="BB70" s="180">
        <v>0</v>
      </c>
      <c r="BC70" s="180">
        <v>149591</v>
      </c>
      <c r="BD70" s="180">
        <v>1113140</v>
      </c>
      <c r="BE70" s="180">
        <v>41842</v>
      </c>
      <c r="BF70" s="180">
        <v>126587</v>
      </c>
      <c r="BH70" s="180">
        <v>7006</v>
      </c>
      <c r="BI70" s="180">
        <v>72003</v>
      </c>
      <c r="BJ70" s="180">
        <v>33351</v>
      </c>
      <c r="BK70" s="180">
        <v>972421</v>
      </c>
      <c r="BM70" s="180">
        <v>664508</v>
      </c>
      <c r="BN70" s="180">
        <v>4503133</v>
      </c>
      <c r="BO70" s="180">
        <v>296872</v>
      </c>
      <c r="BP70" s="180">
        <v>467713</v>
      </c>
      <c r="BQ70" s="180">
        <v>2664564</v>
      </c>
      <c r="BR70" s="180">
        <v>371700</v>
      </c>
      <c r="BS70" s="180">
        <v>1613044</v>
      </c>
      <c r="BT70" s="180">
        <v>611142</v>
      </c>
      <c r="BU70" s="180">
        <v>1709852</v>
      </c>
      <c r="BV70" s="180">
        <v>1474023</v>
      </c>
      <c r="BX70" s="180">
        <v>334665</v>
      </c>
      <c r="BY70" s="180">
        <v>138294</v>
      </c>
      <c r="BZ70" s="180">
        <v>425700</v>
      </c>
      <c r="CA70" s="180">
        <v>15978</v>
      </c>
      <c r="CB70" s="180">
        <v>184756</v>
      </c>
      <c r="CD70" s="180">
        <v>19721</v>
      </c>
    </row>
    <row r="71" spans="1:82" x14ac:dyDescent="0.3">
      <c r="A71" s="155">
        <v>254</v>
      </c>
      <c r="B71" s="180" t="s">
        <v>97</v>
      </c>
      <c r="E71" s="180">
        <v>150293</v>
      </c>
      <c r="G71" s="180">
        <v>4398800</v>
      </c>
      <c r="H71" s="180">
        <v>5958142</v>
      </c>
      <c r="I71" s="180">
        <v>4788994</v>
      </c>
      <c r="J71" s="180">
        <v>119064</v>
      </c>
      <c r="K71" s="180">
        <v>1008689</v>
      </c>
      <c r="L71" s="180">
        <v>1071085</v>
      </c>
      <c r="M71" s="180">
        <v>277196</v>
      </c>
      <c r="N71" s="180">
        <v>480813</v>
      </c>
      <c r="O71" s="180">
        <v>2883904</v>
      </c>
      <c r="P71" s="180">
        <v>307317</v>
      </c>
      <c r="Q71" s="180">
        <v>-8008077</v>
      </c>
      <c r="R71" s="180">
        <v>292731</v>
      </c>
      <c r="S71" s="180">
        <v>182899</v>
      </c>
      <c r="T71" s="180">
        <v>-4363745</v>
      </c>
      <c r="U71" s="180">
        <v>766201</v>
      </c>
      <c r="V71" s="180">
        <v>1884373</v>
      </c>
      <c r="W71" s="180">
        <v>9508947</v>
      </c>
      <c r="Y71" s="180">
        <v>9155883</v>
      </c>
      <c r="Z71" s="180">
        <v>1281986</v>
      </c>
      <c r="AA71" s="180">
        <v>8784646</v>
      </c>
      <c r="AB71" s="180">
        <v>628920</v>
      </c>
      <c r="AC71" s="180">
        <v>2432924</v>
      </c>
      <c r="AD71" s="180">
        <v>675802</v>
      </c>
      <c r="AE71" s="180">
        <v>3044707</v>
      </c>
      <c r="AF71" s="180">
        <v>4724498</v>
      </c>
      <c r="AG71" s="180">
        <v>4389507</v>
      </c>
      <c r="AH71" s="180">
        <v>1243719</v>
      </c>
      <c r="AI71" s="180">
        <v>-42640348</v>
      </c>
      <c r="AJ71" s="180">
        <v>3584847</v>
      </c>
      <c r="AM71" s="180">
        <v>5833494</v>
      </c>
      <c r="AN71" s="180">
        <v>440433</v>
      </c>
      <c r="AO71" s="180">
        <v>532093</v>
      </c>
      <c r="AP71" s="180">
        <v>70417</v>
      </c>
      <c r="AQ71" s="180">
        <v>6316843</v>
      </c>
      <c r="AR71" s="180">
        <v>4182201</v>
      </c>
      <c r="AS71" s="180">
        <v>640240</v>
      </c>
      <c r="AT71" s="180">
        <v>983009</v>
      </c>
      <c r="AV71" s="180">
        <v>2980501</v>
      </c>
      <c r="AW71" s="180">
        <v>3625028</v>
      </c>
      <c r="AX71" s="180">
        <v>596897</v>
      </c>
      <c r="AY71" s="180">
        <v>21026090</v>
      </c>
      <c r="AZ71" s="180">
        <v>1982089</v>
      </c>
      <c r="BA71" s="180">
        <v>737954</v>
      </c>
      <c r="BB71" s="180">
        <v>120922</v>
      </c>
      <c r="BC71" s="180">
        <v>664613</v>
      </c>
      <c r="BD71" s="180">
        <v>-1004585</v>
      </c>
      <c r="BE71" s="180">
        <v>623224</v>
      </c>
      <c r="BF71" s="180">
        <v>776153</v>
      </c>
      <c r="BH71" s="180">
        <v>328241</v>
      </c>
      <c r="BI71" s="180">
        <v>457431</v>
      </c>
      <c r="BJ71" s="180">
        <v>245500</v>
      </c>
      <c r="BK71" s="180">
        <v>-480457</v>
      </c>
      <c r="BM71" s="180">
        <v>-290803</v>
      </c>
      <c r="BN71" s="180">
        <v>1768028</v>
      </c>
      <c r="BO71" s="180">
        <v>832450</v>
      </c>
      <c r="BP71" s="180">
        <v>1982436</v>
      </c>
      <c r="BQ71" s="180">
        <v>7114828</v>
      </c>
      <c r="BR71" s="180">
        <v>71942</v>
      </c>
      <c r="BS71" s="180">
        <v>18262929</v>
      </c>
      <c r="BT71" s="180">
        <v>385606</v>
      </c>
      <c r="BU71" s="180">
        <v>3122932</v>
      </c>
      <c r="BV71" s="180">
        <v>843921</v>
      </c>
      <c r="BX71" s="180">
        <v>1127770</v>
      </c>
      <c r="BY71" s="180">
        <v>202353</v>
      </c>
      <c r="BZ71" s="180">
        <v>-492735</v>
      </c>
      <c r="CA71" s="180">
        <v>165799</v>
      </c>
      <c r="CB71" s="180">
        <v>259882</v>
      </c>
      <c r="CD71" s="180">
        <v>370299</v>
      </c>
    </row>
    <row r="72" spans="1:82" x14ac:dyDescent="0.3">
      <c r="A72" s="155">
        <v>255</v>
      </c>
      <c r="B72" s="180" t="s">
        <v>188</v>
      </c>
      <c r="E72" s="180">
        <v>22777</v>
      </c>
      <c r="G72" s="180">
        <v>305761</v>
      </c>
      <c r="H72" s="180">
        <v>818790</v>
      </c>
      <c r="I72" s="180">
        <v>671023</v>
      </c>
      <c r="J72" s="180">
        <v>10656</v>
      </c>
      <c r="K72" s="180">
        <v>66884</v>
      </c>
      <c r="L72" s="180">
        <v>52304</v>
      </c>
      <c r="M72" s="180">
        <v>16964299</v>
      </c>
      <c r="N72" s="180">
        <v>44871</v>
      </c>
      <c r="O72" s="180">
        <v>116866</v>
      </c>
      <c r="P72" s="180">
        <v>6560</v>
      </c>
      <c r="Q72" s="180">
        <v>4361888</v>
      </c>
      <c r="R72" s="180">
        <v>263955</v>
      </c>
      <c r="S72" s="180">
        <v>-6626</v>
      </c>
      <c r="T72" s="180">
        <v>21507179</v>
      </c>
      <c r="U72" s="180">
        <v>3275505</v>
      </c>
      <c r="V72" s="180">
        <v>3011766</v>
      </c>
      <c r="W72" s="180">
        <v>-9013916</v>
      </c>
      <c r="Y72" s="180">
        <v>547579</v>
      </c>
      <c r="Z72" s="180">
        <v>145253</v>
      </c>
      <c r="AA72" s="180">
        <v>2273129</v>
      </c>
      <c r="AB72" s="180">
        <v>126097</v>
      </c>
      <c r="AC72" s="180">
        <v>477576</v>
      </c>
      <c r="AD72" s="180">
        <v>57126</v>
      </c>
      <c r="AE72" s="180">
        <v>205929</v>
      </c>
      <c r="AF72" s="180">
        <v>-2483816</v>
      </c>
      <c r="AG72" s="180">
        <v>178159</v>
      </c>
      <c r="AH72" s="180">
        <v>424897</v>
      </c>
      <c r="AI72" s="180">
        <v>-1537203</v>
      </c>
      <c r="AJ72" s="180">
        <v>1044121</v>
      </c>
      <c r="AM72" s="180">
        <v>1719186</v>
      </c>
      <c r="AN72" s="180">
        <v>-30754</v>
      </c>
      <c r="AO72" s="180">
        <v>296164</v>
      </c>
      <c r="AP72" s="180">
        <v>6648</v>
      </c>
      <c r="AQ72" s="180">
        <v>53557</v>
      </c>
      <c r="AR72" s="180">
        <v>224647</v>
      </c>
      <c r="AS72" s="180">
        <v>134438</v>
      </c>
      <c r="AT72" s="180">
        <v>493852</v>
      </c>
      <c r="AV72" s="180">
        <v>-1463228</v>
      </c>
      <c r="AW72" s="180">
        <v>242408</v>
      </c>
      <c r="AX72" s="180">
        <v>-199900</v>
      </c>
      <c r="AY72" s="180">
        <v>2516592</v>
      </c>
      <c r="AZ72" s="180">
        <v>112054</v>
      </c>
      <c r="BA72" s="180">
        <v>2147703</v>
      </c>
      <c r="BB72" s="180">
        <v>10549</v>
      </c>
      <c r="BC72" s="180">
        <v>67241</v>
      </c>
      <c r="BD72" s="180">
        <v>-541704</v>
      </c>
      <c r="BE72" s="180">
        <v>-121574</v>
      </c>
      <c r="BF72" s="180">
        <v>75146</v>
      </c>
      <c r="BH72" s="180">
        <v>16619</v>
      </c>
      <c r="BI72" s="180">
        <v>-6439</v>
      </c>
      <c r="BJ72" s="180">
        <v>41509</v>
      </c>
      <c r="BK72" s="180">
        <v>407553</v>
      </c>
      <c r="BM72" s="180">
        <v>115152</v>
      </c>
      <c r="BN72" s="180">
        <v>974681</v>
      </c>
      <c r="BO72" s="180">
        <v>184293</v>
      </c>
      <c r="BP72" s="180">
        <v>313672</v>
      </c>
      <c r="BQ72" s="180">
        <v>1527004</v>
      </c>
      <c r="BR72" s="180">
        <v>-79643</v>
      </c>
      <c r="BS72" s="180">
        <v>5152156</v>
      </c>
      <c r="BT72" s="180">
        <v>13253</v>
      </c>
      <c r="BU72" s="180">
        <v>921825</v>
      </c>
      <c r="BV72" s="180">
        <v>26442</v>
      </c>
      <c r="BX72" s="180">
        <v>-48705</v>
      </c>
      <c r="BY72" s="180">
        <v>-3612</v>
      </c>
      <c r="BZ72" s="180">
        <v>11908</v>
      </c>
      <c r="CA72" s="180">
        <v>-19356</v>
      </c>
      <c r="CB72" s="180">
        <v>197064</v>
      </c>
      <c r="CD72" s="180">
        <v>6954</v>
      </c>
    </row>
    <row r="73" spans="1:82" x14ac:dyDescent="0.3">
      <c r="A73" s="155">
        <v>294</v>
      </c>
      <c r="B73" s="180" t="s">
        <v>1052</v>
      </c>
      <c r="E73" s="180">
        <v>0</v>
      </c>
      <c r="G73" s="180">
        <v>0</v>
      </c>
      <c r="H73" s="180">
        <v>0</v>
      </c>
      <c r="I73" s="180">
        <v>0</v>
      </c>
      <c r="J73" s="180">
        <v>0</v>
      </c>
      <c r="K73" s="180">
        <v>0</v>
      </c>
      <c r="L73" s="180">
        <v>0</v>
      </c>
      <c r="M73" s="180">
        <v>0</v>
      </c>
      <c r="N73" s="180">
        <v>0</v>
      </c>
      <c r="O73" s="180">
        <v>0</v>
      </c>
      <c r="P73" s="180">
        <v>0</v>
      </c>
      <c r="Q73" s="180">
        <v>0</v>
      </c>
      <c r="R73" s="180">
        <v>0</v>
      </c>
      <c r="S73" s="180">
        <v>0</v>
      </c>
      <c r="T73" s="180">
        <v>0</v>
      </c>
      <c r="U73" s="180">
        <v>0</v>
      </c>
      <c r="V73" s="180">
        <v>0</v>
      </c>
      <c r="W73" s="180">
        <v>0</v>
      </c>
      <c r="Y73" s="180">
        <v>0</v>
      </c>
      <c r="Z73" s="180">
        <v>0</v>
      </c>
      <c r="AA73" s="180">
        <v>0</v>
      </c>
      <c r="AB73" s="180">
        <v>0</v>
      </c>
      <c r="AC73" s="180">
        <v>0</v>
      </c>
      <c r="AD73" s="180">
        <v>0</v>
      </c>
      <c r="AE73" s="180">
        <v>0</v>
      </c>
      <c r="AF73" s="180">
        <v>0</v>
      </c>
      <c r="AG73" s="180">
        <v>0</v>
      </c>
      <c r="AH73" s="180">
        <v>0</v>
      </c>
      <c r="AI73" s="180">
        <v>0</v>
      </c>
      <c r="AJ73" s="180">
        <v>0</v>
      </c>
      <c r="AM73" s="180">
        <v>0</v>
      </c>
      <c r="AN73" s="180">
        <v>0</v>
      </c>
      <c r="AO73" s="180">
        <v>0</v>
      </c>
      <c r="AP73" s="180">
        <v>0</v>
      </c>
      <c r="AQ73" s="180">
        <v>0</v>
      </c>
      <c r="AR73" s="180">
        <v>0</v>
      </c>
      <c r="AS73" s="180">
        <v>0</v>
      </c>
      <c r="AT73" s="180">
        <v>0</v>
      </c>
      <c r="AV73" s="180">
        <v>0</v>
      </c>
      <c r="AW73" s="180">
        <v>0</v>
      </c>
      <c r="AX73" s="180">
        <v>0</v>
      </c>
      <c r="AY73" s="180">
        <v>0</v>
      </c>
      <c r="AZ73" s="180">
        <v>0</v>
      </c>
      <c r="BA73" s="180">
        <v>0</v>
      </c>
      <c r="BB73" s="180">
        <v>0</v>
      </c>
      <c r="BC73" s="180">
        <v>0</v>
      </c>
      <c r="BD73" s="180">
        <v>0</v>
      </c>
      <c r="BE73" s="180">
        <v>0</v>
      </c>
      <c r="BF73" s="180">
        <v>0</v>
      </c>
      <c r="BH73" s="180">
        <v>0</v>
      </c>
      <c r="BI73" s="180">
        <v>0</v>
      </c>
      <c r="BJ73" s="180">
        <v>0</v>
      </c>
      <c r="BK73" s="180">
        <v>0</v>
      </c>
      <c r="BM73" s="180">
        <v>0</v>
      </c>
      <c r="BN73" s="180">
        <v>0</v>
      </c>
      <c r="BO73" s="180">
        <v>0</v>
      </c>
      <c r="BP73" s="180">
        <v>0</v>
      </c>
      <c r="BQ73" s="180">
        <v>0</v>
      </c>
      <c r="BR73" s="180">
        <v>0</v>
      </c>
      <c r="BS73" s="180">
        <v>0</v>
      </c>
      <c r="BT73" s="180">
        <v>0</v>
      </c>
      <c r="BU73" s="180">
        <v>0</v>
      </c>
      <c r="BV73" s="180">
        <v>0</v>
      </c>
      <c r="BX73" s="180">
        <v>0</v>
      </c>
      <c r="BY73" s="180">
        <v>0</v>
      </c>
      <c r="BZ73" s="180">
        <v>0</v>
      </c>
      <c r="CA73" s="180">
        <v>0</v>
      </c>
      <c r="CB73" s="180">
        <v>0</v>
      </c>
      <c r="CD73" s="180">
        <v>0</v>
      </c>
    </row>
    <row r="74" spans="1:82" x14ac:dyDescent="0.3">
      <c r="A74" s="155">
        <v>327</v>
      </c>
      <c r="B74" s="180" t="s">
        <v>1053</v>
      </c>
      <c r="E74" s="180">
        <v>0</v>
      </c>
      <c r="G74" s="180">
        <v>0</v>
      </c>
      <c r="H74" s="180">
        <v>0</v>
      </c>
      <c r="I74" s="180">
        <v>0</v>
      </c>
      <c r="J74" s="180">
        <v>53983</v>
      </c>
      <c r="K74" s="180">
        <v>0</v>
      </c>
      <c r="L74" s="180">
        <v>0</v>
      </c>
      <c r="M74" s="180">
        <v>0</v>
      </c>
      <c r="N74" s="180">
        <v>0</v>
      </c>
      <c r="O74" s="180">
        <v>46446</v>
      </c>
      <c r="P74" s="180">
        <v>0</v>
      </c>
      <c r="Q74" s="180">
        <v>5619480</v>
      </c>
      <c r="R74" s="180">
        <v>367968</v>
      </c>
      <c r="S74" s="180">
        <v>0</v>
      </c>
      <c r="T74" s="180">
        <v>3881259</v>
      </c>
      <c r="U74" s="180">
        <v>2295234</v>
      </c>
      <c r="V74" s="180">
        <v>14979085</v>
      </c>
      <c r="W74" s="180">
        <v>0</v>
      </c>
      <c r="Y74" s="180">
        <v>745155</v>
      </c>
      <c r="Z74" s="180">
        <v>4000</v>
      </c>
      <c r="AA74" s="180">
        <v>569712</v>
      </c>
      <c r="AB74" s="180">
        <v>23252</v>
      </c>
      <c r="AC74" s="180">
        <v>15684</v>
      </c>
      <c r="AD74" s="180">
        <v>882432</v>
      </c>
      <c r="AE74" s="180">
        <v>0</v>
      </c>
      <c r="AF74" s="180">
        <v>204205</v>
      </c>
      <c r="AG74" s="180">
        <v>514809</v>
      </c>
      <c r="AH74" s="180">
        <v>0</v>
      </c>
      <c r="AI74" s="180">
        <v>13241990</v>
      </c>
      <c r="AJ74" s="180">
        <v>6500</v>
      </c>
      <c r="AM74" s="180">
        <v>210332</v>
      </c>
      <c r="AN74" s="180">
        <v>43291</v>
      </c>
      <c r="AO74" s="180">
        <v>0</v>
      </c>
      <c r="AP74" s="180">
        <v>0</v>
      </c>
      <c r="AQ74" s="180">
        <v>0</v>
      </c>
      <c r="AR74" s="180">
        <v>44618</v>
      </c>
      <c r="AS74" s="180">
        <v>0</v>
      </c>
      <c r="AT74" s="180">
        <v>552989</v>
      </c>
      <c r="AV74" s="180">
        <v>3735076</v>
      </c>
      <c r="AW74" s="180">
        <v>0</v>
      </c>
      <c r="AX74" s="180">
        <v>76640</v>
      </c>
      <c r="AY74" s="180">
        <v>1346936</v>
      </c>
      <c r="AZ74" s="180">
        <v>5006</v>
      </c>
      <c r="BA74" s="180">
        <v>0</v>
      </c>
      <c r="BB74" s="180">
        <v>0</v>
      </c>
      <c r="BC74" s="180">
        <v>0</v>
      </c>
      <c r="BD74" s="180">
        <v>217472</v>
      </c>
      <c r="BE74" s="180">
        <v>0</v>
      </c>
      <c r="BF74" s="180">
        <v>0</v>
      </c>
      <c r="BH74" s="180">
        <v>0</v>
      </c>
      <c r="BI74" s="180">
        <v>474</v>
      </c>
      <c r="BJ74" s="180">
        <v>0</v>
      </c>
      <c r="BK74" s="180">
        <v>140972</v>
      </c>
      <c r="BM74" s="180">
        <v>168864</v>
      </c>
      <c r="BN74" s="180">
        <v>0</v>
      </c>
      <c r="BO74" s="180">
        <v>39115</v>
      </c>
      <c r="BP74" s="180">
        <v>12100</v>
      </c>
      <c r="BQ74" s="180">
        <v>0</v>
      </c>
      <c r="BR74" s="180">
        <v>25500</v>
      </c>
      <c r="BS74" s="180">
        <v>0</v>
      </c>
      <c r="BT74" s="180">
        <v>341062</v>
      </c>
      <c r="BU74" s="180">
        <v>10200</v>
      </c>
      <c r="BV74" s="180">
        <v>0</v>
      </c>
      <c r="BX74" s="180">
        <v>81232</v>
      </c>
      <c r="BY74" s="180">
        <v>0</v>
      </c>
      <c r="BZ74" s="180">
        <v>21695</v>
      </c>
      <c r="CA74" s="180">
        <v>49000</v>
      </c>
      <c r="CB74" s="180">
        <v>24280</v>
      </c>
      <c r="CD74" s="180">
        <v>0</v>
      </c>
    </row>
    <row r="75" spans="1:82" x14ac:dyDescent="0.3">
      <c r="A75" s="155">
        <v>328</v>
      </c>
      <c r="B75" s="180" t="s">
        <v>307</v>
      </c>
      <c r="E75" s="180">
        <v>0</v>
      </c>
      <c r="G75" s="180">
        <v>0</v>
      </c>
      <c r="H75" s="180">
        <v>0</v>
      </c>
      <c r="I75" s="180">
        <v>0</v>
      </c>
      <c r="J75" s="180">
        <v>0</v>
      </c>
      <c r="K75" s="180">
        <v>0</v>
      </c>
      <c r="L75" s="180">
        <v>0</v>
      </c>
      <c r="M75" s="180">
        <v>0</v>
      </c>
      <c r="N75" s="180">
        <v>0</v>
      </c>
      <c r="O75" s="180">
        <v>3889236</v>
      </c>
      <c r="P75" s="180">
        <v>0</v>
      </c>
      <c r="Q75" s="180">
        <v>998142</v>
      </c>
      <c r="R75" s="180">
        <v>0</v>
      </c>
      <c r="S75" s="180">
        <v>0</v>
      </c>
      <c r="T75" s="180">
        <v>19964007</v>
      </c>
      <c r="U75" s="180">
        <v>1988365</v>
      </c>
      <c r="V75" s="180">
        <v>83878</v>
      </c>
      <c r="W75" s="180">
        <v>0</v>
      </c>
      <c r="Y75" s="180">
        <v>0</v>
      </c>
      <c r="Z75" s="180">
        <v>0</v>
      </c>
      <c r="AA75" s="180">
        <v>1840022</v>
      </c>
      <c r="AB75" s="180">
        <v>959426</v>
      </c>
      <c r="AC75" s="180">
        <v>56459</v>
      </c>
      <c r="AD75" s="180">
        <v>0</v>
      </c>
      <c r="AE75" s="180">
        <v>0</v>
      </c>
      <c r="AF75" s="180">
        <v>73721</v>
      </c>
      <c r="AG75" s="180">
        <v>2701021</v>
      </c>
      <c r="AH75" s="180">
        <v>0</v>
      </c>
      <c r="AI75" s="180">
        <v>2550211</v>
      </c>
      <c r="AJ75" s="180">
        <v>0</v>
      </c>
      <c r="AM75" s="180">
        <v>637927</v>
      </c>
      <c r="AN75" s="180">
        <v>0</v>
      </c>
      <c r="AO75" s="180">
        <v>0</v>
      </c>
      <c r="AP75" s="180">
        <v>0</v>
      </c>
      <c r="AQ75" s="180">
        <v>0</v>
      </c>
      <c r="AR75" s="180">
        <v>738041</v>
      </c>
      <c r="AS75" s="180">
        <v>0</v>
      </c>
      <c r="AT75" s="180">
        <v>915947</v>
      </c>
      <c r="AV75" s="180">
        <v>0</v>
      </c>
      <c r="AW75" s="180">
        <v>0</v>
      </c>
      <c r="AX75" s="180">
        <v>275955</v>
      </c>
      <c r="AY75" s="180">
        <v>0</v>
      </c>
      <c r="AZ75" s="180">
        <v>0</v>
      </c>
      <c r="BA75" s="180">
        <v>0</v>
      </c>
      <c r="BB75" s="180">
        <v>0</v>
      </c>
      <c r="BC75" s="180">
        <v>0</v>
      </c>
      <c r="BD75" s="180">
        <v>22606113</v>
      </c>
      <c r="BE75" s="180">
        <v>0</v>
      </c>
      <c r="BF75" s="180">
        <v>0</v>
      </c>
      <c r="BH75" s="180">
        <v>0</v>
      </c>
      <c r="BI75" s="180">
        <v>54000</v>
      </c>
      <c r="BJ75" s="180">
        <v>0</v>
      </c>
      <c r="BK75" s="180">
        <v>0</v>
      </c>
      <c r="BM75" s="180">
        <v>2884653</v>
      </c>
      <c r="BN75" s="180">
        <v>54534</v>
      </c>
      <c r="BO75" s="180">
        <v>779666</v>
      </c>
      <c r="BP75" s="180">
        <v>0</v>
      </c>
      <c r="BQ75" s="180">
        <v>0</v>
      </c>
      <c r="BR75" s="180">
        <v>1105201</v>
      </c>
      <c r="BS75" s="180">
        <v>0</v>
      </c>
      <c r="BT75" s="180">
        <v>109700</v>
      </c>
      <c r="BU75" s="180">
        <v>1713406</v>
      </c>
      <c r="BV75" s="180">
        <v>0</v>
      </c>
      <c r="BX75" s="180">
        <v>40000</v>
      </c>
      <c r="BY75" s="180">
        <v>0</v>
      </c>
      <c r="BZ75" s="180">
        <v>742050</v>
      </c>
      <c r="CA75" s="180">
        <v>0</v>
      </c>
      <c r="CB75" s="180">
        <v>48080</v>
      </c>
      <c r="CD75" s="180">
        <v>0</v>
      </c>
    </row>
    <row r="76" spans="1:82" x14ac:dyDescent="0.3">
      <c r="A76" s="155">
        <v>331</v>
      </c>
      <c r="B76" s="180" t="s">
        <v>238</v>
      </c>
      <c r="E76" s="180">
        <v>0</v>
      </c>
      <c r="G76" s="180">
        <v>0</v>
      </c>
      <c r="H76" s="180">
        <v>0</v>
      </c>
      <c r="I76" s="180">
        <v>0</v>
      </c>
      <c r="J76" s="180">
        <v>13000</v>
      </c>
      <c r="K76" s="180">
        <v>0</v>
      </c>
      <c r="L76" s="180">
        <v>0</v>
      </c>
      <c r="M76" s="180">
        <v>0</v>
      </c>
      <c r="N76" s="180">
        <v>0</v>
      </c>
      <c r="O76" s="180">
        <v>181500</v>
      </c>
      <c r="P76" s="180">
        <v>0</v>
      </c>
      <c r="Q76" s="180">
        <v>1195285</v>
      </c>
      <c r="R76" s="180">
        <v>68322</v>
      </c>
      <c r="S76" s="180">
        <v>0</v>
      </c>
      <c r="T76" s="180">
        <v>3909239</v>
      </c>
      <c r="U76" s="180">
        <v>1213750</v>
      </c>
      <c r="V76" s="180">
        <v>1835802</v>
      </c>
      <c r="W76" s="180">
        <v>0</v>
      </c>
      <c r="Y76" s="180">
        <v>1207968</v>
      </c>
      <c r="Z76" s="180">
        <v>176750</v>
      </c>
      <c r="AA76" s="180">
        <v>299867</v>
      </c>
      <c r="AB76" s="180">
        <v>359732</v>
      </c>
      <c r="AC76" s="180">
        <v>155390</v>
      </c>
      <c r="AD76" s="180">
        <v>226700</v>
      </c>
      <c r="AE76" s="180">
        <v>72633</v>
      </c>
      <c r="AF76" s="180">
        <v>46430</v>
      </c>
      <c r="AG76" s="180">
        <v>45500</v>
      </c>
      <c r="AH76" s="180">
        <v>60320</v>
      </c>
      <c r="AI76" s="180">
        <v>4692493</v>
      </c>
      <c r="AJ76" s="180">
        <v>0</v>
      </c>
      <c r="AM76" s="180">
        <v>939137</v>
      </c>
      <c r="AN76" s="180">
        <v>21000</v>
      </c>
      <c r="AO76" s="180">
        <v>38862</v>
      </c>
      <c r="AP76" s="180">
        <v>0</v>
      </c>
      <c r="AQ76" s="180">
        <v>0</v>
      </c>
      <c r="AR76" s="180">
        <v>488606</v>
      </c>
      <c r="AS76" s="180">
        <v>0</v>
      </c>
      <c r="AT76" s="180">
        <v>166155</v>
      </c>
      <c r="AV76" s="180">
        <v>3973739</v>
      </c>
      <c r="AW76" s="180">
        <v>0</v>
      </c>
      <c r="AX76" s="180">
        <v>70379</v>
      </c>
      <c r="AY76" s="180">
        <v>0</v>
      </c>
      <c r="AZ76" s="180">
        <v>33000</v>
      </c>
      <c r="BA76" s="180">
        <v>0</v>
      </c>
      <c r="BB76" s="180">
        <v>0</v>
      </c>
      <c r="BC76" s="180">
        <v>0</v>
      </c>
      <c r="BD76" s="180">
        <v>1053444</v>
      </c>
      <c r="BE76" s="180">
        <v>0</v>
      </c>
      <c r="BF76" s="180">
        <v>29802</v>
      </c>
      <c r="BH76" s="180">
        <v>0</v>
      </c>
      <c r="BI76" s="180">
        <v>5557</v>
      </c>
      <c r="BJ76" s="180">
        <v>0</v>
      </c>
      <c r="BK76" s="180">
        <v>243679</v>
      </c>
      <c r="BM76" s="180">
        <v>117101</v>
      </c>
      <c r="BN76" s="180">
        <v>154000</v>
      </c>
      <c r="BO76" s="180">
        <v>27120</v>
      </c>
      <c r="BP76" s="180">
        <v>0</v>
      </c>
      <c r="BQ76" s="180">
        <v>0</v>
      </c>
      <c r="BR76" s="180">
        <v>29252</v>
      </c>
      <c r="BS76" s="180">
        <v>0</v>
      </c>
      <c r="BT76" s="180">
        <v>40943</v>
      </c>
      <c r="BU76" s="180">
        <v>121706</v>
      </c>
      <c r="BV76" s="180">
        <v>0</v>
      </c>
      <c r="BX76" s="180">
        <v>0</v>
      </c>
      <c r="BY76" s="180">
        <v>0</v>
      </c>
      <c r="BZ76" s="180">
        <v>35083</v>
      </c>
      <c r="CA76" s="180">
        <v>8000</v>
      </c>
      <c r="CB76" s="180">
        <v>89419</v>
      </c>
      <c r="CD76" s="180">
        <v>0</v>
      </c>
    </row>
    <row r="77" spans="1:82" x14ac:dyDescent="0.3">
      <c r="A77" s="155">
        <v>332</v>
      </c>
      <c r="B77" s="180" t="s">
        <v>239</v>
      </c>
      <c r="E77" s="180">
        <v>0</v>
      </c>
      <c r="G77" s="180">
        <v>0</v>
      </c>
      <c r="H77" s="180">
        <v>0</v>
      </c>
      <c r="I77" s="180">
        <v>0</v>
      </c>
      <c r="J77" s="180">
        <v>0</v>
      </c>
      <c r="K77" s="180">
        <v>0</v>
      </c>
      <c r="L77" s="180">
        <v>0</v>
      </c>
      <c r="M77" s="180">
        <v>0</v>
      </c>
      <c r="N77" s="180">
        <v>0</v>
      </c>
      <c r="O77" s="180">
        <v>426861</v>
      </c>
      <c r="P77" s="180">
        <v>0</v>
      </c>
      <c r="Q77" s="180">
        <v>8704969</v>
      </c>
      <c r="R77" s="180">
        <v>13177</v>
      </c>
      <c r="S77" s="180">
        <v>0</v>
      </c>
      <c r="T77" s="180">
        <v>6037273</v>
      </c>
      <c r="U77" s="180">
        <v>977719</v>
      </c>
      <c r="V77" s="180">
        <v>1477872</v>
      </c>
      <c r="W77" s="180">
        <v>0</v>
      </c>
      <c r="Y77" s="180">
        <v>2694501</v>
      </c>
      <c r="Z77" s="180">
        <v>1122976</v>
      </c>
      <c r="AA77" s="180">
        <v>2141418</v>
      </c>
      <c r="AB77" s="180">
        <v>717378</v>
      </c>
      <c r="AC77" s="180">
        <v>56458</v>
      </c>
      <c r="AD77" s="180">
        <v>68257</v>
      </c>
      <c r="AE77" s="180">
        <v>701104</v>
      </c>
      <c r="AF77" s="180">
        <v>424649</v>
      </c>
      <c r="AG77" s="180">
        <v>0</v>
      </c>
      <c r="AH77" s="180">
        <v>0</v>
      </c>
      <c r="AI77" s="180">
        <v>1713423</v>
      </c>
      <c r="AJ77" s="180">
        <v>0</v>
      </c>
      <c r="AM77" s="180">
        <v>1597507</v>
      </c>
      <c r="AN77" s="180">
        <v>43201</v>
      </c>
      <c r="AO77" s="180">
        <v>0</v>
      </c>
      <c r="AP77" s="180">
        <v>0</v>
      </c>
      <c r="AQ77" s="180">
        <v>0</v>
      </c>
      <c r="AR77" s="180">
        <v>401486</v>
      </c>
      <c r="AS77" s="180">
        <v>0</v>
      </c>
      <c r="AT77" s="180">
        <v>548316</v>
      </c>
      <c r="AV77" s="180">
        <v>453008</v>
      </c>
      <c r="AW77" s="180">
        <v>0</v>
      </c>
      <c r="AX77" s="180">
        <v>392061</v>
      </c>
      <c r="AY77" s="180">
        <v>425339</v>
      </c>
      <c r="AZ77" s="180">
        <v>62559</v>
      </c>
      <c r="BA77" s="180">
        <v>0</v>
      </c>
      <c r="BB77" s="180">
        <v>0</v>
      </c>
      <c r="BC77" s="180">
        <v>0</v>
      </c>
      <c r="BD77" s="180">
        <v>10522172</v>
      </c>
      <c r="BE77" s="180">
        <v>0</v>
      </c>
      <c r="BF77" s="180">
        <v>43247</v>
      </c>
      <c r="BH77" s="180">
        <v>0</v>
      </c>
      <c r="BI77" s="180">
        <v>0</v>
      </c>
      <c r="BJ77" s="180">
        <v>0</v>
      </c>
      <c r="BK77" s="180">
        <v>1510112</v>
      </c>
      <c r="BM77" s="180">
        <v>1868264</v>
      </c>
      <c r="BN77" s="180">
        <v>195246</v>
      </c>
      <c r="BO77" s="180">
        <v>807234</v>
      </c>
      <c r="BP77" s="180">
        <v>2936</v>
      </c>
      <c r="BQ77" s="180">
        <v>0</v>
      </c>
      <c r="BR77" s="180">
        <v>316220</v>
      </c>
      <c r="BS77" s="180">
        <v>0</v>
      </c>
      <c r="BT77" s="180">
        <v>115996</v>
      </c>
      <c r="BU77" s="180">
        <v>280676</v>
      </c>
      <c r="BV77" s="180">
        <v>0</v>
      </c>
      <c r="BX77" s="180">
        <v>58726</v>
      </c>
      <c r="BY77" s="180">
        <v>0</v>
      </c>
      <c r="BZ77" s="180">
        <v>518095</v>
      </c>
      <c r="CA77" s="180">
        <v>0</v>
      </c>
      <c r="CB77" s="180">
        <v>6244</v>
      </c>
      <c r="CD77" s="180">
        <v>0</v>
      </c>
    </row>
    <row r="78" spans="1:82" x14ac:dyDescent="0.3">
      <c r="A78" s="155">
        <v>333</v>
      </c>
      <c r="B78" s="180" t="s">
        <v>176</v>
      </c>
      <c r="E78" s="180">
        <v>153936</v>
      </c>
      <c r="G78" s="180">
        <v>4484976</v>
      </c>
      <c r="H78" s="180">
        <v>6013962</v>
      </c>
      <c r="I78" s="180">
        <v>4872760</v>
      </c>
      <c r="J78" s="180">
        <v>116594</v>
      </c>
      <c r="K78" s="180">
        <v>1002638</v>
      </c>
      <c r="L78" s="180">
        <v>1076012</v>
      </c>
      <c r="M78" s="180">
        <v>8615163</v>
      </c>
      <c r="N78" s="180">
        <v>620072</v>
      </c>
      <c r="O78" s="180">
        <v>5001158</v>
      </c>
      <c r="P78" s="180">
        <v>306966</v>
      </c>
      <c r="Q78" s="180">
        <v>45394938</v>
      </c>
      <c r="R78" s="180">
        <v>708062</v>
      </c>
      <c r="S78" s="180">
        <v>175268</v>
      </c>
      <c r="T78" s="180">
        <v>64116907</v>
      </c>
      <c r="U78" s="180">
        <v>10813453</v>
      </c>
      <c r="V78" s="180">
        <v>27769339</v>
      </c>
      <c r="W78" s="180">
        <v>32432344</v>
      </c>
      <c r="Y78" s="180">
        <v>15359372</v>
      </c>
      <c r="Z78" s="180">
        <v>1466150</v>
      </c>
      <c r="AA78" s="180">
        <v>16015017</v>
      </c>
      <c r="AB78" s="180">
        <v>1569031</v>
      </c>
      <c r="AC78" s="180">
        <v>2578198</v>
      </c>
      <c r="AD78" s="180">
        <v>1471330</v>
      </c>
      <c r="AE78" s="180">
        <v>3943770</v>
      </c>
      <c r="AF78" s="180">
        <v>15290909</v>
      </c>
      <c r="AG78" s="180">
        <v>6600522</v>
      </c>
      <c r="AH78" s="180">
        <v>1022469</v>
      </c>
      <c r="AI78" s="180">
        <v>22448687</v>
      </c>
      <c r="AJ78" s="180">
        <v>3612031</v>
      </c>
      <c r="AM78" s="180">
        <v>11602166</v>
      </c>
      <c r="AN78" s="180">
        <v>593052</v>
      </c>
      <c r="AO78" s="180">
        <v>520977</v>
      </c>
      <c r="AP78" s="180">
        <v>70417</v>
      </c>
      <c r="AQ78" s="180">
        <v>7461672</v>
      </c>
      <c r="AR78" s="180">
        <v>20163660</v>
      </c>
      <c r="AS78" s="180">
        <v>700908</v>
      </c>
      <c r="AT78" s="180">
        <v>1690652</v>
      </c>
      <c r="AV78" s="180">
        <v>28658431</v>
      </c>
      <c r="AW78" s="180">
        <v>3828267</v>
      </c>
      <c r="AX78" s="180">
        <v>823897</v>
      </c>
      <c r="AY78" s="180">
        <v>22200915</v>
      </c>
      <c r="AZ78" s="180">
        <v>2269324</v>
      </c>
      <c r="BA78" s="180">
        <v>853307</v>
      </c>
      <c r="BB78" s="180">
        <v>120922</v>
      </c>
      <c r="BC78" s="180">
        <v>476417</v>
      </c>
      <c r="BD78" s="180">
        <v>7203443</v>
      </c>
      <c r="BE78" s="180">
        <v>626070</v>
      </c>
      <c r="BF78" s="180">
        <v>769225</v>
      </c>
      <c r="BH78" s="180">
        <v>328990</v>
      </c>
      <c r="BI78" s="180">
        <v>449011</v>
      </c>
      <c r="BJ78" s="180">
        <v>247980</v>
      </c>
      <c r="BK78" s="180">
        <v>2163911</v>
      </c>
      <c r="BM78" s="180">
        <v>116435</v>
      </c>
      <c r="BN78" s="180">
        <v>6460039</v>
      </c>
      <c r="BO78" s="180">
        <v>1238015</v>
      </c>
      <c r="BP78" s="180">
        <v>2155832</v>
      </c>
      <c r="BQ78" s="180">
        <v>12525504</v>
      </c>
      <c r="BR78" s="180">
        <v>362888</v>
      </c>
      <c r="BS78" s="180">
        <v>26165429</v>
      </c>
      <c r="BT78" s="180">
        <v>543262</v>
      </c>
      <c r="BU78" s="180">
        <v>6526116</v>
      </c>
      <c r="BV78" s="180">
        <v>2275688</v>
      </c>
      <c r="BX78" s="180">
        <v>1793365</v>
      </c>
      <c r="BY78" s="180">
        <v>211452</v>
      </c>
      <c r="BZ78" s="180">
        <v>665014</v>
      </c>
      <c r="CA78" s="180">
        <v>172989</v>
      </c>
      <c r="CB78" s="180">
        <v>526196</v>
      </c>
      <c r="CD78" s="180">
        <v>388389</v>
      </c>
    </row>
    <row r="79" spans="1:82" x14ac:dyDescent="0.3">
      <c r="A79" s="155">
        <v>334</v>
      </c>
      <c r="B79" s="180" t="s">
        <v>261</v>
      </c>
      <c r="E79" s="180">
        <v>237086</v>
      </c>
      <c r="G79" s="180">
        <v>7750095</v>
      </c>
      <c r="H79" s="180">
        <v>1899016</v>
      </c>
      <c r="I79" s="180">
        <v>5096732</v>
      </c>
      <c r="J79" s="180">
        <v>63968</v>
      </c>
      <c r="K79" s="180">
        <v>1142611</v>
      </c>
      <c r="L79" s="180">
        <v>634115</v>
      </c>
      <c r="M79" s="180">
        <v>95274631</v>
      </c>
      <c r="N79" s="180">
        <v>737777</v>
      </c>
      <c r="O79" s="180">
        <v>13713648</v>
      </c>
      <c r="P79" s="180">
        <v>244822</v>
      </c>
      <c r="Q79" s="180">
        <v>162854882</v>
      </c>
      <c r="R79" s="180">
        <v>6720503</v>
      </c>
      <c r="S79" s="180">
        <v>293148</v>
      </c>
      <c r="T79" s="180">
        <v>185281073</v>
      </c>
      <c r="U79" s="180">
        <v>53883837</v>
      </c>
      <c r="V79" s="180">
        <v>100140095</v>
      </c>
      <c r="W79" s="180">
        <v>159338916</v>
      </c>
      <c r="Y79" s="180">
        <v>49937848</v>
      </c>
      <c r="Z79" s="180">
        <v>3063835</v>
      </c>
      <c r="AA79" s="180">
        <v>32707675</v>
      </c>
      <c r="AB79" s="180">
        <v>10913355</v>
      </c>
      <c r="AC79" s="180">
        <v>6094450</v>
      </c>
      <c r="AD79" s="180">
        <v>0</v>
      </c>
      <c r="AE79" s="180">
        <v>7012815</v>
      </c>
      <c r="AF79" s="180">
        <v>110750447</v>
      </c>
      <c r="AG79" s="180">
        <v>12276797</v>
      </c>
      <c r="AH79" s="180">
        <v>3551207</v>
      </c>
      <c r="AI79" s="180">
        <v>92185738</v>
      </c>
      <c r="AJ79" s="180">
        <v>5542114</v>
      </c>
      <c r="AM79" s="180">
        <v>39613005</v>
      </c>
      <c r="AN79" s="180">
        <v>699381</v>
      </c>
      <c r="AO79" s="180">
        <v>759102</v>
      </c>
      <c r="AP79" s="180">
        <v>147732</v>
      </c>
      <c r="AQ79" s="180">
        <v>36363715</v>
      </c>
      <c r="AR79" s="180">
        <v>49389765</v>
      </c>
      <c r="AS79" s="180">
        <v>454530</v>
      </c>
      <c r="AT79" s="180">
        <v>3947660</v>
      </c>
      <c r="AV79" s="180">
        <v>31599939</v>
      </c>
      <c r="AW79" s="180">
        <v>6688497</v>
      </c>
      <c r="AX79" s="180">
        <v>5797297</v>
      </c>
      <c r="AY79" s="180">
        <v>13206175</v>
      </c>
      <c r="AZ79" s="180">
        <v>3331554</v>
      </c>
      <c r="BA79" s="180">
        <v>1401199</v>
      </c>
      <c r="BB79" s="180">
        <v>0</v>
      </c>
      <c r="BC79" s="180">
        <v>25133</v>
      </c>
      <c r="BD79" s="180">
        <v>16996398</v>
      </c>
      <c r="BE79" s="180">
        <v>89074</v>
      </c>
      <c r="BF79" s="180">
        <v>388338</v>
      </c>
      <c r="BH79" s="180">
        <v>172599</v>
      </c>
      <c r="BI79" s="180">
        <v>562574</v>
      </c>
      <c r="BJ79" s="180">
        <v>234978</v>
      </c>
      <c r="BK79" s="180">
        <v>10324309</v>
      </c>
      <c r="BM79" s="180">
        <v>705776</v>
      </c>
      <c r="BN79" s="180">
        <v>9943269</v>
      </c>
      <c r="BO79" s="180">
        <v>2615436</v>
      </c>
      <c r="BP79" s="180">
        <v>5143931</v>
      </c>
      <c r="BQ79" s="180">
        <v>46094517</v>
      </c>
      <c r="BR79" s="180">
        <v>1996776</v>
      </c>
      <c r="BS79" s="180">
        <v>42073147</v>
      </c>
      <c r="BT79" s="180">
        <v>2570310</v>
      </c>
      <c r="BU79" s="180">
        <v>6276281</v>
      </c>
      <c r="BV79" s="180">
        <v>3283761</v>
      </c>
      <c r="BX79" s="180">
        <v>1011161</v>
      </c>
      <c r="BY79" s="180">
        <v>183210</v>
      </c>
      <c r="BZ79" s="180">
        <v>514166</v>
      </c>
      <c r="CA79" s="180">
        <v>112137</v>
      </c>
      <c r="CB79" s="180">
        <v>2196082</v>
      </c>
      <c r="CD79" s="180">
        <v>199375</v>
      </c>
    </row>
    <row r="80" spans="1:82" x14ac:dyDescent="0.3">
      <c r="A80" s="155">
        <v>335</v>
      </c>
      <c r="B80" s="180" t="s">
        <v>109</v>
      </c>
      <c r="E80" s="180">
        <v>0</v>
      </c>
      <c r="G80" s="180">
        <v>0</v>
      </c>
      <c r="H80" s="180">
        <v>0</v>
      </c>
      <c r="I80" s="180">
        <v>0</v>
      </c>
      <c r="J80" s="180">
        <v>0</v>
      </c>
      <c r="K80" s="180">
        <v>0</v>
      </c>
      <c r="L80" s="180">
        <v>0</v>
      </c>
      <c r="M80" s="180">
        <v>0</v>
      </c>
      <c r="N80" s="180">
        <v>0</v>
      </c>
      <c r="O80" s="180">
        <v>0</v>
      </c>
      <c r="P80" s="180">
        <v>0</v>
      </c>
      <c r="Q80" s="180">
        <v>2084</v>
      </c>
      <c r="R80" s="180">
        <v>0</v>
      </c>
      <c r="S80" s="180">
        <v>0</v>
      </c>
      <c r="T80" s="180">
        <v>471387</v>
      </c>
      <c r="U80" s="180">
        <v>25176</v>
      </c>
      <c r="V80" s="180">
        <v>0</v>
      </c>
      <c r="W80" s="180">
        <v>0</v>
      </c>
      <c r="Y80" s="180">
        <v>69015</v>
      </c>
      <c r="Z80" s="180">
        <v>0</v>
      </c>
      <c r="AA80" s="180">
        <v>0</v>
      </c>
      <c r="AB80" s="180">
        <v>0</v>
      </c>
      <c r="AC80" s="180">
        <v>0</v>
      </c>
      <c r="AD80" s="180">
        <v>0</v>
      </c>
      <c r="AE80" s="180">
        <v>0</v>
      </c>
      <c r="AF80" s="180">
        <v>13402</v>
      </c>
      <c r="AG80" s="180">
        <v>0</v>
      </c>
      <c r="AH80" s="180">
        <v>0</v>
      </c>
      <c r="AI80" s="180">
        <v>0</v>
      </c>
      <c r="AJ80" s="180">
        <v>0</v>
      </c>
      <c r="AM80" s="180">
        <v>0</v>
      </c>
      <c r="AN80" s="180">
        <v>0</v>
      </c>
      <c r="AO80" s="180">
        <v>0</v>
      </c>
      <c r="AP80" s="180">
        <v>0</v>
      </c>
      <c r="AQ80" s="180">
        <v>0</v>
      </c>
      <c r="AR80" s="180">
        <v>0</v>
      </c>
      <c r="AS80" s="180">
        <v>0</v>
      </c>
      <c r="AT80" s="180">
        <v>0</v>
      </c>
      <c r="AV80" s="180">
        <v>0</v>
      </c>
      <c r="AW80" s="180">
        <v>0</v>
      </c>
      <c r="AX80" s="180">
        <v>0</v>
      </c>
      <c r="AY80" s="180">
        <v>0</v>
      </c>
      <c r="AZ80" s="180">
        <v>0</v>
      </c>
      <c r="BA80" s="180">
        <v>0</v>
      </c>
      <c r="BB80" s="180">
        <v>0</v>
      </c>
      <c r="BC80" s="180">
        <v>0</v>
      </c>
      <c r="BD80" s="180">
        <v>0</v>
      </c>
      <c r="BE80" s="180">
        <v>0</v>
      </c>
      <c r="BF80" s="180">
        <v>0</v>
      </c>
      <c r="BH80" s="180">
        <v>0</v>
      </c>
      <c r="BI80" s="180">
        <v>0</v>
      </c>
      <c r="BJ80" s="180">
        <v>0</v>
      </c>
      <c r="BK80" s="180">
        <v>0</v>
      </c>
      <c r="BM80" s="180">
        <v>0</v>
      </c>
      <c r="BN80" s="180">
        <v>16230</v>
      </c>
      <c r="BO80" s="180">
        <v>0</v>
      </c>
      <c r="BP80" s="180">
        <v>0</v>
      </c>
      <c r="BQ80" s="180">
        <v>0</v>
      </c>
      <c r="BR80" s="180">
        <v>0</v>
      </c>
      <c r="BS80" s="180">
        <v>0</v>
      </c>
      <c r="BT80" s="180">
        <v>0</v>
      </c>
      <c r="BU80" s="180">
        <v>0</v>
      </c>
      <c r="BV80" s="180">
        <v>0</v>
      </c>
      <c r="BX80" s="180">
        <v>0</v>
      </c>
      <c r="BY80" s="180">
        <v>0</v>
      </c>
      <c r="BZ80" s="180">
        <v>382790</v>
      </c>
      <c r="CA80" s="180">
        <v>0</v>
      </c>
      <c r="CB80" s="180">
        <v>0</v>
      </c>
      <c r="CD80" s="180">
        <v>0</v>
      </c>
    </row>
    <row r="81" spans="1:82" s="635" customFormat="1" x14ac:dyDescent="0.3">
      <c r="A81" s="634">
        <v>336</v>
      </c>
      <c r="B81" s="635" t="s">
        <v>1054</v>
      </c>
      <c r="E81" s="635">
        <v>6984</v>
      </c>
      <c r="G81" s="635">
        <v>107014</v>
      </c>
      <c r="H81" s="635">
        <v>62428</v>
      </c>
      <c r="I81" s="635">
        <v>18514</v>
      </c>
      <c r="J81" s="635">
        <v>322</v>
      </c>
      <c r="K81" s="635">
        <v>1996</v>
      </c>
      <c r="L81" s="635">
        <v>6482</v>
      </c>
      <c r="M81" s="635">
        <v>1218202</v>
      </c>
      <c r="N81" s="635">
        <v>39205</v>
      </c>
      <c r="O81" s="635">
        <v>472333</v>
      </c>
      <c r="P81" s="635">
        <v>2011</v>
      </c>
      <c r="Q81" s="635">
        <v>4411757</v>
      </c>
      <c r="R81" s="635">
        <v>143018</v>
      </c>
      <c r="S81" s="635">
        <v>4092</v>
      </c>
      <c r="T81" s="635">
        <v>15098330</v>
      </c>
      <c r="U81" s="635">
        <v>2135132</v>
      </c>
      <c r="V81" s="635">
        <v>5216381</v>
      </c>
      <c r="W81" s="635">
        <v>5316677</v>
      </c>
      <c r="Y81" s="635">
        <v>1225587</v>
      </c>
      <c r="Z81" s="635">
        <v>32504</v>
      </c>
      <c r="AA81" s="635">
        <v>1354991</v>
      </c>
      <c r="AB81" s="635">
        <v>232349</v>
      </c>
      <c r="AC81" s="635">
        <v>147229</v>
      </c>
      <c r="AD81" s="635">
        <v>42516</v>
      </c>
      <c r="AE81" s="635">
        <v>145396</v>
      </c>
      <c r="AF81" s="635">
        <v>4490072</v>
      </c>
      <c r="AG81" s="635">
        <v>347220</v>
      </c>
      <c r="AH81" s="635">
        <v>11958</v>
      </c>
      <c r="AI81" s="635">
        <v>11227336</v>
      </c>
      <c r="AJ81" s="635">
        <v>14310</v>
      </c>
      <c r="AM81" s="635">
        <v>2054755</v>
      </c>
      <c r="AN81" s="635">
        <v>30258</v>
      </c>
      <c r="AO81" s="635">
        <v>30036</v>
      </c>
      <c r="AP81" s="635">
        <v>0</v>
      </c>
      <c r="AQ81" s="635">
        <v>786919</v>
      </c>
      <c r="AR81" s="635">
        <v>336605</v>
      </c>
      <c r="AS81" s="635">
        <v>20677</v>
      </c>
      <c r="AT81" s="635">
        <v>97184</v>
      </c>
      <c r="AV81" s="635">
        <v>340036</v>
      </c>
      <c r="AW81" s="635">
        <v>306985</v>
      </c>
      <c r="AX81" s="635">
        <v>35409</v>
      </c>
      <c r="AY81" s="635">
        <v>2557824</v>
      </c>
      <c r="AZ81" s="635">
        <v>129621</v>
      </c>
      <c r="BA81" s="635">
        <v>78484</v>
      </c>
      <c r="BB81" s="635">
        <v>0</v>
      </c>
      <c r="BC81" s="635">
        <v>44927</v>
      </c>
      <c r="BD81" s="635">
        <v>750813</v>
      </c>
      <c r="BE81" s="635">
        <v>2846</v>
      </c>
      <c r="BF81" s="635">
        <v>2804</v>
      </c>
      <c r="BH81" s="635">
        <v>1121</v>
      </c>
      <c r="BI81" s="635">
        <v>2862</v>
      </c>
      <c r="BJ81" s="635">
        <v>82516</v>
      </c>
      <c r="BK81" s="635">
        <v>973721</v>
      </c>
      <c r="BM81" s="635">
        <v>126337</v>
      </c>
      <c r="BN81" s="635">
        <v>368823</v>
      </c>
      <c r="BO81" s="635">
        <v>105533</v>
      </c>
      <c r="BP81" s="635">
        <v>107062</v>
      </c>
      <c r="BQ81" s="635">
        <v>1314991</v>
      </c>
      <c r="BR81" s="635">
        <v>48334</v>
      </c>
      <c r="BS81" s="635">
        <v>2029900</v>
      </c>
      <c r="BT81" s="635">
        <v>26953</v>
      </c>
      <c r="BU81" s="635">
        <v>370047</v>
      </c>
      <c r="BV81" s="635">
        <v>50002</v>
      </c>
      <c r="BX81" s="635">
        <v>49597</v>
      </c>
      <c r="BY81" s="635">
        <v>2229</v>
      </c>
      <c r="BZ81" s="635">
        <v>117574</v>
      </c>
      <c r="CA81" s="635">
        <v>8136</v>
      </c>
      <c r="CB81" s="635">
        <v>109860</v>
      </c>
      <c r="CD81" s="635">
        <v>20738</v>
      </c>
    </row>
    <row r="82" spans="1:82" x14ac:dyDescent="0.3">
      <c r="A82" s="155">
        <v>337</v>
      </c>
      <c r="B82" s="180" t="s">
        <v>245</v>
      </c>
      <c r="E82" s="180">
        <v>0</v>
      </c>
      <c r="G82" s="180">
        <v>0</v>
      </c>
      <c r="H82" s="180">
        <v>0</v>
      </c>
      <c r="I82" s="180">
        <v>0</v>
      </c>
      <c r="J82" s="180">
        <v>0</v>
      </c>
      <c r="K82" s="180">
        <v>0</v>
      </c>
      <c r="L82" s="180">
        <v>0</v>
      </c>
      <c r="M82" s="180">
        <v>1549131</v>
      </c>
      <c r="N82" s="180">
        <v>23402</v>
      </c>
      <c r="O82" s="180">
        <v>1530979</v>
      </c>
      <c r="P82" s="180">
        <v>0</v>
      </c>
      <c r="Q82" s="180">
        <v>14243670</v>
      </c>
      <c r="R82" s="180">
        <v>947666</v>
      </c>
      <c r="S82" s="180">
        <v>0</v>
      </c>
      <c r="T82" s="180">
        <v>78178908</v>
      </c>
      <c r="U82" s="180">
        <v>11132300</v>
      </c>
      <c r="V82" s="180">
        <v>5327951</v>
      </c>
      <c r="W82" s="180">
        <v>27747858</v>
      </c>
      <c r="Y82" s="180">
        <v>252000</v>
      </c>
      <c r="Z82" s="180">
        <v>0</v>
      </c>
      <c r="AA82" s="180">
        <v>8601918</v>
      </c>
      <c r="AB82" s="180">
        <v>46488</v>
      </c>
      <c r="AC82" s="180">
        <v>658417</v>
      </c>
      <c r="AD82" s="180">
        <v>0</v>
      </c>
      <c r="AE82" s="180">
        <v>1670826</v>
      </c>
      <c r="AF82" s="180">
        <v>10398958</v>
      </c>
      <c r="AG82" s="180">
        <v>0</v>
      </c>
      <c r="AH82" s="180">
        <v>180869</v>
      </c>
      <c r="AI82" s="180">
        <v>10860233</v>
      </c>
      <c r="AJ82" s="180">
        <v>0</v>
      </c>
      <c r="AM82" s="180">
        <v>8094202</v>
      </c>
      <c r="AN82" s="180">
        <v>0</v>
      </c>
      <c r="AO82" s="180">
        <v>184881</v>
      </c>
      <c r="AP82" s="180">
        <v>0</v>
      </c>
      <c r="AQ82" s="180">
        <v>14665817</v>
      </c>
      <c r="AR82" s="180">
        <v>780325</v>
      </c>
      <c r="AS82" s="180">
        <v>0</v>
      </c>
      <c r="AT82" s="180">
        <v>328625</v>
      </c>
      <c r="AV82" s="180">
        <v>8035153</v>
      </c>
      <c r="AW82" s="180">
        <v>1260000</v>
      </c>
      <c r="AX82" s="180">
        <v>0</v>
      </c>
      <c r="AY82" s="180">
        <v>8303288</v>
      </c>
      <c r="AZ82" s="180">
        <v>23275</v>
      </c>
      <c r="BA82" s="180">
        <v>0</v>
      </c>
      <c r="BB82" s="180">
        <v>0</v>
      </c>
      <c r="BC82" s="180">
        <v>0</v>
      </c>
      <c r="BD82" s="180">
        <v>1817537</v>
      </c>
      <c r="BE82" s="180">
        <v>0</v>
      </c>
      <c r="BF82" s="180">
        <v>0</v>
      </c>
      <c r="BH82" s="180">
        <v>0</v>
      </c>
      <c r="BI82" s="180">
        <v>0</v>
      </c>
      <c r="BJ82" s="180">
        <v>36458</v>
      </c>
      <c r="BK82" s="180">
        <v>2142481</v>
      </c>
      <c r="BM82" s="180">
        <v>212517</v>
      </c>
      <c r="BN82" s="180">
        <v>1023026</v>
      </c>
      <c r="BO82" s="180">
        <v>790847</v>
      </c>
      <c r="BP82" s="180">
        <v>1615854</v>
      </c>
      <c r="BQ82" s="180">
        <v>0</v>
      </c>
      <c r="BR82" s="180">
        <v>252171</v>
      </c>
      <c r="BS82" s="180">
        <v>21000000</v>
      </c>
      <c r="BT82" s="180">
        <v>135770</v>
      </c>
      <c r="BU82" s="180">
        <v>351568</v>
      </c>
      <c r="BV82" s="180">
        <v>0</v>
      </c>
      <c r="BX82" s="180">
        <v>17719</v>
      </c>
      <c r="BY82" s="180">
        <v>0</v>
      </c>
      <c r="BZ82" s="180">
        <v>0</v>
      </c>
      <c r="CA82" s="180">
        <v>0</v>
      </c>
      <c r="CB82" s="180">
        <v>549985</v>
      </c>
      <c r="CD82" s="180">
        <v>0</v>
      </c>
    </row>
    <row r="83" spans="1:82" s="639" customFormat="1" x14ac:dyDescent="0.3">
      <c r="A83" s="638">
        <v>338</v>
      </c>
      <c r="B83" s="639" t="s">
        <v>108</v>
      </c>
      <c r="E83" s="639">
        <v>6984</v>
      </c>
      <c r="G83" s="639">
        <v>766904</v>
      </c>
      <c r="H83" s="639">
        <v>80876</v>
      </c>
      <c r="I83" s="639">
        <v>281061</v>
      </c>
      <c r="J83" s="639">
        <v>322</v>
      </c>
      <c r="K83" s="639">
        <v>29582</v>
      </c>
      <c r="L83" s="639">
        <v>6482</v>
      </c>
      <c r="M83" s="639">
        <v>12699010</v>
      </c>
      <c r="N83" s="639">
        <v>282973</v>
      </c>
      <c r="O83" s="639">
        <v>4636566</v>
      </c>
      <c r="P83" s="639">
        <v>2011</v>
      </c>
      <c r="Q83" s="639">
        <v>74903404</v>
      </c>
      <c r="R83" s="639">
        <v>1617829</v>
      </c>
      <c r="S83" s="639">
        <v>4092</v>
      </c>
      <c r="T83" s="639">
        <v>175337710</v>
      </c>
      <c r="U83" s="639">
        <v>23393707</v>
      </c>
      <c r="V83" s="639">
        <v>34796695</v>
      </c>
      <c r="W83" s="639">
        <v>47901831</v>
      </c>
      <c r="Y83" s="639">
        <v>7385622</v>
      </c>
      <c r="Z83" s="639">
        <v>377475</v>
      </c>
      <c r="AA83" s="639">
        <v>18317159</v>
      </c>
      <c r="AB83" s="639">
        <v>1803811</v>
      </c>
      <c r="AC83" s="639">
        <v>895373</v>
      </c>
      <c r="AD83" s="639">
        <v>817948</v>
      </c>
      <c r="AE83" s="639">
        <v>2728206</v>
      </c>
      <c r="AF83" s="639">
        <v>21644882</v>
      </c>
      <c r="AG83" s="639">
        <v>3380917</v>
      </c>
      <c r="AH83" s="639">
        <v>514933</v>
      </c>
      <c r="AI83" s="639">
        <v>83285411</v>
      </c>
      <c r="AJ83" s="639">
        <v>38252</v>
      </c>
      <c r="AM83" s="639">
        <v>15894092</v>
      </c>
      <c r="AN83" s="639">
        <v>254696</v>
      </c>
      <c r="AO83" s="639">
        <v>377817</v>
      </c>
      <c r="AP83" s="639">
        <v>0</v>
      </c>
      <c r="AQ83" s="639">
        <v>16414865</v>
      </c>
      <c r="AR83" s="639">
        <v>51718836</v>
      </c>
      <c r="AS83" s="639">
        <v>416084</v>
      </c>
      <c r="AT83" s="639">
        <v>1393497</v>
      </c>
      <c r="AV83" s="639">
        <v>15866490</v>
      </c>
      <c r="AW83" s="639">
        <v>1602654</v>
      </c>
      <c r="AX83" s="639">
        <v>577826</v>
      </c>
      <c r="AY83" s="639">
        <v>11714033</v>
      </c>
      <c r="AZ83" s="639">
        <v>407415</v>
      </c>
      <c r="BA83" s="639">
        <v>267155</v>
      </c>
      <c r="BB83" s="639">
        <v>0</v>
      </c>
      <c r="BC83" s="639">
        <v>48002</v>
      </c>
      <c r="BD83" s="639">
        <v>12562868</v>
      </c>
      <c r="BE83" s="639">
        <v>2846</v>
      </c>
      <c r="BF83" s="639">
        <v>57551</v>
      </c>
      <c r="BH83" s="639">
        <v>1121</v>
      </c>
      <c r="BI83" s="639">
        <v>31290</v>
      </c>
      <c r="BJ83" s="639">
        <v>100978</v>
      </c>
      <c r="BK83" s="639">
        <v>5587252</v>
      </c>
      <c r="BM83" s="639">
        <v>850019</v>
      </c>
      <c r="BN83" s="639">
        <v>2631116</v>
      </c>
      <c r="BO83" s="639">
        <v>1317169</v>
      </c>
      <c r="BP83" s="639">
        <v>1945920</v>
      </c>
      <c r="BQ83" s="639">
        <v>7599334</v>
      </c>
      <c r="BR83" s="639">
        <v>803498</v>
      </c>
      <c r="BS83" s="639">
        <v>31167225</v>
      </c>
      <c r="BT83" s="639">
        <v>358588</v>
      </c>
      <c r="BU83" s="639">
        <v>4496995</v>
      </c>
      <c r="BV83" s="639">
        <v>50002</v>
      </c>
      <c r="BX83" s="639">
        <v>966952</v>
      </c>
      <c r="BY83" s="639">
        <v>9257</v>
      </c>
      <c r="BZ83" s="639">
        <v>1184068</v>
      </c>
      <c r="CA83" s="639">
        <v>8480</v>
      </c>
      <c r="CB83" s="639">
        <v>950056</v>
      </c>
      <c r="CD83" s="639">
        <v>40460</v>
      </c>
    </row>
    <row r="84" spans="1:82" x14ac:dyDescent="0.3">
      <c r="A84" s="155">
        <v>339</v>
      </c>
      <c r="B84" s="180" t="s">
        <v>181</v>
      </c>
      <c r="E84" s="180">
        <v>12160</v>
      </c>
      <c r="G84" s="180">
        <v>22440</v>
      </c>
      <c r="H84" s="180">
        <v>0</v>
      </c>
      <c r="I84" s="180">
        <v>14475</v>
      </c>
      <c r="J84" s="180">
        <v>0</v>
      </c>
      <c r="K84" s="180">
        <v>5085</v>
      </c>
      <c r="L84" s="180">
        <v>3985</v>
      </c>
      <c r="M84" s="180">
        <v>0</v>
      </c>
      <c r="N84" s="180">
        <v>247200</v>
      </c>
      <c r="O84" s="180">
        <v>210519</v>
      </c>
      <c r="P84" s="180">
        <v>590</v>
      </c>
      <c r="Q84" s="180">
        <v>10310804</v>
      </c>
      <c r="R84" s="180">
        <v>68427</v>
      </c>
      <c r="S84" s="180">
        <v>0</v>
      </c>
      <c r="T84" s="180">
        <v>6232685</v>
      </c>
      <c r="U84" s="180">
        <v>2066960</v>
      </c>
      <c r="V84" s="180">
        <v>7703971</v>
      </c>
      <c r="W84" s="180">
        <v>2720674</v>
      </c>
      <c r="Y84" s="180">
        <v>817564</v>
      </c>
      <c r="Z84" s="180">
        <v>108317</v>
      </c>
      <c r="AA84" s="180">
        <v>1017307</v>
      </c>
      <c r="AB84" s="180">
        <v>669426</v>
      </c>
      <c r="AC84" s="180">
        <v>34296</v>
      </c>
      <c r="AD84" s="180">
        <v>318638</v>
      </c>
      <c r="AE84" s="180">
        <v>30872</v>
      </c>
      <c r="AF84" s="180">
        <v>457203</v>
      </c>
      <c r="AG84" s="180">
        <v>869477</v>
      </c>
      <c r="AH84" s="180">
        <v>4226</v>
      </c>
      <c r="AI84" s="180">
        <v>2016749</v>
      </c>
      <c r="AJ84" s="180">
        <v>6255</v>
      </c>
      <c r="AM84" s="180">
        <v>1701593</v>
      </c>
      <c r="AN84" s="180">
        <v>49079</v>
      </c>
      <c r="AO84" s="180">
        <v>968</v>
      </c>
      <c r="AP84" s="180">
        <v>10456</v>
      </c>
      <c r="AQ84" s="180">
        <v>1184587</v>
      </c>
      <c r="AR84" s="180">
        <v>462813</v>
      </c>
      <c r="AS84" s="180">
        <v>261</v>
      </c>
      <c r="AT84" s="180">
        <v>164265</v>
      </c>
      <c r="AV84" s="180">
        <v>2475519</v>
      </c>
      <c r="AW84" s="180">
        <v>47367</v>
      </c>
      <c r="AX84" s="180">
        <v>191248</v>
      </c>
      <c r="AY84" s="180">
        <v>3616172</v>
      </c>
      <c r="AZ84" s="180">
        <v>54011</v>
      </c>
      <c r="BA84" s="180">
        <v>128805</v>
      </c>
      <c r="BB84" s="180">
        <v>0</v>
      </c>
      <c r="BC84" s="180">
        <v>26305</v>
      </c>
      <c r="BD84" s="180">
        <v>2413513</v>
      </c>
      <c r="BE84" s="180">
        <v>24237</v>
      </c>
      <c r="BF84" s="180">
        <v>63148</v>
      </c>
      <c r="BH84" s="180">
        <v>0</v>
      </c>
      <c r="BI84" s="180">
        <v>33099</v>
      </c>
      <c r="BJ84" s="180">
        <v>5316</v>
      </c>
      <c r="BK84" s="180">
        <v>599247</v>
      </c>
      <c r="BM84" s="180">
        <v>444250</v>
      </c>
      <c r="BN84" s="180">
        <v>895349</v>
      </c>
      <c r="BO84" s="180">
        <v>268537</v>
      </c>
      <c r="BP84" s="180">
        <v>31364</v>
      </c>
      <c r="BQ84" s="180">
        <v>1505250</v>
      </c>
      <c r="BR84" s="180">
        <v>151298</v>
      </c>
      <c r="BS84" s="180">
        <v>927828</v>
      </c>
      <c r="BT84" s="180">
        <v>128588</v>
      </c>
      <c r="BU84" s="180">
        <v>721009</v>
      </c>
      <c r="BV84" s="180">
        <v>87344</v>
      </c>
      <c r="BX84" s="180">
        <v>47123</v>
      </c>
      <c r="BY84" s="180">
        <v>0</v>
      </c>
      <c r="BZ84" s="180">
        <v>0</v>
      </c>
      <c r="CA84" s="180">
        <v>20593</v>
      </c>
      <c r="CB84" s="180">
        <v>190666</v>
      </c>
      <c r="CD84" s="180">
        <v>0</v>
      </c>
    </row>
    <row r="85" spans="1:82" x14ac:dyDescent="0.3">
      <c r="A85" s="155">
        <v>341</v>
      </c>
      <c r="B85" s="180" t="s">
        <v>1055</v>
      </c>
      <c r="E85" s="180">
        <v>53328</v>
      </c>
      <c r="G85" s="180">
        <v>2169791</v>
      </c>
      <c r="H85" s="180">
        <v>1873515</v>
      </c>
      <c r="I85" s="180">
        <v>4451356</v>
      </c>
      <c r="J85" s="180">
        <v>86772</v>
      </c>
      <c r="K85" s="180">
        <v>357438</v>
      </c>
      <c r="L85" s="180">
        <v>213042</v>
      </c>
      <c r="M85" s="180">
        <v>15103257</v>
      </c>
      <c r="N85" s="180">
        <v>298327</v>
      </c>
      <c r="O85" s="180">
        <v>4936610</v>
      </c>
      <c r="P85" s="180">
        <v>89450</v>
      </c>
      <c r="Q85" s="180">
        <v>39597108</v>
      </c>
      <c r="R85" s="180">
        <v>1635680</v>
      </c>
      <c r="S85" s="180">
        <v>26916</v>
      </c>
      <c r="T85" s="180">
        <v>67928839</v>
      </c>
      <c r="U85" s="180">
        <v>14003305</v>
      </c>
      <c r="V85" s="180">
        <v>19099504</v>
      </c>
      <c r="W85" s="180">
        <v>33713374</v>
      </c>
      <c r="Y85" s="180">
        <v>12952815</v>
      </c>
      <c r="Z85" s="180">
        <v>1040058</v>
      </c>
      <c r="AA85" s="180">
        <v>13706538</v>
      </c>
      <c r="AB85" s="180">
        <v>3742477</v>
      </c>
      <c r="AC85" s="180">
        <v>1402981</v>
      </c>
      <c r="AD85" s="180">
        <v>1605509</v>
      </c>
      <c r="AE85" s="180">
        <v>2488787</v>
      </c>
      <c r="AF85" s="180">
        <v>20140859</v>
      </c>
      <c r="AG85" s="180">
        <v>4618926</v>
      </c>
      <c r="AH85" s="180">
        <v>1087995</v>
      </c>
      <c r="AI85" s="180">
        <v>31700434</v>
      </c>
      <c r="AJ85" s="180">
        <v>912472</v>
      </c>
      <c r="AM85" s="180">
        <v>13306061</v>
      </c>
      <c r="AN85" s="180">
        <v>554834</v>
      </c>
      <c r="AO85" s="180">
        <v>850946</v>
      </c>
      <c r="AP85" s="180">
        <v>4563</v>
      </c>
      <c r="AQ85" s="180">
        <v>8866119</v>
      </c>
      <c r="AR85" s="180">
        <v>6549146</v>
      </c>
      <c r="AS85" s="180">
        <v>451949</v>
      </c>
      <c r="AT85" s="180">
        <v>2333104</v>
      </c>
      <c r="AV85" s="180">
        <v>15533823</v>
      </c>
      <c r="AW85" s="180">
        <v>1766847</v>
      </c>
      <c r="AX85" s="180">
        <v>1547231</v>
      </c>
      <c r="AY85" s="180">
        <v>8037634</v>
      </c>
      <c r="AZ85" s="180">
        <v>916901</v>
      </c>
      <c r="BA85" s="180">
        <v>910170</v>
      </c>
      <c r="BB85" s="180">
        <v>33689</v>
      </c>
      <c r="BC85" s="180">
        <v>264273</v>
      </c>
      <c r="BD85" s="180">
        <v>6874468</v>
      </c>
      <c r="BE85" s="180">
        <v>115073</v>
      </c>
      <c r="BF85" s="180">
        <v>342617</v>
      </c>
      <c r="BH85" s="180">
        <v>78405</v>
      </c>
      <c r="BI85" s="180">
        <v>196108</v>
      </c>
      <c r="BJ85" s="180">
        <v>121787</v>
      </c>
      <c r="BK85" s="180">
        <v>2940496</v>
      </c>
      <c r="BM85" s="180">
        <v>1580906</v>
      </c>
      <c r="BN85" s="180">
        <v>3727587</v>
      </c>
      <c r="BO85" s="180">
        <v>1050102</v>
      </c>
      <c r="BP85" s="180">
        <v>1542997</v>
      </c>
      <c r="BQ85" s="180">
        <v>18803582</v>
      </c>
      <c r="BR85" s="180">
        <v>731527</v>
      </c>
      <c r="BS85" s="180">
        <v>12757135</v>
      </c>
      <c r="BT85" s="180">
        <v>360245</v>
      </c>
      <c r="BU85" s="180">
        <v>4641263</v>
      </c>
      <c r="BV85" s="180">
        <v>604514</v>
      </c>
      <c r="BX85" s="180">
        <v>737512</v>
      </c>
      <c r="BY85" s="180">
        <v>50301</v>
      </c>
      <c r="BZ85" s="180">
        <v>153853</v>
      </c>
      <c r="CA85" s="180">
        <v>107397</v>
      </c>
      <c r="CB85" s="180">
        <v>993913</v>
      </c>
      <c r="CD85" s="180">
        <v>53761</v>
      </c>
    </row>
    <row r="86" spans="1:82" x14ac:dyDescent="0.3">
      <c r="A86" s="155">
        <v>343</v>
      </c>
      <c r="B86" s="180" t="s">
        <v>246</v>
      </c>
      <c r="E86" s="180">
        <v>0</v>
      </c>
      <c r="G86" s="180">
        <v>0</v>
      </c>
      <c r="H86" s="180">
        <v>0</v>
      </c>
      <c r="I86" s="180">
        <v>0</v>
      </c>
      <c r="J86" s="180">
        <v>0</v>
      </c>
      <c r="K86" s="180">
        <v>0</v>
      </c>
      <c r="L86" s="180">
        <v>0</v>
      </c>
      <c r="M86" s="180">
        <v>822984</v>
      </c>
      <c r="N86" s="180">
        <v>22886</v>
      </c>
      <c r="O86" s="180">
        <v>263553</v>
      </c>
      <c r="P86" s="180">
        <v>0</v>
      </c>
      <c r="Q86" s="180">
        <v>1528555</v>
      </c>
      <c r="R86" s="180">
        <v>82867</v>
      </c>
      <c r="S86" s="180">
        <v>0</v>
      </c>
      <c r="T86" s="180">
        <v>3909239</v>
      </c>
      <c r="U86" s="180">
        <v>417991</v>
      </c>
      <c r="V86" s="180">
        <v>1341288</v>
      </c>
      <c r="W86" s="180">
        <v>2109798</v>
      </c>
      <c r="Y86" s="180">
        <v>36000</v>
      </c>
      <c r="Z86" s="180">
        <v>0</v>
      </c>
      <c r="AA86" s="180">
        <v>1061819</v>
      </c>
      <c r="AB86" s="180">
        <v>29282</v>
      </c>
      <c r="AC86" s="180">
        <v>83373</v>
      </c>
      <c r="AD86" s="180">
        <v>0</v>
      </c>
      <c r="AE86" s="180">
        <v>41672</v>
      </c>
      <c r="AF86" s="180">
        <v>3816919</v>
      </c>
      <c r="AG86" s="180">
        <v>0</v>
      </c>
      <c r="AH86" s="180">
        <v>61229</v>
      </c>
      <c r="AI86" s="180">
        <v>1792171</v>
      </c>
      <c r="AJ86" s="180">
        <v>0</v>
      </c>
      <c r="AM86" s="180">
        <v>1029630</v>
      </c>
      <c r="AN86" s="180">
        <v>0</v>
      </c>
      <c r="AO86" s="180">
        <v>18643</v>
      </c>
      <c r="AP86" s="180">
        <v>0</v>
      </c>
      <c r="AQ86" s="180">
        <v>523705</v>
      </c>
      <c r="AR86" s="180">
        <v>148399</v>
      </c>
      <c r="AS86" s="180">
        <v>0</v>
      </c>
      <c r="AT86" s="180">
        <v>89437</v>
      </c>
      <c r="AV86" s="180">
        <v>1633628</v>
      </c>
      <c r="AW86" s="180">
        <v>180000</v>
      </c>
      <c r="AX86" s="180">
        <v>0</v>
      </c>
      <c r="AY86" s="180">
        <v>809960</v>
      </c>
      <c r="AZ86" s="180">
        <v>9686</v>
      </c>
      <c r="BA86" s="180">
        <v>0</v>
      </c>
      <c r="BB86" s="180">
        <v>0</v>
      </c>
      <c r="BC86" s="180">
        <v>0</v>
      </c>
      <c r="BD86" s="180">
        <v>70942</v>
      </c>
      <c r="BE86" s="180">
        <v>0</v>
      </c>
      <c r="BF86" s="180">
        <v>0</v>
      </c>
      <c r="BH86" s="180">
        <v>0</v>
      </c>
      <c r="BI86" s="180">
        <v>0</v>
      </c>
      <c r="BJ86" s="180">
        <v>17542</v>
      </c>
      <c r="BK86" s="180">
        <v>206188</v>
      </c>
      <c r="BM86" s="180">
        <v>69612</v>
      </c>
      <c r="BN86" s="180">
        <v>124416</v>
      </c>
      <c r="BO86" s="180">
        <v>28454</v>
      </c>
      <c r="BP86" s="180">
        <v>115327</v>
      </c>
      <c r="BQ86" s="180">
        <v>141600</v>
      </c>
      <c r="BR86" s="180">
        <v>0</v>
      </c>
      <c r="BS86" s="180">
        <v>225000</v>
      </c>
      <c r="BT86" s="180">
        <v>80601</v>
      </c>
      <c r="BU86" s="180">
        <v>78424</v>
      </c>
      <c r="BV86" s="180">
        <v>0</v>
      </c>
      <c r="BX86" s="180">
        <v>4445</v>
      </c>
      <c r="BY86" s="180">
        <v>0</v>
      </c>
      <c r="BZ86" s="180">
        <v>0</v>
      </c>
      <c r="CA86" s="180">
        <v>0</v>
      </c>
      <c r="CB86" s="180">
        <v>47222</v>
      </c>
      <c r="CD86" s="180">
        <v>0</v>
      </c>
    </row>
    <row r="87" spans="1:82" x14ac:dyDescent="0.3">
      <c r="A87" s="155">
        <v>344</v>
      </c>
      <c r="B87" s="180" t="s">
        <v>179</v>
      </c>
      <c r="E87" s="180">
        <v>0</v>
      </c>
      <c r="G87" s="180">
        <v>11725</v>
      </c>
      <c r="H87" s="180">
        <v>0</v>
      </c>
      <c r="I87" s="180">
        <v>0</v>
      </c>
      <c r="J87" s="180">
        <v>0</v>
      </c>
      <c r="K87" s="180">
        <v>0</v>
      </c>
      <c r="L87" s="180">
        <v>0</v>
      </c>
      <c r="M87" s="180">
        <v>47274</v>
      </c>
      <c r="N87" s="180">
        <v>853</v>
      </c>
      <c r="O87" s="180">
        <v>13243</v>
      </c>
      <c r="P87" s="180">
        <v>0</v>
      </c>
      <c r="Q87" s="180">
        <v>504542</v>
      </c>
      <c r="R87" s="180">
        <v>31588</v>
      </c>
      <c r="S87" s="180">
        <v>0</v>
      </c>
      <c r="T87" s="180">
        <v>1774698</v>
      </c>
      <c r="U87" s="180">
        <v>393715</v>
      </c>
      <c r="V87" s="180">
        <v>93164</v>
      </c>
      <c r="W87" s="180">
        <v>833379</v>
      </c>
      <c r="Y87" s="180">
        <v>0</v>
      </c>
      <c r="Z87" s="180">
        <v>0</v>
      </c>
      <c r="AA87" s="180">
        <v>311994</v>
      </c>
      <c r="AB87" s="180">
        <v>494</v>
      </c>
      <c r="AC87" s="180">
        <v>23939</v>
      </c>
      <c r="AD87" s="180">
        <v>0</v>
      </c>
      <c r="AE87" s="180">
        <v>71462</v>
      </c>
      <c r="AF87" s="180">
        <v>294342</v>
      </c>
      <c r="AG87" s="180">
        <v>0</v>
      </c>
      <c r="AH87" s="180">
        <v>6352</v>
      </c>
      <c r="AI87" s="180">
        <v>223485</v>
      </c>
      <c r="AJ87" s="180">
        <v>0</v>
      </c>
      <c r="AM87" s="180">
        <v>196972</v>
      </c>
      <c r="AN87" s="180">
        <v>0</v>
      </c>
      <c r="AO87" s="180">
        <v>1651</v>
      </c>
      <c r="AP87" s="180">
        <v>0</v>
      </c>
      <c r="AQ87" s="180">
        <v>487774</v>
      </c>
      <c r="AR87" s="180">
        <v>17661</v>
      </c>
      <c r="AS87" s="180">
        <v>0</v>
      </c>
      <c r="AT87" s="180">
        <v>13146</v>
      </c>
      <c r="AV87" s="180">
        <v>36756</v>
      </c>
      <c r="AW87" s="180">
        <v>0</v>
      </c>
      <c r="AX87" s="180">
        <v>0</v>
      </c>
      <c r="AY87" s="180">
        <v>276594</v>
      </c>
      <c r="AZ87" s="180">
        <v>1155</v>
      </c>
      <c r="BA87" s="180">
        <v>0</v>
      </c>
      <c r="BB87" s="180">
        <v>0</v>
      </c>
      <c r="BC87" s="180">
        <v>0</v>
      </c>
      <c r="BD87" s="180">
        <v>1</v>
      </c>
      <c r="BE87" s="180">
        <v>0</v>
      </c>
      <c r="BF87" s="180">
        <v>0</v>
      </c>
      <c r="BH87" s="180">
        <v>0</v>
      </c>
      <c r="BI87" s="180">
        <v>0</v>
      </c>
      <c r="BJ87" s="180">
        <v>1398</v>
      </c>
      <c r="BK87" s="180">
        <v>74552</v>
      </c>
      <c r="BM87" s="180">
        <v>6958</v>
      </c>
      <c r="BN87" s="180">
        <v>26871</v>
      </c>
      <c r="BO87" s="180">
        <v>17512</v>
      </c>
      <c r="BP87" s="180">
        <v>61394</v>
      </c>
      <c r="BQ87" s="180">
        <v>1467</v>
      </c>
      <c r="BR87" s="180">
        <v>0</v>
      </c>
      <c r="BS87" s="180">
        <v>141776</v>
      </c>
      <c r="BT87" s="180">
        <v>9165</v>
      </c>
      <c r="BU87" s="180">
        <v>7626</v>
      </c>
      <c r="BV87" s="180">
        <v>0</v>
      </c>
      <c r="BX87" s="180">
        <v>1035</v>
      </c>
      <c r="BY87" s="180">
        <v>0</v>
      </c>
      <c r="BZ87" s="180">
        <v>0</v>
      </c>
      <c r="CA87" s="180">
        <v>0</v>
      </c>
      <c r="CB87" s="180">
        <v>24167</v>
      </c>
      <c r="CD87" s="180">
        <v>0</v>
      </c>
    </row>
    <row r="88" spans="1:82" x14ac:dyDescent="0.3">
      <c r="A88" s="155">
        <v>349</v>
      </c>
      <c r="B88" s="180" t="s">
        <v>114</v>
      </c>
      <c r="E88" s="180">
        <v>0</v>
      </c>
      <c r="G88" s="180">
        <v>0</v>
      </c>
      <c r="H88" s="180">
        <v>0</v>
      </c>
      <c r="I88" s="180">
        <v>0</v>
      </c>
      <c r="J88" s="180">
        <v>416852</v>
      </c>
      <c r="K88" s="180">
        <v>0</v>
      </c>
      <c r="L88" s="180">
        <v>0</v>
      </c>
      <c r="M88" s="180">
        <v>0</v>
      </c>
      <c r="N88" s="180">
        <v>0</v>
      </c>
      <c r="O88" s="180">
        <v>5559608</v>
      </c>
      <c r="P88" s="180">
        <v>0</v>
      </c>
      <c r="Q88" s="180">
        <v>31751467</v>
      </c>
      <c r="R88" s="180">
        <v>381621</v>
      </c>
      <c r="S88" s="180">
        <v>0</v>
      </c>
      <c r="T88" s="180">
        <v>73602746</v>
      </c>
      <c r="U88" s="180">
        <v>16873774</v>
      </c>
      <c r="V88" s="180">
        <v>19989385</v>
      </c>
      <c r="W88" s="180">
        <v>0</v>
      </c>
      <c r="Y88" s="180">
        <v>7308021</v>
      </c>
      <c r="Z88" s="180">
        <v>4003250</v>
      </c>
      <c r="AA88" s="180">
        <v>6272246</v>
      </c>
      <c r="AB88" s="180">
        <v>7728667</v>
      </c>
      <c r="AC88" s="180">
        <v>742476</v>
      </c>
      <c r="AD88" s="180">
        <v>1941321</v>
      </c>
      <c r="AE88" s="180">
        <v>1617342</v>
      </c>
      <c r="AF88" s="180">
        <v>1632114</v>
      </c>
      <c r="AG88" s="180">
        <v>755136</v>
      </c>
      <c r="AH88" s="180">
        <v>0</v>
      </c>
      <c r="AI88" s="180">
        <v>24747246</v>
      </c>
      <c r="AJ88" s="180">
        <v>32360</v>
      </c>
      <c r="AM88" s="180">
        <v>9969935</v>
      </c>
      <c r="AN88" s="180">
        <v>309585</v>
      </c>
      <c r="AO88" s="180">
        <v>1841350</v>
      </c>
      <c r="AP88" s="180">
        <v>0</v>
      </c>
      <c r="AQ88" s="180">
        <v>0</v>
      </c>
      <c r="AR88" s="180">
        <v>1837242</v>
      </c>
      <c r="AS88" s="180">
        <v>0</v>
      </c>
      <c r="AT88" s="180">
        <v>2171453</v>
      </c>
      <c r="AV88" s="180">
        <v>81142663</v>
      </c>
      <c r="AW88" s="180">
        <v>0</v>
      </c>
      <c r="AX88" s="180">
        <v>1183770</v>
      </c>
      <c r="AY88" s="180">
        <v>697793</v>
      </c>
      <c r="AZ88" s="180">
        <v>802169</v>
      </c>
      <c r="BA88" s="180">
        <v>202116</v>
      </c>
      <c r="BB88" s="180">
        <v>0</v>
      </c>
      <c r="BC88" s="180">
        <v>126074</v>
      </c>
      <c r="BD88" s="180">
        <v>21051877</v>
      </c>
      <c r="BE88" s="180">
        <v>0</v>
      </c>
      <c r="BF88" s="180">
        <v>512665</v>
      </c>
      <c r="BH88" s="180">
        <v>0</v>
      </c>
      <c r="BI88" s="180">
        <v>97428</v>
      </c>
      <c r="BJ88" s="180">
        <v>0</v>
      </c>
      <c r="BK88" s="180">
        <v>3516842</v>
      </c>
      <c r="BM88" s="180">
        <v>1613121</v>
      </c>
      <c r="BN88" s="180">
        <v>2576774</v>
      </c>
      <c r="BO88" s="180">
        <v>3102773</v>
      </c>
      <c r="BP88" s="180">
        <v>117010</v>
      </c>
      <c r="BQ88" s="180">
        <v>0</v>
      </c>
      <c r="BR88" s="180">
        <v>1140983</v>
      </c>
      <c r="BS88" s="180">
        <v>0</v>
      </c>
      <c r="BT88" s="180">
        <v>1108300</v>
      </c>
      <c r="BU88" s="180">
        <v>2895855</v>
      </c>
      <c r="BV88" s="180">
        <v>0</v>
      </c>
      <c r="BX88" s="180">
        <v>168736</v>
      </c>
      <c r="BY88" s="180">
        <v>15489</v>
      </c>
      <c r="BZ88" s="180">
        <v>1227108</v>
      </c>
      <c r="CA88" s="180">
        <v>402329</v>
      </c>
      <c r="CB88" s="180">
        <v>1208179</v>
      </c>
      <c r="CD88" s="180">
        <v>0</v>
      </c>
    </row>
    <row r="89" spans="1:82" x14ac:dyDescent="0.3">
      <c r="A89" s="155">
        <v>350</v>
      </c>
      <c r="B89" s="180" t="s">
        <v>1056</v>
      </c>
      <c r="E89" s="180">
        <v>0</v>
      </c>
      <c r="G89" s="180">
        <v>0</v>
      </c>
      <c r="H89" s="180">
        <v>0</v>
      </c>
      <c r="I89" s="180">
        <v>0</v>
      </c>
      <c r="J89" s="180">
        <v>0</v>
      </c>
      <c r="K89" s="180">
        <v>0</v>
      </c>
      <c r="L89" s="180">
        <v>0</v>
      </c>
      <c r="M89" s="180">
        <v>0</v>
      </c>
      <c r="N89" s="180">
        <v>0</v>
      </c>
      <c r="O89" s="180">
        <v>6952</v>
      </c>
      <c r="P89" s="180">
        <v>0</v>
      </c>
      <c r="Q89" s="180">
        <v>194549</v>
      </c>
      <c r="R89" s="180">
        <v>35</v>
      </c>
      <c r="S89" s="180">
        <v>0</v>
      </c>
      <c r="T89" s="180">
        <v>6103666</v>
      </c>
      <c r="U89" s="180">
        <v>293254</v>
      </c>
      <c r="V89" s="180">
        <v>58037</v>
      </c>
      <c r="W89" s="180">
        <v>0</v>
      </c>
      <c r="Y89" s="180">
        <v>6968</v>
      </c>
      <c r="Z89" s="180">
        <v>400</v>
      </c>
      <c r="AA89" s="180">
        <v>198257</v>
      </c>
      <c r="AB89" s="180">
        <v>459</v>
      </c>
      <c r="AC89" s="180">
        <v>2401</v>
      </c>
      <c r="AD89" s="180">
        <v>4453</v>
      </c>
      <c r="AE89" s="180">
        <v>37373</v>
      </c>
      <c r="AF89" s="180">
        <v>87173</v>
      </c>
      <c r="AG89" s="180">
        <v>6276</v>
      </c>
      <c r="AH89" s="180">
        <v>0</v>
      </c>
      <c r="AI89" s="180">
        <v>30510</v>
      </c>
      <c r="AJ89" s="180">
        <v>693</v>
      </c>
      <c r="AM89" s="180">
        <v>123249</v>
      </c>
      <c r="AN89" s="180">
        <v>789</v>
      </c>
      <c r="AO89" s="180">
        <v>1</v>
      </c>
      <c r="AP89" s="180">
        <v>0</v>
      </c>
      <c r="AQ89" s="180">
        <v>0</v>
      </c>
      <c r="AR89" s="180">
        <v>55415</v>
      </c>
      <c r="AS89" s="180">
        <v>0</v>
      </c>
      <c r="AT89" s="180">
        <v>692</v>
      </c>
      <c r="AV89" s="180">
        <v>854764</v>
      </c>
      <c r="AW89" s="180">
        <v>0</v>
      </c>
      <c r="AX89" s="180">
        <v>1103</v>
      </c>
      <c r="AY89" s="180">
        <v>106918</v>
      </c>
      <c r="AZ89" s="180">
        <v>21044</v>
      </c>
      <c r="BA89" s="180">
        <v>27</v>
      </c>
      <c r="BB89" s="180">
        <v>0</v>
      </c>
      <c r="BC89" s="180">
        <v>1798</v>
      </c>
      <c r="BD89" s="180">
        <v>22362</v>
      </c>
      <c r="BE89" s="180">
        <v>0</v>
      </c>
      <c r="BF89" s="180">
        <v>53</v>
      </c>
      <c r="BH89" s="180">
        <v>0</v>
      </c>
      <c r="BI89" s="180">
        <v>214</v>
      </c>
      <c r="BJ89" s="180">
        <v>0</v>
      </c>
      <c r="BK89" s="180">
        <v>12386</v>
      </c>
      <c r="BM89" s="180">
        <v>0</v>
      </c>
      <c r="BN89" s="180">
        <v>81641</v>
      </c>
      <c r="BO89" s="180">
        <v>2775</v>
      </c>
      <c r="BP89" s="180">
        <v>1587</v>
      </c>
      <c r="BQ89" s="180">
        <v>0</v>
      </c>
      <c r="BR89" s="180">
        <v>34102</v>
      </c>
      <c r="BS89" s="180">
        <v>0</v>
      </c>
      <c r="BT89" s="180">
        <v>9332</v>
      </c>
      <c r="BU89" s="180">
        <v>656757</v>
      </c>
      <c r="BV89" s="180">
        <v>0</v>
      </c>
      <c r="BX89" s="180">
        <v>6999</v>
      </c>
      <c r="BY89" s="180">
        <v>0</v>
      </c>
      <c r="BZ89" s="180">
        <v>195</v>
      </c>
      <c r="CA89" s="180">
        <v>2</v>
      </c>
      <c r="CB89" s="180">
        <v>10226</v>
      </c>
      <c r="CD89" s="180">
        <v>0</v>
      </c>
    </row>
    <row r="90" spans="1:82" x14ac:dyDescent="0.3">
      <c r="A90" s="155">
        <v>351</v>
      </c>
      <c r="B90" s="180" t="s">
        <v>223</v>
      </c>
      <c r="E90" s="180">
        <v>0</v>
      </c>
      <c r="G90" s="180">
        <v>0</v>
      </c>
      <c r="H90" s="180">
        <v>0</v>
      </c>
      <c r="I90" s="180">
        <v>0</v>
      </c>
      <c r="J90" s="180">
        <v>7423</v>
      </c>
      <c r="K90" s="180">
        <v>0</v>
      </c>
      <c r="L90" s="180">
        <v>0</v>
      </c>
      <c r="M90" s="180">
        <v>0</v>
      </c>
      <c r="N90" s="180">
        <v>0</v>
      </c>
      <c r="O90" s="180">
        <v>43455</v>
      </c>
      <c r="P90" s="180">
        <v>0</v>
      </c>
      <c r="Q90" s="180">
        <v>1038392</v>
      </c>
      <c r="R90" s="180">
        <v>6975</v>
      </c>
      <c r="S90" s="180">
        <v>0</v>
      </c>
      <c r="T90" s="180">
        <v>2617209</v>
      </c>
      <c r="U90" s="180">
        <v>329618</v>
      </c>
      <c r="V90" s="180">
        <v>330676</v>
      </c>
      <c r="W90" s="180">
        <v>0</v>
      </c>
      <c r="Y90" s="180">
        <v>223613</v>
      </c>
      <c r="Z90" s="180">
        <v>37741</v>
      </c>
      <c r="AA90" s="180">
        <v>83500</v>
      </c>
      <c r="AB90" s="180">
        <v>273751</v>
      </c>
      <c r="AC90" s="180">
        <v>15298</v>
      </c>
      <c r="AD90" s="180">
        <v>37142</v>
      </c>
      <c r="AE90" s="180">
        <v>0</v>
      </c>
      <c r="AF90" s="180">
        <v>690750</v>
      </c>
      <c r="AG90" s="180">
        <v>2486</v>
      </c>
      <c r="AH90" s="180">
        <v>3390382</v>
      </c>
      <c r="AI90" s="180">
        <v>572491</v>
      </c>
      <c r="AJ90" s="180">
        <v>0</v>
      </c>
      <c r="AM90" s="180">
        <v>200900</v>
      </c>
      <c r="AN90" s="180">
        <v>14695</v>
      </c>
      <c r="AO90" s="180">
        <v>39510</v>
      </c>
      <c r="AP90" s="180">
        <v>0</v>
      </c>
      <c r="AQ90" s="180">
        <v>0</v>
      </c>
      <c r="AR90" s="180">
        <v>16104</v>
      </c>
      <c r="AS90" s="180">
        <v>0</v>
      </c>
      <c r="AT90" s="180">
        <v>40436</v>
      </c>
      <c r="AV90" s="180">
        <v>3092004</v>
      </c>
      <c r="AW90" s="180">
        <v>0</v>
      </c>
      <c r="AX90" s="180">
        <v>0</v>
      </c>
      <c r="AY90" s="180">
        <v>0</v>
      </c>
      <c r="AZ90" s="180">
        <v>31985</v>
      </c>
      <c r="BA90" s="180">
        <v>0</v>
      </c>
      <c r="BB90" s="180">
        <v>0</v>
      </c>
      <c r="BC90" s="180">
        <v>0</v>
      </c>
      <c r="BD90" s="180">
        <v>370686</v>
      </c>
      <c r="BE90" s="180">
        <v>0</v>
      </c>
      <c r="BF90" s="180">
        <v>0</v>
      </c>
      <c r="BH90" s="180">
        <v>0</v>
      </c>
      <c r="BI90" s="180">
        <v>0</v>
      </c>
      <c r="BJ90" s="180">
        <v>0</v>
      </c>
      <c r="BK90" s="180">
        <v>68721</v>
      </c>
      <c r="BM90" s="180">
        <v>13504</v>
      </c>
      <c r="BN90" s="180">
        <v>102630</v>
      </c>
      <c r="BO90" s="180">
        <v>30806</v>
      </c>
      <c r="BP90" s="180">
        <v>0</v>
      </c>
      <c r="BQ90" s="180">
        <v>0</v>
      </c>
      <c r="BR90" s="180">
        <v>35605</v>
      </c>
      <c r="BS90" s="180">
        <v>0</v>
      </c>
      <c r="BT90" s="180">
        <v>26744</v>
      </c>
      <c r="BU90" s="180">
        <v>17268</v>
      </c>
      <c r="BV90" s="180">
        <v>0</v>
      </c>
      <c r="BX90" s="180">
        <v>0</v>
      </c>
      <c r="BY90" s="180">
        <v>0</v>
      </c>
      <c r="BZ90" s="180">
        <v>28662</v>
      </c>
      <c r="CA90" s="180">
        <v>10711</v>
      </c>
      <c r="CB90" s="180">
        <v>8654</v>
      </c>
      <c r="CD90" s="180">
        <v>0</v>
      </c>
    </row>
    <row r="91" spans="1:82" x14ac:dyDescent="0.3">
      <c r="A91" s="155">
        <v>352</v>
      </c>
      <c r="B91" s="180" t="s">
        <v>225</v>
      </c>
      <c r="E91" s="180">
        <v>0</v>
      </c>
      <c r="G91" s="180">
        <v>0</v>
      </c>
      <c r="H91" s="180">
        <v>0</v>
      </c>
      <c r="I91" s="180">
        <v>0</v>
      </c>
      <c r="J91" s="180">
        <v>0</v>
      </c>
      <c r="K91" s="180">
        <v>0</v>
      </c>
      <c r="L91" s="180">
        <v>0</v>
      </c>
      <c r="M91" s="180">
        <v>0</v>
      </c>
      <c r="N91" s="180">
        <v>0</v>
      </c>
      <c r="O91" s="180">
        <v>0</v>
      </c>
      <c r="P91" s="180">
        <v>0</v>
      </c>
      <c r="Q91" s="180">
        <v>0</v>
      </c>
      <c r="R91" s="180">
        <v>0</v>
      </c>
      <c r="S91" s="180">
        <v>0</v>
      </c>
      <c r="T91" s="180">
        <v>750000</v>
      </c>
      <c r="U91" s="180">
        <v>0</v>
      </c>
      <c r="V91" s="180">
        <v>0</v>
      </c>
      <c r="W91" s="180">
        <v>0</v>
      </c>
      <c r="Y91" s="180">
        <v>0</v>
      </c>
      <c r="Z91" s="180">
        <v>26425</v>
      </c>
      <c r="AA91" s="180">
        <v>0</v>
      </c>
      <c r="AB91" s="180">
        <v>0</v>
      </c>
      <c r="AC91" s="180">
        <v>0</v>
      </c>
      <c r="AD91" s="180">
        <v>0</v>
      </c>
      <c r="AE91" s="180">
        <v>0</v>
      </c>
      <c r="AF91" s="180">
        <v>0</v>
      </c>
      <c r="AG91" s="180">
        <v>0</v>
      </c>
      <c r="AH91" s="180">
        <v>0</v>
      </c>
      <c r="AI91" s="180">
        <v>0</v>
      </c>
      <c r="AJ91" s="180">
        <v>0</v>
      </c>
      <c r="AM91" s="180">
        <v>0</v>
      </c>
      <c r="AN91" s="180">
        <v>0</v>
      </c>
      <c r="AO91" s="180">
        <v>0</v>
      </c>
      <c r="AP91" s="180">
        <v>0</v>
      </c>
      <c r="AQ91" s="180">
        <v>0</v>
      </c>
      <c r="AR91" s="180">
        <v>0</v>
      </c>
      <c r="AS91" s="180">
        <v>0</v>
      </c>
      <c r="AT91" s="180">
        <v>23527</v>
      </c>
      <c r="AV91" s="180">
        <v>444298</v>
      </c>
      <c r="AW91" s="180">
        <v>0</v>
      </c>
      <c r="AX91" s="180">
        <v>0</v>
      </c>
      <c r="AY91" s="180">
        <v>0</v>
      </c>
      <c r="AZ91" s="180">
        <v>0</v>
      </c>
      <c r="BA91" s="180">
        <v>0</v>
      </c>
      <c r="BB91" s="180">
        <v>0</v>
      </c>
      <c r="BC91" s="180">
        <v>0</v>
      </c>
      <c r="BD91" s="180">
        <v>0</v>
      </c>
      <c r="BE91" s="180">
        <v>0</v>
      </c>
      <c r="BF91" s="180">
        <v>11275</v>
      </c>
      <c r="BH91" s="180">
        <v>0</v>
      </c>
      <c r="BI91" s="180">
        <v>0</v>
      </c>
      <c r="BJ91" s="180">
        <v>0</v>
      </c>
      <c r="BK91" s="180">
        <v>0</v>
      </c>
      <c r="BM91" s="180">
        <v>0</v>
      </c>
      <c r="BN91" s="180">
        <v>0</v>
      </c>
      <c r="BO91" s="180">
        <v>0</v>
      </c>
      <c r="BP91" s="180">
        <v>0</v>
      </c>
      <c r="BQ91" s="180">
        <v>0</v>
      </c>
      <c r="BR91" s="180">
        <v>0</v>
      </c>
      <c r="BS91" s="180">
        <v>0</v>
      </c>
      <c r="BT91" s="180">
        <v>0</v>
      </c>
      <c r="BU91" s="180">
        <v>2002784</v>
      </c>
      <c r="BV91" s="180">
        <v>0</v>
      </c>
      <c r="BX91" s="180">
        <v>0</v>
      </c>
      <c r="BY91" s="180">
        <v>0</v>
      </c>
      <c r="BZ91" s="180">
        <v>0</v>
      </c>
      <c r="CA91" s="180">
        <v>0</v>
      </c>
      <c r="CB91" s="180">
        <v>0</v>
      </c>
      <c r="CD91" s="180">
        <v>0</v>
      </c>
    </row>
    <row r="92" spans="1:82" x14ac:dyDescent="0.3">
      <c r="A92" s="155">
        <v>353</v>
      </c>
      <c r="B92" s="180" t="s">
        <v>226</v>
      </c>
      <c r="E92" s="180">
        <v>0</v>
      </c>
      <c r="G92" s="180">
        <v>0</v>
      </c>
      <c r="H92" s="180">
        <v>0</v>
      </c>
      <c r="I92" s="180">
        <v>0</v>
      </c>
      <c r="J92" s="180">
        <v>0</v>
      </c>
      <c r="K92" s="180">
        <v>0</v>
      </c>
      <c r="L92" s="180">
        <v>0</v>
      </c>
      <c r="M92" s="180">
        <v>0</v>
      </c>
      <c r="N92" s="180">
        <v>0</v>
      </c>
      <c r="O92" s="180">
        <v>0</v>
      </c>
      <c r="P92" s="180">
        <v>0</v>
      </c>
      <c r="Q92" s="180">
        <v>445182</v>
      </c>
      <c r="R92" s="180">
        <v>0</v>
      </c>
      <c r="S92" s="180">
        <v>0</v>
      </c>
      <c r="T92" s="180">
        <v>0</v>
      </c>
      <c r="U92" s="180">
        <v>160000</v>
      </c>
      <c r="V92" s="180">
        <v>0</v>
      </c>
      <c r="W92" s="180">
        <v>0</v>
      </c>
      <c r="Y92" s="180">
        <v>13351</v>
      </c>
      <c r="Z92" s="180">
        <v>29071</v>
      </c>
      <c r="AA92" s="180">
        <v>0</v>
      </c>
      <c r="AB92" s="180">
        <v>0</v>
      </c>
      <c r="AC92" s="180">
        <v>0</v>
      </c>
      <c r="AD92" s="180">
        <v>0</v>
      </c>
      <c r="AE92" s="180">
        <v>0</v>
      </c>
      <c r="AF92" s="180">
        <v>0</v>
      </c>
      <c r="AG92" s="180">
        <v>101203</v>
      </c>
      <c r="AH92" s="180">
        <v>0</v>
      </c>
      <c r="AI92" s="180">
        <v>0</v>
      </c>
      <c r="AJ92" s="180">
        <v>500000</v>
      </c>
      <c r="AM92" s="180">
        <v>0</v>
      </c>
      <c r="AN92" s="180">
        <v>0</v>
      </c>
      <c r="AO92" s="180">
        <v>0</v>
      </c>
      <c r="AP92" s="180">
        <v>0</v>
      </c>
      <c r="AQ92" s="180">
        <v>0</v>
      </c>
      <c r="AR92" s="180">
        <v>0</v>
      </c>
      <c r="AS92" s="180">
        <v>0</v>
      </c>
      <c r="AT92" s="180">
        <v>84732</v>
      </c>
      <c r="AV92" s="180">
        <v>876298</v>
      </c>
      <c r="AW92" s="180">
        <v>0</v>
      </c>
      <c r="AX92" s="180">
        <v>0</v>
      </c>
      <c r="AY92" s="180">
        <v>0</v>
      </c>
      <c r="AZ92" s="180">
        <v>0</v>
      </c>
      <c r="BA92" s="180">
        <v>0</v>
      </c>
      <c r="BB92" s="180">
        <v>0</v>
      </c>
      <c r="BC92" s="180">
        <v>0</v>
      </c>
      <c r="BD92" s="180">
        <v>225975</v>
      </c>
      <c r="BE92" s="180">
        <v>0</v>
      </c>
      <c r="BH92" s="180">
        <v>0</v>
      </c>
      <c r="BI92" s="180">
        <v>0</v>
      </c>
      <c r="BJ92" s="180">
        <v>0</v>
      </c>
      <c r="BK92" s="180">
        <v>0</v>
      </c>
      <c r="BM92" s="180">
        <v>0</v>
      </c>
      <c r="BN92" s="180">
        <v>0</v>
      </c>
      <c r="BO92" s="180">
        <v>0</v>
      </c>
      <c r="BP92" s="180">
        <v>0</v>
      </c>
      <c r="BQ92" s="180">
        <v>0</v>
      </c>
      <c r="BR92" s="180">
        <v>0</v>
      </c>
      <c r="BS92" s="180">
        <v>0</v>
      </c>
      <c r="BT92" s="180">
        <v>0</v>
      </c>
      <c r="BU92" s="180">
        <v>2002784</v>
      </c>
      <c r="BV92" s="180">
        <v>0</v>
      </c>
      <c r="BX92" s="180">
        <v>0</v>
      </c>
      <c r="BY92" s="180">
        <v>0</v>
      </c>
      <c r="BZ92" s="180">
        <v>0</v>
      </c>
      <c r="CA92" s="180">
        <v>0</v>
      </c>
      <c r="CB92" s="180">
        <v>0</v>
      </c>
      <c r="CD92" s="180">
        <v>0</v>
      </c>
    </row>
    <row r="93" spans="1:82" x14ac:dyDescent="0.3">
      <c r="A93" s="155">
        <v>356</v>
      </c>
      <c r="B93" s="180" t="s">
        <v>308</v>
      </c>
      <c r="E93" s="180">
        <v>0</v>
      </c>
      <c r="G93" s="180">
        <v>0</v>
      </c>
      <c r="H93" s="180">
        <v>0</v>
      </c>
      <c r="I93" s="180">
        <v>0</v>
      </c>
      <c r="J93" s="180">
        <v>0</v>
      </c>
      <c r="K93" s="180">
        <v>0</v>
      </c>
      <c r="L93" s="180">
        <v>0</v>
      </c>
      <c r="M93" s="180">
        <v>0</v>
      </c>
      <c r="N93" s="180">
        <v>0</v>
      </c>
      <c r="O93" s="180">
        <v>0</v>
      </c>
      <c r="P93" s="180">
        <v>0</v>
      </c>
      <c r="Q93" s="180">
        <v>133363710</v>
      </c>
      <c r="R93" s="180">
        <v>0</v>
      </c>
      <c r="S93" s="180">
        <v>0</v>
      </c>
      <c r="T93" s="180">
        <v>0</v>
      </c>
      <c r="U93" s="180">
        <v>0</v>
      </c>
      <c r="V93" s="180">
        <v>28051202</v>
      </c>
      <c r="W93" s="180">
        <v>0</v>
      </c>
      <c r="Y93" s="180">
        <v>0</v>
      </c>
      <c r="Z93" s="180">
        <v>0</v>
      </c>
      <c r="AA93" s="180">
        <v>0</v>
      </c>
      <c r="AB93" s="180">
        <v>0</v>
      </c>
      <c r="AC93" s="180">
        <v>0</v>
      </c>
      <c r="AD93" s="180">
        <v>0</v>
      </c>
      <c r="AE93" s="180">
        <v>0</v>
      </c>
      <c r="AF93" s="180">
        <v>0</v>
      </c>
      <c r="AG93" s="180">
        <v>0</v>
      </c>
      <c r="AH93" s="180">
        <v>0</v>
      </c>
      <c r="AI93" s="180">
        <v>77021364</v>
      </c>
      <c r="AJ93" s="180">
        <v>0</v>
      </c>
      <c r="AM93" s="180">
        <v>27804695</v>
      </c>
      <c r="AN93" s="180">
        <v>0</v>
      </c>
      <c r="AO93" s="180">
        <v>0</v>
      </c>
      <c r="AP93" s="180">
        <v>0</v>
      </c>
      <c r="AQ93" s="180">
        <v>0</v>
      </c>
      <c r="AR93" s="180">
        <v>0</v>
      </c>
      <c r="AS93" s="180">
        <v>0</v>
      </c>
      <c r="AT93" s="180">
        <v>0</v>
      </c>
      <c r="AV93" s="180">
        <v>0</v>
      </c>
      <c r="AW93" s="180">
        <v>0</v>
      </c>
      <c r="AX93" s="180">
        <v>0</v>
      </c>
      <c r="AY93" s="180">
        <v>0</v>
      </c>
      <c r="AZ93" s="180">
        <v>0</v>
      </c>
      <c r="BA93" s="180">
        <v>0</v>
      </c>
      <c r="BB93" s="180">
        <v>0</v>
      </c>
      <c r="BC93" s="180">
        <v>0</v>
      </c>
      <c r="BD93" s="180">
        <v>0</v>
      </c>
      <c r="BE93" s="180">
        <v>0</v>
      </c>
      <c r="BF93" s="180">
        <v>0</v>
      </c>
      <c r="BH93" s="180">
        <v>0</v>
      </c>
      <c r="BI93" s="180">
        <v>0</v>
      </c>
      <c r="BJ93" s="180">
        <v>0</v>
      </c>
      <c r="BK93" s="180">
        <v>0</v>
      </c>
      <c r="BM93" s="180">
        <v>0</v>
      </c>
      <c r="BN93" s="180">
        <v>0</v>
      </c>
      <c r="BO93" s="180">
        <v>0</v>
      </c>
      <c r="BP93" s="180">
        <v>0</v>
      </c>
      <c r="BQ93" s="180">
        <v>0</v>
      </c>
      <c r="BR93" s="180">
        <v>1443875</v>
      </c>
      <c r="BS93" s="180">
        <v>19760188</v>
      </c>
      <c r="BT93" s="180">
        <v>0</v>
      </c>
      <c r="BU93" s="180">
        <v>0</v>
      </c>
      <c r="BV93" s="180">
        <v>0</v>
      </c>
      <c r="BX93" s="180">
        <v>0</v>
      </c>
      <c r="BY93" s="180">
        <v>0</v>
      </c>
      <c r="BZ93" s="180">
        <v>0</v>
      </c>
      <c r="CA93" s="180">
        <v>0</v>
      </c>
      <c r="CB93" s="180">
        <v>0</v>
      </c>
      <c r="CD93" s="180">
        <v>0</v>
      </c>
    </row>
    <row r="94" spans="1:82" x14ac:dyDescent="0.3">
      <c r="A94" s="155">
        <v>357</v>
      </c>
      <c r="B94" s="180" t="s">
        <v>309</v>
      </c>
      <c r="E94" s="180">
        <v>0</v>
      </c>
      <c r="G94" s="180">
        <v>0</v>
      </c>
      <c r="H94" s="180">
        <v>0</v>
      </c>
      <c r="I94" s="180">
        <v>0</v>
      </c>
      <c r="J94" s="180">
        <v>0</v>
      </c>
      <c r="K94" s="180">
        <v>0</v>
      </c>
      <c r="L94" s="180">
        <v>0</v>
      </c>
      <c r="M94" s="180">
        <v>0</v>
      </c>
      <c r="N94" s="180">
        <v>0</v>
      </c>
      <c r="O94" s="180">
        <v>0</v>
      </c>
      <c r="P94" s="180">
        <v>0</v>
      </c>
      <c r="Q94" s="180">
        <v>53627308</v>
      </c>
      <c r="R94" s="180">
        <v>0</v>
      </c>
      <c r="S94" s="180">
        <v>0</v>
      </c>
      <c r="T94" s="180">
        <v>0</v>
      </c>
      <c r="U94" s="180">
        <v>0</v>
      </c>
      <c r="V94" s="180">
        <v>17501739</v>
      </c>
      <c r="W94" s="180">
        <v>0</v>
      </c>
      <c r="Y94" s="180">
        <v>0</v>
      </c>
      <c r="Z94" s="180">
        <v>0</v>
      </c>
      <c r="AA94" s="180">
        <v>0</v>
      </c>
      <c r="AB94" s="180">
        <v>0</v>
      </c>
      <c r="AC94" s="180">
        <v>0</v>
      </c>
      <c r="AD94" s="180">
        <v>0</v>
      </c>
      <c r="AE94" s="180">
        <v>0</v>
      </c>
      <c r="AF94" s="180">
        <v>0</v>
      </c>
      <c r="AG94" s="180">
        <v>0</v>
      </c>
      <c r="AH94" s="180">
        <v>0</v>
      </c>
      <c r="AI94" s="180">
        <v>51155127</v>
      </c>
      <c r="AJ94" s="180">
        <v>0</v>
      </c>
      <c r="AM94" s="180">
        <v>15399408</v>
      </c>
      <c r="AN94" s="180">
        <v>0</v>
      </c>
      <c r="AO94" s="180">
        <v>0</v>
      </c>
      <c r="AP94" s="180">
        <v>0</v>
      </c>
      <c r="AQ94" s="180">
        <v>0</v>
      </c>
      <c r="AR94" s="180">
        <v>0</v>
      </c>
      <c r="AS94" s="180">
        <v>0</v>
      </c>
      <c r="AT94" s="180">
        <v>0</v>
      </c>
      <c r="AV94" s="180">
        <v>0</v>
      </c>
      <c r="AW94" s="180">
        <v>0</v>
      </c>
      <c r="AX94" s="180">
        <v>0</v>
      </c>
      <c r="AY94" s="180">
        <v>0</v>
      </c>
      <c r="AZ94" s="180">
        <v>0</v>
      </c>
      <c r="BA94" s="180">
        <v>0</v>
      </c>
      <c r="BB94" s="180">
        <v>0</v>
      </c>
      <c r="BC94" s="180">
        <v>0</v>
      </c>
      <c r="BD94" s="180">
        <v>0</v>
      </c>
      <c r="BE94" s="180">
        <v>0</v>
      </c>
      <c r="BF94" s="180">
        <v>0</v>
      </c>
      <c r="BH94" s="180">
        <v>0</v>
      </c>
      <c r="BI94" s="180">
        <v>0</v>
      </c>
      <c r="BJ94" s="180">
        <v>0</v>
      </c>
      <c r="BK94" s="180">
        <v>0</v>
      </c>
      <c r="BM94" s="180">
        <v>0</v>
      </c>
      <c r="BN94" s="180">
        <v>0</v>
      </c>
      <c r="BO94" s="180">
        <v>0</v>
      </c>
      <c r="BP94" s="180">
        <v>0</v>
      </c>
      <c r="BQ94" s="180">
        <v>0</v>
      </c>
      <c r="BR94" s="180">
        <v>1296512</v>
      </c>
      <c r="BS94" s="180">
        <v>10993740</v>
      </c>
      <c r="BT94" s="180">
        <v>0</v>
      </c>
      <c r="BU94" s="180">
        <v>0</v>
      </c>
      <c r="BV94" s="180">
        <v>0</v>
      </c>
      <c r="BX94" s="180">
        <v>0</v>
      </c>
      <c r="BY94" s="180">
        <v>0</v>
      </c>
      <c r="BZ94" s="180">
        <v>0</v>
      </c>
      <c r="CA94" s="180">
        <v>0</v>
      </c>
      <c r="CB94" s="180">
        <v>0</v>
      </c>
      <c r="CD94" s="180">
        <v>0</v>
      </c>
    </row>
    <row r="95" spans="1:82" x14ac:dyDescent="0.3">
      <c r="A95" s="155">
        <v>359</v>
      </c>
      <c r="B95" s="180" t="s">
        <v>247</v>
      </c>
      <c r="E95" s="180">
        <v>0</v>
      </c>
      <c r="G95" s="180">
        <v>0</v>
      </c>
      <c r="H95" s="180">
        <v>0</v>
      </c>
      <c r="I95" s="180">
        <v>0</v>
      </c>
      <c r="J95" s="180">
        <v>0</v>
      </c>
      <c r="K95" s="180">
        <v>0</v>
      </c>
      <c r="L95" s="180">
        <v>0</v>
      </c>
      <c r="M95" s="180">
        <v>0</v>
      </c>
      <c r="N95" s="180">
        <v>0</v>
      </c>
      <c r="O95" s="180">
        <v>0</v>
      </c>
      <c r="P95" s="180">
        <v>0</v>
      </c>
      <c r="Q95" s="180">
        <v>14632680</v>
      </c>
      <c r="R95" s="180">
        <v>0</v>
      </c>
      <c r="S95" s="180">
        <v>0</v>
      </c>
      <c r="T95" s="180">
        <v>0</v>
      </c>
      <c r="U95" s="180">
        <v>0</v>
      </c>
      <c r="V95" s="180">
        <v>629404</v>
      </c>
      <c r="W95" s="180">
        <v>0</v>
      </c>
      <c r="Y95" s="180">
        <v>0</v>
      </c>
      <c r="Z95" s="180">
        <v>0</v>
      </c>
      <c r="AA95" s="180">
        <v>0</v>
      </c>
      <c r="AB95" s="180">
        <v>0</v>
      </c>
      <c r="AC95" s="180">
        <v>0</v>
      </c>
      <c r="AD95" s="180">
        <v>0</v>
      </c>
      <c r="AE95" s="180">
        <v>0</v>
      </c>
      <c r="AF95" s="180">
        <v>0</v>
      </c>
      <c r="AG95" s="180">
        <v>0</v>
      </c>
      <c r="AH95" s="180">
        <v>0</v>
      </c>
      <c r="AI95" s="180">
        <v>5352122</v>
      </c>
      <c r="AJ95" s="180">
        <v>0</v>
      </c>
      <c r="AM95" s="180">
        <v>4232620</v>
      </c>
      <c r="AN95" s="180">
        <v>0</v>
      </c>
      <c r="AO95" s="180">
        <v>0</v>
      </c>
      <c r="AP95" s="180">
        <v>0</v>
      </c>
      <c r="AQ95" s="180">
        <v>0</v>
      </c>
      <c r="AR95" s="180">
        <v>0</v>
      </c>
      <c r="AS95" s="180">
        <v>0</v>
      </c>
      <c r="AT95" s="180">
        <v>0</v>
      </c>
      <c r="AV95" s="180">
        <v>0</v>
      </c>
      <c r="AW95" s="180">
        <v>0</v>
      </c>
      <c r="AX95" s="180">
        <v>0</v>
      </c>
      <c r="AY95" s="180">
        <v>0</v>
      </c>
      <c r="AZ95" s="180">
        <v>0</v>
      </c>
      <c r="BA95" s="180">
        <v>0</v>
      </c>
      <c r="BB95" s="180">
        <v>0</v>
      </c>
      <c r="BC95" s="180">
        <v>0</v>
      </c>
      <c r="BD95" s="180">
        <v>0</v>
      </c>
      <c r="BE95" s="180">
        <v>0</v>
      </c>
      <c r="BF95" s="180">
        <v>0</v>
      </c>
      <c r="BH95" s="180">
        <v>0</v>
      </c>
      <c r="BI95" s="180">
        <v>0</v>
      </c>
      <c r="BJ95" s="180">
        <v>0</v>
      </c>
      <c r="BK95" s="180">
        <v>0</v>
      </c>
      <c r="BM95" s="180">
        <v>0</v>
      </c>
      <c r="BN95" s="180">
        <v>0</v>
      </c>
      <c r="BO95" s="180">
        <v>0</v>
      </c>
      <c r="BP95" s="180">
        <v>0</v>
      </c>
      <c r="BQ95" s="180">
        <v>0</v>
      </c>
      <c r="BR95" s="180">
        <v>19902</v>
      </c>
      <c r="BS95" s="180">
        <v>0</v>
      </c>
      <c r="BT95" s="180">
        <v>0</v>
      </c>
      <c r="BU95" s="180">
        <v>0</v>
      </c>
      <c r="BV95" s="180">
        <v>0</v>
      </c>
      <c r="BX95" s="180">
        <v>0</v>
      </c>
      <c r="BY95" s="180">
        <v>0</v>
      </c>
      <c r="BZ95" s="180">
        <v>0</v>
      </c>
      <c r="CA95" s="180">
        <v>0</v>
      </c>
      <c r="CB95" s="180">
        <v>0</v>
      </c>
      <c r="CD95" s="180">
        <v>0</v>
      </c>
    </row>
    <row r="96" spans="1:82" x14ac:dyDescent="0.3">
      <c r="A96" s="155">
        <v>360</v>
      </c>
      <c r="B96" s="180" t="s">
        <v>117</v>
      </c>
      <c r="E96" s="180">
        <v>0</v>
      </c>
      <c r="G96" s="180">
        <v>0</v>
      </c>
      <c r="H96" s="180">
        <v>0</v>
      </c>
      <c r="I96" s="180">
        <v>0</v>
      </c>
      <c r="J96" s="180">
        <v>0</v>
      </c>
      <c r="K96" s="180">
        <v>0</v>
      </c>
      <c r="L96" s="180">
        <v>0</v>
      </c>
      <c r="M96" s="180">
        <v>0</v>
      </c>
      <c r="N96" s="180">
        <v>0</v>
      </c>
      <c r="O96" s="180">
        <v>0</v>
      </c>
      <c r="P96" s="180">
        <v>0</v>
      </c>
      <c r="Q96" s="180">
        <v>24263193</v>
      </c>
      <c r="R96" s="180">
        <v>0</v>
      </c>
      <c r="S96" s="180">
        <v>0</v>
      </c>
      <c r="T96" s="180">
        <v>0</v>
      </c>
      <c r="U96" s="180">
        <v>0</v>
      </c>
      <c r="V96" s="180">
        <v>7172628</v>
      </c>
      <c r="W96" s="180">
        <v>0</v>
      </c>
      <c r="Y96" s="180">
        <v>0</v>
      </c>
      <c r="Z96" s="180">
        <v>0</v>
      </c>
      <c r="AA96" s="180">
        <v>0</v>
      </c>
      <c r="AB96" s="180">
        <v>0</v>
      </c>
      <c r="AC96" s="180">
        <v>0</v>
      </c>
      <c r="AD96" s="180">
        <v>0</v>
      </c>
      <c r="AE96" s="180">
        <v>0</v>
      </c>
      <c r="AF96" s="180">
        <v>0</v>
      </c>
      <c r="AG96" s="180">
        <v>0</v>
      </c>
      <c r="AH96" s="180">
        <v>0</v>
      </c>
      <c r="AI96" s="180">
        <v>13953021</v>
      </c>
      <c r="AJ96" s="180">
        <v>0</v>
      </c>
      <c r="AM96" s="180">
        <v>6286843</v>
      </c>
      <c r="AN96" s="180">
        <v>0</v>
      </c>
      <c r="AO96" s="180">
        <v>0</v>
      </c>
      <c r="AP96" s="180">
        <v>0</v>
      </c>
      <c r="AQ96" s="180">
        <v>0</v>
      </c>
      <c r="AR96" s="180">
        <v>0</v>
      </c>
      <c r="AS96" s="180">
        <v>0</v>
      </c>
      <c r="AT96" s="180">
        <v>0</v>
      </c>
      <c r="AV96" s="180">
        <v>0</v>
      </c>
      <c r="AW96" s="180">
        <v>0</v>
      </c>
      <c r="AX96" s="180">
        <v>0</v>
      </c>
      <c r="AY96" s="180">
        <v>0</v>
      </c>
      <c r="AZ96" s="180">
        <v>0</v>
      </c>
      <c r="BA96" s="180">
        <v>0</v>
      </c>
      <c r="BB96" s="180">
        <v>0</v>
      </c>
      <c r="BC96" s="180">
        <v>0</v>
      </c>
      <c r="BD96" s="180">
        <v>0</v>
      </c>
      <c r="BE96" s="180">
        <v>0</v>
      </c>
      <c r="BF96" s="180">
        <v>0</v>
      </c>
      <c r="BH96" s="180">
        <v>0</v>
      </c>
      <c r="BI96" s="180">
        <v>0</v>
      </c>
      <c r="BJ96" s="180">
        <v>0</v>
      </c>
      <c r="BK96" s="180">
        <v>0</v>
      </c>
      <c r="BM96" s="180">
        <v>0</v>
      </c>
      <c r="BN96" s="180">
        <v>0</v>
      </c>
      <c r="BO96" s="180">
        <v>0</v>
      </c>
      <c r="BP96" s="180">
        <v>0</v>
      </c>
      <c r="BQ96" s="180">
        <v>0</v>
      </c>
      <c r="BR96" s="180">
        <v>415679</v>
      </c>
      <c r="BS96" s="180">
        <v>1539882</v>
      </c>
      <c r="BT96" s="180">
        <v>0</v>
      </c>
      <c r="BU96" s="180">
        <v>0</v>
      </c>
      <c r="BV96" s="180">
        <v>0</v>
      </c>
      <c r="BX96" s="180">
        <v>0</v>
      </c>
      <c r="BY96" s="180">
        <v>0</v>
      </c>
      <c r="BZ96" s="180">
        <v>0</v>
      </c>
      <c r="CA96" s="180">
        <v>0</v>
      </c>
      <c r="CB96" s="180">
        <v>0</v>
      </c>
      <c r="CD96" s="180">
        <v>0</v>
      </c>
    </row>
    <row r="97" spans="1:82" x14ac:dyDescent="0.3">
      <c r="A97" s="155">
        <v>361</v>
      </c>
      <c r="B97" s="180" t="s">
        <v>98</v>
      </c>
      <c r="E97" s="180">
        <v>0</v>
      </c>
      <c r="G97" s="180">
        <v>0</v>
      </c>
      <c r="H97" s="180">
        <v>0</v>
      </c>
      <c r="I97" s="180">
        <v>0</v>
      </c>
      <c r="J97" s="180">
        <v>0</v>
      </c>
      <c r="K97" s="180">
        <v>0</v>
      </c>
      <c r="L97" s="180">
        <v>0</v>
      </c>
      <c r="M97" s="180">
        <v>0</v>
      </c>
      <c r="N97" s="180">
        <v>0</v>
      </c>
      <c r="O97" s="180">
        <v>0</v>
      </c>
      <c r="P97" s="180">
        <v>0</v>
      </c>
      <c r="Q97" s="180">
        <v>84224429</v>
      </c>
      <c r="R97" s="180">
        <v>0</v>
      </c>
      <c r="S97" s="180">
        <v>0</v>
      </c>
      <c r="T97" s="180">
        <v>0</v>
      </c>
      <c r="U97" s="180">
        <v>0</v>
      </c>
      <c r="V97" s="180">
        <v>20877722</v>
      </c>
      <c r="W97" s="180">
        <v>0</v>
      </c>
      <c r="Y97" s="180">
        <v>0</v>
      </c>
      <c r="Z97" s="180">
        <v>0</v>
      </c>
      <c r="AA97" s="180">
        <v>0</v>
      </c>
      <c r="AB97" s="180">
        <v>0</v>
      </c>
      <c r="AC97" s="180">
        <v>0</v>
      </c>
      <c r="AD97" s="180">
        <v>0</v>
      </c>
      <c r="AE97" s="180">
        <v>0</v>
      </c>
      <c r="AF97" s="180">
        <v>0</v>
      </c>
      <c r="AG97" s="180">
        <v>0</v>
      </c>
      <c r="AH97" s="180">
        <v>0</v>
      </c>
      <c r="AI97" s="180">
        <v>22143733</v>
      </c>
      <c r="AJ97" s="180">
        <v>0</v>
      </c>
      <c r="AM97" s="180">
        <v>11923790</v>
      </c>
      <c r="AN97" s="180">
        <v>0</v>
      </c>
      <c r="AO97" s="180">
        <v>0</v>
      </c>
      <c r="AP97" s="180">
        <v>0</v>
      </c>
      <c r="AQ97" s="180">
        <v>0</v>
      </c>
      <c r="AR97" s="180">
        <v>0</v>
      </c>
      <c r="AS97" s="180">
        <v>0</v>
      </c>
      <c r="AT97" s="180">
        <v>0</v>
      </c>
      <c r="AV97" s="180">
        <v>0</v>
      </c>
      <c r="AW97" s="180">
        <v>0</v>
      </c>
      <c r="AX97" s="180">
        <v>0</v>
      </c>
      <c r="AY97" s="180">
        <v>0</v>
      </c>
      <c r="AZ97" s="180">
        <v>0</v>
      </c>
      <c r="BA97" s="180">
        <v>0</v>
      </c>
      <c r="BB97" s="180">
        <v>0</v>
      </c>
      <c r="BC97" s="180">
        <v>0</v>
      </c>
      <c r="BD97" s="180">
        <v>0</v>
      </c>
      <c r="BE97" s="180">
        <v>0</v>
      </c>
      <c r="BF97" s="180">
        <v>0</v>
      </c>
      <c r="BH97" s="180">
        <v>0</v>
      </c>
      <c r="BI97" s="180">
        <v>0</v>
      </c>
      <c r="BJ97" s="180">
        <v>0</v>
      </c>
      <c r="BK97" s="180">
        <v>0</v>
      </c>
      <c r="BM97" s="180">
        <v>0</v>
      </c>
      <c r="BN97" s="180">
        <v>0</v>
      </c>
      <c r="BO97" s="180">
        <v>0</v>
      </c>
      <c r="BP97" s="180">
        <v>0</v>
      </c>
      <c r="BQ97" s="180">
        <v>0</v>
      </c>
      <c r="BR97" s="180">
        <v>1382290</v>
      </c>
      <c r="BS97" s="180">
        <v>5552420</v>
      </c>
      <c r="BT97" s="180">
        <v>0</v>
      </c>
      <c r="BU97" s="180">
        <v>0</v>
      </c>
      <c r="BV97" s="180">
        <v>0</v>
      </c>
      <c r="BX97" s="180">
        <v>0</v>
      </c>
      <c r="BY97" s="180">
        <v>0</v>
      </c>
      <c r="BZ97" s="180">
        <v>0</v>
      </c>
      <c r="CA97" s="180">
        <v>0</v>
      </c>
      <c r="CB97" s="180">
        <v>0</v>
      </c>
      <c r="CD97" s="180">
        <v>0</v>
      </c>
    </row>
    <row r="98" spans="1:82" x14ac:dyDescent="0.3">
      <c r="A98" s="155">
        <v>362</v>
      </c>
      <c r="B98" s="180" t="s">
        <v>99</v>
      </c>
      <c r="E98" s="180">
        <v>0</v>
      </c>
      <c r="G98" s="180">
        <v>0</v>
      </c>
      <c r="H98" s="180">
        <v>0</v>
      </c>
      <c r="I98" s="180">
        <v>0</v>
      </c>
      <c r="J98" s="180">
        <v>0</v>
      </c>
      <c r="K98" s="180">
        <v>0</v>
      </c>
      <c r="L98" s="180">
        <v>0</v>
      </c>
      <c r="M98" s="180">
        <v>0</v>
      </c>
      <c r="N98" s="180">
        <v>0</v>
      </c>
      <c r="O98" s="180">
        <v>0</v>
      </c>
      <c r="P98" s="180">
        <v>0</v>
      </c>
      <c r="Q98" s="180">
        <v>158697571</v>
      </c>
      <c r="R98" s="180">
        <v>0</v>
      </c>
      <c r="S98" s="180">
        <v>0</v>
      </c>
      <c r="T98" s="180">
        <v>0</v>
      </c>
      <c r="U98" s="180">
        <v>0</v>
      </c>
      <c r="V98" s="180">
        <v>31363347</v>
      </c>
      <c r="W98" s="180">
        <v>0</v>
      </c>
      <c r="Y98" s="180">
        <v>0</v>
      </c>
      <c r="Z98" s="180">
        <v>0</v>
      </c>
      <c r="AA98" s="180">
        <v>0</v>
      </c>
      <c r="AB98" s="180">
        <v>0</v>
      </c>
      <c r="AC98" s="180">
        <v>0</v>
      </c>
      <c r="AD98" s="180">
        <v>0</v>
      </c>
      <c r="AE98" s="180">
        <v>0</v>
      </c>
      <c r="AF98" s="180">
        <v>0</v>
      </c>
      <c r="AG98" s="180">
        <v>0</v>
      </c>
      <c r="AH98" s="180">
        <v>0</v>
      </c>
      <c r="AI98" s="180">
        <v>52709725</v>
      </c>
      <c r="AJ98" s="180">
        <v>0</v>
      </c>
      <c r="AM98" s="180">
        <v>21181363</v>
      </c>
      <c r="AN98" s="180">
        <v>0</v>
      </c>
      <c r="AO98" s="180">
        <v>0</v>
      </c>
      <c r="AP98" s="180">
        <v>0</v>
      </c>
      <c r="AQ98" s="180">
        <v>0</v>
      </c>
      <c r="AR98" s="180">
        <v>0</v>
      </c>
      <c r="AS98" s="180">
        <v>0</v>
      </c>
      <c r="AT98" s="180">
        <v>0</v>
      </c>
      <c r="AV98" s="180">
        <v>0</v>
      </c>
      <c r="AW98" s="180">
        <v>0</v>
      </c>
      <c r="AX98" s="180">
        <v>0</v>
      </c>
      <c r="AY98" s="180">
        <v>0</v>
      </c>
      <c r="AZ98" s="180">
        <v>0</v>
      </c>
      <c r="BA98" s="180">
        <v>0</v>
      </c>
      <c r="BB98" s="180">
        <v>0</v>
      </c>
      <c r="BC98" s="180">
        <v>0</v>
      </c>
      <c r="BD98" s="180">
        <v>0</v>
      </c>
      <c r="BE98" s="180">
        <v>0</v>
      </c>
      <c r="BF98" s="180">
        <v>0</v>
      </c>
      <c r="BH98" s="180">
        <v>0</v>
      </c>
      <c r="BI98" s="180">
        <v>0</v>
      </c>
      <c r="BJ98" s="180">
        <v>0</v>
      </c>
      <c r="BK98" s="180">
        <v>0</v>
      </c>
      <c r="BM98" s="180">
        <v>0</v>
      </c>
      <c r="BN98" s="180">
        <v>0</v>
      </c>
      <c r="BO98" s="180">
        <v>0</v>
      </c>
      <c r="BP98" s="180">
        <v>0</v>
      </c>
      <c r="BQ98" s="180">
        <v>0</v>
      </c>
      <c r="BR98" s="180">
        <v>1521351</v>
      </c>
      <c r="BS98" s="180">
        <v>21955452</v>
      </c>
      <c r="BT98" s="180">
        <v>0</v>
      </c>
      <c r="BU98" s="180">
        <v>0</v>
      </c>
      <c r="BV98" s="180">
        <v>0</v>
      </c>
      <c r="BX98" s="180">
        <v>0</v>
      </c>
      <c r="BY98" s="180">
        <v>0</v>
      </c>
      <c r="BZ98" s="180">
        <v>0</v>
      </c>
      <c r="CA98" s="180">
        <v>0</v>
      </c>
      <c r="CB98" s="180">
        <v>0</v>
      </c>
      <c r="CD98" s="180">
        <v>0</v>
      </c>
    </row>
    <row r="99" spans="1:82" x14ac:dyDescent="0.3">
      <c r="A99" s="155">
        <v>363</v>
      </c>
      <c r="B99" s="180" t="s">
        <v>233</v>
      </c>
      <c r="E99" s="180">
        <v>0</v>
      </c>
      <c r="G99" s="180">
        <v>0</v>
      </c>
      <c r="H99" s="180">
        <v>0</v>
      </c>
      <c r="I99" s="180">
        <v>0</v>
      </c>
      <c r="J99" s="180">
        <v>0</v>
      </c>
      <c r="K99" s="180">
        <v>0</v>
      </c>
      <c r="L99" s="180">
        <v>0</v>
      </c>
      <c r="M99" s="180">
        <v>0</v>
      </c>
      <c r="N99" s="180">
        <v>0</v>
      </c>
      <c r="O99" s="180">
        <v>0</v>
      </c>
      <c r="P99" s="180">
        <v>0</v>
      </c>
      <c r="Q99" s="180">
        <v>281743</v>
      </c>
      <c r="R99" s="180">
        <v>0</v>
      </c>
      <c r="S99" s="180">
        <v>0</v>
      </c>
      <c r="T99" s="180">
        <v>0</v>
      </c>
      <c r="U99" s="180">
        <v>0</v>
      </c>
      <c r="V99" s="180">
        <v>11380</v>
      </c>
      <c r="W99" s="180">
        <v>0</v>
      </c>
      <c r="Y99" s="180">
        <v>0</v>
      </c>
      <c r="Z99" s="180">
        <v>0</v>
      </c>
      <c r="AA99" s="180">
        <v>0</v>
      </c>
      <c r="AB99" s="180">
        <v>0</v>
      </c>
      <c r="AC99" s="180">
        <v>0</v>
      </c>
      <c r="AD99" s="180">
        <v>0</v>
      </c>
      <c r="AE99" s="180">
        <v>0</v>
      </c>
      <c r="AF99" s="180">
        <v>0</v>
      </c>
      <c r="AG99" s="180">
        <v>0</v>
      </c>
      <c r="AH99" s="180">
        <v>0</v>
      </c>
      <c r="AI99" s="180">
        <v>38547</v>
      </c>
      <c r="AJ99" s="180">
        <v>0</v>
      </c>
      <c r="AM99" s="180">
        <v>3715627</v>
      </c>
      <c r="AN99" s="180">
        <v>0</v>
      </c>
      <c r="AO99" s="180">
        <v>0</v>
      </c>
      <c r="AP99" s="180">
        <v>0</v>
      </c>
      <c r="AQ99" s="180">
        <v>0</v>
      </c>
      <c r="AR99" s="180">
        <v>0</v>
      </c>
      <c r="AS99" s="180">
        <v>0</v>
      </c>
      <c r="AT99" s="180">
        <v>0</v>
      </c>
      <c r="AV99" s="180">
        <v>0</v>
      </c>
      <c r="AW99" s="180">
        <v>0</v>
      </c>
      <c r="AX99" s="180">
        <v>0</v>
      </c>
      <c r="AY99" s="180">
        <v>0</v>
      </c>
      <c r="AZ99" s="180">
        <v>0</v>
      </c>
      <c r="BA99" s="180">
        <v>0</v>
      </c>
      <c r="BB99" s="180">
        <v>0</v>
      </c>
      <c r="BC99" s="180">
        <v>0</v>
      </c>
      <c r="BD99" s="180">
        <v>0</v>
      </c>
      <c r="BE99" s="180">
        <v>0</v>
      </c>
      <c r="BF99" s="180">
        <v>0</v>
      </c>
      <c r="BH99" s="180">
        <v>0</v>
      </c>
      <c r="BI99" s="180">
        <v>0</v>
      </c>
      <c r="BJ99" s="180">
        <v>0</v>
      </c>
      <c r="BK99" s="180">
        <v>0</v>
      </c>
      <c r="BM99" s="180">
        <v>0</v>
      </c>
      <c r="BN99" s="180">
        <v>0</v>
      </c>
      <c r="BO99" s="180">
        <v>0</v>
      </c>
      <c r="BP99" s="180">
        <v>0</v>
      </c>
      <c r="BQ99" s="180">
        <v>0</v>
      </c>
      <c r="BR99" s="180">
        <v>169664</v>
      </c>
      <c r="BS99" s="180">
        <v>2315010</v>
      </c>
      <c r="BT99" s="180">
        <v>0</v>
      </c>
      <c r="BU99" s="180">
        <v>0</v>
      </c>
      <c r="BV99" s="180">
        <v>0</v>
      </c>
      <c r="BX99" s="180">
        <v>0</v>
      </c>
      <c r="BY99" s="180">
        <v>0</v>
      </c>
      <c r="BZ99" s="180">
        <v>0</v>
      </c>
      <c r="CA99" s="180">
        <v>0</v>
      </c>
      <c r="CB99" s="180">
        <v>0</v>
      </c>
      <c r="CD99" s="180">
        <v>0</v>
      </c>
    </row>
    <row r="100" spans="1:82" x14ac:dyDescent="0.3">
      <c r="A100" s="155">
        <v>364</v>
      </c>
      <c r="B100" s="180" t="s">
        <v>234</v>
      </c>
      <c r="E100" s="180">
        <v>0</v>
      </c>
      <c r="G100" s="180">
        <v>0</v>
      </c>
      <c r="H100" s="180">
        <v>0</v>
      </c>
      <c r="I100" s="180">
        <v>0</v>
      </c>
      <c r="J100" s="180">
        <v>0</v>
      </c>
      <c r="K100" s="180">
        <v>0</v>
      </c>
      <c r="L100" s="180">
        <v>0</v>
      </c>
      <c r="M100" s="180">
        <v>0</v>
      </c>
      <c r="N100" s="180">
        <v>0</v>
      </c>
      <c r="O100" s="180">
        <v>0</v>
      </c>
      <c r="P100" s="180">
        <v>0</v>
      </c>
      <c r="Q100" s="180">
        <v>1072441</v>
      </c>
      <c r="R100" s="180">
        <v>0</v>
      </c>
      <c r="S100" s="180">
        <v>0</v>
      </c>
      <c r="T100" s="180">
        <v>0</v>
      </c>
      <c r="U100" s="180">
        <v>0</v>
      </c>
      <c r="V100" s="180">
        <v>4141</v>
      </c>
      <c r="W100" s="180">
        <v>0</v>
      </c>
      <c r="Y100" s="180">
        <v>0</v>
      </c>
      <c r="Z100" s="180">
        <v>0</v>
      </c>
      <c r="AA100" s="180">
        <v>0</v>
      </c>
      <c r="AB100" s="180">
        <v>0</v>
      </c>
      <c r="AC100" s="180">
        <v>0</v>
      </c>
      <c r="AD100" s="180">
        <v>0</v>
      </c>
      <c r="AE100" s="180">
        <v>0</v>
      </c>
      <c r="AF100" s="180">
        <v>0</v>
      </c>
      <c r="AG100" s="180">
        <v>0</v>
      </c>
      <c r="AH100" s="180">
        <v>0</v>
      </c>
      <c r="AI100" s="180">
        <v>127017</v>
      </c>
      <c r="AJ100" s="180">
        <v>0</v>
      </c>
      <c r="AM100" s="180">
        <v>869848</v>
      </c>
      <c r="AN100" s="180">
        <v>0</v>
      </c>
      <c r="AO100" s="180">
        <v>0</v>
      </c>
      <c r="AP100" s="180">
        <v>0</v>
      </c>
      <c r="AQ100" s="180">
        <v>0</v>
      </c>
      <c r="AR100" s="180">
        <v>0</v>
      </c>
      <c r="AS100" s="180">
        <v>0</v>
      </c>
      <c r="AT100" s="180">
        <v>0</v>
      </c>
      <c r="AV100" s="180">
        <v>0</v>
      </c>
      <c r="AW100" s="180">
        <v>0</v>
      </c>
      <c r="AX100" s="180">
        <v>0</v>
      </c>
      <c r="AY100" s="180">
        <v>0</v>
      </c>
      <c r="AZ100" s="180">
        <v>0</v>
      </c>
      <c r="BA100" s="180">
        <v>0</v>
      </c>
      <c r="BB100" s="180">
        <v>0</v>
      </c>
      <c r="BC100" s="180">
        <v>0</v>
      </c>
      <c r="BD100" s="180">
        <v>0</v>
      </c>
      <c r="BE100" s="180">
        <v>0</v>
      </c>
      <c r="BF100" s="180">
        <v>0</v>
      </c>
      <c r="BH100" s="180">
        <v>0</v>
      </c>
      <c r="BI100" s="180">
        <v>0</v>
      </c>
      <c r="BJ100" s="180">
        <v>0</v>
      </c>
      <c r="BK100" s="180">
        <v>0</v>
      </c>
      <c r="BM100" s="180">
        <v>0</v>
      </c>
      <c r="BN100" s="180">
        <v>0</v>
      </c>
      <c r="BO100" s="180">
        <v>0</v>
      </c>
      <c r="BP100" s="180">
        <v>0</v>
      </c>
      <c r="BQ100" s="180">
        <v>0</v>
      </c>
      <c r="BR100" s="180">
        <v>6354</v>
      </c>
      <c r="BS100" s="180">
        <v>0</v>
      </c>
      <c r="BT100" s="180">
        <v>0</v>
      </c>
      <c r="BU100" s="180">
        <v>0</v>
      </c>
      <c r="BV100" s="180">
        <v>0</v>
      </c>
      <c r="BX100" s="180">
        <v>0</v>
      </c>
      <c r="BY100" s="180">
        <v>0</v>
      </c>
      <c r="BZ100" s="180">
        <v>0</v>
      </c>
      <c r="CA100" s="180">
        <v>0</v>
      </c>
      <c r="CB100" s="180">
        <v>0</v>
      </c>
      <c r="CD100" s="180">
        <v>0</v>
      </c>
    </row>
    <row r="101" spans="1:82" x14ac:dyDescent="0.3">
      <c r="A101" s="155">
        <v>365</v>
      </c>
      <c r="B101" s="180" t="s">
        <v>236</v>
      </c>
      <c r="E101" s="180">
        <v>0</v>
      </c>
      <c r="G101" s="180">
        <v>0</v>
      </c>
      <c r="H101" s="180">
        <v>0</v>
      </c>
      <c r="I101" s="180">
        <v>0</v>
      </c>
      <c r="J101" s="180">
        <v>0</v>
      </c>
      <c r="K101" s="180">
        <v>0</v>
      </c>
      <c r="L101" s="180">
        <v>0</v>
      </c>
      <c r="M101" s="180">
        <v>0</v>
      </c>
      <c r="N101" s="180">
        <v>0</v>
      </c>
      <c r="O101" s="180">
        <v>0</v>
      </c>
      <c r="P101" s="180">
        <v>0</v>
      </c>
      <c r="Q101" s="180">
        <v>0</v>
      </c>
      <c r="R101" s="180">
        <v>0</v>
      </c>
      <c r="S101" s="180">
        <v>0</v>
      </c>
      <c r="T101" s="180">
        <v>0</v>
      </c>
      <c r="U101" s="180">
        <v>0</v>
      </c>
      <c r="V101" s="180">
        <v>0</v>
      </c>
      <c r="W101" s="180">
        <v>0</v>
      </c>
      <c r="Y101" s="180">
        <v>0</v>
      </c>
      <c r="Z101" s="180">
        <v>0</v>
      </c>
      <c r="AA101" s="180">
        <v>0</v>
      </c>
      <c r="AB101" s="180">
        <v>0</v>
      </c>
      <c r="AC101" s="180">
        <v>0</v>
      </c>
      <c r="AD101" s="180">
        <v>0</v>
      </c>
      <c r="AE101" s="180">
        <v>0</v>
      </c>
      <c r="AF101" s="180">
        <v>0</v>
      </c>
      <c r="AG101" s="180">
        <v>0</v>
      </c>
      <c r="AH101" s="180">
        <v>0</v>
      </c>
      <c r="AI101" s="180">
        <v>0</v>
      </c>
      <c r="AJ101" s="180">
        <v>0</v>
      </c>
      <c r="AM101" s="180">
        <v>0</v>
      </c>
      <c r="AN101" s="180">
        <v>0</v>
      </c>
      <c r="AO101" s="180">
        <v>0</v>
      </c>
      <c r="AP101" s="180">
        <v>0</v>
      </c>
      <c r="AQ101" s="180">
        <v>0</v>
      </c>
      <c r="AR101" s="180">
        <v>0</v>
      </c>
      <c r="AS101" s="180">
        <v>0</v>
      </c>
      <c r="AT101" s="180">
        <v>0</v>
      </c>
      <c r="AV101" s="180">
        <v>0</v>
      </c>
      <c r="AW101" s="180">
        <v>0</v>
      </c>
      <c r="AX101" s="180">
        <v>0</v>
      </c>
      <c r="AY101" s="180">
        <v>0</v>
      </c>
      <c r="AZ101" s="180">
        <v>0</v>
      </c>
      <c r="BA101" s="180">
        <v>0</v>
      </c>
      <c r="BB101" s="180">
        <v>0</v>
      </c>
      <c r="BC101" s="180">
        <v>0</v>
      </c>
      <c r="BD101" s="180">
        <v>0</v>
      </c>
      <c r="BE101" s="180">
        <v>0</v>
      </c>
      <c r="BF101" s="180">
        <v>0</v>
      </c>
      <c r="BH101" s="180">
        <v>0</v>
      </c>
      <c r="BI101" s="180">
        <v>0</v>
      </c>
      <c r="BJ101" s="180">
        <v>0</v>
      </c>
      <c r="BK101" s="180">
        <v>0</v>
      </c>
      <c r="BM101" s="180">
        <v>0</v>
      </c>
      <c r="BN101" s="180">
        <v>0</v>
      </c>
      <c r="BO101" s="180">
        <v>0</v>
      </c>
      <c r="BP101" s="180">
        <v>0</v>
      </c>
      <c r="BQ101" s="180">
        <v>0</v>
      </c>
      <c r="BR101" s="180">
        <v>0</v>
      </c>
      <c r="BS101" s="180">
        <v>0</v>
      </c>
      <c r="BT101" s="180">
        <v>0</v>
      </c>
      <c r="BU101" s="180">
        <v>0</v>
      </c>
      <c r="BV101" s="180">
        <v>0</v>
      </c>
      <c r="BX101" s="180">
        <v>0</v>
      </c>
      <c r="BY101" s="180">
        <v>0</v>
      </c>
      <c r="BZ101" s="180">
        <v>0</v>
      </c>
      <c r="CA101" s="180">
        <v>0</v>
      </c>
      <c r="CB101" s="180">
        <v>0</v>
      </c>
      <c r="CD101" s="180">
        <v>0</v>
      </c>
    </row>
    <row r="102" spans="1:82" x14ac:dyDescent="0.3">
      <c r="A102" s="155">
        <v>366</v>
      </c>
      <c r="B102" s="180" t="s">
        <v>1057</v>
      </c>
      <c r="E102" s="180">
        <v>0</v>
      </c>
      <c r="G102" s="180">
        <v>0</v>
      </c>
      <c r="H102" s="180">
        <v>0</v>
      </c>
      <c r="I102" s="180">
        <v>0</v>
      </c>
      <c r="J102" s="180">
        <v>0</v>
      </c>
      <c r="K102" s="180">
        <v>0</v>
      </c>
      <c r="L102" s="180">
        <v>0</v>
      </c>
      <c r="M102" s="180">
        <v>0</v>
      </c>
      <c r="N102" s="180">
        <v>0</v>
      </c>
      <c r="O102" s="180">
        <v>0</v>
      </c>
      <c r="P102" s="180">
        <v>0</v>
      </c>
      <c r="Q102" s="180">
        <v>940821</v>
      </c>
      <c r="R102" s="180">
        <v>0</v>
      </c>
      <c r="S102" s="180">
        <v>0</v>
      </c>
      <c r="T102" s="180">
        <v>0</v>
      </c>
      <c r="U102" s="180">
        <v>0</v>
      </c>
      <c r="V102" s="180">
        <v>764199</v>
      </c>
      <c r="W102" s="180">
        <v>0</v>
      </c>
      <c r="Y102" s="180">
        <v>0</v>
      </c>
      <c r="Z102" s="180">
        <v>0</v>
      </c>
      <c r="AA102" s="180">
        <v>0</v>
      </c>
      <c r="AB102" s="180">
        <v>0</v>
      </c>
      <c r="AC102" s="180">
        <v>0</v>
      </c>
      <c r="AD102" s="180">
        <v>0</v>
      </c>
      <c r="AE102" s="180">
        <v>0</v>
      </c>
      <c r="AF102" s="180">
        <v>0</v>
      </c>
      <c r="AG102" s="180">
        <v>0</v>
      </c>
      <c r="AH102" s="180">
        <v>0</v>
      </c>
      <c r="AI102" s="180">
        <v>2637550</v>
      </c>
      <c r="AJ102" s="180">
        <v>0</v>
      </c>
      <c r="AM102" s="180">
        <v>536000</v>
      </c>
      <c r="AN102" s="180">
        <v>0</v>
      </c>
      <c r="AO102" s="180">
        <v>0</v>
      </c>
      <c r="AP102" s="180">
        <v>0</v>
      </c>
      <c r="AQ102" s="180">
        <v>0</v>
      </c>
      <c r="AR102" s="180">
        <v>0</v>
      </c>
      <c r="AS102" s="180">
        <v>0</v>
      </c>
      <c r="AT102" s="180">
        <v>0</v>
      </c>
      <c r="AV102" s="180">
        <v>0</v>
      </c>
      <c r="AW102" s="180">
        <v>0</v>
      </c>
      <c r="AX102" s="180">
        <v>0</v>
      </c>
      <c r="AY102" s="180">
        <v>0</v>
      </c>
      <c r="AZ102" s="180">
        <v>0</v>
      </c>
      <c r="BA102" s="180">
        <v>0</v>
      </c>
      <c r="BB102" s="180">
        <v>0</v>
      </c>
      <c r="BC102" s="180">
        <v>0</v>
      </c>
      <c r="BD102" s="180">
        <v>0</v>
      </c>
      <c r="BE102" s="180">
        <v>0</v>
      </c>
      <c r="BF102" s="180">
        <v>0</v>
      </c>
      <c r="BH102" s="180">
        <v>0</v>
      </c>
      <c r="BI102" s="180">
        <v>0</v>
      </c>
      <c r="BJ102" s="180">
        <v>0</v>
      </c>
      <c r="BK102" s="180">
        <v>0</v>
      </c>
      <c r="BM102" s="180">
        <v>0</v>
      </c>
      <c r="BN102" s="180">
        <v>0</v>
      </c>
      <c r="BO102" s="180">
        <v>0</v>
      </c>
      <c r="BP102" s="180">
        <v>0</v>
      </c>
      <c r="BQ102" s="180">
        <v>0</v>
      </c>
      <c r="BR102" s="180">
        <v>375000</v>
      </c>
      <c r="BS102" s="180">
        <v>30852</v>
      </c>
      <c r="BT102" s="180">
        <v>0</v>
      </c>
      <c r="BU102" s="180">
        <v>0</v>
      </c>
      <c r="BV102" s="180">
        <v>0</v>
      </c>
      <c r="BX102" s="180">
        <v>0</v>
      </c>
      <c r="BY102" s="180">
        <v>0</v>
      </c>
      <c r="BZ102" s="180">
        <v>0</v>
      </c>
      <c r="CA102" s="180">
        <v>0</v>
      </c>
      <c r="CB102" s="180">
        <v>0</v>
      </c>
      <c r="CD102" s="180">
        <v>0</v>
      </c>
    </row>
    <row r="103" spans="1:82" x14ac:dyDescent="0.3">
      <c r="A103" s="155">
        <v>368</v>
      </c>
      <c r="B103" s="180" t="s">
        <v>191</v>
      </c>
      <c r="E103" s="180">
        <v>0</v>
      </c>
      <c r="G103" s="180">
        <v>0</v>
      </c>
      <c r="H103" s="180">
        <v>0</v>
      </c>
      <c r="I103" s="180">
        <v>0</v>
      </c>
      <c r="J103" s="180">
        <v>0</v>
      </c>
      <c r="K103" s="180">
        <v>0</v>
      </c>
      <c r="L103" s="180">
        <v>0</v>
      </c>
      <c r="M103" s="180">
        <v>203748</v>
      </c>
      <c r="N103" s="180">
        <v>0</v>
      </c>
      <c r="O103" s="180">
        <v>0</v>
      </c>
      <c r="P103" s="180">
        <v>0</v>
      </c>
      <c r="Q103" s="180">
        <v>114352</v>
      </c>
      <c r="R103" s="180">
        <v>0</v>
      </c>
      <c r="S103" s="180">
        <v>0</v>
      </c>
      <c r="T103" s="180">
        <v>44124</v>
      </c>
      <c r="U103" s="180">
        <v>0</v>
      </c>
      <c r="V103" s="180">
        <v>0</v>
      </c>
      <c r="W103" s="180">
        <v>0</v>
      </c>
      <c r="Y103" s="180">
        <v>341210</v>
      </c>
      <c r="Z103" s="180">
        <v>0</v>
      </c>
      <c r="AA103" s="180">
        <v>83775</v>
      </c>
      <c r="AB103" s="180">
        <v>0</v>
      </c>
      <c r="AC103" s="180">
        <v>31930</v>
      </c>
      <c r="AD103" s="180">
        <v>0</v>
      </c>
      <c r="AE103" s="180">
        <v>0</v>
      </c>
      <c r="AF103" s="180">
        <v>4300</v>
      </c>
      <c r="AG103" s="180">
        <v>0</v>
      </c>
      <c r="AH103" s="180">
        <v>0</v>
      </c>
      <c r="AI103" s="180">
        <v>0</v>
      </c>
      <c r="AJ103" s="180">
        <v>0</v>
      </c>
      <c r="AM103" s="180">
        <v>32340</v>
      </c>
      <c r="AN103" s="180">
        <v>0</v>
      </c>
      <c r="AO103" s="180">
        <v>0</v>
      </c>
      <c r="AP103" s="180">
        <v>0</v>
      </c>
      <c r="AQ103" s="180">
        <v>0</v>
      </c>
      <c r="AR103" s="180">
        <v>0</v>
      </c>
      <c r="AS103" s="180">
        <v>0</v>
      </c>
      <c r="AT103" s="180">
        <v>0</v>
      </c>
      <c r="AV103" s="180">
        <v>25239</v>
      </c>
      <c r="AW103" s="180">
        <v>12905</v>
      </c>
      <c r="AX103" s="180">
        <v>33000</v>
      </c>
      <c r="AY103" s="180">
        <v>1529419</v>
      </c>
      <c r="AZ103" s="180">
        <v>0</v>
      </c>
      <c r="BA103" s="180">
        <v>0</v>
      </c>
      <c r="BB103" s="180">
        <v>0</v>
      </c>
      <c r="BC103" s="180">
        <v>3075</v>
      </c>
      <c r="BD103" s="180">
        <v>0</v>
      </c>
      <c r="BE103" s="180">
        <v>0</v>
      </c>
      <c r="BF103" s="180">
        <v>0</v>
      </c>
      <c r="BH103" s="180">
        <v>0</v>
      </c>
      <c r="BI103" s="180">
        <v>0</v>
      </c>
      <c r="BJ103" s="180">
        <v>0</v>
      </c>
      <c r="BK103" s="180">
        <v>0</v>
      </c>
      <c r="BM103" s="180">
        <v>0</v>
      </c>
      <c r="BN103" s="180">
        <v>26000</v>
      </c>
      <c r="BO103" s="180">
        <v>0</v>
      </c>
      <c r="BP103" s="180">
        <v>0</v>
      </c>
      <c r="BQ103" s="180">
        <v>0</v>
      </c>
      <c r="BR103" s="180">
        <v>0</v>
      </c>
      <c r="BS103" s="180">
        <v>0</v>
      </c>
      <c r="BT103" s="180">
        <v>0</v>
      </c>
      <c r="BU103" s="180">
        <v>863875</v>
      </c>
      <c r="BV103" s="180">
        <v>0</v>
      </c>
      <c r="BX103" s="180">
        <v>0</v>
      </c>
      <c r="BY103" s="180">
        <v>0</v>
      </c>
      <c r="BZ103" s="180">
        <v>0</v>
      </c>
      <c r="CA103" s="180">
        <v>0</v>
      </c>
      <c r="CB103" s="180">
        <v>0</v>
      </c>
      <c r="CD103" s="180">
        <v>0</v>
      </c>
    </row>
    <row r="104" spans="1:82" x14ac:dyDescent="0.3">
      <c r="A104" s="155">
        <v>369</v>
      </c>
      <c r="B104" s="180" t="s">
        <v>196</v>
      </c>
      <c r="E104" s="180">
        <v>29576</v>
      </c>
      <c r="G104" s="180">
        <v>940161</v>
      </c>
      <c r="H104" s="180">
        <v>1638289</v>
      </c>
      <c r="I104" s="180">
        <v>1653477</v>
      </c>
      <c r="J104" s="180">
        <v>8422</v>
      </c>
      <c r="K104" s="180">
        <v>274760</v>
      </c>
      <c r="L104" s="180">
        <v>105393</v>
      </c>
      <c r="M104" s="180">
        <v>5304703</v>
      </c>
      <c r="N104" s="180">
        <v>289971</v>
      </c>
      <c r="O104" s="180">
        <v>1220332</v>
      </c>
      <c r="P104" s="180">
        <v>32295</v>
      </c>
      <c r="Q104" s="180">
        <v>15720928</v>
      </c>
      <c r="R104" s="180">
        <v>336103</v>
      </c>
      <c r="S104" s="180">
        <v>5125</v>
      </c>
      <c r="T104" s="180">
        <v>23889997</v>
      </c>
      <c r="U104" s="180">
        <v>7554233</v>
      </c>
      <c r="V104" s="180">
        <v>3762157</v>
      </c>
      <c r="W104" s="180">
        <v>11472336</v>
      </c>
      <c r="Y104" s="180">
        <v>5622281</v>
      </c>
      <c r="Z104" s="180">
        <v>571542</v>
      </c>
      <c r="AA104" s="180">
        <v>5330029</v>
      </c>
      <c r="AB104" s="180">
        <v>1787483</v>
      </c>
      <c r="AC104" s="180">
        <v>818463</v>
      </c>
      <c r="AD104" s="180">
        <v>898791</v>
      </c>
      <c r="AE104" s="180">
        <v>1427723</v>
      </c>
      <c r="AF104" s="180">
        <v>2254067</v>
      </c>
      <c r="AG104" s="180">
        <v>2089861</v>
      </c>
      <c r="AH104" s="180">
        <v>1211358</v>
      </c>
      <c r="AI104" s="180">
        <v>13994570</v>
      </c>
      <c r="AJ104" s="180">
        <v>416793</v>
      </c>
      <c r="AM104" s="180">
        <v>2041608</v>
      </c>
      <c r="AN104" s="180">
        <v>320284</v>
      </c>
      <c r="AO104" s="180">
        <v>571942</v>
      </c>
      <c r="AP104" s="180">
        <v>34474</v>
      </c>
      <c r="AQ104" s="180">
        <v>2362389</v>
      </c>
      <c r="AR104" s="180">
        <v>2718446</v>
      </c>
      <c r="AS104" s="180">
        <v>531747</v>
      </c>
      <c r="AT104" s="180">
        <v>958731</v>
      </c>
      <c r="AV104" s="180">
        <v>4118161</v>
      </c>
      <c r="AW104" s="180">
        <v>875670</v>
      </c>
      <c r="AX104" s="180">
        <v>911642</v>
      </c>
      <c r="AY104" s="180">
        <v>2488673</v>
      </c>
      <c r="AZ104" s="180">
        <v>450450</v>
      </c>
      <c r="BA104" s="180">
        <v>417888</v>
      </c>
      <c r="BB104" s="180">
        <v>33689</v>
      </c>
      <c r="BC104" s="180">
        <v>21868</v>
      </c>
      <c r="BD104" s="180">
        <v>1152563</v>
      </c>
      <c r="BE104" s="180">
        <v>80579</v>
      </c>
      <c r="BF104" s="180">
        <v>59394</v>
      </c>
      <c r="BH104" s="180">
        <v>44149</v>
      </c>
      <c r="BI104" s="180">
        <v>150671</v>
      </c>
      <c r="BJ104" s="180">
        <v>88440</v>
      </c>
      <c r="BK104" s="180">
        <v>635296</v>
      </c>
      <c r="BM104" s="180">
        <v>915547</v>
      </c>
      <c r="BN104" s="180">
        <v>1269916</v>
      </c>
      <c r="BO104" s="180">
        <v>387870</v>
      </c>
      <c r="BP104" s="180">
        <v>1179367</v>
      </c>
      <c r="BQ104" s="180">
        <v>7724396</v>
      </c>
      <c r="BR104" s="180">
        <v>513973</v>
      </c>
      <c r="BS104" s="180">
        <v>6225023</v>
      </c>
      <c r="BT104" s="180">
        <v>401652</v>
      </c>
      <c r="BU104" s="180">
        <v>584482</v>
      </c>
      <c r="BV104" s="180">
        <v>346012</v>
      </c>
      <c r="BX104" s="180">
        <v>652520</v>
      </c>
      <c r="BY104" s="180">
        <v>57273</v>
      </c>
      <c r="BZ104" s="180">
        <v>105768</v>
      </c>
      <c r="CA104" s="180">
        <v>84293</v>
      </c>
      <c r="CB104" s="180">
        <v>386438</v>
      </c>
      <c r="CD104" s="180">
        <v>46691</v>
      </c>
    </row>
    <row r="105" spans="1:82" x14ac:dyDescent="0.3">
      <c r="A105" s="155">
        <v>370</v>
      </c>
      <c r="B105" s="180" t="s">
        <v>198</v>
      </c>
      <c r="E105" s="180">
        <v>3600</v>
      </c>
      <c r="G105" s="180">
        <v>51377</v>
      </c>
      <c r="H105" s="180">
        <v>0</v>
      </c>
      <c r="I105" s="180">
        <v>0</v>
      </c>
      <c r="J105" s="180">
        <v>0</v>
      </c>
      <c r="K105" s="180">
        <v>0</v>
      </c>
      <c r="L105" s="180">
        <v>0</v>
      </c>
      <c r="M105" s="180">
        <v>870629</v>
      </c>
      <c r="N105" s="180">
        <v>24652</v>
      </c>
      <c r="O105" s="180">
        <v>276796</v>
      </c>
      <c r="P105" s="180">
        <v>0</v>
      </c>
      <c r="Q105" s="180">
        <v>1774267</v>
      </c>
      <c r="R105" s="180">
        <v>18295</v>
      </c>
      <c r="S105" s="180">
        <v>0</v>
      </c>
      <c r="T105" s="180">
        <v>6671239</v>
      </c>
      <c r="U105" s="180">
        <v>811706</v>
      </c>
      <c r="V105" s="180">
        <v>1434452</v>
      </c>
      <c r="W105" s="180">
        <v>3143829</v>
      </c>
      <c r="Y105" s="180">
        <v>36000</v>
      </c>
      <c r="Z105" s="180">
        <v>0</v>
      </c>
      <c r="AA105" s="180">
        <v>1337445</v>
      </c>
      <c r="AB105" s="180">
        <v>29775</v>
      </c>
      <c r="AC105" s="180">
        <v>104617</v>
      </c>
      <c r="AD105" s="180">
        <v>0</v>
      </c>
      <c r="AE105" s="180">
        <v>113929</v>
      </c>
      <c r="AF105" s="180">
        <v>4157696</v>
      </c>
      <c r="AG105" s="180">
        <v>32525</v>
      </c>
      <c r="AH105" s="180">
        <v>48047</v>
      </c>
      <c r="AI105" s="180">
        <v>2013750</v>
      </c>
      <c r="AJ105" s="180">
        <v>0</v>
      </c>
      <c r="AM105" s="180">
        <v>1235007</v>
      </c>
      <c r="AN105" s="180">
        <v>0</v>
      </c>
      <c r="AO105" s="180">
        <v>20295</v>
      </c>
      <c r="AP105" s="180">
        <v>0</v>
      </c>
      <c r="AQ105" s="180">
        <v>117022</v>
      </c>
      <c r="AR105" s="180">
        <v>166061</v>
      </c>
      <c r="AS105" s="180">
        <v>0</v>
      </c>
      <c r="AT105" s="180">
        <v>102583</v>
      </c>
      <c r="AV105" s="180">
        <v>1670384</v>
      </c>
      <c r="AW105" s="180">
        <v>266400</v>
      </c>
      <c r="AX105" s="180">
        <v>0</v>
      </c>
      <c r="AY105" s="180">
        <v>955620</v>
      </c>
      <c r="AZ105" s="180">
        <v>10840</v>
      </c>
      <c r="BA105" s="180">
        <v>0</v>
      </c>
      <c r="BB105" s="180">
        <v>0</v>
      </c>
      <c r="BC105" s="180">
        <v>0</v>
      </c>
      <c r="BD105" s="180">
        <v>70942</v>
      </c>
      <c r="BE105" s="180">
        <v>0</v>
      </c>
      <c r="BF105" s="180">
        <v>0</v>
      </c>
      <c r="BH105" s="180">
        <v>0</v>
      </c>
      <c r="BI105" s="180">
        <v>0</v>
      </c>
      <c r="BJ105" s="180">
        <v>18940</v>
      </c>
      <c r="BK105" s="180">
        <v>280740</v>
      </c>
      <c r="BM105" s="180">
        <v>76569</v>
      </c>
      <c r="BN105" s="180">
        <v>153039</v>
      </c>
      <c r="BO105" s="180">
        <v>45966</v>
      </c>
      <c r="BP105" s="180">
        <v>176721</v>
      </c>
      <c r="BQ105" s="180">
        <v>144748</v>
      </c>
      <c r="BR105" s="180">
        <v>9060</v>
      </c>
      <c r="BS105" s="180">
        <v>228150</v>
      </c>
      <c r="BT105" s="180">
        <v>89766</v>
      </c>
      <c r="BU105" s="180">
        <v>86049</v>
      </c>
      <c r="BV105" s="180">
        <v>0</v>
      </c>
      <c r="BX105" s="180">
        <v>5693</v>
      </c>
      <c r="BY105" s="180">
        <v>0</v>
      </c>
      <c r="BZ105" s="180">
        <v>0</v>
      </c>
      <c r="CA105" s="180">
        <v>0</v>
      </c>
      <c r="CB105" s="180">
        <v>71389</v>
      </c>
      <c r="CD105" s="180">
        <v>0</v>
      </c>
    </row>
    <row r="106" spans="1:82" x14ac:dyDescent="0.3">
      <c r="A106" s="155">
        <v>371</v>
      </c>
      <c r="B106" s="180" t="s">
        <v>248</v>
      </c>
      <c r="E106" s="180">
        <v>0</v>
      </c>
      <c r="G106" s="180">
        <v>0</v>
      </c>
      <c r="H106" s="180">
        <v>0</v>
      </c>
      <c r="I106" s="180">
        <v>0</v>
      </c>
      <c r="J106" s="180">
        <v>0</v>
      </c>
      <c r="K106" s="180">
        <v>0</v>
      </c>
      <c r="L106" s="180">
        <v>0</v>
      </c>
      <c r="M106" s="180">
        <v>0</v>
      </c>
      <c r="N106" s="180">
        <v>0</v>
      </c>
      <c r="O106" s="180">
        <v>0</v>
      </c>
      <c r="P106" s="180">
        <v>0</v>
      </c>
      <c r="Q106" s="180">
        <v>0</v>
      </c>
      <c r="R106" s="180">
        <v>0</v>
      </c>
      <c r="S106" s="180">
        <v>0</v>
      </c>
      <c r="T106" s="180">
        <v>0</v>
      </c>
      <c r="U106" s="180">
        <v>0</v>
      </c>
      <c r="V106" s="180">
        <v>0</v>
      </c>
      <c r="W106" s="180">
        <v>0</v>
      </c>
      <c r="Y106" s="180">
        <v>0</v>
      </c>
      <c r="Z106" s="180">
        <v>0</v>
      </c>
      <c r="AA106" s="180">
        <v>0</v>
      </c>
      <c r="AB106" s="180">
        <v>0</v>
      </c>
      <c r="AC106" s="180">
        <v>0</v>
      </c>
      <c r="AD106" s="180">
        <v>0</v>
      </c>
      <c r="AE106" s="180">
        <v>0</v>
      </c>
      <c r="AF106" s="180">
        <v>0</v>
      </c>
      <c r="AG106" s="180">
        <v>0</v>
      </c>
      <c r="AH106" s="180">
        <v>0</v>
      </c>
      <c r="AI106" s="180">
        <v>0</v>
      </c>
      <c r="AJ106" s="180">
        <v>0</v>
      </c>
      <c r="AM106" s="180">
        <v>0</v>
      </c>
      <c r="AN106" s="180">
        <v>0</v>
      </c>
      <c r="AO106" s="180">
        <v>0</v>
      </c>
      <c r="AP106" s="180">
        <v>0</v>
      </c>
      <c r="AQ106" s="180">
        <v>0</v>
      </c>
      <c r="AR106" s="180">
        <v>0</v>
      </c>
      <c r="AS106" s="180">
        <v>0</v>
      </c>
      <c r="AT106" s="180">
        <v>0</v>
      </c>
      <c r="AV106" s="180">
        <v>0</v>
      </c>
      <c r="AW106" s="180">
        <v>0</v>
      </c>
      <c r="AX106" s="180">
        <v>0</v>
      </c>
      <c r="AY106" s="180">
        <v>0</v>
      </c>
      <c r="AZ106" s="180">
        <v>0</v>
      </c>
      <c r="BA106" s="180">
        <v>0</v>
      </c>
      <c r="BB106" s="180">
        <v>0</v>
      </c>
      <c r="BC106" s="180">
        <v>0</v>
      </c>
      <c r="BD106" s="180">
        <v>0</v>
      </c>
      <c r="BE106" s="180">
        <v>0</v>
      </c>
      <c r="BF106" s="180">
        <v>0</v>
      </c>
      <c r="BH106" s="180">
        <v>0</v>
      </c>
      <c r="BI106" s="180">
        <v>0</v>
      </c>
      <c r="BJ106" s="180">
        <v>0</v>
      </c>
      <c r="BK106" s="180">
        <v>0</v>
      </c>
      <c r="BM106" s="180">
        <v>0</v>
      </c>
      <c r="BN106" s="180">
        <v>0</v>
      </c>
      <c r="BO106" s="180">
        <v>0</v>
      </c>
      <c r="BP106" s="180">
        <v>0</v>
      </c>
      <c r="BQ106" s="180">
        <v>0</v>
      </c>
      <c r="BR106" s="180">
        <v>0</v>
      </c>
      <c r="BS106" s="180">
        <v>0</v>
      </c>
      <c r="BT106" s="180">
        <v>0</v>
      </c>
      <c r="BU106" s="180">
        <v>0</v>
      </c>
      <c r="BV106" s="180">
        <v>0</v>
      </c>
      <c r="BX106" s="180">
        <v>0</v>
      </c>
      <c r="BY106" s="180">
        <v>0</v>
      </c>
      <c r="BZ106" s="180">
        <v>0</v>
      </c>
      <c r="CA106" s="180">
        <v>0</v>
      </c>
      <c r="CB106" s="180">
        <v>0</v>
      </c>
      <c r="CD106" s="180">
        <v>0</v>
      </c>
    </row>
    <row r="107" spans="1:82" x14ac:dyDescent="0.3">
      <c r="A107" s="155">
        <v>373</v>
      </c>
      <c r="B107" s="180" t="s">
        <v>305</v>
      </c>
      <c r="E107" s="180">
        <v>85476</v>
      </c>
      <c r="G107" s="180">
        <v>2133651</v>
      </c>
      <c r="H107" s="180">
        <v>543375</v>
      </c>
      <c r="I107" s="180">
        <v>1607758</v>
      </c>
      <c r="J107" s="180">
        <v>56329</v>
      </c>
      <c r="K107" s="180">
        <v>292994</v>
      </c>
      <c r="L107" s="180">
        <v>337208</v>
      </c>
      <c r="M107" s="180">
        <v>25568950</v>
      </c>
      <c r="N107" s="180">
        <v>370038</v>
      </c>
      <c r="O107" s="180">
        <v>8100753</v>
      </c>
      <c r="P107" s="180">
        <v>87491</v>
      </c>
      <c r="Q107" s="180">
        <v>88352121</v>
      </c>
      <c r="R107" s="180">
        <v>1385446</v>
      </c>
      <c r="S107" s="180">
        <v>194865</v>
      </c>
      <c r="T107" s="180">
        <v>94987625</v>
      </c>
      <c r="U107" s="180">
        <v>15841140</v>
      </c>
      <c r="V107" s="180">
        <v>83142201</v>
      </c>
      <c r="W107" s="180">
        <v>50727511</v>
      </c>
      <c r="Y107" s="180">
        <v>32872558</v>
      </c>
      <c r="Z107" s="180">
        <v>1661994</v>
      </c>
      <c r="AA107" s="180">
        <v>12697214</v>
      </c>
      <c r="AB107" s="180">
        <v>8172392</v>
      </c>
      <c r="AC107" s="180">
        <v>3200234</v>
      </c>
      <c r="AD107" s="180">
        <v>0</v>
      </c>
      <c r="AE107" s="180">
        <v>3766987</v>
      </c>
      <c r="AF107" s="180">
        <v>77316725</v>
      </c>
      <c r="AG107" s="180">
        <v>7807302</v>
      </c>
      <c r="AH107" s="180">
        <v>1462587</v>
      </c>
      <c r="AI107" s="180">
        <v>45481703</v>
      </c>
      <c r="AJ107" s="180">
        <v>1207319</v>
      </c>
      <c r="AM107" s="180">
        <v>23230971</v>
      </c>
      <c r="AN107" s="180">
        <v>554611</v>
      </c>
      <c r="AO107" s="180">
        <v>538413</v>
      </c>
      <c r="AP107" s="180">
        <v>110716</v>
      </c>
      <c r="AQ107" s="180">
        <v>12470153</v>
      </c>
      <c r="AR107" s="180">
        <v>12758177</v>
      </c>
      <c r="AS107" s="180">
        <v>382228</v>
      </c>
      <c r="AT107" s="180">
        <v>2486863</v>
      </c>
      <c r="AV107" s="180">
        <v>15432494</v>
      </c>
      <c r="AW107" s="180">
        <v>2501400</v>
      </c>
      <c r="AX107" s="180">
        <v>2762329</v>
      </c>
      <c r="AY107" s="180">
        <v>4925591</v>
      </c>
      <c r="AZ107" s="180">
        <v>1709812</v>
      </c>
      <c r="BA107" s="180">
        <v>627899</v>
      </c>
      <c r="BB107" s="180">
        <v>0</v>
      </c>
      <c r="BC107" s="180">
        <v>21204</v>
      </c>
      <c r="BD107" s="180">
        <v>12512875</v>
      </c>
      <c r="BE107" s="180">
        <v>19038</v>
      </c>
      <c r="BF107" s="180">
        <v>275648</v>
      </c>
      <c r="BH107" s="180">
        <v>130353</v>
      </c>
      <c r="BI107" s="180">
        <v>382625</v>
      </c>
      <c r="BJ107" s="180">
        <v>34956</v>
      </c>
      <c r="BK107" s="180">
        <v>4518723</v>
      </c>
      <c r="BM107" s="180">
        <v>1755795</v>
      </c>
      <c r="BN107" s="180">
        <v>4949412</v>
      </c>
      <c r="BO107" s="180">
        <v>1623031</v>
      </c>
      <c r="BP107" s="180">
        <v>2635432</v>
      </c>
      <c r="BQ107" s="180">
        <v>25581135</v>
      </c>
      <c r="BR107" s="180">
        <v>1510229</v>
      </c>
      <c r="BS107" s="180">
        <v>18323724</v>
      </c>
      <c r="BT107" s="180">
        <v>1740631</v>
      </c>
      <c r="BU107" s="180">
        <v>2593140</v>
      </c>
      <c r="BV107" s="180">
        <v>1070580</v>
      </c>
      <c r="BX107" s="180">
        <v>619323</v>
      </c>
      <c r="BY107" s="180">
        <v>71932</v>
      </c>
      <c r="BZ107" s="180">
        <v>245748</v>
      </c>
      <c r="CA107" s="180">
        <v>59535</v>
      </c>
      <c r="CB107" s="180">
        <v>1506941</v>
      </c>
      <c r="CD107" s="180">
        <v>137375</v>
      </c>
    </row>
    <row r="108" spans="1:82" x14ac:dyDescent="0.3">
      <c r="A108" s="155">
        <v>375</v>
      </c>
      <c r="B108" s="180" t="s">
        <v>213</v>
      </c>
      <c r="E108" s="180">
        <v>0</v>
      </c>
      <c r="G108" s="180">
        <v>0</v>
      </c>
      <c r="H108" s="180">
        <v>0</v>
      </c>
      <c r="I108" s="180">
        <v>0</v>
      </c>
      <c r="J108" s="180">
        <v>57291</v>
      </c>
      <c r="K108" s="180">
        <v>0</v>
      </c>
      <c r="L108" s="180">
        <v>0</v>
      </c>
      <c r="M108" s="180">
        <v>0</v>
      </c>
      <c r="N108" s="180">
        <v>0</v>
      </c>
      <c r="O108" s="180">
        <v>-66887</v>
      </c>
      <c r="P108" s="180">
        <v>0</v>
      </c>
      <c r="Q108" s="180">
        <v>40342669</v>
      </c>
      <c r="R108" s="180">
        <v>864772</v>
      </c>
      <c r="S108" s="180">
        <v>0</v>
      </c>
      <c r="T108" s="180">
        <v>46013743</v>
      </c>
      <c r="U108" s="180">
        <v>7102223</v>
      </c>
      <c r="V108" s="180">
        <v>15841382</v>
      </c>
      <c r="W108" s="180">
        <v>0</v>
      </c>
      <c r="Y108" s="180">
        <v>5167233</v>
      </c>
      <c r="Z108" s="180">
        <v>1619586</v>
      </c>
      <c r="AA108" s="180">
        <v>12539762</v>
      </c>
      <c r="AB108" s="180">
        <v>506384</v>
      </c>
      <c r="AC108" s="180">
        <v>962709</v>
      </c>
      <c r="AD108" s="180">
        <v>872674</v>
      </c>
      <c r="AE108" s="180">
        <v>1957782</v>
      </c>
      <c r="AF108" s="180">
        <v>4039525</v>
      </c>
      <c r="AG108" s="180">
        <v>369537</v>
      </c>
      <c r="AH108" s="180">
        <v>0</v>
      </c>
      <c r="AI108" s="180">
        <v>21449072</v>
      </c>
      <c r="AJ108" s="180">
        <v>343379</v>
      </c>
      <c r="AM108" s="180">
        <v>2898665</v>
      </c>
      <c r="AN108" s="180">
        <v>52897</v>
      </c>
      <c r="AO108" s="180">
        <v>-24579</v>
      </c>
      <c r="AP108" s="180">
        <v>0</v>
      </c>
      <c r="AQ108" s="180">
        <v>0</v>
      </c>
      <c r="AR108" s="180">
        <v>4156096</v>
      </c>
      <c r="AS108" s="180">
        <v>0</v>
      </c>
      <c r="AT108" s="180">
        <v>440176</v>
      </c>
      <c r="AV108" s="180">
        <v>33769695</v>
      </c>
      <c r="AW108" s="180">
        <v>0</v>
      </c>
      <c r="AX108" s="180">
        <v>2110034</v>
      </c>
      <c r="AY108" s="180">
        <v>5993161</v>
      </c>
      <c r="AZ108" s="180">
        <v>985479</v>
      </c>
      <c r="BA108" s="180">
        <v>154321</v>
      </c>
      <c r="BB108" s="180">
        <v>0</v>
      </c>
      <c r="BC108" s="180">
        <v>-44938</v>
      </c>
      <c r="BD108" s="180">
        <v>8759628</v>
      </c>
      <c r="BE108" s="180">
        <v>0</v>
      </c>
      <c r="BF108" s="180">
        <v>102466</v>
      </c>
      <c r="BH108" s="180">
        <v>0</v>
      </c>
      <c r="BI108" s="180">
        <v>307227</v>
      </c>
      <c r="BJ108" s="180">
        <v>0</v>
      </c>
      <c r="BK108" s="180">
        <v>995254</v>
      </c>
      <c r="BM108" s="180">
        <v>-650677</v>
      </c>
      <c r="BN108" s="180">
        <v>896952</v>
      </c>
      <c r="BO108" s="180">
        <v>-528339</v>
      </c>
      <c r="BP108" s="180">
        <v>1043336</v>
      </c>
      <c r="BQ108" s="180">
        <v>0</v>
      </c>
      <c r="BR108" s="180">
        <v>413434</v>
      </c>
      <c r="BS108" s="180">
        <v>0</v>
      </c>
      <c r="BT108" s="180">
        <v>555770</v>
      </c>
      <c r="BU108" s="180">
        <v>339091</v>
      </c>
      <c r="BV108" s="180">
        <v>0</v>
      </c>
      <c r="BX108" s="180">
        <v>1183947</v>
      </c>
      <c r="BY108" s="180">
        <v>882</v>
      </c>
      <c r="BZ108" s="180">
        <v>-280795</v>
      </c>
      <c r="CA108" s="180">
        <v>39934</v>
      </c>
      <c r="CB108" s="180">
        <v>407713</v>
      </c>
      <c r="CD108" s="180">
        <v>27349</v>
      </c>
    </row>
    <row r="109" spans="1:82" x14ac:dyDescent="0.3">
      <c r="A109" s="155">
        <v>376</v>
      </c>
      <c r="B109" s="180" t="s">
        <v>100</v>
      </c>
      <c r="E109" s="180">
        <v>0</v>
      </c>
      <c r="G109" s="180">
        <v>0</v>
      </c>
      <c r="H109" s="180">
        <v>1</v>
      </c>
      <c r="I109" s="180">
        <v>2824</v>
      </c>
      <c r="J109" s="180">
        <v>-1</v>
      </c>
      <c r="K109" s="180">
        <v>0</v>
      </c>
      <c r="L109" s="180">
        <v>0</v>
      </c>
      <c r="M109" s="180">
        <v>638174</v>
      </c>
      <c r="N109" s="180">
        <v>0</v>
      </c>
      <c r="O109" s="180">
        <v>2</v>
      </c>
      <c r="P109" s="180">
        <v>0</v>
      </c>
      <c r="Q109" s="180">
        <v>0</v>
      </c>
      <c r="R109" s="180">
        <v>0</v>
      </c>
      <c r="S109" s="180">
        <v>0</v>
      </c>
      <c r="T109" s="180">
        <v>1042404</v>
      </c>
      <c r="U109" s="180">
        <v>0</v>
      </c>
      <c r="V109" s="180">
        <v>-2190934</v>
      </c>
      <c r="W109" s="180">
        <v>0</v>
      </c>
      <c r="Y109" s="180">
        <v>0</v>
      </c>
      <c r="Z109" s="180">
        <v>0</v>
      </c>
      <c r="AA109" s="180">
        <v>0</v>
      </c>
      <c r="AB109" s="180">
        <v>0</v>
      </c>
      <c r="AC109" s="180">
        <v>0</v>
      </c>
      <c r="AD109" s="180">
        <v>0</v>
      </c>
      <c r="AE109" s="180">
        <v>0</v>
      </c>
      <c r="AF109" s="180">
        <v>0</v>
      </c>
      <c r="AG109" s="180">
        <v>0</v>
      </c>
      <c r="AH109" s="180">
        <v>0</v>
      </c>
      <c r="AI109" s="180">
        <v>0</v>
      </c>
      <c r="AJ109" s="180">
        <v>0</v>
      </c>
      <c r="AM109" s="180">
        <v>0</v>
      </c>
      <c r="AN109" s="180">
        <v>0</v>
      </c>
      <c r="AO109" s="180">
        <v>0</v>
      </c>
      <c r="AP109" s="180">
        <v>0</v>
      </c>
      <c r="AQ109" s="180">
        <v>0</v>
      </c>
      <c r="AR109" s="180">
        <v>0</v>
      </c>
      <c r="AS109" s="180">
        <v>0</v>
      </c>
      <c r="AT109" s="180">
        <v>0</v>
      </c>
      <c r="AV109" s="180">
        <v>0</v>
      </c>
      <c r="AW109" s="180">
        <v>0</v>
      </c>
      <c r="AX109" s="180">
        <v>-1</v>
      </c>
      <c r="AY109" s="180">
        <v>0</v>
      </c>
      <c r="AZ109" s="180">
        <v>0</v>
      </c>
      <c r="BA109" s="180">
        <v>0</v>
      </c>
      <c r="BB109" s="180">
        <v>0</v>
      </c>
      <c r="BC109" s="180">
        <v>-1</v>
      </c>
      <c r="BD109" s="180">
        <v>0</v>
      </c>
      <c r="BE109" s="180">
        <v>0</v>
      </c>
      <c r="BF109" s="180">
        <v>0</v>
      </c>
      <c r="BH109" s="180">
        <v>0</v>
      </c>
      <c r="BI109" s="180">
        <v>0</v>
      </c>
      <c r="BJ109" s="180">
        <v>0</v>
      </c>
      <c r="BK109" s="180">
        <v>0</v>
      </c>
      <c r="BM109" s="180">
        <v>0</v>
      </c>
      <c r="BN109" s="180">
        <v>0</v>
      </c>
      <c r="BO109" s="180">
        <v>0</v>
      </c>
      <c r="BP109" s="180">
        <v>0</v>
      </c>
      <c r="BQ109" s="180">
        <v>0</v>
      </c>
      <c r="BR109" s="180">
        <v>0</v>
      </c>
      <c r="BS109" s="180">
        <v>0</v>
      </c>
      <c r="BT109" s="180">
        <v>0</v>
      </c>
      <c r="BU109" s="180">
        <v>0</v>
      </c>
      <c r="BV109" s="180">
        <v>0</v>
      </c>
      <c r="BX109" s="180">
        <v>0</v>
      </c>
      <c r="BY109" s="180">
        <v>0</v>
      </c>
      <c r="BZ109" s="180">
        <v>0</v>
      </c>
      <c r="CA109" s="180">
        <v>0</v>
      </c>
      <c r="CB109" s="180">
        <v>0</v>
      </c>
      <c r="CD109" s="180">
        <v>0</v>
      </c>
    </row>
    <row r="110" spans="1:82" x14ac:dyDescent="0.3">
      <c r="A110" s="155">
        <v>377</v>
      </c>
      <c r="B110" s="180" t="s">
        <v>101</v>
      </c>
      <c r="E110" s="180">
        <v>0</v>
      </c>
      <c r="G110" s="180">
        <v>0</v>
      </c>
      <c r="H110" s="180">
        <v>0</v>
      </c>
      <c r="I110" s="180">
        <v>0</v>
      </c>
      <c r="J110" s="180">
        <v>0</v>
      </c>
      <c r="K110" s="180">
        <v>0</v>
      </c>
      <c r="L110" s="180">
        <v>0</v>
      </c>
      <c r="M110" s="180">
        <v>0</v>
      </c>
      <c r="N110" s="180">
        <v>0</v>
      </c>
      <c r="O110" s="180">
        <v>0</v>
      </c>
      <c r="P110" s="180">
        <v>0</v>
      </c>
      <c r="Q110" s="180">
        <v>0</v>
      </c>
      <c r="R110" s="180">
        <v>0</v>
      </c>
      <c r="S110" s="180">
        <v>0</v>
      </c>
      <c r="T110" s="180">
        <v>102881</v>
      </c>
      <c r="U110" s="180">
        <v>0</v>
      </c>
      <c r="V110" s="180">
        <v>-431318</v>
      </c>
      <c r="W110" s="180">
        <v>0</v>
      </c>
      <c r="Y110" s="180">
        <v>24595</v>
      </c>
      <c r="Z110" s="180">
        <v>0</v>
      </c>
      <c r="AA110" s="180">
        <v>0</v>
      </c>
      <c r="AB110" s="180">
        <v>0</v>
      </c>
      <c r="AC110" s="180">
        <v>0</v>
      </c>
      <c r="AD110" s="180">
        <v>0</v>
      </c>
      <c r="AE110" s="180">
        <v>-144166</v>
      </c>
      <c r="AF110" s="180">
        <v>0</v>
      </c>
      <c r="AG110" s="180">
        <v>-324472</v>
      </c>
      <c r="AH110" s="180">
        <v>0</v>
      </c>
      <c r="AI110" s="180">
        <v>0</v>
      </c>
      <c r="AJ110" s="180">
        <v>0</v>
      </c>
      <c r="AM110" s="180">
        <v>0</v>
      </c>
      <c r="AN110" s="180">
        <v>0</v>
      </c>
      <c r="AO110" s="180">
        <v>0</v>
      </c>
      <c r="AP110" s="180">
        <v>0</v>
      </c>
      <c r="AQ110" s="180">
        <v>0</v>
      </c>
      <c r="AR110" s="180">
        <v>0</v>
      </c>
      <c r="AS110" s="180">
        <v>0</v>
      </c>
      <c r="AT110" s="180">
        <v>325000</v>
      </c>
      <c r="AV110" s="180">
        <v>0</v>
      </c>
      <c r="AW110" s="180">
        <v>0</v>
      </c>
      <c r="AX110" s="180">
        <v>2</v>
      </c>
      <c r="AY110" s="180">
        <v>0</v>
      </c>
      <c r="AZ110" s="180">
        <v>0</v>
      </c>
      <c r="BA110" s="180">
        <v>0</v>
      </c>
      <c r="BB110" s="180">
        <v>0</v>
      </c>
      <c r="BC110" s="180">
        <v>1</v>
      </c>
      <c r="BD110" s="180">
        <v>0</v>
      </c>
      <c r="BE110" s="180">
        <v>0</v>
      </c>
      <c r="BF110" s="180">
        <v>0</v>
      </c>
      <c r="BH110" s="180">
        <v>0</v>
      </c>
      <c r="BI110" s="180">
        <v>0</v>
      </c>
      <c r="BJ110" s="180">
        <v>0</v>
      </c>
      <c r="BK110" s="180">
        <v>0</v>
      </c>
      <c r="BM110" s="180">
        <v>0</v>
      </c>
      <c r="BN110" s="180">
        <v>0</v>
      </c>
      <c r="BO110" s="180">
        <v>0</v>
      </c>
      <c r="BP110" s="180">
        <v>0</v>
      </c>
      <c r="BQ110" s="180">
        <v>0</v>
      </c>
      <c r="BR110" s="180">
        <v>0</v>
      </c>
      <c r="BS110" s="180">
        <v>0</v>
      </c>
      <c r="BT110" s="180">
        <v>0</v>
      </c>
      <c r="BU110" s="180">
        <v>0</v>
      </c>
      <c r="BV110" s="180">
        <v>0</v>
      </c>
      <c r="BX110" s="180">
        <v>0</v>
      </c>
      <c r="BY110" s="180">
        <v>0</v>
      </c>
      <c r="BZ110" s="180">
        <v>0</v>
      </c>
      <c r="CA110" s="180">
        <v>0</v>
      </c>
      <c r="CB110" s="180">
        <v>0</v>
      </c>
      <c r="CD110" s="180">
        <v>18986</v>
      </c>
    </row>
    <row r="111" spans="1:82" x14ac:dyDescent="0.3">
      <c r="A111" s="155">
        <v>378</v>
      </c>
      <c r="B111" s="180" t="s">
        <v>102</v>
      </c>
      <c r="E111" s="180">
        <v>0</v>
      </c>
      <c r="G111" s="180">
        <v>0</v>
      </c>
      <c r="H111" s="180">
        <v>0</v>
      </c>
      <c r="I111" s="180">
        <v>0</v>
      </c>
      <c r="J111" s="180">
        <v>0</v>
      </c>
      <c r="K111" s="180">
        <v>0</v>
      </c>
      <c r="L111" s="180">
        <v>0</v>
      </c>
      <c r="M111" s="180">
        <v>0</v>
      </c>
      <c r="N111" s="180">
        <v>0</v>
      </c>
      <c r="O111" s="180">
        <v>0</v>
      </c>
      <c r="P111" s="180">
        <v>0</v>
      </c>
      <c r="Q111" s="180">
        <v>0</v>
      </c>
      <c r="R111" s="180">
        <v>0</v>
      </c>
      <c r="S111" s="180">
        <v>0</v>
      </c>
      <c r="T111" s="180">
        <v>0</v>
      </c>
      <c r="U111" s="180">
        <v>0</v>
      </c>
      <c r="V111" s="180">
        <v>-242617</v>
      </c>
      <c r="W111" s="180">
        <v>0</v>
      </c>
      <c r="Y111" s="180">
        <v>0</v>
      </c>
      <c r="Z111" s="180">
        <v>0</v>
      </c>
      <c r="AA111" s="180">
        <v>0</v>
      </c>
      <c r="AB111" s="180">
        <v>0</v>
      </c>
      <c r="AC111" s="180">
        <v>0</v>
      </c>
      <c r="AD111" s="180">
        <v>0</v>
      </c>
      <c r="AE111" s="180">
        <v>0</v>
      </c>
      <c r="AF111" s="180">
        <v>0</v>
      </c>
      <c r="AG111" s="180">
        <v>0</v>
      </c>
      <c r="AH111" s="180">
        <v>0</v>
      </c>
      <c r="AI111" s="180">
        <v>0</v>
      </c>
      <c r="AJ111" s="180">
        <v>0</v>
      </c>
      <c r="AM111" s="180">
        <v>0</v>
      </c>
      <c r="AN111" s="180">
        <v>0</v>
      </c>
      <c r="AO111" s="180">
        <v>0</v>
      </c>
      <c r="AP111" s="180">
        <v>0</v>
      </c>
      <c r="AQ111" s="180">
        <v>0</v>
      </c>
      <c r="AR111" s="180">
        <v>0</v>
      </c>
      <c r="AS111" s="180">
        <v>0</v>
      </c>
      <c r="AT111" s="180">
        <v>0</v>
      </c>
      <c r="AV111" s="180">
        <v>0</v>
      </c>
      <c r="AW111" s="180">
        <v>0</v>
      </c>
      <c r="AX111" s="180">
        <v>0</v>
      </c>
      <c r="AY111" s="180">
        <v>0</v>
      </c>
      <c r="AZ111" s="180">
        <v>0</v>
      </c>
      <c r="BA111" s="180">
        <v>0</v>
      </c>
      <c r="BB111" s="180">
        <v>0</v>
      </c>
      <c r="BC111" s="180">
        <v>0</v>
      </c>
      <c r="BD111" s="180">
        <v>0</v>
      </c>
      <c r="BE111" s="180">
        <v>0</v>
      </c>
      <c r="BF111" s="180">
        <v>0</v>
      </c>
      <c r="BH111" s="180">
        <v>0</v>
      </c>
      <c r="BI111" s="180">
        <v>0</v>
      </c>
      <c r="BJ111" s="180">
        <v>0</v>
      </c>
      <c r="BK111" s="180">
        <v>0</v>
      </c>
      <c r="BM111" s="180">
        <v>0</v>
      </c>
      <c r="BN111" s="180">
        <v>0</v>
      </c>
      <c r="BO111" s="180">
        <v>0</v>
      </c>
      <c r="BP111" s="180">
        <v>0</v>
      </c>
      <c r="BQ111" s="180">
        <v>0</v>
      </c>
      <c r="BR111" s="180">
        <v>0</v>
      </c>
      <c r="BS111" s="180">
        <v>0</v>
      </c>
      <c r="BT111" s="180">
        <v>0</v>
      </c>
      <c r="BU111" s="180">
        <v>0</v>
      </c>
      <c r="BV111" s="180">
        <v>0</v>
      </c>
      <c r="BX111" s="180">
        <v>0</v>
      </c>
      <c r="BY111" s="180">
        <v>0</v>
      </c>
      <c r="BZ111" s="180">
        <v>0</v>
      </c>
      <c r="CA111" s="180">
        <v>0</v>
      </c>
      <c r="CB111" s="180">
        <v>0</v>
      </c>
      <c r="CD111" s="180">
        <v>0</v>
      </c>
    </row>
    <row r="112" spans="1:82" x14ac:dyDescent="0.3">
      <c r="A112" s="155">
        <v>379</v>
      </c>
      <c r="B112" s="180" t="s">
        <v>110</v>
      </c>
      <c r="E112" s="180">
        <v>196895</v>
      </c>
      <c r="G112" s="180">
        <v>5228079</v>
      </c>
      <c r="H112" s="180">
        <v>6287156</v>
      </c>
      <c r="I112" s="180">
        <v>5273115</v>
      </c>
      <c r="J112" s="180">
        <v>130639</v>
      </c>
      <c r="K112" s="180">
        <v>1065265</v>
      </c>
      <c r="L112" s="180">
        <v>1109828</v>
      </c>
      <c r="M112" s="180">
        <v>11351033</v>
      </c>
      <c r="N112" s="180">
        <v>784994</v>
      </c>
      <c r="O112" s="180">
        <v>7986699</v>
      </c>
      <c r="P112" s="180">
        <v>321082</v>
      </c>
      <c r="Q112" s="180">
        <v>41791972</v>
      </c>
      <c r="R112" s="180">
        <v>781486</v>
      </c>
      <c r="S112" s="180">
        <v>191682</v>
      </c>
      <c r="T112" s="180">
        <v>85787624</v>
      </c>
      <c r="U112" s="180">
        <v>12533497</v>
      </c>
      <c r="V112" s="180">
        <v>27361483</v>
      </c>
      <c r="W112" s="180">
        <v>34830420</v>
      </c>
      <c r="Y112" s="180">
        <v>16568819</v>
      </c>
      <c r="Z112" s="180">
        <v>1779368</v>
      </c>
      <c r="AA112" s="180">
        <v>17838801</v>
      </c>
      <c r="AB112" s="180">
        <v>2006185</v>
      </c>
      <c r="AC112" s="180">
        <v>2543461</v>
      </c>
      <c r="AD112" s="180">
        <v>1888585</v>
      </c>
      <c r="AE112" s="180">
        <v>3987571</v>
      </c>
      <c r="AF112" s="180">
        <v>20510788</v>
      </c>
      <c r="AG112" s="180">
        <v>6618573</v>
      </c>
      <c r="AH112" s="180">
        <v>1607840</v>
      </c>
      <c r="AI112" s="180">
        <v>29186364</v>
      </c>
      <c r="AJ112" s="180">
        <v>3783900</v>
      </c>
      <c r="AM112" s="180">
        <v>14111039</v>
      </c>
      <c r="AN112" s="180">
        <v>771843</v>
      </c>
      <c r="AO112" s="180">
        <v>774217</v>
      </c>
      <c r="AP112" s="180">
        <v>101725</v>
      </c>
      <c r="AQ112" s="180">
        <v>4555219</v>
      </c>
      <c r="AR112" s="180">
        <v>54034632</v>
      </c>
      <c r="AS112" s="180">
        <v>1158916</v>
      </c>
      <c r="AT112" s="180">
        <v>2324224</v>
      </c>
      <c r="AV112" s="180">
        <v>17730866</v>
      </c>
      <c r="AW112" s="180">
        <v>4072131</v>
      </c>
      <c r="AX112" s="180">
        <v>1176392</v>
      </c>
      <c r="AY112" s="180">
        <v>22735651</v>
      </c>
      <c r="AZ112" s="180">
        <v>2409436</v>
      </c>
      <c r="BA112" s="180">
        <v>1460422</v>
      </c>
      <c r="BB112" s="180">
        <v>120922</v>
      </c>
      <c r="BC112" s="180">
        <v>633419</v>
      </c>
      <c r="BD112" s="180">
        <v>8348322</v>
      </c>
      <c r="BE112" s="180">
        <v>667912</v>
      </c>
      <c r="BF112" s="180">
        <v>927095</v>
      </c>
      <c r="BH112" s="180">
        <v>336368</v>
      </c>
      <c r="BI112" s="180">
        <v>538032</v>
      </c>
      <c r="BJ112" s="180">
        <v>343371</v>
      </c>
      <c r="BK112" s="180">
        <v>2792016</v>
      </c>
      <c r="BM112" s="180">
        <v>785927</v>
      </c>
      <c r="BN112" s="180">
        <v>3460811</v>
      </c>
      <c r="BO112" s="180">
        <v>1469941</v>
      </c>
      <c r="BP112" s="180">
        <v>2628059</v>
      </c>
      <c r="BQ112" s="180">
        <v>14631698</v>
      </c>
      <c r="BR112" s="180">
        <v>781705</v>
      </c>
      <c r="BS112" s="180">
        <v>22040135</v>
      </c>
      <c r="BT112" s="180">
        <v>893017</v>
      </c>
      <c r="BU112" s="180">
        <v>7196461</v>
      </c>
      <c r="BV112" s="180">
        <v>1153338</v>
      </c>
      <c r="BX112" s="180">
        <v>2168070</v>
      </c>
      <c r="BY112" s="180">
        <v>349904</v>
      </c>
      <c r="BZ112" s="180">
        <v>926409</v>
      </c>
      <c r="CA112" s="180">
        <v>190089</v>
      </c>
      <c r="CB112" s="180">
        <v>685403</v>
      </c>
      <c r="CD112" s="180">
        <v>410758</v>
      </c>
    </row>
    <row r="113" spans="1:82" x14ac:dyDescent="0.3">
      <c r="A113" s="155">
        <v>380</v>
      </c>
      <c r="B113" s="180" t="s">
        <v>113</v>
      </c>
      <c r="E113" s="180">
        <v>1020</v>
      </c>
      <c r="G113" s="180">
        <v>44121</v>
      </c>
      <c r="H113" s="180">
        <v>13681</v>
      </c>
      <c r="I113" s="180">
        <v>48236</v>
      </c>
      <c r="J113" s="180">
        <v>2792</v>
      </c>
      <c r="K113" s="180">
        <v>558</v>
      </c>
      <c r="L113" s="180">
        <v>1555</v>
      </c>
      <c r="M113" s="180">
        <v>149064</v>
      </c>
      <c r="N113" s="180">
        <v>1542</v>
      </c>
      <c r="O113" s="180">
        <v>68570</v>
      </c>
      <c r="P113" s="180">
        <v>579</v>
      </c>
      <c r="Q113" s="180">
        <v>839689</v>
      </c>
      <c r="R113" s="180">
        <v>0</v>
      </c>
      <c r="S113" s="180">
        <v>0</v>
      </c>
      <c r="T113" s="180">
        <v>0</v>
      </c>
      <c r="U113" s="180">
        <v>0</v>
      </c>
      <c r="V113" s="180">
        <v>275407</v>
      </c>
      <c r="W113" s="180">
        <v>6490</v>
      </c>
      <c r="Y113" s="180">
        <v>195935</v>
      </c>
      <c r="Z113" s="180">
        <v>70535</v>
      </c>
      <c r="AA113" s="180">
        <v>123147</v>
      </c>
      <c r="AB113" s="180">
        <v>118558</v>
      </c>
      <c r="AC113" s="180">
        <v>20432</v>
      </c>
      <c r="AD113" s="180">
        <v>87355</v>
      </c>
      <c r="AE113" s="180">
        <v>98413</v>
      </c>
      <c r="AF113" s="180">
        <v>4971</v>
      </c>
      <c r="AG113" s="180">
        <v>257800</v>
      </c>
      <c r="AH113" s="180">
        <v>24271</v>
      </c>
      <c r="AI113" s="180">
        <v>237934</v>
      </c>
      <c r="AJ113" s="180">
        <v>1652</v>
      </c>
      <c r="AM113" s="180">
        <v>339197</v>
      </c>
      <c r="AN113" s="180">
        <v>15692</v>
      </c>
      <c r="AO113" s="180">
        <v>34993</v>
      </c>
      <c r="AP113" s="180">
        <v>0</v>
      </c>
      <c r="AQ113" s="180">
        <v>49114</v>
      </c>
      <c r="AR113" s="180">
        <v>33722749</v>
      </c>
      <c r="AS113" s="180">
        <v>13944</v>
      </c>
      <c r="AT113" s="180">
        <v>40590</v>
      </c>
      <c r="AV113" s="180">
        <v>97181</v>
      </c>
      <c r="AW113" s="180">
        <v>8136</v>
      </c>
      <c r="AX113" s="180">
        <v>44033</v>
      </c>
      <c r="AY113" s="180">
        <v>0</v>
      </c>
      <c r="AZ113" s="180">
        <v>8547</v>
      </c>
      <c r="BA113" s="180">
        <v>43191</v>
      </c>
      <c r="BB113" s="180">
        <v>0</v>
      </c>
      <c r="BC113" s="180">
        <v>1368</v>
      </c>
      <c r="BD113" s="180">
        <v>138961</v>
      </c>
      <c r="BE113" s="180">
        <v>0</v>
      </c>
      <c r="BF113" s="180">
        <v>31283</v>
      </c>
      <c r="BH113" s="180">
        <v>372</v>
      </c>
      <c r="BI113" s="180">
        <v>17018</v>
      </c>
      <c r="BJ113" s="180">
        <v>4116</v>
      </c>
      <c r="BK113" s="180">
        <v>112295</v>
      </c>
      <c r="BM113" s="180">
        <v>11536</v>
      </c>
      <c r="BN113" s="180">
        <v>64524</v>
      </c>
      <c r="BO113" s="180">
        <v>1171</v>
      </c>
      <c r="BP113" s="180">
        <v>4514</v>
      </c>
      <c r="BQ113" s="180">
        <v>27839</v>
      </c>
      <c r="BR113" s="180">
        <v>47117</v>
      </c>
      <c r="BS113" s="180">
        <v>105046</v>
      </c>
      <c r="BT113" s="180">
        <v>10355</v>
      </c>
      <c r="BU113" s="180">
        <v>79424</v>
      </c>
      <c r="BV113" s="180">
        <v>7489</v>
      </c>
      <c r="BX113" s="180">
        <v>40040</v>
      </c>
      <c r="BY113" s="180">
        <v>158</v>
      </c>
      <c r="BZ113" s="180">
        <v>17366</v>
      </c>
      <c r="CA113" s="180">
        <v>1122</v>
      </c>
      <c r="CB113" s="180">
        <v>4921</v>
      </c>
      <c r="CD113" s="180">
        <v>2648</v>
      </c>
    </row>
    <row r="114" spans="1:82" x14ac:dyDescent="0.3">
      <c r="A114" s="155">
        <v>381</v>
      </c>
      <c r="B114" s="180" t="s">
        <v>105</v>
      </c>
      <c r="E114" s="180">
        <v>0</v>
      </c>
      <c r="G114" s="180">
        <v>0</v>
      </c>
      <c r="H114" s="180">
        <v>0</v>
      </c>
      <c r="I114" s="180">
        <v>0</v>
      </c>
      <c r="J114" s="180">
        <v>2389144</v>
      </c>
      <c r="K114" s="180">
        <v>0</v>
      </c>
      <c r="L114" s="180">
        <v>0</v>
      </c>
      <c r="M114" s="180">
        <v>0</v>
      </c>
      <c r="N114" s="180">
        <v>0</v>
      </c>
      <c r="O114" s="180">
        <v>19115612</v>
      </c>
      <c r="P114" s="180">
        <v>0</v>
      </c>
      <c r="Q114" s="180">
        <v>153415373</v>
      </c>
      <c r="R114" s="180">
        <v>2330622</v>
      </c>
      <c r="S114" s="180">
        <v>0</v>
      </c>
      <c r="T114" s="180">
        <v>213255636</v>
      </c>
      <c r="U114" s="180">
        <v>63053333</v>
      </c>
      <c r="V114" s="180">
        <v>82157012</v>
      </c>
      <c r="W114" s="180">
        <v>0</v>
      </c>
      <c r="Y114" s="180">
        <v>48212669</v>
      </c>
      <c r="Z114" s="180">
        <v>13913373</v>
      </c>
      <c r="AA114" s="180">
        <v>42099852</v>
      </c>
      <c r="AB114" s="180">
        <v>26094953</v>
      </c>
      <c r="AC114" s="180">
        <v>4533833</v>
      </c>
      <c r="AD114" s="180">
        <v>7402221</v>
      </c>
      <c r="AE114" s="180">
        <v>14692955</v>
      </c>
      <c r="AF114" s="180">
        <v>10726052</v>
      </c>
      <c r="AG114" s="180">
        <v>8635188</v>
      </c>
      <c r="AH114" s="180">
        <v>0</v>
      </c>
      <c r="AI114" s="180">
        <v>134629145</v>
      </c>
      <c r="AJ114" s="180">
        <v>1828859</v>
      </c>
      <c r="AM114" s="180">
        <v>33761788</v>
      </c>
      <c r="AN114" s="180">
        <v>1028345</v>
      </c>
      <c r="AO114" s="180">
        <v>2690668</v>
      </c>
      <c r="AP114" s="180">
        <v>0</v>
      </c>
      <c r="AQ114" s="180">
        <v>0</v>
      </c>
      <c r="AR114" s="180">
        <v>21518226</v>
      </c>
      <c r="AS114" s="180">
        <v>0</v>
      </c>
      <c r="AT114" s="180">
        <v>12392725</v>
      </c>
      <c r="AV114" s="180">
        <v>134476990</v>
      </c>
      <c r="AW114" s="180">
        <v>0</v>
      </c>
      <c r="AX114" s="180">
        <v>7832201</v>
      </c>
      <c r="AY114" s="180">
        <v>12599584</v>
      </c>
      <c r="AZ114" s="180">
        <v>6748106</v>
      </c>
      <c r="BA114" s="180">
        <v>1397813</v>
      </c>
      <c r="BB114" s="180">
        <v>0</v>
      </c>
      <c r="BC114" s="180">
        <v>693622</v>
      </c>
      <c r="BD114" s="180">
        <v>57352589</v>
      </c>
      <c r="BE114" s="180">
        <v>0</v>
      </c>
      <c r="BF114" s="180">
        <v>3176954</v>
      </c>
      <c r="BH114" s="180">
        <v>0</v>
      </c>
      <c r="BI114" s="180">
        <v>3180857</v>
      </c>
      <c r="BJ114" s="180">
        <v>0</v>
      </c>
      <c r="BK114" s="180">
        <v>18529756</v>
      </c>
      <c r="BM114" s="180">
        <v>8519751</v>
      </c>
      <c r="BN114" s="180">
        <v>4382556</v>
      </c>
      <c r="BO114" s="180">
        <v>4897914</v>
      </c>
      <c r="BP114" s="180">
        <v>1686766</v>
      </c>
      <c r="BQ114" s="180">
        <v>0</v>
      </c>
      <c r="BR114" s="180">
        <v>6012591</v>
      </c>
      <c r="BS114" s="180">
        <v>0</v>
      </c>
      <c r="BT114" s="180">
        <v>7171836</v>
      </c>
      <c r="BU114" s="180">
        <v>17637093</v>
      </c>
      <c r="BV114" s="180">
        <v>0</v>
      </c>
      <c r="BX114" s="180">
        <v>3426488</v>
      </c>
      <c r="BY114" s="180">
        <v>629459</v>
      </c>
      <c r="BZ114" s="180">
        <v>5100215</v>
      </c>
      <c r="CA114" s="180">
        <v>4587697</v>
      </c>
      <c r="CB114" s="180">
        <v>4112999</v>
      </c>
      <c r="CD114" s="180">
        <v>789674</v>
      </c>
    </row>
    <row r="115" spans="1:82" x14ac:dyDescent="0.3">
      <c r="A115" s="155">
        <v>382</v>
      </c>
      <c r="B115" s="180" t="s">
        <v>106</v>
      </c>
      <c r="E115" s="180">
        <v>0</v>
      </c>
      <c r="G115" s="180">
        <v>0</v>
      </c>
      <c r="H115" s="180">
        <v>0</v>
      </c>
      <c r="I115" s="180">
        <v>0</v>
      </c>
      <c r="J115" s="180">
        <v>0</v>
      </c>
      <c r="K115" s="180">
        <v>0</v>
      </c>
      <c r="L115" s="180">
        <v>0</v>
      </c>
      <c r="M115" s="180">
        <v>0</v>
      </c>
      <c r="N115" s="180">
        <v>0</v>
      </c>
      <c r="O115" s="180">
        <v>0</v>
      </c>
      <c r="P115" s="180">
        <v>0</v>
      </c>
      <c r="Q115" s="180">
        <v>182960764</v>
      </c>
      <c r="R115" s="180">
        <v>0</v>
      </c>
      <c r="S115" s="180">
        <v>0</v>
      </c>
      <c r="T115" s="180">
        <v>0</v>
      </c>
      <c r="U115" s="180">
        <v>0</v>
      </c>
      <c r="V115" s="180">
        <v>38535975</v>
      </c>
      <c r="W115" s="180">
        <v>0</v>
      </c>
      <c r="Y115" s="180">
        <v>0</v>
      </c>
      <c r="Z115" s="180">
        <v>0</v>
      </c>
      <c r="AA115" s="180">
        <v>0</v>
      </c>
      <c r="AB115" s="180">
        <v>0</v>
      </c>
      <c r="AC115" s="180">
        <v>0</v>
      </c>
      <c r="AD115" s="180">
        <v>0</v>
      </c>
      <c r="AE115" s="180">
        <v>0</v>
      </c>
      <c r="AF115" s="180">
        <v>0</v>
      </c>
      <c r="AG115" s="180">
        <v>0</v>
      </c>
      <c r="AH115" s="180">
        <v>0</v>
      </c>
      <c r="AI115" s="180">
        <v>66662746</v>
      </c>
      <c r="AJ115" s="180">
        <v>0</v>
      </c>
      <c r="AM115" s="180">
        <v>27468206</v>
      </c>
      <c r="AN115" s="180">
        <v>0</v>
      </c>
      <c r="AO115" s="180">
        <v>0</v>
      </c>
      <c r="AP115" s="180">
        <v>0</v>
      </c>
      <c r="AQ115" s="180">
        <v>0</v>
      </c>
      <c r="AR115" s="180">
        <v>0</v>
      </c>
      <c r="AS115" s="180">
        <v>0</v>
      </c>
      <c r="AT115" s="180">
        <v>0</v>
      </c>
      <c r="AV115" s="180">
        <v>0</v>
      </c>
      <c r="AW115" s="180">
        <v>0</v>
      </c>
      <c r="AX115" s="180">
        <v>0</v>
      </c>
      <c r="AY115" s="180">
        <v>0</v>
      </c>
      <c r="AZ115" s="180">
        <v>0</v>
      </c>
      <c r="BA115" s="180">
        <v>0</v>
      </c>
      <c r="BB115" s="180">
        <v>0</v>
      </c>
      <c r="BC115" s="180">
        <v>0</v>
      </c>
      <c r="BD115" s="180">
        <v>0</v>
      </c>
      <c r="BE115" s="180">
        <v>0</v>
      </c>
      <c r="BF115" s="180">
        <v>0</v>
      </c>
      <c r="BH115" s="180">
        <v>0</v>
      </c>
      <c r="BI115" s="180">
        <v>0</v>
      </c>
      <c r="BJ115" s="180">
        <v>0</v>
      </c>
      <c r="BK115" s="180">
        <v>0</v>
      </c>
      <c r="BM115" s="180">
        <v>0</v>
      </c>
      <c r="BN115" s="180">
        <v>0</v>
      </c>
      <c r="BO115" s="180">
        <v>0</v>
      </c>
      <c r="BP115" s="180">
        <v>0</v>
      </c>
      <c r="BQ115" s="180">
        <v>0</v>
      </c>
      <c r="BR115" s="180">
        <v>1937030</v>
      </c>
      <c r="BS115" s="180">
        <v>23495334</v>
      </c>
      <c r="BT115" s="180">
        <v>0</v>
      </c>
      <c r="BU115" s="180">
        <v>0</v>
      </c>
      <c r="BV115" s="180">
        <v>0</v>
      </c>
      <c r="BX115" s="180">
        <v>0</v>
      </c>
      <c r="BY115" s="180">
        <v>0</v>
      </c>
      <c r="BZ115" s="180">
        <v>0</v>
      </c>
      <c r="CA115" s="180">
        <v>0</v>
      </c>
      <c r="CB115" s="180">
        <v>0</v>
      </c>
      <c r="CD115" s="180">
        <v>0</v>
      </c>
    </row>
    <row r="116" spans="1:82" x14ac:dyDescent="0.3">
      <c r="A116" s="155">
        <v>383</v>
      </c>
      <c r="B116" s="180" t="s">
        <v>212</v>
      </c>
      <c r="E116" s="180">
        <v>0</v>
      </c>
      <c r="G116" s="180">
        <v>0</v>
      </c>
      <c r="H116" s="180">
        <v>0</v>
      </c>
      <c r="I116" s="180">
        <v>0</v>
      </c>
      <c r="J116" s="180">
        <v>0</v>
      </c>
      <c r="K116" s="180">
        <v>0</v>
      </c>
      <c r="L116" s="180">
        <v>0</v>
      </c>
      <c r="M116" s="180">
        <v>0</v>
      </c>
      <c r="N116" s="180">
        <v>0</v>
      </c>
      <c r="O116" s="180">
        <v>0</v>
      </c>
      <c r="P116" s="180">
        <v>0</v>
      </c>
      <c r="Q116" s="180">
        <v>0</v>
      </c>
      <c r="R116" s="180">
        <v>0</v>
      </c>
      <c r="S116" s="180">
        <v>0</v>
      </c>
      <c r="T116" s="180">
        <v>0</v>
      </c>
      <c r="U116" s="180">
        <v>0</v>
      </c>
      <c r="V116" s="180">
        <v>0</v>
      </c>
      <c r="W116" s="180">
        <v>0</v>
      </c>
      <c r="Y116" s="180">
        <v>37100</v>
      </c>
      <c r="Z116" s="180">
        <v>0</v>
      </c>
      <c r="AA116" s="180">
        <v>0</v>
      </c>
      <c r="AB116" s="180">
        <v>0</v>
      </c>
      <c r="AC116" s="180">
        <v>0</v>
      </c>
      <c r="AD116" s="180">
        <v>0</v>
      </c>
      <c r="AE116" s="180">
        <v>0</v>
      </c>
      <c r="AF116" s="180">
        <v>0</v>
      </c>
      <c r="AG116" s="180">
        <v>0</v>
      </c>
      <c r="AH116" s="180">
        <v>0</v>
      </c>
      <c r="AI116" s="180">
        <v>0</v>
      </c>
      <c r="AJ116" s="180">
        <v>0</v>
      </c>
      <c r="AM116" s="180">
        <v>0</v>
      </c>
      <c r="AN116" s="180">
        <v>0</v>
      </c>
      <c r="AO116" s="180">
        <v>0</v>
      </c>
      <c r="AP116" s="180">
        <v>0</v>
      </c>
      <c r="AQ116" s="180">
        <v>0</v>
      </c>
      <c r="AR116" s="180">
        <v>0</v>
      </c>
      <c r="AS116" s="180">
        <v>0</v>
      </c>
      <c r="AT116" s="180">
        <v>53327</v>
      </c>
      <c r="AV116" s="180">
        <v>51281</v>
      </c>
      <c r="AW116" s="180">
        <v>0</v>
      </c>
      <c r="AX116" s="180">
        <v>0</v>
      </c>
      <c r="AY116" s="180">
        <v>0</v>
      </c>
      <c r="AZ116" s="180">
        <v>0</v>
      </c>
      <c r="BA116" s="180">
        <v>0</v>
      </c>
      <c r="BB116" s="180">
        <v>0</v>
      </c>
      <c r="BC116" s="180">
        <v>0</v>
      </c>
      <c r="BD116" s="180">
        <v>815297</v>
      </c>
      <c r="BE116" s="180">
        <v>0</v>
      </c>
      <c r="BF116" s="180">
        <v>0</v>
      </c>
      <c r="BH116" s="180">
        <v>0</v>
      </c>
      <c r="BI116" s="180">
        <v>0</v>
      </c>
      <c r="BJ116" s="180">
        <v>0</v>
      </c>
      <c r="BK116" s="180">
        <v>0</v>
      </c>
      <c r="BM116" s="180">
        <v>0</v>
      </c>
      <c r="BN116" s="180">
        <v>16230</v>
      </c>
      <c r="BO116" s="180">
        <v>1544</v>
      </c>
      <c r="BP116" s="180">
        <v>11056</v>
      </c>
      <c r="BQ116" s="180">
        <v>0</v>
      </c>
      <c r="BR116" s="180">
        <v>0</v>
      </c>
      <c r="BS116" s="180">
        <v>0</v>
      </c>
      <c r="BT116" s="180">
        <v>0</v>
      </c>
      <c r="BU116" s="180">
        <v>0</v>
      </c>
      <c r="BV116" s="180">
        <v>0</v>
      </c>
      <c r="BX116" s="180">
        <v>0</v>
      </c>
      <c r="BY116" s="180">
        <v>0</v>
      </c>
      <c r="BZ116" s="180">
        <v>0</v>
      </c>
      <c r="CA116" s="180">
        <v>6404</v>
      </c>
      <c r="CB116" s="180">
        <v>0</v>
      </c>
      <c r="CD116" s="180">
        <v>0</v>
      </c>
    </row>
    <row r="117" spans="1:82" x14ac:dyDescent="0.3">
      <c r="A117" s="155">
        <v>384</v>
      </c>
      <c r="B117" s="180" t="s">
        <v>116</v>
      </c>
      <c r="E117" s="180">
        <v>0</v>
      </c>
      <c r="G117" s="180">
        <v>0</v>
      </c>
      <c r="H117" s="180">
        <v>0</v>
      </c>
      <c r="I117" s="180">
        <v>0</v>
      </c>
      <c r="J117" s="180">
        <v>0</v>
      </c>
      <c r="K117" s="180">
        <v>0</v>
      </c>
      <c r="L117" s="180">
        <v>0</v>
      </c>
      <c r="M117" s="180">
        <v>0</v>
      </c>
      <c r="N117" s="180">
        <v>0</v>
      </c>
      <c r="O117" s="180">
        <v>0</v>
      </c>
      <c r="P117" s="180">
        <v>0</v>
      </c>
      <c r="Q117" s="180">
        <v>0</v>
      </c>
      <c r="R117" s="180">
        <v>0</v>
      </c>
      <c r="S117" s="180">
        <v>0</v>
      </c>
      <c r="T117" s="180">
        <v>0</v>
      </c>
      <c r="U117" s="180">
        <v>0</v>
      </c>
      <c r="V117" s="180">
        <v>0</v>
      </c>
      <c r="W117" s="180">
        <v>0</v>
      </c>
      <c r="Y117" s="180">
        <v>0</v>
      </c>
      <c r="Z117" s="180">
        <v>0</v>
      </c>
      <c r="AA117" s="180">
        <v>0</v>
      </c>
      <c r="AB117" s="180">
        <v>0</v>
      </c>
      <c r="AC117" s="180">
        <v>0</v>
      </c>
      <c r="AD117" s="180">
        <v>0</v>
      </c>
      <c r="AE117" s="180">
        <v>0</v>
      </c>
      <c r="AF117" s="180">
        <v>0</v>
      </c>
      <c r="AG117" s="180">
        <v>0</v>
      </c>
      <c r="AH117" s="180">
        <v>0</v>
      </c>
      <c r="AI117" s="180">
        <v>0</v>
      </c>
      <c r="AJ117" s="180">
        <v>0</v>
      </c>
      <c r="AM117" s="180">
        <v>0</v>
      </c>
      <c r="AN117" s="180">
        <v>0</v>
      </c>
      <c r="AO117" s="180">
        <v>0</v>
      </c>
      <c r="AP117" s="180">
        <v>0</v>
      </c>
      <c r="AQ117" s="180">
        <v>0</v>
      </c>
      <c r="AR117" s="180">
        <v>0</v>
      </c>
      <c r="AS117" s="180">
        <v>0</v>
      </c>
      <c r="AT117" s="180">
        <v>0</v>
      </c>
      <c r="AV117" s="180">
        <v>0</v>
      </c>
      <c r="AW117" s="180">
        <v>0</v>
      </c>
      <c r="AX117" s="180">
        <v>0</v>
      </c>
      <c r="AY117" s="180">
        <v>0</v>
      </c>
      <c r="AZ117" s="180">
        <v>0</v>
      </c>
      <c r="BA117" s="180">
        <v>0</v>
      </c>
      <c r="BB117" s="180">
        <v>0</v>
      </c>
      <c r="BC117" s="180">
        <v>0</v>
      </c>
      <c r="BD117" s="180">
        <v>0</v>
      </c>
      <c r="BE117" s="180">
        <v>0</v>
      </c>
      <c r="BF117" s="180">
        <v>0</v>
      </c>
      <c r="BH117" s="180">
        <v>0</v>
      </c>
      <c r="BI117" s="180">
        <v>0</v>
      </c>
      <c r="BJ117" s="180">
        <v>0</v>
      </c>
      <c r="BK117" s="180">
        <v>0</v>
      </c>
      <c r="BM117" s="180">
        <v>0</v>
      </c>
      <c r="BN117" s="180">
        <v>0</v>
      </c>
      <c r="BO117" s="180">
        <v>0</v>
      </c>
      <c r="BP117" s="180">
        <v>0</v>
      </c>
      <c r="BQ117" s="180">
        <v>0</v>
      </c>
      <c r="BR117" s="180">
        <v>0</v>
      </c>
      <c r="BS117" s="180">
        <v>0</v>
      </c>
      <c r="BT117" s="180">
        <v>0</v>
      </c>
      <c r="BU117" s="180">
        <v>0</v>
      </c>
      <c r="BV117" s="180">
        <v>0</v>
      </c>
      <c r="BX117" s="180">
        <v>0</v>
      </c>
      <c r="BY117" s="180">
        <v>0</v>
      </c>
      <c r="BZ117" s="180">
        <v>0</v>
      </c>
      <c r="CA117" s="180">
        <v>0</v>
      </c>
      <c r="CB117" s="180">
        <v>0</v>
      </c>
      <c r="CD117" s="180">
        <v>0</v>
      </c>
    </row>
    <row r="118" spans="1:82" s="639" customFormat="1" x14ac:dyDescent="0.3">
      <c r="A118" s="638">
        <v>385</v>
      </c>
      <c r="B118" s="639" t="s">
        <v>107</v>
      </c>
      <c r="E118" s="639">
        <v>357695</v>
      </c>
      <c r="G118" s="639">
        <v>11775739</v>
      </c>
      <c r="H118" s="639">
        <v>9139619</v>
      </c>
      <c r="I118" s="639">
        <v>11388607</v>
      </c>
      <c r="J118" s="639">
        <v>139279</v>
      </c>
      <c r="K118" s="639">
        <v>2762207</v>
      </c>
      <c r="L118" s="639">
        <v>1443848</v>
      </c>
      <c r="M118" s="639">
        <v>89950808</v>
      </c>
      <c r="N118" s="639">
        <v>1344064</v>
      </c>
      <c r="O118" s="639">
        <v>15996879</v>
      </c>
      <c r="P118" s="639">
        <v>480196</v>
      </c>
      <c r="Q118" s="639">
        <v>157282282</v>
      </c>
      <c r="R118" s="639">
        <v>7594627</v>
      </c>
      <c r="S118" s="639">
        <v>314966</v>
      </c>
      <c r="T118" s="639">
        <v>279897966</v>
      </c>
      <c r="U118" s="639">
        <v>70939771</v>
      </c>
      <c r="V118" s="639">
        <v>70420190</v>
      </c>
      <c r="W118" s="639">
        <v>219437693</v>
      </c>
      <c r="Y118" s="639">
        <v>45888479</v>
      </c>
      <c r="Z118" s="639">
        <v>3608465</v>
      </c>
      <c r="AA118" s="639">
        <v>50635615</v>
      </c>
      <c r="AB118" s="639">
        <v>6547991</v>
      </c>
      <c r="AC118" s="639">
        <v>6361598</v>
      </c>
      <c r="AD118" s="639">
        <v>3275282</v>
      </c>
      <c r="AE118" s="639">
        <v>8168951</v>
      </c>
      <c r="AF118" s="639">
        <v>73838430</v>
      </c>
      <c r="AG118" s="639">
        <v>15556315</v>
      </c>
      <c r="AH118" s="639">
        <v>3866644</v>
      </c>
      <c r="AI118" s="639">
        <v>117281979</v>
      </c>
      <c r="AJ118" s="639">
        <v>8502697</v>
      </c>
      <c r="AM118" s="639">
        <v>37498439</v>
      </c>
      <c r="AN118" s="639">
        <v>1161167</v>
      </c>
      <c r="AO118" s="639">
        <v>1266859</v>
      </c>
      <c r="AP118" s="639">
        <v>193193</v>
      </c>
      <c r="AQ118" s="639">
        <v>42154093</v>
      </c>
      <c r="AR118" s="639">
        <v>97699480</v>
      </c>
      <c r="AS118" s="639">
        <v>1336643</v>
      </c>
      <c r="AT118" s="639">
        <v>5548319</v>
      </c>
      <c r="AV118" s="639">
        <v>62946250</v>
      </c>
      <c r="AW118" s="639">
        <v>12261587</v>
      </c>
      <c r="AX118" s="639">
        <v>5081731</v>
      </c>
      <c r="AY118" s="639">
        <v>44562280</v>
      </c>
      <c r="AZ118" s="639">
        <v>4457826</v>
      </c>
      <c r="BA118" s="639">
        <v>4657909</v>
      </c>
      <c r="BB118" s="639">
        <v>170853</v>
      </c>
      <c r="BC118" s="639">
        <v>912699</v>
      </c>
      <c r="BD118" s="639">
        <v>17091358</v>
      </c>
      <c r="BE118" s="639">
        <v>737948</v>
      </c>
      <c r="BF118" s="639">
        <v>1086431</v>
      </c>
      <c r="BH118" s="639">
        <v>426685</v>
      </c>
      <c r="BI118" s="639">
        <v>821224</v>
      </c>
      <c r="BJ118" s="639">
        <v>749600</v>
      </c>
      <c r="BK118" s="639">
        <v>10964706</v>
      </c>
      <c r="BM118" s="639">
        <v>3308678</v>
      </c>
      <c r="BN118" s="639">
        <v>15344063</v>
      </c>
      <c r="BO118" s="639">
        <v>2715249</v>
      </c>
      <c r="BP118" s="639">
        <v>5700667</v>
      </c>
      <c r="BQ118" s="639">
        <v>44798779</v>
      </c>
      <c r="BR118" s="639">
        <v>1665838</v>
      </c>
      <c r="BS118" s="639">
        <v>82104540</v>
      </c>
      <c r="BT118" s="639">
        <v>2077289</v>
      </c>
      <c r="BU118" s="639">
        <v>14563697</v>
      </c>
      <c r="BV118" s="639">
        <v>5673107</v>
      </c>
      <c r="BX118" s="639">
        <v>2811336</v>
      </c>
      <c r="BY118" s="639">
        <v>672533</v>
      </c>
      <c r="BZ118" s="639">
        <v>2067020</v>
      </c>
      <c r="CA118" s="639">
        <v>250343</v>
      </c>
      <c r="CB118" s="639">
        <v>1928605</v>
      </c>
      <c r="CD118" s="639">
        <v>492480</v>
      </c>
    </row>
    <row r="119" spans="1:82" x14ac:dyDescent="0.3">
      <c r="A119" s="155">
        <v>386</v>
      </c>
      <c r="B119" s="180" t="s">
        <v>185</v>
      </c>
      <c r="E119" s="180">
        <v>0</v>
      </c>
      <c r="G119" s="180">
        <v>0</v>
      </c>
      <c r="H119" s="180">
        <v>0</v>
      </c>
      <c r="I119" s="180">
        <v>0</v>
      </c>
      <c r="J119" s="180">
        <v>0</v>
      </c>
      <c r="K119" s="180">
        <v>0</v>
      </c>
      <c r="L119" s="180">
        <v>0</v>
      </c>
      <c r="M119" s="180">
        <v>0</v>
      </c>
      <c r="N119" s="180">
        <v>0</v>
      </c>
      <c r="O119" s="180">
        <v>0</v>
      </c>
      <c r="P119" s="180">
        <v>0</v>
      </c>
      <c r="Q119" s="180">
        <v>7249417</v>
      </c>
      <c r="R119" s="180">
        <v>0</v>
      </c>
      <c r="S119" s="180">
        <v>0</v>
      </c>
      <c r="T119" s="180">
        <v>1447202</v>
      </c>
      <c r="U119" s="180">
        <v>0</v>
      </c>
      <c r="V119" s="180">
        <v>784199</v>
      </c>
      <c r="W119" s="180">
        <v>0</v>
      </c>
      <c r="Y119" s="180">
        <v>13351</v>
      </c>
      <c r="Z119" s="180">
        <v>29071</v>
      </c>
      <c r="AA119" s="180">
        <v>0</v>
      </c>
      <c r="AB119" s="180">
        <v>0</v>
      </c>
      <c r="AC119" s="180">
        <v>0</v>
      </c>
      <c r="AD119" s="180">
        <v>0</v>
      </c>
      <c r="AE119" s="180">
        <v>0</v>
      </c>
      <c r="AF119" s="180">
        <v>0</v>
      </c>
      <c r="AG119" s="180">
        <v>92477</v>
      </c>
      <c r="AH119" s="180">
        <v>0</v>
      </c>
      <c r="AI119" s="180">
        <v>3413610</v>
      </c>
      <c r="AJ119" s="180">
        <v>500000</v>
      </c>
      <c r="AM119" s="180">
        <v>536000</v>
      </c>
      <c r="AN119" s="180">
        <v>0</v>
      </c>
      <c r="AO119" s="180">
        <v>0</v>
      </c>
      <c r="AP119" s="180">
        <v>0</v>
      </c>
      <c r="AQ119" s="180">
        <v>0</v>
      </c>
      <c r="AR119" s="180">
        <v>0</v>
      </c>
      <c r="AS119" s="180">
        <v>0</v>
      </c>
      <c r="AT119" s="180">
        <v>61205</v>
      </c>
      <c r="AV119" s="180">
        <v>245000</v>
      </c>
      <c r="AW119" s="180">
        <v>0</v>
      </c>
      <c r="AX119" s="180">
        <v>0</v>
      </c>
      <c r="AY119" s="180">
        <v>0</v>
      </c>
      <c r="AZ119" s="180">
        <v>0</v>
      </c>
      <c r="BA119" s="180">
        <v>0</v>
      </c>
      <c r="BB119" s="180">
        <v>0</v>
      </c>
      <c r="BC119" s="180">
        <v>0</v>
      </c>
      <c r="BD119" s="180">
        <v>225975</v>
      </c>
      <c r="BE119" s="180">
        <v>0</v>
      </c>
      <c r="BF119" s="180">
        <v>0</v>
      </c>
      <c r="BH119" s="180">
        <v>0</v>
      </c>
      <c r="BI119" s="180">
        <v>0</v>
      </c>
      <c r="BJ119" s="180">
        <v>0</v>
      </c>
      <c r="BK119" s="180">
        <v>0</v>
      </c>
      <c r="BM119" s="180">
        <v>0</v>
      </c>
      <c r="BN119" s="180">
        <v>0</v>
      </c>
      <c r="BO119" s="180">
        <v>0</v>
      </c>
      <c r="BP119" s="180">
        <v>0</v>
      </c>
      <c r="BQ119" s="180">
        <v>0</v>
      </c>
      <c r="BR119" s="180">
        <v>375000</v>
      </c>
      <c r="BS119" s="180">
        <v>41277</v>
      </c>
      <c r="BT119" s="180">
        <v>0</v>
      </c>
      <c r="BU119" s="180">
        <v>0</v>
      </c>
      <c r="BV119" s="180">
        <v>0</v>
      </c>
      <c r="BX119" s="180">
        <v>0</v>
      </c>
      <c r="BY119" s="180">
        <v>0</v>
      </c>
      <c r="BZ119" s="180">
        <v>0</v>
      </c>
      <c r="CA119" s="180">
        <v>0</v>
      </c>
      <c r="CB119" s="180">
        <v>0</v>
      </c>
      <c r="CD119" s="180">
        <v>0</v>
      </c>
    </row>
    <row r="120" spans="1:82" x14ac:dyDescent="0.3">
      <c r="A120" s="155">
        <v>387</v>
      </c>
      <c r="B120" s="180" t="s">
        <v>186</v>
      </c>
      <c r="E120" s="180">
        <v>0</v>
      </c>
      <c r="G120" s="180">
        <v>0</v>
      </c>
      <c r="H120" s="180">
        <v>0</v>
      </c>
      <c r="I120" s="180">
        <v>0</v>
      </c>
      <c r="J120" s="180">
        <v>0</v>
      </c>
      <c r="K120" s="180">
        <v>0</v>
      </c>
      <c r="L120" s="180">
        <v>0</v>
      </c>
      <c r="M120" s="180">
        <v>0</v>
      </c>
      <c r="N120" s="180">
        <v>0</v>
      </c>
      <c r="O120" s="180">
        <v>0</v>
      </c>
      <c r="P120" s="180">
        <v>0</v>
      </c>
      <c r="Q120" s="180">
        <v>6441440</v>
      </c>
      <c r="R120" s="180">
        <v>0</v>
      </c>
      <c r="S120" s="180">
        <v>0</v>
      </c>
      <c r="T120" s="180">
        <v>0</v>
      </c>
      <c r="U120" s="180">
        <v>0</v>
      </c>
      <c r="V120" s="180">
        <v>0</v>
      </c>
      <c r="W120" s="180">
        <v>0</v>
      </c>
      <c r="Y120" s="180">
        <v>472141</v>
      </c>
      <c r="Z120" s="180">
        <v>26425</v>
      </c>
      <c r="AA120" s="180">
        <v>0</v>
      </c>
      <c r="AB120" s="180">
        <v>40000</v>
      </c>
      <c r="AC120" s="180">
        <v>0</v>
      </c>
      <c r="AD120" s="180">
        <v>0</v>
      </c>
      <c r="AE120" s="180">
        <v>0</v>
      </c>
      <c r="AF120" s="180">
        <v>0</v>
      </c>
      <c r="AG120" s="180">
        <v>0</v>
      </c>
      <c r="AH120" s="180">
        <v>0</v>
      </c>
      <c r="AI120" s="180">
        <v>776060</v>
      </c>
      <c r="AJ120" s="180">
        <v>0</v>
      </c>
      <c r="AM120" s="180">
        <v>0</v>
      </c>
      <c r="AN120" s="180">
        <v>0</v>
      </c>
      <c r="AO120" s="180">
        <v>0</v>
      </c>
      <c r="AP120" s="180">
        <v>0</v>
      </c>
      <c r="AQ120" s="180">
        <v>0</v>
      </c>
      <c r="AR120" s="180">
        <v>0</v>
      </c>
      <c r="AS120" s="180">
        <v>0</v>
      </c>
      <c r="AT120" s="180">
        <v>0</v>
      </c>
      <c r="AV120" s="180">
        <v>0</v>
      </c>
      <c r="AW120" s="180">
        <v>0</v>
      </c>
      <c r="AX120" s="180">
        <v>0</v>
      </c>
      <c r="AY120" s="180">
        <v>0</v>
      </c>
      <c r="AZ120" s="180">
        <v>0</v>
      </c>
      <c r="BA120" s="180">
        <v>0</v>
      </c>
      <c r="BB120" s="180">
        <v>0</v>
      </c>
      <c r="BC120" s="180">
        <v>0</v>
      </c>
      <c r="BD120" s="180">
        <v>0</v>
      </c>
      <c r="BE120" s="180">
        <v>0</v>
      </c>
      <c r="BF120" s="180">
        <v>11275</v>
      </c>
      <c r="BH120" s="180">
        <v>0</v>
      </c>
      <c r="BI120" s="180">
        <v>0</v>
      </c>
      <c r="BJ120" s="180">
        <v>0</v>
      </c>
      <c r="BK120" s="180">
        <v>0</v>
      </c>
      <c r="BM120" s="180">
        <v>0</v>
      </c>
      <c r="BN120" s="180">
        <v>0</v>
      </c>
      <c r="BO120" s="180">
        <v>0</v>
      </c>
      <c r="BP120" s="180">
        <v>0</v>
      </c>
      <c r="BQ120" s="180">
        <v>0</v>
      </c>
      <c r="BR120" s="180">
        <v>0</v>
      </c>
      <c r="BS120" s="180">
        <v>0</v>
      </c>
      <c r="BT120" s="180">
        <v>0</v>
      </c>
      <c r="BU120" s="180">
        <v>0</v>
      </c>
      <c r="BV120" s="180">
        <v>0</v>
      </c>
      <c r="BX120" s="180">
        <v>0</v>
      </c>
      <c r="BY120" s="180">
        <v>0</v>
      </c>
      <c r="BZ120" s="180">
        <v>0</v>
      </c>
      <c r="CA120" s="180">
        <v>0</v>
      </c>
      <c r="CB120" s="180">
        <v>0</v>
      </c>
      <c r="CD120" s="180">
        <v>0</v>
      </c>
    </row>
    <row r="121" spans="1:82" x14ac:dyDescent="0.3">
      <c r="A121" s="155">
        <v>388</v>
      </c>
      <c r="B121" s="180" t="s">
        <v>180</v>
      </c>
      <c r="E121" s="180">
        <v>48604</v>
      </c>
      <c r="G121" s="180">
        <v>1975287</v>
      </c>
      <c r="H121" s="180">
        <v>1054725</v>
      </c>
      <c r="I121" s="180">
        <v>3861511</v>
      </c>
      <c r="J121" s="180">
        <v>76116</v>
      </c>
      <c r="K121" s="180">
        <v>295639</v>
      </c>
      <c r="L121" s="180">
        <v>196555</v>
      </c>
      <c r="M121" s="180">
        <v>17674502</v>
      </c>
      <c r="N121" s="180">
        <v>556851</v>
      </c>
      <c r="O121" s="180">
        <v>5728588</v>
      </c>
      <c r="P121" s="180">
        <v>106338</v>
      </c>
      <c r="Q121" s="180">
        <v>49154964</v>
      </c>
      <c r="R121" s="180">
        <v>1700004</v>
      </c>
      <c r="S121" s="180">
        <v>38667</v>
      </c>
      <c r="T121" s="180">
        <v>64029622</v>
      </c>
      <c r="U121" s="180">
        <v>17268557</v>
      </c>
      <c r="V121" s="180">
        <v>26676149</v>
      </c>
      <c r="W121" s="180">
        <v>53393415</v>
      </c>
      <c r="Y121" s="180">
        <v>13717554</v>
      </c>
      <c r="Z121" s="180">
        <v>1153347</v>
      </c>
      <c r="AA121" s="180">
        <v>13087875</v>
      </c>
      <c r="AB121" s="180">
        <v>4448584</v>
      </c>
      <c r="AC121" s="180">
        <v>1778163</v>
      </c>
      <c r="AD121" s="180">
        <v>2113545</v>
      </c>
      <c r="AE121" s="180">
        <v>2726767</v>
      </c>
      <c r="AF121" s="180">
        <v>24445566</v>
      </c>
      <c r="AG121" s="180">
        <v>6588488</v>
      </c>
      <c r="AH121" s="180">
        <v>1123300</v>
      </c>
      <c r="AI121" s="180">
        <v>44447944</v>
      </c>
      <c r="AJ121" s="180">
        <v>422866</v>
      </c>
      <c r="AM121" s="180">
        <v>14572329</v>
      </c>
      <c r="AN121" s="180">
        <v>704434</v>
      </c>
      <c r="AO121" s="180">
        <v>653087</v>
      </c>
      <c r="AP121" s="180">
        <v>38641</v>
      </c>
      <c r="AQ121" s="180">
        <v>11054985</v>
      </c>
      <c r="AR121" s="180">
        <v>7372571</v>
      </c>
      <c r="AS121" s="180">
        <v>543209</v>
      </c>
      <c r="AT121" s="180">
        <v>2375926</v>
      </c>
      <c r="AV121" s="180">
        <v>28696982</v>
      </c>
      <c r="AW121" s="180">
        <v>1600569</v>
      </c>
      <c r="AX121" s="180">
        <v>2081494</v>
      </c>
      <c r="AY121" s="180">
        <v>11418442</v>
      </c>
      <c r="AZ121" s="180">
        <v>1129623</v>
      </c>
      <c r="BA121" s="180">
        <v>1136297</v>
      </c>
      <c r="BB121" s="180">
        <v>23140</v>
      </c>
      <c r="BC121" s="180">
        <v>223337</v>
      </c>
      <c r="BD121" s="180">
        <v>10564877</v>
      </c>
      <c r="BE121" s="180">
        <v>266436</v>
      </c>
      <c r="BF121" s="180">
        <v>349344</v>
      </c>
      <c r="BH121" s="180">
        <v>69855</v>
      </c>
      <c r="BI121" s="180">
        <v>256815</v>
      </c>
      <c r="BJ121" s="180">
        <v>105900</v>
      </c>
      <c r="BK121" s="180">
        <v>3657596</v>
      </c>
      <c r="BM121" s="180">
        <v>1953453</v>
      </c>
      <c r="BN121" s="180">
        <v>4933462</v>
      </c>
      <c r="BO121" s="180">
        <v>1184389</v>
      </c>
      <c r="BP121" s="180">
        <v>1515384</v>
      </c>
      <c r="BQ121" s="180">
        <v>19667437</v>
      </c>
      <c r="BR121" s="180">
        <v>1444680</v>
      </c>
      <c r="BS121" s="180">
        <v>10476759</v>
      </c>
      <c r="BT121" s="180">
        <v>775529</v>
      </c>
      <c r="BU121" s="180">
        <v>4968347</v>
      </c>
      <c r="BV121" s="180">
        <v>733627</v>
      </c>
      <c r="BX121" s="180">
        <v>900496</v>
      </c>
      <c r="BY121" s="180">
        <v>81900</v>
      </c>
      <c r="BZ121" s="180">
        <v>232792</v>
      </c>
      <c r="CA121" s="180">
        <v>154021</v>
      </c>
      <c r="CB121" s="180">
        <v>1053607</v>
      </c>
      <c r="CD121" s="180">
        <v>54400</v>
      </c>
    </row>
    <row r="122" spans="1:82" x14ac:dyDescent="0.3">
      <c r="A122" s="155">
        <v>389</v>
      </c>
      <c r="B122" s="180" t="s">
        <v>187</v>
      </c>
      <c r="E122" s="180">
        <v>0</v>
      </c>
      <c r="G122" s="180">
        <v>0</v>
      </c>
      <c r="H122" s="180">
        <v>0</v>
      </c>
      <c r="I122" s="180">
        <v>0</v>
      </c>
      <c r="J122" s="180">
        <v>0</v>
      </c>
      <c r="K122" s="180">
        <v>0</v>
      </c>
      <c r="L122" s="180">
        <v>0</v>
      </c>
      <c r="M122" s="180">
        <v>0</v>
      </c>
      <c r="N122" s="180">
        <v>0</v>
      </c>
      <c r="O122" s="180">
        <v>0</v>
      </c>
      <c r="P122" s="180">
        <v>0</v>
      </c>
      <c r="Q122" s="180">
        <v>0</v>
      </c>
      <c r="R122" s="180">
        <v>0</v>
      </c>
      <c r="S122" s="180">
        <v>0</v>
      </c>
      <c r="T122" s="180">
        <v>0</v>
      </c>
      <c r="U122" s="180">
        <v>0</v>
      </c>
      <c r="V122" s="180">
        <v>0</v>
      </c>
      <c r="W122" s="180">
        <v>0</v>
      </c>
      <c r="Y122" s="180">
        <v>0</v>
      </c>
      <c r="Z122" s="180">
        <v>0</v>
      </c>
      <c r="AA122" s="180">
        <v>0</v>
      </c>
      <c r="AB122" s="180">
        <v>0</v>
      </c>
      <c r="AC122" s="180">
        <v>0</v>
      </c>
      <c r="AD122" s="180">
        <v>0</v>
      </c>
      <c r="AE122" s="180">
        <v>0</v>
      </c>
      <c r="AF122" s="180">
        <v>0</v>
      </c>
      <c r="AG122" s="180">
        <v>0</v>
      </c>
      <c r="AH122" s="180">
        <v>0</v>
      </c>
      <c r="AI122" s="180">
        <v>0</v>
      </c>
      <c r="AJ122" s="180">
        <v>0</v>
      </c>
      <c r="AM122" s="180">
        <v>0</v>
      </c>
      <c r="AN122" s="180">
        <v>0</v>
      </c>
      <c r="AO122" s="180">
        <v>0</v>
      </c>
      <c r="AP122" s="180">
        <v>0</v>
      </c>
      <c r="AQ122" s="180">
        <v>0</v>
      </c>
      <c r="AR122" s="180">
        <v>0</v>
      </c>
      <c r="AS122" s="180">
        <v>0</v>
      </c>
      <c r="AT122" s="180">
        <v>0</v>
      </c>
      <c r="AV122" s="180">
        <v>0</v>
      </c>
      <c r="AW122" s="180">
        <v>0</v>
      </c>
      <c r="AX122" s="180">
        <v>0</v>
      </c>
      <c r="AY122" s="180">
        <v>0</v>
      </c>
      <c r="AZ122" s="180">
        <v>0</v>
      </c>
      <c r="BA122" s="180">
        <v>0</v>
      </c>
      <c r="BB122" s="180">
        <v>0</v>
      </c>
      <c r="BC122" s="180">
        <v>0</v>
      </c>
      <c r="BD122" s="180">
        <v>0</v>
      </c>
      <c r="BE122" s="180">
        <v>0</v>
      </c>
      <c r="BF122" s="180">
        <v>0</v>
      </c>
      <c r="BH122" s="180">
        <v>0</v>
      </c>
      <c r="BI122" s="180">
        <v>0</v>
      </c>
      <c r="BJ122" s="180">
        <v>0</v>
      </c>
      <c r="BK122" s="180">
        <v>0</v>
      </c>
      <c r="BM122" s="180">
        <v>0</v>
      </c>
      <c r="BN122" s="180">
        <v>0</v>
      </c>
      <c r="BO122" s="180">
        <v>0</v>
      </c>
      <c r="BP122" s="180">
        <v>0</v>
      </c>
      <c r="BQ122" s="180">
        <v>0</v>
      </c>
      <c r="BR122" s="180">
        <v>0</v>
      </c>
      <c r="BS122" s="180">
        <v>0</v>
      </c>
      <c r="BT122" s="180">
        <v>0</v>
      </c>
      <c r="BU122" s="180">
        <v>0</v>
      </c>
      <c r="BV122" s="180">
        <v>0</v>
      </c>
      <c r="BX122" s="180">
        <v>0</v>
      </c>
      <c r="BY122" s="180">
        <v>0</v>
      </c>
      <c r="BZ122" s="180">
        <v>0</v>
      </c>
      <c r="CA122" s="180">
        <v>0</v>
      </c>
      <c r="CB122" s="180">
        <v>0</v>
      </c>
      <c r="CD122" s="180">
        <v>0</v>
      </c>
    </row>
    <row r="123" spans="1:82" x14ac:dyDescent="0.3">
      <c r="A123" s="155">
        <v>391</v>
      </c>
      <c r="B123" s="180" t="s">
        <v>192</v>
      </c>
      <c r="E123" s="180">
        <v>4627</v>
      </c>
      <c r="G123" s="180">
        <v>356666</v>
      </c>
      <c r="H123" s="180">
        <v>259513</v>
      </c>
      <c r="I123" s="180">
        <v>347158</v>
      </c>
      <c r="J123" s="180">
        <v>11253</v>
      </c>
      <c r="K123" s="180">
        <v>62069</v>
      </c>
      <c r="L123" s="180">
        <v>14797</v>
      </c>
      <c r="M123" s="180">
        <v>2252834</v>
      </c>
      <c r="N123" s="180">
        <v>68775</v>
      </c>
      <c r="O123" s="180">
        <v>1916956</v>
      </c>
      <c r="P123" s="180">
        <v>13537</v>
      </c>
      <c r="Q123" s="180">
        <v>5615860</v>
      </c>
      <c r="R123" s="180">
        <v>176459</v>
      </c>
      <c r="S123" s="180">
        <v>4691</v>
      </c>
      <c r="T123" s="180">
        <v>10138939</v>
      </c>
      <c r="U123" s="180">
        <v>3356971</v>
      </c>
      <c r="V123" s="180">
        <v>2216423</v>
      </c>
      <c r="W123" s="180">
        <v>5498323</v>
      </c>
      <c r="Y123" s="180">
        <v>2358623</v>
      </c>
      <c r="Z123" s="180">
        <v>170388</v>
      </c>
      <c r="AA123" s="180">
        <v>1239641</v>
      </c>
      <c r="AB123" s="180">
        <v>705879</v>
      </c>
      <c r="AC123" s="180">
        <v>201165</v>
      </c>
      <c r="AD123" s="180">
        <v>661423</v>
      </c>
      <c r="AE123" s="180">
        <v>62169</v>
      </c>
      <c r="AF123" s="180">
        <v>5102787</v>
      </c>
      <c r="AG123" s="180">
        <v>577654</v>
      </c>
      <c r="AH123" s="180">
        <v>223837</v>
      </c>
      <c r="AI123" s="180">
        <v>14316843</v>
      </c>
      <c r="AJ123" s="180">
        <v>73476</v>
      </c>
      <c r="AM123" s="180">
        <v>2752304</v>
      </c>
      <c r="AN123" s="180">
        <v>59545</v>
      </c>
      <c r="AO123" s="180">
        <v>90891</v>
      </c>
      <c r="AP123" s="180">
        <v>31308</v>
      </c>
      <c r="AQ123" s="180">
        <v>649420</v>
      </c>
      <c r="AR123" s="180">
        <v>1018474</v>
      </c>
      <c r="AS123" s="180">
        <v>94833</v>
      </c>
      <c r="AT123" s="180">
        <v>380565</v>
      </c>
      <c r="AV123" s="180">
        <v>433211</v>
      </c>
      <c r="AW123" s="180">
        <v>220563</v>
      </c>
      <c r="AX123" s="180">
        <v>180780</v>
      </c>
      <c r="AY123" s="180">
        <v>242785</v>
      </c>
      <c r="AZ123" s="180">
        <v>67738</v>
      </c>
      <c r="BA123" s="180">
        <v>75551</v>
      </c>
      <c r="BB123" s="180">
        <v>0</v>
      </c>
      <c r="BC123" s="180">
        <v>149591</v>
      </c>
      <c r="BD123" s="180">
        <v>827934</v>
      </c>
      <c r="BE123" s="180">
        <v>5430</v>
      </c>
      <c r="BF123" s="180">
        <v>97764</v>
      </c>
      <c r="BH123" s="180">
        <v>7006</v>
      </c>
      <c r="BI123" s="180">
        <v>33341</v>
      </c>
      <c r="BJ123" s="180">
        <v>17262</v>
      </c>
      <c r="BK123" s="180">
        <v>424707</v>
      </c>
      <c r="BM123" s="180">
        <v>577060</v>
      </c>
      <c r="BN123" s="180">
        <v>589790</v>
      </c>
      <c r="BO123" s="180">
        <v>88626</v>
      </c>
      <c r="BP123" s="180">
        <v>246283</v>
      </c>
      <c r="BQ123" s="180">
        <v>2624890</v>
      </c>
      <c r="BR123" s="180">
        <v>123727</v>
      </c>
      <c r="BS123" s="180">
        <v>822368</v>
      </c>
      <c r="BT123" s="180">
        <v>171100</v>
      </c>
      <c r="BU123" s="180">
        <v>483017</v>
      </c>
      <c r="BV123" s="180">
        <v>71696</v>
      </c>
      <c r="BX123" s="180">
        <v>124723</v>
      </c>
      <c r="BY123" s="180">
        <v>20413</v>
      </c>
      <c r="BZ123" s="180">
        <v>390941</v>
      </c>
      <c r="CA123" s="180">
        <v>7521</v>
      </c>
      <c r="CB123" s="180">
        <v>96262</v>
      </c>
      <c r="CD123" s="180">
        <v>1085</v>
      </c>
    </row>
    <row r="124" spans="1:82" x14ac:dyDescent="0.3">
      <c r="A124" s="155">
        <v>500</v>
      </c>
      <c r="B124" s="180" t="s">
        <v>175</v>
      </c>
      <c r="E124" s="180">
        <v>37312</v>
      </c>
      <c r="G124" s="180">
        <v>342316</v>
      </c>
      <c r="H124" s="180">
        <v>0</v>
      </c>
      <c r="I124" s="180">
        <v>0</v>
      </c>
      <c r="J124" s="180">
        <v>0</v>
      </c>
      <c r="K124" s="180">
        <v>0</v>
      </c>
      <c r="L124" s="180">
        <v>17464</v>
      </c>
      <c r="M124" s="180">
        <v>967215</v>
      </c>
      <c r="N124" s="180">
        <v>107543</v>
      </c>
      <c r="O124" s="180">
        <v>1000014</v>
      </c>
      <c r="P124" s="180">
        <v>0</v>
      </c>
      <c r="Q124" s="180">
        <v>2813801</v>
      </c>
      <c r="R124" s="180">
        <v>47844</v>
      </c>
      <c r="S124" s="180">
        <v>0</v>
      </c>
      <c r="T124" s="180">
        <v>48013960</v>
      </c>
      <c r="U124" s="180">
        <v>762690</v>
      </c>
      <c r="V124" s="180">
        <v>2254673</v>
      </c>
      <c r="W124" s="180">
        <v>10747412</v>
      </c>
      <c r="Y124" s="180">
        <v>1531108</v>
      </c>
      <c r="Z124" s="180">
        <v>85839</v>
      </c>
      <c r="AA124" s="180">
        <v>2121790</v>
      </c>
      <c r="AB124" s="180">
        <v>299367</v>
      </c>
      <c r="AC124" s="180">
        <v>73183</v>
      </c>
      <c r="AD124" s="180">
        <v>68874</v>
      </c>
      <c r="AE124" s="180">
        <v>390541</v>
      </c>
      <c r="AF124" s="180">
        <v>6863757</v>
      </c>
      <c r="AG124" s="180">
        <v>528869</v>
      </c>
      <c r="AH124" s="180">
        <v>337263</v>
      </c>
      <c r="AI124" s="180">
        <v>1288233</v>
      </c>
      <c r="AJ124" s="180">
        <v>171759</v>
      </c>
      <c r="AM124" s="180">
        <v>1636463</v>
      </c>
      <c r="AN124" s="180">
        <v>103554</v>
      </c>
      <c r="AO124" s="180">
        <v>127356</v>
      </c>
      <c r="AP124" s="180">
        <v>0</v>
      </c>
      <c r="AQ124" s="180">
        <v>5036576</v>
      </c>
      <c r="AR124" s="180">
        <v>103561</v>
      </c>
      <c r="AS124" s="180">
        <v>349231</v>
      </c>
      <c r="AT124" s="180">
        <v>212417</v>
      </c>
      <c r="AV124" s="180">
        <v>5870288</v>
      </c>
      <c r="AW124" s="180">
        <v>15165</v>
      </c>
      <c r="AX124" s="180">
        <v>127683</v>
      </c>
      <c r="AY124" s="180">
        <v>1641228</v>
      </c>
      <c r="AZ124" s="180">
        <v>63826</v>
      </c>
      <c r="BA124" s="180">
        <v>488373</v>
      </c>
      <c r="BB124" s="180">
        <v>0</v>
      </c>
      <c r="BC124" s="180">
        <v>231863</v>
      </c>
      <c r="BD124" s="180">
        <v>241122</v>
      </c>
      <c r="BE124" s="180">
        <v>36412</v>
      </c>
      <c r="BF124" s="180">
        <v>28823</v>
      </c>
      <c r="BH124" s="180">
        <v>0</v>
      </c>
      <c r="BI124" s="180">
        <v>38662</v>
      </c>
      <c r="BJ124" s="180">
        <v>72539</v>
      </c>
      <c r="BK124" s="180">
        <v>547714</v>
      </c>
      <c r="BM124" s="180">
        <v>87448</v>
      </c>
      <c r="BN124" s="180">
        <v>115887</v>
      </c>
      <c r="BO124" s="180">
        <v>173399</v>
      </c>
      <c r="BP124" s="180">
        <v>221430</v>
      </c>
      <c r="BQ124" s="180">
        <v>0</v>
      </c>
      <c r="BR124" s="180">
        <v>247973</v>
      </c>
      <c r="BS124" s="180">
        <v>16151151</v>
      </c>
      <c r="BT124" s="180">
        <v>440042</v>
      </c>
      <c r="BU124" s="180">
        <v>1147411</v>
      </c>
      <c r="BV124" s="180">
        <v>0</v>
      </c>
      <c r="BX124" s="180">
        <v>209942</v>
      </c>
      <c r="BY124" s="180">
        <v>117881</v>
      </c>
      <c r="BZ124" s="180">
        <v>34759</v>
      </c>
      <c r="CA124" s="180">
        <v>8457</v>
      </c>
      <c r="CB124" s="180">
        <v>59332</v>
      </c>
      <c r="CD124" s="180">
        <v>18636</v>
      </c>
    </row>
    <row r="125" spans="1:82" x14ac:dyDescent="0.3">
      <c r="A125" s="155">
        <v>502</v>
      </c>
      <c r="B125" s="180" t="s">
        <v>177</v>
      </c>
      <c r="E125" s="180">
        <v>0</v>
      </c>
      <c r="G125" s="180">
        <v>0</v>
      </c>
      <c r="H125" s="180">
        <v>0</v>
      </c>
      <c r="I125" s="180">
        <v>0</v>
      </c>
      <c r="J125" s="180">
        <v>8312</v>
      </c>
      <c r="K125" s="180">
        <v>0</v>
      </c>
      <c r="L125" s="180">
        <v>0</v>
      </c>
      <c r="M125" s="180">
        <v>0</v>
      </c>
      <c r="N125" s="180">
        <v>0</v>
      </c>
      <c r="O125" s="180">
        <v>640606</v>
      </c>
      <c r="P125" s="180">
        <v>0</v>
      </c>
      <c r="Q125" s="180">
        <v>166963678</v>
      </c>
      <c r="R125" s="180">
        <v>827925</v>
      </c>
      <c r="S125" s="180">
        <v>0</v>
      </c>
      <c r="T125" s="180">
        <v>48008771</v>
      </c>
      <c r="U125" s="180">
        <v>7976631</v>
      </c>
      <c r="V125" s="180">
        <v>41548234</v>
      </c>
      <c r="W125" s="180">
        <v>1866684</v>
      </c>
      <c r="Y125" s="180">
        <v>4382145</v>
      </c>
      <c r="Z125" s="180">
        <v>1423433</v>
      </c>
      <c r="AA125" s="180">
        <v>12968587</v>
      </c>
      <c r="AB125" s="180">
        <v>899654</v>
      </c>
      <c r="AC125" s="180">
        <v>908603</v>
      </c>
      <c r="AD125" s="180">
        <v>805080</v>
      </c>
      <c r="AE125" s="180">
        <v>2951914</v>
      </c>
      <c r="AF125" s="180">
        <v>4157164</v>
      </c>
      <c r="AG125" s="180">
        <v>666972</v>
      </c>
      <c r="AH125" s="180">
        <v>0</v>
      </c>
      <c r="AI125" s="180">
        <v>38480576</v>
      </c>
      <c r="AJ125" s="180">
        <v>356220</v>
      </c>
      <c r="AM125" s="180">
        <v>13215037</v>
      </c>
      <c r="AN125" s="180">
        <v>9702</v>
      </c>
      <c r="AO125" s="180">
        <v>58030</v>
      </c>
      <c r="AP125" s="180">
        <v>0</v>
      </c>
      <c r="AQ125" s="180">
        <v>0</v>
      </c>
      <c r="AR125" s="180">
        <v>4805820</v>
      </c>
      <c r="AS125" s="180">
        <v>0</v>
      </c>
      <c r="AT125" s="180">
        <v>262246</v>
      </c>
      <c r="AV125" s="180">
        <v>32700239</v>
      </c>
      <c r="AW125" s="180">
        <v>0</v>
      </c>
      <c r="AX125" s="180">
        <v>1713638</v>
      </c>
      <c r="AY125" s="180">
        <v>5522053</v>
      </c>
      <c r="AZ125" s="180">
        <v>961745</v>
      </c>
      <c r="BA125" s="180">
        <v>220685</v>
      </c>
      <c r="BB125" s="180">
        <v>0</v>
      </c>
      <c r="BC125" s="180">
        <v>65618</v>
      </c>
      <c r="BD125" s="180">
        <v>11289517</v>
      </c>
      <c r="BE125" s="180">
        <v>0</v>
      </c>
      <c r="BF125" s="180">
        <v>142368</v>
      </c>
      <c r="BH125" s="180">
        <v>0</v>
      </c>
      <c r="BI125" s="180">
        <v>292295</v>
      </c>
      <c r="BJ125" s="180">
        <v>0</v>
      </c>
      <c r="BK125" s="180">
        <v>2198526</v>
      </c>
      <c r="BM125" s="180">
        <v>48416</v>
      </c>
      <c r="BN125" s="180">
        <v>790283</v>
      </c>
      <c r="BO125" s="180">
        <v>1888312</v>
      </c>
      <c r="BP125" s="180">
        <v>1054128</v>
      </c>
      <c r="BQ125" s="180">
        <v>0</v>
      </c>
      <c r="BR125" s="180">
        <v>0</v>
      </c>
      <c r="BS125" s="180">
        <v>6644230</v>
      </c>
      <c r="BT125" s="180">
        <v>529649</v>
      </c>
      <c r="BU125" s="180">
        <v>4762428</v>
      </c>
      <c r="BV125" s="180">
        <v>0</v>
      </c>
      <c r="BX125" s="180">
        <v>1217470</v>
      </c>
      <c r="BY125" s="180">
        <v>3129</v>
      </c>
      <c r="BZ125" s="180">
        <v>317687</v>
      </c>
      <c r="CA125" s="180">
        <v>25537</v>
      </c>
      <c r="CB125" s="180">
        <v>330291</v>
      </c>
      <c r="CD125" s="180">
        <v>3868</v>
      </c>
    </row>
    <row r="126" spans="1:82" x14ac:dyDescent="0.3">
      <c r="A126" s="155">
        <v>503</v>
      </c>
      <c r="B126" s="180" t="s">
        <v>178</v>
      </c>
      <c r="E126" s="180">
        <v>0</v>
      </c>
      <c r="G126" s="180">
        <v>0</v>
      </c>
      <c r="H126" s="180">
        <v>0</v>
      </c>
      <c r="I126" s="180">
        <v>0</v>
      </c>
      <c r="J126" s="180">
        <v>9594</v>
      </c>
      <c r="K126" s="180">
        <v>0</v>
      </c>
      <c r="L126" s="180">
        <v>0</v>
      </c>
      <c r="M126" s="180">
        <v>0</v>
      </c>
      <c r="N126" s="180">
        <v>0</v>
      </c>
      <c r="O126" s="180">
        <v>115204</v>
      </c>
      <c r="P126" s="180">
        <v>0</v>
      </c>
      <c r="Q126" s="180">
        <v>1565725</v>
      </c>
      <c r="R126" s="180">
        <v>6023</v>
      </c>
      <c r="S126" s="180">
        <v>0</v>
      </c>
      <c r="T126" s="180">
        <v>17181796</v>
      </c>
      <c r="U126" s="180">
        <v>213739</v>
      </c>
      <c r="V126" s="180">
        <v>881066</v>
      </c>
      <c r="W126" s="180">
        <v>0</v>
      </c>
      <c r="Y126" s="180">
        <v>69634</v>
      </c>
      <c r="Z126" s="180">
        <v>160000</v>
      </c>
      <c r="AA126" s="180">
        <v>3743865</v>
      </c>
      <c r="AB126" s="180">
        <v>194915</v>
      </c>
      <c r="AC126" s="180">
        <v>112476</v>
      </c>
      <c r="AD126" s="180">
        <v>134890</v>
      </c>
      <c r="AE126" s="180">
        <v>155809</v>
      </c>
      <c r="AF126" s="180">
        <v>492634</v>
      </c>
      <c r="AG126" s="180">
        <v>176874</v>
      </c>
      <c r="AH126" s="180">
        <v>0</v>
      </c>
      <c r="AI126" s="180">
        <v>2558476</v>
      </c>
      <c r="AJ126" s="180">
        <v>12635</v>
      </c>
      <c r="AM126" s="180">
        <v>1400978</v>
      </c>
      <c r="AN126" s="180">
        <v>25772</v>
      </c>
      <c r="AO126" s="180">
        <v>89154</v>
      </c>
      <c r="AP126" s="180">
        <v>0</v>
      </c>
      <c r="AQ126" s="180">
        <v>0</v>
      </c>
      <c r="AR126" s="180">
        <v>75393</v>
      </c>
      <c r="AS126" s="180">
        <v>0</v>
      </c>
      <c r="AT126" s="180">
        <v>38650</v>
      </c>
      <c r="AV126" s="180">
        <v>6440120</v>
      </c>
      <c r="AW126" s="180">
        <v>0</v>
      </c>
      <c r="AX126" s="180">
        <v>26829</v>
      </c>
      <c r="AY126" s="180">
        <v>250334</v>
      </c>
      <c r="AZ126" s="180">
        <v>33600</v>
      </c>
      <c r="BA126" s="180">
        <v>26983</v>
      </c>
      <c r="BB126" s="180">
        <v>0</v>
      </c>
      <c r="BC126" s="180">
        <v>9710</v>
      </c>
      <c r="BD126" s="180">
        <v>0</v>
      </c>
      <c r="BE126" s="180">
        <v>0</v>
      </c>
      <c r="BF126" s="180">
        <v>2354</v>
      </c>
      <c r="BH126" s="180">
        <v>0</v>
      </c>
      <c r="BI126" s="180">
        <v>20620</v>
      </c>
      <c r="BJ126" s="180">
        <v>0</v>
      </c>
      <c r="BK126" s="180">
        <v>0</v>
      </c>
      <c r="BM126" s="180">
        <v>40822</v>
      </c>
      <c r="BN126" s="180">
        <v>3527</v>
      </c>
      <c r="BO126" s="180">
        <v>66935</v>
      </c>
      <c r="BP126" s="180">
        <v>84397</v>
      </c>
      <c r="BQ126" s="180">
        <v>0</v>
      </c>
      <c r="BR126" s="180">
        <v>0</v>
      </c>
      <c r="BS126" s="180">
        <v>254893</v>
      </c>
      <c r="BT126" s="180">
        <v>64142</v>
      </c>
      <c r="BU126" s="180">
        <v>140077</v>
      </c>
      <c r="BV126" s="180">
        <v>0</v>
      </c>
      <c r="BX126" s="180">
        <v>36656</v>
      </c>
      <c r="BY126" s="180">
        <v>0</v>
      </c>
      <c r="BZ126" s="180">
        <v>44321</v>
      </c>
      <c r="CA126" s="180">
        <v>12829</v>
      </c>
      <c r="CB126" s="180">
        <v>103383</v>
      </c>
      <c r="CD126" s="180">
        <v>0</v>
      </c>
    </row>
    <row r="127" spans="1:82" x14ac:dyDescent="0.3">
      <c r="A127" s="155">
        <v>504</v>
      </c>
      <c r="B127" s="180" t="s">
        <v>182</v>
      </c>
      <c r="E127" s="180">
        <v>5893</v>
      </c>
      <c r="G127" s="180">
        <v>88817</v>
      </c>
      <c r="H127" s="180">
        <v>0</v>
      </c>
      <c r="I127" s="180">
        <v>37416</v>
      </c>
      <c r="J127" s="180">
        <v>0</v>
      </c>
      <c r="K127" s="180">
        <v>0</v>
      </c>
      <c r="L127" s="180">
        <v>31832</v>
      </c>
      <c r="M127" s="180">
        <v>1653499</v>
      </c>
      <c r="N127" s="180">
        <v>0</v>
      </c>
      <c r="O127" s="180">
        <v>672700</v>
      </c>
      <c r="P127" s="180">
        <v>0</v>
      </c>
      <c r="Q127" s="180">
        <v>2259127</v>
      </c>
      <c r="R127" s="180">
        <v>257147</v>
      </c>
      <c r="S127" s="180">
        <v>5125</v>
      </c>
      <c r="T127" s="180">
        <v>9928075</v>
      </c>
      <c r="U127" s="180">
        <v>1955541</v>
      </c>
      <c r="V127" s="180">
        <v>1656870</v>
      </c>
      <c r="W127" s="180">
        <v>1174575</v>
      </c>
      <c r="Y127" s="180">
        <v>953544</v>
      </c>
      <c r="Z127" s="180">
        <v>79142</v>
      </c>
      <c r="AA127" s="180">
        <v>168901</v>
      </c>
      <c r="AB127" s="180">
        <v>128278</v>
      </c>
      <c r="AC127" s="180">
        <v>818462</v>
      </c>
      <c r="AD127" s="180">
        <v>246524</v>
      </c>
      <c r="AE127" s="180">
        <v>413037</v>
      </c>
      <c r="AF127" s="180">
        <v>852638</v>
      </c>
      <c r="AG127" s="180">
        <v>1185767</v>
      </c>
      <c r="AH127" s="180">
        <v>436334</v>
      </c>
      <c r="AI127" s="180">
        <v>6556008</v>
      </c>
      <c r="AJ127" s="180">
        <v>48260</v>
      </c>
      <c r="AM127" s="180">
        <v>627208</v>
      </c>
      <c r="AN127" s="180">
        <v>69767</v>
      </c>
      <c r="AO127" s="180">
        <v>0</v>
      </c>
      <c r="AP127" s="180">
        <v>30270</v>
      </c>
      <c r="AQ127" s="180">
        <v>1057836</v>
      </c>
      <c r="AR127" s="180">
        <v>585259</v>
      </c>
      <c r="AS127" s="180">
        <v>225437</v>
      </c>
      <c r="AT127" s="180">
        <v>169351</v>
      </c>
      <c r="AV127" s="180">
        <v>8979412</v>
      </c>
      <c r="AW127" s="180">
        <v>26285</v>
      </c>
      <c r="AX127" s="180">
        <v>143115</v>
      </c>
      <c r="AY127" s="180">
        <v>2176625</v>
      </c>
      <c r="AZ127" s="180">
        <v>270765</v>
      </c>
      <c r="BA127" s="180">
        <v>125741</v>
      </c>
      <c r="BB127" s="180">
        <v>0</v>
      </c>
      <c r="BC127" s="180">
        <v>0</v>
      </c>
      <c r="BD127" s="180">
        <v>485047</v>
      </c>
      <c r="BE127" s="180">
        <v>5552</v>
      </c>
      <c r="BF127" s="180">
        <v>30000</v>
      </c>
      <c r="BH127" s="180">
        <v>8069</v>
      </c>
      <c r="BI127" s="180">
        <v>21169</v>
      </c>
      <c r="BJ127" s="180">
        <v>20306</v>
      </c>
      <c r="BK127" s="180">
        <v>525406</v>
      </c>
      <c r="BM127" s="180">
        <v>41301</v>
      </c>
      <c r="BN127" s="180">
        <v>579583</v>
      </c>
      <c r="BO127" s="180">
        <v>50043</v>
      </c>
      <c r="BP127" s="180">
        <v>254695</v>
      </c>
      <c r="BQ127" s="180">
        <v>790509</v>
      </c>
      <c r="BR127" s="180">
        <v>107212</v>
      </c>
      <c r="BS127" s="180">
        <v>1807992</v>
      </c>
      <c r="BT127" s="180">
        <v>299949</v>
      </c>
      <c r="BU127" s="180">
        <v>527900</v>
      </c>
      <c r="BV127" s="180">
        <v>0</v>
      </c>
      <c r="BX127" s="180">
        <v>26403</v>
      </c>
      <c r="BY127" s="180">
        <v>27987</v>
      </c>
      <c r="BZ127" s="180">
        <v>90847</v>
      </c>
      <c r="CA127" s="180">
        <v>6675</v>
      </c>
      <c r="CB127" s="180">
        <v>66092</v>
      </c>
      <c r="CD127" s="180">
        <v>7593</v>
      </c>
    </row>
    <row r="128" spans="1:82" x14ac:dyDescent="0.3">
      <c r="A128" s="155">
        <v>505</v>
      </c>
      <c r="B128" s="180" t="s">
        <v>183</v>
      </c>
      <c r="E128" s="180">
        <v>0</v>
      </c>
      <c r="G128" s="180">
        <v>0</v>
      </c>
      <c r="H128" s="180">
        <v>0</v>
      </c>
      <c r="I128" s="180">
        <v>29287</v>
      </c>
      <c r="J128" s="180">
        <v>0</v>
      </c>
      <c r="K128" s="180">
        <v>0</v>
      </c>
      <c r="L128" s="180">
        <v>0</v>
      </c>
      <c r="M128" s="180">
        <v>17882045</v>
      </c>
      <c r="N128" s="180">
        <v>56195</v>
      </c>
      <c r="O128" s="180">
        <v>25625</v>
      </c>
      <c r="P128" s="180">
        <v>22858</v>
      </c>
      <c r="Q128" s="180">
        <v>541836</v>
      </c>
      <c r="R128" s="180">
        <v>2705</v>
      </c>
      <c r="S128" s="180">
        <v>0</v>
      </c>
      <c r="T128" s="180">
        <v>0</v>
      </c>
      <c r="U128" s="180">
        <v>2518256</v>
      </c>
      <c r="V128" s="180">
        <v>443371</v>
      </c>
      <c r="W128" s="180">
        <v>6770876</v>
      </c>
      <c r="Y128" s="180">
        <v>0</v>
      </c>
      <c r="Z128" s="180">
        <v>68437</v>
      </c>
      <c r="AA128" s="180">
        <v>468258</v>
      </c>
      <c r="AB128" s="180">
        <v>74500</v>
      </c>
      <c r="AC128" s="180">
        <v>0</v>
      </c>
      <c r="AD128" s="180">
        <v>0</v>
      </c>
      <c r="AE128" s="180">
        <v>0</v>
      </c>
      <c r="AF128" s="180">
        <v>511050</v>
      </c>
      <c r="AG128" s="180">
        <v>0</v>
      </c>
      <c r="AH128" s="180">
        <v>19642</v>
      </c>
      <c r="AI128" s="180">
        <v>0</v>
      </c>
      <c r="AJ128" s="180">
        <v>0</v>
      </c>
      <c r="AM128" s="180">
        <v>120653</v>
      </c>
      <c r="AN128" s="180">
        <v>0</v>
      </c>
      <c r="AO128" s="180">
        <v>97337</v>
      </c>
      <c r="AP128" s="180">
        <v>0</v>
      </c>
      <c r="AQ128" s="180">
        <v>0</v>
      </c>
      <c r="AR128" s="180">
        <v>0</v>
      </c>
      <c r="AS128" s="180">
        <v>0</v>
      </c>
      <c r="AT128" s="180">
        <v>141853</v>
      </c>
      <c r="AV128" s="180">
        <v>0</v>
      </c>
      <c r="AW128" s="180">
        <v>2478</v>
      </c>
      <c r="AX128" s="180">
        <v>0</v>
      </c>
      <c r="AY128" s="180">
        <v>104603</v>
      </c>
      <c r="AZ128" s="180">
        <v>0</v>
      </c>
      <c r="BA128" s="180">
        <v>2119284</v>
      </c>
      <c r="BB128" s="180">
        <v>0</v>
      </c>
      <c r="BC128" s="180">
        <v>0</v>
      </c>
      <c r="BD128" s="180">
        <v>24170</v>
      </c>
      <c r="BE128" s="180">
        <v>0</v>
      </c>
      <c r="BF128" s="180">
        <v>0</v>
      </c>
      <c r="BH128" s="180">
        <v>0</v>
      </c>
      <c r="BI128" s="180">
        <v>0</v>
      </c>
      <c r="BJ128" s="180">
        <v>0</v>
      </c>
      <c r="BK128" s="180">
        <v>0</v>
      </c>
      <c r="BM128" s="180">
        <v>2148</v>
      </c>
      <c r="BN128" s="180">
        <v>705624</v>
      </c>
      <c r="BO128" s="180">
        <v>0</v>
      </c>
      <c r="BP128" s="180">
        <v>0</v>
      </c>
      <c r="BQ128" s="180">
        <v>95100</v>
      </c>
      <c r="BR128" s="180">
        <v>0</v>
      </c>
      <c r="BS128" s="180">
        <v>94683</v>
      </c>
      <c r="BT128" s="180">
        <v>0</v>
      </c>
      <c r="BU128" s="180">
        <v>0</v>
      </c>
      <c r="BV128" s="180">
        <v>68211</v>
      </c>
      <c r="BX128" s="180">
        <v>40753</v>
      </c>
      <c r="BY128" s="180">
        <v>0</v>
      </c>
      <c r="BZ128" s="180">
        <v>0</v>
      </c>
      <c r="CA128" s="180">
        <v>0</v>
      </c>
      <c r="CB128" s="180">
        <v>0</v>
      </c>
      <c r="CD128" s="180">
        <v>0</v>
      </c>
    </row>
    <row r="129" spans="1:82" x14ac:dyDescent="0.3">
      <c r="A129" s="155">
        <v>506</v>
      </c>
      <c r="B129" s="180" t="s">
        <v>189</v>
      </c>
      <c r="E129" s="180">
        <v>153936</v>
      </c>
      <c r="G129" s="180">
        <v>4484976</v>
      </c>
      <c r="H129" s="180">
        <v>6013962</v>
      </c>
      <c r="I129" s="180">
        <v>4869652</v>
      </c>
      <c r="J129" s="180">
        <v>116594</v>
      </c>
      <c r="K129" s="180">
        <v>1002638</v>
      </c>
      <c r="L129" s="180">
        <v>1076012</v>
      </c>
      <c r="M129" s="180">
        <v>8003670</v>
      </c>
      <c r="N129" s="180">
        <v>607134</v>
      </c>
      <c r="O129" s="180">
        <v>5001158</v>
      </c>
      <c r="P129" s="180">
        <v>306966</v>
      </c>
      <c r="Q129" s="180">
        <v>34551770</v>
      </c>
      <c r="R129" s="180">
        <v>556073</v>
      </c>
      <c r="S129" s="180">
        <v>178268</v>
      </c>
      <c r="T129" s="180">
        <v>62340017</v>
      </c>
      <c r="U129" s="180">
        <v>9143987</v>
      </c>
      <c r="V129" s="180">
        <v>23218379</v>
      </c>
      <c r="W129" s="180">
        <v>27304188</v>
      </c>
      <c r="Y129" s="180">
        <v>13463206</v>
      </c>
      <c r="Z129" s="180">
        <v>1448873</v>
      </c>
      <c r="AA129" s="180">
        <v>14200104</v>
      </c>
      <c r="AB129" s="180">
        <v>826110</v>
      </c>
      <c r="AC129" s="180">
        <v>2248681</v>
      </c>
      <c r="AD129" s="180">
        <v>1471330</v>
      </c>
      <c r="AE129" s="180">
        <v>3436448</v>
      </c>
      <c r="AF129" s="180">
        <v>10785293</v>
      </c>
      <c r="AG129" s="180">
        <v>5924463</v>
      </c>
      <c r="AH129" s="180">
        <v>1022469</v>
      </c>
      <c r="AI129" s="180">
        <v>13872851</v>
      </c>
      <c r="AJ129" s="180">
        <v>3545163</v>
      </c>
      <c r="AM129" s="180">
        <v>10260394</v>
      </c>
      <c r="AN129" s="180">
        <v>593052</v>
      </c>
      <c r="AO129" s="180">
        <v>520977</v>
      </c>
      <c r="AP129" s="180">
        <v>70417</v>
      </c>
      <c r="AQ129" s="180">
        <v>3812109</v>
      </c>
      <c r="AR129" s="180">
        <v>19157234</v>
      </c>
      <c r="AS129" s="180">
        <v>700908</v>
      </c>
      <c r="AT129" s="180">
        <v>1690652</v>
      </c>
      <c r="AV129" s="180">
        <v>13161990</v>
      </c>
      <c r="AW129" s="180">
        <v>3828267</v>
      </c>
      <c r="AX129" s="180">
        <v>823897</v>
      </c>
      <c r="AY129" s="180">
        <v>20851638</v>
      </c>
      <c r="AZ129" s="180">
        <v>2269324</v>
      </c>
      <c r="BA129" s="180">
        <v>853307</v>
      </c>
      <c r="BB129" s="180">
        <v>120922</v>
      </c>
      <c r="BC129" s="180">
        <v>476417</v>
      </c>
      <c r="BD129" s="180">
        <v>7136296</v>
      </c>
      <c r="BE129" s="180">
        <v>626070</v>
      </c>
      <c r="BF129" s="180">
        <v>769225</v>
      </c>
      <c r="BH129" s="180">
        <v>328990</v>
      </c>
      <c r="BI129" s="180">
        <v>449011</v>
      </c>
      <c r="BJ129" s="180">
        <v>247980</v>
      </c>
      <c r="BK129" s="180">
        <v>2163911</v>
      </c>
      <c r="BM129" s="180">
        <v>109884</v>
      </c>
      <c r="BN129" s="180">
        <v>2637036</v>
      </c>
      <c r="BO129" s="180">
        <v>1238015</v>
      </c>
      <c r="BP129" s="180">
        <v>2155832</v>
      </c>
      <c r="BQ129" s="180">
        <v>12525504</v>
      </c>
      <c r="BR129" s="180">
        <v>362888</v>
      </c>
      <c r="BS129" s="180">
        <v>20721378</v>
      </c>
      <c r="BT129" s="180">
        <v>543262</v>
      </c>
      <c r="BU129" s="180">
        <v>5486609</v>
      </c>
      <c r="BV129" s="180">
        <v>1074153</v>
      </c>
      <c r="BX129" s="180">
        <v>1793365</v>
      </c>
      <c r="BY129" s="180">
        <v>211452</v>
      </c>
      <c r="BZ129" s="180">
        <v>483343</v>
      </c>
      <c r="CA129" s="180">
        <v>172989</v>
      </c>
      <c r="CB129" s="180">
        <v>497034</v>
      </c>
      <c r="CD129" s="180">
        <v>388389</v>
      </c>
    </row>
    <row r="130" spans="1:82" x14ac:dyDescent="0.3">
      <c r="A130" s="155">
        <v>507</v>
      </c>
      <c r="B130" s="180" t="s">
        <v>1058</v>
      </c>
      <c r="E130" s="180">
        <v>0</v>
      </c>
      <c r="G130" s="180">
        <v>0</v>
      </c>
      <c r="H130" s="180">
        <v>0</v>
      </c>
      <c r="I130" s="180">
        <v>0</v>
      </c>
      <c r="J130" s="180">
        <v>-1</v>
      </c>
      <c r="K130" s="180">
        <v>0</v>
      </c>
      <c r="L130" s="180">
        <v>0</v>
      </c>
      <c r="M130" s="180">
        <v>610060</v>
      </c>
      <c r="N130" s="180">
        <v>0</v>
      </c>
      <c r="O130" s="180">
        <v>2</v>
      </c>
      <c r="P130" s="180">
        <v>0</v>
      </c>
      <c r="Q130" s="180">
        <v>0</v>
      </c>
      <c r="R130" s="180">
        <v>0</v>
      </c>
      <c r="S130" s="180">
        <v>0</v>
      </c>
      <c r="T130" s="180">
        <v>0</v>
      </c>
      <c r="U130" s="180">
        <v>0</v>
      </c>
      <c r="V130" s="180">
        <v>-250000</v>
      </c>
      <c r="W130" s="180">
        <v>0</v>
      </c>
      <c r="Y130" s="180">
        <v>0</v>
      </c>
      <c r="Z130" s="180">
        <v>0</v>
      </c>
      <c r="AA130" s="180">
        <v>0</v>
      </c>
      <c r="AB130" s="180">
        <v>0</v>
      </c>
      <c r="AC130" s="180">
        <v>0</v>
      </c>
      <c r="AD130" s="180">
        <v>0</v>
      </c>
      <c r="AE130" s="180">
        <v>0</v>
      </c>
      <c r="AF130" s="180">
        <v>1</v>
      </c>
      <c r="AG130" s="180">
        <v>0</v>
      </c>
      <c r="AH130" s="180">
        <v>0</v>
      </c>
      <c r="AI130" s="180">
        <v>0</v>
      </c>
      <c r="AJ130" s="180">
        <v>0</v>
      </c>
      <c r="AM130" s="180">
        <v>0</v>
      </c>
      <c r="AN130" s="180">
        <v>0</v>
      </c>
      <c r="AO130" s="180">
        <v>0</v>
      </c>
      <c r="AP130" s="180">
        <v>0</v>
      </c>
      <c r="AQ130" s="180">
        <v>0</v>
      </c>
      <c r="AR130" s="180">
        <v>0</v>
      </c>
      <c r="AS130" s="180">
        <v>0</v>
      </c>
      <c r="AT130" s="180">
        <v>0</v>
      </c>
      <c r="AV130" s="180">
        <v>0</v>
      </c>
      <c r="AW130" s="180">
        <v>0</v>
      </c>
      <c r="AX130" s="180">
        <v>-1</v>
      </c>
      <c r="AY130" s="180">
        <v>0</v>
      </c>
      <c r="AZ130" s="180">
        <v>1</v>
      </c>
      <c r="BA130" s="180">
        <v>0</v>
      </c>
      <c r="BB130" s="180">
        <v>0</v>
      </c>
      <c r="BC130" s="180">
        <v>0</v>
      </c>
      <c r="BD130" s="180">
        <v>0</v>
      </c>
      <c r="BE130" s="180">
        <v>54580</v>
      </c>
      <c r="BF130" s="180">
        <v>0</v>
      </c>
      <c r="BH130" s="180">
        <v>0</v>
      </c>
      <c r="BI130" s="180">
        <v>0</v>
      </c>
      <c r="BJ130" s="180">
        <v>0</v>
      </c>
      <c r="BK130" s="180">
        <v>0</v>
      </c>
      <c r="BM130" s="180">
        <v>0</v>
      </c>
      <c r="BN130" s="180">
        <v>0</v>
      </c>
      <c r="BO130" s="180">
        <v>0</v>
      </c>
      <c r="BP130" s="180">
        <v>0</v>
      </c>
      <c r="BQ130" s="180">
        <v>0</v>
      </c>
      <c r="BR130" s="180">
        <v>0</v>
      </c>
      <c r="BS130" s="180">
        <v>0</v>
      </c>
      <c r="BT130" s="180">
        <v>0</v>
      </c>
      <c r="BU130" s="180">
        <v>0</v>
      </c>
      <c r="BV130" s="180">
        <v>0</v>
      </c>
      <c r="BX130" s="180">
        <v>0</v>
      </c>
      <c r="BY130" s="180">
        <v>0</v>
      </c>
      <c r="BZ130" s="180">
        <v>0</v>
      </c>
      <c r="CA130" s="180">
        <v>0</v>
      </c>
      <c r="CB130" s="180">
        <v>0</v>
      </c>
      <c r="CD130" s="180">
        <v>0</v>
      </c>
    </row>
    <row r="131" spans="1:82" x14ac:dyDescent="0.3">
      <c r="A131" s="155">
        <v>508</v>
      </c>
      <c r="B131" s="180" t="s">
        <v>204</v>
      </c>
      <c r="E131" s="180">
        <v>0</v>
      </c>
      <c r="G131" s="180">
        <v>0</v>
      </c>
      <c r="H131" s="180">
        <v>0</v>
      </c>
      <c r="I131" s="180">
        <v>0</v>
      </c>
      <c r="J131" s="180">
        <v>0</v>
      </c>
      <c r="K131" s="180">
        <v>0</v>
      </c>
      <c r="L131" s="180">
        <v>0</v>
      </c>
      <c r="M131" s="180">
        <v>0</v>
      </c>
      <c r="N131" s="180">
        <v>0</v>
      </c>
      <c r="O131" s="180">
        <v>0</v>
      </c>
      <c r="P131" s="180">
        <v>0</v>
      </c>
      <c r="Q131" s="180">
        <v>0</v>
      </c>
      <c r="R131" s="180">
        <v>0</v>
      </c>
      <c r="S131" s="180">
        <v>0</v>
      </c>
      <c r="T131" s="180">
        <v>0</v>
      </c>
      <c r="U131" s="180">
        <v>0</v>
      </c>
      <c r="V131" s="180">
        <v>0</v>
      </c>
      <c r="W131" s="180">
        <v>0</v>
      </c>
      <c r="Y131" s="180">
        <v>0</v>
      </c>
      <c r="Z131" s="180">
        <v>0</v>
      </c>
      <c r="AA131" s="180">
        <v>0</v>
      </c>
      <c r="AB131" s="180">
        <v>0</v>
      </c>
      <c r="AC131" s="180">
        <v>0</v>
      </c>
      <c r="AD131" s="180">
        <v>0</v>
      </c>
      <c r="AE131" s="180">
        <v>0</v>
      </c>
      <c r="AF131" s="180">
        <v>0</v>
      </c>
      <c r="AG131" s="180">
        <v>0</v>
      </c>
      <c r="AH131" s="180">
        <v>0</v>
      </c>
      <c r="AI131" s="180">
        <v>0</v>
      </c>
      <c r="AJ131" s="180">
        <v>0</v>
      </c>
      <c r="AM131" s="180">
        <v>0</v>
      </c>
      <c r="AN131" s="180">
        <v>0</v>
      </c>
      <c r="AO131" s="180">
        <v>0</v>
      </c>
      <c r="AP131" s="180">
        <v>0</v>
      </c>
      <c r="AQ131" s="180">
        <v>0</v>
      </c>
      <c r="AR131" s="180">
        <v>0</v>
      </c>
      <c r="AS131" s="180">
        <v>0</v>
      </c>
      <c r="AT131" s="180">
        <v>0</v>
      </c>
      <c r="AV131" s="180">
        <v>0</v>
      </c>
      <c r="AW131" s="180">
        <v>0</v>
      </c>
      <c r="AX131" s="180">
        <v>0</v>
      </c>
      <c r="AY131" s="180">
        <v>0</v>
      </c>
      <c r="AZ131" s="180">
        <v>0</v>
      </c>
      <c r="BA131" s="180">
        <v>0</v>
      </c>
      <c r="BB131" s="180">
        <v>0</v>
      </c>
      <c r="BC131" s="180">
        <v>0</v>
      </c>
      <c r="BD131" s="180">
        <v>0</v>
      </c>
      <c r="BE131" s="180">
        <v>0</v>
      </c>
      <c r="BF131" s="180">
        <v>0</v>
      </c>
      <c r="BH131" s="180">
        <v>0</v>
      </c>
      <c r="BI131" s="180">
        <v>0</v>
      </c>
      <c r="BJ131" s="180">
        <v>0</v>
      </c>
      <c r="BK131" s="180">
        <v>0</v>
      </c>
      <c r="BM131" s="180">
        <v>0</v>
      </c>
      <c r="BN131" s="180">
        <v>0</v>
      </c>
      <c r="BO131" s="180">
        <v>0</v>
      </c>
      <c r="BP131" s="180">
        <v>0</v>
      </c>
      <c r="BQ131" s="180">
        <v>0</v>
      </c>
      <c r="BR131" s="180">
        <v>0</v>
      </c>
      <c r="BS131" s="180">
        <v>0</v>
      </c>
      <c r="BT131" s="180">
        <v>0</v>
      </c>
      <c r="BU131" s="180">
        <v>0</v>
      </c>
      <c r="BV131" s="180">
        <v>0</v>
      </c>
      <c r="BX131" s="180">
        <v>0</v>
      </c>
      <c r="BY131" s="180">
        <v>0</v>
      </c>
      <c r="BZ131" s="180">
        <v>0</v>
      </c>
      <c r="CA131" s="180">
        <v>0</v>
      </c>
      <c r="CB131" s="180">
        <v>0</v>
      </c>
      <c r="CD131" s="180">
        <v>0</v>
      </c>
    </row>
    <row r="132" spans="1:82" x14ac:dyDescent="0.3">
      <c r="A132" s="155">
        <v>509</v>
      </c>
      <c r="B132" s="180" t="s">
        <v>205</v>
      </c>
      <c r="E132" s="180">
        <v>0</v>
      </c>
      <c r="G132" s="180">
        <v>0</v>
      </c>
      <c r="H132" s="180">
        <v>0</v>
      </c>
      <c r="I132" s="180">
        <v>0</v>
      </c>
      <c r="J132" s="180">
        <v>0</v>
      </c>
      <c r="K132" s="180">
        <v>0</v>
      </c>
      <c r="L132" s="180">
        <v>0</v>
      </c>
      <c r="M132" s="180">
        <v>0</v>
      </c>
      <c r="N132" s="180">
        <v>0</v>
      </c>
      <c r="O132" s="180">
        <v>0</v>
      </c>
      <c r="P132" s="180">
        <v>0</v>
      </c>
      <c r="Q132" s="180">
        <v>0</v>
      </c>
      <c r="R132" s="180">
        <v>0</v>
      </c>
      <c r="S132" s="180">
        <v>0</v>
      </c>
      <c r="T132" s="180">
        <v>0</v>
      </c>
      <c r="U132" s="180">
        <v>0</v>
      </c>
      <c r="V132" s="180">
        <v>0</v>
      </c>
      <c r="W132" s="180">
        <v>0</v>
      </c>
      <c r="Y132" s="180">
        <v>0</v>
      </c>
      <c r="Z132" s="180">
        <v>0</v>
      </c>
      <c r="AA132" s="180">
        <v>0</v>
      </c>
      <c r="AB132" s="180">
        <v>0</v>
      </c>
      <c r="AC132" s="180">
        <v>0</v>
      </c>
      <c r="AD132" s="180">
        <v>0</v>
      </c>
      <c r="AE132" s="180">
        <v>0</v>
      </c>
      <c r="AF132" s="180">
        <v>0</v>
      </c>
      <c r="AG132" s="180">
        <v>0</v>
      </c>
      <c r="AH132" s="180">
        <v>0</v>
      </c>
      <c r="AI132" s="180">
        <v>0</v>
      </c>
      <c r="AJ132" s="180">
        <v>0</v>
      </c>
      <c r="AM132" s="180">
        <v>0</v>
      </c>
      <c r="AN132" s="180">
        <v>0</v>
      </c>
      <c r="AO132" s="180">
        <v>0</v>
      </c>
      <c r="AP132" s="180">
        <v>0</v>
      </c>
      <c r="AQ132" s="180">
        <v>0</v>
      </c>
      <c r="AR132" s="180">
        <v>0</v>
      </c>
      <c r="AS132" s="180">
        <v>0</v>
      </c>
      <c r="AT132" s="180">
        <v>0</v>
      </c>
      <c r="AV132" s="180">
        <v>0</v>
      </c>
      <c r="AW132" s="180">
        <v>0</v>
      </c>
      <c r="AX132" s="180">
        <v>0</v>
      </c>
      <c r="AY132" s="180">
        <v>0</v>
      </c>
      <c r="AZ132" s="180">
        <v>0</v>
      </c>
      <c r="BA132" s="180">
        <v>0</v>
      </c>
      <c r="BB132" s="180">
        <v>0</v>
      </c>
      <c r="BC132" s="180">
        <v>0</v>
      </c>
      <c r="BD132" s="180">
        <v>0</v>
      </c>
      <c r="BE132" s="180">
        <v>0</v>
      </c>
      <c r="BF132" s="180">
        <v>0</v>
      </c>
      <c r="BH132" s="180">
        <v>0</v>
      </c>
      <c r="BI132" s="180">
        <v>0</v>
      </c>
      <c r="BJ132" s="180">
        <v>0</v>
      </c>
      <c r="BK132" s="180">
        <v>0</v>
      </c>
      <c r="BM132" s="180">
        <v>0</v>
      </c>
      <c r="BN132" s="180">
        <v>0</v>
      </c>
      <c r="BO132" s="180">
        <v>0</v>
      </c>
      <c r="BP132" s="180">
        <v>0</v>
      </c>
      <c r="BQ132" s="180">
        <v>0</v>
      </c>
      <c r="BR132" s="180">
        <v>0</v>
      </c>
      <c r="BS132" s="180">
        <v>0</v>
      </c>
      <c r="BT132" s="180">
        <v>0</v>
      </c>
      <c r="BU132" s="180">
        <v>0</v>
      </c>
      <c r="BV132" s="180">
        <v>0</v>
      </c>
      <c r="BX132" s="180">
        <v>0</v>
      </c>
      <c r="BY132" s="180">
        <v>0</v>
      </c>
      <c r="BZ132" s="180">
        <v>0</v>
      </c>
      <c r="CA132" s="180">
        <v>0</v>
      </c>
      <c r="CB132" s="180">
        <v>0</v>
      </c>
      <c r="CD132" s="180">
        <v>0</v>
      </c>
    </row>
    <row r="133" spans="1:82" x14ac:dyDescent="0.3">
      <c r="A133" s="155">
        <v>510</v>
      </c>
      <c r="B133" s="180" t="s">
        <v>211</v>
      </c>
      <c r="E133" s="180">
        <v>0</v>
      </c>
      <c r="G133" s="180">
        <v>0</v>
      </c>
      <c r="H133" s="180">
        <v>0</v>
      </c>
      <c r="I133" s="180">
        <v>0</v>
      </c>
      <c r="J133" s="180">
        <v>20748</v>
      </c>
      <c r="K133" s="180">
        <v>0</v>
      </c>
      <c r="L133" s="180">
        <v>0</v>
      </c>
      <c r="M133" s="180">
        <v>0</v>
      </c>
      <c r="N133" s="180">
        <v>0</v>
      </c>
      <c r="O133" s="180">
        <v>70409</v>
      </c>
      <c r="P133" s="180">
        <v>0</v>
      </c>
      <c r="Q133" s="180">
        <v>323655</v>
      </c>
      <c r="R133" s="180">
        <v>16540</v>
      </c>
      <c r="S133" s="180">
        <v>0</v>
      </c>
      <c r="T133" s="180">
        <v>422659</v>
      </c>
      <c r="U133" s="180">
        <v>249642</v>
      </c>
      <c r="V133" s="180">
        <v>39978</v>
      </c>
      <c r="W133" s="180">
        <v>0</v>
      </c>
      <c r="Y133" s="180">
        <v>220331</v>
      </c>
      <c r="Z133" s="180">
        <v>20238</v>
      </c>
      <c r="AA133" s="180">
        <v>69009</v>
      </c>
      <c r="AB133" s="180">
        <v>0</v>
      </c>
      <c r="AC133" s="180">
        <v>0</v>
      </c>
      <c r="AD133" s="180">
        <v>0</v>
      </c>
      <c r="AE133" s="180">
        <v>0</v>
      </c>
      <c r="AF133" s="180">
        <v>63768</v>
      </c>
      <c r="AG133" s="180">
        <v>208793</v>
      </c>
      <c r="AH133" s="180">
        <v>0</v>
      </c>
      <c r="AI133" s="180">
        <v>52504</v>
      </c>
      <c r="AJ133" s="180">
        <v>0</v>
      </c>
      <c r="AM133" s="180">
        <v>130495</v>
      </c>
      <c r="AN133" s="180">
        <v>0</v>
      </c>
      <c r="AO133" s="180">
        <v>0</v>
      </c>
      <c r="AP133" s="180">
        <v>0</v>
      </c>
      <c r="AQ133" s="180">
        <v>0</v>
      </c>
      <c r="AR133" s="180">
        <v>29679</v>
      </c>
      <c r="AS133" s="180">
        <v>0</v>
      </c>
      <c r="AT133" s="180">
        <v>173392</v>
      </c>
      <c r="AV133" s="180">
        <v>682267</v>
      </c>
      <c r="AW133" s="180">
        <v>0</v>
      </c>
      <c r="AX133" s="180">
        <v>44333</v>
      </c>
      <c r="AY133" s="180">
        <v>33944</v>
      </c>
      <c r="AZ133" s="180">
        <v>19660</v>
      </c>
      <c r="BA133" s="180">
        <v>16931</v>
      </c>
      <c r="BB133" s="180">
        <v>0</v>
      </c>
      <c r="BC133" s="180">
        <v>654</v>
      </c>
      <c r="BD133" s="180">
        <v>124285</v>
      </c>
      <c r="BE133" s="180">
        <v>0</v>
      </c>
      <c r="BF133" s="180">
        <v>0</v>
      </c>
      <c r="BH133" s="180">
        <v>0</v>
      </c>
      <c r="BI133" s="180">
        <v>0</v>
      </c>
      <c r="BJ133" s="180">
        <v>0</v>
      </c>
      <c r="BK133" s="180">
        <v>56647</v>
      </c>
      <c r="BM133" s="180">
        <v>0</v>
      </c>
      <c r="BN133" s="180">
        <v>0</v>
      </c>
      <c r="BO133" s="180">
        <v>3641</v>
      </c>
      <c r="BP133" s="180">
        <v>0</v>
      </c>
      <c r="BQ133" s="180">
        <v>0</v>
      </c>
      <c r="BR133" s="180">
        <v>73792</v>
      </c>
      <c r="BS133" s="180">
        <v>0</v>
      </c>
      <c r="BT133" s="180">
        <v>8259</v>
      </c>
      <c r="BU133" s="180">
        <v>0</v>
      </c>
      <c r="BV133" s="180">
        <v>0</v>
      </c>
      <c r="BX133" s="180">
        <v>32152</v>
      </c>
      <c r="BY133" s="180">
        <v>12353</v>
      </c>
      <c r="BZ133" s="180">
        <v>0</v>
      </c>
      <c r="CA133" s="180">
        <v>0</v>
      </c>
      <c r="CB133" s="180">
        <v>20308</v>
      </c>
      <c r="CD133" s="180">
        <v>0</v>
      </c>
    </row>
    <row r="134" spans="1:82" x14ac:dyDescent="0.3">
      <c r="A134" s="155">
        <v>511</v>
      </c>
      <c r="B134" s="180" t="s">
        <v>216</v>
      </c>
      <c r="E134" s="180">
        <v>0</v>
      </c>
      <c r="G134" s="180">
        <v>0</v>
      </c>
      <c r="H134" s="180">
        <v>0</v>
      </c>
      <c r="I134" s="180">
        <v>0</v>
      </c>
      <c r="J134" s="180">
        <v>0</v>
      </c>
      <c r="K134" s="180">
        <v>0</v>
      </c>
      <c r="L134" s="180">
        <v>0</v>
      </c>
      <c r="M134" s="180">
        <v>0</v>
      </c>
      <c r="N134" s="180">
        <v>0</v>
      </c>
      <c r="O134" s="180">
        <v>0</v>
      </c>
      <c r="P134" s="180">
        <v>0</v>
      </c>
      <c r="Q134" s="180">
        <v>4131301</v>
      </c>
      <c r="R134" s="180">
        <v>0</v>
      </c>
      <c r="S134" s="180">
        <v>0</v>
      </c>
      <c r="T134" s="180">
        <v>0</v>
      </c>
      <c r="U134" s="180">
        <v>0</v>
      </c>
      <c r="V134" s="180">
        <v>33414</v>
      </c>
      <c r="W134" s="180">
        <v>0</v>
      </c>
      <c r="Y134" s="180">
        <v>0</v>
      </c>
      <c r="Z134" s="180">
        <v>0</v>
      </c>
      <c r="AA134" s="180">
        <v>0</v>
      </c>
      <c r="AB134" s="180">
        <v>0</v>
      </c>
      <c r="AC134" s="180">
        <v>0</v>
      </c>
      <c r="AD134" s="180">
        <v>0</v>
      </c>
      <c r="AE134" s="180">
        <v>0</v>
      </c>
      <c r="AF134" s="180">
        <v>0</v>
      </c>
      <c r="AG134" s="180">
        <v>0</v>
      </c>
      <c r="AH134" s="180">
        <v>0</v>
      </c>
      <c r="AI134" s="180">
        <v>2573472</v>
      </c>
      <c r="AJ134" s="180">
        <v>0</v>
      </c>
      <c r="AM134" s="180">
        <v>815450</v>
      </c>
      <c r="AN134" s="180">
        <v>0</v>
      </c>
      <c r="AO134" s="180">
        <v>0</v>
      </c>
      <c r="AP134" s="180">
        <v>0</v>
      </c>
      <c r="AQ134" s="180">
        <v>0</v>
      </c>
      <c r="AR134" s="180">
        <v>0</v>
      </c>
      <c r="AS134" s="180">
        <v>0</v>
      </c>
      <c r="AT134" s="180">
        <v>0</v>
      </c>
      <c r="AV134" s="180">
        <v>0</v>
      </c>
      <c r="AW134" s="180">
        <v>0</v>
      </c>
      <c r="AX134" s="180">
        <v>0</v>
      </c>
      <c r="AY134" s="180">
        <v>0</v>
      </c>
      <c r="AZ134" s="180">
        <v>0</v>
      </c>
      <c r="BA134" s="180">
        <v>0</v>
      </c>
      <c r="BB134" s="180">
        <v>0</v>
      </c>
      <c r="BC134" s="180">
        <v>0</v>
      </c>
      <c r="BD134" s="180">
        <v>0</v>
      </c>
      <c r="BE134" s="180">
        <v>0</v>
      </c>
      <c r="BF134" s="180">
        <v>0</v>
      </c>
      <c r="BH134" s="180">
        <v>0</v>
      </c>
      <c r="BI134" s="180">
        <v>0</v>
      </c>
      <c r="BJ134" s="180">
        <v>0</v>
      </c>
      <c r="BK134" s="180">
        <v>0</v>
      </c>
      <c r="BM134" s="180">
        <v>0</v>
      </c>
      <c r="BN134" s="180">
        <v>0</v>
      </c>
      <c r="BO134" s="180">
        <v>0</v>
      </c>
      <c r="BP134" s="180">
        <v>0</v>
      </c>
      <c r="BQ134" s="180">
        <v>0</v>
      </c>
      <c r="BR134" s="180">
        <v>29136</v>
      </c>
      <c r="BS134" s="180">
        <v>444050</v>
      </c>
      <c r="BT134" s="180">
        <v>0</v>
      </c>
      <c r="BU134" s="180">
        <v>0</v>
      </c>
      <c r="BV134" s="180">
        <v>0</v>
      </c>
      <c r="BX134" s="180">
        <v>0</v>
      </c>
      <c r="BY134" s="180">
        <v>0</v>
      </c>
      <c r="BZ134" s="180">
        <v>0</v>
      </c>
      <c r="CA134" s="180">
        <v>0</v>
      </c>
      <c r="CB134" s="180">
        <v>0</v>
      </c>
      <c r="CD134" s="180">
        <v>0</v>
      </c>
    </row>
    <row r="135" spans="1:82" x14ac:dyDescent="0.3">
      <c r="A135" s="155">
        <v>512</v>
      </c>
      <c r="B135" s="180" t="s">
        <v>243</v>
      </c>
      <c r="E135" s="180">
        <v>0</v>
      </c>
      <c r="G135" s="180">
        <v>0</v>
      </c>
      <c r="H135" s="180">
        <v>0</v>
      </c>
      <c r="I135" s="180">
        <v>0</v>
      </c>
      <c r="J135" s="180">
        <v>0</v>
      </c>
      <c r="K135" s="180">
        <v>0</v>
      </c>
      <c r="L135" s="180">
        <v>0</v>
      </c>
      <c r="M135" s="180">
        <v>98292</v>
      </c>
      <c r="N135" s="180">
        <v>0</v>
      </c>
      <c r="O135" s="180">
        <v>0</v>
      </c>
      <c r="P135" s="180">
        <v>0</v>
      </c>
      <c r="Q135" s="180">
        <v>0</v>
      </c>
      <c r="R135" s="180">
        <v>0</v>
      </c>
      <c r="S135" s="180">
        <v>0</v>
      </c>
      <c r="T135" s="180">
        <v>162885</v>
      </c>
      <c r="U135" s="180">
        <v>0</v>
      </c>
      <c r="V135" s="180">
        <v>249478</v>
      </c>
      <c r="W135" s="180">
        <v>0</v>
      </c>
      <c r="Y135" s="180">
        <v>12287</v>
      </c>
      <c r="Z135" s="180">
        <v>0</v>
      </c>
      <c r="AA135" s="180">
        <v>0</v>
      </c>
      <c r="AB135" s="180">
        <v>0</v>
      </c>
      <c r="AC135" s="180">
        <v>0</v>
      </c>
      <c r="AD135" s="180">
        <v>0</v>
      </c>
      <c r="AE135" s="180">
        <v>0</v>
      </c>
      <c r="AF135" s="180">
        <v>0</v>
      </c>
      <c r="AG135" s="180">
        <v>0</v>
      </c>
      <c r="AH135" s="180">
        <v>0</v>
      </c>
      <c r="AI135" s="180">
        <v>0</v>
      </c>
      <c r="AJ135" s="180">
        <v>0</v>
      </c>
      <c r="AM135" s="180">
        <v>0</v>
      </c>
      <c r="AN135" s="180">
        <v>0</v>
      </c>
      <c r="AO135" s="180">
        <v>0</v>
      </c>
      <c r="AP135" s="180">
        <v>0</v>
      </c>
      <c r="AQ135" s="180">
        <v>0</v>
      </c>
      <c r="AR135" s="180">
        <v>0</v>
      </c>
      <c r="AS135" s="180">
        <v>0</v>
      </c>
      <c r="AT135" s="180">
        <v>0</v>
      </c>
      <c r="AV135" s="180">
        <v>0</v>
      </c>
      <c r="AW135" s="180">
        <v>0</v>
      </c>
      <c r="AX135" s="180">
        <v>0</v>
      </c>
      <c r="AY135" s="180">
        <v>0</v>
      </c>
      <c r="AZ135" s="180">
        <v>0</v>
      </c>
      <c r="BA135" s="180">
        <v>0</v>
      </c>
      <c r="BB135" s="180">
        <v>0</v>
      </c>
      <c r="BC135" s="180">
        <v>0</v>
      </c>
      <c r="BD135" s="180">
        <v>0</v>
      </c>
      <c r="BE135" s="180">
        <v>0</v>
      </c>
      <c r="BF135" s="180">
        <v>0</v>
      </c>
      <c r="BH135" s="180">
        <v>0</v>
      </c>
      <c r="BI135" s="180">
        <v>0</v>
      </c>
      <c r="BJ135" s="180">
        <v>0</v>
      </c>
      <c r="BK135" s="180">
        <v>0</v>
      </c>
      <c r="BM135" s="180">
        <v>0</v>
      </c>
      <c r="BN135" s="180">
        <v>945</v>
      </c>
      <c r="BO135" s="180">
        <v>0</v>
      </c>
      <c r="BP135" s="180">
        <v>0</v>
      </c>
      <c r="BQ135" s="180">
        <v>0</v>
      </c>
      <c r="BR135" s="180">
        <v>0</v>
      </c>
      <c r="BS135" s="180">
        <v>0</v>
      </c>
      <c r="BT135" s="180">
        <v>0</v>
      </c>
      <c r="BU135" s="180">
        <v>0</v>
      </c>
      <c r="BV135" s="180">
        <v>0</v>
      </c>
      <c r="BX135" s="180">
        <v>0</v>
      </c>
      <c r="BY135" s="180">
        <v>0</v>
      </c>
      <c r="BZ135" s="180">
        <v>0</v>
      </c>
      <c r="CA135" s="180">
        <v>0</v>
      </c>
      <c r="CB135" s="180">
        <v>0</v>
      </c>
      <c r="CD135" s="180">
        <v>0</v>
      </c>
    </row>
    <row r="136" spans="1:82" x14ac:dyDescent="0.3">
      <c r="A136" s="155">
        <v>513</v>
      </c>
      <c r="B136" s="180" t="s">
        <v>249</v>
      </c>
      <c r="E136" s="180">
        <v>0</v>
      </c>
      <c r="G136" s="180">
        <v>0</v>
      </c>
      <c r="H136" s="180">
        <v>0</v>
      </c>
      <c r="I136" s="180">
        <v>0</v>
      </c>
      <c r="J136" s="180">
        <v>0</v>
      </c>
      <c r="K136" s="180">
        <v>0</v>
      </c>
      <c r="L136" s="180">
        <v>0</v>
      </c>
      <c r="M136" s="180">
        <v>0</v>
      </c>
      <c r="N136" s="180">
        <v>0</v>
      </c>
      <c r="O136" s="180">
        <v>0</v>
      </c>
      <c r="P136" s="180">
        <v>0</v>
      </c>
      <c r="Q136" s="180">
        <v>0</v>
      </c>
      <c r="R136" s="180">
        <v>0</v>
      </c>
      <c r="S136" s="180">
        <v>0</v>
      </c>
      <c r="T136" s="180">
        <v>0</v>
      </c>
      <c r="U136" s="180">
        <v>0</v>
      </c>
      <c r="V136" s="180">
        <v>0</v>
      </c>
      <c r="W136" s="180">
        <v>0</v>
      </c>
      <c r="Y136" s="180">
        <v>0</v>
      </c>
      <c r="Z136" s="180">
        <v>0</v>
      </c>
      <c r="AA136" s="180">
        <v>0</v>
      </c>
      <c r="AB136" s="180">
        <v>0</v>
      </c>
      <c r="AC136" s="180">
        <v>0</v>
      </c>
      <c r="AD136" s="180">
        <v>0</v>
      </c>
      <c r="AE136" s="180">
        <v>0</v>
      </c>
      <c r="AF136" s="180">
        <v>0</v>
      </c>
      <c r="AG136" s="180">
        <v>0</v>
      </c>
      <c r="AH136" s="180">
        <v>0</v>
      </c>
      <c r="AI136" s="180">
        <v>0</v>
      </c>
      <c r="AJ136" s="180">
        <v>0</v>
      </c>
      <c r="AM136" s="180">
        <v>0</v>
      </c>
      <c r="AN136" s="180">
        <v>0</v>
      </c>
      <c r="AO136" s="180">
        <v>0</v>
      </c>
      <c r="AP136" s="180">
        <v>0</v>
      </c>
      <c r="AQ136" s="180">
        <v>0</v>
      </c>
      <c r="AR136" s="180">
        <v>0</v>
      </c>
      <c r="AS136" s="180">
        <v>0</v>
      </c>
      <c r="AT136" s="180">
        <v>0</v>
      </c>
      <c r="AV136" s="180">
        <v>0</v>
      </c>
      <c r="AW136" s="180">
        <v>0</v>
      </c>
      <c r="AX136" s="180">
        <v>0</v>
      </c>
      <c r="AY136" s="180">
        <v>0</v>
      </c>
      <c r="AZ136" s="180">
        <v>0</v>
      </c>
      <c r="BA136" s="180">
        <v>0</v>
      </c>
      <c r="BB136" s="180">
        <v>0</v>
      </c>
      <c r="BC136" s="180">
        <v>0</v>
      </c>
      <c r="BD136" s="180">
        <v>0</v>
      </c>
      <c r="BE136" s="180">
        <v>0</v>
      </c>
      <c r="BF136" s="180">
        <v>0</v>
      </c>
      <c r="BH136" s="180">
        <v>0</v>
      </c>
      <c r="BI136" s="180">
        <v>0</v>
      </c>
      <c r="BJ136" s="180">
        <v>0</v>
      </c>
      <c r="BK136" s="180">
        <v>0</v>
      </c>
      <c r="BM136" s="180">
        <v>0</v>
      </c>
      <c r="BN136" s="180">
        <v>0</v>
      </c>
      <c r="BO136" s="180">
        <v>0</v>
      </c>
      <c r="BP136" s="180">
        <v>0</v>
      </c>
      <c r="BQ136" s="180">
        <v>0</v>
      </c>
      <c r="BR136" s="180">
        <v>0</v>
      </c>
      <c r="BS136" s="180">
        <v>0</v>
      </c>
      <c r="BT136" s="180">
        <v>0</v>
      </c>
      <c r="BU136" s="180">
        <v>0</v>
      </c>
      <c r="BV136" s="180">
        <v>0</v>
      </c>
      <c r="BX136" s="180">
        <v>0</v>
      </c>
      <c r="BY136" s="180">
        <v>0</v>
      </c>
      <c r="BZ136" s="180">
        <v>0</v>
      </c>
      <c r="CA136" s="180">
        <v>0</v>
      </c>
      <c r="CB136" s="180">
        <v>0</v>
      </c>
      <c r="CD136" s="180">
        <v>0</v>
      </c>
    </row>
    <row r="137" spans="1:82" x14ac:dyDescent="0.3">
      <c r="A137" s="155">
        <v>514</v>
      </c>
      <c r="B137" s="180" t="s">
        <v>250</v>
      </c>
      <c r="E137" s="180">
        <v>0</v>
      </c>
      <c r="G137" s="180">
        <v>0</v>
      </c>
      <c r="H137" s="180">
        <v>0</v>
      </c>
      <c r="I137" s="180">
        <v>0</v>
      </c>
      <c r="J137" s="180">
        <v>0</v>
      </c>
      <c r="K137" s="180">
        <v>0</v>
      </c>
      <c r="L137" s="180">
        <v>0</v>
      </c>
      <c r="M137" s="180">
        <v>0</v>
      </c>
      <c r="N137" s="180">
        <v>0</v>
      </c>
      <c r="O137" s="180">
        <v>0</v>
      </c>
      <c r="P137" s="180">
        <v>0</v>
      </c>
      <c r="Q137" s="180">
        <v>542752</v>
      </c>
      <c r="R137" s="180">
        <v>0</v>
      </c>
      <c r="S137" s="180">
        <v>0</v>
      </c>
      <c r="T137" s="180">
        <v>0</v>
      </c>
      <c r="U137" s="180">
        <v>0</v>
      </c>
      <c r="V137" s="180">
        <v>764199</v>
      </c>
      <c r="W137" s="180">
        <v>0</v>
      </c>
      <c r="Y137" s="180">
        <v>0</v>
      </c>
      <c r="Z137" s="180">
        <v>0</v>
      </c>
      <c r="AA137" s="180">
        <v>0</v>
      </c>
      <c r="AB137" s="180">
        <v>0</v>
      </c>
      <c r="AC137" s="180">
        <v>0</v>
      </c>
      <c r="AD137" s="180">
        <v>0</v>
      </c>
      <c r="AE137" s="180">
        <v>0</v>
      </c>
      <c r="AF137" s="180">
        <v>0</v>
      </c>
      <c r="AG137" s="180">
        <v>0</v>
      </c>
      <c r="AH137" s="180">
        <v>0</v>
      </c>
      <c r="AI137" s="180">
        <v>3048772</v>
      </c>
      <c r="AJ137" s="180">
        <v>0</v>
      </c>
      <c r="AM137" s="180">
        <v>536000</v>
      </c>
      <c r="AN137" s="180">
        <v>0</v>
      </c>
      <c r="AO137" s="180">
        <v>0</v>
      </c>
      <c r="AP137" s="180">
        <v>0</v>
      </c>
      <c r="AQ137" s="180">
        <v>0</v>
      </c>
      <c r="AR137" s="180">
        <v>0</v>
      </c>
      <c r="AS137" s="180">
        <v>0</v>
      </c>
      <c r="AT137" s="180">
        <v>0</v>
      </c>
      <c r="AV137" s="180">
        <v>0</v>
      </c>
      <c r="AW137" s="180">
        <v>0</v>
      </c>
      <c r="AX137" s="180">
        <v>0</v>
      </c>
      <c r="AY137" s="180">
        <v>0</v>
      </c>
      <c r="AZ137" s="180">
        <v>0</v>
      </c>
      <c r="BA137" s="180">
        <v>0</v>
      </c>
      <c r="BB137" s="180">
        <v>0</v>
      </c>
      <c r="BC137" s="180">
        <v>0</v>
      </c>
      <c r="BD137" s="180">
        <v>0</v>
      </c>
      <c r="BE137" s="180">
        <v>0</v>
      </c>
      <c r="BF137" s="180">
        <v>0</v>
      </c>
      <c r="BH137" s="180">
        <v>0</v>
      </c>
      <c r="BI137" s="180">
        <v>0</v>
      </c>
      <c r="BJ137" s="180">
        <v>0</v>
      </c>
      <c r="BK137" s="180">
        <v>0</v>
      </c>
      <c r="BM137" s="180">
        <v>0</v>
      </c>
      <c r="BN137" s="180">
        <v>0</v>
      </c>
      <c r="BO137" s="180">
        <v>0</v>
      </c>
      <c r="BP137" s="180">
        <v>0</v>
      </c>
      <c r="BQ137" s="180">
        <v>0</v>
      </c>
      <c r="BR137" s="180">
        <v>375000</v>
      </c>
      <c r="BS137" s="180">
        <v>30852</v>
      </c>
      <c r="BT137" s="180">
        <v>0</v>
      </c>
      <c r="BU137" s="180">
        <v>0</v>
      </c>
      <c r="BV137" s="180">
        <v>0</v>
      </c>
      <c r="BX137" s="180">
        <v>0</v>
      </c>
      <c r="BY137" s="180">
        <v>0</v>
      </c>
      <c r="BZ137" s="180">
        <v>0</v>
      </c>
      <c r="CA137" s="180">
        <v>0</v>
      </c>
      <c r="CB137" s="180">
        <v>0</v>
      </c>
      <c r="CD137" s="180">
        <v>0</v>
      </c>
    </row>
    <row r="138" spans="1:82" x14ac:dyDescent="0.3">
      <c r="A138" s="155">
        <v>515</v>
      </c>
      <c r="B138" s="180" t="s">
        <v>262</v>
      </c>
      <c r="E138" s="180">
        <v>0</v>
      </c>
      <c r="G138" s="180">
        <v>0</v>
      </c>
      <c r="H138" s="180">
        <v>0</v>
      </c>
      <c r="I138" s="180">
        <v>0</v>
      </c>
      <c r="J138" s="180">
        <v>0</v>
      </c>
      <c r="K138" s="180">
        <v>0</v>
      </c>
      <c r="L138" s="180">
        <v>0</v>
      </c>
      <c r="M138" s="180">
        <v>0</v>
      </c>
      <c r="N138" s="180">
        <v>0</v>
      </c>
      <c r="O138" s="180">
        <v>0</v>
      </c>
      <c r="P138" s="180">
        <v>0</v>
      </c>
      <c r="Q138" s="180">
        <v>40187442</v>
      </c>
      <c r="R138" s="180">
        <v>142110</v>
      </c>
      <c r="S138" s="180">
        <v>0</v>
      </c>
      <c r="T138" s="180">
        <v>0</v>
      </c>
      <c r="U138" s="180">
        <v>6773219</v>
      </c>
      <c r="V138" s="180">
        <v>14419567</v>
      </c>
      <c r="W138" s="180">
        <v>0</v>
      </c>
      <c r="Y138" s="180">
        <v>0</v>
      </c>
      <c r="Z138" s="180">
        <v>0</v>
      </c>
      <c r="AA138" s="180">
        <v>18725158</v>
      </c>
      <c r="AB138" s="180">
        <v>5119437</v>
      </c>
      <c r="AC138" s="180">
        <v>613604</v>
      </c>
      <c r="AD138" s="180">
        <v>0</v>
      </c>
      <c r="AE138" s="180">
        <v>0</v>
      </c>
      <c r="AF138" s="180">
        <v>3283693</v>
      </c>
      <c r="AG138" s="180">
        <v>0</v>
      </c>
      <c r="AH138" s="180">
        <v>0</v>
      </c>
      <c r="AI138" s="180">
        <v>76230420</v>
      </c>
      <c r="AJ138" s="180">
        <v>0</v>
      </c>
      <c r="AM138" s="180">
        <v>24306286</v>
      </c>
      <c r="AN138" s="180">
        <v>0</v>
      </c>
      <c r="AO138" s="180">
        <v>0</v>
      </c>
      <c r="AP138" s="180">
        <v>0</v>
      </c>
      <c r="AQ138" s="180">
        <v>0</v>
      </c>
      <c r="AR138" s="180">
        <v>0</v>
      </c>
      <c r="AS138" s="180">
        <v>0</v>
      </c>
      <c r="AT138" s="180">
        <v>0</v>
      </c>
      <c r="AV138" s="180">
        <v>13430340</v>
      </c>
      <c r="AW138" s="180">
        <v>0</v>
      </c>
      <c r="AX138" s="180">
        <v>0</v>
      </c>
      <c r="AY138" s="180">
        <v>181893</v>
      </c>
      <c r="AZ138" s="180">
        <v>340690</v>
      </c>
      <c r="BA138" s="180">
        <v>0</v>
      </c>
      <c r="BB138" s="180">
        <v>0</v>
      </c>
      <c r="BC138" s="180">
        <v>22408</v>
      </c>
      <c r="BD138" s="180">
        <v>0</v>
      </c>
      <c r="BE138" s="180">
        <v>0</v>
      </c>
      <c r="BF138" s="180">
        <v>0</v>
      </c>
      <c r="BH138" s="180">
        <v>0</v>
      </c>
      <c r="BI138" s="180">
        <v>0</v>
      </c>
      <c r="BJ138" s="180">
        <v>0</v>
      </c>
      <c r="BK138" s="180">
        <v>0</v>
      </c>
      <c r="BM138" s="180">
        <v>0</v>
      </c>
      <c r="BN138" s="180">
        <v>0</v>
      </c>
      <c r="BO138" s="180">
        <v>0</v>
      </c>
      <c r="BP138" s="180">
        <v>92954</v>
      </c>
      <c r="BQ138" s="180">
        <v>0</v>
      </c>
      <c r="BR138" s="180">
        <v>0</v>
      </c>
      <c r="BS138" s="180">
        <v>0</v>
      </c>
      <c r="BT138" s="180">
        <v>21428</v>
      </c>
      <c r="BU138" s="180">
        <v>163682</v>
      </c>
      <c r="BV138" s="180">
        <v>0</v>
      </c>
      <c r="BX138" s="180">
        <v>121104</v>
      </c>
      <c r="BY138" s="180">
        <v>0</v>
      </c>
      <c r="BZ138" s="180">
        <v>0</v>
      </c>
      <c r="CA138" s="180">
        <v>0</v>
      </c>
      <c r="CB138" s="180">
        <v>0</v>
      </c>
      <c r="CD138" s="180">
        <v>0</v>
      </c>
    </row>
    <row r="139" spans="1:82" x14ac:dyDescent="0.3">
      <c r="A139" s="155">
        <v>516</v>
      </c>
      <c r="B139" s="180" t="s">
        <v>263</v>
      </c>
      <c r="E139" s="180">
        <v>0</v>
      </c>
      <c r="G139" s="180">
        <v>0</v>
      </c>
      <c r="H139" s="180">
        <v>0</v>
      </c>
      <c r="I139" s="180">
        <v>0</v>
      </c>
      <c r="J139" s="180">
        <v>3251767</v>
      </c>
      <c r="K139" s="180">
        <v>0</v>
      </c>
      <c r="L139" s="180">
        <v>0</v>
      </c>
      <c r="M139" s="180">
        <v>0</v>
      </c>
      <c r="N139" s="180">
        <v>0</v>
      </c>
      <c r="O139" s="180">
        <v>27383393</v>
      </c>
      <c r="P139" s="180">
        <v>0</v>
      </c>
      <c r="Q139" s="180">
        <v>0</v>
      </c>
      <c r="R139" s="180">
        <v>2064611</v>
      </c>
      <c r="S139" s="180">
        <v>0</v>
      </c>
      <c r="T139" s="180">
        <v>203042245</v>
      </c>
      <c r="U139" s="180">
        <v>68225409</v>
      </c>
      <c r="V139" s="180">
        <v>58721229</v>
      </c>
      <c r="W139" s="180">
        <v>0</v>
      </c>
      <c r="Y139" s="180">
        <v>83571806</v>
      </c>
      <c r="Z139" s="180">
        <v>19979070</v>
      </c>
      <c r="AA139" s="180">
        <v>26863028</v>
      </c>
      <c r="AB139" s="180">
        <v>28801997</v>
      </c>
      <c r="AC139" s="180">
        <v>4637476</v>
      </c>
      <c r="AD139" s="180">
        <v>8948545</v>
      </c>
      <c r="AE139" s="180">
        <v>22486041</v>
      </c>
      <c r="AF139" s="180">
        <v>0</v>
      </c>
      <c r="AG139" s="180">
        <v>10039879</v>
      </c>
      <c r="AH139" s="180">
        <v>0</v>
      </c>
      <c r="AI139" s="180">
        <v>68868830</v>
      </c>
      <c r="AJ139" s="180">
        <v>2638690</v>
      </c>
      <c r="AM139" s="180">
        <v>45499728</v>
      </c>
      <c r="AN139" s="180">
        <v>3343543</v>
      </c>
      <c r="AO139" s="180">
        <v>3850744</v>
      </c>
      <c r="AP139" s="180">
        <v>0</v>
      </c>
      <c r="AQ139" s="180">
        <v>0</v>
      </c>
      <c r="AR139" s="180">
        <v>32568110</v>
      </c>
      <c r="AS139" s="180">
        <v>0</v>
      </c>
      <c r="AT139" s="180">
        <v>17030541</v>
      </c>
      <c r="AV139" s="180">
        <v>91938905</v>
      </c>
      <c r="AW139" s="180">
        <v>0</v>
      </c>
      <c r="AX139" s="180">
        <v>10326478</v>
      </c>
      <c r="AY139" s="180">
        <v>5953681</v>
      </c>
      <c r="AZ139" s="180">
        <v>9905123</v>
      </c>
      <c r="BA139" s="180">
        <v>2403227</v>
      </c>
      <c r="BB139" s="180">
        <v>0</v>
      </c>
      <c r="BC139" s="180">
        <v>1121052</v>
      </c>
      <c r="BD139" s="180">
        <v>37961480</v>
      </c>
      <c r="BE139" s="180">
        <v>0</v>
      </c>
      <c r="BF139" s="180">
        <v>4679155</v>
      </c>
      <c r="BH139" s="180">
        <v>0</v>
      </c>
      <c r="BI139" s="180">
        <v>4513697</v>
      </c>
      <c r="BJ139" s="180">
        <v>0</v>
      </c>
      <c r="BK139" s="180">
        <v>21273727</v>
      </c>
      <c r="BM139" s="180">
        <v>14616921</v>
      </c>
      <c r="BN139" s="180">
        <v>4962659</v>
      </c>
      <c r="BO139" s="180">
        <v>4636862</v>
      </c>
      <c r="BP139" s="180">
        <v>1224602</v>
      </c>
      <c r="BQ139" s="180">
        <v>0</v>
      </c>
      <c r="BR139" s="180">
        <v>10097389</v>
      </c>
      <c r="BS139" s="180">
        <v>0</v>
      </c>
      <c r="BT139" s="180">
        <v>10167726</v>
      </c>
      <c r="BU139" s="180">
        <v>20163428</v>
      </c>
      <c r="BV139" s="180">
        <v>0</v>
      </c>
      <c r="BX139" s="180">
        <v>3123718</v>
      </c>
      <c r="BY139" s="180">
        <v>833000</v>
      </c>
      <c r="BZ139" s="180">
        <v>7016374</v>
      </c>
      <c r="CA139" s="180">
        <v>6282078</v>
      </c>
      <c r="CB139" s="180">
        <v>6876057</v>
      </c>
      <c r="CD139" s="180">
        <v>1200807</v>
      </c>
    </row>
    <row r="140" spans="1:82" x14ac:dyDescent="0.3">
      <c r="A140" s="155">
        <v>517</v>
      </c>
      <c r="B140" s="180" t="s">
        <v>264</v>
      </c>
      <c r="E140" s="180">
        <v>0</v>
      </c>
      <c r="G140" s="180">
        <v>0</v>
      </c>
      <c r="H140" s="180">
        <v>0</v>
      </c>
      <c r="I140" s="180">
        <v>0</v>
      </c>
      <c r="J140" s="180">
        <v>0</v>
      </c>
      <c r="K140" s="180">
        <v>0</v>
      </c>
      <c r="L140" s="180">
        <v>0</v>
      </c>
      <c r="M140" s="180">
        <v>0</v>
      </c>
      <c r="N140" s="180">
        <v>0</v>
      </c>
      <c r="O140" s="180">
        <v>0</v>
      </c>
      <c r="P140" s="180">
        <v>0</v>
      </c>
      <c r="Q140" s="180">
        <v>92461295</v>
      </c>
      <c r="R140" s="180">
        <v>0</v>
      </c>
      <c r="S140" s="180">
        <v>0</v>
      </c>
      <c r="T140" s="180">
        <v>0</v>
      </c>
      <c r="U140" s="180">
        <v>0</v>
      </c>
      <c r="V140" s="180">
        <v>0</v>
      </c>
      <c r="W140" s="180">
        <v>0</v>
      </c>
      <c r="Y140" s="180">
        <v>0</v>
      </c>
      <c r="Z140" s="180">
        <v>0</v>
      </c>
      <c r="AA140" s="180">
        <v>0</v>
      </c>
      <c r="AB140" s="180">
        <v>0</v>
      </c>
      <c r="AC140" s="180">
        <v>0</v>
      </c>
      <c r="AD140" s="180">
        <v>0</v>
      </c>
      <c r="AE140" s="180">
        <v>0</v>
      </c>
      <c r="AF140" s="180">
        <v>3581404</v>
      </c>
      <c r="AG140" s="180">
        <v>0</v>
      </c>
      <c r="AH140" s="180">
        <v>0</v>
      </c>
      <c r="AI140" s="180">
        <v>0</v>
      </c>
      <c r="AJ140" s="180">
        <v>0</v>
      </c>
      <c r="AM140" s="180">
        <v>0</v>
      </c>
      <c r="AN140" s="180">
        <v>0</v>
      </c>
      <c r="AO140" s="180">
        <v>0</v>
      </c>
      <c r="AP140" s="180">
        <v>0</v>
      </c>
      <c r="AQ140" s="180">
        <v>0</v>
      </c>
      <c r="AR140" s="180">
        <v>0</v>
      </c>
      <c r="AS140" s="180">
        <v>0</v>
      </c>
      <c r="AT140" s="180">
        <v>0</v>
      </c>
      <c r="AV140" s="180">
        <v>0</v>
      </c>
      <c r="AW140" s="180">
        <v>0</v>
      </c>
      <c r="AX140" s="180">
        <v>0</v>
      </c>
      <c r="AY140" s="180">
        <v>0</v>
      </c>
      <c r="AZ140" s="180">
        <v>0</v>
      </c>
      <c r="BA140" s="180">
        <v>0</v>
      </c>
      <c r="BB140" s="180">
        <v>0</v>
      </c>
      <c r="BC140" s="180">
        <v>0</v>
      </c>
      <c r="BD140" s="180">
        <v>874426</v>
      </c>
      <c r="BE140" s="180">
        <v>0</v>
      </c>
      <c r="BF140" s="180">
        <v>0</v>
      </c>
      <c r="BH140" s="180">
        <v>0</v>
      </c>
      <c r="BI140" s="180">
        <v>0</v>
      </c>
      <c r="BJ140" s="180">
        <v>0</v>
      </c>
      <c r="BK140" s="180">
        <v>0</v>
      </c>
      <c r="BM140" s="180">
        <v>0</v>
      </c>
      <c r="BN140" s="180">
        <v>0</v>
      </c>
      <c r="BO140" s="180">
        <v>0</v>
      </c>
      <c r="BP140" s="180">
        <v>0</v>
      </c>
      <c r="BQ140" s="180">
        <v>0</v>
      </c>
      <c r="BR140" s="180">
        <v>0</v>
      </c>
      <c r="BS140" s="180">
        <v>0</v>
      </c>
      <c r="BT140" s="180">
        <v>0</v>
      </c>
      <c r="BU140" s="180">
        <v>0</v>
      </c>
      <c r="BV140" s="180">
        <v>0</v>
      </c>
      <c r="BX140" s="180">
        <v>0</v>
      </c>
      <c r="BY140" s="180">
        <v>0</v>
      </c>
      <c r="BZ140" s="180">
        <v>0</v>
      </c>
      <c r="CA140" s="180">
        <v>0</v>
      </c>
      <c r="CB140" s="180">
        <v>0</v>
      </c>
      <c r="CD140" s="180">
        <v>0</v>
      </c>
    </row>
    <row r="141" spans="1:82" x14ac:dyDescent="0.3">
      <c r="A141" s="155">
        <v>518</v>
      </c>
      <c r="B141" s="180" t="s">
        <v>265</v>
      </c>
      <c r="E141" s="180">
        <v>0</v>
      </c>
      <c r="G141" s="180">
        <v>0</v>
      </c>
      <c r="H141" s="180">
        <v>0</v>
      </c>
      <c r="I141" s="180">
        <v>0</v>
      </c>
      <c r="J141" s="180">
        <v>10116</v>
      </c>
      <c r="K141" s="180">
        <v>0</v>
      </c>
      <c r="L141" s="180">
        <v>0</v>
      </c>
      <c r="M141" s="180">
        <v>0</v>
      </c>
      <c r="N141" s="180">
        <v>0</v>
      </c>
      <c r="O141" s="180">
        <v>2256307</v>
      </c>
      <c r="P141" s="180">
        <v>0</v>
      </c>
      <c r="Q141" s="180">
        <v>14446553</v>
      </c>
      <c r="R141" s="180">
        <v>763560</v>
      </c>
      <c r="S141" s="180">
        <v>0</v>
      </c>
      <c r="T141" s="180">
        <v>10225714</v>
      </c>
      <c r="U141" s="180">
        <v>3057107</v>
      </c>
      <c r="V141" s="180">
        <v>22138475</v>
      </c>
      <c r="W141" s="180">
        <v>0</v>
      </c>
      <c r="Y141" s="180">
        <v>3469479</v>
      </c>
      <c r="Z141" s="180">
        <v>0</v>
      </c>
      <c r="AA141" s="180">
        <v>4536737</v>
      </c>
      <c r="AB141" s="180">
        <v>1224006</v>
      </c>
      <c r="AC141" s="180">
        <v>231776</v>
      </c>
      <c r="AD141" s="180">
        <v>869770</v>
      </c>
      <c r="AE141" s="180">
        <v>1100537</v>
      </c>
      <c r="AF141" s="180">
        <v>6455153</v>
      </c>
      <c r="AG141" s="180">
        <v>1233478</v>
      </c>
      <c r="AH141" s="180">
        <v>0</v>
      </c>
      <c r="AI141" s="180">
        <v>12788480</v>
      </c>
      <c r="AJ141" s="180">
        <v>0</v>
      </c>
      <c r="AM141" s="180">
        <v>3554471</v>
      </c>
      <c r="AN141" s="180">
        <v>120492</v>
      </c>
      <c r="AO141" s="180">
        <v>170122</v>
      </c>
      <c r="AP141" s="180">
        <v>0</v>
      </c>
      <c r="AQ141" s="180">
        <v>0</v>
      </c>
      <c r="AR141" s="180">
        <v>1674507</v>
      </c>
      <c r="AS141" s="180">
        <v>0</v>
      </c>
      <c r="AT141" s="180">
        <v>902567</v>
      </c>
      <c r="AV141" s="180">
        <v>25282006</v>
      </c>
      <c r="AW141" s="180">
        <v>0</v>
      </c>
      <c r="AX141" s="180">
        <v>1558410</v>
      </c>
      <c r="AY141" s="180">
        <v>1535058</v>
      </c>
      <c r="AZ141" s="180">
        <v>540114</v>
      </c>
      <c r="BA141" s="180">
        <v>97644</v>
      </c>
      <c r="BB141" s="180">
        <v>0</v>
      </c>
      <c r="BC141" s="180">
        <v>0</v>
      </c>
      <c r="BD141" s="180">
        <v>3371628</v>
      </c>
      <c r="BE141" s="180">
        <v>0</v>
      </c>
      <c r="BF141" s="180">
        <v>107941</v>
      </c>
      <c r="BH141" s="180">
        <v>0</v>
      </c>
      <c r="BI141" s="180">
        <v>20626</v>
      </c>
      <c r="BJ141" s="180">
        <v>0</v>
      </c>
      <c r="BK141" s="180">
        <v>3760196</v>
      </c>
      <c r="BM141" s="180">
        <v>327664</v>
      </c>
      <c r="BN141" s="180">
        <v>275166</v>
      </c>
      <c r="BO141" s="180">
        <v>246025</v>
      </c>
      <c r="BP141" s="180">
        <v>358736</v>
      </c>
      <c r="BQ141" s="180">
        <v>0</v>
      </c>
      <c r="BR141" s="180">
        <v>123583</v>
      </c>
      <c r="BS141" s="180">
        <v>0</v>
      </c>
      <c r="BT141" s="180">
        <v>709288</v>
      </c>
      <c r="BU141" s="180">
        <v>618039</v>
      </c>
      <c r="BV141" s="180">
        <v>0</v>
      </c>
      <c r="BX141" s="180">
        <v>79356</v>
      </c>
      <c r="BY141" s="180">
        <v>0</v>
      </c>
      <c r="BZ141" s="180">
        <v>101760</v>
      </c>
      <c r="CA141" s="180">
        <v>8823</v>
      </c>
      <c r="CB141" s="180">
        <v>272755</v>
      </c>
      <c r="CD141" s="180">
        <v>0</v>
      </c>
    </row>
    <row r="142" spans="1:82" x14ac:dyDescent="0.3">
      <c r="A142" s="155">
        <v>519</v>
      </c>
      <c r="B142" s="180" t="s">
        <v>266</v>
      </c>
      <c r="E142" s="180">
        <v>0</v>
      </c>
      <c r="G142" s="180">
        <v>0</v>
      </c>
      <c r="H142" s="180">
        <v>0</v>
      </c>
      <c r="I142" s="180">
        <v>0</v>
      </c>
      <c r="J142" s="180">
        <v>0</v>
      </c>
      <c r="K142" s="180">
        <v>0</v>
      </c>
      <c r="L142" s="180">
        <v>0</v>
      </c>
      <c r="M142" s="180">
        <v>0</v>
      </c>
      <c r="N142" s="180">
        <v>0</v>
      </c>
      <c r="O142" s="180">
        <v>0</v>
      </c>
      <c r="P142" s="180">
        <v>0</v>
      </c>
      <c r="Q142" s="180">
        <v>852376</v>
      </c>
      <c r="R142" s="180">
        <v>3552</v>
      </c>
      <c r="S142" s="180">
        <v>0</v>
      </c>
      <c r="T142" s="180">
        <v>2278744</v>
      </c>
      <c r="U142" s="180">
        <v>114800</v>
      </c>
      <c r="V142" s="180">
        <v>212640</v>
      </c>
      <c r="W142" s="180">
        <v>0</v>
      </c>
      <c r="Y142" s="180">
        <v>0</v>
      </c>
      <c r="Z142" s="180">
        <v>0</v>
      </c>
      <c r="AA142" s="180">
        <v>377441</v>
      </c>
      <c r="AB142" s="180">
        <v>127986</v>
      </c>
      <c r="AC142" s="180">
        <v>14546</v>
      </c>
      <c r="AD142" s="180">
        <v>0</v>
      </c>
      <c r="AE142" s="180">
        <v>0</v>
      </c>
      <c r="AF142" s="180">
        <v>42055</v>
      </c>
      <c r="AG142" s="180">
        <v>0</v>
      </c>
      <c r="AH142" s="180">
        <v>0</v>
      </c>
      <c r="AI142" s="180">
        <v>1902397</v>
      </c>
      <c r="AJ142" s="180">
        <v>0</v>
      </c>
      <c r="AM142" s="180">
        <v>431559</v>
      </c>
      <c r="AN142" s="180">
        <v>0</v>
      </c>
      <c r="AO142" s="180">
        <v>0</v>
      </c>
      <c r="AP142" s="180">
        <v>0</v>
      </c>
      <c r="AQ142" s="180">
        <v>0</v>
      </c>
      <c r="AR142" s="180">
        <v>0</v>
      </c>
      <c r="AS142" s="180">
        <v>0</v>
      </c>
      <c r="AT142" s="180">
        <v>0</v>
      </c>
      <c r="AV142" s="180">
        <v>355325</v>
      </c>
      <c r="AW142" s="180">
        <v>0</v>
      </c>
      <c r="AX142" s="180">
        <v>0</v>
      </c>
      <c r="AY142" s="180">
        <v>3172</v>
      </c>
      <c r="AZ142" s="180">
        <v>33</v>
      </c>
      <c r="BA142" s="180">
        <v>0</v>
      </c>
      <c r="BB142" s="180">
        <v>0</v>
      </c>
      <c r="BC142" s="180">
        <v>0</v>
      </c>
      <c r="BD142" s="180">
        <v>0</v>
      </c>
      <c r="BE142" s="180">
        <v>0</v>
      </c>
      <c r="BF142" s="180">
        <v>0</v>
      </c>
      <c r="BH142" s="180">
        <v>0</v>
      </c>
      <c r="BI142" s="180">
        <v>0</v>
      </c>
      <c r="BJ142" s="180">
        <v>0</v>
      </c>
      <c r="BK142" s="180">
        <v>0</v>
      </c>
      <c r="BM142" s="180">
        <v>0</v>
      </c>
      <c r="BN142" s="180">
        <v>0</v>
      </c>
      <c r="BO142" s="180">
        <v>0</v>
      </c>
      <c r="BP142" s="180">
        <v>2324</v>
      </c>
      <c r="BQ142" s="180">
        <v>0</v>
      </c>
      <c r="BR142" s="180">
        <v>0</v>
      </c>
      <c r="BS142" s="180">
        <v>0</v>
      </c>
      <c r="BT142" s="180">
        <v>785</v>
      </c>
      <c r="BU142" s="180">
        <v>4220</v>
      </c>
      <c r="BV142" s="180">
        <v>0</v>
      </c>
      <c r="BX142" s="180">
        <v>4037</v>
      </c>
      <c r="BY142" s="180">
        <v>0</v>
      </c>
      <c r="BZ142" s="180">
        <v>0</v>
      </c>
      <c r="CA142" s="180">
        <v>0</v>
      </c>
      <c r="CB142" s="180">
        <v>0</v>
      </c>
      <c r="CD142" s="180">
        <v>0</v>
      </c>
    </row>
    <row r="143" spans="1:82" x14ac:dyDescent="0.3">
      <c r="A143" s="155">
        <v>520</v>
      </c>
      <c r="B143" s="180" t="s">
        <v>267</v>
      </c>
      <c r="E143" s="180">
        <v>0</v>
      </c>
      <c r="G143" s="180">
        <v>0</v>
      </c>
      <c r="H143" s="180">
        <v>0</v>
      </c>
      <c r="I143" s="180">
        <v>0</v>
      </c>
      <c r="J143" s="180">
        <v>64319</v>
      </c>
      <c r="K143" s="180">
        <v>0</v>
      </c>
      <c r="L143" s="180">
        <v>0</v>
      </c>
      <c r="M143" s="180">
        <v>0</v>
      </c>
      <c r="N143" s="180">
        <v>0</v>
      </c>
      <c r="O143" s="180">
        <v>680167</v>
      </c>
      <c r="P143" s="180">
        <v>0</v>
      </c>
      <c r="Q143" s="180">
        <v>0</v>
      </c>
      <c r="R143" s="180">
        <v>55771</v>
      </c>
      <c r="S143" s="180">
        <v>0</v>
      </c>
      <c r="T143" s="180">
        <v>1888733</v>
      </c>
      <c r="U143" s="180">
        <v>1534081</v>
      </c>
      <c r="V143" s="180">
        <v>1490632</v>
      </c>
      <c r="W143" s="180">
        <v>0</v>
      </c>
      <c r="Y143" s="180">
        <v>1759153</v>
      </c>
      <c r="Z143" s="180">
        <v>454681</v>
      </c>
      <c r="AA143" s="180">
        <v>605832</v>
      </c>
      <c r="AB143" s="180">
        <v>447612</v>
      </c>
      <c r="AC143" s="180">
        <v>92750</v>
      </c>
      <c r="AD143" s="180">
        <v>164472</v>
      </c>
      <c r="AE143" s="180">
        <v>744152</v>
      </c>
      <c r="AF143" s="180">
        <v>0</v>
      </c>
      <c r="AG143" s="180">
        <v>240186</v>
      </c>
      <c r="AH143" s="180">
        <v>0</v>
      </c>
      <c r="AI143" s="180">
        <v>1447579</v>
      </c>
      <c r="AJ143" s="180">
        <v>67556</v>
      </c>
      <c r="AM143" s="180">
        <v>1382079</v>
      </c>
      <c r="AN143" s="180">
        <v>71855</v>
      </c>
      <c r="AO143" s="180">
        <v>82089</v>
      </c>
      <c r="AP143" s="180">
        <v>0</v>
      </c>
      <c r="AQ143" s="180">
        <v>0</v>
      </c>
      <c r="AR143" s="180">
        <v>712749</v>
      </c>
      <c r="AS143" s="180">
        <v>0</v>
      </c>
      <c r="AT143" s="180">
        <v>331181</v>
      </c>
      <c r="AV143" s="180">
        <v>2374202</v>
      </c>
      <c r="AW143" s="180">
        <v>0</v>
      </c>
      <c r="AX143" s="180">
        <v>241094</v>
      </c>
      <c r="AY143" s="180">
        <v>89941</v>
      </c>
      <c r="AZ143" s="180">
        <v>197670</v>
      </c>
      <c r="BA143" s="180">
        <v>38244</v>
      </c>
      <c r="BB143" s="180">
        <v>0</v>
      </c>
      <c r="BC143" s="180">
        <v>26866</v>
      </c>
      <c r="BD143" s="180">
        <v>916661</v>
      </c>
      <c r="BE143" s="180">
        <v>0</v>
      </c>
      <c r="BF143" s="180">
        <v>59920</v>
      </c>
      <c r="BH143" s="180">
        <v>0</v>
      </c>
      <c r="BI143" s="180">
        <v>91787</v>
      </c>
      <c r="BJ143" s="180">
        <v>0</v>
      </c>
      <c r="BK143" s="180">
        <v>393267</v>
      </c>
      <c r="BM143" s="180">
        <v>329072</v>
      </c>
      <c r="BN143" s="180">
        <v>154216</v>
      </c>
      <c r="BO143" s="180">
        <v>94302</v>
      </c>
      <c r="BP143" s="180">
        <v>24829</v>
      </c>
      <c r="BQ143" s="180">
        <v>0</v>
      </c>
      <c r="BR143" s="180">
        <v>177632</v>
      </c>
      <c r="BS143" s="180">
        <v>0</v>
      </c>
      <c r="BT143" s="180">
        <v>248523</v>
      </c>
      <c r="BU143" s="180">
        <v>521101</v>
      </c>
      <c r="BV143" s="180">
        <v>0</v>
      </c>
      <c r="BX143" s="180">
        <v>62404</v>
      </c>
      <c r="BY143" s="180">
        <v>18215</v>
      </c>
      <c r="BZ143" s="180">
        <v>167997</v>
      </c>
      <c r="CA143" s="180">
        <v>152277</v>
      </c>
      <c r="CB143" s="180">
        <v>152140</v>
      </c>
      <c r="CD143" s="180">
        <v>30020</v>
      </c>
    </row>
    <row r="144" spans="1:82" x14ac:dyDescent="0.3">
      <c r="A144" s="155">
        <v>521</v>
      </c>
      <c r="B144" s="180" t="s">
        <v>268</v>
      </c>
      <c r="E144" s="180">
        <v>0</v>
      </c>
      <c r="G144" s="180">
        <v>0</v>
      </c>
      <c r="H144" s="180">
        <v>0</v>
      </c>
      <c r="I144" s="180">
        <v>0</v>
      </c>
      <c r="J144" s="180">
        <v>0</v>
      </c>
      <c r="K144" s="180">
        <v>0</v>
      </c>
      <c r="L144" s="180">
        <v>0</v>
      </c>
      <c r="M144" s="180">
        <v>0</v>
      </c>
      <c r="N144" s="180">
        <v>0</v>
      </c>
      <c r="O144" s="180">
        <v>0</v>
      </c>
      <c r="P144" s="180">
        <v>0</v>
      </c>
      <c r="Q144" s="180">
        <v>1618052</v>
      </c>
      <c r="R144" s="180">
        <v>0</v>
      </c>
      <c r="S144" s="180">
        <v>0</v>
      </c>
      <c r="T144" s="180">
        <v>0</v>
      </c>
      <c r="U144" s="180">
        <v>0</v>
      </c>
      <c r="V144" s="180">
        <v>0</v>
      </c>
      <c r="W144" s="180">
        <v>0</v>
      </c>
      <c r="Y144" s="180">
        <v>0</v>
      </c>
      <c r="Z144" s="180">
        <v>0</v>
      </c>
      <c r="AA144" s="180">
        <v>0</v>
      </c>
      <c r="AB144" s="180">
        <v>0</v>
      </c>
      <c r="AC144" s="180">
        <v>0</v>
      </c>
      <c r="AD144" s="180">
        <v>0</v>
      </c>
      <c r="AE144" s="180">
        <v>0</v>
      </c>
      <c r="AF144" s="180">
        <v>121639</v>
      </c>
      <c r="AG144" s="180">
        <v>0</v>
      </c>
      <c r="AH144" s="180">
        <v>0</v>
      </c>
      <c r="AI144" s="180">
        <v>0</v>
      </c>
      <c r="AJ144" s="180">
        <v>0</v>
      </c>
      <c r="AM144" s="180">
        <v>0</v>
      </c>
      <c r="AN144" s="180">
        <v>0</v>
      </c>
      <c r="AO144" s="180">
        <v>0</v>
      </c>
      <c r="AP144" s="180">
        <v>0</v>
      </c>
      <c r="AQ144" s="180">
        <v>0</v>
      </c>
      <c r="AR144" s="180">
        <v>0</v>
      </c>
      <c r="AS144" s="180">
        <v>0</v>
      </c>
      <c r="AT144" s="180">
        <v>0</v>
      </c>
      <c r="AV144" s="180">
        <v>0</v>
      </c>
      <c r="AW144" s="180">
        <v>0</v>
      </c>
      <c r="AX144" s="180">
        <v>0</v>
      </c>
      <c r="AY144" s="180">
        <v>0</v>
      </c>
      <c r="AZ144" s="180">
        <v>0</v>
      </c>
      <c r="BA144" s="180">
        <v>0</v>
      </c>
      <c r="BB144" s="180">
        <v>0</v>
      </c>
      <c r="BC144" s="180">
        <v>0</v>
      </c>
      <c r="BD144" s="180">
        <v>69346</v>
      </c>
      <c r="BE144" s="180">
        <v>0</v>
      </c>
      <c r="BF144" s="180">
        <v>0</v>
      </c>
      <c r="BH144" s="180">
        <v>0</v>
      </c>
      <c r="BI144" s="180">
        <v>0</v>
      </c>
      <c r="BJ144" s="180">
        <v>0</v>
      </c>
      <c r="BK144" s="180">
        <v>0</v>
      </c>
      <c r="BM144" s="180">
        <v>0</v>
      </c>
      <c r="BN144" s="180">
        <v>0</v>
      </c>
      <c r="BO144" s="180">
        <v>0</v>
      </c>
      <c r="BP144" s="180">
        <v>0</v>
      </c>
      <c r="BQ144" s="180">
        <v>0</v>
      </c>
      <c r="BR144" s="180">
        <v>0</v>
      </c>
      <c r="BS144" s="180">
        <v>0</v>
      </c>
      <c r="BT144" s="180">
        <v>0</v>
      </c>
      <c r="BU144" s="180">
        <v>0</v>
      </c>
      <c r="BV144" s="180">
        <v>0</v>
      </c>
      <c r="BX144" s="180">
        <v>0</v>
      </c>
      <c r="BY144" s="180">
        <v>0</v>
      </c>
      <c r="BZ144" s="180">
        <v>0</v>
      </c>
      <c r="CA144" s="180">
        <v>0</v>
      </c>
      <c r="CB144" s="180">
        <v>0</v>
      </c>
      <c r="CD144" s="180">
        <v>0</v>
      </c>
    </row>
    <row r="145" spans="1:82" x14ac:dyDescent="0.3">
      <c r="A145" s="155">
        <v>522</v>
      </c>
      <c r="B145" s="180" t="s">
        <v>269</v>
      </c>
      <c r="E145" s="180">
        <v>0</v>
      </c>
      <c r="G145" s="180">
        <v>0</v>
      </c>
      <c r="H145" s="180">
        <v>0</v>
      </c>
      <c r="I145" s="180">
        <v>0</v>
      </c>
      <c r="J145" s="180">
        <v>674</v>
      </c>
      <c r="K145" s="180">
        <v>0</v>
      </c>
      <c r="L145" s="180">
        <v>0</v>
      </c>
      <c r="M145" s="180">
        <v>0</v>
      </c>
      <c r="N145" s="180">
        <v>0</v>
      </c>
      <c r="O145" s="180">
        <v>84944</v>
      </c>
      <c r="P145" s="180">
        <v>0</v>
      </c>
      <c r="Q145" s="180">
        <v>1111103</v>
      </c>
      <c r="R145" s="180">
        <v>20335</v>
      </c>
      <c r="S145" s="180">
        <v>0</v>
      </c>
      <c r="T145" s="180">
        <v>472877</v>
      </c>
      <c r="U145" s="180">
        <v>204446</v>
      </c>
      <c r="V145" s="180">
        <v>1011958</v>
      </c>
      <c r="W145" s="180">
        <v>0</v>
      </c>
      <c r="Y145" s="180">
        <v>203224</v>
      </c>
      <c r="Z145" s="180">
        <v>0</v>
      </c>
      <c r="AA145" s="180">
        <v>175960</v>
      </c>
      <c r="AB145" s="180">
        <v>34400</v>
      </c>
      <c r="AC145" s="180">
        <v>20346</v>
      </c>
      <c r="AD145" s="180">
        <v>63204</v>
      </c>
      <c r="AE145" s="180">
        <v>108541</v>
      </c>
      <c r="AF145" s="180">
        <v>196530</v>
      </c>
      <c r="AG145" s="180">
        <v>72020</v>
      </c>
      <c r="AH145" s="180">
        <v>0</v>
      </c>
      <c r="AI145" s="180">
        <v>518080</v>
      </c>
      <c r="AJ145" s="180">
        <v>0</v>
      </c>
      <c r="AM145" s="180">
        <v>229579</v>
      </c>
      <c r="AN145" s="180">
        <v>4727</v>
      </c>
      <c r="AO145" s="180">
        <v>10130</v>
      </c>
      <c r="AP145" s="180">
        <v>0</v>
      </c>
      <c r="AQ145" s="180">
        <v>0</v>
      </c>
      <c r="AR145" s="180">
        <v>53692</v>
      </c>
      <c r="AS145" s="180">
        <v>0</v>
      </c>
      <c r="AT145" s="180">
        <v>64066</v>
      </c>
      <c r="AV145" s="180">
        <v>1164504</v>
      </c>
      <c r="AW145" s="180">
        <v>0</v>
      </c>
      <c r="AX145" s="180">
        <v>25016</v>
      </c>
      <c r="AY145" s="180">
        <v>104700</v>
      </c>
      <c r="AZ145" s="180">
        <v>12171</v>
      </c>
      <c r="BA145" s="180">
        <v>6150</v>
      </c>
      <c r="BB145" s="180">
        <v>0</v>
      </c>
      <c r="BC145" s="180">
        <v>0</v>
      </c>
      <c r="BD145" s="180">
        <v>155804</v>
      </c>
      <c r="BE145" s="180">
        <v>0</v>
      </c>
      <c r="BF145" s="180">
        <v>6464</v>
      </c>
      <c r="BH145" s="180">
        <v>0</v>
      </c>
      <c r="BI145" s="180">
        <v>2180</v>
      </c>
      <c r="BJ145" s="180">
        <v>0</v>
      </c>
      <c r="BK145" s="180">
        <v>133363</v>
      </c>
      <c r="BM145" s="180">
        <v>42019</v>
      </c>
      <c r="BN145" s="180">
        <v>10188</v>
      </c>
      <c r="BO145" s="180">
        <v>9882</v>
      </c>
      <c r="BP145" s="180">
        <v>14310</v>
      </c>
      <c r="BQ145" s="180">
        <v>0</v>
      </c>
      <c r="BR145" s="180">
        <v>856</v>
      </c>
      <c r="BS145" s="180">
        <v>0</v>
      </c>
      <c r="BT145" s="180">
        <v>32581</v>
      </c>
      <c r="BU145" s="180">
        <v>55526</v>
      </c>
      <c r="BV145" s="180">
        <v>0</v>
      </c>
      <c r="BX145" s="180">
        <v>8635</v>
      </c>
      <c r="BY145" s="180">
        <v>0</v>
      </c>
      <c r="BZ145" s="180">
        <v>981</v>
      </c>
      <c r="CA145" s="180">
        <v>480</v>
      </c>
      <c r="CB145" s="180">
        <v>6912</v>
      </c>
      <c r="CD145" s="180">
        <v>0</v>
      </c>
    </row>
    <row r="146" spans="1:82" x14ac:dyDescent="0.3">
      <c r="A146" s="155">
        <v>523</v>
      </c>
      <c r="B146" s="180" t="s">
        <v>270</v>
      </c>
      <c r="E146" s="180">
        <v>0</v>
      </c>
      <c r="G146" s="180">
        <v>0</v>
      </c>
      <c r="H146" s="180">
        <v>0</v>
      </c>
      <c r="I146" s="180">
        <v>0</v>
      </c>
      <c r="J146" s="180">
        <v>0</v>
      </c>
      <c r="K146" s="180">
        <v>0</v>
      </c>
      <c r="L146" s="180">
        <v>0</v>
      </c>
      <c r="M146" s="180">
        <v>0</v>
      </c>
      <c r="N146" s="180">
        <v>0</v>
      </c>
      <c r="O146" s="180">
        <v>0</v>
      </c>
      <c r="P146" s="180">
        <v>0</v>
      </c>
      <c r="Q146" s="180">
        <v>17076954</v>
      </c>
      <c r="R146" s="180">
        <v>78142</v>
      </c>
      <c r="S146" s="180">
        <v>0</v>
      </c>
      <c r="T146" s="180">
        <v>37293277</v>
      </c>
      <c r="U146" s="180">
        <v>1209410</v>
      </c>
      <c r="V146" s="180">
        <v>10906197</v>
      </c>
      <c r="W146" s="180">
        <v>0</v>
      </c>
      <c r="Y146" s="180">
        <v>0</v>
      </c>
      <c r="Z146" s="180">
        <v>0</v>
      </c>
      <c r="AA146" s="180">
        <v>12177297</v>
      </c>
      <c r="AB146" s="180">
        <v>4913588</v>
      </c>
      <c r="AC146" s="180">
        <v>140187</v>
      </c>
      <c r="AD146" s="180">
        <v>0</v>
      </c>
      <c r="AE146" s="180">
        <v>0</v>
      </c>
      <c r="AF146" s="180">
        <v>2408817</v>
      </c>
      <c r="AG146" s="180">
        <v>0</v>
      </c>
      <c r="AH146" s="180">
        <v>0</v>
      </c>
      <c r="AI146" s="180">
        <v>30813515</v>
      </c>
      <c r="AJ146" s="180">
        <v>0</v>
      </c>
      <c r="AM146" s="180">
        <v>19677312</v>
      </c>
      <c r="AN146" s="180">
        <v>0</v>
      </c>
      <c r="AO146" s="180">
        <v>0</v>
      </c>
      <c r="AP146" s="180">
        <v>0</v>
      </c>
      <c r="AQ146" s="180">
        <v>0</v>
      </c>
      <c r="AR146" s="180">
        <v>0</v>
      </c>
      <c r="AS146" s="180">
        <v>0</v>
      </c>
      <c r="AT146" s="180">
        <v>0</v>
      </c>
      <c r="AV146" s="180">
        <v>3648162</v>
      </c>
      <c r="AW146" s="180">
        <v>0</v>
      </c>
      <c r="AX146" s="180">
        <v>0</v>
      </c>
      <c r="AY146" s="180">
        <v>65756</v>
      </c>
      <c r="AZ146" s="180">
        <v>321222</v>
      </c>
      <c r="BA146" s="180">
        <v>0</v>
      </c>
      <c r="BB146" s="180">
        <v>0</v>
      </c>
      <c r="BC146" s="180">
        <v>22408</v>
      </c>
      <c r="BD146" s="180">
        <v>0</v>
      </c>
      <c r="BE146" s="180">
        <v>0</v>
      </c>
      <c r="BF146" s="180">
        <v>0</v>
      </c>
      <c r="BH146" s="180">
        <v>0</v>
      </c>
      <c r="BI146" s="180">
        <v>0</v>
      </c>
      <c r="BJ146" s="180">
        <v>0</v>
      </c>
      <c r="BK146" s="180">
        <v>0</v>
      </c>
      <c r="BM146" s="180">
        <v>0</v>
      </c>
      <c r="BN146" s="180">
        <v>0</v>
      </c>
      <c r="BO146" s="180">
        <v>0</v>
      </c>
      <c r="BP146" s="180">
        <v>79949</v>
      </c>
      <c r="BQ146" s="180">
        <v>0</v>
      </c>
      <c r="BR146" s="180">
        <v>0</v>
      </c>
      <c r="BS146" s="180">
        <v>0</v>
      </c>
      <c r="BT146" s="180">
        <v>8494</v>
      </c>
      <c r="BU146" s="180">
        <v>140739</v>
      </c>
      <c r="BV146" s="180">
        <v>0</v>
      </c>
      <c r="BX146" s="180">
        <v>74849</v>
      </c>
      <c r="BY146" s="180">
        <v>0</v>
      </c>
      <c r="BZ146" s="180">
        <v>0</v>
      </c>
      <c r="CA146" s="180">
        <v>0</v>
      </c>
      <c r="CB146" s="180">
        <v>0</v>
      </c>
      <c r="CD146" s="180">
        <v>0</v>
      </c>
    </row>
    <row r="147" spans="1:82" x14ac:dyDescent="0.3">
      <c r="A147" s="155">
        <v>524</v>
      </c>
      <c r="B147" s="180" t="s">
        <v>271</v>
      </c>
      <c r="E147" s="180">
        <v>0</v>
      </c>
      <c r="G147" s="180">
        <v>0</v>
      </c>
      <c r="H147" s="180">
        <v>0</v>
      </c>
      <c r="I147" s="180">
        <v>0</v>
      </c>
      <c r="J147" s="180">
        <v>987330</v>
      </c>
      <c r="K147" s="180">
        <v>0</v>
      </c>
      <c r="L147" s="180">
        <v>0</v>
      </c>
      <c r="M147" s="180">
        <v>0</v>
      </c>
      <c r="N147" s="180">
        <v>0</v>
      </c>
      <c r="O147" s="180">
        <v>14309657</v>
      </c>
      <c r="P147" s="180">
        <v>0</v>
      </c>
      <c r="Q147" s="180">
        <v>0</v>
      </c>
      <c r="R147" s="180">
        <v>1515259</v>
      </c>
      <c r="S147" s="180">
        <v>0</v>
      </c>
      <c r="T147" s="180">
        <v>51150091</v>
      </c>
      <c r="U147" s="180">
        <v>25607427</v>
      </c>
      <c r="V147" s="180">
        <v>28099818</v>
      </c>
      <c r="W147" s="180">
        <v>0</v>
      </c>
      <c r="Y147" s="180">
        <v>43230853</v>
      </c>
      <c r="Z147" s="180">
        <v>7945264</v>
      </c>
      <c r="AA147" s="180">
        <v>14204502</v>
      </c>
      <c r="AB147" s="180">
        <v>5498150</v>
      </c>
      <c r="AC147" s="180">
        <v>2002623</v>
      </c>
      <c r="AD147" s="180">
        <v>3908479</v>
      </c>
      <c r="AE147" s="180">
        <v>10861895</v>
      </c>
      <c r="AF147" s="180">
        <v>0</v>
      </c>
      <c r="AG147" s="180">
        <v>5900451</v>
      </c>
      <c r="AH147" s="180">
        <v>0</v>
      </c>
      <c r="AI147" s="180">
        <v>24707709</v>
      </c>
      <c r="AJ147" s="180">
        <v>1205025</v>
      </c>
      <c r="AM147" s="180">
        <v>23308391</v>
      </c>
      <c r="AN147" s="180">
        <v>2524409</v>
      </c>
      <c r="AO147" s="180">
        <v>1510770</v>
      </c>
      <c r="AP147" s="180">
        <v>0</v>
      </c>
      <c r="AQ147" s="180">
        <v>0</v>
      </c>
      <c r="AR147" s="180">
        <v>17693435</v>
      </c>
      <c r="AS147" s="180">
        <v>0</v>
      </c>
      <c r="AT147" s="180">
        <v>7403000</v>
      </c>
      <c r="AV147" s="180">
        <v>25957959</v>
      </c>
      <c r="AW147" s="180">
        <v>0</v>
      </c>
      <c r="AX147" s="180">
        <v>6057071</v>
      </c>
      <c r="AY147" s="180">
        <v>1953620</v>
      </c>
      <c r="AZ147" s="180">
        <v>4449553</v>
      </c>
      <c r="BA147" s="180">
        <v>1377431</v>
      </c>
      <c r="BB147" s="180">
        <v>0</v>
      </c>
      <c r="BC147" s="180">
        <v>508567</v>
      </c>
      <c r="BD147" s="180">
        <v>16562933</v>
      </c>
      <c r="BE147" s="180">
        <v>0</v>
      </c>
      <c r="BF147" s="180">
        <v>1673928</v>
      </c>
      <c r="BH147" s="180">
        <v>0</v>
      </c>
      <c r="BI147" s="180">
        <v>1724616</v>
      </c>
      <c r="BJ147" s="180">
        <v>0</v>
      </c>
      <c r="BK147" s="180">
        <v>7770101</v>
      </c>
      <c r="BM147" s="180">
        <v>9800659</v>
      </c>
      <c r="BN147" s="180">
        <v>1778662</v>
      </c>
      <c r="BO147" s="180">
        <v>2729604</v>
      </c>
      <c r="BP147" s="180">
        <v>763593</v>
      </c>
      <c r="BQ147" s="180">
        <v>0</v>
      </c>
      <c r="BR147" s="180">
        <v>5823994</v>
      </c>
      <c r="BS147" s="180">
        <v>0</v>
      </c>
      <c r="BT147" s="180">
        <v>4571061</v>
      </c>
      <c r="BU147" s="180">
        <v>10460245</v>
      </c>
      <c r="BV147" s="180">
        <v>0</v>
      </c>
      <c r="BX147" s="180">
        <v>1276002</v>
      </c>
      <c r="BY147" s="180">
        <v>219912</v>
      </c>
      <c r="BZ147" s="180">
        <v>3077234</v>
      </c>
      <c r="CA147" s="180">
        <v>1802938</v>
      </c>
      <c r="CB147" s="180">
        <v>3486558</v>
      </c>
      <c r="CD147" s="180">
        <v>438482</v>
      </c>
    </row>
    <row r="148" spans="1:82" x14ac:dyDescent="0.3">
      <c r="A148" s="155">
        <v>525</v>
      </c>
      <c r="B148" s="180" t="s">
        <v>272</v>
      </c>
      <c r="E148" s="180">
        <v>0</v>
      </c>
      <c r="G148" s="180">
        <v>0</v>
      </c>
      <c r="H148" s="180">
        <v>0</v>
      </c>
      <c r="I148" s="180">
        <v>0</v>
      </c>
      <c r="J148" s="180">
        <v>0</v>
      </c>
      <c r="K148" s="180">
        <v>0</v>
      </c>
      <c r="L148" s="180">
        <v>0</v>
      </c>
      <c r="M148" s="180">
        <v>0</v>
      </c>
      <c r="N148" s="180">
        <v>0</v>
      </c>
      <c r="O148" s="180">
        <v>0</v>
      </c>
      <c r="P148" s="180">
        <v>0</v>
      </c>
      <c r="Q148" s="180">
        <v>24978935</v>
      </c>
      <c r="R148" s="180">
        <v>0</v>
      </c>
      <c r="S148" s="180">
        <v>0</v>
      </c>
      <c r="T148" s="180">
        <v>0</v>
      </c>
      <c r="U148" s="180">
        <v>0</v>
      </c>
      <c r="V148" s="180">
        <v>0</v>
      </c>
      <c r="W148" s="180">
        <v>0</v>
      </c>
      <c r="Y148" s="180">
        <v>0</v>
      </c>
      <c r="Z148" s="180">
        <v>0</v>
      </c>
      <c r="AA148" s="180">
        <v>0</v>
      </c>
      <c r="AB148" s="180">
        <v>0</v>
      </c>
      <c r="AC148" s="180">
        <v>0</v>
      </c>
      <c r="AD148" s="180">
        <v>0</v>
      </c>
      <c r="AE148" s="180">
        <v>0</v>
      </c>
      <c r="AF148" s="180">
        <v>1084070</v>
      </c>
      <c r="AG148" s="180">
        <v>0</v>
      </c>
      <c r="AH148" s="180">
        <v>0</v>
      </c>
      <c r="AI148" s="180">
        <v>0</v>
      </c>
      <c r="AJ148" s="180">
        <v>0</v>
      </c>
      <c r="AM148" s="180">
        <v>0</v>
      </c>
      <c r="AN148" s="180">
        <v>0</v>
      </c>
      <c r="AO148" s="180">
        <v>0</v>
      </c>
      <c r="AP148" s="180">
        <v>0</v>
      </c>
      <c r="AQ148" s="180">
        <v>0</v>
      </c>
      <c r="AR148" s="180">
        <v>0</v>
      </c>
      <c r="AS148" s="180">
        <v>0</v>
      </c>
      <c r="AT148" s="180">
        <v>0</v>
      </c>
      <c r="AV148" s="180">
        <v>0</v>
      </c>
      <c r="AW148" s="180">
        <v>0</v>
      </c>
      <c r="AX148" s="180">
        <v>0</v>
      </c>
      <c r="AY148" s="180">
        <v>0</v>
      </c>
      <c r="AZ148" s="180">
        <v>0</v>
      </c>
      <c r="BA148" s="180">
        <v>0</v>
      </c>
      <c r="BB148" s="180">
        <v>0</v>
      </c>
      <c r="BC148" s="180">
        <v>0</v>
      </c>
      <c r="BD148" s="180">
        <v>183296</v>
      </c>
      <c r="BE148" s="180">
        <v>0</v>
      </c>
      <c r="BF148" s="180">
        <v>0</v>
      </c>
      <c r="BH148" s="180">
        <v>0</v>
      </c>
      <c r="BI148" s="180">
        <v>0</v>
      </c>
      <c r="BJ148" s="180">
        <v>0</v>
      </c>
      <c r="BK148" s="180">
        <v>0</v>
      </c>
      <c r="BM148" s="180">
        <v>0</v>
      </c>
      <c r="BN148" s="180">
        <v>0</v>
      </c>
      <c r="BO148" s="180">
        <v>0</v>
      </c>
      <c r="BP148" s="180">
        <v>0</v>
      </c>
      <c r="BQ148" s="180">
        <v>0</v>
      </c>
      <c r="BR148" s="180">
        <v>0</v>
      </c>
      <c r="BS148" s="180">
        <v>0</v>
      </c>
      <c r="BT148" s="180">
        <v>0</v>
      </c>
      <c r="BU148" s="180">
        <v>0</v>
      </c>
      <c r="BV148" s="180">
        <v>0</v>
      </c>
      <c r="BX148" s="180">
        <v>0</v>
      </c>
      <c r="BY148" s="180">
        <v>0</v>
      </c>
      <c r="BZ148" s="180">
        <v>0</v>
      </c>
      <c r="CA148" s="180">
        <v>0</v>
      </c>
      <c r="CB148" s="180">
        <v>0</v>
      </c>
      <c r="CD148" s="180">
        <v>0</v>
      </c>
    </row>
    <row r="149" spans="1:82" x14ac:dyDescent="0.3">
      <c r="A149" s="155">
        <v>526</v>
      </c>
      <c r="B149" s="180" t="s">
        <v>273</v>
      </c>
      <c r="E149" s="180">
        <v>0</v>
      </c>
      <c r="G149" s="180">
        <v>0</v>
      </c>
      <c r="H149" s="180">
        <v>0</v>
      </c>
      <c r="I149" s="180">
        <v>0</v>
      </c>
      <c r="J149" s="180">
        <v>6536</v>
      </c>
      <c r="K149" s="180">
        <v>0</v>
      </c>
      <c r="L149" s="180">
        <v>0</v>
      </c>
      <c r="M149" s="180">
        <v>0</v>
      </c>
      <c r="N149" s="180">
        <v>0</v>
      </c>
      <c r="O149" s="180">
        <v>1824439</v>
      </c>
      <c r="P149" s="180">
        <v>0</v>
      </c>
      <c r="Q149" s="180">
        <v>10024644</v>
      </c>
      <c r="R149" s="180">
        <v>312816</v>
      </c>
      <c r="S149" s="180">
        <v>0</v>
      </c>
      <c r="T149" s="180">
        <v>7626711</v>
      </c>
      <c r="U149" s="180">
        <v>2162411</v>
      </c>
      <c r="V149" s="180">
        <v>10586878</v>
      </c>
      <c r="W149" s="180">
        <v>0</v>
      </c>
      <c r="Y149" s="180">
        <v>2732628</v>
      </c>
      <c r="Z149" s="180">
        <v>0</v>
      </c>
      <c r="AA149" s="180">
        <v>3245876</v>
      </c>
      <c r="AB149" s="180">
        <v>1154557</v>
      </c>
      <c r="AC149" s="180">
        <v>140705</v>
      </c>
      <c r="AD149" s="180">
        <v>673144</v>
      </c>
      <c r="AE149" s="180">
        <v>556035</v>
      </c>
      <c r="AF149" s="180">
        <v>5017087</v>
      </c>
      <c r="AG149" s="180">
        <v>952621</v>
      </c>
      <c r="AH149" s="180">
        <v>0</v>
      </c>
      <c r="AI149" s="180">
        <v>7440370</v>
      </c>
      <c r="AJ149" s="180">
        <v>0</v>
      </c>
      <c r="AM149" s="180">
        <v>2376252</v>
      </c>
      <c r="AN149" s="180">
        <v>75054</v>
      </c>
      <c r="AO149" s="180">
        <v>129600</v>
      </c>
      <c r="AP149" s="180">
        <v>0</v>
      </c>
      <c r="AQ149" s="180">
        <v>0</v>
      </c>
      <c r="AR149" s="180">
        <v>1381172</v>
      </c>
      <c r="AS149" s="180">
        <v>0</v>
      </c>
      <c r="AT149" s="180">
        <v>575038</v>
      </c>
      <c r="AV149" s="180">
        <v>13905168</v>
      </c>
      <c r="AW149" s="180">
        <v>0</v>
      </c>
      <c r="AX149" s="180">
        <v>797584</v>
      </c>
      <c r="AY149" s="180">
        <v>1089562</v>
      </c>
      <c r="AZ149" s="180">
        <v>379201</v>
      </c>
      <c r="BA149" s="180">
        <v>82064</v>
      </c>
      <c r="BB149" s="180">
        <v>0</v>
      </c>
      <c r="BC149" s="180">
        <v>0</v>
      </c>
      <c r="BD149" s="180">
        <v>2808265</v>
      </c>
      <c r="BE149" s="180">
        <v>0</v>
      </c>
      <c r="BF149" s="180">
        <v>114402</v>
      </c>
      <c r="BH149" s="180">
        <v>0</v>
      </c>
      <c r="BI149" s="180">
        <v>15732</v>
      </c>
      <c r="BJ149" s="180">
        <v>0</v>
      </c>
      <c r="BK149" s="180">
        <v>1823539</v>
      </c>
      <c r="BM149" s="180">
        <v>290471</v>
      </c>
      <c r="BN149" s="180">
        <v>197867</v>
      </c>
      <c r="BO149" s="180">
        <v>190349</v>
      </c>
      <c r="BP149" s="180">
        <v>318430</v>
      </c>
      <c r="BQ149" s="180">
        <v>0</v>
      </c>
      <c r="BR149" s="180">
        <v>122981</v>
      </c>
      <c r="BS149" s="180">
        <v>0</v>
      </c>
      <c r="BT149" s="180">
        <v>310170</v>
      </c>
      <c r="BU149" s="180">
        <v>361581</v>
      </c>
      <c r="BV149" s="180">
        <v>0</v>
      </c>
      <c r="BX149" s="180">
        <v>20754</v>
      </c>
      <c r="BY149" s="180">
        <v>0</v>
      </c>
      <c r="BZ149" s="180">
        <v>96500</v>
      </c>
      <c r="CA149" s="180">
        <v>5530</v>
      </c>
      <c r="CB149" s="180">
        <v>242710</v>
      </c>
      <c r="CD149" s="180">
        <v>0</v>
      </c>
    </row>
    <row r="150" spans="1:82" x14ac:dyDescent="0.3">
      <c r="A150" s="155">
        <v>527</v>
      </c>
      <c r="B150" s="180" t="s">
        <v>274</v>
      </c>
      <c r="E150" s="180">
        <v>0</v>
      </c>
      <c r="G150" s="180">
        <v>0</v>
      </c>
      <c r="H150" s="180">
        <v>0</v>
      </c>
      <c r="I150" s="180">
        <v>0</v>
      </c>
      <c r="J150" s="180">
        <v>0</v>
      </c>
      <c r="K150" s="180">
        <v>0</v>
      </c>
      <c r="L150" s="180">
        <v>0</v>
      </c>
      <c r="M150" s="180">
        <v>0</v>
      </c>
      <c r="N150" s="180">
        <v>0</v>
      </c>
      <c r="O150" s="180">
        <v>0</v>
      </c>
      <c r="P150" s="180">
        <v>0</v>
      </c>
      <c r="Q150" s="180">
        <v>8760280</v>
      </c>
      <c r="R150" s="180">
        <v>0</v>
      </c>
      <c r="S150" s="180">
        <v>0</v>
      </c>
      <c r="T150" s="180">
        <v>0</v>
      </c>
      <c r="U150" s="180">
        <v>0</v>
      </c>
      <c r="V150" s="180">
        <v>565565</v>
      </c>
      <c r="W150" s="180">
        <v>0</v>
      </c>
      <c r="Y150" s="180">
        <v>0</v>
      </c>
      <c r="Z150" s="180">
        <v>0</v>
      </c>
      <c r="AA150" s="180">
        <v>0</v>
      </c>
      <c r="AB150" s="180">
        <v>0</v>
      </c>
      <c r="AC150" s="180">
        <v>0</v>
      </c>
      <c r="AD150" s="180">
        <v>0</v>
      </c>
      <c r="AE150" s="180">
        <v>0</v>
      </c>
      <c r="AF150" s="180">
        <v>0</v>
      </c>
      <c r="AG150" s="180">
        <v>0</v>
      </c>
      <c r="AH150" s="180">
        <v>0</v>
      </c>
      <c r="AI150" s="180">
        <v>10051877</v>
      </c>
      <c r="AJ150" s="180">
        <v>0</v>
      </c>
      <c r="AM150" s="180">
        <v>401199</v>
      </c>
      <c r="AN150" s="180">
        <v>0</v>
      </c>
      <c r="AO150" s="180">
        <v>0</v>
      </c>
      <c r="AP150" s="180">
        <v>0</v>
      </c>
      <c r="AQ150" s="180">
        <v>0</v>
      </c>
      <c r="AR150" s="180">
        <v>0</v>
      </c>
      <c r="AS150" s="180">
        <v>0</v>
      </c>
      <c r="AT150" s="180">
        <v>0</v>
      </c>
      <c r="AV150" s="180">
        <v>0</v>
      </c>
      <c r="AW150" s="180">
        <v>0</v>
      </c>
      <c r="AX150" s="180">
        <v>0</v>
      </c>
      <c r="AY150" s="180">
        <v>0</v>
      </c>
      <c r="AZ150" s="180">
        <v>0</v>
      </c>
      <c r="BA150" s="180">
        <v>0</v>
      </c>
      <c r="BB150" s="180">
        <v>0</v>
      </c>
      <c r="BC150" s="180">
        <v>0</v>
      </c>
      <c r="BD150" s="180">
        <v>0</v>
      </c>
      <c r="BE150" s="180">
        <v>0</v>
      </c>
      <c r="BF150" s="180">
        <v>0</v>
      </c>
      <c r="BH150" s="180">
        <v>0</v>
      </c>
      <c r="BI150" s="180">
        <v>0</v>
      </c>
      <c r="BJ150" s="180">
        <v>0</v>
      </c>
      <c r="BK150" s="180">
        <v>0</v>
      </c>
      <c r="BM150" s="180">
        <v>0</v>
      </c>
      <c r="BN150" s="180">
        <v>0</v>
      </c>
      <c r="BO150" s="180">
        <v>0</v>
      </c>
      <c r="BP150" s="180">
        <v>0</v>
      </c>
      <c r="BQ150" s="180">
        <v>0</v>
      </c>
      <c r="BR150" s="180">
        <v>11600</v>
      </c>
      <c r="BS150" s="180">
        <v>7636584</v>
      </c>
      <c r="BT150" s="180">
        <v>0</v>
      </c>
      <c r="BU150" s="180">
        <v>0</v>
      </c>
      <c r="BV150" s="180">
        <v>0</v>
      </c>
      <c r="BX150" s="180">
        <v>0</v>
      </c>
      <c r="BY150" s="180">
        <v>0</v>
      </c>
      <c r="BZ150" s="180">
        <v>0</v>
      </c>
      <c r="CA150" s="180">
        <v>0</v>
      </c>
      <c r="CB150" s="180">
        <v>0</v>
      </c>
      <c r="CD150" s="180">
        <v>0</v>
      </c>
    </row>
    <row r="151" spans="1:82" x14ac:dyDescent="0.3">
      <c r="A151" s="155">
        <v>528</v>
      </c>
      <c r="B151" s="180" t="s">
        <v>257</v>
      </c>
      <c r="E151" s="180">
        <v>22933</v>
      </c>
      <c r="G151" s="180">
        <v>1110053</v>
      </c>
      <c r="H151" s="180">
        <v>163517</v>
      </c>
      <c r="I151" s="180">
        <v>2576673</v>
      </c>
      <c r="J151" s="180">
        <v>48705</v>
      </c>
      <c r="K151" s="180">
        <v>69617</v>
      </c>
      <c r="L151" s="180">
        <v>121914</v>
      </c>
      <c r="M151" s="180">
        <v>8542991</v>
      </c>
      <c r="N151" s="180">
        <v>26778</v>
      </c>
      <c r="O151" s="180">
        <v>2689844</v>
      </c>
      <c r="P151" s="180">
        <v>14000</v>
      </c>
      <c r="Q151" s="180">
        <v>21739077</v>
      </c>
      <c r="R151" s="180">
        <v>1053702</v>
      </c>
      <c r="S151" s="180">
        <v>0</v>
      </c>
      <c r="T151" s="180">
        <v>43660791</v>
      </c>
      <c r="U151" s="180">
        <v>8272827</v>
      </c>
      <c r="V151" s="180">
        <v>10226256</v>
      </c>
      <c r="W151" s="180">
        <v>21100440</v>
      </c>
      <c r="Y151" s="180">
        <v>6461171</v>
      </c>
      <c r="Z151" s="180">
        <v>522617</v>
      </c>
      <c r="AA151" s="180">
        <v>8020156</v>
      </c>
      <c r="AB151" s="180">
        <v>1648660</v>
      </c>
      <c r="AC151" s="180">
        <v>845057</v>
      </c>
      <c r="AD151" s="180">
        <v>793715</v>
      </c>
      <c r="AE151" s="180">
        <v>1022245</v>
      </c>
      <c r="AF151" s="180">
        <v>8066337</v>
      </c>
      <c r="AG151" s="180">
        <v>2289953</v>
      </c>
      <c r="AH151" s="180">
        <v>256132</v>
      </c>
      <c r="AI151" s="180">
        <v>14573720</v>
      </c>
      <c r="AJ151" s="180">
        <v>218846</v>
      </c>
      <c r="AM151" s="180">
        <v>5839661</v>
      </c>
      <c r="AN151" s="180">
        <v>234861</v>
      </c>
      <c r="AO151" s="180">
        <v>243832</v>
      </c>
      <c r="AP151" s="180">
        <v>0</v>
      </c>
      <c r="AQ151" s="180">
        <v>3922282</v>
      </c>
      <c r="AR151" s="180">
        <v>2275747</v>
      </c>
      <c r="AS151" s="180">
        <v>125854</v>
      </c>
      <c r="AT151" s="180">
        <v>1174533</v>
      </c>
      <c r="AV151" s="180">
        <v>8958076</v>
      </c>
      <c r="AW151" s="180">
        <v>800628</v>
      </c>
      <c r="AX151" s="180">
        <v>647115</v>
      </c>
      <c r="AY151" s="180">
        <v>3290266</v>
      </c>
      <c r="AZ151" s="180">
        <v>429162</v>
      </c>
      <c r="BA151" s="180">
        <v>527563</v>
      </c>
      <c r="BB151" s="180">
        <v>0</v>
      </c>
      <c r="BC151" s="180">
        <v>47659</v>
      </c>
      <c r="BD151" s="180">
        <v>3361528</v>
      </c>
      <c r="BE151" s="180">
        <v>25438</v>
      </c>
      <c r="BF151" s="180">
        <v>170120</v>
      </c>
      <c r="BH151" s="180">
        <v>31456</v>
      </c>
      <c r="BI151" s="180">
        <v>50538</v>
      </c>
      <c r="BJ151" s="180">
        <v>49583</v>
      </c>
      <c r="BK151" s="180">
        <v>1253193</v>
      </c>
      <c r="BM151" s="180">
        <v>817806</v>
      </c>
      <c r="BN151" s="180">
        <v>2366644</v>
      </c>
      <c r="BO151" s="180">
        <v>539405</v>
      </c>
      <c r="BP151" s="180">
        <v>487555</v>
      </c>
      <c r="BQ151" s="180">
        <v>10685309</v>
      </c>
      <c r="BR151" s="180">
        <v>218020</v>
      </c>
      <c r="BS151" s="180">
        <v>8231798</v>
      </c>
      <c r="BT151" s="180">
        <v>183853</v>
      </c>
      <c r="BU151" s="180">
        <v>2321933</v>
      </c>
      <c r="BV151" s="180">
        <v>298727</v>
      </c>
      <c r="BX151" s="180">
        <v>125726</v>
      </c>
      <c r="BY151" s="180">
        <v>12616</v>
      </c>
      <c r="BZ151" s="180">
        <v>64866</v>
      </c>
      <c r="CA151" s="180">
        <v>23663</v>
      </c>
      <c r="CB151" s="180">
        <v>466432</v>
      </c>
      <c r="CD151" s="180">
        <v>8841</v>
      </c>
    </row>
    <row r="152" spans="1:82" x14ac:dyDescent="0.3">
      <c r="A152" s="155">
        <v>529</v>
      </c>
      <c r="B152" s="180" t="s">
        <v>258</v>
      </c>
      <c r="E152" s="180">
        <v>3337</v>
      </c>
      <c r="G152" s="180">
        <v>137824</v>
      </c>
      <c r="H152" s="180">
        <v>24727</v>
      </c>
      <c r="I152" s="180">
        <v>210122</v>
      </c>
      <c r="J152" s="180">
        <v>4954</v>
      </c>
      <c r="K152" s="180">
        <v>8918</v>
      </c>
      <c r="L152" s="180">
        <v>9820</v>
      </c>
      <c r="M152" s="180">
        <v>787549</v>
      </c>
      <c r="N152" s="180">
        <v>4468</v>
      </c>
      <c r="O152" s="180">
        <v>154683</v>
      </c>
      <c r="P152" s="180">
        <v>3340</v>
      </c>
      <c r="Q152" s="180">
        <v>2033158</v>
      </c>
      <c r="R152" s="180">
        <v>25210</v>
      </c>
      <c r="S152" s="180">
        <v>0</v>
      </c>
      <c r="T152" s="180">
        <v>3621873</v>
      </c>
      <c r="U152" s="180">
        <v>431210</v>
      </c>
      <c r="V152" s="180">
        <v>797960</v>
      </c>
      <c r="W152" s="180">
        <v>1116037</v>
      </c>
      <c r="Y152" s="180">
        <v>637439</v>
      </c>
      <c r="Z152" s="180">
        <v>54689</v>
      </c>
      <c r="AA152" s="180">
        <v>810402</v>
      </c>
      <c r="AB152" s="180">
        <v>192876</v>
      </c>
      <c r="AC152" s="180">
        <v>82482</v>
      </c>
      <c r="AD152" s="180">
        <v>122286</v>
      </c>
      <c r="AE152" s="180">
        <v>44229</v>
      </c>
      <c r="AF152" s="180">
        <v>148166</v>
      </c>
      <c r="AG152" s="180">
        <v>331901</v>
      </c>
      <c r="AH152" s="180">
        <v>25494</v>
      </c>
      <c r="AI152" s="180">
        <v>1550127</v>
      </c>
      <c r="AJ152" s="180">
        <v>12157</v>
      </c>
      <c r="AM152" s="180">
        <v>569457</v>
      </c>
      <c r="AN152" s="180">
        <v>25921</v>
      </c>
      <c r="AO152" s="180">
        <v>43637</v>
      </c>
      <c r="AP152" s="180">
        <v>0</v>
      </c>
      <c r="AQ152" s="180">
        <v>67198</v>
      </c>
      <c r="AR152" s="180">
        <v>189025</v>
      </c>
      <c r="AS152" s="180">
        <v>13431</v>
      </c>
      <c r="AT152" s="180">
        <v>87667</v>
      </c>
      <c r="AV152" s="180">
        <v>334752</v>
      </c>
      <c r="AW152" s="180">
        <v>96113</v>
      </c>
      <c r="AX152" s="180">
        <v>85322</v>
      </c>
      <c r="AY152" s="180">
        <v>49022</v>
      </c>
      <c r="AZ152" s="180">
        <v>23602</v>
      </c>
      <c r="BA152" s="180">
        <v>29916</v>
      </c>
      <c r="BB152" s="180">
        <v>0</v>
      </c>
      <c r="BC152" s="180">
        <v>7059</v>
      </c>
      <c r="BD152" s="180">
        <v>413752</v>
      </c>
      <c r="BE152" s="180">
        <v>6560</v>
      </c>
      <c r="BF152" s="180">
        <v>22521</v>
      </c>
      <c r="BH152" s="180">
        <v>3127</v>
      </c>
      <c r="BI152" s="180">
        <v>10140</v>
      </c>
      <c r="BJ152" s="180">
        <v>3945</v>
      </c>
      <c r="BK152" s="180">
        <v>85447</v>
      </c>
      <c r="BM152" s="180">
        <v>84961</v>
      </c>
      <c r="BN152" s="180">
        <v>58449</v>
      </c>
      <c r="BO152" s="180">
        <v>76153</v>
      </c>
      <c r="BP152" s="180">
        <v>65838</v>
      </c>
      <c r="BQ152" s="180">
        <v>800909</v>
      </c>
      <c r="BR152" s="180">
        <v>12211</v>
      </c>
      <c r="BS152" s="180">
        <v>350041</v>
      </c>
      <c r="BT152" s="180">
        <v>20034</v>
      </c>
      <c r="BU152" s="180">
        <v>269642</v>
      </c>
      <c r="BV152" s="180">
        <v>34727</v>
      </c>
      <c r="BX152" s="180">
        <v>19517</v>
      </c>
      <c r="BY152" s="180">
        <v>2188</v>
      </c>
      <c r="BZ152" s="180">
        <v>9363</v>
      </c>
      <c r="CA152" s="180">
        <v>4840</v>
      </c>
      <c r="CB152" s="180">
        <v>57051</v>
      </c>
      <c r="CD152" s="180">
        <v>3583</v>
      </c>
    </row>
    <row r="153" spans="1:82" x14ac:dyDescent="0.3">
      <c r="A153" s="155">
        <v>530</v>
      </c>
      <c r="B153" s="180" t="s">
        <v>259</v>
      </c>
      <c r="E153" s="180">
        <v>408</v>
      </c>
      <c r="G153" s="180">
        <v>21901</v>
      </c>
      <c r="H153" s="180">
        <v>3606</v>
      </c>
      <c r="I153" s="180">
        <v>21201</v>
      </c>
      <c r="J153" s="180">
        <v>1359</v>
      </c>
      <c r="K153" s="180">
        <v>329</v>
      </c>
      <c r="L153" s="180">
        <v>854</v>
      </c>
      <c r="M153" s="180">
        <v>67716</v>
      </c>
      <c r="N153" s="180">
        <v>882</v>
      </c>
      <c r="O153" s="180">
        <v>30782</v>
      </c>
      <c r="P153" s="180">
        <v>122</v>
      </c>
      <c r="Q153" s="180">
        <v>145719</v>
      </c>
      <c r="R153" s="180">
        <v>1105</v>
      </c>
      <c r="S153" s="180">
        <v>0</v>
      </c>
      <c r="T153" s="180">
        <v>249374</v>
      </c>
      <c r="U153" s="180">
        <v>62544</v>
      </c>
      <c r="V153" s="180">
        <v>279704</v>
      </c>
      <c r="W153" s="180">
        <v>45941</v>
      </c>
      <c r="Y153" s="180">
        <v>84076</v>
      </c>
      <c r="Z153" s="180">
        <v>21142</v>
      </c>
      <c r="AA153" s="180">
        <v>42028</v>
      </c>
      <c r="AB153" s="180">
        <v>46814</v>
      </c>
      <c r="AC153" s="180">
        <v>12239</v>
      </c>
      <c r="AD153" s="180">
        <v>19454</v>
      </c>
      <c r="AE153" s="180">
        <v>69796</v>
      </c>
      <c r="AF153" s="180">
        <v>3774</v>
      </c>
      <c r="AG153" s="180">
        <v>36655</v>
      </c>
      <c r="AH153" s="180">
        <v>12328</v>
      </c>
      <c r="AI153" s="180">
        <v>90052</v>
      </c>
      <c r="AJ153" s="180">
        <v>749</v>
      </c>
      <c r="AM153" s="180">
        <v>87964</v>
      </c>
      <c r="AN153" s="180">
        <v>6816</v>
      </c>
      <c r="AO153" s="180">
        <v>12039</v>
      </c>
      <c r="AP153" s="180">
        <v>0</v>
      </c>
      <c r="AQ153" s="180">
        <v>25300</v>
      </c>
      <c r="AR153" s="180">
        <v>74735</v>
      </c>
      <c r="AS153" s="180">
        <v>5578</v>
      </c>
      <c r="AT153" s="180">
        <v>19730</v>
      </c>
      <c r="AV153" s="180">
        <v>65172</v>
      </c>
      <c r="AW153" s="180">
        <v>3428</v>
      </c>
      <c r="AX153" s="180">
        <v>13741</v>
      </c>
      <c r="AY153" s="180">
        <v>0</v>
      </c>
      <c r="AZ153" s="180">
        <v>1112</v>
      </c>
      <c r="BA153" s="180">
        <v>7119</v>
      </c>
      <c r="BB153" s="180">
        <v>0</v>
      </c>
      <c r="BC153" s="180">
        <v>1139</v>
      </c>
      <c r="BD153" s="180">
        <v>74859</v>
      </c>
      <c r="BE153" s="180">
        <v>445</v>
      </c>
      <c r="BF153" s="180">
        <v>8813</v>
      </c>
      <c r="BH153" s="180">
        <v>202</v>
      </c>
      <c r="BI153" s="180">
        <v>4605</v>
      </c>
      <c r="BJ153" s="180">
        <v>1596</v>
      </c>
      <c r="BK153" s="180">
        <v>46132</v>
      </c>
      <c r="BM153" s="180">
        <v>10702</v>
      </c>
      <c r="BN153" s="180">
        <v>3113</v>
      </c>
      <c r="BO153" s="180">
        <v>710</v>
      </c>
      <c r="BP153" s="180">
        <v>3564</v>
      </c>
      <c r="BQ153" s="180">
        <v>8141</v>
      </c>
      <c r="BR153" s="180">
        <v>10171</v>
      </c>
      <c r="BS153" s="180">
        <v>72882</v>
      </c>
      <c r="BT153" s="180">
        <v>4450</v>
      </c>
      <c r="BU153" s="180">
        <v>20025</v>
      </c>
      <c r="BV153" s="180">
        <v>2609</v>
      </c>
      <c r="BX153" s="180">
        <v>7128</v>
      </c>
      <c r="BY153" s="180">
        <v>120</v>
      </c>
      <c r="BZ153" s="180">
        <v>4764</v>
      </c>
      <c r="CA153" s="180">
        <v>528</v>
      </c>
      <c r="CB153" s="180">
        <v>1956</v>
      </c>
      <c r="CD153" s="180">
        <v>314</v>
      </c>
    </row>
    <row r="154" spans="1:82" x14ac:dyDescent="0.3">
      <c r="A154" s="155">
        <v>531</v>
      </c>
      <c r="B154" s="180" t="s">
        <v>260</v>
      </c>
      <c r="E154" s="180">
        <v>0</v>
      </c>
      <c r="G154" s="180">
        <v>850</v>
      </c>
      <c r="H154" s="180">
        <v>0</v>
      </c>
      <c r="I154" s="180">
        <v>0</v>
      </c>
      <c r="J154" s="180">
        <v>0</v>
      </c>
      <c r="K154" s="180">
        <v>0</v>
      </c>
      <c r="L154" s="180">
        <v>0</v>
      </c>
      <c r="M154" s="180">
        <v>0</v>
      </c>
      <c r="N154" s="180">
        <v>0</v>
      </c>
      <c r="O154" s="180">
        <v>0</v>
      </c>
      <c r="P154" s="180">
        <v>0</v>
      </c>
      <c r="Q154" s="180">
        <v>0</v>
      </c>
      <c r="R154" s="180">
        <v>5</v>
      </c>
      <c r="S154" s="180">
        <v>0</v>
      </c>
      <c r="T154" s="180">
        <v>28309</v>
      </c>
      <c r="U154" s="180">
        <v>0</v>
      </c>
      <c r="V154" s="180">
        <v>0</v>
      </c>
      <c r="W154" s="180">
        <v>0</v>
      </c>
      <c r="Y154" s="180">
        <v>2690</v>
      </c>
      <c r="Z154" s="180">
        <v>0</v>
      </c>
      <c r="AA154" s="180">
        <v>0</v>
      </c>
      <c r="AB154" s="180">
        <v>0</v>
      </c>
      <c r="AC154" s="180">
        <v>0</v>
      </c>
      <c r="AD154" s="180">
        <v>0</v>
      </c>
      <c r="AE154" s="180">
        <v>0</v>
      </c>
      <c r="AF154" s="180">
        <v>0</v>
      </c>
      <c r="AG154" s="180">
        <v>0</v>
      </c>
      <c r="AH154" s="180">
        <v>0</v>
      </c>
      <c r="AI154" s="180">
        <v>0</v>
      </c>
      <c r="AJ154" s="180">
        <v>0</v>
      </c>
      <c r="AM154" s="180">
        <v>0</v>
      </c>
      <c r="AN154" s="180">
        <v>150</v>
      </c>
      <c r="AO154" s="180">
        <v>0</v>
      </c>
      <c r="AP154" s="180">
        <v>0</v>
      </c>
      <c r="AQ154" s="180">
        <v>0</v>
      </c>
      <c r="AR154" s="180">
        <v>0</v>
      </c>
      <c r="AS154" s="180">
        <v>0</v>
      </c>
      <c r="AT154" s="180">
        <v>186</v>
      </c>
      <c r="AV154" s="180">
        <v>0</v>
      </c>
      <c r="AW154" s="180">
        <v>0</v>
      </c>
      <c r="AX154" s="180">
        <v>0</v>
      </c>
      <c r="AY154" s="180">
        <v>0</v>
      </c>
      <c r="AZ154" s="180">
        <v>0</v>
      </c>
      <c r="BA154" s="180">
        <v>0</v>
      </c>
      <c r="BB154" s="180">
        <v>0</v>
      </c>
      <c r="BC154" s="180">
        <v>0</v>
      </c>
      <c r="BD154" s="180">
        <v>1439</v>
      </c>
      <c r="BE154" s="180">
        <v>0</v>
      </c>
      <c r="BF154" s="180">
        <v>0</v>
      </c>
      <c r="BH154" s="180">
        <v>28</v>
      </c>
      <c r="BI154" s="180">
        <v>0</v>
      </c>
      <c r="BJ154" s="180">
        <v>0</v>
      </c>
      <c r="BK154" s="180">
        <v>2891</v>
      </c>
      <c r="BM154" s="180">
        <v>0</v>
      </c>
      <c r="BN154" s="180">
        <v>282</v>
      </c>
      <c r="BO154" s="180">
        <v>0</v>
      </c>
      <c r="BP154" s="180">
        <v>0</v>
      </c>
      <c r="BQ154" s="180">
        <v>0</v>
      </c>
      <c r="BR154" s="180">
        <v>0</v>
      </c>
      <c r="BS154" s="180">
        <v>0</v>
      </c>
      <c r="BT154" s="180">
        <v>0</v>
      </c>
      <c r="BU154" s="180">
        <v>0</v>
      </c>
      <c r="BV154" s="180">
        <v>0</v>
      </c>
      <c r="BX154" s="180">
        <v>0</v>
      </c>
      <c r="BY154" s="180">
        <v>7</v>
      </c>
      <c r="BZ154" s="180">
        <v>13</v>
      </c>
      <c r="CA154" s="180">
        <v>0</v>
      </c>
      <c r="CB154" s="180">
        <v>0</v>
      </c>
      <c r="CD154" s="180">
        <v>0</v>
      </c>
    </row>
    <row r="155" spans="1:82" x14ac:dyDescent="0.3">
      <c r="A155" s="155">
        <v>532</v>
      </c>
      <c r="B155" s="180" t="s">
        <v>1059</v>
      </c>
      <c r="E155" s="180">
        <v>47526</v>
      </c>
      <c r="G155" s="180">
        <v>1700653</v>
      </c>
      <c r="H155" s="180">
        <v>1101502</v>
      </c>
      <c r="I155" s="180">
        <v>3808832</v>
      </c>
      <c r="J155" s="180">
        <v>74819</v>
      </c>
      <c r="K155" s="180">
        <v>270941</v>
      </c>
      <c r="L155" s="180">
        <v>170556</v>
      </c>
      <c r="M155" s="180">
        <v>17301913</v>
      </c>
      <c r="N155" s="180">
        <v>513288</v>
      </c>
      <c r="O155" s="180">
        <v>5641835</v>
      </c>
      <c r="P155" s="180">
        <v>100172</v>
      </c>
      <c r="Q155" s="180">
        <v>37614787</v>
      </c>
      <c r="R155" s="180">
        <v>1477007</v>
      </c>
      <c r="S155" s="180">
        <v>51960</v>
      </c>
      <c r="T155" s="180">
        <v>63444593</v>
      </c>
      <c r="U155" s="180">
        <v>14837580</v>
      </c>
      <c r="V155" s="180">
        <v>20258723</v>
      </c>
      <c r="W155" s="180">
        <v>32833788</v>
      </c>
      <c r="Y155" s="180">
        <v>11701355</v>
      </c>
      <c r="Z155" s="180">
        <v>1198504</v>
      </c>
      <c r="AA155" s="180">
        <v>12794044</v>
      </c>
      <c r="AB155" s="180">
        <v>4236723</v>
      </c>
      <c r="AC155" s="180">
        <v>1660903</v>
      </c>
      <c r="AD155" s="180">
        <v>1972725</v>
      </c>
      <c r="AE155" s="180">
        <v>2396825</v>
      </c>
      <c r="AF155" s="180">
        <v>20451557</v>
      </c>
      <c r="AG155" s="180">
        <v>6174514</v>
      </c>
      <c r="AH155" s="180">
        <v>1022488</v>
      </c>
      <c r="AI155" s="180">
        <v>35759501</v>
      </c>
      <c r="AJ155" s="180">
        <v>310516</v>
      </c>
      <c r="AM155" s="180">
        <v>14563230</v>
      </c>
      <c r="AN155" s="180">
        <v>702611</v>
      </c>
      <c r="AO155" s="180">
        <v>734842</v>
      </c>
      <c r="AP155" s="180">
        <v>33206</v>
      </c>
      <c r="AQ155" s="180">
        <v>5404640</v>
      </c>
      <c r="AR155" s="180">
        <v>6048494</v>
      </c>
      <c r="AS155" s="180">
        <v>497591</v>
      </c>
      <c r="AT155" s="180">
        <v>2447867</v>
      </c>
      <c r="AV155" s="180">
        <v>15824550</v>
      </c>
      <c r="AW155" s="180">
        <v>1610047</v>
      </c>
      <c r="AX155" s="180">
        <v>1879334</v>
      </c>
      <c r="AY155" s="180">
        <v>7996325</v>
      </c>
      <c r="AZ155" s="180">
        <v>1150073</v>
      </c>
      <c r="BA155" s="180">
        <v>1254736</v>
      </c>
      <c r="BB155" s="180">
        <v>21684</v>
      </c>
      <c r="BC155" s="180">
        <v>222834</v>
      </c>
      <c r="BD155" s="180">
        <v>10033600</v>
      </c>
      <c r="BE155" s="180">
        <v>83964</v>
      </c>
      <c r="BF155" s="180">
        <v>329116</v>
      </c>
      <c r="BH155" s="180">
        <v>66573</v>
      </c>
      <c r="BI155" s="180">
        <v>243724</v>
      </c>
      <c r="BJ155" s="180">
        <v>217601</v>
      </c>
      <c r="BK155" s="180">
        <v>3554679</v>
      </c>
      <c r="BM155" s="180">
        <v>1978039</v>
      </c>
      <c r="BN155" s="180">
        <v>4934030</v>
      </c>
      <c r="BO155" s="180">
        <v>1082744</v>
      </c>
      <c r="BP155" s="180">
        <v>1424823</v>
      </c>
      <c r="BQ155" s="180">
        <v>19276496</v>
      </c>
      <c r="BR155" s="180">
        <v>1215725</v>
      </c>
      <c r="BS155" s="180">
        <v>12953302</v>
      </c>
      <c r="BT155" s="180">
        <v>787060</v>
      </c>
      <c r="BU155" s="180">
        <v>4637613</v>
      </c>
      <c r="BV155" s="180">
        <v>604824</v>
      </c>
      <c r="BX155" s="180">
        <v>864521</v>
      </c>
      <c r="BY155" s="180">
        <v>71822</v>
      </c>
      <c r="BZ155" s="180">
        <v>215496</v>
      </c>
      <c r="CA155" s="180">
        <v>153208</v>
      </c>
      <c r="CB155" s="180">
        <v>1102856</v>
      </c>
      <c r="CD155" s="180">
        <v>50678</v>
      </c>
    </row>
    <row r="156" spans="1:82" x14ac:dyDescent="0.3">
      <c r="A156" s="155">
        <v>533</v>
      </c>
      <c r="B156" s="180" t="s">
        <v>1060</v>
      </c>
      <c r="E156" s="180">
        <v>0</v>
      </c>
      <c r="G156" s="180">
        <v>0</v>
      </c>
      <c r="H156" s="180">
        <v>0</v>
      </c>
      <c r="I156" s="180">
        <v>0</v>
      </c>
      <c r="J156" s="180">
        <v>0</v>
      </c>
      <c r="K156" s="180">
        <v>0</v>
      </c>
      <c r="L156" s="180">
        <v>0</v>
      </c>
      <c r="M156" s="180">
        <v>1096561</v>
      </c>
      <c r="N156" s="180">
        <v>0</v>
      </c>
      <c r="O156" s="180">
        <v>721311</v>
      </c>
      <c r="P156" s="180">
        <v>0</v>
      </c>
      <c r="Q156" s="180">
        <v>0</v>
      </c>
      <c r="R156" s="180">
        <v>0</v>
      </c>
      <c r="S156" s="180">
        <v>0</v>
      </c>
      <c r="T156" s="180">
        <v>0</v>
      </c>
      <c r="U156" s="180">
        <v>0</v>
      </c>
      <c r="V156" s="180">
        <v>3042332</v>
      </c>
      <c r="W156" s="180">
        <v>0</v>
      </c>
      <c r="Y156" s="180">
        <v>0</v>
      </c>
      <c r="Z156" s="180">
        <v>0</v>
      </c>
      <c r="AA156" s="180">
        <v>0</v>
      </c>
      <c r="AB156" s="180">
        <v>59321</v>
      </c>
      <c r="AC156" s="180">
        <v>0</v>
      </c>
      <c r="AD156" s="180">
        <v>0</v>
      </c>
      <c r="AE156" s="180">
        <v>81985</v>
      </c>
      <c r="AF156" s="180">
        <v>1373008</v>
      </c>
      <c r="AG156" s="180">
        <v>310815</v>
      </c>
      <c r="AH156" s="180">
        <v>0</v>
      </c>
      <c r="AI156" s="180">
        <v>4158147</v>
      </c>
      <c r="AJ156" s="180">
        <v>0</v>
      </c>
      <c r="AM156" s="180">
        <v>1154991</v>
      </c>
      <c r="AN156" s="180">
        <v>0</v>
      </c>
      <c r="AO156" s="180">
        <v>150000</v>
      </c>
      <c r="AP156" s="180">
        <v>0</v>
      </c>
      <c r="AQ156" s="180">
        <v>0</v>
      </c>
      <c r="AR156" s="180">
        <v>183725</v>
      </c>
      <c r="AS156" s="180">
        <v>0</v>
      </c>
      <c r="AT156" s="180">
        <v>31328</v>
      </c>
      <c r="AV156" s="180">
        <v>0</v>
      </c>
      <c r="AW156" s="180">
        <v>0</v>
      </c>
      <c r="AX156" s="180">
        <v>0</v>
      </c>
      <c r="AY156" s="180">
        <v>0</v>
      </c>
      <c r="AZ156" s="180">
        <v>0</v>
      </c>
      <c r="BA156" s="180">
        <v>0</v>
      </c>
      <c r="BB156" s="180">
        <v>0</v>
      </c>
      <c r="BC156" s="180">
        <v>0</v>
      </c>
      <c r="BD156" s="180">
        <v>1250000</v>
      </c>
      <c r="BE156" s="180">
        <v>0</v>
      </c>
      <c r="BF156" s="180">
        <v>0</v>
      </c>
      <c r="BH156" s="180">
        <v>0</v>
      </c>
      <c r="BI156" s="180">
        <v>0</v>
      </c>
      <c r="BJ156" s="180">
        <v>0</v>
      </c>
      <c r="BK156" s="180">
        <v>0</v>
      </c>
      <c r="BM156" s="180">
        <v>68923</v>
      </c>
      <c r="BN156" s="180">
        <v>0</v>
      </c>
      <c r="BO156" s="180">
        <v>0</v>
      </c>
      <c r="BP156" s="180">
        <v>0</v>
      </c>
      <c r="BQ156" s="180">
        <v>0</v>
      </c>
      <c r="BR156" s="180">
        <v>0</v>
      </c>
      <c r="BS156" s="180">
        <v>0</v>
      </c>
      <c r="BT156" s="180">
        <v>0</v>
      </c>
      <c r="BU156" s="180">
        <v>145500</v>
      </c>
      <c r="BV156" s="180">
        <v>0</v>
      </c>
      <c r="BX156" s="180">
        <v>0</v>
      </c>
      <c r="BY156" s="180">
        <v>0</v>
      </c>
      <c r="BZ156" s="180">
        <v>513556</v>
      </c>
      <c r="CA156" s="180">
        <v>0</v>
      </c>
      <c r="CB156" s="180">
        <v>45000</v>
      </c>
      <c r="CD156" s="180">
        <v>0</v>
      </c>
    </row>
    <row r="157" spans="1:82" x14ac:dyDescent="0.3">
      <c r="A157" s="155">
        <v>534</v>
      </c>
      <c r="B157" s="180" t="s">
        <v>1061</v>
      </c>
      <c r="E157" s="180">
        <v>0</v>
      </c>
      <c r="G157" s="180">
        <v>0</v>
      </c>
      <c r="H157" s="180">
        <v>0</v>
      </c>
      <c r="I157" s="180">
        <v>0</v>
      </c>
      <c r="J157" s="180">
        <v>0</v>
      </c>
      <c r="K157" s="180">
        <v>0</v>
      </c>
      <c r="L157" s="180">
        <v>0</v>
      </c>
      <c r="M157" s="180">
        <v>0</v>
      </c>
      <c r="N157" s="180">
        <v>0</v>
      </c>
      <c r="O157" s="180">
        <v>0</v>
      </c>
      <c r="P157" s="180">
        <v>0</v>
      </c>
      <c r="Q157" s="180">
        <v>0</v>
      </c>
      <c r="R157" s="180">
        <v>0</v>
      </c>
      <c r="S157" s="180">
        <v>0</v>
      </c>
      <c r="T157" s="180">
        <v>0</v>
      </c>
      <c r="U157" s="180">
        <v>0</v>
      </c>
      <c r="V157" s="180">
        <v>0</v>
      </c>
      <c r="W157" s="180">
        <v>0</v>
      </c>
      <c r="Y157" s="180">
        <v>0</v>
      </c>
      <c r="Z157" s="180">
        <v>0</v>
      </c>
      <c r="AA157" s="180">
        <v>0</v>
      </c>
      <c r="AB157" s="180">
        <v>0</v>
      </c>
      <c r="AC157" s="180">
        <v>0</v>
      </c>
      <c r="AD157" s="180">
        <v>0</v>
      </c>
      <c r="AE157" s="180">
        <v>0</v>
      </c>
      <c r="AF157" s="180">
        <v>0</v>
      </c>
      <c r="AG157" s="180">
        <v>0</v>
      </c>
      <c r="AH157" s="180">
        <v>0</v>
      </c>
      <c r="AI157" s="180">
        <v>0</v>
      </c>
      <c r="AJ157" s="180">
        <v>0</v>
      </c>
      <c r="AM157" s="180">
        <v>0</v>
      </c>
      <c r="AN157" s="180">
        <v>0</v>
      </c>
      <c r="AO157" s="180">
        <v>0</v>
      </c>
      <c r="AP157" s="180">
        <v>0</v>
      </c>
      <c r="AQ157" s="180">
        <v>0</v>
      </c>
      <c r="AR157" s="180">
        <v>0</v>
      </c>
      <c r="AS157" s="180">
        <v>0</v>
      </c>
      <c r="AT157" s="180">
        <v>0</v>
      </c>
      <c r="AV157" s="180">
        <v>0</v>
      </c>
      <c r="AW157" s="180">
        <v>0</v>
      </c>
      <c r="AX157" s="180">
        <v>0</v>
      </c>
      <c r="AY157" s="180">
        <v>0</v>
      </c>
      <c r="AZ157" s="180">
        <v>0</v>
      </c>
      <c r="BA157" s="180">
        <v>0</v>
      </c>
      <c r="BB157" s="180">
        <v>0</v>
      </c>
      <c r="BC157" s="180">
        <v>0</v>
      </c>
      <c r="BD157" s="180">
        <v>0</v>
      </c>
      <c r="BE157" s="180">
        <v>0</v>
      </c>
      <c r="BF157" s="180">
        <v>0</v>
      </c>
      <c r="BH157" s="180">
        <v>0</v>
      </c>
      <c r="BI157" s="180">
        <v>0</v>
      </c>
      <c r="BJ157" s="180">
        <v>0</v>
      </c>
      <c r="BK157" s="180">
        <v>0</v>
      </c>
      <c r="BM157" s="180">
        <v>0</v>
      </c>
      <c r="BN157" s="180">
        <v>0</v>
      </c>
      <c r="BO157" s="180">
        <v>0</v>
      </c>
      <c r="BP157" s="180">
        <v>0</v>
      </c>
      <c r="BQ157" s="180">
        <v>0</v>
      </c>
      <c r="BR157" s="180">
        <v>0</v>
      </c>
      <c r="BS157" s="180">
        <v>0</v>
      </c>
      <c r="BT157" s="180">
        <v>0</v>
      </c>
      <c r="BU157" s="180">
        <v>0</v>
      </c>
      <c r="BV157" s="180">
        <v>0</v>
      </c>
      <c r="BX157" s="180">
        <v>0</v>
      </c>
      <c r="BY157" s="180">
        <v>0</v>
      </c>
      <c r="BZ157" s="180">
        <v>0</v>
      </c>
      <c r="CA157" s="180">
        <v>0</v>
      </c>
      <c r="CB157" s="180">
        <v>0</v>
      </c>
      <c r="CD157" s="180">
        <v>0</v>
      </c>
    </row>
    <row r="158" spans="1:82" x14ac:dyDescent="0.3">
      <c r="A158" s="155">
        <v>535</v>
      </c>
      <c r="B158" s="180" t="s">
        <v>244</v>
      </c>
      <c r="E158" s="180">
        <v>0</v>
      </c>
      <c r="G158" s="180">
        <v>0</v>
      </c>
      <c r="H158" s="180">
        <v>0</v>
      </c>
      <c r="I158" s="180">
        <v>0</v>
      </c>
      <c r="J158" s="180">
        <v>0</v>
      </c>
      <c r="K158" s="180">
        <v>0</v>
      </c>
      <c r="L158" s="180">
        <v>0</v>
      </c>
      <c r="M158" s="180">
        <v>0</v>
      </c>
      <c r="N158" s="180">
        <v>0</v>
      </c>
      <c r="O158" s="180">
        <v>0</v>
      </c>
      <c r="P158" s="180">
        <v>0</v>
      </c>
      <c r="Q158" s="180">
        <v>2172429</v>
      </c>
      <c r="R158" s="180">
        <v>0</v>
      </c>
      <c r="S158" s="180">
        <v>0</v>
      </c>
      <c r="T158" s="180">
        <v>33380718</v>
      </c>
      <c r="U158" s="180">
        <v>0</v>
      </c>
      <c r="V158" s="180">
        <v>521543</v>
      </c>
      <c r="W158" s="180">
        <v>2790537</v>
      </c>
      <c r="Y158" s="180">
        <v>0</v>
      </c>
      <c r="Z158" s="180">
        <v>0</v>
      </c>
      <c r="AA158" s="180">
        <v>0</v>
      </c>
      <c r="AB158" s="180">
        <v>0</v>
      </c>
      <c r="AC158" s="180">
        <v>0</v>
      </c>
      <c r="AD158" s="180">
        <v>0</v>
      </c>
      <c r="AE158" s="180">
        <v>0</v>
      </c>
      <c r="AF158" s="180">
        <v>786985</v>
      </c>
      <c r="AG158" s="180">
        <v>0</v>
      </c>
      <c r="AH158" s="180">
        <v>0</v>
      </c>
      <c r="AI158" s="180">
        <v>178933</v>
      </c>
      <c r="AJ158" s="180">
        <v>0</v>
      </c>
      <c r="AM158" s="180">
        <v>1892575</v>
      </c>
      <c r="AN158" s="180">
        <v>0</v>
      </c>
      <c r="AO158" s="180">
        <v>82826</v>
      </c>
      <c r="AP158" s="180">
        <v>0</v>
      </c>
      <c r="AQ158" s="180">
        <v>0</v>
      </c>
      <c r="AR158" s="180">
        <v>0</v>
      </c>
      <c r="AS158" s="180">
        <v>0</v>
      </c>
      <c r="AT158" s="180">
        <v>0</v>
      </c>
      <c r="AV158" s="180">
        <v>6345931</v>
      </c>
      <c r="AW158" s="180">
        <v>0</v>
      </c>
      <c r="AX158" s="180">
        <v>0</v>
      </c>
      <c r="AY158" s="180">
        <v>0</v>
      </c>
      <c r="AZ158" s="180">
        <v>0</v>
      </c>
      <c r="BA158" s="180">
        <v>0</v>
      </c>
      <c r="BB158" s="180">
        <v>1</v>
      </c>
      <c r="BC158" s="180">
        <v>0</v>
      </c>
      <c r="BD158" s="180">
        <v>0</v>
      </c>
      <c r="BE158" s="180">
        <v>0</v>
      </c>
      <c r="BF158" s="180">
        <v>1</v>
      </c>
      <c r="BH158" s="180">
        <v>0</v>
      </c>
      <c r="BI158" s="180">
        <v>0</v>
      </c>
      <c r="BJ158" s="180">
        <v>0</v>
      </c>
      <c r="BK158" s="180">
        <v>1</v>
      </c>
      <c r="BM158" s="180">
        <v>0</v>
      </c>
      <c r="BN158" s="180">
        <v>0</v>
      </c>
      <c r="BO158" s="180">
        <v>0</v>
      </c>
      <c r="BP158" s="180">
        <v>0</v>
      </c>
      <c r="BQ158" s="180">
        <v>0</v>
      </c>
      <c r="BR158" s="180">
        <v>0</v>
      </c>
      <c r="BS158" s="180">
        <v>15766461</v>
      </c>
      <c r="BT158" s="180">
        <v>0</v>
      </c>
      <c r="BU158" s="180">
        <v>19500</v>
      </c>
      <c r="BV158" s="180">
        <v>0</v>
      </c>
      <c r="BX158" s="180">
        <v>0</v>
      </c>
      <c r="BY158" s="180">
        <v>0</v>
      </c>
      <c r="BZ158" s="180">
        <v>0</v>
      </c>
      <c r="CA158" s="180">
        <v>0</v>
      </c>
      <c r="CB158" s="180">
        <v>0</v>
      </c>
      <c r="CD158" s="180">
        <v>1</v>
      </c>
    </row>
    <row r="159" spans="1:82" x14ac:dyDescent="0.3">
      <c r="A159" s="155">
        <v>536</v>
      </c>
      <c r="B159" s="180" t="s">
        <v>190</v>
      </c>
      <c r="E159" s="180">
        <v>37312</v>
      </c>
      <c r="G159" s="180">
        <v>342316</v>
      </c>
      <c r="H159" s="180">
        <v>0</v>
      </c>
      <c r="I159" s="180">
        <v>0</v>
      </c>
      <c r="J159" s="180">
        <v>0</v>
      </c>
      <c r="K159" s="180">
        <v>0</v>
      </c>
      <c r="L159" s="180">
        <v>17464</v>
      </c>
      <c r="M159" s="180">
        <v>967215</v>
      </c>
      <c r="N159" s="180">
        <v>107543</v>
      </c>
      <c r="O159" s="180">
        <v>1000014</v>
      </c>
      <c r="P159" s="180">
        <v>0</v>
      </c>
      <c r="Q159" s="180">
        <v>1193348</v>
      </c>
      <c r="R159" s="180">
        <v>47844</v>
      </c>
      <c r="S159" s="180">
        <v>0</v>
      </c>
      <c r="T159" s="180">
        <v>14064204</v>
      </c>
      <c r="U159" s="180">
        <v>567123</v>
      </c>
      <c r="V159" s="180">
        <v>1913333</v>
      </c>
      <c r="W159" s="180">
        <v>4547071</v>
      </c>
      <c r="Y159" s="180">
        <v>1188108</v>
      </c>
      <c r="Z159" s="180">
        <v>85839</v>
      </c>
      <c r="AA159" s="180">
        <v>2121790</v>
      </c>
      <c r="AB159" s="180">
        <v>299367</v>
      </c>
      <c r="AC159" s="180">
        <v>73183</v>
      </c>
      <c r="AD159" s="180">
        <v>68874</v>
      </c>
      <c r="AE159" s="180">
        <v>390541</v>
      </c>
      <c r="AF159" s="180">
        <v>6863757</v>
      </c>
      <c r="AG159" s="180">
        <v>0</v>
      </c>
      <c r="AH159" s="180">
        <v>337263</v>
      </c>
      <c r="AI159" s="180">
        <v>1109300</v>
      </c>
      <c r="AJ159" s="180">
        <v>171759</v>
      </c>
      <c r="AM159" s="180">
        <v>1631573</v>
      </c>
      <c r="AN159" s="180">
        <v>103554</v>
      </c>
      <c r="AO159" s="180">
        <v>127356</v>
      </c>
      <c r="AP159" s="180">
        <v>0</v>
      </c>
      <c r="AQ159" s="180">
        <v>14576</v>
      </c>
      <c r="AR159" s="180">
        <v>136175</v>
      </c>
      <c r="AS159" s="180">
        <v>349231</v>
      </c>
      <c r="AT159" s="180">
        <v>212417</v>
      </c>
      <c r="AV159" s="180">
        <v>3850135</v>
      </c>
      <c r="AW159" s="180">
        <v>15165</v>
      </c>
      <c r="AX159" s="180">
        <v>127683</v>
      </c>
      <c r="AY159" s="180">
        <v>1641228</v>
      </c>
      <c r="AZ159" s="180">
        <v>63826</v>
      </c>
      <c r="BA159" s="180">
        <v>488373</v>
      </c>
      <c r="BB159" s="180">
        <v>0</v>
      </c>
      <c r="BC159" s="180">
        <v>3075</v>
      </c>
      <c r="BD159" s="180">
        <v>241122</v>
      </c>
      <c r="BE159" s="180">
        <v>36412</v>
      </c>
      <c r="BF159" s="180">
        <v>28823</v>
      </c>
      <c r="BH159" s="180">
        <v>0</v>
      </c>
      <c r="BI159" s="180">
        <v>38662</v>
      </c>
      <c r="BJ159" s="180">
        <v>72539</v>
      </c>
      <c r="BK159" s="180">
        <v>76929</v>
      </c>
      <c r="BM159" s="180">
        <v>87448</v>
      </c>
      <c r="BN159" s="180">
        <v>115887</v>
      </c>
      <c r="BO159" s="180">
        <v>142129</v>
      </c>
      <c r="BP159" s="180">
        <v>221430</v>
      </c>
      <c r="BQ159" s="180">
        <v>0</v>
      </c>
      <c r="BR159" s="180">
        <v>247973</v>
      </c>
      <c r="BS159" s="180">
        <v>384690</v>
      </c>
      <c r="BT159" s="180">
        <v>168300</v>
      </c>
      <c r="BU159" s="180">
        <v>1147411</v>
      </c>
      <c r="BV159" s="180">
        <v>0</v>
      </c>
      <c r="BX159" s="180">
        <v>209942</v>
      </c>
      <c r="BY159" s="180">
        <v>117881</v>
      </c>
      <c r="BZ159" s="180">
        <v>34759</v>
      </c>
      <c r="CA159" s="180">
        <v>8457</v>
      </c>
      <c r="CB159" s="180">
        <v>59332</v>
      </c>
      <c r="CD159" s="180">
        <v>18636</v>
      </c>
    </row>
    <row r="160" spans="1:82" x14ac:dyDescent="0.3">
      <c r="A160" s="155">
        <v>537</v>
      </c>
      <c r="B160" s="180" t="s">
        <v>280</v>
      </c>
      <c r="E160" s="180">
        <v>0</v>
      </c>
      <c r="G160" s="180">
        <v>0</v>
      </c>
      <c r="H160" s="180">
        <v>2</v>
      </c>
      <c r="I160" s="180">
        <v>0</v>
      </c>
      <c r="J160" s="180">
        <v>1</v>
      </c>
      <c r="K160" s="180">
        <v>0</v>
      </c>
      <c r="L160" s="180">
        <v>0</v>
      </c>
      <c r="M160" s="180">
        <v>0</v>
      </c>
      <c r="N160" s="180">
        <v>2</v>
      </c>
      <c r="O160" s="180">
        <v>2</v>
      </c>
      <c r="P160" s="180">
        <v>2</v>
      </c>
      <c r="Q160" s="180">
        <v>1</v>
      </c>
      <c r="R160" s="180">
        <v>2</v>
      </c>
      <c r="S160" s="180">
        <v>0</v>
      </c>
      <c r="T160" s="180">
        <v>2</v>
      </c>
      <c r="U160" s="180">
        <v>2</v>
      </c>
      <c r="V160" s="180">
        <v>2</v>
      </c>
      <c r="W160" s="180">
        <v>0</v>
      </c>
      <c r="Y160" s="180">
        <v>2</v>
      </c>
      <c r="Z160" s="180">
        <v>2</v>
      </c>
      <c r="AA160" s="180">
        <v>1</v>
      </c>
      <c r="AB160" s="180">
        <v>2</v>
      </c>
      <c r="AC160" s="180">
        <v>2</v>
      </c>
      <c r="AD160" s="180">
        <v>2</v>
      </c>
      <c r="AE160" s="180">
        <v>0</v>
      </c>
      <c r="AF160" s="180">
        <v>2</v>
      </c>
      <c r="AG160" s="180">
        <v>2</v>
      </c>
      <c r="AH160" s="180">
        <v>2</v>
      </c>
      <c r="AI160" s="180">
        <v>2</v>
      </c>
      <c r="AJ160" s="180">
        <v>2</v>
      </c>
      <c r="AM160" s="180">
        <v>1</v>
      </c>
      <c r="AN160" s="180">
        <v>2</v>
      </c>
      <c r="AO160" s="180">
        <v>2</v>
      </c>
      <c r="AP160" s="180">
        <v>0</v>
      </c>
      <c r="AQ160" s="180">
        <v>2</v>
      </c>
      <c r="AR160" s="180">
        <v>1</v>
      </c>
      <c r="AS160" s="180">
        <v>0</v>
      </c>
      <c r="AT160" s="180">
        <v>1</v>
      </c>
      <c r="AV160" s="180">
        <v>2</v>
      </c>
      <c r="AW160" s="180">
        <v>2</v>
      </c>
      <c r="AX160" s="180">
        <v>2</v>
      </c>
      <c r="AY160" s="180">
        <v>2</v>
      </c>
      <c r="AZ160" s="180">
        <v>2</v>
      </c>
      <c r="BA160" s="180">
        <v>2</v>
      </c>
      <c r="BB160" s="180">
        <v>2</v>
      </c>
      <c r="BC160" s="180">
        <v>2</v>
      </c>
      <c r="BD160" s="180">
        <v>2</v>
      </c>
      <c r="BE160" s="180">
        <v>2</v>
      </c>
      <c r="BF160" s="180">
        <v>2</v>
      </c>
      <c r="BH160" s="180">
        <v>0</v>
      </c>
      <c r="BI160" s="180">
        <v>1</v>
      </c>
      <c r="BJ160" s="180">
        <v>0</v>
      </c>
      <c r="BK160" s="180">
        <v>2</v>
      </c>
      <c r="BM160" s="180">
        <v>1</v>
      </c>
      <c r="BN160" s="180">
        <v>2</v>
      </c>
      <c r="BO160" s="180">
        <v>2</v>
      </c>
      <c r="BP160" s="180">
        <v>2</v>
      </c>
      <c r="BQ160" s="180">
        <v>2</v>
      </c>
      <c r="BR160" s="180">
        <v>2</v>
      </c>
      <c r="BS160" s="180">
        <v>2</v>
      </c>
      <c r="BT160" s="180">
        <v>2</v>
      </c>
      <c r="BU160" s="180">
        <v>2</v>
      </c>
      <c r="BV160" s="180">
        <v>0</v>
      </c>
      <c r="BX160" s="180">
        <v>1</v>
      </c>
      <c r="BY160" s="180">
        <v>1</v>
      </c>
      <c r="BZ160" s="180">
        <v>2</v>
      </c>
      <c r="CA160" s="180">
        <v>2</v>
      </c>
      <c r="CB160" s="180">
        <v>2</v>
      </c>
      <c r="CD160" s="180">
        <v>2</v>
      </c>
    </row>
    <row r="161" spans="1:82" x14ac:dyDescent="0.3">
      <c r="A161" s="155">
        <v>538</v>
      </c>
      <c r="B161" s="180" t="s">
        <v>279</v>
      </c>
      <c r="E161" s="180">
        <v>0</v>
      </c>
      <c r="G161" s="180">
        <v>0</v>
      </c>
      <c r="H161" s="180">
        <v>2</v>
      </c>
      <c r="I161" s="180">
        <v>0</v>
      </c>
      <c r="J161" s="180">
        <v>1</v>
      </c>
      <c r="K161" s="180">
        <v>0</v>
      </c>
      <c r="L161" s="180">
        <v>0</v>
      </c>
      <c r="M161" s="180">
        <v>0</v>
      </c>
      <c r="N161" s="180">
        <v>2</v>
      </c>
      <c r="O161" s="180">
        <v>2</v>
      </c>
      <c r="P161" s="180">
        <v>2</v>
      </c>
      <c r="Q161" s="180">
        <v>1</v>
      </c>
      <c r="R161" s="180">
        <v>2</v>
      </c>
      <c r="S161" s="180">
        <v>0</v>
      </c>
      <c r="T161" s="180">
        <v>2</v>
      </c>
      <c r="U161" s="180">
        <v>2</v>
      </c>
      <c r="V161" s="180">
        <v>2</v>
      </c>
      <c r="W161" s="180">
        <v>0</v>
      </c>
      <c r="Y161" s="180">
        <v>2</v>
      </c>
      <c r="Z161" s="180">
        <v>2</v>
      </c>
      <c r="AA161" s="180">
        <v>1</v>
      </c>
      <c r="AB161" s="180">
        <v>2</v>
      </c>
      <c r="AC161" s="180">
        <v>2</v>
      </c>
      <c r="AD161" s="180">
        <v>2</v>
      </c>
      <c r="AE161" s="180">
        <v>0</v>
      </c>
      <c r="AF161" s="180">
        <v>2</v>
      </c>
      <c r="AG161" s="180">
        <v>2</v>
      </c>
      <c r="AH161" s="180">
        <v>2</v>
      </c>
      <c r="AI161" s="180">
        <v>2</v>
      </c>
      <c r="AJ161" s="180">
        <v>2</v>
      </c>
      <c r="AM161" s="180">
        <v>2</v>
      </c>
      <c r="AN161" s="180">
        <v>1</v>
      </c>
      <c r="AO161" s="180">
        <v>2</v>
      </c>
      <c r="AP161" s="180">
        <v>0</v>
      </c>
      <c r="AQ161" s="180">
        <v>2</v>
      </c>
      <c r="AR161" s="180">
        <v>2</v>
      </c>
      <c r="AS161" s="180">
        <v>0</v>
      </c>
      <c r="AT161" s="180">
        <v>2</v>
      </c>
      <c r="AV161" s="180">
        <v>2</v>
      </c>
      <c r="AW161" s="180">
        <v>2</v>
      </c>
      <c r="AX161" s="180">
        <v>2</v>
      </c>
      <c r="AY161" s="180">
        <v>2</v>
      </c>
      <c r="AZ161" s="180">
        <v>1</v>
      </c>
      <c r="BA161" s="180">
        <v>2</v>
      </c>
      <c r="BB161" s="180">
        <v>2</v>
      </c>
      <c r="BC161" s="180">
        <v>2</v>
      </c>
      <c r="BD161" s="180">
        <v>1</v>
      </c>
      <c r="BE161" s="180">
        <v>2</v>
      </c>
      <c r="BF161" s="180">
        <v>2</v>
      </c>
      <c r="BH161" s="180">
        <v>0</v>
      </c>
      <c r="BI161" s="180">
        <v>1</v>
      </c>
      <c r="BJ161" s="180">
        <v>0</v>
      </c>
      <c r="BK161" s="180">
        <v>2</v>
      </c>
      <c r="BM161" s="180">
        <v>1</v>
      </c>
      <c r="BN161" s="180">
        <v>2</v>
      </c>
      <c r="BO161" s="180">
        <v>2</v>
      </c>
      <c r="BP161" s="180">
        <v>1</v>
      </c>
      <c r="BQ161" s="180">
        <v>2</v>
      </c>
      <c r="BR161" s="180">
        <v>2</v>
      </c>
      <c r="BS161" s="180">
        <v>2</v>
      </c>
      <c r="BT161" s="180">
        <v>2</v>
      </c>
      <c r="BU161" s="180">
        <v>2</v>
      </c>
      <c r="BV161" s="180">
        <v>0</v>
      </c>
      <c r="BX161" s="180">
        <v>1</v>
      </c>
      <c r="BY161" s="180">
        <v>2</v>
      </c>
      <c r="BZ161" s="180">
        <v>1</v>
      </c>
      <c r="CA161" s="180">
        <v>1</v>
      </c>
      <c r="CB161" s="180">
        <v>2</v>
      </c>
      <c r="CD161" s="180">
        <v>2</v>
      </c>
    </row>
    <row r="162" spans="1:82" x14ac:dyDescent="0.3">
      <c r="A162" s="155">
        <v>540</v>
      </c>
      <c r="B162" s="180" t="s">
        <v>253</v>
      </c>
      <c r="E162" s="180">
        <v>0</v>
      </c>
      <c r="G162" s="180">
        <v>110000</v>
      </c>
      <c r="H162" s="180">
        <v>1361025</v>
      </c>
      <c r="I162" s="180">
        <v>0</v>
      </c>
      <c r="J162" s="180">
        <v>0</v>
      </c>
      <c r="K162" s="180">
        <v>0</v>
      </c>
      <c r="L162" s="180">
        <v>0</v>
      </c>
      <c r="M162" s="180">
        <v>1567017</v>
      </c>
      <c r="N162" s="180">
        <v>48380</v>
      </c>
      <c r="O162" s="180">
        <v>0</v>
      </c>
      <c r="P162" s="180">
        <v>10851</v>
      </c>
      <c r="Q162" s="180">
        <v>3419857</v>
      </c>
      <c r="R162" s="180">
        <v>0</v>
      </c>
      <c r="S162" s="180">
        <v>0</v>
      </c>
      <c r="T162" s="180">
        <v>950000</v>
      </c>
      <c r="U162" s="180">
        <v>2015752</v>
      </c>
      <c r="V162" s="180">
        <v>0</v>
      </c>
      <c r="W162" s="180">
        <v>2574550</v>
      </c>
      <c r="Y162" s="180">
        <v>1299230</v>
      </c>
      <c r="Z162" s="180">
        <v>427004</v>
      </c>
      <c r="AA162" s="180">
        <v>762959</v>
      </c>
      <c r="AB162" s="180">
        <v>0</v>
      </c>
      <c r="AC162" s="180">
        <v>506500</v>
      </c>
      <c r="AD162" s="180">
        <v>0</v>
      </c>
      <c r="AE162" s="180">
        <v>595052</v>
      </c>
      <c r="AF162" s="180">
        <v>316712</v>
      </c>
      <c r="AG162" s="180">
        <v>717356</v>
      </c>
      <c r="AH162" s="180">
        <v>0</v>
      </c>
      <c r="AI162" s="180">
        <v>143310</v>
      </c>
      <c r="AJ162" s="180">
        <v>0</v>
      </c>
      <c r="AM162" s="180">
        <v>548840</v>
      </c>
      <c r="AN162" s="180">
        <v>97900</v>
      </c>
      <c r="AO162" s="180">
        <v>0</v>
      </c>
      <c r="AP162" s="180">
        <v>14187</v>
      </c>
      <c r="AQ162" s="180">
        <v>0</v>
      </c>
      <c r="AR162" s="180">
        <v>0</v>
      </c>
      <c r="AS162" s="180">
        <v>0</v>
      </c>
      <c r="AT162" s="180">
        <v>445064</v>
      </c>
      <c r="AV162" s="180">
        <v>0</v>
      </c>
      <c r="AW162" s="180">
        <v>712623</v>
      </c>
      <c r="AX162" s="180">
        <v>0</v>
      </c>
      <c r="AY162" s="180">
        <v>0</v>
      </c>
      <c r="AZ162" s="180">
        <v>0</v>
      </c>
      <c r="BA162" s="180">
        <v>0</v>
      </c>
      <c r="BB162" s="180">
        <v>0</v>
      </c>
      <c r="BC162" s="180">
        <v>0</v>
      </c>
      <c r="BD162" s="180">
        <v>230955</v>
      </c>
      <c r="BE162" s="180">
        <v>0</v>
      </c>
      <c r="BF162" s="180">
        <v>0</v>
      </c>
      <c r="BH162" s="180">
        <v>0</v>
      </c>
      <c r="BI162" s="180">
        <v>156135</v>
      </c>
      <c r="BJ162" s="180">
        <v>19000</v>
      </c>
      <c r="BK162" s="180">
        <v>0</v>
      </c>
      <c r="BM162" s="180">
        <v>0</v>
      </c>
      <c r="BN162" s="180">
        <v>167000</v>
      </c>
      <c r="BO162" s="180">
        <v>0</v>
      </c>
      <c r="BP162" s="180">
        <v>254861</v>
      </c>
      <c r="BQ162" s="180">
        <v>2530950</v>
      </c>
      <c r="BR162" s="180">
        <v>0</v>
      </c>
      <c r="BS162" s="180">
        <v>320000</v>
      </c>
      <c r="BT162" s="180">
        <v>36502</v>
      </c>
      <c r="BU162" s="180">
        <v>0</v>
      </c>
      <c r="BV162" s="180">
        <v>0</v>
      </c>
      <c r="BX162" s="180">
        <v>138316</v>
      </c>
      <c r="BY162" s="180">
        <v>0</v>
      </c>
      <c r="BZ162" s="180">
        <v>24969</v>
      </c>
      <c r="CA162" s="180">
        <v>0</v>
      </c>
      <c r="CB162" s="180">
        <v>0</v>
      </c>
      <c r="CD162" s="180">
        <v>0</v>
      </c>
    </row>
    <row r="163" spans="1:82" x14ac:dyDescent="0.3">
      <c r="A163" s="155">
        <v>541</v>
      </c>
      <c r="B163" s="180" t="s">
        <v>311</v>
      </c>
      <c r="E163" s="180">
        <v>0</v>
      </c>
      <c r="G163" s="180">
        <v>0</v>
      </c>
      <c r="H163" s="180">
        <v>0</v>
      </c>
      <c r="I163" s="180">
        <v>0</v>
      </c>
      <c r="J163" s="180">
        <v>3950</v>
      </c>
      <c r="K163" s="180">
        <v>0</v>
      </c>
      <c r="L163" s="180">
        <v>0</v>
      </c>
      <c r="M163" s="180">
        <v>0</v>
      </c>
      <c r="N163" s="180">
        <v>0</v>
      </c>
      <c r="O163" s="180">
        <v>-47876</v>
      </c>
      <c r="P163" s="180">
        <v>0</v>
      </c>
      <c r="Q163" s="180">
        <v>2558452</v>
      </c>
      <c r="R163" s="180">
        <v>63649</v>
      </c>
      <c r="S163" s="180">
        <v>0</v>
      </c>
      <c r="T163" s="180">
        <v>-4465962</v>
      </c>
      <c r="U163" s="180">
        <v>1300883</v>
      </c>
      <c r="V163" s="180">
        <v>2018117</v>
      </c>
      <c r="W163" s="180">
        <v>0</v>
      </c>
      <c r="Y163" s="180">
        <v>999433</v>
      </c>
      <c r="Z163" s="180">
        <v>45987</v>
      </c>
      <c r="AA163" s="180">
        <v>1813094</v>
      </c>
      <c r="AB163" s="180">
        <v>-127088</v>
      </c>
      <c r="AC163" s="180">
        <v>21157</v>
      </c>
      <c r="AD163" s="180">
        <v>252649</v>
      </c>
      <c r="AE163" s="180">
        <v>0</v>
      </c>
      <c r="AF163" s="180">
        <v>1191828</v>
      </c>
      <c r="AG163" s="180">
        <v>-995314</v>
      </c>
      <c r="AH163" s="180">
        <v>-3623643</v>
      </c>
      <c r="AI163" s="180">
        <v>2515355</v>
      </c>
      <c r="AJ163" s="180">
        <v>27085</v>
      </c>
      <c r="AM163" s="180">
        <v>1570897</v>
      </c>
      <c r="AN163" s="180">
        <v>-67042</v>
      </c>
      <c r="AO163" s="180">
        <v>-61913</v>
      </c>
      <c r="AP163" s="180">
        <v>0</v>
      </c>
      <c r="AQ163" s="180">
        <v>0</v>
      </c>
      <c r="AR163" s="180">
        <v>612157</v>
      </c>
      <c r="AS163" s="180">
        <v>0</v>
      </c>
      <c r="AT163" s="180">
        <v>293372</v>
      </c>
      <c r="AV163" s="180">
        <v>1364506</v>
      </c>
      <c r="AW163" s="180">
        <v>0</v>
      </c>
      <c r="AX163" s="180">
        <v>143989</v>
      </c>
      <c r="AY163" s="180">
        <v>1078824</v>
      </c>
      <c r="AZ163" s="180">
        <v>43977</v>
      </c>
      <c r="BA163" s="180">
        <v>24717</v>
      </c>
      <c r="BB163" s="180">
        <v>0</v>
      </c>
      <c r="BC163" s="180">
        <v>-23325</v>
      </c>
      <c r="BD163" s="180">
        <v>2436290</v>
      </c>
      <c r="BE163" s="180">
        <v>0</v>
      </c>
      <c r="BF163" s="180">
        <v>-8276</v>
      </c>
      <c r="BH163" s="180">
        <v>0</v>
      </c>
      <c r="BI163" s="180">
        <v>39800</v>
      </c>
      <c r="BJ163" s="180">
        <v>0</v>
      </c>
      <c r="BK163" s="180">
        <v>-712057</v>
      </c>
      <c r="BM163" s="180">
        <v>38639</v>
      </c>
      <c r="BN163" s="180">
        <v>-13690</v>
      </c>
      <c r="BO163" s="180">
        <v>48992</v>
      </c>
      <c r="BP163" s="180">
        <v>88325</v>
      </c>
      <c r="BQ163" s="180">
        <v>0</v>
      </c>
      <c r="BR163" s="180">
        <v>98799</v>
      </c>
      <c r="BS163" s="180">
        <v>0</v>
      </c>
      <c r="BT163" s="180">
        <v>-92227</v>
      </c>
      <c r="BU163" s="180">
        <v>168946</v>
      </c>
      <c r="BV163" s="180">
        <v>0</v>
      </c>
      <c r="BX163" s="180">
        <v>70249</v>
      </c>
      <c r="BY163" s="180">
        <v>-788</v>
      </c>
      <c r="BZ163" s="180">
        <v>-358057</v>
      </c>
      <c r="CA163" s="180">
        <v>12903</v>
      </c>
      <c r="CB163" s="180">
        <v>76708</v>
      </c>
      <c r="CD163" s="180">
        <v>0</v>
      </c>
    </row>
    <row r="164" spans="1:82" x14ac:dyDescent="0.3">
      <c r="A164" s="155">
        <v>542</v>
      </c>
      <c r="B164" s="180" t="s">
        <v>1062</v>
      </c>
      <c r="E164" s="180">
        <v>0</v>
      </c>
      <c r="G164" s="180">
        <v>0</v>
      </c>
      <c r="H164" s="180">
        <v>0</v>
      </c>
      <c r="I164" s="180">
        <v>0</v>
      </c>
      <c r="J164" s="180">
        <v>0</v>
      </c>
      <c r="K164" s="180">
        <v>0</v>
      </c>
      <c r="L164" s="180">
        <v>0</v>
      </c>
      <c r="M164" s="180">
        <v>0</v>
      </c>
      <c r="N164" s="180">
        <v>0</v>
      </c>
      <c r="O164" s="180">
        <v>0</v>
      </c>
      <c r="P164" s="180">
        <v>0</v>
      </c>
      <c r="Q164" s="180">
        <v>917625</v>
      </c>
      <c r="R164" s="180">
        <v>0</v>
      </c>
      <c r="S164" s="180">
        <v>0</v>
      </c>
      <c r="T164" s="180">
        <v>0</v>
      </c>
      <c r="U164" s="180">
        <v>0</v>
      </c>
      <c r="V164" s="180">
        <v>0</v>
      </c>
      <c r="W164" s="180">
        <v>0</v>
      </c>
      <c r="Y164" s="180">
        <v>195613</v>
      </c>
      <c r="Z164" s="180">
        <v>221687</v>
      </c>
      <c r="AA164" s="180">
        <v>701835</v>
      </c>
      <c r="AB164" s="180">
        <v>0</v>
      </c>
      <c r="AC164" s="180">
        <v>0</v>
      </c>
      <c r="AD164" s="180">
        <v>0</v>
      </c>
      <c r="AE164" s="180">
        <v>0</v>
      </c>
      <c r="AF164" s="180">
        <v>561459</v>
      </c>
      <c r="AG164" s="180">
        <v>0</v>
      </c>
      <c r="AH164" s="180">
        <v>0</v>
      </c>
      <c r="AI164" s="180">
        <v>0</v>
      </c>
      <c r="AJ164" s="180">
        <v>0</v>
      </c>
      <c r="AM164" s="180">
        <v>0</v>
      </c>
      <c r="AN164" s="180">
        <v>15500</v>
      </c>
      <c r="AO164" s="180">
        <v>0</v>
      </c>
      <c r="AP164" s="180">
        <v>0</v>
      </c>
      <c r="AQ164" s="180">
        <v>0</v>
      </c>
      <c r="AR164" s="180">
        <v>0</v>
      </c>
      <c r="AS164" s="180">
        <v>0</v>
      </c>
      <c r="AT164" s="180">
        <v>0</v>
      </c>
      <c r="AV164" s="180">
        <v>1393780</v>
      </c>
      <c r="AW164" s="180">
        <v>0</v>
      </c>
      <c r="AX164" s="180">
        <v>0</v>
      </c>
      <c r="AY164" s="180">
        <v>0</v>
      </c>
      <c r="AZ164" s="180">
        <v>0</v>
      </c>
      <c r="BA164" s="180">
        <v>0</v>
      </c>
      <c r="BB164" s="180">
        <v>0</v>
      </c>
      <c r="BC164" s="180">
        <v>0</v>
      </c>
      <c r="BD164" s="180">
        <v>0</v>
      </c>
      <c r="BE164" s="180">
        <v>0</v>
      </c>
      <c r="BF164" s="180">
        <v>0</v>
      </c>
      <c r="BH164" s="180">
        <v>0</v>
      </c>
      <c r="BI164" s="180">
        <v>19178</v>
      </c>
      <c r="BJ164" s="180">
        <v>0</v>
      </c>
      <c r="BK164" s="180">
        <v>0</v>
      </c>
      <c r="BM164" s="180">
        <v>0</v>
      </c>
      <c r="BN164" s="180">
        <v>365000</v>
      </c>
      <c r="BO164" s="180">
        <v>0</v>
      </c>
      <c r="BP164" s="180">
        <v>155000</v>
      </c>
      <c r="BQ164" s="180">
        <v>0</v>
      </c>
      <c r="BR164" s="180">
        <v>0</v>
      </c>
      <c r="BS164" s="180">
        <v>0</v>
      </c>
      <c r="BT164" s="180">
        <v>0</v>
      </c>
      <c r="BU164" s="180">
        <v>0</v>
      </c>
      <c r="BV164" s="180">
        <v>0</v>
      </c>
      <c r="BX164" s="180">
        <v>0</v>
      </c>
      <c r="BY164" s="180">
        <v>0</v>
      </c>
      <c r="BZ164" s="180">
        <v>0</v>
      </c>
      <c r="CA164" s="180">
        <v>0</v>
      </c>
      <c r="CB164" s="180">
        <v>0</v>
      </c>
      <c r="CD164" s="180">
        <v>0</v>
      </c>
    </row>
    <row r="165" spans="1:82" x14ac:dyDescent="0.3">
      <c r="A165" s="155">
        <v>544</v>
      </c>
      <c r="B165" s="180" t="s">
        <v>52</v>
      </c>
      <c r="E165" s="180">
        <v>0</v>
      </c>
      <c r="G165" s="180">
        <v>0</v>
      </c>
      <c r="H165" s="180">
        <v>0</v>
      </c>
      <c r="I165" s="180">
        <v>0</v>
      </c>
      <c r="J165" s="180">
        <v>0</v>
      </c>
      <c r="K165" s="180">
        <v>0</v>
      </c>
      <c r="L165" s="180">
        <v>0</v>
      </c>
      <c r="M165" s="180">
        <v>0</v>
      </c>
      <c r="N165" s="180">
        <v>0</v>
      </c>
      <c r="O165" s="180">
        <v>0</v>
      </c>
      <c r="P165" s="180">
        <v>0</v>
      </c>
      <c r="Q165" s="180">
        <v>0</v>
      </c>
      <c r="R165" s="180">
        <v>0</v>
      </c>
      <c r="S165" s="180">
        <v>0</v>
      </c>
      <c r="T165" s="180">
        <v>0</v>
      </c>
      <c r="U165" s="180">
        <v>0</v>
      </c>
      <c r="V165" s="180">
        <v>0</v>
      </c>
      <c r="W165" s="180">
        <v>0</v>
      </c>
      <c r="Y165" s="180">
        <v>0</v>
      </c>
      <c r="Z165" s="180">
        <v>0</v>
      </c>
      <c r="AA165" s="180">
        <v>0</v>
      </c>
      <c r="AB165" s="180">
        <v>0</v>
      </c>
      <c r="AC165" s="180">
        <v>0</v>
      </c>
      <c r="AD165" s="180">
        <v>0</v>
      </c>
      <c r="AE165" s="180">
        <v>0</v>
      </c>
      <c r="AF165" s="180">
        <v>0</v>
      </c>
      <c r="AG165" s="180">
        <v>0</v>
      </c>
      <c r="AH165" s="180">
        <v>0</v>
      </c>
      <c r="AI165" s="180">
        <v>0</v>
      </c>
      <c r="AJ165" s="180">
        <v>0</v>
      </c>
      <c r="AM165" s="180">
        <v>0</v>
      </c>
      <c r="AN165" s="180">
        <v>0</v>
      </c>
      <c r="AO165" s="180">
        <v>0.04</v>
      </c>
      <c r="AP165" s="180">
        <v>0</v>
      </c>
      <c r="AQ165" s="180">
        <v>0.03</v>
      </c>
      <c r="AR165" s="180">
        <v>0</v>
      </c>
      <c r="AS165" s="180">
        <v>0</v>
      </c>
      <c r="AT165" s="180">
        <v>0</v>
      </c>
      <c r="AV165" s="180">
        <v>0</v>
      </c>
      <c r="AW165" s="180">
        <v>0</v>
      </c>
      <c r="AX165" s="180">
        <v>0</v>
      </c>
      <c r="AY165" s="180">
        <v>0</v>
      </c>
      <c r="AZ165" s="180">
        <v>0</v>
      </c>
      <c r="BA165" s="180">
        <v>0</v>
      </c>
      <c r="BB165" s="180">
        <v>0</v>
      </c>
      <c r="BC165" s="180">
        <v>0</v>
      </c>
      <c r="BD165" s="180">
        <v>0</v>
      </c>
      <c r="BE165" s="180">
        <v>0</v>
      </c>
      <c r="BF165" s="180">
        <v>0</v>
      </c>
      <c r="BH165" s="180">
        <v>0</v>
      </c>
      <c r="BI165" s="180">
        <v>0</v>
      </c>
      <c r="BJ165" s="180">
        <v>0</v>
      </c>
      <c r="BK165" s="180">
        <v>0</v>
      </c>
      <c r="BM165" s="180">
        <v>0</v>
      </c>
      <c r="BN165" s="180">
        <v>0.01</v>
      </c>
      <c r="BO165" s="180">
        <v>0</v>
      </c>
      <c r="BP165" s="180">
        <v>0</v>
      </c>
      <c r="BQ165" s="180">
        <v>0</v>
      </c>
      <c r="BR165" s="180">
        <v>0</v>
      </c>
      <c r="BS165" s="180">
        <v>0</v>
      </c>
      <c r="BT165" s="180">
        <v>0</v>
      </c>
      <c r="BU165" s="180">
        <v>0</v>
      </c>
      <c r="BV165" s="180">
        <v>0.03</v>
      </c>
      <c r="BX165" s="180">
        <v>0.03</v>
      </c>
      <c r="BY165" s="180">
        <v>0</v>
      </c>
      <c r="BZ165" s="180">
        <v>0</v>
      </c>
      <c r="CA165" s="180">
        <v>0</v>
      </c>
      <c r="CB165" s="180">
        <v>0</v>
      </c>
      <c r="CD165" s="180">
        <v>0</v>
      </c>
    </row>
    <row r="166" spans="1:82" s="643" customFormat="1" x14ac:dyDescent="0.3">
      <c r="A166" s="642">
        <v>545</v>
      </c>
      <c r="B166" s="643" t="s">
        <v>53</v>
      </c>
      <c r="E166" s="643">
        <v>0</v>
      </c>
      <c r="G166" s="643">
        <v>0</v>
      </c>
      <c r="H166" s="643">
        <v>0</v>
      </c>
      <c r="I166" s="643">
        <v>0</v>
      </c>
      <c r="J166" s="643">
        <v>0</v>
      </c>
      <c r="K166" s="643">
        <v>0</v>
      </c>
      <c r="L166" s="643">
        <v>0</v>
      </c>
      <c r="M166" s="643">
        <v>0</v>
      </c>
      <c r="N166" s="643">
        <v>0</v>
      </c>
      <c r="O166" s="643">
        <v>0</v>
      </c>
      <c r="P166" s="643">
        <v>0</v>
      </c>
      <c r="Q166" s="643">
        <v>0</v>
      </c>
      <c r="R166" s="643">
        <v>0</v>
      </c>
      <c r="S166" s="643">
        <v>0</v>
      </c>
      <c r="T166" s="643">
        <v>0</v>
      </c>
      <c r="U166" s="643">
        <v>0</v>
      </c>
      <c r="V166" s="643">
        <v>0</v>
      </c>
      <c r="W166" s="643">
        <v>0</v>
      </c>
      <c r="Y166" s="643">
        <v>0</v>
      </c>
      <c r="Z166" s="643">
        <v>0</v>
      </c>
      <c r="AA166" s="643">
        <v>0</v>
      </c>
      <c r="AB166" s="643">
        <v>0</v>
      </c>
      <c r="AC166" s="643">
        <v>0</v>
      </c>
      <c r="AD166" s="643">
        <v>0</v>
      </c>
      <c r="AE166" s="643">
        <v>0</v>
      </c>
      <c r="AF166" s="643">
        <v>0</v>
      </c>
      <c r="AG166" s="643">
        <v>0</v>
      </c>
      <c r="AH166" s="643">
        <v>0</v>
      </c>
      <c r="AI166" s="643">
        <v>0</v>
      </c>
      <c r="AJ166" s="643">
        <v>0</v>
      </c>
      <c r="AM166" s="643">
        <v>0</v>
      </c>
      <c r="AN166" s="643">
        <v>0</v>
      </c>
      <c r="AO166" s="643">
        <v>0.02</v>
      </c>
      <c r="AP166" s="643">
        <v>0</v>
      </c>
      <c r="AQ166" s="643">
        <v>0</v>
      </c>
      <c r="AR166" s="643">
        <v>0</v>
      </c>
      <c r="AS166" s="643">
        <v>0</v>
      </c>
      <c r="AT166" s="643">
        <v>0</v>
      </c>
      <c r="AV166" s="643">
        <v>0</v>
      </c>
      <c r="AW166" s="643">
        <v>0</v>
      </c>
      <c r="AX166" s="643">
        <v>0</v>
      </c>
      <c r="AY166" s="643">
        <v>0</v>
      </c>
      <c r="AZ166" s="643">
        <v>0</v>
      </c>
      <c r="BA166" s="643">
        <v>0</v>
      </c>
      <c r="BB166" s="643">
        <v>0</v>
      </c>
      <c r="BC166" s="643">
        <v>0</v>
      </c>
      <c r="BD166" s="643">
        <v>0</v>
      </c>
      <c r="BE166" s="643">
        <v>0</v>
      </c>
      <c r="BF166" s="643">
        <v>0</v>
      </c>
      <c r="BH166" s="643">
        <v>0</v>
      </c>
      <c r="BI166" s="643">
        <v>0</v>
      </c>
      <c r="BJ166" s="643">
        <v>0</v>
      </c>
      <c r="BK166" s="643">
        <v>0</v>
      </c>
      <c r="BM166" s="643">
        <v>0</v>
      </c>
      <c r="BN166" s="643">
        <v>0.01</v>
      </c>
      <c r="BO166" s="643">
        <v>0</v>
      </c>
      <c r="BP166" s="643">
        <v>0.01</v>
      </c>
      <c r="BQ166" s="643">
        <v>1.4999999999999999E-2</v>
      </c>
      <c r="BR166" s="643">
        <v>0</v>
      </c>
      <c r="BS166" s="643">
        <v>0</v>
      </c>
      <c r="BT166" s="643">
        <v>0</v>
      </c>
      <c r="BU166" s="643">
        <v>0</v>
      </c>
      <c r="BV166" s="643">
        <v>0</v>
      </c>
      <c r="BX166" s="643">
        <v>0</v>
      </c>
      <c r="BY166" s="643">
        <v>0</v>
      </c>
      <c r="BZ166" s="643">
        <v>0</v>
      </c>
      <c r="CA166" s="643">
        <v>0</v>
      </c>
      <c r="CB166" s="643">
        <v>0</v>
      </c>
      <c r="CD166" s="643">
        <v>0</v>
      </c>
    </row>
    <row r="167" spans="1:82" x14ac:dyDescent="0.3">
      <c r="A167" s="155">
        <v>546</v>
      </c>
      <c r="B167" s="180" t="s">
        <v>1063</v>
      </c>
      <c r="E167" s="180">
        <v>0</v>
      </c>
      <c r="G167" s="180">
        <v>0</v>
      </c>
      <c r="H167" s="180">
        <v>0</v>
      </c>
      <c r="I167" s="180">
        <v>0</v>
      </c>
      <c r="J167" s="180">
        <v>0</v>
      </c>
      <c r="K167" s="180">
        <v>0</v>
      </c>
      <c r="L167" s="180">
        <v>0</v>
      </c>
      <c r="M167" s="180">
        <v>0</v>
      </c>
      <c r="N167" s="180">
        <v>0</v>
      </c>
      <c r="O167" s="180">
        <v>0</v>
      </c>
      <c r="P167" s="180">
        <v>0</v>
      </c>
      <c r="Q167" s="180">
        <v>0</v>
      </c>
      <c r="R167" s="180">
        <v>0</v>
      </c>
      <c r="S167" s="180">
        <v>0</v>
      </c>
      <c r="T167" s="180">
        <v>0</v>
      </c>
      <c r="U167" s="180">
        <v>0</v>
      </c>
      <c r="V167" s="180">
        <v>0</v>
      </c>
      <c r="W167" s="180">
        <v>0</v>
      </c>
      <c r="Y167" s="180">
        <v>0</v>
      </c>
      <c r="Z167" s="180">
        <v>0</v>
      </c>
      <c r="AA167" s="180">
        <v>0</v>
      </c>
      <c r="AB167" s="180">
        <v>0</v>
      </c>
      <c r="AC167" s="180">
        <v>0</v>
      </c>
      <c r="AD167" s="180">
        <v>0</v>
      </c>
      <c r="AE167" s="180">
        <v>0</v>
      </c>
      <c r="AF167" s="180">
        <v>0</v>
      </c>
      <c r="AG167" s="180">
        <v>0</v>
      </c>
      <c r="AH167" s="180">
        <v>0</v>
      </c>
      <c r="AI167" s="180">
        <v>0</v>
      </c>
      <c r="AJ167" s="180">
        <v>0</v>
      </c>
      <c r="AM167" s="180">
        <v>0</v>
      </c>
      <c r="AN167" s="180">
        <v>0</v>
      </c>
      <c r="AO167" s="180">
        <v>0</v>
      </c>
      <c r="AP167" s="180">
        <v>0</v>
      </c>
      <c r="AQ167" s="180">
        <v>0</v>
      </c>
      <c r="AR167" s="180">
        <v>0</v>
      </c>
      <c r="AS167" s="180">
        <v>0</v>
      </c>
      <c r="AT167" s="180">
        <v>0</v>
      </c>
      <c r="AV167" s="180">
        <v>0</v>
      </c>
      <c r="AW167" s="180">
        <v>0</v>
      </c>
      <c r="AX167" s="180">
        <v>0</v>
      </c>
      <c r="AY167" s="180">
        <v>0</v>
      </c>
      <c r="AZ167" s="180">
        <v>0</v>
      </c>
      <c r="BA167" s="180">
        <v>0</v>
      </c>
      <c r="BB167" s="180">
        <v>0</v>
      </c>
      <c r="BC167" s="180">
        <v>0</v>
      </c>
      <c r="BD167" s="180">
        <v>0</v>
      </c>
      <c r="BE167" s="180">
        <v>0</v>
      </c>
      <c r="BF167" s="180">
        <v>0</v>
      </c>
      <c r="BH167" s="180">
        <v>0</v>
      </c>
      <c r="BI167" s="180">
        <v>0</v>
      </c>
      <c r="BJ167" s="180">
        <v>0</v>
      </c>
      <c r="BK167" s="180">
        <v>0</v>
      </c>
      <c r="BM167" s="180">
        <v>0</v>
      </c>
      <c r="BN167" s="180">
        <v>0</v>
      </c>
      <c r="BO167" s="180">
        <v>0</v>
      </c>
      <c r="BP167" s="180">
        <v>0</v>
      </c>
      <c r="BQ167" s="180">
        <v>0</v>
      </c>
      <c r="BR167" s="180">
        <v>0</v>
      </c>
      <c r="BS167" s="180">
        <v>0</v>
      </c>
      <c r="BT167" s="180">
        <v>0</v>
      </c>
      <c r="BU167" s="180">
        <v>0</v>
      </c>
      <c r="BV167" s="180">
        <v>0</v>
      </c>
      <c r="BX167" s="180">
        <v>0</v>
      </c>
      <c r="BY167" s="180">
        <v>0</v>
      </c>
      <c r="BZ167" s="180">
        <v>0</v>
      </c>
      <c r="CA167" s="180">
        <v>0</v>
      </c>
      <c r="CB167" s="180">
        <v>0</v>
      </c>
      <c r="CD167" s="180">
        <v>0</v>
      </c>
    </row>
    <row r="168" spans="1:82" x14ac:dyDescent="0.3">
      <c r="A168" s="155">
        <v>547</v>
      </c>
      <c r="B168" s="180" t="s">
        <v>1064</v>
      </c>
      <c r="E168" s="180">
        <v>2</v>
      </c>
      <c r="G168" s="180">
        <v>2</v>
      </c>
      <c r="H168" s="180">
        <v>2</v>
      </c>
      <c r="I168" s="180">
        <v>2</v>
      </c>
      <c r="J168" s="180">
        <v>2</v>
      </c>
      <c r="K168" s="180">
        <v>2</v>
      </c>
      <c r="L168" s="180">
        <v>2</v>
      </c>
      <c r="M168" s="180">
        <v>3</v>
      </c>
      <c r="N168" s="180">
        <v>2</v>
      </c>
      <c r="O168" s="180">
        <v>3</v>
      </c>
      <c r="P168" s="180">
        <v>2</v>
      </c>
      <c r="Q168" s="180">
        <v>3</v>
      </c>
      <c r="R168" s="180">
        <v>2</v>
      </c>
      <c r="S168" s="180">
        <v>0</v>
      </c>
      <c r="T168" s="180">
        <v>3</v>
      </c>
      <c r="U168" s="180">
        <v>3</v>
      </c>
      <c r="V168" s="180">
        <v>3</v>
      </c>
      <c r="W168" s="180">
        <v>3</v>
      </c>
      <c r="Y168" s="180">
        <v>2</v>
      </c>
      <c r="Z168" s="180">
        <v>2</v>
      </c>
      <c r="AA168" s="180">
        <v>3</v>
      </c>
      <c r="AB168" s="180">
        <v>2</v>
      </c>
      <c r="AC168" s="180">
        <v>3</v>
      </c>
      <c r="AD168" s="180">
        <v>2</v>
      </c>
      <c r="AE168" s="180">
        <v>2</v>
      </c>
      <c r="AF168" s="180">
        <v>3</v>
      </c>
      <c r="AG168" s="180">
        <v>3</v>
      </c>
      <c r="AH168" s="180">
        <v>2</v>
      </c>
      <c r="AI168" s="180">
        <v>3</v>
      </c>
      <c r="AJ168" s="180">
        <v>2</v>
      </c>
      <c r="AM168" s="180">
        <v>3</v>
      </c>
      <c r="AN168" s="180">
        <v>0</v>
      </c>
      <c r="AO168" s="180">
        <v>2</v>
      </c>
      <c r="AP168" s="180">
        <v>2</v>
      </c>
      <c r="AQ168" s="180">
        <v>2</v>
      </c>
      <c r="AR168" s="180">
        <v>3</v>
      </c>
      <c r="AS168" s="180">
        <v>2</v>
      </c>
      <c r="AT168" s="180">
        <v>3</v>
      </c>
      <c r="AV168" s="180">
        <v>3</v>
      </c>
      <c r="AW168" s="180">
        <v>2</v>
      </c>
      <c r="AX168" s="180">
        <v>2</v>
      </c>
      <c r="AY168" s="180">
        <v>2</v>
      </c>
      <c r="AZ168" s="180">
        <v>2</v>
      </c>
      <c r="BA168" s="180">
        <v>2</v>
      </c>
      <c r="BB168" s="180">
        <v>2</v>
      </c>
      <c r="BC168" s="180">
        <v>2</v>
      </c>
      <c r="BD168" s="180">
        <v>3</v>
      </c>
      <c r="BE168" s="180">
        <v>2</v>
      </c>
      <c r="BF168" s="180">
        <v>2</v>
      </c>
      <c r="BH168" s="180">
        <v>2</v>
      </c>
      <c r="BI168" s="180">
        <v>2</v>
      </c>
      <c r="BJ168" s="180">
        <v>2</v>
      </c>
      <c r="BK168" s="180">
        <v>3</v>
      </c>
      <c r="BM168" s="180">
        <v>2</v>
      </c>
      <c r="BN168" s="180">
        <v>2</v>
      </c>
      <c r="BO168" s="180">
        <v>2</v>
      </c>
      <c r="BP168" s="180">
        <v>2</v>
      </c>
      <c r="BQ168" s="180">
        <v>2</v>
      </c>
      <c r="BR168" s="180">
        <v>3</v>
      </c>
      <c r="BS168" s="180">
        <v>3</v>
      </c>
      <c r="BT168" s="180">
        <v>3</v>
      </c>
      <c r="BU168" s="180">
        <v>3</v>
      </c>
      <c r="BV168" s="180">
        <v>2</v>
      </c>
      <c r="BX168" s="180">
        <v>3</v>
      </c>
      <c r="BY168" s="180">
        <v>2</v>
      </c>
      <c r="BZ168" s="180">
        <v>2</v>
      </c>
      <c r="CA168" s="180">
        <v>2</v>
      </c>
      <c r="CB168" s="180">
        <v>2</v>
      </c>
      <c r="CD168" s="180">
        <v>2</v>
      </c>
    </row>
    <row r="169" spans="1:82" s="630" customFormat="1" x14ac:dyDescent="0.3">
      <c r="A169" s="633">
        <v>554</v>
      </c>
      <c r="B169" s="630" t="s">
        <v>323</v>
      </c>
      <c r="M169" s="630">
        <v>311039</v>
      </c>
      <c r="O169" s="630">
        <v>1609421</v>
      </c>
      <c r="Q169" s="630">
        <v>2630912</v>
      </c>
      <c r="T169" s="630">
        <v>6524473</v>
      </c>
      <c r="U169" s="630">
        <v>1110983</v>
      </c>
      <c r="V169" s="630">
        <v>808551</v>
      </c>
      <c r="W169" s="630">
        <v>2509732</v>
      </c>
      <c r="Y169" s="630">
        <v>1669997</v>
      </c>
      <c r="AB169" s="630">
        <v>143557</v>
      </c>
      <c r="AI169" s="630">
        <v>6856132</v>
      </c>
      <c r="AQ169" s="630">
        <v>2857351</v>
      </c>
      <c r="AV169" s="630">
        <v>8304097</v>
      </c>
      <c r="AY169" s="630">
        <v>634597</v>
      </c>
      <c r="BD169" s="630">
        <v>5052273</v>
      </c>
      <c r="BM169" s="630">
        <v>0</v>
      </c>
      <c r="BO169" s="630">
        <v>779666</v>
      </c>
      <c r="BZ169" s="630">
        <v>197741</v>
      </c>
    </row>
    <row r="170" spans="1:82" s="630" customFormat="1" x14ac:dyDescent="0.3">
      <c r="A170" s="633">
        <v>555</v>
      </c>
      <c r="B170" s="630" t="s">
        <v>324</v>
      </c>
      <c r="M170" s="630">
        <v>0</v>
      </c>
      <c r="O170" s="630">
        <v>1259935</v>
      </c>
      <c r="Q170" s="630">
        <v>1873778</v>
      </c>
      <c r="T170" s="630">
        <v>4628966</v>
      </c>
      <c r="U170" s="630">
        <v>812398</v>
      </c>
      <c r="V170" s="630">
        <v>469616</v>
      </c>
      <c r="W170" s="630">
        <v>1963087</v>
      </c>
      <c r="Y170" s="630">
        <v>1253656</v>
      </c>
      <c r="AB170" s="630">
        <v>0</v>
      </c>
      <c r="AI170" s="630">
        <v>5521351</v>
      </c>
      <c r="AQ170" s="630">
        <v>2857351</v>
      </c>
      <c r="AV170" s="630">
        <v>8223616</v>
      </c>
      <c r="AY170" s="630">
        <v>0</v>
      </c>
      <c r="BD170" s="630">
        <v>4789613</v>
      </c>
      <c r="BM170" s="630">
        <v>0</v>
      </c>
      <c r="BO170" s="630">
        <v>779666</v>
      </c>
      <c r="BZ170" s="630">
        <v>0</v>
      </c>
    </row>
    <row r="171" spans="1:82" s="630" customFormat="1" x14ac:dyDescent="0.3">
      <c r="A171" s="633">
        <v>556</v>
      </c>
      <c r="B171" s="630" t="s">
        <v>325</v>
      </c>
      <c r="M171" s="630">
        <v>606540</v>
      </c>
      <c r="O171" s="630">
        <v>174884</v>
      </c>
      <c r="Q171" s="630">
        <v>1031545</v>
      </c>
      <c r="T171" s="630">
        <v>1087279</v>
      </c>
      <c r="U171" s="630">
        <v>1059438</v>
      </c>
      <c r="V171" s="630">
        <v>994560</v>
      </c>
      <c r="W171" s="630">
        <v>448543</v>
      </c>
      <c r="Y171" s="630">
        <v>1589508</v>
      </c>
      <c r="AB171" s="630">
        <v>780357</v>
      </c>
      <c r="AI171" s="630">
        <v>2796073</v>
      </c>
      <c r="AQ171" s="630">
        <v>977238</v>
      </c>
      <c r="AV171" s="630">
        <v>2780255</v>
      </c>
      <c r="AY171" s="630">
        <v>1554488</v>
      </c>
      <c r="BD171" s="630">
        <v>5115599</v>
      </c>
      <c r="BM171" s="630">
        <v>1918559</v>
      </c>
      <c r="BO171" s="630">
        <v>0</v>
      </c>
      <c r="BZ171" s="630">
        <v>614096</v>
      </c>
    </row>
    <row r="172" spans="1:82" s="630" customFormat="1" x14ac:dyDescent="0.3">
      <c r="A172" s="633">
        <v>557</v>
      </c>
      <c r="B172" s="630" t="s">
        <v>326</v>
      </c>
      <c r="M172" s="630">
        <v>606540</v>
      </c>
      <c r="O172" s="630">
        <v>0</v>
      </c>
      <c r="Q172" s="630">
        <v>978867</v>
      </c>
      <c r="T172" s="630">
        <v>1004319</v>
      </c>
      <c r="U172" s="630">
        <v>614989</v>
      </c>
      <c r="V172" s="630">
        <v>609560</v>
      </c>
      <c r="W172" s="630">
        <v>0</v>
      </c>
      <c r="Y172" s="630">
        <v>783756</v>
      </c>
      <c r="AB172" s="630">
        <v>717378</v>
      </c>
      <c r="AI172" s="630">
        <v>2025294</v>
      </c>
      <c r="AQ172" s="630">
        <v>952450</v>
      </c>
      <c r="AV172" s="630">
        <v>2741205</v>
      </c>
      <c r="AY172" s="630">
        <v>1156510</v>
      </c>
      <c r="BD172" s="630">
        <v>4832702</v>
      </c>
      <c r="BM172" s="630">
        <v>1833654</v>
      </c>
      <c r="BO172" s="630">
        <v>0</v>
      </c>
      <c r="BZ172" s="630">
        <v>513556</v>
      </c>
    </row>
    <row r="173" spans="1:82" x14ac:dyDescent="0.3">
      <c r="A173" s="155">
        <v>558</v>
      </c>
      <c r="B173" s="180" t="s">
        <v>1065</v>
      </c>
      <c r="E173" s="180">
        <v>0</v>
      </c>
      <c r="G173" s="180">
        <v>0</v>
      </c>
      <c r="H173" s="180">
        <v>0</v>
      </c>
      <c r="I173" s="180">
        <v>0</v>
      </c>
      <c r="J173" s="180">
        <v>0</v>
      </c>
      <c r="K173" s="180">
        <v>0</v>
      </c>
      <c r="L173" s="180">
        <v>0</v>
      </c>
      <c r="M173" s="180">
        <v>0</v>
      </c>
      <c r="N173" s="180">
        <v>0</v>
      </c>
      <c r="O173" s="180">
        <v>0</v>
      </c>
      <c r="P173" s="180">
        <v>0</v>
      </c>
      <c r="Q173" s="180">
        <v>0</v>
      </c>
      <c r="R173" s="180">
        <v>0</v>
      </c>
      <c r="S173" s="180">
        <v>0</v>
      </c>
      <c r="T173" s="180">
        <v>0</v>
      </c>
      <c r="U173" s="180">
        <v>0</v>
      </c>
      <c r="V173" s="180">
        <v>0</v>
      </c>
      <c r="W173" s="180">
        <v>0</v>
      </c>
      <c r="Y173" s="180">
        <v>0</v>
      </c>
      <c r="Z173" s="180">
        <v>0</v>
      </c>
      <c r="AA173" s="180">
        <v>0</v>
      </c>
      <c r="AB173" s="180">
        <v>0</v>
      </c>
      <c r="AC173" s="180">
        <v>0</v>
      </c>
      <c r="AD173" s="180">
        <v>0</v>
      </c>
      <c r="AE173" s="180">
        <v>0</v>
      </c>
      <c r="AF173" s="180">
        <v>0</v>
      </c>
      <c r="AG173" s="180">
        <v>0</v>
      </c>
      <c r="AH173" s="180">
        <v>0</v>
      </c>
      <c r="AI173" s="180">
        <v>0</v>
      </c>
      <c r="AJ173" s="180">
        <v>0</v>
      </c>
      <c r="AM173" s="180">
        <v>0</v>
      </c>
      <c r="AN173" s="180">
        <v>0</v>
      </c>
      <c r="AO173" s="180">
        <v>0</v>
      </c>
      <c r="AP173" s="180">
        <v>0</v>
      </c>
      <c r="AQ173" s="180">
        <v>0</v>
      </c>
      <c r="AR173" s="180">
        <v>0</v>
      </c>
      <c r="AS173" s="180">
        <v>0</v>
      </c>
      <c r="AT173" s="180">
        <v>0</v>
      </c>
      <c r="AV173" s="180">
        <v>0</v>
      </c>
      <c r="AW173" s="180">
        <v>0</v>
      </c>
      <c r="AX173" s="180">
        <v>0</v>
      </c>
      <c r="AY173" s="180">
        <v>0</v>
      </c>
      <c r="AZ173" s="180">
        <v>0</v>
      </c>
      <c r="BA173" s="180">
        <v>0</v>
      </c>
      <c r="BB173" s="180">
        <v>0</v>
      </c>
      <c r="BC173" s="180">
        <v>0</v>
      </c>
      <c r="BD173" s="180">
        <v>0</v>
      </c>
      <c r="BE173" s="180">
        <v>0</v>
      </c>
      <c r="BF173" s="180">
        <v>0</v>
      </c>
      <c r="BH173" s="180">
        <v>0</v>
      </c>
      <c r="BI173" s="180">
        <v>0</v>
      </c>
      <c r="BJ173" s="180">
        <v>0</v>
      </c>
      <c r="BK173" s="180">
        <v>0</v>
      </c>
      <c r="BM173" s="180">
        <v>0</v>
      </c>
      <c r="BN173" s="180">
        <v>0</v>
      </c>
      <c r="BO173" s="180">
        <v>0</v>
      </c>
      <c r="BP173" s="180">
        <v>0</v>
      </c>
      <c r="BQ173" s="180">
        <v>0</v>
      </c>
      <c r="BR173" s="180">
        <v>0</v>
      </c>
      <c r="BS173" s="180">
        <v>0</v>
      </c>
      <c r="BT173" s="180">
        <v>0</v>
      </c>
      <c r="BU173" s="180">
        <v>0</v>
      </c>
      <c r="BV173" s="180">
        <v>0</v>
      </c>
      <c r="BX173" s="180">
        <v>0</v>
      </c>
      <c r="BY173" s="180">
        <v>0</v>
      </c>
      <c r="BZ173" s="180">
        <v>0</v>
      </c>
      <c r="CA173" s="180">
        <v>0</v>
      </c>
      <c r="CB173" s="180">
        <v>0</v>
      </c>
      <c r="CD173" s="180">
        <v>0</v>
      </c>
    </row>
    <row r="174" spans="1:82" x14ac:dyDescent="0.3">
      <c r="A174" s="155">
        <v>559</v>
      </c>
      <c r="B174" s="180" t="s">
        <v>1066</v>
      </c>
      <c r="E174" s="180">
        <v>0</v>
      </c>
      <c r="G174" s="180">
        <v>0</v>
      </c>
      <c r="H174" s="180">
        <v>0</v>
      </c>
      <c r="I174" s="180">
        <v>0</v>
      </c>
      <c r="J174" s="180">
        <v>0</v>
      </c>
      <c r="K174" s="180">
        <v>0</v>
      </c>
      <c r="L174" s="180">
        <v>0</v>
      </c>
      <c r="M174" s="180">
        <v>0</v>
      </c>
      <c r="N174" s="180">
        <v>0</v>
      </c>
      <c r="O174" s="180">
        <v>0</v>
      </c>
      <c r="P174" s="180">
        <v>0</v>
      </c>
      <c r="Q174" s="180">
        <v>0</v>
      </c>
      <c r="R174" s="180">
        <v>0</v>
      </c>
      <c r="S174" s="180">
        <v>0</v>
      </c>
      <c r="T174" s="180">
        <v>0</v>
      </c>
      <c r="U174" s="180">
        <v>0</v>
      </c>
      <c r="V174" s="180">
        <v>0</v>
      </c>
      <c r="W174" s="180">
        <v>0</v>
      </c>
      <c r="Y174" s="180">
        <v>0</v>
      </c>
      <c r="Z174" s="180">
        <v>0</v>
      </c>
      <c r="AA174" s="180">
        <v>0</v>
      </c>
      <c r="AB174" s="180">
        <v>0</v>
      </c>
      <c r="AC174" s="180">
        <v>0</v>
      </c>
      <c r="AD174" s="180">
        <v>0</v>
      </c>
      <c r="AE174" s="180">
        <v>0</v>
      </c>
      <c r="AF174" s="180">
        <v>0</v>
      </c>
      <c r="AG174" s="180">
        <v>0</v>
      </c>
      <c r="AH174" s="180">
        <v>0</v>
      </c>
      <c r="AI174" s="180">
        <v>0</v>
      </c>
      <c r="AJ174" s="180">
        <v>0</v>
      </c>
      <c r="AM174" s="180">
        <v>0</v>
      </c>
      <c r="AN174" s="180">
        <v>0</v>
      </c>
      <c r="AO174" s="180">
        <v>0</v>
      </c>
      <c r="AP174" s="180">
        <v>0</v>
      </c>
      <c r="AQ174" s="180">
        <v>0</v>
      </c>
      <c r="AR174" s="180">
        <v>0</v>
      </c>
      <c r="AS174" s="180">
        <v>0</v>
      </c>
      <c r="AT174" s="180">
        <v>0</v>
      </c>
      <c r="AV174" s="180">
        <v>0</v>
      </c>
      <c r="AW174" s="180">
        <v>0</v>
      </c>
      <c r="AX174" s="180">
        <v>0</v>
      </c>
      <c r="AY174" s="180">
        <v>0</v>
      </c>
      <c r="AZ174" s="180">
        <v>0</v>
      </c>
      <c r="BA174" s="180">
        <v>0</v>
      </c>
      <c r="BB174" s="180">
        <v>0</v>
      </c>
      <c r="BC174" s="180">
        <v>0</v>
      </c>
      <c r="BD174" s="180">
        <v>0</v>
      </c>
      <c r="BE174" s="180">
        <v>0</v>
      </c>
      <c r="BF174" s="180">
        <v>0</v>
      </c>
      <c r="BH174" s="180">
        <v>0</v>
      </c>
      <c r="BI174" s="180">
        <v>0</v>
      </c>
      <c r="BJ174" s="180">
        <v>0</v>
      </c>
      <c r="BK174" s="180">
        <v>0</v>
      </c>
      <c r="BM174" s="180">
        <v>0</v>
      </c>
      <c r="BN174" s="180">
        <v>0</v>
      </c>
      <c r="BO174" s="180">
        <v>0</v>
      </c>
      <c r="BP174" s="180">
        <v>0</v>
      </c>
      <c r="BQ174" s="180">
        <v>0</v>
      </c>
      <c r="BR174" s="180">
        <v>0</v>
      </c>
      <c r="BS174" s="180">
        <v>0</v>
      </c>
      <c r="BT174" s="180">
        <v>0</v>
      </c>
      <c r="BU174" s="180">
        <v>0</v>
      </c>
      <c r="BV174" s="180">
        <v>0</v>
      </c>
      <c r="BX174" s="180">
        <v>0</v>
      </c>
      <c r="BY174" s="180">
        <v>0</v>
      </c>
      <c r="BZ174" s="180">
        <v>0</v>
      </c>
      <c r="CA174" s="180">
        <v>0</v>
      </c>
      <c r="CB174" s="180">
        <v>0</v>
      </c>
      <c r="CD174" s="180">
        <v>0</v>
      </c>
    </row>
    <row r="175" spans="1:82" x14ac:dyDescent="0.3">
      <c r="A175" s="155">
        <v>560</v>
      </c>
      <c r="B175" s="180" t="s">
        <v>1067</v>
      </c>
      <c r="E175" s="180">
        <v>0</v>
      </c>
      <c r="G175" s="180">
        <v>0</v>
      </c>
      <c r="H175" s="180">
        <v>0</v>
      </c>
      <c r="I175" s="180">
        <v>0</v>
      </c>
      <c r="J175" s="180">
        <v>0</v>
      </c>
      <c r="K175" s="180">
        <v>0</v>
      </c>
      <c r="L175" s="180">
        <v>0</v>
      </c>
      <c r="M175" s="180">
        <v>0</v>
      </c>
      <c r="N175" s="180">
        <v>0</v>
      </c>
      <c r="O175" s="180">
        <v>0</v>
      </c>
      <c r="P175" s="180">
        <v>0</v>
      </c>
      <c r="Q175" s="180">
        <v>0</v>
      </c>
      <c r="R175" s="180">
        <v>0</v>
      </c>
      <c r="S175" s="180">
        <v>0</v>
      </c>
      <c r="T175" s="180">
        <v>0</v>
      </c>
      <c r="U175" s="180">
        <v>0</v>
      </c>
      <c r="V175" s="180">
        <v>0</v>
      </c>
      <c r="W175" s="180">
        <v>0</v>
      </c>
      <c r="Y175" s="180">
        <v>0</v>
      </c>
      <c r="Z175" s="180">
        <v>0</v>
      </c>
      <c r="AA175" s="180">
        <v>0</v>
      </c>
      <c r="AB175" s="180">
        <v>0</v>
      </c>
      <c r="AC175" s="180">
        <v>0</v>
      </c>
      <c r="AD175" s="180">
        <v>0</v>
      </c>
      <c r="AE175" s="180">
        <v>0</v>
      </c>
      <c r="AF175" s="180">
        <v>0</v>
      </c>
      <c r="AG175" s="180">
        <v>0</v>
      </c>
      <c r="AH175" s="180">
        <v>0</v>
      </c>
      <c r="AI175" s="180">
        <v>0</v>
      </c>
      <c r="AJ175" s="180">
        <v>0</v>
      </c>
      <c r="AM175" s="180">
        <v>0</v>
      </c>
      <c r="AN175" s="180">
        <v>0</v>
      </c>
      <c r="AO175" s="180">
        <v>0</v>
      </c>
      <c r="AP175" s="180">
        <v>0</v>
      </c>
      <c r="AQ175" s="180">
        <v>0</v>
      </c>
      <c r="AR175" s="180">
        <v>0</v>
      </c>
      <c r="AS175" s="180">
        <v>0</v>
      </c>
      <c r="AT175" s="180">
        <v>0</v>
      </c>
      <c r="AV175" s="180">
        <v>0</v>
      </c>
      <c r="AW175" s="180">
        <v>0</v>
      </c>
      <c r="AX175" s="180">
        <v>0</v>
      </c>
      <c r="AY175" s="180">
        <v>0</v>
      </c>
      <c r="AZ175" s="180">
        <v>0</v>
      </c>
      <c r="BA175" s="180">
        <v>0</v>
      </c>
      <c r="BB175" s="180">
        <v>0</v>
      </c>
      <c r="BC175" s="180">
        <v>0</v>
      </c>
      <c r="BD175" s="180">
        <v>0</v>
      </c>
      <c r="BE175" s="180">
        <v>0</v>
      </c>
      <c r="BF175" s="180">
        <v>0</v>
      </c>
      <c r="BH175" s="180">
        <v>0</v>
      </c>
      <c r="BI175" s="180">
        <v>0</v>
      </c>
      <c r="BJ175" s="180">
        <v>0</v>
      </c>
      <c r="BK175" s="180">
        <v>0</v>
      </c>
      <c r="BM175" s="180">
        <v>0</v>
      </c>
      <c r="BN175" s="180">
        <v>0</v>
      </c>
      <c r="BO175" s="180">
        <v>0</v>
      </c>
      <c r="BP175" s="180">
        <v>0</v>
      </c>
      <c r="BQ175" s="180">
        <v>0</v>
      </c>
      <c r="BR175" s="180">
        <v>0</v>
      </c>
      <c r="BS175" s="180">
        <v>0</v>
      </c>
      <c r="BT175" s="180">
        <v>0</v>
      </c>
      <c r="BU175" s="180">
        <v>0</v>
      </c>
      <c r="BV175" s="180">
        <v>0</v>
      </c>
      <c r="BX175" s="180">
        <v>0</v>
      </c>
      <c r="BY175" s="180">
        <v>0</v>
      </c>
      <c r="BZ175" s="180">
        <v>0</v>
      </c>
      <c r="CA175" s="180">
        <v>0</v>
      </c>
      <c r="CB175" s="180">
        <v>0</v>
      </c>
      <c r="CD175" s="180">
        <v>0</v>
      </c>
    </row>
    <row r="176" spans="1:82" x14ac:dyDescent="0.3">
      <c r="A176" s="155">
        <v>561</v>
      </c>
      <c r="B176" s="180" t="s">
        <v>1068</v>
      </c>
      <c r="E176" s="180">
        <v>0</v>
      </c>
      <c r="G176" s="180">
        <v>0</v>
      </c>
      <c r="H176" s="180">
        <v>0</v>
      </c>
      <c r="I176" s="180">
        <v>0</v>
      </c>
      <c r="J176" s="180">
        <v>0</v>
      </c>
      <c r="K176" s="180">
        <v>0</v>
      </c>
      <c r="L176" s="180">
        <v>0</v>
      </c>
      <c r="M176" s="180">
        <v>0</v>
      </c>
      <c r="N176" s="180">
        <v>0</v>
      </c>
      <c r="O176" s="180">
        <v>0</v>
      </c>
      <c r="P176" s="180">
        <v>0</v>
      </c>
      <c r="Q176" s="180">
        <v>0</v>
      </c>
      <c r="R176" s="180">
        <v>0</v>
      </c>
      <c r="S176" s="180">
        <v>0</v>
      </c>
      <c r="T176" s="180">
        <v>0</v>
      </c>
      <c r="U176" s="180">
        <v>0</v>
      </c>
      <c r="V176" s="180">
        <v>0</v>
      </c>
      <c r="W176" s="180">
        <v>0</v>
      </c>
      <c r="Y176" s="180">
        <v>0</v>
      </c>
      <c r="Z176" s="180">
        <v>0</v>
      </c>
      <c r="AA176" s="180">
        <v>0</v>
      </c>
      <c r="AB176" s="180">
        <v>0</v>
      </c>
      <c r="AC176" s="180">
        <v>0</v>
      </c>
      <c r="AD176" s="180">
        <v>0</v>
      </c>
      <c r="AE176" s="180">
        <v>0</v>
      </c>
      <c r="AF176" s="180">
        <v>0</v>
      </c>
      <c r="AG176" s="180">
        <v>0</v>
      </c>
      <c r="AH176" s="180">
        <v>0</v>
      </c>
      <c r="AI176" s="180">
        <v>0</v>
      </c>
      <c r="AJ176" s="180">
        <v>0</v>
      </c>
      <c r="AM176" s="180">
        <v>0</v>
      </c>
      <c r="AN176" s="180">
        <v>0</v>
      </c>
      <c r="AO176" s="180">
        <v>0</v>
      </c>
      <c r="AP176" s="180">
        <v>0</v>
      </c>
      <c r="AQ176" s="180">
        <v>0</v>
      </c>
      <c r="AR176" s="180">
        <v>0</v>
      </c>
      <c r="AS176" s="180">
        <v>0</v>
      </c>
      <c r="AT176" s="180">
        <v>0</v>
      </c>
      <c r="AV176" s="180">
        <v>0</v>
      </c>
      <c r="AW176" s="180">
        <v>0</v>
      </c>
      <c r="AX176" s="180">
        <v>0</v>
      </c>
      <c r="AY176" s="180">
        <v>0</v>
      </c>
      <c r="AZ176" s="180">
        <v>0</v>
      </c>
      <c r="BA176" s="180">
        <v>0</v>
      </c>
      <c r="BB176" s="180">
        <v>0</v>
      </c>
      <c r="BC176" s="180">
        <v>0</v>
      </c>
      <c r="BD176" s="180">
        <v>0</v>
      </c>
      <c r="BE176" s="180">
        <v>0</v>
      </c>
      <c r="BF176" s="180">
        <v>0</v>
      </c>
      <c r="BH176" s="180">
        <v>0</v>
      </c>
      <c r="BI176" s="180">
        <v>0</v>
      </c>
      <c r="BJ176" s="180">
        <v>0</v>
      </c>
      <c r="BK176" s="180">
        <v>0</v>
      </c>
      <c r="BM176" s="180">
        <v>0</v>
      </c>
      <c r="BN176" s="180">
        <v>0</v>
      </c>
      <c r="BO176" s="180">
        <v>0</v>
      </c>
      <c r="BP176" s="180">
        <v>0</v>
      </c>
      <c r="BQ176" s="180">
        <v>0</v>
      </c>
      <c r="BR176" s="180">
        <v>0</v>
      </c>
      <c r="BS176" s="180">
        <v>0</v>
      </c>
      <c r="BT176" s="180">
        <v>0</v>
      </c>
      <c r="BU176" s="180">
        <v>0</v>
      </c>
      <c r="BV176" s="180">
        <v>0</v>
      </c>
      <c r="BX176" s="180">
        <v>0</v>
      </c>
      <c r="BY176" s="180">
        <v>0</v>
      </c>
      <c r="BZ176" s="180">
        <v>0</v>
      </c>
      <c r="CA176" s="180">
        <v>0</v>
      </c>
      <c r="CB176" s="180">
        <v>0</v>
      </c>
      <c r="CD176" s="180">
        <v>0</v>
      </c>
    </row>
    <row r="177" spans="1:82" x14ac:dyDescent="0.3">
      <c r="A177" s="155">
        <v>562</v>
      </c>
      <c r="B177" s="180" t="s">
        <v>1069</v>
      </c>
      <c r="E177" s="180">
        <v>0</v>
      </c>
      <c r="G177" s="180">
        <v>0</v>
      </c>
      <c r="H177" s="180">
        <v>0</v>
      </c>
      <c r="I177" s="180">
        <v>0</v>
      </c>
      <c r="J177" s="180">
        <v>0</v>
      </c>
      <c r="K177" s="180">
        <v>0</v>
      </c>
      <c r="L177" s="180">
        <v>0</v>
      </c>
      <c r="M177" s="180">
        <v>0</v>
      </c>
      <c r="N177" s="180">
        <v>0</v>
      </c>
      <c r="O177" s="180">
        <v>0</v>
      </c>
      <c r="P177" s="180">
        <v>0</v>
      </c>
      <c r="Q177" s="180">
        <v>0</v>
      </c>
      <c r="R177" s="180">
        <v>0</v>
      </c>
      <c r="S177" s="180">
        <v>0</v>
      </c>
      <c r="T177" s="180">
        <v>0</v>
      </c>
      <c r="U177" s="180">
        <v>0</v>
      </c>
      <c r="V177" s="180">
        <v>0</v>
      </c>
      <c r="W177" s="180">
        <v>0</v>
      </c>
      <c r="Y177" s="180">
        <v>0</v>
      </c>
      <c r="Z177" s="180">
        <v>0</v>
      </c>
      <c r="AA177" s="180">
        <v>0</v>
      </c>
      <c r="AB177" s="180">
        <v>0</v>
      </c>
      <c r="AC177" s="180">
        <v>0</v>
      </c>
      <c r="AD177" s="180">
        <v>0</v>
      </c>
      <c r="AE177" s="180">
        <v>0</v>
      </c>
      <c r="AF177" s="180">
        <v>0</v>
      </c>
      <c r="AG177" s="180">
        <v>0</v>
      </c>
      <c r="AH177" s="180">
        <v>0</v>
      </c>
      <c r="AI177" s="180">
        <v>0</v>
      </c>
      <c r="AJ177" s="180">
        <v>0</v>
      </c>
      <c r="AM177" s="180">
        <v>0</v>
      </c>
      <c r="AN177" s="180">
        <v>0</v>
      </c>
      <c r="AO177" s="180">
        <v>0</v>
      </c>
      <c r="AP177" s="180">
        <v>0</v>
      </c>
      <c r="AQ177" s="180">
        <v>0</v>
      </c>
      <c r="AR177" s="180">
        <v>0</v>
      </c>
      <c r="AS177" s="180">
        <v>0</v>
      </c>
      <c r="AT177" s="180">
        <v>0</v>
      </c>
      <c r="AV177" s="180">
        <v>0</v>
      </c>
      <c r="AW177" s="180">
        <v>0</v>
      </c>
      <c r="AX177" s="180">
        <v>0</v>
      </c>
      <c r="AY177" s="180">
        <v>0</v>
      </c>
      <c r="AZ177" s="180">
        <v>0</v>
      </c>
      <c r="BA177" s="180">
        <v>0</v>
      </c>
      <c r="BB177" s="180">
        <v>0</v>
      </c>
      <c r="BC177" s="180">
        <v>0</v>
      </c>
      <c r="BD177" s="180">
        <v>0</v>
      </c>
      <c r="BE177" s="180">
        <v>0</v>
      </c>
      <c r="BF177" s="180">
        <v>0</v>
      </c>
      <c r="BH177" s="180">
        <v>0</v>
      </c>
      <c r="BI177" s="180">
        <v>0</v>
      </c>
      <c r="BJ177" s="180">
        <v>0</v>
      </c>
      <c r="BK177" s="180">
        <v>0</v>
      </c>
      <c r="BM177" s="180">
        <v>0</v>
      </c>
      <c r="BN177" s="180">
        <v>0</v>
      </c>
      <c r="BO177" s="180">
        <v>0</v>
      </c>
      <c r="BP177" s="180">
        <v>0</v>
      </c>
      <c r="BQ177" s="180">
        <v>0</v>
      </c>
      <c r="BR177" s="180">
        <v>0</v>
      </c>
      <c r="BS177" s="180">
        <v>0</v>
      </c>
      <c r="BT177" s="180">
        <v>0</v>
      </c>
      <c r="BU177" s="180">
        <v>0</v>
      </c>
      <c r="BV177" s="180">
        <v>0</v>
      </c>
      <c r="BX177" s="180">
        <v>0</v>
      </c>
      <c r="BY177" s="180">
        <v>0</v>
      </c>
      <c r="BZ177" s="180">
        <v>0</v>
      </c>
      <c r="CA177" s="180">
        <v>0</v>
      </c>
      <c r="CB177" s="180">
        <v>0</v>
      </c>
      <c r="CD177" s="180">
        <v>0</v>
      </c>
    </row>
    <row r="178" spans="1:82" x14ac:dyDescent="0.3">
      <c r="A178" s="155">
        <v>563</v>
      </c>
      <c r="B178" s="180" t="s">
        <v>1070</v>
      </c>
      <c r="E178" s="180">
        <v>0</v>
      </c>
      <c r="G178" s="180">
        <v>0</v>
      </c>
      <c r="H178" s="180">
        <v>0</v>
      </c>
      <c r="I178" s="180">
        <v>0</v>
      </c>
      <c r="J178" s="180">
        <v>0</v>
      </c>
      <c r="K178" s="180">
        <v>0</v>
      </c>
      <c r="L178" s="180">
        <v>0</v>
      </c>
      <c r="M178" s="180">
        <v>0</v>
      </c>
      <c r="N178" s="180">
        <v>0</v>
      </c>
      <c r="O178" s="180">
        <v>0</v>
      </c>
      <c r="P178" s="180">
        <v>0</v>
      </c>
      <c r="Q178" s="180">
        <v>0</v>
      </c>
      <c r="R178" s="180">
        <v>0</v>
      </c>
      <c r="S178" s="180">
        <v>0</v>
      </c>
      <c r="T178" s="180">
        <v>0</v>
      </c>
      <c r="U178" s="180">
        <v>0</v>
      </c>
      <c r="V178" s="180">
        <v>0</v>
      </c>
      <c r="W178" s="180">
        <v>0</v>
      </c>
      <c r="Y178" s="180">
        <v>0</v>
      </c>
      <c r="Z178" s="180">
        <v>0</v>
      </c>
      <c r="AA178" s="180">
        <v>0</v>
      </c>
      <c r="AB178" s="180">
        <v>0</v>
      </c>
      <c r="AC178" s="180">
        <v>0</v>
      </c>
      <c r="AD178" s="180">
        <v>0</v>
      </c>
      <c r="AE178" s="180">
        <v>0</v>
      </c>
      <c r="AF178" s="180">
        <v>0</v>
      </c>
      <c r="AG178" s="180">
        <v>0</v>
      </c>
      <c r="AH178" s="180">
        <v>0</v>
      </c>
      <c r="AI178" s="180">
        <v>0</v>
      </c>
      <c r="AJ178" s="180">
        <v>0</v>
      </c>
      <c r="AM178" s="180">
        <v>0</v>
      </c>
      <c r="AN178" s="180">
        <v>0</v>
      </c>
      <c r="AO178" s="180">
        <v>0</v>
      </c>
      <c r="AP178" s="180">
        <v>0</v>
      </c>
      <c r="AQ178" s="180">
        <v>0</v>
      </c>
      <c r="AR178" s="180">
        <v>0</v>
      </c>
      <c r="AS178" s="180">
        <v>0</v>
      </c>
      <c r="AT178" s="180">
        <v>0</v>
      </c>
      <c r="AV178" s="180">
        <v>0</v>
      </c>
      <c r="AW178" s="180">
        <v>0</v>
      </c>
      <c r="AX178" s="180">
        <v>0</v>
      </c>
      <c r="AY178" s="180">
        <v>0</v>
      </c>
      <c r="AZ178" s="180">
        <v>0</v>
      </c>
      <c r="BA178" s="180">
        <v>0</v>
      </c>
      <c r="BB178" s="180">
        <v>0</v>
      </c>
      <c r="BC178" s="180">
        <v>0</v>
      </c>
      <c r="BD178" s="180">
        <v>0</v>
      </c>
      <c r="BE178" s="180">
        <v>0</v>
      </c>
      <c r="BF178" s="180">
        <v>0</v>
      </c>
      <c r="BH178" s="180">
        <v>0</v>
      </c>
      <c r="BI178" s="180">
        <v>0</v>
      </c>
      <c r="BJ178" s="180">
        <v>0</v>
      </c>
      <c r="BK178" s="180">
        <v>0</v>
      </c>
      <c r="BM178" s="180">
        <v>0</v>
      </c>
      <c r="BN178" s="180">
        <v>0</v>
      </c>
      <c r="BO178" s="180">
        <v>0</v>
      </c>
      <c r="BP178" s="180">
        <v>0</v>
      </c>
      <c r="BQ178" s="180">
        <v>0</v>
      </c>
      <c r="BR178" s="180">
        <v>0</v>
      </c>
      <c r="BS178" s="180">
        <v>0</v>
      </c>
      <c r="BT178" s="180">
        <v>0</v>
      </c>
      <c r="BU178" s="180">
        <v>0</v>
      </c>
      <c r="BV178" s="180">
        <v>0</v>
      </c>
      <c r="BX178" s="180">
        <v>0</v>
      </c>
      <c r="BY178" s="180">
        <v>0</v>
      </c>
      <c r="BZ178" s="180">
        <v>0</v>
      </c>
      <c r="CA178" s="180">
        <v>0</v>
      </c>
      <c r="CB178" s="180">
        <v>0</v>
      </c>
      <c r="CD178" s="180">
        <v>0</v>
      </c>
    </row>
    <row r="179" spans="1:82" x14ac:dyDescent="0.3">
      <c r="A179" s="155">
        <v>564</v>
      </c>
      <c r="B179" s="180" t="s">
        <v>1071</v>
      </c>
      <c r="E179" s="180">
        <v>0</v>
      </c>
      <c r="G179" s="180">
        <v>0</v>
      </c>
      <c r="H179" s="180">
        <v>0</v>
      </c>
      <c r="I179" s="180">
        <v>0</v>
      </c>
      <c r="J179" s="180">
        <v>0</v>
      </c>
      <c r="K179" s="180">
        <v>0</v>
      </c>
      <c r="L179" s="180">
        <v>0</v>
      </c>
      <c r="M179" s="180">
        <v>0</v>
      </c>
      <c r="N179" s="180">
        <v>0</v>
      </c>
      <c r="O179" s="180">
        <v>0</v>
      </c>
      <c r="P179" s="180">
        <v>0</v>
      </c>
      <c r="Q179" s="180">
        <v>0</v>
      </c>
      <c r="R179" s="180">
        <v>0</v>
      </c>
      <c r="S179" s="180">
        <v>0</v>
      </c>
      <c r="T179" s="180">
        <v>0</v>
      </c>
      <c r="U179" s="180">
        <v>0</v>
      </c>
      <c r="V179" s="180">
        <v>0</v>
      </c>
      <c r="W179" s="180">
        <v>0</v>
      </c>
      <c r="Y179" s="180">
        <v>0</v>
      </c>
      <c r="Z179" s="180">
        <v>0</v>
      </c>
      <c r="AA179" s="180">
        <v>0</v>
      </c>
      <c r="AB179" s="180">
        <v>0</v>
      </c>
      <c r="AC179" s="180">
        <v>0</v>
      </c>
      <c r="AD179" s="180">
        <v>0</v>
      </c>
      <c r="AE179" s="180">
        <v>0</v>
      </c>
      <c r="AF179" s="180">
        <v>0</v>
      </c>
      <c r="AG179" s="180">
        <v>0</v>
      </c>
      <c r="AH179" s="180">
        <v>0</v>
      </c>
      <c r="AI179" s="180">
        <v>0</v>
      </c>
      <c r="AJ179" s="180">
        <v>0</v>
      </c>
      <c r="AM179" s="180">
        <v>0</v>
      </c>
      <c r="AN179" s="180">
        <v>0</v>
      </c>
      <c r="AO179" s="180">
        <v>0</v>
      </c>
      <c r="AP179" s="180">
        <v>0</v>
      </c>
      <c r="AQ179" s="180">
        <v>0</v>
      </c>
      <c r="AR179" s="180">
        <v>0</v>
      </c>
      <c r="AS179" s="180">
        <v>0</v>
      </c>
      <c r="AT179" s="180">
        <v>0</v>
      </c>
      <c r="AV179" s="180">
        <v>0</v>
      </c>
      <c r="AW179" s="180">
        <v>0</v>
      </c>
      <c r="AX179" s="180">
        <v>0</v>
      </c>
      <c r="AY179" s="180">
        <v>0</v>
      </c>
      <c r="AZ179" s="180">
        <v>0</v>
      </c>
      <c r="BA179" s="180">
        <v>0</v>
      </c>
      <c r="BB179" s="180">
        <v>0</v>
      </c>
      <c r="BC179" s="180">
        <v>0</v>
      </c>
      <c r="BD179" s="180">
        <v>0</v>
      </c>
      <c r="BE179" s="180">
        <v>0</v>
      </c>
      <c r="BF179" s="180">
        <v>0</v>
      </c>
      <c r="BH179" s="180">
        <v>0</v>
      </c>
      <c r="BI179" s="180">
        <v>0</v>
      </c>
      <c r="BJ179" s="180">
        <v>0</v>
      </c>
      <c r="BK179" s="180">
        <v>0</v>
      </c>
      <c r="BM179" s="180">
        <v>0</v>
      </c>
      <c r="BN179" s="180">
        <v>0</v>
      </c>
      <c r="BO179" s="180">
        <v>0</v>
      </c>
      <c r="BP179" s="180">
        <v>0</v>
      </c>
      <c r="BQ179" s="180">
        <v>0</v>
      </c>
      <c r="BR179" s="180">
        <v>0</v>
      </c>
      <c r="BS179" s="180">
        <v>0</v>
      </c>
      <c r="BT179" s="180">
        <v>0</v>
      </c>
      <c r="BU179" s="180">
        <v>0</v>
      </c>
      <c r="BV179" s="180">
        <v>0</v>
      </c>
      <c r="BX179" s="180">
        <v>0</v>
      </c>
      <c r="BY179" s="180">
        <v>0</v>
      </c>
      <c r="BZ179" s="180">
        <v>0</v>
      </c>
      <c r="CA179" s="180">
        <v>0</v>
      </c>
      <c r="CB179" s="180">
        <v>0</v>
      </c>
      <c r="CD179" s="180">
        <v>0</v>
      </c>
    </row>
    <row r="180" spans="1:82" x14ac:dyDescent="0.3">
      <c r="A180" s="155">
        <v>565</v>
      </c>
      <c r="B180" s="180" t="s">
        <v>1072</v>
      </c>
      <c r="E180" s="180">
        <v>0</v>
      </c>
      <c r="G180" s="180">
        <v>0</v>
      </c>
      <c r="H180" s="180">
        <v>0</v>
      </c>
      <c r="I180" s="180">
        <v>0</v>
      </c>
      <c r="J180" s="180">
        <v>0</v>
      </c>
      <c r="K180" s="180">
        <v>0</v>
      </c>
      <c r="L180" s="180">
        <v>0</v>
      </c>
      <c r="M180" s="180">
        <v>0</v>
      </c>
      <c r="N180" s="180">
        <v>0</v>
      </c>
      <c r="O180" s="180">
        <v>0</v>
      </c>
      <c r="P180" s="180">
        <v>0</v>
      </c>
      <c r="Q180" s="180">
        <v>0</v>
      </c>
      <c r="R180" s="180">
        <v>0</v>
      </c>
      <c r="S180" s="180">
        <v>0</v>
      </c>
      <c r="T180" s="180">
        <v>0</v>
      </c>
      <c r="U180" s="180">
        <v>0</v>
      </c>
      <c r="V180" s="180">
        <v>0</v>
      </c>
      <c r="W180" s="180">
        <v>0</v>
      </c>
      <c r="Y180" s="180">
        <v>0</v>
      </c>
      <c r="Z180" s="180">
        <v>0</v>
      </c>
      <c r="AA180" s="180">
        <v>0</v>
      </c>
      <c r="AB180" s="180">
        <v>0</v>
      </c>
      <c r="AC180" s="180">
        <v>0</v>
      </c>
      <c r="AD180" s="180">
        <v>0</v>
      </c>
      <c r="AE180" s="180">
        <v>0</v>
      </c>
      <c r="AF180" s="180">
        <v>0</v>
      </c>
      <c r="AG180" s="180">
        <v>0</v>
      </c>
      <c r="AH180" s="180">
        <v>0</v>
      </c>
      <c r="AI180" s="180">
        <v>0</v>
      </c>
      <c r="AJ180" s="180">
        <v>0</v>
      </c>
      <c r="AM180" s="180">
        <v>0</v>
      </c>
      <c r="AN180" s="180">
        <v>0</v>
      </c>
      <c r="AO180" s="180">
        <v>0</v>
      </c>
      <c r="AP180" s="180">
        <v>0</v>
      </c>
      <c r="AQ180" s="180">
        <v>0</v>
      </c>
      <c r="AR180" s="180">
        <v>0</v>
      </c>
      <c r="AS180" s="180">
        <v>0</v>
      </c>
      <c r="AT180" s="180">
        <v>0</v>
      </c>
      <c r="AV180" s="180">
        <v>0</v>
      </c>
      <c r="AW180" s="180">
        <v>0</v>
      </c>
      <c r="AX180" s="180">
        <v>0</v>
      </c>
      <c r="AY180" s="180">
        <v>0</v>
      </c>
      <c r="AZ180" s="180">
        <v>0</v>
      </c>
      <c r="BA180" s="180">
        <v>0</v>
      </c>
      <c r="BB180" s="180">
        <v>0</v>
      </c>
      <c r="BC180" s="180">
        <v>0</v>
      </c>
      <c r="BD180" s="180">
        <v>0</v>
      </c>
      <c r="BE180" s="180">
        <v>0</v>
      </c>
      <c r="BF180" s="180">
        <v>0</v>
      </c>
      <c r="BH180" s="180">
        <v>0</v>
      </c>
      <c r="BI180" s="180">
        <v>0</v>
      </c>
      <c r="BJ180" s="180">
        <v>0</v>
      </c>
      <c r="BK180" s="180">
        <v>0</v>
      </c>
      <c r="BM180" s="180">
        <v>0</v>
      </c>
      <c r="BN180" s="180">
        <v>0</v>
      </c>
      <c r="BO180" s="180">
        <v>0</v>
      </c>
      <c r="BP180" s="180">
        <v>0</v>
      </c>
      <c r="BQ180" s="180">
        <v>0</v>
      </c>
      <c r="BR180" s="180">
        <v>0</v>
      </c>
      <c r="BS180" s="180">
        <v>0</v>
      </c>
      <c r="BT180" s="180">
        <v>0</v>
      </c>
      <c r="BU180" s="180">
        <v>0</v>
      </c>
      <c r="BV180" s="180">
        <v>0</v>
      </c>
      <c r="BX180" s="180">
        <v>0</v>
      </c>
      <c r="BY180" s="180">
        <v>0</v>
      </c>
      <c r="BZ180" s="180">
        <v>0</v>
      </c>
      <c r="CA180" s="180">
        <v>0</v>
      </c>
      <c r="CB180" s="180">
        <v>0</v>
      </c>
      <c r="CD180" s="180">
        <v>0</v>
      </c>
    </row>
    <row r="181" spans="1:82" x14ac:dyDescent="0.3">
      <c r="A181" s="155">
        <v>566</v>
      </c>
      <c r="B181" s="180" t="s">
        <v>1073</v>
      </c>
      <c r="E181" s="180">
        <v>0</v>
      </c>
      <c r="G181" s="180">
        <v>0</v>
      </c>
      <c r="H181" s="180">
        <v>0</v>
      </c>
      <c r="I181" s="180">
        <v>0</v>
      </c>
      <c r="J181" s="180">
        <v>0</v>
      </c>
      <c r="K181" s="180">
        <v>0</v>
      </c>
      <c r="L181" s="180">
        <v>0</v>
      </c>
      <c r="M181" s="180">
        <v>0</v>
      </c>
      <c r="N181" s="180">
        <v>0</v>
      </c>
      <c r="O181" s="180">
        <v>0</v>
      </c>
      <c r="P181" s="180">
        <v>0</v>
      </c>
      <c r="Q181" s="180">
        <v>0</v>
      </c>
      <c r="R181" s="180">
        <v>0</v>
      </c>
      <c r="S181" s="180">
        <v>0</v>
      </c>
      <c r="T181" s="180">
        <v>0</v>
      </c>
      <c r="U181" s="180">
        <v>0</v>
      </c>
      <c r="V181" s="180">
        <v>0</v>
      </c>
      <c r="W181" s="180">
        <v>0</v>
      </c>
      <c r="Y181" s="180">
        <v>0</v>
      </c>
      <c r="Z181" s="180">
        <v>0</v>
      </c>
      <c r="AA181" s="180">
        <v>0</v>
      </c>
      <c r="AB181" s="180">
        <v>0</v>
      </c>
      <c r="AC181" s="180">
        <v>0</v>
      </c>
      <c r="AD181" s="180">
        <v>0</v>
      </c>
      <c r="AE181" s="180">
        <v>0</v>
      </c>
      <c r="AF181" s="180">
        <v>0</v>
      </c>
      <c r="AG181" s="180">
        <v>0</v>
      </c>
      <c r="AH181" s="180">
        <v>0</v>
      </c>
      <c r="AI181" s="180">
        <v>0</v>
      </c>
      <c r="AJ181" s="180">
        <v>0</v>
      </c>
      <c r="AM181" s="180">
        <v>0</v>
      </c>
      <c r="AN181" s="180">
        <v>0</v>
      </c>
      <c r="AO181" s="180">
        <v>0</v>
      </c>
      <c r="AP181" s="180">
        <v>0</v>
      </c>
      <c r="AQ181" s="180">
        <v>0</v>
      </c>
      <c r="AR181" s="180">
        <v>0</v>
      </c>
      <c r="AS181" s="180">
        <v>0</v>
      </c>
      <c r="AT181" s="180">
        <v>0</v>
      </c>
      <c r="AV181" s="180">
        <v>0</v>
      </c>
      <c r="AW181" s="180">
        <v>0</v>
      </c>
      <c r="AX181" s="180">
        <v>0</v>
      </c>
      <c r="AY181" s="180">
        <v>0</v>
      </c>
      <c r="AZ181" s="180">
        <v>0</v>
      </c>
      <c r="BA181" s="180">
        <v>0</v>
      </c>
      <c r="BB181" s="180">
        <v>0</v>
      </c>
      <c r="BC181" s="180">
        <v>0</v>
      </c>
      <c r="BD181" s="180">
        <v>0</v>
      </c>
      <c r="BE181" s="180">
        <v>0</v>
      </c>
      <c r="BF181" s="180">
        <v>0</v>
      </c>
      <c r="BH181" s="180">
        <v>0</v>
      </c>
      <c r="BI181" s="180">
        <v>0</v>
      </c>
      <c r="BJ181" s="180">
        <v>0</v>
      </c>
      <c r="BK181" s="180">
        <v>0</v>
      </c>
      <c r="BM181" s="180">
        <v>0</v>
      </c>
      <c r="BN181" s="180">
        <v>0</v>
      </c>
      <c r="BO181" s="180">
        <v>0</v>
      </c>
      <c r="BP181" s="180">
        <v>0</v>
      </c>
      <c r="BQ181" s="180">
        <v>0</v>
      </c>
      <c r="BR181" s="180">
        <v>0</v>
      </c>
      <c r="BS181" s="180">
        <v>0</v>
      </c>
      <c r="BT181" s="180">
        <v>0</v>
      </c>
      <c r="BU181" s="180">
        <v>0</v>
      </c>
      <c r="BV181" s="180">
        <v>0</v>
      </c>
      <c r="BX181" s="180">
        <v>0</v>
      </c>
      <c r="BY181" s="180">
        <v>0</v>
      </c>
      <c r="BZ181" s="180">
        <v>0</v>
      </c>
      <c r="CA181" s="180">
        <v>0</v>
      </c>
      <c r="CB181" s="180">
        <v>0</v>
      </c>
      <c r="CD181" s="180">
        <v>0</v>
      </c>
    </row>
    <row r="182" spans="1:82" x14ac:dyDescent="0.3">
      <c r="A182" s="155">
        <v>567</v>
      </c>
      <c r="B182" s="180" t="s">
        <v>1074</v>
      </c>
      <c r="E182" s="180">
        <v>0</v>
      </c>
      <c r="G182" s="180">
        <v>0</v>
      </c>
      <c r="H182" s="180">
        <v>0</v>
      </c>
      <c r="I182" s="180">
        <v>0</v>
      </c>
      <c r="J182" s="180">
        <v>0</v>
      </c>
      <c r="K182" s="180">
        <v>0</v>
      </c>
      <c r="L182" s="180">
        <v>0</v>
      </c>
      <c r="M182" s="180">
        <v>0</v>
      </c>
      <c r="N182" s="180">
        <v>0</v>
      </c>
      <c r="O182" s="180">
        <v>0</v>
      </c>
      <c r="P182" s="180">
        <v>0</v>
      </c>
      <c r="Q182" s="180">
        <v>0</v>
      </c>
      <c r="R182" s="180">
        <v>0</v>
      </c>
      <c r="S182" s="180">
        <v>0</v>
      </c>
      <c r="T182" s="180">
        <v>0</v>
      </c>
      <c r="U182" s="180">
        <v>0</v>
      </c>
      <c r="V182" s="180">
        <v>0</v>
      </c>
      <c r="W182" s="180">
        <v>0</v>
      </c>
      <c r="Y182" s="180">
        <v>0</v>
      </c>
      <c r="Z182" s="180">
        <v>0</v>
      </c>
      <c r="AA182" s="180">
        <v>0</v>
      </c>
      <c r="AB182" s="180">
        <v>0</v>
      </c>
      <c r="AC182" s="180">
        <v>0</v>
      </c>
      <c r="AD182" s="180">
        <v>0</v>
      </c>
      <c r="AE182" s="180">
        <v>0</v>
      </c>
      <c r="AF182" s="180">
        <v>0</v>
      </c>
      <c r="AG182" s="180">
        <v>0</v>
      </c>
      <c r="AH182" s="180">
        <v>0</v>
      </c>
      <c r="AI182" s="180">
        <v>0</v>
      </c>
      <c r="AJ182" s="180">
        <v>0</v>
      </c>
      <c r="AM182" s="180">
        <v>0</v>
      </c>
      <c r="AN182" s="180">
        <v>0</v>
      </c>
      <c r="AO182" s="180">
        <v>0</v>
      </c>
      <c r="AP182" s="180">
        <v>0</v>
      </c>
      <c r="AQ182" s="180">
        <v>0</v>
      </c>
      <c r="AR182" s="180">
        <v>0</v>
      </c>
      <c r="AS182" s="180">
        <v>0</v>
      </c>
      <c r="AT182" s="180">
        <v>0</v>
      </c>
      <c r="AV182" s="180">
        <v>0</v>
      </c>
      <c r="AW182" s="180">
        <v>0</v>
      </c>
      <c r="AX182" s="180">
        <v>0</v>
      </c>
      <c r="AY182" s="180">
        <v>0</v>
      </c>
      <c r="AZ182" s="180">
        <v>0</v>
      </c>
      <c r="BA182" s="180">
        <v>0</v>
      </c>
      <c r="BB182" s="180">
        <v>0</v>
      </c>
      <c r="BC182" s="180">
        <v>0</v>
      </c>
      <c r="BD182" s="180">
        <v>0</v>
      </c>
      <c r="BE182" s="180">
        <v>0</v>
      </c>
      <c r="BF182" s="180">
        <v>0</v>
      </c>
      <c r="BH182" s="180">
        <v>0</v>
      </c>
      <c r="BI182" s="180">
        <v>0</v>
      </c>
      <c r="BJ182" s="180">
        <v>0</v>
      </c>
      <c r="BK182" s="180">
        <v>0</v>
      </c>
      <c r="BM182" s="180">
        <v>0</v>
      </c>
      <c r="BN182" s="180">
        <v>0</v>
      </c>
      <c r="BO182" s="180">
        <v>0</v>
      </c>
      <c r="BP182" s="180">
        <v>0</v>
      </c>
      <c r="BQ182" s="180">
        <v>0</v>
      </c>
      <c r="BR182" s="180">
        <v>0</v>
      </c>
      <c r="BS182" s="180">
        <v>0</v>
      </c>
      <c r="BT182" s="180">
        <v>0</v>
      </c>
      <c r="BU182" s="180">
        <v>0</v>
      </c>
      <c r="BV182" s="180">
        <v>0</v>
      </c>
      <c r="BX182" s="180">
        <v>0</v>
      </c>
      <c r="BY182" s="180">
        <v>0</v>
      </c>
      <c r="BZ182" s="180">
        <v>0</v>
      </c>
      <c r="CA182" s="180">
        <v>0</v>
      </c>
      <c r="CB182" s="180">
        <v>0</v>
      </c>
      <c r="CD182" s="180">
        <v>0</v>
      </c>
    </row>
    <row r="183" spans="1:82" x14ac:dyDescent="0.3">
      <c r="A183" s="155">
        <v>568</v>
      </c>
      <c r="B183" s="180" t="s">
        <v>1075</v>
      </c>
      <c r="E183" s="180">
        <v>0</v>
      </c>
      <c r="G183" s="180">
        <v>0</v>
      </c>
      <c r="H183" s="180">
        <v>0</v>
      </c>
      <c r="I183" s="180">
        <v>0</v>
      </c>
      <c r="J183" s="180">
        <v>0</v>
      </c>
      <c r="K183" s="180">
        <v>0</v>
      </c>
      <c r="L183" s="180">
        <v>0</v>
      </c>
      <c r="M183" s="180">
        <v>0</v>
      </c>
      <c r="N183" s="180">
        <v>0</v>
      </c>
      <c r="O183" s="180">
        <v>0</v>
      </c>
      <c r="P183" s="180">
        <v>0</v>
      </c>
      <c r="Q183" s="180">
        <v>0</v>
      </c>
      <c r="R183" s="180">
        <v>0</v>
      </c>
      <c r="S183" s="180">
        <v>0</v>
      </c>
      <c r="T183" s="180">
        <v>0</v>
      </c>
      <c r="U183" s="180">
        <v>0</v>
      </c>
      <c r="V183" s="180">
        <v>0</v>
      </c>
      <c r="W183" s="180">
        <v>0</v>
      </c>
      <c r="Y183" s="180">
        <v>0</v>
      </c>
      <c r="Z183" s="180">
        <v>0</v>
      </c>
      <c r="AA183" s="180">
        <v>0</v>
      </c>
      <c r="AB183" s="180">
        <v>0</v>
      </c>
      <c r="AC183" s="180">
        <v>0</v>
      </c>
      <c r="AD183" s="180">
        <v>0</v>
      </c>
      <c r="AE183" s="180">
        <v>0</v>
      </c>
      <c r="AF183" s="180">
        <v>0</v>
      </c>
      <c r="AG183" s="180">
        <v>0</v>
      </c>
      <c r="AH183" s="180">
        <v>0</v>
      </c>
      <c r="AI183" s="180">
        <v>0</v>
      </c>
      <c r="AJ183" s="180">
        <v>0</v>
      </c>
      <c r="AM183" s="180">
        <v>0</v>
      </c>
      <c r="AN183" s="180">
        <v>0</v>
      </c>
      <c r="AO183" s="180">
        <v>0</v>
      </c>
      <c r="AP183" s="180">
        <v>0</v>
      </c>
      <c r="AQ183" s="180">
        <v>0</v>
      </c>
      <c r="AR183" s="180">
        <v>0</v>
      </c>
      <c r="AS183" s="180">
        <v>0</v>
      </c>
      <c r="AT183" s="180">
        <v>0</v>
      </c>
      <c r="AV183" s="180">
        <v>0</v>
      </c>
      <c r="AW183" s="180">
        <v>0</v>
      </c>
      <c r="AX183" s="180">
        <v>0</v>
      </c>
      <c r="AY183" s="180">
        <v>0</v>
      </c>
      <c r="AZ183" s="180">
        <v>0</v>
      </c>
      <c r="BA183" s="180">
        <v>0</v>
      </c>
      <c r="BB183" s="180">
        <v>0</v>
      </c>
      <c r="BC183" s="180">
        <v>0</v>
      </c>
      <c r="BD183" s="180">
        <v>0</v>
      </c>
      <c r="BE183" s="180">
        <v>0</v>
      </c>
      <c r="BF183" s="180">
        <v>0</v>
      </c>
      <c r="BH183" s="180">
        <v>0</v>
      </c>
      <c r="BI183" s="180">
        <v>0</v>
      </c>
      <c r="BJ183" s="180">
        <v>0</v>
      </c>
      <c r="BK183" s="180">
        <v>0</v>
      </c>
      <c r="BM183" s="180">
        <v>0</v>
      </c>
      <c r="BN183" s="180">
        <v>0</v>
      </c>
      <c r="BO183" s="180">
        <v>0</v>
      </c>
      <c r="BP183" s="180">
        <v>0</v>
      </c>
      <c r="BQ183" s="180">
        <v>0</v>
      </c>
      <c r="BR183" s="180">
        <v>0</v>
      </c>
      <c r="BS183" s="180">
        <v>0</v>
      </c>
      <c r="BT183" s="180">
        <v>0</v>
      </c>
      <c r="BU183" s="180">
        <v>0</v>
      </c>
      <c r="BV183" s="180">
        <v>0</v>
      </c>
      <c r="BX183" s="180">
        <v>0</v>
      </c>
      <c r="BY183" s="180">
        <v>0</v>
      </c>
      <c r="BZ183" s="180">
        <v>0</v>
      </c>
      <c r="CA183" s="180">
        <v>0</v>
      </c>
      <c r="CB183" s="180">
        <v>0</v>
      </c>
      <c r="CD183" s="180">
        <v>0</v>
      </c>
    </row>
    <row r="184" spans="1:82" x14ac:dyDescent="0.3">
      <c r="A184" s="155">
        <v>569</v>
      </c>
      <c r="B184" s="180" t="s">
        <v>1076</v>
      </c>
      <c r="E184" s="180">
        <v>0</v>
      </c>
      <c r="G184" s="180">
        <v>0</v>
      </c>
      <c r="H184" s="180">
        <v>0</v>
      </c>
      <c r="I184" s="180">
        <v>0</v>
      </c>
      <c r="J184" s="180">
        <v>0</v>
      </c>
      <c r="K184" s="180">
        <v>0</v>
      </c>
      <c r="L184" s="180">
        <v>0</v>
      </c>
      <c r="M184" s="180">
        <v>0</v>
      </c>
      <c r="N184" s="180">
        <v>0</v>
      </c>
      <c r="O184" s="180">
        <v>0</v>
      </c>
      <c r="P184" s="180">
        <v>0</v>
      </c>
      <c r="Q184" s="180">
        <v>0</v>
      </c>
      <c r="R184" s="180">
        <v>0</v>
      </c>
      <c r="S184" s="180">
        <v>0</v>
      </c>
      <c r="T184" s="180">
        <v>0</v>
      </c>
      <c r="U184" s="180">
        <v>0</v>
      </c>
      <c r="V184" s="180">
        <v>0</v>
      </c>
      <c r="W184" s="180">
        <v>0</v>
      </c>
      <c r="Y184" s="180">
        <v>0</v>
      </c>
      <c r="Z184" s="180">
        <v>0</v>
      </c>
      <c r="AA184" s="180">
        <v>0</v>
      </c>
      <c r="AB184" s="180">
        <v>0</v>
      </c>
      <c r="AC184" s="180">
        <v>0</v>
      </c>
      <c r="AD184" s="180">
        <v>0</v>
      </c>
      <c r="AE184" s="180">
        <v>0</v>
      </c>
      <c r="AF184" s="180">
        <v>0</v>
      </c>
      <c r="AG184" s="180">
        <v>0</v>
      </c>
      <c r="AH184" s="180">
        <v>0</v>
      </c>
      <c r="AI184" s="180">
        <v>0</v>
      </c>
      <c r="AJ184" s="180">
        <v>0</v>
      </c>
      <c r="AM184" s="180">
        <v>0</v>
      </c>
      <c r="AN184" s="180">
        <v>0</v>
      </c>
      <c r="AO184" s="180">
        <v>0</v>
      </c>
      <c r="AP184" s="180">
        <v>0</v>
      </c>
      <c r="AQ184" s="180">
        <v>0</v>
      </c>
      <c r="AR184" s="180">
        <v>0</v>
      </c>
      <c r="AS184" s="180">
        <v>0</v>
      </c>
      <c r="AT184" s="180">
        <v>0</v>
      </c>
      <c r="AV184" s="180">
        <v>0</v>
      </c>
      <c r="AW184" s="180">
        <v>0</v>
      </c>
      <c r="AX184" s="180">
        <v>0</v>
      </c>
      <c r="AY184" s="180">
        <v>0</v>
      </c>
      <c r="AZ184" s="180">
        <v>0</v>
      </c>
      <c r="BA184" s="180">
        <v>0</v>
      </c>
      <c r="BB184" s="180">
        <v>0</v>
      </c>
      <c r="BC184" s="180">
        <v>0</v>
      </c>
      <c r="BD184" s="180">
        <v>0</v>
      </c>
      <c r="BE184" s="180">
        <v>0</v>
      </c>
      <c r="BF184" s="180">
        <v>0</v>
      </c>
      <c r="BH184" s="180">
        <v>0</v>
      </c>
      <c r="BI184" s="180">
        <v>0</v>
      </c>
      <c r="BJ184" s="180">
        <v>0</v>
      </c>
      <c r="BK184" s="180">
        <v>0</v>
      </c>
      <c r="BM184" s="180">
        <v>0</v>
      </c>
      <c r="BN184" s="180">
        <v>0</v>
      </c>
      <c r="BO184" s="180">
        <v>0</v>
      </c>
      <c r="BP184" s="180">
        <v>0</v>
      </c>
      <c r="BQ184" s="180">
        <v>0</v>
      </c>
      <c r="BR184" s="180">
        <v>0</v>
      </c>
      <c r="BS184" s="180">
        <v>0</v>
      </c>
      <c r="BT184" s="180">
        <v>0</v>
      </c>
      <c r="BU184" s="180">
        <v>0</v>
      </c>
      <c r="BV184" s="180">
        <v>0</v>
      </c>
      <c r="BX184" s="180">
        <v>0</v>
      </c>
      <c r="BY184" s="180">
        <v>0</v>
      </c>
      <c r="BZ184" s="180">
        <v>0</v>
      </c>
      <c r="CA184" s="180">
        <v>0</v>
      </c>
      <c r="CB184" s="180">
        <v>0</v>
      </c>
      <c r="CD184" s="180">
        <v>0</v>
      </c>
    </row>
    <row r="185" spans="1:82" x14ac:dyDescent="0.3">
      <c r="A185" s="155">
        <v>571</v>
      </c>
      <c r="B185" s="180" t="s">
        <v>794</v>
      </c>
      <c r="E185" s="180">
        <v>0</v>
      </c>
      <c r="G185" s="180">
        <v>0</v>
      </c>
      <c r="H185" s="180">
        <v>0</v>
      </c>
      <c r="I185" s="180">
        <v>0</v>
      </c>
      <c r="J185" s="180">
        <v>0</v>
      </c>
      <c r="K185" s="180">
        <v>0</v>
      </c>
      <c r="L185" s="180">
        <v>0</v>
      </c>
      <c r="M185" s="180">
        <v>0</v>
      </c>
      <c r="N185" s="180">
        <v>0</v>
      </c>
      <c r="O185" s="180">
        <v>0</v>
      </c>
      <c r="P185" s="180">
        <v>0</v>
      </c>
      <c r="Q185" s="180">
        <v>0</v>
      </c>
      <c r="R185" s="180">
        <v>0</v>
      </c>
      <c r="S185" s="180">
        <v>0</v>
      </c>
      <c r="T185" s="180">
        <v>0</v>
      </c>
      <c r="U185" s="180">
        <v>0</v>
      </c>
      <c r="V185" s="180">
        <v>0</v>
      </c>
      <c r="W185" s="180">
        <v>0</v>
      </c>
      <c r="Y185" s="180">
        <v>0</v>
      </c>
      <c r="Z185" s="180">
        <v>0</v>
      </c>
      <c r="AA185" s="180">
        <v>0</v>
      </c>
      <c r="AB185" s="180">
        <v>0</v>
      </c>
      <c r="AC185" s="180">
        <v>0</v>
      </c>
      <c r="AD185" s="180">
        <v>0</v>
      </c>
      <c r="AE185" s="180">
        <v>0</v>
      </c>
      <c r="AF185" s="180">
        <v>0</v>
      </c>
      <c r="AG185" s="180">
        <v>0</v>
      </c>
      <c r="AH185" s="180">
        <v>0</v>
      </c>
      <c r="AI185" s="180">
        <v>0</v>
      </c>
      <c r="AJ185" s="180">
        <v>0</v>
      </c>
      <c r="AM185" s="180">
        <v>0</v>
      </c>
      <c r="AN185" s="180">
        <v>0</v>
      </c>
      <c r="AO185" s="180">
        <v>0</v>
      </c>
      <c r="AP185" s="180">
        <v>0</v>
      </c>
      <c r="AQ185" s="180">
        <v>0</v>
      </c>
      <c r="AR185" s="180">
        <v>0</v>
      </c>
      <c r="AS185" s="180">
        <v>0</v>
      </c>
      <c r="AT185" s="180">
        <v>0</v>
      </c>
      <c r="AV185" s="180">
        <v>0</v>
      </c>
      <c r="AW185" s="180">
        <v>0</v>
      </c>
      <c r="AX185" s="180">
        <v>0</v>
      </c>
      <c r="AY185" s="180">
        <v>0</v>
      </c>
      <c r="AZ185" s="180">
        <v>0</v>
      </c>
      <c r="BA185" s="180">
        <v>0</v>
      </c>
      <c r="BB185" s="180">
        <v>0</v>
      </c>
      <c r="BC185" s="180">
        <v>0</v>
      </c>
      <c r="BD185" s="180">
        <v>0</v>
      </c>
      <c r="BE185" s="180">
        <v>0</v>
      </c>
      <c r="BF185" s="180">
        <v>0</v>
      </c>
      <c r="BH185" s="180">
        <v>0</v>
      </c>
      <c r="BI185" s="180">
        <v>0</v>
      </c>
      <c r="BJ185" s="180">
        <v>0</v>
      </c>
      <c r="BK185" s="180">
        <v>0</v>
      </c>
      <c r="BM185" s="180">
        <v>0</v>
      </c>
      <c r="BN185" s="180">
        <v>0</v>
      </c>
      <c r="BO185" s="180">
        <v>0</v>
      </c>
      <c r="BP185" s="180">
        <v>0</v>
      </c>
      <c r="BQ185" s="180">
        <v>0</v>
      </c>
      <c r="BR185" s="180">
        <v>0</v>
      </c>
      <c r="BS185" s="180">
        <v>0</v>
      </c>
      <c r="BT185" s="180">
        <v>0</v>
      </c>
      <c r="BU185" s="180">
        <v>0</v>
      </c>
      <c r="BV185" s="180">
        <v>0</v>
      </c>
      <c r="BX185" s="180">
        <v>0</v>
      </c>
      <c r="BY185" s="180">
        <v>0</v>
      </c>
      <c r="BZ185" s="180">
        <v>0</v>
      </c>
      <c r="CA185" s="180">
        <v>0</v>
      </c>
      <c r="CB185" s="180">
        <v>0</v>
      </c>
      <c r="CD185" s="180">
        <v>0</v>
      </c>
    </row>
    <row r="186" spans="1:82" x14ac:dyDescent="0.3">
      <c r="A186" s="155">
        <v>572</v>
      </c>
      <c r="B186" s="180" t="s">
        <v>795</v>
      </c>
      <c r="E186" s="180">
        <v>0</v>
      </c>
      <c r="G186" s="180">
        <v>0</v>
      </c>
      <c r="H186" s="180">
        <v>0</v>
      </c>
      <c r="I186" s="180">
        <v>0</v>
      </c>
      <c r="J186" s="180">
        <v>0</v>
      </c>
      <c r="K186" s="180">
        <v>0</v>
      </c>
      <c r="L186" s="180">
        <v>0</v>
      </c>
      <c r="M186" s="180">
        <v>0</v>
      </c>
      <c r="N186" s="180">
        <v>0</v>
      </c>
      <c r="O186" s="180">
        <v>0</v>
      </c>
      <c r="P186" s="180">
        <v>0</v>
      </c>
      <c r="Q186" s="180">
        <v>0</v>
      </c>
      <c r="R186" s="180">
        <v>0</v>
      </c>
      <c r="S186" s="180">
        <v>0</v>
      </c>
      <c r="T186" s="180">
        <v>0</v>
      </c>
      <c r="U186" s="180">
        <v>0</v>
      </c>
      <c r="V186" s="180">
        <v>0</v>
      </c>
      <c r="W186" s="180">
        <v>0</v>
      </c>
      <c r="Y186" s="180">
        <v>0</v>
      </c>
      <c r="Z186" s="180">
        <v>0</v>
      </c>
      <c r="AA186" s="180">
        <v>0</v>
      </c>
      <c r="AB186" s="180">
        <v>0</v>
      </c>
      <c r="AC186" s="180">
        <v>0</v>
      </c>
      <c r="AD186" s="180">
        <v>0</v>
      </c>
      <c r="AE186" s="180">
        <v>0</v>
      </c>
      <c r="AF186" s="180">
        <v>0</v>
      </c>
      <c r="AG186" s="180">
        <v>0</v>
      </c>
      <c r="AH186" s="180">
        <v>0</v>
      </c>
      <c r="AI186" s="180">
        <v>0</v>
      </c>
      <c r="AJ186" s="180">
        <v>0</v>
      </c>
      <c r="AM186" s="180">
        <v>0</v>
      </c>
      <c r="AN186" s="180">
        <v>0</v>
      </c>
      <c r="AO186" s="180">
        <v>0</v>
      </c>
      <c r="AP186" s="180">
        <v>0</v>
      </c>
      <c r="AQ186" s="180">
        <v>0</v>
      </c>
      <c r="AR186" s="180">
        <v>0</v>
      </c>
      <c r="AS186" s="180">
        <v>0</v>
      </c>
      <c r="AT186" s="180">
        <v>0</v>
      </c>
      <c r="AV186" s="180">
        <v>0</v>
      </c>
      <c r="AW186" s="180">
        <v>0</v>
      </c>
      <c r="AX186" s="180">
        <v>0</v>
      </c>
      <c r="AY186" s="180">
        <v>0</v>
      </c>
      <c r="AZ186" s="180">
        <v>0</v>
      </c>
      <c r="BA186" s="180">
        <v>0</v>
      </c>
      <c r="BB186" s="180">
        <v>0</v>
      </c>
      <c r="BC186" s="180">
        <v>0</v>
      </c>
      <c r="BD186" s="180">
        <v>0</v>
      </c>
      <c r="BE186" s="180">
        <v>0</v>
      </c>
      <c r="BF186" s="180">
        <v>0</v>
      </c>
      <c r="BH186" s="180">
        <v>0</v>
      </c>
      <c r="BI186" s="180">
        <v>0</v>
      </c>
      <c r="BJ186" s="180">
        <v>0</v>
      </c>
      <c r="BK186" s="180">
        <v>0</v>
      </c>
      <c r="BM186" s="180">
        <v>0</v>
      </c>
      <c r="BN186" s="180">
        <v>0</v>
      </c>
      <c r="BO186" s="180">
        <v>0</v>
      </c>
      <c r="BP186" s="180">
        <v>0</v>
      </c>
      <c r="BQ186" s="180">
        <v>0</v>
      </c>
      <c r="BR186" s="180">
        <v>0</v>
      </c>
      <c r="BS186" s="180">
        <v>0</v>
      </c>
      <c r="BT186" s="180">
        <v>0</v>
      </c>
      <c r="BU186" s="180">
        <v>0</v>
      </c>
      <c r="BV186" s="180">
        <v>0</v>
      </c>
      <c r="BX186" s="180">
        <v>0</v>
      </c>
      <c r="BY186" s="180">
        <v>0</v>
      </c>
      <c r="BZ186" s="180">
        <v>0</v>
      </c>
      <c r="CA186" s="180">
        <v>0</v>
      </c>
      <c r="CB186" s="180">
        <v>0</v>
      </c>
      <c r="CD186" s="180">
        <v>0</v>
      </c>
    </row>
    <row r="187" spans="1:82" x14ac:dyDescent="0.3">
      <c r="A187" s="155">
        <v>573</v>
      </c>
      <c r="B187" s="180" t="s">
        <v>913</v>
      </c>
      <c r="E187" s="180">
        <v>0</v>
      </c>
      <c r="G187" s="180">
        <v>0</v>
      </c>
      <c r="H187" s="180">
        <v>0</v>
      </c>
      <c r="I187" s="180">
        <v>0</v>
      </c>
      <c r="J187" s="180">
        <v>0</v>
      </c>
      <c r="K187" s="180">
        <v>0</v>
      </c>
      <c r="L187" s="180">
        <v>0</v>
      </c>
      <c r="M187" s="180">
        <v>0</v>
      </c>
      <c r="N187" s="180">
        <v>0</v>
      </c>
      <c r="O187" s="180">
        <v>0</v>
      </c>
      <c r="P187" s="180">
        <v>0</v>
      </c>
      <c r="Q187" s="180">
        <v>0</v>
      </c>
      <c r="R187" s="180">
        <v>0</v>
      </c>
      <c r="S187" s="180">
        <v>0</v>
      </c>
      <c r="T187" s="180">
        <v>0</v>
      </c>
      <c r="U187" s="180">
        <v>0</v>
      </c>
      <c r="V187" s="180">
        <v>0</v>
      </c>
      <c r="W187" s="180">
        <v>0</v>
      </c>
      <c r="Y187" s="180">
        <v>0</v>
      </c>
      <c r="Z187" s="180">
        <v>0</v>
      </c>
      <c r="AA187" s="180">
        <v>0</v>
      </c>
      <c r="AB187" s="180">
        <v>0</v>
      </c>
      <c r="AC187" s="180">
        <v>0</v>
      </c>
      <c r="AD187" s="180">
        <v>0</v>
      </c>
      <c r="AE187" s="180">
        <v>0</v>
      </c>
      <c r="AF187" s="180">
        <v>0</v>
      </c>
      <c r="AG187" s="180">
        <v>0</v>
      </c>
      <c r="AH187" s="180">
        <v>0</v>
      </c>
      <c r="AI187" s="180">
        <v>0</v>
      </c>
      <c r="AJ187" s="180">
        <v>0</v>
      </c>
      <c r="AM187" s="180">
        <v>0</v>
      </c>
      <c r="AN187" s="180">
        <v>0</v>
      </c>
      <c r="AO187" s="180">
        <v>0</v>
      </c>
      <c r="AP187" s="180">
        <v>0</v>
      </c>
      <c r="AQ187" s="180">
        <v>0</v>
      </c>
      <c r="AR187" s="180">
        <v>0</v>
      </c>
      <c r="AS187" s="180">
        <v>0</v>
      </c>
      <c r="AT187" s="180">
        <v>0</v>
      </c>
      <c r="AV187" s="180">
        <v>0</v>
      </c>
      <c r="AW187" s="180">
        <v>0</v>
      </c>
      <c r="AX187" s="180">
        <v>0</v>
      </c>
      <c r="AY187" s="180">
        <v>0</v>
      </c>
      <c r="AZ187" s="180">
        <v>0</v>
      </c>
      <c r="BA187" s="180">
        <v>0</v>
      </c>
      <c r="BB187" s="180">
        <v>0</v>
      </c>
      <c r="BC187" s="180">
        <v>0</v>
      </c>
      <c r="BD187" s="180">
        <v>0</v>
      </c>
      <c r="BE187" s="180">
        <v>0</v>
      </c>
      <c r="BF187" s="180">
        <v>0</v>
      </c>
      <c r="BH187" s="180">
        <v>0</v>
      </c>
      <c r="BI187" s="180">
        <v>0</v>
      </c>
      <c r="BJ187" s="180">
        <v>0</v>
      </c>
      <c r="BK187" s="180">
        <v>0</v>
      </c>
      <c r="BM187" s="180">
        <v>0</v>
      </c>
      <c r="BN187" s="180">
        <v>0</v>
      </c>
      <c r="BO187" s="180">
        <v>0</v>
      </c>
      <c r="BP187" s="180">
        <v>0</v>
      </c>
      <c r="BQ187" s="180">
        <v>0</v>
      </c>
      <c r="BR187" s="180">
        <v>0</v>
      </c>
      <c r="BS187" s="180">
        <v>0</v>
      </c>
      <c r="BT187" s="180">
        <v>0</v>
      </c>
      <c r="BU187" s="180">
        <v>0</v>
      </c>
      <c r="BV187" s="180">
        <v>0</v>
      </c>
      <c r="BX187" s="180">
        <v>0</v>
      </c>
      <c r="BY187" s="180">
        <v>0</v>
      </c>
      <c r="BZ187" s="180">
        <v>0</v>
      </c>
      <c r="CA187" s="180">
        <v>0</v>
      </c>
      <c r="CB187" s="180">
        <v>0</v>
      </c>
      <c r="CD187" s="180">
        <v>0</v>
      </c>
    </row>
    <row r="188" spans="1:82" x14ac:dyDescent="0.3">
      <c r="A188" s="155">
        <v>575</v>
      </c>
      <c r="B188" s="180" t="s">
        <v>303</v>
      </c>
      <c r="E188" s="180">
        <v>0</v>
      </c>
      <c r="G188" s="180">
        <v>0</v>
      </c>
      <c r="H188" s="180">
        <v>0</v>
      </c>
      <c r="I188" s="180">
        <v>0</v>
      </c>
      <c r="J188" s="180">
        <v>0</v>
      </c>
      <c r="K188" s="180">
        <v>0</v>
      </c>
      <c r="L188" s="180">
        <v>0</v>
      </c>
      <c r="M188" s="180">
        <v>0</v>
      </c>
      <c r="N188" s="180">
        <v>0</v>
      </c>
      <c r="O188" s="180">
        <v>50000</v>
      </c>
      <c r="P188" s="180">
        <v>0</v>
      </c>
      <c r="Q188" s="180">
        <v>0</v>
      </c>
      <c r="R188" s="180">
        <v>0</v>
      </c>
      <c r="S188" s="180">
        <v>0</v>
      </c>
      <c r="T188" s="180">
        <v>0</v>
      </c>
      <c r="U188" s="180">
        <v>0</v>
      </c>
      <c r="V188" s="180">
        <v>0</v>
      </c>
      <c r="W188" s="180">
        <v>0</v>
      </c>
      <c r="Y188" s="180">
        <v>0</v>
      </c>
      <c r="Z188" s="180">
        <v>0</v>
      </c>
      <c r="AA188" s="180">
        <v>0</v>
      </c>
      <c r="AB188" s="180">
        <v>250133</v>
      </c>
      <c r="AC188" s="180">
        <v>19179</v>
      </c>
      <c r="AD188" s="180">
        <v>0</v>
      </c>
      <c r="AE188" s="180">
        <v>0</v>
      </c>
      <c r="AF188" s="180">
        <v>0</v>
      </c>
      <c r="AG188" s="180">
        <v>0</v>
      </c>
      <c r="AH188" s="180">
        <v>0</v>
      </c>
      <c r="AI188" s="180">
        <v>0</v>
      </c>
      <c r="AJ188" s="180">
        <v>0</v>
      </c>
      <c r="AM188" s="180">
        <v>0</v>
      </c>
      <c r="AN188" s="180">
        <v>0</v>
      </c>
      <c r="AO188" s="180">
        <v>2626</v>
      </c>
      <c r="AP188" s="180">
        <v>0</v>
      </c>
      <c r="AQ188" s="180">
        <v>0</v>
      </c>
      <c r="AR188" s="180">
        <v>481071</v>
      </c>
      <c r="AS188" s="180">
        <v>0</v>
      </c>
      <c r="AT188" s="180">
        <v>0</v>
      </c>
      <c r="AV188" s="180">
        <v>0</v>
      </c>
      <c r="AW188" s="180">
        <v>0</v>
      </c>
      <c r="AX188" s="180">
        <v>0</v>
      </c>
      <c r="AY188" s="180">
        <v>67034</v>
      </c>
      <c r="AZ188" s="180">
        <v>0</v>
      </c>
      <c r="BA188" s="180">
        <v>25950</v>
      </c>
      <c r="BB188" s="180">
        <v>0</v>
      </c>
      <c r="BC188" s="180">
        <v>109130</v>
      </c>
      <c r="BD188" s="180">
        <v>0</v>
      </c>
      <c r="BE188" s="180">
        <v>0</v>
      </c>
      <c r="BF188" s="180">
        <v>73330</v>
      </c>
      <c r="BH188" s="180">
        <v>0</v>
      </c>
      <c r="BI188" s="180">
        <v>0</v>
      </c>
      <c r="BJ188" s="180">
        <v>0</v>
      </c>
      <c r="BK188" s="180">
        <v>0</v>
      </c>
      <c r="BM188" s="180">
        <v>218402</v>
      </c>
      <c r="BN188" s="180">
        <v>0</v>
      </c>
      <c r="BO188" s="180">
        <v>0</v>
      </c>
      <c r="BP188" s="180">
        <v>0</v>
      </c>
      <c r="BQ188" s="180">
        <v>0</v>
      </c>
      <c r="BR188" s="180">
        <v>0</v>
      </c>
      <c r="BS188" s="180">
        <v>0</v>
      </c>
      <c r="BT188" s="180">
        <v>1345</v>
      </c>
      <c r="BU188" s="180">
        <v>0</v>
      </c>
      <c r="BV188" s="180">
        <v>0</v>
      </c>
      <c r="BX188" s="180">
        <v>0</v>
      </c>
      <c r="BY188" s="180">
        <v>14539</v>
      </c>
      <c r="BZ188" s="180">
        <v>379556</v>
      </c>
      <c r="CA188" s="180">
        <v>78</v>
      </c>
      <c r="CB188" s="180">
        <v>73756</v>
      </c>
      <c r="CD188" s="180">
        <v>0</v>
      </c>
    </row>
    <row r="189" spans="1:82" s="637" customFormat="1" x14ac:dyDescent="0.3">
      <c r="A189" s="636">
        <v>576</v>
      </c>
      <c r="B189" s="637" t="s">
        <v>304</v>
      </c>
      <c r="E189" s="637">
        <v>0</v>
      </c>
      <c r="G189" s="637">
        <v>0</v>
      </c>
      <c r="H189" s="637">
        <v>0</v>
      </c>
      <c r="I189" s="637">
        <v>0</v>
      </c>
      <c r="J189" s="637">
        <v>0</v>
      </c>
      <c r="K189" s="637">
        <v>0</v>
      </c>
      <c r="L189" s="637">
        <v>0</v>
      </c>
      <c r="M189" s="637">
        <v>0</v>
      </c>
      <c r="N189" s="637">
        <v>0</v>
      </c>
      <c r="O189" s="637">
        <v>0</v>
      </c>
      <c r="P189" s="637">
        <v>0</v>
      </c>
      <c r="Q189" s="637">
        <v>178084</v>
      </c>
      <c r="R189" s="637">
        <v>0</v>
      </c>
      <c r="S189" s="637">
        <v>0</v>
      </c>
      <c r="T189" s="637">
        <v>0</v>
      </c>
      <c r="U189" s="637">
        <v>0</v>
      </c>
      <c r="V189" s="637">
        <v>0</v>
      </c>
      <c r="W189" s="637">
        <v>0</v>
      </c>
      <c r="Y189" s="637">
        <v>110203</v>
      </c>
      <c r="Z189" s="637">
        <v>0</v>
      </c>
      <c r="AA189" s="637">
        <v>0</v>
      </c>
      <c r="AB189" s="637">
        <v>0</v>
      </c>
      <c r="AC189" s="637">
        <v>0</v>
      </c>
      <c r="AD189" s="637">
        <v>0</v>
      </c>
      <c r="AE189" s="637">
        <v>0</v>
      </c>
      <c r="AF189" s="637">
        <v>0</v>
      </c>
      <c r="AG189" s="637">
        <v>0</v>
      </c>
      <c r="AH189" s="637">
        <v>0</v>
      </c>
      <c r="AI189" s="637">
        <v>1163689</v>
      </c>
      <c r="AJ189" s="637">
        <v>0</v>
      </c>
      <c r="AM189" s="637">
        <v>55901</v>
      </c>
      <c r="AN189" s="637">
        <v>9186</v>
      </c>
      <c r="AO189" s="637">
        <v>0</v>
      </c>
      <c r="AP189" s="637">
        <v>0</v>
      </c>
      <c r="AQ189" s="637">
        <v>0</v>
      </c>
      <c r="AR189" s="637">
        <v>0</v>
      </c>
      <c r="AS189" s="637">
        <v>0</v>
      </c>
      <c r="AT189" s="637">
        <v>0</v>
      </c>
      <c r="AV189" s="637">
        <v>0</v>
      </c>
      <c r="AW189" s="637">
        <v>0</v>
      </c>
      <c r="AX189" s="637">
        <v>0</v>
      </c>
      <c r="AY189" s="637">
        <v>0</v>
      </c>
      <c r="AZ189" s="637">
        <v>0</v>
      </c>
      <c r="BA189" s="637">
        <v>0</v>
      </c>
      <c r="BB189" s="637">
        <v>0</v>
      </c>
      <c r="BC189" s="637">
        <v>0</v>
      </c>
      <c r="BD189" s="637">
        <v>0</v>
      </c>
      <c r="BE189" s="637">
        <v>0</v>
      </c>
      <c r="BF189" s="637">
        <v>0</v>
      </c>
      <c r="BH189" s="637">
        <v>0</v>
      </c>
      <c r="BI189" s="637">
        <v>0</v>
      </c>
      <c r="BJ189" s="637">
        <v>0</v>
      </c>
      <c r="BK189" s="637">
        <v>0</v>
      </c>
      <c r="BM189" s="637">
        <v>0</v>
      </c>
      <c r="BN189" s="637">
        <v>0</v>
      </c>
      <c r="BO189" s="637">
        <v>25829</v>
      </c>
      <c r="BP189" s="637">
        <v>0</v>
      </c>
      <c r="BQ189" s="637">
        <v>0</v>
      </c>
      <c r="BR189" s="637">
        <v>32063</v>
      </c>
      <c r="BS189" s="637">
        <v>0</v>
      </c>
      <c r="BT189" s="637">
        <v>0</v>
      </c>
      <c r="BU189" s="637">
        <v>0</v>
      </c>
      <c r="BV189" s="637">
        <v>0</v>
      </c>
      <c r="BX189" s="637">
        <v>0</v>
      </c>
      <c r="BY189" s="637">
        <v>0</v>
      </c>
      <c r="BZ189" s="637">
        <v>0</v>
      </c>
      <c r="CA189" s="637">
        <v>0</v>
      </c>
      <c r="CB189" s="637">
        <v>0</v>
      </c>
      <c r="CD189" s="637">
        <v>19722</v>
      </c>
    </row>
    <row r="190" spans="1:82" s="643" customFormat="1" x14ac:dyDescent="0.3">
      <c r="A190" s="642">
        <v>577</v>
      </c>
      <c r="B190" s="643" t="s">
        <v>1077</v>
      </c>
      <c r="G190" s="643">
        <v>2</v>
      </c>
      <c r="L190" s="643">
        <v>2</v>
      </c>
      <c r="M190" s="643">
        <v>2</v>
      </c>
      <c r="N190" s="643">
        <v>2</v>
      </c>
      <c r="O190" s="643">
        <v>2</v>
      </c>
      <c r="P190" s="643">
        <v>2</v>
      </c>
      <c r="Q190" s="643">
        <v>2</v>
      </c>
      <c r="R190" s="643">
        <v>2</v>
      </c>
      <c r="T190" s="643">
        <v>2</v>
      </c>
      <c r="U190" s="643">
        <v>2</v>
      </c>
      <c r="V190" s="643">
        <v>2</v>
      </c>
      <c r="W190" s="643">
        <v>2</v>
      </c>
      <c r="Y190" s="643">
        <v>1</v>
      </c>
      <c r="Z190" s="643">
        <v>2</v>
      </c>
      <c r="AA190" s="643">
        <v>2</v>
      </c>
      <c r="AB190" s="643">
        <v>2</v>
      </c>
      <c r="AC190" s="643">
        <v>2</v>
      </c>
      <c r="AD190" s="643">
        <v>2</v>
      </c>
      <c r="AF190" s="643">
        <v>2</v>
      </c>
      <c r="AG190" s="643">
        <v>2</v>
      </c>
      <c r="AI190" s="643">
        <v>2</v>
      </c>
      <c r="AJ190" s="643">
        <v>2</v>
      </c>
      <c r="AM190" s="643">
        <v>2</v>
      </c>
      <c r="AO190" s="643">
        <v>2</v>
      </c>
      <c r="AP190" s="643">
        <v>2</v>
      </c>
      <c r="AR190" s="643">
        <v>2</v>
      </c>
      <c r="AT190" s="643">
        <v>2</v>
      </c>
      <c r="AV190" s="643">
        <v>2</v>
      </c>
      <c r="AW190" s="643">
        <v>2</v>
      </c>
      <c r="AX190" s="643">
        <v>2</v>
      </c>
      <c r="AY190" s="643">
        <v>2</v>
      </c>
      <c r="AZ190" s="643">
        <v>2</v>
      </c>
      <c r="BA190" s="643">
        <v>2</v>
      </c>
      <c r="BB190" s="643">
        <v>2</v>
      </c>
      <c r="BC190" s="643">
        <v>2</v>
      </c>
      <c r="BD190" s="643">
        <v>2</v>
      </c>
      <c r="BF190" s="643">
        <v>2</v>
      </c>
      <c r="BI190" s="643">
        <v>2</v>
      </c>
      <c r="BJ190" s="643">
        <v>2</v>
      </c>
      <c r="BK190" s="643">
        <v>2</v>
      </c>
      <c r="BM190" s="643">
        <v>2</v>
      </c>
      <c r="BN190" s="643">
        <v>2</v>
      </c>
      <c r="BO190" s="643">
        <v>2</v>
      </c>
      <c r="BP190" s="643">
        <v>2</v>
      </c>
      <c r="BQ190" s="643">
        <v>2</v>
      </c>
      <c r="BS190" s="643">
        <v>2</v>
      </c>
      <c r="BT190" s="643">
        <v>2</v>
      </c>
      <c r="BU190" s="643">
        <v>2</v>
      </c>
      <c r="BX190" s="643">
        <v>2</v>
      </c>
      <c r="BZ190" s="643">
        <v>2</v>
      </c>
      <c r="CA190" s="643">
        <v>2</v>
      </c>
      <c r="CB190" s="643">
        <v>2</v>
      </c>
      <c r="CD190" s="643">
        <v>2</v>
      </c>
    </row>
    <row r="191" spans="1:82" x14ac:dyDescent="0.3">
      <c r="A191" s="155">
        <v>578</v>
      </c>
      <c r="B191" s="180" t="s">
        <v>1078</v>
      </c>
      <c r="E191" s="180">
        <v>0</v>
      </c>
      <c r="G191" s="180">
        <v>0</v>
      </c>
      <c r="H191" s="180">
        <v>0</v>
      </c>
      <c r="I191" s="180">
        <v>0</v>
      </c>
      <c r="J191" s="180">
        <v>0</v>
      </c>
      <c r="K191" s="180">
        <v>0</v>
      </c>
      <c r="L191" s="180">
        <v>0</v>
      </c>
      <c r="M191" s="180">
        <v>0</v>
      </c>
      <c r="N191" s="180">
        <v>0</v>
      </c>
      <c r="O191" s="180">
        <v>0</v>
      </c>
      <c r="P191" s="180">
        <v>0</v>
      </c>
      <c r="Q191" s="180">
        <v>0</v>
      </c>
      <c r="R191" s="180">
        <v>0</v>
      </c>
      <c r="S191" s="180">
        <v>0</v>
      </c>
      <c r="T191" s="180">
        <v>0</v>
      </c>
      <c r="U191" s="180">
        <v>0</v>
      </c>
      <c r="V191" s="180">
        <v>0</v>
      </c>
      <c r="W191" s="180">
        <v>0</v>
      </c>
      <c r="Y191" s="180">
        <v>0</v>
      </c>
      <c r="Z191" s="180">
        <v>0</v>
      </c>
      <c r="AA191" s="180">
        <v>0</v>
      </c>
      <c r="AB191" s="180">
        <v>0</v>
      </c>
      <c r="AC191" s="180">
        <v>0</v>
      </c>
      <c r="AD191" s="180">
        <v>0</v>
      </c>
      <c r="AE191" s="180">
        <v>0</v>
      </c>
      <c r="AF191" s="180">
        <v>0</v>
      </c>
      <c r="AG191" s="180">
        <v>0</v>
      </c>
      <c r="AH191" s="180">
        <v>0</v>
      </c>
      <c r="AI191" s="180">
        <v>0</v>
      </c>
      <c r="AJ191" s="180">
        <v>0</v>
      </c>
      <c r="AM191" s="180">
        <v>0</v>
      </c>
      <c r="AN191" s="180">
        <v>9186</v>
      </c>
      <c r="AO191" s="180">
        <v>0</v>
      </c>
      <c r="AP191" s="180">
        <v>0</v>
      </c>
      <c r="AQ191" s="180">
        <v>0</v>
      </c>
      <c r="AR191" s="180">
        <v>0</v>
      </c>
      <c r="AS191" s="180">
        <v>0</v>
      </c>
      <c r="AT191" s="180">
        <v>0</v>
      </c>
      <c r="AV191" s="180">
        <v>0</v>
      </c>
      <c r="AW191" s="180">
        <v>0</v>
      </c>
      <c r="AX191" s="180">
        <v>0</v>
      </c>
      <c r="AY191" s="180">
        <v>0</v>
      </c>
      <c r="AZ191" s="180">
        <v>0</v>
      </c>
      <c r="BA191" s="180">
        <v>25950</v>
      </c>
      <c r="BB191" s="180">
        <v>0</v>
      </c>
      <c r="BC191" s="180">
        <v>109130</v>
      </c>
      <c r="BD191" s="180">
        <v>0</v>
      </c>
      <c r="BE191" s="180">
        <v>0</v>
      </c>
      <c r="BF191" s="180">
        <v>0</v>
      </c>
      <c r="BH191" s="180">
        <v>0</v>
      </c>
      <c r="BI191" s="180">
        <v>0</v>
      </c>
      <c r="BJ191" s="180">
        <v>0</v>
      </c>
      <c r="BK191" s="180">
        <v>0</v>
      </c>
      <c r="BM191" s="180">
        <v>0</v>
      </c>
      <c r="BN191" s="180">
        <v>0</v>
      </c>
      <c r="BO191" s="180">
        <v>0</v>
      </c>
      <c r="BP191" s="180">
        <v>0</v>
      </c>
      <c r="BQ191" s="180">
        <v>0</v>
      </c>
      <c r="BR191" s="180">
        <v>0</v>
      </c>
      <c r="BS191" s="180">
        <v>0</v>
      </c>
      <c r="BT191" s="180">
        <v>0</v>
      </c>
      <c r="BU191" s="180">
        <v>0</v>
      </c>
      <c r="BV191" s="180">
        <v>0</v>
      </c>
      <c r="BX191" s="180">
        <v>0</v>
      </c>
      <c r="BY191" s="180">
        <v>0</v>
      </c>
      <c r="BZ191" s="180">
        <v>0</v>
      </c>
      <c r="CA191" s="180">
        <v>0</v>
      </c>
      <c r="CB191" s="180">
        <v>0</v>
      </c>
      <c r="CD191" s="180">
        <v>0</v>
      </c>
    </row>
    <row r="192" spans="1:82" x14ac:dyDescent="0.3">
      <c r="A192" s="155">
        <v>579</v>
      </c>
      <c r="B192" s="180" t="s">
        <v>1079</v>
      </c>
      <c r="E192" s="180">
        <v>0</v>
      </c>
      <c r="G192" s="180">
        <v>0</v>
      </c>
      <c r="H192" s="180">
        <v>0</v>
      </c>
      <c r="I192" s="180">
        <v>0</v>
      </c>
      <c r="J192" s="180">
        <v>0</v>
      </c>
      <c r="K192" s="180">
        <v>0</v>
      </c>
      <c r="L192" s="180">
        <v>0</v>
      </c>
      <c r="M192" s="180">
        <v>0</v>
      </c>
      <c r="N192" s="180">
        <v>0</v>
      </c>
      <c r="O192" s="180">
        <v>0</v>
      </c>
      <c r="P192" s="180">
        <v>0</v>
      </c>
      <c r="Q192" s="180">
        <v>0</v>
      </c>
      <c r="R192" s="180">
        <v>0</v>
      </c>
      <c r="S192" s="180">
        <v>0</v>
      </c>
      <c r="T192" s="180">
        <v>0</v>
      </c>
      <c r="U192" s="180">
        <v>0</v>
      </c>
      <c r="V192" s="180">
        <v>891577</v>
      </c>
      <c r="W192" s="180">
        <v>0</v>
      </c>
      <c r="Y192" s="180">
        <v>0</v>
      </c>
      <c r="Z192" s="180">
        <v>0</v>
      </c>
      <c r="AA192" s="180">
        <v>0</v>
      </c>
      <c r="AB192" s="180">
        <v>0</v>
      </c>
      <c r="AC192" s="180">
        <v>0</v>
      </c>
      <c r="AD192" s="180">
        <v>0</v>
      </c>
      <c r="AE192" s="180">
        <v>0</v>
      </c>
      <c r="AF192" s="180">
        <v>0</v>
      </c>
      <c r="AG192" s="180">
        <v>0</v>
      </c>
      <c r="AH192" s="180">
        <v>0</v>
      </c>
      <c r="AI192" s="180">
        <v>0</v>
      </c>
      <c r="AJ192" s="180">
        <v>0</v>
      </c>
      <c r="AM192" s="180">
        <v>0</v>
      </c>
      <c r="AN192" s="180">
        <v>6509</v>
      </c>
      <c r="AO192" s="180">
        <v>0</v>
      </c>
      <c r="AP192" s="180">
        <v>0</v>
      </c>
      <c r="AQ192" s="180">
        <v>0</v>
      </c>
      <c r="AR192" s="180">
        <v>0</v>
      </c>
      <c r="AS192" s="180">
        <v>0</v>
      </c>
      <c r="AT192" s="180">
        <v>0</v>
      </c>
      <c r="AV192" s="180">
        <v>0</v>
      </c>
      <c r="AW192" s="180">
        <v>0</v>
      </c>
      <c r="AX192" s="180">
        <v>0</v>
      </c>
      <c r="AY192" s="180">
        <v>0</v>
      </c>
      <c r="AZ192" s="180">
        <v>0</v>
      </c>
      <c r="BA192" s="180">
        <v>0</v>
      </c>
      <c r="BB192" s="180">
        <v>0</v>
      </c>
      <c r="BC192" s="180">
        <v>0</v>
      </c>
      <c r="BD192" s="180">
        <v>0</v>
      </c>
      <c r="BE192" s="180">
        <v>0</v>
      </c>
      <c r="BF192" s="180">
        <v>0</v>
      </c>
      <c r="BH192" s="180">
        <v>0</v>
      </c>
      <c r="BI192" s="180">
        <v>0</v>
      </c>
      <c r="BJ192" s="180">
        <v>0</v>
      </c>
      <c r="BK192" s="180">
        <v>0</v>
      </c>
      <c r="BM192" s="180">
        <v>0</v>
      </c>
      <c r="BN192" s="180">
        <v>0</v>
      </c>
      <c r="BO192" s="180">
        <v>0</v>
      </c>
      <c r="BP192" s="180">
        <v>0</v>
      </c>
      <c r="BQ192" s="180">
        <v>0</v>
      </c>
      <c r="BR192" s="180">
        <v>0</v>
      </c>
      <c r="BS192" s="180">
        <v>0</v>
      </c>
      <c r="BT192" s="180">
        <v>0</v>
      </c>
      <c r="BU192" s="180">
        <v>0</v>
      </c>
      <c r="BV192" s="180">
        <v>0</v>
      </c>
      <c r="BX192" s="180">
        <v>0</v>
      </c>
      <c r="BY192" s="180">
        <v>0</v>
      </c>
      <c r="BZ192" s="180">
        <v>0</v>
      </c>
      <c r="CA192" s="180">
        <v>0</v>
      </c>
      <c r="CB192" s="180">
        <v>0</v>
      </c>
      <c r="CD192" s="180">
        <v>0</v>
      </c>
    </row>
    <row r="193" spans="1:82" x14ac:dyDescent="0.3">
      <c r="A193" s="155">
        <v>580</v>
      </c>
      <c r="B193" s="180" t="s">
        <v>1080</v>
      </c>
      <c r="E193" s="180">
        <v>0</v>
      </c>
      <c r="G193" s="180">
        <v>0</v>
      </c>
      <c r="H193" s="180">
        <v>0</v>
      </c>
      <c r="I193" s="180">
        <v>0</v>
      </c>
      <c r="J193" s="180">
        <v>0</v>
      </c>
      <c r="K193" s="180">
        <v>0</v>
      </c>
      <c r="L193" s="180">
        <v>0</v>
      </c>
      <c r="M193" s="180">
        <v>0</v>
      </c>
      <c r="N193" s="180">
        <v>0</v>
      </c>
      <c r="O193" s="180">
        <v>0</v>
      </c>
      <c r="P193" s="180">
        <v>0</v>
      </c>
      <c r="Q193" s="180">
        <v>0</v>
      </c>
      <c r="R193" s="180">
        <v>0</v>
      </c>
      <c r="S193" s="180">
        <v>0</v>
      </c>
      <c r="T193" s="180">
        <v>0</v>
      </c>
      <c r="U193" s="180">
        <v>0</v>
      </c>
      <c r="V193" s="180">
        <v>0</v>
      </c>
      <c r="W193" s="180">
        <v>0</v>
      </c>
      <c r="Y193" s="180">
        <v>0</v>
      </c>
      <c r="Z193" s="180">
        <v>0</v>
      </c>
      <c r="AA193" s="180">
        <v>0</v>
      </c>
      <c r="AB193" s="180">
        <v>0</v>
      </c>
      <c r="AC193" s="180">
        <v>0</v>
      </c>
      <c r="AD193" s="180">
        <v>0</v>
      </c>
      <c r="AE193" s="180">
        <v>0</v>
      </c>
      <c r="AF193" s="180">
        <v>0</v>
      </c>
      <c r="AG193" s="180">
        <v>0</v>
      </c>
      <c r="AH193" s="180">
        <v>0</v>
      </c>
      <c r="AI193" s="180">
        <v>0</v>
      </c>
      <c r="AJ193" s="180">
        <v>0</v>
      </c>
      <c r="AM193" s="180">
        <v>0</v>
      </c>
      <c r="AN193" s="180">
        <v>0</v>
      </c>
      <c r="AO193" s="180">
        <v>0</v>
      </c>
      <c r="AP193" s="180">
        <v>0</v>
      </c>
      <c r="AQ193" s="180">
        <v>0</v>
      </c>
      <c r="AR193" s="180">
        <v>0</v>
      </c>
      <c r="AS193" s="180">
        <v>0</v>
      </c>
      <c r="AT193" s="180">
        <v>0</v>
      </c>
      <c r="AV193" s="180">
        <v>0</v>
      </c>
      <c r="AW193" s="180">
        <v>0</v>
      </c>
      <c r="AX193" s="180">
        <v>0</v>
      </c>
      <c r="AY193" s="180">
        <v>0</v>
      </c>
      <c r="AZ193" s="180">
        <v>0</v>
      </c>
      <c r="BA193" s="180">
        <v>0</v>
      </c>
      <c r="BB193" s="180">
        <v>0</v>
      </c>
      <c r="BC193" s="180">
        <v>0</v>
      </c>
      <c r="BD193" s="180">
        <v>0</v>
      </c>
      <c r="BE193" s="180">
        <v>0</v>
      </c>
      <c r="BF193" s="180">
        <v>0</v>
      </c>
      <c r="BH193" s="180">
        <v>0</v>
      </c>
      <c r="BI193" s="180">
        <v>0</v>
      </c>
      <c r="BJ193" s="180">
        <v>0</v>
      </c>
      <c r="BK193" s="180">
        <v>0</v>
      </c>
      <c r="BM193" s="180">
        <v>0</v>
      </c>
      <c r="BN193" s="180">
        <v>0</v>
      </c>
      <c r="BO193" s="180">
        <v>0</v>
      </c>
      <c r="BP193" s="180">
        <v>0</v>
      </c>
      <c r="BQ193" s="180">
        <v>0</v>
      </c>
      <c r="BR193" s="180">
        <v>0</v>
      </c>
      <c r="BS193" s="180">
        <v>0</v>
      </c>
      <c r="BT193" s="180">
        <v>0</v>
      </c>
      <c r="BU193" s="180">
        <v>0</v>
      </c>
      <c r="BV193" s="180">
        <v>0</v>
      </c>
      <c r="BX193" s="180">
        <v>0</v>
      </c>
      <c r="BY193" s="180">
        <v>0</v>
      </c>
      <c r="BZ193" s="180">
        <v>0</v>
      </c>
      <c r="CA193" s="180">
        <v>0</v>
      </c>
      <c r="CB193" s="180">
        <v>0</v>
      </c>
      <c r="CD193" s="180">
        <v>0</v>
      </c>
    </row>
    <row r="194" spans="1:82" x14ac:dyDescent="0.3">
      <c r="A194" s="155">
        <v>581</v>
      </c>
      <c r="B194" s="180" t="s">
        <v>1081</v>
      </c>
      <c r="E194" s="180">
        <v>0</v>
      </c>
      <c r="G194" s="180">
        <v>0</v>
      </c>
      <c r="H194" s="180">
        <v>0</v>
      </c>
      <c r="I194" s="180">
        <v>0</v>
      </c>
      <c r="J194" s="180">
        <v>0</v>
      </c>
      <c r="K194" s="180">
        <v>0</v>
      </c>
      <c r="L194" s="180">
        <v>0</v>
      </c>
      <c r="M194" s="180">
        <v>0</v>
      </c>
      <c r="N194" s="180">
        <v>0</v>
      </c>
      <c r="O194" s="180">
        <v>0</v>
      </c>
      <c r="P194" s="180">
        <v>0</v>
      </c>
      <c r="Q194" s="180">
        <v>232635</v>
      </c>
      <c r="R194" s="180">
        <v>0</v>
      </c>
      <c r="S194" s="180">
        <v>0</v>
      </c>
      <c r="T194" s="180">
        <v>0</v>
      </c>
      <c r="U194" s="180">
        <v>0</v>
      </c>
      <c r="V194" s="180">
        <v>0</v>
      </c>
      <c r="W194" s="180">
        <v>0</v>
      </c>
      <c r="Y194" s="180">
        <v>0</v>
      </c>
      <c r="Z194" s="180">
        <v>0</v>
      </c>
      <c r="AA194" s="180">
        <v>0</v>
      </c>
      <c r="AB194" s="180">
        <v>0</v>
      </c>
      <c r="AC194" s="180">
        <v>0</v>
      </c>
      <c r="AD194" s="180">
        <v>0</v>
      </c>
      <c r="AE194" s="180">
        <v>0</v>
      </c>
      <c r="AF194" s="180">
        <v>0</v>
      </c>
      <c r="AG194" s="180">
        <v>0</v>
      </c>
      <c r="AH194" s="180">
        <v>0</v>
      </c>
      <c r="AI194" s="180">
        <v>0</v>
      </c>
      <c r="AJ194" s="180">
        <v>0</v>
      </c>
      <c r="AM194" s="180">
        <v>0</v>
      </c>
      <c r="AN194" s="180">
        <v>0</v>
      </c>
      <c r="AO194" s="180">
        <v>0</v>
      </c>
      <c r="AP194" s="180">
        <v>0</v>
      </c>
      <c r="AQ194" s="180">
        <v>0</v>
      </c>
      <c r="AR194" s="180">
        <v>0</v>
      </c>
      <c r="AS194" s="180">
        <v>0</v>
      </c>
      <c r="AT194" s="180">
        <v>0</v>
      </c>
      <c r="AV194" s="180">
        <v>0</v>
      </c>
      <c r="AW194" s="180">
        <v>0</v>
      </c>
      <c r="AX194" s="180">
        <v>0</v>
      </c>
      <c r="AY194" s="180">
        <v>0</v>
      </c>
      <c r="AZ194" s="180">
        <v>0</v>
      </c>
      <c r="BA194" s="180">
        <v>0</v>
      </c>
      <c r="BB194" s="180">
        <v>0</v>
      </c>
      <c r="BC194" s="180">
        <v>0</v>
      </c>
      <c r="BD194" s="180">
        <v>0</v>
      </c>
      <c r="BE194" s="180">
        <v>0</v>
      </c>
      <c r="BF194" s="180">
        <v>0</v>
      </c>
      <c r="BH194" s="180">
        <v>0</v>
      </c>
      <c r="BI194" s="180">
        <v>0</v>
      </c>
      <c r="BJ194" s="180">
        <v>0</v>
      </c>
      <c r="BK194" s="180">
        <v>0</v>
      </c>
      <c r="BM194" s="180">
        <v>0</v>
      </c>
      <c r="BN194" s="180">
        <v>0</v>
      </c>
      <c r="BO194" s="180">
        <v>0</v>
      </c>
      <c r="BP194" s="180">
        <v>0</v>
      </c>
      <c r="BQ194" s="180">
        <v>0</v>
      </c>
      <c r="BR194" s="180">
        <v>0</v>
      </c>
      <c r="BS194" s="180">
        <v>0</v>
      </c>
      <c r="BT194" s="180">
        <v>0</v>
      </c>
      <c r="BU194" s="180">
        <v>0</v>
      </c>
      <c r="BV194" s="180">
        <v>0</v>
      </c>
      <c r="BX194" s="180">
        <v>0</v>
      </c>
      <c r="BY194" s="180">
        <v>0</v>
      </c>
      <c r="BZ194" s="180">
        <v>0</v>
      </c>
      <c r="CA194" s="180">
        <v>0</v>
      </c>
      <c r="CB194" s="180">
        <v>0</v>
      </c>
      <c r="CD194" s="180">
        <v>0</v>
      </c>
    </row>
    <row r="195" spans="1:82" x14ac:dyDescent="0.3">
      <c r="A195" s="155">
        <v>585</v>
      </c>
      <c r="B195" s="180" t="s">
        <v>1082</v>
      </c>
      <c r="E195" s="180">
        <v>0</v>
      </c>
      <c r="G195" s="180">
        <v>0</v>
      </c>
      <c r="H195" s="180">
        <v>0</v>
      </c>
      <c r="I195" s="180">
        <v>0</v>
      </c>
      <c r="J195" s="180">
        <v>0</v>
      </c>
      <c r="K195" s="180">
        <v>0</v>
      </c>
      <c r="L195" s="180">
        <v>0</v>
      </c>
      <c r="M195" s="180">
        <v>0</v>
      </c>
      <c r="N195" s="180">
        <v>0</v>
      </c>
      <c r="O195" s="180">
        <v>0</v>
      </c>
      <c r="P195" s="180">
        <v>0</v>
      </c>
      <c r="Q195" s="180">
        <v>0</v>
      </c>
      <c r="R195" s="180">
        <v>0</v>
      </c>
      <c r="S195" s="180">
        <v>0</v>
      </c>
      <c r="T195" s="180">
        <v>0</v>
      </c>
      <c r="U195" s="180">
        <v>0</v>
      </c>
      <c r="V195" s="180">
        <v>0</v>
      </c>
      <c r="W195" s="180">
        <v>0</v>
      </c>
      <c r="Y195" s="180">
        <v>0</v>
      </c>
      <c r="Z195" s="180">
        <v>0</v>
      </c>
      <c r="AA195" s="180">
        <v>0</v>
      </c>
      <c r="AB195" s="180">
        <v>0</v>
      </c>
      <c r="AC195" s="180">
        <v>0</v>
      </c>
      <c r="AD195" s="180">
        <v>0</v>
      </c>
      <c r="AE195" s="180">
        <v>0</v>
      </c>
      <c r="AF195" s="180">
        <v>0</v>
      </c>
      <c r="AG195" s="180">
        <v>0</v>
      </c>
      <c r="AH195" s="180">
        <v>0</v>
      </c>
      <c r="AI195" s="180">
        <v>0</v>
      </c>
      <c r="AJ195" s="180">
        <v>0</v>
      </c>
      <c r="AM195" s="180">
        <v>0</v>
      </c>
      <c r="AN195" s="180">
        <v>0</v>
      </c>
      <c r="AO195" s="180">
        <v>0</v>
      </c>
      <c r="AP195" s="180">
        <v>0</v>
      </c>
      <c r="AQ195" s="180">
        <v>0</v>
      </c>
      <c r="AR195" s="180">
        <v>0</v>
      </c>
      <c r="AS195" s="180">
        <v>0</v>
      </c>
      <c r="AT195" s="180">
        <v>0</v>
      </c>
      <c r="AV195" s="180">
        <v>0</v>
      </c>
      <c r="AW195" s="180">
        <v>0</v>
      </c>
      <c r="AX195" s="180">
        <v>0</v>
      </c>
      <c r="AY195" s="180">
        <v>0</v>
      </c>
      <c r="AZ195" s="180">
        <v>0</v>
      </c>
      <c r="BA195" s="180">
        <v>0</v>
      </c>
      <c r="BB195" s="180">
        <v>0</v>
      </c>
      <c r="BC195" s="180">
        <v>0</v>
      </c>
      <c r="BD195" s="180">
        <v>0</v>
      </c>
      <c r="BE195" s="180">
        <v>0</v>
      </c>
      <c r="BF195" s="180">
        <v>0</v>
      </c>
      <c r="BH195" s="180">
        <v>0</v>
      </c>
      <c r="BI195" s="180">
        <v>0</v>
      </c>
      <c r="BJ195" s="180">
        <v>0</v>
      </c>
      <c r="BK195" s="180">
        <v>0</v>
      </c>
      <c r="BM195" s="180">
        <v>0</v>
      </c>
      <c r="BN195" s="180">
        <v>0</v>
      </c>
      <c r="BO195" s="180">
        <v>0</v>
      </c>
      <c r="BP195" s="180">
        <v>0</v>
      </c>
      <c r="BQ195" s="180">
        <v>0</v>
      </c>
      <c r="BR195" s="180">
        <v>0</v>
      </c>
      <c r="BS195" s="180">
        <v>0</v>
      </c>
      <c r="BT195" s="180">
        <v>0</v>
      </c>
      <c r="BU195" s="180">
        <v>0</v>
      </c>
      <c r="BV195" s="180">
        <v>0</v>
      </c>
      <c r="BX195" s="180">
        <v>0</v>
      </c>
      <c r="BY195" s="180">
        <v>0</v>
      </c>
      <c r="BZ195" s="180">
        <v>0</v>
      </c>
      <c r="CA195" s="180">
        <v>0</v>
      </c>
      <c r="CB195" s="180">
        <v>0</v>
      </c>
      <c r="CD195" s="180">
        <v>0</v>
      </c>
    </row>
    <row r="196" spans="1:82" x14ac:dyDescent="0.3">
      <c r="A196" s="155">
        <v>586</v>
      </c>
      <c r="B196" s="180" t="s">
        <v>1083</v>
      </c>
      <c r="E196" s="180">
        <v>0</v>
      </c>
      <c r="G196" s="180">
        <v>0</v>
      </c>
      <c r="H196" s="180">
        <v>0</v>
      </c>
      <c r="I196" s="180">
        <v>0</v>
      </c>
      <c r="J196" s="180">
        <v>0</v>
      </c>
      <c r="K196" s="180">
        <v>0</v>
      </c>
      <c r="L196" s="180">
        <v>0</v>
      </c>
      <c r="M196" s="180">
        <v>0</v>
      </c>
      <c r="N196" s="180">
        <v>0</v>
      </c>
      <c r="O196" s="180">
        <v>1614373</v>
      </c>
      <c r="P196" s="180">
        <v>0</v>
      </c>
      <c r="Q196" s="180">
        <v>0</v>
      </c>
      <c r="R196" s="180">
        <v>0</v>
      </c>
      <c r="S196" s="180">
        <v>0</v>
      </c>
      <c r="T196" s="180">
        <v>0</v>
      </c>
      <c r="U196" s="180">
        <v>0</v>
      </c>
      <c r="V196" s="180">
        <v>0</v>
      </c>
      <c r="W196" s="180">
        <v>0</v>
      </c>
      <c r="Y196" s="180">
        <v>0</v>
      </c>
      <c r="Z196" s="180">
        <v>0</v>
      </c>
      <c r="AA196" s="180">
        <v>0</v>
      </c>
      <c r="AB196" s="180">
        <v>0</v>
      </c>
      <c r="AC196" s="180">
        <v>21086</v>
      </c>
      <c r="AD196" s="180">
        <v>0</v>
      </c>
      <c r="AE196" s="180">
        <v>0</v>
      </c>
      <c r="AF196" s="180">
        <v>0</v>
      </c>
      <c r="AG196" s="180">
        <v>0</v>
      </c>
      <c r="AH196" s="180">
        <v>0</v>
      </c>
      <c r="AI196" s="180">
        <v>0</v>
      </c>
      <c r="AJ196" s="180">
        <v>0</v>
      </c>
      <c r="AM196" s="180">
        <v>0</v>
      </c>
      <c r="AN196" s="180">
        <v>0</v>
      </c>
      <c r="AO196" s="180">
        <v>0</v>
      </c>
      <c r="AP196" s="180">
        <v>0</v>
      </c>
      <c r="AQ196" s="180">
        <v>0</v>
      </c>
      <c r="AR196" s="180">
        <v>0</v>
      </c>
      <c r="AS196" s="180">
        <v>0</v>
      </c>
      <c r="AT196" s="180">
        <v>0</v>
      </c>
      <c r="AV196" s="180">
        <v>0</v>
      </c>
      <c r="AW196" s="180">
        <v>0</v>
      </c>
      <c r="AX196" s="180">
        <v>0</v>
      </c>
      <c r="AY196" s="180">
        <v>0</v>
      </c>
      <c r="AZ196" s="180">
        <v>0</v>
      </c>
      <c r="BA196" s="180">
        <v>0</v>
      </c>
      <c r="BB196" s="180">
        <v>0</v>
      </c>
      <c r="BC196" s="180">
        <v>109130</v>
      </c>
      <c r="BD196" s="180">
        <v>0</v>
      </c>
      <c r="BE196" s="180">
        <v>0</v>
      </c>
      <c r="BF196" s="180">
        <v>0</v>
      </c>
      <c r="BH196" s="180">
        <v>0</v>
      </c>
      <c r="BI196" s="180">
        <v>0</v>
      </c>
      <c r="BJ196" s="180">
        <v>0</v>
      </c>
      <c r="BK196" s="180">
        <v>0</v>
      </c>
      <c r="BM196" s="180">
        <v>0</v>
      </c>
      <c r="BN196" s="180">
        <v>0</v>
      </c>
      <c r="BO196" s="180">
        <v>0</v>
      </c>
      <c r="BP196" s="180">
        <v>0</v>
      </c>
      <c r="BQ196" s="180">
        <v>0</v>
      </c>
      <c r="BR196" s="180">
        <v>0</v>
      </c>
      <c r="BS196" s="180">
        <v>0</v>
      </c>
      <c r="BT196" s="180">
        <v>0</v>
      </c>
      <c r="BU196" s="180">
        <v>0</v>
      </c>
      <c r="BV196" s="180">
        <v>0</v>
      </c>
      <c r="BX196" s="180">
        <v>0</v>
      </c>
      <c r="BY196" s="180">
        <v>0</v>
      </c>
      <c r="BZ196" s="180">
        <v>0</v>
      </c>
      <c r="CA196" s="180">
        <v>0</v>
      </c>
      <c r="CB196" s="180">
        <v>0</v>
      </c>
      <c r="CD196" s="180">
        <v>0</v>
      </c>
    </row>
    <row r="197" spans="1:82" x14ac:dyDescent="0.3">
      <c r="A197" s="155">
        <v>587</v>
      </c>
      <c r="B197" s="180" t="s">
        <v>1084</v>
      </c>
      <c r="E197" s="180">
        <v>0</v>
      </c>
      <c r="G197" s="180">
        <v>0</v>
      </c>
      <c r="H197" s="180">
        <v>0</v>
      </c>
      <c r="I197" s="180">
        <v>0</v>
      </c>
      <c r="J197" s="180">
        <v>0</v>
      </c>
      <c r="K197" s="180">
        <v>0</v>
      </c>
      <c r="L197" s="180">
        <v>0</v>
      </c>
      <c r="M197" s="180">
        <v>0</v>
      </c>
      <c r="N197" s="180">
        <v>0</v>
      </c>
      <c r="O197" s="180">
        <v>0</v>
      </c>
      <c r="P197" s="180">
        <v>0</v>
      </c>
      <c r="Q197" s="180">
        <v>0</v>
      </c>
      <c r="R197" s="180">
        <v>0</v>
      </c>
      <c r="S197" s="180">
        <v>0</v>
      </c>
      <c r="T197" s="180">
        <v>0</v>
      </c>
      <c r="U197" s="180">
        <v>0</v>
      </c>
      <c r="V197" s="180">
        <v>0</v>
      </c>
      <c r="W197" s="180">
        <v>0</v>
      </c>
      <c r="Y197" s="180">
        <v>0</v>
      </c>
      <c r="Z197" s="180">
        <v>0</v>
      </c>
      <c r="AA197" s="180">
        <v>0</v>
      </c>
      <c r="AB197" s="180">
        <v>0</v>
      </c>
      <c r="AC197" s="180">
        <v>0</v>
      </c>
      <c r="AD197" s="180">
        <v>0</v>
      </c>
      <c r="AE197" s="180">
        <v>0</v>
      </c>
      <c r="AF197" s="180">
        <v>0</v>
      </c>
      <c r="AG197" s="180">
        <v>0</v>
      </c>
      <c r="AH197" s="180">
        <v>0</v>
      </c>
      <c r="AI197" s="180">
        <v>0</v>
      </c>
      <c r="AJ197" s="180">
        <v>0</v>
      </c>
      <c r="AM197" s="180">
        <v>0</v>
      </c>
      <c r="AN197" s="180">
        <v>0</v>
      </c>
      <c r="AO197" s="180">
        <v>0</v>
      </c>
      <c r="AP197" s="180">
        <v>0</v>
      </c>
      <c r="AQ197" s="180">
        <v>0</v>
      </c>
      <c r="AR197" s="180">
        <v>0</v>
      </c>
      <c r="AS197" s="180">
        <v>0</v>
      </c>
      <c r="AT197" s="180">
        <v>0</v>
      </c>
      <c r="AV197" s="180">
        <v>0</v>
      </c>
      <c r="AW197" s="180">
        <v>0</v>
      </c>
      <c r="AX197" s="180">
        <v>0</v>
      </c>
      <c r="AY197" s="180">
        <v>0</v>
      </c>
      <c r="AZ197" s="180">
        <v>0</v>
      </c>
      <c r="BA197" s="180">
        <v>0</v>
      </c>
      <c r="BB197" s="180">
        <v>0</v>
      </c>
      <c r="BC197" s="180">
        <v>0</v>
      </c>
      <c r="BD197" s="180">
        <v>0</v>
      </c>
      <c r="BE197" s="180">
        <v>0</v>
      </c>
      <c r="BF197" s="180">
        <v>0</v>
      </c>
      <c r="BH197" s="180">
        <v>0</v>
      </c>
      <c r="BI197" s="180">
        <v>0</v>
      </c>
      <c r="BJ197" s="180">
        <v>0</v>
      </c>
      <c r="BK197" s="180">
        <v>0</v>
      </c>
      <c r="BM197" s="180">
        <v>0</v>
      </c>
      <c r="BN197" s="180">
        <v>0</v>
      </c>
      <c r="BO197" s="180">
        <v>0</v>
      </c>
      <c r="BP197" s="180">
        <v>0</v>
      </c>
      <c r="BQ197" s="180">
        <v>0</v>
      </c>
      <c r="BR197" s="180">
        <v>0</v>
      </c>
      <c r="BS197" s="180">
        <v>0</v>
      </c>
      <c r="BT197" s="180">
        <v>0</v>
      </c>
      <c r="BU197" s="180">
        <v>0</v>
      </c>
      <c r="BV197" s="180">
        <v>0</v>
      </c>
      <c r="BX197" s="180">
        <v>0</v>
      </c>
      <c r="BY197" s="180">
        <v>0</v>
      </c>
      <c r="BZ197" s="180">
        <v>0</v>
      </c>
      <c r="CA197" s="180">
        <v>0</v>
      </c>
      <c r="CB197" s="180">
        <v>0</v>
      </c>
      <c r="CD197" s="180">
        <v>0</v>
      </c>
    </row>
    <row r="198" spans="1:82" x14ac:dyDescent="0.3">
      <c r="A198" s="155">
        <v>588</v>
      </c>
      <c r="B198" s="180" t="s">
        <v>1085</v>
      </c>
      <c r="E198" s="180">
        <v>0</v>
      </c>
      <c r="G198" s="180">
        <v>0</v>
      </c>
      <c r="H198" s="180">
        <v>0</v>
      </c>
      <c r="I198" s="180">
        <v>0</v>
      </c>
      <c r="J198" s="180">
        <v>0</v>
      </c>
      <c r="K198" s="180">
        <v>0</v>
      </c>
      <c r="L198" s="180">
        <v>0</v>
      </c>
      <c r="M198" s="180">
        <v>0</v>
      </c>
      <c r="N198" s="180">
        <v>0</v>
      </c>
      <c r="O198" s="180">
        <v>0</v>
      </c>
      <c r="P198" s="180">
        <v>0</v>
      </c>
      <c r="Q198" s="180">
        <v>0</v>
      </c>
      <c r="R198" s="180">
        <v>0</v>
      </c>
      <c r="S198" s="180">
        <v>0</v>
      </c>
      <c r="T198" s="180">
        <v>0</v>
      </c>
      <c r="U198" s="180">
        <v>0</v>
      </c>
      <c r="V198" s="180">
        <v>0</v>
      </c>
      <c r="W198" s="180">
        <v>0</v>
      </c>
      <c r="Y198" s="180">
        <v>0</v>
      </c>
      <c r="Z198" s="180">
        <v>0</v>
      </c>
      <c r="AA198" s="180">
        <v>0</v>
      </c>
      <c r="AB198" s="180">
        <v>0</v>
      </c>
      <c r="AC198" s="180">
        <v>0</v>
      </c>
      <c r="AD198" s="180">
        <v>0</v>
      </c>
      <c r="AE198" s="180">
        <v>0</v>
      </c>
      <c r="AF198" s="180">
        <v>0</v>
      </c>
      <c r="AG198" s="180">
        <v>0</v>
      </c>
      <c r="AH198" s="180">
        <v>0</v>
      </c>
      <c r="AI198" s="180">
        <v>0</v>
      </c>
      <c r="AJ198" s="180">
        <v>0</v>
      </c>
      <c r="AM198" s="180">
        <v>0</v>
      </c>
      <c r="AN198" s="180">
        <v>0</v>
      </c>
      <c r="AO198" s="180">
        <v>0</v>
      </c>
      <c r="AP198" s="180">
        <v>0</v>
      </c>
      <c r="AQ198" s="180">
        <v>0</v>
      </c>
      <c r="AR198" s="180">
        <v>0</v>
      </c>
      <c r="AS198" s="180">
        <v>0</v>
      </c>
      <c r="AT198" s="180">
        <v>0</v>
      </c>
      <c r="AV198" s="180">
        <v>0</v>
      </c>
      <c r="AW198" s="180">
        <v>0</v>
      </c>
      <c r="AX198" s="180">
        <v>0</v>
      </c>
      <c r="AY198" s="180">
        <v>0</v>
      </c>
      <c r="AZ198" s="180">
        <v>0</v>
      </c>
      <c r="BA198" s="180">
        <v>0</v>
      </c>
      <c r="BB198" s="180">
        <v>0</v>
      </c>
      <c r="BC198" s="180">
        <v>0</v>
      </c>
      <c r="BD198" s="180">
        <v>0</v>
      </c>
      <c r="BE198" s="180">
        <v>0</v>
      </c>
      <c r="BF198" s="180">
        <v>0</v>
      </c>
      <c r="BH198" s="180">
        <v>0</v>
      </c>
      <c r="BI198" s="180">
        <v>0</v>
      </c>
      <c r="BJ198" s="180">
        <v>0</v>
      </c>
      <c r="BK198" s="180">
        <v>0</v>
      </c>
      <c r="BM198" s="180">
        <v>0</v>
      </c>
      <c r="BN198" s="180">
        <v>0</v>
      </c>
      <c r="BO198" s="180">
        <v>0</v>
      </c>
      <c r="BP198" s="180">
        <v>0</v>
      </c>
      <c r="BQ198" s="180">
        <v>0</v>
      </c>
      <c r="BR198" s="180">
        <v>0</v>
      </c>
      <c r="BS198" s="180">
        <v>0</v>
      </c>
      <c r="BT198" s="180">
        <v>0</v>
      </c>
      <c r="BU198" s="180">
        <v>0</v>
      </c>
      <c r="BV198" s="180">
        <v>0</v>
      </c>
      <c r="BX198" s="180">
        <v>0</v>
      </c>
      <c r="BY198" s="180">
        <v>0</v>
      </c>
      <c r="BZ198" s="180">
        <v>0</v>
      </c>
      <c r="CA198" s="180">
        <v>0</v>
      </c>
      <c r="CB198" s="180">
        <v>0</v>
      </c>
      <c r="CD198" s="180">
        <v>0</v>
      </c>
    </row>
    <row r="199" spans="1:82" x14ac:dyDescent="0.3">
      <c r="A199" s="155">
        <v>589</v>
      </c>
      <c r="B199" s="180" t="s">
        <v>1086</v>
      </c>
      <c r="E199" s="180">
        <v>0</v>
      </c>
      <c r="G199" s="180">
        <v>0</v>
      </c>
      <c r="H199" s="180">
        <v>0</v>
      </c>
      <c r="I199" s="180">
        <v>0</v>
      </c>
      <c r="J199" s="180">
        <v>0</v>
      </c>
      <c r="K199" s="180">
        <v>0</v>
      </c>
      <c r="L199" s="180">
        <v>0</v>
      </c>
      <c r="M199" s="180">
        <v>0</v>
      </c>
      <c r="N199" s="180">
        <v>0</v>
      </c>
      <c r="O199" s="180">
        <v>0</v>
      </c>
      <c r="P199" s="180">
        <v>0</v>
      </c>
      <c r="Q199" s="180">
        <v>0</v>
      </c>
      <c r="R199" s="180">
        <v>0</v>
      </c>
      <c r="S199" s="180">
        <v>0</v>
      </c>
      <c r="T199" s="180">
        <v>0</v>
      </c>
      <c r="U199" s="180">
        <v>0</v>
      </c>
      <c r="V199" s="180">
        <v>0</v>
      </c>
      <c r="W199" s="180">
        <v>0</v>
      </c>
      <c r="Y199" s="180">
        <v>0</v>
      </c>
      <c r="Z199" s="180">
        <v>0</v>
      </c>
      <c r="AA199" s="180">
        <v>0</v>
      </c>
      <c r="AB199" s="180">
        <v>0</v>
      </c>
      <c r="AC199" s="180">
        <v>0</v>
      </c>
      <c r="AD199" s="180">
        <v>0</v>
      </c>
      <c r="AE199" s="180">
        <v>0</v>
      </c>
      <c r="AF199" s="180">
        <v>0</v>
      </c>
      <c r="AG199" s="180">
        <v>0</v>
      </c>
      <c r="AH199" s="180">
        <v>0</v>
      </c>
      <c r="AI199" s="180">
        <v>0</v>
      </c>
      <c r="AJ199" s="180">
        <v>0</v>
      </c>
      <c r="AM199" s="180">
        <v>0</v>
      </c>
      <c r="AN199" s="180">
        <v>0</v>
      </c>
      <c r="AO199" s="180">
        <v>0</v>
      </c>
      <c r="AP199" s="180">
        <v>0</v>
      </c>
      <c r="AQ199" s="180">
        <v>0</v>
      </c>
      <c r="AR199" s="180">
        <v>0</v>
      </c>
      <c r="AS199" s="180">
        <v>0</v>
      </c>
      <c r="AT199" s="180">
        <v>0</v>
      </c>
      <c r="AV199" s="180">
        <v>0</v>
      </c>
      <c r="AW199" s="180">
        <v>0</v>
      </c>
      <c r="AX199" s="180">
        <v>0</v>
      </c>
      <c r="AY199" s="180">
        <v>0</v>
      </c>
      <c r="AZ199" s="180">
        <v>0</v>
      </c>
      <c r="BA199" s="180">
        <v>0</v>
      </c>
      <c r="BB199" s="180">
        <v>0</v>
      </c>
      <c r="BC199" s="180">
        <v>0</v>
      </c>
      <c r="BD199" s="180">
        <v>0</v>
      </c>
      <c r="BE199" s="180">
        <v>0</v>
      </c>
      <c r="BF199" s="180">
        <v>0</v>
      </c>
      <c r="BH199" s="180">
        <v>0</v>
      </c>
      <c r="BI199" s="180">
        <v>0</v>
      </c>
      <c r="BJ199" s="180">
        <v>0</v>
      </c>
      <c r="BK199" s="180">
        <v>0</v>
      </c>
      <c r="BM199" s="180">
        <v>0</v>
      </c>
      <c r="BN199" s="180">
        <v>0</v>
      </c>
      <c r="BO199" s="180">
        <v>0</v>
      </c>
      <c r="BP199" s="180">
        <v>0</v>
      </c>
      <c r="BQ199" s="180">
        <v>0</v>
      </c>
      <c r="BR199" s="180">
        <v>0</v>
      </c>
      <c r="BS199" s="180">
        <v>0</v>
      </c>
      <c r="BT199" s="180">
        <v>0</v>
      </c>
      <c r="BU199" s="180">
        <v>0</v>
      </c>
      <c r="BV199" s="180">
        <v>0</v>
      </c>
      <c r="BX199" s="180">
        <v>0</v>
      </c>
      <c r="BY199" s="180">
        <v>0</v>
      </c>
      <c r="BZ199" s="180">
        <v>0</v>
      </c>
      <c r="CA199" s="180">
        <v>0</v>
      </c>
      <c r="CB199" s="180">
        <v>0</v>
      </c>
      <c r="CD199" s="180">
        <v>0</v>
      </c>
    </row>
    <row r="200" spans="1:82" s="646" customFormat="1" x14ac:dyDescent="0.3">
      <c r="A200" s="645">
        <v>591</v>
      </c>
      <c r="B200" s="646" t="s">
        <v>333</v>
      </c>
      <c r="E200" s="646">
        <v>0</v>
      </c>
      <c r="G200" s="646">
        <v>0</v>
      </c>
      <c r="H200" s="646">
        <v>0</v>
      </c>
      <c r="I200" s="646">
        <v>0</v>
      </c>
      <c r="J200" s="646">
        <v>177850</v>
      </c>
      <c r="K200" s="646">
        <v>0</v>
      </c>
      <c r="L200" s="646">
        <v>0</v>
      </c>
      <c r="M200" s="646">
        <v>0</v>
      </c>
      <c r="N200" s="646">
        <v>0</v>
      </c>
      <c r="O200" s="646">
        <v>6119986</v>
      </c>
      <c r="P200" s="646">
        <v>0</v>
      </c>
      <c r="Q200" s="646">
        <v>0</v>
      </c>
      <c r="R200" s="646">
        <v>276722</v>
      </c>
      <c r="S200" s="646">
        <v>0</v>
      </c>
      <c r="T200" s="646">
        <v>32146175</v>
      </c>
      <c r="U200" s="646">
        <v>9129109</v>
      </c>
      <c r="V200" s="646">
        <v>43114283</v>
      </c>
      <c r="W200" s="646">
        <v>245960</v>
      </c>
      <c r="Y200" s="646">
        <v>5840925</v>
      </c>
      <c r="Z200" s="646">
        <v>1514702</v>
      </c>
      <c r="AA200" s="646">
        <v>7859669</v>
      </c>
      <c r="AB200" s="646">
        <v>4247507</v>
      </c>
      <c r="AC200" s="646">
        <v>1169711</v>
      </c>
      <c r="AD200" s="646">
        <v>1435163</v>
      </c>
      <c r="AE200" s="646">
        <v>3310765</v>
      </c>
      <c r="AF200" s="646">
        <v>3950579</v>
      </c>
      <c r="AG200" s="646">
        <v>4793883</v>
      </c>
      <c r="AH200" s="646">
        <v>177069</v>
      </c>
      <c r="AI200" s="646">
        <v>71702948</v>
      </c>
      <c r="AJ200" s="646">
        <v>290429</v>
      </c>
      <c r="AM200" s="646">
        <v>24638328</v>
      </c>
      <c r="AN200" s="646">
        <v>439977</v>
      </c>
      <c r="AO200" s="646">
        <v>839648</v>
      </c>
      <c r="AP200" s="646">
        <v>0</v>
      </c>
      <c r="AQ200" s="646">
        <v>0</v>
      </c>
      <c r="AR200" s="646">
        <v>2646232</v>
      </c>
      <c r="AS200" s="646">
        <v>0</v>
      </c>
      <c r="AT200" s="646">
        <v>1768727</v>
      </c>
      <c r="AV200" s="646">
        <v>18944700</v>
      </c>
      <c r="AW200" s="646">
        <v>0</v>
      </c>
      <c r="AX200" s="646">
        <v>1235568</v>
      </c>
      <c r="AY200" s="646">
        <v>2872359</v>
      </c>
      <c r="AZ200" s="646">
        <v>618251</v>
      </c>
      <c r="BA200" s="646">
        <v>371495</v>
      </c>
      <c r="BB200" s="646">
        <v>0</v>
      </c>
      <c r="BC200" s="646">
        <v>150769</v>
      </c>
      <c r="BD200" s="646">
        <v>4993746</v>
      </c>
      <c r="BE200" s="646">
        <v>0</v>
      </c>
      <c r="BF200" s="646">
        <v>262997</v>
      </c>
      <c r="BH200" s="646">
        <v>0</v>
      </c>
      <c r="BI200" s="646">
        <v>220229</v>
      </c>
      <c r="BJ200" s="646">
        <v>0</v>
      </c>
      <c r="BK200" s="646">
        <v>3005840</v>
      </c>
      <c r="BM200" s="646">
        <v>1167262</v>
      </c>
      <c r="BN200" s="646">
        <v>807713</v>
      </c>
      <c r="BO200" s="646">
        <v>964708</v>
      </c>
      <c r="BP200" s="646">
        <v>388107</v>
      </c>
      <c r="BQ200" s="646">
        <v>0</v>
      </c>
      <c r="BR200" s="646">
        <v>3072521</v>
      </c>
      <c r="BS200" s="646">
        <v>12689391</v>
      </c>
      <c r="BT200" s="646">
        <v>775285</v>
      </c>
      <c r="BU200" s="646">
        <v>3909602</v>
      </c>
      <c r="BV200" s="646">
        <v>0</v>
      </c>
      <c r="BX200" s="646">
        <v>348186</v>
      </c>
      <c r="BY200" s="646">
        <v>32015</v>
      </c>
      <c r="BZ200" s="646">
        <v>368104</v>
      </c>
      <c r="CA200" s="646">
        <v>324328</v>
      </c>
      <c r="CB200" s="646">
        <v>756578</v>
      </c>
      <c r="CD200" s="646">
        <v>67408</v>
      </c>
    </row>
    <row r="201" spans="1:82" s="646" customFormat="1" x14ac:dyDescent="0.3">
      <c r="A201" s="645">
        <v>592</v>
      </c>
      <c r="B201" s="646" t="s">
        <v>334</v>
      </c>
      <c r="E201" s="646">
        <v>0</v>
      </c>
      <c r="G201" s="646">
        <v>0</v>
      </c>
      <c r="H201" s="646">
        <v>0</v>
      </c>
      <c r="I201" s="646">
        <v>0</v>
      </c>
      <c r="J201" s="646">
        <v>-46126</v>
      </c>
      <c r="K201" s="646">
        <v>0</v>
      </c>
      <c r="L201" s="646">
        <v>0</v>
      </c>
      <c r="M201" s="646">
        <v>0</v>
      </c>
      <c r="N201" s="646">
        <v>0</v>
      </c>
      <c r="O201" s="646">
        <v>66844</v>
      </c>
      <c r="P201" s="646">
        <v>0</v>
      </c>
      <c r="Q201" s="646">
        <v>0</v>
      </c>
      <c r="R201" s="646">
        <v>63649</v>
      </c>
      <c r="S201" s="646">
        <v>0</v>
      </c>
      <c r="T201" s="646">
        <v>430950</v>
      </c>
      <c r="U201" s="646">
        <v>876113</v>
      </c>
      <c r="V201" s="646">
        <v>10001503</v>
      </c>
      <c r="W201" s="646">
        <v>247075</v>
      </c>
      <c r="Y201" s="646">
        <v>2613135</v>
      </c>
      <c r="Z201" s="646">
        <v>-152782</v>
      </c>
      <c r="AA201" s="646">
        <v>2940758</v>
      </c>
      <c r="AB201" s="646">
        <v>441263</v>
      </c>
      <c r="AC201" s="646">
        <v>109386</v>
      </c>
      <c r="AD201" s="646">
        <v>297828</v>
      </c>
      <c r="AE201" s="646">
        <v>-456066</v>
      </c>
      <c r="AF201" s="646">
        <v>-186871</v>
      </c>
      <c r="AG201" s="646">
        <v>-1218885</v>
      </c>
      <c r="AH201" s="646">
        <v>-3581193</v>
      </c>
      <c r="AI201" s="646">
        <v>6689475</v>
      </c>
      <c r="AJ201" s="646">
        <v>-540472</v>
      </c>
      <c r="AM201" s="646">
        <v>3038133</v>
      </c>
      <c r="AN201" s="646">
        <v>-64457</v>
      </c>
      <c r="AO201" s="646">
        <v>-61913</v>
      </c>
      <c r="AP201" s="646">
        <v>0</v>
      </c>
      <c r="AQ201" s="646">
        <v>0</v>
      </c>
      <c r="AR201" s="646">
        <v>596356</v>
      </c>
      <c r="AS201" s="646">
        <v>0</v>
      </c>
      <c r="AT201" s="646">
        <v>67264</v>
      </c>
      <c r="AV201" s="646">
        <v>1411217</v>
      </c>
      <c r="AW201" s="646">
        <v>0</v>
      </c>
      <c r="AX201" s="646">
        <v>-108766</v>
      </c>
      <c r="AY201" s="646">
        <v>860494</v>
      </c>
      <c r="AZ201" s="646">
        <v>-78500</v>
      </c>
      <c r="BA201" s="646">
        <v>-48860</v>
      </c>
      <c r="BB201" s="646">
        <v>0</v>
      </c>
      <c r="BC201" s="646">
        <v>-50191</v>
      </c>
      <c r="BD201" s="646">
        <v>6222216</v>
      </c>
      <c r="BE201" s="646">
        <v>0</v>
      </c>
      <c r="BF201" s="646">
        <v>89137</v>
      </c>
      <c r="BH201" s="646">
        <v>0</v>
      </c>
      <c r="BI201" s="646">
        <v>-48610</v>
      </c>
      <c r="BJ201" s="646">
        <v>0</v>
      </c>
      <c r="BK201" s="646">
        <v>-182192</v>
      </c>
      <c r="BM201" s="646">
        <v>820986</v>
      </c>
      <c r="BN201" s="646">
        <v>132108</v>
      </c>
      <c r="BO201" s="646">
        <v>-12960</v>
      </c>
      <c r="BP201" s="646">
        <v>47893</v>
      </c>
      <c r="BQ201" s="646">
        <v>0</v>
      </c>
      <c r="BR201" s="646">
        <v>309012</v>
      </c>
      <c r="BS201" s="646">
        <v>3106374</v>
      </c>
      <c r="BT201" s="646">
        <v>-174819</v>
      </c>
      <c r="BU201" s="646">
        <v>172230</v>
      </c>
      <c r="BV201" s="646">
        <v>0</v>
      </c>
      <c r="BX201" s="646">
        <v>50443</v>
      </c>
      <c r="BY201" s="646">
        <v>-19003</v>
      </c>
      <c r="BZ201" s="646">
        <v>100842</v>
      </c>
      <c r="CA201" s="646">
        <v>-131854</v>
      </c>
      <c r="CB201" s="646">
        <v>-2929</v>
      </c>
      <c r="CD201" s="646">
        <v>-9868</v>
      </c>
    </row>
    <row r="202" spans="1:82" x14ac:dyDescent="0.3">
      <c r="A202" s="155">
        <v>593</v>
      </c>
      <c r="B202" s="180" t="s">
        <v>1087</v>
      </c>
      <c r="E202" s="180">
        <v>0</v>
      </c>
      <c r="G202" s="180">
        <v>0</v>
      </c>
      <c r="H202" s="180">
        <v>0</v>
      </c>
      <c r="I202" s="180">
        <v>0</v>
      </c>
      <c r="J202" s="180">
        <v>0</v>
      </c>
      <c r="K202" s="180">
        <v>0</v>
      </c>
      <c r="L202" s="180">
        <v>0</v>
      </c>
      <c r="M202" s="180">
        <v>0</v>
      </c>
      <c r="N202" s="180">
        <v>0</v>
      </c>
      <c r="O202" s="180">
        <v>0</v>
      </c>
      <c r="P202" s="180">
        <v>0</v>
      </c>
      <c r="Q202" s="180">
        <v>0</v>
      </c>
      <c r="R202" s="180">
        <v>0</v>
      </c>
      <c r="S202" s="180">
        <v>0</v>
      </c>
      <c r="T202" s="180">
        <v>0</v>
      </c>
      <c r="U202" s="180">
        <v>0</v>
      </c>
      <c r="V202" s="180">
        <v>0</v>
      </c>
      <c r="W202" s="180">
        <v>0</v>
      </c>
      <c r="Y202" s="180">
        <v>0</v>
      </c>
      <c r="Z202" s="180">
        <v>0</v>
      </c>
      <c r="AA202" s="180">
        <v>0</v>
      </c>
      <c r="AB202" s="180">
        <v>0</v>
      </c>
      <c r="AC202" s="180">
        <v>0</v>
      </c>
      <c r="AD202" s="180">
        <v>0</v>
      </c>
      <c r="AE202" s="180">
        <v>0</v>
      </c>
      <c r="AF202" s="180">
        <v>0</v>
      </c>
      <c r="AG202" s="180">
        <v>0</v>
      </c>
      <c r="AH202" s="180">
        <v>0</v>
      </c>
      <c r="AI202" s="180">
        <v>0</v>
      </c>
      <c r="AJ202" s="180">
        <v>0</v>
      </c>
      <c r="AM202" s="180">
        <v>0</v>
      </c>
      <c r="AN202" s="180">
        <v>0</v>
      </c>
      <c r="AO202" s="180">
        <v>0</v>
      </c>
      <c r="AP202" s="180">
        <v>0</v>
      </c>
      <c r="AQ202" s="180">
        <v>0</v>
      </c>
      <c r="AR202" s="180">
        <v>0</v>
      </c>
      <c r="AS202" s="180">
        <v>0</v>
      </c>
      <c r="AT202" s="180">
        <v>0</v>
      </c>
      <c r="AV202" s="180">
        <v>0</v>
      </c>
      <c r="AW202" s="180">
        <v>0</v>
      </c>
      <c r="AX202" s="180">
        <v>0</v>
      </c>
      <c r="AY202" s="180">
        <v>0</v>
      </c>
      <c r="AZ202" s="180">
        <v>0</v>
      </c>
      <c r="BA202" s="180">
        <v>0</v>
      </c>
      <c r="BB202" s="180">
        <v>0</v>
      </c>
      <c r="BC202" s="180">
        <v>0</v>
      </c>
      <c r="BD202" s="180">
        <v>0</v>
      </c>
      <c r="BE202" s="180">
        <v>0</v>
      </c>
      <c r="BF202" s="180">
        <v>0</v>
      </c>
      <c r="BH202" s="180">
        <v>0</v>
      </c>
      <c r="BI202" s="180">
        <v>0</v>
      </c>
      <c r="BJ202" s="180">
        <v>0</v>
      </c>
      <c r="BK202" s="180">
        <v>0</v>
      </c>
      <c r="BM202" s="180">
        <v>0</v>
      </c>
      <c r="BN202" s="180">
        <v>0</v>
      </c>
      <c r="BO202" s="180">
        <v>0</v>
      </c>
      <c r="BP202" s="180">
        <v>0</v>
      </c>
      <c r="BQ202" s="180">
        <v>0</v>
      </c>
      <c r="BR202" s="180">
        <v>0</v>
      </c>
      <c r="BS202" s="180">
        <v>0</v>
      </c>
      <c r="BT202" s="180">
        <v>0</v>
      </c>
      <c r="BU202" s="180">
        <v>0</v>
      </c>
      <c r="BV202" s="180">
        <v>0</v>
      </c>
      <c r="BX202" s="180">
        <v>0</v>
      </c>
      <c r="BY202" s="180">
        <v>0</v>
      </c>
      <c r="BZ202" s="180">
        <v>0</v>
      </c>
      <c r="CA202" s="180">
        <v>0</v>
      </c>
      <c r="CB202" s="180">
        <v>0</v>
      </c>
      <c r="CD202" s="180">
        <v>0</v>
      </c>
    </row>
    <row r="203" spans="1:82" x14ac:dyDescent="0.3">
      <c r="A203" s="155">
        <v>594</v>
      </c>
      <c r="B203" s="180" t="s">
        <v>1088</v>
      </c>
      <c r="E203" s="180">
        <v>0</v>
      </c>
      <c r="G203" s="180">
        <v>0</v>
      </c>
      <c r="H203" s="180">
        <v>0</v>
      </c>
      <c r="I203" s="180">
        <v>0</v>
      </c>
      <c r="J203" s="180">
        <v>0</v>
      </c>
      <c r="K203" s="180">
        <v>0</v>
      </c>
      <c r="L203" s="180">
        <v>0</v>
      </c>
      <c r="M203" s="180">
        <v>0</v>
      </c>
      <c r="N203" s="180">
        <v>0</v>
      </c>
      <c r="O203" s="180">
        <v>0</v>
      </c>
      <c r="P203" s="180">
        <v>0</v>
      </c>
      <c r="Q203" s="180">
        <v>0</v>
      </c>
      <c r="R203" s="180">
        <v>0</v>
      </c>
      <c r="S203" s="180">
        <v>0</v>
      </c>
      <c r="T203" s="180">
        <v>0</v>
      </c>
      <c r="U203" s="180">
        <v>0</v>
      </c>
      <c r="V203" s="180">
        <v>0</v>
      </c>
      <c r="W203" s="180">
        <v>0</v>
      </c>
      <c r="Y203" s="180">
        <v>0</v>
      </c>
      <c r="Z203" s="180">
        <v>0</v>
      </c>
      <c r="AA203" s="180">
        <v>0</v>
      </c>
      <c r="AB203" s="180">
        <v>0</v>
      </c>
      <c r="AC203" s="180">
        <v>0</v>
      </c>
      <c r="AD203" s="180">
        <v>0</v>
      </c>
      <c r="AE203" s="180">
        <v>0</v>
      </c>
      <c r="AF203" s="180">
        <v>0</v>
      </c>
      <c r="AG203" s="180">
        <v>0</v>
      </c>
      <c r="AH203" s="180">
        <v>0</v>
      </c>
      <c r="AI203" s="180">
        <v>0</v>
      </c>
      <c r="AJ203" s="180">
        <v>0</v>
      </c>
      <c r="AM203" s="180">
        <v>0</v>
      </c>
      <c r="AN203" s="180">
        <v>0</v>
      </c>
      <c r="AO203" s="180">
        <v>0</v>
      </c>
      <c r="AP203" s="180">
        <v>0</v>
      </c>
      <c r="AQ203" s="180">
        <v>0</v>
      </c>
      <c r="AR203" s="180">
        <v>0</v>
      </c>
      <c r="AS203" s="180">
        <v>0</v>
      </c>
      <c r="AT203" s="180">
        <v>0</v>
      </c>
      <c r="AV203" s="180">
        <v>0</v>
      </c>
      <c r="AW203" s="180">
        <v>0</v>
      </c>
      <c r="AX203" s="180">
        <v>0</v>
      </c>
      <c r="AY203" s="180">
        <v>0</v>
      </c>
      <c r="AZ203" s="180">
        <v>0</v>
      </c>
      <c r="BA203" s="180">
        <v>0</v>
      </c>
      <c r="BB203" s="180">
        <v>0</v>
      </c>
      <c r="BC203" s="180">
        <v>0</v>
      </c>
      <c r="BD203" s="180">
        <v>0</v>
      </c>
      <c r="BE203" s="180">
        <v>0</v>
      </c>
      <c r="BF203" s="180">
        <v>0</v>
      </c>
      <c r="BH203" s="180">
        <v>0</v>
      </c>
      <c r="BI203" s="180">
        <v>0</v>
      </c>
      <c r="BJ203" s="180">
        <v>0</v>
      </c>
      <c r="BK203" s="180">
        <v>0</v>
      </c>
      <c r="BM203" s="180">
        <v>0</v>
      </c>
      <c r="BN203" s="180">
        <v>0</v>
      </c>
      <c r="BO203" s="180">
        <v>0</v>
      </c>
      <c r="BP203" s="180">
        <v>0</v>
      </c>
      <c r="BQ203" s="180">
        <v>0</v>
      </c>
      <c r="BR203" s="180">
        <v>0</v>
      </c>
      <c r="BS203" s="180">
        <v>0</v>
      </c>
      <c r="BT203" s="180">
        <v>0</v>
      </c>
      <c r="BU203" s="180">
        <v>0</v>
      </c>
      <c r="BV203" s="180">
        <v>0</v>
      </c>
      <c r="BX203" s="180">
        <v>0</v>
      </c>
      <c r="BY203" s="180">
        <v>0</v>
      </c>
      <c r="BZ203" s="180">
        <v>0</v>
      </c>
      <c r="CA203" s="180">
        <v>0</v>
      </c>
      <c r="CB203" s="180">
        <v>0</v>
      </c>
      <c r="CD203" s="180">
        <v>0</v>
      </c>
    </row>
    <row r="204" spans="1:82" x14ac:dyDescent="0.3">
      <c r="A204" s="155">
        <v>596</v>
      </c>
      <c r="B204" s="180" t="s">
        <v>336</v>
      </c>
      <c r="E204" s="180">
        <v>52</v>
      </c>
      <c r="G204" s="180">
        <v>52</v>
      </c>
      <c r="H204" s="180">
        <v>0</v>
      </c>
      <c r="I204" s="180">
        <v>52</v>
      </c>
      <c r="J204" s="180">
        <v>52</v>
      </c>
      <c r="K204" s="180">
        <v>52</v>
      </c>
      <c r="L204" s="180">
        <v>0</v>
      </c>
      <c r="M204" s="180">
        <v>52</v>
      </c>
      <c r="N204" s="180">
        <v>52</v>
      </c>
      <c r="O204" s="180">
        <v>52</v>
      </c>
      <c r="P204" s="180">
        <v>52</v>
      </c>
      <c r="Q204" s="180">
        <v>52</v>
      </c>
      <c r="R204" s="180">
        <v>52</v>
      </c>
      <c r="S204" s="180">
        <v>0</v>
      </c>
      <c r="T204" s="180">
        <v>52</v>
      </c>
      <c r="U204" s="180">
        <v>52</v>
      </c>
      <c r="V204" s="180">
        <v>52</v>
      </c>
      <c r="W204" s="180">
        <v>52</v>
      </c>
      <c r="Y204" s="180">
        <v>52</v>
      </c>
      <c r="Z204" s="180">
        <v>52</v>
      </c>
      <c r="AA204" s="180">
        <v>52</v>
      </c>
      <c r="AB204" s="180">
        <v>52</v>
      </c>
      <c r="AC204" s="180">
        <v>52</v>
      </c>
      <c r="AD204" s="180">
        <v>52</v>
      </c>
      <c r="AE204" s="180">
        <v>52</v>
      </c>
      <c r="AF204" s="180">
        <v>52</v>
      </c>
      <c r="AG204" s="180">
        <v>52</v>
      </c>
      <c r="AH204" s="180">
        <v>51</v>
      </c>
      <c r="AI204" s="180">
        <v>52</v>
      </c>
      <c r="AJ204" s="180">
        <v>52</v>
      </c>
      <c r="AM204" s="180">
        <v>52</v>
      </c>
      <c r="AN204" s="180">
        <v>52</v>
      </c>
      <c r="AO204" s="180">
        <v>52</v>
      </c>
      <c r="AP204" s="180">
        <v>52</v>
      </c>
      <c r="AQ204" s="180">
        <v>52</v>
      </c>
      <c r="AR204" s="180">
        <v>52</v>
      </c>
      <c r="AS204" s="180">
        <v>52</v>
      </c>
      <c r="AT204" s="180">
        <v>52</v>
      </c>
      <c r="AV204" s="180">
        <v>52</v>
      </c>
      <c r="AW204" s="180">
        <v>52</v>
      </c>
      <c r="AX204" s="180">
        <v>52</v>
      </c>
      <c r="AY204" s="180">
        <v>52</v>
      </c>
      <c r="AZ204" s="180">
        <v>52</v>
      </c>
      <c r="BA204" s="180">
        <v>52</v>
      </c>
      <c r="BB204" s="180">
        <v>0</v>
      </c>
      <c r="BC204" s="180">
        <v>52</v>
      </c>
      <c r="BD204" s="180">
        <v>0</v>
      </c>
      <c r="BE204" s="180">
        <v>52</v>
      </c>
      <c r="BF204" s="180">
        <v>52</v>
      </c>
      <c r="BH204" s="180">
        <v>0</v>
      </c>
      <c r="BI204" s="180">
        <v>52</v>
      </c>
      <c r="BJ204" s="180">
        <v>52</v>
      </c>
      <c r="BK204" s="180">
        <v>52</v>
      </c>
      <c r="BM204" s="180">
        <v>52</v>
      </c>
      <c r="BN204" s="180">
        <v>52</v>
      </c>
      <c r="BO204" s="180">
        <v>52</v>
      </c>
      <c r="BP204" s="180">
        <v>52</v>
      </c>
      <c r="BQ204" s="180">
        <v>52</v>
      </c>
      <c r="BR204" s="180">
        <v>52</v>
      </c>
      <c r="BS204" s="180">
        <v>52</v>
      </c>
      <c r="BT204" s="180">
        <v>52</v>
      </c>
      <c r="BU204" s="180">
        <v>52</v>
      </c>
      <c r="BV204" s="180">
        <v>0</v>
      </c>
      <c r="BX204" s="180">
        <v>52</v>
      </c>
      <c r="BY204" s="180">
        <v>52</v>
      </c>
      <c r="BZ204" s="180">
        <v>52</v>
      </c>
      <c r="CA204" s="180">
        <v>52</v>
      </c>
      <c r="CB204" s="180">
        <v>52</v>
      </c>
      <c r="CD204" s="180">
        <v>52</v>
      </c>
    </row>
    <row r="205" spans="1:82" x14ac:dyDescent="0.3">
      <c r="A205" s="155">
        <v>597</v>
      </c>
      <c r="B205" s="180" t="s">
        <v>339</v>
      </c>
      <c r="E205" s="180">
        <v>0</v>
      </c>
      <c r="G205" s="180">
        <v>1901</v>
      </c>
      <c r="H205" s="180">
        <v>42838</v>
      </c>
      <c r="I205" s="180">
        <v>10498</v>
      </c>
      <c r="J205" s="180">
        <v>20</v>
      </c>
      <c r="K205" s="180">
        <v>0</v>
      </c>
      <c r="L205" s="180">
        <v>6182</v>
      </c>
      <c r="M205" s="180">
        <v>4854</v>
      </c>
      <c r="N205" s="180">
        <v>1743</v>
      </c>
      <c r="O205" s="180">
        <v>1617</v>
      </c>
      <c r="P205" s="180">
        <v>0</v>
      </c>
      <c r="Q205" s="180">
        <v>-857216</v>
      </c>
      <c r="R205" s="180">
        <v>522</v>
      </c>
      <c r="S205" s="180">
        <v>1166</v>
      </c>
      <c r="T205" s="180">
        <v>43422</v>
      </c>
      <c r="U205" s="180">
        <v>10718</v>
      </c>
      <c r="V205" s="180">
        <v>39461</v>
      </c>
      <c r="W205" s="180">
        <v>0</v>
      </c>
      <c r="Y205" s="180">
        <v>12009</v>
      </c>
      <c r="Z205" s="180">
        <v>493</v>
      </c>
      <c r="AA205" s="180">
        <v>6771</v>
      </c>
      <c r="AB205" s="180">
        <v>0</v>
      </c>
      <c r="AC205" s="180">
        <v>5847</v>
      </c>
      <c r="AD205" s="180">
        <v>211</v>
      </c>
      <c r="AE205" s="180">
        <v>5592</v>
      </c>
      <c r="AF205" s="180">
        <v>-143666</v>
      </c>
      <c r="AG205" s="180">
        <v>5081</v>
      </c>
      <c r="AH205" s="180">
        <v>192</v>
      </c>
      <c r="AI205" s="180">
        <v>7738</v>
      </c>
      <c r="AJ205" s="180">
        <v>252947</v>
      </c>
      <c r="AM205" s="180">
        <v>5048</v>
      </c>
      <c r="AN205" s="180">
        <v>1977</v>
      </c>
      <c r="AO205" s="180">
        <v>1</v>
      </c>
      <c r="AP205" s="180">
        <v>359</v>
      </c>
      <c r="AQ205" s="180">
        <v>20196</v>
      </c>
      <c r="AR205" s="180">
        <v>253438</v>
      </c>
      <c r="AS205" s="180">
        <v>97</v>
      </c>
      <c r="AT205" s="180">
        <v>1752</v>
      </c>
      <c r="AV205" s="180">
        <v>42027</v>
      </c>
      <c r="AW205" s="180">
        <v>20330</v>
      </c>
      <c r="AX205" s="180">
        <v>4864</v>
      </c>
      <c r="AY205" s="180">
        <v>88623</v>
      </c>
      <c r="AZ205" s="180">
        <v>15823</v>
      </c>
      <c r="BA205" s="180">
        <v>286</v>
      </c>
      <c r="BB205" s="180">
        <v>0</v>
      </c>
      <c r="BC205" s="180">
        <v>4407</v>
      </c>
      <c r="BD205" s="180">
        <v>24956</v>
      </c>
      <c r="BE205" s="180">
        <v>8493</v>
      </c>
      <c r="BF205" s="180">
        <v>490</v>
      </c>
      <c r="BH205" s="180">
        <v>817</v>
      </c>
      <c r="BI205" s="180">
        <v>1782</v>
      </c>
      <c r="BJ205" s="180">
        <v>142</v>
      </c>
      <c r="BK205" s="180">
        <v>21596</v>
      </c>
      <c r="BM205" s="180">
        <v>6</v>
      </c>
      <c r="BN205" s="180">
        <v>9392</v>
      </c>
      <c r="BO205" s="180">
        <v>283</v>
      </c>
      <c r="BP205" s="180">
        <v>2198</v>
      </c>
      <c r="BQ205" s="180">
        <v>2879</v>
      </c>
      <c r="BR205" s="180">
        <v>0</v>
      </c>
      <c r="BS205" s="180">
        <v>16720</v>
      </c>
      <c r="BT205" s="180">
        <v>332</v>
      </c>
      <c r="BU205" s="180">
        <v>3530</v>
      </c>
      <c r="BV205" s="180">
        <v>0</v>
      </c>
      <c r="BX205" s="180">
        <v>0</v>
      </c>
      <c r="BY205" s="180">
        <v>839</v>
      </c>
      <c r="BZ205" s="180">
        <v>6054</v>
      </c>
      <c r="CA205" s="180">
        <v>408</v>
      </c>
      <c r="CB205" s="180">
        <v>19061</v>
      </c>
      <c r="CD205" s="180">
        <v>1389</v>
      </c>
    </row>
    <row r="206" spans="1:82" x14ac:dyDescent="0.3">
      <c r="A206" s="155">
        <v>598</v>
      </c>
      <c r="B206" s="180" t="s">
        <v>344</v>
      </c>
      <c r="E206" s="180">
        <v>0</v>
      </c>
      <c r="G206" s="180">
        <v>0</v>
      </c>
      <c r="H206" s="180">
        <v>0</v>
      </c>
      <c r="I206" s="180">
        <v>0</v>
      </c>
      <c r="J206" s="180">
        <v>0</v>
      </c>
      <c r="K206" s="180">
        <v>0</v>
      </c>
      <c r="L206" s="180">
        <v>0</v>
      </c>
      <c r="M206" s="180">
        <v>0</v>
      </c>
      <c r="N206" s="180">
        <v>0</v>
      </c>
      <c r="O206" s="180">
        <v>13319</v>
      </c>
      <c r="P206" s="180">
        <v>0</v>
      </c>
      <c r="Q206" s="180">
        <v>248431</v>
      </c>
      <c r="R206" s="180">
        <v>0</v>
      </c>
      <c r="S206" s="180">
        <v>0</v>
      </c>
      <c r="T206" s="180">
        <v>83738</v>
      </c>
      <c r="U206" s="180">
        <v>72049</v>
      </c>
      <c r="V206" s="180">
        <v>236927</v>
      </c>
      <c r="W206" s="180">
        <v>95191</v>
      </c>
      <c r="Y206" s="180">
        <v>95470</v>
      </c>
      <c r="Z206" s="180">
        <v>0</v>
      </c>
      <c r="AA206" s="180">
        <v>67353</v>
      </c>
      <c r="AB206" s="180">
        <v>19665</v>
      </c>
      <c r="AC206" s="180">
        <v>0</v>
      </c>
      <c r="AD206" s="180">
        <v>45993</v>
      </c>
      <c r="AE206" s="180">
        <v>0</v>
      </c>
      <c r="AF206" s="180">
        <v>64113</v>
      </c>
      <c r="AG206" s="180">
        <v>97450</v>
      </c>
      <c r="AH206" s="180">
        <v>0</v>
      </c>
      <c r="AI206" s="180">
        <v>254018</v>
      </c>
      <c r="AJ206" s="180">
        <v>0</v>
      </c>
      <c r="AM206" s="180">
        <v>45947</v>
      </c>
      <c r="AN206" s="180">
        <v>0</v>
      </c>
      <c r="AO206" s="180">
        <v>0</v>
      </c>
      <c r="AP206" s="180">
        <v>0</v>
      </c>
      <c r="AQ206" s="180">
        <v>36625</v>
      </c>
      <c r="AR206" s="180">
        <v>60181</v>
      </c>
      <c r="AS206" s="180">
        <v>0</v>
      </c>
      <c r="AT206" s="180">
        <v>13499</v>
      </c>
      <c r="AV206" s="180">
        <v>30048</v>
      </c>
      <c r="AW206" s="180">
        <v>0</v>
      </c>
      <c r="AX206" s="180">
        <v>0</v>
      </c>
      <c r="AY206" s="180">
        <v>0</v>
      </c>
      <c r="AZ206" s="180">
        <v>0</v>
      </c>
      <c r="BA206" s="180">
        <v>0</v>
      </c>
      <c r="BB206" s="180">
        <v>0</v>
      </c>
      <c r="BC206" s="180">
        <v>0</v>
      </c>
      <c r="BD206" s="180">
        <v>63269</v>
      </c>
      <c r="BE206" s="180">
        <v>0</v>
      </c>
      <c r="BF206" s="180">
        <v>0</v>
      </c>
      <c r="BH206" s="180">
        <v>0</v>
      </c>
      <c r="BI206" s="180">
        <v>0</v>
      </c>
      <c r="BJ206" s="180">
        <v>0</v>
      </c>
      <c r="BK206" s="180">
        <v>10272</v>
      </c>
      <c r="BM206" s="180">
        <v>17769</v>
      </c>
      <c r="BN206" s="180">
        <v>0</v>
      </c>
      <c r="BO206" s="180">
        <v>0</v>
      </c>
      <c r="BP206" s="180">
        <v>0</v>
      </c>
      <c r="BQ206" s="180">
        <v>123021</v>
      </c>
      <c r="BR206" s="180">
        <v>0</v>
      </c>
      <c r="BS206" s="180">
        <v>38232</v>
      </c>
      <c r="BT206" s="180">
        <v>0</v>
      </c>
      <c r="BU206" s="180">
        <v>36893</v>
      </c>
      <c r="BV206" s="180">
        <v>0</v>
      </c>
      <c r="BX206" s="180">
        <v>0</v>
      </c>
      <c r="BY206" s="180">
        <v>0</v>
      </c>
      <c r="BZ206" s="180">
        <v>0</v>
      </c>
      <c r="CA206" s="180">
        <v>0</v>
      </c>
      <c r="CB206" s="180">
        <v>0</v>
      </c>
      <c r="CD206" s="180">
        <v>0</v>
      </c>
    </row>
    <row r="207" spans="1:82" x14ac:dyDescent="0.3">
      <c r="A207" s="155">
        <v>599</v>
      </c>
      <c r="B207" s="180" t="s">
        <v>343</v>
      </c>
      <c r="E207" s="180">
        <v>0</v>
      </c>
      <c r="G207" s="180">
        <v>0</v>
      </c>
      <c r="H207" s="180">
        <v>0</v>
      </c>
      <c r="I207" s="180">
        <v>0</v>
      </c>
      <c r="J207" s="180">
        <v>0</v>
      </c>
      <c r="K207" s="180">
        <v>0</v>
      </c>
      <c r="L207" s="180">
        <v>0</v>
      </c>
      <c r="M207" s="180">
        <v>1297791</v>
      </c>
      <c r="N207" s="180">
        <v>88361</v>
      </c>
      <c r="O207" s="180">
        <v>467329</v>
      </c>
      <c r="P207" s="180">
        <v>0</v>
      </c>
      <c r="Q207" s="180">
        <v>5026861</v>
      </c>
      <c r="R207" s="180">
        <v>0</v>
      </c>
      <c r="S207" s="180">
        <v>0</v>
      </c>
      <c r="T207" s="180">
        <v>4780028</v>
      </c>
      <c r="U207" s="180">
        <v>1955798</v>
      </c>
      <c r="V207" s="180">
        <v>3165133</v>
      </c>
      <c r="W207" s="180">
        <v>2468521</v>
      </c>
      <c r="Y207" s="180">
        <v>1852418</v>
      </c>
      <c r="Z207" s="180">
        <v>75020</v>
      </c>
      <c r="AA207" s="180">
        <v>1636920</v>
      </c>
      <c r="AB207" s="180">
        <v>566453</v>
      </c>
      <c r="AC207" s="180">
        <v>0</v>
      </c>
      <c r="AD207" s="180">
        <v>486352</v>
      </c>
      <c r="AE207" s="180">
        <v>348600</v>
      </c>
      <c r="AF207" s="180">
        <v>1303038</v>
      </c>
      <c r="AG207" s="180">
        <v>473045</v>
      </c>
      <c r="AH207" s="180">
        <v>15576</v>
      </c>
      <c r="AI207" s="180">
        <v>3630645</v>
      </c>
      <c r="AJ207" s="180">
        <v>0</v>
      </c>
      <c r="AM207" s="180">
        <v>1354197</v>
      </c>
      <c r="AN207" s="180">
        <v>93728</v>
      </c>
      <c r="AO207" s="180">
        <v>32437</v>
      </c>
      <c r="AP207" s="180">
        <v>0</v>
      </c>
      <c r="AQ207" s="180">
        <v>357351</v>
      </c>
      <c r="AR207" s="180">
        <v>981757</v>
      </c>
      <c r="AS207" s="180">
        <v>35073</v>
      </c>
      <c r="AT207" s="180">
        <v>209715</v>
      </c>
      <c r="AV207" s="180">
        <v>1053145</v>
      </c>
      <c r="AW207" s="180">
        <v>0</v>
      </c>
      <c r="AX207" s="180">
        <v>129041</v>
      </c>
      <c r="AY207" s="180">
        <v>344947</v>
      </c>
      <c r="AZ207" s="180">
        <v>109454</v>
      </c>
      <c r="BA207" s="180">
        <v>0</v>
      </c>
      <c r="BB207" s="180">
        <v>0</v>
      </c>
      <c r="BC207" s="180">
        <v>0</v>
      </c>
      <c r="BD207" s="180">
        <v>999302</v>
      </c>
      <c r="BE207" s="180">
        <v>0</v>
      </c>
      <c r="BF207" s="180">
        <v>4089</v>
      </c>
      <c r="BH207" s="180">
        <v>0</v>
      </c>
      <c r="BI207" s="180">
        <v>0</v>
      </c>
      <c r="BJ207" s="180">
        <v>0</v>
      </c>
      <c r="BK207" s="180">
        <v>400139</v>
      </c>
      <c r="BM207" s="180">
        <v>148499</v>
      </c>
      <c r="BN207" s="180">
        <v>167203</v>
      </c>
      <c r="BO207" s="180">
        <v>213134</v>
      </c>
      <c r="BP207" s="180">
        <v>164101</v>
      </c>
      <c r="BQ207" s="180">
        <v>1687722</v>
      </c>
      <c r="BR207" s="180">
        <v>95065</v>
      </c>
      <c r="BS207" s="180">
        <v>1926028</v>
      </c>
      <c r="BT207" s="180">
        <v>95779</v>
      </c>
      <c r="BU207" s="180">
        <v>675832</v>
      </c>
      <c r="BV207" s="180">
        <v>0</v>
      </c>
      <c r="BX207" s="180">
        <v>41965</v>
      </c>
      <c r="BY207" s="180">
        <v>0</v>
      </c>
      <c r="BZ207" s="180">
        <v>0</v>
      </c>
      <c r="CA207" s="180">
        <v>0</v>
      </c>
      <c r="CB207" s="180">
        <v>63357</v>
      </c>
      <c r="CD207" s="180">
        <v>0</v>
      </c>
    </row>
    <row r="208" spans="1:82" x14ac:dyDescent="0.3">
      <c r="A208" s="155">
        <v>602</v>
      </c>
      <c r="B208" s="180" t="s">
        <v>345</v>
      </c>
      <c r="E208" s="180">
        <v>0</v>
      </c>
      <c r="G208" s="180">
        <v>0</v>
      </c>
      <c r="H208" s="180">
        <v>0</v>
      </c>
      <c r="I208" s="180">
        <v>0</v>
      </c>
      <c r="J208" s="180">
        <v>0</v>
      </c>
      <c r="K208" s="180">
        <v>0</v>
      </c>
      <c r="L208" s="180">
        <v>0</v>
      </c>
      <c r="M208" s="180">
        <v>0</v>
      </c>
      <c r="N208" s="180">
        <v>0</v>
      </c>
      <c r="O208" s="180">
        <v>0</v>
      </c>
      <c r="P208" s="180">
        <v>0</v>
      </c>
      <c r="Q208" s="180">
        <v>0</v>
      </c>
      <c r="R208" s="180">
        <v>0</v>
      </c>
      <c r="S208" s="180">
        <v>0</v>
      </c>
      <c r="T208" s="180">
        <v>0</v>
      </c>
      <c r="U208" s="180">
        <v>0</v>
      </c>
      <c r="V208" s="180">
        <v>0</v>
      </c>
      <c r="W208" s="180">
        <v>0</v>
      </c>
      <c r="Y208" s="180">
        <v>0</v>
      </c>
      <c r="Z208" s="180">
        <v>0</v>
      </c>
      <c r="AA208" s="180">
        <v>0</v>
      </c>
      <c r="AB208" s="180">
        <v>0</v>
      </c>
      <c r="AC208" s="180">
        <v>0</v>
      </c>
      <c r="AD208" s="180">
        <v>0</v>
      </c>
      <c r="AE208" s="180">
        <v>0</v>
      </c>
      <c r="AF208" s="180">
        <v>0</v>
      </c>
      <c r="AG208" s="180">
        <v>0</v>
      </c>
      <c r="AH208" s="180">
        <v>0</v>
      </c>
      <c r="AI208" s="180">
        <v>0</v>
      </c>
      <c r="AJ208" s="180">
        <v>0</v>
      </c>
      <c r="AM208" s="180">
        <v>0</v>
      </c>
      <c r="AN208" s="180">
        <v>0</v>
      </c>
      <c r="AO208" s="180">
        <v>0</v>
      </c>
      <c r="AP208" s="180">
        <v>0</v>
      </c>
      <c r="AQ208" s="180">
        <v>0</v>
      </c>
      <c r="AR208" s="180">
        <v>0</v>
      </c>
      <c r="AS208" s="180">
        <v>0</v>
      </c>
      <c r="AT208" s="180">
        <v>0</v>
      </c>
      <c r="AV208" s="180">
        <v>0</v>
      </c>
      <c r="AW208" s="180">
        <v>0</v>
      </c>
      <c r="AX208" s="180">
        <v>0</v>
      </c>
      <c r="AY208" s="180">
        <v>0</v>
      </c>
      <c r="AZ208" s="180">
        <v>0</v>
      </c>
      <c r="BA208" s="180">
        <v>0</v>
      </c>
      <c r="BB208" s="180">
        <v>0</v>
      </c>
      <c r="BC208" s="180">
        <v>0</v>
      </c>
      <c r="BD208" s="180">
        <v>0</v>
      </c>
      <c r="BE208" s="180">
        <v>0</v>
      </c>
      <c r="BF208" s="180">
        <v>0</v>
      </c>
      <c r="BH208" s="180">
        <v>0</v>
      </c>
      <c r="BI208" s="180">
        <v>0</v>
      </c>
      <c r="BJ208" s="180">
        <v>0</v>
      </c>
      <c r="BK208" s="180">
        <v>0</v>
      </c>
      <c r="BM208" s="180">
        <v>0</v>
      </c>
      <c r="BN208" s="180">
        <v>0</v>
      </c>
      <c r="BO208" s="180">
        <v>0</v>
      </c>
      <c r="BP208" s="180">
        <v>0</v>
      </c>
      <c r="BQ208" s="180">
        <v>0</v>
      </c>
      <c r="BR208" s="180">
        <v>0</v>
      </c>
      <c r="BS208" s="180">
        <v>0</v>
      </c>
      <c r="BT208" s="180">
        <v>0</v>
      </c>
      <c r="BU208" s="180">
        <v>0</v>
      </c>
      <c r="BV208" s="180">
        <v>0</v>
      </c>
      <c r="BX208" s="180">
        <v>0</v>
      </c>
      <c r="BY208" s="180">
        <v>0</v>
      </c>
      <c r="BZ208" s="180">
        <v>0</v>
      </c>
      <c r="CA208" s="180">
        <v>0</v>
      </c>
      <c r="CB208" s="180">
        <v>0</v>
      </c>
      <c r="CD208" s="180">
        <v>0</v>
      </c>
    </row>
    <row r="209" spans="1:82" s="630" customFormat="1" x14ac:dyDescent="0.3">
      <c r="A209" s="633">
        <v>606</v>
      </c>
      <c r="B209" s="630" t="s">
        <v>1089</v>
      </c>
      <c r="M209" s="630">
        <v>1</v>
      </c>
      <c r="O209" s="630">
        <v>1</v>
      </c>
      <c r="Q209" s="630">
        <v>1</v>
      </c>
      <c r="T209" s="630">
        <v>1</v>
      </c>
      <c r="U209" s="630">
        <v>1</v>
      </c>
      <c r="V209" s="630">
        <v>1</v>
      </c>
      <c r="W209" s="630">
        <v>1</v>
      </c>
      <c r="Y209" s="630">
        <v>1</v>
      </c>
      <c r="AB209" s="630">
        <v>1</v>
      </c>
      <c r="AI209" s="630">
        <v>1</v>
      </c>
      <c r="AQ209" s="630">
        <v>1</v>
      </c>
      <c r="AV209" s="630">
        <v>1</v>
      </c>
      <c r="AY209" s="630">
        <v>1</v>
      </c>
      <c r="BD209" s="630">
        <v>1</v>
      </c>
      <c r="BM209" s="630">
        <v>1</v>
      </c>
      <c r="BO209" s="630">
        <v>1</v>
      </c>
      <c r="BZ209" s="630">
        <v>1</v>
      </c>
    </row>
    <row r="210" spans="1:82" x14ac:dyDescent="0.3">
      <c r="A210" s="155">
        <v>619</v>
      </c>
      <c r="B210" s="180" t="s">
        <v>1090</v>
      </c>
      <c r="E210" s="180">
        <v>0</v>
      </c>
      <c r="G210" s="180">
        <v>0</v>
      </c>
      <c r="H210" s="180">
        <v>0</v>
      </c>
      <c r="I210" s="180">
        <v>0</v>
      </c>
      <c r="J210" s="180">
        <v>0</v>
      </c>
      <c r="K210" s="180">
        <v>0</v>
      </c>
      <c r="L210" s="180">
        <v>0</v>
      </c>
      <c r="M210" s="180">
        <v>0</v>
      </c>
      <c r="N210" s="180">
        <v>0</v>
      </c>
      <c r="O210" s="180">
        <v>0</v>
      </c>
      <c r="P210" s="180">
        <v>0</v>
      </c>
      <c r="Q210" s="180">
        <v>0</v>
      </c>
      <c r="R210" s="180">
        <v>0</v>
      </c>
      <c r="S210" s="180">
        <v>0</v>
      </c>
      <c r="T210" s="180">
        <v>0</v>
      </c>
      <c r="U210" s="180">
        <v>0</v>
      </c>
      <c r="V210" s="180">
        <v>0</v>
      </c>
      <c r="W210" s="180">
        <v>0</v>
      </c>
      <c r="Y210" s="180">
        <v>0</v>
      </c>
      <c r="Z210" s="180">
        <v>0</v>
      </c>
      <c r="AA210" s="180">
        <v>0</v>
      </c>
      <c r="AB210" s="180">
        <v>0</v>
      </c>
      <c r="AC210" s="180">
        <v>0</v>
      </c>
      <c r="AD210" s="180">
        <v>0</v>
      </c>
      <c r="AE210" s="180">
        <v>0</v>
      </c>
      <c r="AF210" s="180">
        <v>0</v>
      </c>
      <c r="AG210" s="180">
        <v>0</v>
      </c>
      <c r="AH210" s="180">
        <v>0</v>
      </c>
      <c r="AI210" s="180">
        <v>0</v>
      </c>
      <c r="AJ210" s="180">
        <v>0</v>
      </c>
      <c r="AM210" s="180">
        <v>0</v>
      </c>
      <c r="AN210" s="180">
        <v>0</v>
      </c>
      <c r="AO210" s="180">
        <v>0</v>
      </c>
      <c r="AP210" s="180">
        <v>0</v>
      </c>
      <c r="AQ210" s="180">
        <v>0</v>
      </c>
      <c r="AR210" s="180">
        <v>0</v>
      </c>
      <c r="AS210" s="180">
        <v>0</v>
      </c>
      <c r="AT210" s="180">
        <v>0</v>
      </c>
      <c r="AV210" s="180">
        <v>0</v>
      </c>
      <c r="AW210" s="180">
        <v>0</v>
      </c>
      <c r="AX210" s="180">
        <v>0</v>
      </c>
      <c r="AY210" s="180">
        <v>0</v>
      </c>
      <c r="AZ210" s="180">
        <v>0</v>
      </c>
      <c r="BA210" s="180">
        <v>0</v>
      </c>
      <c r="BB210" s="180">
        <v>0</v>
      </c>
      <c r="BC210" s="180">
        <v>0</v>
      </c>
      <c r="BD210" s="180">
        <v>0</v>
      </c>
      <c r="BE210" s="180">
        <v>0</v>
      </c>
      <c r="BF210" s="180">
        <v>0</v>
      </c>
      <c r="BH210" s="180">
        <v>0</v>
      </c>
      <c r="BI210" s="180">
        <v>0</v>
      </c>
      <c r="BJ210" s="180">
        <v>0</v>
      </c>
      <c r="BK210" s="180">
        <v>0</v>
      </c>
      <c r="BM210" s="180">
        <v>0</v>
      </c>
      <c r="BN210" s="180">
        <v>0</v>
      </c>
      <c r="BO210" s="180">
        <v>0</v>
      </c>
      <c r="BP210" s="180">
        <v>0</v>
      </c>
      <c r="BQ210" s="180">
        <v>0</v>
      </c>
      <c r="BR210" s="180">
        <v>0</v>
      </c>
      <c r="BS210" s="180">
        <v>0</v>
      </c>
      <c r="BT210" s="180">
        <v>0</v>
      </c>
      <c r="BU210" s="180">
        <v>0</v>
      </c>
      <c r="BV210" s="180">
        <v>0</v>
      </c>
      <c r="BX210" s="180">
        <v>0</v>
      </c>
      <c r="BY210" s="180">
        <v>0</v>
      </c>
      <c r="BZ210" s="180">
        <v>0</v>
      </c>
      <c r="CA210" s="180">
        <v>0</v>
      </c>
      <c r="CB210" s="180">
        <v>0</v>
      </c>
      <c r="CD210" s="180">
        <v>0</v>
      </c>
    </row>
    <row r="211" spans="1:82" s="643" customFormat="1" x14ac:dyDescent="0.3">
      <c r="A211" s="642">
        <v>620</v>
      </c>
      <c r="B211" s="643" t="s">
        <v>1091</v>
      </c>
      <c r="E211" s="643">
        <v>2</v>
      </c>
      <c r="G211" s="643">
        <v>2</v>
      </c>
      <c r="H211" s="643">
        <v>1</v>
      </c>
      <c r="I211" s="643">
        <v>2</v>
      </c>
      <c r="J211" s="643">
        <v>1</v>
      </c>
      <c r="K211" s="643">
        <v>2</v>
      </c>
      <c r="L211" s="643">
        <v>2</v>
      </c>
      <c r="M211" s="643">
        <v>2</v>
      </c>
      <c r="N211" s="643">
        <v>2</v>
      </c>
      <c r="O211" s="643">
        <v>1</v>
      </c>
      <c r="P211" s="643">
        <v>2</v>
      </c>
      <c r="Q211" s="643">
        <v>2</v>
      </c>
      <c r="R211" s="643">
        <v>2</v>
      </c>
      <c r="S211" s="643">
        <v>2</v>
      </c>
      <c r="T211" s="643">
        <v>2</v>
      </c>
      <c r="U211" s="643">
        <v>1</v>
      </c>
      <c r="V211" s="643">
        <v>1</v>
      </c>
      <c r="W211" s="643">
        <v>1</v>
      </c>
      <c r="Y211" s="643">
        <v>1</v>
      </c>
      <c r="Z211" s="643">
        <v>2</v>
      </c>
      <c r="AA211" s="643">
        <v>1</v>
      </c>
      <c r="AB211" s="643">
        <v>2</v>
      </c>
      <c r="AC211" s="643">
        <v>2</v>
      </c>
      <c r="AD211" s="643">
        <v>1</v>
      </c>
      <c r="AE211" s="643">
        <v>2</v>
      </c>
      <c r="AF211" s="643">
        <v>1</v>
      </c>
      <c r="AG211" s="643">
        <v>2</v>
      </c>
      <c r="AH211" s="643">
        <v>2</v>
      </c>
      <c r="AI211" s="643">
        <v>1</v>
      </c>
      <c r="AJ211" s="643">
        <v>2</v>
      </c>
      <c r="AM211" s="643">
        <v>1</v>
      </c>
      <c r="AN211" s="643">
        <v>2</v>
      </c>
      <c r="AO211" s="643">
        <v>2</v>
      </c>
      <c r="AP211" s="643">
        <v>2</v>
      </c>
      <c r="AQ211" s="643">
        <v>1</v>
      </c>
      <c r="AR211" s="643">
        <v>2</v>
      </c>
      <c r="AS211" s="643">
        <v>2</v>
      </c>
      <c r="AT211" s="643">
        <v>2</v>
      </c>
      <c r="AV211" s="643">
        <v>1</v>
      </c>
      <c r="AW211" s="643">
        <v>1</v>
      </c>
      <c r="AX211" s="643">
        <v>2</v>
      </c>
      <c r="AY211" s="643">
        <v>2</v>
      </c>
      <c r="AZ211" s="643">
        <v>2</v>
      </c>
      <c r="BA211" s="643">
        <v>2</v>
      </c>
      <c r="BB211" s="643">
        <v>2</v>
      </c>
      <c r="BC211" s="643">
        <v>2</v>
      </c>
      <c r="BD211" s="643">
        <v>2</v>
      </c>
      <c r="BE211" s="643">
        <v>2</v>
      </c>
      <c r="BF211" s="643">
        <v>2</v>
      </c>
      <c r="BH211" s="643">
        <v>2</v>
      </c>
      <c r="BI211" s="643">
        <v>2</v>
      </c>
      <c r="BJ211" s="643">
        <v>2</v>
      </c>
      <c r="BK211" s="643">
        <v>2</v>
      </c>
      <c r="BM211" s="643">
        <v>2</v>
      </c>
      <c r="BN211" s="643">
        <v>2</v>
      </c>
      <c r="BO211" s="643">
        <v>2</v>
      </c>
      <c r="BP211" s="643">
        <v>2</v>
      </c>
      <c r="BQ211" s="643">
        <v>2</v>
      </c>
      <c r="BR211" s="643">
        <v>2</v>
      </c>
      <c r="BS211" s="643">
        <v>2</v>
      </c>
      <c r="BT211" s="643">
        <v>2</v>
      </c>
      <c r="BU211" s="643">
        <v>1</v>
      </c>
      <c r="BV211" s="643">
        <v>2</v>
      </c>
      <c r="BX211" s="643">
        <v>2</v>
      </c>
      <c r="BY211" s="643">
        <v>2</v>
      </c>
      <c r="BZ211" s="643">
        <v>2</v>
      </c>
      <c r="CA211" s="643">
        <v>2</v>
      </c>
      <c r="CB211" s="643">
        <v>1</v>
      </c>
      <c r="CD211" s="643">
        <v>2</v>
      </c>
    </row>
    <row r="212" spans="1:82" x14ac:dyDescent="0.3">
      <c r="A212" s="155">
        <v>621</v>
      </c>
      <c r="B212" s="180" t="s">
        <v>1092</v>
      </c>
      <c r="E212" s="180">
        <v>0</v>
      </c>
      <c r="G212" s="180">
        <v>0</v>
      </c>
      <c r="H212" s="180">
        <v>0</v>
      </c>
      <c r="I212" s="180">
        <v>0</v>
      </c>
      <c r="J212" s="180">
        <v>0</v>
      </c>
      <c r="K212" s="180">
        <v>0</v>
      </c>
      <c r="L212" s="180">
        <v>0</v>
      </c>
      <c r="M212" s="180">
        <v>0</v>
      </c>
      <c r="N212" s="180">
        <v>0</v>
      </c>
      <c r="O212" s="180">
        <v>0</v>
      </c>
      <c r="P212" s="180">
        <v>0</v>
      </c>
      <c r="Q212" s="180">
        <v>0</v>
      </c>
      <c r="R212" s="180">
        <v>0</v>
      </c>
      <c r="S212" s="180">
        <v>0</v>
      </c>
      <c r="T212" s="180">
        <v>0</v>
      </c>
      <c r="U212" s="180">
        <v>0</v>
      </c>
      <c r="V212" s="180">
        <v>0</v>
      </c>
      <c r="W212" s="180">
        <v>0</v>
      </c>
      <c r="Y212" s="180">
        <v>0</v>
      </c>
      <c r="Z212" s="180">
        <v>0</v>
      </c>
      <c r="AA212" s="180">
        <v>0</v>
      </c>
      <c r="AB212" s="180">
        <v>0</v>
      </c>
      <c r="AC212" s="180">
        <v>0</v>
      </c>
      <c r="AD212" s="180">
        <v>0</v>
      </c>
      <c r="AE212" s="180">
        <v>0</v>
      </c>
      <c r="AF212" s="180">
        <v>0</v>
      </c>
      <c r="AG212" s="180">
        <v>0</v>
      </c>
      <c r="AH212" s="180">
        <v>0</v>
      </c>
      <c r="AI212" s="180">
        <v>0</v>
      </c>
      <c r="AJ212" s="180">
        <v>0</v>
      </c>
      <c r="AM212" s="180">
        <v>0</v>
      </c>
      <c r="AN212" s="180">
        <v>0</v>
      </c>
      <c r="AO212" s="180">
        <v>0</v>
      </c>
      <c r="AP212" s="180">
        <v>0</v>
      </c>
      <c r="AQ212" s="180">
        <v>0</v>
      </c>
      <c r="AR212" s="180">
        <v>0</v>
      </c>
      <c r="AS212" s="180">
        <v>0</v>
      </c>
      <c r="AT212" s="180">
        <v>0</v>
      </c>
      <c r="AV212" s="180">
        <v>0</v>
      </c>
      <c r="AW212" s="180">
        <v>0</v>
      </c>
      <c r="AX212" s="180">
        <v>0</v>
      </c>
      <c r="AY212" s="180">
        <v>0</v>
      </c>
      <c r="AZ212" s="180">
        <v>0</v>
      </c>
      <c r="BA212" s="180">
        <v>0</v>
      </c>
      <c r="BB212" s="180">
        <v>0</v>
      </c>
      <c r="BC212" s="180">
        <v>0</v>
      </c>
      <c r="BD212" s="180">
        <v>0</v>
      </c>
      <c r="BE212" s="180">
        <v>0</v>
      </c>
      <c r="BF212" s="180">
        <v>0</v>
      </c>
      <c r="BH212" s="180">
        <v>0</v>
      </c>
      <c r="BI212" s="180">
        <v>0</v>
      </c>
      <c r="BJ212" s="180">
        <v>0</v>
      </c>
      <c r="BK212" s="180">
        <v>0</v>
      </c>
      <c r="BM212" s="180">
        <v>0</v>
      </c>
      <c r="BN212" s="180">
        <v>0</v>
      </c>
      <c r="BO212" s="180">
        <v>0</v>
      </c>
      <c r="BP212" s="180">
        <v>0</v>
      </c>
      <c r="BQ212" s="180">
        <v>0</v>
      </c>
      <c r="BR212" s="180">
        <v>0</v>
      </c>
      <c r="BS212" s="180">
        <v>0</v>
      </c>
      <c r="BT212" s="180">
        <v>0</v>
      </c>
      <c r="BU212" s="180">
        <v>0</v>
      </c>
      <c r="BV212" s="180">
        <v>0</v>
      </c>
      <c r="BX212" s="180">
        <v>0</v>
      </c>
      <c r="BY212" s="180">
        <v>0</v>
      </c>
      <c r="BZ212" s="180">
        <v>0</v>
      </c>
      <c r="CA212" s="180">
        <v>0</v>
      </c>
      <c r="CB212" s="180">
        <v>0</v>
      </c>
      <c r="CD212" s="180">
        <v>0</v>
      </c>
    </row>
    <row r="213" spans="1:82" x14ac:dyDescent="0.3">
      <c r="A213" s="155">
        <v>622</v>
      </c>
      <c r="B213" s="180" t="s">
        <v>1093</v>
      </c>
      <c r="E213" s="180">
        <v>0</v>
      </c>
      <c r="G213" s="180">
        <v>131859</v>
      </c>
      <c r="H213" s="180">
        <v>15366</v>
      </c>
      <c r="I213" s="180">
        <v>207975</v>
      </c>
      <c r="J213" s="180">
        <v>0</v>
      </c>
      <c r="K213" s="180">
        <v>0</v>
      </c>
      <c r="L213" s="180">
        <v>0</v>
      </c>
      <c r="M213" s="180">
        <v>2962013</v>
      </c>
      <c r="N213" s="180">
        <v>125427</v>
      </c>
      <c r="O213" s="180">
        <v>1115266</v>
      </c>
      <c r="P213" s="180">
        <v>0</v>
      </c>
      <c r="Q213" s="180">
        <v>13730889</v>
      </c>
      <c r="R213" s="180">
        <v>330542</v>
      </c>
      <c r="S213" s="180">
        <v>0</v>
      </c>
      <c r="T213" s="180">
        <v>13423932</v>
      </c>
      <c r="U213" s="180">
        <v>5346547</v>
      </c>
      <c r="V213" s="180">
        <v>6838823</v>
      </c>
      <c r="W213" s="180">
        <v>6248493</v>
      </c>
      <c r="Y213" s="180">
        <v>3354018</v>
      </c>
      <c r="Z213" s="180">
        <v>315891</v>
      </c>
      <c r="AA213" s="180">
        <v>3906827</v>
      </c>
      <c r="AB213" s="180">
        <v>1180660</v>
      </c>
      <c r="AC213" s="180">
        <v>247638</v>
      </c>
      <c r="AD213" s="180">
        <v>394506</v>
      </c>
      <c r="AE213" s="180">
        <v>746846</v>
      </c>
      <c r="AF213" s="180">
        <v>3431204</v>
      </c>
      <c r="AG213" s="180">
        <v>1511559</v>
      </c>
      <c r="AH213" s="180">
        <v>127930</v>
      </c>
      <c r="AI213" s="180">
        <v>11900223</v>
      </c>
      <c r="AJ213" s="180">
        <v>23942</v>
      </c>
      <c r="AM213" s="180">
        <v>4877010</v>
      </c>
      <c r="AN213" s="180">
        <v>0</v>
      </c>
      <c r="AO213" s="180">
        <v>196896</v>
      </c>
      <c r="AP213" s="180">
        <v>0</v>
      </c>
      <c r="AQ213" s="180">
        <v>969828</v>
      </c>
      <c r="AR213" s="180">
        <v>1527997</v>
      </c>
      <c r="AS213" s="180">
        <v>0</v>
      </c>
      <c r="AT213" s="180">
        <v>386287</v>
      </c>
      <c r="AV213" s="180">
        <v>3416910</v>
      </c>
      <c r="AW213" s="180">
        <v>175813</v>
      </c>
      <c r="AX213" s="180">
        <v>427382</v>
      </c>
      <c r="AY213" s="180">
        <v>1356115</v>
      </c>
      <c r="AZ213" s="180">
        <v>179029</v>
      </c>
      <c r="BA213" s="180">
        <v>269436</v>
      </c>
      <c r="BB213" s="180">
        <v>0</v>
      </c>
      <c r="BC213" s="180">
        <v>0</v>
      </c>
      <c r="BD213" s="180">
        <v>2203374</v>
      </c>
      <c r="BE213" s="180">
        <v>0</v>
      </c>
      <c r="BF213" s="180">
        <v>50385</v>
      </c>
      <c r="BH213" s="180">
        <v>0</v>
      </c>
      <c r="BI213" s="180">
        <v>20726</v>
      </c>
      <c r="BJ213" s="180">
        <v>0</v>
      </c>
      <c r="BK213" s="180">
        <v>914440</v>
      </c>
      <c r="BM213" s="180">
        <v>379498</v>
      </c>
      <c r="BN213" s="180">
        <v>1087036</v>
      </c>
      <c r="BO213" s="180">
        <v>263004</v>
      </c>
      <c r="BP213" s="180">
        <v>169023</v>
      </c>
      <c r="BQ213" s="180">
        <v>3736674</v>
      </c>
      <c r="BR213" s="180">
        <v>475623</v>
      </c>
      <c r="BS213" s="180">
        <v>2517479</v>
      </c>
      <c r="BT213" s="180">
        <v>90050</v>
      </c>
      <c r="BU213" s="180">
        <v>1404714</v>
      </c>
      <c r="BV213" s="180">
        <v>0</v>
      </c>
      <c r="BX213" s="180">
        <v>173311</v>
      </c>
      <c r="BY213" s="180">
        <v>0</v>
      </c>
      <c r="BZ213" s="180">
        <v>6075</v>
      </c>
      <c r="CA213" s="180">
        <v>0</v>
      </c>
      <c r="CB213" s="180">
        <v>257644</v>
      </c>
      <c r="CD213" s="180">
        <v>0</v>
      </c>
    </row>
    <row r="214" spans="1:82" s="643" customFormat="1" x14ac:dyDescent="0.3">
      <c r="A214" s="642">
        <v>624</v>
      </c>
      <c r="B214" s="643" t="s">
        <v>358</v>
      </c>
      <c r="E214" s="643">
        <v>1</v>
      </c>
      <c r="G214" s="643">
        <v>1</v>
      </c>
      <c r="H214" s="643">
        <v>2</v>
      </c>
      <c r="I214" s="643">
        <v>2</v>
      </c>
      <c r="J214" s="643">
        <v>1</v>
      </c>
      <c r="K214" s="643">
        <v>1</v>
      </c>
      <c r="L214" s="643">
        <v>1</v>
      </c>
      <c r="M214" s="643">
        <v>1</v>
      </c>
      <c r="N214" s="643">
        <v>1</v>
      </c>
      <c r="O214" s="643">
        <v>1</v>
      </c>
      <c r="P214" s="643">
        <v>1</v>
      </c>
      <c r="Q214" s="643">
        <v>2</v>
      </c>
      <c r="R214" s="643">
        <v>1</v>
      </c>
      <c r="S214" s="643">
        <v>0</v>
      </c>
      <c r="T214" s="643">
        <v>1</v>
      </c>
      <c r="U214" s="643">
        <v>2</v>
      </c>
      <c r="V214" s="643">
        <v>2</v>
      </c>
      <c r="W214" s="643">
        <v>1</v>
      </c>
      <c r="Y214" s="643">
        <v>2</v>
      </c>
      <c r="Z214" s="643">
        <v>1</v>
      </c>
      <c r="AA214" s="643">
        <v>1</v>
      </c>
      <c r="AB214" s="643">
        <v>1</v>
      </c>
      <c r="AC214" s="643">
        <v>1</v>
      </c>
      <c r="AD214" s="643">
        <v>1</v>
      </c>
      <c r="AE214" s="643">
        <v>1</v>
      </c>
      <c r="AF214" s="643">
        <v>2</v>
      </c>
      <c r="AG214" s="643">
        <v>1</v>
      </c>
      <c r="AH214" s="643">
        <v>1</v>
      </c>
      <c r="AI214" s="643">
        <v>1</v>
      </c>
      <c r="AJ214" s="643">
        <v>1</v>
      </c>
      <c r="AM214" s="643">
        <v>1</v>
      </c>
      <c r="AN214" s="643">
        <v>2</v>
      </c>
      <c r="AO214" s="643">
        <v>1</v>
      </c>
      <c r="AP214" s="643">
        <v>2</v>
      </c>
      <c r="AQ214" s="643">
        <v>1</v>
      </c>
      <c r="AR214" s="643">
        <v>1</v>
      </c>
      <c r="AS214" s="643">
        <v>0</v>
      </c>
      <c r="AT214" s="643">
        <v>2</v>
      </c>
      <c r="AV214" s="643">
        <v>2</v>
      </c>
      <c r="AW214" s="643">
        <v>1</v>
      </c>
      <c r="AX214" s="643">
        <v>1</v>
      </c>
      <c r="AY214" s="643">
        <v>2</v>
      </c>
      <c r="AZ214" s="643">
        <v>2</v>
      </c>
      <c r="BA214" s="643">
        <v>1</v>
      </c>
      <c r="BB214" s="643">
        <v>2</v>
      </c>
      <c r="BC214" s="643">
        <v>1</v>
      </c>
      <c r="BD214" s="643">
        <v>1</v>
      </c>
      <c r="BE214" s="643">
        <v>2</v>
      </c>
      <c r="BF214" s="643">
        <v>2</v>
      </c>
      <c r="BH214" s="643">
        <v>1</v>
      </c>
      <c r="BI214" s="643">
        <v>1</v>
      </c>
      <c r="BJ214" s="643">
        <v>1</v>
      </c>
      <c r="BK214" s="643">
        <v>2</v>
      </c>
      <c r="BM214" s="643">
        <v>1</v>
      </c>
      <c r="BN214" s="643">
        <v>2</v>
      </c>
      <c r="BO214" s="643">
        <v>1</v>
      </c>
      <c r="BP214" s="643">
        <v>2</v>
      </c>
      <c r="BQ214" s="643">
        <v>1</v>
      </c>
      <c r="BR214" s="643">
        <v>2</v>
      </c>
      <c r="BS214" s="643">
        <v>1</v>
      </c>
      <c r="BT214" s="643">
        <v>1</v>
      </c>
      <c r="BU214" s="643">
        <v>2</v>
      </c>
      <c r="BV214" s="643">
        <v>1</v>
      </c>
      <c r="BX214" s="643">
        <v>1</v>
      </c>
      <c r="BY214" s="643">
        <v>1</v>
      </c>
      <c r="BZ214" s="643">
        <v>1</v>
      </c>
      <c r="CA214" s="643">
        <v>1</v>
      </c>
      <c r="CB214" s="643">
        <v>1</v>
      </c>
      <c r="CD214" s="643">
        <v>1</v>
      </c>
    </row>
    <row r="215" spans="1:82" s="639" customFormat="1" x14ac:dyDescent="0.3">
      <c r="A215" s="638">
        <v>626</v>
      </c>
      <c r="B215" s="639" t="s">
        <v>1094</v>
      </c>
      <c r="E215" s="639">
        <v>6984</v>
      </c>
      <c r="G215" s="639">
        <v>109158</v>
      </c>
      <c r="H215" s="639">
        <v>62428</v>
      </c>
      <c r="I215" s="639">
        <v>51855</v>
      </c>
      <c r="J215" s="639">
        <v>322</v>
      </c>
      <c r="K215" s="639">
        <v>1996</v>
      </c>
      <c r="L215" s="639">
        <v>6482</v>
      </c>
      <c r="M215" s="639">
        <v>1421950</v>
      </c>
      <c r="N215" s="639">
        <v>39205</v>
      </c>
      <c r="O215" s="639">
        <v>472333</v>
      </c>
      <c r="P215" s="639">
        <v>2011</v>
      </c>
      <c r="Q215" s="639">
        <v>6533116</v>
      </c>
      <c r="R215" s="639">
        <v>143018</v>
      </c>
      <c r="S215" s="639">
        <v>4092</v>
      </c>
      <c r="T215" s="639">
        <v>19468452</v>
      </c>
      <c r="U215" s="639">
        <v>2667399</v>
      </c>
      <c r="V215" s="639">
        <v>5306216</v>
      </c>
      <c r="W215" s="639">
        <v>6632364</v>
      </c>
      <c r="Y215" s="639">
        <v>1864753</v>
      </c>
      <c r="Z215" s="639">
        <v>32504</v>
      </c>
      <c r="AA215" s="639">
        <v>1600295</v>
      </c>
      <c r="AB215" s="639">
        <v>267349</v>
      </c>
      <c r="AC215" s="639">
        <v>147229</v>
      </c>
      <c r="AD215" s="639">
        <v>61768</v>
      </c>
      <c r="AE215" s="639">
        <v>145396</v>
      </c>
      <c r="AF215" s="639">
        <v>4804372</v>
      </c>
      <c r="AG215" s="639">
        <v>347220</v>
      </c>
      <c r="AH215" s="639">
        <v>11958</v>
      </c>
      <c r="AI215" s="639">
        <v>11734326</v>
      </c>
      <c r="AJ215" s="639">
        <v>14310</v>
      </c>
      <c r="AM215" s="639">
        <v>2400724</v>
      </c>
      <c r="AN215" s="639">
        <v>30258</v>
      </c>
      <c r="AO215" s="639">
        <v>30036</v>
      </c>
      <c r="AP215" s="639">
        <v>0</v>
      </c>
      <c r="AQ215" s="639">
        <v>786919</v>
      </c>
      <c r="AR215" s="639">
        <v>407976</v>
      </c>
      <c r="AS215" s="639">
        <v>20677</v>
      </c>
      <c r="AT215" s="639">
        <v>205978</v>
      </c>
      <c r="AV215" s="639">
        <v>340036</v>
      </c>
      <c r="AW215" s="639">
        <v>342326</v>
      </c>
      <c r="AX215" s="639">
        <v>68409</v>
      </c>
      <c r="AY215" s="639">
        <v>2656423</v>
      </c>
      <c r="AZ215" s="639">
        <v>129621</v>
      </c>
      <c r="BA215" s="639">
        <v>81095</v>
      </c>
      <c r="BB215" s="639">
        <v>0</v>
      </c>
      <c r="BC215" s="639">
        <v>48002</v>
      </c>
      <c r="BD215" s="639">
        <v>893210</v>
      </c>
      <c r="BE215" s="639">
        <v>2846</v>
      </c>
      <c r="BF215" s="639">
        <v>2804</v>
      </c>
      <c r="BH215" s="639">
        <v>1121</v>
      </c>
      <c r="BI215" s="639">
        <v>2862</v>
      </c>
      <c r="BJ215" s="639">
        <v>82516</v>
      </c>
      <c r="BK215" s="639">
        <v>973721</v>
      </c>
      <c r="BM215" s="639">
        <v>167888</v>
      </c>
      <c r="BN215" s="639">
        <v>474823</v>
      </c>
      <c r="BO215" s="639">
        <v>105533</v>
      </c>
      <c r="BP215" s="639">
        <v>107062</v>
      </c>
      <c r="BQ215" s="639">
        <v>1809761</v>
      </c>
      <c r="BR215" s="639">
        <v>124599</v>
      </c>
      <c r="BS215" s="639">
        <v>2061370</v>
      </c>
      <c r="BT215" s="639">
        <v>28619</v>
      </c>
      <c r="BU215" s="639">
        <v>1233922</v>
      </c>
      <c r="BV215" s="639">
        <v>50002</v>
      </c>
      <c r="BX215" s="639">
        <v>49597</v>
      </c>
      <c r="BY215" s="639">
        <v>2229</v>
      </c>
      <c r="BZ215" s="639">
        <v>117574</v>
      </c>
      <c r="CA215" s="639">
        <v>8136</v>
      </c>
      <c r="CB215" s="639">
        <v>172194</v>
      </c>
      <c r="CD215" s="639">
        <v>20738</v>
      </c>
    </row>
    <row r="216" spans="1:82" x14ac:dyDescent="0.3">
      <c r="A216" s="155">
        <v>627</v>
      </c>
      <c r="B216" s="180" t="s">
        <v>1095</v>
      </c>
      <c r="E216" s="180">
        <v>0</v>
      </c>
      <c r="G216" s="180">
        <v>0</v>
      </c>
      <c r="H216" s="180">
        <v>0</v>
      </c>
      <c r="I216" s="180">
        <v>0</v>
      </c>
      <c r="J216" s="180">
        <v>0</v>
      </c>
      <c r="K216" s="180">
        <v>0</v>
      </c>
      <c r="L216" s="180">
        <v>0</v>
      </c>
      <c r="M216" s="180">
        <v>0</v>
      </c>
      <c r="N216" s="180">
        <v>0</v>
      </c>
      <c r="O216" s="180">
        <v>0</v>
      </c>
      <c r="P216" s="180">
        <v>0</v>
      </c>
      <c r="Q216" s="180">
        <v>0</v>
      </c>
      <c r="R216" s="180">
        <v>0</v>
      </c>
      <c r="S216" s="180">
        <v>0</v>
      </c>
      <c r="T216" s="180">
        <v>0</v>
      </c>
      <c r="U216" s="180">
        <v>0</v>
      </c>
      <c r="V216" s="180">
        <v>0</v>
      </c>
      <c r="W216" s="180">
        <v>0</v>
      </c>
      <c r="Y216" s="180">
        <v>0</v>
      </c>
      <c r="Z216" s="180">
        <v>0</v>
      </c>
      <c r="AA216" s="180">
        <v>0</v>
      </c>
      <c r="AB216" s="180">
        <v>0</v>
      </c>
      <c r="AC216" s="180">
        <v>0</v>
      </c>
      <c r="AD216" s="180">
        <v>0</v>
      </c>
      <c r="AE216" s="180">
        <v>0</v>
      </c>
      <c r="AF216" s="180">
        <v>0</v>
      </c>
      <c r="AG216" s="180">
        <v>0</v>
      </c>
      <c r="AH216" s="180">
        <v>0</v>
      </c>
      <c r="AI216" s="180">
        <v>0</v>
      </c>
      <c r="AJ216" s="180">
        <v>0</v>
      </c>
      <c r="AM216" s="180">
        <v>0</v>
      </c>
      <c r="AN216" s="180">
        <v>0</v>
      </c>
      <c r="AO216" s="180">
        <v>0</v>
      </c>
      <c r="AP216" s="180">
        <v>0</v>
      </c>
      <c r="AQ216" s="180">
        <v>0</v>
      </c>
      <c r="AR216" s="180">
        <v>0</v>
      </c>
      <c r="AS216" s="180">
        <v>0</v>
      </c>
      <c r="AT216" s="180">
        <v>93354</v>
      </c>
      <c r="AV216" s="180">
        <v>0</v>
      </c>
      <c r="AW216" s="180">
        <v>0</v>
      </c>
      <c r="AX216" s="180">
        <v>0</v>
      </c>
      <c r="AY216" s="180">
        <v>0</v>
      </c>
      <c r="AZ216" s="180">
        <v>0</v>
      </c>
      <c r="BA216" s="180">
        <v>0</v>
      </c>
      <c r="BB216" s="180">
        <v>0</v>
      </c>
      <c r="BC216" s="180">
        <v>0</v>
      </c>
      <c r="BD216" s="180">
        <v>0</v>
      </c>
      <c r="BE216" s="180">
        <v>0</v>
      </c>
      <c r="BF216" s="180">
        <v>0</v>
      </c>
      <c r="BH216" s="180">
        <v>0</v>
      </c>
      <c r="BI216" s="180">
        <v>0</v>
      </c>
      <c r="BJ216" s="180">
        <v>0</v>
      </c>
      <c r="BK216" s="180">
        <v>0</v>
      </c>
      <c r="BM216" s="180">
        <v>0</v>
      </c>
      <c r="BN216" s="180">
        <v>0</v>
      </c>
      <c r="BO216" s="180">
        <v>0</v>
      </c>
      <c r="BP216" s="180">
        <v>0</v>
      </c>
      <c r="BQ216" s="180">
        <v>0</v>
      </c>
      <c r="BR216" s="180">
        <v>19243</v>
      </c>
      <c r="BS216" s="180">
        <v>0</v>
      </c>
      <c r="BT216" s="180">
        <v>0</v>
      </c>
      <c r="BU216" s="180">
        <v>0</v>
      </c>
      <c r="BV216" s="180">
        <v>0</v>
      </c>
      <c r="BX216" s="180">
        <v>0</v>
      </c>
      <c r="BY216" s="180">
        <v>0</v>
      </c>
      <c r="BZ216" s="180">
        <v>0</v>
      </c>
      <c r="CA216" s="180">
        <v>0</v>
      </c>
      <c r="CB216" s="180">
        <v>62334</v>
      </c>
      <c r="CD216" s="180">
        <v>0</v>
      </c>
    </row>
    <row r="217" spans="1:82" x14ac:dyDescent="0.3">
      <c r="A217" s="155">
        <v>628</v>
      </c>
      <c r="B217" s="180" t="s">
        <v>1096</v>
      </c>
      <c r="E217" s="180">
        <v>0</v>
      </c>
      <c r="G217" s="180">
        <v>2144</v>
      </c>
      <c r="H217" s="180">
        <v>0</v>
      </c>
      <c r="I217" s="180">
        <v>33341</v>
      </c>
      <c r="J217" s="180">
        <v>0</v>
      </c>
      <c r="K217" s="180">
        <v>0</v>
      </c>
      <c r="L217" s="180">
        <v>0</v>
      </c>
      <c r="M217" s="180">
        <v>0</v>
      </c>
      <c r="N217" s="180">
        <v>0</v>
      </c>
      <c r="O217" s="180">
        <v>0</v>
      </c>
      <c r="P217" s="180">
        <v>0</v>
      </c>
      <c r="Q217" s="180">
        <v>1886057</v>
      </c>
      <c r="R217" s="180">
        <v>0</v>
      </c>
      <c r="S217" s="180">
        <v>0</v>
      </c>
      <c r="T217" s="180">
        <v>2004143</v>
      </c>
      <c r="U217" s="180">
        <v>532267</v>
      </c>
      <c r="V217" s="180">
        <v>89835</v>
      </c>
      <c r="W217" s="180">
        <v>1183328</v>
      </c>
      <c r="Y217" s="180">
        <v>262136</v>
      </c>
      <c r="Z217" s="180">
        <v>0</v>
      </c>
      <c r="AA217" s="180">
        <v>161529</v>
      </c>
      <c r="AB217" s="180">
        <v>35000</v>
      </c>
      <c r="AC217" s="180">
        <v>0</v>
      </c>
      <c r="AD217" s="180">
        <v>19252</v>
      </c>
      <c r="AE217" s="180">
        <v>0</v>
      </c>
      <c r="AF217" s="180">
        <v>310000</v>
      </c>
      <c r="AG217" s="180">
        <v>0</v>
      </c>
      <c r="AH217" s="180">
        <v>0</v>
      </c>
      <c r="AI217" s="180">
        <v>506990</v>
      </c>
      <c r="AJ217" s="180">
        <v>0</v>
      </c>
      <c r="AM217" s="180">
        <v>313629</v>
      </c>
      <c r="AN217" s="180">
        <v>0</v>
      </c>
      <c r="AO217" s="180">
        <v>0</v>
      </c>
      <c r="AP217" s="180">
        <v>0</v>
      </c>
      <c r="AQ217" s="180">
        <v>0</v>
      </c>
      <c r="AR217" s="180">
        <v>71371</v>
      </c>
      <c r="AS217" s="180">
        <v>0</v>
      </c>
      <c r="AT217" s="180">
        <v>15440</v>
      </c>
      <c r="AV217" s="180">
        <v>0</v>
      </c>
      <c r="AW217" s="180">
        <v>22436</v>
      </c>
      <c r="AX217" s="180">
        <v>0</v>
      </c>
      <c r="AY217" s="180">
        <v>98599</v>
      </c>
      <c r="AZ217" s="180">
        <v>0</v>
      </c>
      <c r="BA217" s="180">
        <v>2611</v>
      </c>
      <c r="BB217" s="180">
        <v>0</v>
      </c>
      <c r="BC217" s="180">
        <v>0</v>
      </c>
      <c r="BD217" s="180">
        <v>142397</v>
      </c>
      <c r="BE217" s="180">
        <v>0</v>
      </c>
      <c r="BF217" s="180">
        <v>0</v>
      </c>
      <c r="BH217" s="180">
        <v>0</v>
      </c>
      <c r="BI217" s="180">
        <v>0</v>
      </c>
      <c r="BJ217" s="180">
        <v>0</v>
      </c>
      <c r="BK217" s="180">
        <v>0</v>
      </c>
      <c r="BM217" s="180">
        <v>41551</v>
      </c>
      <c r="BN217" s="180">
        <v>80000</v>
      </c>
      <c r="BO217" s="180">
        <v>0</v>
      </c>
      <c r="BP217" s="180">
        <v>0</v>
      </c>
      <c r="BQ217" s="180">
        <v>494770</v>
      </c>
      <c r="BR217" s="180">
        <v>57022</v>
      </c>
      <c r="BS217" s="180">
        <v>31470</v>
      </c>
      <c r="BT217" s="180">
        <v>1666</v>
      </c>
      <c r="BU217" s="180">
        <v>0</v>
      </c>
      <c r="BV217" s="180">
        <v>0</v>
      </c>
      <c r="BX217" s="180">
        <v>0</v>
      </c>
      <c r="BY217" s="180">
        <v>0</v>
      </c>
      <c r="BZ217" s="180">
        <v>0</v>
      </c>
      <c r="CA217" s="180">
        <v>0</v>
      </c>
      <c r="CB217" s="180">
        <v>0</v>
      </c>
      <c r="CD217" s="180">
        <v>0</v>
      </c>
    </row>
    <row r="218" spans="1:82" x14ac:dyDescent="0.3">
      <c r="A218" s="155">
        <v>629</v>
      </c>
      <c r="B218" s="180" t="s">
        <v>1097</v>
      </c>
      <c r="E218" s="180">
        <v>0</v>
      </c>
      <c r="G218" s="180">
        <v>0</v>
      </c>
      <c r="H218" s="180">
        <v>0</v>
      </c>
      <c r="I218" s="180">
        <v>0</v>
      </c>
      <c r="J218" s="180">
        <v>0</v>
      </c>
      <c r="K218" s="180">
        <v>0</v>
      </c>
      <c r="L218" s="180">
        <v>0</v>
      </c>
      <c r="M218" s="180">
        <v>0</v>
      </c>
      <c r="N218" s="180">
        <v>0</v>
      </c>
      <c r="O218" s="180">
        <v>0</v>
      </c>
      <c r="P218" s="180">
        <v>0</v>
      </c>
      <c r="Q218" s="180">
        <v>0</v>
      </c>
      <c r="R218" s="180">
        <v>0</v>
      </c>
      <c r="S218" s="180">
        <v>0</v>
      </c>
      <c r="T218" s="180">
        <v>0</v>
      </c>
      <c r="U218" s="180">
        <v>0</v>
      </c>
      <c r="V218" s="180">
        <v>0</v>
      </c>
      <c r="W218" s="180">
        <v>0</v>
      </c>
      <c r="Y218" s="180">
        <v>0</v>
      </c>
      <c r="Z218" s="180">
        <v>0</v>
      </c>
      <c r="AA218" s="180">
        <v>0</v>
      </c>
      <c r="AB218" s="180">
        <v>0</v>
      </c>
      <c r="AC218" s="180">
        <v>0</v>
      </c>
      <c r="AD218" s="180">
        <v>0</v>
      </c>
      <c r="AE218" s="180">
        <v>0</v>
      </c>
      <c r="AF218" s="180">
        <v>0</v>
      </c>
      <c r="AG218" s="180">
        <v>0</v>
      </c>
      <c r="AH218" s="180">
        <v>0</v>
      </c>
      <c r="AI218" s="180">
        <v>0</v>
      </c>
      <c r="AJ218" s="180">
        <v>0</v>
      </c>
      <c r="AM218" s="180">
        <v>0</v>
      </c>
      <c r="AN218" s="180">
        <v>0</v>
      </c>
      <c r="AO218" s="180">
        <v>0</v>
      </c>
      <c r="AP218" s="180">
        <v>0</v>
      </c>
      <c r="AQ218" s="180">
        <v>0</v>
      </c>
      <c r="AR218" s="180">
        <v>0</v>
      </c>
      <c r="AS218" s="180">
        <v>0</v>
      </c>
      <c r="AT218" s="180">
        <v>0</v>
      </c>
      <c r="AV218" s="180">
        <v>0</v>
      </c>
      <c r="AW218" s="180">
        <v>0</v>
      </c>
      <c r="AX218" s="180">
        <v>0</v>
      </c>
      <c r="AY218" s="180">
        <v>0</v>
      </c>
      <c r="AZ218" s="180">
        <v>0</v>
      </c>
      <c r="BA218" s="180">
        <v>0</v>
      </c>
      <c r="BB218" s="180">
        <v>0</v>
      </c>
      <c r="BC218" s="180">
        <v>0</v>
      </c>
      <c r="BD218" s="180">
        <v>0</v>
      </c>
      <c r="BE218" s="180">
        <v>0</v>
      </c>
      <c r="BF218" s="180">
        <v>0</v>
      </c>
      <c r="BH218" s="180">
        <v>0</v>
      </c>
      <c r="BI218" s="180">
        <v>0</v>
      </c>
      <c r="BJ218" s="180">
        <v>0</v>
      </c>
      <c r="BK218" s="180">
        <v>0</v>
      </c>
      <c r="BM218" s="180">
        <v>0</v>
      </c>
      <c r="BN218" s="180">
        <v>0</v>
      </c>
      <c r="BO218" s="180">
        <v>0</v>
      </c>
      <c r="BP218" s="180">
        <v>0</v>
      </c>
      <c r="BQ218" s="180">
        <v>0</v>
      </c>
      <c r="BR218" s="180">
        <v>0</v>
      </c>
      <c r="BS218" s="180">
        <v>0</v>
      </c>
      <c r="BT218" s="180">
        <v>0</v>
      </c>
      <c r="BU218" s="180">
        <v>0</v>
      </c>
      <c r="BV218" s="180">
        <v>0</v>
      </c>
      <c r="BX218" s="180">
        <v>0</v>
      </c>
      <c r="BY218" s="180">
        <v>0</v>
      </c>
      <c r="BZ218" s="180">
        <v>0</v>
      </c>
      <c r="CA218" s="180">
        <v>0</v>
      </c>
      <c r="CB218" s="180">
        <v>0</v>
      </c>
      <c r="CD218" s="180">
        <v>0</v>
      </c>
    </row>
    <row r="219" spans="1:82" x14ac:dyDescent="0.3">
      <c r="A219" s="155">
        <v>630</v>
      </c>
      <c r="B219" s="180" t="s">
        <v>1098</v>
      </c>
      <c r="E219" s="180">
        <v>0</v>
      </c>
      <c r="G219" s="180">
        <v>0</v>
      </c>
      <c r="H219" s="180">
        <v>0</v>
      </c>
      <c r="I219" s="180">
        <v>0</v>
      </c>
      <c r="J219" s="180">
        <v>0</v>
      </c>
      <c r="K219" s="180">
        <v>0</v>
      </c>
      <c r="L219" s="180">
        <v>0</v>
      </c>
      <c r="M219" s="180">
        <v>203748</v>
      </c>
      <c r="N219" s="180">
        <v>0</v>
      </c>
      <c r="O219" s="180">
        <v>0</v>
      </c>
      <c r="P219" s="180">
        <v>0</v>
      </c>
      <c r="Q219" s="180">
        <v>235302</v>
      </c>
      <c r="R219" s="180">
        <v>0</v>
      </c>
      <c r="S219" s="180">
        <v>0</v>
      </c>
      <c r="T219" s="180">
        <v>2365979</v>
      </c>
      <c r="U219" s="180">
        <v>0</v>
      </c>
      <c r="V219" s="180">
        <v>0</v>
      </c>
      <c r="W219" s="180">
        <v>132359</v>
      </c>
      <c r="Y219" s="180">
        <v>377030</v>
      </c>
      <c r="Z219" s="180">
        <v>0</v>
      </c>
      <c r="AA219" s="180">
        <v>83775</v>
      </c>
      <c r="AB219" s="180">
        <v>0</v>
      </c>
      <c r="AC219" s="180">
        <v>0</v>
      </c>
      <c r="AD219" s="180">
        <v>0</v>
      </c>
      <c r="AE219" s="180">
        <v>0</v>
      </c>
      <c r="AF219" s="180">
        <v>4300</v>
      </c>
      <c r="AG219" s="180">
        <v>0</v>
      </c>
      <c r="AH219" s="180">
        <v>0</v>
      </c>
      <c r="AI219" s="180">
        <v>0</v>
      </c>
      <c r="AJ219" s="180">
        <v>0</v>
      </c>
      <c r="AM219" s="180">
        <v>32340</v>
      </c>
      <c r="AN219" s="180">
        <v>0</v>
      </c>
      <c r="AO219" s="180">
        <v>0</v>
      </c>
      <c r="AP219" s="180">
        <v>0</v>
      </c>
      <c r="AQ219" s="180">
        <v>0</v>
      </c>
      <c r="AR219" s="180">
        <v>0</v>
      </c>
      <c r="AS219" s="180">
        <v>0</v>
      </c>
      <c r="AT219" s="180">
        <v>0</v>
      </c>
      <c r="AV219" s="180">
        <v>0</v>
      </c>
      <c r="AW219" s="180">
        <v>12905</v>
      </c>
      <c r="AX219" s="180">
        <v>33000</v>
      </c>
      <c r="AY219" s="180">
        <v>0</v>
      </c>
      <c r="AZ219" s="180">
        <v>0</v>
      </c>
      <c r="BA219" s="180">
        <v>0</v>
      </c>
      <c r="BB219" s="180">
        <v>0</v>
      </c>
      <c r="BC219" s="180">
        <v>3075</v>
      </c>
      <c r="BD219" s="180">
        <v>0</v>
      </c>
      <c r="BE219" s="180">
        <v>0</v>
      </c>
      <c r="BF219" s="180">
        <v>0</v>
      </c>
      <c r="BH219" s="180">
        <v>0</v>
      </c>
      <c r="BI219" s="180">
        <v>0</v>
      </c>
      <c r="BJ219" s="180">
        <v>0</v>
      </c>
      <c r="BK219" s="180">
        <v>0</v>
      </c>
      <c r="BM219" s="180">
        <v>0</v>
      </c>
      <c r="BN219" s="180">
        <v>26000</v>
      </c>
      <c r="BO219" s="180">
        <v>0</v>
      </c>
      <c r="BP219" s="180">
        <v>0</v>
      </c>
      <c r="BQ219" s="180">
        <v>0</v>
      </c>
      <c r="BR219" s="180">
        <v>0</v>
      </c>
      <c r="BS219" s="180">
        <v>0</v>
      </c>
      <c r="BT219" s="180">
        <v>0</v>
      </c>
      <c r="BU219" s="180">
        <v>863875</v>
      </c>
      <c r="BV219" s="180">
        <v>0</v>
      </c>
      <c r="BX219" s="180">
        <v>0</v>
      </c>
      <c r="BY219" s="180">
        <v>0</v>
      </c>
      <c r="BZ219" s="180">
        <v>0</v>
      </c>
      <c r="CA219" s="180">
        <v>0</v>
      </c>
      <c r="CB219" s="180">
        <v>0</v>
      </c>
      <c r="CD219" s="180">
        <v>0</v>
      </c>
    </row>
    <row r="220" spans="1:82" x14ac:dyDescent="0.3">
      <c r="A220" s="155">
        <v>631</v>
      </c>
      <c r="B220" s="180" t="s">
        <v>1099</v>
      </c>
      <c r="E220" s="180">
        <v>0</v>
      </c>
      <c r="G220" s="180">
        <v>0</v>
      </c>
      <c r="H220" s="180">
        <v>0</v>
      </c>
      <c r="I220" s="180">
        <v>0</v>
      </c>
      <c r="J220" s="180">
        <v>0</v>
      </c>
      <c r="K220" s="180">
        <v>0</v>
      </c>
      <c r="L220" s="180">
        <v>0</v>
      </c>
      <c r="M220" s="180">
        <v>0</v>
      </c>
      <c r="N220" s="180">
        <v>0</v>
      </c>
      <c r="O220" s="180">
        <v>0</v>
      </c>
      <c r="P220" s="180">
        <v>0</v>
      </c>
      <c r="Q220" s="180">
        <v>0</v>
      </c>
      <c r="R220" s="180">
        <v>0</v>
      </c>
      <c r="S220" s="180">
        <v>0</v>
      </c>
      <c r="T220" s="180">
        <v>0</v>
      </c>
      <c r="U220" s="180">
        <v>0</v>
      </c>
      <c r="V220" s="180">
        <v>0</v>
      </c>
      <c r="W220" s="180">
        <v>0</v>
      </c>
      <c r="Y220" s="180">
        <v>0</v>
      </c>
      <c r="Z220" s="180">
        <v>0</v>
      </c>
      <c r="AA220" s="180">
        <v>0</v>
      </c>
      <c r="AB220" s="180">
        <v>0</v>
      </c>
      <c r="AC220" s="180">
        <v>0</v>
      </c>
      <c r="AD220" s="180">
        <v>0</v>
      </c>
      <c r="AE220" s="180">
        <v>0</v>
      </c>
      <c r="AF220" s="180">
        <v>0</v>
      </c>
      <c r="AG220" s="180">
        <v>0</v>
      </c>
      <c r="AH220" s="180">
        <v>0</v>
      </c>
      <c r="AI220" s="180">
        <v>0</v>
      </c>
      <c r="AJ220" s="180">
        <v>0</v>
      </c>
      <c r="AM220" s="180">
        <v>0</v>
      </c>
      <c r="AN220" s="180">
        <v>0</v>
      </c>
      <c r="AO220" s="180">
        <v>0</v>
      </c>
      <c r="AP220" s="180">
        <v>0</v>
      </c>
      <c r="AQ220" s="180">
        <v>0</v>
      </c>
      <c r="AR220" s="180">
        <v>0</v>
      </c>
      <c r="AS220" s="180">
        <v>0</v>
      </c>
      <c r="AT220" s="180">
        <v>0</v>
      </c>
      <c r="AV220" s="180">
        <v>0</v>
      </c>
      <c r="AW220" s="180">
        <v>0</v>
      </c>
      <c r="AX220" s="180">
        <v>0</v>
      </c>
      <c r="AY220" s="180">
        <v>0</v>
      </c>
      <c r="AZ220" s="180">
        <v>0</v>
      </c>
      <c r="BA220" s="180">
        <v>0</v>
      </c>
      <c r="BB220" s="180">
        <v>0</v>
      </c>
      <c r="BC220" s="180">
        <v>0</v>
      </c>
      <c r="BD220" s="180">
        <v>0</v>
      </c>
      <c r="BE220" s="180">
        <v>0</v>
      </c>
      <c r="BF220" s="180">
        <v>0</v>
      </c>
      <c r="BH220" s="180">
        <v>0</v>
      </c>
      <c r="BI220" s="180">
        <v>0</v>
      </c>
      <c r="BJ220" s="180">
        <v>0</v>
      </c>
      <c r="BK220" s="180">
        <v>0</v>
      </c>
      <c r="BM220" s="180">
        <v>0</v>
      </c>
      <c r="BN220" s="180">
        <v>0</v>
      </c>
      <c r="BO220" s="180">
        <v>0</v>
      </c>
      <c r="BP220" s="180">
        <v>0</v>
      </c>
      <c r="BQ220" s="180">
        <v>0</v>
      </c>
      <c r="BR220" s="180">
        <v>0</v>
      </c>
      <c r="BS220" s="180">
        <v>0</v>
      </c>
      <c r="BT220" s="180">
        <v>0</v>
      </c>
      <c r="BU220" s="180">
        <v>0</v>
      </c>
      <c r="BV220" s="180">
        <v>0</v>
      </c>
      <c r="BX220" s="180">
        <v>0</v>
      </c>
      <c r="BY220" s="180">
        <v>0</v>
      </c>
      <c r="BZ220" s="180">
        <v>0</v>
      </c>
      <c r="CA220" s="180">
        <v>0</v>
      </c>
      <c r="CB220" s="180">
        <v>0</v>
      </c>
      <c r="CD220" s="180">
        <v>0</v>
      </c>
    </row>
    <row r="221" spans="1:82" x14ac:dyDescent="0.3">
      <c r="A221" s="155">
        <v>632</v>
      </c>
      <c r="B221" s="180" t="s">
        <v>1100</v>
      </c>
      <c r="E221" s="180">
        <v>0</v>
      </c>
      <c r="G221" s="180">
        <v>0</v>
      </c>
      <c r="H221" s="180">
        <v>0</v>
      </c>
      <c r="I221" s="180">
        <v>0</v>
      </c>
      <c r="J221" s="180">
        <v>0</v>
      </c>
      <c r="K221" s="180">
        <v>0</v>
      </c>
      <c r="L221" s="180">
        <v>0</v>
      </c>
      <c r="M221" s="180">
        <v>0</v>
      </c>
      <c r="N221" s="180">
        <v>0</v>
      </c>
      <c r="O221" s="180">
        <v>0</v>
      </c>
      <c r="P221" s="180">
        <v>0</v>
      </c>
      <c r="Q221" s="180">
        <v>0</v>
      </c>
      <c r="R221" s="180">
        <v>0</v>
      </c>
      <c r="S221" s="180">
        <v>0</v>
      </c>
      <c r="T221" s="180">
        <v>0</v>
      </c>
      <c r="U221" s="180">
        <v>0</v>
      </c>
      <c r="V221" s="180">
        <v>0</v>
      </c>
      <c r="W221" s="180">
        <v>0</v>
      </c>
      <c r="Y221" s="180">
        <v>0</v>
      </c>
      <c r="Z221" s="180">
        <v>0</v>
      </c>
      <c r="AA221" s="180">
        <v>0</v>
      </c>
      <c r="AB221" s="180">
        <v>0</v>
      </c>
      <c r="AC221" s="180">
        <v>0</v>
      </c>
      <c r="AD221" s="180">
        <v>0</v>
      </c>
      <c r="AE221" s="180">
        <v>0</v>
      </c>
      <c r="AF221" s="180">
        <v>0</v>
      </c>
      <c r="AG221" s="180">
        <v>0</v>
      </c>
      <c r="AH221" s="180">
        <v>0</v>
      </c>
      <c r="AI221" s="180">
        <v>0</v>
      </c>
      <c r="AJ221" s="180">
        <v>0</v>
      </c>
      <c r="AM221" s="180">
        <v>0</v>
      </c>
      <c r="AN221" s="180">
        <v>0</v>
      </c>
      <c r="AO221" s="180">
        <v>0</v>
      </c>
      <c r="AP221" s="180">
        <v>0</v>
      </c>
      <c r="AQ221" s="180">
        <v>0</v>
      </c>
      <c r="AR221" s="180">
        <v>0</v>
      </c>
      <c r="AS221" s="180">
        <v>0</v>
      </c>
      <c r="AT221" s="180">
        <v>0</v>
      </c>
      <c r="AV221" s="180">
        <v>0</v>
      </c>
      <c r="AW221" s="180">
        <v>0</v>
      </c>
      <c r="AX221" s="180">
        <v>0</v>
      </c>
      <c r="AY221" s="180">
        <v>0</v>
      </c>
      <c r="AZ221" s="180">
        <v>0</v>
      </c>
      <c r="BA221" s="180">
        <v>0</v>
      </c>
      <c r="BB221" s="180">
        <v>0</v>
      </c>
      <c r="BC221" s="180">
        <v>0</v>
      </c>
      <c r="BD221" s="180">
        <v>0</v>
      </c>
      <c r="BE221" s="180">
        <v>0</v>
      </c>
      <c r="BF221" s="180">
        <v>0</v>
      </c>
      <c r="BH221" s="180">
        <v>0</v>
      </c>
      <c r="BI221" s="180">
        <v>0</v>
      </c>
      <c r="BJ221" s="180">
        <v>0</v>
      </c>
      <c r="BK221" s="180">
        <v>0</v>
      </c>
      <c r="BM221" s="180">
        <v>0</v>
      </c>
      <c r="BN221" s="180">
        <v>0</v>
      </c>
      <c r="BO221" s="180">
        <v>0</v>
      </c>
      <c r="BP221" s="180">
        <v>0</v>
      </c>
      <c r="BQ221" s="180">
        <v>0</v>
      </c>
      <c r="BR221" s="180">
        <v>0</v>
      </c>
      <c r="BS221" s="180">
        <v>0</v>
      </c>
      <c r="BT221" s="180">
        <v>0</v>
      </c>
      <c r="BU221" s="180">
        <v>0</v>
      </c>
      <c r="BV221" s="180">
        <v>0</v>
      </c>
      <c r="BX221" s="180">
        <v>0</v>
      </c>
      <c r="BY221" s="180">
        <v>0</v>
      </c>
      <c r="BZ221" s="180">
        <v>0</v>
      </c>
      <c r="CA221" s="180">
        <v>0</v>
      </c>
      <c r="CB221" s="180">
        <v>0</v>
      </c>
      <c r="CD221" s="180">
        <v>0</v>
      </c>
    </row>
    <row r="222" spans="1:82" x14ac:dyDescent="0.3">
      <c r="A222" s="155">
        <v>633</v>
      </c>
      <c r="B222" s="180" t="s">
        <v>374</v>
      </c>
      <c r="E222" s="180">
        <v>0</v>
      </c>
      <c r="G222" s="180">
        <v>0</v>
      </c>
      <c r="H222" s="180">
        <v>0</v>
      </c>
      <c r="I222" s="180">
        <v>0</v>
      </c>
      <c r="J222" s="180">
        <v>18852</v>
      </c>
      <c r="K222" s="180">
        <v>0</v>
      </c>
      <c r="L222" s="180">
        <v>0</v>
      </c>
      <c r="M222" s="180">
        <v>0</v>
      </c>
      <c r="N222" s="180">
        <v>0</v>
      </c>
      <c r="O222" s="180">
        <v>491779</v>
      </c>
      <c r="P222" s="180">
        <v>0</v>
      </c>
      <c r="Q222" s="180">
        <v>2196727</v>
      </c>
      <c r="R222" s="180">
        <v>54743</v>
      </c>
      <c r="S222" s="180">
        <v>0</v>
      </c>
      <c r="T222" s="180">
        <v>15994103</v>
      </c>
      <c r="U222" s="180">
        <v>2355639</v>
      </c>
      <c r="V222" s="180">
        <v>2280782</v>
      </c>
      <c r="W222" s="180">
        <v>0</v>
      </c>
      <c r="Y222" s="180">
        <v>1450853</v>
      </c>
      <c r="Z222" s="180">
        <v>276087</v>
      </c>
      <c r="AA222" s="180">
        <v>740515</v>
      </c>
      <c r="AB222" s="180">
        <v>579282</v>
      </c>
      <c r="AC222" s="180">
        <v>294606</v>
      </c>
      <c r="AD222" s="180">
        <v>461386</v>
      </c>
      <c r="AE222" s="180">
        <v>256131</v>
      </c>
      <c r="AF222" s="180">
        <v>720831</v>
      </c>
      <c r="AG222" s="180">
        <v>275889</v>
      </c>
      <c r="AH222" s="180">
        <v>0</v>
      </c>
      <c r="AI222" s="180">
        <v>5313118</v>
      </c>
      <c r="AJ222" s="180">
        <v>32360</v>
      </c>
      <c r="AM222" s="180">
        <v>1603332</v>
      </c>
      <c r="AN222" s="180">
        <v>72883</v>
      </c>
      <c r="AO222" s="180">
        <v>188702</v>
      </c>
      <c r="AP222" s="180">
        <v>0</v>
      </c>
      <c r="AQ222" s="180">
        <v>0</v>
      </c>
      <c r="AR222" s="180">
        <v>912832</v>
      </c>
      <c r="AS222" s="180">
        <v>0</v>
      </c>
      <c r="AT222" s="180">
        <v>594761</v>
      </c>
      <c r="AV222" s="180">
        <v>5036144</v>
      </c>
      <c r="AW222" s="180">
        <v>0</v>
      </c>
      <c r="AX222" s="180">
        <v>301706</v>
      </c>
      <c r="AY222" s="180">
        <v>181212</v>
      </c>
      <c r="AZ222" s="180">
        <v>125480</v>
      </c>
      <c r="BA222" s="180">
        <v>93743</v>
      </c>
      <c r="BB222" s="180">
        <v>0</v>
      </c>
      <c r="BC222" s="180">
        <v>126074</v>
      </c>
      <c r="BD222" s="180">
        <v>3128883</v>
      </c>
      <c r="BE222" s="180">
        <v>0</v>
      </c>
      <c r="BF222" s="180">
        <v>105524</v>
      </c>
      <c r="BH222" s="180">
        <v>0</v>
      </c>
      <c r="BI222" s="180">
        <v>30738</v>
      </c>
      <c r="BJ222" s="180">
        <v>0</v>
      </c>
      <c r="BK222" s="180">
        <v>341371</v>
      </c>
      <c r="BM222" s="180">
        <v>544787</v>
      </c>
      <c r="BN222" s="180">
        <v>143606</v>
      </c>
      <c r="BO222" s="180">
        <v>159667</v>
      </c>
      <c r="BP222" s="180">
        <v>95453</v>
      </c>
      <c r="BQ222" s="180">
        <v>0</v>
      </c>
      <c r="BR222" s="180">
        <v>209375</v>
      </c>
      <c r="BS222" s="180">
        <v>0</v>
      </c>
      <c r="BT222" s="180">
        <v>73992</v>
      </c>
      <c r="BU222" s="180">
        <v>426207</v>
      </c>
      <c r="BV222" s="180">
        <v>0</v>
      </c>
      <c r="BX222" s="180">
        <v>51675</v>
      </c>
      <c r="BY222" s="180">
        <v>15489</v>
      </c>
      <c r="BZ222" s="180">
        <v>703727</v>
      </c>
      <c r="CA222" s="180">
        <v>24329</v>
      </c>
      <c r="CB222" s="180">
        <v>133371</v>
      </c>
      <c r="CD222" s="180">
        <v>0</v>
      </c>
    </row>
    <row r="223" spans="1:82" x14ac:dyDescent="0.3">
      <c r="A223" s="155">
        <v>634</v>
      </c>
      <c r="B223" s="180" t="s">
        <v>375</v>
      </c>
      <c r="E223" s="180">
        <v>0</v>
      </c>
      <c r="G223" s="180">
        <v>0</v>
      </c>
      <c r="H223" s="180">
        <v>0</v>
      </c>
      <c r="I223" s="180">
        <v>0</v>
      </c>
      <c r="J223" s="180">
        <v>0</v>
      </c>
      <c r="K223" s="180">
        <v>0</v>
      </c>
      <c r="L223" s="180">
        <v>0</v>
      </c>
      <c r="M223" s="180">
        <v>0</v>
      </c>
      <c r="N223" s="180">
        <v>0</v>
      </c>
      <c r="O223" s="180">
        <v>0</v>
      </c>
      <c r="P223" s="180">
        <v>0</v>
      </c>
      <c r="Q223" s="180">
        <v>0</v>
      </c>
      <c r="R223" s="180">
        <v>0</v>
      </c>
      <c r="S223" s="180">
        <v>0</v>
      </c>
      <c r="T223" s="180">
        <v>0</v>
      </c>
      <c r="U223" s="180">
        <v>0</v>
      </c>
      <c r="V223" s="180">
        <v>0</v>
      </c>
      <c r="W223" s="180">
        <v>0</v>
      </c>
      <c r="Y223" s="180">
        <v>0</v>
      </c>
      <c r="Z223" s="180">
        <v>0</v>
      </c>
      <c r="AA223" s="180">
        <v>0</v>
      </c>
      <c r="AB223" s="180">
        <v>0</v>
      </c>
      <c r="AC223" s="180">
        <v>0</v>
      </c>
      <c r="AD223" s="180">
        <v>8000</v>
      </c>
      <c r="AE223" s="180">
        <v>0</v>
      </c>
      <c r="AF223" s="180">
        <v>0</v>
      </c>
      <c r="AG223" s="180">
        <v>0</v>
      </c>
      <c r="AH223" s="180">
        <v>0</v>
      </c>
      <c r="AI223" s="180">
        <v>0</v>
      </c>
      <c r="AJ223" s="180">
        <v>0</v>
      </c>
      <c r="AM223" s="180">
        <v>0</v>
      </c>
      <c r="AN223" s="180">
        <v>0</v>
      </c>
      <c r="AO223" s="180">
        <v>0</v>
      </c>
      <c r="AP223" s="180">
        <v>0</v>
      </c>
      <c r="AQ223" s="180">
        <v>0</v>
      </c>
      <c r="AR223" s="180">
        <v>0</v>
      </c>
      <c r="AS223" s="180">
        <v>0</v>
      </c>
      <c r="AT223" s="180">
        <v>166674</v>
      </c>
      <c r="AV223" s="180">
        <v>0</v>
      </c>
      <c r="AW223" s="180">
        <v>0</v>
      </c>
      <c r="AX223" s="180">
        <v>0</v>
      </c>
      <c r="AY223" s="180">
        <v>0</v>
      </c>
      <c r="AZ223" s="180">
        <v>0</v>
      </c>
      <c r="BA223" s="180">
        <v>0</v>
      </c>
      <c r="BB223" s="180">
        <v>0</v>
      </c>
      <c r="BC223" s="180">
        <v>0</v>
      </c>
      <c r="BD223" s="180">
        <v>0</v>
      </c>
      <c r="BE223" s="180">
        <v>0</v>
      </c>
      <c r="BF223" s="180">
        <v>0</v>
      </c>
      <c r="BH223" s="180">
        <v>0</v>
      </c>
      <c r="BI223" s="180">
        <v>0</v>
      </c>
      <c r="BJ223" s="180">
        <v>0</v>
      </c>
      <c r="BK223" s="180">
        <v>0</v>
      </c>
      <c r="BM223" s="180">
        <v>0</v>
      </c>
      <c r="BN223" s="180">
        <v>0</v>
      </c>
      <c r="BO223" s="180">
        <v>64209</v>
      </c>
      <c r="BP223" s="180">
        <v>0</v>
      </c>
      <c r="BQ223" s="180">
        <v>0</v>
      </c>
      <c r="BR223" s="180">
        <v>78693</v>
      </c>
      <c r="BS223" s="180">
        <v>0</v>
      </c>
      <c r="BT223" s="180">
        <v>0</v>
      </c>
      <c r="BU223" s="180">
        <v>18000</v>
      </c>
      <c r="BV223" s="180">
        <v>0</v>
      </c>
      <c r="BX223" s="180">
        <v>0</v>
      </c>
      <c r="BY223" s="180">
        <v>0</v>
      </c>
      <c r="BZ223" s="180">
        <v>0</v>
      </c>
      <c r="CA223" s="180">
        <v>0</v>
      </c>
      <c r="CB223" s="180">
        <v>55533</v>
      </c>
      <c r="CD223" s="180">
        <v>0</v>
      </c>
    </row>
    <row r="224" spans="1:82" x14ac:dyDescent="0.3">
      <c r="A224" s="155">
        <v>635</v>
      </c>
      <c r="B224" s="180" t="s">
        <v>376</v>
      </c>
      <c r="E224" s="180">
        <v>0</v>
      </c>
      <c r="G224" s="180">
        <v>0</v>
      </c>
      <c r="H224" s="180">
        <v>0</v>
      </c>
      <c r="I224" s="180">
        <v>0</v>
      </c>
      <c r="J224" s="180">
        <v>0</v>
      </c>
      <c r="K224" s="180">
        <v>0</v>
      </c>
      <c r="L224" s="180">
        <v>0</v>
      </c>
      <c r="M224" s="180">
        <v>0</v>
      </c>
      <c r="N224" s="180">
        <v>0</v>
      </c>
      <c r="O224" s="180">
        <v>0</v>
      </c>
      <c r="P224" s="180">
        <v>0</v>
      </c>
      <c r="Q224" s="180">
        <v>239893</v>
      </c>
      <c r="R224" s="180">
        <v>0</v>
      </c>
      <c r="S224" s="180">
        <v>0</v>
      </c>
      <c r="T224" s="180">
        <v>319774</v>
      </c>
      <c r="U224" s="180">
        <v>99389</v>
      </c>
      <c r="V224" s="180">
        <v>14196</v>
      </c>
      <c r="W224" s="180">
        <v>0</v>
      </c>
      <c r="Y224" s="180">
        <v>47088</v>
      </c>
      <c r="Z224" s="180">
        <v>0</v>
      </c>
      <c r="AA224" s="180">
        <v>34441</v>
      </c>
      <c r="AB224" s="180">
        <v>0</v>
      </c>
      <c r="AC224" s="180">
        <v>0</v>
      </c>
      <c r="AD224" s="180">
        <v>15915</v>
      </c>
      <c r="AE224" s="180">
        <v>9000</v>
      </c>
      <c r="AF224" s="180">
        <v>20000</v>
      </c>
      <c r="AG224" s="180">
        <v>0</v>
      </c>
      <c r="AH224" s="180">
        <v>0</v>
      </c>
      <c r="AI224" s="180">
        <v>88643</v>
      </c>
      <c r="AJ224" s="180">
        <v>0</v>
      </c>
      <c r="AM224" s="180">
        <v>59036</v>
      </c>
      <c r="AN224" s="180">
        <v>0</v>
      </c>
      <c r="AO224" s="180">
        <v>0</v>
      </c>
      <c r="AP224" s="180">
        <v>0</v>
      </c>
      <c r="AQ224" s="180">
        <v>0</v>
      </c>
      <c r="AR224" s="180">
        <v>18440</v>
      </c>
      <c r="AS224" s="180">
        <v>0</v>
      </c>
      <c r="AT224" s="180">
        <v>3203</v>
      </c>
      <c r="AV224" s="180">
        <v>142660</v>
      </c>
      <c r="AW224" s="180">
        <v>0</v>
      </c>
      <c r="AX224" s="180">
        <v>0</v>
      </c>
      <c r="AY224" s="180">
        <v>14406</v>
      </c>
      <c r="AZ224" s="180">
        <v>0</v>
      </c>
      <c r="BA224" s="180">
        <v>0</v>
      </c>
      <c r="BB224" s="180">
        <v>0</v>
      </c>
      <c r="BC224" s="180">
        <v>0</v>
      </c>
      <c r="BD224" s="180">
        <v>34023</v>
      </c>
      <c r="BE224" s="180">
        <v>0</v>
      </c>
      <c r="BF224" s="180">
        <v>0</v>
      </c>
      <c r="BH224" s="180">
        <v>0</v>
      </c>
      <c r="BI224" s="180">
        <v>0</v>
      </c>
      <c r="BJ224" s="180">
        <v>0</v>
      </c>
      <c r="BK224" s="180">
        <v>0</v>
      </c>
      <c r="BM224" s="180">
        <v>9919</v>
      </c>
      <c r="BN224" s="180">
        <v>8000</v>
      </c>
      <c r="BO224" s="180">
        <v>0</v>
      </c>
      <c r="BP224" s="180">
        <v>0</v>
      </c>
      <c r="BQ224" s="180">
        <v>0</v>
      </c>
      <c r="BR224" s="180">
        <v>0</v>
      </c>
      <c r="BS224" s="180">
        <v>0</v>
      </c>
      <c r="BT224" s="180">
        <v>2278</v>
      </c>
      <c r="BU224" s="180">
        <v>0</v>
      </c>
      <c r="BV224" s="180">
        <v>0</v>
      </c>
      <c r="BX224" s="180">
        <v>0</v>
      </c>
      <c r="BY224" s="180">
        <v>0</v>
      </c>
      <c r="BZ224" s="180">
        <v>0</v>
      </c>
      <c r="CA224" s="180">
        <v>0</v>
      </c>
      <c r="CB224" s="180">
        <v>0</v>
      </c>
      <c r="CD224" s="180">
        <v>0</v>
      </c>
    </row>
    <row r="225" spans="1:82" x14ac:dyDescent="0.3">
      <c r="A225" s="155">
        <v>636</v>
      </c>
      <c r="B225" s="180" t="s">
        <v>1101</v>
      </c>
      <c r="E225" s="180">
        <v>0</v>
      </c>
      <c r="G225" s="180">
        <v>0</v>
      </c>
      <c r="H225" s="180">
        <v>0</v>
      </c>
      <c r="I225" s="180">
        <v>0</v>
      </c>
      <c r="J225" s="180">
        <v>0</v>
      </c>
      <c r="K225" s="180">
        <v>0</v>
      </c>
      <c r="L225" s="180">
        <v>0</v>
      </c>
      <c r="M225" s="180">
        <v>0</v>
      </c>
      <c r="N225" s="180">
        <v>0</v>
      </c>
      <c r="O225" s="180">
        <v>0</v>
      </c>
      <c r="P225" s="180">
        <v>0</v>
      </c>
      <c r="Q225" s="180">
        <v>0</v>
      </c>
      <c r="R225" s="180">
        <v>0</v>
      </c>
      <c r="S225" s="180">
        <v>0</v>
      </c>
      <c r="T225" s="180">
        <v>0</v>
      </c>
      <c r="U225" s="180">
        <v>0</v>
      </c>
      <c r="V225" s="180">
        <v>0</v>
      </c>
      <c r="W225" s="180">
        <v>0</v>
      </c>
      <c r="Y225" s="180">
        <v>0</v>
      </c>
      <c r="Z225" s="180">
        <v>0</v>
      </c>
      <c r="AA225" s="180">
        <v>0</v>
      </c>
      <c r="AB225" s="180">
        <v>0</v>
      </c>
      <c r="AC225" s="180">
        <v>0</v>
      </c>
      <c r="AD225" s="180">
        <v>0</v>
      </c>
      <c r="AE225" s="180">
        <v>0</v>
      </c>
      <c r="AF225" s="180">
        <v>0</v>
      </c>
      <c r="AG225" s="180">
        <v>0</v>
      </c>
      <c r="AH225" s="180">
        <v>0</v>
      </c>
      <c r="AI225" s="180">
        <v>0</v>
      </c>
      <c r="AJ225" s="180">
        <v>0</v>
      </c>
      <c r="AM225" s="180">
        <v>0</v>
      </c>
      <c r="AN225" s="180">
        <v>0</v>
      </c>
      <c r="AO225" s="180">
        <v>0</v>
      </c>
      <c r="AP225" s="180">
        <v>0</v>
      </c>
      <c r="AQ225" s="180">
        <v>0</v>
      </c>
      <c r="AR225" s="180">
        <v>0</v>
      </c>
      <c r="AS225" s="180">
        <v>0</v>
      </c>
      <c r="AT225" s="180">
        <v>0</v>
      </c>
      <c r="AV225" s="180">
        <v>0</v>
      </c>
      <c r="AW225" s="180">
        <v>0</v>
      </c>
      <c r="AX225" s="180">
        <v>0</v>
      </c>
      <c r="AY225" s="180">
        <v>0</v>
      </c>
      <c r="AZ225" s="180">
        <v>0</v>
      </c>
      <c r="BA225" s="180">
        <v>0</v>
      </c>
      <c r="BB225" s="180">
        <v>0</v>
      </c>
      <c r="BC225" s="180">
        <v>0</v>
      </c>
      <c r="BD225" s="180">
        <v>0</v>
      </c>
      <c r="BE225" s="180">
        <v>0</v>
      </c>
      <c r="BF225" s="180">
        <v>0</v>
      </c>
      <c r="BH225" s="180">
        <v>0</v>
      </c>
      <c r="BI225" s="180">
        <v>0</v>
      </c>
      <c r="BJ225" s="180">
        <v>0</v>
      </c>
      <c r="BK225" s="180">
        <v>0</v>
      </c>
      <c r="BM225" s="180">
        <v>0</v>
      </c>
      <c r="BN225" s="180">
        <v>0</v>
      </c>
      <c r="BO225" s="180">
        <v>0</v>
      </c>
      <c r="BP225" s="180">
        <v>0</v>
      </c>
      <c r="BQ225" s="180">
        <v>0</v>
      </c>
      <c r="BR225" s="180">
        <v>0</v>
      </c>
      <c r="BS225" s="180">
        <v>0</v>
      </c>
      <c r="BT225" s="180">
        <v>0</v>
      </c>
      <c r="BU225" s="180">
        <v>0</v>
      </c>
      <c r="BV225" s="180">
        <v>0</v>
      </c>
      <c r="BX225" s="180">
        <v>0</v>
      </c>
      <c r="BY225" s="180">
        <v>0</v>
      </c>
      <c r="BZ225" s="180">
        <v>0</v>
      </c>
      <c r="CA225" s="180">
        <v>0</v>
      </c>
      <c r="CB225" s="180">
        <v>0</v>
      </c>
      <c r="CD225" s="180">
        <v>0</v>
      </c>
    </row>
    <row r="226" spans="1:82" x14ac:dyDescent="0.3">
      <c r="A226" s="155">
        <v>637</v>
      </c>
      <c r="B226" s="180" t="s">
        <v>1102</v>
      </c>
      <c r="E226" s="180">
        <v>0</v>
      </c>
      <c r="G226" s="180">
        <v>0</v>
      </c>
      <c r="H226" s="180">
        <v>0</v>
      </c>
      <c r="I226" s="180">
        <v>0</v>
      </c>
      <c r="J226" s="180">
        <v>9594</v>
      </c>
      <c r="K226" s="180">
        <v>0</v>
      </c>
      <c r="L226" s="180">
        <v>0</v>
      </c>
      <c r="M226" s="180">
        <v>0</v>
      </c>
      <c r="N226" s="180">
        <v>0</v>
      </c>
      <c r="O226" s="180">
        <v>115204</v>
      </c>
      <c r="P226" s="180">
        <v>0</v>
      </c>
      <c r="Q226" s="180">
        <v>0</v>
      </c>
      <c r="R226" s="180">
        <v>6023</v>
      </c>
      <c r="S226" s="180">
        <v>0</v>
      </c>
      <c r="T226" s="180">
        <v>0</v>
      </c>
      <c r="U226" s="180">
        <v>0</v>
      </c>
      <c r="V226" s="180">
        <v>0</v>
      </c>
      <c r="W226" s="180">
        <v>0</v>
      </c>
      <c r="Y226" s="180">
        <v>51419</v>
      </c>
      <c r="Z226" s="180">
        <v>0</v>
      </c>
      <c r="AA226" s="180">
        <v>277557</v>
      </c>
      <c r="AB226" s="180">
        <v>0</v>
      </c>
      <c r="AC226" s="180">
        <v>87476</v>
      </c>
      <c r="AD226" s="180">
        <v>134890</v>
      </c>
      <c r="AE226" s="180">
        <v>122509</v>
      </c>
      <c r="AF226" s="180">
        <v>447202</v>
      </c>
      <c r="AG226" s="180">
        <v>176874</v>
      </c>
      <c r="AH226" s="180">
        <v>0</v>
      </c>
      <c r="AI226" s="180">
        <v>0</v>
      </c>
      <c r="AJ226" s="180">
        <v>0</v>
      </c>
      <c r="AM226" s="180">
        <v>106608</v>
      </c>
      <c r="AN226" s="180">
        <v>25772</v>
      </c>
      <c r="AO226" s="180">
        <v>0</v>
      </c>
      <c r="AP226" s="180">
        <v>0</v>
      </c>
      <c r="AQ226" s="180">
        <v>0</v>
      </c>
      <c r="AR226" s="180">
        <v>0</v>
      </c>
      <c r="AS226" s="180">
        <v>0</v>
      </c>
      <c r="AT226" s="180">
        <v>0</v>
      </c>
      <c r="AV226" s="180">
        <v>3390000</v>
      </c>
      <c r="AW226" s="180">
        <v>0</v>
      </c>
      <c r="AX226" s="180">
        <v>26829</v>
      </c>
      <c r="AY226" s="180">
        <v>0</v>
      </c>
      <c r="AZ226" s="180">
        <v>33600</v>
      </c>
      <c r="BA226" s="180">
        <v>0</v>
      </c>
      <c r="BB226" s="180">
        <v>0</v>
      </c>
      <c r="BC226" s="180">
        <v>9710</v>
      </c>
      <c r="BD226" s="180">
        <v>0</v>
      </c>
      <c r="BE226" s="180">
        <v>0</v>
      </c>
      <c r="BF226" s="180">
        <v>0</v>
      </c>
      <c r="BH226" s="180">
        <v>0</v>
      </c>
      <c r="BI226" s="180">
        <v>20620</v>
      </c>
      <c r="BJ226" s="180">
        <v>0</v>
      </c>
      <c r="BK226" s="180">
        <v>0</v>
      </c>
      <c r="BM226" s="180">
        <v>40822</v>
      </c>
      <c r="BN226" s="180">
        <v>3527</v>
      </c>
      <c r="BO226" s="180">
        <v>66935</v>
      </c>
      <c r="BP226" s="180">
        <v>0</v>
      </c>
      <c r="BQ226" s="180">
        <v>0</v>
      </c>
      <c r="BR226" s="180">
        <v>47750</v>
      </c>
      <c r="BS226" s="180">
        <v>0</v>
      </c>
      <c r="BT226" s="180">
        <v>0</v>
      </c>
      <c r="BU226" s="180">
        <v>120577</v>
      </c>
      <c r="BV226" s="180">
        <v>0</v>
      </c>
      <c r="BX226" s="180">
        <v>36656</v>
      </c>
      <c r="BY226" s="180">
        <v>0</v>
      </c>
      <c r="BZ226" s="180">
        <v>0</v>
      </c>
      <c r="CA226" s="180">
        <v>12829</v>
      </c>
      <c r="CB226" s="180">
        <v>50875</v>
      </c>
      <c r="CD226" s="180">
        <v>0</v>
      </c>
    </row>
    <row r="227" spans="1:82" x14ac:dyDescent="0.3">
      <c r="A227" s="155">
        <v>638</v>
      </c>
      <c r="B227" s="180" t="s">
        <v>1103</v>
      </c>
      <c r="E227" s="180">
        <v>0</v>
      </c>
      <c r="G227" s="180">
        <v>0</v>
      </c>
      <c r="H227" s="180">
        <v>0</v>
      </c>
      <c r="I227" s="180">
        <v>0</v>
      </c>
      <c r="J227" s="180">
        <v>0</v>
      </c>
      <c r="K227" s="180">
        <v>0</v>
      </c>
      <c r="L227" s="180">
        <v>0</v>
      </c>
      <c r="M227" s="180">
        <v>0</v>
      </c>
      <c r="N227" s="180">
        <v>0</v>
      </c>
      <c r="O227" s="180">
        <v>0</v>
      </c>
      <c r="P227" s="180">
        <v>0</v>
      </c>
      <c r="Q227" s="180">
        <v>0</v>
      </c>
      <c r="R227" s="180">
        <v>0</v>
      </c>
      <c r="S227" s="180">
        <v>0</v>
      </c>
      <c r="T227" s="180">
        <v>0</v>
      </c>
      <c r="U227" s="180">
        <v>0</v>
      </c>
      <c r="V227" s="180">
        <v>0</v>
      </c>
      <c r="W227" s="180">
        <v>0</v>
      </c>
      <c r="Y227" s="180">
        <v>0</v>
      </c>
      <c r="Z227" s="180">
        <v>0</v>
      </c>
      <c r="AA227" s="180">
        <v>0</v>
      </c>
      <c r="AB227" s="180">
        <v>0</v>
      </c>
      <c r="AC227" s="180">
        <v>0</v>
      </c>
      <c r="AD227" s="180">
        <v>0</v>
      </c>
      <c r="AE227" s="180">
        <v>0</v>
      </c>
      <c r="AF227" s="180">
        <v>0</v>
      </c>
      <c r="AG227" s="180">
        <v>0</v>
      </c>
      <c r="AH227" s="180">
        <v>0</v>
      </c>
      <c r="AI227" s="180">
        <v>0</v>
      </c>
      <c r="AJ227" s="180">
        <v>0</v>
      </c>
      <c r="AM227" s="180">
        <v>0</v>
      </c>
      <c r="AN227" s="180">
        <v>0</v>
      </c>
      <c r="AO227" s="180">
        <v>0</v>
      </c>
      <c r="AP227" s="180">
        <v>0</v>
      </c>
      <c r="AQ227" s="180">
        <v>0</v>
      </c>
      <c r="AR227" s="180">
        <v>0</v>
      </c>
      <c r="AS227" s="180">
        <v>0</v>
      </c>
      <c r="AT227" s="180">
        <v>0</v>
      </c>
      <c r="AV227" s="180">
        <v>0</v>
      </c>
      <c r="AW227" s="180">
        <v>0</v>
      </c>
      <c r="AX227" s="180">
        <v>0</v>
      </c>
      <c r="AY227" s="180">
        <v>0</v>
      </c>
      <c r="AZ227" s="180">
        <v>0</v>
      </c>
      <c r="BA227" s="180">
        <v>0</v>
      </c>
      <c r="BB227" s="180">
        <v>0</v>
      </c>
      <c r="BC227" s="180">
        <v>0</v>
      </c>
      <c r="BD227" s="180">
        <v>0</v>
      </c>
      <c r="BE227" s="180">
        <v>0</v>
      </c>
      <c r="BF227" s="180">
        <v>0</v>
      </c>
      <c r="BH227" s="180">
        <v>0</v>
      </c>
      <c r="BI227" s="180">
        <v>0</v>
      </c>
      <c r="BJ227" s="180">
        <v>0</v>
      </c>
      <c r="BK227" s="180">
        <v>0</v>
      </c>
      <c r="BM227" s="180">
        <v>0</v>
      </c>
      <c r="BN227" s="180">
        <v>0</v>
      </c>
      <c r="BO227" s="180">
        <v>0</v>
      </c>
      <c r="BP227" s="180">
        <v>0</v>
      </c>
      <c r="BQ227" s="180">
        <v>0</v>
      </c>
      <c r="BR227" s="180">
        <v>0</v>
      </c>
      <c r="BS227" s="180">
        <v>0</v>
      </c>
      <c r="BT227" s="180">
        <v>0</v>
      </c>
      <c r="BU227" s="180">
        <v>0</v>
      </c>
      <c r="BV227" s="180">
        <v>0</v>
      </c>
      <c r="BX227" s="180">
        <v>0</v>
      </c>
      <c r="BY227" s="180">
        <v>0</v>
      </c>
      <c r="BZ227" s="180">
        <v>0</v>
      </c>
      <c r="CA227" s="180">
        <v>0</v>
      </c>
      <c r="CB227" s="180">
        <v>0</v>
      </c>
      <c r="CD227" s="180">
        <v>0</v>
      </c>
    </row>
    <row r="228" spans="1:82" x14ac:dyDescent="0.3">
      <c r="A228" s="155">
        <v>639</v>
      </c>
      <c r="B228" s="180" t="s">
        <v>1104</v>
      </c>
      <c r="E228" s="180">
        <v>0</v>
      </c>
      <c r="G228" s="180">
        <v>0</v>
      </c>
      <c r="H228" s="180">
        <v>0</v>
      </c>
      <c r="I228" s="180">
        <v>0</v>
      </c>
      <c r="J228" s="180">
        <v>0</v>
      </c>
      <c r="K228" s="180">
        <v>0</v>
      </c>
      <c r="L228" s="180">
        <v>0</v>
      </c>
      <c r="M228" s="180">
        <v>0</v>
      </c>
      <c r="N228" s="180">
        <v>0</v>
      </c>
      <c r="O228" s="180">
        <v>0</v>
      </c>
      <c r="P228" s="180">
        <v>0</v>
      </c>
      <c r="Q228" s="180">
        <v>6183628</v>
      </c>
      <c r="R228" s="180">
        <v>0</v>
      </c>
      <c r="S228" s="180">
        <v>0</v>
      </c>
      <c r="T228" s="180">
        <v>0</v>
      </c>
      <c r="U228" s="180">
        <v>0</v>
      </c>
      <c r="V228" s="180">
        <v>3218011</v>
      </c>
      <c r="W228" s="180">
        <v>0</v>
      </c>
      <c r="Y228" s="180">
        <v>0</v>
      </c>
      <c r="Z228" s="180">
        <v>0</v>
      </c>
      <c r="AA228" s="180">
        <v>0</v>
      </c>
      <c r="AB228" s="180">
        <v>0</v>
      </c>
      <c r="AC228" s="180">
        <v>0</v>
      </c>
      <c r="AD228" s="180">
        <v>0</v>
      </c>
      <c r="AE228" s="180">
        <v>0</v>
      </c>
      <c r="AF228" s="180">
        <v>0</v>
      </c>
      <c r="AG228" s="180">
        <v>0</v>
      </c>
      <c r="AH228" s="180">
        <v>0</v>
      </c>
      <c r="AI228" s="180">
        <v>8317523</v>
      </c>
      <c r="AJ228" s="180">
        <v>0</v>
      </c>
      <c r="AM228" s="180">
        <v>2391349</v>
      </c>
      <c r="AN228" s="180">
        <v>0</v>
      </c>
      <c r="AO228" s="180">
        <v>0</v>
      </c>
      <c r="AP228" s="180">
        <v>0</v>
      </c>
      <c r="AQ228" s="180">
        <v>0</v>
      </c>
      <c r="AR228" s="180">
        <v>0</v>
      </c>
      <c r="AS228" s="180">
        <v>0</v>
      </c>
      <c r="AT228" s="180">
        <v>0</v>
      </c>
      <c r="AV228" s="180">
        <v>0</v>
      </c>
      <c r="AW228" s="180">
        <v>0</v>
      </c>
      <c r="AX228" s="180">
        <v>0</v>
      </c>
      <c r="AY228" s="180">
        <v>0</v>
      </c>
      <c r="AZ228" s="180">
        <v>0</v>
      </c>
      <c r="BA228" s="180">
        <v>0</v>
      </c>
      <c r="BB228" s="180">
        <v>0</v>
      </c>
      <c r="BC228" s="180">
        <v>0</v>
      </c>
      <c r="BD228" s="180">
        <v>0</v>
      </c>
      <c r="BE228" s="180">
        <v>0</v>
      </c>
      <c r="BF228" s="180">
        <v>0</v>
      </c>
      <c r="BH228" s="180">
        <v>0</v>
      </c>
      <c r="BI228" s="180">
        <v>0</v>
      </c>
      <c r="BJ228" s="180">
        <v>0</v>
      </c>
      <c r="BK228" s="180">
        <v>0</v>
      </c>
      <c r="BM228" s="180">
        <v>0</v>
      </c>
      <c r="BN228" s="180">
        <v>0</v>
      </c>
      <c r="BO228" s="180">
        <v>0</v>
      </c>
      <c r="BP228" s="180">
        <v>0</v>
      </c>
      <c r="BQ228" s="180">
        <v>0</v>
      </c>
      <c r="BR228" s="180">
        <v>247193</v>
      </c>
      <c r="BS228" s="180">
        <v>1257438</v>
      </c>
      <c r="BT228" s="180">
        <v>0</v>
      </c>
      <c r="BU228" s="180">
        <v>0</v>
      </c>
      <c r="BV228" s="180">
        <v>0</v>
      </c>
      <c r="BX228" s="180">
        <v>0</v>
      </c>
      <c r="BY228" s="180">
        <v>0</v>
      </c>
      <c r="BZ228" s="180">
        <v>0</v>
      </c>
      <c r="CA228" s="180">
        <v>0</v>
      </c>
      <c r="CB228" s="180">
        <v>0</v>
      </c>
      <c r="CD228" s="180">
        <v>0</v>
      </c>
    </row>
    <row r="229" spans="1:82" x14ac:dyDescent="0.3">
      <c r="A229" s="155">
        <v>640</v>
      </c>
      <c r="B229" s="180" t="s">
        <v>1105</v>
      </c>
      <c r="E229" s="180">
        <v>0</v>
      </c>
      <c r="G229" s="180">
        <v>0</v>
      </c>
      <c r="H229" s="180">
        <v>0</v>
      </c>
      <c r="I229" s="180">
        <v>0</v>
      </c>
      <c r="J229" s="180">
        <v>0</v>
      </c>
      <c r="K229" s="180">
        <v>0</v>
      </c>
      <c r="L229" s="180">
        <v>0</v>
      </c>
      <c r="M229" s="180">
        <v>0</v>
      </c>
      <c r="N229" s="180">
        <v>0</v>
      </c>
      <c r="O229" s="180">
        <v>0</v>
      </c>
      <c r="P229" s="180">
        <v>0</v>
      </c>
      <c r="Q229" s="180">
        <v>0</v>
      </c>
      <c r="R229" s="180">
        <v>0</v>
      </c>
      <c r="S229" s="180">
        <v>0</v>
      </c>
      <c r="T229" s="180">
        <v>0</v>
      </c>
      <c r="U229" s="180">
        <v>0</v>
      </c>
      <c r="V229" s="180">
        <v>0</v>
      </c>
      <c r="W229" s="180">
        <v>0</v>
      </c>
      <c r="Y229" s="180">
        <v>0</v>
      </c>
      <c r="Z229" s="180">
        <v>0</v>
      </c>
      <c r="AA229" s="180">
        <v>0</v>
      </c>
      <c r="AB229" s="180">
        <v>0</v>
      </c>
      <c r="AC229" s="180">
        <v>0</v>
      </c>
      <c r="AD229" s="180">
        <v>0</v>
      </c>
      <c r="AE229" s="180">
        <v>0</v>
      </c>
      <c r="AF229" s="180">
        <v>0</v>
      </c>
      <c r="AG229" s="180">
        <v>0</v>
      </c>
      <c r="AH229" s="180">
        <v>0</v>
      </c>
      <c r="AI229" s="180">
        <v>0</v>
      </c>
      <c r="AJ229" s="180">
        <v>0</v>
      </c>
      <c r="AM229" s="180">
        <v>0</v>
      </c>
      <c r="AN229" s="180">
        <v>0</v>
      </c>
      <c r="AO229" s="180">
        <v>0</v>
      </c>
      <c r="AP229" s="180">
        <v>0</v>
      </c>
      <c r="AQ229" s="180">
        <v>0</v>
      </c>
      <c r="AR229" s="180">
        <v>0</v>
      </c>
      <c r="AS229" s="180">
        <v>0</v>
      </c>
      <c r="AT229" s="180">
        <v>0</v>
      </c>
      <c r="AV229" s="180">
        <v>0</v>
      </c>
      <c r="AW229" s="180">
        <v>0</v>
      </c>
      <c r="AX229" s="180">
        <v>0</v>
      </c>
      <c r="AY229" s="180">
        <v>0</v>
      </c>
      <c r="AZ229" s="180">
        <v>0</v>
      </c>
      <c r="BA229" s="180">
        <v>0</v>
      </c>
      <c r="BB229" s="180">
        <v>0</v>
      </c>
      <c r="BC229" s="180">
        <v>0</v>
      </c>
      <c r="BD229" s="180">
        <v>0</v>
      </c>
      <c r="BE229" s="180">
        <v>0</v>
      </c>
      <c r="BF229" s="180">
        <v>0</v>
      </c>
      <c r="BH229" s="180">
        <v>0</v>
      </c>
      <c r="BI229" s="180">
        <v>0</v>
      </c>
      <c r="BJ229" s="180">
        <v>0</v>
      </c>
      <c r="BK229" s="180">
        <v>0</v>
      </c>
      <c r="BM229" s="180">
        <v>0</v>
      </c>
      <c r="BN229" s="180">
        <v>0</v>
      </c>
      <c r="BO229" s="180">
        <v>0</v>
      </c>
      <c r="BP229" s="180">
        <v>0</v>
      </c>
      <c r="BQ229" s="180">
        <v>0</v>
      </c>
      <c r="BR229" s="180">
        <v>6602</v>
      </c>
      <c r="BS229" s="180">
        <v>0</v>
      </c>
      <c r="BT229" s="180">
        <v>0</v>
      </c>
      <c r="BU229" s="180">
        <v>0</v>
      </c>
      <c r="BV229" s="180">
        <v>0</v>
      </c>
      <c r="BX229" s="180">
        <v>0</v>
      </c>
      <c r="BY229" s="180">
        <v>0</v>
      </c>
      <c r="BZ229" s="180">
        <v>0</v>
      </c>
      <c r="CA229" s="180">
        <v>0</v>
      </c>
      <c r="CB229" s="180">
        <v>0</v>
      </c>
      <c r="CD229" s="180">
        <v>0</v>
      </c>
    </row>
    <row r="230" spans="1:82" x14ac:dyDescent="0.3">
      <c r="A230" s="155">
        <v>641</v>
      </c>
      <c r="B230" s="180" t="s">
        <v>1106</v>
      </c>
      <c r="E230" s="180">
        <v>0</v>
      </c>
      <c r="G230" s="180">
        <v>0</v>
      </c>
      <c r="H230" s="180">
        <v>0</v>
      </c>
      <c r="I230" s="180">
        <v>0</v>
      </c>
      <c r="J230" s="180">
        <v>0</v>
      </c>
      <c r="K230" s="180">
        <v>0</v>
      </c>
      <c r="L230" s="180">
        <v>0</v>
      </c>
      <c r="M230" s="180">
        <v>0</v>
      </c>
      <c r="N230" s="180">
        <v>0</v>
      </c>
      <c r="O230" s="180">
        <v>0</v>
      </c>
      <c r="P230" s="180">
        <v>0</v>
      </c>
      <c r="Q230" s="180">
        <v>214990</v>
      </c>
      <c r="R230" s="180">
        <v>0</v>
      </c>
      <c r="S230" s="180">
        <v>0</v>
      </c>
      <c r="T230" s="180">
        <v>0</v>
      </c>
      <c r="U230" s="180">
        <v>0</v>
      </c>
      <c r="V230" s="180">
        <v>11643</v>
      </c>
      <c r="W230" s="180">
        <v>0</v>
      </c>
      <c r="Y230" s="180">
        <v>0</v>
      </c>
      <c r="Z230" s="180">
        <v>0</v>
      </c>
      <c r="AA230" s="180">
        <v>0</v>
      </c>
      <c r="AB230" s="180">
        <v>0</v>
      </c>
      <c r="AC230" s="180">
        <v>0</v>
      </c>
      <c r="AD230" s="180">
        <v>0</v>
      </c>
      <c r="AE230" s="180">
        <v>0</v>
      </c>
      <c r="AF230" s="180">
        <v>0</v>
      </c>
      <c r="AG230" s="180">
        <v>0</v>
      </c>
      <c r="AH230" s="180">
        <v>0</v>
      </c>
      <c r="AI230" s="180">
        <v>114236</v>
      </c>
      <c r="AJ230" s="180">
        <v>0</v>
      </c>
      <c r="AM230" s="180">
        <v>38328</v>
      </c>
      <c r="AN230" s="180">
        <v>0</v>
      </c>
      <c r="AO230" s="180">
        <v>0</v>
      </c>
      <c r="AP230" s="180">
        <v>0</v>
      </c>
      <c r="AQ230" s="180">
        <v>0</v>
      </c>
      <c r="AR230" s="180">
        <v>0</v>
      </c>
      <c r="AS230" s="180">
        <v>0</v>
      </c>
      <c r="AT230" s="180">
        <v>0</v>
      </c>
      <c r="AV230" s="180">
        <v>0</v>
      </c>
      <c r="AW230" s="180">
        <v>0</v>
      </c>
      <c r="AX230" s="180">
        <v>0</v>
      </c>
      <c r="AY230" s="180">
        <v>0</v>
      </c>
      <c r="AZ230" s="180">
        <v>0</v>
      </c>
      <c r="BA230" s="180">
        <v>0</v>
      </c>
      <c r="BB230" s="180">
        <v>0</v>
      </c>
      <c r="BC230" s="180">
        <v>0</v>
      </c>
      <c r="BD230" s="180">
        <v>0</v>
      </c>
      <c r="BE230" s="180">
        <v>0</v>
      </c>
      <c r="BF230" s="180">
        <v>0</v>
      </c>
      <c r="BH230" s="180">
        <v>0</v>
      </c>
      <c r="BI230" s="180">
        <v>0</v>
      </c>
      <c r="BJ230" s="180">
        <v>0</v>
      </c>
      <c r="BK230" s="180">
        <v>0</v>
      </c>
      <c r="BM230" s="180">
        <v>0</v>
      </c>
      <c r="BN230" s="180">
        <v>0</v>
      </c>
      <c r="BO230" s="180">
        <v>0</v>
      </c>
      <c r="BP230" s="180">
        <v>0</v>
      </c>
      <c r="BQ230" s="180">
        <v>0</v>
      </c>
      <c r="BR230" s="180">
        <v>1465</v>
      </c>
      <c r="BS230" s="180">
        <v>2034</v>
      </c>
      <c r="BT230" s="180">
        <v>0</v>
      </c>
      <c r="BU230" s="180">
        <v>0</v>
      </c>
      <c r="BV230" s="180">
        <v>0</v>
      </c>
      <c r="BX230" s="180">
        <v>0</v>
      </c>
      <c r="BY230" s="180">
        <v>0</v>
      </c>
      <c r="BZ230" s="180">
        <v>0</v>
      </c>
      <c r="CA230" s="180">
        <v>0</v>
      </c>
      <c r="CB230" s="180">
        <v>0</v>
      </c>
      <c r="CD230" s="180">
        <v>0</v>
      </c>
    </row>
    <row r="231" spans="1:82" x14ac:dyDescent="0.3">
      <c r="A231" s="155">
        <v>642</v>
      </c>
      <c r="B231" s="180" t="s">
        <v>1107</v>
      </c>
      <c r="E231" s="180">
        <v>0</v>
      </c>
      <c r="G231" s="180">
        <v>0</v>
      </c>
      <c r="H231" s="180">
        <v>0</v>
      </c>
      <c r="I231" s="180">
        <v>0</v>
      </c>
      <c r="J231" s="180">
        <v>0</v>
      </c>
      <c r="K231" s="180">
        <v>0</v>
      </c>
      <c r="L231" s="180">
        <v>0</v>
      </c>
      <c r="M231" s="180">
        <v>0</v>
      </c>
      <c r="N231" s="180">
        <v>0</v>
      </c>
      <c r="O231" s="180">
        <v>0</v>
      </c>
      <c r="P231" s="180">
        <v>0</v>
      </c>
      <c r="Q231" s="180">
        <v>0</v>
      </c>
      <c r="R231" s="180">
        <v>0</v>
      </c>
      <c r="S231" s="180">
        <v>0</v>
      </c>
      <c r="T231" s="180">
        <v>0</v>
      </c>
      <c r="U231" s="180">
        <v>0</v>
      </c>
      <c r="V231" s="180">
        <v>0</v>
      </c>
      <c r="W231" s="180">
        <v>0</v>
      </c>
      <c r="Y231" s="180">
        <v>0</v>
      </c>
      <c r="Z231" s="180">
        <v>0</v>
      </c>
      <c r="AA231" s="180">
        <v>0</v>
      </c>
      <c r="AB231" s="180">
        <v>0</v>
      </c>
      <c r="AC231" s="180">
        <v>0</v>
      </c>
      <c r="AD231" s="180">
        <v>0</v>
      </c>
      <c r="AE231" s="180">
        <v>0</v>
      </c>
      <c r="AF231" s="180">
        <v>0</v>
      </c>
      <c r="AG231" s="180">
        <v>0</v>
      </c>
      <c r="AH231" s="180">
        <v>0</v>
      </c>
      <c r="AI231" s="180">
        <v>0</v>
      </c>
      <c r="AJ231" s="180">
        <v>0</v>
      </c>
      <c r="AM231" s="180">
        <v>0</v>
      </c>
      <c r="AN231" s="180">
        <v>0</v>
      </c>
      <c r="AO231" s="180">
        <v>0</v>
      </c>
      <c r="AP231" s="180">
        <v>0</v>
      </c>
      <c r="AQ231" s="180">
        <v>0</v>
      </c>
      <c r="AR231" s="180">
        <v>0</v>
      </c>
      <c r="AS231" s="180">
        <v>0</v>
      </c>
      <c r="AT231" s="180">
        <v>0</v>
      </c>
      <c r="AV231" s="180">
        <v>0</v>
      </c>
      <c r="AW231" s="180">
        <v>0</v>
      </c>
      <c r="AX231" s="180">
        <v>0</v>
      </c>
      <c r="AY231" s="180">
        <v>0</v>
      </c>
      <c r="AZ231" s="180">
        <v>0</v>
      </c>
      <c r="BA231" s="180">
        <v>0</v>
      </c>
      <c r="BB231" s="180">
        <v>0</v>
      </c>
      <c r="BC231" s="180">
        <v>0</v>
      </c>
      <c r="BD231" s="180">
        <v>0</v>
      </c>
      <c r="BE231" s="180">
        <v>0</v>
      </c>
      <c r="BF231" s="180">
        <v>0</v>
      </c>
      <c r="BH231" s="180">
        <v>0</v>
      </c>
      <c r="BI231" s="180">
        <v>0</v>
      </c>
      <c r="BJ231" s="180">
        <v>0</v>
      </c>
      <c r="BK231" s="180">
        <v>0</v>
      </c>
      <c r="BM231" s="180">
        <v>0</v>
      </c>
      <c r="BN231" s="180">
        <v>0</v>
      </c>
      <c r="BO231" s="180">
        <v>0</v>
      </c>
      <c r="BP231" s="180">
        <v>0</v>
      </c>
      <c r="BQ231" s="180">
        <v>0</v>
      </c>
      <c r="BR231" s="180">
        <v>0</v>
      </c>
      <c r="BS231" s="180">
        <v>0</v>
      </c>
      <c r="BT231" s="180">
        <v>0</v>
      </c>
      <c r="BU231" s="180">
        <v>0</v>
      </c>
      <c r="BV231" s="180">
        <v>0</v>
      </c>
      <c r="BX231" s="180">
        <v>0</v>
      </c>
      <c r="BY231" s="180">
        <v>0</v>
      </c>
      <c r="BZ231" s="180">
        <v>0</v>
      </c>
      <c r="CA231" s="180">
        <v>0</v>
      </c>
      <c r="CB231" s="180">
        <v>0</v>
      </c>
      <c r="CD231" s="180">
        <v>0</v>
      </c>
    </row>
    <row r="232" spans="1:82" x14ac:dyDescent="0.3">
      <c r="A232" s="155">
        <v>643</v>
      </c>
      <c r="B232" s="180" t="s">
        <v>1108</v>
      </c>
      <c r="E232" s="180">
        <v>0</v>
      </c>
      <c r="G232" s="180">
        <v>0</v>
      </c>
      <c r="H232" s="180">
        <v>0</v>
      </c>
      <c r="I232" s="180">
        <v>0</v>
      </c>
      <c r="J232" s="180">
        <v>0</v>
      </c>
      <c r="K232" s="180">
        <v>0</v>
      </c>
      <c r="L232" s="180">
        <v>0</v>
      </c>
      <c r="M232" s="180">
        <v>0</v>
      </c>
      <c r="N232" s="180">
        <v>0</v>
      </c>
      <c r="O232" s="180">
        <v>0</v>
      </c>
      <c r="P232" s="180">
        <v>0</v>
      </c>
      <c r="Q232" s="180">
        <v>0</v>
      </c>
      <c r="R232" s="180">
        <v>0</v>
      </c>
      <c r="S232" s="180">
        <v>0</v>
      </c>
      <c r="T232" s="180">
        <v>0</v>
      </c>
      <c r="U232" s="180">
        <v>0</v>
      </c>
      <c r="V232" s="180">
        <v>0</v>
      </c>
      <c r="W232" s="180">
        <v>0</v>
      </c>
      <c r="Y232" s="180">
        <v>0</v>
      </c>
      <c r="Z232" s="180">
        <v>0</v>
      </c>
      <c r="AA232" s="180">
        <v>0</v>
      </c>
      <c r="AB232" s="180">
        <v>0</v>
      </c>
      <c r="AC232" s="180">
        <v>0</v>
      </c>
      <c r="AD232" s="180">
        <v>0</v>
      </c>
      <c r="AE232" s="180">
        <v>0</v>
      </c>
      <c r="AF232" s="180">
        <v>0</v>
      </c>
      <c r="AG232" s="180">
        <v>0</v>
      </c>
      <c r="AH232" s="180">
        <v>0</v>
      </c>
      <c r="AI232" s="180">
        <v>0</v>
      </c>
      <c r="AJ232" s="180">
        <v>0</v>
      </c>
      <c r="AM232" s="180">
        <v>313179</v>
      </c>
      <c r="AN232" s="180">
        <v>0</v>
      </c>
      <c r="AO232" s="180">
        <v>0</v>
      </c>
      <c r="AP232" s="180">
        <v>0</v>
      </c>
      <c r="AQ232" s="180">
        <v>0</v>
      </c>
      <c r="AR232" s="180">
        <v>0</v>
      </c>
      <c r="AS232" s="180">
        <v>0</v>
      </c>
      <c r="AT232" s="180">
        <v>0</v>
      </c>
      <c r="AV232" s="180">
        <v>0</v>
      </c>
      <c r="AW232" s="180">
        <v>0</v>
      </c>
      <c r="AX232" s="180">
        <v>0</v>
      </c>
      <c r="AY232" s="180">
        <v>0</v>
      </c>
      <c r="AZ232" s="180">
        <v>0</v>
      </c>
      <c r="BA232" s="180">
        <v>0</v>
      </c>
      <c r="BB232" s="180">
        <v>0</v>
      </c>
      <c r="BC232" s="180">
        <v>0</v>
      </c>
      <c r="BD232" s="180">
        <v>0</v>
      </c>
      <c r="BE232" s="180">
        <v>0</v>
      </c>
      <c r="BF232" s="180">
        <v>0</v>
      </c>
      <c r="BH232" s="180">
        <v>0</v>
      </c>
      <c r="BI232" s="180">
        <v>0</v>
      </c>
      <c r="BJ232" s="180">
        <v>0</v>
      </c>
      <c r="BK232" s="180">
        <v>0</v>
      </c>
      <c r="BM232" s="180">
        <v>0</v>
      </c>
      <c r="BN232" s="180">
        <v>0</v>
      </c>
      <c r="BO232" s="180">
        <v>0</v>
      </c>
      <c r="BP232" s="180">
        <v>0</v>
      </c>
      <c r="BQ232" s="180">
        <v>0</v>
      </c>
      <c r="BR232" s="180">
        <v>80620</v>
      </c>
      <c r="BS232" s="180">
        <v>254550</v>
      </c>
      <c r="BT232" s="180">
        <v>0</v>
      </c>
      <c r="BU232" s="180">
        <v>0</v>
      </c>
      <c r="BV232" s="180">
        <v>0</v>
      </c>
      <c r="BX232" s="180">
        <v>0</v>
      </c>
      <c r="BY232" s="180">
        <v>0</v>
      </c>
      <c r="BZ232" s="180">
        <v>0</v>
      </c>
      <c r="CA232" s="180">
        <v>0</v>
      </c>
      <c r="CB232" s="180">
        <v>0</v>
      </c>
      <c r="CD232" s="180">
        <v>0</v>
      </c>
    </row>
    <row r="233" spans="1:82" x14ac:dyDescent="0.3">
      <c r="A233" s="155">
        <v>644</v>
      </c>
      <c r="B233" s="180" t="s">
        <v>1109</v>
      </c>
      <c r="E233" s="180">
        <v>0</v>
      </c>
      <c r="G233" s="180">
        <v>0</v>
      </c>
      <c r="H233" s="180">
        <v>0</v>
      </c>
      <c r="I233" s="180">
        <v>0</v>
      </c>
      <c r="J233" s="180">
        <v>0</v>
      </c>
      <c r="K233" s="180">
        <v>0</v>
      </c>
      <c r="L233" s="180">
        <v>0</v>
      </c>
      <c r="M233" s="180">
        <v>0</v>
      </c>
      <c r="N233" s="180">
        <v>0</v>
      </c>
      <c r="O233" s="180">
        <v>0</v>
      </c>
      <c r="P233" s="180">
        <v>0</v>
      </c>
      <c r="Q233" s="180">
        <v>0</v>
      </c>
      <c r="R233" s="180">
        <v>0</v>
      </c>
      <c r="S233" s="180">
        <v>0</v>
      </c>
      <c r="T233" s="180">
        <v>0</v>
      </c>
      <c r="U233" s="180">
        <v>0</v>
      </c>
      <c r="V233" s="180">
        <v>0</v>
      </c>
      <c r="W233" s="180">
        <v>0</v>
      </c>
      <c r="Y233" s="180">
        <v>0</v>
      </c>
      <c r="Z233" s="180">
        <v>0</v>
      </c>
      <c r="AA233" s="180">
        <v>0</v>
      </c>
      <c r="AB233" s="180">
        <v>0</v>
      </c>
      <c r="AC233" s="180">
        <v>0</v>
      </c>
      <c r="AD233" s="180">
        <v>0</v>
      </c>
      <c r="AE233" s="180">
        <v>0</v>
      </c>
      <c r="AF233" s="180">
        <v>0</v>
      </c>
      <c r="AG233" s="180">
        <v>0</v>
      </c>
      <c r="AH233" s="180">
        <v>0</v>
      </c>
      <c r="AI233" s="180">
        <v>0</v>
      </c>
      <c r="AJ233" s="180">
        <v>0</v>
      </c>
      <c r="AM233" s="180">
        <v>0</v>
      </c>
      <c r="AN233" s="180">
        <v>0</v>
      </c>
      <c r="AO233" s="180">
        <v>0</v>
      </c>
      <c r="AP233" s="180">
        <v>0</v>
      </c>
      <c r="AQ233" s="180">
        <v>0</v>
      </c>
      <c r="AR233" s="180">
        <v>0</v>
      </c>
      <c r="AS233" s="180">
        <v>0</v>
      </c>
      <c r="AT233" s="180">
        <v>0</v>
      </c>
      <c r="AV233" s="180">
        <v>0</v>
      </c>
      <c r="AW233" s="180">
        <v>0</v>
      </c>
      <c r="AX233" s="180">
        <v>0</v>
      </c>
      <c r="AY233" s="180">
        <v>0</v>
      </c>
      <c r="AZ233" s="180">
        <v>0</v>
      </c>
      <c r="BA233" s="180">
        <v>0</v>
      </c>
      <c r="BB233" s="180">
        <v>0</v>
      </c>
      <c r="BC233" s="180">
        <v>0</v>
      </c>
      <c r="BD233" s="180">
        <v>0</v>
      </c>
      <c r="BE233" s="180">
        <v>0</v>
      </c>
      <c r="BF233" s="180">
        <v>0</v>
      </c>
      <c r="BH233" s="180">
        <v>0</v>
      </c>
      <c r="BI233" s="180">
        <v>0</v>
      </c>
      <c r="BJ233" s="180">
        <v>0</v>
      </c>
      <c r="BK233" s="180">
        <v>0</v>
      </c>
      <c r="BM233" s="180">
        <v>0</v>
      </c>
      <c r="BN233" s="180">
        <v>0</v>
      </c>
      <c r="BO233" s="180">
        <v>0</v>
      </c>
      <c r="BP233" s="180">
        <v>0</v>
      </c>
      <c r="BQ233" s="180">
        <v>0</v>
      </c>
      <c r="BR233" s="180">
        <v>0</v>
      </c>
      <c r="BS233" s="180">
        <v>0</v>
      </c>
      <c r="BT233" s="180">
        <v>0</v>
      </c>
      <c r="BU233" s="180">
        <v>0</v>
      </c>
      <c r="BV233" s="180">
        <v>0</v>
      </c>
      <c r="BX233" s="180">
        <v>0</v>
      </c>
      <c r="BY233" s="180">
        <v>0</v>
      </c>
      <c r="BZ233" s="180">
        <v>0</v>
      </c>
      <c r="CA233" s="180">
        <v>0</v>
      </c>
      <c r="CB233" s="180">
        <v>0</v>
      </c>
      <c r="CD233" s="180">
        <v>0</v>
      </c>
    </row>
    <row r="234" spans="1:82" x14ac:dyDescent="0.3">
      <c r="A234" s="155">
        <v>645</v>
      </c>
      <c r="B234" s="180" t="s">
        <v>387</v>
      </c>
      <c r="E234" s="180">
        <v>0</v>
      </c>
      <c r="G234" s="180">
        <v>110000</v>
      </c>
      <c r="H234" s="180">
        <v>1361025</v>
      </c>
      <c r="I234" s="180">
        <v>40869</v>
      </c>
      <c r="J234" s="180">
        <v>16038</v>
      </c>
      <c r="K234" s="180">
        <v>0</v>
      </c>
      <c r="L234" s="180">
        <v>0</v>
      </c>
      <c r="M234" s="180">
        <v>1590509</v>
      </c>
      <c r="N234" s="180">
        <v>12938</v>
      </c>
      <c r="O234" s="180">
        <v>121149</v>
      </c>
      <c r="P234" s="180">
        <v>10851</v>
      </c>
      <c r="Q234" s="180">
        <v>18377984</v>
      </c>
      <c r="R234" s="180">
        <v>34983</v>
      </c>
      <c r="S234" s="180">
        <v>0</v>
      </c>
      <c r="T234" s="180">
        <v>0</v>
      </c>
      <c r="U234" s="180">
        <v>2015752</v>
      </c>
      <c r="V234" s="180">
        <v>0</v>
      </c>
      <c r="W234" s="180">
        <v>2577037</v>
      </c>
      <c r="Y234" s="180">
        <v>1299230</v>
      </c>
      <c r="Z234" s="180">
        <v>569066</v>
      </c>
      <c r="AA234" s="180">
        <v>2003356</v>
      </c>
      <c r="AB234" s="180">
        <v>0</v>
      </c>
      <c r="AC234" s="180">
        <v>520905</v>
      </c>
      <c r="AD234" s="180">
        <v>0</v>
      </c>
      <c r="AE234" s="180">
        <v>595052</v>
      </c>
      <c r="AF234" s="180">
        <v>316712</v>
      </c>
      <c r="AG234" s="180">
        <v>0</v>
      </c>
      <c r="AH234" s="180">
        <v>0</v>
      </c>
      <c r="AI234" s="180">
        <v>143310</v>
      </c>
      <c r="AJ234" s="180">
        <v>0</v>
      </c>
      <c r="AM234" s="180">
        <v>617870</v>
      </c>
      <c r="AN234" s="180">
        <v>97900</v>
      </c>
      <c r="AO234" s="180">
        <v>0</v>
      </c>
      <c r="AP234" s="180">
        <v>14187</v>
      </c>
      <c r="AQ234" s="180">
        <v>0</v>
      </c>
      <c r="AR234" s="180">
        <v>0</v>
      </c>
      <c r="AS234" s="180">
        <v>0</v>
      </c>
      <c r="AT234" s="180">
        <v>445064</v>
      </c>
      <c r="AV234" s="180">
        <v>0</v>
      </c>
      <c r="AW234" s="180">
        <v>712623</v>
      </c>
      <c r="AX234" s="180">
        <v>0</v>
      </c>
      <c r="AY234" s="180">
        <v>0</v>
      </c>
      <c r="AZ234" s="180">
        <v>0</v>
      </c>
      <c r="BA234" s="180">
        <v>263156</v>
      </c>
      <c r="BB234" s="180">
        <v>0</v>
      </c>
      <c r="BC234" s="180">
        <v>0</v>
      </c>
      <c r="BD234" s="180">
        <v>230955</v>
      </c>
      <c r="BE234" s="180">
        <v>0</v>
      </c>
      <c r="BF234" s="180">
        <v>0</v>
      </c>
      <c r="BH234" s="180">
        <v>0</v>
      </c>
      <c r="BI234" s="180">
        <v>156135</v>
      </c>
      <c r="BJ234" s="180">
        <v>63846</v>
      </c>
      <c r="BK234" s="180">
        <v>100000</v>
      </c>
      <c r="BM234" s="180">
        <v>0</v>
      </c>
      <c r="BN234" s="180">
        <v>167000</v>
      </c>
      <c r="BO234" s="180">
        <v>0</v>
      </c>
      <c r="BP234" s="180">
        <v>254861</v>
      </c>
      <c r="BQ234" s="180">
        <v>2530950</v>
      </c>
      <c r="BR234" s="180">
        <v>0</v>
      </c>
      <c r="BS234" s="180">
        <v>320000</v>
      </c>
      <c r="BT234" s="180">
        <v>36502</v>
      </c>
      <c r="BU234" s="180">
        <v>14429</v>
      </c>
      <c r="BV234" s="180">
        <v>0</v>
      </c>
      <c r="BX234" s="180">
        <v>138316</v>
      </c>
      <c r="BY234" s="180">
        <v>0</v>
      </c>
      <c r="BZ234" s="180">
        <v>0</v>
      </c>
      <c r="CA234" s="180">
        <v>0</v>
      </c>
      <c r="CB234" s="180">
        <v>0</v>
      </c>
      <c r="CD234" s="180">
        <v>0</v>
      </c>
    </row>
    <row r="235" spans="1:82" x14ac:dyDescent="0.3">
      <c r="A235" s="155">
        <v>646</v>
      </c>
      <c r="B235" s="180" t="s">
        <v>362</v>
      </c>
      <c r="E235" s="180">
        <v>149052</v>
      </c>
      <c r="G235" s="180">
        <v>1871450</v>
      </c>
      <c r="H235" s="180">
        <v>4590509</v>
      </c>
      <c r="I235" s="180">
        <v>4776828</v>
      </c>
      <c r="J235" s="180">
        <v>100235</v>
      </c>
      <c r="K235" s="180">
        <v>1000571</v>
      </c>
      <c r="L235" s="180">
        <v>912037</v>
      </c>
      <c r="M235" s="180">
        <v>5888378</v>
      </c>
      <c r="N235" s="180">
        <v>553434</v>
      </c>
      <c r="O235" s="180">
        <v>4753688</v>
      </c>
      <c r="P235" s="180">
        <v>294877</v>
      </c>
      <c r="Q235" s="180">
        <v>11183063</v>
      </c>
      <c r="R235" s="180">
        <v>465950</v>
      </c>
      <c r="S235" s="180">
        <v>174176</v>
      </c>
      <c r="T235" s="180">
        <v>56128087</v>
      </c>
      <c r="U235" s="180">
        <v>4464526</v>
      </c>
      <c r="V235" s="180">
        <v>18833682</v>
      </c>
      <c r="W235" s="180">
        <v>13784522</v>
      </c>
      <c r="Y235" s="180">
        <v>9665039</v>
      </c>
      <c r="Z235" s="180">
        <v>833406</v>
      </c>
      <c r="AA235" s="180">
        <v>10888792</v>
      </c>
      <c r="AB235" s="180">
        <v>671724</v>
      </c>
      <c r="AC235" s="180">
        <v>1701427</v>
      </c>
      <c r="AD235" s="180">
        <v>971738</v>
      </c>
      <c r="AE235" s="180">
        <v>2920310</v>
      </c>
      <c r="AF235" s="180">
        <v>8185984</v>
      </c>
      <c r="AG235" s="180">
        <v>4712583</v>
      </c>
      <c r="AH235" s="180">
        <v>1025098</v>
      </c>
      <c r="AI235" s="180">
        <v>9823280</v>
      </c>
      <c r="AJ235" s="180">
        <v>3522703</v>
      </c>
      <c r="AM235" s="180">
        <v>8247946</v>
      </c>
      <c r="AN235" s="180">
        <v>463673</v>
      </c>
      <c r="AO235" s="180">
        <v>516344</v>
      </c>
      <c r="AP235" s="180">
        <v>56230</v>
      </c>
      <c r="AQ235" s="180">
        <v>3663528</v>
      </c>
      <c r="AR235" s="180">
        <v>6034467</v>
      </c>
      <c r="AS235" s="180">
        <v>680258</v>
      </c>
      <c r="AT235" s="180">
        <v>1148115</v>
      </c>
      <c r="AV235" s="180">
        <v>15954442</v>
      </c>
      <c r="AW235" s="180">
        <v>1386565</v>
      </c>
      <c r="AX235" s="180">
        <v>788487</v>
      </c>
      <c r="AY235" s="180">
        <v>5265341</v>
      </c>
      <c r="AZ235" s="180">
        <v>2114789</v>
      </c>
      <c r="BA235" s="180">
        <v>774823</v>
      </c>
      <c r="BB235" s="180">
        <v>120922</v>
      </c>
      <c r="BC235" s="180">
        <v>431486</v>
      </c>
      <c r="BD235" s="180">
        <v>6292226</v>
      </c>
      <c r="BE235" s="180">
        <v>623224</v>
      </c>
      <c r="BF235" s="180">
        <v>766421</v>
      </c>
      <c r="BH235" s="180">
        <v>327869</v>
      </c>
      <c r="BI235" s="180">
        <v>290014</v>
      </c>
      <c r="BJ235" s="180">
        <v>176064</v>
      </c>
      <c r="BK235" s="180">
        <v>1964212</v>
      </c>
      <c r="BM235" s="180">
        <v>32524</v>
      </c>
      <c r="BN235" s="180">
        <v>1209294</v>
      </c>
      <c r="BO235" s="180">
        <v>1114431</v>
      </c>
      <c r="BP235" s="180">
        <v>1881472</v>
      </c>
      <c r="BQ235" s="180">
        <v>2891475</v>
      </c>
      <c r="BR235" s="180">
        <v>316359</v>
      </c>
      <c r="BS235" s="180">
        <v>15690912</v>
      </c>
      <c r="BT235" s="180">
        <v>491392</v>
      </c>
      <c r="BU235" s="180">
        <v>3818287</v>
      </c>
      <c r="BV235" s="180">
        <v>836082</v>
      </c>
      <c r="BX235" s="180">
        <v>1611120</v>
      </c>
      <c r="BY235" s="180">
        <v>202195</v>
      </c>
      <c r="BZ235" s="180">
        <v>118951</v>
      </c>
      <c r="CA235" s="180">
        <v>164509</v>
      </c>
      <c r="CB235" s="180">
        <v>471404</v>
      </c>
      <c r="CD235" s="180">
        <v>367651</v>
      </c>
    </row>
    <row r="236" spans="1:82" x14ac:dyDescent="0.3">
      <c r="A236" s="155">
        <v>647</v>
      </c>
      <c r="B236" s="180" t="s">
        <v>1110</v>
      </c>
      <c r="E236" s="180">
        <v>0</v>
      </c>
      <c r="G236" s="180">
        <v>0</v>
      </c>
      <c r="H236" s="180">
        <v>0</v>
      </c>
      <c r="I236" s="180">
        <v>0</v>
      </c>
      <c r="J236" s="180">
        <v>0</v>
      </c>
      <c r="K236" s="180">
        <v>0</v>
      </c>
      <c r="L236" s="180">
        <v>0</v>
      </c>
      <c r="M236" s="180">
        <v>0</v>
      </c>
      <c r="N236" s="180">
        <v>0</v>
      </c>
      <c r="O236" s="180">
        <v>0</v>
      </c>
      <c r="P236" s="180">
        <v>0</v>
      </c>
      <c r="Q236" s="180">
        <v>0</v>
      </c>
      <c r="R236" s="180">
        <v>0</v>
      </c>
      <c r="S236" s="180">
        <v>0</v>
      </c>
      <c r="T236" s="180">
        <v>0</v>
      </c>
      <c r="U236" s="180">
        <v>0</v>
      </c>
      <c r="V236" s="180">
        <v>0</v>
      </c>
      <c r="W236" s="180">
        <v>0</v>
      </c>
      <c r="Y236" s="180">
        <v>0</v>
      </c>
      <c r="Z236" s="180">
        <v>0</v>
      </c>
      <c r="AA236" s="180">
        <v>0</v>
      </c>
      <c r="AB236" s="180">
        <v>0</v>
      </c>
      <c r="AC236" s="180">
        <v>0</v>
      </c>
      <c r="AD236" s="180">
        <v>0</v>
      </c>
      <c r="AE236" s="180">
        <v>0</v>
      </c>
      <c r="AF236" s="180">
        <v>0</v>
      </c>
      <c r="AG236" s="180">
        <v>0</v>
      </c>
      <c r="AH236" s="180">
        <v>0</v>
      </c>
      <c r="AI236" s="180">
        <v>0</v>
      </c>
      <c r="AJ236" s="180">
        <v>0</v>
      </c>
      <c r="AM236" s="180">
        <v>0</v>
      </c>
      <c r="AN236" s="180">
        <v>0</v>
      </c>
      <c r="AO236" s="180">
        <v>0</v>
      </c>
      <c r="AP236" s="180">
        <v>0</v>
      </c>
      <c r="AQ236" s="180">
        <v>0</v>
      </c>
      <c r="AR236" s="180">
        <v>0</v>
      </c>
      <c r="AS236" s="180">
        <v>0</v>
      </c>
      <c r="AT236" s="180">
        <v>0</v>
      </c>
      <c r="AV236" s="180">
        <v>0</v>
      </c>
      <c r="AW236" s="180">
        <v>0</v>
      </c>
      <c r="AX236" s="180">
        <v>0</v>
      </c>
      <c r="AY236" s="180">
        <v>0</v>
      </c>
      <c r="AZ236" s="180">
        <v>0</v>
      </c>
      <c r="BA236" s="180">
        <v>0</v>
      </c>
      <c r="BB236" s="180">
        <v>0</v>
      </c>
      <c r="BC236" s="180">
        <v>0</v>
      </c>
      <c r="BD236" s="180">
        <v>0</v>
      </c>
      <c r="BE236" s="180">
        <v>0</v>
      </c>
      <c r="BF236" s="180">
        <v>0</v>
      </c>
      <c r="BH236" s="180">
        <v>0</v>
      </c>
      <c r="BI236" s="180">
        <v>0</v>
      </c>
      <c r="BJ236" s="180">
        <v>0</v>
      </c>
      <c r="BK236" s="180">
        <v>0</v>
      </c>
      <c r="BM236" s="180">
        <v>0</v>
      </c>
      <c r="BN236" s="180">
        <v>0</v>
      </c>
      <c r="BO236" s="180">
        <v>0</v>
      </c>
      <c r="BP236" s="180">
        <v>0</v>
      </c>
      <c r="BQ236" s="180">
        <v>0</v>
      </c>
      <c r="BR236" s="180">
        <v>0</v>
      </c>
      <c r="BS236" s="180">
        <v>0</v>
      </c>
      <c r="BT236" s="180">
        <v>0</v>
      </c>
      <c r="BU236" s="180">
        <v>0</v>
      </c>
      <c r="BV236" s="180">
        <v>0</v>
      </c>
      <c r="BX236" s="180">
        <v>0</v>
      </c>
      <c r="BY236" s="180">
        <v>0</v>
      </c>
      <c r="BZ236" s="180">
        <v>0</v>
      </c>
      <c r="CA236" s="180">
        <v>0</v>
      </c>
      <c r="CB236" s="180">
        <v>0</v>
      </c>
      <c r="CD236" s="180">
        <v>0</v>
      </c>
    </row>
    <row r="237" spans="1:82" x14ac:dyDescent="0.3">
      <c r="A237" s="155">
        <v>648</v>
      </c>
      <c r="B237" s="180" t="s">
        <v>622</v>
      </c>
      <c r="E237" s="180">
        <v>0.45</v>
      </c>
      <c r="G237" s="180">
        <v>0.22</v>
      </c>
      <c r="H237" s="180">
        <v>0</v>
      </c>
      <c r="I237" s="180">
        <v>0.19</v>
      </c>
      <c r="J237" s="180">
        <v>0</v>
      </c>
      <c r="K237" s="180">
        <v>2.5000000000000001E-2</v>
      </c>
      <c r="L237" s="180">
        <v>0</v>
      </c>
      <c r="M237" s="180">
        <v>0.255</v>
      </c>
      <c r="N237" s="180">
        <v>0.22</v>
      </c>
      <c r="O237" s="180">
        <v>0.28999999999999998</v>
      </c>
      <c r="P237" s="180">
        <v>0.13</v>
      </c>
      <c r="Q237" s="180">
        <v>0.61629999999999996</v>
      </c>
      <c r="R237" s="180">
        <v>0.43</v>
      </c>
      <c r="S237" s="180">
        <v>0</v>
      </c>
      <c r="T237" s="180">
        <v>0.57999999999999996</v>
      </c>
      <c r="U237" s="180">
        <v>0.38</v>
      </c>
      <c r="V237" s="180">
        <v>0.56999999999999995</v>
      </c>
      <c r="W237" s="180">
        <v>0.36</v>
      </c>
      <c r="Y237" s="180">
        <v>0.6</v>
      </c>
      <c r="Z237" s="180">
        <v>0.56999999999999995</v>
      </c>
      <c r="AA237" s="180">
        <v>0.48499999999999999</v>
      </c>
      <c r="AB237" s="180">
        <v>0.64</v>
      </c>
      <c r="AC237" s="180">
        <v>0.505</v>
      </c>
      <c r="AD237" s="180">
        <v>0</v>
      </c>
      <c r="AE237" s="180">
        <v>0</v>
      </c>
      <c r="AF237" s="180">
        <v>0.26500000000000001</v>
      </c>
      <c r="AG237" s="180">
        <v>0.57999999999999996</v>
      </c>
      <c r="AH237" s="180">
        <v>0.2</v>
      </c>
      <c r="AI237" s="180">
        <v>0.48220000000000002</v>
      </c>
      <c r="AJ237" s="180">
        <v>0.16</v>
      </c>
      <c r="AM237" s="180">
        <v>0.54</v>
      </c>
      <c r="AN237" s="180">
        <v>0.38</v>
      </c>
      <c r="AO237" s="180">
        <v>0.68</v>
      </c>
      <c r="AP237" s="180">
        <v>0</v>
      </c>
      <c r="AQ237" s="180">
        <v>0</v>
      </c>
      <c r="AR237" s="180">
        <v>0.52</v>
      </c>
      <c r="AS237" s="180">
        <v>0.24</v>
      </c>
      <c r="AT237" s="180">
        <v>0.39</v>
      </c>
      <c r="AV237" s="180">
        <v>0.28000000000000003</v>
      </c>
      <c r="AW237" s="180">
        <v>0.08</v>
      </c>
      <c r="AX237" s="180">
        <v>0.41</v>
      </c>
      <c r="AY237" s="180">
        <v>0.16389999999999999</v>
      </c>
      <c r="AZ237" s="180">
        <v>0.32</v>
      </c>
      <c r="BA237" s="180">
        <v>0.22</v>
      </c>
      <c r="BB237" s="180">
        <v>0</v>
      </c>
      <c r="BC237" s="180">
        <v>0.21249999999999999</v>
      </c>
      <c r="BD237" s="180">
        <v>0.64</v>
      </c>
      <c r="BE237" s="180">
        <v>0</v>
      </c>
      <c r="BF237" s="180">
        <v>0</v>
      </c>
      <c r="BH237" s="180">
        <v>0.15</v>
      </c>
      <c r="BI237" s="180">
        <v>0.3</v>
      </c>
      <c r="BJ237" s="180">
        <v>0</v>
      </c>
      <c r="BK237" s="180">
        <v>0.64</v>
      </c>
      <c r="BM237" s="180">
        <v>0.56999999999999995</v>
      </c>
      <c r="BN237" s="180">
        <v>0.20699999999999999</v>
      </c>
      <c r="BO237" s="180">
        <v>0.46</v>
      </c>
      <c r="BP237" s="180">
        <v>0.4</v>
      </c>
      <c r="BQ237" s="180">
        <v>0.3</v>
      </c>
      <c r="BR237" s="180">
        <v>0.46</v>
      </c>
      <c r="BS237" s="180">
        <v>0.33</v>
      </c>
      <c r="BT237" s="180">
        <v>0.55000000000000004</v>
      </c>
      <c r="BU237" s="180">
        <v>0.43330000000000002</v>
      </c>
      <c r="BV237" s="180">
        <v>0.08</v>
      </c>
      <c r="BX237" s="180">
        <v>0.3</v>
      </c>
      <c r="BY237" s="180">
        <v>0.05</v>
      </c>
      <c r="BZ237" s="180">
        <v>0.38</v>
      </c>
      <c r="CA237" s="180">
        <v>0.33</v>
      </c>
      <c r="CB237" s="180">
        <v>0.56000000000000005</v>
      </c>
      <c r="CD237" s="180">
        <v>2E-3</v>
      </c>
    </row>
    <row r="238" spans="1:82" x14ac:dyDescent="0.3">
      <c r="A238" s="155">
        <v>654</v>
      </c>
      <c r="B238" s="180" t="s">
        <v>418</v>
      </c>
      <c r="E238" s="180">
        <v>0</v>
      </c>
      <c r="G238" s="180">
        <v>0</v>
      </c>
      <c r="H238" s="180">
        <v>0</v>
      </c>
      <c r="I238" s="180">
        <v>0</v>
      </c>
      <c r="J238" s="180">
        <v>67143</v>
      </c>
      <c r="K238" s="180">
        <v>0</v>
      </c>
      <c r="L238" s="180">
        <v>0</v>
      </c>
      <c r="M238" s="180">
        <v>0</v>
      </c>
      <c r="N238" s="180">
        <v>0</v>
      </c>
      <c r="O238" s="180">
        <v>1523985</v>
      </c>
      <c r="P238" s="180">
        <v>0</v>
      </c>
      <c r="Q238" s="180">
        <v>49253908</v>
      </c>
      <c r="R238" s="180">
        <v>885537</v>
      </c>
      <c r="S238" s="180">
        <v>0</v>
      </c>
      <c r="T238" s="180">
        <v>68591998</v>
      </c>
      <c r="U238" s="180">
        <v>9058579</v>
      </c>
      <c r="V238" s="180">
        <v>19770716</v>
      </c>
      <c r="W238" s="180">
        <v>0</v>
      </c>
      <c r="Y238" s="180">
        <v>6038120</v>
      </c>
      <c r="Z238" s="180">
        <v>1805746</v>
      </c>
      <c r="AA238" s="180">
        <v>18459489</v>
      </c>
      <c r="AB238" s="180">
        <v>1287315</v>
      </c>
      <c r="AC238" s="180">
        <v>1161400</v>
      </c>
      <c r="AD238" s="180">
        <v>1206366</v>
      </c>
      <c r="AE238" s="180">
        <v>2401640</v>
      </c>
      <c r="AF238" s="180">
        <v>5416202</v>
      </c>
      <c r="AG238" s="180">
        <v>894852</v>
      </c>
      <c r="AH238" s="180">
        <v>0</v>
      </c>
      <c r="AI238" s="180">
        <v>22994466</v>
      </c>
      <c r="AJ238" s="180">
        <v>388694</v>
      </c>
      <c r="AM238" s="180">
        <v>4454527</v>
      </c>
      <c r="AN238" s="180">
        <v>109141</v>
      </c>
      <c r="AO238" s="180">
        <v>264880</v>
      </c>
      <c r="AP238" s="180">
        <v>0</v>
      </c>
      <c r="AQ238" s="180">
        <v>0</v>
      </c>
      <c r="AR238" s="180">
        <v>5355731</v>
      </c>
      <c r="AS238" s="180">
        <v>0</v>
      </c>
      <c r="AT238" s="180">
        <v>761976</v>
      </c>
      <c r="AV238" s="180">
        <v>35706822</v>
      </c>
      <c r="AW238" s="180">
        <v>0</v>
      </c>
      <c r="AX238" s="180">
        <v>2076447</v>
      </c>
      <c r="AY238" s="180">
        <v>6304483</v>
      </c>
      <c r="AZ238" s="180">
        <v>1089937</v>
      </c>
      <c r="BA238" s="180">
        <v>299149</v>
      </c>
      <c r="BB238" s="180">
        <v>0</v>
      </c>
      <c r="BC238" s="180">
        <v>81137</v>
      </c>
      <c r="BD238" s="180">
        <v>12055179</v>
      </c>
      <c r="BE238" s="180">
        <v>0</v>
      </c>
      <c r="BF238" s="180">
        <v>373505</v>
      </c>
      <c r="BH238" s="180">
        <v>0</v>
      </c>
      <c r="BI238" s="180">
        <v>332408</v>
      </c>
      <c r="BJ238" s="180">
        <v>0</v>
      </c>
      <c r="BK238" s="180">
        <v>2464561</v>
      </c>
      <c r="BM238" s="180">
        <v>571818</v>
      </c>
      <c r="BN238" s="180">
        <v>1013958</v>
      </c>
      <c r="BO238" s="180">
        <v>2071756</v>
      </c>
      <c r="BP238" s="180">
        <v>1148570</v>
      </c>
      <c r="BQ238" s="180">
        <v>0</v>
      </c>
      <c r="BR238" s="180">
        <v>571747</v>
      </c>
      <c r="BS238" s="180">
        <v>0</v>
      </c>
      <c r="BT238" s="180">
        <v>686586</v>
      </c>
      <c r="BU238" s="180">
        <v>5446089</v>
      </c>
      <c r="BV238" s="180">
        <v>0</v>
      </c>
      <c r="BX238" s="180">
        <v>1320582</v>
      </c>
      <c r="BY238" s="180">
        <v>16371</v>
      </c>
      <c r="BZ238" s="180">
        <v>389424</v>
      </c>
      <c r="CA238" s="180">
        <v>56264</v>
      </c>
      <c r="CB238" s="180">
        <v>583892</v>
      </c>
      <c r="CD238" s="180">
        <v>27349</v>
      </c>
    </row>
    <row r="239" spans="1:82" x14ac:dyDescent="0.3">
      <c r="A239" s="155">
        <v>655</v>
      </c>
      <c r="B239" s="180" t="s">
        <v>1111</v>
      </c>
      <c r="E239" s="180">
        <v>0</v>
      </c>
      <c r="G239" s="180">
        <v>0</v>
      </c>
      <c r="H239" s="180">
        <v>0</v>
      </c>
      <c r="I239" s="180">
        <v>0</v>
      </c>
      <c r="J239" s="180">
        <v>9594</v>
      </c>
      <c r="K239" s="180">
        <v>0</v>
      </c>
      <c r="L239" s="180">
        <v>0</v>
      </c>
      <c r="M239" s="180">
        <v>0</v>
      </c>
      <c r="N239" s="180">
        <v>0</v>
      </c>
      <c r="O239" s="180">
        <v>115204</v>
      </c>
      <c r="P239" s="180">
        <v>0</v>
      </c>
      <c r="Q239" s="180">
        <v>1034358</v>
      </c>
      <c r="R239" s="180">
        <v>6023</v>
      </c>
      <c r="S239" s="180">
        <v>0</v>
      </c>
      <c r="T239" s="180">
        <v>17181796</v>
      </c>
      <c r="U239" s="180">
        <v>213739</v>
      </c>
      <c r="V239" s="180">
        <v>239773</v>
      </c>
      <c r="W239" s="180">
        <v>0</v>
      </c>
      <c r="Y239" s="180">
        <v>69634</v>
      </c>
      <c r="Z239" s="180">
        <v>160718</v>
      </c>
      <c r="AA239" s="180">
        <v>3743865</v>
      </c>
      <c r="AB239" s="180">
        <v>194915</v>
      </c>
      <c r="AC239" s="180">
        <v>112476</v>
      </c>
      <c r="AD239" s="180">
        <v>134890</v>
      </c>
      <c r="AE239" s="180">
        <v>122509</v>
      </c>
      <c r="AF239" s="180">
        <v>492634</v>
      </c>
      <c r="AG239" s="180">
        <v>176874</v>
      </c>
      <c r="AH239" s="180">
        <v>0</v>
      </c>
      <c r="AI239" s="180">
        <v>0</v>
      </c>
      <c r="AJ239" s="180">
        <v>12635</v>
      </c>
      <c r="AM239" s="180">
        <v>404092</v>
      </c>
      <c r="AN239" s="180">
        <v>0</v>
      </c>
      <c r="AO239" s="180">
        <v>89154</v>
      </c>
      <c r="AP239" s="180">
        <v>0</v>
      </c>
      <c r="AQ239" s="180">
        <v>0</v>
      </c>
      <c r="AR239" s="180">
        <v>75393</v>
      </c>
      <c r="AS239" s="180">
        <v>0</v>
      </c>
      <c r="AT239" s="180">
        <v>38650</v>
      </c>
      <c r="AV239" s="180">
        <v>0</v>
      </c>
      <c r="AW239" s="180">
        <v>0</v>
      </c>
      <c r="AX239" s="180">
        <v>26829</v>
      </c>
      <c r="AY239" s="180">
        <v>0</v>
      </c>
      <c r="AZ239" s="180">
        <v>33600</v>
      </c>
      <c r="BA239" s="180">
        <v>26983</v>
      </c>
      <c r="BB239" s="180">
        <v>0</v>
      </c>
      <c r="BC239" s="180">
        <v>9710</v>
      </c>
      <c r="BD239" s="180">
        <v>0</v>
      </c>
      <c r="BE239" s="180">
        <v>0</v>
      </c>
      <c r="BF239" s="180">
        <v>0</v>
      </c>
      <c r="BH239" s="180">
        <v>0</v>
      </c>
      <c r="BI239" s="180">
        <v>20620</v>
      </c>
      <c r="BJ239" s="180">
        <v>0</v>
      </c>
      <c r="BK239" s="180">
        <v>0</v>
      </c>
      <c r="BM239" s="180">
        <v>40822</v>
      </c>
      <c r="BN239" s="180">
        <v>3527</v>
      </c>
      <c r="BO239" s="180">
        <v>66935</v>
      </c>
      <c r="BP239" s="180">
        <v>84397</v>
      </c>
      <c r="BQ239" s="180">
        <v>0</v>
      </c>
      <c r="BR239" s="180">
        <v>47750</v>
      </c>
      <c r="BS239" s="180">
        <v>0</v>
      </c>
      <c r="BT239" s="180">
        <v>64142</v>
      </c>
      <c r="BU239" s="180">
        <v>140077</v>
      </c>
      <c r="BV239" s="180">
        <v>0</v>
      </c>
      <c r="BX239" s="180">
        <v>36656</v>
      </c>
      <c r="BY239" s="180">
        <v>0</v>
      </c>
      <c r="BZ239" s="180">
        <v>44321</v>
      </c>
      <c r="CA239" s="180">
        <v>12829</v>
      </c>
      <c r="CB239" s="180">
        <v>103383</v>
      </c>
      <c r="CD239" s="180">
        <v>0</v>
      </c>
    </row>
    <row r="240" spans="1:82" x14ac:dyDescent="0.3">
      <c r="A240" s="155">
        <v>656</v>
      </c>
      <c r="B240" s="180" t="s">
        <v>424</v>
      </c>
      <c r="E240" s="180">
        <v>0</v>
      </c>
      <c r="G240" s="180">
        <v>0</v>
      </c>
      <c r="H240" s="180">
        <v>0</v>
      </c>
      <c r="I240" s="180">
        <v>0</v>
      </c>
      <c r="J240" s="180">
        <v>0</v>
      </c>
      <c r="K240" s="180">
        <v>0</v>
      </c>
      <c r="L240" s="180">
        <v>2</v>
      </c>
      <c r="M240" s="180">
        <v>2</v>
      </c>
      <c r="N240" s="180">
        <v>2</v>
      </c>
      <c r="O240" s="180">
        <v>2</v>
      </c>
      <c r="P240" s="180">
        <v>0</v>
      </c>
      <c r="Q240" s="180">
        <v>2</v>
      </c>
      <c r="R240" s="180">
        <v>0</v>
      </c>
      <c r="S240" s="180">
        <v>0</v>
      </c>
      <c r="T240" s="180">
        <v>2</v>
      </c>
      <c r="U240" s="180">
        <v>2</v>
      </c>
      <c r="V240" s="180">
        <v>2</v>
      </c>
      <c r="W240" s="180">
        <v>2</v>
      </c>
      <c r="Y240" s="180">
        <v>2</v>
      </c>
      <c r="Z240" s="180">
        <v>2</v>
      </c>
      <c r="AA240" s="180">
        <v>2</v>
      </c>
      <c r="AB240" s="180">
        <v>2</v>
      </c>
      <c r="AC240" s="180">
        <v>2</v>
      </c>
      <c r="AD240" s="180">
        <v>0</v>
      </c>
      <c r="AE240" s="180">
        <v>2</v>
      </c>
      <c r="AF240" s="180">
        <v>2</v>
      </c>
      <c r="AG240" s="180">
        <v>0</v>
      </c>
      <c r="AH240" s="180">
        <v>0</v>
      </c>
      <c r="AI240" s="180">
        <v>0</v>
      </c>
      <c r="AJ240" s="180">
        <v>0</v>
      </c>
      <c r="AM240" s="180">
        <v>2</v>
      </c>
      <c r="AN240" s="180">
        <v>0</v>
      </c>
      <c r="AO240" s="180">
        <v>0</v>
      </c>
      <c r="AP240" s="180">
        <v>2</v>
      </c>
      <c r="AQ240" s="180">
        <v>0</v>
      </c>
      <c r="AR240" s="180">
        <v>0</v>
      </c>
      <c r="AS240" s="180">
        <v>0</v>
      </c>
      <c r="AT240" s="180">
        <v>2</v>
      </c>
      <c r="AV240" s="180">
        <v>2</v>
      </c>
      <c r="AW240" s="180">
        <v>2</v>
      </c>
      <c r="AX240" s="180">
        <v>2</v>
      </c>
      <c r="AY240" s="180">
        <v>2</v>
      </c>
      <c r="AZ240" s="180">
        <v>2</v>
      </c>
      <c r="BA240" s="180">
        <v>2</v>
      </c>
      <c r="BB240" s="180">
        <v>0</v>
      </c>
      <c r="BC240" s="180">
        <v>0</v>
      </c>
      <c r="BD240" s="180">
        <v>0</v>
      </c>
      <c r="BE240" s="180">
        <v>2</v>
      </c>
      <c r="BF240" s="180">
        <v>2</v>
      </c>
      <c r="BH240" s="180">
        <v>0</v>
      </c>
      <c r="BI240" s="180">
        <v>2</v>
      </c>
      <c r="BJ240" s="180">
        <v>0</v>
      </c>
      <c r="BK240" s="180">
        <v>2</v>
      </c>
      <c r="BM240" s="180">
        <v>2</v>
      </c>
      <c r="BN240" s="180">
        <v>0</v>
      </c>
      <c r="BO240" s="180">
        <v>2</v>
      </c>
      <c r="BP240" s="180">
        <v>0</v>
      </c>
      <c r="BQ240" s="180">
        <v>2</v>
      </c>
      <c r="BR240" s="180">
        <v>2</v>
      </c>
      <c r="BS240" s="180">
        <v>2</v>
      </c>
      <c r="BT240" s="180">
        <v>0</v>
      </c>
      <c r="BU240" s="180">
        <v>2</v>
      </c>
      <c r="BV240" s="180">
        <v>0</v>
      </c>
      <c r="BX240" s="180">
        <v>0</v>
      </c>
      <c r="BY240" s="180">
        <v>0</v>
      </c>
      <c r="BZ240" s="180">
        <v>2</v>
      </c>
      <c r="CA240" s="180">
        <v>2</v>
      </c>
      <c r="CB240" s="180">
        <v>2</v>
      </c>
      <c r="CD240" s="180">
        <v>2</v>
      </c>
    </row>
    <row r="241" spans="1:82" x14ac:dyDescent="0.3">
      <c r="A241" s="155">
        <v>657</v>
      </c>
      <c r="B241" s="180" t="s">
        <v>1112</v>
      </c>
      <c r="E241" s="180">
        <v>0</v>
      </c>
      <c r="G241" s="180">
        <v>0</v>
      </c>
      <c r="H241" s="180">
        <v>0</v>
      </c>
      <c r="I241" s="180">
        <v>0</v>
      </c>
      <c r="J241" s="180">
        <v>0</v>
      </c>
      <c r="K241" s="180">
        <v>0</v>
      </c>
      <c r="L241" s="180">
        <v>0</v>
      </c>
      <c r="M241" s="180">
        <v>0</v>
      </c>
      <c r="N241" s="180">
        <v>0</v>
      </c>
      <c r="O241" s="180">
        <v>0</v>
      </c>
      <c r="P241" s="180">
        <v>0</v>
      </c>
      <c r="Q241" s="180">
        <v>91161236</v>
      </c>
      <c r="R241" s="180">
        <v>0</v>
      </c>
      <c r="S241" s="180">
        <v>0</v>
      </c>
      <c r="T241" s="180">
        <v>0</v>
      </c>
      <c r="U241" s="180">
        <v>0</v>
      </c>
      <c r="V241" s="180">
        <v>27001674</v>
      </c>
      <c r="W241" s="180">
        <v>0</v>
      </c>
      <c r="Y241" s="180">
        <v>0</v>
      </c>
      <c r="Z241" s="180">
        <v>0</v>
      </c>
      <c r="AA241" s="180">
        <v>0</v>
      </c>
      <c r="AB241" s="180">
        <v>0</v>
      </c>
      <c r="AC241" s="180">
        <v>0</v>
      </c>
      <c r="AD241" s="180">
        <v>0</v>
      </c>
      <c r="AE241" s="180">
        <v>0</v>
      </c>
      <c r="AF241" s="180">
        <v>0</v>
      </c>
      <c r="AG241" s="180">
        <v>0</v>
      </c>
      <c r="AH241" s="180">
        <v>0</v>
      </c>
      <c r="AI241" s="180">
        <v>29850181</v>
      </c>
      <c r="AJ241" s="180">
        <v>0</v>
      </c>
      <c r="AM241" s="180">
        <v>14436991</v>
      </c>
      <c r="AN241" s="180">
        <v>0</v>
      </c>
      <c r="AO241" s="180">
        <v>0</v>
      </c>
      <c r="AP241" s="180">
        <v>0</v>
      </c>
      <c r="AQ241" s="180">
        <v>0</v>
      </c>
      <c r="AR241" s="180">
        <v>0</v>
      </c>
      <c r="AS241" s="180">
        <v>0</v>
      </c>
      <c r="AT241" s="180">
        <v>0</v>
      </c>
      <c r="AV241" s="180">
        <v>0</v>
      </c>
      <c r="AW241" s="180">
        <v>0</v>
      </c>
      <c r="AX241" s="180">
        <v>0</v>
      </c>
      <c r="AY241" s="180">
        <v>0</v>
      </c>
      <c r="AZ241" s="180">
        <v>0</v>
      </c>
      <c r="BA241" s="180">
        <v>0</v>
      </c>
      <c r="BB241" s="180">
        <v>0</v>
      </c>
      <c r="BC241" s="180">
        <v>0</v>
      </c>
      <c r="BD241" s="180">
        <v>0</v>
      </c>
      <c r="BE241" s="180">
        <v>0</v>
      </c>
      <c r="BF241" s="180">
        <v>0</v>
      </c>
      <c r="BH241" s="180">
        <v>0</v>
      </c>
      <c r="BI241" s="180">
        <v>0</v>
      </c>
      <c r="BJ241" s="180">
        <v>0</v>
      </c>
      <c r="BK241" s="180">
        <v>0</v>
      </c>
      <c r="BM241" s="180">
        <v>0</v>
      </c>
      <c r="BN241" s="180">
        <v>0</v>
      </c>
      <c r="BO241" s="180">
        <v>0</v>
      </c>
      <c r="BP241" s="180">
        <v>0</v>
      </c>
      <c r="BQ241" s="180">
        <v>0</v>
      </c>
      <c r="BR241" s="180">
        <v>1693037</v>
      </c>
      <c r="BS241" s="180">
        <v>7049463</v>
      </c>
      <c r="BT241" s="180">
        <v>0</v>
      </c>
      <c r="BU241" s="180">
        <v>0</v>
      </c>
      <c r="BV241" s="180">
        <v>0</v>
      </c>
      <c r="BX241" s="180">
        <v>0</v>
      </c>
      <c r="BY241" s="180">
        <v>0</v>
      </c>
      <c r="BZ241" s="180">
        <v>0</v>
      </c>
      <c r="CA241" s="180">
        <v>0</v>
      </c>
      <c r="CB241" s="180">
        <v>0</v>
      </c>
      <c r="CD241" s="180">
        <v>0</v>
      </c>
    </row>
    <row r="242" spans="1:82" x14ac:dyDescent="0.3">
      <c r="A242" s="155">
        <v>658</v>
      </c>
      <c r="B242" s="180" t="s">
        <v>1113</v>
      </c>
      <c r="E242" s="180">
        <v>0</v>
      </c>
      <c r="G242" s="180">
        <v>0</v>
      </c>
      <c r="H242" s="180">
        <v>0</v>
      </c>
      <c r="I242" s="180">
        <v>0</v>
      </c>
      <c r="J242" s="180">
        <v>0</v>
      </c>
      <c r="K242" s="180">
        <v>0</v>
      </c>
      <c r="L242" s="180">
        <v>0</v>
      </c>
      <c r="M242" s="180">
        <v>0</v>
      </c>
      <c r="N242" s="180">
        <v>0</v>
      </c>
      <c r="O242" s="180">
        <v>0</v>
      </c>
      <c r="P242" s="180">
        <v>0</v>
      </c>
      <c r="Q242" s="180">
        <v>0</v>
      </c>
      <c r="R242" s="180">
        <v>0</v>
      </c>
      <c r="S242" s="180">
        <v>0</v>
      </c>
      <c r="T242" s="180">
        <v>0</v>
      </c>
      <c r="U242" s="180">
        <v>0</v>
      </c>
      <c r="V242" s="180">
        <v>641293</v>
      </c>
      <c r="W242" s="180">
        <v>0</v>
      </c>
      <c r="Y242" s="180">
        <v>0</v>
      </c>
      <c r="Z242" s="180">
        <v>0</v>
      </c>
      <c r="AA242" s="180">
        <v>0</v>
      </c>
      <c r="AB242" s="180">
        <v>0</v>
      </c>
      <c r="AC242" s="180">
        <v>0</v>
      </c>
      <c r="AD242" s="180">
        <v>0</v>
      </c>
      <c r="AE242" s="180">
        <v>0</v>
      </c>
      <c r="AF242" s="180">
        <v>0</v>
      </c>
      <c r="AG242" s="180">
        <v>0</v>
      </c>
      <c r="AH242" s="180">
        <v>0</v>
      </c>
      <c r="AI242" s="180">
        <v>2558476</v>
      </c>
      <c r="AJ242" s="180">
        <v>0</v>
      </c>
      <c r="AM242" s="180">
        <v>996886</v>
      </c>
      <c r="AN242" s="180">
        <v>0</v>
      </c>
      <c r="AO242" s="180">
        <v>0</v>
      </c>
      <c r="AP242" s="180">
        <v>0</v>
      </c>
      <c r="AQ242" s="180">
        <v>0</v>
      </c>
      <c r="AR242" s="180">
        <v>0</v>
      </c>
      <c r="AS242" s="180">
        <v>0</v>
      </c>
      <c r="AT242" s="180">
        <v>0</v>
      </c>
      <c r="AV242" s="180">
        <v>0</v>
      </c>
      <c r="AW242" s="180">
        <v>0</v>
      </c>
      <c r="AX242" s="180">
        <v>0</v>
      </c>
      <c r="AY242" s="180">
        <v>0</v>
      </c>
      <c r="AZ242" s="180">
        <v>0</v>
      </c>
      <c r="BA242" s="180">
        <v>0</v>
      </c>
      <c r="BB242" s="180">
        <v>0</v>
      </c>
      <c r="BC242" s="180">
        <v>0</v>
      </c>
      <c r="BD242" s="180">
        <v>0</v>
      </c>
      <c r="BE242" s="180">
        <v>0</v>
      </c>
      <c r="BF242" s="180">
        <v>0</v>
      </c>
      <c r="BH242" s="180">
        <v>0</v>
      </c>
      <c r="BI242" s="180">
        <v>0</v>
      </c>
      <c r="BJ242" s="180">
        <v>0</v>
      </c>
      <c r="BK242" s="180">
        <v>0</v>
      </c>
      <c r="BM242" s="180">
        <v>0</v>
      </c>
      <c r="BN242" s="180">
        <v>0</v>
      </c>
      <c r="BO242" s="180">
        <v>0</v>
      </c>
      <c r="BP242" s="180">
        <v>0</v>
      </c>
      <c r="BQ242" s="180">
        <v>0</v>
      </c>
      <c r="BR242" s="180">
        <v>80620</v>
      </c>
      <c r="BS242" s="180">
        <v>254550</v>
      </c>
      <c r="BT242" s="180">
        <v>0</v>
      </c>
      <c r="BU242" s="180">
        <v>0</v>
      </c>
      <c r="BV242" s="180">
        <v>0</v>
      </c>
      <c r="BX242" s="180">
        <v>0</v>
      </c>
      <c r="BY242" s="180">
        <v>0</v>
      </c>
      <c r="BZ242" s="180">
        <v>0</v>
      </c>
      <c r="CA242" s="180">
        <v>0</v>
      </c>
      <c r="CB242" s="180">
        <v>0</v>
      </c>
      <c r="CD242" s="180">
        <v>0</v>
      </c>
    </row>
    <row r="243" spans="1:82" x14ac:dyDescent="0.3">
      <c r="A243" s="155">
        <v>659</v>
      </c>
      <c r="B243" s="180" t="s">
        <v>1114</v>
      </c>
      <c r="E243" s="180">
        <v>0</v>
      </c>
      <c r="G243" s="180">
        <v>0</v>
      </c>
      <c r="H243" s="180">
        <v>0</v>
      </c>
      <c r="I243" s="180">
        <v>0</v>
      </c>
      <c r="J243" s="180">
        <v>0</v>
      </c>
      <c r="K243" s="180">
        <v>0</v>
      </c>
      <c r="L243" s="180">
        <v>0</v>
      </c>
      <c r="M243" s="180">
        <v>0</v>
      </c>
      <c r="N243" s="180">
        <v>0</v>
      </c>
      <c r="O243" s="180">
        <v>759561</v>
      </c>
      <c r="P243" s="180">
        <v>0</v>
      </c>
      <c r="Q243" s="180">
        <v>51475385</v>
      </c>
      <c r="R243" s="180">
        <v>0</v>
      </c>
      <c r="S243" s="180">
        <v>0</v>
      </c>
      <c r="T243" s="180">
        <v>70004096</v>
      </c>
      <c r="U243" s="180">
        <v>3925635</v>
      </c>
      <c r="V243" s="180">
        <v>21720629</v>
      </c>
      <c r="W243" s="180">
        <v>5816474</v>
      </c>
      <c r="Y243" s="180">
        <v>0</v>
      </c>
      <c r="Z243" s="180">
        <v>0</v>
      </c>
      <c r="AA243" s="180">
        <v>5390474</v>
      </c>
      <c r="AB243" s="180">
        <v>0</v>
      </c>
      <c r="AC243" s="180">
        <v>46815</v>
      </c>
      <c r="AD243" s="180">
        <v>0</v>
      </c>
      <c r="AE243" s="180">
        <v>0</v>
      </c>
      <c r="AF243" s="180">
        <v>5024282</v>
      </c>
      <c r="AG243" s="180">
        <v>0</v>
      </c>
      <c r="AH243" s="180">
        <v>0</v>
      </c>
      <c r="AI243" s="180">
        <v>43810450</v>
      </c>
      <c r="AJ243" s="180">
        <v>0</v>
      </c>
      <c r="AM243" s="180">
        <v>1244445</v>
      </c>
      <c r="AN243" s="180">
        <v>0</v>
      </c>
      <c r="AO243" s="180">
        <v>0</v>
      </c>
      <c r="AP243" s="180">
        <v>0</v>
      </c>
      <c r="AQ243" s="180">
        <v>0</v>
      </c>
      <c r="AR243" s="180">
        <v>1823754</v>
      </c>
      <c r="AS243" s="180">
        <v>0</v>
      </c>
      <c r="AT243" s="180">
        <v>324005</v>
      </c>
      <c r="AV243" s="180">
        <v>4765041</v>
      </c>
      <c r="AW243" s="180">
        <v>0</v>
      </c>
      <c r="AX243" s="180">
        <v>0</v>
      </c>
      <c r="AY243" s="180">
        <v>0</v>
      </c>
      <c r="AZ243" s="180">
        <v>0</v>
      </c>
      <c r="BA243" s="180">
        <v>0</v>
      </c>
      <c r="BB243" s="180">
        <v>0</v>
      </c>
      <c r="BC243" s="180">
        <v>0</v>
      </c>
      <c r="BD243" s="180">
        <v>7491174</v>
      </c>
      <c r="BE243" s="180">
        <v>0</v>
      </c>
      <c r="BF243" s="180">
        <v>0</v>
      </c>
      <c r="BH243" s="180">
        <v>0</v>
      </c>
      <c r="BI243" s="180">
        <v>0</v>
      </c>
      <c r="BJ243" s="180">
        <v>0</v>
      </c>
      <c r="BK243" s="180">
        <v>1890149</v>
      </c>
      <c r="BM243" s="180">
        <v>0</v>
      </c>
      <c r="BN243" s="180">
        <v>0</v>
      </c>
      <c r="BO243" s="180">
        <v>0</v>
      </c>
      <c r="BP243" s="180">
        <v>0</v>
      </c>
      <c r="BQ243" s="180">
        <v>0</v>
      </c>
      <c r="BR243" s="180">
        <v>56861</v>
      </c>
      <c r="BS243" s="180">
        <v>2935923</v>
      </c>
      <c r="BT243" s="180">
        <v>80293</v>
      </c>
      <c r="BU243" s="180">
        <v>1001685</v>
      </c>
      <c r="BV243" s="180">
        <v>0</v>
      </c>
      <c r="BX243" s="180">
        <v>746819</v>
      </c>
      <c r="BY243" s="180">
        <v>0</v>
      </c>
      <c r="BZ243" s="180">
        <v>0</v>
      </c>
      <c r="CA243" s="180">
        <v>0</v>
      </c>
      <c r="CB243" s="180">
        <v>0</v>
      </c>
      <c r="CD243" s="180">
        <v>0</v>
      </c>
    </row>
    <row r="244" spans="1:82" x14ac:dyDescent="0.3">
      <c r="A244" s="155">
        <v>660</v>
      </c>
      <c r="B244" s="180" t="s">
        <v>1115</v>
      </c>
      <c r="E244" s="180">
        <v>0</v>
      </c>
      <c r="G244" s="180">
        <v>0</v>
      </c>
      <c r="H244" s="180">
        <v>0</v>
      </c>
      <c r="I244" s="180">
        <v>0</v>
      </c>
      <c r="J244" s="180">
        <v>0</v>
      </c>
      <c r="K244" s="180">
        <v>0</v>
      </c>
      <c r="L244" s="180">
        <v>0</v>
      </c>
      <c r="M244" s="180">
        <v>0</v>
      </c>
      <c r="N244" s="180">
        <v>0</v>
      </c>
      <c r="O244" s="180">
        <v>0</v>
      </c>
      <c r="P244" s="180">
        <v>0</v>
      </c>
      <c r="Q244" s="180">
        <v>0</v>
      </c>
      <c r="R244" s="180">
        <v>0</v>
      </c>
      <c r="S244" s="180">
        <v>0</v>
      </c>
      <c r="T244" s="180">
        <v>0</v>
      </c>
      <c r="U244" s="180">
        <v>0</v>
      </c>
      <c r="V244" s="180">
        <v>249478</v>
      </c>
      <c r="W244" s="180">
        <v>0</v>
      </c>
      <c r="Y244" s="180">
        <v>0</v>
      </c>
      <c r="Z244" s="180">
        <v>0</v>
      </c>
      <c r="AA244" s="180">
        <v>0</v>
      </c>
      <c r="AB244" s="180">
        <v>0</v>
      </c>
      <c r="AC244" s="180">
        <v>0</v>
      </c>
      <c r="AD244" s="180">
        <v>0</v>
      </c>
      <c r="AE244" s="180">
        <v>0</v>
      </c>
      <c r="AF244" s="180">
        <v>0</v>
      </c>
      <c r="AG244" s="180">
        <v>0</v>
      </c>
      <c r="AH244" s="180">
        <v>0</v>
      </c>
      <c r="AI244" s="180">
        <v>0</v>
      </c>
      <c r="AJ244" s="180">
        <v>0</v>
      </c>
      <c r="AM244" s="180">
        <v>0</v>
      </c>
      <c r="AN244" s="180">
        <v>0</v>
      </c>
      <c r="AO244" s="180">
        <v>0</v>
      </c>
      <c r="AP244" s="180">
        <v>0</v>
      </c>
      <c r="AQ244" s="180">
        <v>0</v>
      </c>
      <c r="AR244" s="180">
        <v>0</v>
      </c>
      <c r="AS244" s="180">
        <v>0</v>
      </c>
      <c r="AT244" s="180">
        <v>0</v>
      </c>
      <c r="AV244" s="180">
        <v>0</v>
      </c>
      <c r="AW244" s="180">
        <v>0</v>
      </c>
      <c r="AX244" s="180">
        <v>0</v>
      </c>
      <c r="AY244" s="180">
        <v>0</v>
      </c>
      <c r="AZ244" s="180">
        <v>0</v>
      </c>
      <c r="BA244" s="180">
        <v>0</v>
      </c>
      <c r="BB244" s="180">
        <v>0</v>
      </c>
      <c r="BC244" s="180">
        <v>0</v>
      </c>
      <c r="BD244" s="180">
        <v>0</v>
      </c>
      <c r="BE244" s="180">
        <v>0</v>
      </c>
      <c r="BF244" s="180">
        <v>0</v>
      </c>
      <c r="BH244" s="180">
        <v>0</v>
      </c>
      <c r="BI244" s="180">
        <v>0</v>
      </c>
      <c r="BJ244" s="180">
        <v>0</v>
      </c>
      <c r="BK244" s="180">
        <v>0</v>
      </c>
      <c r="BM244" s="180">
        <v>0</v>
      </c>
      <c r="BN244" s="180">
        <v>0</v>
      </c>
      <c r="BO244" s="180">
        <v>0</v>
      </c>
      <c r="BP244" s="180">
        <v>0</v>
      </c>
      <c r="BQ244" s="180">
        <v>0</v>
      </c>
      <c r="BR244" s="180">
        <v>0</v>
      </c>
      <c r="BS244" s="180">
        <v>0</v>
      </c>
      <c r="BT244" s="180">
        <v>0</v>
      </c>
      <c r="BU244" s="180">
        <v>0</v>
      </c>
      <c r="BV244" s="180">
        <v>0</v>
      </c>
      <c r="BX244" s="180">
        <v>0</v>
      </c>
      <c r="BY244" s="180">
        <v>0</v>
      </c>
      <c r="BZ244" s="180">
        <v>0</v>
      </c>
      <c r="CA244" s="180">
        <v>0</v>
      </c>
      <c r="CB244" s="180">
        <v>0</v>
      </c>
      <c r="CD244" s="180">
        <v>0</v>
      </c>
    </row>
    <row r="245" spans="1:82" x14ac:dyDescent="0.3">
      <c r="A245" s="155">
        <v>661</v>
      </c>
      <c r="B245" s="180" t="s">
        <v>423</v>
      </c>
      <c r="E245" s="180">
        <v>0</v>
      </c>
      <c r="G245" s="180">
        <v>0</v>
      </c>
      <c r="H245" s="180">
        <v>0</v>
      </c>
      <c r="I245" s="180">
        <v>0</v>
      </c>
      <c r="J245" s="180">
        <v>0</v>
      </c>
      <c r="K245" s="180">
        <v>0</v>
      </c>
      <c r="L245" s="180">
        <v>0</v>
      </c>
      <c r="M245" s="180">
        <v>0</v>
      </c>
      <c r="N245" s="180">
        <v>0</v>
      </c>
      <c r="O245" s="180">
        <v>0</v>
      </c>
      <c r="P245" s="180">
        <v>0</v>
      </c>
      <c r="Q245" s="180">
        <v>0</v>
      </c>
      <c r="R245" s="180">
        <v>0</v>
      </c>
      <c r="S245" s="180">
        <v>0</v>
      </c>
      <c r="T245" s="180">
        <v>0</v>
      </c>
      <c r="U245" s="180">
        <v>0</v>
      </c>
      <c r="V245" s="180">
        <v>1.2</v>
      </c>
      <c r="W245" s="180">
        <v>0</v>
      </c>
      <c r="Y245" s="180">
        <v>0</v>
      </c>
      <c r="Z245" s="180">
        <v>0</v>
      </c>
      <c r="AA245" s="180">
        <v>0</v>
      </c>
      <c r="AB245" s="180">
        <v>0</v>
      </c>
      <c r="AC245" s="180">
        <v>0</v>
      </c>
      <c r="AD245" s="180">
        <v>0</v>
      </c>
      <c r="AE245" s="180">
        <v>0</v>
      </c>
      <c r="AF245" s="180">
        <v>0</v>
      </c>
      <c r="AG245" s="180">
        <v>0</v>
      </c>
      <c r="AH245" s="180">
        <v>0</v>
      </c>
      <c r="AI245" s="180">
        <v>0</v>
      </c>
      <c r="AJ245" s="180">
        <v>0</v>
      </c>
      <c r="AM245" s="180">
        <v>0</v>
      </c>
      <c r="AN245" s="180">
        <v>0</v>
      </c>
      <c r="AO245" s="180">
        <v>0</v>
      </c>
      <c r="AP245" s="180">
        <v>0</v>
      </c>
      <c r="AQ245" s="180">
        <v>0</v>
      </c>
      <c r="AR245" s="180">
        <v>0</v>
      </c>
      <c r="AS245" s="180">
        <v>0</v>
      </c>
      <c r="AT245" s="180">
        <v>0</v>
      </c>
      <c r="AV245" s="180">
        <v>0</v>
      </c>
      <c r="AW245" s="180">
        <v>0</v>
      </c>
      <c r="AX245" s="180">
        <v>0</v>
      </c>
      <c r="AY245" s="180">
        <v>0</v>
      </c>
      <c r="AZ245" s="180">
        <v>0</v>
      </c>
      <c r="BA245" s="180">
        <v>0</v>
      </c>
      <c r="BB245" s="180">
        <v>0</v>
      </c>
      <c r="BC245" s="180">
        <v>0</v>
      </c>
      <c r="BD245" s="180">
        <v>0</v>
      </c>
      <c r="BE245" s="180">
        <v>0</v>
      </c>
      <c r="BF245" s="180">
        <v>0</v>
      </c>
      <c r="BH245" s="180">
        <v>0</v>
      </c>
      <c r="BI245" s="180">
        <v>0</v>
      </c>
      <c r="BJ245" s="180">
        <v>0</v>
      </c>
      <c r="BK245" s="180">
        <v>0</v>
      </c>
      <c r="BM245" s="180">
        <v>0</v>
      </c>
      <c r="BN245" s="180">
        <v>0</v>
      </c>
      <c r="BO245" s="180">
        <v>0</v>
      </c>
      <c r="BP245" s="180">
        <v>0</v>
      </c>
      <c r="BQ245" s="180">
        <v>0</v>
      </c>
      <c r="BR245" s="180">
        <v>0</v>
      </c>
      <c r="BS245" s="180">
        <v>0</v>
      </c>
      <c r="BT245" s="180">
        <v>0</v>
      </c>
      <c r="BU245" s="180">
        <v>0</v>
      </c>
      <c r="BV245" s="180">
        <v>0</v>
      </c>
      <c r="BX245" s="180">
        <v>0</v>
      </c>
      <c r="BY245" s="180">
        <v>0</v>
      </c>
      <c r="BZ245" s="180">
        <v>0</v>
      </c>
      <c r="CA245" s="180">
        <v>0</v>
      </c>
      <c r="CB245" s="180">
        <v>0</v>
      </c>
      <c r="CD245" s="180">
        <v>0</v>
      </c>
    </row>
    <row r="246" spans="1:82" s="630" customFormat="1" x14ac:dyDescent="0.3">
      <c r="A246" s="633">
        <v>662</v>
      </c>
      <c r="B246" s="630" t="s">
        <v>456</v>
      </c>
      <c r="M246" s="630">
        <v>186539</v>
      </c>
      <c r="O246" s="630">
        <v>0</v>
      </c>
      <c r="Q246" s="630">
        <v>125880</v>
      </c>
      <c r="T246" s="630">
        <v>726544</v>
      </c>
      <c r="U246" s="630">
        <v>212863</v>
      </c>
      <c r="V246" s="630">
        <v>469616</v>
      </c>
      <c r="W246" s="630">
        <v>511655</v>
      </c>
      <c r="Y246" s="630">
        <v>416341</v>
      </c>
      <c r="AB246" s="630">
        <v>25544</v>
      </c>
      <c r="AI246" s="630">
        <v>497477</v>
      </c>
      <c r="AQ246" s="630">
        <v>0</v>
      </c>
      <c r="AV246" s="630">
        <v>80481</v>
      </c>
      <c r="AY246" s="630">
        <v>0</v>
      </c>
      <c r="BD246" s="630">
        <v>229530</v>
      </c>
      <c r="BM246" s="630">
        <v>0</v>
      </c>
      <c r="BO246" s="630">
        <v>0</v>
      </c>
      <c r="BZ246" s="630">
        <v>27255</v>
      </c>
    </row>
    <row r="247" spans="1:82" s="630" customFormat="1" x14ac:dyDescent="0.3">
      <c r="A247" s="633">
        <v>663</v>
      </c>
      <c r="B247" s="630" t="s">
        <v>1116</v>
      </c>
      <c r="M247" s="630">
        <v>0</v>
      </c>
      <c r="O247" s="630">
        <v>0</v>
      </c>
      <c r="Q247" s="630">
        <v>59980</v>
      </c>
      <c r="T247" s="630">
        <v>0</v>
      </c>
      <c r="U247" s="630">
        <v>0</v>
      </c>
      <c r="V247" s="630">
        <v>0</v>
      </c>
      <c r="W247" s="630">
        <v>24422</v>
      </c>
      <c r="Y247" s="630">
        <v>0</v>
      </c>
      <c r="AB247" s="630">
        <v>0</v>
      </c>
      <c r="AI247" s="630">
        <v>0</v>
      </c>
      <c r="AQ247" s="630">
        <v>0</v>
      </c>
      <c r="AV247" s="630">
        <v>0</v>
      </c>
      <c r="AY247" s="630">
        <v>0</v>
      </c>
      <c r="BD247" s="630">
        <v>0</v>
      </c>
      <c r="BM247" s="630">
        <v>0</v>
      </c>
      <c r="BO247" s="630">
        <v>0</v>
      </c>
      <c r="BZ247" s="630">
        <v>0</v>
      </c>
    </row>
    <row r="248" spans="1:82" s="632" customFormat="1" x14ac:dyDescent="0.3">
      <c r="A248" s="631">
        <v>906</v>
      </c>
      <c r="B248" s="632" t="s">
        <v>1117</v>
      </c>
      <c r="E248" s="632">
        <v>1</v>
      </c>
      <c r="G248" s="632">
        <v>1</v>
      </c>
      <c r="H248" s="632">
        <v>1</v>
      </c>
      <c r="I248" s="632">
        <v>1</v>
      </c>
      <c r="J248" s="632">
        <v>1</v>
      </c>
      <c r="K248" s="632">
        <v>1</v>
      </c>
      <c r="L248" s="632">
        <v>1</v>
      </c>
      <c r="M248" s="632">
        <v>1</v>
      </c>
      <c r="N248" s="632">
        <v>1</v>
      </c>
      <c r="O248" s="632">
        <v>1</v>
      </c>
      <c r="P248" s="632">
        <v>1</v>
      </c>
      <c r="Q248" s="632">
        <v>1</v>
      </c>
      <c r="R248" s="632">
        <v>1</v>
      </c>
      <c r="S248" s="632">
        <v>1</v>
      </c>
      <c r="T248" s="632">
        <v>1</v>
      </c>
      <c r="U248" s="632">
        <v>1</v>
      </c>
      <c r="V248" s="632">
        <v>1</v>
      </c>
      <c r="W248" s="632">
        <v>1</v>
      </c>
      <c r="Y248" s="632">
        <v>1</v>
      </c>
      <c r="Z248" s="632">
        <v>1</v>
      </c>
      <c r="AA248" s="632">
        <v>1</v>
      </c>
      <c r="AB248" s="632">
        <v>1</v>
      </c>
      <c r="AC248" s="632">
        <v>1</v>
      </c>
      <c r="AD248" s="632">
        <v>1</v>
      </c>
      <c r="AE248" s="632">
        <v>1</v>
      </c>
      <c r="AF248" s="632">
        <v>1</v>
      </c>
      <c r="AG248" s="632">
        <v>1</v>
      </c>
      <c r="AH248" s="632">
        <v>1</v>
      </c>
      <c r="AI248" s="632">
        <v>1</v>
      </c>
      <c r="AJ248" s="632">
        <v>1</v>
      </c>
      <c r="AM248" s="632">
        <v>1</v>
      </c>
      <c r="AN248" s="632">
        <v>1</v>
      </c>
      <c r="AO248" s="632">
        <v>1</v>
      </c>
      <c r="AP248" s="632">
        <v>1</v>
      </c>
      <c r="AQ248" s="632">
        <v>1</v>
      </c>
      <c r="AR248" s="632">
        <v>1</v>
      </c>
      <c r="AS248" s="632">
        <v>1</v>
      </c>
      <c r="AT248" s="632">
        <v>1</v>
      </c>
      <c r="AV248" s="632">
        <v>1</v>
      </c>
      <c r="AW248" s="632">
        <v>1</v>
      </c>
      <c r="AX248" s="632">
        <v>1</v>
      </c>
      <c r="AY248" s="632">
        <v>1</v>
      </c>
      <c r="AZ248" s="632">
        <v>1</v>
      </c>
      <c r="BA248" s="632">
        <v>1</v>
      </c>
      <c r="BB248" s="632">
        <v>1</v>
      </c>
      <c r="BC248" s="632">
        <v>1</v>
      </c>
      <c r="BD248" s="632">
        <v>1</v>
      </c>
      <c r="BE248" s="632">
        <v>1</v>
      </c>
      <c r="BF248" s="632">
        <v>1</v>
      </c>
      <c r="BH248" s="632">
        <v>1</v>
      </c>
      <c r="BI248" s="632">
        <v>1</v>
      </c>
      <c r="BJ248" s="632">
        <v>1</v>
      </c>
      <c r="BK248" s="632">
        <v>1</v>
      </c>
      <c r="BM248" s="632">
        <v>1</v>
      </c>
      <c r="BN248" s="632">
        <v>1</v>
      </c>
      <c r="BO248" s="632">
        <v>1</v>
      </c>
      <c r="BP248" s="632">
        <v>1</v>
      </c>
      <c r="BQ248" s="632">
        <v>1</v>
      </c>
      <c r="BR248" s="632">
        <v>1</v>
      </c>
      <c r="BS248" s="632">
        <v>1</v>
      </c>
      <c r="BT248" s="632">
        <v>1</v>
      </c>
      <c r="BU248" s="632">
        <v>1</v>
      </c>
      <c r="BV248" s="632">
        <v>1</v>
      </c>
      <c r="BX248" s="632">
        <v>1</v>
      </c>
      <c r="BY248" s="632">
        <v>1</v>
      </c>
      <c r="BZ248" s="632">
        <v>1</v>
      </c>
      <c r="CA248" s="632">
        <v>1</v>
      </c>
      <c r="CB248" s="632">
        <v>1</v>
      </c>
      <c r="CD248" s="632">
        <v>1</v>
      </c>
    </row>
    <row r="249" spans="1:82" s="632" customFormat="1" x14ac:dyDescent="0.3">
      <c r="A249" s="631">
        <v>907</v>
      </c>
      <c r="B249" s="632" t="s">
        <v>1118</v>
      </c>
      <c r="E249" s="632">
        <v>2</v>
      </c>
      <c r="G249" s="632">
        <v>2</v>
      </c>
      <c r="H249" s="632">
        <v>1</v>
      </c>
      <c r="I249" s="632">
        <v>2</v>
      </c>
      <c r="J249" s="632">
        <v>1</v>
      </c>
      <c r="K249" s="632">
        <v>2</v>
      </c>
      <c r="L249" s="632">
        <v>2</v>
      </c>
      <c r="M249" s="632">
        <v>2</v>
      </c>
      <c r="N249" s="632">
        <v>2</v>
      </c>
      <c r="O249" s="632">
        <v>2</v>
      </c>
      <c r="P249" s="632">
        <v>2</v>
      </c>
      <c r="Q249" s="632">
        <v>2</v>
      </c>
      <c r="R249" s="632">
        <v>1</v>
      </c>
      <c r="S249" s="632">
        <v>1</v>
      </c>
      <c r="T249" s="632">
        <v>2</v>
      </c>
      <c r="U249" s="632">
        <v>2</v>
      </c>
      <c r="V249" s="632">
        <v>2</v>
      </c>
      <c r="W249" s="632">
        <v>2</v>
      </c>
      <c r="Y249" s="632">
        <v>2</v>
      </c>
      <c r="Z249" s="632">
        <v>1</v>
      </c>
      <c r="AA249" s="632">
        <v>2</v>
      </c>
      <c r="AB249" s="632">
        <v>2</v>
      </c>
      <c r="AC249" s="632">
        <v>1</v>
      </c>
      <c r="AD249" s="632">
        <v>2</v>
      </c>
      <c r="AE249" s="632">
        <v>2</v>
      </c>
      <c r="AF249" s="632">
        <v>2</v>
      </c>
      <c r="AG249" s="632">
        <v>2</v>
      </c>
      <c r="AH249" s="632">
        <v>2</v>
      </c>
      <c r="AI249" s="632">
        <v>2</v>
      </c>
      <c r="AJ249" s="632">
        <v>2</v>
      </c>
      <c r="AM249" s="632">
        <v>2</v>
      </c>
      <c r="AN249" s="632">
        <v>1</v>
      </c>
      <c r="AO249" s="632">
        <v>2</v>
      </c>
      <c r="AP249" s="632">
        <v>1</v>
      </c>
      <c r="AQ249" s="632">
        <v>2</v>
      </c>
      <c r="AR249" s="632">
        <v>2</v>
      </c>
      <c r="AS249" s="632">
        <v>2</v>
      </c>
      <c r="AT249" s="632">
        <v>1</v>
      </c>
      <c r="AV249" s="632">
        <v>2</v>
      </c>
      <c r="AW249" s="632">
        <v>2</v>
      </c>
      <c r="AX249" s="632">
        <v>2</v>
      </c>
      <c r="AY249" s="632">
        <v>2</v>
      </c>
      <c r="AZ249" s="632">
        <v>1</v>
      </c>
      <c r="BA249" s="632">
        <v>2</v>
      </c>
      <c r="BB249" s="632">
        <v>1</v>
      </c>
      <c r="BC249" s="632">
        <v>1</v>
      </c>
      <c r="BD249" s="632">
        <v>2</v>
      </c>
      <c r="BE249" s="632">
        <v>1</v>
      </c>
      <c r="BF249" s="632">
        <v>1</v>
      </c>
      <c r="BH249" s="632">
        <v>1</v>
      </c>
      <c r="BI249" s="632">
        <v>1</v>
      </c>
      <c r="BJ249" s="632">
        <v>1</v>
      </c>
      <c r="BK249" s="632">
        <v>2</v>
      </c>
      <c r="BM249" s="632">
        <v>2</v>
      </c>
      <c r="BN249" s="632">
        <v>1</v>
      </c>
      <c r="BO249" s="632">
        <v>1</v>
      </c>
      <c r="BP249" s="632">
        <v>2</v>
      </c>
      <c r="BQ249" s="632">
        <v>2</v>
      </c>
      <c r="BR249" s="632">
        <v>2</v>
      </c>
      <c r="BS249" s="632">
        <v>2</v>
      </c>
      <c r="BT249" s="632">
        <v>1</v>
      </c>
      <c r="BU249" s="632">
        <v>2</v>
      </c>
      <c r="BV249" s="632">
        <v>2</v>
      </c>
      <c r="BX249" s="632">
        <v>1</v>
      </c>
      <c r="BY249" s="632">
        <v>1</v>
      </c>
      <c r="BZ249" s="632">
        <v>2</v>
      </c>
      <c r="CA249" s="632">
        <v>1</v>
      </c>
      <c r="CB249" s="632">
        <v>2</v>
      </c>
      <c r="CD249" s="632">
        <v>1</v>
      </c>
    </row>
    <row r="250" spans="1:82" s="637" customFormat="1" x14ac:dyDescent="0.3">
      <c r="A250" s="636">
        <v>947</v>
      </c>
      <c r="B250" s="637" t="s">
        <v>1119</v>
      </c>
      <c r="E250" s="637" t="s">
        <v>1300</v>
      </c>
      <c r="G250" s="637" t="s">
        <v>1598</v>
      </c>
      <c r="H250" s="637" t="s">
        <v>1601</v>
      </c>
      <c r="I250" s="637" t="s">
        <v>2175</v>
      </c>
      <c r="J250" s="637" t="s">
        <v>2176</v>
      </c>
      <c r="K250" s="637" t="s">
        <v>2177</v>
      </c>
      <c r="L250" s="637" t="s">
        <v>1298</v>
      </c>
      <c r="M250" s="637" t="s">
        <v>1294</v>
      </c>
      <c r="N250" s="637" t="s">
        <v>2178</v>
      </c>
      <c r="O250" s="637" t="s">
        <v>1299</v>
      </c>
      <c r="P250" s="637" t="s">
        <v>2179</v>
      </c>
      <c r="Q250" s="637" t="s">
        <v>1305</v>
      </c>
      <c r="R250" s="637" t="s">
        <v>2180</v>
      </c>
      <c r="S250" s="637" t="s">
        <v>2181</v>
      </c>
      <c r="T250" s="637" t="s">
        <v>2182</v>
      </c>
      <c r="U250" s="637" t="s">
        <v>2183</v>
      </c>
      <c r="V250" s="637" t="s">
        <v>2184</v>
      </c>
      <c r="W250" s="637" t="s">
        <v>2185</v>
      </c>
      <c r="Y250" s="637" t="s">
        <v>2186</v>
      </c>
      <c r="Z250" s="637" t="s">
        <v>1120</v>
      </c>
      <c r="AA250" s="637" t="s">
        <v>2187</v>
      </c>
      <c r="AB250" s="637" t="s">
        <v>2188</v>
      </c>
      <c r="AC250" s="637" t="s">
        <v>1120</v>
      </c>
      <c r="AD250" s="637" t="s">
        <v>2189</v>
      </c>
      <c r="AE250" s="637" t="s">
        <v>2190</v>
      </c>
      <c r="AF250" s="637" t="s">
        <v>1120</v>
      </c>
      <c r="AG250" s="637" t="s">
        <v>2191</v>
      </c>
      <c r="AH250" s="637" t="s">
        <v>2192</v>
      </c>
      <c r="AI250" s="637" t="s">
        <v>1295</v>
      </c>
      <c r="AJ250" s="637" t="s">
        <v>1121</v>
      </c>
      <c r="AM250" s="637" t="s">
        <v>2193</v>
      </c>
      <c r="AN250" s="637" t="s">
        <v>1303</v>
      </c>
      <c r="AO250" s="637" t="s">
        <v>1304</v>
      </c>
      <c r="AP250" s="637" t="s">
        <v>2194</v>
      </c>
      <c r="AQ250" s="637" t="s">
        <v>2195</v>
      </c>
      <c r="AR250" s="637" t="s">
        <v>1302</v>
      </c>
      <c r="AS250" s="637" t="s">
        <v>1597</v>
      </c>
      <c r="AT250" s="637" t="s">
        <v>2196</v>
      </c>
      <c r="AV250" s="637" t="s">
        <v>1298</v>
      </c>
      <c r="AW250" s="637" t="s">
        <v>1296</v>
      </c>
      <c r="AX250" s="637" t="s">
        <v>2197</v>
      </c>
      <c r="AY250" s="637" t="s">
        <v>2198</v>
      </c>
      <c r="AZ250" s="637" t="s">
        <v>2199</v>
      </c>
      <c r="BA250" s="637" t="s">
        <v>2200</v>
      </c>
      <c r="BB250" s="637" t="s">
        <v>2201</v>
      </c>
      <c r="BC250" s="637" t="s">
        <v>2202</v>
      </c>
      <c r="BD250" s="637" t="s">
        <v>2203</v>
      </c>
      <c r="BE250" s="637" t="s">
        <v>2204</v>
      </c>
      <c r="BF250" s="637" t="s">
        <v>1599</v>
      </c>
      <c r="BH250" s="637" t="s">
        <v>2205</v>
      </c>
      <c r="BI250" s="637" t="s">
        <v>2206</v>
      </c>
      <c r="BJ250" s="637" t="s">
        <v>2207</v>
      </c>
      <c r="BK250" s="637" t="s">
        <v>1297</v>
      </c>
      <c r="BM250" s="637" t="s">
        <v>2208</v>
      </c>
      <c r="BN250" s="637" t="s">
        <v>2209</v>
      </c>
      <c r="BO250" s="637" t="s">
        <v>1302</v>
      </c>
      <c r="BP250" s="637" t="s">
        <v>2182</v>
      </c>
      <c r="BQ250" s="637" t="s">
        <v>2210</v>
      </c>
      <c r="BR250" s="637" t="s">
        <v>2211</v>
      </c>
      <c r="BS250" s="637" t="s">
        <v>2202</v>
      </c>
      <c r="BT250" s="637" t="s">
        <v>1599</v>
      </c>
      <c r="BU250" s="637" t="s">
        <v>1600</v>
      </c>
      <c r="BV250" s="637" t="s">
        <v>2204</v>
      </c>
      <c r="BX250" s="637" t="s">
        <v>2212</v>
      </c>
      <c r="BY250" s="637" t="s">
        <v>2213</v>
      </c>
      <c r="BZ250" s="637" t="s">
        <v>2214</v>
      </c>
      <c r="CA250" s="637" t="s">
        <v>2215</v>
      </c>
      <c r="CB250" s="637" t="s">
        <v>2216</v>
      </c>
      <c r="CD250" s="637" t="s">
        <v>2187</v>
      </c>
    </row>
    <row r="251" spans="1:82" s="637" customFormat="1" x14ac:dyDescent="0.3">
      <c r="A251" s="636">
        <v>948</v>
      </c>
      <c r="B251" s="637" t="s">
        <v>1122</v>
      </c>
      <c r="E251" s="637" t="s">
        <v>2217</v>
      </c>
      <c r="G251" s="637" t="s">
        <v>2218</v>
      </c>
      <c r="H251" s="637" t="s">
        <v>2219</v>
      </c>
      <c r="I251" s="637" t="s">
        <v>2220</v>
      </c>
      <c r="J251" s="637" t="s">
        <v>2221</v>
      </c>
      <c r="K251" s="637" t="s">
        <v>2222</v>
      </c>
      <c r="L251" s="637" t="s">
        <v>2223</v>
      </c>
      <c r="M251" s="637" t="s">
        <v>2224</v>
      </c>
      <c r="N251" s="637" t="s">
        <v>2225</v>
      </c>
      <c r="O251" s="637" t="s">
        <v>2226</v>
      </c>
      <c r="P251" s="637" t="s">
        <v>2227</v>
      </c>
      <c r="Q251" s="637" t="s">
        <v>2228</v>
      </c>
      <c r="R251" s="637" t="s">
        <v>2229</v>
      </c>
      <c r="S251" s="637" t="s">
        <v>2230</v>
      </c>
      <c r="T251" s="637" t="s">
        <v>2231</v>
      </c>
      <c r="U251" s="637" t="s">
        <v>2232</v>
      </c>
      <c r="V251" s="637" t="s">
        <v>2233</v>
      </c>
      <c r="W251" s="637" t="s">
        <v>2234</v>
      </c>
      <c r="Y251" s="637" t="s">
        <v>2235</v>
      </c>
      <c r="Z251" s="637" t="s">
        <v>1307</v>
      </c>
      <c r="AA251" s="637" t="s">
        <v>2236</v>
      </c>
      <c r="AB251" s="637" t="s">
        <v>2237</v>
      </c>
      <c r="AC251" s="637" t="s">
        <v>2238</v>
      </c>
      <c r="AD251" s="637" t="s">
        <v>1311</v>
      </c>
      <c r="AE251" s="637" t="s">
        <v>2239</v>
      </c>
      <c r="AF251" s="637" t="s">
        <v>2240</v>
      </c>
      <c r="AG251" s="637" t="s">
        <v>2241</v>
      </c>
      <c r="AH251" s="637" t="s">
        <v>2242</v>
      </c>
      <c r="AI251" s="637" t="s">
        <v>2243</v>
      </c>
      <c r="AJ251" s="637" t="s">
        <v>2244</v>
      </c>
      <c r="AM251" s="637" t="s">
        <v>1301</v>
      </c>
      <c r="AN251" s="637" t="s">
        <v>2245</v>
      </c>
      <c r="AO251" s="637" t="s">
        <v>2246</v>
      </c>
      <c r="AP251" s="637" t="s">
        <v>2247</v>
      </c>
      <c r="AQ251" s="637" t="s">
        <v>2248</v>
      </c>
      <c r="AR251" s="637" t="s">
        <v>2249</v>
      </c>
      <c r="AS251" s="637" t="s">
        <v>2228</v>
      </c>
      <c r="AT251" s="637" t="s">
        <v>2250</v>
      </c>
      <c r="AV251" s="637" t="s">
        <v>2251</v>
      </c>
      <c r="AW251" s="637" t="s">
        <v>2252</v>
      </c>
      <c r="AX251" s="637" t="s">
        <v>2253</v>
      </c>
      <c r="AY251" s="637" t="s">
        <v>2254</v>
      </c>
      <c r="AZ251" s="637" t="s">
        <v>1309</v>
      </c>
      <c r="BA251" s="637" t="s">
        <v>2240</v>
      </c>
      <c r="BB251" s="637" t="s">
        <v>2255</v>
      </c>
      <c r="BC251" s="637" t="s">
        <v>2256</v>
      </c>
      <c r="BD251" s="637" t="s">
        <v>2257</v>
      </c>
      <c r="BE251" s="637" t="s">
        <v>2258</v>
      </c>
      <c r="BF251" s="637" t="s">
        <v>2259</v>
      </c>
      <c r="BH251" s="637" t="s">
        <v>2260</v>
      </c>
      <c r="BI251" s="637" t="s">
        <v>2261</v>
      </c>
      <c r="BJ251" s="637" t="s">
        <v>2262</v>
      </c>
      <c r="BK251" s="637" t="s">
        <v>2263</v>
      </c>
      <c r="BM251" s="637" t="s">
        <v>2264</v>
      </c>
      <c r="BN251" s="637" t="s">
        <v>2265</v>
      </c>
      <c r="BO251" s="637" t="s">
        <v>2266</v>
      </c>
      <c r="BP251" s="637" t="s">
        <v>2267</v>
      </c>
      <c r="BQ251" s="637" t="s">
        <v>1306</v>
      </c>
      <c r="BR251" s="637" t="s">
        <v>2268</v>
      </c>
      <c r="BS251" s="637" t="s">
        <v>2269</v>
      </c>
      <c r="BT251" s="637" t="s">
        <v>2270</v>
      </c>
      <c r="BU251" s="637" t="s">
        <v>2271</v>
      </c>
      <c r="BV251" s="637" t="s">
        <v>2272</v>
      </c>
      <c r="BX251" s="637" t="s">
        <v>2273</v>
      </c>
      <c r="BY251" s="637" t="s">
        <v>1604</v>
      </c>
      <c r="BZ251" s="637" t="s">
        <v>2274</v>
      </c>
      <c r="CA251" s="637" t="s">
        <v>2275</v>
      </c>
      <c r="CB251" s="637" t="s">
        <v>2276</v>
      </c>
      <c r="CD251" s="637" t="s">
        <v>2277</v>
      </c>
    </row>
    <row r="252" spans="1:82" s="637" customFormat="1" x14ac:dyDescent="0.3">
      <c r="A252" s="636">
        <v>949</v>
      </c>
      <c r="B252" s="637" t="s">
        <v>1123</v>
      </c>
      <c r="E252" s="637" t="s">
        <v>415</v>
      </c>
      <c r="G252" s="637" t="s">
        <v>415</v>
      </c>
      <c r="H252" s="637" t="s">
        <v>415</v>
      </c>
      <c r="I252" s="637" t="s">
        <v>415</v>
      </c>
      <c r="J252" s="637" t="s">
        <v>415</v>
      </c>
      <c r="K252" s="637" t="s">
        <v>415</v>
      </c>
      <c r="L252" s="637" t="s">
        <v>415</v>
      </c>
      <c r="M252" s="637" t="s">
        <v>415</v>
      </c>
      <c r="N252" s="637" t="s">
        <v>415</v>
      </c>
      <c r="O252" s="637" t="s">
        <v>415</v>
      </c>
      <c r="P252" s="637" t="s">
        <v>415</v>
      </c>
      <c r="Q252" s="637" t="s">
        <v>415</v>
      </c>
      <c r="R252" s="637" t="s">
        <v>415</v>
      </c>
      <c r="S252" s="637" t="s">
        <v>415</v>
      </c>
      <c r="T252" s="637" t="s">
        <v>415</v>
      </c>
      <c r="U252" s="637" t="s">
        <v>415</v>
      </c>
      <c r="V252" s="637" t="s">
        <v>415</v>
      </c>
      <c r="W252" s="637" t="s">
        <v>415</v>
      </c>
      <c r="Y252" s="637" t="s">
        <v>415</v>
      </c>
      <c r="Z252" s="637" t="s">
        <v>415</v>
      </c>
      <c r="AA252" s="637" t="s">
        <v>415</v>
      </c>
      <c r="AB252" s="637" t="s">
        <v>415</v>
      </c>
      <c r="AC252" s="637" t="s">
        <v>415</v>
      </c>
      <c r="AD252" s="637" t="s">
        <v>415</v>
      </c>
      <c r="AE252" s="637" t="s">
        <v>415</v>
      </c>
      <c r="AF252" s="637" t="s">
        <v>415</v>
      </c>
      <c r="AG252" s="637" t="s">
        <v>415</v>
      </c>
      <c r="AH252" s="637" t="s">
        <v>415</v>
      </c>
      <c r="AI252" s="637" t="s">
        <v>415</v>
      </c>
      <c r="AJ252" s="637" t="s">
        <v>415</v>
      </c>
      <c r="AM252" s="637" t="s">
        <v>415</v>
      </c>
      <c r="AN252" s="637" t="s">
        <v>415</v>
      </c>
      <c r="AO252" s="637" t="s">
        <v>415</v>
      </c>
      <c r="AP252" s="637" t="s">
        <v>415</v>
      </c>
      <c r="AQ252" s="637" t="s">
        <v>415</v>
      </c>
      <c r="AR252" s="637" t="s">
        <v>415</v>
      </c>
      <c r="AS252" s="637" t="s">
        <v>415</v>
      </c>
      <c r="AT252" s="637" t="s">
        <v>433</v>
      </c>
      <c r="AV252" s="637" t="s">
        <v>415</v>
      </c>
      <c r="AW252" s="637" t="s">
        <v>415</v>
      </c>
      <c r="AX252" s="637" t="s">
        <v>415</v>
      </c>
      <c r="AY252" s="637" t="s">
        <v>415</v>
      </c>
      <c r="AZ252" s="637" t="s">
        <v>415</v>
      </c>
      <c r="BA252" s="637" t="s">
        <v>415</v>
      </c>
      <c r="BB252" s="637" t="s">
        <v>415</v>
      </c>
      <c r="BC252" s="637" t="s">
        <v>415</v>
      </c>
      <c r="BD252" s="637" t="s">
        <v>415</v>
      </c>
      <c r="BE252" s="637" t="s">
        <v>415</v>
      </c>
      <c r="BF252" s="637" t="s">
        <v>415</v>
      </c>
      <c r="BH252" s="637" t="s">
        <v>415</v>
      </c>
      <c r="BI252" s="637" t="s">
        <v>415</v>
      </c>
      <c r="BJ252" s="637" t="s">
        <v>415</v>
      </c>
      <c r="BK252" s="637" t="s">
        <v>415</v>
      </c>
      <c r="BM252" s="637" t="s">
        <v>415</v>
      </c>
      <c r="BN252" s="637" t="s">
        <v>415</v>
      </c>
      <c r="BO252" s="637" t="s">
        <v>415</v>
      </c>
      <c r="BP252" s="637" t="s">
        <v>415</v>
      </c>
      <c r="BQ252" s="637" t="s">
        <v>415</v>
      </c>
      <c r="BR252" s="637" t="s">
        <v>1605</v>
      </c>
      <c r="BS252" s="637" t="s">
        <v>415</v>
      </c>
      <c r="BT252" s="637" t="s">
        <v>415</v>
      </c>
      <c r="BU252" s="637" t="s">
        <v>415</v>
      </c>
      <c r="BV252" s="637" t="s">
        <v>415</v>
      </c>
      <c r="BX252" s="637" t="s">
        <v>415</v>
      </c>
      <c r="BY252" s="637" t="s">
        <v>415</v>
      </c>
      <c r="BZ252" s="637" t="s">
        <v>415</v>
      </c>
      <c r="CA252" s="637" t="s">
        <v>415</v>
      </c>
      <c r="CB252" s="637" t="s">
        <v>415</v>
      </c>
      <c r="CD252" s="637" t="s">
        <v>415</v>
      </c>
    </row>
    <row r="253" spans="1:82" s="637" customFormat="1" x14ac:dyDescent="0.3">
      <c r="A253" s="636">
        <v>950</v>
      </c>
      <c r="B253" s="637" t="s">
        <v>1124</v>
      </c>
      <c r="E253" s="637" t="s">
        <v>50</v>
      </c>
      <c r="G253" s="637" t="s">
        <v>50</v>
      </c>
      <c r="H253" s="637" t="s">
        <v>50</v>
      </c>
      <c r="I253" s="637" t="s">
        <v>50</v>
      </c>
      <c r="J253" s="637" t="s">
        <v>50</v>
      </c>
      <c r="K253" s="637" t="s">
        <v>50</v>
      </c>
      <c r="L253" s="637" t="s">
        <v>50</v>
      </c>
      <c r="M253" s="637" t="s">
        <v>50</v>
      </c>
      <c r="N253" s="637" t="s">
        <v>50</v>
      </c>
      <c r="O253" s="637" t="s">
        <v>50</v>
      </c>
      <c r="P253" s="637" t="s">
        <v>50</v>
      </c>
      <c r="Q253" s="637" t="s">
        <v>50</v>
      </c>
      <c r="R253" s="637" t="s">
        <v>50</v>
      </c>
      <c r="S253" s="637" t="s">
        <v>50</v>
      </c>
      <c r="T253" s="637" t="s">
        <v>50</v>
      </c>
      <c r="U253" s="637" t="s">
        <v>50</v>
      </c>
      <c r="V253" s="637" t="s">
        <v>50</v>
      </c>
      <c r="W253" s="637" t="s">
        <v>50</v>
      </c>
      <c r="Y253" s="637" t="s">
        <v>50</v>
      </c>
      <c r="Z253" s="637" t="s">
        <v>50</v>
      </c>
      <c r="AA253" s="637" t="s">
        <v>50</v>
      </c>
      <c r="AB253" s="637" t="s">
        <v>50</v>
      </c>
      <c r="AC253" s="637" t="s">
        <v>50</v>
      </c>
      <c r="AD253" s="637" t="s">
        <v>50</v>
      </c>
      <c r="AE253" s="637" t="s">
        <v>50</v>
      </c>
      <c r="AF253" s="637" t="s">
        <v>1313</v>
      </c>
      <c r="AG253" s="637" t="s">
        <v>50</v>
      </c>
      <c r="AH253" s="637" t="s">
        <v>50</v>
      </c>
      <c r="AI253" s="637" t="s">
        <v>50</v>
      </c>
      <c r="AJ253" s="637" t="s">
        <v>51</v>
      </c>
      <c r="AM253" s="637" t="s">
        <v>50</v>
      </c>
      <c r="AN253" s="637" t="s">
        <v>50</v>
      </c>
      <c r="AO253" s="637" t="s">
        <v>50</v>
      </c>
      <c r="AP253" s="637" t="s">
        <v>50</v>
      </c>
      <c r="AQ253" s="637" t="s">
        <v>50</v>
      </c>
      <c r="AR253" s="637" t="s">
        <v>50</v>
      </c>
      <c r="AS253" s="637" t="s">
        <v>50</v>
      </c>
      <c r="AT253" s="637" t="s">
        <v>50</v>
      </c>
      <c r="AV253" s="637" t="s">
        <v>50</v>
      </c>
      <c r="AW253" s="637" t="s">
        <v>50</v>
      </c>
      <c r="AX253" s="637" t="s">
        <v>50</v>
      </c>
      <c r="AY253" s="637" t="s">
        <v>50</v>
      </c>
      <c r="AZ253" s="637" t="s">
        <v>50</v>
      </c>
      <c r="BA253" s="637" t="s">
        <v>50</v>
      </c>
      <c r="BB253" s="637" t="s">
        <v>50</v>
      </c>
      <c r="BC253" s="637" t="s">
        <v>50</v>
      </c>
      <c r="BD253" s="637" t="s">
        <v>50</v>
      </c>
      <c r="BE253" s="637" t="s">
        <v>50</v>
      </c>
      <c r="BF253" s="637" t="s">
        <v>50</v>
      </c>
      <c r="BH253" s="637" t="s">
        <v>50</v>
      </c>
      <c r="BI253" s="637" t="s">
        <v>50</v>
      </c>
      <c r="BJ253" s="637" t="s">
        <v>50</v>
      </c>
      <c r="BK253" s="637" t="s">
        <v>50</v>
      </c>
      <c r="BM253" s="637" t="s">
        <v>50</v>
      </c>
      <c r="BN253" s="637" t="s">
        <v>50</v>
      </c>
      <c r="BO253" s="637" t="s">
        <v>50</v>
      </c>
      <c r="BP253" s="637" t="s">
        <v>50</v>
      </c>
      <c r="BQ253" s="637" t="s">
        <v>50</v>
      </c>
      <c r="BR253" s="637" t="s">
        <v>50</v>
      </c>
      <c r="BS253" s="637" t="s">
        <v>50</v>
      </c>
      <c r="BT253" s="637" t="s">
        <v>50</v>
      </c>
      <c r="BU253" s="637" t="s">
        <v>50</v>
      </c>
      <c r="BV253" s="637" t="s">
        <v>50</v>
      </c>
      <c r="BX253" s="637" t="s">
        <v>50</v>
      </c>
      <c r="BY253" s="637" t="s">
        <v>50</v>
      </c>
      <c r="BZ253" s="637" t="s">
        <v>50</v>
      </c>
      <c r="CA253" s="637" t="s">
        <v>50</v>
      </c>
      <c r="CB253" s="637" t="s">
        <v>50</v>
      </c>
      <c r="CD253" s="637" t="s">
        <v>50</v>
      </c>
    </row>
    <row r="254" spans="1:82" s="632" customFormat="1" x14ac:dyDescent="0.3">
      <c r="A254" s="631">
        <v>951</v>
      </c>
      <c r="B254" s="632" t="s">
        <v>1125</v>
      </c>
      <c r="E254" s="632">
        <v>2</v>
      </c>
      <c r="G254" s="632">
        <v>2</v>
      </c>
      <c r="H254" s="632">
        <v>2</v>
      </c>
      <c r="I254" s="632">
        <v>2</v>
      </c>
      <c r="J254" s="632">
        <v>1</v>
      </c>
      <c r="K254" s="632">
        <v>2</v>
      </c>
      <c r="L254" s="632">
        <v>2</v>
      </c>
      <c r="M254" s="632">
        <v>2</v>
      </c>
      <c r="N254" s="632">
        <v>2</v>
      </c>
      <c r="O254" s="632">
        <v>2</v>
      </c>
      <c r="P254" s="632">
        <v>2</v>
      </c>
      <c r="Q254" s="632">
        <v>2</v>
      </c>
      <c r="R254" s="632">
        <v>2</v>
      </c>
      <c r="S254" s="632">
        <v>2</v>
      </c>
      <c r="T254" s="632">
        <v>2</v>
      </c>
      <c r="U254" s="632">
        <v>2</v>
      </c>
      <c r="V254" s="632">
        <v>2</v>
      </c>
      <c r="W254" s="632">
        <v>2</v>
      </c>
      <c r="Y254" s="632">
        <v>2</v>
      </c>
      <c r="Z254" s="632">
        <v>2</v>
      </c>
      <c r="AA254" s="632">
        <v>2</v>
      </c>
      <c r="AB254" s="632">
        <v>2</v>
      </c>
      <c r="AC254" s="632">
        <v>2</v>
      </c>
      <c r="AD254" s="632">
        <v>2</v>
      </c>
      <c r="AE254" s="632">
        <v>2</v>
      </c>
      <c r="AF254" s="632">
        <v>2</v>
      </c>
      <c r="AG254" s="632">
        <v>2</v>
      </c>
      <c r="AH254" s="632">
        <v>2</v>
      </c>
      <c r="AI254" s="632">
        <v>2</v>
      </c>
      <c r="AJ254" s="632">
        <v>2</v>
      </c>
      <c r="AM254" s="632">
        <v>2</v>
      </c>
      <c r="AN254" s="632">
        <v>2</v>
      </c>
      <c r="AO254" s="632">
        <v>2</v>
      </c>
      <c r="AP254" s="632">
        <v>2</v>
      </c>
      <c r="AQ254" s="632">
        <v>2</v>
      </c>
      <c r="AR254" s="632">
        <v>2</v>
      </c>
      <c r="AS254" s="632">
        <v>2</v>
      </c>
      <c r="AT254" s="632">
        <v>2</v>
      </c>
      <c r="AV254" s="632">
        <v>2</v>
      </c>
      <c r="AW254" s="632">
        <v>2</v>
      </c>
      <c r="AX254" s="632">
        <v>2</v>
      </c>
      <c r="AY254" s="632">
        <v>2</v>
      </c>
      <c r="AZ254" s="632">
        <v>1</v>
      </c>
      <c r="BA254" s="632">
        <v>2</v>
      </c>
      <c r="BB254" s="632">
        <v>2</v>
      </c>
      <c r="BC254" s="632">
        <v>1</v>
      </c>
      <c r="BD254" s="632">
        <v>2</v>
      </c>
      <c r="BE254" s="632">
        <v>2</v>
      </c>
      <c r="BF254" s="632">
        <v>2</v>
      </c>
      <c r="BH254" s="632">
        <v>1</v>
      </c>
      <c r="BI254" s="632">
        <v>1</v>
      </c>
      <c r="BJ254" s="632">
        <v>2</v>
      </c>
      <c r="BK254" s="632">
        <v>2</v>
      </c>
      <c r="BM254" s="632">
        <v>2</v>
      </c>
      <c r="BN254" s="632">
        <v>2</v>
      </c>
      <c r="BO254" s="632">
        <v>2</v>
      </c>
      <c r="BP254" s="632">
        <v>2</v>
      </c>
      <c r="BQ254" s="632">
        <v>2</v>
      </c>
      <c r="BR254" s="632">
        <v>2</v>
      </c>
      <c r="BS254" s="632">
        <v>2</v>
      </c>
      <c r="BT254" s="632">
        <v>2</v>
      </c>
      <c r="BU254" s="632">
        <v>2</v>
      </c>
      <c r="BV254" s="632">
        <v>2</v>
      </c>
      <c r="BX254" s="632">
        <v>2</v>
      </c>
      <c r="BY254" s="632">
        <v>1</v>
      </c>
      <c r="BZ254" s="632">
        <v>2</v>
      </c>
      <c r="CA254" s="632">
        <v>1</v>
      </c>
      <c r="CB254" s="632">
        <v>2</v>
      </c>
      <c r="CD254" s="632">
        <v>2</v>
      </c>
    </row>
    <row r="255" spans="1:82" s="637" customFormat="1" x14ac:dyDescent="0.3">
      <c r="A255" s="636">
        <v>952</v>
      </c>
      <c r="B255" s="637" t="s">
        <v>1126</v>
      </c>
      <c r="G255" s="637" t="s">
        <v>2278</v>
      </c>
      <c r="H255" s="637" t="s">
        <v>1316</v>
      </c>
      <c r="I255" s="637" t="s">
        <v>1609</v>
      </c>
      <c r="J255" s="637" t="s">
        <v>1316</v>
      </c>
      <c r="L255" s="637" t="s">
        <v>2279</v>
      </c>
      <c r="M255" s="637" t="s">
        <v>2280</v>
      </c>
      <c r="N255" s="637" t="s">
        <v>1608</v>
      </c>
      <c r="O255" s="637" t="s">
        <v>2281</v>
      </c>
      <c r="P255" s="637" t="s">
        <v>2282</v>
      </c>
      <c r="Q255" s="637" t="s">
        <v>1608</v>
      </c>
      <c r="S255" s="637" t="s">
        <v>2283</v>
      </c>
      <c r="T255" s="637" t="s">
        <v>2284</v>
      </c>
      <c r="U255" s="637" t="s">
        <v>2285</v>
      </c>
      <c r="V255" s="637" t="s">
        <v>1130</v>
      </c>
      <c r="W255" s="637" t="s">
        <v>2286</v>
      </c>
      <c r="Y255" s="637" t="s">
        <v>2287</v>
      </c>
      <c r="Z255" s="637" t="s">
        <v>2288</v>
      </c>
      <c r="AA255" s="637" t="s">
        <v>1469</v>
      </c>
      <c r="AB255" s="637" t="s">
        <v>1547</v>
      </c>
      <c r="AC255" s="637" t="s">
        <v>1127</v>
      </c>
      <c r="AD255" s="637" t="s">
        <v>1318</v>
      </c>
      <c r="AE255" s="637" t="s">
        <v>2289</v>
      </c>
      <c r="AF255" s="637" t="s">
        <v>2290</v>
      </c>
      <c r="AH255" s="637" t="s">
        <v>1130</v>
      </c>
      <c r="AI255" s="637" t="s">
        <v>1169</v>
      </c>
      <c r="AM255" s="637" t="s">
        <v>2291</v>
      </c>
      <c r="AN255" s="637" t="s">
        <v>1345</v>
      </c>
      <c r="AO255" s="637" t="s">
        <v>2292</v>
      </c>
      <c r="AP255" s="637" t="s">
        <v>2293</v>
      </c>
      <c r="AQ255" s="637" t="s">
        <v>2294</v>
      </c>
      <c r="AR255" s="637" t="s">
        <v>1128</v>
      </c>
      <c r="AS255" s="637" t="s">
        <v>1316</v>
      </c>
      <c r="AT255" s="637" t="s">
        <v>2295</v>
      </c>
      <c r="AV255" s="637" t="s">
        <v>1317</v>
      </c>
      <c r="AW255" s="637" t="s">
        <v>2296</v>
      </c>
      <c r="AX255" s="637" t="s">
        <v>1129</v>
      </c>
      <c r="AY255" s="637" t="s">
        <v>2297</v>
      </c>
      <c r="AZ255" s="637" t="s">
        <v>2298</v>
      </c>
      <c r="BA255" s="637" t="s">
        <v>2299</v>
      </c>
      <c r="BB255" s="637" t="s">
        <v>1128</v>
      </c>
      <c r="BC255" s="637" t="s">
        <v>1129</v>
      </c>
      <c r="BD255" s="637" t="s">
        <v>2300</v>
      </c>
      <c r="BE255" s="637" t="s">
        <v>2301</v>
      </c>
      <c r="BF255" s="637" t="s">
        <v>2302</v>
      </c>
      <c r="BH255" s="637" t="s">
        <v>1320</v>
      </c>
      <c r="BI255" s="637" t="s">
        <v>1321</v>
      </c>
      <c r="BJ255" s="637" t="s">
        <v>2303</v>
      </c>
      <c r="BK255" s="637" t="s">
        <v>2304</v>
      </c>
      <c r="BM255" s="637" t="s">
        <v>2305</v>
      </c>
      <c r="BN255" s="637" t="s">
        <v>1323</v>
      </c>
      <c r="BO255" s="637" t="s">
        <v>2306</v>
      </c>
      <c r="BP255" s="637" t="s">
        <v>1321</v>
      </c>
      <c r="BQ255" s="637" t="s">
        <v>2307</v>
      </c>
      <c r="BR255" s="637" t="s">
        <v>1321</v>
      </c>
      <c r="BS255" s="637" t="s">
        <v>1317</v>
      </c>
      <c r="BT255" s="637" t="s">
        <v>2308</v>
      </c>
      <c r="BU255" s="637" t="s">
        <v>2281</v>
      </c>
      <c r="BV255" s="637" t="s">
        <v>2309</v>
      </c>
      <c r="BX255" s="637" t="s">
        <v>2310</v>
      </c>
      <c r="BY255" s="637" t="s">
        <v>1315</v>
      </c>
      <c r="CA255" s="637" t="s">
        <v>2311</v>
      </c>
      <c r="CB255" s="637" t="s">
        <v>2312</v>
      </c>
      <c r="CD255" s="637" t="s">
        <v>1130</v>
      </c>
    </row>
    <row r="256" spans="1:82" s="632" customFormat="1" x14ac:dyDescent="0.3">
      <c r="A256" s="631">
        <v>953</v>
      </c>
      <c r="B256" s="632" t="s">
        <v>1131</v>
      </c>
      <c r="E256" s="632">
        <v>2</v>
      </c>
      <c r="G256" s="632">
        <v>2</v>
      </c>
      <c r="H256" s="632">
        <v>2</v>
      </c>
      <c r="I256" s="632">
        <v>2</v>
      </c>
      <c r="J256" s="632">
        <v>2</v>
      </c>
      <c r="K256" s="632">
        <v>2</v>
      </c>
      <c r="L256" s="632">
        <v>2</v>
      </c>
      <c r="M256" s="632">
        <v>2</v>
      </c>
      <c r="N256" s="632">
        <v>2</v>
      </c>
      <c r="O256" s="632">
        <v>2</v>
      </c>
      <c r="P256" s="632">
        <v>2</v>
      </c>
      <c r="Q256" s="632">
        <v>2</v>
      </c>
      <c r="R256" s="632">
        <v>2</v>
      </c>
      <c r="S256" s="632">
        <v>2</v>
      </c>
      <c r="T256" s="632">
        <v>2</v>
      </c>
      <c r="U256" s="632">
        <v>2</v>
      </c>
      <c r="V256" s="632">
        <v>2</v>
      </c>
      <c r="W256" s="632">
        <v>2</v>
      </c>
      <c r="Y256" s="632">
        <v>2</v>
      </c>
      <c r="Z256" s="632">
        <v>2</v>
      </c>
      <c r="AA256" s="632">
        <v>2</v>
      </c>
      <c r="AB256" s="632">
        <v>2</v>
      </c>
      <c r="AC256" s="632">
        <v>2</v>
      </c>
      <c r="AD256" s="632">
        <v>2</v>
      </c>
      <c r="AE256" s="632">
        <v>2</v>
      </c>
      <c r="AF256" s="632">
        <v>2</v>
      </c>
      <c r="AG256" s="632">
        <v>2</v>
      </c>
      <c r="AH256" s="632">
        <v>2</v>
      </c>
      <c r="AI256" s="632">
        <v>2</v>
      </c>
      <c r="AJ256" s="632">
        <v>2</v>
      </c>
      <c r="AM256" s="632">
        <v>2</v>
      </c>
      <c r="AN256" s="632">
        <v>2</v>
      </c>
      <c r="AO256" s="632">
        <v>2</v>
      </c>
      <c r="AP256" s="632">
        <v>2</v>
      </c>
      <c r="AQ256" s="632">
        <v>2</v>
      </c>
      <c r="AR256" s="632">
        <v>2</v>
      </c>
      <c r="AS256" s="632">
        <v>2</v>
      </c>
      <c r="AT256" s="632">
        <v>2</v>
      </c>
      <c r="AV256" s="632">
        <v>2</v>
      </c>
      <c r="AW256" s="632">
        <v>2</v>
      </c>
      <c r="AX256" s="632">
        <v>2</v>
      </c>
      <c r="AY256" s="632">
        <v>2</v>
      </c>
      <c r="AZ256" s="632">
        <v>2</v>
      </c>
      <c r="BA256" s="632">
        <v>2</v>
      </c>
      <c r="BB256" s="632">
        <v>2</v>
      </c>
      <c r="BC256" s="632">
        <v>2</v>
      </c>
      <c r="BD256" s="632">
        <v>2</v>
      </c>
      <c r="BE256" s="632">
        <v>2</v>
      </c>
      <c r="BF256" s="632">
        <v>2</v>
      </c>
      <c r="BH256" s="632">
        <v>2</v>
      </c>
      <c r="BI256" s="632">
        <v>2</v>
      </c>
      <c r="BJ256" s="632">
        <v>2</v>
      </c>
      <c r="BK256" s="632">
        <v>2</v>
      </c>
      <c r="BM256" s="632">
        <v>2</v>
      </c>
      <c r="BN256" s="632">
        <v>2</v>
      </c>
      <c r="BO256" s="632">
        <v>2</v>
      </c>
      <c r="BP256" s="632">
        <v>2</v>
      </c>
      <c r="BQ256" s="632">
        <v>2</v>
      </c>
      <c r="BR256" s="632">
        <v>2</v>
      </c>
      <c r="BS256" s="632">
        <v>2</v>
      </c>
      <c r="BT256" s="632">
        <v>2</v>
      </c>
      <c r="BU256" s="632">
        <v>2</v>
      </c>
      <c r="BV256" s="632">
        <v>2</v>
      </c>
      <c r="BX256" s="632">
        <v>2</v>
      </c>
      <c r="BY256" s="632">
        <v>2</v>
      </c>
      <c r="BZ256" s="632">
        <v>2</v>
      </c>
      <c r="CA256" s="632">
        <v>2</v>
      </c>
      <c r="CB256" s="632">
        <v>2</v>
      </c>
      <c r="CD256" s="632">
        <v>2</v>
      </c>
    </row>
    <row r="257" spans="1:82" s="637" customFormat="1" x14ac:dyDescent="0.3">
      <c r="A257" s="636">
        <v>954</v>
      </c>
      <c r="B257" s="637" t="s">
        <v>413</v>
      </c>
      <c r="E257" s="637" t="s">
        <v>50</v>
      </c>
      <c r="G257" s="637" t="s">
        <v>50</v>
      </c>
      <c r="H257" s="637" t="s">
        <v>50</v>
      </c>
      <c r="I257" s="637" t="s">
        <v>50</v>
      </c>
      <c r="J257" s="637" t="s">
        <v>50</v>
      </c>
      <c r="K257" s="637" t="s">
        <v>50</v>
      </c>
      <c r="L257" s="637" t="s">
        <v>50</v>
      </c>
      <c r="M257" s="637" t="s">
        <v>50</v>
      </c>
      <c r="N257" s="637" t="s">
        <v>50</v>
      </c>
      <c r="O257" s="637" t="s">
        <v>50</v>
      </c>
      <c r="P257" s="637" t="s">
        <v>50</v>
      </c>
      <c r="Q257" s="637" t="s">
        <v>50</v>
      </c>
      <c r="R257" s="637" t="s">
        <v>50</v>
      </c>
      <c r="S257" s="637" t="s">
        <v>50</v>
      </c>
      <c r="T257" s="637" t="s">
        <v>50</v>
      </c>
      <c r="U257" s="637" t="s">
        <v>50</v>
      </c>
      <c r="V257" s="637" t="s">
        <v>50</v>
      </c>
      <c r="W257" s="637" t="s">
        <v>50</v>
      </c>
      <c r="Y257" s="637" t="s">
        <v>50</v>
      </c>
      <c r="Z257" s="637" t="s">
        <v>50</v>
      </c>
      <c r="AA257" s="637" t="s">
        <v>50</v>
      </c>
      <c r="AB257" s="637" t="s">
        <v>50</v>
      </c>
      <c r="AC257" s="637" t="s">
        <v>50</v>
      </c>
      <c r="AD257" s="637" t="s">
        <v>50</v>
      </c>
      <c r="AE257" s="637" t="s">
        <v>50</v>
      </c>
      <c r="AF257" s="637" t="s">
        <v>1313</v>
      </c>
      <c r="AG257" s="637" t="s">
        <v>50</v>
      </c>
      <c r="AH257" s="637" t="s">
        <v>50</v>
      </c>
      <c r="AI257" s="637" t="s">
        <v>50</v>
      </c>
      <c r="AJ257" s="637" t="s">
        <v>50</v>
      </c>
      <c r="AM257" s="637" t="s">
        <v>50</v>
      </c>
      <c r="AN257" s="637" t="s">
        <v>51</v>
      </c>
      <c r="AO257" s="637" t="s">
        <v>50</v>
      </c>
      <c r="AP257" s="637" t="s">
        <v>50</v>
      </c>
      <c r="AQ257" s="637" t="s">
        <v>50</v>
      </c>
      <c r="AR257" s="637" t="s">
        <v>50</v>
      </c>
      <c r="AS257" s="637" t="s">
        <v>50</v>
      </c>
      <c r="AT257" s="637" t="s">
        <v>50</v>
      </c>
      <c r="AV257" s="637" t="s">
        <v>50</v>
      </c>
      <c r="AW257" s="637" t="s">
        <v>50</v>
      </c>
      <c r="AX257" s="637" t="s">
        <v>50</v>
      </c>
      <c r="AY257" s="637" t="s">
        <v>50</v>
      </c>
      <c r="AZ257" s="637" t="s">
        <v>50</v>
      </c>
      <c r="BA257" s="637" t="s">
        <v>50</v>
      </c>
      <c r="BB257" s="637" t="s">
        <v>50</v>
      </c>
      <c r="BC257" s="637" t="s">
        <v>50</v>
      </c>
      <c r="BD257" s="637" t="s">
        <v>50</v>
      </c>
      <c r="BE257" s="637" t="s">
        <v>50</v>
      </c>
      <c r="BF257" s="637" t="s">
        <v>50</v>
      </c>
      <c r="BH257" s="637" t="s">
        <v>50</v>
      </c>
      <c r="BI257" s="637" t="s">
        <v>50</v>
      </c>
      <c r="BJ257" s="637" t="s">
        <v>50</v>
      </c>
      <c r="BK257" s="637" t="s">
        <v>50</v>
      </c>
      <c r="BM257" s="637" t="s">
        <v>50</v>
      </c>
      <c r="BN257" s="637" t="s">
        <v>50</v>
      </c>
      <c r="BO257" s="637" t="s">
        <v>50</v>
      </c>
      <c r="BP257" s="637" t="s">
        <v>50</v>
      </c>
      <c r="BQ257" s="637" t="s">
        <v>50</v>
      </c>
      <c r="BR257" s="637" t="s">
        <v>50</v>
      </c>
      <c r="BS257" s="637" t="s">
        <v>50</v>
      </c>
      <c r="BT257" s="637" t="s">
        <v>50</v>
      </c>
      <c r="BU257" s="637" t="s">
        <v>50</v>
      </c>
      <c r="BV257" s="637" t="s">
        <v>50</v>
      </c>
      <c r="BX257" s="637" t="s">
        <v>50</v>
      </c>
      <c r="BY257" s="637" t="s">
        <v>50</v>
      </c>
      <c r="BZ257" s="637" t="s">
        <v>50</v>
      </c>
      <c r="CA257" s="637" t="s">
        <v>50</v>
      </c>
      <c r="CB257" s="637" t="s">
        <v>50</v>
      </c>
      <c r="CD257" s="637" t="s">
        <v>50</v>
      </c>
    </row>
    <row r="258" spans="1:82" s="632" customFormat="1" x14ac:dyDescent="0.3">
      <c r="A258" s="631">
        <v>955</v>
      </c>
      <c r="B258" s="632" t="s">
        <v>1132</v>
      </c>
      <c r="E258" s="632">
        <v>0</v>
      </c>
      <c r="G258" s="632">
        <v>1</v>
      </c>
      <c r="H258" s="632">
        <v>0</v>
      </c>
      <c r="I258" s="632">
        <v>0</v>
      </c>
      <c r="J258" s="632">
        <v>0</v>
      </c>
      <c r="K258" s="632">
        <v>0</v>
      </c>
      <c r="L258" s="632">
        <v>0</v>
      </c>
      <c r="M258" s="632">
        <v>0</v>
      </c>
      <c r="N258" s="632">
        <v>0</v>
      </c>
      <c r="O258" s="632">
        <v>0</v>
      </c>
      <c r="P258" s="632">
        <v>0</v>
      </c>
      <c r="Q258" s="632">
        <v>0</v>
      </c>
      <c r="R258" s="632">
        <v>1</v>
      </c>
      <c r="S258" s="632">
        <v>0</v>
      </c>
      <c r="T258" s="632">
        <v>0</v>
      </c>
      <c r="U258" s="632">
        <v>1</v>
      </c>
      <c r="V258" s="632">
        <v>0</v>
      </c>
      <c r="W258" s="632">
        <v>0</v>
      </c>
      <c r="Y258" s="632">
        <v>0</v>
      </c>
      <c r="Z258" s="632">
        <v>0</v>
      </c>
      <c r="AA258" s="632">
        <v>1</v>
      </c>
      <c r="AB258" s="632">
        <v>0</v>
      </c>
      <c r="AC258" s="632">
        <v>0</v>
      </c>
      <c r="AD258" s="632">
        <v>0</v>
      </c>
      <c r="AE258" s="632">
        <v>0</v>
      </c>
      <c r="AF258" s="632">
        <v>0</v>
      </c>
      <c r="AG258" s="632">
        <v>0</v>
      </c>
      <c r="AH258" s="632">
        <v>0</v>
      </c>
      <c r="AI258" s="632">
        <v>1</v>
      </c>
      <c r="AJ258" s="632">
        <v>0</v>
      </c>
      <c r="AM258" s="632">
        <v>0</v>
      </c>
      <c r="AN258" s="632">
        <v>2</v>
      </c>
      <c r="AO258" s="632">
        <v>0</v>
      </c>
      <c r="AP258" s="632">
        <v>0</v>
      </c>
      <c r="AQ258" s="632">
        <v>1</v>
      </c>
      <c r="AR258" s="632">
        <v>0</v>
      </c>
      <c r="AS258" s="632">
        <v>0</v>
      </c>
      <c r="AT258" s="632">
        <v>1</v>
      </c>
      <c r="AV258" s="632">
        <v>0</v>
      </c>
      <c r="AW258" s="632">
        <v>0</v>
      </c>
      <c r="AX258" s="632">
        <v>0</v>
      </c>
      <c r="AY258" s="632">
        <v>0</v>
      </c>
      <c r="AZ258" s="632">
        <v>1</v>
      </c>
      <c r="BA258" s="632">
        <v>1</v>
      </c>
      <c r="BB258" s="632">
        <v>0</v>
      </c>
      <c r="BC258" s="632">
        <v>0</v>
      </c>
      <c r="BD258" s="632">
        <v>0</v>
      </c>
      <c r="BE258" s="632">
        <v>0</v>
      </c>
      <c r="BF258" s="632">
        <v>0</v>
      </c>
      <c r="BH258" s="632">
        <v>0</v>
      </c>
      <c r="BI258" s="632">
        <v>0</v>
      </c>
      <c r="BJ258" s="632">
        <v>1</v>
      </c>
      <c r="BK258" s="632">
        <v>0</v>
      </c>
      <c r="BM258" s="632">
        <v>0</v>
      </c>
      <c r="BN258" s="632">
        <v>0</v>
      </c>
      <c r="BO258" s="632">
        <v>2</v>
      </c>
      <c r="BP258" s="632">
        <v>0</v>
      </c>
      <c r="BQ258" s="632">
        <v>0</v>
      </c>
      <c r="BR258" s="632">
        <v>0</v>
      </c>
      <c r="BS258" s="632">
        <v>0</v>
      </c>
      <c r="BT258" s="632">
        <v>0</v>
      </c>
      <c r="BU258" s="632">
        <v>0</v>
      </c>
      <c r="BV258" s="632">
        <v>0</v>
      </c>
      <c r="BX258" s="632">
        <v>0</v>
      </c>
      <c r="BY258" s="632">
        <v>0</v>
      </c>
      <c r="BZ258" s="632">
        <v>1</v>
      </c>
      <c r="CA258" s="632">
        <v>0</v>
      </c>
      <c r="CB258" s="632">
        <v>0</v>
      </c>
      <c r="CD258" s="632">
        <v>0</v>
      </c>
    </row>
    <row r="259" spans="1:82" s="637" customFormat="1" x14ac:dyDescent="0.3">
      <c r="A259" s="636">
        <v>956</v>
      </c>
      <c r="B259" s="637" t="s">
        <v>414</v>
      </c>
      <c r="E259" s="637" t="s">
        <v>50</v>
      </c>
      <c r="G259" s="637" t="s">
        <v>50</v>
      </c>
      <c r="H259" s="637" t="s">
        <v>50</v>
      </c>
      <c r="I259" s="637" t="s">
        <v>50</v>
      </c>
      <c r="J259" s="637" t="s">
        <v>50</v>
      </c>
      <c r="K259" s="637" t="s">
        <v>50</v>
      </c>
      <c r="L259" s="637" t="s">
        <v>50</v>
      </c>
      <c r="M259" s="637" t="s">
        <v>50</v>
      </c>
      <c r="N259" s="637" t="s">
        <v>50</v>
      </c>
      <c r="O259" s="637" t="s">
        <v>50</v>
      </c>
      <c r="P259" s="637" t="s">
        <v>50</v>
      </c>
      <c r="Q259" s="637" t="s">
        <v>50</v>
      </c>
      <c r="R259" s="637" t="s">
        <v>50</v>
      </c>
      <c r="S259" s="637" t="s">
        <v>50</v>
      </c>
      <c r="T259" s="637" t="s">
        <v>50</v>
      </c>
      <c r="U259" s="637" t="s">
        <v>50</v>
      </c>
      <c r="V259" s="637" t="s">
        <v>50</v>
      </c>
      <c r="W259" s="637" t="s">
        <v>50</v>
      </c>
      <c r="Y259" s="637" t="s">
        <v>50</v>
      </c>
      <c r="Z259" s="637" t="s">
        <v>50</v>
      </c>
      <c r="AA259" s="637" t="s">
        <v>50</v>
      </c>
      <c r="AB259" s="637" t="s">
        <v>50</v>
      </c>
      <c r="AC259" s="637" t="s">
        <v>50</v>
      </c>
      <c r="AD259" s="637" t="s">
        <v>50</v>
      </c>
      <c r="AE259" s="637" t="s">
        <v>50</v>
      </c>
      <c r="AF259" s="637" t="s">
        <v>1313</v>
      </c>
      <c r="AG259" s="637" t="s">
        <v>50</v>
      </c>
      <c r="AH259" s="637" t="s">
        <v>50</v>
      </c>
      <c r="AI259" s="637" t="s">
        <v>50</v>
      </c>
      <c r="AJ259" s="637" t="s">
        <v>50</v>
      </c>
      <c r="AM259" s="637" t="s">
        <v>50</v>
      </c>
      <c r="AN259" s="637" t="s">
        <v>50</v>
      </c>
      <c r="AO259" s="637" t="s">
        <v>50</v>
      </c>
      <c r="AP259" s="637" t="s">
        <v>50</v>
      </c>
      <c r="AQ259" s="637" t="s">
        <v>50</v>
      </c>
      <c r="AR259" s="637" t="s">
        <v>50</v>
      </c>
      <c r="AS259" s="637" t="s">
        <v>50</v>
      </c>
      <c r="AT259" s="637" t="s">
        <v>50</v>
      </c>
      <c r="AV259" s="637" t="s">
        <v>50</v>
      </c>
      <c r="AW259" s="637" t="s">
        <v>50</v>
      </c>
      <c r="AX259" s="637" t="s">
        <v>50</v>
      </c>
      <c r="AY259" s="637" t="s">
        <v>50</v>
      </c>
      <c r="AZ259" s="637" t="s">
        <v>50</v>
      </c>
      <c r="BA259" s="637" t="s">
        <v>50</v>
      </c>
      <c r="BB259" s="637" t="s">
        <v>50</v>
      </c>
      <c r="BC259" s="637" t="s">
        <v>50</v>
      </c>
      <c r="BD259" s="637" t="s">
        <v>50</v>
      </c>
      <c r="BE259" s="637" t="s">
        <v>50</v>
      </c>
      <c r="BF259" s="637" t="s">
        <v>50</v>
      </c>
      <c r="BH259" s="637" t="s">
        <v>50</v>
      </c>
      <c r="BI259" s="637" t="s">
        <v>50</v>
      </c>
      <c r="BJ259" s="637" t="s">
        <v>50</v>
      </c>
      <c r="BK259" s="637" t="s">
        <v>50</v>
      </c>
      <c r="BM259" s="637" t="s">
        <v>50</v>
      </c>
      <c r="BN259" s="637" t="s">
        <v>50</v>
      </c>
      <c r="BO259" s="637" t="s">
        <v>50</v>
      </c>
      <c r="BP259" s="637" t="s">
        <v>50</v>
      </c>
      <c r="BQ259" s="637" t="s">
        <v>50</v>
      </c>
      <c r="BR259" s="637" t="s">
        <v>50</v>
      </c>
      <c r="BS259" s="637" t="s">
        <v>50</v>
      </c>
      <c r="BT259" s="637" t="s">
        <v>50</v>
      </c>
      <c r="BU259" s="637" t="s">
        <v>50</v>
      </c>
      <c r="BV259" s="637" t="s">
        <v>50</v>
      </c>
      <c r="BX259" s="637" t="s">
        <v>50</v>
      </c>
      <c r="BY259" s="637" t="s">
        <v>50</v>
      </c>
      <c r="BZ259" s="637" t="s">
        <v>50</v>
      </c>
      <c r="CA259" s="637" t="s">
        <v>50</v>
      </c>
      <c r="CB259" s="637" t="s">
        <v>50</v>
      </c>
      <c r="CD259" s="637" t="s">
        <v>50</v>
      </c>
    </row>
    <row r="260" spans="1:82" s="632" customFormat="1" x14ac:dyDescent="0.3">
      <c r="A260" s="631">
        <v>957</v>
      </c>
      <c r="B260" s="632" t="s">
        <v>1133</v>
      </c>
      <c r="E260" s="632">
        <v>0</v>
      </c>
      <c r="G260" s="632">
        <v>0</v>
      </c>
      <c r="H260" s="632">
        <v>0</v>
      </c>
      <c r="I260" s="632">
        <v>0</v>
      </c>
      <c r="J260" s="632">
        <v>0</v>
      </c>
      <c r="K260" s="632">
        <v>0</v>
      </c>
      <c r="L260" s="632">
        <v>0</v>
      </c>
      <c r="M260" s="632">
        <v>0</v>
      </c>
      <c r="N260" s="632">
        <v>0</v>
      </c>
      <c r="O260" s="632">
        <v>0</v>
      </c>
      <c r="P260" s="632">
        <v>0</v>
      </c>
      <c r="Q260" s="632">
        <v>0</v>
      </c>
      <c r="R260" s="632">
        <v>2</v>
      </c>
      <c r="S260" s="632">
        <v>0</v>
      </c>
      <c r="T260" s="632">
        <v>0</v>
      </c>
      <c r="U260" s="632">
        <v>0</v>
      </c>
      <c r="V260" s="632">
        <v>0</v>
      </c>
      <c r="W260" s="632">
        <v>0</v>
      </c>
      <c r="Y260" s="632">
        <v>0</v>
      </c>
      <c r="Z260" s="632">
        <v>0</v>
      </c>
      <c r="AA260" s="632">
        <v>1</v>
      </c>
      <c r="AB260" s="632">
        <v>1</v>
      </c>
      <c r="AC260" s="632">
        <v>0</v>
      </c>
      <c r="AD260" s="632">
        <v>0</v>
      </c>
      <c r="AE260" s="632">
        <v>0</v>
      </c>
      <c r="AF260" s="632">
        <v>0</v>
      </c>
      <c r="AG260" s="632">
        <v>0</v>
      </c>
      <c r="AH260" s="632">
        <v>0</v>
      </c>
      <c r="AI260" s="632">
        <v>0</v>
      </c>
      <c r="AJ260" s="632">
        <v>0</v>
      </c>
      <c r="AM260" s="632">
        <v>0</v>
      </c>
      <c r="AN260" s="632">
        <v>0</v>
      </c>
      <c r="AO260" s="632">
        <v>0</v>
      </c>
      <c r="AP260" s="632">
        <v>0</v>
      </c>
      <c r="AQ260" s="632">
        <v>0</v>
      </c>
      <c r="AR260" s="632">
        <v>0</v>
      </c>
      <c r="AS260" s="632">
        <v>0</v>
      </c>
      <c r="AT260" s="632">
        <v>1</v>
      </c>
      <c r="AV260" s="632">
        <v>0</v>
      </c>
      <c r="AW260" s="632">
        <v>0</v>
      </c>
      <c r="AX260" s="632">
        <v>0</v>
      </c>
      <c r="AY260" s="632">
        <v>0</v>
      </c>
      <c r="AZ260" s="632">
        <v>0</v>
      </c>
      <c r="BA260" s="632">
        <v>0</v>
      </c>
      <c r="BB260" s="632">
        <v>0</v>
      </c>
      <c r="BC260" s="632">
        <v>0</v>
      </c>
      <c r="BD260" s="632">
        <v>0</v>
      </c>
      <c r="BE260" s="632">
        <v>0</v>
      </c>
      <c r="BF260" s="632">
        <v>0</v>
      </c>
      <c r="BH260" s="632">
        <v>0</v>
      </c>
      <c r="BI260" s="632">
        <v>0</v>
      </c>
      <c r="BJ260" s="632">
        <v>0</v>
      </c>
      <c r="BK260" s="632">
        <v>0</v>
      </c>
      <c r="BM260" s="632">
        <v>0</v>
      </c>
      <c r="BN260" s="632">
        <v>0</v>
      </c>
      <c r="BO260" s="632">
        <v>0</v>
      </c>
      <c r="BP260" s="632">
        <v>0</v>
      </c>
      <c r="BQ260" s="632">
        <v>0</v>
      </c>
      <c r="BR260" s="632">
        <v>0</v>
      </c>
      <c r="BS260" s="632">
        <v>0</v>
      </c>
      <c r="BT260" s="632">
        <v>0</v>
      </c>
      <c r="BU260" s="632">
        <v>0</v>
      </c>
      <c r="BV260" s="632">
        <v>0</v>
      </c>
      <c r="BX260" s="632">
        <v>0</v>
      </c>
      <c r="BY260" s="632">
        <v>0</v>
      </c>
      <c r="BZ260" s="632">
        <v>3</v>
      </c>
      <c r="CA260" s="632">
        <v>0</v>
      </c>
      <c r="CB260" s="632">
        <v>0</v>
      </c>
      <c r="CD260" s="632">
        <v>0</v>
      </c>
    </row>
    <row r="261" spans="1:82" s="637" customFormat="1" x14ac:dyDescent="0.3">
      <c r="A261" s="636">
        <v>958</v>
      </c>
      <c r="B261" s="637" t="s">
        <v>1134</v>
      </c>
      <c r="E261" s="637" t="s">
        <v>50</v>
      </c>
      <c r="G261" s="637" t="s">
        <v>50</v>
      </c>
      <c r="H261" s="637" t="s">
        <v>50</v>
      </c>
      <c r="I261" s="637" t="s">
        <v>50</v>
      </c>
      <c r="J261" s="637" t="s">
        <v>50</v>
      </c>
      <c r="K261" s="637" t="s">
        <v>50</v>
      </c>
      <c r="L261" s="637" t="s">
        <v>50</v>
      </c>
      <c r="M261" s="637" t="s">
        <v>50</v>
      </c>
      <c r="N261" s="637" t="s">
        <v>50</v>
      </c>
      <c r="O261" s="637" t="s">
        <v>50</v>
      </c>
      <c r="P261" s="637" t="s">
        <v>50</v>
      </c>
      <c r="Q261" s="637" t="s">
        <v>50</v>
      </c>
      <c r="R261" s="637" t="s">
        <v>50</v>
      </c>
      <c r="S261" s="637" t="s">
        <v>50</v>
      </c>
      <c r="T261" s="637" t="s">
        <v>50</v>
      </c>
      <c r="U261" s="637" t="s">
        <v>50</v>
      </c>
      <c r="V261" s="637" t="s">
        <v>50</v>
      </c>
      <c r="W261" s="637" t="s">
        <v>50</v>
      </c>
      <c r="Y261" s="637" t="s">
        <v>50</v>
      </c>
      <c r="Z261" s="637" t="s">
        <v>50</v>
      </c>
      <c r="AA261" s="637" t="s">
        <v>50</v>
      </c>
      <c r="AB261" s="637" t="s">
        <v>50</v>
      </c>
      <c r="AC261" s="637" t="s">
        <v>50</v>
      </c>
      <c r="AD261" s="637" t="s">
        <v>50</v>
      </c>
      <c r="AE261" s="637" t="s">
        <v>50</v>
      </c>
      <c r="AF261" s="637" t="s">
        <v>1313</v>
      </c>
      <c r="AG261" s="637" t="s">
        <v>50</v>
      </c>
      <c r="AH261" s="637" t="s">
        <v>50</v>
      </c>
      <c r="AI261" s="637" t="s">
        <v>50</v>
      </c>
      <c r="AJ261" s="637" t="s">
        <v>50</v>
      </c>
      <c r="AM261" s="637" t="s">
        <v>50</v>
      </c>
      <c r="AN261" s="637" t="s">
        <v>51</v>
      </c>
      <c r="AO261" s="637" t="s">
        <v>50</v>
      </c>
      <c r="AP261" s="637" t="s">
        <v>50</v>
      </c>
      <c r="AQ261" s="637" t="s">
        <v>50</v>
      </c>
      <c r="AR261" s="637" t="s">
        <v>50</v>
      </c>
      <c r="AS261" s="637" t="s">
        <v>50</v>
      </c>
      <c r="AT261" s="637" t="s">
        <v>50</v>
      </c>
      <c r="AV261" s="637" t="s">
        <v>50</v>
      </c>
      <c r="AW261" s="637" t="s">
        <v>50</v>
      </c>
      <c r="AX261" s="637" t="s">
        <v>50</v>
      </c>
      <c r="AY261" s="637" t="s">
        <v>50</v>
      </c>
      <c r="AZ261" s="637" t="s">
        <v>50</v>
      </c>
      <c r="BA261" s="637" t="s">
        <v>50</v>
      </c>
      <c r="BB261" s="637" t="s">
        <v>50</v>
      </c>
      <c r="BC261" s="637" t="s">
        <v>50</v>
      </c>
      <c r="BD261" s="637" t="s">
        <v>50</v>
      </c>
      <c r="BE261" s="637" t="s">
        <v>50</v>
      </c>
      <c r="BF261" s="637" t="s">
        <v>50</v>
      </c>
      <c r="BH261" s="637" t="s">
        <v>50</v>
      </c>
      <c r="BI261" s="637" t="s">
        <v>50</v>
      </c>
      <c r="BJ261" s="637" t="s">
        <v>50</v>
      </c>
      <c r="BK261" s="637" t="s">
        <v>50</v>
      </c>
      <c r="BM261" s="637" t="s">
        <v>50</v>
      </c>
      <c r="BN261" s="637" t="s">
        <v>50</v>
      </c>
      <c r="BO261" s="637" t="s">
        <v>50</v>
      </c>
      <c r="BP261" s="637" t="s">
        <v>50</v>
      </c>
      <c r="BQ261" s="637" t="s">
        <v>50</v>
      </c>
      <c r="BR261" s="637" t="s">
        <v>50</v>
      </c>
      <c r="BS261" s="637" t="s">
        <v>50</v>
      </c>
      <c r="BT261" s="637" t="s">
        <v>50</v>
      </c>
      <c r="BU261" s="637" t="s">
        <v>50</v>
      </c>
      <c r="BV261" s="637" t="s">
        <v>50</v>
      </c>
      <c r="BX261" s="637" t="s">
        <v>50</v>
      </c>
      <c r="BY261" s="637" t="s">
        <v>50</v>
      </c>
      <c r="BZ261" s="637" t="s">
        <v>50</v>
      </c>
      <c r="CA261" s="637" t="s">
        <v>50</v>
      </c>
      <c r="CB261" s="637" t="s">
        <v>50</v>
      </c>
      <c r="CD261" s="637" t="s">
        <v>50</v>
      </c>
    </row>
    <row r="262" spans="1:82" s="632" customFormat="1" x14ac:dyDescent="0.3">
      <c r="A262" s="631">
        <v>959</v>
      </c>
      <c r="B262" s="632" t="s">
        <v>1135</v>
      </c>
      <c r="E262" s="632">
        <v>2</v>
      </c>
      <c r="G262" s="632">
        <v>2</v>
      </c>
      <c r="H262" s="632">
        <v>1</v>
      </c>
      <c r="I262" s="632">
        <v>3</v>
      </c>
      <c r="J262" s="632">
        <v>2</v>
      </c>
      <c r="K262" s="632">
        <v>2</v>
      </c>
      <c r="L262" s="632">
        <v>3</v>
      </c>
      <c r="M262" s="632">
        <v>2</v>
      </c>
      <c r="N262" s="632">
        <v>2</v>
      </c>
      <c r="O262" s="632">
        <v>3</v>
      </c>
      <c r="P262" s="632">
        <v>3</v>
      </c>
      <c r="Q262" s="632">
        <v>2</v>
      </c>
      <c r="R262" s="632">
        <v>2</v>
      </c>
      <c r="S262" s="632">
        <v>3</v>
      </c>
      <c r="T262" s="632">
        <v>2</v>
      </c>
      <c r="U262" s="632">
        <v>2</v>
      </c>
      <c r="V262" s="632">
        <v>2</v>
      </c>
      <c r="W262" s="632">
        <v>2</v>
      </c>
      <c r="Y262" s="632">
        <v>2</v>
      </c>
      <c r="Z262" s="632">
        <v>2</v>
      </c>
      <c r="AA262" s="632">
        <v>2</v>
      </c>
      <c r="AB262" s="632">
        <v>2</v>
      </c>
      <c r="AC262" s="632">
        <v>3</v>
      </c>
      <c r="AD262" s="632">
        <v>2</v>
      </c>
      <c r="AE262" s="632">
        <v>2</v>
      </c>
      <c r="AF262" s="632">
        <v>2</v>
      </c>
      <c r="AG262" s="632">
        <v>2</v>
      </c>
      <c r="AH262" s="632">
        <v>2</v>
      </c>
      <c r="AI262" s="632">
        <v>2</v>
      </c>
      <c r="AJ262" s="632">
        <v>3</v>
      </c>
      <c r="AM262" s="632">
        <v>2</v>
      </c>
      <c r="AN262" s="632">
        <v>2</v>
      </c>
      <c r="AO262" s="632">
        <v>2</v>
      </c>
      <c r="AP262" s="632">
        <v>2</v>
      </c>
      <c r="AQ262" s="632">
        <v>2</v>
      </c>
      <c r="AR262" s="632">
        <v>2</v>
      </c>
      <c r="AS262" s="632">
        <v>2</v>
      </c>
      <c r="AT262" s="632">
        <v>2</v>
      </c>
      <c r="AV262" s="632">
        <v>2</v>
      </c>
      <c r="AW262" s="632">
        <v>2</v>
      </c>
      <c r="AX262" s="632">
        <v>2</v>
      </c>
      <c r="AY262" s="632">
        <v>2</v>
      </c>
      <c r="AZ262" s="632">
        <v>2</v>
      </c>
      <c r="BA262" s="632">
        <v>2</v>
      </c>
      <c r="BB262" s="632">
        <v>3</v>
      </c>
      <c r="BC262" s="632">
        <v>2</v>
      </c>
      <c r="BD262" s="632">
        <v>2</v>
      </c>
      <c r="BE262" s="632">
        <v>2</v>
      </c>
      <c r="BF262" s="632">
        <v>2</v>
      </c>
      <c r="BH262" s="632">
        <v>3</v>
      </c>
      <c r="BI262" s="632">
        <v>2</v>
      </c>
      <c r="BJ262" s="632">
        <v>2</v>
      </c>
      <c r="BK262" s="632">
        <v>2</v>
      </c>
      <c r="BM262" s="632">
        <v>2</v>
      </c>
      <c r="BN262" s="632">
        <v>2</v>
      </c>
      <c r="BO262" s="632">
        <v>2</v>
      </c>
      <c r="BP262" s="632">
        <v>2</v>
      </c>
      <c r="BQ262" s="632">
        <v>2</v>
      </c>
      <c r="BR262" s="632">
        <v>2</v>
      </c>
      <c r="BS262" s="632">
        <v>2</v>
      </c>
      <c r="BT262" s="632">
        <v>2</v>
      </c>
      <c r="BU262" s="632">
        <v>2</v>
      </c>
      <c r="BV262" s="632">
        <v>3</v>
      </c>
      <c r="BX262" s="632">
        <v>2</v>
      </c>
      <c r="BY262" s="632">
        <v>3</v>
      </c>
      <c r="BZ262" s="632">
        <v>2</v>
      </c>
      <c r="CA262" s="632">
        <v>2</v>
      </c>
      <c r="CB262" s="632">
        <v>2</v>
      </c>
      <c r="CD262" s="632">
        <v>3</v>
      </c>
    </row>
    <row r="263" spans="1:82" s="637" customFormat="1" x14ac:dyDescent="0.3">
      <c r="A263" s="636">
        <v>960</v>
      </c>
      <c r="B263" s="637" t="s">
        <v>1136</v>
      </c>
      <c r="E263" s="637" t="s">
        <v>2313</v>
      </c>
      <c r="G263" s="637" t="s">
        <v>2314</v>
      </c>
      <c r="H263" s="637" t="s">
        <v>2315</v>
      </c>
      <c r="I263" s="637" t="s">
        <v>2316</v>
      </c>
      <c r="J263" s="637" t="s">
        <v>2317</v>
      </c>
      <c r="K263" s="637" t="s">
        <v>2318</v>
      </c>
      <c r="L263" s="637" t="s">
        <v>2319</v>
      </c>
      <c r="M263" s="637" t="s">
        <v>2320</v>
      </c>
      <c r="N263" s="637" t="s">
        <v>2321</v>
      </c>
      <c r="O263" s="637" t="s">
        <v>2322</v>
      </c>
      <c r="P263" s="637" t="s">
        <v>2323</v>
      </c>
      <c r="Q263" s="637" t="s">
        <v>2324</v>
      </c>
      <c r="R263" s="637" t="s">
        <v>2325</v>
      </c>
      <c r="S263" s="637" t="s">
        <v>2326</v>
      </c>
      <c r="T263" s="637" t="s">
        <v>2327</v>
      </c>
      <c r="U263" s="637" t="s">
        <v>2328</v>
      </c>
      <c r="V263" s="637" t="s">
        <v>2329</v>
      </c>
      <c r="W263" s="637" t="s">
        <v>2330</v>
      </c>
      <c r="Y263" s="637" t="s">
        <v>2331</v>
      </c>
      <c r="Z263" s="637" t="s">
        <v>2332</v>
      </c>
      <c r="AA263" s="637" t="s">
        <v>2333</v>
      </c>
      <c r="AB263" s="637" t="s">
        <v>2334</v>
      </c>
      <c r="AC263" s="637" t="s">
        <v>2335</v>
      </c>
      <c r="AD263" s="637" t="s">
        <v>2336</v>
      </c>
      <c r="AE263" s="637" t="s">
        <v>2337</v>
      </c>
      <c r="AF263" s="637" t="s">
        <v>2338</v>
      </c>
      <c r="AG263" s="637" t="s">
        <v>2339</v>
      </c>
      <c r="AH263" s="637" t="s">
        <v>2340</v>
      </c>
      <c r="AI263" s="637" t="s">
        <v>2341</v>
      </c>
      <c r="AJ263" s="637" t="s">
        <v>2342</v>
      </c>
      <c r="AM263" s="637" t="s">
        <v>2343</v>
      </c>
      <c r="AN263" s="637" t="s">
        <v>2344</v>
      </c>
      <c r="AO263" s="637" t="s">
        <v>2345</v>
      </c>
      <c r="AP263" s="637" t="s">
        <v>2346</v>
      </c>
      <c r="AQ263" s="637" t="s">
        <v>2347</v>
      </c>
      <c r="AR263" s="637" t="s">
        <v>2348</v>
      </c>
      <c r="AS263" s="637" t="s">
        <v>2349</v>
      </c>
      <c r="AT263" s="637" t="s">
        <v>2350</v>
      </c>
      <c r="AV263" s="637" t="s">
        <v>2351</v>
      </c>
      <c r="AW263" s="637" t="s">
        <v>2352</v>
      </c>
      <c r="AX263" s="637" t="s">
        <v>2353</v>
      </c>
      <c r="AY263" s="637" t="s">
        <v>2354</v>
      </c>
      <c r="AZ263" s="637" t="s">
        <v>2355</v>
      </c>
      <c r="BA263" s="637" t="s">
        <v>2356</v>
      </c>
      <c r="BB263" s="637" t="s">
        <v>2357</v>
      </c>
      <c r="BC263" s="637" t="s">
        <v>2358</v>
      </c>
      <c r="BD263" s="637" t="s">
        <v>2359</v>
      </c>
      <c r="BE263" s="637" t="s">
        <v>2360</v>
      </c>
      <c r="BF263" s="637" t="s">
        <v>2361</v>
      </c>
      <c r="BH263" s="637" t="s">
        <v>2362</v>
      </c>
      <c r="BI263" s="637" t="s">
        <v>2363</v>
      </c>
      <c r="BJ263" s="637" t="s">
        <v>2364</v>
      </c>
      <c r="BK263" s="637" t="s">
        <v>2365</v>
      </c>
      <c r="BM263" s="637" t="s">
        <v>2366</v>
      </c>
      <c r="BN263" s="637" t="s">
        <v>2367</v>
      </c>
      <c r="BO263" s="637" t="s">
        <v>2368</v>
      </c>
      <c r="BP263" s="637" t="s">
        <v>2369</v>
      </c>
      <c r="BQ263" s="637" t="s">
        <v>2370</v>
      </c>
      <c r="BR263" s="637" t="s">
        <v>2371</v>
      </c>
      <c r="BS263" s="637" t="s">
        <v>2372</v>
      </c>
      <c r="BT263" s="637" t="s">
        <v>2373</v>
      </c>
      <c r="BU263" s="637" t="s">
        <v>2374</v>
      </c>
      <c r="BV263" s="637" t="s">
        <v>2375</v>
      </c>
      <c r="BX263" s="637" t="s">
        <v>2376</v>
      </c>
      <c r="BY263" s="637" t="s">
        <v>2377</v>
      </c>
      <c r="BZ263" s="637" t="s">
        <v>2378</v>
      </c>
      <c r="CA263" s="637" t="s">
        <v>2379</v>
      </c>
      <c r="CB263" s="637" t="s">
        <v>2380</v>
      </c>
      <c r="CD263" s="637" t="s">
        <v>2381</v>
      </c>
    </row>
    <row r="264" spans="1:82" s="637" customFormat="1" x14ac:dyDescent="0.3">
      <c r="A264" s="636">
        <v>962</v>
      </c>
      <c r="B264" s="637" t="s">
        <v>1137</v>
      </c>
      <c r="E264" s="637" t="s">
        <v>1141</v>
      </c>
      <c r="G264" s="637" t="s">
        <v>1139</v>
      </c>
      <c r="H264" s="637" t="s">
        <v>1139</v>
      </c>
      <c r="I264" s="637" t="s">
        <v>1139</v>
      </c>
      <c r="J264" s="637" t="s">
        <v>1139</v>
      </c>
      <c r="K264" s="637" t="s">
        <v>2382</v>
      </c>
      <c r="L264" s="637" t="s">
        <v>1139</v>
      </c>
      <c r="M264" s="637" t="s">
        <v>1143</v>
      </c>
      <c r="N264" s="637" t="s">
        <v>1139</v>
      </c>
      <c r="O264" s="637" t="s">
        <v>1139</v>
      </c>
      <c r="P264" s="637" t="s">
        <v>1139</v>
      </c>
      <c r="Q264" s="637" t="s">
        <v>1138</v>
      </c>
      <c r="R264" s="637" t="s">
        <v>1139</v>
      </c>
      <c r="S264" s="637" t="s">
        <v>1138</v>
      </c>
      <c r="T264" s="637" t="s">
        <v>1329</v>
      </c>
      <c r="U264" s="637" t="s">
        <v>1138</v>
      </c>
      <c r="V264" s="637" t="s">
        <v>1138</v>
      </c>
      <c r="W264" s="637" t="s">
        <v>1138</v>
      </c>
      <c r="Y264" s="637" t="s">
        <v>1138</v>
      </c>
      <c r="Z264" s="637" t="s">
        <v>1142</v>
      </c>
      <c r="AA264" s="637" t="s">
        <v>1138</v>
      </c>
      <c r="AB264" s="637" t="s">
        <v>1138</v>
      </c>
      <c r="AC264" s="637" t="s">
        <v>1139</v>
      </c>
      <c r="AD264" s="637" t="s">
        <v>1330</v>
      </c>
      <c r="AE264" s="637" t="s">
        <v>1139</v>
      </c>
      <c r="AF264" s="637" t="s">
        <v>1138</v>
      </c>
      <c r="AG264" s="637" t="s">
        <v>1138</v>
      </c>
      <c r="AH264" s="637" t="s">
        <v>2153</v>
      </c>
      <c r="AI264" s="637" t="s">
        <v>1612</v>
      </c>
      <c r="AJ264" s="637" t="s">
        <v>1330</v>
      </c>
      <c r="AM264" s="637" t="s">
        <v>1138</v>
      </c>
      <c r="AN264" s="637" t="s">
        <v>2383</v>
      </c>
      <c r="AO264" s="637" t="s">
        <v>1139</v>
      </c>
      <c r="AP264" s="637" t="s">
        <v>1140</v>
      </c>
      <c r="AQ264" s="637" t="s">
        <v>1139</v>
      </c>
      <c r="AR264" s="637" t="s">
        <v>1139</v>
      </c>
      <c r="AS264" s="637" t="s">
        <v>2384</v>
      </c>
      <c r="AT264" s="637" t="s">
        <v>1139</v>
      </c>
      <c r="AV264" s="637" t="s">
        <v>1138</v>
      </c>
      <c r="AW264" s="637" t="s">
        <v>1139</v>
      </c>
      <c r="AX264" s="637" t="s">
        <v>1139</v>
      </c>
      <c r="AY264" s="637" t="s">
        <v>2385</v>
      </c>
      <c r="AZ264" s="637" t="s">
        <v>1139</v>
      </c>
      <c r="BA264" s="637" t="s">
        <v>1143</v>
      </c>
      <c r="BB264" s="637" t="s">
        <v>1142</v>
      </c>
      <c r="BC264" s="637" t="s">
        <v>1139</v>
      </c>
      <c r="BD264" s="637" t="s">
        <v>1138</v>
      </c>
      <c r="BE264" s="637" t="s">
        <v>1141</v>
      </c>
      <c r="BF264" s="637" t="s">
        <v>1139</v>
      </c>
      <c r="BH264" s="637" t="s">
        <v>1139</v>
      </c>
      <c r="BI264" s="637" t="s">
        <v>1139</v>
      </c>
      <c r="BJ264" s="637" t="s">
        <v>1141</v>
      </c>
      <c r="BK264" s="637" t="s">
        <v>1139</v>
      </c>
      <c r="BM264" s="637" t="s">
        <v>1139</v>
      </c>
      <c r="BN264" s="637" t="s">
        <v>2386</v>
      </c>
      <c r="BO264" s="637" t="s">
        <v>1141</v>
      </c>
      <c r="BP264" s="637" t="s">
        <v>1139</v>
      </c>
      <c r="BQ264" s="637" t="s">
        <v>2387</v>
      </c>
      <c r="BR264" s="637" t="s">
        <v>1140</v>
      </c>
      <c r="BS264" s="637" t="s">
        <v>1138</v>
      </c>
      <c r="BT264" s="637" t="s">
        <v>1141</v>
      </c>
      <c r="BU264" s="637" t="s">
        <v>1139</v>
      </c>
      <c r="BV264" s="637" t="s">
        <v>1139</v>
      </c>
      <c r="BX264" s="637" t="s">
        <v>1142</v>
      </c>
      <c r="BY264" s="637" t="s">
        <v>1138</v>
      </c>
      <c r="BZ264" s="637" t="s">
        <v>1139</v>
      </c>
      <c r="CA264" s="637" t="s">
        <v>2388</v>
      </c>
      <c r="CB264" s="637" t="s">
        <v>1330</v>
      </c>
      <c r="CD264" s="637" t="s">
        <v>1139</v>
      </c>
    </row>
    <row r="265" spans="1:82" s="637" customFormat="1" x14ac:dyDescent="0.3">
      <c r="A265" s="636">
        <v>964</v>
      </c>
      <c r="B265" s="637" t="s">
        <v>1144</v>
      </c>
      <c r="E265" s="637" t="s">
        <v>2389</v>
      </c>
      <c r="G265" s="637" t="s">
        <v>1339</v>
      </c>
      <c r="H265" s="637" t="s">
        <v>2390</v>
      </c>
      <c r="I265" s="637" t="s">
        <v>1151</v>
      </c>
      <c r="J265" s="637" t="s">
        <v>2390</v>
      </c>
      <c r="K265" s="637" t="s">
        <v>2391</v>
      </c>
      <c r="L265" s="637" t="s">
        <v>1154</v>
      </c>
      <c r="M265" s="637" t="s">
        <v>2392</v>
      </c>
      <c r="N265" s="637" t="s">
        <v>1152</v>
      </c>
      <c r="O265" s="637" t="s">
        <v>2393</v>
      </c>
      <c r="P265" s="637" t="s">
        <v>1147</v>
      </c>
      <c r="Q265" s="637" t="s">
        <v>2394</v>
      </c>
      <c r="R265" s="637" t="s">
        <v>2395</v>
      </c>
      <c r="S265" s="637" t="s">
        <v>1149</v>
      </c>
      <c r="T265" s="637" t="s">
        <v>2396</v>
      </c>
      <c r="U265" s="637" t="s">
        <v>1154</v>
      </c>
      <c r="V265" s="637" t="s">
        <v>1334</v>
      </c>
      <c r="W265" s="637" t="s">
        <v>1352</v>
      </c>
      <c r="Y265" s="637" t="s">
        <v>1148</v>
      </c>
      <c r="Z265" s="637" t="s">
        <v>1146</v>
      </c>
      <c r="AA265" s="637" t="s">
        <v>2394</v>
      </c>
      <c r="AB265" s="637" t="s">
        <v>2393</v>
      </c>
      <c r="AC265" s="637" t="s">
        <v>2397</v>
      </c>
      <c r="AD265" s="637" t="s">
        <v>1169</v>
      </c>
      <c r="AE265" s="637" t="s">
        <v>1155</v>
      </c>
      <c r="AF265" s="637" t="s">
        <v>1152</v>
      </c>
      <c r="AG265" s="637" t="s">
        <v>2398</v>
      </c>
      <c r="AH265" s="637" t="s">
        <v>2399</v>
      </c>
      <c r="AI265" s="637" t="s">
        <v>2400</v>
      </c>
      <c r="AJ265" s="637" t="s">
        <v>1146</v>
      </c>
      <c r="AM265" s="637" t="s">
        <v>1145</v>
      </c>
      <c r="AN265" s="637" t="s">
        <v>1349</v>
      </c>
      <c r="AO265" s="637" t="s">
        <v>2292</v>
      </c>
      <c r="AP265" s="637" t="s">
        <v>2401</v>
      </c>
      <c r="AQ265" s="637" t="s">
        <v>2393</v>
      </c>
      <c r="AR265" s="637" t="s">
        <v>2402</v>
      </c>
      <c r="AS265" s="637" t="s">
        <v>1163</v>
      </c>
      <c r="AT265" s="637" t="s">
        <v>2403</v>
      </c>
      <c r="AV265" s="637" t="s">
        <v>2404</v>
      </c>
      <c r="AW265" s="637" t="s">
        <v>1147</v>
      </c>
      <c r="AX265" s="637" t="s">
        <v>1331</v>
      </c>
      <c r="AY265" s="637" t="s">
        <v>1153</v>
      </c>
      <c r="AZ265" s="637" t="s">
        <v>2405</v>
      </c>
      <c r="BA265" s="637" t="s">
        <v>2406</v>
      </c>
      <c r="BB265" s="637" t="s">
        <v>1478</v>
      </c>
      <c r="BC265" s="637" t="s">
        <v>2407</v>
      </c>
      <c r="BD265" s="637" t="s">
        <v>1163</v>
      </c>
      <c r="BE265" s="637" t="s">
        <v>2408</v>
      </c>
      <c r="BF265" s="637" t="s">
        <v>2392</v>
      </c>
      <c r="BH265" s="637" t="s">
        <v>1337</v>
      </c>
      <c r="BI265" s="637" t="s">
        <v>1154</v>
      </c>
      <c r="BJ265" s="637" t="s">
        <v>1149</v>
      </c>
      <c r="BK265" s="637" t="s">
        <v>1534</v>
      </c>
      <c r="BM265" s="637" t="s">
        <v>1343</v>
      </c>
      <c r="BN265" s="637" t="s">
        <v>2409</v>
      </c>
      <c r="BO265" s="637" t="s">
        <v>2410</v>
      </c>
      <c r="BP265" s="637" t="s">
        <v>2411</v>
      </c>
      <c r="BQ265" s="637" t="s">
        <v>2397</v>
      </c>
      <c r="BR265" s="637" t="s">
        <v>2412</v>
      </c>
      <c r="BS265" s="637" t="s">
        <v>2413</v>
      </c>
      <c r="BT265" s="637" t="s">
        <v>1152</v>
      </c>
      <c r="BU265" s="637" t="s">
        <v>1146</v>
      </c>
      <c r="BV265" s="637" t="s">
        <v>1333</v>
      </c>
      <c r="BX265" s="637" t="s">
        <v>1154</v>
      </c>
      <c r="BY265" s="637" t="s">
        <v>1152</v>
      </c>
      <c r="BZ265" s="637" t="s">
        <v>2414</v>
      </c>
      <c r="CA265" s="637" t="s">
        <v>2415</v>
      </c>
      <c r="CB265" s="637" t="s">
        <v>1150</v>
      </c>
      <c r="CD265" s="637" t="s">
        <v>1346</v>
      </c>
    </row>
    <row r="266" spans="1:82" s="632" customFormat="1" x14ac:dyDescent="0.3">
      <c r="A266" s="631">
        <v>965</v>
      </c>
      <c r="B266" s="632" t="s">
        <v>1157</v>
      </c>
      <c r="E266" s="632">
        <v>0</v>
      </c>
      <c r="G266" s="632">
        <v>0</v>
      </c>
      <c r="H266" s="632">
        <v>0</v>
      </c>
      <c r="I266" s="632">
        <v>0</v>
      </c>
      <c r="J266" s="632">
        <v>0</v>
      </c>
      <c r="K266" s="632">
        <v>0</v>
      </c>
      <c r="L266" s="632">
        <v>0</v>
      </c>
      <c r="M266" s="632">
        <v>0</v>
      </c>
      <c r="N266" s="632">
        <v>0</v>
      </c>
      <c r="O266" s="632">
        <v>0</v>
      </c>
      <c r="P266" s="632">
        <v>0</v>
      </c>
      <c r="Q266" s="632">
        <v>0</v>
      </c>
      <c r="R266" s="632">
        <v>0</v>
      </c>
      <c r="S266" s="632">
        <v>0</v>
      </c>
      <c r="T266" s="632">
        <v>0</v>
      </c>
      <c r="U266" s="632">
        <v>0</v>
      </c>
      <c r="V266" s="632">
        <v>0</v>
      </c>
      <c r="W266" s="632">
        <v>0</v>
      </c>
      <c r="Y266" s="632">
        <v>0</v>
      </c>
      <c r="Z266" s="632">
        <v>0</v>
      </c>
      <c r="AA266" s="632">
        <v>0</v>
      </c>
      <c r="AB266" s="632">
        <v>0</v>
      </c>
      <c r="AC266" s="632">
        <v>0</v>
      </c>
      <c r="AD266" s="632">
        <v>0</v>
      </c>
      <c r="AE266" s="632">
        <v>0</v>
      </c>
      <c r="AF266" s="632">
        <v>0</v>
      </c>
      <c r="AG266" s="632">
        <v>0</v>
      </c>
      <c r="AH266" s="632">
        <v>0</v>
      </c>
      <c r="AI266" s="632">
        <v>0</v>
      </c>
      <c r="AJ266" s="632">
        <v>0</v>
      </c>
      <c r="AM266" s="632">
        <v>0</v>
      </c>
      <c r="AN266" s="632">
        <v>0</v>
      </c>
      <c r="AO266" s="632">
        <v>0</v>
      </c>
      <c r="AP266" s="632">
        <v>0</v>
      </c>
      <c r="AQ266" s="632">
        <v>0</v>
      </c>
      <c r="AR266" s="632">
        <v>0</v>
      </c>
      <c r="AS266" s="632">
        <v>0</v>
      </c>
      <c r="AT266" s="632">
        <v>0</v>
      </c>
      <c r="AV266" s="632">
        <v>0</v>
      </c>
      <c r="AW266" s="632">
        <v>0</v>
      </c>
      <c r="AX266" s="632">
        <v>0</v>
      </c>
      <c r="AY266" s="632">
        <v>0</v>
      </c>
      <c r="AZ266" s="632">
        <v>0</v>
      </c>
      <c r="BA266" s="632">
        <v>0</v>
      </c>
      <c r="BB266" s="632">
        <v>0</v>
      </c>
      <c r="BC266" s="632">
        <v>0</v>
      </c>
      <c r="BD266" s="632">
        <v>0</v>
      </c>
      <c r="BE266" s="632">
        <v>0</v>
      </c>
      <c r="BF266" s="632">
        <v>0</v>
      </c>
      <c r="BH266" s="632">
        <v>0</v>
      </c>
      <c r="BI266" s="632">
        <v>0</v>
      </c>
      <c r="BJ266" s="632">
        <v>0</v>
      </c>
      <c r="BK266" s="632">
        <v>0</v>
      </c>
      <c r="BM266" s="632">
        <v>0</v>
      </c>
      <c r="BN266" s="632">
        <v>0</v>
      </c>
      <c r="BO266" s="632">
        <v>0</v>
      </c>
      <c r="BP266" s="632">
        <v>0</v>
      </c>
      <c r="BQ266" s="632">
        <v>0</v>
      </c>
      <c r="BR266" s="632">
        <v>0</v>
      </c>
      <c r="BS266" s="632">
        <v>0</v>
      </c>
      <c r="BT266" s="632">
        <v>0</v>
      </c>
      <c r="BU266" s="632">
        <v>0</v>
      </c>
      <c r="BV266" s="632">
        <v>0</v>
      </c>
      <c r="BX266" s="632">
        <v>0</v>
      </c>
      <c r="BY266" s="632">
        <v>0</v>
      </c>
      <c r="BZ266" s="632">
        <v>0</v>
      </c>
      <c r="CA266" s="632">
        <v>0</v>
      </c>
      <c r="CB266" s="632">
        <v>0</v>
      </c>
      <c r="CD266" s="632">
        <v>0</v>
      </c>
    </row>
    <row r="267" spans="1:82" s="637" customFormat="1" x14ac:dyDescent="0.3">
      <c r="A267" s="636">
        <v>966</v>
      </c>
      <c r="B267" s="637" t="s">
        <v>1158</v>
      </c>
      <c r="E267" s="637" t="s">
        <v>2416</v>
      </c>
      <c r="G267" s="637" t="s">
        <v>2417</v>
      </c>
      <c r="H267" s="637" t="s">
        <v>2418</v>
      </c>
      <c r="I267" s="637" t="s">
        <v>2419</v>
      </c>
      <c r="J267" s="637" t="s">
        <v>2420</v>
      </c>
      <c r="K267" s="637" t="s">
        <v>2421</v>
      </c>
      <c r="L267" s="637" t="s">
        <v>2422</v>
      </c>
      <c r="M267" s="637" t="s">
        <v>2423</v>
      </c>
      <c r="N267" s="637" t="s">
        <v>2424</v>
      </c>
      <c r="O267" s="637" t="s">
        <v>2425</v>
      </c>
      <c r="P267" s="637" t="s">
        <v>2426</v>
      </c>
      <c r="Q267" s="637" t="s">
        <v>2427</v>
      </c>
      <c r="R267" s="637" t="s">
        <v>2428</v>
      </c>
      <c r="S267" s="637" t="s">
        <v>2429</v>
      </c>
      <c r="T267" s="637" t="s">
        <v>2430</v>
      </c>
      <c r="U267" s="637" t="s">
        <v>2431</v>
      </c>
      <c r="V267" s="637" t="s">
        <v>2432</v>
      </c>
      <c r="W267" s="637" t="s">
        <v>2433</v>
      </c>
      <c r="Y267" s="637" t="s">
        <v>2434</v>
      </c>
      <c r="Z267" s="637" t="s">
        <v>2435</v>
      </c>
      <c r="AA267" s="637" t="s">
        <v>2436</v>
      </c>
      <c r="AB267" s="637" t="s">
        <v>2437</v>
      </c>
      <c r="AC267" s="637" t="s">
        <v>2438</v>
      </c>
      <c r="AD267" s="637" t="s">
        <v>2439</v>
      </c>
      <c r="AE267" s="637" t="s">
        <v>2440</v>
      </c>
      <c r="AF267" s="637" t="s">
        <v>2441</v>
      </c>
      <c r="AG267" s="637" t="s">
        <v>2442</v>
      </c>
      <c r="AH267" s="637" t="s">
        <v>2443</v>
      </c>
      <c r="AI267" s="637" t="s">
        <v>2444</v>
      </c>
      <c r="AJ267" s="637" t="s">
        <v>2445</v>
      </c>
      <c r="AM267" s="637" t="s">
        <v>2446</v>
      </c>
      <c r="AN267" s="637" t="s">
        <v>2447</v>
      </c>
      <c r="AP267" s="637" t="s">
        <v>2448</v>
      </c>
      <c r="AQ267" s="637" t="s">
        <v>2449</v>
      </c>
      <c r="AR267" s="637" t="s">
        <v>2450</v>
      </c>
      <c r="AS267" s="637" t="s">
        <v>2451</v>
      </c>
      <c r="AT267" s="637" t="s">
        <v>2452</v>
      </c>
      <c r="AV267" s="637" t="s">
        <v>2453</v>
      </c>
      <c r="AW267" s="637" t="s">
        <v>2454</v>
      </c>
      <c r="AX267" s="637" t="s">
        <v>2455</v>
      </c>
      <c r="AY267" s="637" t="s">
        <v>2456</v>
      </c>
      <c r="AZ267" s="637" t="s">
        <v>2457</v>
      </c>
      <c r="BA267" s="637" t="s">
        <v>2458</v>
      </c>
      <c r="BB267" s="637" t="s">
        <v>2459</v>
      </c>
      <c r="BC267" s="637" t="s">
        <v>2460</v>
      </c>
      <c r="BD267" s="637" t="s">
        <v>2461</v>
      </c>
      <c r="BE267" s="637" t="s">
        <v>2462</v>
      </c>
      <c r="BF267" s="637" t="s">
        <v>2463</v>
      </c>
      <c r="BH267" s="637" t="s">
        <v>2464</v>
      </c>
      <c r="BI267" s="637" t="s">
        <v>2465</v>
      </c>
      <c r="BJ267" s="637" t="s">
        <v>2466</v>
      </c>
      <c r="BK267" s="637" t="s">
        <v>2467</v>
      </c>
      <c r="BM267" s="637" t="s">
        <v>2468</v>
      </c>
      <c r="BN267" s="637" t="s">
        <v>2469</v>
      </c>
      <c r="BO267" s="637" t="s">
        <v>2470</v>
      </c>
      <c r="BP267" s="637" t="s">
        <v>2471</v>
      </c>
      <c r="BQ267" s="637" t="s">
        <v>2472</v>
      </c>
      <c r="BR267" s="637" t="s">
        <v>2473</v>
      </c>
      <c r="BS267" s="637" t="s">
        <v>2474</v>
      </c>
      <c r="BT267" s="637" t="s">
        <v>2475</v>
      </c>
      <c r="BU267" s="637" t="s">
        <v>2476</v>
      </c>
      <c r="BX267" s="637" t="s">
        <v>2477</v>
      </c>
      <c r="BY267" s="637" t="s">
        <v>2478</v>
      </c>
      <c r="BZ267" s="637" t="s">
        <v>2479</v>
      </c>
      <c r="CA267" s="637" t="s">
        <v>2480</v>
      </c>
      <c r="CB267" s="637" t="s">
        <v>2481</v>
      </c>
      <c r="CD267" s="637" t="s">
        <v>2482</v>
      </c>
    </row>
    <row r="268" spans="1:82" s="637" customFormat="1" x14ac:dyDescent="0.3">
      <c r="A268" s="636">
        <v>968</v>
      </c>
      <c r="B268" s="637" t="s">
        <v>1159</v>
      </c>
      <c r="E268" s="637" t="s">
        <v>2483</v>
      </c>
      <c r="G268" s="637" t="s">
        <v>2484</v>
      </c>
      <c r="H268" s="637" t="s">
        <v>2485</v>
      </c>
      <c r="I268" s="637" t="s">
        <v>2486</v>
      </c>
      <c r="J268" s="637" t="s">
        <v>2487</v>
      </c>
      <c r="K268" s="637" t="s">
        <v>2488</v>
      </c>
      <c r="L268" s="637" t="s">
        <v>2489</v>
      </c>
      <c r="M268" s="637" t="s">
        <v>2490</v>
      </c>
      <c r="N268" s="637" t="s">
        <v>2491</v>
      </c>
      <c r="O268" s="637" t="s">
        <v>2492</v>
      </c>
      <c r="P268" s="637" t="s">
        <v>2493</v>
      </c>
      <c r="Q268" s="637" t="s">
        <v>2494</v>
      </c>
      <c r="R268" s="637" t="s">
        <v>2495</v>
      </c>
      <c r="S268" s="637" t="s">
        <v>2496</v>
      </c>
      <c r="T268" s="637" t="s">
        <v>2497</v>
      </c>
      <c r="U268" s="637" t="s">
        <v>2498</v>
      </c>
      <c r="V268" s="637" t="s">
        <v>2499</v>
      </c>
      <c r="W268" s="637" t="s">
        <v>2500</v>
      </c>
      <c r="Y268" s="637" t="s">
        <v>2501</v>
      </c>
      <c r="Z268" s="637" t="s">
        <v>2502</v>
      </c>
      <c r="AA268" s="637" t="s">
        <v>2503</v>
      </c>
      <c r="AB268" s="637" t="s">
        <v>2504</v>
      </c>
      <c r="AC268" s="637" t="s">
        <v>2505</v>
      </c>
      <c r="AD268" s="637" t="s">
        <v>2506</v>
      </c>
      <c r="AE268" s="637" t="s">
        <v>2507</v>
      </c>
      <c r="AF268" s="637" t="s">
        <v>2508</v>
      </c>
      <c r="AG268" s="637" t="s">
        <v>2509</v>
      </c>
      <c r="AH268" s="637" t="s">
        <v>2510</v>
      </c>
      <c r="AI268" s="637" t="s">
        <v>2511</v>
      </c>
      <c r="AJ268" s="637" t="s">
        <v>2512</v>
      </c>
      <c r="AM268" s="637" t="s">
        <v>2513</v>
      </c>
      <c r="AN268" s="637" t="s">
        <v>2514</v>
      </c>
      <c r="AO268" s="637" t="s">
        <v>2515</v>
      </c>
      <c r="AP268" s="637" t="s">
        <v>2516</v>
      </c>
      <c r="AQ268" s="637" t="s">
        <v>2517</v>
      </c>
      <c r="AR268" s="637" t="s">
        <v>2518</v>
      </c>
      <c r="AS268" s="637" t="s">
        <v>2519</v>
      </c>
      <c r="AT268" s="637" t="s">
        <v>2520</v>
      </c>
      <c r="AV268" s="637" t="s">
        <v>2521</v>
      </c>
      <c r="AW268" s="637" t="s">
        <v>2522</v>
      </c>
      <c r="AX268" s="637" t="s">
        <v>2523</v>
      </c>
      <c r="AY268" s="637" t="s">
        <v>2524</v>
      </c>
      <c r="AZ268" s="637" t="s">
        <v>2525</v>
      </c>
      <c r="BA268" s="637" t="s">
        <v>2526</v>
      </c>
      <c r="BB268" s="637" t="s">
        <v>2527</v>
      </c>
      <c r="BC268" s="637" t="s">
        <v>2528</v>
      </c>
      <c r="BD268" s="637" t="s">
        <v>2529</v>
      </c>
      <c r="BE268" s="637" t="s">
        <v>2530</v>
      </c>
      <c r="BF268" s="637" t="s">
        <v>2531</v>
      </c>
      <c r="BH268" s="637" t="s">
        <v>2532</v>
      </c>
      <c r="BI268" s="637" t="s">
        <v>2533</v>
      </c>
      <c r="BJ268" s="637" t="s">
        <v>2534</v>
      </c>
      <c r="BK268" s="637" t="s">
        <v>2535</v>
      </c>
      <c r="BM268" s="637" t="s">
        <v>2536</v>
      </c>
      <c r="BN268" s="637" t="s">
        <v>2537</v>
      </c>
      <c r="BO268" s="637" t="s">
        <v>2538</v>
      </c>
      <c r="BP268" s="637" t="s">
        <v>2539</v>
      </c>
      <c r="BQ268" s="637" t="s">
        <v>2540</v>
      </c>
      <c r="BR268" s="637" t="s">
        <v>2541</v>
      </c>
      <c r="BS268" s="637" t="s">
        <v>2542</v>
      </c>
      <c r="BT268" s="637" t="s">
        <v>2543</v>
      </c>
      <c r="BU268" s="637" t="s">
        <v>2544</v>
      </c>
      <c r="BV268" s="637" t="s">
        <v>2545</v>
      </c>
      <c r="BX268" s="637" t="s">
        <v>2546</v>
      </c>
      <c r="BY268" s="637" t="s">
        <v>2547</v>
      </c>
      <c r="BZ268" s="637" t="s">
        <v>2548</v>
      </c>
      <c r="CA268" s="637" t="s">
        <v>2549</v>
      </c>
      <c r="CB268" s="637" t="s">
        <v>2550</v>
      </c>
      <c r="CD268" s="637" t="s">
        <v>2551</v>
      </c>
    </row>
    <row r="269" spans="1:82" s="632" customFormat="1" x14ac:dyDescent="0.3">
      <c r="A269" s="631">
        <v>973</v>
      </c>
      <c r="B269" s="632" t="s">
        <v>748</v>
      </c>
      <c r="E269" s="632">
        <v>0</v>
      </c>
      <c r="G269" s="632">
        <v>0</v>
      </c>
      <c r="H269" s="632">
        <v>0</v>
      </c>
      <c r="I269" s="632">
        <v>0</v>
      </c>
      <c r="J269" s="632">
        <v>0</v>
      </c>
      <c r="K269" s="632">
        <v>0</v>
      </c>
      <c r="L269" s="632">
        <v>0</v>
      </c>
      <c r="M269" s="632">
        <v>0</v>
      </c>
      <c r="N269" s="632">
        <v>0</v>
      </c>
      <c r="O269" s="632">
        <v>0</v>
      </c>
      <c r="P269" s="632">
        <v>1</v>
      </c>
      <c r="Q269" s="632">
        <v>0</v>
      </c>
      <c r="R269" s="632">
        <v>1</v>
      </c>
      <c r="S269" s="632">
        <v>0</v>
      </c>
      <c r="T269" s="632">
        <v>0</v>
      </c>
      <c r="U269" s="632">
        <v>0</v>
      </c>
      <c r="V269" s="632">
        <v>0</v>
      </c>
      <c r="W269" s="632">
        <v>0</v>
      </c>
      <c r="Y269" s="632">
        <v>0</v>
      </c>
      <c r="Z269" s="632">
        <v>7</v>
      </c>
      <c r="AA269" s="632">
        <v>0</v>
      </c>
      <c r="AB269" s="632">
        <v>0</v>
      </c>
      <c r="AC269" s="632">
        <v>0</v>
      </c>
      <c r="AD269" s="632">
        <v>0</v>
      </c>
      <c r="AE269" s="632">
        <v>0</v>
      </c>
      <c r="AF269" s="632">
        <v>0</v>
      </c>
      <c r="AG269" s="632">
        <v>0</v>
      </c>
      <c r="AH269" s="632">
        <v>0</v>
      </c>
      <c r="AI269" s="632">
        <v>0</v>
      </c>
      <c r="AJ269" s="632">
        <v>0</v>
      </c>
      <c r="AM269" s="632">
        <v>0</v>
      </c>
      <c r="AN269" s="632">
        <v>0</v>
      </c>
      <c r="AO269" s="632">
        <v>1</v>
      </c>
      <c r="AP269" s="632">
        <v>3</v>
      </c>
      <c r="AQ269" s="632">
        <v>0</v>
      </c>
      <c r="AR269" s="632">
        <v>0</v>
      </c>
      <c r="AS269" s="632">
        <v>0</v>
      </c>
      <c r="AT269" s="632">
        <v>1</v>
      </c>
      <c r="AV269" s="632">
        <v>0</v>
      </c>
      <c r="AW269" s="632">
        <v>0</v>
      </c>
      <c r="AX269" s="632">
        <v>0</v>
      </c>
      <c r="AY269" s="632">
        <v>0</v>
      </c>
      <c r="AZ269" s="632">
        <v>0</v>
      </c>
      <c r="BA269" s="632">
        <v>1</v>
      </c>
      <c r="BB269" s="632">
        <v>0</v>
      </c>
      <c r="BC269" s="632">
        <v>0</v>
      </c>
      <c r="BD269" s="632">
        <v>0</v>
      </c>
      <c r="BE269" s="632">
        <v>1</v>
      </c>
      <c r="BF269" s="632">
        <v>0</v>
      </c>
      <c r="BH269" s="632">
        <v>0</v>
      </c>
      <c r="BI269" s="632">
        <v>1</v>
      </c>
      <c r="BJ269" s="632">
        <v>0</v>
      </c>
      <c r="BK269" s="632">
        <v>0</v>
      </c>
      <c r="BM269" s="632">
        <v>0</v>
      </c>
      <c r="BN269" s="632">
        <v>0</v>
      </c>
      <c r="BO269" s="632">
        <v>0</v>
      </c>
      <c r="BP269" s="632">
        <v>0</v>
      </c>
      <c r="BQ269" s="632">
        <v>0</v>
      </c>
      <c r="BR269" s="632">
        <v>0</v>
      </c>
      <c r="BS269" s="632">
        <v>0</v>
      </c>
      <c r="BT269" s="632">
        <v>0</v>
      </c>
      <c r="BU269" s="632">
        <v>0</v>
      </c>
      <c r="BV269" s="632">
        <v>0</v>
      </c>
      <c r="BX269" s="632">
        <v>0</v>
      </c>
      <c r="BY269" s="632">
        <v>1</v>
      </c>
      <c r="BZ269" s="632">
        <v>0</v>
      </c>
      <c r="CA269" s="632">
        <v>0</v>
      </c>
      <c r="CB269" s="632">
        <v>0</v>
      </c>
      <c r="CD269" s="632">
        <v>0</v>
      </c>
    </row>
    <row r="270" spans="1:82" s="632" customFormat="1" x14ac:dyDescent="0.3">
      <c r="A270" s="631">
        <v>974</v>
      </c>
      <c r="B270" s="632" t="s">
        <v>1160</v>
      </c>
      <c r="E270" s="632">
        <v>2</v>
      </c>
      <c r="G270" s="632">
        <v>2</v>
      </c>
      <c r="H270" s="632">
        <v>2</v>
      </c>
      <c r="I270" s="632">
        <v>3</v>
      </c>
      <c r="J270" s="632">
        <v>2</v>
      </c>
      <c r="K270" s="632">
        <v>3</v>
      </c>
      <c r="L270" s="632">
        <v>3</v>
      </c>
      <c r="M270" s="632">
        <v>2</v>
      </c>
      <c r="N270" s="632">
        <v>2</v>
      </c>
      <c r="O270" s="632">
        <v>3</v>
      </c>
      <c r="P270" s="632">
        <v>3</v>
      </c>
      <c r="Q270" s="632">
        <v>2</v>
      </c>
      <c r="R270" s="632">
        <v>2</v>
      </c>
      <c r="S270" s="632">
        <v>3</v>
      </c>
      <c r="T270" s="632">
        <v>2</v>
      </c>
      <c r="U270" s="632">
        <v>2</v>
      </c>
      <c r="V270" s="632">
        <v>2</v>
      </c>
      <c r="W270" s="632">
        <v>2</v>
      </c>
      <c r="Y270" s="632">
        <v>2</v>
      </c>
      <c r="Z270" s="632">
        <v>2</v>
      </c>
      <c r="AA270" s="632">
        <v>2</v>
      </c>
      <c r="AB270" s="632">
        <v>3</v>
      </c>
      <c r="AC270" s="632">
        <v>3</v>
      </c>
      <c r="AD270" s="632">
        <v>2</v>
      </c>
      <c r="AE270" s="632">
        <v>2</v>
      </c>
      <c r="AF270" s="632">
        <v>2</v>
      </c>
      <c r="AG270" s="632">
        <v>2</v>
      </c>
      <c r="AH270" s="632">
        <v>2</v>
      </c>
      <c r="AI270" s="632">
        <v>2</v>
      </c>
      <c r="AJ270" s="632">
        <v>3</v>
      </c>
      <c r="AM270" s="632">
        <v>2</v>
      </c>
      <c r="AN270" s="632">
        <v>2</v>
      </c>
      <c r="AO270" s="632">
        <v>2</v>
      </c>
      <c r="AP270" s="632">
        <v>2</v>
      </c>
      <c r="AQ270" s="632">
        <v>2</v>
      </c>
      <c r="AR270" s="632">
        <v>2</v>
      </c>
      <c r="AS270" s="632">
        <v>2</v>
      </c>
      <c r="AT270" s="632">
        <v>2</v>
      </c>
      <c r="AV270" s="632">
        <v>2</v>
      </c>
      <c r="AW270" s="632">
        <v>2</v>
      </c>
      <c r="AX270" s="632">
        <v>2</v>
      </c>
      <c r="AY270" s="632">
        <v>2</v>
      </c>
      <c r="AZ270" s="632">
        <v>2</v>
      </c>
      <c r="BA270" s="632">
        <v>3</v>
      </c>
      <c r="BB270" s="632">
        <v>3</v>
      </c>
      <c r="BC270" s="632">
        <v>2</v>
      </c>
      <c r="BD270" s="632">
        <v>2</v>
      </c>
      <c r="BE270" s="632">
        <v>2</v>
      </c>
      <c r="BF270" s="632">
        <v>2</v>
      </c>
      <c r="BH270" s="632">
        <v>3</v>
      </c>
      <c r="BI270" s="632">
        <v>2</v>
      </c>
      <c r="BJ270" s="632">
        <v>2</v>
      </c>
      <c r="BK270" s="632">
        <v>3</v>
      </c>
      <c r="BM270" s="632">
        <v>2</v>
      </c>
      <c r="BN270" s="632">
        <v>1</v>
      </c>
      <c r="BO270" s="632">
        <v>2</v>
      </c>
      <c r="BP270" s="632">
        <v>2</v>
      </c>
      <c r="BQ270" s="632">
        <v>2</v>
      </c>
      <c r="BR270" s="632">
        <v>2</v>
      </c>
      <c r="BS270" s="632">
        <v>2</v>
      </c>
      <c r="BT270" s="632">
        <v>2</v>
      </c>
      <c r="BU270" s="632">
        <v>2</v>
      </c>
      <c r="BV270" s="632">
        <v>3</v>
      </c>
      <c r="BX270" s="632">
        <v>2</v>
      </c>
      <c r="BY270" s="632">
        <v>3</v>
      </c>
      <c r="BZ270" s="632">
        <v>2</v>
      </c>
      <c r="CA270" s="632">
        <v>2</v>
      </c>
      <c r="CB270" s="632">
        <v>2</v>
      </c>
      <c r="CD270" s="632">
        <v>2</v>
      </c>
    </row>
    <row r="271" spans="1:82" s="632" customFormat="1" x14ac:dyDescent="0.3">
      <c r="A271" s="631">
        <v>975</v>
      </c>
      <c r="B271" s="632" t="s">
        <v>620</v>
      </c>
      <c r="E271" s="632">
        <v>1</v>
      </c>
      <c r="G271" s="632">
        <v>1</v>
      </c>
      <c r="H271" s="632">
        <v>2</v>
      </c>
      <c r="I271" s="632">
        <v>2</v>
      </c>
      <c r="J271" s="632">
        <v>1</v>
      </c>
      <c r="K271" s="632">
        <v>2</v>
      </c>
      <c r="L271" s="632">
        <v>2</v>
      </c>
      <c r="M271" s="632">
        <v>1</v>
      </c>
      <c r="N271" s="632">
        <v>2</v>
      </c>
      <c r="O271" s="632">
        <v>2</v>
      </c>
      <c r="P271" s="632">
        <v>1</v>
      </c>
      <c r="Q271" s="632">
        <v>2</v>
      </c>
      <c r="R271" s="632">
        <v>1</v>
      </c>
      <c r="S271" s="632">
        <v>1</v>
      </c>
      <c r="T271" s="632">
        <v>1</v>
      </c>
      <c r="U271" s="632">
        <v>1</v>
      </c>
      <c r="V271" s="632">
        <v>1</v>
      </c>
      <c r="W271" s="632">
        <v>2</v>
      </c>
      <c r="Y271" s="632">
        <v>2</v>
      </c>
      <c r="Z271" s="632">
        <v>1</v>
      </c>
      <c r="AA271" s="632">
        <v>1</v>
      </c>
      <c r="AB271" s="632">
        <v>1</v>
      </c>
      <c r="AC271" s="632">
        <v>1</v>
      </c>
      <c r="AD271" s="632">
        <v>1</v>
      </c>
      <c r="AE271" s="632">
        <v>1</v>
      </c>
      <c r="AF271" s="632">
        <v>2</v>
      </c>
      <c r="AG271" s="632">
        <v>1</v>
      </c>
      <c r="AH271" s="632">
        <v>1</v>
      </c>
      <c r="AI271" s="632">
        <v>1</v>
      </c>
      <c r="AJ271" s="632">
        <v>2</v>
      </c>
      <c r="AM271" s="632">
        <v>2</v>
      </c>
      <c r="AN271" s="632">
        <v>1</v>
      </c>
      <c r="AO271" s="632">
        <v>1</v>
      </c>
      <c r="AP271" s="632">
        <v>1</v>
      </c>
      <c r="AQ271" s="632">
        <v>1</v>
      </c>
      <c r="AR271" s="632">
        <v>1</v>
      </c>
      <c r="AS271" s="632">
        <v>1</v>
      </c>
      <c r="AT271" s="632">
        <v>1</v>
      </c>
      <c r="AV271" s="632">
        <v>1</v>
      </c>
      <c r="AW271" s="632">
        <v>2</v>
      </c>
      <c r="AX271" s="632">
        <v>1</v>
      </c>
      <c r="AY271" s="632">
        <v>2</v>
      </c>
      <c r="AZ271" s="632">
        <v>1</v>
      </c>
      <c r="BA271" s="632">
        <v>1</v>
      </c>
      <c r="BB271" s="632">
        <v>1</v>
      </c>
      <c r="BC271" s="632">
        <v>1</v>
      </c>
      <c r="BD271" s="632">
        <v>2</v>
      </c>
      <c r="BE271" s="632">
        <v>1</v>
      </c>
      <c r="BF271" s="632">
        <v>1</v>
      </c>
      <c r="BH271" s="632">
        <v>1</v>
      </c>
      <c r="BI271" s="632">
        <v>1</v>
      </c>
      <c r="BJ271" s="632">
        <v>1</v>
      </c>
      <c r="BK271" s="632">
        <v>1</v>
      </c>
      <c r="BM271" s="632">
        <v>1</v>
      </c>
      <c r="BN271" s="632">
        <v>1</v>
      </c>
      <c r="BO271" s="632">
        <v>1</v>
      </c>
      <c r="BP271" s="632">
        <v>1</v>
      </c>
      <c r="BQ271" s="632">
        <v>1</v>
      </c>
      <c r="BR271" s="632">
        <v>1</v>
      </c>
      <c r="BS271" s="632">
        <v>2</v>
      </c>
      <c r="BT271" s="632">
        <v>1</v>
      </c>
      <c r="BU271" s="632">
        <v>1</v>
      </c>
      <c r="BV271" s="632">
        <v>2</v>
      </c>
      <c r="BX271" s="632">
        <v>1</v>
      </c>
      <c r="BY271" s="632">
        <v>1</v>
      </c>
      <c r="BZ271" s="632">
        <v>1</v>
      </c>
      <c r="CA271" s="632">
        <v>1</v>
      </c>
      <c r="CB271" s="632">
        <v>1</v>
      </c>
      <c r="CD271" s="632">
        <v>1</v>
      </c>
    </row>
    <row r="272" spans="1:82" s="632" customFormat="1" x14ac:dyDescent="0.3">
      <c r="A272" s="631">
        <v>976</v>
      </c>
      <c r="B272" s="632" t="s">
        <v>749</v>
      </c>
      <c r="E272" s="632">
        <v>1</v>
      </c>
      <c r="G272" s="632">
        <v>1</v>
      </c>
      <c r="H272" s="632">
        <v>3</v>
      </c>
      <c r="I272" s="632">
        <v>3</v>
      </c>
      <c r="J272" s="632">
        <v>1</v>
      </c>
      <c r="K272" s="632">
        <v>3</v>
      </c>
      <c r="L272" s="632">
        <v>3</v>
      </c>
      <c r="M272" s="632">
        <v>1</v>
      </c>
      <c r="N272" s="632">
        <v>3</v>
      </c>
      <c r="O272" s="632">
        <v>3</v>
      </c>
      <c r="P272" s="632">
        <v>1</v>
      </c>
      <c r="Q272" s="632">
        <v>3</v>
      </c>
      <c r="R272" s="632">
        <v>1</v>
      </c>
      <c r="S272" s="632">
        <v>1</v>
      </c>
      <c r="T272" s="632">
        <v>1</v>
      </c>
      <c r="U272" s="632">
        <v>1</v>
      </c>
      <c r="V272" s="632">
        <v>1</v>
      </c>
      <c r="W272" s="632">
        <v>3</v>
      </c>
      <c r="Y272" s="632">
        <v>3</v>
      </c>
      <c r="Z272" s="632">
        <v>1</v>
      </c>
      <c r="AA272" s="632">
        <v>1</v>
      </c>
      <c r="AB272" s="632">
        <v>1</v>
      </c>
      <c r="AC272" s="632">
        <v>1</v>
      </c>
      <c r="AD272" s="632">
        <v>1</v>
      </c>
      <c r="AE272" s="632">
        <v>1</v>
      </c>
      <c r="AF272" s="632">
        <v>3</v>
      </c>
      <c r="AG272" s="632">
        <v>1</v>
      </c>
      <c r="AH272" s="632">
        <v>1</v>
      </c>
      <c r="AI272" s="632">
        <v>1</v>
      </c>
      <c r="AJ272" s="632">
        <v>3</v>
      </c>
      <c r="AM272" s="632">
        <v>3</v>
      </c>
      <c r="AN272" s="632">
        <v>1</v>
      </c>
      <c r="AO272" s="632">
        <v>1</v>
      </c>
      <c r="AP272" s="632">
        <v>1</v>
      </c>
      <c r="AQ272" s="632">
        <v>1</v>
      </c>
      <c r="AR272" s="632">
        <v>1</v>
      </c>
      <c r="AS272" s="632">
        <v>1</v>
      </c>
      <c r="AT272" s="632">
        <v>1</v>
      </c>
      <c r="AV272" s="632">
        <v>1</v>
      </c>
      <c r="AW272" s="632">
        <v>0</v>
      </c>
      <c r="AX272" s="632">
        <v>1</v>
      </c>
      <c r="AY272" s="632">
        <v>3</v>
      </c>
      <c r="AZ272" s="632">
        <v>1</v>
      </c>
      <c r="BA272" s="632">
        <v>1</v>
      </c>
      <c r="BB272" s="632">
        <v>1</v>
      </c>
      <c r="BC272" s="632">
        <v>1</v>
      </c>
      <c r="BD272" s="632">
        <v>3</v>
      </c>
      <c r="BE272" s="632">
        <v>1</v>
      </c>
      <c r="BF272" s="632">
        <v>1</v>
      </c>
      <c r="BH272" s="632">
        <v>1</v>
      </c>
      <c r="BI272" s="632">
        <v>1</v>
      </c>
      <c r="BJ272" s="632">
        <v>1</v>
      </c>
      <c r="BK272" s="632">
        <v>1</v>
      </c>
      <c r="BM272" s="632">
        <v>1</v>
      </c>
      <c r="BN272" s="632">
        <v>1</v>
      </c>
      <c r="BO272" s="632">
        <v>1</v>
      </c>
      <c r="BP272" s="632">
        <v>1</v>
      </c>
      <c r="BQ272" s="632">
        <v>3</v>
      </c>
      <c r="BR272" s="632">
        <v>1</v>
      </c>
      <c r="BS272" s="632">
        <v>3</v>
      </c>
      <c r="BT272" s="632">
        <v>1</v>
      </c>
      <c r="BU272" s="632">
        <v>1</v>
      </c>
      <c r="BV272" s="632">
        <v>3</v>
      </c>
      <c r="BX272" s="632">
        <v>1</v>
      </c>
      <c r="BY272" s="632">
        <v>1</v>
      </c>
      <c r="BZ272" s="632">
        <v>1</v>
      </c>
      <c r="CA272" s="632">
        <v>1</v>
      </c>
      <c r="CB272" s="632">
        <v>1</v>
      </c>
      <c r="CD272" s="632">
        <v>1</v>
      </c>
    </row>
    <row r="273" spans="1:82" s="632" customFormat="1" x14ac:dyDescent="0.3">
      <c r="A273" s="631">
        <v>977</v>
      </c>
      <c r="B273" s="632" t="s">
        <v>1161</v>
      </c>
      <c r="E273" s="632">
        <v>1</v>
      </c>
      <c r="G273" s="632">
        <v>1</v>
      </c>
      <c r="H273" s="632">
        <v>1</v>
      </c>
      <c r="I273" s="632">
        <v>1</v>
      </c>
      <c r="J273" s="632">
        <v>1</v>
      </c>
      <c r="K273" s="632">
        <v>1</v>
      </c>
      <c r="L273" s="632">
        <v>1</v>
      </c>
      <c r="M273" s="632">
        <v>1</v>
      </c>
      <c r="N273" s="632">
        <v>1</v>
      </c>
      <c r="O273" s="632">
        <v>1</v>
      </c>
      <c r="P273" s="632">
        <v>1</v>
      </c>
      <c r="Q273" s="632">
        <v>1</v>
      </c>
      <c r="R273" s="632">
        <v>1</v>
      </c>
      <c r="S273" s="632">
        <v>1</v>
      </c>
      <c r="T273" s="632">
        <v>1</v>
      </c>
      <c r="U273" s="632">
        <v>1</v>
      </c>
      <c r="V273" s="632">
        <v>1</v>
      </c>
      <c r="W273" s="632">
        <v>1</v>
      </c>
      <c r="Y273" s="632">
        <v>1</v>
      </c>
      <c r="Z273" s="632">
        <v>1</v>
      </c>
      <c r="AA273" s="632">
        <v>1</v>
      </c>
      <c r="AB273" s="632">
        <v>1</v>
      </c>
      <c r="AC273" s="632">
        <v>1</v>
      </c>
      <c r="AD273" s="632">
        <v>1</v>
      </c>
      <c r="AE273" s="632">
        <v>1</v>
      </c>
      <c r="AF273" s="632">
        <v>1</v>
      </c>
      <c r="AG273" s="632">
        <v>1</v>
      </c>
      <c r="AH273" s="632">
        <v>1</v>
      </c>
      <c r="AI273" s="632">
        <v>1</v>
      </c>
      <c r="AJ273" s="632">
        <v>1</v>
      </c>
      <c r="AM273" s="632">
        <v>1</v>
      </c>
      <c r="AN273" s="632">
        <v>1</v>
      </c>
      <c r="AO273" s="632">
        <v>1</v>
      </c>
      <c r="AP273" s="632">
        <v>2</v>
      </c>
      <c r="AQ273" s="632">
        <v>1</v>
      </c>
      <c r="AR273" s="632">
        <v>1</v>
      </c>
      <c r="AS273" s="632">
        <v>1</v>
      </c>
      <c r="AT273" s="632">
        <v>1</v>
      </c>
      <c r="AV273" s="632">
        <v>1</v>
      </c>
      <c r="AW273" s="632">
        <v>1</v>
      </c>
      <c r="AX273" s="632">
        <v>1</v>
      </c>
      <c r="AY273" s="632">
        <v>1</v>
      </c>
      <c r="AZ273" s="632">
        <v>1</v>
      </c>
      <c r="BA273" s="632">
        <v>1</v>
      </c>
      <c r="BB273" s="632">
        <v>1</v>
      </c>
      <c r="BC273" s="632">
        <v>1</v>
      </c>
      <c r="BD273" s="632">
        <v>1</v>
      </c>
      <c r="BE273" s="632">
        <v>1</v>
      </c>
      <c r="BF273" s="632">
        <v>1</v>
      </c>
      <c r="BH273" s="632">
        <v>1</v>
      </c>
      <c r="BI273" s="632">
        <v>1</v>
      </c>
      <c r="BJ273" s="632">
        <v>1</v>
      </c>
      <c r="BK273" s="632">
        <v>1</v>
      </c>
      <c r="BM273" s="632">
        <v>1</v>
      </c>
      <c r="BN273" s="632">
        <v>1</v>
      </c>
      <c r="BO273" s="632">
        <v>1</v>
      </c>
      <c r="BP273" s="632">
        <v>1</v>
      </c>
      <c r="BQ273" s="632">
        <v>1</v>
      </c>
      <c r="BR273" s="632">
        <v>1</v>
      </c>
      <c r="BS273" s="632">
        <v>1</v>
      </c>
      <c r="BT273" s="632">
        <v>1</v>
      </c>
      <c r="BU273" s="632">
        <v>1</v>
      </c>
      <c r="BV273" s="632">
        <v>1</v>
      </c>
      <c r="BX273" s="632">
        <v>1</v>
      </c>
      <c r="BY273" s="632">
        <v>2</v>
      </c>
      <c r="BZ273" s="632">
        <v>2</v>
      </c>
      <c r="CA273" s="632">
        <v>1</v>
      </c>
      <c r="CB273" s="632">
        <v>1</v>
      </c>
      <c r="CD273" s="632">
        <v>1</v>
      </c>
    </row>
    <row r="274" spans="1:82" s="632" customFormat="1" x14ac:dyDescent="0.3">
      <c r="A274" s="631">
        <v>978</v>
      </c>
      <c r="B274" s="632" t="s">
        <v>605</v>
      </c>
      <c r="E274" s="632">
        <v>1</v>
      </c>
      <c r="G274" s="632">
        <v>2</v>
      </c>
      <c r="H274" s="632">
        <v>1</v>
      </c>
      <c r="I274" s="632">
        <v>2</v>
      </c>
      <c r="J274" s="632">
        <v>2</v>
      </c>
      <c r="K274" s="632">
        <v>2</v>
      </c>
      <c r="L274" s="632">
        <v>2</v>
      </c>
      <c r="M274" s="632">
        <v>2</v>
      </c>
      <c r="N274" s="632">
        <v>2</v>
      </c>
      <c r="O274" s="632">
        <v>2</v>
      </c>
      <c r="P274" s="632">
        <v>2</v>
      </c>
      <c r="Q274" s="632">
        <v>2</v>
      </c>
      <c r="R274" s="632">
        <v>1</v>
      </c>
      <c r="S274" s="632">
        <v>2</v>
      </c>
      <c r="T274" s="632">
        <v>2</v>
      </c>
      <c r="U274" s="632">
        <v>2</v>
      </c>
      <c r="V274" s="632">
        <v>1</v>
      </c>
      <c r="W274" s="632">
        <v>2</v>
      </c>
      <c r="Y274" s="632">
        <v>2</v>
      </c>
      <c r="Z274" s="632">
        <v>1</v>
      </c>
      <c r="AA274" s="632">
        <v>2</v>
      </c>
      <c r="AB274" s="632">
        <v>2</v>
      </c>
      <c r="AC274" s="632">
        <v>2</v>
      </c>
      <c r="AD274" s="632">
        <v>2</v>
      </c>
      <c r="AE274" s="632">
        <v>2</v>
      </c>
      <c r="AF274" s="632">
        <v>2</v>
      </c>
      <c r="AG274" s="632">
        <v>2</v>
      </c>
      <c r="AH274" s="632">
        <v>2</v>
      </c>
      <c r="AI274" s="632">
        <v>1</v>
      </c>
      <c r="AJ274" s="632">
        <v>2</v>
      </c>
      <c r="AM274" s="632">
        <v>2</v>
      </c>
      <c r="AN274" s="632">
        <v>2</v>
      </c>
      <c r="AO274" s="632">
        <v>1</v>
      </c>
      <c r="AP274" s="632">
        <v>1</v>
      </c>
      <c r="AQ274" s="632">
        <v>2</v>
      </c>
      <c r="AR274" s="632">
        <v>2</v>
      </c>
      <c r="AS274" s="632">
        <v>2</v>
      </c>
      <c r="AT274" s="632">
        <v>2</v>
      </c>
      <c r="AV274" s="632">
        <v>2</v>
      </c>
      <c r="AW274" s="632">
        <v>2</v>
      </c>
      <c r="AX274" s="632">
        <v>2</v>
      </c>
      <c r="AY274" s="632">
        <v>2</v>
      </c>
      <c r="AZ274" s="632">
        <v>2</v>
      </c>
      <c r="BA274" s="632">
        <v>1</v>
      </c>
      <c r="BB274" s="632">
        <v>2</v>
      </c>
      <c r="BC274" s="632">
        <v>2</v>
      </c>
      <c r="BD274" s="632">
        <v>2</v>
      </c>
      <c r="BE274" s="632">
        <v>2</v>
      </c>
      <c r="BF274" s="632">
        <v>2</v>
      </c>
      <c r="BH274" s="632">
        <v>2</v>
      </c>
      <c r="BI274" s="632">
        <v>2</v>
      </c>
      <c r="BJ274" s="632">
        <v>1</v>
      </c>
      <c r="BK274" s="632">
        <v>2</v>
      </c>
      <c r="BM274" s="632">
        <v>2</v>
      </c>
      <c r="BN274" s="632">
        <v>2</v>
      </c>
      <c r="BO274" s="632">
        <v>2</v>
      </c>
      <c r="BP274" s="632">
        <v>2</v>
      </c>
      <c r="BQ274" s="632">
        <v>2</v>
      </c>
      <c r="BR274" s="632">
        <v>2</v>
      </c>
      <c r="BS274" s="632">
        <v>2</v>
      </c>
      <c r="BT274" s="632">
        <v>2</v>
      </c>
      <c r="BU274" s="632">
        <v>2</v>
      </c>
      <c r="BV274" s="632">
        <v>2</v>
      </c>
      <c r="BX274" s="632">
        <v>2</v>
      </c>
      <c r="BY274" s="632">
        <v>1</v>
      </c>
      <c r="BZ274" s="632">
        <v>2</v>
      </c>
      <c r="CA274" s="632">
        <v>2</v>
      </c>
      <c r="CB274" s="632">
        <v>1</v>
      </c>
      <c r="CD274" s="632">
        <v>1</v>
      </c>
    </row>
    <row r="275" spans="1:82" s="632" customFormat="1" x14ac:dyDescent="0.3">
      <c r="A275" s="631">
        <v>979</v>
      </c>
      <c r="B275" s="632" t="s">
        <v>1162</v>
      </c>
      <c r="E275" s="632">
        <v>2</v>
      </c>
      <c r="G275" s="632">
        <v>1</v>
      </c>
      <c r="H275" s="632">
        <v>1</v>
      </c>
      <c r="I275" s="632">
        <v>1</v>
      </c>
      <c r="J275" s="632">
        <v>1</v>
      </c>
      <c r="K275" s="632">
        <v>1</v>
      </c>
      <c r="L275" s="632">
        <v>1</v>
      </c>
      <c r="M275" s="632">
        <v>2</v>
      </c>
      <c r="N275" s="632">
        <v>1</v>
      </c>
      <c r="O275" s="632">
        <v>1</v>
      </c>
      <c r="P275" s="632">
        <v>1</v>
      </c>
      <c r="Q275" s="632">
        <v>1</v>
      </c>
      <c r="R275" s="632">
        <v>2</v>
      </c>
      <c r="S275" s="632">
        <v>1</v>
      </c>
      <c r="T275" s="632">
        <v>1</v>
      </c>
      <c r="U275" s="632">
        <v>1</v>
      </c>
      <c r="V275" s="632">
        <v>1</v>
      </c>
      <c r="W275" s="632">
        <v>1</v>
      </c>
      <c r="Y275" s="632">
        <v>1</v>
      </c>
      <c r="Z275" s="632">
        <v>1</v>
      </c>
      <c r="AA275" s="632">
        <v>1</v>
      </c>
      <c r="AB275" s="632">
        <v>1</v>
      </c>
      <c r="AC275" s="632">
        <v>1</v>
      </c>
      <c r="AD275" s="632">
        <v>2</v>
      </c>
      <c r="AE275" s="632">
        <v>2</v>
      </c>
      <c r="AF275" s="632">
        <v>1</v>
      </c>
      <c r="AG275" s="632">
        <v>2</v>
      </c>
      <c r="AH275" s="632">
        <v>2</v>
      </c>
      <c r="AI275" s="632">
        <v>2</v>
      </c>
      <c r="AJ275" s="632">
        <v>1</v>
      </c>
      <c r="AM275" s="632">
        <v>1</v>
      </c>
      <c r="AN275" s="632">
        <v>2</v>
      </c>
      <c r="AO275" s="632">
        <v>2</v>
      </c>
      <c r="AP275" s="632">
        <v>2</v>
      </c>
      <c r="AQ275" s="632">
        <v>1</v>
      </c>
      <c r="AR275" s="632">
        <v>2</v>
      </c>
      <c r="AS275" s="632">
        <v>2</v>
      </c>
      <c r="AT275" s="632">
        <v>2</v>
      </c>
      <c r="AV275" s="632">
        <v>2</v>
      </c>
      <c r="AW275" s="632">
        <v>1</v>
      </c>
      <c r="AX275" s="632">
        <v>1</v>
      </c>
      <c r="AY275" s="632">
        <v>1</v>
      </c>
      <c r="AZ275" s="632">
        <v>1</v>
      </c>
      <c r="BA275" s="632">
        <v>2</v>
      </c>
      <c r="BB275" s="632">
        <v>1</v>
      </c>
      <c r="BC275" s="632">
        <v>1</v>
      </c>
      <c r="BD275" s="632">
        <v>1</v>
      </c>
      <c r="BE275" s="632">
        <v>2</v>
      </c>
      <c r="BF275" s="632">
        <v>2</v>
      </c>
      <c r="BH275" s="632">
        <v>1</v>
      </c>
      <c r="BI275" s="632">
        <v>1</v>
      </c>
      <c r="BJ275" s="632">
        <v>1</v>
      </c>
      <c r="BK275" s="632">
        <v>1</v>
      </c>
      <c r="BM275" s="632">
        <v>2</v>
      </c>
      <c r="BN275" s="632">
        <v>1</v>
      </c>
      <c r="BO275" s="632">
        <v>1</v>
      </c>
      <c r="BP275" s="632">
        <v>2</v>
      </c>
      <c r="BQ275" s="632">
        <v>1</v>
      </c>
      <c r="BR275" s="632">
        <v>2</v>
      </c>
      <c r="BS275" s="632">
        <v>1</v>
      </c>
      <c r="BT275" s="632">
        <v>1</v>
      </c>
      <c r="BU275" s="632">
        <v>1</v>
      </c>
      <c r="BV275" s="632">
        <v>1</v>
      </c>
      <c r="BX275" s="632">
        <v>1</v>
      </c>
      <c r="BY275" s="632">
        <v>1</v>
      </c>
      <c r="BZ275" s="632">
        <v>2</v>
      </c>
      <c r="CA275" s="632">
        <v>1</v>
      </c>
      <c r="CB275" s="632">
        <v>2</v>
      </c>
      <c r="CD275" s="632">
        <v>2</v>
      </c>
    </row>
    <row r="276" spans="1:82" s="637" customFormat="1" x14ac:dyDescent="0.3">
      <c r="A276" s="636">
        <v>980</v>
      </c>
      <c r="B276" s="637" t="s">
        <v>604</v>
      </c>
      <c r="E276" s="637" t="s">
        <v>1336</v>
      </c>
      <c r="G276" s="637" t="s">
        <v>1166</v>
      </c>
      <c r="H276" s="637" t="s">
        <v>1353</v>
      </c>
      <c r="I276" s="637" t="s">
        <v>2552</v>
      </c>
      <c r="J276" s="637" t="s">
        <v>1354</v>
      </c>
      <c r="K276" s="637" t="s">
        <v>1171</v>
      </c>
      <c r="L276" s="637" t="s">
        <v>1169</v>
      </c>
      <c r="M276" s="637" t="s">
        <v>1168</v>
      </c>
      <c r="N276" s="637" t="s">
        <v>1173</v>
      </c>
      <c r="O276" s="637" t="s">
        <v>1156</v>
      </c>
      <c r="P276" s="637" t="s">
        <v>1145</v>
      </c>
      <c r="Q276" s="637" t="s">
        <v>2397</v>
      </c>
      <c r="R276" s="637" t="s">
        <v>2553</v>
      </c>
      <c r="S276" s="637" t="s">
        <v>1173</v>
      </c>
      <c r="T276" s="637" t="s">
        <v>1165</v>
      </c>
      <c r="U276" s="637" t="s">
        <v>1156</v>
      </c>
      <c r="V276" s="637" t="s">
        <v>1165</v>
      </c>
      <c r="W276" s="637" t="s">
        <v>1148</v>
      </c>
      <c r="Y276" s="637" t="s">
        <v>1351</v>
      </c>
      <c r="Z276" s="637" t="s">
        <v>1347</v>
      </c>
      <c r="AA276" s="637" t="s">
        <v>1332</v>
      </c>
      <c r="AB276" s="637" t="s">
        <v>1167</v>
      </c>
      <c r="AC276" s="637" t="s">
        <v>1156</v>
      </c>
      <c r="AD276" s="637" t="s">
        <v>1344</v>
      </c>
      <c r="AE276" s="637" t="s">
        <v>1348</v>
      </c>
      <c r="AF276" s="637" t="s">
        <v>1354</v>
      </c>
      <c r="AG276" s="637" t="s">
        <v>2554</v>
      </c>
      <c r="AH276" s="637" t="s">
        <v>2555</v>
      </c>
      <c r="AI276" s="637" t="s">
        <v>1344</v>
      </c>
      <c r="AJ276" s="637" t="s">
        <v>1347</v>
      </c>
      <c r="AM276" s="637" t="s">
        <v>1172</v>
      </c>
      <c r="AN276" s="637" t="s">
        <v>2556</v>
      </c>
      <c r="AO276" s="637" t="s">
        <v>2557</v>
      </c>
      <c r="AP276" s="637" t="s">
        <v>1353</v>
      </c>
      <c r="AQ276" s="637" t="s">
        <v>2558</v>
      </c>
      <c r="AR276" s="637" t="s">
        <v>1338</v>
      </c>
      <c r="AS276" s="637" t="s">
        <v>2559</v>
      </c>
      <c r="AT276" s="637" t="s">
        <v>2560</v>
      </c>
      <c r="AV276" s="637" t="s">
        <v>1166</v>
      </c>
      <c r="AW276" s="637" t="s">
        <v>1331</v>
      </c>
      <c r="AX276" s="637" t="s">
        <v>1163</v>
      </c>
      <c r="AY276" s="637" t="s">
        <v>2411</v>
      </c>
      <c r="AZ276" s="637" t="s">
        <v>1145</v>
      </c>
      <c r="BA276" s="637" t="s">
        <v>2412</v>
      </c>
      <c r="BB276" s="637" t="s">
        <v>1156</v>
      </c>
      <c r="BC276" s="637" t="s">
        <v>1156</v>
      </c>
      <c r="BD276" s="637" t="s">
        <v>1155</v>
      </c>
      <c r="BE276" s="637" t="s">
        <v>2408</v>
      </c>
      <c r="BF276" s="637" t="s">
        <v>1168</v>
      </c>
      <c r="BH276" s="637" t="s">
        <v>1164</v>
      </c>
      <c r="BI276" s="637" t="s">
        <v>1173</v>
      </c>
      <c r="BJ276" s="637" t="s">
        <v>1165</v>
      </c>
      <c r="BK276" s="637" t="s">
        <v>1172</v>
      </c>
      <c r="BM276" s="637" t="s">
        <v>2557</v>
      </c>
      <c r="BN276" s="637" t="s">
        <v>2561</v>
      </c>
      <c r="BO276" s="637" t="s">
        <v>1170</v>
      </c>
      <c r="BP276" s="637" t="s">
        <v>2562</v>
      </c>
      <c r="BQ276" s="637" t="s">
        <v>1334</v>
      </c>
      <c r="BR276" s="637" t="s">
        <v>2563</v>
      </c>
      <c r="BS276" s="637" t="s">
        <v>1166</v>
      </c>
      <c r="BT276" s="637" t="s">
        <v>1166</v>
      </c>
      <c r="BU276" s="637" t="s">
        <v>1174</v>
      </c>
      <c r="BV276" s="637" t="s">
        <v>2397</v>
      </c>
      <c r="BX276" s="637" t="s">
        <v>1353</v>
      </c>
      <c r="BY276" s="637" t="s">
        <v>1174</v>
      </c>
      <c r="BZ276" s="637" t="s">
        <v>2554</v>
      </c>
      <c r="CA276" s="637" t="s">
        <v>2407</v>
      </c>
      <c r="CB276" s="637" t="s">
        <v>2154</v>
      </c>
      <c r="CD276" s="637" t="s">
        <v>2564</v>
      </c>
    </row>
    <row r="277" spans="1:82" x14ac:dyDescent="0.3">
      <c r="A277" s="155">
        <v>984</v>
      </c>
      <c r="B277" s="180" t="s">
        <v>1175</v>
      </c>
      <c r="E277" s="180">
        <v>28227</v>
      </c>
      <c r="G277" s="180">
        <v>1253502</v>
      </c>
      <c r="H277" s="180">
        <v>192566</v>
      </c>
      <c r="I277" s="180">
        <v>2793819</v>
      </c>
      <c r="J277" s="180">
        <v>52951</v>
      </c>
      <c r="K277" s="180">
        <v>78828</v>
      </c>
      <c r="L277" s="180">
        <v>135499</v>
      </c>
      <c r="M277" s="180">
        <v>9365653</v>
      </c>
      <c r="N277" s="180">
        <v>31421</v>
      </c>
      <c r="O277" s="180">
        <v>2833304</v>
      </c>
      <c r="P277" s="180">
        <v>17086</v>
      </c>
      <c r="Q277" s="180">
        <v>23779403</v>
      </c>
      <c r="R277" s="180">
        <v>1079524</v>
      </c>
      <c r="S277" s="180">
        <v>0</v>
      </c>
      <c r="T277" s="180">
        <v>47566638</v>
      </c>
      <c r="U277" s="180">
        <v>8611029</v>
      </c>
      <c r="V277" s="180">
        <v>10722942</v>
      </c>
      <c r="W277" s="180">
        <v>22985622</v>
      </c>
      <c r="Y277" s="180">
        <v>7120394</v>
      </c>
      <c r="Z277" s="180">
        <v>582305</v>
      </c>
      <c r="AA277" s="180">
        <v>8821232</v>
      </c>
      <c r="AB277" s="180">
        <v>1858009</v>
      </c>
      <c r="AC277" s="180">
        <v>931568</v>
      </c>
      <c r="AD277" s="180">
        <v>926528</v>
      </c>
      <c r="AE277" s="180">
        <v>1059322</v>
      </c>
      <c r="AF277" s="180">
        <v>9724927</v>
      </c>
      <c r="AG277" s="180">
        <v>2545740</v>
      </c>
      <c r="AH277" s="180">
        <v>286104</v>
      </c>
      <c r="AI277" s="180">
        <v>16528384</v>
      </c>
      <c r="AJ277" s="180">
        <v>222902</v>
      </c>
      <c r="AM277" s="180">
        <v>6557317</v>
      </c>
      <c r="AN277" s="180">
        <v>265468</v>
      </c>
      <c r="AO277" s="180">
        <v>288597</v>
      </c>
      <c r="AP277" s="180">
        <v>0</v>
      </c>
      <c r="AQ277" s="180">
        <v>0</v>
      </c>
      <c r="AR277" s="180">
        <v>2545292</v>
      </c>
      <c r="AS277" s="180">
        <v>147243</v>
      </c>
      <c r="AT277" s="180">
        <v>1272137</v>
      </c>
      <c r="AV277" s="180">
        <v>8370253</v>
      </c>
      <c r="AW277" s="180">
        <v>897859</v>
      </c>
      <c r="AX277" s="180">
        <v>732367</v>
      </c>
      <c r="AY277" s="180">
        <v>3445905</v>
      </c>
      <c r="AZ277" s="180">
        <v>458431</v>
      </c>
      <c r="BA277" s="180">
        <v>574971</v>
      </c>
      <c r="BB277" s="180">
        <v>0</v>
      </c>
      <c r="BC277" s="180">
        <v>54896</v>
      </c>
      <c r="BD277" s="180">
        <v>3744667</v>
      </c>
      <c r="BE277" s="180">
        <v>0</v>
      </c>
      <c r="BF277" s="180">
        <v>187601</v>
      </c>
      <c r="BH277" s="180">
        <v>35544</v>
      </c>
      <c r="BI277" s="180">
        <v>58579</v>
      </c>
      <c r="BJ277" s="180">
        <v>52540</v>
      </c>
      <c r="BK277" s="180">
        <v>1378152</v>
      </c>
      <c r="BM277" s="180">
        <v>905018</v>
      </c>
      <c r="BN277" s="180">
        <v>2098918</v>
      </c>
      <c r="BO277" s="180">
        <v>618241</v>
      </c>
      <c r="BP277" s="180">
        <v>552518</v>
      </c>
      <c r="BQ277" s="180">
        <v>11490262</v>
      </c>
      <c r="BR277" s="180">
        <v>265381</v>
      </c>
      <c r="BS277" s="180">
        <v>8550770</v>
      </c>
      <c r="BT277" s="180">
        <v>207239</v>
      </c>
      <c r="BU277" s="180">
        <v>2617365</v>
      </c>
      <c r="BV277" s="180">
        <v>330542</v>
      </c>
      <c r="BX277" s="180">
        <v>148031</v>
      </c>
      <c r="BY277" s="180">
        <v>14352</v>
      </c>
      <c r="BZ277" s="180">
        <v>73713</v>
      </c>
      <c r="CA277" s="180">
        <v>29077</v>
      </c>
      <c r="CB277" s="180">
        <v>527734</v>
      </c>
      <c r="CD277" s="180">
        <v>13958</v>
      </c>
    </row>
    <row r="278" spans="1:82" x14ac:dyDescent="0.3">
      <c r="A278" s="155">
        <v>985</v>
      </c>
      <c r="B278" s="180" t="s">
        <v>1176</v>
      </c>
      <c r="E278" s="180">
        <v>30000</v>
      </c>
      <c r="G278" s="180">
        <v>1118927</v>
      </c>
      <c r="H278" s="180">
        <v>0</v>
      </c>
      <c r="I278" s="180">
        <v>2572500</v>
      </c>
      <c r="J278" s="180">
        <v>50500</v>
      </c>
      <c r="K278" s="180">
        <v>75745</v>
      </c>
      <c r="L278" s="180">
        <v>114810</v>
      </c>
      <c r="M278" s="180">
        <v>9130000</v>
      </c>
      <c r="N278" s="180">
        <v>29000</v>
      </c>
      <c r="O278" s="180">
        <v>2902004</v>
      </c>
      <c r="P278" s="180">
        <v>16650</v>
      </c>
      <c r="Q278" s="180">
        <v>22780646</v>
      </c>
      <c r="R278" s="180">
        <v>1049036</v>
      </c>
      <c r="S278" s="180">
        <v>0</v>
      </c>
      <c r="T278" s="180">
        <v>45275000</v>
      </c>
      <c r="U278" s="180">
        <v>7952684</v>
      </c>
      <c r="V278" s="180">
        <v>10124177</v>
      </c>
      <c r="W278" s="180">
        <v>22920000</v>
      </c>
      <c r="Y278" s="180">
        <v>6700200</v>
      </c>
      <c r="Z278" s="180">
        <v>521000</v>
      </c>
      <c r="AA278" s="180">
        <v>6906094</v>
      </c>
      <c r="AB278" s="180">
        <v>1766812</v>
      </c>
      <c r="AC278" s="180">
        <v>839426</v>
      </c>
      <c r="AD278" s="180">
        <v>881500</v>
      </c>
      <c r="AE278" s="180">
        <v>921000</v>
      </c>
      <c r="AF278" s="180">
        <v>9161401</v>
      </c>
      <c r="AG278" s="180">
        <v>2396500</v>
      </c>
      <c r="AH278" s="180">
        <v>276483</v>
      </c>
      <c r="AI278" s="180">
        <v>16313010</v>
      </c>
      <c r="AJ278" s="180">
        <v>215000</v>
      </c>
      <c r="AM278" s="180">
        <v>6139500</v>
      </c>
      <c r="AN278" s="180">
        <v>229300</v>
      </c>
      <c r="AO278" s="180">
        <v>268163</v>
      </c>
      <c r="AP278" s="180">
        <v>0</v>
      </c>
      <c r="AQ278" s="180">
        <v>0</v>
      </c>
      <c r="AR278" s="180">
        <v>2272548</v>
      </c>
      <c r="AS278" s="180">
        <v>118400</v>
      </c>
      <c r="AT278" s="180">
        <v>1357800</v>
      </c>
      <c r="AV278" s="180">
        <v>7397417</v>
      </c>
      <c r="AW278" s="180">
        <v>811342</v>
      </c>
      <c r="AX278" s="180">
        <v>736000</v>
      </c>
      <c r="AY278" s="180">
        <v>3432158</v>
      </c>
      <c r="AZ278" s="180">
        <v>451300</v>
      </c>
      <c r="BA278" s="180">
        <v>513668</v>
      </c>
      <c r="BB278" s="180">
        <v>0</v>
      </c>
      <c r="BC278" s="180">
        <v>54660</v>
      </c>
      <c r="BD278" s="180">
        <v>3422000</v>
      </c>
      <c r="BE278" s="180">
        <v>0</v>
      </c>
      <c r="BF278" s="180">
        <v>153119</v>
      </c>
      <c r="BH278" s="180">
        <v>29582</v>
      </c>
      <c r="BI278" s="180">
        <v>55000</v>
      </c>
      <c r="BJ278" s="180">
        <v>52500</v>
      </c>
      <c r="BK278" s="180">
        <v>1389162</v>
      </c>
      <c r="BM278" s="180">
        <v>886500</v>
      </c>
      <c r="BN278" s="180">
        <v>2094500</v>
      </c>
      <c r="BO278" s="180">
        <v>581775</v>
      </c>
      <c r="BP278" s="180">
        <v>528244</v>
      </c>
      <c r="BQ278" s="180">
        <v>11457000</v>
      </c>
      <c r="BR278" s="180">
        <v>219450</v>
      </c>
      <c r="BS278" s="180">
        <v>8125000</v>
      </c>
      <c r="BT278" s="180">
        <v>195863</v>
      </c>
      <c r="BU278" s="180">
        <v>2486661</v>
      </c>
      <c r="BV278" s="180">
        <v>304999</v>
      </c>
      <c r="BX278" s="180">
        <v>118000</v>
      </c>
      <c r="BY278" s="180">
        <v>14600</v>
      </c>
      <c r="BZ278" s="180">
        <v>64670</v>
      </c>
      <c r="CA278" s="180">
        <v>28000</v>
      </c>
      <c r="CB278" s="180">
        <v>519500</v>
      </c>
      <c r="CD278" s="180">
        <v>10000</v>
      </c>
    </row>
    <row r="279" spans="1:82" x14ac:dyDescent="0.3">
      <c r="A279" s="155">
        <v>986</v>
      </c>
      <c r="B279" s="180" t="s">
        <v>608</v>
      </c>
      <c r="E279" s="180">
        <v>0</v>
      </c>
      <c r="G279" s="180">
        <v>0</v>
      </c>
      <c r="H279" s="180">
        <v>0</v>
      </c>
      <c r="I279" s="180">
        <v>0</v>
      </c>
      <c r="J279" s="180">
        <v>0</v>
      </c>
      <c r="K279" s="180">
        <v>0</v>
      </c>
      <c r="L279" s="180">
        <v>0</v>
      </c>
      <c r="M279" s="180">
        <v>0</v>
      </c>
      <c r="N279" s="180">
        <v>0</v>
      </c>
      <c r="O279" s="180">
        <v>0</v>
      </c>
      <c r="P279" s="180">
        <v>0</v>
      </c>
      <c r="Q279" s="180">
        <v>0</v>
      </c>
      <c r="R279" s="180">
        <v>0</v>
      </c>
      <c r="S279" s="180">
        <v>0</v>
      </c>
      <c r="T279" s="180">
        <v>0</v>
      </c>
      <c r="U279" s="180">
        <v>0</v>
      </c>
      <c r="V279" s="180">
        <v>0</v>
      </c>
      <c r="W279" s="180">
        <v>0</v>
      </c>
      <c r="Y279" s="180">
        <v>0</v>
      </c>
      <c r="Z279" s="180">
        <v>0</v>
      </c>
      <c r="AA279" s="180">
        <v>0</v>
      </c>
      <c r="AB279" s="180">
        <v>0</v>
      </c>
      <c r="AC279" s="180">
        <v>0</v>
      </c>
      <c r="AD279" s="180">
        <v>0</v>
      </c>
      <c r="AE279" s="180">
        <v>0</v>
      </c>
      <c r="AF279" s="180">
        <v>0</v>
      </c>
      <c r="AG279" s="180">
        <v>0</v>
      </c>
      <c r="AH279" s="180">
        <v>0</v>
      </c>
      <c r="AI279" s="180">
        <v>0</v>
      </c>
      <c r="AJ279" s="180">
        <v>0</v>
      </c>
      <c r="AM279" s="180">
        <v>0</v>
      </c>
      <c r="AN279" s="180">
        <v>0</v>
      </c>
      <c r="AO279" s="180">
        <v>0</v>
      </c>
      <c r="AP279" s="180">
        <v>0</v>
      </c>
      <c r="AQ279" s="180">
        <v>0</v>
      </c>
      <c r="AR279" s="180">
        <v>0</v>
      </c>
      <c r="AS279" s="180">
        <v>0</v>
      </c>
      <c r="AT279" s="180">
        <v>0</v>
      </c>
      <c r="AV279" s="180">
        <v>444298</v>
      </c>
      <c r="AW279" s="180">
        <v>0</v>
      </c>
      <c r="AX279" s="180">
        <v>0</v>
      </c>
      <c r="AY279" s="180">
        <v>0</v>
      </c>
      <c r="AZ279" s="180">
        <v>0</v>
      </c>
      <c r="BA279" s="180">
        <v>0</v>
      </c>
      <c r="BB279" s="180">
        <v>0</v>
      </c>
      <c r="BC279" s="180">
        <v>0</v>
      </c>
      <c r="BD279" s="180">
        <v>0</v>
      </c>
      <c r="BE279" s="180">
        <v>0</v>
      </c>
      <c r="BF279" s="180">
        <v>0</v>
      </c>
      <c r="BH279" s="180">
        <v>0</v>
      </c>
      <c r="BI279" s="180">
        <v>0</v>
      </c>
      <c r="BJ279" s="180">
        <v>0</v>
      </c>
      <c r="BK279" s="180">
        <v>0</v>
      </c>
      <c r="BM279" s="180">
        <v>0</v>
      </c>
      <c r="BN279" s="180">
        <v>0</v>
      </c>
      <c r="BO279" s="180">
        <v>0</v>
      </c>
      <c r="BP279" s="180">
        <v>0</v>
      </c>
      <c r="BQ279" s="180">
        <v>0</v>
      </c>
      <c r="BR279" s="180">
        <v>0</v>
      </c>
      <c r="BS279" s="180">
        <v>0</v>
      </c>
      <c r="BT279" s="180">
        <v>0</v>
      </c>
      <c r="BU279" s="180">
        <v>0</v>
      </c>
      <c r="BV279" s="180">
        <v>0</v>
      </c>
      <c r="BX279" s="180">
        <v>0</v>
      </c>
      <c r="BY279" s="180">
        <v>0</v>
      </c>
      <c r="BZ279" s="180">
        <v>0</v>
      </c>
      <c r="CA279" s="180">
        <v>0</v>
      </c>
      <c r="CB279" s="180">
        <v>0</v>
      </c>
      <c r="CD279" s="180">
        <v>0</v>
      </c>
    </row>
    <row r="280" spans="1:82" x14ac:dyDescent="0.3">
      <c r="A280" s="155">
        <v>987</v>
      </c>
      <c r="B280" s="180" t="s">
        <v>1177</v>
      </c>
      <c r="E280" s="180">
        <v>0</v>
      </c>
      <c r="G280" s="180">
        <v>0</v>
      </c>
      <c r="H280" s="180">
        <v>0</v>
      </c>
      <c r="I280" s="180">
        <v>0</v>
      </c>
      <c r="J280" s="180">
        <v>0</v>
      </c>
      <c r="K280" s="180">
        <v>0</v>
      </c>
      <c r="L280" s="180">
        <v>0</v>
      </c>
      <c r="M280" s="180">
        <v>0</v>
      </c>
      <c r="N280" s="180">
        <v>0</v>
      </c>
      <c r="O280" s="180">
        <v>0</v>
      </c>
      <c r="P280" s="180">
        <v>0</v>
      </c>
      <c r="Q280" s="180">
        <v>0</v>
      </c>
      <c r="R280" s="180">
        <v>0</v>
      </c>
      <c r="S280" s="180">
        <v>0</v>
      </c>
      <c r="T280" s="180">
        <v>0</v>
      </c>
      <c r="U280" s="180">
        <v>0</v>
      </c>
      <c r="V280" s="180">
        <v>0</v>
      </c>
      <c r="W280" s="180">
        <v>0</v>
      </c>
      <c r="Y280" s="180">
        <v>0</v>
      </c>
      <c r="Z280" s="180">
        <v>0</v>
      </c>
      <c r="AA280" s="180">
        <v>0</v>
      </c>
      <c r="AB280" s="180">
        <v>0</v>
      </c>
      <c r="AC280" s="180">
        <v>0</v>
      </c>
      <c r="AD280" s="180">
        <v>0</v>
      </c>
      <c r="AE280" s="180">
        <v>0</v>
      </c>
      <c r="AF280" s="180">
        <v>0</v>
      </c>
      <c r="AG280" s="180">
        <v>0</v>
      </c>
      <c r="AH280" s="180">
        <v>0</v>
      </c>
      <c r="AI280" s="180">
        <v>0</v>
      </c>
      <c r="AJ280" s="180">
        <v>0</v>
      </c>
      <c r="AM280" s="180">
        <v>0</v>
      </c>
      <c r="AN280" s="180">
        <v>0</v>
      </c>
      <c r="AO280" s="180">
        <v>0</v>
      </c>
      <c r="AP280" s="180">
        <v>0</v>
      </c>
      <c r="AQ280" s="180">
        <v>0</v>
      </c>
      <c r="AR280" s="180">
        <v>0</v>
      </c>
      <c r="AS280" s="180">
        <v>0</v>
      </c>
      <c r="AT280" s="180">
        <v>0</v>
      </c>
      <c r="AV280" s="180">
        <v>0</v>
      </c>
      <c r="AW280" s="180">
        <v>0</v>
      </c>
      <c r="AX280" s="180">
        <v>0</v>
      </c>
      <c r="AY280" s="180">
        <v>0</v>
      </c>
      <c r="AZ280" s="180">
        <v>0</v>
      </c>
      <c r="BA280" s="180">
        <v>0</v>
      </c>
      <c r="BB280" s="180">
        <v>0</v>
      </c>
      <c r="BC280" s="180">
        <v>0</v>
      </c>
      <c r="BD280" s="180">
        <v>0</v>
      </c>
      <c r="BE280" s="180">
        <v>0</v>
      </c>
      <c r="BF280" s="180">
        <v>0</v>
      </c>
      <c r="BH280" s="180">
        <v>0</v>
      </c>
      <c r="BI280" s="180">
        <v>0</v>
      </c>
      <c r="BJ280" s="180">
        <v>0</v>
      </c>
      <c r="BK280" s="180">
        <v>0</v>
      </c>
      <c r="BM280" s="180">
        <v>0</v>
      </c>
      <c r="BN280" s="180">
        <v>0</v>
      </c>
      <c r="BO280" s="180">
        <v>0</v>
      </c>
      <c r="BP280" s="180">
        <v>0</v>
      </c>
      <c r="BQ280" s="180">
        <v>0</v>
      </c>
      <c r="BR280" s="180">
        <v>0</v>
      </c>
      <c r="BS280" s="180">
        <v>0</v>
      </c>
      <c r="BT280" s="180">
        <v>0</v>
      </c>
      <c r="BU280" s="180">
        <v>0</v>
      </c>
      <c r="BV280" s="180">
        <v>0</v>
      </c>
      <c r="BX280" s="180">
        <v>0</v>
      </c>
      <c r="BY280" s="180">
        <v>0</v>
      </c>
      <c r="BZ280" s="180">
        <v>0</v>
      </c>
      <c r="CA280" s="180">
        <v>0</v>
      </c>
      <c r="CB280" s="180">
        <v>0</v>
      </c>
      <c r="CD280" s="180">
        <v>0</v>
      </c>
    </row>
    <row r="281" spans="1:82" x14ac:dyDescent="0.3">
      <c r="A281" s="155">
        <v>988</v>
      </c>
      <c r="B281" s="180" t="s">
        <v>1178</v>
      </c>
      <c r="E281" s="180">
        <v>2</v>
      </c>
      <c r="G281" s="180">
        <v>2</v>
      </c>
      <c r="H281" s="180">
        <v>2</v>
      </c>
      <c r="I281" s="180">
        <v>2</v>
      </c>
      <c r="J281" s="180">
        <v>2</v>
      </c>
      <c r="K281" s="180">
        <v>2</v>
      </c>
      <c r="L281" s="180">
        <v>2</v>
      </c>
      <c r="M281" s="180">
        <v>2</v>
      </c>
      <c r="N281" s="180">
        <v>2</v>
      </c>
      <c r="O281" s="180">
        <v>2</v>
      </c>
      <c r="P281" s="180">
        <v>2</v>
      </c>
      <c r="Q281" s="180">
        <v>2</v>
      </c>
      <c r="R281" s="180">
        <v>2</v>
      </c>
      <c r="S281" s="180">
        <v>2</v>
      </c>
      <c r="T281" s="180">
        <v>2</v>
      </c>
      <c r="U281" s="180">
        <v>2</v>
      </c>
      <c r="V281" s="180">
        <v>2</v>
      </c>
      <c r="W281" s="180">
        <v>2</v>
      </c>
      <c r="Y281" s="180">
        <v>2</v>
      </c>
      <c r="Z281" s="180">
        <v>2</v>
      </c>
      <c r="AA281" s="180">
        <v>2</v>
      </c>
      <c r="AB281" s="180">
        <v>2</v>
      </c>
      <c r="AC281" s="180">
        <v>2</v>
      </c>
      <c r="AD281" s="180">
        <v>0</v>
      </c>
      <c r="AE281" s="180">
        <v>2</v>
      </c>
      <c r="AF281" s="180">
        <v>2</v>
      </c>
      <c r="AG281" s="180">
        <v>2</v>
      </c>
      <c r="AH281" s="180">
        <v>2</v>
      </c>
      <c r="AI281" s="180">
        <v>2</v>
      </c>
      <c r="AJ281" s="180">
        <v>2</v>
      </c>
      <c r="AM281" s="180">
        <v>2</v>
      </c>
      <c r="AN281" s="180">
        <v>2</v>
      </c>
      <c r="AO281" s="180">
        <v>0</v>
      </c>
      <c r="AP281" s="180">
        <v>2</v>
      </c>
      <c r="AQ281" s="180">
        <v>0</v>
      </c>
      <c r="AR281" s="180">
        <v>0</v>
      </c>
      <c r="AS281" s="180">
        <v>2</v>
      </c>
      <c r="AT281" s="180">
        <v>2</v>
      </c>
      <c r="AV281" s="180">
        <v>2</v>
      </c>
      <c r="AW281" s="180">
        <v>2</v>
      </c>
      <c r="AX281" s="180">
        <v>2</v>
      </c>
      <c r="AY281" s="180">
        <v>2</v>
      </c>
      <c r="AZ281" s="180">
        <v>2</v>
      </c>
      <c r="BA281" s="180">
        <v>2</v>
      </c>
      <c r="BB281" s="180">
        <v>2</v>
      </c>
      <c r="BC281" s="180">
        <v>2</v>
      </c>
      <c r="BD281" s="180">
        <v>2</v>
      </c>
      <c r="BE281" s="180">
        <v>0</v>
      </c>
      <c r="BF281" s="180">
        <v>2</v>
      </c>
      <c r="BH281" s="180">
        <v>2</v>
      </c>
      <c r="BI281" s="180">
        <v>2</v>
      </c>
      <c r="BJ281" s="180">
        <v>2</v>
      </c>
      <c r="BK281" s="180">
        <v>2</v>
      </c>
      <c r="BM281" s="180">
        <v>2</v>
      </c>
      <c r="BN281" s="180">
        <v>2</v>
      </c>
      <c r="BO281" s="180">
        <v>2</v>
      </c>
      <c r="BP281" s="180">
        <v>2</v>
      </c>
      <c r="BQ281" s="180">
        <v>2</v>
      </c>
      <c r="BR281" s="180">
        <v>0</v>
      </c>
      <c r="BS281" s="180">
        <v>2</v>
      </c>
      <c r="BT281" s="180">
        <v>2</v>
      </c>
      <c r="BU281" s="180">
        <v>2</v>
      </c>
      <c r="BV281" s="180">
        <v>2</v>
      </c>
      <c r="BX281" s="180">
        <v>2</v>
      </c>
      <c r="BY281" s="180">
        <v>2</v>
      </c>
      <c r="BZ281" s="180">
        <v>2</v>
      </c>
      <c r="CA281" s="180">
        <v>2</v>
      </c>
      <c r="CB281" s="180">
        <v>2</v>
      </c>
      <c r="CD281" s="180">
        <v>2</v>
      </c>
    </row>
    <row r="282" spans="1:82" x14ac:dyDescent="0.3">
      <c r="A282" s="155">
        <v>989</v>
      </c>
      <c r="B282" s="180" t="s">
        <v>1179</v>
      </c>
      <c r="E282" s="180">
        <v>0</v>
      </c>
      <c r="G282" s="180">
        <v>3</v>
      </c>
      <c r="H282" s="180">
        <v>3</v>
      </c>
      <c r="I282" s="180">
        <v>0</v>
      </c>
      <c r="J282" s="180">
        <v>3</v>
      </c>
      <c r="K282" s="180">
        <v>3</v>
      </c>
      <c r="L282" s="180">
        <v>3</v>
      </c>
      <c r="M282" s="180">
        <v>0</v>
      </c>
      <c r="N282" s="180">
        <v>3</v>
      </c>
      <c r="O282" s="180">
        <v>3</v>
      </c>
      <c r="P282" s="180">
        <v>3</v>
      </c>
      <c r="Q282" s="180">
        <v>0</v>
      </c>
      <c r="R282" s="180">
        <v>0</v>
      </c>
      <c r="S282" s="180">
        <v>0</v>
      </c>
      <c r="T282" s="180">
        <v>0</v>
      </c>
      <c r="U282" s="180">
        <v>3</v>
      </c>
      <c r="V282" s="180">
        <v>3</v>
      </c>
      <c r="W282" s="180">
        <v>3</v>
      </c>
      <c r="Y282" s="180">
        <v>0</v>
      </c>
      <c r="Z282" s="180">
        <v>0</v>
      </c>
      <c r="AA282" s="180">
        <v>3</v>
      </c>
      <c r="AB282" s="180">
        <v>3</v>
      </c>
      <c r="AC282" s="180">
        <v>3</v>
      </c>
      <c r="AD282" s="180">
        <v>0</v>
      </c>
      <c r="AE282" s="180">
        <v>3</v>
      </c>
      <c r="AF282" s="180">
        <v>0</v>
      </c>
      <c r="AG282" s="180">
        <v>0</v>
      </c>
      <c r="AH282" s="180">
        <v>3</v>
      </c>
      <c r="AI282" s="180">
        <v>3</v>
      </c>
      <c r="AJ282" s="180">
        <v>0</v>
      </c>
      <c r="AM282" s="180">
        <v>3</v>
      </c>
      <c r="AN282" s="180">
        <v>3</v>
      </c>
      <c r="AO282" s="180">
        <v>3</v>
      </c>
      <c r="AP282" s="180">
        <v>3</v>
      </c>
      <c r="AQ282" s="180">
        <v>0</v>
      </c>
      <c r="AR282" s="180">
        <v>0</v>
      </c>
      <c r="AS282" s="180">
        <v>3</v>
      </c>
      <c r="AT282" s="180">
        <v>0</v>
      </c>
      <c r="AV282" s="180">
        <v>3</v>
      </c>
      <c r="AW282" s="180">
        <v>0</v>
      </c>
      <c r="AX282" s="180">
        <v>3</v>
      </c>
      <c r="AY282" s="180">
        <v>3</v>
      </c>
      <c r="AZ282" s="180">
        <v>3</v>
      </c>
      <c r="BA282" s="180">
        <v>3</v>
      </c>
      <c r="BB282" s="180">
        <v>3</v>
      </c>
      <c r="BC282" s="180">
        <v>3</v>
      </c>
      <c r="BD282" s="180">
        <v>0</v>
      </c>
      <c r="BE282" s="180">
        <v>0</v>
      </c>
      <c r="BF282" s="180">
        <v>3</v>
      </c>
      <c r="BH282" s="180">
        <v>0</v>
      </c>
      <c r="BI282" s="180">
        <v>0</v>
      </c>
      <c r="BJ282" s="180">
        <v>0</v>
      </c>
      <c r="BK282" s="180">
        <v>0</v>
      </c>
      <c r="BM282" s="180">
        <v>3</v>
      </c>
      <c r="BN282" s="180">
        <v>3</v>
      </c>
      <c r="BO282" s="180">
        <v>3</v>
      </c>
      <c r="BP282" s="180">
        <v>3</v>
      </c>
      <c r="BQ282" s="180">
        <v>3</v>
      </c>
      <c r="BR282" s="180">
        <v>0</v>
      </c>
      <c r="BS282" s="180">
        <v>3</v>
      </c>
      <c r="BT282" s="180">
        <v>0</v>
      </c>
      <c r="BU282" s="180">
        <v>3</v>
      </c>
      <c r="BV282" s="180">
        <v>3</v>
      </c>
      <c r="BX282" s="180">
        <v>0</v>
      </c>
      <c r="BY282" s="180">
        <v>0</v>
      </c>
      <c r="BZ282" s="180">
        <v>3</v>
      </c>
      <c r="CA282" s="180">
        <v>0</v>
      </c>
      <c r="CB282" s="180">
        <v>0</v>
      </c>
      <c r="CD282" s="180">
        <v>3</v>
      </c>
    </row>
    <row r="283" spans="1:82" x14ac:dyDescent="0.3">
      <c r="A283" s="155">
        <v>990</v>
      </c>
      <c r="B283" s="180" t="s">
        <v>594</v>
      </c>
      <c r="E283" s="180">
        <v>0</v>
      </c>
      <c r="G283" s="180">
        <v>0</v>
      </c>
      <c r="H283" s="180">
        <v>0</v>
      </c>
      <c r="I283" s="180">
        <v>0</v>
      </c>
      <c r="J283" s="180">
        <v>0</v>
      </c>
      <c r="K283" s="180">
        <v>0</v>
      </c>
      <c r="L283" s="180">
        <v>0</v>
      </c>
      <c r="M283" s="180">
        <v>0</v>
      </c>
      <c r="N283" s="180">
        <v>0</v>
      </c>
      <c r="O283" s="180">
        <v>0</v>
      </c>
      <c r="P283" s="180">
        <v>0</v>
      </c>
      <c r="Q283" s="180">
        <v>542752</v>
      </c>
      <c r="R283" s="180">
        <v>0</v>
      </c>
      <c r="S283" s="180">
        <v>0</v>
      </c>
      <c r="T283" s="180">
        <v>0</v>
      </c>
      <c r="U283" s="180">
        <v>0</v>
      </c>
      <c r="V283" s="180">
        <v>0</v>
      </c>
      <c r="W283" s="180">
        <v>0</v>
      </c>
      <c r="Y283" s="180">
        <v>0</v>
      </c>
      <c r="Z283" s="180">
        <v>0</v>
      </c>
      <c r="AA283" s="180">
        <v>0</v>
      </c>
      <c r="AB283" s="180">
        <v>0</v>
      </c>
      <c r="AC283" s="180">
        <v>0</v>
      </c>
      <c r="AD283" s="180">
        <v>0</v>
      </c>
      <c r="AE283" s="180">
        <v>0</v>
      </c>
      <c r="AF283" s="180">
        <v>0</v>
      </c>
      <c r="AG283" s="180">
        <v>0</v>
      </c>
      <c r="AH283" s="180">
        <v>0</v>
      </c>
      <c r="AI283" s="180">
        <v>378396</v>
      </c>
      <c r="AJ283" s="180">
        <v>0</v>
      </c>
      <c r="AM283" s="180">
        <v>0</v>
      </c>
      <c r="AN283" s="180">
        <v>0</v>
      </c>
      <c r="AO283" s="180">
        <v>0</v>
      </c>
      <c r="AP283" s="180">
        <v>0</v>
      </c>
      <c r="AQ283" s="180">
        <v>0</v>
      </c>
      <c r="AR283" s="180">
        <v>0</v>
      </c>
      <c r="AS283" s="180">
        <v>0</v>
      </c>
      <c r="AT283" s="180">
        <v>0</v>
      </c>
      <c r="AV283" s="180">
        <v>0</v>
      </c>
      <c r="AW283" s="180">
        <v>0</v>
      </c>
      <c r="AX283" s="180">
        <v>0</v>
      </c>
      <c r="AY283" s="180">
        <v>0</v>
      </c>
      <c r="AZ283" s="180">
        <v>0</v>
      </c>
      <c r="BA283" s="180">
        <v>0</v>
      </c>
      <c r="BB283" s="180">
        <v>0</v>
      </c>
      <c r="BC283" s="180">
        <v>0</v>
      </c>
      <c r="BD283" s="180">
        <v>0</v>
      </c>
      <c r="BE283" s="180">
        <v>0</v>
      </c>
      <c r="BF283" s="180">
        <v>0</v>
      </c>
      <c r="BH283" s="180">
        <v>0</v>
      </c>
      <c r="BI283" s="180">
        <v>0</v>
      </c>
      <c r="BJ283" s="180">
        <v>0</v>
      </c>
      <c r="BK283" s="180">
        <v>0</v>
      </c>
      <c r="BM283" s="180">
        <v>0</v>
      </c>
      <c r="BN283" s="180">
        <v>0</v>
      </c>
      <c r="BO283" s="180">
        <v>0</v>
      </c>
      <c r="BP283" s="180">
        <v>0</v>
      </c>
      <c r="BQ283" s="180">
        <v>0</v>
      </c>
      <c r="BR283" s="180">
        <v>0</v>
      </c>
      <c r="BS283" s="180">
        <v>30852</v>
      </c>
      <c r="BT283" s="180">
        <v>0</v>
      </c>
      <c r="BU283" s="180">
        <v>0</v>
      </c>
      <c r="BV283" s="180">
        <v>0</v>
      </c>
      <c r="BX283" s="180">
        <v>0</v>
      </c>
      <c r="BY283" s="180">
        <v>0</v>
      </c>
      <c r="BZ283" s="180">
        <v>0</v>
      </c>
      <c r="CA283" s="180">
        <v>0</v>
      </c>
      <c r="CB283" s="180">
        <v>0</v>
      </c>
      <c r="CD283" s="180">
        <v>0</v>
      </c>
    </row>
    <row r="284" spans="1:82" x14ac:dyDescent="0.3">
      <c r="A284" s="155">
        <v>991</v>
      </c>
      <c r="B284" s="180" t="s">
        <v>1180</v>
      </c>
      <c r="E284" s="180">
        <v>23</v>
      </c>
      <c r="G284" s="180">
        <v>22</v>
      </c>
      <c r="H284" s="180">
        <v>23</v>
      </c>
      <c r="I284" s="180">
        <v>0</v>
      </c>
      <c r="J284" s="180">
        <v>23</v>
      </c>
      <c r="K284" s="180">
        <v>23</v>
      </c>
      <c r="L284" s="180">
        <v>23</v>
      </c>
      <c r="M284" s="180">
        <v>22</v>
      </c>
      <c r="N284" s="180">
        <v>23</v>
      </c>
      <c r="O284" s="180">
        <v>23</v>
      </c>
      <c r="P284" s="180">
        <v>23</v>
      </c>
      <c r="Q284" s="180">
        <v>23</v>
      </c>
      <c r="R284" s="180">
        <v>22</v>
      </c>
      <c r="S284" s="180">
        <v>0</v>
      </c>
      <c r="T284" s="180">
        <v>0</v>
      </c>
      <c r="U284" s="180">
        <v>23</v>
      </c>
      <c r="V284" s="180">
        <v>23</v>
      </c>
      <c r="W284" s="180">
        <v>23</v>
      </c>
      <c r="Y284" s="180">
        <v>0</v>
      </c>
      <c r="Z284" s="180">
        <v>0</v>
      </c>
      <c r="AA284" s="180">
        <v>23</v>
      </c>
      <c r="AB284" s="180">
        <v>23</v>
      </c>
      <c r="AC284" s="180">
        <v>23</v>
      </c>
      <c r="AD284" s="180">
        <v>23</v>
      </c>
      <c r="AE284" s="180">
        <v>0</v>
      </c>
      <c r="AF284" s="180">
        <v>23</v>
      </c>
      <c r="AG284" s="180">
        <v>23</v>
      </c>
      <c r="AH284" s="180">
        <v>22</v>
      </c>
      <c r="AI284" s="180">
        <v>23</v>
      </c>
      <c r="AJ284" s="180">
        <v>22</v>
      </c>
      <c r="AM284" s="180">
        <v>23</v>
      </c>
      <c r="AN284" s="180">
        <v>23</v>
      </c>
      <c r="AO284" s="180">
        <v>23</v>
      </c>
      <c r="AP284" s="180">
        <v>0</v>
      </c>
      <c r="AQ284" s="180">
        <v>0</v>
      </c>
      <c r="AR284" s="180">
        <v>23</v>
      </c>
      <c r="AS284" s="180">
        <v>22</v>
      </c>
      <c r="AT284" s="180">
        <v>23</v>
      </c>
      <c r="AV284" s="180">
        <v>22</v>
      </c>
      <c r="AW284" s="180">
        <v>20</v>
      </c>
      <c r="AX284" s="180">
        <v>23</v>
      </c>
      <c r="AY284" s="180">
        <v>23</v>
      </c>
      <c r="AZ284" s="180">
        <v>0</v>
      </c>
      <c r="BA284" s="180">
        <v>23</v>
      </c>
      <c r="BB284" s="180">
        <v>22</v>
      </c>
      <c r="BC284" s="180">
        <v>23</v>
      </c>
      <c r="BD284" s="180">
        <v>0</v>
      </c>
      <c r="BE284" s="180">
        <v>23</v>
      </c>
      <c r="BF284" s="180">
        <v>22</v>
      </c>
      <c r="BH284" s="180">
        <v>0</v>
      </c>
      <c r="BI284" s="180">
        <v>0</v>
      </c>
      <c r="BJ284" s="180">
        <v>0</v>
      </c>
      <c r="BK284" s="180">
        <v>22</v>
      </c>
      <c r="BM284" s="180">
        <v>23</v>
      </c>
      <c r="BN284" s="180">
        <v>23</v>
      </c>
      <c r="BO284" s="180">
        <v>23</v>
      </c>
      <c r="BP284" s="180">
        <v>23</v>
      </c>
      <c r="BQ284" s="180">
        <v>22</v>
      </c>
      <c r="BR284" s="180">
        <v>23</v>
      </c>
      <c r="BS284" s="180">
        <v>23</v>
      </c>
      <c r="BT284" s="180">
        <v>23</v>
      </c>
      <c r="BU284" s="180">
        <v>23</v>
      </c>
      <c r="BV284" s="180">
        <v>23</v>
      </c>
      <c r="BX284" s="180">
        <v>0</v>
      </c>
      <c r="BY284" s="180">
        <v>0</v>
      </c>
      <c r="BZ284" s="180">
        <v>22</v>
      </c>
      <c r="CA284" s="180">
        <v>0</v>
      </c>
      <c r="CB284" s="180">
        <v>0</v>
      </c>
      <c r="CD284" s="180">
        <v>22</v>
      </c>
    </row>
    <row r="285" spans="1:82" x14ac:dyDescent="0.3">
      <c r="A285" s="155">
        <v>995</v>
      </c>
      <c r="B285" s="180" t="s">
        <v>275</v>
      </c>
      <c r="D285" s="180">
        <v>0</v>
      </c>
      <c r="E285" s="180">
        <v>0</v>
      </c>
      <c r="F285" s="180">
        <v>0</v>
      </c>
      <c r="G285" s="180">
        <v>0</v>
      </c>
      <c r="H285" s="180">
        <v>0</v>
      </c>
      <c r="I285" s="180">
        <v>0</v>
      </c>
      <c r="J285" s="180">
        <v>0</v>
      </c>
      <c r="K285" s="180">
        <v>0</v>
      </c>
      <c r="L285" s="180">
        <v>0</v>
      </c>
      <c r="M285" s="180">
        <v>0</v>
      </c>
      <c r="N285" s="180">
        <v>0</v>
      </c>
      <c r="O285" s="180">
        <v>0</v>
      </c>
      <c r="P285" s="180">
        <v>0</v>
      </c>
      <c r="Q285" s="180">
        <v>7.0000000000000007E-2</v>
      </c>
      <c r="R285" s="180">
        <v>0</v>
      </c>
      <c r="S285" s="180">
        <v>0</v>
      </c>
      <c r="T285" s="180">
        <v>0</v>
      </c>
      <c r="U285" s="180">
        <v>0</v>
      </c>
      <c r="V285" s="180">
        <v>7.0000000000000007E-2</v>
      </c>
      <c r="W285" s="180">
        <v>0</v>
      </c>
      <c r="X285" s="180">
        <v>0</v>
      </c>
      <c r="Y285" s="180">
        <v>0</v>
      </c>
      <c r="Z285" s="180">
        <v>0</v>
      </c>
      <c r="AA285" s="180">
        <v>0</v>
      </c>
      <c r="AB285" s="180">
        <v>0</v>
      </c>
      <c r="AC285" s="180">
        <v>0</v>
      </c>
      <c r="AD285" s="180">
        <v>0</v>
      </c>
      <c r="AE285" s="180">
        <v>0</v>
      </c>
      <c r="AF285" s="180">
        <v>0</v>
      </c>
      <c r="AG285" s="180">
        <v>0</v>
      </c>
      <c r="AH285" s="180">
        <v>0</v>
      </c>
      <c r="AI285" s="180">
        <v>0.08</v>
      </c>
      <c r="AJ285" s="180">
        <v>0</v>
      </c>
      <c r="AK285" s="180">
        <v>0</v>
      </c>
      <c r="AL285" s="180">
        <v>0</v>
      </c>
      <c r="AM285" s="180">
        <v>7.0000000000000007E-2</v>
      </c>
      <c r="AN285" s="180">
        <v>0</v>
      </c>
      <c r="AO285" s="180">
        <v>0</v>
      </c>
      <c r="AP285" s="180">
        <v>0</v>
      </c>
      <c r="AQ285" s="180">
        <v>0</v>
      </c>
      <c r="AR285" s="180">
        <v>0</v>
      </c>
      <c r="AS285" s="180">
        <v>0</v>
      </c>
      <c r="AT285" s="180">
        <v>0</v>
      </c>
      <c r="AU285" s="180">
        <v>0.09</v>
      </c>
      <c r="AV285" s="180">
        <v>0</v>
      </c>
      <c r="AW285" s="180">
        <v>0</v>
      </c>
      <c r="AX285" s="180">
        <v>0</v>
      </c>
      <c r="AY285" s="180">
        <v>0</v>
      </c>
      <c r="AZ285" s="180">
        <v>0</v>
      </c>
      <c r="BA285" s="180">
        <v>0</v>
      </c>
      <c r="BB285" s="180">
        <v>0</v>
      </c>
      <c r="BC285" s="180">
        <v>0</v>
      </c>
      <c r="BD285" s="180">
        <v>0</v>
      </c>
      <c r="BE285" s="180">
        <v>0</v>
      </c>
      <c r="BF285" s="180">
        <v>0</v>
      </c>
      <c r="BG285" s="180">
        <v>0</v>
      </c>
      <c r="BH285" s="180">
        <v>0</v>
      </c>
      <c r="BI285" s="180">
        <v>0</v>
      </c>
      <c r="BJ285" s="180">
        <v>0</v>
      </c>
      <c r="BK285" s="180">
        <v>0</v>
      </c>
      <c r="BL285" s="180">
        <v>0.08</v>
      </c>
      <c r="BM285" s="180">
        <v>0</v>
      </c>
      <c r="BN285" s="180">
        <v>0</v>
      </c>
      <c r="BO285" s="180">
        <v>0</v>
      </c>
      <c r="BP285" s="180">
        <v>0</v>
      </c>
      <c r="BQ285" s="180">
        <v>0</v>
      </c>
      <c r="BR285" s="180">
        <v>0.09</v>
      </c>
      <c r="BS285" s="180">
        <v>7.0000000000000007E-2</v>
      </c>
      <c r="BT285" s="180">
        <v>0</v>
      </c>
      <c r="BU285" s="180">
        <v>0</v>
      </c>
      <c r="BV285" s="180">
        <v>0</v>
      </c>
      <c r="BW285" s="180">
        <v>0</v>
      </c>
      <c r="BX285" s="180">
        <v>0</v>
      </c>
      <c r="BY285" s="180">
        <v>0</v>
      </c>
      <c r="BZ285" s="180">
        <v>0</v>
      </c>
      <c r="CA285" s="180">
        <v>0</v>
      </c>
      <c r="CB285" s="180">
        <v>0</v>
      </c>
      <c r="CC285" s="180">
        <v>0</v>
      </c>
      <c r="CD285" s="180">
        <v>0</v>
      </c>
    </row>
    <row r="286" spans="1:82" x14ac:dyDescent="0.3">
      <c r="A286" s="155">
        <v>996</v>
      </c>
      <c r="B286" s="180" t="s">
        <v>276</v>
      </c>
      <c r="D286" s="180">
        <v>0.01</v>
      </c>
      <c r="E286" s="180">
        <v>0</v>
      </c>
      <c r="F286" s="180">
        <v>0.01</v>
      </c>
      <c r="G286" s="180">
        <v>0</v>
      </c>
      <c r="H286" s="180">
        <v>0</v>
      </c>
      <c r="I286" s="180">
        <v>0</v>
      </c>
      <c r="J286" s="180">
        <v>0.01</v>
      </c>
      <c r="K286" s="180">
        <v>0</v>
      </c>
      <c r="L286" s="180">
        <v>0</v>
      </c>
      <c r="M286" s="180">
        <v>0</v>
      </c>
      <c r="N286" s="180">
        <v>0</v>
      </c>
      <c r="O286" s="180">
        <v>0.01</v>
      </c>
      <c r="P286" s="180">
        <v>0</v>
      </c>
      <c r="Q286" s="180">
        <v>0.01</v>
      </c>
      <c r="R286" s="180">
        <v>0.01</v>
      </c>
      <c r="S286" s="180">
        <v>0</v>
      </c>
      <c r="T286" s="180">
        <v>0.01</v>
      </c>
      <c r="U286" s="180">
        <v>0.01</v>
      </c>
      <c r="V286" s="180">
        <v>0.01</v>
      </c>
      <c r="W286" s="180">
        <v>0</v>
      </c>
      <c r="X286" s="180">
        <v>0.01</v>
      </c>
      <c r="Y286" s="180">
        <v>0.01</v>
      </c>
      <c r="Z286" s="180">
        <v>0.01</v>
      </c>
      <c r="AA286" s="180">
        <v>0.01</v>
      </c>
      <c r="AB286" s="180">
        <v>0.01</v>
      </c>
      <c r="AC286" s="180">
        <v>0.01</v>
      </c>
      <c r="AD286" s="180">
        <v>0.01</v>
      </c>
      <c r="AE286" s="180">
        <v>0.01</v>
      </c>
      <c r="AF286" s="180">
        <v>0.01</v>
      </c>
      <c r="AG286" s="180">
        <v>0.01</v>
      </c>
      <c r="AH286" s="180">
        <v>0</v>
      </c>
      <c r="AI286" s="180">
        <v>0.01</v>
      </c>
      <c r="AJ286" s="180">
        <v>0.01</v>
      </c>
      <c r="AK286" s="180">
        <v>0.01</v>
      </c>
      <c r="AL286" s="180">
        <v>0.01</v>
      </c>
      <c r="AM286" s="180">
        <v>0.01</v>
      </c>
      <c r="AN286" s="180">
        <v>0.01</v>
      </c>
      <c r="AO286" s="180">
        <v>0.01</v>
      </c>
      <c r="AP286" s="180">
        <v>0</v>
      </c>
      <c r="AQ286" s="180">
        <v>0</v>
      </c>
      <c r="AR286" s="180">
        <v>0.01</v>
      </c>
      <c r="AS286" s="180">
        <v>0</v>
      </c>
      <c r="AT286" s="180">
        <v>0.01</v>
      </c>
      <c r="AU286" s="180">
        <v>0</v>
      </c>
      <c r="AV286" s="180">
        <v>0.01</v>
      </c>
      <c r="AW286" s="180">
        <v>0</v>
      </c>
      <c r="AX286" s="180">
        <v>0.01</v>
      </c>
      <c r="AY286" s="180">
        <v>0.01</v>
      </c>
      <c r="AZ286" s="180">
        <v>0.01</v>
      </c>
      <c r="BA286" s="180">
        <v>0.01</v>
      </c>
      <c r="BB286" s="180">
        <v>0</v>
      </c>
      <c r="BC286" s="180">
        <v>0.01</v>
      </c>
      <c r="BD286" s="180">
        <v>0.01</v>
      </c>
      <c r="BE286" s="180">
        <v>0</v>
      </c>
      <c r="BF286" s="180">
        <v>0.01</v>
      </c>
      <c r="BG286" s="180">
        <v>0.01</v>
      </c>
      <c r="BH286" s="180">
        <v>0</v>
      </c>
      <c r="BI286" s="180">
        <v>0.01</v>
      </c>
      <c r="BJ286" s="180">
        <v>0</v>
      </c>
      <c r="BK286" s="180">
        <v>0.01</v>
      </c>
      <c r="BL286" s="180">
        <v>0.01</v>
      </c>
      <c r="BM286" s="180">
        <v>0.01</v>
      </c>
      <c r="BN286" s="180">
        <v>0.01</v>
      </c>
      <c r="BO286" s="180">
        <v>0.01</v>
      </c>
      <c r="BP286" s="180">
        <v>0.01</v>
      </c>
      <c r="BQ286" s="180">
        <v>0</v>
      </c>
      <c r="BR286" s="180">
        <v>0.01</v>
      </c>
      <c r="BS286" s="180">
        <v>0</v>
      </c>
      <c r="BT286" s="180">
        <v>0.01</v>
      </c>
      <c r="BU286" s="180">
        <v>0.01</v>
      </c>
      <c r="BV286" s="180">
        <v>0</v>
      </c>
      <c r="BW286" s="180">
        <v>0.01</v>
      </c>
      <c r="BX286" s="180">
        <v>0.01</v>
      </c>
      <c r="BY286" s="180">
        <v>0.01</v>
      </c>
      <c r="BZ286" s="180">
        <v>0.01</v>
      </c>
      <c r="CA286" s="180">
        <v>0.01</v>
      </c>
      <c r="CB286" s="180">
        <v>0.01</v>
      </c>
      <c r="CC286" s="180">
        <v>0</v>
      </c>
      <c r="CD286" s="180">
        <v>0.01</v>
      </c>
    </row>
    <row r="287" spans="1:82" x14ac:dyDescent="0.3">
      <c r="A287" s="155">
        <v>998</v>
      </c>
      <c r="B287" s="180" t="s">
        <v>277</v>
      </c>
      <c r="D287" s="180">
        <v>50</v>
      </c>
      <c r="E287" s="180">
        <v>50</v>
      </c>
      <c r="F287" s="180">
        <v>50</v>
      </c>
      <c r="G287" s="180">
        <v>50</v>
      </c>
      <c r="H287" s="180">
        <v>50</v>
      </c>
      <c r="I287" s="180">
        <v>50</v>
      </c>
      <c r="J287" s="180">
        <v>50</v>
      </c>
      <c r="K287" s="180">
        <v>50</v>
      </c>
      <c r="L287" s="180">
        <v>50</v>
      </c>
      <c r="M287" s="180">
        <v>50</v>
      </c>
      <c r="N287" s="180">
        <v>50</v>
      </c>
      <c r="O287" s="180">
        <v>50</v>
      </c>
      <c r="P287" s="180">
        <v>50</v>
      </c>
      <c r="Q287" s="180">
        <v>50</v>
      </c>
      <c r="R287" s="180">
        <v>50</v>
      </c>
      <c r="S287" s="180">
        <v>50</v>
      </c>
      <c r="T287" s="180">
        <v>50</v>
      </c>
      <c r="U287" s="180">
        <v>50</v>
      </c>
      <c r="V287" s="180">
        <v>50</v>
      </c>
      <c r="W287" s="180">
        <v>50</v>
      </c>
      <c r="X287" s="180">
        <v>50</v>
      </c>
      <c r="Y287" s="180">
        <v>50</v>
      </c>
      <c r="Z287" s="180">
        <v>50</v>
      </c>
      <c r="AA287" s="180">
        <v>50</v>
      </c>
      <c r="AB287" s="180">
        <v>50</v>
      </c>
      <c r="AC287" s="180">
        <v>50</v>
      </c>
      <c r="AD287" s="180">
        <v>50</v>
      </c>
      <c r="AE287" s="180">
        <v>50</v>
      </c>
      <c r="AF287" s="180">
        <v>50</v>
      </c>
      <c r="AG287" s="180">
        <v>50</v>
      </c>
      <c r="AH287" s="180">
        <v>50</v>
      </c>
      <c r="AI287" s="180">
        <v>50</v>
      </c>
      <c r="AJ287" s="180">
        <v>50</v>
      </c>
      <c r="AK287" s="180">
        <v>50</v>
      </c>
      <c r="AL287" s="180">
        <v>50</v>
      </c>
      <c r="AM287" s="180">
        <v>50</v>
      </c>
      <c r="AN287" s="180">
        <v>50</v>
      </c>
      <c r="AO287" s="180">
        <v>50</v>
      </c>
      <c r="AP287" s="180">
        <v>50</v>
      </c>
      <c r="AQ287" s="180">
        <v>50</v>
      </c>
      <c r="AR287" s="180">
        <v>50</v>
      </c>
      <c r="AS287" s="180">
        <v>50</v>
      </c>
      <c r="AT287" s="180">
        <v>50</v>
      </c>
      <c r="AU287" s="180">
        <v>50</v>
      </c>
      <c r="AV287" s="180">
        <v>50</v>
      </c>
      <c r="AW287" s="180">
        <v>50</v>
      </c>
      <c r="AX287" s="180">
        <v>50</v>
      </c>
      <c r="AY287" s="180">
        <v>50</v>
      </c>
      <c r="AZ287" s="180">
        <v>50</v>
      </c>
      <c r="BA287" s="180">
        <v>50</v>
      </c>
      <c r="BB287" s="180">
        <v>50</v>
      </c>
      <c r="BC287" s="180">
        <v>50</v>
      </c>
      <c r="BD287" s="180">
        <v>50</v>
      </c>
      <c r="BE287" s="180">
        <v>50</v>
      </c>
      <c r="BF287" s="180">
        <v>50</v>
      </c>
      <c r="BG287" s="180">
        <v>50</v>
      </c>
      <c r="BH287" s="180">
        <v>50</v>
      </c>
      <c r="BI287" s="180">
        <v>50</v>
      </c>
      <c r="BJ287" s="180">
        <v>50</v>
      </c>
      <c r="BK287" s="180">
        <v>50</v>
      </c>
      <c r="BL287" s="180">
        <v>50</v>
      </c>
      <c r="BM287" s="180">
        <v>50</v>
      </c>
      <c r="BN287" s="180">
        <v>50</v>
      </c>
      <c r="BO287" s="180">
        <v>50</v>
      </c>
      <c r="BP287" s="180">
        <v>50</v>
      </c>
      <c r="BQ287" s="180">
        <v>50</v>
      </c>
      <c r="BR287" s="180">
        <v>50</v>
      </c>
      <c r="BS287" s="180">
        <v>50</v>
      </c>
      <c r="BT287" s="180">
        <v>50</v>
      </c>
      <c r="BU287" s="180">
        <v>50</v>
      </c>
      <c r="BV287" s="180">
        <v>50</v>
      </c>
      <c r="BW287" s="180">
        <v>50</v>
      </c>
      <c r="BX287" s="180">
        <v>50</v>
      </c>
      <c r="BY287" s="180">
        <v>50</v>
      </c>
      <c r="BZ287" s="180">
        <v>50</v>
      </c>
      <c r="CA287" s="180">
        <v>50</v>
      </c>
      <c r="CB287" s="180">
        <v>50</v>
      </c>
      <c r="CC287" s="180">
        <v>50</v>
      </c>
      <c r="CD287" s="180">
        <v>50</v>
      </c>
    </row>
    <row r="288" spans="1:82" x14ac:dyDescent="0.3">
      <c r="A288" s="155">
        <v>999</v>
      </c>
      <c r="B288" s="180" t="s">
        <v>278</v>
      </c>
      <c r="D288" s="180">
        <v>50254</v>
      </c>
      <c r="E288" s="180">
        <v>50255</v>
      </c>
      <c r="F288" s="180">
        <v>50256</v>
      </c>
      <c r="G288" s="180">
        <v>50558</v>
      </c>
      <c r="H288" s="180">
        <v>50566</v>
      </c>
      <c r="I288" s="180">
        <v>50562</v>
      </c>
      <c r="J288" s="180">
        <v>50257</v>
      </c>
      <c r="K288" s="180">
        <v>50555</v>
      </c>
      <c r="L288" s="180">
        <v>50445</v>
      </c>
      <c r="M288" s="180">
        <v>50452</v>
      </c>
      <c r="N288" s="180">
        <v>50563</v>
      </c>
      <c r="O288" s="180">
        <v>50258</v>
      </c>
      <c r="P288" s="180">
        <v>50523</v>
      </c>
      <c r="Q288" s="180">
        <v>50259</v>
      </c>
      <c r="R288" s="180">
        <v>50260</v>
      </c>
      <c r="S288" s="180">
        <v>50487</v>
      </c>
      <c r="T288" s="180">
        <v>50261</v>
      </c>
      <c r="U288" s="180">
        <v>50262</v>
      </c>
      <c r="V288" s="180">
        <v>50263</v>
      </c>
      <c r="W288" s="180">
        <v>50264</v>
      </c>
      <c r="X288" s="180">
        <v>50265</v>
      </c>
      <c r="Y288" s="180">
        <v>50266</v>
      </c>
      <c r="Z288" s="180">
        <v>50267</v>
      </c>
      <c r="AA288" s="180">
        <v>50268</v>
      </c>
      <c r="AB288" s="180">
        <v>50269</v>
      </c>
      <c r="AC288" s="180">
        <v>50270</v>
      </c>
      <c r="AD288" s="180">
        <v>50271</v>
      </c>
      <c r="AE288" s="180">
        <v>50272</v>
      </c>
      <c r="AF288" s="180">
        <v>50273</v>
      </c>
      <c r="AG288" s="180">
        <v>50274</v>
      </c>
      <c r="AH288" s="180">
        <v>50480</v>
      </c>
      <c r="AI288" s="180">
        <v>50275</v>
      </c>
      <c r="AJ288" s="180">
        <v>50277</v>
      </c>
      <c r="AK288" s="180">
        <v>50276</v>
      </c>
      <c r="AL288" s="180">
        <v>50278</v>
      </c>
      <c r="AM288" s="180">
        <v>50279</v>
      </c>
      <c r="AN288" s="180">
        <v>50280</v>
      </c>
      <c r="AO288" s="180">
        <v>50281</v>
      </c>
      <c r="AP288" s="180">
        <v>50478</v>
      </c>
      <c r="AQ288" s="180">
        <v>50524</v>
      </c>
      <c r="AR288" s="180">
        <v>50282</v>
      </c>
      <c r="AS288" s="180">
        <v>50525</v>
      </c>
      <c r="AT288" s="180">
        <v>50283</v>
      </c>
      <c r="AU288" s="180">
        <v>50285</v>
      </c>
      <c r="AV288" s="180">
        <v>50553</v>
      </c>
      <c r="AW288" s="180">
        <v>50548</v>
      </c>
      <c r="AX288" s="180">
        <v>50284</v>
      </c>
      <c r="AY288" s="180">
        <v>50286</v>
      </c>
      <c r="AZ288" s="180">
        <v>50287</v>
      </c>
      <c r="BA288" s="180">
        <v>50288</v>
      </c>
      <c r="BB288" s="180">
        <v>50290</v>
      </c>
      <c r="BC288" s="180">
        <v>50564</v>
      </c>
      <c r="BD288" s="180">
        <v>50289</v>
      </c>
      <c r="BE288" s="180">
        <v>50291</v>
      </c>
      <c r="BF288" s="180">
        <v>50292</v>
      </c>
      <c r="BG288" s="180">
        <v>50293</v>
      </c>
      <c r="BH288" s="180">
        <v>50463</v>
      </c>
      <c r="BI288" s="180">
        <v>50294</v>
      </c>
      <c r="BJ288" s="180">
        <v>50538</v>
      </c>
      <c r="BK288" s="180">
        <v>50295</v>
      </c>
      <c r="BL288" s="180">
        <v>50296</v>
      </c>
      <c r="BM288" s="180">
        <v>50297</v>
      </c>
      <c r="BN288" s="180">
        <v>50449</v>
      </c>
      <c r="BO288" s="180">
        <v>50300</v>
      </c>
      <c r="BP288" s="180">
        <v>50298</v>
      </c>
      <c r="BQ288" s="180">
        <v>50299</v>
      </c>
      <c r="BR288" s="180">
        <v>50301</v>
      </c>
      <c r="BS288" s="180">
        <v>50302</v>
      </c>
      <c r="BT288" s="180">
        <v>50303</v>
      </c>
      <c r="BU288" s="180">
        <v>50304</v>
      </c>
      <c r="BV288" s="180">
        <v>50540</v>
      </c>
      <c r="BW288" s="180">
        <v>50305</v>
      </c>
      <c r="BX288" s="180">
        <v>50306</v>
      </c>
      <c r="BY288" s="180">
        <v>50479</v>
      </c>
      <c r="BZ288" s="180">
        <v>50307</v>
      </c>
      <c r="CA288" s="180">
        <v>50308</v>
      </c>
      <c r="CB288" s="180">
        <v>50309</v>
      </c>
      <c r="CC288" s="180">
        <v>50310</v>
      </c>
      <c r="CD288" s="180">
        <v>50311</v>
      </c>
    </row>
    <row r="289" spans="1:82" x14ac:dyDescent="0.3">
      <c r="A289" s="155">
        <v>9000</v>
      </c>
      <c r="B289" s="180" t="s">
        <v>1181</v>
      </c>
      <c r="C289" s="180" t="s">
        <v>352</v>
      </c>
      <c r="D289" s="180">
        <v>50304.01</v>
      </c>
      <c r="E289" s="180">
        <v>2476679.12</v>
      </c>
      <c r="F289" s="180">
        <v>50306.01</v>
      </c>
      <c r="G289" s="180">
        <v>70554396.810000002</v>
      </c>
      <c r="H289" s="180">
        <v>62647084.869999997</v>
      </c>
      <c r="I289" s="180">
        <v>83292587.609999999</v>
      </c>
      <c r="J289" s="180">
        <v>12095577.689999999</v>
      </c>
      <c r="K289" s="180">
        <v>14171662.135</v>
      </c>
      <c r="L289" s="180">
        <v>10768777.65</v>
      </c>
      <c r="M289" s="180">
        <v>488673703.73500001</v>
      </c>
      <c r="N289" s="180">
        <v>10780767.109999999</v>
      </c>
      <c r="O289" s="180">
        <v>248290134.08000001</v>
      </c>
      <c r="P289" s="180">
        <v>3471816.56</v>
      </c>
      <c r="Q289" s="180">
        <v>3367586666.4162998</v>
      </c>
      <c r="R289" s="180">
        <v>56674199.219999999</v>
      </c>
      <c r="S289" s="180">
        <v>2235633</v>
      </c>
      <c r="T289" s="180">
        <v>3236622910.6500001</v>
      </c>
      <c r="U289" s="180">
        <v>758717362.90999997</v>
      </c>
      <c r="V289" s="180">
        <v>1619009301.5699999</v>
      </c>
      <c r="W289" s="180">
        <v>1153455012.9300001</v>
      </c>
      <c r="X289" s="180">
        <v>50315.01</v>
      </c>
      <c r="Y289" s="180">
        <v>664332643.66999996</v>
      </c>
      <c r="Z289" s="180">
        <v>105412285.87</v>
      </c>
      <c r="AA289" s="180">
        <v>656478776.495</v>
      </c>
      <c r="AB289" s="180">
        <v>203435408.27000001</v>
      </c>
      <c r="AC289" s="180">
        <v>78363016.745000005</v>
      </c>
      <c r="AD289" s="180">
        <v>74777158.439999998</v>
      </c>
      <c r="AE289" s="180">
        <v>156587145.63999999</v>
      </c>
      <c r="AF289" s="180">
        <v>678086286.17499995</v>
      </c>
      <c r="AG289" s="180">
        <v>178864227.59</v>
      </c>
      <c r="AH289" s="180">
        <v>21788462.010000002</v>
      </c>
      <c r="AI289" s="180">
        <v>2277998099.3922</v>
      </c>
      <c r="AJ289" s="180">
        <v>60255288.509999998</v>
      </c>
      <c r="AK289" s="180">
        <v>50326.01</v>
      </c>
      <c r="AL289" s="180">
        <v>50328.01</v>
      </c>
      <c r="AM289" s="180">
        <v>843628581.74000001</v>
      </c>
      <c r="AN289" s="180">
        <v>21762738.239999998</v>
      </c>
      <c r="AO289" s="180">
        <v>30689371.620000001</v>
      </c>
      <c r="AP289" s="180">
        <v>1371634</v>
      </c>
      <c r="AQ289" s="180">
        <v>230810369.75</v>
      </c>
      <c r="AR289" s="180">
        <v>601500303.22000003</v>
      </c>
      <c r="AS289" s="180">
        <v>12548385.810000001</v>
      </c>
      <c r="AT289" s="180">
        <v>115340951.93000001</v>
      </c>
      <c r="AU289" s="180">
        <v>50335.09</v>
      </c>
      <c r="AV289" s="180">
        <v>1263538424.8599999</v>
      </c>
      <c r="AW289" s="180">
        <v>66359473.270000003</v>
      </c>
      <c r="AX289" s="180">
        <v>87443730.420000002</v>
      </c>
      <c r="AY289" s="180">
        <v>373598383.17390001</v>
      </c>
      <c r="AZ289" s="180">
        <v>71508954.819999993</v>
      </c>
      <c r="BA289" s="180">
        <v>39397208.600000001</v>
      </c>
      <c r="BB289" s="180">
        <v>1165159</v>
      </c>
      <c r="BC289" s="180">
        <v>11542752.752499999</v>
      </c>
      <c r="BD289" s="180">
        <v>525774369.05000001</v>
      </c>
      <c r="BE289" s="180">
        <v>6771839.8600000003</v>
      </c>
      <c r="BF289" s="180">
        <v>25794344.260000002</v>
      </c>
      <c r="BG289" s="180">
        <v>50343.01</v>
      </c>
      <c r="BH289" s="180">
        <v>3367062.94</v>
      </c>
      <c r="BI289" s="180">
        <v>22127491.609999999</v>
      </c>
      <c r="BJ289" s="180">
        <v>4538197.8</v>
      </c>
      <c r="BK289" s="180">
        <v>176728778.93000001</v>
      </c>
      <c r="BL289" s="180">
        <v>50346.09</v>
      </c>
      <c r="BM289" s="180">
        <v>86529589.079999998</v>
      </c>
      <c r="BN289" s="180">
        <v>126837354.487</v>
      </c>
      <c r="BO289" s="180">
        <v>60231922.219999999</v>
      </c>
      <c r="BP289" s="180">
        <v>59012624.049999997</v>
      </c>
      <c r="BQ289" s="180">
        <v>363830692.16500002</v>
      </c>
      <c r="BR289" s="180">
        <v>81582247.469999999</v>
      </c>
      <c r="BS289" s="180">
        <v>682557151.65999997</v>
      </c>
      <c r="BT289" s="180">
        <v>55675726.960000001</v>
      </c>
      <c r="BU289" s="180">
        <v>220424062.81330001</v>
      </c>
      <c r="BV289" s="180">
        <v>26773381.460000001</v>
      </c>
      <c r="BW289" s="180">
        <v>50355.01</v>
      </c>
      <c r="BX289" s="180">
        <v>43537172.759999998</v>
      </c>
      <c r="BY289" s="180">
        <v>6267687.9299999997</v>
      </c>
      <c r="BZ289" s="180">
        <v>40290213.469999999</v>
      </c>
      <c r="CA289" s="180">
        <v>21523708.260000002</v>
      </c>
      <c r="CB289" s="180">
        <v>45900538.780000001</v>
      </c>
      <c r="CC289" s="180">
        <v>50360</v>
      </c>
      <c r="CD289" s="180">
        <v>7325927.932</v>
      </c>
    </row>
    <row r="290" spans="1:82" s="639" customFormat="1" x14ac:dyDescent="0.3">
      <c r="A290" s="155">
        <v>9001</v>
      </c>
      <c r="B290" s="639" t="s">
        <v>1182</v>
      </c>
      <c r="C290" s="639" t="s">
        <v>1183</v>
      </c>
      <c r="D290" s="639">
        <v>0</v>
      </c>
      <c r="E290" s="639">
        <v>357695</v>
      </c>
      <c r="F290" s="639">
        <v>0</v>
      </c>
      <c r="G290" s="639">
        <v>11775739</v>
      </c>
      <c r="H290" s="639">
        <v>9139619</v>
      </c>
      <c r="I290" s="639">
        <v>11388607</v>
      </c>
      <c r="J290" s="639">
        <v>139279</v>
      </c>
      <c r="K290" s="639">
        <v>2762207</v>
      </c>
      <c r="L290" s="639">
        <v>1443848</v>
      </c>
      <c r="M290" s="639">
        <v>89950808</v>
      </c>
      <c r="N290" s="639">
        <v>1344064</v>
      </c>
      <c r="O290" s="639">
        <v>15996879</v>
      </c>
      <c r="P290" s="639">
        <v>480196</v>
      </c>
      <c r="Q290" s="639">
        <v>157104198</v>
      </c>
      <c r="R290" s="639">
        <v>7594627</v>
      </c>
      <c r="S290" s="639">
        <v>314966</v>
      </c>
      <c r="T290" s="639">
        <v>279897966</v>
      </c>
      <c r="U290" s="639">
        <v>70939771</v>
      </c>
      <c r="V290" s="639">
        <v>70420190</v>
      </c>
      <c r="W290" s="639">
        <v>219437693</v>
      </c>
      <c r="X290" s="639">
        <v>0</v>
      </c>
      <c r="Y290" s="639">
        <v>45778276</v>
      </c>
      <c r="Z290" s="639">
        <v>3608465</v>
      </c>
      <c r="AA290" s="639">
        <v>50635615</v>
      </c>
      <c r="AB290" s="639">
        <v>6547991</v>
      </c>
      <c r="AC290" s="639">
        <v>6361598</v>
      </c>
      <c r="AD290" s="639">
        <v>3275282</v>
      </c>
      <c r="AE290" s="639">
        <v>8168951</v>
      </c>
      <c r="AF290" s="639">
        <v>73838430</v>
      </c>
      <c r="AG290" s="639">
        <v>15556315</v>
      </c>
      <c r="AH290" s="639">
        <v>3866644</v>
      </c>
      <c r="AI290" s="639">
        <v>116118290</v>
      </c>
      <c r="AJ290" s="639">
        <v>8502697</v>
      </c>
      <c r="AK290" s="639">
        <v>0</v>
      </c>
      <c r="AL290" s="639">
        <v>0</v>
      </c>
      <c r="AM290" s="639">
        <v>37442538</v>
      </c>
      <c r="AN290" s="639">
        <v>1151981</v>
      </c>
      <c r="AO290" s="639">
        <v>1266859</v>
      </c>
      <c r="AP290" s="639">
        <v>193193</v>
      </c>
      <c r="AQ290" s="639">
        <v>42154093</v>
      </c>
      <c r="AR290" s="639">
        <v>97699480</v>
      </c>
      <c r="AS290" s="639">
        <v>1336643</v>
      </c>
      <c r="AT290" s="639">
        <v>5548319</v>
      </c>
      <c r="AU290" s="639">
        <v>0</v>
      </c>
      <c r="AV290" s="639">
        <v>62946250</v>
      </c>
      <c r="AW290" s="639">
        <v>12261587</v>
      </c>
      <c r="AX290" s="639">
        <v>5081731</v>
      </c>
      <c r="AY290" s="639">
        <v>44562280</v>
      </c>
      <c r="AZ290" s="639">
        <v>4457826</v>
      </c>
      <c r="BA290" s="639">
        <v>4657909</v>
      </c>
      <c r="BB290" s="639">
        <v>170853</v>
      </c>
      <c r="BC290" s="639">
        <v>912699</v>
      </c>
      <c r="BD290" s="639">
        <v>17091358</v>
      </c>
      <c r="BE290" s="639">
        <v>737948</v>
      </c>
      <c r="BF290" s="639">
        <v>1086431</v>
      </c>
      <c r="BG290" s="639">
        <v>0</v>
      </c>
      <c r="BH290" s="639">
        <v>426685</v>
      </c>
      <c r="BI290" s="639">
        <v>821224</v>
      </c>
      <c r="BJ290" s="639">
        <v>749600</v>
      </c>
      <c r="BK290" s="639">
        <v>10964706</v>
      </c>
      <c r="BL290" s="639">
        <v>0</v>
      </c>
      <c r="BM290" s="639">
        <v>3308678</v>
      </c>
      <c r="BN290" s="639">
        <v>15344063</v>
      </c>
      <c r="BO290" s="639">
        <v>2689420</v>
      </c>
      <c r="BP290" s="639">
        <v>5700667</v>
      </c>
      <c r="BQ290" s="639">
        <v>44798779</v>
      </c>
      <c r="BR290" s="639">
        <v>1633775</v>
      </c>
      <c r="BS290" s="639">
        <v>82104540</v>
      </c>
      <c r="BT290" s="639">
        <v>2077289</v>
      </c>
      <c r="BU290" s="639">
        <v>14563697</v>
      </c>
      <c r="BV290" s="639">
        <v>5673107</v>
      </c>
      <c r="BW290" s="639">
        <v>0</v>
      </c>
      <c r="BX290" s="639">
        <v>2811336</v>
      </c>
      <c r="BY290" s="639">
        <v>672533</v>
      </c>
      <c r="BZ290" s="639">
        <v>2067020</v>
      </c>
      <c r="CA290" s="639">
        <v>250343</v>
      </c>
      <c r="CB290" s="639">
        <v>1928605</v>
      </c>
      <c r="CC290" s="639">
        <v>0</v>
      </c>
      <c r="CD290" s="639">
        <v>472758</v>
      </c>
    </row>
    <row r="291" spans="1:82" s="639" customFormat="1" x14ac:dyDescent="0.3">
      <c r="A291" s="155">
        <v>9002</v>
      </c>
      <c r="B291" s="639" t="s">
        <v>1184</v>
      </c>
      <c r="C291" s="639" t="s">
        <v>1185</v>
      </c>
      <c r="D291" s="639">
        <v>0</v>
      </c>
      <c r="E291" s="639">
        <v>6984</v>
      </c>
      <c r="F291" s="639">
        <v>0</v>
      </c>
      <c r="G291" s="639">
        <v>109158</v>
      </c>
      <c r="H291" s="639">
        <v>62428</v>
      </c>
      <c r="I291" s="639">
        <v>51855</v>
      </c>
      <c r="J291" s="639">
        <v>322</v>
      </c>
      <c r="K291" s="639">
        <v>1996</v>
      </c>
      <c r="L291" s="639">
        <v>6482</v>
      </c>
      <c r="M291" s="639">
        <v>1421950</v>
      </c>
      <c r="N291" s="639">
        <v>39205</v>
      </c>
      <c r="O291" s="639">
        <v>472333</v>
      </c>
      <c r="P291" s="639">
        <v>2011</v>
      </c>
      <c r="Q291" s="639">
        <v>6355032</v>
      </c>
      <c r="R291" s="639">
        <v>143018</v>
      </c>
      <c r="S291" s="639">
        <v>4092</v>
      </c>
      <c r="T291" s="639">
        <v>19468452</v>
      </c>
      <c r="U291" s="639">
        <v>2667399</v>
      </c>
      <c r="V291" s="639">
        <v>5306216</v>
      </c>
      <c r="W291" s="639">
        <v>6632364</v>
      </c>
      <c r="X291" s="639">
        <v>0</v>
      </c>
      <c r="Y291" s="639">
        <v>1754550</v>
      </c>
      <c r="Z291" s="639">
        <v>32504</v>
      </c>
      <c r="AA291" s="639">
        <v>1600295</v>
      </c>
      <c r="AB291" s="639">
        <v>267349</v>
      </c>
      <c r="AC291" s="639">
        <v>147229</v>
      </c>
      <c r="AD291" s="639">
        <v>61768</v>
      </c>
      <c r="AE291" s="639">
        <v>145396</v>
      </c>
      <c r="AF291" s="639">
        <v>4804372</v>
      </c>
      <c r="AG291" s="639">
        <v>347220</v>
      </c>
      <c r="AH291" s="639">
        <v>11958</v>
      </c>
      <c r="AI291" s="639">
        <v>10570637</v>
      </c>
      <c r="AJ291" s="639">
        <v>14310</v>
      </c>
      <c r="AK291" s="639">
        <v>0</v>
      </c>
      <c r="AL291" s="639">
        <v>0</v>
      </c>
      <c r="AM291" s="639">
        <v>2344823</v>
      </c>
      <c r="AN291" s="639">
        <v>21072</v>
      </c>
      <c r="AO291" s="639">
        <v>30036</v>
      </c>
      <c r="AP291" s="639">
        <v>0</v>
      </c>
      <c r="AQ291" s="639">
        <v>786919</v>
      </c>
      <c r="AR291" s="639">
        <v>407976</v>
      </c>
      <c r="AS291" s="639">
        <v>20677</v>
      </c>
      <c r="AT291" s="639">
        <v>205978</v>
      </c>
      <c r="AU291" s="639">
        <v>0</v>
      </c>
      <c r="AV291" s="639">
        <v>340036</v>
      </c>
      <c r="AW291" s="639">
        <v>342326</v>
      </c>
      <c r="AX291" s="639">
        <v>68409</v>
      </c>
      <c r="AY291" s="639">
        <v>2656423</v>
      </c>
      <c r="AZ291" s="639">
        <v>129621</v>
      </c>
      <c r="BA291" s="639">
        <v>81095</v>
      </c>
      <c r="BB291" s="639">
        <v>0</v>
      </c>
      <c r="BC291" s="639">
        <v>48002</v>
      </c>
      <c r="BD291" s="639">
        <v>893210</v>
      </c>
      <c r="BE291" s="639">
        <v>2846</v>
      </c>
      <c r="BF291" s="639">
        <v>2804</v>
      </c>
      <c r="BG291" s="639">
        <v>0</v>
      </c>
      <c r="BH291" s="639">
        <v>1121</v>
      </c>
      <c r="BI291" s="639">
        <v>2862</v>
      </c>
      <c r="BJ291" s="639">
        <v>82516</v>
      </c>
      <c r="BK291" s="639">
        <v>973721</v>
      </c>
      <c r="BL291" s="639">
        <v>0</v>
      </c>
      <c r="BM291" s="639">
        <v>167888</v>
      </c>
      <c r="BN291" s="639">
        <v>474823</v>
      </c>
      <c r="BO291" s="639">
        <v>79704</v>
      </c>
      <c r="BP291" s="639">
        <v>107062</v>
      </c>
      <c r="BQ291" s="639">
        <v>1809761</v>
      </c>
      <c r="BR291" s="639">
        <v>92536</v>
      </c>
      <c r="BS291" s="639">
        <v>2061370</v>
      </c>
      <c r="BT291" s="639">
        <v>28619</v>
      </c>
      <c r="BU291" s="639">
        <v>1233922</v>
      </c>
      <c r="BV291" s="639">
        <v>50002</v>
      </c>
      <c r="BW291" s="639">
        <v>0</v>
      </c>
      <c r="BX291" s="639">
        <v>49597</v>
      </c>
      <c r="BY291" s="639">
        <v>2229</v>
      </c>
      <c r="BZ291" s="639">
        <v>117574</v>
      </c>
      <c r="CA291" s="639">
        <v>8136</v>
      </c>
      <c r="CB291" s="639">
        <v>172194</v>
      </c>
      <c r="CC291" s="639">
        <v>0</v>
      </c>
      <c r="CD291" s="639">
        <v>1016</v>
      </c>
    </row>
    <row r="292" spans="1:82" s="639" customFormat="1" x14ac:dyDescent="0.3">
      <c r="A292" s="155">
        <v>9003</v>
      </c>
      <c r="B292" s="639" t="s">
        <v>1186</v>
      </c>
      <c r="C292" s="639" t="s">
        <v>1187</v>
      </c>
      <c r="D292" s="639">
        <v>0</v>
      </c>
      <c r="E292" s="639">
        <v>6984</v>
      </c>
      <c r="F292" s="639">
        <v>0</v>
      </c>
      <c r="G292" s="639">
        <v>766904</v>
      </c>
      <c r="H292" s="639">
        <v>80876</v>
      </c>
      <c r="I292" s="639">
        <v>281061</v>
      </c>
      <c r="J292" s="639">
        <v>322</v>
      </c>
      <c r="K292" s="639">
        <v>29582</v>
      </c>
      <c r="L292" s="639">
        <v>6482</v>
      </c>
      <c r="M292" s="639">
        <v>12699010</v>
      </c>
      <c r="N292" s="639">
        <v>282973</v>
      </c>
      <c r="O292" s="639">
        <v>4636566</v>
      </c>
      <c r="P292" s="639">
        <v>2011</v>
      </c>
      <c r="Q292" s="639">
        <v>74725320</v>
      </c>
      <c r="R292" s="639">
        <v>1617829</v>
      </c>
      <c r="S292" s="639">
        <v>4092</v>
      </c>
      <c r="T292" s="639">
        <v>175337710</v>
      </c>
      <c r="U292" s="639">
        <v>23393707</v>
      </c>
      <c r="V292" s="639">
        <v>34796695</v>
      </c>
      <c r="W292" s="639">
        <v>47901831</v>
      </c>
      <c r="X292" s="639">
        <v>0</v>
      </c>
      <c r="Y292" s="639">
        <v>7275419</v>
      </c>
      <c r="Z292" s="639">
        <v>377475</v>
      </c>
      <c r="AA292" s="639">
        <v>18317159</v>
      </c>
      <c r="AB292" s="639">
        <v>1803811</v>
      </c>
      <c r="AC292" s="639">
        <v>895373</v>
      </c>
      <c r="AD292" s="639">
        <v>817948</v>
      </c>
      <c r="AE292" s="639">
        <v>2728206</v>
      </c>
      <c r="AF292" s="639">
        <v>21644882</v>
      </c>
      <c r="AG292" s="639">
        <v>3380917</v>
      </c>
      <c r="AH292" s="639">
        <v>514933</v>
      </c>
      <c r="AI292" s="639">
        <v>82121722</v>
      </c>
      <c r="AJ292" s="639">
        <v>38252</v>
      </c>
      <c r="AK292" s="639">
        <v>0</v>
      </c>
      <c r="AL292" s="639">
        <v>0</v>
      </c>
      <c r="AM292" s="639">
        <v>15838191</v>
      </c>
      <c r="AN292" s="639">
        <v>245510</v>
      </c>
      <c r="AO292" s="639">
        <v>377817</v>
      </c>
      <c r="AP292" s="639">
        <v>0</v>
      </c>
      <c r="AQ292" s="639">
        <v>16414865</v>
      </c>
      <c r="AR292" s="639">
        <v>51718836</v>
      </c>
      <c r="AS292" s="639">
        <v>416084</v>
      </c>
      <c r="AT292" s="639">
        <v>1393497</v>
      </c>
      <c r="AU292" s="639">
        <v>0</v>
      </c>
      <c r="AV292" s="639">
        <v>15866490</v>
      </c>
      <c r="AW292" s="639">
        <v>1602654</v>
      </c>
      <c r="AX292" s="639">
        <v>577826</v>
      </c>
      <c r="AY292" s="639">
        <v>11714033</v>
      </c>
      <c r="AZ292" s="639">
        <v>407415</v>
      </c>
      <c r="BA292" s="639">
        <v>267155</v>
      </c>
      <c r="BB292" s="639">
        <v>0</v>
      </c>
      <c r="BC292" s="639">
        <v>48002</v>
      </c>
      <c r="BD292" s="639">
        <v>12562868</v>
      </c>
      <c r="BE292" s="639">
        <v>2846</v>
      </c>
      <c r="BF292" s="639">
        <v>57551</v>
      </c>
      <c r="BG292" s="639">
        <v>0</v>
      </c>
      <c r="BH292" s="639">
        <v>1121</v>
      </c>
      <c r="BI292" s="639">
        <v>31290</v>
      </c>
      <c r="BJ292" s="639">
        <v>100978</v>
      </c>
      <c r="BK292" s="639">
        <v>5587252</v>
      </c>
      <c r="BL292" s="639">
        <v>0</v>
      </c>
      <c r="BM292" s="639">
        <v>850019</v>
      </c>
      <c r="BN292" s="639">
        <v>2631116</v>
      </c>
      <c r="BO292" s="639">
        <v>1291340</v>
      </c>
      <c r="BP292" s="639">
        <v>1945920</v>
      </c>
      <c r="BQ292" s="639">
        <v>7599334</v>
      </c>
      <c r="BR292" s="639">
        <v>771435</v>
      </c>
      <c r="BS292" s="639">
        <v>31167225</v>
      </c>
      <c r="BT292" s="639">
        <v>358588</v>
      </c>
      <c r="BU292" s="639">
        <v>4496995</v>
      </c>
      <c r="BV292" s="639">
        <v>50002</v>
      </c>
      <c r="BW292" s="639">
        <v>0</v>
      </c>
      <c r="BX292" s="639">
        <v>966952</v>
      </c>
      <c r="BY292" s="639">
        <v>9257</v>
      </c>
      <c r="BZ292" s="639">
        <v>1184068</v>
      </c>
      <c r="CA292" s="639">
        <v>8480</v>
      </c>
      <c r="CB292" s="639">
        <v>950056</v>
      </c>
      <c r="CC292" s="639">
        <v>0</v>
      </c>
      <c r="CD292" s="639">
        <v>20738</v>
      </c>
    </row>
    <row r="293" spans="1:82" x14ac:dyDescent="0.3">
      <c r="A293" s="155">
        <v>9004</v>
      </c>
      <c r="B293" s="180" t="s">
        <v>1188</v>
      </c>
      <c r="C293" s="180" t="s">
        <v>1189</v>
      </c>
      <c r="D293" s="180" t="s">
        <v>1190</v>
      </c>
      <c r="E293" s="180" t="s">
        <v>352</v>
      </c>
      <c r="F293" s="180" t="s">
        <v>1190</v>
      </c>
      <c r="G293" s="180" t="s">
        <v>352</v>
      </c>
      <c r="H293" s="180" t="s">
        <v>352</v>
      </c>
      <c r="I293" s="180" t="s">
        <v>352</v>
      </c>
      <c r="J293" s="180" t="s">
        <v>1190</v>
      </c>
      <c r="K293" s="180" t="s">
        <v>352</v>
      </c>
      <c r="L293" s="180" t="s">
        <v>352</v>
      </c>
      <c r="M293" s="180" t="s">
        <v>352</v>
      </c>
      <c r="N293" s="180" t="s">
        <v>352</v>
      </c>
      <c r="O293" s="180" t="s">
        <v>1190</v>
      </c>
      <c r="P293" s="180" t="s">
        <v>352</v>
      </c>
      <c r="Q293" s="180" t="s">
        <v>1190</v>
      </c>
      <c r="R293" s="180" t="s">
        <v>1190</v>
      </c>
      <c r="S293" s="180" t="s">
        <v>352</v>
      </c>
      <c r="T293" s="180" t="s">
        <v>1190</v>
      </c>
      <c r="U293" s="180" t="s">
        <v>1190</v>
      </c>
      <c r="V293" s="180" t="s">
        <v>1190</v>
      </c>
      <c r="W293" s="180" t="s">
        <v>352</v>
      </c>
      <c r="X293" s="180" t="s">
        <v>1190</v>
      </c>
      <c r="Y293" s="180" t="s">
        <v>1190</v>
      </c>
      <c r="Z293" s="180" t="s">
        <v>1190</v>
      </c>
      <c r="AA293" s="180" t="s">
        <v>1190</v>
      </c>
      <c r="AB293" s="180" t="s">
        <v>1190</v>
      </c>
      <c r="AC293" s="180" t="s">
        <v>1190</v>
      </c>
      <c r="AD293" s="180" t="s">
        <v>1190</v>
      </c>
      <c r="AE293" s="180" t="s">
        <v>1190</v>
      </c>
      <c r="AF293" s="180" t="s">
        <v>1190</v>
      </c>
      <c r="AG293" s="180" t="s">
        <v>1190</v>
      </c>
      <c r="AH293" s="180" t="s">
        <v>352</v>
      </c>
      <c r="AI293" s="180" t="s">
        <v>1190</v>
      </c>
      <c r="AJ293" s="180" t="s">
        <v>1190</v>
      </c>
      <c r="AK293" s="180" t="s">
        <v>1190</v>
      </c>
      <c r="AL293" s="180" t="s">
        <v>1190</v>
      </c>
      <c r="AM293" s="180" t="s">
        <v>1190</v>
      </c>
      <c r="AN293" s="180" t="s">
        <v>1190</v>
      </c>
      <c r="AO293" s="180" t="s">
        <v>1190</v>
      </c>
      <c r="AP293" s="180" t="s">
        <v>352</v>
      </c>
      <c r="AQ293" s="180" t="s">
        <v>352</v>
      </c>
      <c r="AR293" s="180" t="s">
        <v>1190</v>
      </c>
      <c r="AS293" s="180" t="s">
        <v>352</v>
      </c>
      <c r="AT293" s="180" t="s">
        <v>1190</v>
      </c>
      <c r="AU293" s="180" t="s">
        <v>352</v>
      </c>
      <c r="AV293" s="180" t="s">
        <v>1190</v>
      </c>
      <c r="AW293" s="180" t="s">
        <v>352</v>
      </c>
      <c r="AX293" s="180" t="s">
        <v>1190</v>
      </c>
      <c r="AY293" s="180" t="s">
        <v>1190</v>
      </c>
      <c r="AZ293" s="180" t="s">
        <v>1190</v>
      </c>
      <c r="BA293" s="180" t="s">
        <v>1190</v>
      </c>
      <c r="BB293" s="180" t="s">
        <v>352</v>
      </c>
      <c r="BC293" s="180" t="s">
        <v>1190</v>
      </c>
      <c r="BD293" s="180" t="s">
        <v>1190</v>
      </c>
      <c r="BE293" s="180" t="s">
        <v>352</v>
      </c>
      <c r="BF293" s="180" t="s">
        <v>1190</v>
      </c>
      <c r="BG293" s="180" t="s">
        <v>1190</v>
      </c>
      <c r="BH293" s="180" t="s">
        <v>352</v>
      </c>
      <c r="BI293" s="180" t="s">
        <v>1190</v>
      </c>
      <c r="BJ293" s="180" t="s">
        <v>352</v>
      </c>
      <c r="BK293" s="180" t="s">
        <v>1190</v>
      </c>
      <c r="BL293" s="180" t="s">
        <v>1190</v>
      </c>
      <c r="BM293" s="180" t="s">
        <v>1190</v>
      </c>
      <c r="BN293" s="180" t="s">
        <v>1190</v>
      </c>
      <c r="BO293" s="180" t="s">
        <v>1190</v>
      </c>
      <c r="BP293" s="180" t="s">
        <v>1190</v>
      </c>
      <c r="BQ293" s="180" t="s">
        <v>352</v>
      </c>
      <c r="BR293" s="180" t="s">
        <v>1190</v>
      </c>
      <c r="BS293" s="180" t="s">
        <v>352</v>
      </c>
      <c r="BT293" s="180" t="s">
        <v>1190</v>
      </c>
      <c r="BU293" s="180" t="s">
        <v>1190</v>
      </c>
      <c r="BV293" s="180" t="s">
        <v>352</v>
      </c>
      <c r="BW293" s="180" t="s">
        <v>1190</v>
      </c>
      <c r="BX293" s="180" t="s">
        <v>1190</v>
      </c>
      <c r="BY293" s="180" t="s">
        <v>1190</v>
      </c>
      <c r="BZ293" s="180" t="s">
        <v>1190</v>
      </c>
      <c r="CA293" s="180" t="s">
        <v>1190</v>
      </c>
      <c r="CB293" s="180" t="s">
        <v>1190</v>
      </c>
      <c r="CC293" s="180" t="s">
        <v>352</v>
      </c>
      <c r="CD293" s="180" t="s">
        <v>1190</v>
      </c>
    </row>
    <row r="294" spans="1:82" x14ac:dyDescent="0.3">
      <c r="A294" s="155">
        <v>9005</v>
      </c>
      <c r="B294" s="647" t="s">
        <v>1191</v>
      </c>
      <c r="C294" s="647" t="s">
        <v>1192</v>
      </c>
      <c r="D294" s="180">
        <v>0</v>
      </c>
      <c r="E294" s="180">
        <v>149052</v>
      </c>
      <c r="F294" s="180">
        <v>0</v>
      </c>
      <c r="G294" s="180">
        <v>4411215</v>
      </c>
      <c r="H294" s="180">
        <v>5951534</v>
      </c>
      <c r="I294" s="180">
        <v>4844128</v>
      </c>
      <c r="J294" s="180">
        <v>116272</v>
      </c>
      <c r="K294" s="180">
        <v>1000571</v>
      </c>
      <c r="L294" s="180">
        <v>1069530</v>
      </c>
      <c r="M294" s="180">
        <v>7841742</v>
      </c>
      <c r="N294" s="180">
        <v>601814</v>
      </c>
      <c r="O294" s="180">
        <v>5874836</v>
      </c>
      <c r="P294" s="180">
        <v>305728</v>
      </c>
      <c r="Q294" s="180">
        <v>31432501</v>
      </c>
      <c r="R294" s="180">
        <v>500933</v>
      </c>
      <c r="S294" s="180">
        <v>174176</v>
      </c>
      <c r="T294" s="180">
        <v>66467895</v>
      </c>
      <c r="U294" s="180">
        <v>7834102</v>
      </c>
      <c r="V294" s="180">
        <v>22951662</v>
      </c>
      <c r="W294" s="180">
        <v>22527065</v>
      </c>
      <c r="X294" s="180">
        <v>0</v>
      </c>
      <c r="Y294" s="180">
        <v>12063992</v>
      </c>
      <c r="Z294" s="180">
        <v>1422912</v>
      </c>
      <c r="AA294" s="180">
        <v>14095955</v>
      </c>
      <c r="AB294" s="180">
        <v>630453</v>
      </c>
      <c r="AC294" s="180">
        <v>2222332</v>
      </c>
      <c r="AD294" s="180">
        <v>1428814</v>
      </c>
      <c r="AE294" s="180">
        <v>3685537</v>
      </c>
      <c r="AF294" s="180">
        <v>14494363</v>
      </c>
      <c r="AG294" s="180">
        <v>5574025</v>
      </c>
      <c r="AH294" s="180">
        <v>1101676</v>
      </c>
      <c r="AI294" s="180">
        <v>10699419</v>
      </c>
      <c r="AJ294" s="180">
        <v>3522703</v>
      </c>
      <c r="AK294" s="180">
        <v>0</v>
      </c>
      <c r="AL294" s="180">
        <v>0</v>
      </c>
      <c r="AM294" s="180">
        <v>10123316</v>
      </c>
      <c r="AN294" s="180">
        <v>561573</v>
      </c>
      <c r="AO294" s="180">
        <v>615170</v>
      </c>
      <c r="AP294" s="180">
        <v>70417</v>
      </c>
      <c r="AQ294" s="180">
        <v>3633528</v>
      </c>
      <c r="AR294" s="180">
        <v>6153142</v>
      </c>
      <c r="AS294" s="180">
        <v>680258</v>
      </c>
      <c r="AT294" s="180">
        <v>1593179</v>
      </c>
      <c r="AU294" s="180">
        <v>0</v>
      </c>
      <c r="AV294" s="180">
        <v>15954442</v>
      </c>
      <c r="AW294" s="180">
        <v>3776832</v>
      </c>
      <c r="AX294" s="180">
        <v>788487</v>
      </c>
      <c r="AY294" s="180">
        <v>20660544</v>
      </c>
      <c r="AZ294" s="180">
        <v>2159859</v>
      </c>
      <c r="BA294" s="180">
        <v>1037979</v>
      </c>
      <c r="BB294" s="180">
        <v>120922</v>
      </c>
      <c r="BC294" s="180">
        <v>431490</v>
      </c>
      <c r="BD294" s="180">
        <v>6592918</v>
      </c>
      <c r="BE294" s="180">
        <v>623224</v>
      </c>
      <c r="BF294" s="180">
        <v>766421</v>
      </c>
      <c r="BG294" s="180">
        <v>0</v>
      </c>
      <c r="BH294" s="180">
        <v>327869</v>
      </c>
      <c r="BI294" s="180">
        <v>446149</v>
      </c>
      <c r="BJ294" s="180">
        <v>239910</v>
      </c>
      <c r="BK294" s="180">
        <v>1950038</v>
      </c>
      <c r="BL294" s="180">
        <v>0</v>
      </c>
      <c r="BM294" s="180">
        <v>32525</v>
      </c>
      <c r="BN294" s="180">
        <v>2420931</v>
      </c>
      <c r="BO294" s="180">
        <v>1149278</v>
      </c>
      <c r="BP294" s="180">
        <v>2214224</v>
      </c>
      <c r="BQ294" s="180">
        <v>10525116</v>
      </c>
      <c r="BR294" s="180">
        <v>356453</v>
      </c>
      <c r="BS294" s="180">
        <v>18830977</v>
      </c>
      <c r="BT294" s="180">
        <v>623989</v>
      </c>
      <c r="BU294" s="180">
        <v>4921535</v>
      </c>
      <c r="BV294" s="180">
        <v>836432</v>
      </c>
      <c r="BW294" s="180">
        <v>0</v>
      </c>
      <c r="BX294" s="180">
        <v>1749436</v>
      </c>
      <c r="BY294" s="180">
        <v>202195</v>
      </c>
      <c r="BZ294" s="180">
        <v>143920</v>
      </c>
      <c r="CA294" s="180">
        <v>164509</v>
      </c>
      <c r="CB294" s="180">
        <v>471404</v>
      </c>
      <c r="CC294" s="180">
        <v>0</v>
      </c>
      <c r="CD294" s="180">
        <v>367651</v>
      </c>
    </row>
    <row r="295" spans="1:82" x14ac:dyDescent="0.3">
      <c r="A295" s="155">
        <v>9006</v>
      </c>
      <c r="B295" s="647" t="s">
        <v>1193</v>
      </c>
      <c r="C295" s="647" t="s">
        <v>1194</v>
      </c>
      <c r="D295" s="180">
        <v>0</v>
      </c>
      <c r="E295" s="180">
        <v>47526</v>
      </c>
      <c r="F295" s="180">
        <v>0</v>
      </c>
      <c r="G295" s="180">
        <v>1722613</v>
      </c>
      <c r="H295" s="180">
        <v>1101502</v>
      </c>
      <c r="I295" s="180">
        <v>3808832</v>
      </c>
      <c r="J295" s="180">
        <v>74819</v>
      </c>
      <c r="K295" s="180">
        <v>270941</v>
      </c>
      <c r="L295" s="180">
        <v>170556</v>
      </c>
      <c r="M295" s="180">
        <v>16205352</v>
      </c>
      <c r="N295" s="180">
        <v>513288</v>
      </c>
      <c r="O295" s="180">
        <v>4920524</v>
      </c>
      <c r="P295" s="180">
        <v>100172</v>
      </c>
      <c r="Q295" s="180">
        <v>43339095</v>
      </c>
      <c r="R295" s="180">
        <v>1928523</v>
      </c>
      <c r="S295" s="180">
        <v>51960</v>
      </c>
      <c r="T295" s="180">
        <v>65275780</v>
      </c>
      <c r="U295" s="180">
        <v>15886526</v>
      </c>
      <c r="V295" s="180">
        <v>19672838</v>
      </c>
      <c r="W295" s="180">
        <v>40453405</v>
      </c>
      <c r="X295" s="180">
        <v>0</v>
      </c>
      <c r="Y295" s="180">
        <v>12539785</v>
      </c>
      <c r="Z295" s="180">
        <v>1198504</v>
      </c>
      <c r="AA295" s="180">
        <v>12794044</v>
      </c>
      <c r="AB295" s="180">
        <v>4271402</v>
      </c>
      <c r="AC295" s="180">
        <v>1727373</v>
      </c>
      <c r="AD295" s="180">
        <v>1972725</v>
      </c>
      <c r="AE295" s="180">
        <v>2314840</v>
      </c>
      <c r="AF295" s="180">
        <v>19078549</v>
      </c>
      <c r="AG295" s="180">
        <v>5863699</v>
      </c>
      <c r="AH295" s="180">
        <v>1022488</v>
      </c>
      <c r="AI295" s="180">
        <v>32377414</v>
      </c>
      <c r="AJ295" s="180">
        <v>563292</v>
      </c>
      <c r="AK295" s="180">
        <v>0</v>
      </c>
      <c r="AL295" s="180">
        <v>0</v>
      </c>
      <c r="AM295" s="180">
        <v>13758589</v>
      </c>
      <c r="AN295" s="180">
        <v>702611</v>
      </c>
      <c r="AO295" s="180">
        <v>584842</v>
      </c>
      <c r="AP295" s="180">
        <v>33206</v>
      </c>
      <c r="AQ295" s="180">
        <v>5404640</v>
      </c>
      <c r="AR295" s="180">
        <v>6264838</v>
      </c>
      <c r="AS295" s="180">
        <v>497591</v>
      </c>
      <c r="AT295" s="180">
        <v>2440066</v>
      </c>
      <c r="AU295" s="180">
        <v>0</v>
      </c>
      <c r="AV295" s="180">
        <v>16041550</v>
      </c>
      <c r="AW295" s="180">
        <v>1610047</v>
      </c>
      <c r="AX295" s="180">
        <v>2578457</v>
      </c>
      <c r="AY295" s="180">
        <v>9256975</v>
      </c>
      <c r="AZ295" s="180">
        <v>1150073</v>
      </c>
      <c r="BA295" s="180">
        <v>1254736</v>
      </c>
      <c r="BB295" s="180">
        <v>21684</v>
      </c>
      <c r="BC295" s="180">
        <v>242834</v>
      </c>
      <c r="BD295" s="180">
        <v>8799807</v>
      </c>
      <c r="BE295" s="180">
        <v>83964</v>
      </c>
      <c r="BF295" s="180">
        <v>340391</v>
      </c>
      <c r="BG295" s="180">
        <v>0</v>
      </c>
      <c r="BH295" s="180">
        <v>66573</v>
      </c>
      <c r="BI295" s="180">
        <v>243724</v>
      </c>
      <c r="BJ295" s="180">
        <v>217601</v>
      </c>
      <c r="BK295" s="180">
        <v>3554679</v>
      </c>
      <c r="BL295" s="180">
        <v>0</v>
      </c>
      <c r="BM295" s="180">
        <v>1909116</v>
      </c>
      <c r="BN295" s="180">
        <v>4996030</v>
      </c>
      <c r="BO295" s="180">
        <v>1082744</v>
      </c>
      <c r="BP295" s="180">
        <v>1424823</v>
      </c>
      <c r="BQ295" s="180">
        <v>19276496</v>
      </c>
      <c r="BR295" s="180">
        <v>1215725</v>
      </c>
      <c r="BS295" s="180">
        <v>16492319</v>
      </c>
      <c r="BT295" s="180">
        <v>787060</v>
      </c>
      <c r="BU295" s="180">
        <v>4646013</v>
      </c>
      <c r="BV295" s="180">
        <v>860026</v>
      </c>
      <c r="BW295" s="180">
        <v>0</v>
      </c>
      <c r="BX295" s="180">
        <v>864521</v>
      </c>
      <c r="BY295" s="180">
        <v>71822</v>
      </c>
      <c r="BZ295" s="180">
        <v>151757</v>
      </c>
      <c r="CA295" s="180">
        <v>153208</v>
      </c>
      <c r="CB295" s="180">
        <v>1057856</v>
      </c>
      <c r="CC295" s="180">
        <v>0</v>
      </c>
      <c r="CD295" s="180">
        <v>50678</v>
      </c>
    </row>
    <row r="296" spans="1:82" x14ac:dyDescent="0.3">
      <c r="A296" s="155">
        <v>9007</v>
      </c>
      <c r="B296" s="647" t="s">
        <v>2155</v>
      </c>
      <c r="C296" s="647" t="s">
        <v>1196</v>
      </c>
      <c r="D296" s="180">
        <v>0</v>
      </c>
      <c r="E296" s="180">
        <v>3.1362000000000001</v>
      </c>
      <c r="F296" s="180">
        <v>0</v>
      </c>
      <c r="G296" s="180">
        <v>2.5608</v>
      </c>
      <c r="H296" s="180">
        <v>5.4031000000000002</v>
      </c>
      <c r="I296" s="180">
        <v>1.2718</v>
      </c>
      <c r="J296" s="180">
        <v>1.554</v>
      </c>
      <c r="K296" s="180">
        <v>3.6928999999999998</v>
      </c>
      <c r="L296" s="180">
        <v>6.2708000000000004</v>
      </c>
      <c r="M296" s="180">
        <v>0.4839</v>
      </c>
      <c r="N296" s="180">
        <v>1.1725000000000001</v>
      </c>
      <c r="O296" s="180">
        <v>1.1939</v>
      </c>
      <c r="P296" s="180">
        <v>3.052</v>
      </c>
      <c r="Q296" s="180">
        <v>0.72529999999999994</v>
      </c>
      <c r="R296" s="180">
        <v>0.25969999999999999</v>
      </c>
      <c r="S296" s="180">
        <v>3.3521000000000001</v>
      </c>
      <c r="T296" s="180">
        <v>1.0183</v>
      </c>
      <c r="U296" s="180">
        <v>0.49309999999999998</v>
      </c>
      <c r="V296" s="180">
        <v>1.1667000000000001</v>
      </c>
      <c r="W296" s="180">
        <v>0.55689999999999995</v>
      </c>
      <c r="X296" s="180">
        <v>0</v>
      </c>
      <c r="Y296" s="180">
        <v>0.96209999999999996</v>
      </c>
      <c r="Z296" s="180">
        <v>1.1872</v>
      </c>
      <c r="AA296" s="180">
        <v>1.1017999999999999</v>
      </c>
      <c r="AB296" s="180">
        <v>0.14760000000000001</v>
      </c>
      <c r="AC296" s="180">
        <v>1.2865</v>
      </c>
      <c r="AD296" s="180">
        <v>0.72430000000000005</v>
      </c>
      <c r="AE296" s="180">
        <v>1.5921000000000001</v>
      </c>
      <c r="AF296" s="180">
        <v>0.75970000000000004</v>
      </c>
      <c r="AG296" s="180">
        <v>0.9506</v>
      </c>
      <c r="AH296" s="180">
        <v>1.0773999999999999</v>
      </c>
      <c r="AI296" s="180">
        <v>0.33050000000000002</v>
      </c>
      <c r="AJ296" s="180">
        <v>6.2538</v>
      </c>
      <c r="AK296" s="180">
        <v>0</v>
      </c>
      <c r="AL296" s="180">
        <v>0</v>
      </c>
      <c r="AM296" s="180">
        <v>0.73580000000000001</v>
      </c>
      <c r="AN296" s="180">
        <v>0.79930000000000001</v>
      </c>
      <c r="AO296" s="180">
        <v>1.0519000000000001</v>
      </c>
      <c r="AP296" s="180">
        <v>2.1206</v>
      </c>
      <c r="AQ296" s="180">
        <v>0.67230000000000001</v>
      </c>
      <c r="AR296" s="180">
        <v>0.98219999999999996</v>
      </c>
      <c r="AS296" s="180">
        <v>1.3671</v>
      </c>
      <c r="AT296" s="180">
        <v>0.65290000000000004</v>
      </c>
      <c r="AU296" s="180">
        <v>0</v>
      </c>
      <c r="AV296" s="180">
        <v>0.99460000000000004</v>
      </c>
      <c r="AW296" s="180">
        <v>2.3458000000000001</v>
      </c>
      <c r="AX296" s="180">
        <v>0.30580000000000002</v>
      </c>
      <c r="AY296" s="180">
        <v>2.2319</v>
      </c>
      <c r="AZ296" s="180">
        <v>1.8779999999999999</v>
      </c>
      <c r="BA296" s="180">
        <v>0.82720000000000005</v>
      </c>
      <c r="BB296" s="180">
        <v>5.5766</v>
      </c>
      <c r="BC296" s="180">
        <v>1.7768999999999999</v>
      </c>
      <c r="BD296" s="180">
        <v>0.74919999999999998</v>
      </c>
      <c r="BE296" s="180">
        <v>7.4225000000000003</v>
      </c>
      <c r="BF296" s="180">
        <v>2.2515999999999998</v>
      </c>
      <c r="BG296" s="180">
        <v>0</v>
      </c>
      <c r="BH296" s="180">
        <v>4.9249999999999998</v>
      </c>
      <c r="BI296" s="180">
        <v>1.8306</v>
      </c>
      <c r="BJ296" s="180">
        <v>1.1025</v>
      </c>
      <c r="BK296" s="180">
        <v>0.54859999999999998</v>
      </c>
      <c r="BL296" s="180">
        <v>0</v>
      </c>
      <c r="BM296" s="180">
        <v>1.7000000000000001E-2</v>
      </c>
      <c r="BN296" s="180">
        <v>0.48459999999999998</v>
      </c>
      <c r="BO296" s="180">
        <v>1.0613999999999999</v>
      </c>
      <c r="BP296" s="180">
        <v>1.554</v>
      </c>
      <c r="BQ296" s="180">
        <v>0.54600000000000004</v>
      </c>
      <c r="BR296" s="180">
        <v>0.29320000000000002</v>
      </c>
      <c r="BS296" s="180">
        <v>1.1417999999999999</v>
      </c>
      <c r="BT296" s="180">
        <v>0.79279999999999995</v>
      </c>
      <c r="BU296" s="180">
        <v>1.0592999999999999</v>
      </c>
      <c r="BV296" s="180">
        <v>0.97260000000000002</v>
      </c>
      <c r="BW296" s="180">
        <v>0</v>
      </c>
      <c r="BX296" s="180">
        <v>2.0236000000000001</v>
      </c>
      <c r="BY296" s="180">
        <v>2.8151999999999999</v>
      </c>
      <c r="BZ296" s="180">
        <v>0.94840000000000002</v>
      </c>
      <c r="CA296" s="180">
        <v>1.0738000000000001</v>
      </c>
      <c r="CB296" s="180">
        <v>0.4456</v>
      </c>
      <c r="CC296" s="180">
        <v>0</v>
      </c>
      <c r="CD296" s="180">
        <v>7.2545999999999999</v>
      </c>
    </row>
    <row r="297" spans="1:82" x14ac:dyDescent="0.3">
      <c r="A297" s="155">
        <v>9008</v>
      </c>
      <c r="B297" s="647" t="s">
        <v>1197</v>
      </c>
      <c r="C297" s="180" t="s">
        <v>352</v>
      </c>
      <c r="D297" s="180">
        <v>0</v>
      </c>
      <c r="E297" s="180">
        <v>0</v>
      </c>
      <c r="F297" s="180">
        <v>0</v>
      </c>
      <c r="G297" s="180">
        <v>0</v>
      </c>
      <c r="H297" s="180">
        <v>0</v>
      </c>
      <c r="I297" s="180">
        <v>0</v>
      </c>
      <c r="J297" s="180">
        <v>0</v>
      </c>
      <c r="K297" s="180">
        <v>0</v>
      </c>
      <c r="L297" s="180">
        <v>0</v>
      </c>
      <c r="M297" s="180">
        <v>0</v>
      </c>
      <c r="N297" s="180">
        <v>0</v>
      </c>
      <c r="O297" s="180">
        <v>0</v>
      </c>
      <c r="P297" s="180">
        <v>0</v>
      </c>
      <c r="Q297" s="180">
        <v>0</v>
      </c>
      <c r="R297" s="180">
        <v>0</v>
      </c>
      <c r="S297" s="180">
        <v>0</v>
      </c>
      <c r="T297" s="180">
        <v>0</v>
      </c>
      <c r="U297" s="180">
        <v>0</v>
      </c>
      <c r="V297" s="180">
        <v>0</v>
      </c>
      <c r="W297" s="180">
        <v>0</v>
      </c>
      <c r="X297" s="180">
        <v>0</v>
      </c>
      <c r="Y297" s="180">
        <v>0</v>
      </c>
      <c r="Z297" s="180">
        <v>0</v>
      </c>
      <c r="AA297" s="180">
        <v>0</v>
      </c>
      <c r="AB297" s="180">
        <v>0</v>
      </c>
      <c r="AC297" s="180">
        <v>0</v>
      </c>
      <c r="AD297" s="180">
        <v>0</v>
      </c>
      <c r="AE297" s="180">
        <v>0</v>
      </c>
      <c r="AF297" s="180">
        <v>0</v>
      </c>
      <c r="AG297" s="180">
        <v>0</v>
      </c>
      <c r="AH297" s="180">
        <v>0</v>
      </c>
      <c r="AI297" s="180">
        <v>0</v>
      </c>
      <c r="AJ297" s="180">
        <v>0</v>
      </c>
      <c r="AK297" s="180">
        <v>0</v>
      </c>
      <c r="AL297" s="180">
        <v>0</v>
      </c>
      <c r="AM297" s="180">
        <v>0</v>
      </c>
      <c r="AN297" s="180">
        <v>0</v>
      </c>
      <c r="AO297" s="180">
        <v>0</v>
      </c>
      <c r="AP297" s="180">
        <v>0</v>
      </c>
      <c r="AQ297" s="180">
        <v>0</v>
      </c>
      <c r="AR297" s="180">
        <v>0</v>
      </c>
      <c r="AS297" s="180">
        <v>0</v>
      </c>
      <c r="AT297" s="180">
        <v>0</v>
      </c>
      <c r="AU297" s="180">
        <v>0</v>
      </c>
      <c r="AV297" s="180">
        <v>0</v>
      </c>
      <c r="AW297" s="180">
        <v>0</v>
      </c>
      <c r="AX297" s="180">
        <v>0</v>
      </c>
      <c r="AY297" s="180">
        <v>0</v>
      </c>
      <c r="AZ297" s="180">
        <v>0</v>
      </c>
      <c r="BA297" s="180">
        <v>0</v>
      </c>
      <c r="BB297" s="180">
        <v>0</v>
      </c>
      <c r="BC297" s="180">
        <v>0</v>
      </c>
      <c r="BD297" s="180">
        <v>0</v>
      </c>
      <c r="BE297" s="180">
        <v>0</v>
      </c>
      <c r="BF297" s="180">
        <v>0</v>
      </c>
      <c r="BG297" s="180">
        <v>0</v>
      </c>
      <c r="BH297" s="180">
        <v>0</v>
      </c>
      <c r="BI297" s="180">
        <v>0</v>
      </c>
      <c r="BJ297" s="180">
        <v>0</v>
      </c>
      <c r="BK297" s="180">
        <v>0</v>
      </c>
      <c r="BL297" s="180">
        <v>0</v>
      </c>
      <c r="BM297" s="180">
        <v>0</v>
      </c>
      <c r="BN297" s="180">
        <v>0</v>
      </c>
      <c r="BO297" s="180">
        <v>0</v>
      </c>
      <c r="BP297" s="180">
        <v>0</v>
      </c>
      <c r="BQ297" s="180">
        <v>0</v>
      </c>
      <c r="BR297" s="180">
        <v>0</v>
      </c>
      <c r="BS297" s="180">
        <v>0</v>
      </c>
      <c r="BT297" s="180">
        <v>0</v>
      </c>
      <c r="BU297" s="180">
        <v>0</v>
      </c>
      <c r="BV297" s="180">
        <v>0</v>
      </c>
      <c r="BW297" s="180">
        <v>0</v>
      </c>
      <c r="BX297" s="180">
        <v>0</v>
      </c>
      <c r="BY297" s="180">
        <v>0</v>
      </c>
      <c r="BZ297" s="180">
        <v>0</v>
      </c>
      <c r="CA297" s="180">
        <v>0</v>
      </c>
      <c r="CB297" s="180">
        <v>0</v>
      </c>
      <c r="CC297" s="180">
        <v>0</v>
      </c>
      <c r="CD297" s="180">
        <v>0</v>
      </c>
    </row>
    <row r="298" spans="1:82" x14ac:dyDescent="0.3">
      <c r="A298" s="155">
        <v>9010</v>
      </c>
      <c r="B298" s="647" t="s">
        <v>1198</v>
      </c>
      <c r="C298" s="647" t="s">
        <v>1199</v>
      </c>
      <c r="D298" s="180">
        <v>0</v>
      </c>
      <c r="E298" s="180">
        <v>0</v>
      </c>
      <c r="F298" s="180">
        <v>0</v>
      </c>
      <c r="G298" s="180">
        <v>0</v>
      </c>
      <c r="H298" s="180">
        <v>0</v>
      </c>
      <c r="I298" s="180">
        <v>0</v>
      </c>
      <c r="J298" s="180">
        <v>3.98</v>
      </c>
      <c r="K298" s="180">
        <v>0</v>
      </c>
      <c r="L298" s="180">
        <v>0</v>
      </c>
      <c r="M298" s="180">
        <v>0</v>
      </c>
      <c r="N298" s="180">
        <v>0</v>
      </c>
      <c r="O298" s="180">
        <v>3.55</v>
      </c>
      <c r="P298" s="180">
        <v>0</v>
      </c>
      <c r="Q298" s="180">
        <v>24.48</v>
      </c>
      <c r="R298" s="180">
        <v>17.71</v>
      </c>
      <c r="S298" s="180">
        <v>0</v>
      </c>
      <c r="T298" s="180">
        <v>3.25</v>
      </c>
      <c r="U298" s="180">
        <v>3.81</v>
      </c>
      <c r="V298" s="180">
        <v>8.2100000000000009</v>
      </c>
      <c r="W298" s="180">
        <v>0</v>
      </c>
      <c r="X298" s="180">
        <v>0</v>
      </c>
      <c r="Y298" s="180">
        <v>4.25</v>
      </c>
      <c r="Z298" s="180">
        <v>5.89</v>
      </c>
      <c r="AA298" s="180">
        <v>34.18</v>
      </c>
      <c r="AB298" s="180">
        <v>1.89</v>
      </c>
      <c r="AC298" s="180">
        <v>5.0599999999999996</v>
      </c>
      <c r="AD298" s="180">
        <v>3.54</v>
      </c>
      <c r="AE298" s="180">
        <v>18.29</v>
      </c>
      <c r="AF298" s="180">
        <v>19.16</v>
      </c>
      <c r="AG298" s="180">
        <v>5.14</v>
      </c>
      <c r="AH298" s="180">
        <v>0</v>
      </c>
      <c r="AI298" s="180">
        <v>4.3899999999999997</v>
      </c>
      <c r="AJ298" s="180">
        <v>11.62</v>
      </c>
      <c r="AK298" s="180">
        <v>0</v>
      </c>
      <c r="AL298" s="180">
        <v>0</v>
      </c>
      <c r="AM298" s="180">
        <v>2.73</v>
      </c>
      <c r="AN298" s="180">
        <v>2.71</v>
      </c>
      <c r="AO298" s="180">
        <v>0.93</v>
      </c>
      <c r="AP298" s="180">
        <v>0</v>
      </c>
      <c r="AQ298" s="180">
        <v>0</v>
      </c>
      <c r="AR298" s="180">
        <v>5.87</v>
      </c>
      <c r="AS298" s="180">
        <v>0</v>
      </c>
      <c r="AT298" s="180">
        <v>1.29</v>
      </c>
      <c r="AU298" s="180">
        <v>0</v>
      </c>
      <c r="AV298" s="180">
        <v>23.3</v>
      </c>
      <c r="AW298" s="180">
        <v>0</v>
      </c>
      <c r="AX298" s="180">
        <v>7.3</v>
      </c>
      <c r="AY298" s="180">
        <v>37.590000000000003</v>
      </c>
      <c r="AZ298" s="180">
        <v>11.28</v>
      </c>
      <c r="BA298" s="180">
        <v>3.76</v>
      </c>
      <c r="BB298" s="180">
        <v>0</v>
      </c>
      <c r="BC298" s="180">
        <v>9.7799999999999994</v>
      </c>
      <c r="BD298" s="180">
        <v>3.86</v>
      </c>
      <c r="BE298" s="180">
        <v>0</v>
      </c>
      <c r="BF298" s="180">
        <v>3.54</v>
      </c>
      <c r="BG298" s="180">
        <v>0</v>
      </c>
      <c r="BH298" s="180">
        <v>0</v>
      </c>
      <c r="BI298" s="180">
        <v>30.82</v>
      </c>
      <c r="BJ298" s="180">
        <v>0</v>
      </c>
      <c r="BK298" s="180">
        <v>7.05</v>
      </c>
      <c r="BL298" s="180">
        <v>0</v>
      </c>
      <c r="BM298" s="180">
        <v>1.07</v>
      </c>
      <c r="BN298" s="180">
        <v>7.65</v>
      </c>
      <c r="BO298" s="180">
        <v>70.16</v>
      </c>
      <c r="BP298" s="180">
        <v>11.15</v>
      </c>
      <c r="BQ298" s="180">
        <v>0</v>
      </c>
      <c r="BR298" s="180">
        <v>5.43</v>
      </c>
      <c r="BS298" s="180">
        <v>0</v>
      </c>
      <c r="BT298" s="180">
        <v>8.56</v>
      </c>
      <c r="BU298" s="180">
        <v>18.45</v>
      </c>
      <c r="BV298" s="180">
        <v>0</v>
      </c>
      <c r="BW298" s="180">
        <v>0</v>
      </c>
      <c r="BX298" s="180">
        <v>83.35</v>
      </c>
      <c r="BY298" s="180">
        <v>0.26</v>
      </c>
      <c r="BZ298" s="180">
        <v>0.49</v>
      </c>
      <c r="CA298" s="180">
        <v>3.78</v>
      </c>
      <c r="CB298" s="180">
        <v>17.07</v>
      </c>
      <c r="CC298" s="180">
        <v>0</v>
      </c>
      <c r="CD298" s="180">
        <v>0</v>
      </c>
    </row>
    <row r="299" spans="1:82" x14ac:dyDescent="0.3">
      <c r="A299" s="155">
        <v>9011</v>
      </c>
      <c r="B299" s="647" t="s">
        <v>1200</v>
      </c>
      <c r="C299" s="647" t="s">
        <v>1201</v>
      </c>
      <c r="D299" s="180">
        <v>0</v>
      </c>
      <c r="E299" s="180">
        <v>0</v>
      </c>
      <c r="F299" s="180">
        <v>0</v>
      </c>
      <c r="G299" s="180">
        <v>0</v>
      </c>
      <c r="H299" s="180">
        <v>0</v>
      </c>
      <c r="I299" s="180">
        <v>0</v>
      </c>
      <c r="J299" s="180">
        <v>5807</v>
      </c>
      <c r="K299" s="180">
        <v>0</v>
      </c>
      <c r="L299" s="180">
        <v>0</v>
      </c>
      <c r="M299" s="180">
        <v>0</v>
      </c>
      <c r="N299" s="180">
        <v>0</v>
      </c>
      <c r="O299" s="180">
        <v>342946</v>
      </c>
      <c r="P299" s="180">
        <v>0</v>
      </c>
      <c r="Q299" s="180">
        <v>10553216</v>
      </c>
      <c r="R299" s="180">
        <v>74950</v>
      </c>
      <c r="S299" s="180">
        <v>0</v>
      </c>
      <c r="T299" s="180">
        <v>-4239798</v>
      </c>
      <c r="U299" s="180">
        <v>987400</v>
      </c>
      <c r="V299" s="180">
        <v>2772997</v>
      </c>
      <c r="W299" s="180">
        <v>0</v>
      </c>
      <c r="X299" s="180">
        <v>0</v>
      </c>
      <c r="Y299" s="180">
        <v>1188554</v>
      </c>
      <c r="Z299" s="180">
        <v>94315</v>
      </c>
      <c r="AA299" s="180">
        <v>3601867</v>
      </c>
      <c r="AB299" s="180">
        <v>-127555</v>
      </c>
      <c r="AC299" s="180">
        <v>79236</v>
      </c>
      <c r="AD299" s="180">
        <v>294350</v>
      </c>
      <c r="AE299" s="180">
        <v>268166</v>
      </c>
      <c r="AF299" s="180">
        <v>707368</v>
      </c>
      <c r="AG299" s="180">
        <v>-893294</v>
      </c>
      <c r="AH299" s="180">
        <v>-251131</v>
      </c>
      <c r="AI299" s="180">
        <v>3052319</v>
      </c>
      <c r="AJ299" s="180">
        <v>26391</v>
      </c>
      <c r="AK299" s="180">
        <v>0</v>
      </c>
      <c r="AL299" s="180">
        <v>0</v>
      </c>
      <c r="AM299" s="180">
        <v>1347345</v>
      </c>
      <c r="AN299" s="180">
        <v>-9664</v>
      </c>
      <c r="AO299" s="180">
        <v>30953</v>
      </c>
      <c r="AP299" s="180">
        <v>0</v>
      </c>
      <c r="AQ299" s="180">
        <v>0</v>
      </c>
      <c r="AR299" s="180">
        <v>568776</v>
      </c>
      <c r="AS299" s="180">
        <v>0</v>
      </c>
      <c r="AT299" s="180">
        <v>356869</v>
      </c>
      <c r="AU299" s="180">
        <v>0</v>
      </c>
      <c r="AV299" s="180">
        <v>1502009</v>
      </c>
      <c r="AW299" s="180">
        <v>0</v>
      </c>
      <c r="AX299" s="180">
        <v>85862</v>
      </c>
      <c r="AY299" s="180">
        <v>951386</v>
      </c>
      <c r="AZ299" s="180">
        <v>77330</v>
      </c>
      <c r="BA299" s="180">
        <v>-4493</v>
      </c>
      <c r="BB299" s="180">
        <v>0</v>
      </c>
      <c r="BC299" s="180">
        <v>-25124</v>
      </c>
      <c r="BD299" s="180">
        <v>2130137</v>
      </c>
      <c r="BE299" s="180">
        <v>0</v>
      </c>
      <c r="BF299" s="180">
        <v>-8318</v>
      </c>
      <c r="BG299" s="180">
        <v>0</v>
      </c>
      <c r="BH299" s="180">
        <v>0</v>
      </c>
      <c r="BI299" s="180">
        <v>39586</v>
      </c>
      <c r="BJ299" s="180">
        <v>0</v>
      </c>
      <c r="BK299" s="180">
        <v>-175326</v>
      </c>
      <c r="BL299" s="180">
        <v>0</v>
      </c>
      <c r="BM299" s="180">
        <v>86901</v>
      </c>
      <c r="BN299" s="180">
        <v>60871</v>
      </c>
      <c r="BO299" s="180">
        <v>61329</v>
      </c>
      <c r="BP299" s="180">
        <v>87769</v>
      </c>
      <c r="BQ299" s="180">
        <v>0</v>
      </c>
      <c r="BR299" s="180">
        <v>90960</v>
      </c>
      <c r="BS299" s="180">
        <v>0</v>
      </c>
      <c r="BT299" s="180">
        <v>6795</v>
      </c>
      <c r="BU299" s="180">
        <v>-25386</v>
      </c>
      <c r="BV299" s="180">
        <v>0</v>
      </c>
      <c r="BW299" s="180">
        <v>0</v>
      </c>
      <c r="BX299" s="180">
        <v>118520</v>
      </c>
      <c r="BY299" s="180">
        <v>-788</v>
      </c>
      <c r="BZ299" s="180">
        <v>24498</v>
      </c>
      <c r="CA299" s="180">
        <v>12901</v>
      </c>
      <c r="CB299" s="180">
        <v>56478</v>
      </c>
      <c r="CC299" s="180">
        <v>0</v>
      </c>
      <c r="CD299" s="180">
        <v>-5788</v>
      </c>
    </row>
    <row r="300" spans="1:82" x14ac:dyDescent="0.3">
      <c r="A300" s="155">
        <v>9012</v>
      </c>
      <c r="B300" s="647" t="s">
        <v>1202</v>
      </c>
      <c r="C300" s="647" t="s">
        <v>1201</v>
      </c>
      <c r="D300" s="180">
        <v>0</v>
      </c>
      <c r="E300" s="180">
        <v>0</v>
      </c>
      <c r="F300" s="180">
        <v>0</v>
      </c>
      <c r="G300" s="180">
        <v>0</v>
      </c>
      <c r="H300" s="180">
        <v>0</v>
      </c>
      <c r="I300" s="180">
        <v>0</v>
      </c>
      <c r="J300" s="180">
        <v>6.2300000000000001E-2</v>
      </c>
      <c r="K300" s="180">
        <v>0</v>
      </c>
      <c r="L300" s="180">
        <v>0</v>
      </c>
      <c r="M300" s="180">
        <v>0</v>
      </c>
      <c r="N300" s="180">
        <v>0</v>
      </c>
      <c r="O300" s="180">
        <v>0.2298</v>
      </c>
      <c r="P300" s="180">
        <v>0</v>
      </c>
      <c r="Q300" s="180">
        <v>4.6002999999999998</v>
      </c>
      <c r="R300" s="180">
        <v>3.0398000000000001</v>
      </c>
      <c r="S300" s="180">
        <v>0</v>
      </c>
      <c r="T300" s="180">
        <v>1.4148000000000001</v>
      </c>
      <c r="U300" s="180">
        <v>0.89959999999999996</v>
      </c>
      <c r="V300" s="180">
        <v>1.9567000000000001</v>
      </c>
      <c r="W300" s="180">
        <v>0</v>
      </c>
      <c r="X300" s="180">
        <v>0</v>
      </c>
      <c r="Y300" s="180">
        <v>0.8266</v>
      </c>
      <c r="Z300" s="180">
        <v>1.1168</v>
      </c>
      <c r="AA300" s="180">
        <v>1.8307</v>
      </c>
      <c r="AB300" s="180">
        <v>0.18459999999999999</v>
      </c>
      <c r="AC300" s="180">
        <v>0.74919999999999998</v>
      </c>
      <c r="AD300" s="180">
        <v>0.54720000000000002</v>
      </c>
      <c r="AE300" s="180">
        <v>1.2282999999999999</v>
      </c>
      <c r="AF300" s="180">
        <v>1.1231</v>
      </c>
      <c r="AG300" s="180">
        <v>7.5499999999999998E-2</v>
      </c>
      <c r="AH300" s="180">
        <v>0</v>
      </c>
      <c r="AI300" s="180">
        <v>0.93530000000000002</v>
      </c>
      <c r="AJ300" s="180">
        <v>1.3491</v>
      </c>
      <c r="AK300" s="180">
        <v>0</v>
      </c>
      <c r="AL300" s="180">
        <v>0</v>
      </c>
      <c r="AM300" s="180">
        <v>0.36480000000000001</v>
      </c>
      <c r="AN300" s="180">
        <v>2.4299999999999999E-2</v>
      </c>
      <c r="AO300" s="180">
        <v>7.3800000000000004E-2</v>
      </c>
      <c r="AP300" s="180">
        <v>0</v>
      </c>
      <c r="AQ300" s="180">
        <v>0</v>
      </c>
      <c r="AR300" s="180">
        <v>2.0154000000000001</v>
      </c>
      <c r="AS300" s="180">
        <v>0</v>
      </c>
      <c r="AT300" s="180">
        <v>0.16600000000000001</v>
      </c>
      <c r="AU300" s="180">
        <v>0</v>
      </c>
      <c r="AV300" s="180">
        <v>1.7161999999999999</v>
      </c>
      <c r="AW300" s="180">
        <v>0</v>
      </c>
      <c r="AX300" s="180">
        <v>1.6479999999999999</v>
      </c>
      <c r="AY300" s="180">
        <v>2.0647000000000002</v>
      </c>
      <c r="AZ300" s="180">
        <v>2.0316999999999998</v>
      </c>
      <c r="BA300" s="180">
        <v>0.67469999999999997</v>
      </c>
      <c r="BB300" s="180">
        <v>0</v>
      </c>
      <c r="BC300" s="180">
        <v>0.52959999999999996</v>
      </c>
      <c r="BD300" s="180">
        <v>2.0367000000000002</v>
      </c>
      <c r="BE300" s="180">
        <v>0</v>
      </c>
      <c r="BF300" s="180">
        <v>0.62880000000000003</v>
      </c>
      <c r="BG300" s="180">
        <v>0</v>
      </c>
      <c r="BH300" s="180">
        <v>0</v>
      </c>
      <c r="BI300" s="180">
        <v>2.2174</v>
      </c>
      <c r="BJ300" s="180">
        <v>0</v>
      </c>
      <c r="BK300" s="180">
        <v>0.78749999999999998</v>
      </c>
      <c r="BL300" s="180">
        <v>0</v>
      </c>
      <c r="BM300" s="180">
        <v>5.2200000000000003E-2</v>
      </c>
      <c r="BN300" s="180">
        <v>0.87819999999999998</v>
      </c>
      <c r="BO300" s="180">
        <v>0.20499999999999999</v>
      </c>
      <c r="BP300" s="180">
        <v>3.0409999999999999</v>
      </c>
      <c r="BQ300" s="180">
        <v>0</v>
      </c>
      <c r="BR300" s="180">
        <v>0.54490000000000005</v>
      </c>
      <c r="BS300" s="180">
        <v>0</v>
      </c>
      <c r="BT300" s="180">
        <v>0.90100000000000002</v>
      </c>
      <c r="BU300" s="180">
        <v>1.3734</v>
      </c>
      <c r="BV300" s="180">
        <v>0</v>
      </c>
      <c r="BW300" s="180">
        <v>0</v>
      </c>
      <c r="BX300" s="180">
        <v>4.4577999999999998</v>
      </c>
      <c r="BY300" s="180">
        <v>0.22670000000000001</v>
      </c>
      <c r="BZ300" s="180">
        <v>1.2084999999999999</v>
      </c>
      <c r="CA300" s="180">
        <v>0.12709999999999999</v>
      </c>
      <c r="CB300" s="180">
        <v>0.4748</v>
      </c>
      <c r="CC300" s="180">
        <v>0</v>
      </c>
      <c r="CD300" s="180">
        <v>0.10349999999999999</v>
      </c>
    </row>
    <row r="301" spans="1:82" x14ac:dyDescent="0.3">
      <c r="A301" s="155">
        <v>9013</v>
      </c>
      <c r="B301" s="632" t="s">
        <v>1203</v>
      </c>
      <c r="C301" s="632" t="s">
        <v>1204</v>
      </c>
      <c r="D301" s="180">
        <v>0</v>
      </c>
      <c r="E301" s="180">
        <v>0</v>
      </c>
      <c r="F301" s="180">
        <v>0</v>
      </c>
      <c r="G301" s="180">
        <v>0</v>
      </c>
      <c r="H301" s="180">
        <v>0</v>
      </c>
      <c r="I301" s="180">
        <v>0</v>
      </c>
      <c r="J301" s="180">
        <v>3.98</v>
      </c>
      <c r="K301" s="180">
        <v>0</v>
      </c>
      <c r="L301" s="180">
        <v>0</v>
      </c>
      <c r="M301" s="180">
        <v>0</v>
      </c>
      <c r="N301" s="180">
        <v>0</v>
      </c>
      <c r="O301" s="180">
        <v>3.55</v>
      </c>
      <c r="P301" s="180">
        <v>0</v>
      </c>
      <c r="Q301" s="180">
        <v>24.48</v>
      </c>
      <c r="R301" s="180">
        <v>17.71</v>
      </c>
      <c r="S301" s="180">
        <v>0</v>
      </c>
      <c r="T301" s="180">
        <v>3.25</v>
      </c>
      <c r="U301" s="180">
        <v>3.81</v>
      </c>
      <c r="V301" s="180">
        <v>8.2100000000000009</v>
      </c>
      <c r="W301" s="180">
        <v>0</v>
      </c>
      <c r="X301" s="180">
        <v>0</v>
      </c>
      <c r="Y301" s="180">
        <v>4.25</v>
      </c>
      <c r="Z301" s="180">
        <v>5.89</v>
      </c>
      <c r="AA301" s="180">
        <v>34.18</v>
      </c>
      <c r="AB301" s="180">
        <v>1.89</v>
      </c>
      <c r="AC301" s="180">
        <v>5.0599999999999996</v>
      </c>
      <c r="AD301" s="180">
        <v>3.54</v>
      </c>
      <c r="AE301" s="180">
        <v>18.29</v>
      </c>
      <c r="AF301" s="180">
        <v>19.16</v>
      </c>
      <c r="AG301" s="180">
        <v>5.14</v>
      </c>
      <c r="AH301" s="180">
        <v>0</v>
      </c>
      <c r="AI301" s="180">
        <v>4.3899999999999997</v>
      </c>
      <c r="AJ301" s="180">
        <v>11.62</v>
      </c>
      <c r="AK301" s="180">
        <v>0</v>
      </c>
      <c r="AL301" s="180">
        <v>0</v>
      </c>
      <c r="AM301" s="180">
        <v>2.73</v>
      </c>
      <c r="AN301" s="180">
        <v>2.71</v>
      </c>
      <c r="AO301" s="180">
        <v>0.93</v>
      </c>
      <c r="AP301" s="180">
        <v>0</v>
      </c>
      <c r="AQ301" s="180">
        <v>0</v>
      </c>
      <c r="AR301" s="180">
        <v>5.87</v>
      </c>
      <c r="AS301" s="180">
        <v>0</v>
      </c>
      <c r="AT301" s="180">
        <v>1.29</v>
      </c>
      <c r="AU301" s="180">
        <v>0</v>
      </c>
      <c r="AV301" s="180">
        <v>23.3</v>
      </c>
      <c r="AW301" s="180">
        <v>0</v>
      </c>
      <c r="AX301" s="180">
        <v>7.3</v>
      </c>
      <c r="AY301" s="180">
        <v>37.590000000000003</v>
      </c>
      <c r="AZ301" s="180">
        <v>11.28</v>
      </c>
      <c r="BA301" s="180">
        <v>3.76</v>
      </c>
      <c r="BB301" s="180">
        <v>0</v>
      </c>
      <c r="BC301" s="180">
        <v>9.7799999999999994</v>
      </c>
      <c r="BD301" s="180">
        <v>3.86</v>
      </c>
      <c r="BE301" s="180">
        <v>0</v>
      </c>
      <c r="BF301" s="180">
        <v>3.54</v>
      </c>
      <c r="BG301" s="180">
        <v>0</v>
      </c>
      <c r="BH301" s="180">
        <v>0</v>
      </c>
      <c r="BI301" s="180">
        <v>30.82</v>
      </c>
      <c r="BJ301" s="180">
        <v>0</v>
      </c>
      <c r="BK301" s="180">
        <v>7.05</v>
      </c>
      <c r="BL301" s="180">
        <v>0</v>
      </c>
      <c r="BM301" s="180">
        <v>1.07</v>
      </c>
      <c r="BN301" s="180">
        <v>7.65</v>
      </c>
      <c r="BO301" s="180">
        <v>70.16</v>
      </c>
      <c r="BP301" s="180">
        <v>11.15</v>
      </c>
      <c r="BQ301" s="180">
        <v>0</v>
      </c>
      <c r="BR301" s="180">
        <v>5.43</v>
      </c>
      <c r="BS301" s="180">
        <v>0</v>
      </c>
      <c r="BT301" s="180">
        <v>8.56</v>
      </c>
      <c r="BU301" s="180">
        <v>18.45</v>
      </c>
      <c r="BV301" s="180">
        <v>0</v>
      </c>
      <c r="BW301" s="180">
        <v>0</v>
      </c>
      <c r="BX301" s="180">
        <v>83.35</v>
      </c>
      <c r="BY301" s="180">
        <v>0.26</v>
      </c>
      <c r="BZ301" s="180">
        <v>0.49</v>
      </c>
      <c r="CA301" s="180">
        <v>3.78</v>
      </c>
      <c r="CB301" s="180">
        <v>17.07</v>
      </c>
      <c r="CC301" s="180">
        <v>0</v>
      </c>
      <c r="CD301" s="180">
        <v>0</v>
      </c>
    </row>
    <row r="302" spans="1:82" x14ac:dyDescent="0.3">
      <c r="A302" s="155">
        <v>9014</v>
      </c>
      <c r="B302" s="647" t="s">
        <v>1205</v>
      </c>
      <c r="C302" s="647" t="s">
        <v>1206</v>
      </c>
      <c r="D302" s="180">
        <v>0</v>
      </c>
      <c r="E302" s="180">
        <v>0</v>
      </c>
      <c r="F302" s="180">
        <v>0</v>
      </c>
      <c r="G302" s="180">
        <v>0</v>
      </c>
      <c r="H302" s="180">
        <v>0</v>
      </c>
      <c r="I302" s="180">
        <v>0</v>
      </c>
      <c r="J302" s="180">
        <v>0</v>
      </c>
      <c r="K302" s="180">
        <v>0</v>
      </c>
      <c r="L302" s="180">
        <v>0</v>
      </c>
      <c r="M302" s="180">
        <v>0</v>
      </c>
      <c r="N302" s="180">
        <v>0</v>
      </c>
      <c r="O302" s="180">
        <v>0</v>
      </c>
      <c r="P302" s="180">
        <v>0</v>
      </c>
      <c r="Q302" s="180">
        <v>14.54</v>
      </c>
      <c r="R302" s="180">
        <v>0</v>
      </c>
      <c r="S302" s="180">
        <v>0</v>
      </c>
      <c r="T302" s="180">
        <v>0</v>
      </c>
      <c r="U302" s="180">
        <v>0</v>
      </c>
      <c r="V302" s="180">
        <v>8.2100000000000009</v>
      </c>
      <c r="W302" s="180">
        <v>0</v>
      </c>
      <c r="X302" s="180">
        <v>0</v>
      </c>
      <c r="Y302" s="180">
        <v>0</v>
      </c>
      <c r="Z302" s="180">
        <v>0</v>
      </c>
      <c r="AA302" s="180">
        <v>0</v>
      </c>
      <c r="AB302" s="180">
        <v>0</v>
      </c>
      <c r="AC302" s="180">
        <v>0</v>
      </c>
      <c r="AD302" s="180">
        <v>0</v>
      </c>
      <c r="AE302" s="180">
        <v>0</v>
      </c>
      <c r="AF302" s="180">
        <v>0</v>
      </c>
      <c r="AG302" s="180">
        <v>0</v>
      </c>
      <c r="AH302" s="180">
        <v>0</v>
      </c>
      <c r="AI302" s="180">
        <v>3.01</v>
      </c>
      <c r="AJ302" s="180">
        <v>0</v>
      </c>
      <c r="AK302" s="180">
        <v>0</v>
      </c>
      <c r="AL302" s="180">
        <v>0</v>
      </c>
      <c r="AM302" s="180">
        <v>6.19</v>
      </c>
      <c r="AN302" s="180">
        <v>0</v>
      </c>
      <c r="AO302" s="180">
        <v>0</v>
      </c>
      <c r="AP302" s="180">
        <v>0</v>
      </c>
      <c r="AQ302" s="180">
        <v>0</v>
      </c>
      <c r="AR302" s="180">
        <v>0</v>
      </c>
      <c r="AS302" s="180">
        <v>0</v>
      </c>
      <c r="AT302" s="180">
        <v>0</v>
      </c>
      <c r="AU302" s="180">
        <v>0</v>
      </c>
      <c r="AV302" s="180">
        <v>0</v>
      </c>
      <c r="AW302" s="180">
        <v>0</v>
      </c>
      <c r="AX302" s="180">
        <v>0</v>
      </c>
      <c r="AY302" s="180">
        <v>0</v>
      </c>
      <c r="AZ302" s="180">
        <v>0</v>
      </c>
      <c r="BA302" s="180">
        <v>0</v>
      </c>
      <c r="BB302" s="180">
        <v>0</v>
      </c>
      <c r="BC302" s="180">
        <v>0</v>
      </c>
      <c r="BD302" s="180">
        <v>0</v>
      </c>
      <c r="BE302" s="180">
        <v>0</v>
      </c>
      <c r="BF302" s="180">
        <v>0</v>
      </c>
      <c r="BG302" s="180">
        <v>0</v>
      </c>
      <c r="BH302" s="180">
        <v>0</v>
      </c>
      <c r="BI302" s="180">
        <v>0</v>
      </c>
      <c r="BJ302" s="180">
        <v>0</v>
      </c>
      <c r="BK302" s="180">
        <v>0</v>
      </c>
      <c r="BL302" s="180">
        <v>0</v>
      </c>
      <c r="BM302" s="180">
        <v>0</v>
      </c>
      <c r="BN302" s="180">
        <v>0</v>
      </c>
      <c r="BO302" s="180">
        <v>0</v>
      </c>
      <c r="BP302" s="180">
        <v>0</v>
      </c>
      <c r="BQ302" s="180">
        <v>0</v>
      </c>
      <c r="BR302" s="180">
        <v>9.99</v>
      </c>
      <c r="BS302" s="180">
        <v>6.35</v>
      </c>
      <c r="BT302" s="180">
        <v>0</v>
      </c>
      <c r="BU302" s="180">
        <v>0</v>
      </c>
      <c r="BV302" s="180">
        <v>0</v>
      </c>
      <c r="BW302" s="180">
        <v>0</v>
      </c>
      <c r="BX302" s="180">
        <v>0</v>
      </c>
      <c r="BY302" s="180">
        <v>0</v>
      </c>
      <c r="BZ302" s="180">
        <v>0</v>
      </c>
      <c r="CA302" s="180">
        <v>0</v>
      </c>
      <c r="CB302" s="180">
        <v>0</v>
      </c>
      <c r="CC302" s="180">
        <v>0</v>
      </c>
      <c r="CD302" s="180">
        <v>0</v>
      </c>
    </row>
    <row r="303" spans="1:82" x14ac:dyDescent="0.3">
      <c r="A303" s="155">
        <v>9015</v>
      </c>
      <c r="B303" s="647" t="s">
        <v>1207</v>
      </c>
      <c r="C303" s="647" t="s">
        <v>352</v>
      </c>
      <c r="D303" s="180">
        <v>0</v>
      </c>
      <c r="E303" s="180">
        <v>0</v>
      </c>
      <c r="F303" s="180">
        <v>0</v>
      </c>
      <c r="G303" s="180">
        <v>0</v>
      </c>
      <c r="H303" s="180">
        <v>0</v>
      </c>
      <c r="I303" s="180">
        <v>0</v>
      </c>
      <c r="J303" s="180">
        <v>0</v>
      </c>
      <c r="K303" s="180">
        <v>0</v>
      </c>
      <c r="L303" s="180">
        <v>0</v>
      </c>
      <c r="M303" s="180">
        <v>0</v>
      </c>
      <c r="N303" s="180">
        <v>0</v>
      </c>
      <c r="O303" s="180">
        <v>0</v>
      </c>
      <c r="P303" s="180">
        <v>0</v>
      </c>
      <c r="Q303" s="180">
        <v>3269257</v>
      </c>
      <c r="R303" s="180">
        <v>0</v>
      </c>
      <c r="S303" s="180">
        <v>0</v>
      </c>
      <c r="T303" s="180">
        <v>0</v>
      </c>
      <c r="U303" s="180">
        <v>0</v>
      </c>
      <c r="V303" s="180">
        <v>8556449</v>
      </c>
      <c r="W303" s="180">
        <v>0</v>
      </c>
      <c r="X303" s="180">
        <v>0</v>
      </c>
      <c r="Y303" s="180">
        <v>0</v>
      </c>
      <c r="Z303" s="180">
        <v>0</v>
      </c>
      <c r="AA303" s="180">
        <v>0</v>
      </c>
      <c r="AB303" s="180">
        <v>0</v>
      </c>
      <c r="AC303" s="180">
        <v>0</v>
      </c>
      <c r="AD303" s="180">
        <v>0</v>
      </c>
      <c r="AE303" s="180">
        <v>0</v>
      </c>
      <c r="AF303" s="180">
        <v>0</v>
      </c>
      <c r="AG303" s="180">
        <v>0</v>
      </c>
      <c r="AH303" s="180">
        <v>0</v>
      </c>
      <c r="AI303" s="180">
        <v>5497121</v>
      </c>
      <c r="AJ303" s="180">
        <v>0</v>
      </c>
      <c r="AK303" s="180">
        <v>0</v>
      </c>
      <c r="AL303" s="180">
        <v>0</v>
      </c>
      <c r="AM303" s="180">
        <v>634453</v>
      </c>
      <c r="AN303" s="180">
        <v>0</v>
      </c>
      <c r="AO303" s="180">
        <v>0</v>
      </c>
      <c r="AP303" s="180">
        <v>0</v>
      </c>
      <c r="AQ303" s="180">
        <v>0</v>
      </c>
      <c r="AR303" s="180">
        <v>0</v>
      </c>
      <c r="AS303" s="180">
        <v>0</v>
      </c>
      <c r="AT303" s="180">
        <v>0</v>
      </c>
      <c r="AU303" s="180">
        <v>0</v>
      </c>
      <c r="AV303" s="180">
        <v>0</v>
      </c>
      <c r="AW303" s="180">
        <v>0</v>
      </c>
      <c r="AX303" s="180">
        <v>0</v>
      </c>
      <c r="AY303" s="180">
        <v>0</v>
      </c>
      <c r="AZ303" s="180">
        <v>0</v>
      </c>
      <c r="BA303" s="180">
        <v>0</v>
      </c>
      <c r="BB303" s="180">
        <v>0</v>
      </c>
      <c r="BC303" s="180">
        <v>0</v>
      </c>
      <c r="BD303" s="180">
        <v>0</v>
      </c>
      <c r="BE303" s="180">
        <v>0</v>
      </c>
      <c r="BF303" s="180">
        <v>0</v>
      </c>
      <c r="BG303" s="180">
        <v>0</v>
      </c>
      <c r="BH303" s="180">
        <v>0</v>
      </c>
      <c r="BI303" s="180">
        <v>0</v>
      </c>
      <c r="BJ303" s="180">
        <v>0</v>
      </c>
      <c r="BK303" s="180">
        <v>0</v>
      </c>
      <c r="BL303" s="180">
        <v>0</v>
      </c>
      <c r="BM303" s="180">
        <v>0</v>
      </c>
      <c r="BN303" s="180">
        <v>0</v>
      </c>
      <c r="BO303" s="180">
        <v>0</v>
      </c>
      <c r="BP303" s="180">
        <v>0</v>
      </c>
      <c r="BQ303" s="180">
        <v>0</v>
      </c>
      <c r="BR303" s="180">
        <v>575495</v>
      </c>
      <c r="BS303" s="180">
        <v>1389853</v>
      </c>
      <c r="BT303" s="180">
        <v>0</v>
      </c>
      <c r="BU303" s="180">
        <v>0</v>
      </c>
      <c r="BV303" s="180">
        <v>0</v>
      </c>
      <c r="BW303" s="180">
        <v>0</v>
      </c>
      <c r="BX303" s="180">
        <v>0</v>
      </c>
      <c r="BY303" s="180">
        <v>0</v>
      </c>
      <c r="BZ303" s="180">
        <v>0</v>
      </c>
      <c r="CA303" s="180">
        <v>0</v>
      </c>
      <c r="CB303" s="180">
        <v>0</v>
      </c>
      <c r="CC303" s="180">
        <v>0</v>
      </c>
      <c r="CD303" s="180">
        <v>0</v>
      </c>
    </row>
    <row r="304" spans="1:82" x14ac:dyDescent="0.3">
      <c r="A304" s="155">
        <v>9016</v>
      </c>
      <c r="B304" s="647" t="s">
        <v>1208</v>
      </c>
      <c r="C304" s="647" t="s">
        <v>352</v>
      </c>
      <c r="D304" s="180">
        <v>0</v>
      </c>
      <c r="E304" s="180">
        <v>0</v>
      </c>
      <c r="F304" s="180">
        <v>0</v>
      </c>
      <c r="G304" s="180">
        <v>0</v>
      </c>
      <c r="H304" s="180">
        <v>0</v>
      </c>
      <c r="I304" s="180">
        <v>0</v>
      </c>
      <c r="J304" s="180">
        <v>0</v>
      </c>
      <c r="K304" s="180">
        <v>0</v>
      </c>
      <c r="L304" s="180">
        <v>0</v>
      </c>
      <c r="M304" s="180">
        <v>0</v>
      </c>
      <c r="N304" s="180">
        <v>0</v>
      </c>
      <c r="O304" s="180">
        <v>0</v>
      </c>
      <c r="P304" s="180">
        <v>0</v>
      </c>
      <c r="Q304" s="180">
        <v>1.4518</v>
      </c>
      <c r="R304" s="180">
        <v>0</v>
      </c>
      <c r="S304" s="180">
        <v>0</v>
      </c>
      <c r="T304" s="180">
        <v>0</v>
      </c>
      <c r="U304" s="180">
        <v>0</v>
      </c>
      <c r="V304" s="180">
        <v>0.84650000000000003</v>
      </c>
      <c r="W304" s="180">
        <v>0</v>
      </c>
      <c r="X304" s="180">
        <v>0</v>
      </c>
      <c r="Y304" s="180">
        <v>0</v>
      </c>
      <c r="Z304" s="180">
        <v>0</v>
      </c>
      <c r="AA304" s="180">
        <v>0</v>
      </c>
      <c r="AB304" s="180">
        <v>0</v>
      </c>
      <c r="AC304" s="180">
        <v>0</v>
      </c>
      <c r="AD304" s="180">
        <v>0</v>
      </c>
      <c r="AE304" s="180">
        <v>0</v>
      </c>
      <c r="AF304" s="180">
        <v>0</v>
      </c>
      <c r="AG304" s="180">
        <v>0</v>
      </c>
      <c r="AH304" s="180">
        <v>0</v>
      </c>
      <c r="AI304" s="180">
        <v>0.36270000000000002</v>
      </c>
      <c r="AJ304" s="180">
        <v>0</v>
      </c>
      <c r="AK304" s="180">
        <v>0</v>
      </c>
      <c r="AL304" s="180">
        <v>0</v>
      </c>
      <c r="AM304" s="180">
        <v>0.65359999999999996</v>
      </c>
      <c r="AN304" s="180">
        <v>0</v>
      </c>
      <c r="AO304" s="180">
        <v>0</v>
      </c>
      <c r="AP304" s="180">
        <v>0</v>
      </c>
      <c r="AQ304" s="180">
        <v>0</v>
      </c>
      <c r="AR304" s="180">
        <v>0</v>
      </c>
      <c r="AS304" s="180">
        <v>0</v>
      </c>
      <c r="AT304" s="180">
        <v>0</v>
      </c>
      <c r="AU304" s="180">
        <v>0</v>
      </c>
      <c r="AV304" s="180">
        <v>0</v>
      </c>
      <c r="AW304" s="180">
        <v>0</v>
      </c>
      <c r="AX304" s="180">
        <v>0</v>
      </c>
      <c r="AY304" s="180">
        <v>0</v>
      </c>
      <c r="AZ304" s="180">
        <v>0</v>
      </c>
      <c r="BA304" s="180">
        <v>0</v>
      </c>
      <c r="BB304" s="180">
        <v>0</v>
      </c>
      <c r="BC304" s="180">
        <v>0</v>
      </c>
      <c r="BD304" s="180">
        <v>0</v>
      </c>
      <c r="BE304" s="180">
        <v>0</v>
      </c>
      <c r="BF304" s="180">
        <v>0</v>
      </c>
      <c r="BG304" s="180">
        <v>0</v>
      </c>
      <c r="BH304" s="180">
        <v>0</v>
      </c>
      <c r="BI304" s="180">
        <v>0</v>
      </c>
      <c r="BJ304" s="180">
        <v>0</v>
      </c>
      <c r="BK304" s="180">
        <v>0</v>
      </c>
      <c r="BL304" s="180">
        <v>0</v>
      </c>
      <c r="BM304" s="180">
        <v>0</v>
      </c>
      <c r="BN304" s="180">
        <v>0</v>
      </c>
      <c r="BO304" s="180">
        <v>0</v>
      </c>
      <c r="BP304" s="180">
        <v>0</v>
      </c>
      <c r="BQ304" s="180">
        <v>0</v>
      </c>
      <c r="BR304" s="180">
        <v>0.52710000000000001</v>
      </c>
      <c r="BS304" s="180">
        <v>0.46079999999999999</v>
      </c>
      <c r="BT304" s="180">
        <v>0</v>
      </c>
      <c r="BU304" s="180">
        <v>0</v>
      </c>
      <c r="BV304" s="180">
        <v>0</v>
      </c>
      <c r="BW304" s="180">
        <v>0</v>
      </c>
      <c r="BX304" s="180">
        <v>0</v>
      </c>
      <c r="BY304" s="180">
        <v>0</v>
      </c>
      <c r="BZ304" s="180">
        <v>0</v>
      </c>
      <c r="CA304" s="180">
        <v>0</v>
      </c>
      <c r="CB304" s="180">
        <v>0</v>
      </c>
      <c r="CC304" s="180">
        <v>0</v>
      </c>
      <c r="CD304" s="180">
        <v>0</v>
      </c>
    </row>
    <row r="305" spans="1:104" x14ac:dyDescent="0.3">
      <c r="A305" s="155">
        <v>9017</v>
      </c>
      <c r="B305" s="632" t="s">
        <v>1209</v>
      </c>
      <c r="C305" s="632" t="s">
        <v>1210</v>
      </c>
      <c r="D305" s="180">
        <v>0</v>
      </c>
      <c r="E305" s="180">
        <v>0</v>
      </c>
      <c r="F305" s="180">
        <v>0</v>
      </c>
      <c r="G305" s="180">
        <v>0</v>
      </c>
      <c r="H305" s="180">
        <v>0</v>
      </c>
      <c r="I305" s="180">
        <v>0</v>
      </c>
      <c r="J305" s="180">
        <v>0</v>
      </c>
      <c r="K305" s="180">
        <v>0</v>
      </c>
      <c r="L305" s="180">
        <v>0</v>
      </c>
      <c r="M305" s="180">
        <v>0</v>
      </c>
      <c r="N305" s="180">
        <v>0</v>
      </c>
      <c r="O305" s="180">
        <v>0</v>
      </c>
      <c r="P305" s="180">
        <v>0</v>
      </c>
      <c r="Q305" s="180">
        <v>14.54</v>
      </c>
      <c r="R305" s="180">
        <v>0</v>
      </c>
      <c r="S305" s="180">
        <v>0</v>
      </c>
      <c r="T305" s="180">
        <v>0</v>
      </c>
      <c r="U305" s="180">
        <v>0</v>
      </c>
      <c r="V305" s="180">
        <v>8.2100000000000009</v>
      </c>
      <c r="W305" s="180">
        <v>0</v>
      </c>
      <c r="X305" s="180">
        <v>0</v>
      </c>
      <c r="Y305" s="180">
        <v>0</v>
      </c>
      <c r="Z305" s="180">
        <v>0</v>
      </c>
      <c r="AA305" s="180">
        <v>0</v>
      </c>
      <c r="AB305" s="180">
        <v>0</v>
      </c>
      <c r="AC305" s="180">
        <v>0</v>
      </c>
      <c r="AD305" s="180">
        <v>0</v>
      </c>
      <c r="AE305" s="180">
        <v>0</v>
      </c>
      <c r="AF305" s="180">
        <v>0</v>
      </c>
      <c r="AG305" s="180">
        <v>0</v>
      </c>
      <c r="AH305" s="180">
        <v>0</v>
      </c>
      <c r="AI305" s="180">
        <v>3.01</v>
      </c>
      <c r="AJ305" s="180">
        <v>0</v>
      </c>
      <c r="AK305" s="180">
        <v>0</v>
      </c>
      <c r="AL305" s="180">
        <v>0</v>
      </c>
      <c r="AM305" s="180">
        <v>6.19</v>
      </c>
      <c r="AN305" s="180">
        <v>0</v>
      </c>
      <c r="AO305" s="180">
        <v>0</v>
      </c>
      <c r="AP305" s="180">
        <v>0</v>
      </c>
      <c r="AQ305" s="180">
        <v>0</v>
      </c>
      <c r="AR305" s="180">
        <v>0</v>
      </c>
      <c r="AS305" s="180">
        <v>0</v>
      </c>
      <c r="AT305" s="180">
        <v>0</v>
      </c>
      <c r="AU305" s="180">
        <v>0</v>
      </c>
      <c r="AV305" s="180">
        <v>0</v>
      </c>
      <c r="AW305" s="180">
        <v>0</v>
      </c>
      <c r="AX305" s="180">
        <v>0</v>
      </c>
      <c r="AY305" s="180">
        <v>0</v>
      </c>
      <c r="AZ305" s="180">
        <v>0</v>
      </c>
      <c r="BA305" s="180">
        <v>0</v>
      </c>
      <c r="BB305" s="180">
        <v>0</v>
      </c>
      <c r="BC305" s="180">
        <v>0</v>
      </c>
      <c r="BD305" s="180">
        <v>0</v>
      </c>
      <c r="BE305" s="180">
        <v>0</v>
      </c>
      <c r="BF305" s="180">
        <v>0</v>
      </c>
      <c r="BG305" s="180">
        <v>0</v>
      </c>
      <c r="BH305" s="180">
        <v>0</v>
      </c>
      <c r="BI305" s="180">
        <v>0</v>
      </c>
      <c r="BJ305" s="180">
        <v>0</v>
      </c>
      <c r="BK305" s="180">
        <v>0</v>
      </c>
      <c r="BL305" s="180">
        <v>0</v>
      </c>
      <c r="BM305" s="180">
        <v>0</v>
      </c>
      <c r="BN305" s="180">
        <v>0</v>
      </c>
      <c r="BO305" s="180">
        <v>0</v>
      </c>
      <c r="BP305" s="180">
        <v>0</v>
      </c>
      <c r="BQ305" s="180">
        <v>0</v>
      </c>
      <c r="BR305" s="180">
        <v>9.8000000000000007</v>
      </c>
      <c r="BS305" s="180">
        <v>6.35</v>
      </c>
      <c r="BT305" s="180">
        <v>0</v>
      </c>
      <c r="BU305" s="180">
        <v>0</v>
      </c>
      <c r="BV305" s="180">
        <v>0</v>
      </c>
      <c r="BW305" s="180">
        <v>0</v>
      </c>
      <c r="BX305" s="180">
        <v>0</v>
      </c>
      <c r="BY305" s="180">
        <v>0</v>
      </c>
      <c r="BZ305" s="180">
        <v>0</v>
      </c>
      <c r="CA305" s="180">
        <v>0</v>
      </c>
      <c r="CB305" s="180">
        <v>0</v>
      </c>
      <c r="CC305" s="180">
        <v>0</v>
      </c>
      <c r="CD305" s="180">
        <v>0</v>
      </c>
    </row>
    <row r="306" spans="1:104" ht="57.6" x14ac:dyDescent="0.3">
      <c r="A306" s="155">
        <v>9018</v>
      </c>
      <c r="B306" s="565" t="s">
        <v>1211</v>
      </c>
      <c r="C306" s="565" t="s">
        <v>1212</v>
      </c>
      <c r="D306" s="180">
        <v>0</v>
      </c>
      <c r="E306" s="180">
        <v>6984</v>
      </c>
      <c r="F306" s="180">
        <v>0</v>
      </c>
      <c r="G306" s="180">
        <v>107014</v>
      </c>
      <c r="H306" s="180">
        <v>62428</v>
      </c>
      <c r="I306" s="180">
        <v>18514</v>
      </c>
      <c r="J306" s="180">
        <v>322</v>
      </c>
      <c r="K306" s="180">
        <v>1996</v>
      </c>
      <c r="L306" s="180">
        <v>6482</v>
      </c>
      <c r="M306" s="180">
        <v>1218202</v>
      </c>
      <c r="N306" s="180">
        <v>39205</v>
      </c>
      <c r="O306" s="180">
        <v>472333</v>
      </c>
      <c r="P306" s="180">
        <v>2011</v>
      </c>
      <c r="Q306" s="180">
        <v>4411757</v>
      </c>
      <c r="R306" s="180">
        <v>143018</v>
      </c>
      <c r="S306" s="180">
        <v>4092</v>
      </c>
      <c r="T306" s="180">
        <v>15098330</v>
      </c>
      <c r="U306" s="180">
        <v>2135132</v>
      </c>
      <c r="V306" s="180">
        <v>5216381</v>
      </c>
      <c r="W306" s="180">
        <v>5316677</v>
      </c>
      <c r="X306" s="180">
        <v>0</v>
      </c>
      <c r="Y306" s="180">
        <v>1225587</v>
      </c>
      <c r="Z306" s="180">
        <v>32504</v>
      </c>
      <c r="AA306" s="180">
        <v>1354991</v>
      </c>
      <c r="AB306" s="180">
        <v>232349</v>
      </c>
      <c r="AC306" s="180">
        <v>147229</v>
      </c>
      <c r="AD306" s="180">
        <v>42516</v>
      </c>
      <c r="AE306" s="180">
        <v>145396</v>
      </c>
      <c r="AF306" s="180">
        <v>4490072</v>
      </c>
      <c r="AG306" s="180">
        <v>347220</v>
      </c>
      <c r="AH306" s="180">
        <v>11958</v>
      </c>
      <c r="AI306" s="180">
        <v>11227336</v>
      </c>
      <c r="AJ306" s="180">
        <v>14310</v>
      </c>
      <c r="AK306" s="180">
        <v>0</v>
      </c>
      <c r="AL306" s="180">
        <v>0</v>
      </c>
      <c r="AM306" s="180">
        <v>2054755</v>
      </c>
      <c r="AN306" s="180">
        <v>30258</v>
      </c>
      <c r="AO306" s="180">
        <v>30036</v>
      </c>
      <c r="AP306" s="180">
        <v>0</v>
      </c>
      <c r="AQ306" s="180">
        <v>786919</v>
      </c>
      <c r="AR306" s="180">
        <v>336605</v>
      </c>
      <c r="AS306" s="180">
        <v>20677</v>
      </c>
      <c r="AT306" s="180">
        <v>97184</v>
      </c>
      <c r="AU306" s="180">
        <v>0</v>
      </c>
      <c r="AV306" s="180">
        <v>340036</v>
      </c>
      <c r="AW306" s="180">
        <v>306985</v>
      </c>
      <c r="AX306" s="180">
        <v>35409</v>
      </c>
      <c r="AY306" s="180">
        <v>2557824</v>
      </c>
      <c r="AZ306" s="180">
        <v>129621</v>
      </c>
      <c r="BA306" s="180">
        <v>78484</v>
      </c>
      <c r="BB306" s="180">
        <v>0</v>
      </c>
      <c r="BC306" s="180">
        <v>44927</v>
      </c>
      <c r="BD306" s="180">
        <v>750813</v>
      </c>
      <c r="BE306" s="180">
        <v>2846</v>
      </c>
      <c r="BF306" s="180">
        <v>2804</v>
      </c>
      <c r="BG306" s="180">
        <v>0</v>
      </c>
      <c r="BH306" s="180">
        <v>1121</v>
      </c>
      <c r="BI306" s="180">
        <v>2862</v>
      </c>
      <c r="BJ306" s="180">
        <v>82516</v>
      </c>
      <c r="BK306" s="180">
        <v>973721</v>
      </c>
      <c r="BL306" s="180">
        <v>0</v>
      </c>
      <c r="BM306" s="180">
        <v>126337</v>
      </c>
      <c r="BN306" s="180">
        <v>368823</v>
      </c>
      <c r="BO306" s="180">
        <v>105533</v>
      </c>
      <c r="BP306" s="180">
        <v>107062</v>
      </c>
      <c r="BQ306" s="180">
        <v>1314991</v>
      </c>
      <c r="BR306" s="180">
        <v>48334</v>
      </c>
      <c r="BS306" s="180">
        <v>2029900</v>
      </c>
      <c r="BT306" s="180">
        <v>26953</v>
      </c>
      <c r="BU306" s="180">
        <v>370047</v>
      </c>
      <c r="BV306" s="180">
        <v>50002</v>
      </c>
      <c r="BW306" s="180">
        <v>0</v>
      </c>
      <c r="BX306" s="180">
        <v>49597</v>
      </c>
      <c r="BY306" s="180">
        <v>2229</v>
      </c>
      <c r="BZ306" s="180">
        <v>117574</v>
      </c>
      <c r="CA306" s="180">
        <v>8136</v>
      </c>
      <c r="CB306" s="180">
        <v>109860</v>
      </c>
      <c r="CC306" s="180">
        <v>0</v>
      </c>
      <c r="CD306" s="180">
        <v>20738</v>
      </c>
    </row>
    <row r="307" spans="1:104" ht="72" x14ac:dyDescent="0.3">
      <c r="A307" s="155">
        <v>9019</v>
      </c>
      <c r="B307" s="632" t="s">
        <v>1213</v>
      </c>
      <c r="C307" s="654" t="s">
        <v>1214</v>
      </c>
      <c r="D307" s="180">
        <v>0</v>
      </c>
      <c r="E307" s="180">
        <v>6984</v>
      </c>
      <c r="F307" s="180">
        <v>0</v>
      </c>
      <c r="G307" s="180">
        <v>107014</v>
      </c>
      <c r="H307" s="180">
        <v>62428</v>
      </c>
      <c r="I307" s="180">
        <v>18514</v>
      </c>
      <c r="J307" s="180">
        <v>322</v>
      </c>
      <c r="K307" s="180">
        <v>1996</v>
      </c>
      <c r="L307" s="180">
        <v>6482</v>
      </c>
      <c r="M307" s="180">
        <v>1218202</v>
      </c>
      <c r="N307" s="180">
        <v>39205</v>
      </c>
      <c r="O307" s="180">
        <v>472333</v>
      </c>
      <c r="P307" s="180">
        <v>2011</v>
      </c>
      <c r="Q307" s="180">
        <v>4411757</v>
      </c>
      <c r="R307" s="180">
        <v>143018</v>
      </c>
      <c r="S307" s="180">
        <v>4092</v>
      </c>
      <c r="T307" s="180">
        <v>15098330</v>
      </c>
      <c r="U307" s="180">
        <v>2135132</v>
      </c>
      <c r="V307" s="180">
        <v>5216381</v>
      </c>
      <c r="W307" s="180">
        <v>5316677</v>
      </c>
      <c r="X307" s="180">
        <v>0</v>
      </c>
      <c r="Y307" s="180">
        <v>1225587</v>
      </c>
      <c r="Z307" s="180">
        <v>32504</v>
      </c>
      <c r="AA307" s="180">
        <v>1354991</v>
      </c>
      <c r="AB307" s="180">
        <v>232349</v>
      </c>
      <c r="AC307" s="180">
        <v>147229</v>
      </c>
      <c r="AD307" s="180">
        <v>42516</v>
      </c>
      <c r="AE307" s="180">
        <v>145396</v>
      </c>
      <c r="AF307" s="180">
        <v>4490072</v>
      </c>
      <c r="AG307" s="180">
        <v>347220</v>
      </c>
      <c r="AH307" s="180">
        <v>11958</v>
      </c>
      <c r="AI307" s="180">
        <v>11227336</v>
      </c>
      <c r="AJ307" s="180">
        <v>14310</v>
      </c>
      <c r="AK307" s="180">
        <v>0</v>
      </c>
      <c r="AL307" s="180">
        <v>0</v>
      </c>
      <c r="AM307" s="180">
        <v>2054755</v>
      </c>
      <c r="AN307" s="180">
        <v>30258</v>
      </c>
      <c r="AO307" s="180">
        <v>30036</v>
      </c>
      <c r="AP307" s="180">
        <v>0</v>
      </c>
      <c r="AQ307" s="180">
        <v>786919</v>
      </c>
      <c r="AR307" s="180">
        <v>336605</v>
      </c>
      <c r="AS307" s="180">
        <v>20677</v>
      </c>
      <c r="AT307" s="180">
        <v>97184</v>
      </c>
      <c r="AU307" s="180">
        <v>0</v>
      </c>
      <c r="AV307" s="180">
        <v>340036</v>
      </c>
      <c r="AW307" s="180">
        <v>306985</v>
      </c>
      <c r="AX307" s="180">
        <v>35409</v>
      </c>
      <c r="AY307" s="180">
        <v>2557824</v>
      </c>
      <c r="AZ307" s="180">
        <v>129621</v>
      </c>
      <c r="BA307" s="180">
        <v>78484</v>
      </c>
      <c r="BB307" s="180">
        <v>0</v>
      </c>
      <c r="BC307" s="180">
        <v>44927</v>
      </c>
      <c r="BD307" s="180">
        <v>750813</v>
      </c>
      <c r="BE307" s="180">
        <v>2846</v>
      </c>
      <c r="BF307" s="180">
        <v>2804</v>
      </c>
      <c r="BG307" s="180">
        <v>0</v>
      </c>
      <c r="BH307" s="180">
        <v>1121</v>
      </c>
      <c r="BI307" s="180">
        <v>2862</v>
      </c>
      <c r="BJ307" s="180">
        <v>82516</v>
      </c>
      <c r="BK307" s="180">
        <v>973721</v>
      </c>
      <c r="BL307" s="180">
        <v>0</v>
      </c>
      <c r="BM307" s="180">
        <v>126337</v>
      </c>
      <c r="BN307" s="180">
        <v>368823</v>
      </c>
      <c r="BO307" s="180">
        <v>105533</v>
      </c>
      <c r="BP307" s="180">
        <v>107062</v>
      </c>
      <c r="BQ307" s="180">
        <v>1314991</v>
      </c>
      <c r="BR307" s="180">
        <v>48334</v>
      </c>
      <c r="BS307" s="180">
        <v>2029900</v>
      </c>
      <c r="BT307" s="180">
        <v>26953</v>
      </c>
      <c r="BU307" s="180">
        <v>370047</v>
      </c>
      <c r="BV307" s="180">
        <v>50002</v>
      </c>
      <c r="BW307" s="180">
        <v>0</v>
      </c>
      <c r="BX307" s="180">
        <v>49597</v>
      </c>
      <c r="BY307" s="180">
        <v>2229</v>
      </c>
      <c r="BZ307" s="180">
        <v>117574</v>
      </c>
      <c r="CA307" s="180">
        <v>8136</v>
      </c>
      <c r="CB307" s="180">
        <v>109860</v>
      </c>
      <c r="CC307" s="180">
        <v>0</v>
      </c>
      <c r="CD307" s="180">
        <v>20738</v>
      </c>
    </row>
    <row r="311" spans="1:104" x14ac:dyDescent="0.3">
      <c r="A311" s="155">
        <v>0</v>
      </c>
      <c r="B311" s="180" t="s">
        <v>1218</v>
      </c>
      <c r="D311" s="180">
        <f>D289</f>
        <v>50304.01</v>
      </c>
      <c r="E311" s="180">
        <f t="shared" ref="E311:BP311" si="0">E289</f>
        <v>2476679.12</v>
      </c>
      <c r="F311" s="180">
        <f t="shared" si="0"/>
        <v>50306.01</v>
      </c>
      <c r="G311" s="180">
        <f t="shared" si="0"/>
        <v>70554396.810000002</v>
      </c>
      <c r="H311" s="180">
        <f t="shared" si="0"/>
        <v>62647084.869999997</v>
      </c>
      <c r="I311" s="180">
        <f t="shared" si="0"/>
        <v>83292587.609999999</v>
      </c>
      <c r="J311" s="180">
        <f t="shared" si="0"/>
        <v>12095577.689999999</v>
      </c>
      <c r="K311" s="180">
        <f t="shared" si="0"/>
        <v>14171662.135</v>
      </c>
      <c r="L311" s="180">
        <f t="shared" si="0"/>
        <v>10768777.65</v>
      </c>
      <c r="M311" s="180">
        <f t="shared" si="0"/>
        <v>488673703.73500001</v>
      </c>
      <c r="N311" s="180">
        <f t="shared" si="0"/>
        <v>10780767.109999999</v>
      </c>
      <c r="O311" s="180">
        <f t="shared" si="0"/>
        <v>248290134.08000001</v>
      </c>
      <c r="P311" s="180">
        <f t="shared" si="0"/>
        <v>3471816.56</v>
      </c>
      <c r="Q311" s="180">
        <f t="shared" si="0"/>
        <v>3367586666.4162998</v>
      </c>
      <c r="R311" s="180">
        <f t="shared" si="0"/>
        <v>56674199.219999999</v>
      </c>
      <c r="S311" s="180">
        <f t="shared" si="0"/>
        <v>2235633</v>
      </c>
      <c r="T311" s="180">
        <f t="shared" si="0"/>
        <v>3236622910.6500001</v>
      </c>
      <c r="U311" s="180">
        <f t="shared" si="0"/>
        <v>758717362.90999997</v>
      </c>
      <c r="V311" s="180">
        <f t="shared" si="0"/>
        <v>1619009301.5699999</v>
      </c>
      <c r="W311" s="180">
        <f t="shared" si="0"/>
        <v>1153455012.9300001</v>
      </c>
      <c r="X311" s="180">
        <f t="shared" si="0"/>
        <v>50315.01</v>
      </c>
      <c r="Y311" s="180">
        <f t="shared" si="0"/>
        <v>664332643.66999996</v>
      </c>
      <c r="Z311" s="180">
        <f t="shared" si="0"/>
        <v>105412285.87</v>
      </c>
      <c r="AA311" s="180">
        <f t="shared" si="0"/>
        <v>656478776.495</v>
      </c>
      <c r="AB311" s="180">
        <f t="shared" si="0"/>
        <v>203435408.27000001</v>
      </c>
      <c r="AC311" s="180">
        <f t="shared" si="0"/>
        <v>78363016.745000005</v>
      </c>
      <c r="AD311" s="180">
        <f t="shared" si="0"/>
        <v>74777158.439999998</v>
      </c>
      <c r="AE311" s="180">
        <f t="shared" si="0"/>
        <v>156587145.63999999</v>
      </c>
      <c r="AF311" s="180">
        <f t="shared" si="0"/>
        <v>678086286.17499995</v>
      </c>
      <c r="AG311" s="180">
        <f t="shared" si="0"/>
        <v>178864227.59</v>
      </c>
      <c r="AH311" s="180">
        <f t="shared" si="0"/>
        <v>21788462.010000002</v>
      </c>
      <c r="AI311" s="180">
        <f t="shared" si="0"/>
        <v>2277998099.3922</v>
      </c>
      <c r="AJ311" s="180">
        <f t="shared" si="0"/>
        <v>60255288.509999998</v>
      </c>
      <c r="AK311" s="180">
        <f t="shared" si="0"/>
        <v>50326.01</v>
      </c>
      <c r="AL311" s="180">
        <f t="shared" si="0"/>
        <v>50328.01</v>
      </c>
      <c r="AM311" s="180">
        <f t="shared" si="0"/>
        <v>843628581.74000001</v>
      </c>
      <c r="AN311" s="180">
        <f t="shared" si="0"/>
        <v>21762738.239999998</v>
      </c>
      <c r="AO311" s="180">
        <f t="shared" si="0"/>
        <v>30689371.620000001</v>
      </c>
      <c r="AP311" s="180">
        <f t="shared" si="0"/>
        <v>1371634</v>
      </c>
      <c r="AQ311" s="180">
        <f t="shared" si="0"/>
        <v>230810369.75</v>
      </c>
      <c r="AR311" s="180">
        <f t="shared" si="0"/>
        <v>601500303.22000003</v>
      </c>
      <c r="AS311" s="180">
        <f t="shared" si="0"/>
        <v>12548385.810000001</v>
      </c>
      <c r="AT311" s="180">
        <f t="shared" si="0"/>
        <v>115340951.93000001</v>
      </c>
      <c r="AU311" s="180">
        <f t="shared" si="0"/>
        <v>50335.09</v>
      </c>
      <c r="AV311" s="180">
        <f t="shared" si="0"/>
        <v>1263538424.8599999</v>
      </c>
      <c r="AW311" s="180">
        <f t="shared" si="0"/>
        <v>66359473.270000003</v>
      </c>
      <c r="AX311" s="180">
        <f t="shared" si="0"/>
        <v>87443730.420000002</v>
      </c>
      <c r="AY311" s="180">
        <f t="shared" si="0"/>
        <v>373598383.17390001</v>
      </c>
      <c r="AZ311" s="180">
        <f t="shared" si="0"/>
        <v>71508954.819999993</v>
      </c>
      <c r="BA311" s="180">
        <f t="shared" si="0"/>
        <v>39397208.600000001</v>
      </c>
      <c r="BB311" s="180">
        <f t="shared" si="0"/>
        <v>1165159</v>
      </c>
      <c r="BC311" s="180">
        <f t="shared" si="0"/>
        <v>11542752.752499999</v>
      </c>
      <c r="BD311" s="180">
        <f t="shared" si="0"/>
        <v>525774369.05000001</v>
      </c>
      <c r="BE311" s="180">
        <f t="shared" si="0"/>
        <v>6771839.8600000003</v>
      </c>
      <c r="BF311" s="180">
        <f t="shared" si="0"/>
        <v>25794344.260000002</v>
      </c>
      <c r="BG311" s="180">
        <f t="shared" si="0"/>
        <v>50343.01</v>
      </c>
      <c r="BH311" s="180">
        <f t="shared" si="0"/>
        <v>3367062.94</v>
      </c>
      <c r="BI311" s="180">
        <f t="shared" si="0"/>
        <v>22127491.609999999</v>
      </c>
      <c r="BJ311" s="180">
        <f t="shared" si="0"/>
        <v>4538197.8</v>
      </c>
      <c r="BK311" s="180">
        <f t="shared" si="0"/>
        <v>176728778.93000001</v>
      </c>
      <c r="BL311" s="180">
        <f t="shared" si="0"/>
        <v>50346.09</v>
      </c>
      <c r="BM311" s="180">
        <f t="shared" si="0"/>
        <v>86529589.079999998</v>
      </c>
      <c r="BN311" s="180">
        <f t="shared" si="0"/>
        <v>126837354.487</v>
      </c>
      <c r="BO311" s="180">
        <f t="shared" si="0"/>
        <v>60231922.219999999</v>
      </c>
      <c r="BP311" s="180">
        <f t="shared" si="0"/>
        <v>59012624.049999997</v>
      </c>
      <c r="BQ311" s="180">
        <f t="shared" ref="BQ311:CZ311" si="1">BQ289</f>
        <v>363830692.16500002</v>
      </c>
      <c r="BR311" s="180">
        <f t="shared" si="1"/>
        <v>81582247.469999999</v>
      </c>
      <c r="BS311" s="180">
        <f t="shared" si="1"/>
        <v>682557151.65999997</v>
      </c>
      <c r="BT311" s="180">
        <f t="shared" si="1"/>
        <v>55675726.960000001</v>
      </c>
      <c r="BU311" s="180">
        <f t="shared" si="1"/>
        <v>220424062.81330001</v>
      </c>
      <c r="BV311" s="180">
        <f t="shared" si="1"/>
        <v>26773381.460000001</v>
      </c>
      <c r="BW311" s="180">
        <f t="shared" si="1"/>
        <v>50355.01</v>
      </c>
      <c r="BX311" s="180">
        <f t="shared" si="1"/>
        <v>43537172.759999998</v>
      </c>
      <c r="BY311" s="180">
        <f t="shared" si="1"/>
        <v>6267687.9299999997</v>
      </c>
      <c r="BZ311" s="180">
        <f t="shared" si="1"/>
        <v>40290213.469999999</v>
      </c>
      <c r="CA311" s="180">
        <f t="shared" si="1"/>
        <v>21523708.260000002</v>
      </c>
      <c r="CB311" s="180">
        <f t="shared" si="1"/>
        <v>45900538.780000001</v>
      </c>
      <c r="CC311" s="180">
        <f t="shared" si="1"/>
        <v>50360</v>
      </c>
      <c r="CD311" s="180">
        <f t="shared" si="1"/>
        <v>7325927.932</v>
      </c>
      <c r="CE311" s="180">
        <f t="shared" si="1"/>
        <v>0</v>
      </c>
      <c r="CF311" s="180">
        <f t="shared" si="1"/>
        <v>0</v>
      </c>
      <c r="CG311" s="180">
        <f t="shared" si="1"/>
        <v>0</v>
      </c>
      <c r="CH311" s="180">
        <f t="shared" si="1"/>
        <v>0</v>
      </c>
      <c r="CI311" s="180">
        <f t="shared" si="1"/>
        <v>0</v>
      </c>
      <c r="CJ311" s="180">
        <f t="shared" si="1"/>
        <v>0</v>
      </c>
      <c r="CK311" s="180">
        <f t="shared" si="1"/>
        <v>0</v>
      </c>
      <c r="CL311" s="180">
        <f t="shared" si="1"/>
        <v>0</v>
      </c>
      <c r="CM311" s="180">
        <f t="shared" si="1"/>
        <v>0</v>
      </c>
      <c r="CN311" s="180">
        <f t="shared" si="1"/>
        <v>0</v>
      </c>
      <c r="CO311" s="180">
        <f t="shared" si="1"/>
        <v>0</v>
      </c>
      <c r="CP311" s="180">
        <f t="shared" si="1"/>
        <v>0</v>
      </c>
      <c r="CQ311" s="180">
        <f t="shared" si="1"/>
        <v>0</v>
      </c>
      <c r="CR311" s="180">
        <f t="shared" si="1"/>
        <v>0</v>
      </c>
      <c r="CS311" s="180">
        <f t="shared" si="1"/>
        <v>0</v>
      </c>
      <c r="CT311" s="180">
        <f t="shared" si="1"/>
        <v>0</v>
      </c>
      <c r="CU311" s="180">
        <f t="shared" si="1"/>
        <v>0</v>
      </c>
      <c r="CV311" s="180">
        <f t="shared" si="1"/>
        <v>0</v>
      </c>
      <c r="CW311" s="180">
        <f t="shared" si="1"/>
        <v>0</v>
      </c>
      <c r="CX311" s="180">
        <f t="shared" si="1"/>
        <v>0</v>
      </c>
      <c r="CY311" s="180">
        <f t="shared" si="1"/>
        <v>0</v>
      </c>
      <c r="CZ311" s="180">
        <f t="shared" si="1"/>
        <v>0</v>
      </c>
    </row>
    <row r="312" spans="1:104" x14ac:dyDescent="0.3">
      <c r="B312" s="180" t="s">
        <v>1217</v>
      </c>
    </row>
    <row r="313" spans="1:104" x14ac:dyDescent="0.3">
      <c r="A313" s="631">
        <v>906</v>
      </c>
      <c r="D313" s="180">
        <f>D248</f>
        <v>0</v>
      </c>
      <c r="E313" s="180">
        <f t="shared" ref="E313:BP314" si="2">E248</f>
        <v>1</v>
      </c>
      <c r="F313" s="180">
        <f t="shared" si="2"/>
        <v>0</v>
      </c>
      <c r="G313" s="180">
        <f t="shared" si="2"/>
        <v>1</v>
      </c>
      <c r="H313" s="180">
        <f t="shared" si="2"/>
        <v>1</v>
      </c>
      <c r="I313" s="180">
        <f t="shared" si="2"/>
        <v>1</v>
      </c>
      <c r="J313" s="180">
        <f t="shared" si="2"/>
        <v>1</v>
      </c>
      <c r="K313" s="180">
        <f t="shared" si="2"/>
        <v>1</v>
      </c>
      <c r="L313" s="180">
        <f t="shared" si="2"/>
        <v>1</v>
      </c>
      <c r="M313" s="180">
        <f t="shared" si="2"/>
        <v>1</v>
      </c>
      <c r="N313" s="180">
        <f t="shared" si="2"/>
        <v>1</v>
      </c>
      <c r="O313" s="180">
        <f t="shared" si="2"/>
        <v>1</v>
      </c>
      <c r="P313" s="180">
        <f t="shared" si="2"/>
        <v>1</v>
      </c>
      <c r="Q313" s="180">
        <f t="shared" si="2"/>
        <v>1</v>
      </c>
      <c r="R313" s="180">
        <f t="shared" si="2"/>
        <v>1</v>
      </c>
      <c r="S313" s="180">
        <f t="shared" si="2"/>
        <v>1</v>
      </c>
      <c r="T313" s="180">
        <f t="shared" si="2"/>
        <v>1</v>
      </c>
      <c r="U313" s="180">
        <f t="shared" si="2"/>
        <v>1</v>
      </c>
      <c r="V313" s="180">
        <f t="shared" si="2"/>
        <v>1</v>
      </c>
      <c r="W313" s="180">
        <f t="shared" si="2"/>
        <v>1</v>
      </c>
      <c r="X313" s="180">
        <f t="shared" si="2"/>
        <v>0</v>
      </c>
      <c r="Y313" s="180">
        <f t="shared" si="2"/>
        <v>1</v>
      </c>
      <c r="Z313" s="180">
        <f t="shared" si="2"/>
        <v>1</v>
      </c>
      <c r="AA313" s="180">
        <f t="shared" si="2"/>
        <v>1</v>
      </c>
      <c r="AB313" s="180">
        <f t="shared" si="2"/>
        <v>1</v>
      </c>
      <c r="AC313" s="180">
        <f t="shared" si="2"/>
        <v>1</v>
      </c>
      <c r="AD313" s="180">
        <f t="shared" si="2"/>
        <v>1</v>
      </c>
      <c r="AE313" s="180">
        <f t="shared" si="2"/>
        <v>1</v>
      </c>
      <c r="AF313" s="180">
        <f t="shared" si="2"/>
        <v>1</v>
      </c>
      <c r="AG313" s="180">
        <f t="shared" si="2"/>
        <v>1</v>
      </c>
      <c r="AH313" s="180">
        <f t="shared" si="2"/>
        <v>1</v>
      </c>
      <c r="AI313" s="180">
        <f t="shared" si="2"/>
        <v>1</v>
      </c>
      <c r="AJ313" s="180">
        <f t="shared" si="2"/>
        <v>1</v>
      </c>
      <c r="AK313" s="180">
        <f t="shared" si="2"/>
        <v>0</v>
      </c>
      <c r="AL313" s="180">
        <f t="shared" si="2"/>
        <v>0</v>
      </c>
      <c r="AM313" s="180">
        <f t="shared" si="2"/>
        <v>1</v>
      </c>
      <c r="AN313" s="180">
        <f t="shared" si="2"/>
        <v>1</v>
      </c>
      <c r="AO313" s="180">
        <f t="shared" si="2"/>
        <v>1</v>
      </c>
      <c r="AP313" s="180">
        <f t="shared" si="2"/>
        <v>1</v>
      </c>
      <c r="AQ313" s="180">
        <f t="shared" si="2"/>
        <v>1</v>
      </c>
      <c r="AR313" s="180">
        <f t="shared" si="2"/>
        <v>1</v>
      </c>
      <c r="AS313" s="180">
        <f t="shared" si="2"/>
        <v>1</v>
      </c>
      <c r="AT313" s="180">
        <f t="shared" si="2"/>
        <v>1</v>
      </c>
      <c r="AU313" s="180">
        <f t="shared" si="2"/>
        <v>0</v>
      </c>
      <c r="AV313" s="180">
        <f t="shared" si="2"/>
        <v>1</v>
      </c>
      <c r="AW313" s="180">
        <f t="shared" si="2"/>
        <v>1</v>
      </c>
      <c r="AX313" s="180">
        <f t="shared" si="2"/>
        <v>1</v>
      </c>
      <c r="AY313" s="180">
        <f t="shared" si="2"/>
        <v>1</v>
      </c>
      <c r="AZ313" s="180">
        <f t="shared" si="2"/>
        <v>1</v>
      </c>
      <c r="BA313" s="180">
        <f t="shared" si="2"/>
        <v>1</v>
      </c>
      <c r="BB313" s="180">
        <f t="shared" si="2"/>
        <v>1</v>
      </c>
      <c r="BC313" s="180">
        <f t="shared" si="2"/>
        <v>1</v>
      </c>
      <c r="BD313" s="180">
        <f t="shared" si="2"/>
        <v>1</v>
      </c>
      <c r="BE313" s="180">
        <f t="shared" si="2"/>
        <v>1</v>
      </c>
      <c r="BF313" s="180">
        <f t="shared" si="2"/>
        <v>1</v>
      </c>
      <c r="BG313" s="180">
        <f t="shared" si="2"/>
        <v>0</v>
      </c>
      <c r="BH313" s="180">
        <f t="shared" si="2"/>
        <v>1</v>
      </c>
      <c r="BI313" s="180">
        <f t="shared" si="2"/>
        <v>1</v>
      </c>
      <c r="BJ313" s="180">
        <f t="shared" si="2"/>
        <v>1</v>
      </c>
      <c r="BK313" s="180">
        <f t="shared" si="2"/>
        <v>1</v>
      </c>
      <c r="BL313" s="180">
        <f t="shared" si="2"/>
        <v>0</v>
      </c>
      <c r="BM313" s="180">
        <f t="shared" si="2"/>
        <v>1</v>
      </c>
      <c r="BN313" s="180">
        <f t="shared" si="2"/>
        <v>1</v>
      </c>
      <c r="BO313" s="180">
        <f t="shared" si="2"/>
        <v>1</v>
      </c>
      <c r="BP313" s="180">
        <f t="shared" si="2"/>
        <v>1</v>
      </c>
      <c r="BQ313" s="180">
        <f t="shared" ref="BQ313:CZ314" si="3">BQ248</f>
        <v>1</v>
      </c>
      <c r="BR313" s="180">
        <f t="shared" si="3"/>
        <v>1</v>
      </c>
      <c r="BS313" s="180">
        <f t="shared" si="3"/>
        <v>1</v>
      </c>
      <c r="BT313" s="180">
        <f t="shared" si="3"/>
        <v>1</v>
      </c>
      <c r="BU313" s="180">
        <f t="shared" si="3"/>
        <v>1</v>
      </c>
      <c r="BV313" s="180">
        <f t="shared" si="3"/>
        <v>1</v>
      </c>
      <c r="BW313" s="180">
        <f t="shared" si="3"/>
        <v>0</v>
      </c>
      <c r="BX313" s="180">
        <f t="shared" si="3"/>
        <v>1</v>
      </c>
      <c r="BY313" s="180">
        <f t="shared" si="3"/>
        <v>1</v>
      </c>
      <c r="BZ313" s="180">
        <f t="shared" si="3"/>
        <v>1</v>
      </c>
      <c r="CA313" s="180">
        <f t="shared" si="3"/>
        <v>1</v>
      </c>
      <c r="CB313" s="180">
        <f t="shared" si="3"/>
        <v>1</v>
      </c>
      <c r="CC313" s="180">
        <f t="shared" si="3"/>
        <v>0</v>
      </c>
      <c r="CD313" s="180">
        <f t="shared" si="3"/>
        <v>1</v>
      </c>
      <c r="CE313" s="180">
        <f t="shared" si="3"/>
        <v>0</v>
      </c>
      <c r="CF313" s="180">
        <f t="shared" si="3"/>
        <v>0</v>
      </c>
      <c r="CG313" s="180">
        <f t="shared" si="3"/>
        <v>0</v>
      </c>
      <c r="CH313" s="180">
        <f t="shared" si="3"/>
        <v>0</v>
      </c>
      <c r="CI313" s="180">
        <f t="shared" si="3"/>
        <v>0</v>
      </c>
      <c r="CJ313" s="180">
        <f t="shared" si="3"/>
        <v>0</v>
      </c>
      <c r="CK313" s="180">
        <f t="shared" si="3"/>
        <v>0</v>
      </c>
      <c r="CL313" s="180">
        <f t="shared" si="3"/>
        <v>0</v>
      </c>
      <c r="CM313" s="180">
        <f t="shared" si="3"/>
        <v>0</v>
      </c>
      <c r="CN313" s="180">
        <f t="shared" si="3"/>
        <v>0</v>
      </c>
      <c r="CO313" s="180">
        <f t="shared" si="3"/>
        <v>0</v>
      </c>
      <c r="CP313" s="180">
        <f t="shared" si="3"/>
        <v>0</v>
      </c>
      <c r="CQ313" s="180">
        <f t="shared" si="3"/>
        <v>0</v>
      </c>
      <c r="CR313" s="180">
        <f t="shared" si="3"/>
        <v>0</v>
      </c>
      <c r="CS313" s="180">
        <f t="shared" si="3"/>
        <v>0</v>
      </c>
      <c r="CT313" s="180">
        <f t="shared" si="3"/>
        <v>0</v>
      </c>
      <c r="CU313" s="180">
        <f t="shared" si="3"/>
        <v>0</v>
      </c>
      <c r="CV313" s="180">
        <f t="shared" si="3"/>
        <v>0</v>
      </c>
      <c r="CW313" s="180">
        <f t="shared" si="3"/>
        <v>0</v>
      </c>
      <c r="CX313" s="180">
        <f t="shared" si="3"/>
        <v>0</v>
      </c>
      <c r="CY313" s="180">
        <f t="shared" si="3"/>
        <v>0</v>
      </c>
      <c r="CZ313" s="180">
        <f t="shared" si="3"/>
        <v>0</v>
      </c>
    </row>
    <row r="314" spans="1:104" x14ac:dyDescent="0.3">
      <c r="A314" s="631">
        <v>907</v>
      </c>
      <c r="D314" s="180">
        <f>D249</f>
        <v>0</v>
      </c>
      <c r="E314" s="180">
        <f t="shared" si="2"/>
        <v>2</v>
      </c>
      <c r="F314" s="180">
        <f t="shared" si="2"/>
        <v>0</v>
      </c>
      <c r="G314" s="180">
        <f t="shared" si="2"/>
        <v>2</v>
      </c>
      <c r="H314" s="180">
        <f t="shared" si="2"/>
        <v>1</v>
      </c>
      <c r="I314" s="180">
        <f t="shared" si="2"/>
        <v>2</v>
      </c>
      <c r="J314" s="180">
        <f t="shared" si="2"/>
        <v>1</v>
      </c>
      <c r="K314" s="180">
        <f t="shared" si="2"/>
        <v>2</v>
      </c>
      <c r="L314" s="180">
        <f t="shared" si="2"/>
        <v>2</v>
      </c>
      <c r="M314" s="180">
        <f t="shared" si="2"/>
        <v>2</v>
      </c>
      <c r="N314" s="180">
        <f t="shared" si="2"/>
        <v>2</v>
      </c>
      <c r="O314" s="180">
        <f t="shared" si="2"/>
        <v>2</v>
      </c>
      <c r="P314" s="180">
        <f t="shared" si="2"/>
        <v>2</v>
      </c>
      <c r="Q314" s="180">
        <f t="shared" si="2"/>
        <v>2</v>
      </c>
      <c r="R314" s="180">
        <f t="shared" si="2"/>
        <v>1</v>
      </c>
      <c r="S314" s="180">
        <f t="shared" si="2"/>
        <v>1</v>
      </c>
      <c r="T314" s="180">
        <f t="shared" si="2"/>
        <v>2</v>
      </c>
      <c r="U314" s="180">
        <f t="shared" si="2"/>
        <v>2</v>
      </c>
      <c r="V314" s="180">
        <f t="shared" si="2"/>
        <v>2</v>
      </c>
      <c r="W314" s="180">
        <f t="shared" si="2"/>
        <v>2</v>
      </c>
      <c r="X314" s="180">
        <f t="shared" si="2"/>
        <v>0</v>
      </c>
      <c r="Y314" s="180">
        <f t="shared" si="2"/>
        <v>2</v>
      </c>
      <c r="Z314" s="180">
        <f t="shared" si="2"/>
        <v>1</v>
      </c>
      <c r="AA314" s="180">
        <f t="shared" si="2"/>
        <v>2</v>
      </c>
      <c r="AB314" s="180">
        <f t="shared" si="2"/>
        <v>2</v>
      </c>
      <c r="AC314" s="180">
        <f t="shared" si="2"/>
        <v>1</v>
      </c>
      <c r="AD314" s="180">
        <f t="shared" si="2"/>
        <v>2</v>
      </c>
      <c r="AE314" s="180">
        <f t="shared" si="2"/>
        <v>2</v>
      </c>
      <c r="AF314" s="180">
        <f t="shared" si="2"/>
        <v>2</v>
      </c>
      <c r="AG314" s="180">
        <f t="shared" si="2"/>
        <v>2</v>
      </c>
      <c r="AH314" s="180">
        <f t="shared" si="2"/>
        <v>2</v>
      </c>
      <c r="AI314" s="180">
        <f t="shared" si="2"/>
        <v>2</v>
      </c>
      <c r="AJ314" s="180">
        <f t="shared" si="2"/>
        <v>2</v>
      </c>
      <c r="AK314" s="180">
        <f t="shared" si="2"/>
        <v>0</v>
      </c>
      <c r="AL314" s="180">
        <f t="shared" si="2"/>
        <v>0</v>
      </c>
      <c r="AM314" s="180">
        <f t="shared" si="2"/>
        <v>2</v>
      </c>
      <c r="AN314" s="180">
        <f t="shared" si="2"/>
        <v>1</v>
      </c>
      <c r="AO314" s="180">
        <f t="shared" si="2"/>
        <v>2</v>
      </c>
      <c r="AP314" s="180">
        <f t="shared" si="2"/>
        <v>1</v>
      </c>
      <c r="AQ314" s="180">
        <f t="shared" si="2"/>
        <v>2</v>
      </c>
      <c r="AR314" s="180">
        <f t="shared" si="2"/>
        <v>2</v>
      </c>
      <c r="AS314" s="180">
        <f t="shared" si="2"/>
        <v>2</v>
      </c>
      <c r="AT314" s="180">
        <f t="shared" si="2"/>
        <v>1</v>
      </c>
      <c r="AU314" s="180">
        <f t="shared" si="2"/>
        <v>0</v>
      </c>
      <c r="AV314" s="180">
        <f t="shared" si="2"/>
        <v>2</v>
      </c>
      <c r="AW314" s="180">
        <f t="shared" si="2"/>
        <v>2</v>
      </c>
      <c r="AX314" s="180">
        <f t="shared" si="2"/>
        <v>2</v>
      </c>
      <c r="AY314" s="180">
        <f t="shared" si="2"/>
        <v>2</v>
      </c>
      <c r="AZ314" s="180">
        <f t="shared" si="2"/>
        <v>1</v>
      </c>
      <c r="BA314" s="180">
        <f t="shared" si="2"/>
        <v>2</v>
      </c>
      <c r="BB314" s="180">
        <f t="shared" si="2"/>
        <v>1</v>
      </c>
      <c r="BC314" s="180">
        <f t="shared" si="2"/>
        <v>1</v>
      </c>
      <c r="BD314" s="180">
        <f t="shared" si="2"/>
        <v>2</v>
      </c>
      <c r="BE314" s="180">
        <f t="shared" si="2"/>
        <v>1</v>
      </c>
      <c r="BF314" s="180">
        <f t="shared" si="2"/>
        <v>1</v>
      </c>
      <c r="BG314" s="180">
        <f t="shared" si="2"/>
        <v>0</v>
      </c>
      <c r="BH314" s="180">
        <f t="shared" si="2"/>
        <v>1</v>
      </c>
      <c r="BI314" s="180">
        <f t="shared" si="2"/>
        <v>1</v>
      </c>
      <c r="BJ314" s="180">
        <f t="shared" si="2"/>
        <v>1</v>
      </c>
      <c r="BK314" s="180">
        <f t="shared" si="2"/>
        <v>2</v>
      </c>
      <c r="BL314" s="180">
        <f t="shared" si="2"/>
        <v>0</v>
      </c>
      <c r="BM314" s="180">
        <f t="shared" si="2"/>
        <v>2</v>
      </c>
      <c r="BN314" s="180">
        <f t="shared" si="2"/>
        <v>1</v>
      </c>
      <c r="BO314" s="180">
        <f t="shared" si="2"/>
        <v>1</v>
      </c>
      <c r="BP314" s="180">
        <f t="shared" si="2"/>
        <v>2</v>
      </c>
      <c r="BQ314" s="180">
        <f t="shared" si="3"/>
        <v>2</v>
      </c>
      <c r="BR314" s="180">
        <f t="shared" si="3"/>
        <v>2</v>
      </c>
      <c r="BS314" s="180">
        <f t="shared" si="3"/>
        <v>2</v>
      </c>
      <c r="BT314" s="180">
        <f t="shared" si="3"/>
        <v>1</v>
      </c>
      <c r="BU314" s="180">
        <f t="shared" si="3"/>
        <v>2</v>
      </c>
      <c r="BV314" s="180">
        <f t="shared" si="3"/>
        <v>2</v>
      </c>
      <c r="BW314" s="180">
        <f t="shared" si="3"/>
        <v>0</v>
      </c>
      <c r="BX314" s="180">
        <f t="shared" si="3"/>
        <v>1</v>
      </c>
      <c r="BY314" s="180">
        <f t="shared" si="3"/>
        <v>1</v>
      </c>
      <c r="BZ314" s="180">
        <f t="shared" si="3"/>
        <v>2</v>
      </c>
      <c r="CA314" s="180">
        <f t="shared" si="3"/>
        <v>1</v>
      </c>
      <c r="CB314" s="180">
        <f t="shared" si="3"/>
        <v>2</v>
      </c>
      <c r="CC314" s="180">
        <f t="shared" si="3"/>
        <v>0</v>
      </c>
      <c r="CD314" s="180">
        <f t="shared" si="3"/>
        <v>1</v>
      </c>
      <c r="CE314" s="180">
        <f t="shared" si="3"/>
        <v>0</v>
      </c>
      <c r="CF314" s="180">
        <f t="shared" si="3"/>
        <v>0</v>
      </c>
      <c r="CG314" s="180">
        <f t="shared" si="3"/>
        <v>0</v>
      </c>
      <c r="CH314" s="180">
        <f t="shared" si="3"/>
        <v>0</v>
      </c>
      <c r="CI314" s="180">
        <f t="shared" si="3"/>
        <v>0</v>
      </c>
      <c r="CJ314" s="180">
        <f t="shared" si="3"/>
        <v>0</v>
      </c>
      <c r="CK314" s="180">
        <f t="shared" si="3"/>
        <v>0</v>
      </c>
      <c r="CL314" s="180">
        <f t="shared" si="3"/>
        <v>0</v>
      </c>
      <c r="CM314" s="180">
        <f t="shared" si="3"/>
        <v>0</v>
      </c>
      <c r="CN314" s="180">
        <f t="shared" si="3"/>
        <v>0</v>
      </c>
      <c r="CO314" s="180">
        <f t="shared" si="3"/>
        <v>0</v>
      </c>
      <c r="CP314" s="180">
        <f t="shared" si="3"/>
        <v>0</v>
      </c>
      <c r="CQ314" s="180">
        <f t="shared" si="3"/>
        <v>0</v>
      </c>
      <c r="CR314" s="180">
        <f t="shared" si="3"/>
        <v>0</v>
      </c>
      <c r="CS314" s="180">
        <f t="shared" si="3"/>
        <v>0</v>
      </c>
      <c r="CT314" s="180">
        <f t="shared" si="3"/>
        <v>0</v>
      </c>
      <c r="CU314" s="180">
        <f t="shared" si="3"/>
        <v>0</v>
      </c>
      <c r="CV314" s="180">
        <f t="shared" si="3"/>
        <v>0</v>
      </c>
      <c r="CW314" s="180">
        <f t="shared" si="3"/>
        <v>0</v>
      </c>
      <c r="CX314" s="180">
        <f t="shared" si="3"/>
        <v>0</v>
      </c>
      <c r="CY314" s="180">
        <f t="shared" si="3"/>
        <v>0</v>
      </c>
      <c r="CZ314" s="180">
        <f t="shared" si="3"/>
        <v>0</v>
      </c>
    </row>
    <row r="315" spans="1:104" x14ac:dyDescent="0.3">
      <c r="A315" s="631">
        <v>951</v>
      </c>
      <c r="D315" s="180">
        <f>D254</f>
        <v>0</v>
      </c>
      <c r="E315" s="180">
        <f t="shared" ref="E315:BP315" si="4">E254</f>
        <v>2</v>
      </c>
      <c r="F315" s="180">
        <f t="shared" si="4"/>
        <v>0</v>
      </c>
      <c r="G315" s="180">
        <f t="shared" si="4"/>
        <v>2</v>
      </c>
      <c r="H315" s="180">
        <f t="shared" si="4"/>
        <v>2</v>
      </c>
      <c r="I315" s="180">
        <f t="shared" si="4"/>
        <v>2</v>
      </c>
      <c r="J315" s="180">
        <f t="shared" si="4"/>
        <v>1</v>
      </c>
      <c r="K315" s="180">
        <f t="shared" si="4"/>
        <v>2</v>
      </c>
      <c r="L315" s="180">
        <f t="shared" si="4"/>
        <v>2</v>
      </c>
      <c r="M315" s="180">
        <f t="shared" si="4"/>
        <v>2</v>
      </c>
      <c r="N315" s="180">
        <f t="shared" si="4"/>
        <v>2</v>
      </c>
      <c r="O315" s="180">
        <f t="shared" si="4"/>
        <v>2</v>
      </c>
      <c r="P315" s="180">
        <f t="shared" si="4"/>
        <v>2</v>
      </c>
      <c r="Q315" s="180">
        <f t="shared" si="4"/>
        <v>2</v>
      </c>
      <c r="R315" s="180">
        <f t="shared" si="4"/>
        <v>2</v>
      </c>
      <c r="S315" s="180">
        <f t="shared" si="4"/>
        <v>2</v>
      </c>
      <c r="T315" s="180">
        <f t="shared" si="4"/>
        <v>2</v>
      </c>
      <c r="U315" s="180">
        <f t="shared" si="4"/>
        <v>2</v>
      </c>
      <c r="V315" s="180">
        <f t="shared" si="4"/>
        <v>2</v>
      </c>
      <c r="W315" s="180">
        <f t="shared" si="4"/>
        <v>2</v>
      </c>
      <c r="X315" s="180">
        <f t="shared" si="4"/>
        <v>0</v>
      </c>
      <c r="Y315" s="180">
        <f t="shared" si="4"/>
        <v>2</v>
      </c>
      <c r="Z315" s="180">
        <f t="shared" si="4"/>
        <v>2</v>
      </c>
      <c r="AA315" s="180">
        <f t="shared" si="4"/>
        <v>2</v>
      </c>
      <c r="AB315" s="180">
        <f t="shared" si="4"/>
        <v>2</v>
      </c>
      <c r="AC315" s="180">
        <f t="shared" si="4"/>
        <v>2</v>
      </c>
      <c r="AD315" s="180">
        <f t="shared" si="4"/>
        <v>2</v>
      </c>
      <c r="AE315" s="180">
        <f t="shared" si="4"/>
        <v>2</v>
      </c>
      <c r="AF315" s="180">
        <f t="shared" si="4"/>
        <v>2</v>
      </c>
      <c r="AG315" s="180">
        <f t="shared" si="4"/>
        <v>2</v>
      </c>
      <c r="AH315" s="180">
        <f t="shared" si="4"/>
        <v>2</v>
      </c>
      <c r="AI315" s="180">
        <f t="shared" si="4"/>
        <v>2</v>
      </c>
      <c r="AJ315" s="180">
        <f t="shared" si="4"/>
        <v>2</v>
      </c>
      <c r="AK315" s="180">
        <f t="shared" si="4"/>
        <v>0</v>
      </c>
      <c r="AL315" s="180">
        <f t="shared" si="4"/>
        <v>0</v>
      </c>
      <c r="AM315" s="180">
        <f t="shared" si="4"/>
        <v>2</v>
      </c>
      <c r="AN315" s="180">
        <f t="shared" si="4"/>
        <v>2</v>
      </c>
      <c r="AO315" s="180">
        <f t="shared" si="4"/>
        <v>2</v>
      </c>
      <c r="AP315" s="180">
        <f t="shared" si="4"/>
        <v>2</v>
      </c>
      <c r="AQ315" s="180">
        <f t="shared" si="4"/>
        <v>2</v>
      </c>
      <c r="AR315" s="180">
        <f t="shared" si="4"/>
        <v>2</v>
      </c>
      <c r="AS315" s="180">
        <f t="shared" si="4"/>
        <v>2</v>
      </c>
      <c r="AT315" s="180">
        <f t="shared" si="4"/>
        <v>2</v>
      </c>
      <c r="AU315" s="180">
        <f t="shared" si="4"/>
        <v>0</v>
      </c>
      <c r="AV315" s="180">
        <f t="shared" si="4"/>
        <v>2</v>
      </c>
      <c r="AW315" s="180">
        <f t="shared" si="4"/>
        <v>2</v>
      </c>
      <c r="AX315" s="180">
        <f t="shared" si="4"/>
        <v>2</v>
      </c>
      <c r="AY315" s="180">
        <f t="shared" si="4"/>
        <v>2</v>
      </c>
      <c r="AZ315" s="180">
        <f t="shared" si="4"/>
        <v>1</v>
      </c>
      <c r="BA315" s="180">
        <f t="shared" si="4"/>
        <v>2</v>
      </c>
      <c r="BB315" s="180">
        <f t="shared" si="4"/>
        <v>2</v>
      </c>
      <c r="BC315" s="180">
        <f t="shared" si="4"/>
        <v>1</v>
      </c>
      <c r="BD315" s="180">
        <f t="shared" si="4"/>
        <v>2</v>
      </c>
      <c r="BE315" s="180">
        <f t="shared" si="4"/>
        <v>2</v>
      </c>
      <c r="BF315" s="180">
        <f t="shared" si="4"/>
        <v>2</v>
      </c>
      <c r="BG315" s="180">
        <f t="shared" si="4"/>
        <v>0</v>
      </c>
      <c r="BH315" s="180">
        <f t="shared" si="4"/>
        <v>1</v>
      </c>
      <c r="BI315" s="180">
        <f t="shared" si="4"/>
        <v>1</v>
      </c>
      <c r="BJ315" s="180">
        <f t="shared" si="4"/>
        <v>2</v>
      </c>
      <c r="BK315" s="180">
        <f t="shared" si="4"/>
        <v>2</v>
      </c>
      <c r="BL315" s="180">
        <f t="shared" si="4"/>
        <v>0</v>
      </c>
      <c r="BM315" s="180">
        <f t="shared" si="4"/>
        <v>2</v>
      </c>
      <c r="BN315" s="180">
        <f t="shared" si="4"/>
        <v>2</v>
      </c>
      <c r="BO315" s="180">
        <f t="shared" si="4"/>
        <v>2</v>
      </c>
      <c r="BP315" s="180">
        <f t="shared" si="4"/>
        <v>2</v>
      </c>
      <c r="BQ315" s="180">
        <f t="shared" ref="BQ315:CZ315" si="5">BQ254</f>
        <v>2</v>
      </c>
      <c r="BR315" s="180">
        <f t="shared" si="5"/>
        <v>2</v>
      </c>
      <c r="BS315" s="180">
        <f t="shared" si="5"/>
        <v>2</v>
      </c>
      <c r="BT315" s="180">
        <f t="shared" si="5"/>
        <v>2</v>
      </c>
      <c r="BU315" s="180">
        <f t="shared" si="5"/>
        <v>2</v>
      </c>
      <c r="BV315" s="180">
        <f t="shared" si="5"/>
        <v>2</v>
      </c>
      <c r="BW315" s="180">
        <f t="shared" si="5"/>
        <v>0</v>
      </c>
      <c r="BX315" s="180">
        <f t="shared" si="5"/>
        <v>2</v>
      </c>
      <c r="BY315" s="180">
        <f t="shared" si="5"/>
        <v>1</v>
      </c>
      <c r="BZ315" s="180">
        <f t="shared" si="5"/>
        <v>2</v>
      </c>
      <c r="CA315" s="180">
        <f t="shared" si="5"/>
        <v>1</v>
      </c>
      <c r="CB315" s="180">
        <f t="shared" si="5"/>
        <v>2</v>
      </c>
      <c r="CC315" s="180">
        <f t="shared" si="5"/>
        <v>0</v>
      </c>
      <c r="CD315" s="180">
        <f t="shared" si="5"/>
        <v>2</v>
      </c>
      <c r="CE315" s="180">
        <f t="shared" si="5"/>
        <v>0</v>
      </c>
      <c r="CF315" s="180">
        <f t="shared" si="5"/>
        <v>0</v>
      </c>
      <c r="CG315" s="180">
        <f t="shared" si="5"/>
        <v>0</v>
      </c>
      <c r="CH315" s="180">
        <f t="shared" si="5"/>
        <v>0</v>
      </c>
      <c r="CI315" s="180">
        <f t="shared" si="5"/>
        <v>0</v>
      </c>
      <c r="CJ315" s="180">
        <f t="shared" si="5"/>
        <v>0</v>
      </c>
      <c r="CK315" s="180">
        <f t="shared" si="5"/>
        <v>0</v>
      </c>
      <c r="CL315" s="180">
        <f t="shared" si="5"/>
        <v>0</v>
      </c>
      <c r="CM315" s="180">
        <f t="shared" si="5"/>
        <v>0</v>
      </c>
      <c r="CN315" s="180">
        <f t="shared" si="5"/>
        <v>0</v>
      </c>
      <c r="CO315" s="180">
        <f t="shared" si="5"/>
        <v>0</v>
      </c>
      <c r="CP315" s="180">
        <f t="shared" si="5"/>
        <v>0</v>
      </c>
      <c r="CQ315" s="180">
        <f t="shared" si="5"/>
        <v>0</v>
      </c>
      <c r="CR315" s="180">
        <f t="shared" si="5"/>
        <v>0</v>
      </c>
      <c r="CS315" s="180">
        <f t="shared" si="5"/>
        <v>0</v>
      </c>
      <c r="CT315" s="180">
        <f t="shared" si="5"/>
        <v>0</v>
      </c>
      <c r="CU315" s="180">
        <f t="shared" si="5"/>
        <v>0</v>
      </c>
      <c r="CV315" s="180">
        <f t="shared" si="5"/>
        <v>0</v>
      </c>
      <c r="CW315" s="180">
        <f t="shared" si="5"/>
        <v>0</v>
      </c>
      <c r="CX315" s="180">
        <f t="shared" si="5"/>
        <v>0</v>
      </c>
      <c r="CY315" s="180">
        <f t="shared" si="5"/>
        <v>0</v>
      </c>
      <c r="CZ315" s="180">
        <f t="shared" si="5"/>
        <v>0</v>
      </c>
    </row>
    <row r="316" spans="1:104" x14ac:dyDescent="0.3">
      <c r="A316" s="631">
        <v>953</v>
      </c>
      <c r="D316" s="180">
        <f>D256</f>
        <v>0</v>
      </c>
      <c r="E316" s="180">
        <f t="shared" ref="E316:BP316" si="6">E256</f>
        <v>2</v>
      </c>
      <c r="F316" s="180">
        <f t="shared" si="6"/>
        <v>0</v>
      </c>
      <c r="G316" s="180">
        <f t="shared" si="6"/>
        <v>2</v>
      </c>
      <c r="H316" s="180">
        <f t="shared" si="6"/>
        <v>2</v>
      </c>
      <c r="I316" s="180">
        <f t="shared" si="6"/>
        <v>2</v>
      </c>
      <c r="J316" s="180">
        <f t="shared" si="6"/>
        <v>2</v>
      </c>
      <c r="K316" s="180">
        <f t="shared" si="6"/>
        <v>2</v>
      </c>
      <c r="L316" s="180">
        <f t="shared" si="6"/>
        <v>2</v>
      </c>
      <c r="M316" s="180">
        <f t="shared" si="6"/>
        <v>2</v>
      </c>
      <c r="N316" s="180">
        <f t="shared" si="6"/>
        <v>2</v>
      </c>
      <c r="O316" s="180">
        <f t="shared" si="6"/>
        <v>2</v>
      </c>
      <c r="P316" s="180">
        <f t="shared" si="6"/>
        <v>2</v>
      </c>
      <c r="Q316" s="180">
        <f t="shared" si="6"/>
        <v>2</v>
      </c>
      <c r="R316" s="180">
        <f t="shared" si="6"/>
        <v>2</v>
      </c>
      <c r="S316" s="180">
        <f t="shared" si="6"/>
        <v>2</v>
      </c>
      <c r="T316" s="180">
        <f t="shared" si="6"/>
        <v>2</v>
      </c>
      <c r="U316" s="180">
        <f t="shared" si="6"/>
        <v>2</v>
      </c>
      <c r="V316" s="180">
        <f t="shared" si="6"/>
        <v>2</v>
      </c>
      <c r="W316" s="180">
        <f t="shared" si="6"/>
        <v>2</v>
      </c>
      <c r="X316" s="180">
        <f t="shared" si="6"/>
        <v>0</v>
      </c>
      <c r="Y316" s="180">
        <f t="shared" si="6"/>
        <v>2</v>
      </c>
      <c r="Z316" s="180">
        <f t="shared" si="6"/>
        <v>2</v>
      </c>
      <c r="AA316" s="180">
        <f t="shared" si="6"/>
        <v>2</v>
      </c>
      <c r="AB316" s="180">
        <f t="shared" si="6"/>
        <v>2</v>
      </c>
      <c r="AC316" s="180">
        <f t="shared" si="6"/>
        <v>2</v>
      </c>
      <c r="AD316" s="180">
        <f t="shared" si="6"/>
        <v>2</v>
      </c>
      <c r="AE316" s="180">
        <f t="shared" si="6"/>
        <v>2</v>
      </c>
      <c r="AF316" s="180">
        <f t="shared" si="6"/>
        <v>2</v>
      </c>
      <c r="AG316" s="180">
        <f t="shared" si="6"/>
        <v>2</v>
      </c>
      <c r="AH316" s="180">
        <f t="shared" si="6"/>
        <v>2</v>
      </c>
      <c r="AI316" s="180">
        <f t="shared" si="6"/>
        <v>2</v>
      </c>
      <c r="AJ316" s="180">
        <f t="shared" si="6"/>
        <v>2</v>
      </c>
      <c r="AK316" s="180">
        <f t="shared" si="6"/>
        <v>0</v>
      </c>
      <c r="AL316" s="180">
        <f t="shared" si="6"/>
        <v>0</v>
      </c>
      <c r="AM316" s="180">
        <f t="shared" si="6"/>
        <v>2</v>
      </c>
      <c r="AN316" s="180">
        <f t="shared" si="6"/>
        <v>2</v>
      </c>
      <c r="AO316" s="180">
        <f t="shared" si="6"/>
        <v>2</v>
      </c>
      <c r="AP316" s="180">
        <f t="shared" si="6"/>
        <v>2</v>
      </c>
      <c r="AQ316" s="180">
        <f t="shared" si="6"/>
        <v>2</v>
      </c>
      <c r="AR316" s="180">
        <f t="shared" si="6"/>
        <v>2</v>
      </c>
      <c r="AS316" s="180">
        <f t="shared" si="6"/>
        <v>2</v>
      </c>
      <c r="AT316" s="180">
        <f t="shared" si="6"/>
        <v>2</v>
      </c>
      <c r="AU316" s="180">
        <f t="shared" si="6"/>
        <v>0</v>
      </c>
      <c r="AV316" s="180">
        <f t="shared" si="6"/>
        <v>2</v>
      </c>
      <c r="AW316" s="180">
        <f t="shared" si="6"/>
        <v>2</v>
      </c>
      <c r="AX316" s="180">
        <f t="shared" si="6"/>
        <v>2</v>
      </c>
      <c r="AY316" s="180">
        <f t="shared" si="6"/>
        <v>2</v>
      </c>
      <c r="AZ316" s="180">
        <f t="shared" si="6"/>
        <v>2</v>
      </c>
      <c r="BA316" s="180">
        <f t="shared" si="6"/>
        <v>2</v>
      </c>
      <c r="BB316" s="180">
        <f t="shared" si="6"/>
        <v>2</v>
      </c>
      <c r="BC316" s="180">
        <f t="shared" si="6"/>
        <v>2</v>
      </c>
      <c r="BD316" s="180">
        <f t="shared" si="6"/>
        <v>2</v>
      </c>
      <c r="BE316" s="180">
        <f t="shared" si="6"/>
        <v>2</v>
      </c>
      <c r="BF316" s="180">
        <f t="shared" si="6"/>
        <v>2</v>
      </c>
      <c r="BG316" s="180">
        <f t="shared" si="6"/>
        <v>0</v>
      </c>
      <c r="BH316" s="180">
        <f t="shared" si="6"/>
        <v>2</v>
      </c>
      <c r="BI316" s="180">
        <f t="shared" si="6"/>
        <v>2</v>
      </c>
      <c r="BJ316" s="180">
        <f t="shared" si="6"/>
        <v>2</v>
      </c>
      <c r="BK316" s="180">
        <f t="shared" si="6"/>
        <v>2</v>
      </c>
      <c r="BL316" s="180">
        <f t="shared" si="6"/>
        <v>0</v>
      </c>
      <c r="BM316" s="180">
        <f t="shared" si="6"/>
        <v>2</v>
      </c>
      <c r="BN316" s="180">
        <f t="shared" si="6"/>
        <v>2</v>
      </c>
      <c r="BO316" s="180">
        <f t="shared" si="6"/>
        <v>2</v>
      </c>
      <c r="BP316" s="180">
        <f t="shared" si="6"/>
        <v>2</v>
      </c>
      <c r="BQ316" s="180">
        <f t="shared" ref="BQ316:CZ316" si="7">BQ256</f>
        <v>2</v>
      </c>
      <c r="BR316" s="180">
        <f t="shared" si="7"/>
        <v>2</v>
      </c>
      <c r="BS316" s="180">
        <f t="shared" si="7"/>
        <v>2</v>
      </c>
      <c r="BT316" s="180">
        <f t="shared" si="7"/>
        <v>2</v>
      </c>
      <c r="BU316" s="180">
        <f t="shared" si="7"/>
        <v>2</v>
      </c>
      <c r="BV316" s="180">
        <f t="shared" si="7"/>
        <v>2</v>
      </c>
      <c r="BW316" s="180">
        <f t="shared" si="7"/>
        <v>0</v>
      </c>
      <c r="BX316" s="180">
        <f t="shared" si="7"/>
        <v>2</v>
      </c>
      <c r="BY316" s="180">
        <f t="shared" si="7"/>
        <v>2</v>
      </c>
      <c r="BZ316" s="180">
        <f t="shared" si="7"/>
        <v>2</v>
      </c>
      <c r="CA316" s="180">
        <f t="shared" si="7"/>
        <v>2</v>
      </c>
      <c r="CB316" s="180">
        <f t="shared" si="7"/>
        <v>2</v>
      </c>
      <c r="CC316" s="180">
        <f t="shared" si="7"/>
        <v>0</v>
      </c>
      <c r="CD316" s="180">
        <f t="shared" si="7"/>
        <v>2</v>
      </c>
      <c r="CE316" s="180">
        <f t="shared" si="7"/>
        <v>0</v>
      </c>
      <c r="CF316" s="180">
        <f t="shared" si="7"/>
        <v>0</v>
      </c>
      <c r="CG316" s="180">
        <f t="shared" si="7"/>
        <v>0</v>
      </c>
      <c r="CH316" s="180">
        <f t="shared" si="7"/>
        <v>0</v>
      </c>
      <c r="CI316" s="180">
        <f t="shared" si="7"/>
        <v>0</v>
      </c>
      <c r="CJ316" s="180">
        <f t="shared" si="7"/>
        <v>0</v>
      </c>
      <c r="CK316" s="180">
        <f t="shared" si="7"/>
        <v>0</v>
      </c>
      <c r="CL316" s="180">
        <f t="shared" si="7"/>
        <v>0</v>
      </c>
      <c r="CM316" s="180">
        <f t="shared" si="7"/>
        <v>0</v>
      </c>
      <c r="CN316" s="180">
        <f t="shared" si="7"/>
        <v>0</v>
      </c>
      <c r="CO316" s="180">
        <f t="shared" si="7"/>
        <v>0</v>
      </c>
      <c r="CP316" s="180">
        <f t="shared" si="7"/>
        <v>0</v>
      </c>
      <c r="CQ316" s="180">
        <f t="shared" si="7"/>
        <v>0</v>
      </c>
      <c r="CR316" s="180">
        <f t="shared" si="7"/>
        <v>0</v>
      </c>
      <c r="CS316" s="180">
        <f t="shared" si="7"/>
        <v>0</v>
      </c>
      <c r="CT316" s="180">
        <f t="shared" si="7"/>
        <v>0</v>
      </c>
      <c r="CU316" s="180">
        <f t="shared" si="7"/>
        <v>0</v>
      </c>
      <c r="CV316" s="180">
        <f t="shared" si="7"/>
        <v>0</v>
      </c>
      <c r="CW316" s="180">
        <f t="shared" si="7"/>
        <v>0</v>
      </c>
      <c r="CX316" s="180">
        <f t="shared" si="7"/>
        <v>0</v>
      </c>
      <c r="CY316" s="180">
        <f t="shared" si="7"/>
        <v>0</v>
      </c>
      <c r="CZ316" s="180">
        <f t="shared" si="7"/>
        <v>0</v>
      </c>
    </row>
    <row r="317" spans="1:104" x14ac:dyDescent="0.3">
      <c r="A317" s="631">
        <v>955</v>
      </c>
      <c r="D317" s="180">
        <f>D258</f>
        <v>0</v>
      </c>
      <c r="E317" s="180">
        <f t="shared" ref="E317:BP317" si="8">E258</f>
        <v>0</v>
      </c>
      <c r="F317" s="180">
        <f t="shared" si="8"/>
        <v>0</v>
      </c>
      <c r="G317" s="180">
        <f t="shared" si="8"/>
        <v>1</v>
      </c>
      <c r="H317" s="180">
        <f t="shared" si="8"/>
        <v>0</v>
      </c>
      <c r="I317" s="180">
        <f t="shared" si="8"/>
        <v>0</v>
      </c>
      <c r="J317" s="180">
        <f t="shared" si="8"/>
        <v>0</v>
      </c>
      <c r="K317" s="180">
        <f t="shared" si="8"/>
        <v>0</v>
      </c>
      <c r="L317" s="180">
        <f t="shared" si="8"/>
        <v>0</v>
      </c>
      <c r="M317" s="180">
        <f t="shared" si="8"/>
        <v>0</v>
      </c>
      <c r="N317" s="180">
        <f t="shared" si="8"/>
        <v>0</v>
      </c>
      <c r="O317" s="180">
        <f t="shared" si="8"/>
        <v>0</v>
      </c>
      <c r="P317" s="180">
        <f t="shared" si="8"/>
        <v>0</v>
      </c>
      <c r="Q317" s="180">
        <f t="shared" si="8"/>
        <v>0</v>
      </c>
      <c r="R317" s="180">
        <f t="shared" si="8"/>
        <v>1</v>
      </c>
      <c r="S317" s="180">
        <f t="shared" si="8"/>
        <v>0</v>
      </c>
      <c r="T317" s="180">
        <f t="shared" si="8"/>
        <v>0</v>
      </c>
      <c r="U317" s="180">
        <f t="shared" si="8"/>
        <v>1</v>
      </c>
      <c r="V317" s="180">
        <f t="shared" si="8"/>
        <v>0</v>
      </c>
      <c r="W317" s="180">
        <f t="shared" si="8"/>
        <v>0</v>
      </c>
      <c r="X317" s="180">
        <f t="shared" si="8"/>
        <v>0</v>
      </c>
      <c r="Y317" s="180">
        <f t="shared" si="8"/>
        <v>0</v>
      </c>
      <c r="Z317" s="180">
        <f t="shared" si="8"/>
        <v>0</v>
      </c>
      <c r="AA317" s="180">
        <f t="shared" si="8"/>
        <v>1</v>
      </c>
      <c r="AB317" s="180">
        <f t="shared" si="8"/>
        <v>0</v>
      </c>
      <c r="AC317" s="180">
        <f t="shared" si="8"/>
        <v>0</v>
      </c>
      <c r="AD317" s="180">
        <f t="shared" si="8"/>
        <v>0</v>
      </c>
      <c r="AE317" s="180">
        <f t="shared" si="8"/>
        <v>0</v>
      </c>
      <c r="AF317" s="180">
        <f t="shared" si="8"/>
        <v>0</v>
      </c>
      <c r="AG317" s="180">
        <f t="shared" si="8"/>
        <v>0</v>
      </c>
      <c r="AH317" s="180">
        <f t="shared" si="8"/>
        <v>0</v>
      </c>
      <c r="AI317" s="180">
        <f t="shared" si="8"/>
        <v>1</v>
      </c>
      <c r="AJ317" s="180">
        <f t="shared" si="8"/>
        <v>0</v>
      </c>
      <c r="AK317" s="180">
        <f t="shared" si="8"/>
        <v>0</v>
      </c>
      <c r="AL317" s="180">
        <f t="shared" si="8"/>
        <v>0</v>
      </c>
      <c r="AM317" s="180">
        <f t="shared" si="8"/>
        <v>0</v>
      </c>
      <c r="AN317" s="180">
        <f t="shared" si="8"/>
        <v>2</v>
      </c>
      <c r="AO317" s="180">
        <f t="shared" si="8"/>
        <v>0</v>
      </c>
      <c r="AP317" s="180">
        <f t="shared" si="8"/>
        <v>0</v>
      </c>
      <c r="AQ317" s="180">
        <f t="shared" si="8"/>
        <v>1</v>
      </c>
      <c r="AR317" s="180">
        <f t="shared" si="8"/>
        <v>0</v>
      </c>
      <c r="AS317" s="180">
        <f t="shared" si="8"/>
        <v>0</v>
      </c>
      <c r="AT317" s="180">
        <f t="shared" si="8"/>
        <v>1</v>
      </c>
      <c r="AU317" s="180">
        <f t="shared" si="8"/>
        <v>0</v>
      </c>
      <c r="AV317" s="180">
        <f t="shared" si="8"/>
        <v>0</v>
      </c>
      <c r="AW317" s="180">
        <f t="shared" si="8"/>
        <v>0</v>
      </c>
      <c r="AX317" s="180">
        <f t="shared" si="8"/>
        <v>0</v>
      </c>
      <c r="AY317" s="180">
        <f t="shared" si="8"/>
        <v>0</v>
      </c>
      <c r="AZ317" s="180">
        <f t="shared" si="8"/>
        <v>1</v>
      </c>
      <c r="BA317" s="180">
        <f t="shared" si="8"/>
        <v>1</v>
      </c>
      <c r="BB317" s="180">
        <f t="shared" si="8"/>
        <v>0</v>
      </c>
      <c r="BC317" s="180">
        <f t="shared" si="8"/>
        <v>0</v>
      </c>
      <c r="BD317" s="180">
        <f t="shared" si="8"/>
        <v>0</v>
      </c>
      <c r="BE317" s="180">
        <f t="shared" si="8"/>
        <v>0</v>
      </c>
      <c r="BF317" s="180">
        <f t="shared" si="8"/>
        <v>0</v>
      </c>
      <c r="BG317" s="180">
        <f t="shared" si="8"/>
        <v>0</v>
      </c>
      <c r="BH317" s="180">
        <f t="shared" si="8"/>
        <v>0</v>
      </c>
      <c r="BI317" s="180">
        <f t="shared" si="8"/>
        <v>0</v>
      </c>
      <c r="BJ317" s="180">
        <f t="shared" si="8"/>
        <v>1</v>
      </c>
      <c r="BK317" s="180">
        <f t="shared" si="8"/>
        <v>0</v>
      </c>
      <c r="BL317" s="180">
        <f t="shared" si="8"/>
        <v>0</v>
      </c>
      <c r="BM317" s="180">
        <f t="shared" si="8"/>
        <v>0</v>
      </c>
      <c r="BN317" s="180">
        <f t="shared" si="8"/>
        <v>0</v>
      </c>
      <c r="BO317" s="180">
        <f t="shared" si="8"/>
        <v>2</v>
      </c>
      <c r="BP317" s="180">
        <f t="shared" si="8"/>
        <v>0</v>
      </c>
      <c r="BQ317" s="180">
        <f t="shared" ref="BQ317:CZ317" si="9">BQ258</f>
        <v>0</v>
      </c>
      <c r="BR317" s="180">
        <f t="shared" si="9"/>
        <v>0</v>
      </c>
      <c r="BS317" s="180">
        <f t="shared" si="9"/>
        <v>0</v>
      </c>
      <c r="BT317" s="180">
        <f t="shared" si="9"/>
        <v>0</v>
      </c>
      <c r="BU317" s="180">
        <f t="shared" si="9"/>
        <v>0</v>
      </c>
      <c r="BV317" s="180">
        <f t="shared" si="9"/>
        <v>0</v>
      </c>
      <c r="BW317" s="180">
        <f t="shared" si="9"/>
        <v>0</v>
      </c>
      <c r="BX317" s="180">
        <f t="shared" si="9"/>
        <v>0</v>
      </c>
      <c r="BY317" s="180">
        <f t="shared" si="9"/>
        <v>0</v>
      </c>
      <c r="BZ317" s="180">
        <f t="shared" si="9"/>
        <v>1</v>
      </c>
      <c r="CA317" s="180">
        <f t="shared" si="9"/>
        <v>0</v>
      </c>
      <c r="CB317" s="180">
        <f t="shared" si="9"/>
        <v>0</v>
      </c>
      <c r="CC317" s="180">
        <f t="shared" si="9"/>
        <v>0</v>
      </c>
      <c r="CD317" s="180">
        <f t="shared" si="9"/>
        <v>0</v>
      </c>
      <c r="CE317" s="180">
        <f t="shared" si="9"/>
        <v>0</v>
      </c>
      <c r="CF317" s="180">
        <f t="shared" si="9"/>
        <v>0</v>
      </c>
      <c r="CG317" s="180">
        <f t="shared" si="9"/>
        <v>0</v>
      </c>
      <c r="CH317" s="180">
        <f t="shared" si="9"/>
        <v>0</v>
      </c>
      <c r="CI317" s="180">
        <f t="shared" si="9"/>
        <v>0</v>
      </c>
      <c r="CJ317" s="180">
        <f t="shared" si="9"/>
        <v>0</v>
      </c>
      <c r="CK317" s="180">
        <f t="shared" si="9"/>
        <v>0</v>
      </c>
      <c r="CL317" s="180">
        <f t="shared" si="9"/>
        <v>0</v>
      </c>
      <c r="CM317" s="180">
        <f t="shared" si="9"/>
        <v>0</v>
      </c>
      <c r="CN317" s="180">
        <f t="shared" si="9"/>
        <v>0</v>
      </c>
      <c r="CO317" s="180">
        <f t="shared" si="9"/>
        <v>0</v>
      </c>
      <c r="CP317" s="180">
        <f t="shared" si="9"/>
        <v>0</v>
      </c>
      <c r="CQ317" s="180">
        <f t="shared" si="9"/>
        <v>0</v>
      </c>
      <c r="CR317" s="180">
        <f t="shared" si="9"/>
        <v>0</v>
      </c>
      <c r="CS317" s="180">
        <f t="shared" si="9"/>
        <v>0</v>
      </c>
      <c r="CT317" s="180">
        <f t="shared" si="9"/>
        <v>0</v>
      </c>
      <c r="CU317" s="180">
        <f t="shared" si="9"/>
        <v>0</v>
      </c>
      <c r="CV317" s="180">
        <f t="shared" si="9"/>
        <v>0</v>
      </c>
      <c r="CW317" s="180">
        <f t="shared" si="9"/>
        <v>0</v>
      </c>
      <c r="CX317" s="180">
        <f t="shared" si="9"/>
        <v>0</v>
      </c>
      <c r="CY317" s="180">
        <f t="shared" si="9"/>
        <v>0</v>
      </c>
      <c r="CZ317" s="180">
        <f t="shared" si="9"/>
        <v>0</v>
      </c>
    </row>
    <row r="318" spans="1:104" x14ac:dyDescent="0.3">
      <c r="A318" s="631">
        <v>957</v>
      </c>
      <c r="D318" s="180">
        <f>D260</f>
        <v>0</v>
      </c>
      <c r="E318" s="180">
        <f t="shared" ref="E318:BP318" si="10">E260</f>
        <v>0</v>
      </c>
      <c r="F318" s="180">
        <f t="shared" si="10"/>
        <v>0</v>
      </c>
      <c r="G318" s="180">
        <f t="shared" si="10"/>
        <v>0</v>
      </c>
      <c r="H318" s="180">
        <f t="shared" si="10"/>
        <v>0</v>
      </c>
      <c r="I318" s="180">
        <f t="shared" si="10"/>
        <v>0</v>
      </c>
      <c r="J318" s="180">
        <f t="shared" si="10"/>
        <v>0</v>
      </c>
      <c r="K318" s="180">
        <f t="shared" si="10"/>
        <v>0</v>
      </c>
      <c r="L318" s="180">
        <f t="shared" si="10"/>
        <v>0</v>
      </c>
      <c r="M318" s="180">
        <f t="shared" si="10"/>
        <v>0</v>
      </c>
      <c r="N318" s="180">
        <f t="shared" si="10"/>
        <v>0</v>
      </c>
      <c r="O318" s="180">
        <f t="shared" si="10"/>
        <v>0</v>
      </c>
      <c r="P318" s="180">
        <f t="shared" si="10"/>
        <v>0</v>
      </c>
      <c r="Q318" s="180">
        <f t="shared" si="10"/>
        <v>0</v>
      </c>
      <c r="R318" s="180">
        <f t="shared" si="10"/>
        <v>2</v>
      </c>
      <c r="S318" s="180">
        <f t="shared" si="10"/>
        <v>0</v>
      </c>
      <c r="T318" s="180">
        <f t="shared" si="10"/>
        <v>0</v>
      </c>
      <c r="U318" s="180">
        <f t="shared" si="10"/>
        <v>0</v>
      </c>
      <c r="V318" s="180">
        <f t="shared" si="10"/>
        <v>0</v>
      </c>
      <c r="W318" s="180">
        <f t="shared" si="10"/>
        <v>0</v>
      </c>
      <c r="X318" s="180">
        <f t="shared" si="10"/>
        <v>0</v>
      </c>
      <c r="Y318" s="180">
        <f t="shared" si="10"/>
        <v>0</v>
      </c>
      <c r="Z318" s="180">
        <f t="shared" si="10"/>
        <v>0</v>
      </c>
      <c r="AA318" s="180">
        <f t="shared" si="10"/>
        <v>1</v>
      </c>
      <c r="AB318" s="180">
        <f t="shared" si="10"/>
        <v>1</v>
      </c>
      <c r="AC318" s="180">
        <f t="shared" si="10"/>
        <v>0</v>
      </c>
      <c r="AD318" s="180">
        <f t="shared" si="10"/>
        <v>0</v>
      </c>
      <c r="AE318" s="180">
        <f t="shared" si="10"/>
        <v>0</v>
      </c>
      <c r="AF318" s="180">
        <f t="shared" si="10"/>
        <v>0</v>
      </c>
      <c r="AG318" s="180">
        <f t="shared" si="10"/>
        <v>0</v>
      </c>
      <c r="AH318" s="180">
        <f t="shared" si="10"/>
        <v>0</v>
      </c>
      <c r="AI318" s="180">
        <f t="shared" si="10"/>
        <v>0</v>
      </c>
      <c r="AJ318" s="180">
        <f t="shared" si="10"/>
        <v>0</v>
      </c>
      <c r="AK318" s="180">
        <f t="shared" si="10"/>
        <v>0</v>
      </c>
      <c r="AL318" s="180">
        <f t="shared" si="10"/>
        <v>0</v>
      </c>
      <c r="AM318" s="180">
        <f t="shared" si="10"/>
        <v>0</v>
      </c>
      <c r="AN318" s="180">
        <f t="shared" si="10"/>
        <v>0</v>
      </c>
      <c r="AO318" s="180">
        <f t="shared" si="10"/>
        <v>0</v>
      </c>
      <c r="AP318" s="180">
        <f t="shared" si="10"/>
        <v>0</v>
      </c>
      <c r="AQ318" s="180">
        <f t="shared" si="10"/>
        <v>0</v>
      </c>
      <c r="AR318" s="180">
        <f t="shared" si="10"/>
        <v>0</v>
      </c>
      <c r="AS318" s="180">
        <f t="shared" si="10"/>
        <v>0</v>
      </c>
      <c r="AT318" s="180">
        <f t="shared" si="10"/>
        <v>1</v>
      </c>
      <c r="AU318" s="180">
        <f t="shared" si="10"/>
        <v>0</v>
      </c>
      <c r="AV318" s="180">
        <f t="shared" si="10"/>
        <v>0</v>
      </c>
      <c r="AW318" s="180">
        <f t="shared" si="10"/>
        <v>0</v>
      </c>
      <c r="AX318" s="180">
        <f t="shared" si="10"/>
        <v>0</v>
      </c>
      <c r="AY318" s="180">
        <f t="shared" si="10"/>
        <v>0</v>
      </c>
      <c r="AZ318" s="180">
        <f t="shared" si="10"/>
        <v>0</v>
      </c>
      <c r="BA318" s="180">
        <f t="shared" si="10"/>
        <v>0</v>
      </c>
      <c r="BB318" s="180">
        <f t="shared" si="10"/>
        <v>0</v>
      </c>
      <c r="BC318" s="180">
        <f t="shared" si="10"/>
        <v>0</v>
      </c>
      <c r="BD318" s="180">
        <f t="shared" si="10"/>
        <v>0</v>
      </c>
      <c r="BE318" s="180">
        <f t="shared" si="10"/>
        <v>0</v>
      </c>
      <c r="BF318" s="180">
        <f t="shared" si="10"/>
        <v>0</v>
      </c>
      <c r="BG318" s="180">
        <f t="shared" si="10"/>
        <v>0</v>
      </c>
      <c r="BH318" s="180">
        <f t="shared" si="10"/>
        <v>0</v>
      </c>
      <c r="BI318" s="180">
        <f t="shared" si="10"/>
        <v>0</v>
      </c>
      <c r="BJ318" s="180">
        <f t="shared" si="10"/>
        <v>0</v>
      </c>
      <c r="BK318" s="180">
        <f t="shared" si="10"/>
        <v>0</v>
      </c>
      <c r="BL318" s="180">
        <f t="shared" si="10"/>
        <v>0</v>
      </c>
      <c r="BM318" s="180">
        <f t="shared" si="10"/>
        <v>0</v>
      </c>
      <c r="BN318" s="180">
        <f t="shared" si="10"/>
        <v>0</v>
      </c>
      <c r="BO318" s="180">
        <f t="shared" si="10"/>
        <v>0</v>
      </c>
      <c r="BP318" s="180">
        <f t="shared" si="10"/>
        <v>0</v>
      </c>
      <c r="BQ318" s="180">
        <f t="shared" ref="BQ318:CZ318" si="11">BQ260</f>
        <v>0</v>
      </c>
      <c r="BR318" s="180">
        <f t="shared" si="11"/>
        <v>0</v>
      </c>
      <c r="BS318" s="180">
        <f t="shared" si="11"/>
        <v>0</v>
      </c>
      <c r="BT318" s="180">
        <f t="shared" si="11"/>
        <v>0</v>
      </c>
      <c r="BU318" s="180">
        <f t="shared" si="11"/>
        <v>0</v>
      </c>
      <c r="BV318" s="180">
        <f t="shared" si="11"/>
        <v>0</v>
      </c>
      <c r="BW318" s="180">
        <f t="shared" si="11"/>
        <v>0</v>
      </c>
      <c r="BX318" s="180">
        <f t="shared" si="11"/>
        <v>0</v>
      </c>
      <c r="BY318" s="180">
        <f t="shared" si="11"/>
        <v>0</v>
      </c>
      <c r="BZ318" s="180">
        <f t="shared" si="11"/>
        <v>3</v>
      </c>
      <c r="CA318" s="180">
        <f t="shared" si="11"/>
        <v>0</v>
      </c>
      <c r="CB318" s="180">
        <f t="shared" si="11"/>
        <v>0</v>
      </c>
      <c r="CC318" s="180">
        <f t="shared" si="11"/>
        <v>0</v>
      </c>
      <c r="CD318" s="180">
        <f t="shared" si="11"/>
        <v>0</v>
      </c>
      <c r="CE318" s="180">
        <f t="shared" si="11"/>
        <v>0</v>
      </c>
      <c r="CF318" s="180">
        <f t="shared" si="11"/>
        <v>0</v>
      </c>
      <c r="CG318" s="180">
        <f t="shared" si="11"/>
        <v>0</v>
      </c>
      <c r="CH318" s="180">
        <f t="shared" si="11"/>
        <v>0</v>
      </c>
      <c r="CI318" s="180">
        <f t="shared" si="11"/>
        <v>0</v>
      </c>
      <c r="CJ318" s="180">
        <f t="shared" si="11"/>
        <v>0</v>
      </c>
      <c r="CK318" s="180">
        <f t="shared" si="11"/>
        <v>0</v>
      </c>
      <c r="CL318" s="180">
        <f t="shared" si="11"/>
        <v>0</v>
      </c>
      <c r="CM318" s="180">
        <f t="shared" si="11"/>
        <v>0</v>
      </c>
      <c r="CN318" s="180">
        <f t="shared" si="11"/>
        <v>0</v>
      </c>
      <c r="CO318" s="180">
        <f t="shared" si="11"/>
        <v>0</v>
      </c>
      <c r="CP318" s="180">
        <f t="shared" si="11"/>
        <v>0</v>
      </c>
      <c r="CQ318" s="180">
        <f t="shared" si="11"/>
        <v>0</v>
      </c>
      <c r="CR318" s="180">
        <f t="shared" si="11"/>
        <v>0</v>
      </c>
      <c r="CS318" s="180">
        <f t="shared" si="11"/>
        <v>0</v>
      </c>
      <c r="CT318" s="180">
        <f t="shared" si="11"/>
        <v>0</v>
      </c>
      <c r="CU318" s="180">
        <f t="shared" si="11"/>
        <v>0</v>
      </c>
      <c r="CV318" s="180">
        <f t="shared" si="11"/>
        <v>0</v>
      </c>
      <c r="CW318" s="180">
        <f t="shared" si="11"/>
        <v>0</v>
      </c>
      <c r="CX318" s="180">
        <f t="shared" si="11"/>
        <v>0</v>
      </c>
      <c r="CY318" s="180">
        <f t="shared" si="11"/>
        <v>0</v>
      </c>
      <c r="CZ318" s="180">
        <f t="shared" si="11"/>
        <v>0</v>
      </c>
    </row>
    <row r="319" spans="1:104" x14ac:dyDescent="0.3">
      <c r="A319" s="631">
        <v>959</v>
      </c>
      <c r="D319" s="180">
        <f>D262</f>
        <v>0</v>
      </c>
      <c r="E319" s="180">
        <f t="shared" ref="E319:BP319" si="12">E262</f>
        <v>2</v>
      </c>
      <c r="F319" s="180">
        <f t="shared" si="12"/>
        <v>0</v>
      </c>
      <c r="G319" s="180">
        <f t="shared" si="12"/>
        <v>2</v>
      </c>
      <c r="H319" s="180">
        <f t="shared" si="12"/>
        <v>1</v>
      </c>
      <c r="I319" s="180">
        <f t="shared" si="12"/>
        <v>3</v>
      </c>
      <c r="J319" s="180">
        <f t="shared" si="12"/>
        <v>2</v>
      </c>
      <c r="K319" s="180">
        <f t="shared" si="12"/>
        <v>2</v>
      </c>
      <c r="L319" s="180">
        <f t="shared" si="12"/>
        <v>3</v>
      </c>
      <c r="M319" s="180">
        <f t="shared" si="12"/>
        <v>2</v>
      </c>
      <c r="N319" s="180">
        <f t="shared" si="12"/>
        <v>2</v>
      </c>
      <c r="O319" s="180">
        <f t="shared" si="12"/>
        <v>3</v>
      </c>
      <c r="P319" s="180">
        <f t="shared" si="12"/>
        <v>3</v>
      </c>
      <c r="Q319" s="180">
        <f t="shared" si="12"/>
        <v>2</v>
      </c>
      <c r="R319" s="180">
        <f t="shared" si="12"/>
        <v>2</v>
      </c>
      <c r="S319" s="180">
        <f t="shared" si="12"/>
        <v>3</v>
      </c>
      <c r="T319" s="180">
        <f t="shared" si="12"/>
        <v>2</v>
      </c>
      <c r="U319" s="180">
        <f t="shared" si="12"/>
        <v>2</v>
      </c>
      <c r="V319" s="180">
        <f t="shared" si="12"/>
        <v>2</v>
      </c>
      <c r="W319" s="180">
        <f t="shared" si="12"/>
        <v>2</v>
      </c>
      <c r="X319" s="180">
        <f t="shared" si="12"/>
        <v>0</v>
      </c>
      <c r="Y319" s="180">
        <f t="shared" si="12"/>
        <v>2</v>
      </c>
      <c r="Z319" s="180">
        <f t="shared" si="12"/>
        <v>2</v>
      </c>
      <c r="AA319" s="180">
        <f t="shared" si="12"/>
        <v>2</v>
      </c>
      <c r="AB319" s="180">
        <f t="shared" si="12"/>
        <v>2</v>
      </c>
      <c r="AC319" s="180">
        <f t="shared" si="12"/>
        <v>3</v>
      </c>
      <c r="AD319" s="180">
        <f t="shared" si="12"/>
        <v>2</v>
      </c>
      <c r="AE319" s="180">
        <f t="shared" si="12"/>
        <v>2</v>
      </c>
      <c r="AF319" s="180">
        <f t="shared" si="12"/>
        <v>2</v>
      </c>
      <c r="AG319" s="180">
        <f t="shared" si="12"/>
        <v>2</v>
      </c>
      <c r="AH319" s="180">
        <f t="shared" si="12"/>
        <v>2</v>
      </c>
      <c r="AI319" s="180">
        <f t="shared" si="12"/>
        <v>2</v>
      </c>
      <c r="AJ319" s="180">
        <f t="shared" si="12"/>
        <v>3</v>
      </c>
      <c r="AK319" s="180">
        <f t="shared" si="12"/>
        <v>0</v>
      </c>
      <c r="AL319" s="180">
        <f t="shared" si="12"/>
        <v>0</v>
      </c>
      <c r="AM319" s="180">
        <f t="shared" si="12"/>
        <v>2</v>
      </c>
      <c r="AN319" s="180">
        <f t="shared" si="12"/>
        <v>2</v>
      </c>
      <c r="AO319" s="180">
        <f t="shared" si="12"/>
        <v>2</v>
      </c>
      <c r="AP319" s="180">
        <f t="shared" si="12"/>
        <v>2</v>
      </c>
      <c r="AQ319" s="180">
        <f t="shared" si="12"/>
        <v>2</v>
      </c>
      <c r="AR319" s="180">
        <f t="shared" si="12"/>
        <v>2</v>
      </c>
      <c r="AS319" s="180">
        <f t="shared" si="12"/>
        <v>2</v>
      </c>
      <c r="AT319" s="180">
        <f t="shared" si="12"/>
        <v>2</v>
      </c>
      <c r="AU319" s="180">
        <f t="shared" si="12"/>
        <v>0</v>
      </c>
      <c r="AV319" s="180">
        <f t="shared" si="12"/>
        <v>2</v>
      </c>
      <c r="AW319" s="180">
        <f t="shared" si="12"/>
        <v>2</v>
      </c>
      <c r="AX319" s="180">
        <f t="shared" si="12"/>
        <v>2</v>
      </c>
      <c r="AY319" s="180">
        <f t="shared" si="12"/>
        <v>2</v>
      </c>
      <c r="AZ319" s="180">
        <f t="shared" si="12"/>
        <v>2</v>
      </c>
      <c r="BA319" s="180">
        <f t="shared" si="12"/>
        <v>2</v>
      </c>
      <c r="BB319" s="180">
        <f t="shared" si="12"/>
        <v>3</v>
      </c>
      <c r="BC319" s="180">
        <f t="shared" si="12"/>
        <v>2</v>
      </c>
      <c r="BD319" s="180">
        <f t="shared" si="12"/>
        <v>2</v>
      </c>
      <c r="BE319" s="180">
        <f t="shared" si="12"/>
        <v>2</v>
      </c>
      <c r="BF319" s="180">
        <f t="shared" si="12"/>
        <v>2</v>
      </c>
      <c r="BG319" s="180">
        <f t="shared" si="12"/>
        <v>0</v>
      </c>
      <c r="BH319" s="180">
        <f t="shared" si="12"/>
        <v>3</v>
      </c>
      <c r="BI319" s="180">
        <f t="shared" si="12"/>
        <v>2</v>
      </c>
      <c r="BJ319" s="180">
        <f t="shared" si="12"/>
        <v>2</v>
      </c>
      <c r="BK319" s="180">
        <f t="shared" si="12"/>
        <v>2</v>
      </c>
      <c r="BL319" s="180">
        <f t="shared" si="12"/>
        <v>0</v>
      </c>
      <c r="BM319" s="180">
        <f t="shared" si="12"/>
        <v>2</v>
      </c>
      <c r="BN319" s="180">
        <f t="shared" si="12"/>
        <v>2</v>
      </c>
      <c r="BO319" s="180">
        <f t="shared" si="12"/>
        <v>2</v>
      </c>
      <c r="BP319" s="180">
        <f t="shared" si="12"/>
        <v>2</v>
      </c>
      <c r="BQ319" s="180">
        <f t="shared" ref="BQ319:CZ319" si="13">BQ262</f>
        <v>2</v>
      </c>
      <c r="BR319" s="180">
        <f t="shared" si="13"/>
        <v>2</v>
      </c>
      <c r="BS319" s="180">
        <f t="shared" si="13"/>
        <v>2</v>
      </c>
      <c r="BT319" s="180">
        <f t="shared" si="13"/>
        <v>2</v>
      </c>
      <c r="BU319" s="180">
        <f t="shared" si="13"/>
        <v>2</v>
      </c>
      <c r="BV319" s="180">
        <f t="shared" si="13"/>
        <v>3</v>
      </c>
      <c r="BW319" s="180">
        <f t="shared" si="13"/>
        <v>0</v>
      </c>
      <c r="BX319" s="180">
        <f t="shared" si="13"/>
        <v>2</v>
      </c>
      <c r="BY319" s="180">
        <f t="shared" si="13"/>
        <v>3</v>
      </c>
      <c r="BZ319" s="180">
        <f t="shared" si="13"/>
        <v>2</v>
      </c>
      <c r="CA319" s="180">
        <f t="shared" si="13"/>
        <v>2</v>
      </c>
      <c r="CB319" s="180">
        <f t="shared" si="13"/>
        <v>2</v>
      </c>
      <c r="CC319" s="180">
        <f t="shared" si="13"/>
        <v>0</v>
      </c>
      <c r="CD319" s="180">
        <f t="shared" si="13"/>
        <v>3</v>
      </c>
      <c r="CE319" s="180">
        <f t="shared" si="13"/>
        <v>0</v>
      </c>
      <c r="CF319" s="180">
        <f t="shared" si="13"/>
        <v>0</v>
      </c>
      <c r="CG319" s="180">
        <f t="shared" si="13"/>
        <v>0</v>
      </c>
      <c r="CH319" s="180">
        <f t="shared" si="13"/>
        <v>0</v>
      </c>
      <c r="CI319" s="180">
        <f t="shared" si="13"/>
        <v>0</v>
      </c>
      <c r="CJ319" s="180">
        <f t="shared" si="13"/>
        <v>0</v>
      </c>
      <c r="CK319" s="180">
        <f t="shared" si="13"/>
        <v>0</v>
      </c>
      <c r="CL319" s="180">
        <f t="shared" si="13"/>
        <v>0</v>
      </c>
      <c r="CM319" s="180">
        <f t="shared" si="13"/>
        <v>0</v>
      </c>
      <c r="CN319" s="180">
        <f t="shared" si="13"/>
        <v>0</v>
      </c>
      <c r="CO319" s="180">
        <f t="shared" si="13"/>
        <v>0</v>
      </c>
      <c r="CP319" s="180">
        <f t="shared" si="13"/>
        <v>0</v>
      </c>
      <c r="CQ319" s="180">
        <f t="shared" si="13"/>
        <v>0</v>
      </c>
      <c r="CR319" s="180">
        <f t="shared" si="13"/>
        <v>0</v>
      </c>
      <c r="CS319" s="180">
        <f t="shared" si="13"/>
        <v>0</v>
      </c>
      <c r="CT319" s="180">
        <f t="shared" si="13"/>
        <v>0</v>
      </c>
      <c r="CU319" s="180">
        <f t="shared" si="13"/>
        <v>0</v>
      </c>
      <c r="CV319" s="180">
        <f t="shared" si="13"/>
        <v>0</v>
      </c>
      <c r="CW319" s="180">
        <f t="shared" si="13"/>
        <v>0</v>
      </c>
      <c r="CX319" s="180">
        <f t="shared" si="13"/>
        <v>0</v>
      </c>
      <c r="CY319" s="180">
        <f t="shared" si="13"/>
        <v>0</v>
      </c>
      <c r="CZ319" s="180">
        <f t="shared" si="13"/>
        <v>0</v>
      </c>
    </row>
    <row r="320" spans="1:104" x14ac:dyDescent="0.3">
      <c r="A320" s="155">
        <v>965</v>
      </c>
      <c r="D320" s="180">
        <f>D266</f>
        <v>0</v>
      </c>
      <c r="E320" s="180">
        <f t="shared" ref="E320:BP320" si="14">E266</f>
        <v>0</v>
      </c>
      <c r="F320" s="180">
        <f t="shared" si="14"/>
        <v>0</v>
      </c>
      <c r="G320" s="180">
        <f t="shared" si="14"/>
        <v>0</v>
      </c>
      <c r="H320" s="180">
        <f t="shared" si="14"/>
        <v>0</v>
      </c>
      <c r="I320" s="180">
        <f t="shared" si="14"/>
        <v>0</v>
      </c>
      <c r="J320" s="180">
        <f t="shared" si="14"/>
        <v>0</v>
      </c>
      <c r="K320" s="180">
        <f t="shared" si="14"/>
        <v>0</v>
      </c>
      <c r="L320" s="180">
        <f t="shared" si="14"/>
        <v>0</v>
      </c>
      <c r="M320" s="180">
        <f t="shared" si="14"/>
        <v>0</v>
      </c>
      <c r="N320" s="180">
        <f t="shared" si="14"/>
        <v>0</v>
      </c>
      <c r="O320" s="180">
        <f t="shared" si="14"/>
        <v>0</v>
      </c>
      <c r="P320" s="180">
        <f t="shared" si="14"/>
        <v>0</v>
      </c>
      <c r="Q320" s="180">
        <f t="shared" si="14"/>
        <v>0</v>
      </c>
      <c r="R320" s="180">
        <f t="shared" si="14"/>
        <v>0</v>
      </c>
      <c r="S320" s="180">
        <f t="shared" si="14"/>
        <v>0</v>
      </c>
      <c r="T320" s="180">
        <f t="shared" si="14"/>
        <v>0</v>
      </c>
      <c r="U320" s="180">
        <f t="shared" si="14"/>
        <v>0</v>
      </c>
      <c r="V320" s="180">
        <f t="shared" si="14"/>
        <v>0</v>
      </c>
      <c r="W320" s="180">
        <f t="shared" si="14"/>
        <v>0</v>
      </c>
      <c r="X320" s="180">
        <f t="shared" si="14"/>
        <v>0</v>
      </c>
      <c r="Y320" s="180">
        <f t="shared" si="14"/>
        <v>0</v>
      </c>
      <c r="Z320" s="180">
        <f t="shared" si="14"/>
        <v>0</v>
      </c>
      <c r="AA320" s="180">
        <f t="shared" si="14"/>
        <v>0</v>
      </c>
      <c r="AB320" s="180">
        <f t="shared" si="14"/>
        <v>0</v>
      </c>
      <c r="AC320" s="180">
        <f t="shared" si="14"/>
        <v>0</v>
      </c>
      <c r="AD320" s="180">
        <f t="shared" si="14"/>
        <v>0</v>
      </c>
      <c r="AE320" s="180">
        <f t="shared" si="14"/>
        <v>0</v>
      </c>
      <c r="AF320" s="180">
        <f t="shared" si="14"/>
        <v>0</v>
      </c>
      <c r="AG320" s="180">
        <f t="shared" si="14"/>
        <v>0</v>
      </c>
      <c r="AH320" s="180">
        <f t="shared" si="14"/>
        <v>0</v>
      </c>
      <c r="AI320" s="180">
        <f t="shared" si="14"/>
        <v>0</v>
      </c>
      <c r="AJ320" s="180">
        <f t="shared" si="14"/>
        <v>0</v>
      </c>
      <c r="AK320" s="180">
        <f t="shared" si="14"/>
        <v>0</v>
      </c>
      <c r="AL320" s="180">
        <f t="shared" si="14"/>
        <v>0</v>
      </c>
      <c r="AM320" s="180">
        <f t="shared" si="14"/>
        <v>0</v>
      </c>
      <c r="AN320" s="180">
        <f t="shared" si="14"/>
        <v>0</v>
      </c>
      <c r="AO320" s="180">
        <f t="shared" si="14"/>
        <v>0</v>
      </c>
      <c r="AP320" s="180">
        <f t="shared" si="14"/>
        <v>0</v>
      </c>
      <c r="AQ320" s="180">
        <f t="shared" si="14"/>
        <v>0</v>
      </c>
      <c r="AR320" s="180">
        <f t="shared" si="14"/>
        <v>0</v>
      </c>
      <c r="AS320" s="180">
        <f t="shared" si="14"/>
        <v>0</v>
      </c>
      <c r="AT320" s="180">
        <f t="shared" si="14"/>
        <v>0</v>
      </c>
      <c r="AU320" s="180">
        <f t="shared" si="14"/>
        <v>0</v>
      </c>
      <c r="AV320" s="180">
        <f t="shared" si="14"/>
        <v>0</v>
      </c>
      <c r="AW320" s="180">
        <f t="shared" si="14"/>
        <v>0</v>
      </c>
      <c r="AX320" s="180">
        <f t="shared" si="14"/>
        <v>0</v>
      </c>
      <c r="AY320" s="180">
        <f t="shared" si="14"/>
        <v>0</v>
      </c>
      <c r="AZ320" s="180">
        <f t="shared" si="14"/>
        <v>0</v>
      </c>
      <c r="BA320" s="180">
        <f t="shared" si="14"/>
        <v>0</v>
      </c>
      <c r="BB320" s="180">
        <f t="shared" si="14"/>
        <v>0</v>
      </c>
      <c r="BC320" s="180">
        <f t="shared" si="14"/>
        <v>0</v>
      </c>
      <c r="BD320" s="180">
        <f t="shared" si="14"/>
        <v>0</v>
      </c>
      <c r="BE320" s="180">
        <f t="shared" si="14"/>
        <v>0</v>
      </c>
      <c r="BF320" s="180">
        <f t="shared" si="14"/>
        <v>0</v>
      </c>
      <c r="BG320" s="180">
        <f t="shared" si="14"/>
        <v>0</v>
      </c>
      <c r="BH320" s="180">
        <f t="shared" si="14"/>
        <v>0</v>
      </c>
      <c r="BI320" s="180">
        <f t="shared" si="14"/>
        <v>0</v>
      </c>
      <c r="BJ320" s="180">
        <f t="shared" si="14"/>
        <v>0</v>
      </c>
      <c r="BK320" s="180">
        <f t="shared" si="14"/>
        <v>0</v>
      </c>
      <c r="BL320" s="180">
        <f t="shared" si="14"/>
        <v>0</v>
      </c>
      <c r="BM320" s="180">
        <f t="shared" si="14"/>
        <v>0</v>
      </c>
      <c r="BN320" s="180">
        <f t="shared" si="14"/>
        <v>0</v>
      </c>
      <c r="BO320" s="180">
        <f t="shared" si="14"/>
        <v>0</v>
      </c>
      <c r="BP320" s="180">
        <f t="shared" si="14"/>
        <v>0</v>
      </c>
      <c r="BQ320" s="180">
        <f t="shared" ref="BQ320:CZ320" si="15">BQ266</f>
        <v>0</v>
      </c>
      <c r="BR320" s="180">
        <f t="shared" si="15"/>
        <v>0</v>
      </c>
      <c r="BS320" s="180">
        <f t="shared" si="15"/>
        <v>0</v>
      </c>
      <c r="BT320" s="180">
        <f t="shared" si="15"/>
        <v>0</v>
      </c>
      <c r="BU320" s="180">
        <f t="shared" si="15"/>
        <v>0</v>
      </c>
      <c r="BV320" s="180">
        <f t="shared" si="15"/>
        <v>0</v>
      </c>
      <c r="BW320" s="180">
        <f t="shared" si="15"/>
        <v>0</v>
      </c>
      <c r="BX320" s="180">
        <f t="shared" si="15"/>
        <v>0</v>
      </c>
      <c r="BY320" s="180">
        <f t="shared" si="15"/>
        <v>0</v>
      </c>
      <c r="BZ320" s="180">
        <f t="shared" si="15"/>
        <v>0</v>
      </c>
      <c r="CA320" s="180">
        <f t="shared" si="15"/>
        <v>0</v>
      </c>
      <c r="CB320" s="180">
        <f t="shared" si="15"/>
        <v>0</v>
      </c>
      <c r="CC320" s="180">
        <f t="shared" si="15"/>
        <v>0</v>
      </c>
      <c r="CD320" s="180">
        <f t="shared" si="15"/>
        <v>0</v>
      </c>
      <c r="CE320" s="180">
        <f t="shared" si="15"/>
        <v>0</v>
      </c>
      <c r="CF320" s="180">
        <f t="shared" si="15"/>
        <v>0</v>
      </c>
      <c r="CG320" s="180">
        <f t="shared" si="15"/>
        <v>0</v>
      </c>
      <c r="CH320" s="180">
        <f t="shared" si="15"/>
        <v>0</v>
      </c>
      <c r="CI320" s="180">
        <f t="shared" si="15"/>
        <v>0</v>
      </c>
      <c r="CJ320" s="180">
        <f t="shared" si="15"/>
        <v>0</v>
      </c>
      <c r="CK320" s="180">
        <f t="shared" si="15"/>
        <v>0</v>
      </c>
      <c r="CL320" s="180">
        <f t="shared" si="15"/>
        <v>0</v>
      </c>
      <c r="CM320" s="180">
        <f t="shared" si="15"/>
        <v>0</v>
      </c>
      <c r="CN320" s="180">
        <f t="shared" si="15"/>
        <v>0</v>
      </c>
      <c r="CO320" s="180">
        <f t="shared" si="15"/>
        <v>0</v>
      </c>
      <c r="CP320" s="180">
        <f t="shared" si="15"/>
        <v>0</v>
      </c>
      <c r="CQ320" s="180">
        <f t="shared" si="15"/>
        <v>0</v>
      </c>
      <c r="CR320" s="180">
        <f t="shared" si="15"/>
        <v>0</v>
      </c>
      <c r="CS320" s="180">
        <f t="shared" si="15"/>
        <v>0</v>
      </c>
      <c r="CT320" s="180">
        <f t="shared" si="15"/>
        <v>0</v>
      </c>
      <c r="CU320" s="180">
        <f t="shared" si="15"/>
        <v>0</v>
      </c>
      <c r="CV320" s="180">
        <f t="shared" si="15"/>
        <v>0</v>
      </c>
      <c r="CW320" s="180">
        <f t="shared" si="15"/>
        <v>0</v>
      </c>
      <c r="CX320" s="180">
        <f t="shared" si="15"/>
        <v>0</v>
      </c>
      <c r="CY320" s="180">
        <f t="shared" si="15"/>
        <v>0</v>
      </c>
      <c r="CZ320" s="180">
        <f t="shared" si="15"/>
        <v>0</v>
      </c>
    </row>
    <row r="321" spans="1:104" x14ac:dyDescent="0.3">
      <c r="A321" s="631">
        <v>973</v>
      </c>
      <c r="D321" s="180">
        <f>D269</f>
        <v>0</v>
      </c>
      <c r="E321" s="180">
        <f t="shared" ref="E321:BP325" si="16">E269</f>
        <v>0</v>
      </c>
      <c r="F321" s="180">
        <f t="shared" si="16"/>
        <v>0</v>
      </c>
      <c r="G321" s="180">
        <f t="shared" si="16"/>
        <v>0</v>
      </c>
      <c r="H321" s="180">
        <f t="shared" si="16"/>
        <v>0</v>
      </c>
      <c r="I321" s="180">
        <f t="shared" si="16"/>
        <v>0</v>
      </c>
      <c r="J321" s="180">
        <f t="shared" si="16"/>
        <v>0</v>
      </c>
      <c r="K321" s="180">
        <f t="shared" si="16"/>
        <v>0</v>
      </c>
      <c r="L321" s="180">
        <f t="shared" si="16"/>
        <v>0</v>
      </c>
      <c r="M321" s="180">
        <f t="shared" si="16"/>
        <v>0</v>
      </c>
      <c r="N321" s="180">
        <f t="shared" si="16"/>
        <v>0</v>
      </c>
      <c r="O321" s="180">
        <f t="shared" si="16"/>
        <v>0</v>
      </c>
      <c r="P321" s="180">
        <f t="shared" si="16"/>
        <v>1</v>
      </c>
      <c r="Q321" s="180">
        <f t="shared" si="16"/>
        <v>0</v>
      </c>
      <c r="R321" s="180">
        <f t="shared" si="16"/>
        <v>1</v>
      </c>
      <c r="S321" s="180">
        <f t="shared" si="16"/>
        <v>0</v>
      </c>
      <c r="T321" s="180">
        <f t="shared" si="16"/>
        <v>0</v>
      </c>
      <c r="U321" s="180">
        <f t="shared" si="16"/>
        <v>0</v>
      </c>
      <c r="V321" s="180">
        <f t="shared" si="16"/>
        <v>0</v>
      </c>
      <c r="W321" s="180">
        <f t="shared" si="16"/>
        <v>0</v>
      </c>
      <c r="X321" s="180">
        <f t="shared" si="16"/>
        <v>0</v>
      </c>
      <c r="Y321" s="180">
        <f t="shared" si="16"/>
        <v>0</v>
      </c>
      <c r="Z321" s="180">
        <f t="shared" si="16"/>
        <v>7</v>
      </c>
      <c r="AA321" s="180">
        <f t="shared" si="16"/>
        <v>0</v>
      </c>
      <c r="AB321" s="180">
        <f t="shared" si="16"/>
        <v>0</v>
      </c>
      <c r="AC321" s="180">
        <f t="shared" si="16"/>
        <v>0</v>
      </c>
      <c r="AD321" s="180">
        <f t="shared" si="16"/>
        <v>0</v>
      </c>
      <c r="AE321" s="180">
        <f t="shared" si="16"/>
        <v>0</v>
      </c>
      <c r="AF321" s="180">
        <f t="shared" si="16"/>
        <v>0</v>
      </c>
      <c r="AG321" s="180">
        <f t="shared" si="16"/>
        <v>0</v>
      </c>
      <c r="AH321" s="180">
        <f t="shared" si="16"/>
        <v>0</v>
      </c>
      <c r="AI321" s="180">
        <f t="shared" si="16"/>
        <v>0</v>
      </c>
      <c r="AJ321" s="180">
        <f t="shared" si="16"/>
        <v>0</v>
      </c>
      <c r="AK321" s="180">
        <f t="shared" si="16"/>
        <v>0</v>
      </c>
      <c r="AL321" s="180">
        <f t="shared" si="16"/>
        <v>0</v>
      </c>
      <c r="AM321" s="180">
        <f t="shared" si="16"/>
        <v>0</v>
      </c>
      <c r="AN321" s="180">
        <f t="shared" si="16"/>
        <v>0</v>
      </c>
      <c r="AO321" s="180">
        <f t="shared" si="16"/>
        <v>1</v>
      </c>
      <c r="AP321" s="180">
        <f t="shared" si="16"/>
        <v>3</v>
      </c>
      <c r="AQ321" s="180">
        <f t="shared" si="16"/>
        <v>0</v>
      </c>
      <c r="AR321" s="180">
        <f t="shared" si="16"/>
        <v>0</v>
      </c>
      <c r="AS321" s="180">
        <f t="shared" si="16"/>
        <v>0</v>
      </c>
      <c r="AT321" s="180">
        <f t="shared" si="16"/>
        <v>1</v>
      </c>
      <c r="AU321" s="180">
        <f t="shared" si="16"/>
        <v>0</v>
      </c>
      <c r="AV321" s="180">
        <f t="shared" si="16"/>
        <v>0</v>
      </c>
      <c r="AW321" s="180">
        <f t="shared" si="16"/>
        <v>0</v>
      </c>
      <c r="AX321" s="180">
        <f t="shared" si="16"/>
        <v>0</v>
      </c>
      <c r="AY321" s="180">
        <f t="shared" si="16"/>
        <v>0</v>
      </c>
      <c r="AZ321" s="180">
        <f t="shared" si="16"/>
        <v>0</v>
      </c>
      <c r="BA321" s="180">
        <f t="shared" si="16"/>
        <v>1</v>
      </c>
      <c r="BB321" s="180">
        <f t="shared" si="16"/>
        <v>0</v>
      </c>
      <c r="BC321" s="180">
        <f t="shared" si="16"/>
        <v>0</v>
      </c>
      <c r="BD321" s="180">
        <f t="shared" si="16"/>
        <v>0</v>
      </c>
      <c r="BE321" s="180">
        <f t="shared" si="16"/>
        <v>1</v>
      </c>
      <c r="BF321" s="180">
        <f t="shared" si="16"/>
        <v>0</v>
      </c>
      <c r="BG321" s="180">
        <f t="shared" si="16"/>
        <v>0</v>
      </c>
      <c r="BH321" s="180">
        <f t="shared" si="16"/>
        <v>0</v>
      </c>
      <c r="BI321" s="180">
        <f t="shared" si="16"/>
        <v>1</v>
      </c>
      <c r="BJ321" s="180">
        <f t="shared" si="16"/>
        <v>0</v>
      </c>
      <c r="BK321" s="180">
        <f t="shared" si="16"/>
        <v>0</v>
      </c>
      <c r="BL321" s="180">
        <f t="shared" si="16"/>
        <v>0</v>
      </c>
      <c r="BM321" s="180">
        <f t="shared" si="16"/>
        <v>0</v>
      </c>
      <c r="BN321" s="180">
        <f t="shared" si="16"/>
        <v>0</v>
      </c>
      <c r="BO321" s="180">
        <f t="shared" si="16"/>
        <v>0</v>
      </c>
      <c r="BP321" s="180">
        <f t="shared" si="16"/>
        <v>0</v>
      </c>
      <c r="BQ321" s="180">
        <f t="shared" ref="BQ321:CZ327" si="17">BQ269</f>
        <v>0</v>
      </c>
      <c r="BR321" s="180">
        <f t="shared" si="17"/>
        <v>0</v>
      </c>
      <c r="BS321" s="180">
        <f t="shared" si="17"/>
        <v>0</v>
      </c>
      <c r="BT321" s="180">
        <f t="shared" si="17"/>
        <v>0</v>
      </c>
      <c r="BU321" s="180">
        <f t="shared" si="17"/>
        <v>0</v>
      </c>
      <c r="BV321" s="180">
        <f t="shared" si="17"/>
        <v>0</v>
      </c>
      <c r="BW321" s="180">
        <f t="shared" si="17"/>
        <v>0</v>
      </c>
      <c r="BX321" s="180">
        <f t="shared" si="17"/>
        <v>0</v>
      </c>
      <c r="BY321" s="180">
        <f t="shared" si="17"/>
        <v>1</v>
      </c>
      <c r="BZ321" s="180">
        <f t="shared" si="17"/>
        <v>0</v>
      </c>
      <c r="CA321" s="180">
        <f t="shared" si="17"/>
        <v>0</v>
      </c>
      <c r="CB321" s="180">
        <f t="shared" si="17"/>
        <v>0</v>
      </c>
      <c r="CC321" s="180">
        <f t="shared" si="17"/>
        <v>0</v>
      </c>
      <c r="CD321" s="180">
        <f t="shared" si="17"/>
        <v>0</v>
      </c>
      <c r="CE321" s="180">
        <f t="shared" si="17"/>
        <v>0</v>
      </c>
      <c r="CF321" s="180">
        <f t="shared" si="17"/>
        <v>0</v>
      </c>
      <c r="CG321" s="180">
        <f t="shared" si="17"/>
        <v>0</v>
      </c>
      <c r="CH321" s="180">
        <f t="shared" si="17"/>
        <v>0</v>
      </c>
      <c r="CI321" s="180">
        <f t="shared" si="17"/>
        <v>0</v>
      </c>
      <c r="CJ321" s="180">
        <f t="shared" si="17"/>
        <v>0</v>
      </c>
      <c r="CK321" s="180">
        <f t="shared" si="17"/>
        <v>0</v>
      </c>
      <c r="CL321" s="180">
        <f t="shared" si="17"/>
        <v>0</v>
      </c>
      <c r="CM321" s="180">
        <f t="shared" si="17"/>
        <v>0</v>
      </c>
      <c r="CN321" s="180">
        <f t="shared" si="17"/>
        <v>0</v>
      </c>
      <c r="CO321" s="180">
        <f t="shared" si="17"/>
        <v>0</v>
      </c>
      <c r="CP321" s="180">
        <f t="shared" si="17"/>
        <v>0</v>
      </c>
      <c r="CQ321" s="180">
        <f t="shared" si="17"/>
        <v>0</v>
      </c>
      <c r="CR321" s="180">
        <f t="shared" si="17"/>
        <v>0</v>
      </c>
      <c r="CS321" s="180">
        <f t="shared" si="17"/>
        <v>0</v>
      </c>
      <c r="CT321" s="180">
        <f t="shared" si="17"/>
        <v>0</v>
      </c>
      <c r="CU321" s="180">
        <f t="shared" si="17"/>
        <v>0</v>
      </c>
      <c r="CV321" s="180">
        <f t="shared" si="17"/>
        <v>0</v>
      </c>
      <c r="CW321" s="180">
        <f t="shared" si="17"/>
        <v>0</v>
      </c>
      <c r="CX321" s="180">
        <f t="shared" si="17"/>
        <v>0</v>
      </c>
      <c r="CY321" s="180">
        <f t="shared" si="17"/>
        <v>0</v>
      </c>
      <c r="CZ321" s="180">
        <f t="shared" si="17"/>
        <v>0</v>
      </c>
    </row>
    <row r="322" spans="1:104" x14ac:dyDescent="0.3">
      <c r="A322" s="631">
        <v>974</v>
      </c>
      <c r="D322" s="180">
        <f t="shared" ref="D322:S327" si="18">D270</f>
        <v>0</v>
      </c>
      <c r="E322" s="180">
        <f t="shared" si="18"/>
        <v>2</v>
      </c>
      <c r="F322" s="180">
        <f t="shared" si="18"/>
        <v>0</v>
      </c>
      <c r="G322" s="180">
        <f t="shared" si="18"/>
        <v>2</v>
      </c>
      <c r="H322" s="180">
        <f t="shared" si="18"/>
        <v>2</v>
      </c>
      <c r="I322" s="180">
        <f t="shared" si="18"/>
        <v>3</v>
      </c>
      <c r="J322" s="180">
        <f t="shared" si="18"/>
        <v>2</v>
      </c>
      <c r="K322" s="180">
        <f t="shared" si="18"/>
        <v>3</v>
      </c>
      <c r="L322" s="180">
        <f t="shared" si="18"/>
        <v>3</v>
      </c>
      <c r="M322" s="180">
        <f t="shared" si="18"/>
        <v>2</v>
      </c>
      <c r="N322" s="180">
        <f t="shared" si="18"/>
        <v>2</v>
      </c>
      <c r="O322" s="180">
        <f t="shared" si="18"/>
        <v>3</v>
      </c>
      <c r="P322" s="180">
        <f t="shared" si="18"/>
        <v>3</v>
      </c>
      <c r="Q322" s="180">
        <f t="shared" si="18"/>
        <v>2</v>
      </c>
      <c r="R322" s="180">
        <f t="shared" si="18"/>
        <v>2</v>
      </c>
      <c r="S322" s="180">
        <f t="shared" si="18"/>
        <v>3</v>
      </c>
      <c r="T322" s="180">
        <f t="shared" si="16"/>
        <v>2</v>
      </c>
      <c r="U322" s="180">
        <f t="shared" si="16"/>
        <v>2</v>
      </c>
      <c r="V322" s="180">
        <f t="shared" si="16"/>
        <v>2</v>
      </c>
      <c r="W322" s="180">
        <f t="shared" si="16"/>
        <v>2</v>
      </c>
      <c r="X322" s="180">
        <f t="shared" si="16"/>
        <v>0</v>
      </c>
      <c r="Y322" s="180">
        <f t="shared" si="16"/>
        <v>2</v>
      </c>
      <c r="Z322" s="180">
        <f t="shared" si="16"/>
        <v>2</v>
      </c>
      <c r="AA322" s="180">
        <f t="shared" si="16"/>
        <v>2</v>
      </c>
      <c r="AB322" s="180">
        <f t="shared" si="16"/>
        <v>3</v>
      </c>
      <c r="AC322" s="180">
        <f t="shared" si="16"/>
        <v>3</v>
      </c>
      <c r="AD322" s="180">
        <f t="shared" si="16"/>
        <v>2</v>
      </c>
      <c r="AE322" s="180">
        <f t="shared" si="16"/>
        <v>2</v>
      </c>
      <c r="AF322" s="180">
        <f t="shared" si="16"/>
        <v>2</v>
      </c>
      <c r="AG322" s="180">
        <f t="shared" si="16"/>
        <v>2</v>
      </c>
      <c r="AH322" s="180">
        <f t="shared" si="16"/>
        <v>2</v>
      </c>
      <c r="AI322" s="180">
        <f t="shared" si="16"/>
        <v>2</v>
      </c>
      <c r="AJ322" s="180">
        <f t="shared" si="16"/>
        <v>3</v>
      </c>
      <c r="AK322" s="180">
        <f t="shared" si="16"/>
        <v>0</v>
      </c>
      <c r="AL322" s="180">
        <f t="shared" si="16"/>
        <v>0</v>
      </c>
      <c r="AM322" s="180">
        <f t="shared" si="16"/>
        <v>2</v>
      </c>
      <c r="AN322" s="180">
        <f t="shared" si="16"/>
        <v>2</v>
      </c>
      <c r="AO322" s="180">
        <f t="shared" si="16"/>
        <v>2</v>
      </c>
      <c r="AP322" s="180">
        <f t="shared" si="16"/>
        <v>2</v>
      </c>
      <c r="AQ322" s="180">
        <f t="shared" si="16"/>
        <v>2</v>
      </c>
      <c r="AR322" s="180">
        <f t="shared" si="16"/>
        <v>2</v>
      </c>
      <c r="AS322" s="180">
        <f t="shared" si="16"/>
        <v>2</v>
      </c>
      <c r="AT322" s="180">
        <f t="shared" si="16"/>
        <v>2</v>
      </c>
      <c r="AU322" s="180">
        <f t="shared" si="16"/>
        <v>0</v>
      </c>
      <c r="AV322" s="180">
        <f t="shared" si="16"/>
        <v>2</v>
      </c>
      <c r="AW322" s="180">
        <f t="shared" si="16"/>
        <v>2</v>
      </c>
      <c r="AX322" s="180">
        <f t="shared" si="16"/>
        <v>2</v>
      </c>
      <c r="AY322" s="180">
        <f t="shared" si="16"/>
        <v>2</v>
      </c>
      <c r="AZ322" s="180">
        <f t="shared" si="16"/>
        <v>2</v>
      </c>
      <c r="BA322" s="180">
        <f t="shared" si="16"/>
        <v>3</v>
      </c>
      <c r="BB322" s="180">
        <f t="shared" si="16"/>
        <v>3</v>
      </c>
      <c r="BC322" s="180">
        <f t="shared" si="16"/>
        <v>2</v>
      </c>
      <c r="BD322" s="180">
        <f t="shared" si="16"/>
        <v>2</v>
      </c>
      <c r="BE322" s="180">
        <f t="shared" si="16"/>
        <v>2</v>
      </c>
      <c r="BF322" s="180">
        <f t="shared" si="16"/>
        <v>2</v>
      </c>
      <c r="BG322" s="180">
        <f t="shared" si="16"/>
        <v>0</v>
      </c>
      <c r="BH322" s="180">
        <f t="shared" si="16"/>
        <v>3</v>
      </c>
      <c r="BI322" s="180">
        <f t="shared" si="16"/>
        <v>2</v>
      </c>
      <c r="BJ322" s="180">
        <f t="shared" si="16"/>
        <v>2</v>
      </c>
      <c r="BK322" s="180">
        <f t="shared" si="16"/>
        <v>3</v>
      </c>
      <c r="BL322" s="180">
        <f t="shared" si="16"/>
        <v>0</v>
      </c>
      <c r="BM322" s="180">
        <f t="shared" si="16"/>
        <v>2</v>
      </c>
      <c r="BN322" s="180">
        <f t="shared" si="16"/>
        <v>1</v>
      </c>
      <c r="BO322" s="180">
        <f t="shared" si="16"/>
        <v>2</v>
      </c>
      <c r="BP322" s="180">
        <f t="shared" si="16"/>
        <v>2</v>
      </c>
      <c r="BQ322" s="180">
        <f t="shared" si="17"/>
        <v>2</v>
      </c>
      <c r="BR322" s="180">
        <f t="shared" si="17"/>
        <v>2</v>
      </c>
      <c r="BS322" s="180">
        <f t="shared" si="17"/>
        <v>2</v>
      </c>
      <c r="BT322" s="180">
        <f t="shared" si="17"/>
        <v>2</v>
      </c>
      <c r="BU322" s="180">
        <f t="shared" si="17"/>
        <v>2</v>
      </c>
      <c r="BV322" s="180">
        <f t="shared" si="17"/>
        <v>3</v>
      </c>
      <c r="BW322" s="180">
        <f t="shared" si="17"/>
        <v>0</v>
      </c>
      <c r="BX322" s="180">
        <f t="shared" si="17"/>
        <v>2</v>
      </c>
      <c r="BY322" s="180">
        <f t="shared" si="17"/>
        <v>3</v>
      </c>
      <c r="BZ322" s="180">
        <f t="shared" si="17"/>
        <v>2</v>
      </c>
      <c r="CA322" s="180">
        <f t="shared" si="17"/>
        <v>2</v>
      </c>
      <c r="CB322" s="180">
        <f t="shared" si="17"/>
        <v>2</v>
      </c>
      <c r="CC322" s="180">
        <f t="shared" si="17"/>
        <v>0</v>
      </c>
      <c r="CD322" s="180">
        <f t="shared" si="17"/>
        <v>2</v>
      </c>
      <c r="CE322" s="180">
        <f t="shared" si="17"/>
        <v>0</v>
      </c>
      <c r="CF322" s="180">
        <f t="shared" si="17"/>
        <v>0</v>
      </c>
      <c r="CG322" s="180">
        <f t="shared" si="17"/>
        <v>0</v>
      </c>
      <c r="CH322" s="180">
        <f t="shared" si="17"/>
        <v>0</v>
      </c>
      <c r="CI322" s="180">
        <f t="shared" si="17"/>
        <v>0</v>
      </c>
      <c r="CJ322" s="180">
        <f t="shared" si="17"/>
        <v>0</v>
      </c>
      <c r="CK322" s="180">
        <f t="shared" si="17"/>
        <v>0</v>
      </c>
      <c r="CL322" s="180">
        <f t="shared" si="17"/>
        <v>0</v>
      </c>
      <c r="CM322" s="180">
        <f t="shared" si="17"/>
        <v>0</v>
      </c>
      <c r="CN322" s="180">
        <f t="shared" si="17"/>
        <v>0</v>
      </c>
      <c r="CO322" s="180">
        <f t="shared" si="17"/>
        <v>0</v>
      </c>
      <c r="CP322" s="180">
        <f t="shared" si="17"/>
        <v>0</v>
      </c>
      <c r="CQ322" s="180">
        <f t="shared" si="17"/>
        <v>0</v>
      </c>
      <c r="CR322" s="180">
        <f t="shared" si="17"/>
        <v>0</v>
      </c>
      <c r="CS322" s="180">
        <f t="shared" si="17"/>
        <v>0</v>
      </c>
      <c r="CT322" s="180">
        <f t="shared" si="17"/>
        <v>0</v>
      </c>
      <c r="CU322" s="180">
        <f t="shared" si="17"/>
        <v>0</v>
      </c>
      <c r="CV322" s="180">
        <f t="shared" si="17"/>
        <v>0</v>
      </c>
      <c r="CW322" s="180">
        <f t="shared" si="17"/>
        <v>0</v>
      </c>
      <c r="CX322" s="180">
        <f t="shared" si="17"/>
        <v>0</v>
      </c>
      <c r="CY322" s="180">
        <f t="shared" si="17"/>
        <v>0</v>
      </c>
      <c r="CZ322" s="180">
        <f t="shared" si="17"/>
        <v>0</v>
      </c>
    </row>
    <row r="323" spans="1:104" x14ac:dyDescent="0.3">
      <c r="A323" s="631">
        <v>975</v>
      </c>
      <c r="D323" s="180">
        <f t="shared" si="18"/>
        <v>0</v>
      </c>
      <c r="E323" s="180">
        <f t="shared" si="18"/>
        <v>1</v>
      </c>
      <c r="F323" s="180">
        <f t="shared" si="18"/>
        <v>0</v>
      </c>
      <c r="G323" s="180">
        <f t="shared" si="18"/>
        <v>1</v>
      </c>
      <c r="H323" s="180">
        <f t="shared" si="18"/>
        <v>2</v>
      </c>
      <c r="I323" s="180">
        <f t="shared" si="18"/>
        <v>2</v>
      </c>
      <c r="J323" s="180">
        <f t="shared" si="18"/>
        <v>1</v>
      </c>
      <c r="K323" s="180">
        <f t="shared" si="18"/>
        <v>2</v>
      </c>
      <c r="L323" s="180">
        <f t="shared" si="18"/>
        <v>2</v>
      </c>
      <c r="M323" s="180">
        <f t="shared" si="18"/>
        <v>1</v>
      </c>
      <c r="N323" s="180">
        <f t="shared" si="18"/>
        <v>2</v>
      </c>
      <c r="O323" s="180">
        <f t="shared" si="18"/>
        <v>2</v>
      </c>
      <c r="P323" s="180">
        <f t="shared" si="18"/>
        <v>1</v>
      </c>
      <c r="Q323" s="180">
        <f t="shared" si="18"/>
        <v>2</v>
      </c>
      <c r="R323" s="180">
        <f t="shared" si="18"/>
        <v>1</v>
      </c>
      <c r="S323" s="180">
        <f t="shared" si="18"/>
        <v>1</v>
      </c>
      <c r="T323" s="180">
        <f t="shared" si="16"/>
        <v>1</v>
      </c>
      <c r="U323" s="180">
        <f t="shared" si="16"/>
        <v>1</v>
      </c>
      <c r="V323" s="180">
        <f t="shared" si="16"/>
        <v>1</v>
      </c>
      <c r="W323" s="180">
        <f t="shared" si="16"/>
        <v>2</v>
      </c>
      <c r="X323" s="180">
        <f t="shared" si="16"/>
        <v>0</v>
      </c>
      <c r="Y323" s="180">
        <f t="shared" si="16"/>
        <v>2</v>
      </c>
      <c r="Z323" s="180">
        <f t="shared" si="16"/>
        <v>1</v>
      </c>
      <c r="AA323" s="180">
        <f t="shared" si="16"/>
        <v>1</v>
      </c>
      <c r="AB323" s="180">
        <f t="shared" si="16"/>
        <v>1</v>
      </c>
      <c r="AC323" s="180">
        <f t="shared" si="16"/>
        <v>1</v>
      </c>
      <c r="AD323" s="180">
        <f t="shared" si="16"/>
        <v>1</v>
      </c>
      <c r="AE323" s="180">
        <f t="shared" si="16"/>
        <v>1</v>
      </c>
      <c r="AF323" s="180">
        <f t="shared" si="16"/>
        <v>2</v>
      </c>
      <c r="AG323" s="180">
        <f t="shared" si="16"/>
        <v>1</v>
      </c>
      <c r="AH323" s="180">
        <f t="shared" si="16"/>
        <v>1</v>
      </c>
      <c r="AI323" s="180">
        <f t="shared" si="16"/>
        <v>1</v>
      </c>
      <c r="AJ323" s="180">
        <f t="shared" si="16"/>
        <v>2</v>
      </c>
      <c r="AK323" s="180">
        <f t="shared" si="16"/>
        <v>0</v>
      </c>
      <c r="AL323" s="180">
        <f t="shared" si="16"/>
        <v>0</v>
      </c>
      <c r="AM323" s="180">
        <f t="shared" si="16"/>
        <v>2</v>
      </c>
      <c r="AN323" s="180">
        <f t="shared" si="16"/>
        <v>1</v>
      </c>
      <c r="AO323" s="180">
        <f t="shared" si="16"/>
        <v>1</v>
      </c>
      <c r="AP323" s="180">
        <f t="shared" si="16"/>
        <v>1</v>
      </c>
      <c r="AQ323" s="180">
        <f t="shared" si="16"/>
        <v>1</v>
      </c>
      <c r="AR323" s="180">
        <f t="shared" si="16"/>
        <v>1</v>
      </c>
      <c r="AS323" s="180">
        <f t="shared" si="16"/>
        <v>1</v>
      </c>
      <c r="AT323" s="180">
        <f t="shared" si="16"/>
        <v>1</v>
      </c>
      <c r="AU323" s="180">
        <f t="shared" si="16"/>
        <v>0</v>
      </c>
      <c r="AV323" s="180">
        <f t="shared" si="16"/>
        <v>1</v>
      </c>
      <c r="AW323" s="180">
        <f t="shared" si="16"/>
        <v>2</v>
      </c>
      <c r="AX323" s="180">
        <f t="shared" si="16"/>
        <v>1</v>
      </c>
      <c r="AY323" s="180">
        <f t="shared" si="16"/>
        <v>2</v>
      </c>
      <c r="AZ323" s="180">
        <f t="shared" si="16"/>
        <v>1</v>
      </c>
      <c r="BA323" s="180">
        <f t="shared" si="16"/>
        <v>1</v>
      </c>
      <c r="BB323" s="180">
        <f t="shared" si="16"/>
        <v>1</v>
      </c>
      <c r="BC323" s="180">
        <f t="shared" si="16"/>
        <v>1</v>
      </c>
      <c r="BD323" s="180">
        <f t="shared" si="16"/>
        <v>2</v>
      </c>
      <c r="BE323" s="180">
        <f t="shared" si="16"/>
        <v>1</v>
      </c>
      <c r="BF323" s="180">
        <f t="shared" si="16"/>
        <v>1</v>
      </c>
      <c r="BG323" s="180">
        <f t="shared" si="16"/>
        <v>0</v>
      </c>
      <c r="BH323" s="180">
        <f t="shared" si="16"/>
        <v>1</v>
      </c>
      <c r="BI323" s="180">
        <f t="shared" si="16"/>
        <v>1</v>
      </c>
      <c r="BJ323" s="180">
        <f t="shared" si="16"/>
        <v>1</v>
      </c>
      <c r="BK323" s="180">
        <f t="shared" si="16"/>
        <v>1</v>
      </c>
      <c r="BL323" s="180">
        <f t="shared" si="16"/>
        <v>0</v>
      </c>
      <c r="BM323" s="180">
        <f t="shared" si="16"/>
        <v>1</v>
      </c>
      <c r="BN323" s="180">
        <f t="shared" si="16"/>
        <v>1</v>
      </c>
      <c r="BO323" s="180">
        <f t="shared" si="16"/>
        <v>1</v>
      </c>
      <c r="BP323" s="180">
        <f t="shared" si="16"/>
        <v>1</v>
      </c>
      <c r="BQ323" s="180">
        <f t="shared" si="17"/>
        <v>1</v>
      </c>
      <c r="BR323" s="180">
        <f t="shared" si="17"/>
        <v>1</v>
      </c>
      <c r="BS323" s="180">
        <f t="shared" si="17"/>
        <v>2</v>
      </c>
      <c r="BT323" s="180">
        <f t="shared" si="17"/>
        <v>1</v>
      </c>
      <c r="BU323" s="180">
        <f t="shared" si="17"/>
        <v>1</v>
      </c>
      <c r="BV323" s="180">
        <f t="shared" si="17"/>
        <v>2</v>
      </c>
      <c r="BW323" s="180">
        <f t="shared" si="17"/>
        <v>0</v>
      </c>
      <c r="BX323" s="180">
        <f t="shared" si="17"/>
        <v>1</v>
      </c>
      <c r="BY323" s="180">
        <f t="shared" si="17"/>
        <v>1</v>
      </c>
      <c r="BZ323" s="180">
        <f t="shared" si="17"/>
        <v>1</v>
      </c>
      <c r="CA323" s="180">
        <f t="shared" si="17"/>
        <v>1</v>
      </c>
      <c r="CB323" s="180">
        <f t="shared" si="17"/>
        <v>1</v>
      </c>
      <c r="CC323" s="180">
        <f t="shared" si="17"/>
        <v>0</v>
      </c>
      <c r="CD323" s="180">
        <f t="shared" si="17"/>
        <v>1</v>
      </c>
      <c r="CE323" s="180">
        <f t="shared" si="17"/>
        <v>0</v>
      </c>
      <c r="CF323" s="180">
        <f t="shared" si="17"/>
        <v>0</v>
      </c>
      <c r="CG323" s="180">
        <f t="shared" si="17"/>
        <v>0</v>
      </c>
      <c r="CH323" s="180">
        <f t="shared" si="17"/>
        <v>0</v>
      </c>
      <c r="CI323" s="180">
        <f t="shared" si="17"/>
        <v>0</v>
      </c>
      <c r="CJ323" s="180">
        <f t="shared" si="17"/>
        <v>0</v>
      </c>
      <c r="CK323" s="180">
        <f t="shared" si="17"/>
        <v>0</v>
      </c>
      <c r="CL323" s="180">
        <f t="shared" si="17"/>
        <v>0</v>
      </c>
      <c r="CM323" s="180">
        <f t="shared" si="17"/>
        <v>0</v>
      </c>
      <c r="CN323" s="180">
        <f t="shared" si="17"/>
        <v>0</v>
      </c>
      <c r="CO323" s="180">
        <f t="shared" si="17"/>
        <v>0</v>
      </c>
      <c r="CP323" s="180">
        <f t="shared" si="17"/>
        <v>0</v>
      </c>
      <c r="CQ323" s="180">
        <f t="shared" si="17"/>
        <v>0</v>
      </c>
      <c r="CR323" s="180">
        <f t="shared" si="17"/>
        <v>0</v>
      </c>
      <c r="CS323" s="180">
        <f t="shared" si="17"/>
        <v>0</v>
      </c>
      <c r="CT323" s="180">
        <f t="shared" si="17"/>
        <v>0</v>
      </c>
      <c r="CU323" s="180">
        <f t="shared" si="17"/>
        <v>0</v>
      </c>
      <c r="CV323" s="180">
        <f t="shared" si="17"/>
        <v>0</v>
      </c>
      <c r="CW323" s="180">
        <f t="shared" si="17"/>
        <v>0</v>
      </c>
      <c r="CX323" s="180">
        <f t="shared" si="17"/>
        <v>0</v>
      </c>
      <c r="CY323" s="180">
        <f t="shared" si="17"/>
        <v>0</v>
      </c>
      <c r="CZ323" s="180">
        <f t="shared" si="17"/>
        <v>0</v>
      </c>
    </row>
    <row r="324" spans="1:104" x14ac:dyDescent="0.3">
      <c r="A324" s="631">
        <v>976</v>
      </c>
      <c r="D324" s="180">
        <f t="shared" si="18"/>
        <v>0</v>
      </c>
      <c r="E324" s="180">
        <f t="shared" si="16"/>
        <v>1</v>
      </c>
      <c r="F324" s="180">
        <f t="shared" si="16"/>
        <v>0</v>
      </c>
      <c r="G324" s="180">
        <f t="shared" si="16"/>
        <v>1</v>
      </c>
      <c r="H324" s="180">
        <f t="shared" si="16"/>
        <v>3</v>
      </c>
      <c r="I324" s="180">
        <f t="shared" si="16"/>
        <v>3</v>
      </c>
      <c r="J324" s="180">
        <f t="shared" si="16"/>
        <v>1</v>
      </c>
      <c r="K324" s="180">
        <f t="shared" si="16"/>
        <v>3</v>
      </c>
      <c r="L324" s="180">
        <f t="shared" si="16"/>
        <v>3</v>
      </c>
      <c r="M324" s="180">
        <f t="shared" si="16"/>
        <v>1</v>
      </c>
      <c r="N324" s="180">
        <f t="shared" si="16"/>
        <v>3</v>
      </c>
      <c r="O324" s="180">
        <f t="shared" si="16"/>
        <v>3</v>
      </c>
      <c r="P324" s="180">
        <f t="shared" si="16"/>
        <v>1</v>
      </c>
      <c r="Q324" s="180">
        <f t="shared" si="16"/>
        <v>3</v>
      </c>
      <c r="R324" s="180">
        <f t="shared" si="16"/>
        <v>1</v>
      </c>
      <c r="S324" s="180">
        <f t="shared" si="16"/>
        <v>1</v>
      </c>
      <c r="T324" s="180">
        <f t="shared" si="16"/>
        <v>1</v>
      </c>
      <c r="U324" s="180">
        <f t="shared" si="16"/>
        <v>1</v>
      </c>
      <c r="V324" s="180">
        <f t="shared" si="16"/>
        <v>1</v>
      </c>
      <c r="W324" s="180">
        <f t="shared" si="16"/>
        <v>3</v>
      </c>
      <c r="X324" s="180">
        <f t="shared" si="16"/>
        <v>0</v>
      </c>
      <c r="Y324" s="180">
        <f t="shared" si="16"/>
        <v>3</v>
      </c>
      <c r="Z324" s="180">
        <f t="shared" si="16"/>
        <v>1</v>
      </c>
      <c r="AA324" s="180">
        <f t="shared" si="16"/>
        <v>1</v>
      </c>
      <c r="AB324" s="180">
        <f t="shared" si="16"/>
        <v>1</v>
      </c>
      <c r="AC324" s="180">
        <f t="shared" si="16"/>
        <v>1</v>
      </c>
      <c r="AD324" s="180">
        <f t="shared" si="16"/>
        <v>1</v>
      </c>
      <c r="AE324" s="180">
        <f t="shared" si="16"/>
        <v>1</v>
      </c>
      <c r="AF324" s="180">
        <f t="shared" si="16"/>
        <v>3</v>
      </c>
      <c r="AG324" s="180">
        <f t="shared" si="16"/>
        <v>1</v>
      </c>
      <c r="AH324" s="180">
        <f t="shared" si="16"/>
        <v>1</v>
      </c>
      <c r="AI324" s="180">
        <f t="shared" si="16"/>
        <v>1</v>
      </c>
      <c r="AJ324" s="180">
        <f t="shared" si="16"/>
        <v>3</v>
      </c>
      <c r="AK324" s="180">
        <f t="shared" si="16"/>
        <v>0</v>
      </c>
      <c r="AL324" s="180">
        <f t="shared" si="16"/>
        <v>0</v>
      </c>
      <c r="AM324" s="180">
        <f t="shared" si="16"/>
        <v>3</v>
      </c>
      <c r="AN324" s="180">
        <f t="shared" si="16"/>
        <v>1</v>
      </c>
      <c r="AO324" s="180">
        <f t="shared" si="16"/>
        <v>1</v>
      </c>
      <c r="AP324" s="180">
        <f t="shared" si="16"/>
        <v>1</v>
      </c>
      <c r="AQ324" s="180">
        <f t="shared" si="16"/>
        <v>1</v>
      </c>
      <c r="AR324" s="180">
        <f t="shared" si="16"/>
        <v>1</v>
      </c>
      <c r="AS324" s="180">
        <f t="shared" si="16"/>
        <v>1</v>
      </c>
      <c r="AT324" s="180">
        <f t="shared" si="16"/>
        <v>1</v>
      </c>
      <c r="AU324" s="180">
        <f t="shared" si="16"/>
        <v>0</v>
      </c>
      <c r="AV324" s="180">
        <f t="shared" si="16"/>
        <v>1</v>
      </c>
      <c r="AW324" s="180">
        <f t="shared" si="16"/>
        <v>0</v>
      </c>
      <c r="AX324" s="180">
        <f t="shared" si="16"/>
        <v>1</v>
      </c>
      <c r="AY324" s="180">
        <f t="shared" si="16"/>
        <v>3</v>
      </c>
      <c r="AZ324" s="180">
        <f t="shared" si="16"/>
        <v>1</v>
      </c>
      <c r="BA324" s="180">
        <f t="shared" si="16"/>
        <v>1</v>
      </c>
      <c r="BB324" s="180">
        <f t="shared" si="16"/>
        <v>1</v>
      </c>
      <c r="BC324" s="180">
        <f t="shared" si="16"/>
        <v>1</v>
      </c>
      <c r="BD324" s="180">
        <f t="shared" si="16"/>
        <v>3</v>
      </c>
      <c r="BE324" s="180">
        <f t="shared" si="16"/>
        <v>1</v>
      </c>
      <c r="BF324" s="180">
        <f t="shared" si="16"/>
        <v>1</v>
      </c>
      <c r="BG324" s="180">
        <f t="shared" si="16"/>
        <v>0</v>
      </c>
      <c r="BH324" s="180">
        <f t="shared" si="16"/>
        <v>1</v>
      </c>
      <c r="BI324" s="180">
        <f t="shared" si="16"/>
        <v>1</v>
      </c>
      <c r="BJ324" s="180">
        <f t="shared" si="16"/>
        <v>1</v>
      </c>
      <c r="BK324" s="180">
        <f t="shared" si="16"/>
        <v>1</v>
      </c>
      <c r="BL324" s="180">
        <f t="shared" si="16"/>
        <v>0</v>
      </c>
      <c r="BM324" s="180">
        <f t="shared" si="16"/>
        <v>1</v>
      </c>
      <c r="BN324" s="180">
        <f t="shared" si="16"/>
        <v>1</v>
      </c>
      <c r="BO324" s="180">
        <f t="shared" si="16"/>
        <v>1</v>
      </c>
      <c r="BP324" s="180">
        <f t="shared" si="16"/>
        <v>1</v>
      </c>
      <c r="BQ324" s="180">
        <f t="shared" si="17"/>
        <v>3</v>
      </c>
      <c r="BR324" s="180">
        <f t="shared" si="17"/>
        <v>1</v>
      </c>
      <c r="BS324" s="180">
        <f t="shared" si="17"/>
        <v>3</v>
      </c>
      <c r="BT324" s="180">
        <f t="shared" si="17"/>
        <v>1</v>
      </c>
      <c r="BU324" s="180">
        <f t="shared" si="17"/>
        <v>1</v>
      </c>
      <c r="BV324" s="180">
        <f t="shared" si="17"/>
        <v>3</v>
      </c>
      <c r="BW324" s="180">
        <f t="shared" si="17"/>
        <v>0</v>
      </c>
      <c r="BX324" s="180">
        <f t="shared" si="17"/>
        <v>1</v>
      </c>
      <c r="BY324" s="180">
        <f t="shared" si="17"/>
        <v>1</v>
      </c>
      <c r="BZ324" s="180">
        <f t="shared" si="17"/>
        <v>1</v>
      </c>
      <c r="CA324" s="180">
        <f t="shared" si="17"/>
        <v>1</v>
      </c>
      <c r="CB324" s="180">
        <f t="shared" si="17"/>
        <v>1</v>
      </c>
      <c r="CC324" s="180">
        <f t="shared" si="17"/>
        <v>0</v>
      </c>
      <c r="CD324" s="180">
        <f t="shared" si="17"/>
        <v>1</v>
      </c>
      <c r="CE324" s="180">
        <f t="shared" si="17"/>
        <v>0</v>
      </c>
      <c r="CF324" s="180">
        <f t="shared" si="17"/>
        <v>0</v>
      </c>
      <c r="CG324" s="180">
        <f t="shared" si="17"/>
        <v>0</v>
      </c>
      <c r="CH324" s="180">
        <f t="shared" si="17"/>
        <v>0</v>
      </c>
      <c r="CI324" s="180">
        <f t="shared" si="17"/>
        <v>0</v>
      </c>
      <c r="CJ324" s="180">
        <f t="shared" si="17"/>
        <v>0</v>
      </c>
      <c r="CK324" s="180">
        <f t="shared" si="17"/>
        <v>0</v>
      </c>
      <c r="CL324" s="180">
        <f t="shared" si="17"/>
        <v>0</v>
      </c>
      <c r="CM324" s="180">
        <f t="shared" si="17"/>
        <v>0</v>
      </c>
      <c r="CN324" s="180">
        <f t="shared" si="17"/>
        <v>0</v>
      </c>
      <c r="CO324" s="180">
        <f t="shared" si="17"/>
        <v>0</v>
      </c>
      <c r="CP324" s="180">
        <f t="shared" si="17"/>
        <v>0</v>
      </c>
      <c r="CQ324" s="180">
        <f t="shared" si="17"/>
        <v>0</v>
      </c>
      <c r="CR324" s="180">
        <f t="shared" si="17"/>
        <v>0</v>
      </c>
      <c r="CS324" s="180">
        <f t="shared" si="17"/>
        <v>0</v>
      </c>
      <c r="CT324" s="180">
        <f t="shared" si="17"/>
        <v>0</v>
      </c>
      <c r="CU324" s="180">
        <f t="shared" si="17"/>
        <v>0</v>
      </c>
      <c r="CV324" s="180">
        <f t="shared" si="17"/>
        <v>0</v>
      </c>
      <c r="CW324" s="180">
        <f t="shared" si="17"/>
        <v>0</v>
      </c>
      <c r="CX324" s="180">
        <f t="shared" si="17"/>
        <v>0</v>
      </c>
      <c r="CY324" s="180">
        <f t="shared" si="17"/>
        <v>0</v>
      </c>
      <c r="CZ324" s="180">
        <f t="shared" si="17"/>
        <v>0</v>
      </c>
    </row>
    <row r="325" spans="1:104" x14ac:dyDescent="0.3">
      <c r="A325" s="631">
        <v>977</v>
      </c>
      <c r="D325" s="180">
        <f t="shared" si="18"/>
        <v>0</v>
      </c>
      <c r="E325" s="180">
        <f t="shared" si="16"/>
        <v>1</v>
      </c>
      <c r="F325" s="180">
        <f t="shared" si="16"/>
        <v>0</v>
      </c>
      <c r="G325" s="180">
        <f t="shared" si="16"/>
        <v>1</v>
      </c>
      <c r="H325" s="180">
        <f t="shared" si="16"/>
        <v>1</v>
      </c>
      <c r="I325" s="180">
        <f t="shared" si="16"/>
        <v>1</v>
      </c>
      <c r="J325" s="180">
        <f t="shared" si="16"/>
        <v>1</v>
      </c>
      <c r="K325" s="180">
        <f t="shared" si="16"/>
        <v>1</v>
      </c>
      <c r="L325" s="180">
        <f t="shared" si="16"/>
        <v>1</v>
      </c>
      <c r="M325" s="180">
        <f t="shared" si="16"/>
        <v>1</v>
      </c>
      <c r="N325" s="180">
        <f t="shared" si="16"/>
        <v>1</v>
      </c>
      <c r="O325" s="180">
        <f t="shared" si="16"/>
        <v>1</v>
      </c>
      <c r="P325" s="180">
        <f t="shared" si="16"/>
        <v>1</v>
      </c>
      <c r="Q325" s="180">
        <f t="shared" si="16"/>
        <v>1</v>
      </c>
      <c r="R325" s="180">
        <f t="shared" si="16"/>
        <v>1</v>
      </c>
      <c r="S325" s="180">
        <f t="shared" si="16"/>
        <v>1</v>
      </c>
      <c r="T325" s="180">
        <f t="shared" si="16"/>
        <v>1</v>
      </c>
      <c r="U325" s="180">
        <f t="shared" si="16"/>
        <v>1</v>
      </c>
      <c r="V325" s="180">
        <f t="shared" si="16"/>
        <v>1</v>
      </c>
      <c r="W325" s="180">
        <f t="shared" si="16"/>
        <v>1</v>
      </c>
      <c r="X325" s="180">
        <f t="shared" si="16"/>
        <v>0</v>
      </c>
      <c r="Y325" s="180">
        <f t="shared" si="16"/>
        <v>1</v>
      </c>
      <c r="Z325" s="180">
        <f t="shared" si="16"/>
        <v>1</v>
      </c>
      <c r="AA325" s="180">
        <f t="shared" si="16"/>
        <v>1</v>
      </c>
      <c r="AB325" s="180">
        <f t="shared" si="16"/>
        <v>1</v>
      </c>
      <c r="AC325" s="180">
        <f t="shared" si="16"/>
        <v>1</v>
      </c>
      <c r="AD325" s="180">
        <f t="shared" si="16"/>
        <v>1</v>
      </c>
      <c r="AE325" s="180">
        <f t="shared" si="16"/>
        <v>1</v>
      </c>
      <c r="AF325" s="180">
        <f t="shared" si="16"/>
        <v>1</v>
      </c>
      <c r="AG325" s="180">
        <f t="shared" si="16"/>
        <v>1</v>
      </c>
      <c r="AH325" s="180">
        <f t="shared" ref="AH325:CS326" si="19">AH273</f>
        <v>1</v>
      </c>
      <c r="AI325" s="180">
        <f t="shared" si="19"/>
        <v>1</v>
      </c>
      <c r="AJ325" s="180">
        <f t="shared" si="19"/>
        <v>1</v>
      </c>
      <c r="AK325" s="180">
        <f t="shared" si="19"/>
        <v>0</v>
      </c>
      <c r="AL325" s="180">
        <f t="shared" si="19"/>
        <v>0</v>
      </c>
      <c r="AM325" s="180">
        <f t="shared" si="19"/>
        <v>1</v>
      </c>
      <c r="AN325" s="180">
        <f t="shared" si="19"/>
        <v>1</v>
      </c>
      <c r="AO325" s="180">
        <f t="shared" si="19"/>
        <v>1</v>
      </c>
      <c r="AP325" s="180">
        <f t="shared" si="19"/>
        <v>2</v>
      </c>
      <c r="AQ325" s="180">
        <f t="shared" si="19"/>
        <v>1</v>
      </c>
      <c r="AR325" s="180">
        <f t="shared" si="19"/>
        <v>1</v>
      </c>
      <c r="AS325" s="180">
        <f t="shared" si="19"/>
        <v>1</v>
      </c>
      <c r="AT325" s="180">
        <f t="shared" si="19"/>
        <v>1</v>
      </c>
      <c r="AU325" s="180">
        <f t="shared" si="19"/>
        <v>0</v>
      </c>
      <c r="AV325" s="180">
        <f t="shared" si="19"/>
        <v>1</v>
      </c>
      <c r="AW325" s="180">
        <f t="shared" si="19"/>
        <v>1</v>
      </c>
      <c r="AX325" s="180">
        <f t="shared" si="19"/>
        <v>1</v>
      </c>
      <c r="AY325" s="180">
        <f t="shared" si="19"/>
        <v>1</v>
      </c>
      <c r="AZ325" s="180">
        <f t="shared" si="19"/>
        <v>1</v>
      </c>
      <c r="BA325" s="180">
        <f t="shared" si="19"/>
        <v>1</v>
      </c>
      <c r="BB325" s="180">
        <f t="shared" si="19"/>
        <v>1</v>
      </c>
      <c r="BC325" s="180">
        <f t="shared" si="19"/>
        <v>1</v>
      </c>
      <c r="BD325" s="180">
        <f t="shared" si="19"/>
        <v>1</v>
      </c>
      <c r="BE325" s="180">
        <f t="shared" si="19"/>
        <v>1</v>
      </c>
      <c r="BF325" s="180">
        <f t="shared" si="19"/>
        <v>1</v>
      </c>
      <c r="BG325" s="180">
        <f t="shared" si="19"/>
        <v>0</v>
      </c>
      <c r="BH325" s="180">
        <f t="shared" si="19"/>
        <v>1</v>
      </c>
      <c r="BI325" s="180">
        <f t="shared" si="19"/>
        <v>1</v>
      </c>
      <c r="BJ325" s="180">
        <f t="shared" si="19"/>
        <v>1</v>
      </c>
      <c r="BK325" s="180">
        <f t="shared" si="19"/>
        <v>1</v>
      </c>
      <c r="BL325" s="180">
        <f t="shared" si="19"/>
        <v>0</v>
      </c>
      <c r="BM325" s="180">
        <f t="shared" si="19"/>
        <v>1</v>
      </c>
      <c r="BN325" s="180">
        <f t="shared" si="19"/>
        <v>1</v>
      </c>
      <c r="BO325" s="180">
        <f t="shared" si="19"/>
        <v>1</v>
      </c>
      <c r="BP325" s="180">
        <f t="shared" si="19"/>
        <v>1</v>
      </c>
      <c r="BQ325" s="180">
        <f t="shared" si="17"/>
        <v>1</v>
      </c>
      <c r="BR325" s="180">
        <f t="shared" si="17"/>
        <v>1</v>
      </c>
      <c r="BS325" s="180">
        <f t="shared" si="17"/>
        <v>1</v>
      </c>
      <c r="BT325" s="180">
        <f t="shared" si="17"/>
        <v>1</v>
      </c>
      <c r="BU325" s="180">
        <f t="shared" si="17"/>
        <v>1</v>
      </c>
      <c r="BV325" s="180">
        <f t="shared" si="17"/>
        <v>1</v>
      </c>
      <c r="BW325" s="180">
        <f t="shared" si="17"/>
        <v>0</v>
      </c>
      <c r="BX325" s="180">
        <f t="shared" si="17"/>
        <v>1</v>
      </c>
      <c r="BY325" s="180">
        <f t="shared" si="17"/>
        <v>2</v>
      </c>
      <c r="BZ325" s="180">
        <f t="shared" si="17"/>
        <v>2</v>
      </c>
      <c r="CA325" s="180">
        <f t="shared" si="17"/>
        <v>1</v>
      </c>
      <c r="CB325" s="180">
        <f t="shared" si="17"/>
        <v>1</v>
      </c>
      <c r="CC325" s="180">
        <f t="shared" si="17"/>
        <v>0</v>
      </c>
      <c r="CD325" s="180">
        <f t="shared" si="17"/>
        <v>1</v>
      </c>
      <c r="CE325" s="180">
        <f t="shared" si="17"/>
        <v>0</v>
      </c>
      <c r="CF325" s="180">
        <f t="shared" si="17"/>
        <v>0</v>
      </c>
      <c r="CG325" s="180">
        <f t="shared" si="17"/>
        <v>0</v>
      </c>
      <c r="CH325" s="180">
        <f t="shared" si="17"/>
        <v>0</v>
      </c>
      <c r="CI325" s="180">
        <f t="shared" si="17"/>
        <v>0</v>
      </c>
      <c r="CJ325" s="180">
        <f t="shared" si="17"/>
        <v>0</v>
      </c>
      <c r="CK325" s="180">
        <f t="shared" si="17"/>
        <v>0</v>
      </c>
      <c r="CL325" s="180">
        <f t="shared" si="17"/>
        <v>0</v>
      </c>
      <c r="CM325" s="180">
        <f t="shared" si="17"/>
        <v>0</v>
      </c>
      <c r="CN325" s="180">
        <f t="shared" si="17"/>
        <v>0</v>
      </c>
      <c r="CO325" s="180">
        <f t="shared" si="17"/>
        <v>0</v>
      </c>
      <c r="CP325" s="180">
        <f t="shared" si="17"/>
        <v>0</v>
      </c>
      <c r="CQ325" s="180">
        <f t="shared" si="17"/>
        <v>0</v>
      </c>
      <c r="CR325" s="180">
        <f t="shared" si="17"/>
        <v>0</v>
      </c>
      <c r="CS325" s="180">
        <f t="shared" si="17"/>
        <v>0</v>
      </c>
      <c r="CT325" s="180">
        <f t="shared" si="17"/>
        <v>0</v>
      </c>
      <c r="CU325" s="180">
        <f t="shared" si="17"/>
        <v>0</v>
      </c>
      <c r="CV325" s="180">
        <f t="shared" si="17"/>
        <v>0</v>
      </c>
      <c r="CW325" s="180">
        <f t="shared" si="17"/>
        <v>0</v>
      </c>
      <c r="CX325" s="180">
        <f t="shared" si="17"/>
        <v>0</v>
      </c>
      <c r="CY325" s="180">
        <f t="shared" si="17"/>
        <v>0</v>
      </c>
      <c r="CZ325" s="180">
        <f t="shared" si="17"/>
        <v>0</v>
      </c>
    </row>
    <row r="326" spans="1:104" x14ac:dyDescent="0.3">
      <c r="A326" s="631">
        <v>978</v>
      </c>
      <c r="D326" s="180">
        <f t="shared" si="18"/>
        <v>0</v>
      </c>
      <c r="E326" s="180">
        <f t="shared" si="18"/>
        <v>1</v>
      </c>
      <c r="F326" s="180">
        <f t="shared" si="18"/>
        <v>0</v>
      </c>
      <c r="G326" s="180">
        <f t="shared" si="18"/>
        <v>2</v>
      </c>
      <c r="H326" s="180">
        <f t="shared" si="18"/>
        <v>1</v>
      </c>
      <c r="I326" s="180">
        <f t="shared" si="18"/>
        <v>2</v>
      </c>
      <c r="J326" s="180">
        <f t="shared" si="18"/>
        <v>2</v>
      </c>
      <c r="K326" s="180">
        <f t="shared" si="18"/>
        <v>2</v>
      </c>
      <c r="L326" s="180">
        <f t="shared" si="18"/>
        <v>2</v>
      </c>
      <c r="M326" s="180">
        <f t="shared" si="18"/>
        <v>2</v>
      </c>
      <c r="N326" s="180">
        <f t="shared" si="18"/>
        <v>2</v>
      </c>
      <c r="O326" s="180">
        <f t="shared" si="18"/>
        <v>2</v>
      </c>
      <c r="P326" s="180">
        <f t="shared" si="18"/>
        <v>2</v>
      </c>
      <c r="Q326" s="180">
        <f t="shared" si="18"/>
        <v>2</v>
      </c>
      <c r="R326" s="180">
        <f t="shared" si="18"/>
        <v>1</v>
      </c>
      <c r="S326" s="180">
        <f t="shared" si="18"/>
        <v>2</v>
      </c>
      <c r="T326" s="180">
        <f t="shared" ref="T326:BP327" si="20">T274</f>
        <v>2</v>
      </c>
      <c r="U326" s="180">
        <f t="shared" si="20"/>
        <v>2</v>
      </c>
      <c r="V326" s="180">
        <f t="shared" si="20"/>
        <v>1</v>
      </c>
      <c r="W326" s="180">
        <f t="shared" si="20"/>
        <v>2</v>
      </c>
      <c r="X326" s="180">
        <f t="shared" si="20"/>
        <v>0</v>
      </c>
      <c r="Y326" s="180">
        <f t="shared" si="20"/>
        <v>2</v>
      </c>
      <c r="Z326" s="180">
        <f t="shared" si="20"/>
        <v>1</v>
      </c>
      <c r="AA326" s="180">
        <f t="shared" si="20"/>
        <v>2</v>
      </c>
      <c r="AB326" s="180">
        <f t="shared" si="20"/>
        <v>2</v>
      </c>
      <c r="AC326" s="180">
        <f t="shared" si="20"/>
        <v>2</v>
      </c>
      <c r="AD326" s="180">
        <f t="shared" si="20"/>
        <v>2</v>
      </c>
      <c r="AE326" s="180">
        <f t="shared" si="20"/>
        <v>2</v>
      </c>
      <c r="AF326" s="180">
        <f t="shared" si="20"/>
        <v>2</v>
      </c>
      <c r="AG326" s="180">
        <f t="shared" si="20"/>
        <v>2</v>
      </c>
      <c r="AH326" s="180">
        <f t="shared" si="20"/>
        <v>2</v>
      </c>
      <c r="AI326" s="180">
        <f t="shared" si="20"/>
        <v>1</v>
      </c>
      <c r="AJ326" s="180">
        <f t="shared" si="20"/>
        <v>2</v>
      </c>
      <c r="AK326" s="180">
        <f t="shared" si="20"/>
        <v>0</v>
      </c>
      <c r="AL326" s="180">
        <f t="shared" si="20"/>
        <v>0</v>
      </c>
      <c r="AM326" s="180">
        <f t="shared" si="20"/>
        <v>2</v>
      </c>
      <c r="AN326" s="180">
        <f t="shared" si="20"/>
        <v>2</v>
      </c>
      <c r="AO326" s="180">
        <f t="shared" si="20"/>
        <v>1</v>
      </c>
      <c r="AP326" s="180">
        <f t="shared" si="20"/>
        <v>1</v>
      </c>
      <c r="AQ326" s="180">
        <f t="shared" si="20"/>
        <v>2</v>
      </c>
      <c r="AR326" s="180">
        <f t="shared" si="20"/>
        <v>2</v>
      </c>
      <c r="AS326" s="180">
        <f t="shared" si="20"/>
        <v>2</v>
      </c>
      <c r="AT326" s="180">
        <f t="shared" si="20"/>
        <v>2</v>
      </c>
      <c r="AU326" s="180">
        <f t="shared" si="20"/>
        <v>0</v>
      </c>
      <c r="AV326" s="180">
        <f t="shared" si="20"/>
        <v>2</v>
      </c>
      <c r="AW326" s="180">
        <f t="shared" si="20"/>
        <v>2</v>
      </c>
      <c r="AX326" s="180">
        <f t="shared" si="20"/>
        <v>2</v>
      </c>
      <c r="AY326" s="180">
        <f t="shared" si="20"/>
        <v>2</v>
      </c>
      <c r="AZ326" s="180">
        <f t="shared" si="20"/>
        <v>2</v>
      </c>
      <c r="BA326" s="180">
        <f t="shared" si="20"/>
        <v>1</v>
      </c>
      <c r="BB326" s="180">
        <f t="shared" si="20"/>
        <v>2</v>
      </c>
      <c r="BC326" s="180">
        <f t="shared" si="20"/>
        <v>2</v>
      </c>
      <c r="BD326" s="180">
        <f t="shared" si="20"/>
        <v>2</v>
      </c>
      <c r="BE326" s="180">
        <f t="shared" si="20"/>
        <v>2</v>
      </c>
      <c r="BF326" s="180">
        <f t="shared" si="20"/>
        <v>2</v>
      </c>
      <c r="BG326" s="180">
        <f t="shared" si="20"/>
        <v>0</v>
      </c>
      <c r="BH326" s="180">
        <f t="shared" si="20"/>
        <v>2</v>
      </c>
      <c r="BI326" s="180">
        <f t="shared" si="20"/>
        <v>2</v>
      </c>
      <c r="BJ326" s="180">
        <f t="shared" si="20"/>
        <v>1</v>
      </c>
      <c r="BK326" s="180">
        <f t="shared" si="20"/>
        <v>2</v>
      </c>
      <c r="BL326" s="180">
        <f t="shared" si="20"/>
        <v>0</v>
      </c>
      <c r="BM326" s="180">
        <f t="shared" si="20"/>
        <v>2</v>
      </c>
      <c r="BN326" s="180">
        <f t="shared" si="20"/>
        <v>2</v>
      </c>
      <c r="BO326" s="180">
        <f t="shared" si="20"/>
        <v>2</v>
      </c>
      <c r="BP326" s="180">
        <f t="shared" si="19"/>
        <v>2</v>
      </c>
      <c r="BQ326" s="180">
        <f t="shared" si="19"/>
        <v>2</v>
      </c>
      <c r="BR326" s="180">
        <f t="shared" si="19"/>
        <v>2</v>
      </c>
      <c r="BS326" s="180">
        <f t="shared" si="19"/>
        <v>2</v>
      </c>
      <c r="BT326" s="180">
        <f t="shared" si="19"/>
        <v>2</v>
      </c>
      <c r="BU326" s="180">
        <f t="shared" si="19"/>
        <v>2</v>
      </c>
      <c r="BV326" s="180">
        <f t="shared" si="19"/>
        <v>2</v>
      </c>
      <c r="BW326" s="180">
        <f t="shared" si="19"/>
        <v>0</v>
      </c>
      <c r="BX326" s="180">
        <f t="shared" si="19"/>
        <v>2</v>
      </c>
      <c r="BY326" s="180">
        <f t="shared" si="19"/>
        <v>1</v>
      </c>
      <c r="BZ326" s="180">
        <f t="shared" si="19"/>
        <v>2</v>
      </c>
      <c r="CA326" s="180">
        <f t="shared" si="19"/>
        <v>2</v>
      </c>
      <c r="CB326" s="180">
        <f t="shared" si="19"/>
        <v>1</v>
      </c>
      <c r="CC326" s="180">
        <f t="shared" si="19"/>
        <v>0</v>
      </c>
      <c r="CD326" s="180">
        <f t="shared" si="19"/>
        <v>1</v>
      </c>
      <c r="CE326" s="180">
        <f t="shared" si="19"/>
        <v>0</v>
      </c>
      <c r="CF326" s="180">
        <f t="shared" si="19"/>
        <v>0</v>
      </c>
      <c r="CG326" s="180">
        <f t="shared" si="19"/>
        <v>0</v>
      </c>
      <c r="CH326" s="180">
        <f t="shared" si="19"/>
        <v>0</v>
      </c>
      <c r="CI326" s="180">
        <f t="shared" si="19"/>
        <v>0</v>
      </c>
      <c r="CJ326" s="180">
        <f t="shared" si="19"/>
        <v>0</v>
      </c>
      <c r="CK326" s="180">
        <f t="shared" si="19"/>
        <v>0</v>
      </c>
      <c r="CL326" s="180">
        <f t="shared" si="19"/>
        <v>0</v>
      </c>
      <c r="CM326" s="180">
        <f t="shared" si="19"/>
        <v>0</v>
      </c>
      <c r="CN326" s="180">
        <f t="shared" si="19"/>
        <v>0</v>
      </c>
      <c r="CO326" s="180">
        <f t="shared" si="19"/>
        <v>0</v>
      </c>
      <c r="CP326" s="180">
        <f t="shared" si="19"/>
        <v>0</v>
      </c>
      <c r="CQ326" s="180">
        <f t="shared" si="19"/>
        <v>0</v>
      </c>
      <c r="CR326" s="180">
        <f t="shared" si="19"/>
        <v>0</v>
      </c>
      <c r="CS326" s="180">
        <f t="shared" si="19"/>
        <v>0</v>
      </c>
      <c r="CT326" s="180">
        <f t="shared" si="17"/>
        <v>0</v>
      </c>
      <c r="CU326" s="180">
        <f t="shared" si="17"/>
        <v>0</v>
      </c>
      <c r="CV326" s="180">
        <f t="shared" si="17"/>
        <v>0</v>
      </c>
      <c r="CW326" s="180">
        <f t="shared" si="17"/>
        <v>0</v>
      </c>
      <c r="CX326" s="180">
        <f t="shared" si="17"/>
        <v>0</v>
      </c>
      <c r="CY326" s="180">
        <f t="shared" si="17"/>
        <v>0</v>
      </c>
      <c r="CZ326" s="180">
        <f t="shared" si="17"/>
        <v>0</v>
      </c>
    </row>
    <row r="327" spans="1:104" x14ac:dyDescent="0.3">
      <c r="A327" s="631">
        <v>979</v>
      </c>
      <c r="D327" s="180">
        <f t="shared" si="18"/>
        <v>0</v>
      </c>
      <c r="E327" s="180">
        <f t="shared" si="18"/>
        <v>2</v>
      </c>
      <c r="F327" s="180">
        <f t="shared" si="18"/>
        <v>0</v>
      </c>
      <c r="G327" s="180">
        <f t="shared" si="18"/>
        <v>1</v>
      </c>
      <c r="H327" s="180">
        <f t="shared" si="18"/>
        <v>1</v>
      </c>
      <c r="I327" s="180">
        <f t="shared" si="18"/>
        <v>1</v>
      </c>
      <c r="J327" s="180">
        <f t="shared" si="18"/>
        <v>1</v>
      </c>
      <c r="K327" s="180">
        <f t="shared" si="18"/>
        <v>1</v>
      </c>
      <c r="L327" s="180">
        <f t="shared" si="18"/>
        <v>1</v>
      </c>
      <c r="M327" s="180">
        <f t="shared" si="18"/>
        <v>2</v>
      </c>
      <c r="N327" s="180">
        <f t="shared" si="18"/>
        <v>1</v>
      </c>
      <c r="O327" s="180">
        <f t="shared" si="18"/>
        <v>1</v>
      </c>
      <c r="P327" s="180">
        <f t="shared" si="18"/>
        <v>1</v>
      </c>
      <c r="Q327" s="180">
        <f t="shared" si="18"/>
        <v>1</v>
      </c>
      <c r="R327" s="180">
        <f t="shared" si="18"/>
        <v>2</v>
      </c>
      <c r="S327" s="180">
        <f t="shared" si="18"/>
        <v>1</v>
      </c>
      <c r="T327" s="180">
        <f t="shared" si="20"/>
        <v>1</v>
      </c>
      <c r="U327" s="180">
        <f t="shared" si="20"/>
        <v>1</v>
      </c>
      <c r="V327" s="180">
        <f t="shared" si="20"/>
        <v>1</v>
      </c>
      <c r="W327" s="180">
        <f t="shared" si="20"/>
        <v>1</v>
      </c>
      <c r="X327" s="180">
        <f t="shared" si="20"/>
        <v>0</v>
      </c>
      <c r="Y327" s="180">
        <f t="shared" si="20"/>
        <v>1</v>
      </c>
      <c r="Z327" s="180">
        <f t="shared" si="20"/>
        <v>1</v>
      </c>
      <c r="AA327" s="180">
        <f t="shared" si="20"/>
        <v>1</v>
      </c>
      <c r="AB327" s="180">
        <f t="shared" si="20"/>
        <v>1</v>
      </c>
      <c r="AC327" s="180">
        <f t="shared" si="20"/>
        <v>1</v>
      </c>
      <c r="AD327" s="180">
        <f t="shared" si="20"/>
        <v>2</v>
      </c>
      <c r="AE327" s="180">
        <f t="shared" si="20"/>
        <v>2</v>
      </c>
      <c r="AF327" s="180">
        <f t="shared" si="20"/>
        <v>1</v>
      </c>
      <c r="AG327" s="180">
        <f t="shared" si="20"/>
        <v>2</v>
      </c>
      <c r="AH327" s="180">
        <f t="shared" si="20"/>
        <v>2</v>
      </c>
      <c r="AI327" s="180">
        <f t="shared" si="20"/>
        <v>2</v>
      </c>
      <c r="AJ327" s="180">
        <f t="shared" si="20"/>
        <v>1</v>
      </c>
      <c r="AK327" s="180">
        <f t="shared" si="20"/>
        <v>0</v>
      </c>
      <c r="AL327" s="180">
        <f t="shared" si="20"/>
        <v>0</v>
      </c>
      <c r="AM327" s="180">
        <f t="shared" si="20"/>
        <v>1</v>
      </c>
      <c r="AN327" s="180">
        <f t="shared" si="20"/>
        <v>2</v>
      </c>
      <c r="AO327" s="180">
        <f t="shared" si="20"/>
        <v>2</v>
      </c>
      <c r="AP327" s="180">
        <f t="shared" si="20"/>
        <v>2</v>
      </c>
      <c r="AQ327" s="180">
        <f t="shared" si="20"/>
        <v>1</v>
      </c>
      <c r="AR327" s="180">
        <f t="shared" si="20"/>
        <v>2</v>
      </c>
      <c r="AS327" s="180">
        <f t="shared" si="20"/>
        <v>2</v>
      </c>
      <c r="AT327" s="180">
        <f t="shared" si="20"/>
        <v>2</v>
      </c>
      <c r="AU327" s="180">
        <f t="shared" si="20"/>
        <v>0</v>
      </c>
      <c r="AV327" s="180">
        <f t="shared" si="20"/>
        <v>2</v>
      </c>
      <c r="AW327" s="180">
        <f t="shared" si="20"/>
        <v>1</v>
      </c>
      <c r="AX327" s="180">
        <f t="shared" si="20"/>
        <v>1</v>
      </c>
      <c r="AY327" s="180">
        <f t="shared" si="20"/>
        <v>1</v>
      </c>
      <c r="AZ327" s="180">
        <f t="shared" si="20"/>
        <v>1</v>
      </c>
      <c r="BA327" s="180">
        <f t="shared" si="20"/>
        <v>2</v>
      </c>
      <c r="BB327" s="180">
        <f t="shared" si="20"/>
        <v>1</v>
      </c>
      <c r="BC327" s="180">
        <f t="shared" si="20"/>
        <v>1</v>
      </c>
      <c r="BD327" s="180">
        <f t="shared" si="20"/>
        <v>1</v>
      </c>
      <c r="BE327" s="180">
        <f t="shared" si="20"/>
        <v>2</v>
      </c>
      <c r="BF327" s="180">
        <f t="shared" si="20"/>
        <v>2</v>
      </c>
      <c r="BG327" s="180">
        <f t="shared" si="20"/>
        <v>0</v>
      </c>
      <c r="BH327" s="180">
        <f t="shared" si="20"/>
        <v>1</v>
      </c>
      <c r="BI327" s="180">
        <f t="shared" si="20"/>
        <v>1</v>
      </c>
      <c r="BJ327" s="180">
        <f t="shared" si="20"/>
        <v>1</v>
      </c>
      <c r="BK327" s="180">
        <f t="shared" si="20"/>
        <v>1</v>
      </c>
      <c r="BL327" s="180">
        <f t="shared" si="20"/>
        <v>0</v>
      </c>
      <c r="BM327" s="180">
        <f t="shared" si="20"/>
        <v>2</v>
      </c>
      <c r="BN327" s="180">
        <f t="shared" si="20"/>
        <v>1</v>
      </c>
      <c r="BO327" s="180">
        <f t="shared" si="20"/>
        <v>1</v>
      </c>
      <c r="BP327" s="180">
        <f t="shared" si="20"/>
        <v>2</v>
      </c>
      <c r="BQ327" s="180">
        <f t="shared" si="17"/>
        <v>1</v>
      </c>
      <c r="BR327" s="180">
        <f t="shared" si="17"/>
        <v>2</v>
      </c>
      <c r="BS327" s="180">
        <f t="shared" si="17"/>
        <v>1</v>
      </c>
      <c r="BT327" s="180">
        <f t="shared" si="17"/>
        <v>1</v>
      </c>
      <c r="BU327" s="180">
        <f t="shared" si="17"/>
        <v>1</v>
      </c>
      <c r="BV327" s="180">
        <f t="shared" si="17"/>
        <v>1</v>
      </c>
      <c r="BW327" s="180">
        <f t="shared" si="17"/>
        <v>0</v>
      </c>
      <c r="BX327" s="180">
        <f t="shared" si="17"/>
        <v>1</v>
      </c>
      <c r="BY327" s="180">
        <f t="shared" si="17"/>
        <v>1</v>
      </c>
      <c r="BZ327" s="180">
        <f t="shared" si="17"/>
        <v>2</v>
      </c>
      <c r="CA327" s="180">
        <f t="shared" si="17"/>
        <v>1</v>
      </c>
      <c r="CB327" s="180">
        <f t="shared" si="17"/>
        <v>2</v>
      </c>
      <c r="CC327" s="180">
        <f t="shared" si="17"/>
        <v>0</v>
      </c>
      <c r="CD327" s="180">
        <f t="shared" si="17"/>
        <v>2</v>
      </c>
      <c r="CE327" s="180">
        <f t="shared" si="17"/>
        <v>0</v>
      </c>
      <c r="CF327" s="180">
        <f t="shared" si="17"/>
        <v>0</v>
      </c>
      <c r="CG327" s="180">
        <f t="shared" si="17"/>
        <v>0</v>
      </c>
      <c r="CH327" s="180">
        <f t="shared" si="17"/>
        <v>0</v>
      </c>
      <c r="CI327" s="180">
        <f t="shared" si="17"/>
        <v>0</v>
      </c>
      <c r="CJ327" s="180">
        <f t="shared" si="17"/>
        <v>0</v>
      </c>
      <c r="CK327" s="180">
        <f t="shared" si="17"/>
        <v>0</v>
      </c>
      <c r="CL327" s="180">
        <f t="shared" si="17"/>
        <v>0</v>
      </c>
      <c r="CM327" s="180">
        <f t="shared" si="17"/>
        <v>0</v>
      </c>
      <c r="CN327" s="180">
        <f t="shared" si="17"/>
        <v>0</v>
      </c>
      <c r="CO327" s="180">
        <f t="shared" si="17"/>
        <v>0</v>
      </c>
      <c r="CP327" s="180">
        <f t="shared" si="17"/>
        <v>0</v>
      </c>
      <c r="CQ327" s="180">
        <f t="shared" si="17"/>
        <v>0</v>
      </c>
      <c r="CR327" s="180">
        <f t="shared" si="17"/>
        <v>0</v>
      </c>
      <c r="CS327" s="180">
        <f t="shared" si="17"/>
        <v>0</v>
      </c>
      <c r="CT327" s="180">
        <f t="shared" si="17"/>
        <v>0</v>
      </c>
      <c r="CU327" s="180">
        <f t="shared" si="17"/>
        <v>0</v>
      </c>
      <c r="CV327" s="180">
        <f t="shared" si="17"/>
        <v>0</v>
      </c>
      <c r="CW327" s="180">
        <f t="shared" si="17"/>
        <v>0</v>
      </c>
      <c r="CX327" s="180">
        <f t="shared" si="17"/>
        <v>0</v>
      </c>
      <c r="CY327" s="180">
        <f t="shared" si="17"/>
        <v>0</v>
      </c>
      <c r="CZ327" s="180">
        <f t="shared" si="17"/>
        <v>0</v>
      </c>
    </row>
    <row r="328" spans="1:104" x14ac:dyDescent="0.3">
      <c r="A328" s="155">
        <v>995</v>
      </c>
      <c r="D328" s="180">
        <f>D285</f>
        <v>0</v>
      </c>
      <c r="E328" s="180">
        <f t="shared" ref="E328:BP331" si="21">E285</f>
        <v>0</v>
      </c>
      <c r="F328" s="180">
        <f t="shared" si="21"/>
        <v>0</v>
      </c>
      <c r="G328" s="180">
        <f t="shared" si="21"/>
        <v>0</v>
      </c>
      <c r="H328" s="180">
        <f t="shared" si="21"/>
        <v>0</v>
      </c>
      <c r="I328" s="180">
        <f t="shared" si="21"/>
        <v>0</v>
      </c>
      <c r="J328" s="180">
        <f t="shared" si="21"/>
        <v>0</v>
      </c>
      <c r="K328" s="180">
        <f t="shared" si="21"/>
        <v>0</v>
      </c>
      <c r="L328" s="180">
        <f t="shared" si="21"/>
        <v>0</v>
      </c>
      <c r="M328" s="180">
        <f t="shared" si="21"/>
        <v>0</v>
      </c>
      <c r="N328" s="180">
        <f t="shared" si="21"/>
        <v>0</v>
      </c>
      <c r="O328" s="180">
        <f t="shared" si="21"/>
        <v>0</v>
      </c>
      <c r="P328" s="180">
        <f t="shared" si="21"/>
        <v>0</v>
      </c>
      <c r="Q328" s="180">
        <f t="shared" si="21"/>
        <v>7.0000000000000007E-2</v>
      </c>
      <c r="R328" s="180">
        <f t="shared" si="21"/>
        <v>0</v>
      </c>
      <c r="S328" s="180">
        <f t="shared" si="21"/>
        <v>0</v>
      </c>
      <c r="T328" s="180">
        <f t="shared" si="21"/>
        <v>0</v>
      </c>
      <c r="U328" s="180">
        <f t="shared" si="21"/>
        <v>0</v>
      </c>
      <c r="V328" s="180">
        <f t="shared" si="21"/>
        <v>7.0000000000000007E-2</v>
      </c>
      <c r="W328" s="180">
        <f t="shared" si="21"/>
        <v>0</v>
      </c>
      <c r="X328" s="180">
        <f t="shared" si="21"/>
        <v>0</v>
      </c>
      <c r="Y328" s="180">
        <f t="shared" si="21"/>
        <v>0</v>
      </c>
      <c r="Z328" s="180">
        <f t="shared" si="21"/>
        <v>0</v>
      </c>
      <c r="AA328" s="180">
        <f t="shared" si="21"/>
        <v>0</v>
      </c>
      <c r="AB328" s="180">
        <f t="shared" si="21"/>
        <v>0</v>
      </c>
      <c r="AC328" s="180">
        <f t="shared" si="21"/>
        <v>0</v>
      </c>
      <c r="AD328" s="180">
        <f t="shared" si="21"/>
        <v>0</v>
      </c>
      <c r="AE328" s="180">
        <f t="shared" si="21"/>
        <v>0</v>
      </c>
      <c r="AF328" s="180">
        <f t="shared" si="21"/>
        <v>0</v>
      </c>
      <c r="AG328" s="180">
        <f t="shared" si="21"/>
        <v>0</v>
      </c>
      <c r="AH328" s="180">
        <f t="shared" si="21"/>
        <v>0</v>
      </c>
      <c r="AI328" s="180">
        <f t="shared" si="21"/>
        <v>0.08</v>
      </c>
      <c r="AJ328" s="180">
        <f t="shared" si="21"/>
        <v>0</v>
      </c>
      <c r="AK328" s="180">
        <f t="shared" si="21"/>
        <v>0</v>
      </c>
      <c r="AL328" s="180">
        <f t="shared" si="21"/>
        <v>0</v>
      </c>
      <c r="AM328" s="180">
        <f t="shared" si="21"/>
        <v>7.0000000000000007E-2</v>
      </c>
      <c r="AN328" s="180">
        <f t="shared" si="21"/>
        <v>0</v>
      </c>
      <c r="AO328" s="180">
        <f t="shared" si="21"/>
        <v>0</v>
      </c>
      <c r="AP328" s="180">
        <f t="shared" si="21"/>
        <v>0</v>
      </c>
      <c r="AQ328" s="180">
        <f t="shared" si="21"/>
        <v>0</v>
      </c>
      <c r="AR328" s="180">
        <f t="shared" si="21"/>
        <v>0</v>
      </c>
      <c r="AS328" s="180">
        <f t="shared" si="21"/>
        <v>0</v>
      </c>
      <c r="AT328" s="180">
        <f t="shared" si="21"/>
        <v>0</v>
      </c>
      <c r="AU328" s="180">
        <f t="shared" si="21"/>
        <v>0.09</v>
      </c>
      <c r="AV328" s="180">
        <f t="shared" si="21"/>
        <v>0</v>
      </c>
      <c r="AW328" s="180">
        <f t="shared" si="21"/>
        <v>0</v>
      </c>
      <c r="AX328" s="180">
        <f t="shared" si="21"/>
        <v>0</v>
      </c>
      <c r="AY328" s="180">
        <f t="shared" si="21"/>
        <v>0</v>
      </c>
      <c r="AZ328" s="180">
        <f t="shared" si="21"/>
        <v>0</v>
      </c>
      <c r="BA328" s="180">
        <f t="shared" si="21"/>
        <v>0</v>
      </c>
      <c r="BB328" s="180">
        <f t="shared" si="21"/>
        <v>0</v>
      </c>
      <c r="BC328" s="180">
        <f t="shared" si="21"/>
        <v>0</v>
      </c>
      <c r="BD328" s="180">
        <f t="shared" si="21"/>
        <v>0</v>
      </c>
      <c r="BE328" s="180">
        <f t="shared" si="21"/>
        <v>0</v>
      </c>
      <c r="BF328" s="180">
        <f t="shared" si="21"/>
        <v>0</v>
      </c>
      <c r="BG328" s="180">
        <f t="shared" si="21"/>
        <v>0</v>
      </c>
      <c r="BH328" s="180">
        <f t="shared" si="21"/>
        <v>0</v>
      </c>
      <c r="BI328" s="180">
        <f t="shared" si="21"/>
        <v>0</v>
      </c>
      <c r="BJ328" s="180">
        <f t="shared" si="21"/>
        <v>0</v>
      </c>
      <c r="BK328" s="180">
        <f t="shared" si="21"/>
        <v>0</v>
      </c>
      <c r="BL328" s="180">
        <f t="shared" si="21"/>
        <v>0.08</v>
      </c>
      <c r="BM328" s="180">
        <f t="shared" si="21"/>
        <v>0</v>
      </c>
      <c r="BN328" s="180">
        <f t="shared" si="21"/>
        <v>0</v>
      </c>
      <c r="BO328" s="180">
        <f t="shared" si="21"/>
        <v>0</v>
      </c>
      <c r="BP328" s="180">
        <f t="shared" si="21"/>
        <v>0</v>
      </c>
      <c r="BQ328" s="180">
        <f t="shared" ref="BQ328:CZ331" si="22">BQ285</f>
        <v>0</v>
      </c>
      <c r="BR328" s="180">
        <f t="shared" si="22"/>
        <v>0.09</v>
      </c>
      <c r="BS328" s="180">
        <f t="shared" si="22"/>
        <v>7.0000000000000007E-2</v>
      </c>
      <c r="BT328" s="180">
        <f t="shared" si="22"/>
        <v>0</v>
      </c>
      <c r="BU328" s="180">
        <f t="shared" si="22"/>
        <v>0</v>
      </c>
      <c r="BV328" s="180">
        <f t="shared" si="22"/>
        <v>0</v>
      </c>
      <c r="BW328" s="180">
        <f t="shared" si="22"/>
        <v>0</v>
      </c>
      <c r="BX328" s="180">
        <f t="shared" si="22"/>
        <v>0</v>
      </c>
      <c r="BY328" s="180">
        <f t="shared" si="22"/>
        <v>0</v>
      </c>
      <c r="BZ328" s="180">
        <f t="shared" si="22"/>
        <v>0</v>
      </c>
      <c r="CA328" s="180">
        <f t="shared" si="22"/>
        <v>0</v>
      </c>
      <c r="CB328" s="180">
        <f t="shared" si="22"/>
        <v>0</v>
      </c>
      <c r="CC328" s="180">
        <f t="shared" si="22"/>
        <v>0</v>
      </c>
      <c r="CD328" s="180">
        <f t="shared" si="22"/>
        <v>0</v>
      </c>
      <c r="CE328" s="180">
        <f t="shared" si="22"/>
        <v>0</v>
      </c>
      <c r="CF328" s="180">
        <f t="shared" si="22"/>
        <v>0</v>
      </c>
      <c r="CG328" s="180">
        <f t="shared" si="22"/>
        <v>0</v>
      </c>
      <c r="CH328" s="180">
        <f t="shared" si="22"/>
        <v>0</v>
      </c>
      <c r="CI328" s="180">
        <f t="shared" si="22"/>
        <v>0</v>
      </c>
      <c r="CJ328" s="180">
        <f t="shared" si="22"/>
        <v>0</v>
      </c>
      <c r="CK328" s="180">
        <f t="shared" si="22"/>
        <v>0</v>
      </c>
      <c r="CL328" s="180">
        <f t="shared" si="22"/>
        <v>0</v>
      </c>
      <c r="CM328" s="180">
        <f t="shared" si="22"/>
        <v>0</v>
      </c>
      <c r="CN328" s="180">
        <f t="shared" si="22"/>
        <v>0</v>
      </c>
      <c r="CO328" s="180">
        <f t="shared" si="22"/>
        <v>0</v>
      </c>
      <c r="CP328" s="180">
        <f t="shared" si="22"/>
        <v>0</v>
      </c>
      <c r="CQ328" s="180">
        <f t="shared" si="22"/>
        <v>0</v>
      </c>
      <c r="CR328" s="180">
        <f t="shared" si="22"/>
        <v>0</v>
      </c>
      <c r="CS328" s="180">
        <f t="shared" si="22"/>
        <v>0</v>
      </c>
      <c r="CT328" s="180">
        <f t="shared" si="22"/>
        <v>0</v>
      </c>
      <c r="CU328" s="180">
        <f t="shared" si="22"/>
        <v>0</v>
      </c>
      <c r="CV328" s="180">
        <f t="shared" si="22"/>
        <v>0</v>
      </c>
      <c r="CW328" s="180">
        <f t="shared" si="22"/>
        <v>0</v>
      </c>
      <c r="CX328" s="180">
        <f t="shared" si="22"/>
        <v>0</v>
      </c>
      <c r="CY328" s="180">
        <f t="shared" si="22"/>
        <v>0</v>
      </c>
      <c r="CZ328" s="180">
        <f t="shared" si="22"/>
        <v>0</v>
      </c>
    </row>
    <row r="329" spans="1:104" x14ac:dyDescent="0.3">
      <c r="A329" s="155">
        <v>996</v>
      </c>
      <c r="D329" s="180">
        <f t="shared" ref="D329:S331" si="23">D286</f>
        <v>0.01</v>
      </c>
      <c r="E329" s="180">
        <f t="shared" si="23"/>
        <v>0</v>
      </c>
      <c r="F329" s="180">
        <f t="shared" si="23"/>
        <v>0.01</v>
      </c>
      <c r="G329" s="180">
        <f t="shared" si="23"/>
        <v>0</v>
      </c>
      <c r="H329" s="180">
        <f t="shared" si="23"/>
        <v>0</v>
      </c>
      <c r="I329" s="180">
        <f t="shared" si="23"/>
        <v>0</v>
      </c>
      <c r="J329" s="180">
        <f t="shared" si="23"/>
        <v>0.01</v>
      </c>
      <c r="K329" s="180">
        <f t="shared" si="23"/>
        <v>0</v>
      </c>
      <c r="L329" s="180">
        <f t="shared" si="23"/>
        <v>0</v>
      </c>
      <c r="M329" s="180">
        <f t="shared" si="23"/>
        <v>0</v>
      </c>
      <c r="N329" s="180">
        <f t="shared" si="23"/>
        <v>0</v>
      </c>
      <c r="O329" s="180">
        <f t="shared" si="23"/>
        <v>0.01</v>
      </c>
      <c r="P329" s="180">
        <f t="shared" si="23"/>
        <v>0</v>
      </c>
      <c r="Q329" s="180">
        <f t="shared" si="23"/>
        <v>0.01</v>
      </c>
      <c r="R329" s="180">
        <f t="shared" si="23"/>
        <v>0.01</v>
      </c>
      <c r="S329" s="180">
        <f t="shared" si="23"/>
        <v>0</v>
      </c>
      <c r="T329" s="180">
        <f t="shared" si="21"/>
        <v>0.01</v>
      </c>
      <c r="U329" s="180">
        <f t="shared" si="21"/>
        <v>0.01</v>
      </c>
      <c r="V329" s="180">
        <f t="shared" si="21"/>
        <v>0.01</v>
      </c>
      <c r="W329" s="180">
        <f t="shared" si="21"/>
        <v>0</v>
      </c>
      <c r="X329" s="180">
        <f t="shared" si="21"/>
        <v>0.01</v>
      </c>
      <c r="Y329" s="180">
        <f t="shared" si="21"/>
        <v>0.01</v>
      </c>
      <c r="Z329" s="180">
        <f t="shared" si="21"/>
        <v>0.01</v>
      </c>
      <c r="AA329" s="180">
        <f t="shared" si="21"/>
        <v>0.01</v>
      </c>
      <c r="AB329" s="180">
        <f t="shared" si="21"/>
        <v>0.01</v>
      </c>
      <c r="AC329" s="180">
        <f t="shared" si="21"/>
        <v>0.01</v>
      </c>
      <c r="AD329" s="180">
        <f t="shared" si="21"/>
        <v>0.01</v>
      </c>
      <c r="AE329" s="180">
        <f t="shared" si="21"/>
        <v>0.01</v>
      </c>
      <c r="AF329" s="180">
        <f t="shared" si="21"/>
        <v>0.01</v>
      </c>
      <c r="AG329" s="180">
        <f t="shared" si="21"/>
        <v>0.01</v>
      </c>
      <c r="AH329" s="180">
        <f t="shared" si="21"/>
        <v>0</v>
      </c>
      <c r="AI329" s="180">
        <f t="shared" si="21"/>
        <v>0.01</v>
      </c>
      <c r="AJ329" s="180">
        <f t="shared" si="21"/>
        <v>0.01</v>
      </c>
      <c r="AK329" s="180">
        <f t="shared" si="21"/>
        <v>0.01</v>
      </c>
      <c r="AL329" s="180">
        <f t="shared" si="21"/>
        <v>0.01</v>
      </c>
      <c r="AM329" s="180">
        <f t="shared" si="21"/>
        <v>0.01</v>
      </c>
      <c r="AN329" s="180">
        <f t="shared" si="21"/>
        <v>0.01</v>
      </c>
      <c r="AO329" s="180">
        <f t="shared" si="21"/>
        <v>0.01</v>
      </c>
      <c r="AP329" s="180">
        <f t="shared" si="21"/>
        <v>0</v>
      </c>
      <c r="AQ329" s="180">
        <f t="shared" si="21"/>
        <v>0</v>
      </c>
      <c r="AR329" s="180">
        <f t="shared" si="21"/>
        <v>0.01</v>
      </c>
      <c r="AS329" s="180">
        <f t="shared" si="21"/>
        <v>0</v>
      </c>
      <c r="AT329" s="180">
        <f t="shared" si="21"/>
        <v>0.01</v>
      </c>
      <c r="AU329" s="180">
        <f t="shared" si="21"/>
        <v>0</v>
      </c>
      <c r="AV329" s="180">
        <f t="shared" si="21"/>
        <v>0.01</v>
      </c>
      <c r="AW329" s="180">
        <f t="shared" si="21"/>
        <v>0</v>
      </c>
      <c r="AX329" s="180">
        <f t="shared" si="21"/>
        <v>0.01</v>
      </c>
      <c r="AY329" s="180">
        <f t="shared" si="21"/>
        <v>0.01</v>
      </c>
      <c r="AZ329" s="180">
        <f t="shared" si="21"/>
        <v>0.01</v>
      </c>
      <c r="BA329" s="180">
        <f t="shared" si="21"/>
        <v>0.01</v>
      </c>
      <c r="BB329" s="180">
        <f t="shared" si="21"/>
        <v>0</v>
      </c>
      <c r="BC329" s="180">
        <f t="shared" si="21"/>
        <v>0.01</v>
      </c>
      <c r="BD329" s="180">
        <f t="shared" si="21"/>
        <v>0.01</v>
      </c>
      <c r="BE329" s="180">
        <f t="shared" si="21"/>
        <v>0</v>
      </c>
      <c r="BF329" s="180">
        <f t="shared" si="21"/>
        <v>0.01</v>
      </c>
      <c r="BG329" s="180">
        <f t="shared" si="21"/>
        <v>0.01</v>
      </c>
      <c r="BH329" s="180">
        <f t="shared" si="21"/>
        <v>0</v>
      </c>
      <c r="BI329" s="180">
        <f t="shared" si="21"/>
        <v>0.01</v>
      </c>
      <c r="BJ329" s="180">
        <f t="shared" si="21"/>
        <v>0</v>
      </c>
      <c r="BK329" s="180">
        <f t="shared" si="21"/>
        <v>0.01</v>
      </c>
      <c r="BL329" s="180">
        <f t="shared" si="21"/>
        <v>0.01</v>
      </c>
      <c r="BM329" s="180">
        <f t="shared" si="21"/>
        <v>0.01</v>
      </c>
      <c r="BN329" s="180">
        <f t="shared" si="21"/>
        <v>0.01</v>
      </c>
      <c r="BO329" s="180">
        <f t="shared" si="21"/>
        <v>0.01</v>
      </c>
      <c r="BP329" s="180">
        <f t="shared" si="21"/>
        <v>0.01</v>
      </c>
      <c r="BQ329" s="180">
        <f t="shared" si="22"/>
        <v>0</v>
      </c>
      <c r="BR329" s="180">
        <f t="shared" si="22"/>
        <v>0.01</v>
      </c>
      <c r="BS329" s="180">
        <f t="shared" si="22"/>
        <v>0</v>
      </c>
      <c r="BT329" s="180">
        <f t="shared" si="22"/>
        <v>0.01</v>
      </c>
      <c r="BU329" s="180">
        <f t="shared" si="22"/>
        <v>0.01</v>
      </c>
      <c r="BV329" s="180">
        <f t="shared" si="22"/>
        <v>0</v>
      </c>
      <c r="BW329" s="180">
        <f t="shared" si="22"/>
        <v>0.01</v>
      </c>
      <c r="BX329" s="180">
        <f t="shared" si="22"/>
        <v>0.01</v>
      </c>
      <c r="BY329" s="180">
        <f t="shared" si="22"/>
        <v>0.01</v>
      </c>
      <c r="BZ329" s="180">
        <f t="shared" si="22"/>
        <v>0.01</v>
      </c>
      <c r="CA329" s="180">
        <f t="shared" si="22"/>
        <v>0.01</v>
      </c>
      <c r="CB329" s="180">
        <f t="shared" si="22"/>
        <v>0.01</v>
      </c>
      <c r="CC329" s="180">
        <f t="shared" si="22"/>
        <v>0</v>
      </c>
      <c r="CD329" s="180">
        <f t="shared" si="22"/>
        <v>0.01</v>
      </c>
      <c r="CE329" s="180">
        <f t="shared" si="22"/>
        <v>0</v>
      </c>
      <c r="CF329" s="180">
        <f t="shared" si="22"/>
        <v>0</v>
      </c>
      <c r="CG329" s="180">
        <f t="shared" si="22"/>
        <v>0</v>
      </c>
      <c r="CH329" s="180">
        <f t="shared" si="22"/>
        <v>0</v>
      </c>
      <c r="CI329" s="180">
        <f t="shared" si="22"/>
        <v>0</v>
      </c>
      <c r="CJ329" s="180">
        <f t="shared" si="22"/>
        <v>0</v>
      </c>
      <c r="CK329" s="180">
        <f t="shared" si="22"/>
        <v>0</v>
      </c>
      <c r="CL329" s="180">
        <f t="shared" si="22"/>
        <v>0</v>
      </c>
      <c r="CM329" s="180">
        <f t="shared" si="22"/>
        <v>0</v>
      </c>
      <c r="CN329" s="180">
        <f t="shared" si="22"/>
        <v>0</v>
      </c>
      <c r="CO329" s="180">
        <f t="shared" si="22"/>
        <v>0</v>
      </c>
      <c r="CP329" s="180">
        <f t="shared" si="22"/>
        <v>0</v>
      </c>
      <c r="CQ329" s="180">
        <f t="shared" si="22"/>
        <v>0</v>
      </c>
      <c r="CR329" s="180">
        <f t="shared" si="22"/>
        <v>0</v>
      </c>
      <c r="CS329" s="180">
        <f t="shared" si="22"/>
        <v>0</v>
      </c>
      <c r="CT329" s="180">
        <f t="shared" si="22"/>
        <v>0</v>
      </c>
      <c r="CU329" s="180">
        <f t="shared" si="22"/>
        <v>0</v>
      </c>
      <c r="CV329" s="180">
        <f t="shared" si="22"/>
        <v>0</v>
      </c>
      <c r="CW329" s="180">
        <f t="shared" si="22"/>
        <v>0</v>
      </c>
      <c r="CX329" s="180">
        <f t="shared" si="22"/>
        <v>0</v>
      </c>
      <c r="CY329" s="180">
        <f t="shared" si="22"/>
        <v>0</v>
      </c>
      <c r="CZ329" s="180">
        <f t="shared" si="22"/>
        <v>0</v>
      </c>
    </row>
    <row r="330" spans="1:104" x14ac:dyDescent="0.3">
      <c r="A330" s="155">
        <v>998</v>
      </c>
      <c r="D330" s="180">
        <f t="shared" si="23"/>
        <v>50</v>
      </c>
      <c r="E330" s="180">
        <f t="shared" si="23"/>
        <v>50</v>
      </c>
      <c r="F330" s="180">
        <f t="shared" si="23"/>
        <v>50</v>
      </c>
      <c r="G330" s="180">
        <f t="shared" si="23"/>
        <v>50</v>
      </c>
      <c r="H330" s="180">
        <f t="shared" si="23"/>
        <v>50</v>
      </c>
      <c r="I330" s="180">
        <f t="shared" si="23"/>
        <v>50</v>
      </c>
      <c r="J330" s="180">
        <f t="shared" si="23"/>
        <v>50</v>
      </c>
      <c r="K330" s="180">
        <f t="shared" si="23"/>
        <v>50</v>
      </c>
      <c r="L330" s="180">
        <f t="shared" si="23"/>
        <v>50</v>
      </c>
      <c r="M330" s="180">
        <f t="shared" si="23"/>
        <v>50</v>
      </c>
      <c r="N330" s="180">
        <f t="shared" si="23"/>
        <v>50</v>
      </c>
      <c r="O330" s="180">
        <f t="shared" si="23"/>
        <v>50</v>
      </c>
      <c r="P330" s="180">
        <f t="shared" si="23"/>
        <v>50</v>
      </c>
      <c r="Q330" s="180">
        <f t="shared" si="23"/>
        <v>50</v>
      </c>
      <c r="R330" s="180">
        <f t="shared" si="23"/>
        <v>50</v>
      </c>
      <c r="S330" s="180">
        <f t="shared" si="23"/>
        <v>50</v>
      </c>
      <c r="T330" s="180">
        <f t="shared" si="21"/>
        <v>50</v>
      </c>
      <c r="U330" s="180">
        <f t="shared" si="21"/>
        <v>50</v>
      </c>
      <c r="V330" s="180">
        <f t="shared" si="21"/>
        <v>50</v>
      </c>
      <c r="W330" s="180">
        <f t="shared" si="21"/>
        <v>50</v>
      </c>
      <c r="X330" s="180">
        <f t="shared" si="21"/>
        <v>50</v>
      </c>
      <c r="Y330" s="180">
        <f t="shared" si="21"/>
        <v>50</v>
      </c>
      <c r="Z330" s="180">
        <f t="shared" si="21"/>
        <v>50</v>
      </c>
      <c r="AA330" s="180">
        <f t="shared" si="21"/>
        <v>50</v>
      </c>
      <c r="AB330" s="180">
        <f t="shared" si="21"/>
        <v>50</v>
      </c>
      <c r="AC330" s="180">
        <f t="shared" si="21"/>
        <v>50</v>
      </c>
      <c r="AD330" s="180">
        <f t="shared" si="21"/>
        <v>50</v>
      </c>
      <c r="AE330" s="180">
        <f t="shared" si="21"/>
        <v>50</v>
      </c>
      <c r="AF330" s="180">
        <f t="shared" si="21"/>
        <v>50</v>
      </c>
      <c r="AG330" s="180">
        <f t="shared" si="21"/>
        <v>50</v>
      </c>
      <c r="AH330" s="180">
        <f t="shared" si="21"/>
        <v>50</v>
      </c>
      <c r="AI330" s="180">
        <f t="shared" si="21"/>
        <v>50</v>
      </c>
      <c r="AJ330" s="180">
        <f t="shared" si="21"/>
        <v>50</v>
      </c>
      <c r="AK330" s="180">
        <f t="shared" si="21"/>
        <v>50</v>
      </c>
      <c r="AL330" s="180">
        <f t="shared" si="21"/>
        <v>50</v>
      </c>
      <c r="AM330" s="180">
        <f t="shared" si="21"/>
        <v>50</v>
      </c>
      <c r="AN330" s="180">
        <f t="shared" si="21"/>
        <v>50</v>
      </c>
      <c r="AO330" s="180">
        <f t="shared" si="21"/>
        <v>50</v>
      </c>
      <c r="AP330" s="180">
        <f t="shared" si="21"/>
        <v>50</v>
      </c>
      <c r="AQ330" s="180">
        <f t="shared" si="21"/>
        <v>50</v>
      </c>
      <c r="AR330" s="180">
        <f t="shared" si="21"/>
        <v>50</v>
      </c>
      <c r="AS330" s="180">
        <f t="shared" si="21"/>
        <v>50</v>
      </c>
      <c r="AT330" s="180">
        <f t="shared" si="21"/>
        <v>50</v>
      </c>
      <c r="AU330" s="180">
        <f t="shared" si="21"/>
        <v>50</v>
      </c>
      <c r="AV330" s="180">
        <f t="shared" si="21"/>
        <v>50</v>
      </c>
      <c r="AW330" s="180">
        <f t="shared" si="21"/>
        <v>50</v>
      </c>
      <c r="AX330" s="180">
        <f t="shared" si="21"/>
        <v>50</v>
      </c>
      <c r="AY330" s="180">
        <f t="shared" si="21"/>
        <v>50</v>
      </c>
      <c r="AZ330" s="180">
        <f t="shared" si="21"/>
        <v>50</v>
      </c>
      <c r="BA330" s="180">
        <f t="shared" si="21"/>
        <v>50</v>
      </c>
      <c r="BB330" s="180">
        <f t="shared" si="21"/>
        <v>50</v>
      </c>
      <c r="BC330" s="180">
        <f t="shared" si="21"/>
        <v>50</v>
      </c>
      <c r="BD330" s="180">
        <f t="shared" si="21"/>
        <v>50</v>
      </c>
      <c r="BE330" s="180">
        <f t="shared" si="21"/>
        <v>50</v>
      </c>
      <c r="BF330" s="180">
        <f t="shared" si="21"/>
        <v>50</v>
      </c>
      <c r="BG330" s="180">
        <f t="shared" si="21"/>
        <v>50</v>
      </c>
      <c r="BH330" s="180">
        <f t="shared" si="21"/>
        <v>50</v>
      </c>
      <c r="BI330" s="180">
        <f t="shared" si="21"/>
        <v>50</v>
      </c>
      <c r="BJ330" s="180">
        <f t="shared" si="21"/>
        <v>50</v>
      </c>
      <c r="BK330" s="180">
        <f t="shared" si="21"/>
        <v>50</v>
      </c>
      <c r="BL330" s="180">
        <f t="shared" si="21"/>
        <v>50</v>
      </c>
      <c r="BM330" s="180">
        <f t="shared" si="21"/>
        <v>50</v>
      </c>
      <c r="BN330" s="180">
        <f t="shared" si="21"/>
        <v>50</v>
      </c>
      <c r="BO330" s="180">
        <f t="shared" si="21"/>
        <v>50</v>
      </c>
      <c r="BP330" s="180">
        <f t="shared" si="21"/>
        <v>50</v>
      </c>
      <c r="BQ330" s="180">
        <f t="shared" si="22"/>
        <v>50</v>
      </c>
      <c r="BR330" s="180">
        <f t="shared" si="22"/>
        <v>50</v>
      </c>
      <c r="BS330" s="180">
        <f t="shared" si="22"/>
        <v>50</v>
      </c>
      <c r="BT330" s="180">
        <f t="shared" si="22"/>
        <v>50</v>
      </c>
      <c r="BU330" s="180">
        <f t="shared" si="22"/>
        <v>50</v>
      </c>
      <c r="BV330" s="180">
        <f t="shared" si="22"/>
        <v>50</v>
      </c>
      <c r="BW330" s="180">
        <f t="shared" si="22"/>
        <v>50</v>
      </c>
      <c r="BX330" s="180">
        <f t="shared" si="22"/>
        <v>50</v>
      </c>
      <c r="BY330" s="180">
        <f t="shared" si="22"/>
        <v>50</v>
      </c>
      <c r="BZ330" s="180">
        <f t="shared" si="22"/>
        <v>50</v>
      </c>
      <c r="CA330" s="180">
        <f t="shared" si="22"/>
        <v>50</v>
      </c>
      <c r="CB330" s="180">
        <f t="shared" si="22"/>
        <v>50</v>
      </c>
      <c r="CC330" s="180">
        <f t="shared" si="22"/>
        <v>50</v>
      </c>
      <c r="CD330" s="180">
        <f t="shared" si="22"/>
        <v>50</v>
      </c>
      <c r="CE330" s="180">
        <f t="shared" si="22"/>
        <v>0</v>
      </c>
      <c r="CF330" s="180">
        <f t="shared" si="22"/>
        <v>0</v>
      </c>
      <c r="CG330" s="180">
        <f t="shared" si="22"/>
        <v>0</v>
      </c>
      <c r="CH330" s="180">
        <f t="shared" si="22"/>
        <v>0</v>
      </c>
      <c r="CI330" s="180">
        <f t="shared" si="22"/>
        <v>0</v>
      </c>
      <c r="CJ330" s="180">
        <f t="shared" si="22"/>
        <v>0</v>
      </c>
      <c r="CK330" s="180">
        <f t="shared" si="22"/>
        <v>0</v>
      </c>
      <c r="CL330" s="180">
        <f t="shared" si="22"/>
        <v>0</v>
      </c>
      <c r="CM330" s="180">
        <f t="shared" si="22"/>
        <v>0</v>
      </c>
      <c r="CN330" s="180">
        <f t="shared" si="22"/>
        <v>0</v>
      </c>
      <c r="CO330" s="180">
        <f t="shared" si="22"/>
        <v>0</v>
      </c>
      <c r="CP330" s="180">
        <f t="shared" si="22"/>
        <v>0</v>
      </c>
      <c r="CQ330" s="180">
        <f t="shared" si="22"/>
        <v>0</v>
      </c>
      <c r="CR330" s="180">
        <f t="shared" si="22"/>
        <v>0</v>
      </c>
      <c r="CS330" s="180">
        <f t="shared" si="22"/>
        <v>0</v>
      </c>
      <c r="CT330" s="180">
        <f t="shared" si="22"/>
        <v>0</v>
      </c>
      <c r="CU330" s="180">
        <f t="shared" si="22"/>
        <v>0</v>
      </c>
      <c r="CV330" s="180">
        <f t="shared" si="22"/>
        <v>0</v>
      </c>
      <c r="CW330" s="180">
        <f t="shared" si="22"/>
        <v>0</v>
      </c>
      <c r="CX330" s="180">
        <f t="shared" si="22"/>
        <v>0</v>
      </c>
      <c r="CY330" s="180">
        <f t="shared" si="22"/>
        <v>0</v>
      </c>
      <c r="CZ330" s="180">
        <f t="shared" si="22"/>
        <v>0</v>
      </c>
    </row>
    <row r="331" spans="1:104" x14ac:dyDescent="0.3">
      <c r="A331" s="155">
        <v>999</v>
      </c>
      <c r="D331" s="180">
        <f t="shared" si="23"/>
        <v>50254</v>
      </c>
      <c r="E331" s="180">
        <f t="shared" si="21"/>
        <v>50255</v>
      </c>
      <c r="F331" s="180">
        <f t="shared" si="21"/>
        <v>50256</v>
      </c>
      <c r="G331" s="180">
        <f t="shared" si="21"/>
        <v>50558</v>
      </c>
      <c r="H331" s="180">
        <f t="shared" si="21"/>
        <v>50566</v>
      </c>
      <c r="I331" s="180">
        <f t="shared" si="21"/>
        <v>50562</v>
      </c>
      <c r="J331" s="180">
        <f t="shared" si="21"/>
        <v>50257</v>
      </c>
      <c r="K331" s="180">
        <f t="shared" si="21"/>
        <v>50555</v>
      </c>
      <c r="L331" s="180">
        <f t="shared" si="21"/>
        <v>50445</v>
      </c>
      <c r="M331" s="180">
        <f t="shared" si="21"/>
        <v>50452</v>
      </c>
      <c r="N331" s="180">
        <f t="shared" si="21"/>
        <v>50563</v>
      </c>
      <c r="O331" s="180">
        <f t="shared" si="21"/>
        <v>50258</v>
      </c>
      <c r="P331" s="180">
        <f t="shared" si="21"/>
        <v>50523</v>
      </c>
      <c r="Q331" s="180">
        <f t="shared" si="21"/>
        <v>50259</v>
      </c>
      <c r="R331" s="180">
        <f t="shared" si="21"/>
        <v>50260</v>
      </c>
      <c r="S331" s="180">
        <f t="shared" si="21"/>
        <v>50487</v>
      </c>
      <c r="T331" s="180">
        <f t="shared" si="21"/>
        <v>50261</v>
      </c>
      <c r="U331" s="180">
        <f t="shared" si="21"/>
        <v>50262</v>
      </c>
      <c r="V331" s="180">
        <f t="shared" si="21"/>
        <v>50263</v>
      </c>
      <c r="W331" s="180">
        <f t="shared" si="21"/>
        <v>50264</v>
      </c>
      <c r="X331" s="180">
        <f t="shared" si="21"/>
        <v>50265</v>
      </c>
      <c r="Y331" s="180">
        <f t="shared" si="21"/>
        <v>50266</v>
      </c>
      <c r="Z331" s="180">
        <f t="shared" si="21"/>
        <v>50267</v>
      </c>
      <c r="AA331" s="180">
        <f t="shared" si="21"/>
        <v>50268</v>
      </c>
      <c r="AB331" s="180">
        <f t="shared" si="21"/>
        <v>50269</v>
      </c>
      <c r="AC331" s="180">
        <f t="shared" si="21"/>
        <v>50270</v>
      </c>
      <c r="AD331" s="180">
        <f t="shared" si="21"/>
        <v>50271</v>
      </c>
      <c r="AE331" s="180">
        <f t="shared" si="21"/>
        <v>50272</v>
      </c>
      <c r="AF331" s="180">
        <f t="shared" si="21"/>
        <v>50273</v>
      </c>
      <c r="AG331" s="180">
        <f t="shared" si="21"/>
        <v>50274</v>
      </c>
      <c r="AH331" s="180">
        <f t="shared" si="21"/>
        <v>50480</v>
      </c>
      <c r="AI331" s="180">
        <f t="shared" si="21"/>
        <v>50275</v>
      </c>
      <c r="AJ331" s="180">
        <f t="shared" si="21"/>
        <v>50277</v>
      </c>
      <c r="AK331" s="180">
        <f t="shared" si="21"/>
        <v>50276</v>
      </c>
      <c r="AL331" s="180">
        <f t="shared" si="21"/>
        <v>50278</v>
      </c>
      <c r="AM331" s="180">
        <f t="shared" si="21"/>
        <v>50279</v>
      </c>
      <c r="AN331" s="180">
        <f t="shared" si="21"/>
        <v>50280</v>
      </c>
      <c r="AO331" s="180">
        <f t="shared" si="21"/>
        <v>50281</v>
      </c>
      <c r="AP331" s="180">
        <f t="shared" si="21"/>
        <v>50478</v>
      </c>
      <c r="AQ331" s="180">
        <f t="shared" si="21"/>
        <v>50524</v>
      </c>
      <c r="AR331" s="180">
        <f t="shared" si="21"/>
        <v>50282</v>
      </c>
      <c r="AS331" s="180">
        <f t="shared" si="21"/>
        <v>50525</v>
      </c>
      <c r="AT331" s="180">
        <f t="shared" si="21"/>
        <v>50283</v>
      </c>
      <c r="AU331" s="180">
        <f t="shared" si="21"/>
        <v>50285</v>
      </c>
      <c r="AV331" s="180">
        <f t="shared" si="21"/>
        <v>50553</v>
      </c>
      <c r="AW331" s="180">
        <f t="shared" si="21"/>
        <v>50548</v>
      </c>
      <c r="AX331" s="180">
        <f t="shared" si="21"/>
        <v>50284</v>
      </c>
      <c r="AY331" s="180">
        <f t="shared" si="21"/>
        <v>50286</v>
      </c>
      <c r="AZ331" s="180">
        <f t="shared" si="21"/>
        <v>50287</v>
      </c>
      <c r="BA331" s="180">
        <f t="shared" si="21"/>
        <v>50288</v>
      </c>
      <c r="BB331" s="180">
        <f t="shared" si="21"/>
        <v>50290</v>
      </c>
      <c r="BC331" s="180">
        <f t="shared" si="21"/>
        <v>50564</v>
      </c>
      <c r="BD331" s="180">
        <f t="shared" si="21"/>
        <v>50289</v>
      </c>
      <c r="BE331" s="180">
        <f t="shared" si="21"/>
        <v>50291</v>
      </c>
      <c r="BF331" s="180">
        <f t="shared" si="21"/>
        <v>50292</v>
      </c>
      <c r="BG331" s="180">
        <f t="shared" si="21"/>
        <v>50293</v>
      </c>
      <c r="BH331" s="180">
        <f t="shared" si="21"/>
        <v>50463</v>
      </c>
      <c r="BI331" s="180">
        <f t="shared" si="21"/>
        <v>50294</v>
      </c>
      <c r="BJ331" s="180">
        <f t="shared" si="21"/>
        <v>50538</v>
      </c>
      <c r="BK331" s="180">
        <f t="shared" si="21"/>
        <v>50295</v>
      </c>
      <c r="BL331" s="180">
        <f t="shared" si="21"/>
        <v>50296</v>
      </c>
      <c r="BM331" s="180">
        <f t="shared" si="21"/>
        <v>50297</v>
      </c>
      <c r="BN331" s="180">
        <f t="shared" si="21"/>
        <v>50449</v>
      </c>
      <c r="BO331" s="180">
        <f t="shared" si="21"/>
        <v>50300</v>
      </c>
      <c r="BP331" s="180">
        <f t="shared" si="21"/>
        <v>50298</v>
      </c>
      <c r="BQ331" s="180">
        <f t="shared" si="22"/>
        <v>50299</v>
      </c>
      <c r="BR331" s="180">
        <f t="shared" si="22"/>
        <v>50301</v>
      </c>
      <c r="BS331" s="180">
        <f t="shared" si="22"/>
        <v>50302</v>
      </c>
      <c r="BT331" s="180">
        <f t="shared" si="22"/>
        <v>50303</v>
      </c>
      <c r="BU331" s="180">
        <f t="shared" si="22"/>
        <v>50304</v>
      </c>
      <c r="BV331" s="180">
        <f t="shared" si="22"/>
        <v>50540</v>
      </c>
      <c r="BW331" s="180">
        <f t="shared" si="22"/>
        <v>50305</v>
      </c>
      <c r="BX331" s="180">
        <f t="shared" si="22"/>
        <v>50306</v>
      </c>
      <c r="BY331" s="180">
        <f t="shared" si="22"/>
        <v>50479</v>
      </c>
      <c r="BZ331" s="180">
        <f t="shared" si="22"/>
        <v>50307</v>
      </c>
      <c r="CA331" s="180">
        <f t="shared" si="22"/>
        <v>50308</v>
      </c>
      <c r="CB331" s="180">
        <f t="shared" si="22"/>
        <v>50309</v>
      </c>
      <c r="CC331" s="180">
        <f t="shared" si="22"/>
        <v>50310</v>
      </c>
      <c r="CD331" s="180">
        <f t="shared" si="22"/>
        <v>50311</v>
      </c>
      <c r="CE331" s="180">
        <f t="shared" si="22"/>
        <v>0</v>
      </c>
      <c r="CF331" s="180">
        <f t="shared" si="22"/>
        <v>0</v>
      </c>
      <c r="CG331" s="180">
        <f t="shared" si="22"/>
        <v>0</v>
      </c>
      <c r="CH331" s="180">
        <f t="shared" si="22"/>
        <v>0</v>
      </c>
      <c r="CI331" s="180">
        <f t="shared" si="22"/>
        <v>0</v>
      </c>
      <c r="CJ331" s="180">
        <f t="shared" si="22"/>
        <v>0</v>
      </c>
      <c r="CK331" s="180">
        <f t="shared" si="22"/>
        <v>0</v>
      </c>
      <c r="CL331" s="180">
        <f t="shared" si="22"/>
        <v>0</v>
      </c>
      <c r="CM331" s="180">
        <f t="shared" si="22"/>
        <v>0</v>
      </c>
      <c r="CN331" s="180">
        <f t="shared" si="22"/>
        <v>0</v>
      </c>
      <c r="CO331" s="180">
        <f t="shared" si="22"/>
        <v>0</v>
      </c>
      <c r="CP331" s="180">
        <f t="shared" si="22"/>
        <v>0</v>
      </c>
      <c r="CQ331" s="180">
        <f t="shared" si="22"/>
        <v>0</v>
      </c>
      <c r="CR331" s="180">
        <f t="shared" si="22"/>
        <v>0</v>
      </c>
      <c r="CS331" s="180">
        <f t="shared" si="22"/>
        <v>0</v>
      </c>
      <c r="CT331" s="180">
        <f t="shared" si="22"/>
        <v>0</v>
      </c>
      <c r="CU331" s="180">
        <f t="shared" si="22"/>
        <v>0</v>
      </c>
      <c r="CV331" s="180">
        <f t="shared" si="22"/>
        <v>0</v>
      </c>
      <c r="CW331" s="180">
        <f t="shared" si="22"/>
        <v>0</v>
      </c>
      <c r="CX331" s="180">
        <f t="shared" si="22"/>
        <v>0</v>
      </c>
      <c r="CY331" s="180">
        <f t="shared" si="22"/>
        <v>0</v>
      </c>
      <c r="CZ331" s="180">
        <f t="shared" si="22"/>
        <v>0</v>
      </c>
    </row>
    <row r="332" spans="1:104" x14ac:dyDescent="0.3">
      <c r="A332" s="633">
        <v>554</v>
      </c>
      <c r="D332" s="630">
        <f>D169</f>
        <v>0</v>
      </c>
      <c r="E332" s="630">
        <f t="shared" ref="E332:BP335" si="24">E169</f>
        <v>0</v>
      </c>
      <c r="F332" s="630">
        <f t="shared" si="24"/>
        <v>0</v>
      </c>
      <c r="G332" s="630">
        <f t="shared" si="24"/>
        <v>0</v>
      </c>
      <c r="H332" s="630">
        <f t="shared" si="24"/>
        <v>0</v>
      </c>
      <c r="I332" s="630">
        <f t="shared" si="24"/>
        <v>0</v>
      </c>
      <c r="J332" s="630">
        <f t="shared" si="24"/>
        <v>0</v>
      </c>
      <c r="K332" s="630">
        <f t="shared" si="24"/>
        <v>0</v>
      </c>
      <c r="L332" s="630">
        <f t="shared" si="24"/>
        <v>0</v>
      </c>
      <c r="M332" s="630">
        <f t="shared" si="24"/>
        <v>311039</v>
      </c>
      <c r="N332" s="630">
        <f t="shared" si="24"/>
        <v>0</v>
      </c>
      <c r="O332" s="630">
        <f t="shared" si="24"/>
        <v>1609421</v>
      </c>
      <c r="P332" s="630">
        <f t="shared" si="24"/>
        <v>0</v>
      </c>
      <c r="Q332" s="630">
        <f t="shared" si="24"/>
        <v>2630912</v>
      </c>
      <c r="R332" s="630">
        <f t="shared" si="24"/>
        <v>0</v>
      </c>
      <c r="S332" s="630">
        <f t="shared" si="24"/>
        <v>0</v>
      </c>
      <c r="T332" s="630">
        <f t="shared" si="24"/>
        <v>6524473</v>
      </c>
      <c r="U332" s="630">
        <f t="shared" si="24"/>
        <v>1110983</v>
      </c>
      <c r="V332" s="630">
        <f t="shared" si="24"/>
        <v>808551</v>
      </c>
      <c r="W332" s="630">
        <f t="shared" si="24"/>
        <v>2509732</v>
      </c>
      <c r="X332" s="630">
        <f t="shared" si="24"/>
        <v>0</v>
      </c>
      <c r="Y332" s="630">
        <f t="shared" si="24"/>
        <v>1669997</v>
      </c>
      <c r="Z332" s="630">
        <f t="shared" si="24"/>
        <v>0</v>
      </c>
      <c r="AA332" s="630">
        <f t="shared" si="24"/>
        <v>0</v>
      </c>
      <c r="AB332" s="630">
        <f t="shared" si="24"/>
        <v>143557</v>
      </c>
      <c r="AC332" s="630">
        <f t="shared" si="24"/>
        <v>0</v>
      </c>
      <c r="AD332" s="630">
        <f t="shared" si="24"/>
        <v>0</v>
      </c>
      <c r="AE332" s="630">
        <f t="shared" si="24"/>
        <v>0</v>
      </c>
      <c r="AF332" s="630">
        <f t="shared" si="24"/>
        <v>0</v>
      </c>
      <c r="AG332" s="630">
        <f t="shared" si="24"/>
        <v>0</v>
      </c>
      <c r="AH332" s="630">
        <f t="shared" si="24"/>
        <v>0</v>
      </c>
      <c r="AI332" s="630">
        <f t="shared" si="24"/>
        <v>6856132</v>
      </c>
      <c r="AJ332" s="630">
        <f t="shared" si="24"/>
        <v>0</v>
      </c>
      <c r="AK332" s="630">
        <f t="shared" si="24"/>
        <v>0</v>
      </c>
      <c r="AL332" s="630">
        <f t="shared" si="24"/>
        <v>0</v>
      </c>
      <c r="AM332" s="630">
        <f t="shared" si="24"/>
        <v>0</v>
      </c>
      <c r="AN332" s="630">
        <f t="shared" si="24"/>
        <v>0</v>
      </c>
      <c r="AO332" s="630">
        <f t="shared" si="24"/>
        <v>0</v>
      </c>
      <c r="AP332" s="630">
        <f t="shared" si="24"/>
        <v>0</v>
      </c>
      <c r="AQ332" s="630">
        <f t="shared" si="24"/>
        <v>2857351</v>
      </c>
      <c r="AR332" s="630">
        <f t="shared" si="24"/>
        <v>0</v>
      </c>
      <c r="AS332" s="630">
        <f t="shared" si="24"/>
        <v>0</v>
      </c>
      <c r="AT332" s="630">
        <f t="shared" si="24"/>
        <v>0</v>
      </c>
      <c r="AU332" s="630">
        <f t="shared" si="24"/>
        <v>0</v>
      </c>
      <c r="AV332" s="630">
        <f t="shared" si="24"/>
        <v>8304097</v>
      </c>
      <c r="AW332" s="630">
        <f t="shared" si="24"/>
        <v>0</v>
      </c>
      <c r="AX332" s="630">
        <f t="shared" si="24"/>
        <v>0</v>
      </c>
      <c r="AY332" s="630">
        <f t="shared" si="24"/>
        <v>634597</v>
      </c>
      <c r="AZ332" s="630">
        <f t="shared" si="24"/>
        <v>0</v>
      </c>
      <c r="BA332" s="630">
        <f t="shared" si="24"/>
        <v>0</v>
      </c>
      <c r="BB332" s="630">
        <f t="shared" si="24"/>
        <v>0</v>
      </c>
      <c r="BC332" s="630">
        <f t="shared" si="24"/>
        <v>0</v>
      </c>
      <c r="BD332" s="630">
        <f t="shared" si="24"/>
        <v>5052273</v>
      </c>
      <c r="BE332" s="630">
        <f t="shared" si="24"/>
        <v>0</v>
      </c>
      <c r="BF332" s="630">
        <f t="shared" si="24"/>
        <v>0</v>
      </c>
      <c r="BG332" s="630">
        <f t="shared" si="24"/>
        <v>0</v>
      </c>
      <c r="BH332" s="630">
        <f t="shared" si="24"/>
        <v>0</v>
      </c>
      <c r="BI332" s="630">
        <f t="shared" si="24"/>
        <v>0</v>
      </c>
      <c r="BJ332" s="630">
        <f t="shared" si="24"/>
        <v>0</v>
      </c>
      <c r="BK332" s="630">
        <f t="shared" si="24"/>
        <v>0</v>
      </c>
      <c r="BL332" s="630">
        <f t="shared" si="24"/>
        <v>0</v>
      </c>
      <c r="BM332" s="630">
        <f t="shared" si="24"/>
        <v>0</v>
      </c>
      <c r="BN332" s="630">
        <f t="shared" si="24"/>
        <v>0</v>
      </c>
      <c r="BO332" s="630">
        <f t="shared" si="24"/>
        <v>779666</v>
      </c>
      <c r="BP332" s="630">
        <f t="shared" si="24"/>
        <v>0</v>
      </c>
      <c r="BQ332" s="630">
        <f t="shared" ref="BQ332:CZ335" si="25">BQ169</f>
        <v>0</v>
      </c>
      <c r="BR332" s="630">
        <f t="shared" si="25"/>
        <v>0</v>
      </c>
      <c r="BS332" s="630">
        <f t="shared" si="25"/>
        <v>0</v>
      </c>
      <c r="BT332" s="630">
        <f t="shared" si="25"/>
        <v>0</v>
      </c>
      <c r="BU332" s="630">
        <f t="shared" si="25"/>
        <v>0</v>
      </c>
      <c r="BV332" s="630">
        <f t="shared" si="25"/>
        <v>0</v>
      </c>
      <c r="BW332" s="630">
        <f t="shared" si="25"/>
        <v>0</v>
      </c>
      <c r="BX332" s="630">
        <f t="shared" si="25"/>
        <v>0</v>
      </c>
      <c r="BY332" s="630">
        <f t="shared" si="25"/>
        <v>0</v>
      </c>
      <c r="BZ332" s="630">
        <f t="shared" si="25"/>
        <v>197741</v>
      </c>
      <c r="CA332" s="630">
        <f t="shared" si="25"/>
        <v>0</v>
      </c>
      <c r="CB332" s="630">
        <f t="shared" si="25"/>
        <v>0</v>
      </c>
      <c r="CC332" s="630">
        <f t="shared" si="25"/>
        <v>0</v>
      </c>
      <c r="CD332" s="630">
        <f t="shared" si="25"/>
        <v>0</v>
      </c>
      <c r="CE332" s="630">
        <f t="shared" si="25"/>
        <v>0</v>
      </c>
      <c r="CF332" s="630">
        <f t="shared" si="25"/>
        <v>0</v>
      </c>
      <c r="CG332" s="630">
        <f t="shared" si="25"/>
        <v>0</v>
      </c>
      <c r="CH332" s="630">
        <f t="shared" si="25"/>
        <v>0</v>
      </c>
      <c r="CI332" s="630">
        <f t="shared" si="25"/>
        <v>0</v>
      </c>
      <c r="CJ332" s="630">
        <f t="shared" si="25"/>
        <v>0</v>
      </c>
      <c r="CK332" s="630">
        <f t="shared" si="25"/>
        <v>0</v>
      </c>
      <c r="CL332" s="630">
        <f t="shared" si="25"/>
        <v>0</v>
      </c>
      <c r="CM332" s="630">
        <f t="shared" si="25"/>
        <v>0</v>
      </c>
      <c r="CN332" s="630">
        <f t="shared" si="25"/>
        <v>0</v>
      </c>
      <c r="CO332" s="630">
        <f t="shared" si="25"/>
        <v>0</v>
      </c>
      <c r="CP332" s="630">
        <f t="shared" si="25"/>
        <v>0</v>
      </c>
      <c r="CQ332" s="630">
        <f t="shared" si="25"/>
        <v>0</v>
      </c>
      <c r="CR332" s="630">
        <f t="shared" si="25"/>
        <v>0</v>
      </c>
      <c r="CS332" s="630">
        <f t="shared" si="25"/>
        <v>0</v>
      </c>
      <c r="CT332" s="630">
        <f t="shared" si="25"/>
        <v>0</v>
      </c>
      <c r="CU332" s="630">
        <f t="shared" si="25"/>
        <v>0</v>
      </c>
      <c r="CV332" s="630">
        <f t="shared" si="25"/>
        <v>0</v>
      </c>
      <c r="CW332" s="630">
        <f t="shared" si="25"/>
        <v>0</v>
      </c>
      <c r="CX332" s="630">
        <f t="shared" si="25"/>
        <v>0</v>
      </c>
      <c r="CY332" s="630">
        <f t="shared" si="25"/>
        <v>0</v>
      </c>
      <c r="CZ332" s="630">
        <f t="shared" si="25"/>
        <v>0</v>
      </c>
    </row>
    <row r="333" spans="1:104" x14ac:dyDescent="0.3">
      <c r="A333" s="633">
        <v>555</v>
      </c>
      <c r="D333" s="630">
        <f t="shared" ref="D333:S335" si="26">D170</f>
        <v>0</v>
      </c>
      <c r="E333" s="630">
        <f t="shared" si="26"/>
        <v>0</v>
      </c>
      <c r="F333" s="630">
        <f t="shared" si="26"/>
        <v>0</v>
      </c>
      <c r="G333" s="630">
        <f t="shared" si="26"/>
        <v>0</v>
      </c>
      <c r="H333" s="630">
        <f t="shared" si="26"/>
        <v>0</v>
      </c>
      <c r="I333" s="630">
        <f t="shared" si="26"/>
        <v>0</v>
      </c>
      <c r="J333" s="630">
        <f t="shared" si="26"/>
        <v>0</v>
      </c>
      <c r="K333" s="630">
        <f t="shared" si="26"/>
        <v>0</v>
      </c>
      <c r="L333" s="630">
        <f t="shared" si="26"/>
        <v>0</v>
      </c>
      <c r="M333" s="630">
        <f t="shared" si="26"/>
        <v>0</v>
      </c>
      <c r="N333" s="630">
        <f t="shared" si="26"/>
        <v>0</v>
      </c>
      <c r="O333" s="630">
        <f t="shared" si="26"/>
        <v>1259935</v>
      </c>
      <c r="P333" s="630">
        <f t="shared" si="26"/>
        <v>0</v>
      </c>
      <c r="Q333" s="630">
        <f t="shared" si="26"/>
        <v>1873778</v>
      </c>
      <c r="R333" s="630">
        <f t="shared" si="26"/>
        <v>0</v>
      </c>
      <c r="S333" s="630">
        <f t="shared" si="26"/>
        <v>0</v>
      </c>
      <c r="T333" s="630">
        <f t="shared" si="24"/>
        <v>4628966</v>
      </c>
      <c r="U333" s="630">
        <f t="shared" si="24"/>
        <v>812398</v>
      </c>
      <c r="V333" s="630">
        <f t="shared" si="24"/>
        <v>469616</v>
      </c>
      <c r="W333" s="630">
        <f t="shared" si="24"/>
        <v>1963087</v>
      </c>
      <c r="X333" s="630">
        <f t="shared" si="24"/>
        <v>0</v>
      </c>
      <c r="Y333" s="630">
        <f t="shared" si="24"/>
        <v>1253656</v>
      </c>
      <c r="Z333" s="630">
        <f t="shared" si="24"/>
        <v>0</v>
      </c>
      <c r="AA333" s="630">
        <f t="shared" si="24"/>
        <v>0</v>
      </c>
      <c r="AB333" s="630">
        <f t="shared" si="24"/>
        <v>0</v>
      </c>
      <c r="AC333" s="630">
        <f t="shared" si="24"/>
        <v>0</v>
      </c>
      <c r="AD333" s="630">
        <f t="shared" si="24"/>
        <v>0</v>
      </c>
      <c r="AE333" s="630">
        <f t="shared" si="24"/>
        <v>0</v>
      </c>
      <c r="AF333" s="630">
        <f t="shared" si="24"/>
        <v>0</v>
      </c>
      <c r="AG333" s="630">
        <f t="shared" si="24"/>
        <v>0</v>
      </c>
      <c r="AH333" s="630">
        <f t="shared" si="24"/>
        <v>0</v>
      </c>
      <c r="AI333" s="630">
        <f t="shared" si="24"/>
        <v>5521351</v>
      </c>
      <c r="AJ333" s="630">
        <f t="shared" si="24"/>
        <v>0</v>
      </c>
      <c r="AK333" s="630">
        <f t="shared" si="24"/>
        <v>0</v>
      </c>
      <c r="AL333" s="630">
        <f t="shared" si="24"/>
        <v>0</v>
      </c>
      <c r="AM333" s="630">
        <f t="shared" si="24"/>
        <v>0</v>
      </c>
      <c r="AN333" s="630">
        <f t="shared" si="24"/>
        <v>0</v>
      </c>
      <c r="AO333" s="630">
        <f t="shared" si="24"/>
        <v>0</v>
      </c>
      <c r="AP333" s="630">
        <f t="shared" si="24"/>
        <v>0</v>
      </c>
      <c r="AQ333" s="630">
        <f t="shared" si="24"/>
        <v>2857351</v>
      </c>
      <c r="AR333" s="630">
        <f t="shared" si="24"/>
        <v>0</v>
      </c>
      <c r="AS333" s="630">
        <f t="shared" si="24"/>
        <v>0</v>
      </c>
      <c r="AT333" s="630">
        <f t="shared" si="24"/>
        <v>0</v>
      </c>
      <c r="AU333" s="630">
        <f t="shared" si="24"/>
        <v>0</v>
      </c>
      <c r="AV333" s="630">
        <f t="shared" si="24"/>
        <v>8223616</v>
      </c>
      <c r="AW333" s="630">
        <f t="shared" si="24"/>
        <v>0</v>
      </c>
      <c r="AX333" s="630">
        <f t="shared" si="24"/>
        <v>0</v>
      </c>
      <c r="AY333" s="630">
        <f t="shared" si="24"/>
        <v>0</v>
      </c>
      <c r="AZ333" s="630">
        <f t="shared" si="24"/>
        <v>0</v>
      </c>
      <c r="BA333" s="630">
        <f t="shared" si="24"/>
        <v>0</v>
      </c>
      <c r="BB333" s="630">
        <f t="shared" si="24"/>
        <v>0</v>
      </c>
      <c r="BC333" s="630">
        <f t="shared" si="24"/>
        <v>0</v>
      </c>
      <c r="BD333" s="630">
        <f t="shared" si="24"/>
        <v>4789613</v>
      </c>
      <c r="BE333" s="630">
        <f t="shared" si="24"/>
        <v>0</v>
      </c>
      <c r="BF333" s="630">
        <f t="shared" si="24"/>
        <v>0</v>
      </c>
      <c r="BG333" s="630">
        <f t="shared" si="24"/>
        <v>0</v>
      </c>
      <c r="BH333" s="630">
        <f t="shared" si="24"/>
        <v>0</v>
      </c>
      <c r="BI333" s="630">
        <f t="shared" si="24"/>
        <v>0</v>
      </c>
      <c r="BJ333" s="630">
        <f t="shared" si="24"/>
        <v>0</v>
      </c>
      <c r="BK333" s="630">
        <f t="shared" si="24"/>
        <v>0</v>
      </c>
      <c r="BL333" s="630">
        <f t="shared" si="24"/>
        <v>0</v>
      </c>
      <c r="BM333" s="630">
        <f t="shared" si="24"/>
        <v>0</v>
      </c>
      <c r="BN333" s="630">
        <f t="shared" si="24"/>
        <v>0</v>
      </c>
      <c r="BO333" s="630">
        <f t="shared" si="24"/>
        <v>779666</v>
      </c>
      <c r="BP333" s="630">
        <f t="shared" si="24"/>
        <v>0</v>
      </c>
      <c r="BQ333" s="630">
        <f t="shared" si="25"/>
        <v>0</v>
      </c>
      <c r="BR333" s="630">
        <f t="shared" si="25"/>
        <v>0</v>
      </c>
      <c r="BS333" s="630">
        <f t="shared" si="25"/>
        <v>0</v>
      </c>
      <c r="BT333" s="630">
        <f t="shared" si="25"/>
        <v>0</v>
      </c>
      <c r="BU333" s="630">
        <f t="shared" si="25"/>
        <v>0</v>
      </c>
      <c r="BV333" s="630">
        <f t="shared" si="25"/>
        <v>0</v>
      </c>
      <c r="BW333" s="630">
        <f t="shared" si="25"/>
        <v>0</v>
      </c>
      <c r="BX333" s="630">
        <f t="shared" si="25"/>
        <v>0</v>
      </c>
      <c r="BY333" s="630">
        <f t="shared" si="25"/>
        <v>0</v>
      </c>
      <c r="BZ333" s="630">
        <f t="shared" si="25"/>
        <v>0</v>
      </c>
      <c r="CA333" s="630">
        <f t="shared" si="25"/>
        <v>0</v>
      </c>
      <c r="CB333" s="630">
        <f t="shared" si="25"/>
        <v>0</v>
      </c>
      <c r="CC333" s="630">
        <f t="shared" si="25"/>
        <v>0</v>
      </c>
      <c r="CD333" s="630">
        <f t="shared" si="25"/>
        <v>0</v>
      </c>
      <c r="CE333" s="630">
        <f t="shared" si="25"/>
        <v>0</v>
      </c>
      <c r="CF333" s="630">
        <f t="shared" si="25"/>
        <v>0</v>
      </c>
      <c r="CG333" s="630">
        <f t="shared" si="25"/>
        <v>0</v>
      </c>
      <c r="CH333" s="630">
        <f t="shared" si="25"/>
        <v>0</v>
      </c>
      <c r="CI333" s="630">
        <f t="shared" si="25"/>
        <v>0</v>
      </c>
      <c r="CJ333" s="630">
        <f t="shared" si="25"/>
        <v>0</v>
      </c>
      <c r="CK333" s="630">
        <f t="shared" si="25"/>
        <v>0</v>
      </c>
      <c r="CL333" s="630">
        <f t="shared" si="25"/>
        <v>0</v>
      </c>
      <c r="CM333" s="630">
        <f t="shared" si="25"/>
        <v>0</v>
      </c>
      <c r="CN333" s="630">
        <f t="shared" si="25"/>
        <v>0</v>
      </c>
      <c r="CO333" s="630">
        <f t="shared" si="25"/>
        <v>0</v>
      </c>
      <c r="CP333" s="630">
        <f t="shared" si="25"/>
        <v>0</v>
      </c>
      <c r="CQ333" s="630">
        <f t="shared" si="25"/>
        <v>0</v>
      </c>
      <c r="CR333" s="630">
        <f t="shared" si="25"/>
        <v>0</v>
      </c>
      <c r="CS333" s="630">
        <f t="shared" si="25"/>
        <v>0</v>
      </c>
      <c r="CT333" s="630">
        <f t="shared" si="25"/>
        <v>0</v>
      </c>
      <c r="CU333" s="630">
        <f t="shared" si="25"/>
        <v>0</v>
      </c>
      <c r="CV333" s="630">
        <f t="shared" si="25"/>
        <v>0</v>
      </c>
      <c r="CW333" s="630">
        <f t="shared" si="25"/>
        <v>0</v>
      </c>
      <c r="CX333" s="630">
        <f t="shared" si="25"/>
        <v>0</v>
      </c>
      <c r="CY333" s="630">
        <f t="shared" si="25"/>
        <v>0</v>
      </c>
      <c r="CZ333" s="630">
        <f t="shared" si="25"/>
        <v>0</v>
      </c>
    </row>
    <row r="334" spans="1:104" x14ac:dyDescent="0.3">
      <c r="A334" s="633">
        <v>556</v>
      </c>
      <c r="D334" s="630">
        <f t="shared" si="26"/>
        <v>0</v>
      </c>
      <c r="E334" s="630">
        <f t="shared" si="26"/>
        <v>0</v>
      </c>
      <c r="F334" s="630">
        <f t="shared" si="26"/>
        <v>0</v>
      </c>
      <c r="G334" s="630">
        <f t="shared" si="26"/>
        <v>0</v>
      </c>
      <c r="H334" s="630">
        <f t="shared" si="26"/>
        <v>0</v>
      </c>
      <c r="I334" s="630">
        <f t="shared" si="26"/>
        <v>0</v>
      </c>
      <c r="J334" s="630">
        <f t="shared" si="26"/>
        <v>0</v>
      </c>
      <c r="K334" s="630">
        <f t="shared" si="26"/>
        <v>0</v>
      </c>
      <c r="L334" s="630">
        <f t="shared" si="26"/>
        <v>0</v>
      </c>
      <c r="M334" s="630">
        <f t="shared" si="26"/>
        <v>606540</v>
      </c>
      <c r="N334" s="630">
        <f t="shared" si="26"/>
        <v>0</v>
      </c>
      <c r="O334" s="630">
        <f t="shared" si="26"/>
        <v>174884</v>
      </c>
      <c r="P334" s="630">
        <f t="shared" si="26"/>
        <v>0</v>
      </c>
      <c r="Q334" s="630">
        <f t="shared" si="26"/>
        <v>1031545</v>
      </c>
      <c r="R334" s="630">
        <f t="shared" si="26"/>
        <v>0</v>
      </c>
      <c r="S334" s="630">
        <f t="shared" si="26"/>
        <v>0</v>
      </c>
      <c r="T334" s="630">
        <f t="shared" si="24"/>
        <v>1087279</v>
      </c>
      <c r="U334" s="630">
        <f t="shared" si="24"/>
        <v>1059438</v>
      </c>
      <c r="V334" s="630">
        <f t="shared" si="24"/>
        <v>994560</v>
      </c>
      <c r="W334" s="630">
        <f t="shared" si="24"/>
        <v>448543</v>
      </c>
      <c r="X334" s="630">
        <f t="shared" si="24"/>
        <v>0</v>
      </c>
      <c r="Y334" s="630">
        <f t="shared" si="24"/>
        <v>1589508</v>
      </c>
      <c r="Z334" s="630">
        <f t="shared" si="24"/>
        <v>0</v>
      </c>
      <c r="AA334" s="630">
        <f t="shared" si="24"/>
        <v>0</v>
      </c>
      <c r="AB334" s="630">
        <f t="shared" si="24"/>
        <v>780357</v>
      </c>
      <c r="AC334" s="630">
        <f t="shared" si="24"/>
        <v>0</v>
      </c>
      <c r="AD334" s="630">
        <f t="shared" si="24"/>
        <v>0</v>
      </c>
      <c r="AE334" s="630">
        <f t="shared" si="24"/>
        <v>0</v>
      </c>
      <c r="AF334" s="630">
        <f t="shared" si="24"/>
        <v>0</v>
      </c>
      <c r="AG334" s="630">
        <f t="shared" si="24"/>
        <v>0</v>
      </c>
      <c r="AH334" s="630">
        <f t="shared" si="24"/>
        <v>0</v>
      </c>
      <c r="AI334" s="630">
        <f t="shared" si="24"/>
        <v>2796073</v>
      </c>
      <c r="AJ334" s="630">
        <f t="shared" si="24"/>
        <v>0</v>
      </c>
      <c r="AK334" s="630">
        <f t="shared" si="24"/>
        <v>0</v>
      </c>
      <c r="AL334" s="630">
        <f t="shared" si="24"/>
        <v>0</v>
      </c>
      <c r="AM334" s="630">
        <f t="shared" si="24"/>
        <v>0</v>
      </c>
      <c r="AN334" s="630">
        <f t="shared" si="24"/>
        <v>0</v>
      </c>
      <c r="AO334" s="630">
        <f t="shared" si="24"/>
        <v>0</v>
      </c>
      <c r="AP334" s="630">
        <f t="shared" si="24"/>
        <v>0</v>
      </c>
      <c r="AQ334" s="630">
        <f t="shared" si="24"/>
        <v>977238</v>
      </c>
      <c r="AR334" s="630">
        <f t="shared" si="24"/>
        <v>0</v>
      </c>
      <c r="AS334" s="630">
        <f t="shared" si="24"/>
        <v>0</v>
      </c>
      <c r="AT334" s="630">
        <f t="shared" si="24"/>
        <v>0</v>
      </c>
      <c r="AU334" s="630">
        <f t="shared" si="24"/>
        <v>0</v>
      </c>
      <c r="AV334" s="630">
        <f t="shared" si="24"/>
        <v>2780255</v>
      </c>
      <c r="AW334" s="630">
        <f t="shared" si="24"/>
        <v>0</v>
      </c>
      <c r="AX334" s="630">
        <f t="shared" si="24"/>
        <v>0</v>
      </c>
      <c r="AY334" s="630">
        <f t="shared" si="24"/>
        <v>1554488</v>
      </c>
      <c r="AZ334" s="630">
        <f t="shared" si="24"/>
        <v>0</v>
      </c>
      <c r="BA334" s="630">
        <f t="shared" si="24"/>
        <v>0</v>
      </c>
      <c r="BB334" s="630">
        <f t="shared" si="24"/>
        <v>0</v>
      </c>
      <c r="BC334" s="630">
        <f t="shared" si="24"/>
        <v>0</v>
      </c>
      <c r="BD334" s="630">
        <f t="shared" si="24"/>
        <v>5115599</v>
      </c>
      <c r="BE334" s="630">
        <f t="shared" si="24"/>
        <v>0</v>
      </c>
      <c r="BF334" s="630">
        <f t="shared" si="24"/>
        <v>0</v>
      </c>
      <c r="BG334" s="630">
        <f t="shared" si="24"/>
        <v>0</v>
      </c>
      <c r="BH334" s="630">
        <f t="shared" si="24"/>
        <v>0</v>
      </c>
      <c r="BI334" s="630">
        <f t="shared" si="24"/>
        <v>0</v>
      </c>
      <c r="BJ334" s="630">
        <f t="shared" si="24"/>
        <v>0</v>
      </c>
      <c r="BK334" s="630">
        <f t="shared" si="24"/>
        <v>0</v>
      </c>
      <c r="BL334" s="630">
        <f t="shared" si="24"/>
        <v>0</v>
      </c>
      <c r="BM334" s="630">
        <f t="shared" si="24"/>
        <v>1918559</v>
      </c>
      <c r="BN334" s="630">
        <f t="shared" si="24"/>
        <v>0</v>
      </c>
      <c r="BO334" s="630">
        <f t="shared" si="24"/>
        <v>0</v>
      </c>
      <c r="BP334" s="630">
        <f t="shared" si="24"/>
        <v>0</v>
      </c>
      <c r="BQ334" s="630">
        <f t="shared" si="25"/>
        <v>0</v>
      </c>
      <c r="BR334" s="630">
        <f t="shared" si="25"/>
        <v>0</v>
      </c>
      <c r="BS334" s="630">
        <f t="shared" si="25"/>
        <v>0</v>
      </c>
      <c r="BT334" s="630">
        <f t="shared" si="25"/>
        <v>0</v>
      </c>
      <c r="BU334" s="630">
        <f t="shared" si="25"/>
        <v>0</v>
      </c>
      <c r="BV334" s="630">
        <f t="shared" si="25"/>
        <v>0</v>
      </c>
      <c r="BW334" s="630">
        <f t="shared" si="25"/>
        <v>0</v>
      </c>
      <c r="BX334" s="630">
        <f t="shared" si="25"/>
        <v>0</v>
      </c>
      <c r="BY334" s="630">
        <f t="shared" si="25"/>
        <v>0</v>
      </c>
      <c r="BZ334" s="630">
        <f t="shared" si="25"/>
        <v>614096</v>
      </c>
      <c r="CA334" s="630">
        <f t="shared" si="25"/>
        <v>0</v>
      </c>
      <c r="CB334" s="630">
        <f t="shared" si="25"/>
        <v>0</v>
      </c>
      <c r="CC334" s="630">
        <f t="shared" si="25"/>
        <v>0</v>
      </c>
      <c r="CD334" s="630">
        <f t="shared" si="25"/>
        <v>0</v>
      </c>
      <c r="CE334" s="630">
        <f t="shared" si="25"/>
        <v>0</v>
      </c>
      <c r="CF334" s="630">
        <f t="shared" si="25"/>
        <v>0</v>
      </c>
      <c r="CG334" s="630">
        <f t="shared" si="25"/>
        <v>0</v>
      </c>
      <c r="CH334" s="630">
        <f t="shared" si="25"/>
        <v>0</v>
      </c>
      <c r="CI334" s="630">
        <f t="shared" si="25"/>
        <v>0</v>
      </c>
      <c r="CJ334" s="630">
        <f t="shared" si="25"/>
        <v>0</v>
      </c>
      <c r="CK334" s="630">
        <f t="shared" si="25"/>
        <v>0</v>
      </c>
      <c r="CL334" s="630">
        <f t="shared" si="25"/>
        <v>0</v>
      </c>
      <c r="CM334" s="630">
        <f t="shared" si="25"/>
        <v>0</v>
      </c>
      <c r="CN334" s="630">
        <f t="shared" si="25"/>
        <v>0</v>
      </c>
      <c r="CO334" s="630">
        <f t="shared" si="25"/>
        <v>0</v>
      </c>
      <c r="CP334" s="630">
        <f t="shared" si="25"/>
        <v>0</v>
      </c>
      <c r="CQ334" s="630">
        <f t="shared" si="25"/>
        <v>0</v>
      </c>
      <c r="CR334" s="630">
        <f t="shared" si="25"/>
        <v>0</v>
      </c>
      <c r="CS334" s="630">
        <f t="shared" si="25"/>
        <v>0</v>
      </c>
      <c r="CT334" s="630">
        <f t="shared" si="25"/>
        <v>0</v>
      </c>
      <c r="CU334" s="630">
        <f t="shared" si="25"/>
        <v>0</v>
      </c>
      <c r="CV334" s="630">
        <f t="shared" si="25"/>
        <v>0</v>
      </c>
      <c r="CW334" s="630">
        <f t="shared" si="25"/>
        <v>0</v>
      </c>
      <c r="CX334" s="630">
        <f t="shared" si="25"/>
        <v>0</v>
      </c>
      <c r="CY334" s="630">
        <f t="shared" si="25"/>
        <v>0</v>
      </c>
      <c r="CZ334" s="630">
        <f t="shared" si="25"/>
        <v>0</v>
      </c>
    </row>
    <row r="335" spans="1:104" x14ac:dyDescent="0.3">
      <c r="A335" s="633">
        <v>557</v>
      </c>
      <c r="D335" s="630">
        <f t="shared" si="26"/>
        <v>0</v>
      </c>
      <c r="E335" s="630">
        <f t="shared" si="24"/>
        <v>0</v>
      </c>
      <c r="F335" s="630">
        <f t="shared" si="24"/>
        <v>0</v>
      </c>
      <c r="G335" s="630">
        <f t="shared" si="24"/>
        <v>0</v>
      </c>
      <c r="H335" s="630">
        <f t="shared" si="24"/>
        <v>0</v>
      </c>
      <c r="I335" s="630">
        <f t="shared" si="24"/>
        <v>0</v>
      </c>
      <c r="J335" s="630">
        <f t="shared" si="24"/>
        <v>0</v>
      </c>
      <c r="K335" s="630">
        <f t="shared" si="24"/>
        <v>0</v>
      </c>
      <c r="L335" s="630">
        <f t="shared" si="24"/>
        <v>0</v>
      </c>
      <c r="M335" s="630">
        <f t="shared" si="24"/>
        <v>606540</v>
      </c>
      <c r="N335" s="630">
        <f t="shared" si="24"/>
        <v>0</v>
      </c>
      <c r="O335" s="630">
        <f t="shared" si="24"/>
        <v>0</v>
      </c>
      <c r="P335" s="630">
        <f t="shared" si="24"/>
        <v>0</v>
      </c>
      <c r="Q335" s="630">
        <f t="shared" si="24"/>
        <v>978867</v>
      </c>
      <c r="R335" s="630">
        <f t="shared" si="24"/>
        <v>0</v>
      </c>
      <c r="S335" s="630">
        <f t="shared" si="24"/>
        <v>0</v>
      </c>
      <c r="T335" s="630">
        <f t="shared" si="24"/>
        <v>1004319</v>
      </c>
      <c r="U335" s="630">
        <f t="shared" si="24"/>
        <v>614989</v>
      </c>
      <c r="V335" s="630">
        <f t="shared" si="24"/>
        <v>609560</v>
      </c>
      <c r="W335" s="630">
        <f t="shared" si="24"/>
        <v>0</v>
      </c>
      <c r="X335" s="630">
        <f t="shared" si="24"/>
        <v>0</v>
      </c>
      <c r="Y335" s="630">
        <f t="shared" si="24"/>
        <v>783756</v>
      </c>
      <c r="Z335" s="630">
        <f t="shared" si="24"/>
        <v>0</v>
      </c>
      <c r="AA335" s="630">
        <f t="shared" si="24"/>
        <v>0</v>
      </c>
      <c r="AB335" s="630">
        <f t="shared" si="24"/>
        <v>717378</v>
      </c>
      <c r="AC335" s="630">
        <f t="shared" si="24"/>
        <v>0</v>
      </c>
      <c r="AD335" s="630">
        <f t="shared" si="24"/>
        <v>0</v>
      </c>
      <c r="AE335" s="630">
        <f t="shared" si="24"/>
        <v>0</v>
      </c>
      <c r="AF335" s="630">
        <f t="shared" si="24"/>
        <v>0</v>
      </c>
      <c r="AG335" s="630">
        <f t="shared" si="24"/>
        <v>0</v>
      </c>
      <c r="AH335" s="630">
        <f t="shared" si="24"/>
        <v>0</v>
      </c>
      <c r="AI335" s="630">
        <f t="shared" si="24"/>
        <v>2025294</v>
      </c>
      <c r="AJ335" s="630">
        <f t="shared" si="24"/>
        <v>0</v>
      </c>
      <c r="AK335" s="630">
        <f t="shared" si="24"/>
        <v>0</v>
      </c>
      <c r="AL335" s="630">
        <f t="shared" si="24"/>
        <v>0</v>
      </c>
      <c r="AM335" s="630">
        <f t="shared" si="24"/>
        <v>0</v>
      </c>
      <c r="AN335" s="630">
        <f t="shared" si="24"/>
        <v>0</v>
      </c>
      <c r="AO335" s="630">
        <f t="shared" si="24"/>
        <v>0</v>
      </c>
      <c r="AP335" s="630">
        <f t="shared" si="24"/>
        <v>0</v>
      </c>
      <c r="AQ335" s="630">
        <f t="shared" si="24"/>
        <v>952450</v>
      </c>
      <c r="AR335" s="630">
        <f t="shared" si="24"/>
        <v>0</v>
      </c>
      <c r="AS335" s="630">
        <f t="shared" si="24"/>
        <v>0</v>
      </c>
      <c r="AT335" s="630">
        <f t="shared" si="24"/>
        <v>0</v>
      </c>
      <c r="AU335" s="630">
        <f t="shared" si="24"/>
        <v>0</v>
      </c>
      <c r="AV335" s="630">
        <f t="shared" si="24"/>
        <v>2741205</v>
      </c>
      <c r="AW335" s="630">
        <f t="shared" si="24"/>
        <v>0</v>
      </c>
      <c r="AX335" s="630">
        <f t="shared" si="24"/>
        <v>0</v>
      </c>
      <c r="AY335" s="630">
        <f t="shared" si="24"/>
        <v>1156510</v>
      </c>
      <c r="AZ335" s="630">
        <f t="shared" si="24"/>
        <v>0</v>
      </c>
      <c r="BA335" s="630">
        <f t="shared" si="24"/>
        <v>0</v>
      </c>
      <c r="BB335" s="630">
        <f t="shared" si="24"/>
        <v>0</v>
      </c>
      <c r="BC335" s="630">
        <f t="shared" si="24"/>
        <v>0</v>
      </c>
      <c r="BD335" s="630">
        <f t="shared" si="24"/>
        <v>4832702</v>
      </c>
      <c r="BE335" s="630">
        <f t="shared" si="24"/>
        <v>0</v>
      </c>
      <c r="BF335" s="630">
        <f t="shared" si="24"/>
        <v>0</v>
      </c>
      <c r="BG335" s="630">
        <f t="shared" si="24"/>
        <v>0</v>
      </c>
      <c r="BH335" s="630">
        <f t="shared" si="24"/>
        <v>0</v>
      </c>
      <c r="BI335" s="630">
        <f t="shared" si="24"/>
        <v>0</v>
      </c>
      <c r="BJ335" s="630">
        <f t="shared" si="24"/>
        <v>0</v>
      </c>
      <c r="BK335" s="630">
        <f t="shared" si="24"/>
        <v>0</v>
      </c>
      <c r="BL335" s="630">
        <f t="shared" si="24"/>
        <v>0</v>
      </c>
      <c r="BM335" s="630">
        <f t="shared" si="24"/>
        <v>1833654</v>
      </c>
      <c r="BN335" s="630">
        <f t="shared" si="24"/>
        <v>0</v>
      </c>
      <c r="BO335" s="630">
        <f t="shared" si="24"/>
        <v>0</v>
      </c>
      <c r="BP335" s="630">
        <f t="shared" si="24"/>
        <v>0</v>
      </c>
      <c r="BQ335" s="630">
        <f t="shared" si="25"/>
        <v>0</v>
      </c>
      <c r="BR335" s="630">
        <f t="shared" si="25"/>
        <v>0</v>
      </c>
      <c r="BS335" s="630">
        <f t="shared" si="25"/>
        <v>0</v>
      </c>
      <c r="BT335" s="630">
        <f t="shared" si="25"/>
        <v>0</v>
      </c>
      <c r="BU335" s="630">
        <f t="shared" si="25"/>
        <v>0</v>
      </c>
      <c r="BV335" s="630">
        <f t="shared" si="25"/>
        <v>0</v>
      </c>
      <c r="BW335" s="630">
        <f t="shared" si="25"/>
        <v>0</v>
      </c>
      <c r="BX335" s="630">
        <f t="shared" si="25"/>
        <v>0</v>
      </c>
      <c r="BY335" s="630">
        <f t="shared" si="25"/>
        <v>0</v>
      </c>
      <c r="BZ335" s="630">
        <f t="shared" si="25"/>
        <v>513556</v>
      </c>
      <c r="CA335" s="630">
        <f t="shared" si="25"/>
        <v>0</v>
      </c>
      <c r="CB335" s="630">
        <f t="shared" si="25"/>
        <v>0</v>
      </c>
      <c r="CC335" s="630">
        <f t="shared" si="25"/>
        <v>0</v>
      </c>
      <c r="CD335" s="630">
        <f t="shared" si="25"/>
        <v>0</v>
      </c>
      <c r="CE335" s="630">
        <f t="shared" si="25"/>
        <v>0</v>
      </c>
      <c r="CF335" s="630">
        <f t="shared" si="25"/>
        <v>0</v>
      </c>
      <c r="CG335" s="630">
        <f t="shared" si="25"/>
        <v>0</v>
      </c>
      <c r="CH335" s="630">
        <f t="shared" si="25"/>
        <v>0</v>
      </c>
      <c r="CI335" s="630">
        <f t="shared" si="25"/>
        <v>0</v>
      </c>
      <c r="CJ335" s="630">
        <f t="shared" si="25"/>
        <v>0</v>
      </c>
      <c r="CK335" s="630">
        <f t="shared" si="25"/>
        <v>0</v>
      </c>
      <c r="CL335" s="630">
        <f t="shared" si="25"/>
        <v>0</v>
      </c>
      <c r="CM335" s="630">
        <f t="shared" si="25"/>
        <v>0</v>
      </c>
      <c r="CN335" s="630">
        <f t="shared" si="25"/>
        <v>0</v>
      </c>
      <c r="CO335" s="630">
        <f t="shared" si="25"/>
        <v>0</v>
      </c>
      <c r="CP335" s="630">
        <f t="shared" si="25"/>
        <v>0</v>
      </c>
      <c r="CQ335" s="630">
        <f t="shared" si="25"/>
        <v>0</v>
      </c>
      <c r="CR335" s="630">
        <f t="shared" si="25"/>
        <v>0</v>
      </c>
      <c r="CS335" s="630">
        <f t="shared" si="25"/>
        <v>0</v>
      </c>
      <c r="CT335" s="630">
        <f t="shared" si="25"/>
        <v>0</v>
      </c>
      <c r="CU335" s="630">
        <f t="shared" si="25"/>
        <v>0</v>
      </c>
      <c r="CV335" s="630">
        <f t="shared" si="25"/>
        <v>0</v>
      </c>
      <c r="CW335" s="630">
        <f t="shared" si="25"/>
        <v>0</v>
      </c>
      <c r="CX335" s="630">
        <f t="shared" si="25"/>
        <v>0</v>
      </c>
      <c r="CY335" s="630">
        <f t="shared" si="25"/>
        <v>0</v>
      </c>
      <c r="CZ335" s="630">
        <f t="shared" si="25"/>
        <v>0</v>
      </c>
    </row>
    <row r="336" spans="1:104" x14ac:dyDescent="0.3">
      <c r="A336" s="633">
        <v>606</v>
      </c>
      <c r="D336" s="630">
        <f>D209</f>
        <v>0</v>
      </c>
      <c r="E336" s="630">
        <f t="shared" ref="E336:BP336" si="27">E209</f>
        <v>0</v>
      </c>
      <c r="F336" s="630">
        <f t="shared" si="27"/>
        <v>0</v>
      </c>
      <c r="G336" s="630">
        <f t="shared" si="27"/>
        <v>0</v>
      </c>
      <c r="H336" s="630">
        <f t="shared" si="27"/>
        <v>0</v>
      </c>
      <c r="I336" s="630">
        <f t="shared" si="27"/>
        <v>0</v>
      </c>
      <c r="J336" s="630">
        <f t="shared" si="27"/>
        <v>0</v>
      </c>
      <c r="K336" s="630">
        <f t="shared" si="27"/>
        <v>0</v>
      </c>
      <c r="L336" s="630">
        <f t="shared" si="27"/>
        <v>0</v>
      </c>
      <c r="M336" s="630">
        <f t="shared" si="27"/>
        <v>1</v>
      </c>
      <c r="N336" s="630">
        <f t="shared" si="27"/>
        <v>0</v>
      </c>
      <c r="O336" s="630">
        <f t="shared" si="27"/>
        <v>1</v>
      </c>
      <c r="P336" s="630">
        <f t="shared" si="27"/>
        <v>0</v>
      </c>
      <c r="Q336" s="630">
        <f t="shared" si="27"/>
        <v>1</v>
      </c>
      <c r="R336" s="630">
        <f t="shared" si="27"/>
        <v>0</v>
      </c>
      <c r="S336" s="630">
        <f t="shared" si="27"/>
        <v>0</v>
      </c>
      <c r="T336" s="630">
        <f t="shared" si="27"/>
        <v>1</v>
      </c>
      <c r="U336" s="630">
        <f t="shared" si="27"/>
        <v>1</v>
      </c>
      <c r="V336" s="630">
        <f t="shared" si="27"/>
        <v>1</v>
      </c>
      <c r="W336" s="630">
        <f t="shared" si="27"/>
        <v>1</v>
      </c>
      <c r="X336" s="630">
        <f t="shared" si="27"/>
        <v>0</v>
      </c>
      <c r="Y336" s="630">
        <f t="shared" si="27"/>
        <v>1</v>
      </c>
      <c r="Z336" s="630">
        <f t="shared" si="27"/>
        <v>0</v>
      </c>
      <c r="AA336" s="630">
        <f t="shared" si="27"/>
        <v>0</v>
      </c>
      <c r="AB336" s="630">
        <f t="shared" si="27"/>
        <v>1</v>
      </c>
      <c r="AC336" s="630">
        <f t="shared" si="27"/>
        <v>0</v>
      </c>
      <c r="AD336" s="630">
        <f t="shared" si="27"/>
        <v>0</v>
      </c>
      <c r="AE336" s="630">
        <f t="shared" si="27"/>
        <v>0</v>
      </c>
      <c r="AF336" s="630">
        <f t="shared" si="27"/>
        <v>0</v>
      </c>
      <c r="AG336" s="630">
        <f t="shared" si="27"/>
        <v>0</v>
      </c>
      <c r="AH336" s="630">
        <f t="shared" si="27"/>
        <v>0</v>
      </c>
      <c r="AI336" s="630">
        <f t="shared" si="27"/>
        <v>1</v>
      </c>
      <c r="AJ336" s="630">
        <f t="shared" si="27"/>
        <v>0</v>
      </c>
      <c r="AK336" s="630">
        <f t="shared" si="27"/>
        <v>0</v>
      </c>
      <c r="AL336" s="630">
        <f t="shared" si="27"/>
        <v>0</v>
      </c>
      <c r="AM336" s="630">
        <f t="shared" si="27"/>
        <v>0</v>
      </c>
      <c r="AN336" s="630">
        <f t="shared" si="27"/>
        <v>0</v>
      </c>
      <c r="AO336" s="630">
        <f t="shared" si="27"/>
        <v>0</v>
      </c>
      <c r="AP336" s="630">
        <f t="shared" si="27"/>
        <v>0</v>
      </c>
      <c r="AQ336" s="630">
        <f t="shared" si="27"/>
        <v>1</v>
      </c>
      <c r="AR336" s="630">
        <f t="shared" si="27"/>
        <v>0</v>
      </c>
      <c r="AS336" s="630">
        <f t="shared" si="27"/>
        <v>0</v>
      </c>
      <c r="AT336" s="630">
        <f t="shared" si="27"/>
        <v>0</v>
      </c>
      <c r="AU336" s="630">
        <f t="shared" si="27"/>
        <v>0</v>
      </c>
      <c r="AV336" s="630">
        <f t="shared" si="27"/>
        <v>1</v>
      </c>
      <c r="AW336" s="630">
        <f t="shared" si="27"/>
        <v>0</v>
      </c>
      <c r="AX336" s="630">
        <f t="shared" si="27"/>
        <v>0</v>
      </c>
      <c r="AY336" s="630">
        <f t="shared" si="27"/>
        <v>1</v>
      </c>
      <c r="AZ336" s="630">
        <f t="shared" si="27"/>
        <v>0</v>
      </c>
      <c r="BA336" s="630">
        <f t="shared" si="27"/>
        <v>0</v>
      </c>
      <c r="BB336" s="630">
        <f t="shared" si="27"/>
        <v>0</v>
      </c>
      <c r="BC336" s="630">
        <f t="shared" si="27"/>
        <v>0</v>
      </c>
      <c r="BD336" s="630">
        <f t="shared" si="27"/>
        <v>1</v>
      </c>
      <c r="BE336" s="630">
        <f t="shared" si="27"/>
        <v>0</v>
      </c>
      <c r="BF336" s="630">
        <f t="shared" si="27"/>
        <v>0</v>
      </c>
      <c r="BG336" s="630">
        <f t="shared" si="27"/>
        <v>0</v>
      </c>
      <c r="BH336" s="630">
        <f t="shared" si="27"/>
        <v>0</v>
      </c>
      <c r="BI336" s="630">
        <f t="shared" si="27"/>
        <v>0</v>
      </c>
      <c r="BJ336" s="630">
        <f t="shared" si="27"/>
        <v>0</v>
      </c>
      <c r="BK336" s="630">
        <f t="shared" si="27"/>
        <v>0</v>
      </c>
      <c r="BL336" s="630">
        <f t="shared" si="27"/>
        <v>0</v>
      </c>
      <c r="BM336" s="630">
        <f t="shared" si="27"/>
        <v>1</v>
      </c>
      <c r="BN336" s="630">
        <f t="shared" si="27"/>
        <v>0</v>
      </c>
      <c r="BO336" s="630">
        <f t="shared" si="27"/>
        <v>1</v>
      </c>
      <c r="BP336" s="630">
        <f t="shared" si="27"/>
        <v>0</v>
      </c>
      <c r="BQ336" s="630">
        <f t="shared" ref="BQ336:CZ336" si="28">BQ209</f>
        <v>0</v>
      </c>
      <c r="BR336" s="630">
        <f t="shared" si="28"/>
        <v>0</v>
      </c>
      <c r="BS336" s="630">
        <f t="shared" si="28"/>
        <v>0</v>
      </c>
      <c r="BT336" s="630">
        <f t="shared" si="28"/>
        <v>0</v>
      </c>
      <c r="BU336" s="630">
        <f t="shared" si="28"/>
        <v>0</v>
      </c>
      <c r="BV336" s="630">
        <f t="shared" si="28"/>
        <v>0</v>
      </c>
      <c r="BW336" s="630">
        <f t="shared" si="28"/>
        <v>0</v>
      </c>
      <c r="BX336" s="630">
        <f t="shared" si="28"/>
        <v>0</v>
      </c>
      <c r="BY336" s="630">
        <f t="shared" si="28"/>
        <v>0</v>
      </c>
      <c r="BZ336" s="630">
        <f t="shared" si="28"/>
        <v>1</v>
      </c>
      <c r="CA336" s="630">
        <f t="shared" si="28"/>
        <v>0</v>
      </c>
      <c r="CB336" s="630">
        <f t="shared" si="28"/>
        <v>0</v>
      </c>
      <c r="CC336" s="630">
        <f t="shared" si="28"/>
        <v>0</v>
      </c>
      <c r="CD336" s="630">
        <f t="shared" si="28"/>
        <v>0</v>
      </c>
      <c r="CE336" s="630">
        <f t="shared" si="28"/>
        <v>0</v>
      </c>
      <c r="CF336" s="630">
        <f t="shared" si="28"/>
        <v>0</v>
      </c>
      <c r="CG336" s="630">
        <f t="shared" si="28"/>
        <v>0</v>
      </c>
      <c r="CH336" s="630">
        <f t="shared" si="28"/>
        <v>0</v>
      </c>
      <c r="CI336" s="630">
        <f t="shared" si="28"/>
        <v>0</v>
      </c>
      <c r="CJ336" s="630">
        <f t="shared" si="28"/>
        <v>0</v>
      </c>
      <c r="CK336" s="630">
        <f t="shared" si="28"/>
        <v>0</v>
      </c>
      <c r="CL336" s="630">
        <f t="shared" si="28"/>
        <v>0</v>
      </c>
      <c r="CM336" s="630">
        <f t="shared" si="28"/>
        <v>0</v>
      </c>
      <c r="CN336" s="630">
        <f t="shared" si="28"/>
        <v>0</v>
      </c>
      <c r="CO336" s="630">
        <f t="shared" si="28"/>
        <v>0</v>
      </c>
      <c r="CP336" s="630">
        <f t="shared" si="28"/>
        <v>0</v>
      </c>
      <c r="CQ336" s="630">
        <f t="shared" si="28"/>
        <v>0</v>
      </c>
      <c r="CR336" s="630">
        <f t="shared" si="28"/>
        <v>0</v>
      </c>
      <c r="CS336" s="630">
        <f t="shared" si="28"/>
        <v>0</v>
      </c>
      <c r="CT336" s="630">
        <f t="shared" si="28"/>
        <v>0</v>
      </c>
      <c r="CU336" s="630">
        <f t="shared" si="28"/>
        <v>0</v>
      </c>
      <c r="CV336" s="630">
        <f t="shared" si="28"/>
        <v>0</v>
      </c>
      <c r="CW336" s="630">
        <f t="shared" si="28"/>
        <v>0</v>
      </c>
      <c r="CX336" s="630">
        <f t="shared" si="28"/>
        <v>0</v>
      </c>
      <c r="CY336" s="630">
        <f t="shared" si="28"/>
        <v>0</v>
      </c>
      <c r="CZ336" s="630">
        <f t="shared" si="28"/>
        <v>0</v>
      </c>
    </row>
    <row r="337" spans="1:104" x14ac:dyDescent="0.3">
      <c r="A337" s="633">
        <v>662</v>
      </c>
      <c r="B337" s="180" t="s">
        <v>456</v>
      </c>
      <c r="D337" s="630">
        <f>D246</f>
        <v>0</v>
      </c>
      <c r="E337" s="630">
        <f t="shared" ref="E337:BP338" si="29">E246</f>
        <v>0</v>
      </c>
      <c r="F337" s="630">
        <f t="shared" si="29"/>
        <v>0</v>
      </c>
      <c r="G337" s="630">
        <f t="shared" si="29"/>
        <v>0</v>
      </c>
      <c r="H337" s="630">
        <f t="shared" si="29"/>
        <v>0</v>
      </c>
      <c r="I337" s="630">
        <f t="shared" si="29"/>
        <v>0</v>
      </c>
      <c r="J337" s="630">
        <f t="shared" si="29"/>
        <v>0</v>
      </c>
      <c r="K337" s="630">
        <f t="shared" si="29"/>
        <v>0</v>
      </c>
      <c r="L337" s="630">
        <f t="shared" si="29"/>
        <v>0</v>
      </c>
      <c r="M337" s="630">
        <f t="shared" si="29"/>
        <v>186539</v>
      </c>
      <c r="N337" s="630">
        <f t="shared" si="29"/>
        <v>0</v>
      </c>
      <c r="O337" s="630">
        <f t="shared" si="29"/>
        <v>0</v>
      </c>
      <c r="P337" s="630">
        <f t="shared" si="29"/>
        <v>0</v>
      </c>
      <c r="Q337" s="630">
        <f t="shared" si="29"/>
        <v>125880</v>
      </c>
      <c r="R337" s="630">
        <f t="shared" si="29"/>
        <v>0</v>
      </c>
      <c r="S337" s="630">
        <f t="shared" si="29"/>
        <v>0</v>
      </c>
      <c r="T337" s="630">
        <f t="shared" si="29"/>
        <v>726544</v>
      </c>
      <c r="U337" s="630">
        <f t="shared" si="29"/>
        <v>212863</v>
      </c>
      <c r="V337" s="630">
        <f t="shared" si="29"/>
        <v>469616</v>
      </c>
      <c r="W337" s="630">
        <f t="shared" si="29"/>
        <v>511655</v>
      </c>
      <c r="X337" s="630">
        <f t="shared" si="29"/>
        <v>0</v>
      </c>
      <c r="Y337" s="630">
        <f t="shared" si="29"/>
        <v>416341</v>
      </c>
      <c r="Z337" s="630">
        <f t="shared" si="29"/>
        <v>0</v>
      </c>
      <c r="AA337" s="630">
        <f t="shared" si="29"/>
        <v>0</v>
      </c>
      <c r="AB337" s="630">
        <f t="shared" si="29"/>
        <v>25544</v>
      </c>
      <c r="AC337" s="630">
        <f t="shared" si="29"/>
        <v>0</v>
      </c>
      <c r="AD337" s="630">
        <f t="shared" si="29"/>
        <v>0</v>
      </c>
      <c r="AE337" s="630">
        <f t="shared" si="29"/>
        <v>0</v>
      </c>
      <c r="AF337" s="630">
        <f t="shared" si="29"/>
        <v>0</v>
      </c>
      <c r="AG337" s="630">
        <f t="shared" si="29"/>
        <v>0</v>
      </c>
      <c r="AH337" s="630">
        <f t="shared" si="29"/>
        <v>0</v>
      </c>
      <c r="AI337" s="630">
        <f t="shared" si="29"/>
        <v>497477</v>
      </c>
      <c r="AJ337" s="630">
        <f t="shared" si="29"/>
        <v>0</v>
      </c>
      <c r="AK337" s="630">
        <f t="shared" si="29"/>
        <v>0</v>
      </c>
      <c r="AL337" s="630">
        <f t="shared" si="29"/>
        <v>0</v>
      </c>
      <c r="AM337" s="630">
        <f t="shared" si="29"/>
        <v>0</v>
      </c>
      <c r="AN337" s="630">
        <f t="shared" si="29"/>
        <v>0</v>
      </c>
      <c r="AO337" s="630">
        <f t="shared" si="29"/>
        <v>0</v>
      </c>
      <c r="AP337" s="630">
        <f t="shared" si="29"/>
        <v>0</v>
      </c>
      <c r="AQ337" s="630">
        <f t="shared" si="29"/>
        <v>0</v>
      </c>
      <c r="AR337" s="630">
        <f t="shared" si="29"/>
        <v>0</v>
      </c>
      <c r="AS337" s="630">
        <f t="shared" si="29"/>
        <v>0</v>
      </c>
      <c r="AT337" s="630">
        <f t="shared" si="29"/>
        <v>0</v>
      </c>
      <c r="AU337" s="630">
        <f t="shared" si="29"/>
        <v>0</v>
      </c>
      <c r="AV337" s="630">
        <f t="shared" si="29"/>
        <v>80481</v>
      </c>
      <c r="AW337" s="630">
        <f t="shared" si="29"/>
        <v>0</v>
      </c>
      <c r="AX337" s="630">
        <f t="shared" si="29"/>
        <v>0</v>
      </c>
      <c r="AY337" s="630">
        <f t="shared" si="29"/>
        <v>0</v>
      </c>
      <c r="AZ337" s="630">
        <f t="shared" si="29"/>
        <v>0</v>
      </c>
      <c r="BA337" s="630">
        <f t="shared" si="29"/>
        <v>0</v>
      </c>
      <c r="BB337" s="630">
        <f t="shared" si="29"/>
        <v>0</v>
      </c>
      <c r="BC337" s="630">
        <f t="shared" si="29"/>
        <v>0</v>
      </c>
      <c r="BD337" s="630">
        <f t="shared" si="29"/>
        <v>229530</v>
      </c>
      <c r="BE337" s="630">
        <f t="shared" si="29"/>
        <v>0</v>
      </c>
      <c r="BF337" s="630">
        <f t="shared" si="29"/>
        <v>0</v>
      </c>
      <c r="BG337" s="630">
        <f t="shared" si="29"/>
        <v>0</v>
      </c>
      <c r="BH337" s="630">
        <f t="shared" si="29"/>
        <v>0</v>
      </c>
      <c r="BI337" s="630">
        <f t="shared" si="29"/>
        <v>0</v>
      </c>
      <c r="BJ337" s="630">
        <f t="shared" si="29"/>
        <v>0</v>
      </c>
      <c r="BK337" s="630">
        <f t="shared" si="29"/>
        <v>0</v>
      </c>
      <c r="BL337" s="630">
        <f t="shared" si="29"/>
        <v>0</v>
      </c>
      <c r="BM337" s="630">
        <f t="shared" si="29"/>
        <v>0</v>
      </c>
      <c r="BN337" s="630">
        <f t="shared" si="29"/>
        <v>0</v>
      </c>
      <c r="BO337" s="630">
        <f t="shared" si="29"/>
        <v>0</v>
      </c>
      <c r="BP337" s="630">
        <f t="shared" si="29"/>
        <v>0</v>
      </c>
      <c r="BQ337" s="630">
        <f t="shared" ref="BQ337:CZ338" si="30">BQ246</f>
        <v>0</v>
      </c>
      <c r="BR337" s="630">
        <f t="shared" si="30"/>
        <v>0</v>
      </c>
      <c r="BS337" s="630">
        <f t="shared" si="30"/>
        <v>0</v>
      </c>
      <c r="BT337" s="630">
        <f t="shared" si="30"/>
        <v>0</v>
      </c>
      <c r="BU337" s="630">
        <f t="shared" si="30"/>
        <v>0</v>
      </c>
      <c r="BV337" s="630">
        <f t="shared" si="30"/>
        <v>0</v>
      </c>
      <c r="BW337" s="630">
        <f t="shared" si="30"/>
        <v>0</v>
      </c>
      <c r="BX337" s="630">
        <f t="shared" si="30"/>
        <v>0</v>
      </c>
      <c r="BY337" s="630">
        <f t="shared" si="30"/>
        <v>0</v>
      </c>
      <c r="BZ337" s="630">
        <f t="shared" si="30"/>
        <v>27255</v>
      </c>
      <c r="CA337" s="630">
        <f t="shared" si="30"/>
        <v>0</v>
      </c>
      <c r="CB337" s="630">
        <f t="shared" si="30"/>
        <v>0</v>
      </c>
      <c r="CC337" s="630">
        <f t="shared" si="30"/>
        <v>0</v>
      </c>
      <c r="CD337" s="630">
        <f t="shared" si="30"/>
        <v>0</v>
      </c>
      <c r="CE337" s="630">
        <f t="shared" si="30"/>
        <v>0</v>
      </c>
      <c r="CF337" s="630">
        <f t="shared" si="30"/>
        <v>0</v>
      </c>
      <c r="CG337" s="630">
        <f t="shared" si="30"/>
        <v>0</v>
      </c>
      <c r="CH337" s="630">
        <f t="shared" si="30"/>
        <v>0</v>
      </c>
      <c r="CI337" s="630">
        <f t="shared" si="30"/>
        <v>0</v>
      </c>
      <c r="CJ337" s="630">
        <f t="shared" si="30"/>
        <v>0</v>
      </c>
      <c r="CK337" s="630">
        <f t="shared" si="30"/>
        <v>0</v>
      </c>
      <c r="CL337" s="630">
        <f t="shared" si="30"/>
        <v>0</v>
      </c>
      <c r="CM337" s="630">
        <f t="shared" si="30"/>
        <v>0</v>
      </c>
      <c r="CN337" s="630">
        <f t="shared" si="30"/>
        <v>0</v>
      </c>
      <c r="CO337" s="630">
        <f t="shared" si="30"/>
        <v>0</v>
      </c>
      <c r="CP337" s="630">
        <f t="shared" si="30"/>
        <v>0</v>
      </c>
      <c r="CQ337" s="630">
        <f t="shared" si="30"/>
        <v>0</v>
      </c>
      <c r="CR337" s="630">
        <f t="shared" si="30"/>
        <v>0</v>
      </c>
      <c r="CS337" s="630">
        <f t="shared" si="30"/>
        <v>0</v>
      </c>
      <c r="CT337" s="630">
        <f t="shared" si="30"/>
        <v>0</v>
      </c>
      <c r="CU337" s="630">
        <f t="shared" si="30"/>
        <v>0</v>
      </c>
      <c r="CV337" s="630">
        <f t="shared" si="30"/>
        <v>0</v>
      </c>
      <c r="CW337" s="630">
        <f t="shared" si="30"/>
        <v>0</v>
      </c>
      <c r="CX337" s="630">
        <f t="shared" si="30"/>
        <v>0</v>
      </c>
      <c r="CY337" s="630">
        <f t="shared" si="30"/>
        <v>0</v>
      </c>
      <c r="CZ337" s="630">
        <f t="shared" si="30"/>
        <v>0</v>
      </c>
    </row>
    <row r="338" spans="1:104" x14ac:dyDescent="0.3">
      <c r="A338" s="633">
        <v>663</v>
      </c>
      <c r="B338" s="180" t="s">
        <v>1116</v>
      </c>
      <c r="D338" s="630">
        <f>D247</f>
        <v>0</v>
      </c>
      <c r="E338" s="630">
        <f t="shared" si="29"/>
        <v>0</v>
      </c>
      <c r="F338" s="630">
        <f t="shared" si="29"/>
        <v>0</v>
      </c>
      <c r="G338" s="630">
        <f t="shared" si="29"/>
        <v>0</v>
      </c>
      <c r="H338" s="630">
        <f t="shared" si="29"/>
        <v>0</v>
      </c>
      <c r="I338" s="630">
        <f t="shared" si="29"/>
        <v>0</v>
      </c>
      <c r="J338" s="630">
        <f t="shared" si="29"/>
        <v>0</v>
      </c>
      <c r="K338" s="630">
        <f t="shared" si="29"/>
        <v>0</v>
      </c>
      <c r="L338" s="630">
        <f t="shared" si="29"/>
        <v>0</v>
      </c>
      <c r="M338" s="630">
        <f t="shared" si="29"/>
        <v>0</v>
      </c>
      <c r="N338" s="630">
        <f t="shared" si="29"/>
        <v>0</v>
      </c>
      <c r="O338" s="630">
        <f t="shared" si="29"/>
        <v>0</v>
      </c>
      <c r="P338" s="630">
        <f t="shared" si="29"/>
        <v>0</v>
      </c>
      <c r="Q338" s="630">
        <f t="shared" si="29"/>
        <v>59980</v>
      </c>
      <c r="R338" s="630">
        <f t="shared" si="29"/>
        <v>0</v>
      </c>
      <c r="S338" s="630">
        <f t="shared" si="29"/>
        <v>0</v>
      </c>
      <c r="T338" s="630">
        <f t="shared" si="29"/>
        <v>0</v>
      </c>
      <c r="U338" s="630">
        <f t="shared" si="29"/>
        <v>0</v>
      </c>
      <c r="V338" s="630">
        <f t="shared" si="29"/>
        <v>0</v>
      </c>
      <c r="W338" s="630">
        <f t="shared" si="29"/>
        <v>24422</v>
      </c>
      <c r="X338" s="630">
        <f t="shared" si="29"/>
        <v>0</v>
      </c>
      <c r="Y338" s="630">
        <f t="shared" si="29"/>
        <v>0</v>
      </c>
      <c r="Z338" s="630">
        <f t="shared" si="29"/>
        <v>0</v>
      </c>
      <c r="AA338" s="630">
        <f t="shared" si="29"/>
        <v>0</v>
      </c>
      <c r="AB338" s="630">
        <f t="shared" si="29"/>
        <v>0</v>
      </c>
      <c r="AC338" s="630">
        <f t="shared" si="29"/>
        <v>0</v>
      </c>
      <c r="AD338" s="630">
        <f t="shared" si="29"/>
        <v>0</v>
      </c>
      <c r="AE338" s="630">
        <f t="shared" si="29"/>
        <v>0</v>
      </c>
      <c r="AF338" s="630">
        <f t="shared" si="29"/>
        <v>0</v>
      </c>
      <c r="AG338" s="630">
        <f t="shared" si="29"/>
        <v>0</v>
      </c>
      <c r="AH338" s="630">
        <f t="shared" si="29"/>
        <v>0</v>
      </c>
      <c r="AI338" s="630">
        <f t="shared" si="29"/>
        <v>0</v>
      </c>
      <c r="AJ338" s="630">
        <f t="shared" si="29"/>
        <v>0</v>
      </c>
      <c r="AK338" s="630">
        <f t="shared" si="29"/>
        <v>0</v>
      </c>
      <c r="AL338" s="630">
        <f t="shared" si="29"/>
        <v>0</v>
      </c>
      <c r="AM338" s="630">
        <f t="shared" si="29"/>
        <v>0</v>
      </c>
      <c r="AN338" s="630">
        <f t="shared" si="29"/>
        <v>0</v>
      </c>
      <c r="AO338" s="630">
        <f t="shared" si="29"/>
        <v>0</v>
      </c>
      <c r="AP338" s="630">
        <f t="shared" si="29"/>
        <v>0</v>
      </c>
      <c r="AQ338" s="630">
        <f t="shared" si="29"/>
        <v>0</v>
      </c>
      <c r="AR338" s="630">
        <f t="shared" si="29"/>
        <v>0</v>
      </c>
      <c r="AS338" s="630">
        <f t="shared" si="29"/>
        <v>0</v>
      </c>
      <c r="AT338" s="630">
        <f t="shared" si="29"/>
        <v>0</v>
      </c>
      <c r="AU338" s="630">
        <f t="shared" si="29"/>
        <v>0</v>
      </c>
      <c r="AV338" s="630">
        <f t="shared" si="29"/>
        <v>0</v>
      </c>
      <c r="AW338" s="630">
        <f t="shared" si="29"/>
        <v>0</v>
      </c>
      <c r="AX338" s="630">
        <f t="shared" si="29"/>
        <v>0</v>
      </c>
      <c r="AY338" s="630">
        <f t="shared" si="29"/>
        <v>0</v>
      </c>
      <c r="AZ338" s="630">
        <f t="shared" si="29"/>
        <v>0</v>
      </c>
      <c r="BA338" s="630">
        <f t="shared" si="29"/>
        <v>0</v>
      </c>
      <c r="BB338" s="630">
        <f t="shared" si="29"/>
        <v>0</v>
      </c>
      <c r="BC338" s="630">
        <f t="shared" si="29"/>
        <v>0</v>
      </c>
      <c r="BD338" s="630">
        <f t="shared" si="29"/>
        <v>0</v>
      </c>
      <c r="BE338" s="630">
        <f t="shared" si="29"/>
        <v>0</v>
      </c>
      <c r="BF338" s="630">
        <f t="shared" si="29"/>
        <v>0</v>
      </c>
      <c r="BG338" s="630">
        <f t="shared" si="29"/>
        <v>0</v>
      </c>
      <c r="BH338" s="630">
        <f t="shared" si="29"/>
        <v>0</v>
      </c>
      <c r="BI338" s="630">
        <f t="shared" si="29"/>
        <v>0</v>
      </c>
      <c r="BJ338" s="630">
        <f t="shared" si="29"/>
        <v>0</v>
      </c>
      <c r="BK338" s="630">
        <f t="shared" si="29"/>
        <v>0</v>
      </c>
      <c r="BL338" s="630">
        <f t="shared" si="29"/>
        <v>0</v>
      </c>
      <c r="BM338" s="630">
        <f t="shared" si="29"/>
        <v>0</v>
      </c>
      <c r="BN338" s="630">
        <f t="shared" si="29"/>
        <v>0</v>
      </c>
      <c r="BO338" s="630">
        <f t="shared" si="29"/>
        <v>0</v>
      </c>
      <c r="BP338" s="630">
        <f t="shared" si="29"/>
        <v>0</v>
      </c>
      <c r="BQ338" s="630">
        <f t="shared" si="30"/>
        <v>0</v>
      </c>
      <c r="BR338" s="630">
        <f t="shared" si="30"/>
        <v>0</v>
      </c>
      <c r="BS338" s="630">
        <f t="shared" si="30"/>
        <v>0</v>
      </c>
      <c r="BT338" s="630">
        <f t="shared" si="30"/>
        <v>0</v>
      </c>
      <c r="BU338" s="630">
        <f t="shared" si="30"/>
        <v>0</v>
      </c>
      <c r="BV338" s="630">
        <f t="shared" si="30"/>
        <v>0</v>
      </c>
      <c r="BW338" s="630">
        <f t="shared" si="30"/>
        <v>0</v>
      </c>
      <c r="BX338" s="630">
        <f t="shared" si="30"/>
        <v>0</v>
      </c>
      <c r="BY338" s="630">
        <f t="shared" si="30"/>
        <v>0</v>
      </c>
      <c r="BZ338" s="630">
        <f t="shared" si="30"/>
        <v>0</v>
      </c>
      <c r="CA338" s="630">
        <f t="shared" si="30"/>
        <v>0</v>
      </c>
      <c r="CB338" s="630">
        <f t="shared" si="30"/>
        <v>0</v>
      </c>
      <c r="CC338" s="630">
        <f t="shared" si="30"/>
        <v>0</v>
      </c>
      <c r="CD338" s="630">
        <f t="shared" si="30"/>
        <v>0</v>
      </c>
      <c r="CE338" s="630">
        <f t="shared" si="30"/>
        <v>0</v>
      </c>
      <c r="CF338" s="630">
        <f t="shared" si="30"/>
        <v>0</v>
      </c>
      <c r="CG338" s="630">
        <f t="shared" si="30"/>
        <v>0</v>
      </c>
      <c r="CH338" s="630">
        <f t="shared" si="30"/>
        <v>0</v>
      </c>
      <c r="CI338" s="630">
        <f t="shared" si="30"/>
        <v>0</v>
      </c>
      <c r="CJ338" s="630">
        <f t="shared" si="30"/>
        <v>0</v>
      </c>
      <c r="CK338" s="630">
        <f t="shared" si="30"/>
        <v>0</v>
      </c>
      <c r="CL338" s="630">
        <f t="shared" si="30"/>
        <v>0</v>
      </c>
      <c r="CM338" s="630">
        <f t="shared" si="30"/>
        <v>0</v>
      </c>
      <c r="CN338" s="630">
        <f t="shared" si="30"/>
        <v>0</v>
      </c>
      <c r="CO338" s="630">
        <f t="shared" si="30"/>
        <v>0</v>
      </c>
      <c r="CP338" s="630">
        <f t="shared" si="30"/>
        <v>0</v>
      </c>
      <c r="CQ338" s="630">
        <f t="shared" si="30"/>
        <v>0</v>
      </c>
      <c r="CR338" s="630">
        <f t="shared" si="30"/>
        <v>0</v>
      </c>
      <c r="CS338" s="630">
        <f t="shared" si="30"/>
        <v>0</v>
      </c>
      <c r="CT338" s="630">
        <f t="shared" si="30"/>
        <v>0</v>
      </c>
      <c r="CU338" s="630">
        <f t="shared" si="30"/>
        <v>0</v>
      </c>
      <c r="CV338" s="630">
        <f t="shared" si="30"/>
        <v>0</v>
      </c>
      <c r="CW338" s="630">
        <f t="shared" si="30"/>
        <v>0</v>
      </c>
      <c r="CX338" s="630">
        <f t="shared" si="30"/>
        <v>0</v>
      </c>
      <c r="CY338" s="630">
        <f t="shared" si="30"/>
        <v>0</v>
      </c>
      <c r="CZ338" s="630">
        <f t="shared" si="30"/>
        <v>0</v>
      </c>
    </row>
    <row r="339" spans="1:104" x14ac:dyDescent="0.3">
      <c r="A339" s="634">
        <v>336</v>
      </c>
      <c r="D339" s="635">
        <f>D81</f>
        <v>0</v>
      </c>
      <c r="E339" s="635">
        <f t="shared" ref="E339:BP339" si="31">E81</f>
        <v>6984</v>
      </c>
      <c r="F339" s="635">
        <f t="shared" si="31"/>
        <v>0</v>
      </c>
      <c r="G339" s="635">
        <f t="shared" si="31"/>
        <v>107014</v>
      </c>
      <c r="H339" s="635">
        <f t="shared" si="31"/>
        <v>62428</v>
      </c>
      <c r="I339" s="635">
        <f t="shared" si="31"/>
        <v>18514</v>
      </c>
      <c r="J339" s="635">
        <f t="shared" si="31"/>
        <v>322</v>
      </c>
      <c r="K339" s="635">
        <f t="shared" si="31"/>
        <v>1996</v>
      </c>
      <c r="L339" s="635">
        <f t="shared" si="31"/>
        <v>6482</v>
      </c>
      <c r="M339" s="635">
        <f t="shared" si="31"/>
        <v>1218202</v>
      </c>
      <c r="N339" s="635">
        <f t="shared" si="31"/>
        <v>39205</v>
      </c>
      <c r="O339" s="635">
        <f t="shared" si="31"/>
        <v>472333</v>
      </c>
      <c r="P339" s="635">
        <f t="shared" si="31"/>
        <v>2011</v>
      </c>
      <c r="Q339" s="635">
        <f t="shared" si="31"/>
        <v>4411757</v>
      </c>
      <c r="R339" s="635">
        <f t="shared" si="31"/>
        <v>143018</v>
      </c>
      <c r="S339" s="635">
        <f t="shared" si="31"/>
        <v>4092</v>
      </c>
      <c r="T339" s="635">
        <f t="shared" si="31"/>
        <v>15098330</v>
      </c>
      <c r="U339" s="635">
        <f t="shared" si="31"/>
        <v>2135132</v>
      </c>
      <c r="V339" s="635">
        <f t="shared" si="31"/>
        <v>5216381</v>
      </c>
      <c r="W339" s="635">
        <f t="shared" si="31"/>
        <v>5316677</v>
      </c>
      <c r="X339" s="635">
        <f t="shared" si="31"/>
        <v>0</v>
      </c>
      <c r="Y339" s="635">
        <f t="shared" si="31"/>
        <v>1225587</v>
      </c>
      <c r="Z339" s="635">
        <f t="shared" si="31"/>
        <v>32504</v>
      </c>
      <c r="AA339" s="635">
        <f t="shared" si="31"/>
        <v>1354991</v>
      </c>
      <c r="AB339" s="635">
        <f t="shared" si="31"/>
        <v>232349</v>
      </c>
      <c r="AC339" s="635">
        <f t="shared" si="31"/>
        <v>147229</v>
      </c>
      <c r="AD339" s="635">
        <f t="shared" si="31"/>
        <v>42516</v>
      </c>
      <c r="AE339" s="635">
        <f t="shared" si="31"/>
        <v>145396</v>
      </c>
      <c r="AF339" s="635">
        <f t="shared" si="31"/>
        <v>4490072</v>
      </c>
      <c r="AG339" s="635">
        <f t="shared" si="31"/>
        <v>347220</v>
      </c>
      <c r="AH339" s="635">
        <f t="shared" si="31"/>
        <v>11958</v>
      </c>
      <c r="AI339" s="635">
        <f t="shared" si="31"/>
        <v>11227336</v>
      </c>
      <c r="AJ339" s="635">
        <f t="shared" si="31"/>
        <v>14310</v>
      </c>
      <c r="AK339" s="635">
        <f t="shared" si="31"/>
        <v>0</v>
      </c>
      <c r="AL339" s="635">
        <f t="shared" si="31"/>
        <v>0</v>
      </c>
      <c r="AM339" s="635">
        <f t="shared" si="31"/>
        <v>2054755</v>
      </c>
      <c r="AN339" s="635">
        <f t="shared" si="31"/>
        <v>30258</v>
      </c>
      <c r="AO339" s="635">
        <f t="shared" si="31"/>
        <v>30036</v>
      </c>
      <c r="AP339" s="635">
        <f t="shared" si="31"/>
        <v>0</v>
      </c>
      <c r="AQ339" s="635">
        <f t="shared" si="31"/>
        <v>786919</v>
      </c>
      <c r="AR339" s="635">
        <f t="shared" si="31"/>
        <v>336605</v>
      </c>
      <c r="AS339" s="635">
        <f t="shared" si="31"/>
        <v>20677</v>
      </c>
      <c r="AT339" s="635">
        <f t="shared" si="31"/>
        <v>97184</v>
      </c>
      <c r="AU339" s="635">
        <f t="shared" si="31"/>
        <v>0</v>
      </c>
      <c r="AV339" s="635">
        <f t="shared" si="31"/>
        <v>340036</v>
      </c>
      <c r="AW339" s="635">
        <f t="shared" si="31"/>
        <v>306985</v>
      </c>
      <c r="AX339" s="635">
        <f t="shared" si="31"/>
        <v>35409</v>
      </c>
      <c r="AY339" s="635">
        <f t="shared" si="31"/>
        <v>2557824</v>
      </c>
      <c r="AZ339" s="635">
        <f t="shared" si="31"/>
        <v>129621</v>
      </c>
      <c r="BA339" s="635">
        <f t="shared" si="31"/>
        <v>78484</v>
      </c>
      <c r="BB339" s="635">
        <f t="shared" si="31"/>
        <v>0</v>
      </c>
      <c r="BC339" s="635">
        <f t="shared" si="31"/>
        <v>44927</v>
      </c>
      <c r="BD339" s="635">
        <f t="shared" si="31"/>
        <v>750813</v>
      </c>
      <c r="BE339" s="635">
        <f t="shared" si="31"/>
        <v>2846</v>
      </c>
      <c r="BF339" s="635">
        <f t="shared" si="31"/>
        <v>2804</v>
      </c>
      <c r="BG339" s="635">
        <f t="shared" si="31"/>
        <v>0</v>
      </c>
      <c r="BH339" s="635">
        <f t="shared" si="31"/>
        <v>1121</v>
      </c>
      <c r="BI339" s="635">
        <f t="shared" si="31"/>
        <v>2862</v>
      </c>
      <c r="BJ339" s="635">
        <f t="shared" si="31"/>
        <v>82516</v>
      </c>
      <c r="BK339" s="635">
        <f t="shared" si="31"/>
        <v>973721</v>
      </c>
      <c r="BL339" s="635">
        <f t="shared" si="31"/>
        <v>0</v>
      </c>
      <c r="BM339" s="635">
        <f t="shared" si="31"/>
        <v>126337</v>
      </c>
      <c r="BN339" s="635">
        <f t="shared" si="31"/>
        <v>368823</v>
      </c>
      <c r="BO339" s="635">
        <f t="shared" si="31"/>
        <v>105533</v>
      </c>
      <c r="BP339" s="635">
        <f t="shared" si="31"/>
        <v>107062</v>
      </c>
      <c r="BQ339" s="635">
        <f t="shared" ref="BQ339:CZ339" si="32">BQ81</f>
        <v>1314991</v>
      </c>
      <c r="BR339" s="635">
        <f t="shared" si="32"/>
        <v>48334</v>
      </c>
      <c r="BS339" s="635">
        <f t="shared" si="32"/>
        <v>2029900</v>
      </c>
      <c r="BT339" s="635">
        <f t="shared" si="32"/>
        <v>26953</v>
      </c>
      <c r="BU339" s="635">
        <f t="shared" si="32"/>
        <v>370047</v>
      </c>
      <c r="BV339" s="635">
        <f t="shared" si="32"/>
        <v>50002</v>
      </c>
      <c r="BW339" s="635">
        <f t="shared" si="32"/>
        <v>0</v>
      </c>
      <c r="BX339" s="635">
        <f t="shared" si="32"/>
        <v>49597</v>
      </c>
      <c r="BY339" s="635">
        <f t="shared" si="32"/>
        <v>2229</v>
      </c>
      <c r="BZ339" s="635">
        <f t="shared" si="32"/>
        <v>117574</v>
      </c>
      <c r="CA339" s="635">
        <f t="shared" si="32"/>
        <v>8136</v>
      </c>
      <c r="CB339" s="635">
        <f t="shared" si="32"/>
        <v>109860</v>
      </c>
      <c r="CC339" s="635">
        <f t="shared" si="32"/>
        <v>0</v>
      </c>
      <c r="CD339" s="635">
        <f t="shared" si="32"/>
        <v>20738</v>
      </c>
      <c r="CE339" s="635">
        <f t="shared" si="32"/>
        <v>0</v>
      </c>
      <c r="CF339" s="635">
        <f t="shared" si="32"/>
        <v>0</v>
      </c>
      <c r="CG339" s="635">
        <f t="shared" si="32"/>
        <v>0</v>
      </c>
      <c r="CH339" s="635">
        <f t="shared" si="32"/>
        <v>0</v>
      </c>
      <c r="CI339" s="635">
        <f t="shared" si="32"/>
        <v>0</v>
      </c>
      <c r="CJ339" s="635">
        <f t="shared" si="32"/>
        <v>0</v>
      </c>
      <c r="CK339" s="635">
        <f t="shared" si="32"/>
        <v>0</v>
      </c>
      <c r="CL339" s="635">
        <f t="shared" si="32"/>
        <v>0</v>
      </c>
      <c r="CM339" s="635">
        <f t="shared" si="32"/>
        <v>0</v>
      </c>
      <c r="CN339" s="635">
        <f t="shared" si="32"/>
        <v>0</v>
      </c>
      <c r="CO339" s="635">
        <f t="shared" si="32"/>
        <v>0</v>
      </c>
      <c r="CP339" s="635">
        <f t="shared" si="32"/>
        <v>0</v>
      </c>
      <c r="CQ339" s="635">
        <f t="shared" si="32"/>
        <v>0</v>
      </c>
      <c r="CR339" s="635">
        <f t="shared" si="32"/>
        <v>0</v>
      </c>
      <c r="CS339" s="635">
        <f t="shared" si="32"/>
        <v>0</v>
      </c>
      <c r="CT339" s="635">
        <f t="shared" si="32"/>
        <v>0</v>
      </c>
      <c r="CU339" s="635">
        <f t="shared" si="32"/>
        <v>0</v>
      </c>
      <c r="CV339" s="635">
        <f t="shared" si="32"/>
        <v>0</v>
      </c>
      <c r="CW339" s="635">
        <f t="shared" si="32"/>
        <v>0</v>
      </c>
      <c r="CX339" s="635">
        <f t="shared" si="32"/>
        <v>0</v>
      </c>
      <c r="CY339" s="635">
        <f t="shared" si="32"/>
        <v>0</v>
      </c>
      <c r="CZ339" s="635">
        <f t="shared" si="32"/>
        <v>0</v>
      </c>
    </row>
    <row r="340" spans="1:104" x14ac:dyDescent="0.3">
      <c r="A340" s="634">
        <v>44</v>
      </c>
      <c r="D340" s="635">
        <f>D27</f>
        <v>0</v>
      </c>
      <c r="E340" s="635">
        <f t="shared" ref="E340:BP343" si="33">E27</f>
        <v>0</v>
      </c>
      <c r="F340" s="635">
        <f t="shared" si="33"/>
        <v>0</v>
      </c>
      <c r="G340" s="635">
        <f t="shared" si="33"/>
        <v>0</v>
      </c>
      <c r="H340" s="635">
        <f t="shared" si="33"/>
        <v>0</v>
      </c>
      <c r="I340" s="635">
        <f t="shared" si="33"/>
        <v>0</v>
      </c>
      <c r="J340" s="635">
        <f t="shared" si="33"/>
        <v>57549</v>
      </c>
      <c r="K340" s="635">
        <f t="shared" si="33"/>
        <v>0</v>
      </c>
      <c r="L340" s="635">
        <f t="shared" si="33"/>
        <v>0</v>
      </c>
      <c r="M340" s="635">
        <f t="shared" si="33"/>
        <v>0</v>
      </c>
      <c r="N340" s="635">
        <f t="shared" si="33"/>
        <v>0</v>
      </c>
      <c r="O340" s="635">
        <f t="shared" si="33"/>
        <v>1408781</v>
      </c>
      <c r="P340" s="635">
        <f t="shared" si="33"/>
        <v>0</v>
      </c>
      <c r="Q340" s="635">
        <f t="shared" si="33"/>
        <v>48219550</v>
      </c>
      <c r="R340" s="635">
        <f t="shared" si="33"/>
        <v>879514</v>
      </c>
      <c r="S340" s="635">
        <f t="shared" si="33"/>
        <v>0</v>
      </c>
      <c r="T340" s="635">
        <f t="shared" si="33"/>
        <v>51410202</v>
      </c>
      <c r="U340" s="635">
        <f t="shared" si="33"/>
        <v>8844840</v>
      </c>
      <c r="V340" s="635">
        <f t="shared" si="33"/>
        <v>18639366</v>
      </c>
      <c r="W340" s="635">
        <f t="shared" si="33"/>
        <v>0</v>
      </c>
      <c r="X340" s="635">
        <f t="shared" si="33"/>
        <v>0</v>
      </c>
      <c r="Y340" s="635">
        <f t="shared" si="33"/>
        <v>5968486</v>
      </c>
      <c r="Z340" s="635">
        <f t="shared" si="33"/>
        <v>1645028</v>
      </c>
      <c r="AA340" s="635">
        <f t="shared" si="33"/>
        <v>14715624</v>
      </c>
      <c r="AB340" s="635">
        <f t="shared" si="33"/>
        <v>1092400</v>
      </c>
      <c r="AC340" s="635">
        <f t="shared" si="33"/>
        <v>1048924</v>
      </c>
      <c r="AD340" s="635">
        <f t="shared" si="33"/>
        <v>1071476</v>
      </c>
      <c r="AE340" s="635">
        <f t="shared" si="33"/>
        <v>2279131</v>
      </c>
      <c r="AF340" s="635">
        <f t="shared" si="33"/>
        <v>4923568</v>
      </c>
      <c r="AG340" s="635">
        <f t="shared" si="33"/>
        <v>717978</v>
      </c>
      <c r="AH340" s="635">
        <f t="shared" si="33"/>
        <v>0</v>
      </c>
      <c r="AI340" s="635">
        <f t="shared" si="33"/>
        <v>22994466</v>
      </c>
      <c r="AJ340" s="635">
        <f t="shared" si="33"/>
        <v>376059</v>
      </c>
      <c r="AK340" s="635">
        <f t="shared" si="33"/>
        <v>0</v>
      </c>
      <c r="AL340" s="635">
        <f t="shared" si="33"/>
        <v>0</v>
      </c>
      <c r="AM340" s="635">
        <f t="shared" si="33"/>
        <v>4050435</v>
      </c>
      <c r="AN340" s="635">
        <f t="shared" si="33"/>
        <v>102632</v>
      </c>
      <c r="AO340" s="635">
        <f t="shared" si="33"/>
        <v>175726</v>
      </c>
      <c r="AP340" s="635">
        <f t="shared" si="33"/>
        <v>0</v>
      </c>
      <c r="AQ340" s="635">
        <f t="shared" si="33"/>
        <v>0</v>
      </c>
      <c r="AR340" s="635">
        <f t="shared" si="33"/>
        <v>5280338</v>
      </c>
      <c r="AS340" s="635">
        <f t="shared" si="33"/>
        <v>0</v>
      </c>
      <c r="AT340" s="635">
        <f t="shared" si="33"/>
        <v>723326</v>
      </c>
      <c r="AU340" s="635">
        <f t="shared" si="33"/>
        <v>0</v>
      </c>
      <c r="AV340" s="635">
        <f t="shared" si="33"/>
        <v>35706822</v>
      </c>
      <c r="AW340" s="635">
        <f t="shared" si="33"/>
        <v>0</v>
      </c>
      <c r="AX340" s="635">
        <f t="shared" si="33"/>
        <v>2049618</v>
      </c>
      <c r="AY340" s="635">
        <f t="shared" si="33"/>
        <v>6304483</v>
      </c>
      <c r="AZ340" s="635">
        <f t="shared" si="33"/>
        <v>1056337</v>
      </c>
      <c r="BA340" s="635">
        <f t="shared" si="33"/>
        <v>272166</v>
      </c>
      <c r="BB340" s="635">
        <f t="shared" si="33"/>
        <v>0</v>
      </c>
      <c r="BC340" s="635">
        <f t="shared" si="33"/>
        <v>71427</v>
      </c>
      <c r="BD340" s="635">
        <f t="shared" si="33"/>
        <v>12055179</v>
      </c>
      <c r="BE340" s="635">
        <f t="shared" si="33"/>
        <v>0</v>
      </c>
      <c r="BF340" s="635">
        <f t="shared" si="33"/>
        <v>373505</v>
      </c>
      <c r="BG340" s="635">
        <f t="shared" si="33"/>
        <v>0</v>
      </c>
      <c r="BH340" s="635">
        <f t="shared" si="33"/>
        <v>0</v>
      </c>
      <c r="BI340" s="635">
        <f t="shared" si="33"/>
        <v>311788</v>
      </c>
      <c r="BJ340" s="635">
        <f t="shared" si="33"/>
        <v>0</v>
      </c>
      <c r="BK340" s="635">
        <f t="shared" si="33"/>
        <v>2464561</v>
      </c>
      <c r="BL340" s="635">
        <f t="shared" si="33"/>
        <v>0</v>
      </c>
      <c r="BM340" s="635">
        <f t="shared" si="33"/>
        <v>530996</v>
      </c>
      <c r="BN340" s="635">
        <f t="shared" si="33"/>
        <v>1010431</v>
      </c>
      <c r="BO340" s="635">
        <f t="shared" si="33"/>
        <v>2004821</v>
      </c>
      <c r="BP340" s="635">
        <f t="shared" si="33"/>
        <v>1064173</v>
      </c>
      <c r="BQ340" s="635">
        <f t="shared" ref="BQ340:CZ343" si="34">BQ27</f>
        <v>0</v>
      </c>
      <c r="BR340" s="635">
        <f t="shared" si="34"/>
        <v>523997</v>
      </c>
      <c r="BS340" s="635">
        <f t="shared" si="34"/>
        <v>0</v>
      </c>
      <c r="BT340" s="635">
        <f t="shared" si="34"/>
        <v>622444</v>
      </c>
      <c r="BU340" s="635">
        <f t="shared" si="34"/>
        <v>5306012</v>
      </c>
      <c r="BV340" s="635">
        <f t="shared" si="34"/>
        <v>0</v>
      </c>
      <c r="BW340" s="635">
        <f t="shared" si="34"/>
        <v>0</v>
      </c>
      <c r="BX340" s="635">
        <f t="shared" si="34"/>
        <v>1283926</v>
      </c>
      <c r="BY340" s="635">
        <f t="shared" si="34"/>
        <v>16371</v>
      </c>
      <c r="BZ340" s="635">
        <f t="shared" si="34"/>
        <v>345103</v>
      </c>
      <c r="CA340" s="635">
        <f t="shared" si="34"/>
        <v>43435</v>
      </c>
      <c r="CB340" s="635">
        <f t="shared" si="34"/>
        <v>480509</v>
      </c>
      <c r="CC340" s="635">
        <f t="shared" si="34"/>
        <v>0</v>
      </c>
      <c r="CD340" s="635">
        <f t="shared" si="34"/>
        <v>27349</v>
      </c>
      <c r="CE340" s="635">
        <f t="shared" si="34"/>
        <v>0</v>
      </c>
      <c r="CF340" s="635">
        <f t="shared" si="34"/>
        <v>0</v>
      </c>
      <c r="CG340" s="635">
        <f t="shared" si="34"/>
        <v>0</v>
      </c>
      <c r="CH340" s="635">
        <f t="shared" si="34"/>
        <v>0</v>
      </c>
      <c r="CI340" s="635">
        <f t="shared" si="34"/>
        <v>0</v>
      </c>
      <c r="CJ340" s="635">
        <f t="shared" si="34"/>
        <v>0</v>
      </c>
      <c r="CK340" s="635">
        <f t="shared" si="34"/>
        <v>0</v>
      </c>
      <c r="CL340" s="635">
        <f t="shared" si="34"/>
        <v>0</v>
      </c>
      <c r="CM340" s="635">
        <f t="shared" si="34"/>
        <v>0</v>
      </c>
      <c r="CN340" s="635">
        <f t="shared" si="34"/>
        <v>0</v>
      </c>
      <c r="CO340" s="635">
        <f t="shared" si="34"/>
        <v>0</v>
      </c>
      <c r="CP340" s="635">
        <f t="shared" si="34"/>
        <v>0</v>
      </c>
      <c r="CQ340" s="635">
        <f t="shared" si="34"/>
        <v>0</v>
      </c>
      <c r="CR340" s="635">
        <f t="shared" si="34"/>
        <v>0</v>
      </c>
      <c r="CS340" s="635">
        <f t="shared" si="34"/>
        <v>0</v>
      </c>
      <c r="CT340" s="635">
        <f t="shared" si="34"/>
        <v>0</v>
      </c>
      <c r="CU340" s="635">
        <f t="shared" si="34"/>
        <v>0</v>
      </c>
      <c r="CV340" s="635">
        <f t="shared" si="34"/>
        <v>0</v>
      </c>
      <c r="CW340" s="635">
        <f t="shared" si="34"/>
        <v>0</v>
      </c>
      <c r="CX340" s="635">
        <f t="shared" si="34"/>
        <v>0</v>
      </c>
      <c r="CY340" s="635">
        <f t="shared" si="34"/>
        <v>0</v>
      </c>
      <c r="CZ340" s="635">
        <f t="shared" si="34"/>
        <v>0</v>
      </c>
    </row>
    <row r="341" spans="1:104" x14ac:dyDescent="0.3">
      <c r="A341" s="634">
        <v>45</v>
      </c>
      <c r="D341" s="635">
        <f t="shared" ref="D341:S343" si="35">D28</f>
        <v>0</v>
      </c>
      <c r="E341" s="635">
        <f t="shared" si="35"/>
        <v>0</v>
      </c>
      <c r="F341" s="635">
        <f t="shared" si="35"/>
        <v>0</v>
      </c>
      <c r="G341" s="635">
        <f t="shared" si="35"/>
        <v>0</v>
      </c>
      <c r="H341" s="635">
        <f t="shared" si="35"/>
        <v>0</v>
      </c>
      <c r="I341" s="635">
        <f t="shared" si="35"/>
        <v>0</v>
      </c>
      <c r="J341" s="635">
        <f t="shared" si="35"/>
        <v>9258</v>
      </c>
      <c r="K341" s="635">
        <f t="shared" si="35"/>
        <v>0</v>
      </c>
      <c r="L341" s="635">
        <f t="shared" si="35"/>
        <v>0</v>
      </c>
      <c r="M341" s="635">
        <f t="shared" si="35"/>
        <v>0</v>
      </c>
      <c r="N341" s="635">
        <f t="shared" si="35"/>
        <v>0</v>
      </c>
      <c r="O341" s="635">
        <f t="shared" si="35"/>
        <v>376575</v>
      </c>
      <c r="P341" s="635">
        <f t="shared" si="35"/>
        <v>0</v>
      </c>
      <c r="Q341" s="635">
        <f t="shared" si="35"/>
        <v>1956834</v>
      </c>
      <c r="R341" s="635">
        <f t="shared" si="35"/>
        <v>48720</v>
      </c>
      <c r="S341" s="635">
        <f t="shared" si="35"/>
        <v>0</v>
      </c>
      <c r="T341" s="635">
        <f t="shared" si="33"/>
        <v>15674329</v>
      </c>
      <c r="U341" s="635">
        <f t="shared" si="33"/>
        <v>2256250</v>
      </c>
      <c r="V341" s="635">
        <f t="shared" si="33"/>
        <v>2266586</v>
      </c>
      <c r="W341" s="635">
        <f t="shared" si="33"/>
        <v>0</v>
      </c>
      <c r="X341" s="635">
        <f t="shared" si="33"/>
        <v>0</v>
      </c>
      <c r="Y341" s="635">
        <f t="shared" si="33"/>
        <v>1352346</v>
      </c>
      <c r="Z341" s="635">
        <f t="shared" si="33"/>
        <v>276087</v>
      </c>
      <c r="AA341" s="635">
        <f t="shared" si="33"/>
        <v>428517</v>
      </c>
      <c r="AB341" s="635">
        <f t="shared" si="33"/>
        <v>579282</v>
      </c>
      <c r="AC341" s="635">
        <f t="shared" si="33"/>
        <v>207130</v>
      </c>
      <c r="AD341" s="635">
        <f t="shared" si="33"/>
        <v>302581</v>
      </c>
      <c r="AE341" s="635">
        <f t="shared" si="33"/>
        <v>124622</v>
      </c>
      <c r="AF341" s="635">
        <f t="shared" si="33"/>
        <v>253629</v>
      </c>
      <c r="AG341" s="635">
        <f t="shared" si="33"/>
        <v>99015</v>
      </c>
      <c r="AH341" s="635">
        <f t="shared" si="33"/>
        <v>0</v>
      </c>
      <c r="AI341" s="635">
        <f t="shared" si="33"/>
        <v>5224475</v>
      </c>
      <c r="AJ341" s="635">
        <f t="shared" si="33"/>
        <v>32360</v>
      </c>
      <c r="AK341" s="635">
        <f t="shared" si="33"/>
        <v>0</v>
      </c>
      <c r="AL341" s="635">
        <f t="shared" si="33"/>
        <v>0</v>
      </c>
      <c r="AM341" s="635">
        <f t="shared" si="33"/>
        <v>1437688</v>
      </c>
      <c r="AN341" s="635">
        <f t="shared" si="33"/>
        <v>37925</v>
      </c>
      <c r="AO341" s="635">
        <f t="shared" si="33"/>
        <v>188702</v>
      </c>
      <c r="AP341" s="635">
        <f t="shared" si="33"/>
        <v>0</v>
      </c>
      <c r="AQ341" s="635">
        <f t="shared" si="33"/>
        <v>0</v>
      </c>
      <c r="AR341" s="635">
        <f t="shared" si="33"/>
        <v>894392</v>
      </c>
      <c r="AS341" s="635">
        <f t="shared" si="33"/>
        <v>0</v>
      </c>
      <c r="AT341" s="635">
        <f t="shared" si="33"/>
        <v>424884</v>
      </c>
      <c r="AU341" s="635">
        <f t="shared" si="33"/>
        <v>0</v>
      </c>
      <c r="AV341" s="635">
        <f t="shared" si="33"/>
        <v>1503484</v>
      </c>
      <c r="AW341" s="635">
        <f t="shared" si="33"/>
        <v>0</v>
      </c>
      <c r="AX341" s="635">
        <f t="shared" si="33"/>
        <v>274877</v>
      </c>
      <c r="AY341" s="635">
        <f t="shared" si="33"/>
        <v>166806</v>
      </c>
      <c r="AZ341" s="635">
        <f t="shared" si="33"/>
        <v>91880</v>
      </c>
      <c r="BA341" s="635">
        <f t="shared" si="33"/>
        <v>67793</v>
      </c>
      <c r="BB341" s="635">
        <f t="shared" si="33"/>
        <v>0</v>
      </c>
      <c r="BC341" s="635">
        <f t="shared" si="33"/>
        <v>7234</v>
      </c>
      <c r="BD341" s="635">
        <f t="shared" si="33"/>
        <v>3094860</v>
      </c>
      <c r="BE341" s="635">
        <f t="shared" si="33"/>
        <v>0</v>
      </c>
      <c r="BF341" s="635">
        <f t="shared" si="33"/>
        <v>105524</v>
      </c>
      <c r="BG341" s="635">
        <f t="shared" si="33"/>
        <v>0</v>
      </c>
      <c r="BH341" s="635">
        <f t="shared" si="33"/>
        <v>0</v>
      </c>
      <c r="BI341" s="635">
        <f t="shared" si="33"/>
        <v>10118</v>
      </c>
      <c r="BJ341" s="635">
        <f t="shared" si="33"/>
        <v>0</v>
      </c>
      <c r="BK341" s="635">
        <f t="shared" si="33"/>
        <v>341371</v>
      </c>
      <c r="BL341" s="635">
        <f t="shared" si="33"/>
        <v>0</v>
      </c>
      <c r="BM341" s="635">
        <f t="shared" si="33"/>
        <v>494046</v>
      </c>
      <c r="BN341" s="635">
        <f t="shared" si="33"/>
        <v>132079</v>
      </c>
      <c r="BO341" s="635">
        <f t="shared" si="33"/>
        <v>28523</v>
      </c>
      <c r="BP341" s="635">
        <f t="shared" si="33"/>
        <v>95453</v>
      </c>
      <c r="BQ341" s="635">
        <f t="shared" si="34"/>
        <v>0</v>
      </c>
      <c r="BR341" s="635">
        <f t="shared" si="34"/>
        <v>82932</v>
      </c>
      <c r="BS341" s="635">
        <f t="shared" si="34"/>
        <v>0</v>
      </c>
      <c r="BT341" s="635">
        <f t="shared" si="34"/>
        <v>71714</v>
      </c>
      <c r="BU341" s="635">
        <f t="shared" si="34"/>
        <v>287630</v>
      </c>
      <c r="BV341" s="635">
        <f t="shared" si="34"/>
        <v>0</v>
      </c>
      <c r="BW341" s="635">
        <f t="shared" si="34"/>
        <v>0</v>
      </c>
      <c r="BX341" s="635">
        <f t="shared" si="34"/>
        <v>15019</v>
      </c>
      <c r="BY341" s="635">
        <f t="shared" si="34"/>
        <v>15489</v>
      </c>
      <c r="BZ341" s="635">
        <f t="shared" si="34"/>
        <v>703727</v>
      </c>
      <c r="CA341" s="635">
        <f t="shared" si="34"/>
        <v>11500</v>
      </c>
      <c r="CB341" s="635">
        <f t="shared" si="34"/>
        <v>26963</v>
      </c>
      <c r="CC341" s="635">
        <f t="shared" si="34"/>
        <v>0</v>
      </c>
      <c r="CD341" s="635">
        <f t="shared" si="34"/>
        <v>0</v>
      </c>
      <c r="CE341" s="635">
        <f t="shared" si="34"/>
        <v>0</v>
      </c>
      <c r="CF341" s="635">
        <f t="shared" si="34"/>
        <v>0</v>
      </c>
      <c r="CG341" s="635">
        <f t="shared" si="34"/>
        <v>0</v>
      </c>
      <c r="CH341" s="635">
        <f t="shared" si="34"/>
        <v>0</v>
      </c>
      <c r="CI341" s="635">
        <f t="shared" si="34"/>
        <v>0</v>
      </c>
      <c r="CJ341" s="635">
        <f t="shared" si="34"/>
        <v>0</v>
      </c>
      <c r="CK341" s="635">
        <f t="shared" si="34"/>
        <v>0</v>
      </c>
      <c r="CL341" s="635">
        <f t="shared" si="34"/>
        <v>0</v>
      </c>
      <c r="CM341" s="635">
        <f t="shared" si="34"/>
        <v>0</v>
      </c>
      <c r="CN341" s="635">
        <f t="shared" si="34"/>
        <v>0</v>
      </c>
      <c r="CO341" s="635">
        <f t="shared" si="34"/>
        <v>0</v>
      </c>
      <c r="CP341" s="635">
        <f t="shared" si="34"/>
        <v>0</v>
      </c>
      <c r="CQ341" s="635">
        <f t="shared" si="34"/>
        <v>0</v>
      </c>
      <c r="CR341" s="635">
        <f t="shared" si="34"/>
        <v>0</v>
      </c>
      <c r="CS341" s="635">
        <f t="shared" si="34"/>
        <v>0</v>
      </c>
      <c r="CT341" s="635">
        <f t="shared" si="34"/>
        <v>0</v>
      </c>
      <c r="CU341" s="635">
        <f t="shared" si="34"/>
        <v>0</v>
      </c>
      <c r="CV341" s="635">
        <f t="shared" si="34"/>
        <v>0</v>
      </c>
      <c r="CW341" s="635">
        <f t="shared" si="34"/>
        <v>0</v>
      </c>
      <c r="CX341" s="635">
        <f t="shared" si="34"/>
        <v>0</v>
      </c>
      <c r="CY341" s="635">
        <f t="shared" si="34"/>
        <v>0</v>
      </c>
      <c r="CZ341" s="635">
        <f t="shared" si="34"/>
        <v>0</v>
      </c>
    </row>
    <row r="342" spans="1:104" x14ac:dyDescent="0.3">
      <c r="A342" s="634">
        <v>47</v>
      </c>
      <c r="D342" s="635">
        <f t="shared" si="35"/>
        <v>0</v>
      </c>
      <c r="E342" s="635">
        <f t="shared" si="35"/>
        <v>0</v>
      </c>
      <c r="F342" s="635">
        <f t="shared" si="35"/>
        <v>0</v>
      </c>
      <c r="G342" s="635">
        <f t="shared" si="35"/>
        <v>0</v>
      </c>
      <c r="H342" s="635">
        <f t="shared" si="35"/>
        <v>0</v>
      </c>
      <c r="I342" s="635">
        <f t="shared" si="35"/>
        <v>0</v>
      </c>
      <c r="J342" s="635">
        <f t="shared" si="35"/>
        <v>0</v>
      </c>
      <c r="K342" s="635">
        <f t="shared" si="35"/>
        <v>0</v>
      </c>
      <c r="L342" s="635">
        <f t="shared" si="35"/>
        <v>0</v>
      </c>
      <c r="M342" s="635">
        <f t="shared" si="35"/>
        <v>0</v>
      </c>
      <c r="N342" s="635">
        <f t="shared" si="35"/>
        <v>0</v>
      </c>
      <c r="O342" s="635">
        <f t="shared" si="35"/>
        <v>0</v>
      </c>
      <c r="P342" s="635">
        <f t="shared" si="35"/>
        <v>0</v>
      </c>
      <c r="Q342" s="635">
        <f t="shared" si="35"/>
        <v>90928601</v>
      </c>
      <c r="R342" s="635">
        <f t="shared" si="35"/>
        <v>0</v>
      </c>
      <c r="S342" s="635">
        <f t="shared" si="35"/>
        <v>0</v>
      </c>
      <c r="T342" s="635">
        <f t="shared" si="33"/>
        <v>0</v>
      </c>
      <c r="U342" s="635">
        <f t="shared" si="33"/>
        <v>0</v>
      </c>
      <c r="V342" s="635">
        <f t="shared" si="33"/>
        <v>26360381</v>
      </c>
      <c r="W342" s="635">
        <f t="shared" si="33"/>
        <v>0</v>
      </c>
      <c r="X342" s="635">
        <f t="shared" si="33"/>
        <v>0</v>
      </c>
      <c r="Y342" s="635">
        <f t="shared" si="33"/>
        <v>0</v>
      </c>
      <c r="Z342" s="635">
        <f t="shared" si="33"/>
        <v>0</v>
      </c>
      <c r="AA342" s="635">
        <f t="shared" si="33"/>
        <v>0</v>
      </c>
      <c r="AB342" s="635">
        <f t="shared" si="33"/>
        <v>0</v>
      </c>
      <c r="AC342" s="635">
        <f t="shared" si="33"/>
        <v>0</v>
      </c>
      <c r="AD342" s="635">
        <f t="shared" si="33"/>
        <v>0</v>
      </c>
      <c r="AE342" s="635">
        <f t="shared" si="33"/>
        <v>0</v>
      </c>
      <c r="AF342" s="635">
        <f t="shared" si="33"/>
        <v>0</v>
      </c>
      <c r="AG342" s="635">
        <f t="shared" si="33"/>
        <v>0</v>
      </c>
      <c r="AH342" s="635">
        <f t="shared" si="33"/>
        <v>0</v>
      </c>
      <c r="AI342" s="635">
        <f t="shared" si="33"/>
        <v>27291705</v>
      </c>
      <c r="AJ342" s="635">
        <f t="shared" si="33"/>
        <v>0</v>
      </c>
      <c r="AK342" s="635">
        <f t="shared" si="33"/>
        <v>0</v>
      </c>
      <c r="AL342" s="635">
        <f t="shared" si="33"/>
        <v>0</v>
      </c>
      <c r="AM342" s="635">
        <f t="shared" si="33"/>
        <v>13440105</v>
      </c>
      <c r="AN342" s="635">
        <f t="shared" si="33"/>
        <v>0</v>
      </c>
      <c r="AO342" s="635">
        <f t="shared" si="33"/>
        <v>0</v>
      </c>
      <c r="AP342" s="635">
        <f t="shared" si="33"/>
        <v>0</v>
      </c>
      <c r="AQ342" s="635">
        <f t="shared" si="33"/>
        <v>0</v>
      </c>
      <c r="AR342" s="635">
        <f t="shared" si="33"/>
        <v>0</v>
      </c>
      <c r="AS342" s="635">
        <f t="shared" si="33"/>
        <v>0</v>
      </c>
      <c r="AT342" s="635">
        <f t="shared" si="33"/>
        <v>0</v>
      </c>
      <c r="AU342" s="635">
        <f t="shared" si="33"/>
        <v>0</v>
      </c>
      <c r="AV342" s="635">
        <f t="shared" si="33"/>
        <v>0</v>
      </c>
      <c r="AW342" s="635">
        <f t="shared" si="33"/>
        <v>0</v>
      </c>
      <c r="AX342" s="635">
        <f t="shared" si="33"/>
        <v>0</v>
      </c>
      <c r="AY342" s="635">
        <f t="shared" si="33"/>
        <v>0</v>
      </c>
      <c r="AZ342" s="635">
        <f t="shared" si="33"/>
        <v>0</v>
      </c>
      <c r="BA342" s="635">
        <f t="shared" si="33"/>
        <v>0</v>
      </c>
      <c r="BB342" s="635">
        <f t="shared" si="33"/>
        <v>0</v>
      </c>
      <c r="BC342" s="635">
        <f t="shared" si="33"/>
        <v>0</v>
      </c>
      <c r="BD342" s="635">
        <f t="shared" si="33"/>
        <v>0</v>
      </c>
      <c r="BE342" s="635">
        <f t="shared" si="33"/>
        <v>0</v>
      </c>
      <c r="BF342" s="635">
        <f t="shared" si="33"/>
        <v>0</v>
      </c>
      <c r="BG342" s="635">
        <f t="shared" si="33"/>
        <v>0</v>
      </c>
      <c r="BH342" s="635">
        <f t="shared" si="33"/>
        <v>0</v>
      </c>
      <c r="BI342" s="635">
        <f t="shared" si="33"/>
        <v>0</v>
      </c>
      <c r="BJ342" s="635">
        <f t="shared" si="33"/>
        <v>0</v>
      </c>
      <c r="BK342" s="635">
        <f t="shared" si="33"/>
        <v>0</v>
      </c>
      <c r="BL342" s="635">
        <f t="shared" si="33"/>
        <v>0</v>
      </c>
      <c r="BM342" s="635">
        <f t="shared" si="33"/>
        <v>0</v>
      </c>
      <c r="BN342" s="635">
        <f t="shared" si="33"/>
        <v>0</v>
      </c>
      <c r="BO342" s="635">
        <f t="shared" si="33"/>
        <v>0</v>
      </c>
      <c r="BP342" s="635">
        <f t="shared" si="33"/>
        <v>0</v>
      </c>
      <c r="BQ342" s="635">
        <f t="shared" si="34"/>
        <v>0</v>
      </c>
      <c r="BR342" s="635">
        <f t="shared" si="34"/>
        <v>1583281</v>
      </c>
      <c r="BS342" s="635">
        <f t="shared" si="34"/>
        <v>6794913</v>
      </c>
      <c r="BT342" s="635">
        <f t="shared" si="34"/>
        <v>0</v>
      </c>
      <c r="BU342" s="635">
        <f t="shared" si="34"/>
        <v>0</v>
      </c>
      <c r="BV342" s="635">
        <f t="shared" si="34"/>
        <v>0</v>
      </c>
      <c r="BW342" s="635">
        <f t="shared" si="34"/>
        <v>0</v>
      </c>
      <c r="BX342" s="635">
        <f t="shared" si="34"/>
        <v>0</v>
      </c>
      <c r="BY342" s="635">
        <f t="shared" si="34"/>
        <v>0</v>
      </c>
      <c r="BZ342" s="635">
        <f t="shared" si="34"/>
        <v>0</v>
      </c>
      <c r="CA342" s="635">
        <f t="shared" si="34"/>
        <v>0</v>
      </c>
      <c r="CB342" s="635">
        <f t="shared" si="34"/>
        <v>0</v>
      </c>
      <c r="CC342" s="635">
        <f t="shared" si="34"/>
        <v>0</v>
      </c>
      <c r="CD342" s="635">
        <f t="shared" si="34"/>
        <v>0</v>
      </c>
      <c r="CE342" s="635">
        <f t="shared" si="34"/>
        <v>0</v>
      </c>
      <c r="CF342" s="635">
        <f t="shared" si="34"/>
        <v>0</v>
      </c>
      <c r="CG342" s="635">
        <f t="shared" si="34"/>
        <v>0</v>
      </c>
      <c r="CH342" s="635">
        <f t="shared" si="34"/>
        <v>0</v>
      </c>
      <c r="CI342" s="635">
        <f t="shared" si="34"/>
        <v>0</v>
      </c>
      <c r="CJ342" s="635">
        <f t="shared" si="34"/>
        <v>0</v>
      </c>
      <c r="CK342" s="635">
        <f t="shared" si="34"/>
        <v>0</v>
      </c>
      <c r="CL342" s="635">
        <f t="shared" si="34"/>
        <v>0</v>
      </c>
      <c r="CM342" s="635">
        <f t="shared" si="34"/>
        <v>0</v>
      </c>
      <c r="CN342" s="635">
        <f t="shared" si="34"/>
        <v>0</v>
      </c>
      <c r="CO342" s="635">
        <f t="shared" si="34"/>
        <v>0</v>
      </c>
      <c r="CP342" s="635">
        <f t="shared" si="34"/>
        <v>0</v>
      </c>
      <c r="CQ342" s="635">
        <f t="shared" si="34"/>
        <v>0</v>
      </c>
      <c r="CR342" s="635">
        <f t="shared" si="34"/>
        <v>0</v>
      </c>
      <c r="CS342" s="635">
        <f t="shared" si="34"/>
        <v>0</v>
      </c>
      <c r="CT342" s="635">
        <f t="shared" si="34"/>
        <v>0</v>
      </c>
      <c r="CU342" s="635">
        <f t="shared" si="34"/>
        <v>0</v>
      </c>
      <c r="CV342" s="635">
        <f t="shared" si="34"/>
        <v>0</v>
      </c>
      <c r="CW342" s="635">
        <f t="shared" si="34"/>
        <v>0</v>
      </c>
      <c r="CX342" s="635">
        <f t="shared" si="34"/>
        <v>0</v>
      </c>
      <c r="CY342" s="635">
        <f t="shared" si="34"/>
        <v>0</v>
      </c>
      <c r="CZ342" s="635">
        <f t="shared" si="34"/>
        <v>0</v>
      </c>
    </row>
    <row r="343" spans="1:104" x14ac:dyDescent="0.3">
      <c r="A343" s="634">
        <v>48</v>
      </c>
      <c r="D343" s="635">
        <f t="shared" si="35"/>
        <v>0</v>
      </c>
      <c r="E343" s="635">
        <f t="shared" si="33"/>
        <v>0</v>
      </c>
      <c r="F343" s="635">
        <f t="shared" si="33"/>
        <v>0</v>
      </c>
      <c r="G343" s="635">
        <f t="shared" si="33"/>
        <v>0</v>
      </c>
      <c r="H343" s="635">
        <f t="shared" si="33"/>
        <v>0</v>
      </c>
      <c r="I343" s="635">
        <f t="shared" si="33"/>
        <v>0</v>
      </c>
      <c r="J343" s="635">
        <f t="shared" si="33"/>
        <v>0</v>
      </c>
      <c r="K343" s="635">
        <f t="shared" si="33"/>
        <v>0</v>
      </c>
      <c r="L343" s="635">
        <f t="shared" si="33"/>
        <v>0</v>
      </c>
      <c r="M343" s="635">
        <f t="shared" si="33"/>
        <v>0</v>
      </c>
      <c r="N343" s="635">
        <f t="shared" si="33"/>
        <v>0</v>
      </c>
      <c r="O343" s="635">
        <f t="shared" si="33"/>
        <v>0</v>
      </c>
      <c r="P343" s="635">
        <f t="shared" si="33"/>
        <v>0</v>
      </c>
      <c r="Q343" s="635">
        <f t="shared" si="33"/>
        <v>5968638</v>
      </c>
      <c r="R343" s="635">
        <f t="shared" si="33"/>
        <v>0</v>
      </c>
      <c r="S343" s="635">
        <f t="shared" si="33"/>
        <v>0</v>
      </c>
      <c r="T343" s="635">
        <f t="shared" si="33"/>
        <v>0</v>
      </c>
      <c r="U343" s="635">
        <f t="shared" si="33"/>
        <v>0</v>
      </c>
      <c r="V343" s="635">
        <f t="shared" si="33"/>
        <v>3206368</v>
      </c>
      <c r="W343" s="635">
        <f t="shared" si="33"/>
        <v>0</v>
      </c>
      <c r="X343" s="635">
        <f t="shared" si="33"/>
        <v>0</v>
      </c>
      <c r="Y343" s="635">
        <f t="shared" si="33"/>
        <v>0</v>
      </c>
      <c r="Z343" s="635">
        <f t="shared" si="33"/>
        <v>0</v>
      </c>
      <c r="AA343" s="635">
        <f t="shared" si="33"/>
        <v>0</v>
      </c>
      <c r="AB343" s="635">
        <f t="shared" si="33"/>
        <v>0</v>
      </c>
      <c r="AC343" s="635">
        <f t="shared" si="33"/>
        <v>0</v>
      </c>
      <c r="AD343" s="635">
        <f t="shared" si="33"/>
        <v>0</v>
      </c>
      <c r="AE343" s="635">
        <f t="shared" si="33"/>
        <v>0</v>
      </c>
      <c r="AF343" s="635">
        <f t="shared" si="33"/>
        <v>0</v>
      </c>
      <c r="AG343" s="635">
        <f t="shared" si="33"/>
        <v>0</v>
      </c>
      <c r="AH343" s="635">
        <f t="shared" si="33"/>
        <v>0</v>
      </c>
      <c r="AI343" s="635">
        <f t="shared" si="33"/>
        <v>8203287</v>
      </c>
      <c r="AJ343" s="635">
        <f t="shared" si="33"/>
        <v>0</v>
      </c>
      <c r="AK343" s="635">
        <f t="shared" si="33"/>
        <v>0</v>
      </c>
      <c r="AL343" s="635">
        <f t="shared" si="33"/>
        <v>0</v>
      </c>
      <c r="AM343" s="635">
        <f t="shared" si="33"/>
        <v>2039842</v>
      </c>
      <c r="AN343" s="635">
        <f t="shared" si="33"/>
        <v>0</v>
      </c>
      <c r="AO343" s="635">
        <f t="shared" si="33"/>
        <v>0</v>
      </c>
      <c r="AP343" s="635">
        <f t="shared" si="33"/>
        <v>0</v>
      </c>
      <c r="AQ343" s="635">
        <f t="shared" si="33"/>
        <v>0</v>
      </c>
      <c r="AR343" s="635">
        <f t="shared" si="33"/>
        <v>0</v>
      </c>
      <c r="AS343" s="635">
        <f t="shared" si="33"/>
        <v>0</v>
      </c>
      <c r="AT343" s="635">
        <f t="shared" si="33"/>
        <v>0</v>
      </c>
      <c r="AU343" s="635">
        <f t="shared" si="33"/>
        <v>0</v>
      </c>
      <c r="AV343" s="635">
        <f t="shared" si="33"/>
        <v>0</v>
      </c>
      <c r="AW343" s="635">
        <f t="shared" si="33"/>
        <v>0</v>
      </c>
      <c r="AX343" s="635">
        <f t="shared" si="33"/>
        <v>0</v>
      </c>
      <c r="AY343" s="635">
        <f t="shared" si="33"/>
        <v>0</v>
      </c>
      <c r="AZ343" s="635">
        <f t="shared" si="33"/>
        <v>0</v>
      </c>
      <c r="BA343" s="635">
        <f t="shared" si="33"/>
        <v>0</v>
      </c>
      <c r="BB343" s="635">
        <f t="shared" si="33"/>
        <v>0</v>
      </c>
      <c r="BC343" s="635">
        <f t="shared" si="33"/>
        <v>0</v>
      </c>
      <c r="BD343" s="635">
        <f t="shared" si="33"/>
        <v>0</v>
      </c>
      <c r="BE343" s="635">
        <f t="shared" si="33"/>
        <v>0</v>
      </c>
      <c r="BF343" s="635">
        <f t="shared" si="33"/>
        <v>0</v>
      </c>
      <c r="BG343" s="635">
        <f t="shared" si="33"/>
        <v>0</v>
      </c>
      <c r="BH343" s="635">
        <f t="shared" si="33"/>
        <v>0</v>
      </c>
      <c r="BI343" s="635">
        <f t="shared" si="33"/>
        <v>0</v>
      </c>
      <c r="BJ343" s="635">
        <f t="shared" si="33"/>
        <v>0</v>
      </c>
      <c r="BK343" s="635">
        <f t="shared" si="33"/>
        <v>0</v>
      </c>
      <c r="BL343" s="635">
        <f t="shared" si="33"/>
        <v>0</v>
      </c>
      <c r="BM343" s="635">
        <f t="shared" si="33"/>
        <v>0</v>
      </c>
      <c r="BN343" s="635">
        <f t="shared" si="33"/>
        <v>0</v>
      </c>
      <c r="BO343" s="635">
        <f t="shared" si="33"/>
        <v>0</v>
      </c>
      <c r="BP343" s="635">
        <f t="shared" si="33"/>
        <v>0</v>
      </c>
      <c r="BQ343" s="635">
        <f t="shared" si="34"/>
        <v>0</v>
      </c>
      <c r="BR343" s="635">
        <f t="shared" si="34"/>
        <v>158506</v>
      </c>
      <c r="BS343" s="635">
        <f t="shared" si="34"/>
        <v>1000854</v>
      </c>
      <c r="BT343" s="635">
        <f t="shared" si="34"/>
        <v>0</v>
      </c>
      <c r="BU343" s="635">
        <f t="shared" si="34"/>
        <v>0</v>
      </c>
      <c r="BV343" s="635">
        <f t="shared" si="34"/>
        <v>0</v>
      </c>
      <c r="BW343" s="635">
        <f t="shared" si="34"/>
        <v>0</v>
      </c>
      <c r="BX343" s="635">
        <f t="shared" si="34"/>
        <v>0</v>
      </c>
      <c r="BY343" s="635">
        <f t="shared" si="34"/>
        <v>0</v>
      </c>
      <c r="BZ343" s="635">
        <f t="shared" si="34"/>
        <v>0</v>
      </c>
      <c r="CA343" s="635">
        <f t="shared" si="34"/>
        <v>0</v>
      </c>
      <c r="CB343" s="635">
        <f t="shared" si="34"/>
        <v>0</v>
      </c>
      <c r="CC343" s="635">
        <f t="shared" si="34"/>
        <v>0</v>
      </c>
      <c r="CD343" s="635">
        <f t="shared" si="34"/>
        <v>0</v>
      </c>
      <c r="CE343" s="635">
        <f t="shared" si="34"/>
        <v>0</v>
      </c>
      <c r="CF343" s="635">
        <f t="shared" si="34"/>
        <v>0</v>
      </c>
      <c r="CG343" s="635">
        <f t="shared" si="34"/>
        <v>0</v>
      </c>
      <c r="CH343" s="635">
        <f t="shared" si="34"/>
        <v>0</v>
      </c>
      <c r="CI343" s="635">
        <f t="shared" si="34"/>
        <v>0</v>
      </c>
      <c r="CJ343" s="635">
        <f t="shared" si="34"/>
        <v>0</v>
      </c>
      <c r="CK343" s="635">
        <f t="shared" si="34"/>
        <v>0</v>
      </c>
      <c r="CL343" s="635">
        <f t="shared" si="34"/>
        <v>0</v>
      </c>
      <c r="CM343" s="635">
        <f t="shared" si="34"/>
        <v>0</v>
      </c>
      <c r="CN343" s="635">
        <f t="shared" si="34"/>
        <v>0</v>
      </c>
      <c r="CO343" s="635">
        <f t="shared" si="34"/>
        <v>0</v>
      </c>
      <c r="CP343" s="635">
        <f t="shared" si="34"/>
        <v>0</v>
      </c>
      <c r="CQ343" s="635">
        <f t="shared" si="34"/>
        <v>0</v>
      </c>
      <c r="CR343" s="635">
        <f t="shared" si="34"/>
        <v>0</v>
      </c>
      <c r="CS343" s="635">
        <f t="shared" si="34"/>
        <v>0</v>
      </c>
      <c r="CT343" s="635">
        <f t="shared" si="34"/>
        <v>0</v>
      </c>
      <c r="CU343" s="635">
        <f t="shared" si="34"/>
        <v>0</v>
      </c>
      <c r="CV343" s="635">
        <f t="shared" si="34"/>
        <v>0</v>
      </c>
      <c r="CW343" s="635">
        <f t="shared" si="34"/>
        <v>0</v>
      </c>
      <c r="CX343" s="635">
        <f t="shared" si="34"/>
        <v>0</v>
      </c>
      <c r="CY343" s="635">
        <f t="shared" si="34"/>
        <v>0</v>
      </c>
      <c r="CZ343" s="635">
        <f t="shared" si="34"/>
        <v>0</v>
      </c>
    </row>
    <row r="344" spans="1:104" x14ac:dyDescent="0.3">
      <c r="A344" s="638">
        <v>385</v>
      </c>
      <c r="D344" s="639">
        <f>D118</f>
        <v>0</v>
      </c>
      <c r="E344" s="639">
        <f t="shared" ref="E344:BP344" si="36">E118</f>
        <v>357695</v>
      </c>
      <c r="F344" s="639">
        <f t="shared" si="36"/>
        <v>0</v>
      </c>
      <c r="G344" s="639">
        <f t="shared" si="36"/>
        <v>11775739</v>
      </c>
      <c r="H344" s="639">
        <f t="shared" si="36"/>
        <v>9139619</v>
      </c>
      <c r="I344" s="639">
        <f t="shared" si="36"/>
        <v>11388607</v>
      </c>
      <c r="J344" s="639">
        <f t="shared" si="36"/>
        <v>139279</v>
      </c>
      <c r="K344" s="639">
        <f t="shared" si="36"/>
        <v>2762207</v>
      </c>
      <c r="L344" s="639">
        <f t="shared" si="36"/>
        <v>1443848</v>
      </c>
      <c r="M344" s="639">
        <f t="shared" si="36"/>
        <v>89950808</v>
      </c>
      <c r="N344" s="639">
        <f t="shared" si="36"/>
        <v>1344064</v>
      </c>
      <c r="O344" s="639">
        <f t="shared" si="36"/>
        <v>15996879</v>
      </c>
      <c r="P344" s="639">
        <f t="shared" si="36"/>
        <v>480196</v>
      </c>
      <c r="Q344" s="639">
        <f t="shared" si="36"/>
        <v>157282282</v>
      </c>
      <c r="R344" s="639">
        <f t="shared" si="36"/>
        <v>7594627</v>
      </c>
      <c r="S344" s="639">
        <f t="shared" si="36"/>
        <v>314966</v>
      </c>
      <c r="T344" s="639">
        <f t="shared" si="36"/>
        <v>279897966</v>
      </c>
      <c r="U344" s="639">
        <f t="shared" si="36"/>
        <v>70939771</v>
      </c>
      <c r="V344" s="639">
        <f t="shared" si="36"/>
        <v>70420190</v>
      </c>
      <c r="W344" s="639">
        <f t="shared" si="36"/>
        <v>219437693</v>
      </c>
      <c r="X344" s="639">
        <f t="shared" si="36"/>
        <v>0</v>
      </c>
      <c r="Y344" s="639">
        <f t="shared" si="36"/>
        <v>45888479</v>
      </c>
      <c r="Z344" s="639">
        <f t="shared" si="36"/>
        <v>3608465</v>
      </c>
      <c r="AA344" s="639">
        <f t="shared" si="36"/>
        <v>50635615</v>
      </c>
      <c r="AB344" s="639">
        <f t="shared" si="36"/>
        <v>6547991</v>
      </c>
      <c r="AC344" s="639">
        <f t="shared" si="36"/>
        <v>6361598</v>
      </c>
      <c r="AD344" s="639">
        <f t="shared" si="36"/>
        <v>3275282</v>
      </c>
      <c r="AE344" s="639">
        <f t="shared" si="36"/>
        <v>8168951</v>
      </c>
      <c r="AF344" s="639">
        <f t="shared" si="36"/>
        <v>73838430</v>
      </c>
      <c r="AG344" s="639">
        <f t="shared" si="36"/>
        <v>15556315</v>
      </c>
      <c r="AH344" s="639">
        <f t="shared" si="36"/>
        <v>3866644</v>
      </c>
      <c r="AI344" s="639">
        <f t="shared" si="36"/>
        <v>117281979</v>
      </c>
      <c r="AJ344" s="639">
        <f t="shared" si="36"/>
        <v>8502697</v>
      </c>
      <c r="AK344" s="639">
        <f t="shared" si="36"/>
        <v>0</v>
      </c>
      <c r="AL344" s="639">
        <f t="shared" si="36"/>
        <v>0</v>
      </c>
      <c r="AM344" s="639">
        <f t="shared" si="36"/>
        <v>37498439</v>
      </c>
      <c r="AN344" s="639">
        <f t="shared" si="36"/>
        <v>1161167</v>
      </c>
      <c r="AO344" s="639">
        <f t="shared" si="36"/>
        <v>1266859</v>
      </c>
      <c r="AP344" s="639">
        <f t="shared" si="36"/>
        <v>193193</v>
      </c>
      <c r="AQ344" s="639">
        <f t="shared" si="36"/>
        <v>42154093</v>
      </c>
      <c r="AR344" s="639">
        <f t="shared" si="36"/>
        <v>97699480</v>
      </c>
      <c r="AS344" s="639">
        <f t="shared" si="36"/>
        <v>1336643</v>
      </c>
      <c r="AT344" s="639">
        <f t="shared" si="36"/>
        <v>5548319</v>
      </c>
      <c r="AU344" s="639">
        <f t="shared" si="36"/>
        <v>0</v>
      </c>
      <c r="AV344" s="639">
        <f t="shared" si="36"/>
        <v>62946250</v>
      </c>
      <c r="AW344" s="639">
        <f t="shared" si="36"/>
        <v>12261587</v>
      </c>
      <c r="AX344" s="639">
        <f t="shared" si="36"/>
        <v>5081731</v>
      </c>
      <c r="AY344" s="639">
        <f t="shared" si="36"/>
        <v>44562280</v>
      </c>
      <c r="AZ344" s="639">
        <f t="shared" si="36"/>
        <v>4457826</v>
      </c>
      <c r="BA344" s="639">
        <f t="shared" si="36"/>
        <v>4657909</v>
      </c>
      <c r="BB344" s="639">
        <f t="shared" si="36"/>
        <v>170853</v>
      </c>
      <c r="BC344" s="639">
        <f t="shared" si="36"/>
        <v>912699</v>
      </c>
      <c r="BD344" s="639">
        <f t="shared" si="36"/>
        <v>17091358</v>
      </c>
      <c r="BE344" s="639">
        <f t="shared" si="36"/>
        <v>737948</v>
      </c>
      <c r="BF344" s="639">
        <f t="shared" si="36"/>
        <v>1086431</v>
      </c>
      <c r="BG344" s="639">
        <f t="shared" si="36"/>
        <v>0</v>
      </c>
      <c r="BH344" s="639">
        <f t="shared" si="36"/>
        <v>426685</v>
      </c>
      <c r="BI344" s="639">
        <f t="shared" si="36"/>
        <v>821224</v>
      </c>
      <c r="BJ344" s="639">
        <f t="shared" si="36"/>
        <v>749600</v>
      </c>
      <c r="BK344" s="639">
        <f t="shared" si="36"/>
        <v>10964706</v>
      </c>
      <c r="BL344" s="639">
        <f t="shared" si="36"/>
        <v>0</v>
      </c>
      <c r="BM344" s="639">
        <f t="shared" si="36"/>
        <v>3308678</v>
      </c>
      <c r="BN344" s="639">
        <f t="shared" si="36"/>
        <v>15344063</v>
      </c>
      <c r="BO344" s="639">
        <f t="shared" si="36"/>
        <v>2715249</v>
      </c>
      <c r="BP344" s="639">
        <f t="shared" si="36"/>
        <v>5700667</v>
      </c>
      <c r="BQ344" s="639">
        <f t="shared" ref="BQ344:CZ344" si="37">BQ118</f>
        <v>44798779</v>
      </c>
      <c r="BR344" s="639">
        <f t="shared" si="37"/>
        <v>1665838</v>
      </c>
      <c r="BS344" s="639">
        <f t="shared" si="37"/>
        <v>82104540</v>
      </c>
      <c r="BT344" s="639">
        <f t="shared" si="37"/>
        <v>2077289</v>
      </c>
      <c r="BU344" s="639">
        <f t="shared" si="37"/>
        <v>14563697</v>
      </c>
      <c r="BV344" s="639">
        <f t="shared" si="37"/>
        <v>5673107</v>
      </c>
      <c r="BW344" s="639">
        <f t="shared" si="37"/>
        <v>0</v>
      </c>
      <c r="BX344" s="639">
        <f t="shared" si="37"/>
        <v>2811336</v>
      </c>
      <c r="BY344" s="639">
        <f t="shared" si="37"/>
        <v>672533</v>
      </c>
      <c r="BZ344" s="639">
        <f t="shared" si="37"/>
        <v>2067020</v>
      </c>
      <c r="CA344" s="639">
        <f t="shared" si="37"/>
        <v>250343</v>
      </c>
      <c r="CB344" s="639">
        <f t="shared" si="37"/>
        <v>1928605</v>
      </c>
      <c r="CC344" s="639">
        <f t="shared" si="37"/>
        <v>0</v>
      </c>
      <c r="CD344" s="639">
        <f t="shared" si="37"/>
        <v>492480</v>
      </c>
      <c r="CE344" s="639">
        <f t="shared" si="37"/>
        <v>0</v>
      </c>
      <c r="CF344" s="639">
        <f t="shared" si="37"/>
        <v>0</v>
      </c>
      <c r="CG344" s="639">
        <f t="shared" si="37"/>
        <v>0</v>
      </c>
      <c r="CH344" s="639">
        <f t="shared" si="37"/>
        <v>0</v>
      </c>
      <c r="CI344" s="639">
        <f t="shared" si="37"/>
        <v>0</v>
      </c>
      <c r="CJ344" s="639">
        <f t="shared" si="37"/>
        <v>0</v>
      </c>
      <c r="CK344" s="639">
        <f t="shared" si="37"/>
        <v>0</v>
      </c>
      <c r="CL344" s="639">
        <f t="shared" si="37"/>
        <v>0</v>
      </c>
      <c r="CM344" s="639">
        <f t="shared" si="37"/>
        <v>0</v>
      </c>
      <c r="CN344" s="639">
        <f t="shared" si="37"/>
        <v>0</v>
      </c>
      <c r="CO344" s="639">
        <f t="shared" si="37"/>
        <v>0</v>
      </c>
      <c r="CP344" s="639">
        <f t="shared" si="37"/>
        <v>0</v>
      </c>
      <c r="CQ344" s="639">
        <f t="shared" si="37"/>
        <v>0</v>
      </c>
      <c r="CR344" s="639">
        <f t="shared" si="37"/>
        <v>0</v>
      </c>
      <c r="CS344" s="639">
        <f t="shared" si="37"/>
        <v>0</v>
      </c>
      <c r="CT344" s="639">
        <f t="shared" si="37"/>
        <v>0</v>
      </c>
      <c r="CU344" s="639">
        <f t="shared" si="37"/>
        <v>0</v>
      </c>
      <c r="CV344" s="639">
        <f t="shared" si="37"/>
        <v>0</v>
      </c>
      <c r="CW344" s="639">
        <f t="shared" si="37"/>
        <v>0</v>
      </c>
      <c r="CX344" s="639">
        <f t="shared" si="37"/>
        <v>0</v>
      </c>
      <c r="CY344" s="639">
        <f t="shared" si="37"/>
        <v>0</v>
      </c>
      <c r="CZ344" s="639">
        <f t="shared" si="37"/>
        <v>0</v>
      </c>
    </row>
    <row r="345" spans="1:104" x14ac:dyDescent="0.3">
      <c r="A345" s="638">
        <v>626</v>
      </c>
      <c r="D345" s="639">
        <f>D215</f>
        <v>0</v>
      </c>
      <c r="E345" s="639">
        <f t="shared" ref="E345:BP345" si="38">E215</f>
        <v>6984</v>
      </c>
      <c r="F345" s="639">
        <f t="shared" si="38"/>
        <v>0</v>
      </c>
      <c r="G345" s="639">
        <f t="shared" si="38"/>
        <v>109158</v>
      </c>
      <c r="H345" s="639">
        <f t="shared" si="38"/>
        <v>62428</v>
      </c>
      <c r="I345" s="639">
        <f t="shared" si="38"/>
        <v>51855</v>
      </c>
      <c r="J345" s="639">
        <f t="shared" si="38"/>
        <v>322</v>
      </c>
      <c r="K345" s="639">
        <f t="shared" si="38"/>
        <v>1996</v>
      </c>
      <c r="L345" s="639">
        <f t="shared" si="38"/>
        <v>6482</v>
      </c>
      <c r="M345" s="639">
        <f t="shared" si="38"/>
        <v>1421950</v>
      </c>
      <c r="N345" s="639">
        <f t="shared" si="38"/>
        <v>39205</v>
      </c>
      <c r="O345" s="639">
        <f t="shared" si="38"/>
        <v>472333</v>
      </c>
      <c r="P345" s="639">
        <f t="shared" si="38"/>
        <v>2011</v>
      </c>
      <c r="Q345" s="639">
        <f t="shared" si="38"/>
        <v>6533116</v>
      </c>
      <c r="R345" s="639">
        <f t="shared" si="38"/>
        <v>143018</v>
      </c>
      <c r="S345" s="639">
        <f t="shared" si="38"/>
        <v>4092</v>
      </c>
      <c r="T345" s="639">
        <f t="shared" si="38"/>
        <v>19468452</v>
      </c>
      <c r="U345" s="639">
        <f t="shared" si="38"/>
        <v>2667399</v>
      </c>
      <c r="V345" s="639">
        <f t="shared" si="38"/>
        <v>5306216</v>
      </c>
      <c r="W345" s="639">
        <f t="shared" si="38"/>
        <v>6632364</v>
      </c>
      <c r="X345" s="639">
        <f t="shared" si="38"/>
        <v>0</v>
      </c>
      <c r="Y345" s="639">
        <f t="shared" si="38"/>
        <v>1864753</v>
      </c>
      <c r="Z345" s="639">
        <f t="shared" si="38"/>
        <v>32504</v>
      </c>
      <c r="AA345" s="639">
        <f t="shared" si="38"/>
        <v>1600295</v>
      </c>
      <c r="AB345" s="639">
        <f t="shared" si="38"/>
        <v>267349</v>
      </c>
      <c r="AC345" s="639">
        <f t="shared" si="38"/>
        <v>147229</v>
      </c>
      <c r="AD345" s="639">
        <f t="shared" si="38"/>
        <v>61768</v>
      </c>
      <c r="AE345" s="639">
        <f t="shared" si="38"/>
        <v>145396</v>
      </c>
      <c r="AF345" s="639">
        <f t="shared" si="38"/>
        <v>4804372</v>
      </c>
      <c r="AG345" s="639">
        <f t="shared" si="38"/>
        <v>347220</v>
      </c>
      <c r="AH345" s="639">
        <f t="shared" si="38"/>
        <v>11958</v>
      </c>
      <c r="AI345" s="639">
        <f t="shared" si="38"/>
        <v>11734326</v>
      </c>
      <c r="AJ345" s="639">
        <f t="shared" si="38"/>
        <v>14310</v>
      </c>
      <c r="AK345" s="639">
        <f t="shared" si="38"/>
        <v>0</v>
      </c>
      <c r="AL345" s="639">
        <f t="shared" si="38"/>
        <v>0</v>
      </c>
      <c r="AM345" s="639">
        <f t="shared" si="38"/>
        <v>2400724</v>
      </c>
      <c r="AN345" s="639">
        <f t="shared" si="38"/>
        <v>30258</v>
      </c>
      <c r="AO345" s="639">
        <f t="shared" si="38"/>
        <v>30036</v>
      </c>
      <c r="AP345" s="639">
        <f t="shared" si="38"/>
        <v>0</v>
      </c>
      <c r="AQ345" s="639">
        <f t="shared" si="38"/>
        <v>786919</v>
      </c>
      <c r="AR345" s="639">
        <f t="shared" si="38"/>
        <v>407976</v>
      </c>
      <c r="AS345" s="639">
        <f t="shared" si="38"/>
        <v>20677</v>
      </c>
      <c r="AT345" s="639">
        <f t="shared" si="38"/>
        <v>205978</v>
      </c>
      <c r="AU345" s="639">
        <f t="shared" si="38"/>
        <v>0</v>
      </c>
      <c r="AV345" s="639">
        <f t="shared" si="38"/>
        <v>340036</v>
      </c>
      <c r="AW345" s="639">
        <f t="shared" si="38"/>
        <v>342326</v>
      </c>
      <c r="AX345" s="639">
        <f t="shared" si="38"/>
        <v>68409</v>
      </c>
      <c r="AY345" s="639">
        <f t="shared" si="38"/>
        <v>2656423</v>
      </c>
      <c r="AZ345" s="639">
        <f t="shared" si="38"/>
        <v>129621</v>
      </c>
      <c r="BA345" s="639">
        <f t="shared" si="38"/>
        <v>81095</v>
      </c>
      <c r="BB345" s="639">
        <f t="shared" si="38"/>
        <v>0</v>
      </c>
      <c r="BC345" s="639">
        <f t="shared" si="38"/>
        <v>48002</v>
      </c>
      <c r="BD345" s="639">
        <f t="shared" si="38"/>
        <v>893210</v>
      </c>
      <c r="BE345" s="639">
        <f t="shared" si="38"/>
        <v>2846</v>
      </c>
      <c r="BF345" s="639">
        <f t="shared" si="38"/>
        <v>2804</v>
      </c>
      <c r="BG345" s="639">
        <f t="shared" si="38"/>
        <v>0</v>
      </c>
      <c r="BH345" s="639">
        <f t="shared" si="38"/>
        <v>1121</v>
      </c>
      <c r="BI345" s="639">
        <f t="shared" si="38"/>
        <v>2862</v>
      </c>
      <c r="BJ345" s="639">
        <f t="shared" si="38"/>
        <v>82516</v>
      </c>
      <c r="BK345" s="639">
        <f t="shared" si="38"/>
        <v>973721</v>
      </c>
      <c r="BL345" s="639">
        <f t="shared" si="38"/>
        <v>0</v>
      </c>
      <c r="BM345" s="639">
        <f t="shared" si="38"/>
        <v>167888</v>
      </c>
      <c r="BN345" s="639">
        <f t="shared" si="38"/>
        <v>474823</v>
      </c>
      <c r="BO345" s="639">
        <f t="shared" si="38"/>
        <v>105533</v>
      </c>
      <c r="BP345" s="639">
        <f t="shared" si="38"/>
        <v>107062</v>
      </c>
      <c r="BQ345" s="639">
        <f t="shared" ref="BQ345:CZ345" si="39">BQ215</f>
        <v>1809761</v>
      </c>
      <c r="BR345" s="639">
        <f t="shared" si="39"/>
        <v>124599</v>
      </c>
      <c r="BS345" s="639">
        <f t="shared" si="39"/>
        <v>2061370</v>
      </c>
      <c r="BT345" s="639">
        <f t="shared" si="39"/>
        <v>28619</v>
      </c>
      <c r="BU345" s="639">
        <f t="shared" si="39"/>
        <v>1233922</v>
      </c>
      <c r="BV345" s="639">
        <f t="shared" si="39"/>
        <v>50002</v>
      </c>
      <c r="BW345" s="639">
        <f t="shared" si="39"/>
        <v>0</v>
      </c>
      <c r="BX345" s="639">
        <f t="shared" si="39"/>
        <v>49597</v>
      </c>
      <c r="BY345" s="639">
        <f t="shared" si="39"/>
        <v>2229</v>
      </c>
      <c r="BZ345" s="639">
        <f t="shared" si="39"/>
        <v>117574</v>
      </c>
      <c r="CA345" s="639">
        <f t="shared" si="39"/>
        <v>8136</v>
      </c>
      <c r="CB345" s="639">
        <f t="shared" si="39"/>
        <v>172194</v>
      </c>
      <c r="CC345" s="639">
        <f t="shared" si="39"/>
        <v>0</v>
      </c>
      <c r="CD345" s="639">
        <f t="shared" si="39"/>
        <v>20738</v>
      </c>
      <c r="CE345" s="639">
        <f t="shared" si="39"/>
        <v>0</v>
      </c>
      <c r="CF345" s="639">
        <f t="shared" si="39"/>
        <v>0</v>
      </c>
      <c r="CG345" s="639">
        <f t="shared" si="39"/>
        <v>0</v>
      </c>
      <c r="CH345" s="639">
        <f t="shared" si="39"/>
        <v>0</v>
      </c>
      <c r="CI345" s="639">
        <f t="shared" si="39"/>
        <v>0</v>
      </c>
      <c r="CJ345" s="639">
        <f t="shared" si="39"/>
        <v>0</v>
      </c>
      <c r="CK345" s="639">
        <f t="shared" si="39"/>
        <v>0</v>
      </c>
      <c r="CL345" s="639">
        <f t="shared" si="39"/>
        <v>0</v>
      </c>
      <c r="CM345" s="639">
        <f t="shared" si="39"/>
        <v>0</v>
      </c>
      <c r="CN345" s="639">
        <f t="shared" si="39"/>
        <v>0</v>
      </c>
      <c r="CO345" s="639">
        <f t="shared" si="39"/>
        <v>0</v>
      </c>
      <c r="CP345" s="639">
        <f t="shared" si="39"/>
        <v>0</v>
      </c>
      <c r="CQ345" s="639">
        <f t="shared" si="39"/>
        <v>0</v>
      </c>
      <c r="CR345" s="639">
        <f t="shared" si="39"/>
        <v>0</v>
      </c>
      <c r="CS345" s="639">
        <f t="shared" si="39"/>
        <v>0</v>
      </c>
      <c r="CT345" s="639">
        <f t="shared" si="39"/>
        <v>0</v>
      </c>
      <c r="CU345" s="639">
        <f t="shared" si="39"/>
        <v>0</v>
      </c>
      <c r="CV345" s="639">
        <f t="shared" si="39"/>
        <v>0</v>
      </c>
      <c r="CW345" s="639">
        <f t="shared" si="39"/>
        <v>0</v>
      </c>
      <c r="CX345" s="639">
        <f t="shared" si="39"/>
        <v>0</v>
      </c>
      <c r="CY345" s="639">
        <f t="shared" si="39"/>
        <v>0</v>
      </c>
      <c r="CZ345" s="639">
        <f t="shared" si="39"/>
        <v>0</v>
      </c>
    </row>
    <row r="346" spans="1:104" x14ac:dyDescent="0.3">
      <c r="A346" s="638">
        <v>338</v>
      </c>
      <c r="D346" s="644">
        <f>D83</f>
        <v>0</v>
      </c>
      <c r="E346" s="644">
        <f t="shared" ref="E346:BP346" si="40">E83</f>
        <v>6984</v>
      </c>
      <c r="F346" s="644">
        <f t="shared" si="40"/>
        <v>0</v>
      </c>
      <c r="G346" s="644">
        <f t="shared" si="40"/>
        <v>766904</v>
      </c>
      <c r="H346" s="644">
        <f t="shared" si="40"/>
        <v>80876</v>
      </c>
      <c r="I346" s="644">
        <f t="shared" si="40"/>
        <v>281061</v>
      </c>
      <c r="J346" s="644">
        <f t="shared" si="40"/>
        <v>322</v>
      </c>
      <c r="K346" s="644">
        <f t="shared" si="40"/>
        <v>29582</v>
      </c>
      <c r="L346" s="644">
        <f t="shared" si="40"/>
        <v>6482</v>
      </c>
      <c r="M346" s="644">
        <f t="shared" si="40"/>
        <v>12699010</v>
      </c>
      <c r="N346" s="644">
        <f t="shared" si="40"/>
        <v>282973</v>
      </c>
      <c r="O346" s="644">
        <f t="shared" si="40"/>
        <v>4636566</v>
      </c>
      <c r="P346" s="644">
        <f t="shared" si="40"/>
        <v>2011</v>
      </c>
      <c r="Q346" s="644">
        <f t="shared" si="40"/>
        <v>74903404</v>
      </c>
      <c r="R346" s="644">
        <f t="shared" si="40"/>
        <v>1617829</v>
      </c>
      <c r="S346" s="644">
        <f t="shared" si="40"/>
        <v>4092</v>
      </c>
      <c r="T346" s="644">
        <f t="shared" si="40"/>
        <v>175337710</v>
      </c>
      <c r="U346" s="644">
        <f t="shared" si="40"/>
        <v>23393707</v>
      </c>
      <c r="V346" s="644">
        <f t="shared" si="40"/>
        <v>34796695</v>
      </c>
      <c r="W346" s="644">
        <f t="shared" si="40"/>
        <v>47901831</v>
      </c>
      <c r="X346" s="644">
        <f t="shared" si="40"/>
        <v>0</v>
      </c>
      <c r="Y346" s="644">
        <f t="shared" si="40"/>
        <v>7385622</v>
      </c>
      <c r="Z346" s="644">
        <f t="shared" si="40"/>
        <v>377475</v>
      </c>
      <c r="AA346" s="644">
        <f t="shared" si="40"/>
        <v>18317159</v>
      </c>
      <c r="AB346" s="644">
        <f t="shared" si="40"/>
        <v>1803811</v>
      </c>
      <c r="AC346" s="644">
        <f t="shared" si="40"/>
        <v>895373</v>
      </c>
      <c r="AD346" s="644">
        <f t="shared" si="40"/>
        <v>817948</v>
      </c>
      <c r="AE346" s="644">
        <f t="shared" si="40"/>
        <v>2728206</v>
      </c>
      <c r="AF346" s="644">
        <f t="shared" si="40"/>
        <v>21644882</v>
      </c>
      <c r="AG346" s="644">
        <f t="shared" si="40"/>
        <v>3380917</v>
      </c>
      <c r="AH346" s="644">
        <f t="shared" si="40"/>
        <v>514933</v>
      </c>
      <c r="AI346" s="644">
        <f t="shared" si="40"/>
        <v>83285411</v>
      </c>
      <c r="AJ346" s="644">
        <f t="shared" si="40"/>
        <v>38252</v>
      </c>
      <c r="AK346" s="644">
        <f t="shared" si="40"/>
        <v>0</v>
      </c>
      <c r="AL346" s="644">
        <f t="shared" si="40"/>
        <v>0</v>
      </c>
      <c r="AM346" s="644">
        <f t="shared" si="40"/>
        <v>15894092</v>
      </c>
      <c r="AN346" s="644">
        <f t="shared" si="40"/>
        <v>254696</v>
      </c>
      <c r="AO346" s="644">
        <f t="shared" si="40"/>
        <v>377817</v>
      </c>
      <c r="AP346" s="644">
        <f t="shared" si="40"/>
        <v>0</v>
      </c>
      <c r="AQ346" s="644">
        <f t="shared" si="40"/>
        <v>16414865</v>
      </c>
      <c r="AR346" s="644">
        <f t="shared" si="40"/>
        <v>51718836</v>
      </c>
      <c r="AS346" s="644">
        <f t="shared" si="40"/>
        <v>416084</v>
      </c>
      <c r="AT346" s="644">
        <f t="shared" si="40"/>
        <v>1393497</v>
      </c>
      <c r="AU346" s="644">
        <f t="shared" si="40"/>
        <v>0</v>
      </c>
      <c r="AV346" s="644">
        <f t="shared" si="40"/>
        <v>15866490</v>
      </c>
      <c r="AW346" s="644">
        <f t="shared" si="40"/>
        <v>1602654</v>
      </c>
      <c r="AX346" s="644">
        <f t="shared" si="40"/>
        <v>577826</v>
      </c>
      <c r="AY346" s="644">
        <f t="shared" si="40"/>
        <v>11714033</v>
      </c>
      <c r="AZ346" s="644">
        <f t="shared" si="40"/>
        <v>407415</v>
      </c>
      <c r="BA346" s="644">
        <f t="shared" si="40"/>
        <v>267155</v>
      </c>
      <c r="BB346" s="644">
        <f t="shared" si="40"/>
        <v>0</v>
      </c>
      <c r="BC346" s="644">
        <f t="shared" si="40"/>
        <v>48002</v>
      </c>
      <c r="BD346" s="644">
        <f t="shared" si="40"/>
        <v>12562868</v>
      </c>
      <c r="BE346" s="644">
        <f t="shared" si="40"/>
        <v>2846</v>
      </c>
      <c r="BF346" s="644">
        <f t="shared" si="40"/>
        <v>57551</v>
      </c>
      <c r="BG346" s="644">
        <f t="shared" si="40"/>
        <v>0</v>
      </c>
      <c r="BH346" s="644">
        <f t="shared" si="40"/>
        <v>1121</v>
      </c>
      <c r="BI346" s="644">
        <f t="shared" si="40"/>
        <v>31290</v>
      </c>
      <c r="BJ346" s="644">
        <f t="shared" si="40"/>
        <v>100978</v>
      </c>
      <c r="BK346" s="644">
        <f t="shared" si="40"/>
        <v>5587252</v>
      </c>
      <c r="BL346" s="644">
        <f t="shared" si="40"/>
        <v>0</v>
      </c>
      <c r="BM346" s="644">
        <f t="shared" si="40"/>
        <v>850019</v>
      </c>
      <c r="BN346" s="644">
        <f t="shared" si="40"/>
        <v>2631116</v>
      </c>
      <c r="BO346" s="644">
        <f t="shared" si="40"/>
        <v>1317169</v>
      </c>
      <c r="BP346" s="644">
        <f t="shared" si="40"/>
        <v>1945920</v>
      </c>
      <c r="BQ346" s="644">
        <f t="shared" ref="BQ346:CZ346" si="41">BQ83</f>
        <v>7599334</v>
      </c>
      <c r="BR346" s="644">
        <f t="shared" si="41"/>
        <v>803498</v>
      </c>
      <c r="BS346" s="644">
        <f t="shared" si="41"/>
        <v>31167225</v>
      </c>
      <c r="BT346" s="644">
        <f t="shared" si="41"/>
        <v>358588</v>
      </c>
      <c r="BU346" s="644">
        <f t="shared" si="41"/>
        <v>4496995</v>
      </c>
      <c r="BV346" s="644">
        <f t="shared" si="41"/>
        <v>50002</v>
      </c>
      <c r="BW346" s="644">
        <f t="shared" si="41"/>
        <v>0</v>
      </c>
      <c r="BX346" s="644">
        <f t="shared" si="41"/>
        <v>966952</v>
      </c>
      <c r="BY346" s="644">
        <f t="shared" si="41"/>
        <v>9257</v>
      </c>
      <c r="BZ346" s="644">
        <f t="shared" si="41"/>
        <v>1184068</v>
      </c>
      <c r="CA346" s="644">
        <f t="shared" si="41"/>
        <v>8480</v>
      </c>
      <c r="CB346" s="644">
        <f t="shared" si="41"/>
        <v>950056</v>
      </c>
      <c r="CC346" s="644">
        <f t="shared" si="41"/>
        <v>0</v>
      </c>
      <c r="CD346" s="644">
        <f t="shared" si="41"/>
        <v>40460</v>
      </c>
      <c r="CE346" s="644">
        <f t="shared" si="41"/>
        <v>0</v>
      </c>
      <c r="CF346" s="644">
        <f t="shared" si="41"/>
        <v>0</v>
      </c>
      <c r="CG346" s="644">
        <f t="shared" si="41"/>
        <v>0</v>
      </c>
      <c r="CH346" s="644">
        <f t="shared" si="41"/>
        <v>0</v>
      </c>
      <c r="CI346" s="644">
        <f t="shared" si="41"/>
        <v>0</v>
      </c>
      <c r="CJ346" s="644">
        <f t="shared" si="41"/>
        <v>0</v>
      </c>
      <c r="CK346" s="644">
        <f t="shared" si="41"/>
        <v>0</v>
      </c>
      <c r="CL346" s="644">
        <f t="shared" si="41"/>
        <v>0</v>
      </c>
      <c r="CM346" s="644">
        <f t="shared" si="41"/>
        <v>0</v>
      </c>
      <c r="CN346" s="644">
        <f t="shared" si="41"/>
        <v>0</v>
      </c>
      <c r="CO346" s="644">
        <f t="shared" si="41"/>
        <v>0</v>
      </c>
      <c r="CP346" s="644">
        <f t="shared" si="41"/>
        <v>0</v>
      </c>
      <c r="CQ346" s="644">
        <f t="shared" si="41"/>
        <v>0</v>
      </c>
      <c r="CR346" s="644">
        <f t="shared" si="41"/>
        <v>0</v>
      </c>
      <c r="CS346" s="644">
        <f t="shared" si="41"/>
        <v>0</v>
      </c>
      <c r="CT346" s="644">
        <f t="shared" si="41"/>
        <v>0</v>
      </c>
      <c r="CU346" s="644">
        <f t="shared" si="41"/>
        <v>0</v>
      </c>
      <c r="CV346" s="644">
        <f t="shared" si="41"/>
        <v>0</v>
      </c>
      <c r="CW346" s="644">
        <f t="shared" si="41"/>
        <v>0</v>
      </c>
      <c r="CX346" s="644">
        <f t="shared" si="41"/>
        <v>0</v>
      </c>
      <c r="CY346" s="644">
        <f t="shared" si="41"/>
        <v>0</v>
      </c>
      <c r="CZ346" s="644">
        <f t="shared" si="41"/>
        <v>0</v>
      </c>
    </row>
    <row r="347" spans="1:104" x14ac:dyDescent="0.3">
      <c r="A347" s="642">
        <v>620</v>
      </c>
      <c r="D347" s="643">
        <f>D211</f>
        <v>0</v>
      </c>
      <c r="E347" s="643">
        <f t="shared" ref="E347:BP347" si="42">E211</f>
        <v>2</v>
      </c>
      <c r="F347" s="643">
        <f t="shared" si="42"/>
        <v>0</v>
      </c>
      <c r="G347" s="643">
        <f t="shared" si="42"/>
        <v>2</v>
      </c>
      <c r="H347" s="643">
        <f t="shared" si="42"/>
        <v>1</v>
      </c>
      <c r="I347" s="643">
        <f t="shared" si="42"/>
        <v>2</v>
      </c>
      <c r="J347" s="643">
        <f t="shared" si="42"/>
        <v>1</v>
      </c>
      <c r="K347" s="643">
        <f t="shared" si="42"/>
        <v>2</v>
      </c>
      <c r="L347" s="643">
        <f t="shared" si="42"/>
        <v>2</v>
      </c>
      <c r="M347" s="643">
        <f t="shared" si="42"/>
        <v>2</v>
      </c>
      <c r="N347" s="643">
        <f t="shared" si="42"/>
        <v>2</v>
      </c>
      <c r="O347" s="643">
        <f t="shared" si="42"/>
        <v>1</v>
      </c>
      <c r="P347" s="643">
        <f t="shared" si="42"/>
        <v>2</v>
      </c>
      <c r="Q347" s="643">
        <f t="shared" si="42"/>
        <v>2</v>
      </c>
      <c r="R347" s="643">
        <f t="shared" si="42"/>
        <v>2</v>
      </c>
      <c r="S347" s="643">
        <f t="shared" si="42"/>
        <v>2</v>
      </c>
      <c r="T347" s="643">
        <f t="shared" si="42"/>
        <v>2</v>
      </c>
      <c r="U347" s="643">
        <f t="shared" si="42"/>
        <v>1</v>
      </c>
      <c r="V347" s="643">
        <f t="shared" si="42"/>
        <v>1</v>
      </c>
      <c r="W347" s="643">
        <f t="shared" si="42"/>
        <v>1</v>
      </c>
      <c r="X347" s="643">
        <f t="shared" si="42"/>
        <v>0</v>
      </c>
      <c r="Y347" s="643">
        <f t="shared" si="42"/>
        <v>1</v>
      </c>
      <c r="Z347" s="643">
        <f t="shared" si="42"/>
        <v>2</v>
      </c>
      <c r="AA347" s="643">
        <f t="shared" si="42"/>
        <v>1</v>
      </c>
      <c r="AB347" s="643">
        <f t="shared" si="42"/>
        <v>2</v>
      </c>
      <c r="AC347" s="643">
        <f t="shared" si="42"/>
        <v>2</v>
      </c>
      <c r="AD347" s="643">
        <f t="shared" si="42"/>
        <v>1</v>
      </c>
      <c r="AE347" s="643">
        <f t="shared" si="42"/>
        <v>2</v>
      </c>
      <c r="AF347" s="643">
        <f t="shared" si="42"/>
        <v>1</v>
      </c>
      <c r="AG347" s="643">
        <f t="shared" si="42"/>
        <v>2</v>
      </c>
      <c r="AH347" s="643">
        <f t="shared" si="42"/>
        <v>2</v>
      </c>
      <c r="AI347" s="643">
        <f t="shared" si="42"/>
        <v>1</v>
      </c>
      <c r="AJ347" s="643">
        <f t="shared" si="42"/>
        <v>2</v>
      </c>
      <c r="AK347" s="643">
        <f t="shared" si="42"/>
        <v>0</v>
      </c>
      <c r="AL347" s="643">
        <f t="shared" si="42"/>
        <v>0</v>
      </c>
      <c r="AM347" s="643">
        <f t="shared" si="42"/>
        <v>1</v>
      </c>
      <c r="AN347" s="643">
        <f t="shared" si="42"/>
        <v>2</v>
      </c>
      <c r="AO347" s="643">
        <f t="shared" si="42"/>
        <v>2</v>
      </c>
      <c r="AP347" s="643">
        <f t="shared" si="42"/>
        <v>2</v>
      </c>
      <c r="AQ347" s="643">
        <f t="shared" si="42"/>
        <v>1</v>
      </c>
      <c r="AR347" s="643">
        <f t="shared" si="42"/>
        <v>2</v>
      </c>
      <c r="AS347" s="643">
        <f t="shared" si="42"/>
        <v>2</v>
      </c>
      <c r="AT347" s="643">
        <f t="shared" si="42"/>
        <v>2</v>
      </c>
      <c r="AU347" s="643">
        <f t="shared" si="42"/>
        <v>0</v>
      </c>
      <c r="AV347" s="643">
        <f t="shared" si="42"/>
        <v>1</v>
      </c>
      <c r="AW347" s="643">
        <f t="shared" si="42"/>
        <v>1</v>
      </c>
      <c r="AX347" s="643">
        <f t="shared" si="42"/>
        <v>2</v>
      </c>
      <c r="AY347" s="643">
        <f t="shared" si="42"/>
        <v>2</v>
      </c>
      <c r="AZ347" s="643">
        <f t="shared" si="42"/>
        <v>2</v>
      </c>
      <c r="BA347" s="643">
        <f t="shared" si="42"/>
        <v>2</v>
      </c>
      <c r="BB347" s="643">
        <f t="shared" si="42"/>
        <v>2</v>
      </c>
      <c r="BC347" s="643">
        <f t="shared" si="42"/>
        <v>2</v>
      </c>
      <c r="BD347" s="643">
        <f t="shared" si="42"/>
        <v>2</v>
      </c>
      <c r="BE347" s="643">
        <f t="shared" si="42"/>
        <v>2</v>
      </c>
      <c r="BF347" s="643">
        <f t="shared" si="42"/>
        <v>2</v>
      </c>
      <c r="BG347" s="643">
        <f t="shared" si="42"/>
        <v>0</v>
      </c>
      <c r="BH347" s="643">
        <f t="shared" si="42"/>
        <v>2</v>
      </c>
      <c r="BI347" s="643">
        <f t="shared" si="42"/>
        <v>2</v>
      </c>
      <c r="BJ347" s="643">
        <f t="shared" si="42"/>
        <v>2</v>
      </c>
      <c r="BK347" s="643">
        <f t="shared" si="42"/>
        <v>2</v>
      </c>
      <c r="BL347" s="643">
        <f t="shared" si="42"/>
        <v>0</v>
      </c>
      <c r="BM347" s="643">
        <f t="shared" si="42"/>
        <v>2</v>
      </c>
      <c r="BN347" s="643">
        <f t="shared" si="42"/>
        <v>2</v>
      </c>
      <c r="BO347" s="643">
        <f t="shared" si="42"/>
        <v>2</v>
      </c>
      <c r="BP347" s="643">
        <f t="shared" si="42"/>
        <v>2</v>
      </c>
      <c r="BQ347" s="643">
        <f t="shared" ref="BQ347:CZ347" si="43">BQ211</f>
        <v>2</v>
      </c>
      <c r="BR347" s="643">
        <f t="shared" si="43"/>
        <v>2</v>
      </c>
      <c r="BS347" s="643">
        <f t="shared" si="43"/>
        <v>2</v>
      </c>
      <c r="BT347" s="643">
        <f t="shared" si="43"/>
        <v>2</v>
      </c>
      <c r="BU347" s="643">
        <f t="shared" si="43"/>
        <v>1</v>
      </c>
      <c r="BV347" s="643">
        <f t="shared" si="43"/>
        <v>2</v>
      </c>
      <c r="BW347" s="643">
        <f t="shared" si="43"/>
        <v>0</v>
      </c>
      <c r="BX347" s="643">
        <f t="shared" si="43"/>
        <v>2</v>
      </c>
      <c r="BY347" s="643">
        <f t="shared" si="43"/>
        <v>2</v>
      </c>
      <c r="BZ347" s="643">
        <f t="shared" si="43"/>
        <v>2</v>
      </c>
      <c r="CA347" s="643">
        <f t="shared" si="43"/>
        <v>2</v>
      </c>
      <c r="CB347" s="643">
        <f t="shared" si="43"/>
        <v>1</v>
      </c>
      <c r="CC347" s="643">
        <f t="shared" si="43"/>
        <v>0</v>
      </c>
      <c r="CD347" s="643">
        <f t="shared" si="43"/>
        <v>2</v>
      </c>
      <c r="CE347" s="643">
        <f t="shared" si="43"/>
        <v>0</v>
      </c>
      <c r="CF347" s="643">
        <f t="shared" si="43"/>
        <v>0</v>
      </c>
      <c r="CG347" s="643">
        <f t="shared" si="43"/>
        <v>0</v>
      </c>
      <c r="CH347" s="643">
        <f t="shared" si="43"/>
        <v>0</v>
      </c>
      <c r="CI347" s="643">
        <f t="shared" si="43"/>
        <v>0</v>
      </c>
      <c r="CJ347" s="643">
        <f t="shared" si="43"/>
        <v>0</v>
      </c>
      <c r="CK347" s="643">
        <f t="shared" si="43"/>
        <v>0</v>
      </c>
      <c r="CL347" s="643">
        <f t="shared" si="43"/>
        <v>0</v>
      </c>
      <c r="CM347" s="643">
        <f t="shared" si="43"/>
        <v>0</v>
      </c>
      <c r="CN347" s="643">
        <f t="shared" si="43"/>
        <v>0</v>
      </c>
      <c r="CO347" s="643">
        <f t="shared" si="43"/>
        <v>0</v>
      </c>
      <c r="CP347" s="643">
        <f t="shared" si="43"/>
        <v>0</v>
      </c>
      <c r="CQ347" s="643">
        <f t="shared" si="43"/>
        <v>0</v>
      </c>
      <c r="CR347" s="643">
        <f t="shared" si="43"/>
        <v>0</v>
      </c>
      <c r="CS347" s="643">
        <f t="shared" si="43"/>
        <v>0</v>
      </c>
      <c r="CT347" s="643">
        <f t="shared" si="43"/>
        <v>0</v>
      </c>
      <c r="CU347" s="643">
        <f t="shared" si="43"/>
        <v>0</v>
      </c>
      <c r="CV347" s="643">
        <f t="shared" si="43"/>
        <v>0</v>
      </c>
      <c r="CW347" s="643">
        <f t="shared" si="43"/>
        <v>0</v>
      </c>
      <c r="CX347" s="643">
        <f t="shared" si="43"/>
        <v>0</v>
      </c>
      <c r="CY347" s="643">
        <f t="shared" si="43"/>
        <v>0</v>
      </c>
      <c r="CZ347" s="643">
        <f t="shared" si="43"/>
        <v>0</v>
      </c>
    </row>
    <row r="348" spans="1:104" x14ac:dyDescent="0.3">
      <c r="A348" s="155">
        <v>545</v>
      </c>
      <c r="D348" s="643">
        <f>D166</f>
        <v>0</v>
      </c>
      <c r="E348" s="643">
        <f t="shared" ref="E348:BP348" si="44">E166</f>
        <v>0</v>
      </c>
      <c r="F348" s="643">
        <f t="shared" si="44"/>
        <v>0</v>
      </c>
      <c r="G348" s="643">
        <f t="shared" si="44"/>
        <v>0</v>
      </c>
      <c r="H348" s="643">
        <f t="shared" si="44"/>
        <v>0</v>
      </c>
      <c r="I348" s="643">
        <f t="shared" si="44"/>
        <v>0</v>
      </c>
      <c r="J348" s="643">
        <f t="shared" si="44"/>
        <v>0</v>
      </c>
      <c r="K348" s="643">
        <f t="shared" si="44"/>
        <v>0</v>
      </c>
      <c r="L348" s="643">
        <f t="shared" si="44"/>
        <v>0</v>
      </c>
      <c r="M348" s="643">
        <f t="shared" si="44"/>
        <v>0</v>
      </c>
      <c r="N348" s="643">
        <f t="shared" si="44"/>
        <v>0</v>
      </c>
      <c r="O348" s="643">
        <f t="shared" si="44"/>
        <v>0</v>
      </c>
      <c r="P348" s="643">
        <f t="shared" si="44"/>
        <v>0</v>
      </c>
      <c r="Q348" s="643">
        <f t="shared" si="44"/>
        <v>0</v>
      </c>
      <c r="R348" s="643">
        <f t="shared" si="44"/>
        <v>0</v>
      </c>
      <c r="S348" s="643">
        <f t="shared" si="44"/>
        <v>0</v>
      </c>
      <c r="T348" s="643">
        <f t="shared" si="44"/>
        <v>0</v>
      </c>
      <c r="U348" s="643">
        <f t="shared" si="44"/>
        <v>0</v>
      </c>
      <c r="V348" s="643">
        <f t="shared" si="44"/>
        <v>0</v>
      </c>
      <c r="W348" s="643">
        <f t="shared" si="44"/>
        <v>0</v>
      </c>
      <c r="X348" s="643">
        <f t="shared" si="44"/>
        <v>0</v>
      </c>
      <c r="Y348" s="643">
        <f t="shared" si="44"/>
        <v>0</v>
      </c>
      <c r="Z348" s="643">
        <f t="shared" si="44"/>
        <v>0</v>
      </c>
      <c r="AA348" s="643">
        <f t="shared" si="44"/>
        <v>0</v>
      </c>
      <c r="AB348" s="643">
        <f t="shared" si="44"/>
        <v>0</v>
      </c>
      <c r="AC348" s="643">
        <f t="shared" si="44"/>
        <v>0</v>
      </c>
      <c r="AD348" s="643">
        <f t="shared" si="44"/>
        <v>0</v>
      </c>
      <c r="AE348" s="643">
        <f t="shared" si="44"/>
        <v>0</v>
      </c>
      <c r="AF348" s="643">
        <f t="shared" si="44"/>
        <v>0</v>
      </c>
      <c r="AG348" s="643">
        <f t="shared" si="44"/>
        <v>0</v>
      </c>
      <c r="AH348" s="643">
        <f t="shared" si="44"/>
        <v>0</v>
      </c>
      <c r="AI348" s="643">
        <f t="shared" si="44"/>
        <v>0</v>
      </c>
      <c r="AJ348" s="643">
        <f t="shared" si="44"/>
        <v>0</v>
      </c>
      <c r="AK348" s="643">
        <f t="shared" si="44"/>
        <v>0</v>
      </c>
      <c r="AL348" s="643">
        <f t="shared" si="44"/>
        <v>0</v>
      </c>
      <c r="AM348" s="643">
        <f t="shared" si="44"/>
        <v>0</v>
      </c>
      <c r="AN348" s="643">
        <f t="shared" si="44"/>
        <v>0</v>
      </c>
      <c r="AO348" s="643">
        <f t="shared" si="44"/>
        <v>0.02</v>
      </c>
      <c r="AP348" s="643">
        <f t="shared" si="44"/>
        <v>0</v>
      </c>
      <c r="AQ348" s="643">
        <f t="shared" si="44"/>
        <v>0</v>
      </c>
      <c r="AR348" s="643">
        <f t="shared" si="44"/>
        <v>0</v>
      </c>
      <c r="AS348" s="643">
        <f t="shared" si="44"/>
        <v>0</v>
      </c>
      <c r="AT348" s="643">
        <f t="shared" si="44"/>
        <v>0</v>
      </c>
      <c r="AU348" s="643">
        <f t="shared" si="44"/>
        <v>0</v>
      </c>
      <c r="AV348" s="643">
        <f t="shared" si="44"/>
        <v>0</v>
      </c>
      <c r="AW348" s="643">
        <f t="shared" si="44"/>
        <v>0</v>
      </c>
      <c r="AX348" s="643">
        <f t="shared" si="44"/>
        <v>0</v>
      </c>
      <c r="AY348" s="643">
        <f t="shared" si="44"/>
        <v>0</v>
      </c>
      <c r="AZ348" s="643">
        <f t="shared" si="44"/>
        <v>0</v>
      </c>
      <c r="BA348" s="643">
        <f t="shared" si="44"/>
        <v>0</v>
      </c>
      <c r="BB348" s="643">
        <f t="shared" si="44"/>
        <v>0</v>
      </c>
      <c r="BC348" s="643">
        <f t="shared" si="44"/>
        <v>0</v>
      </c>
      <c r="BD348" s="643">
        <f t="shared" si="44"/>
        <v>0</v>
      </c>
      <c r="BE348" s="643">
        <f t="shared" si="44"/>
        <v>0</v>
      </c>
      <c r="BF348" s="643">
        <f t="shared" si="44"/>
        <v>0</v>
      </c>
      <c r="BG348" s="643">
        <f t="shared" si="44"/>
        <v>0</v>
      </c>
      <c r="BH348" s="643">
        <f t="shared" si="44"/>
        <v>0</v>
      </c>
      <c r="BI348" s="643">
        <f t="shared" si="44"/>
        <v>0</v>
      </c>
      <c r="BJ348" s="643">
        <f t="shared" si="44"/>
        <v>0</v>
      </c>
      <c r="BK348" s="643">
        <f t="shared" si="44"/>
        <v>0</v>
      </c>
      <c r="BL348" s="643">
        <f t="shared" si="44"/>
        <v>0</v>
      </c>
      <c r="BM348" s="643">
        <f t="shared" si="44"/>
        <v>0</v>
      </c>
      <c r="BN348" s="643">
        <f t="shared" si="44"/>
        <v>0.01</v>
      </c>
      <c r="BO348" s="643">
        <f t="shared" si="44"/>
        <v>0</v>
      </c>
      <c r="BP348" s="643">
        <f t="shared" si="44"/>
        <v>0.01</v>
      </c>
      <c r="BQ348" s="643">
        <f t="shared" ref="BQ348:CZ348" si="45">BQ166</f>
        <v>1.4999999999999999E-2</v>
      </c>
      <c r="BR348" s="643">
        <f t="shared" si="45"/>
        <v>0</v>
      </c>
      <c r="BS348" s="643">
        <f t="shared" si="45"/>
        <v>0</v>
      </c>
      <c r="BT348" s="643">
        <f t="shared" si="45"/>
        <v>0</v>
      </c>
      <c r="BU348" s="643">
        <f t="shared" si="45"/>
        <v>0</v>
      </c>
      <c r="BV348" s="643">
        <f t="shared" si="45"/>
        <v>0</v>
      </c>
      <c r="BW348" s="643">
        <f t="shared" si="45"/>
        <v>0</v>
      </c>
      <c r="BX348" s="643">
        <f t="shared" si="45"/>
        <v>0</v>
      </c>
      <c r="BY348" s="643">
        <f t="shared" si="45"/>
        <v>0</v>
      </c>
      <c r="BZ348" s="643">
        <f t="shared" si="45"/>
        <v>0</v>
      </c>
      <c r="CA348" s="643">
        <f t="shared" si="45"/>
        <v>0</v>
      </c>
      <c r="CB348" s="643">
        <f t="shared" si="45"/>
        <v>0</v>
      </c>
      <c r="CC348" s="643">
        <f t="shared" si="45"/>
        <v>0</v>
      </c>
      <c r="CD348" s="643">
        <f t="shared" si="45"/>
        <v>0</v>
      </c>
      <c r="CE348" s="643">
        <f t="shared" si="45"/>
        <v>0</v>
      </c>
      <c r="CF348" s="643">
        <f t="shared" si="45"/>
        <v>0</v>
      </c>
      <c r="CG348" s="643">
        <f t="shared" si="45"/>
        <v>0</v>
      </c>
      <c r="CH348" s="643">
        <f t="shared" si="45"/>
        <v>0</v>
      </c>
      <c r="CI348" s="643">
        <f t="shared" si="45"/>
        <v>0</v>
      </c>
      <c r="CJ348" s="643">
        <f t="shared" si="45"/>
        <v>0</v>
      </c>
      <c r="CK348" s="643">
        <f t="shared" si="45"/>
        <v>0</v>
      </c>
      <c r="CL348" s="643">
        <f t="shared" si="45"/>
        <v>0</v>
      </c>
      <c r="CM348" s="643">
        <f t="shared" si="45"/>
        <v>0</v>
      </c>
      <c r="CN348" s="643">
        <f t="shared" si="45"/>
        <v>0</v>
      </c>
      <c r="CO348" s="643">
        <f t="shared" si="45"/>
        <v>0</v>
      </c>
      <c r="CP348" s="643">
        <f t="shared" si="45"/>
        <v>0</v>
      </c>
      <c r="CQ348" s="643">
        <f t="shared" si="45"/>
        <v>0</v>
      </c>
      <c r="CR348" s="643">
        <f t="shared" si="45"/>
        <v>0</v>
      </c>
      <c r="CS348" s="643">
        <f t="shared" si="45"/>
        <v>0</v>
      </c>
      <c r="CT348" s="643">
        <f t="shared" si="45"/>
        <v>0</v>
      </c>
      <c r="CU348" s="643">
        <f t="shared" si="45"/>
        <v>0</v>
      </c>
      <c r="CV348" s="643">
        <f t="shared" si="45"/>
        <v>0</v>
      </c>
      <c r="CW348" s="643">
        <f t="shared" si="45"/>
        <v>0</v>
      </c>
      <c r="CX348" s="643">
        <f t="shared" si="45"/>
        <v>0</v>
      </c>
      <c r="CY348" s="643">
        <f t="shared" si="45"/>
        <v>0</v>
      </c>
      <c r="CZ348" s="643">
        <f t="shared" si="45"/>
        <v>0</v>
      </c>
    </row>
    <row r="349" spans="1:104" x14ac:dyDescent="0.3">
      <c r="A349" s="642">
        <v>624</v>
      </c>
      <c r="D349" s="643">
        <f>D214</f>
        <v>0</v>
      </c>
      <c r="E349" s="643">
        <f t="shared" ref="E349:BP349" si="46">E214</f>
        <v>1</v>
      </c>
      <c r="F349" s="643">
        <f t="shared" si="46"/>
        <v>0</v>
      </c>
      <c r="G349" s="643">
        <f t="shared" si="46"/>
        <v>1</v>
      </c>
      <c r="H349" s="643">
        <f t="shared" si="46"/>
        <v>2</v>
      </c>
      <c r="I349" s="643">
        <f t="shared" si="46"/>
        <v>2</v>
      </c>
      <c r="J349" s="643">
        <f t="shared" si="46"/>
        <v>1</v>
      </c>
      <c r="K349" s="643">
        <f t="shared" si="46"/>
        <v>1</v>
      </c>
      <c r="L349" s="643">
        <f t="shared" si="46"/>
        <v>1</v>
      </c>
      <c r="M349" s="643">
        <f t="shared" si="46"/>
        <v>1</v>
      </c>
      <c r="N349" s="643">
        <f t="shared" si="46"/>
        <v>1</v>
      </c>
      <c r="O349" s="643">
        <f t="shared" si="46"/>
        <v>1</v>
      </c>
      <c r="P349" s="643">
        <f t="shared" si="46"/>
        <v>1</v>
      </c>
      <c r="Q349" s="643">
        <f t="shared" si="46"/>
        <v>2</v>
      </c>
      <c r="R349" s="643">
        <f t="shared" si="46"/>
        <v>1</v>
      </c>
      <c r="S349" s="643">
        <f t="shared" si="46"/>
        <v>0</v>
      </c>
      <c r="T349" s="643">
        <f t="shared" si="46"/>
        <v>1</v>
      </c>
      <c r="U349" s="643">
        <f t="shared" si="46"/>
        <v>2</v>
      </c>
      <c r="V349" s="643">
        <f t="shared" si="46"/>
        <v>2</v>
      </c>
      <c r="W349" s="643">
        <f t="shared" si="46"/>
        <v>1</v>
      </c>
      <c r="X349" s="643">
        <f t="shared" si="46"/>
        <v>0</v>
      </c>
      <c r="Y349" s="643">
        <f t="shared" si="46"/>
        <v>2</v>
      </c>
      <c r="Z349" s="643">
        <f t="shared" si="46"/>
        <v>1</v>
      </c>
      <c r="AA349" s="643">
        <f t="shared" si="46"/>
        <v>1</v>
      </c>
      <c r="AB349" s="643">
        <f t="shared" si="46"/>
        <v>1</v>
      </c>
      <c r="AC349" s="643">
        <f t="shared" si="46"/>
        <v>1</v>
      </c>
      <c r="AD349" s="643">
        <f t="shared" si="46"/>
        <v>1</v>
      </c>
      <c r="AE349" s="643">
        <f t="shared" si="46"/>
        <v>1</v>
      </c>
      <c r="AF349" s="643">
        <f t="shared" si="46"/>
        <v>2</v>
      </c>
      <c r="AG349" s="643">
        <f t="shared" si="46"/>
        <v>1</v>
      </c>
      <c r="AH349" s="643">
        <f t="shared" si="46"/>
        <v>1</v>
      </c>
      <c r="AI349" s="643">
        <f t="shared" si="46"/>
        <v>1</v>
      </c>
      <c r="AJ349" s="643">
        <f t="shared" si="46"/>
        <v>1</v>
      </c>
      <c r="AK349" s="643">
        <f t="shared" si="46"/>
        <v>0</v>
      </c>
      <c r="AL349" s="643">
        <f t="shared" si="46"/>
        <v>0</v>
      </c>
      <c r="AM349" s="643">
        <f t="shared" si="46"/>
        <v>1</v>
      </c>
      <c r="AN349" s="643">
        <f t="shared" si="46"/>
        <v>2</v>
      </c>
      <c r="AO349" s="643">
        <f t="shared" si="46"/>
        <v>1</v>
      </c>
      <c r="AP349" s="643">
        <f t="shared" si="46"/>
        <v>2</v>
      </c>
      <c r="AQ349" s="643">
        <f t="shared" si="46"/>
        <v>1</v>
      </c>
      <c r="AR349" s="643">
        <f t="shared" si="46"/>
        <v>1</v>
      </c>
      <c r="AS349" s="643">
        <f t="shared" si="46"/>
        <v>0</v>
      </c>
      <c r="AT349" s="643">
        <f t="shared" si="46"/>
        <v>2</v>
      </c>
      <c r="AU349" s="643">
        <f t="shared" si="46"/>
        <v>0</v>
      </c>
      <c r="AV349" s="643">
        <f t="shared" si="46"/>
        <v>2</v>
      </c>
      <c r="AW349" s="643">
        <f t="shared" si="46"/>
        <v>1</v>
      </c>
      <c r="AX349" s="643">
        <f t="shared" si="46"/>
        <v>1</v>
      </c>
      <c r="AY349" s="643">
        <f t="shared" si="46"/>
        <v>2</v>
      </c>
      <c r="AZ349" s="643">
        <f t="shared" si="46"/>
        <v>2</v>
      </c>
      <c r="BA349" s="643">
        <f t="shared" si="46"/>
        <v>1</v>
      </c>
      <c r="BB349" s="643">
        <f t="shared" si="46"/>
        <v>2</v>
      </c>
      <c r="BC349" s="643">
        <f t="shared" si="46"/>
        <v>1</v>
      </c>
      <c r="BD349" s="643">
        <f t="shared" si="46"/>
        <v>1</v>
      </c>
      <c r="BE349" s="643">
        <f t="shared" si="46"/>
        <v>2</v>
      </c>
      <c r="BF349" s="643">
        <f t="shared" si="46"/>
        <v>2</v>
      </c>
      <c r="BG349" s="643">
        <f t="shared" si="46"/>
        <v>0</v>
      </c>
      <c r="BH349" s="643">
        <f t="shared" si="46"/>
        <v>1</v>
      </c>
      <c r="BI349" s="643">
        <f t="shared" si="46"/>
        <v>1</v>
      </c>
      <c r="BJ349" s="643">
        <f t="shared" si="46"/>
        <v>1</v>
      </c>
      <c r="BK349" s="643">
        <f t="shared" si="46"/>
        <v>2</v>
      </c>
      <c r="BL349" s="643">
        <f t="shared" si="46"/>
        <v>0</v>
      </c>
      <c r="BM349" s="643">
        <f t="shared" si="46"/>
        <v>1</v>
      </c>
      <c r="BN349" s="643">
        <f t="shared" si="46"/>
        <v>2</v>
      </c>
      <c r="BO349" s="643">
        <f t="shared" si="46"/>
        <v>1</v>
      </c>
      <c r="BP349" s="643">
        <f t="shared" si="46"/>
        <v>2</v>
      </c>
      <c r="BQ349" s="643">
        <f t="shared" ref="BQ349:CZ349" si="47">BQ214</f>
        <v>1</v>
      </c>
      <c r="BR349" s="643">
        <f t="shared" si="47"/>
        <v>2</v>
      </c>
      <c r="BS349" s="643">
        <f t="shared" si="47"/>
        <v>1</v>
      </c>
      <c r="BT349" s="643">
        <f t="shared" si="47"/>
        <v>1</v>
      </c>
      <c r="BU349" s="643">
        <f t="shared" si="47"/>
        <v>2</v>
      </c>
      <c r="BV349" s="643">
        <f t="shared" si="47"/>
        <v>1</v>
      </c>
      <c r="BW349" s="643">
        <f t="shared" si="47"/>
        <v>0</v>
      </c>
      <c r="BX349" s="643">
        <f t="shared" si="47"/>
        <v>1</v>
      </c>
      <c r="BY349" s="643">
        <f t="shared" si="47"/>
        <v>1</v>
      </c>
      <c r="BZ349" s="643">
        <f t="shared" si="47"/>
        <v>1</v>
      </c>
      <c r="CA349" s="643">
        <f t="shared" si="47"/>
        <v>1</v>
      </c>
      <c r="CB349" s="643">
        <f t="shared" si="47"/>
        <v>1</v>
      </c>
      <c r="CC349" s="643">
        <f t="shared" si="47"/>
        <v>0</v>
      </c>
      <c r="CD349" s="643">
        <f t="shared" si="47"/>
        <v>1</v>
      </c>
      <c r="CE349" s="643">
        <f t="shared" si="47"/>
        <v>0</v>
      </c>
      <c r="CF349" s="643">
        <f t="shared" si="47"/>
        <v>0</v>
      </c>
      <c r="CG349" s="643">
        <f t="shared" si="47"/>
        <v>0</v>
      </c>
      <c r="CH349" s="643">
        <f t="shared" si="47"/>
        <v>0</v>
      </c>
      <c r="CI349" s="643">
        <f t="shared" si="47"/>
        <v>0</v>
      </c>
      <c r="CJ349" s="643">
        <f t="shared" si="47"/>
        <v>0</v>
      </c>
      <c r="CK349" s="643">
        <f t="shared" si="47"/>
        <v>0</v>
      </c>
      <c r="CL349" s="643">
        <f t="shared" si="47"/>
        <v>0</v>
      </c>
      <c r="CM349" s="643">
        <f t="shared" si="47"/>
        <v>0</v>
      </c>
      <c r="CN349" s="643">
        <f t="shared" si="47"/>
        <v>0</v>
      </c>
      <c r="CO349" s="643">
        <f t="shared" si="47"/>
        <v>0</v>
      </c>
      <c r="CP349" s="643">
        <f t="shared" si="47"/>
        <v>0</v>
      </c>
      <c r="CQ349" s="643">
        <f t="shared" si="47"/>
        <v>0</v>
      </c>
      <c r="CR349" s="643">
        <f t="shared" si="47"/>
        <v>0</v>
      </c>
      <c r="CS349" s="643">
        <f t="shared" si="47"/>
        <v>0</v>
      </c>
      <c r="CT349" s="643">
        <f t="shared" si="47"/>
        <v>0</v>
      </c>
      <c r="CU349" s="643">
        <f t="shared" si="47"/>
        <v>0</v>
      </c>
      <c r="CV349" s="643">
        <f t="shared" si="47"/>
        <v>0</v>
      </c>
      <c r="CW349" s="643">
        <f t="shared" si="47"/>
        <v>0</v>
      </c>
      <c r="CX349" s="643">
        <f t="shared" si="47"/>
        <v>0</v>
      </c>
      <c r="CY349" s="643">
        <f t="shared" si="47"/>
        <v>0</v>
      </c>
      <c r="CZ349" s="643">
        <f t="shared" si="47"/>
        <v>0</v>
      </c>
    </row>
    <row r="350" spans="1:104" x14ac:dyDescent="0.3">
      <c r="A350" s="642">
        <v>577</v>
      </c>
      <c r="D350" s="643">
        <f>D190</f>
        <v>0</v>
      </c>
      <c r="E350" s="643">
        <f t="shared" ref="E350:BP350" si="48">E190</f>
        <v>0</v>
      </c>
      <c r="F350" s="643">
        <f t="shared" si="48"/>
        <v>0</v>
      </c>
      <c r="G350" s="643">
        <f t="shared" si="48"/>
        <v>2</v>
      </c>
      <c r="H350" s="643">
        <f t="shared" si="48"/>
        <v>0</v>
      </c>
      <c r="I350" s="643">
        <f t="shared" si="48"/>
        <v>0</v>
      </c>
      <c r="J350" s="643">
        <f t="shared" si="48"/>
        <v>0</v>
      </c>
      <c r="K350" s="643">
        <f t="shared" si="48"/>
        <v>0</v>
      </c>
      <c r="L350" s="643">
        <f t="shared" si="48"/>
        <v>2</v>
      </c>
      <c r="M350" s="643">
        <f t="shared" si="48"/>
        <v>2</v>
      </c>
      <c r="N350" s="643">
        <f t="shared" si="48"/>
        <v>2</v>
      </c>
      <c r="O350" s="643">
        <f t="shared" si="48"/>
        <v>2</v>
      </c>
      <c r="P350" s="643">
        <f t="shared" si="48"/>
        <v>2</v>
      </c>
      <c r="Q350" s="643">
        <f t="shared" si="48"/>
        <v>2</v>
      </c>
      <c r="R350" s="643">
        <f t="shared" si="48"/>
        <v>2</v>
      </c>
      <c r="S350" s="643">
        <f t="shared" si="48"/>
        <v>0</v>
      </c>
      <c r="T350" s="643">
        <f t="shared" si="48"/>
        <v>2</v>
      </c>
      <c r="U350" s="643">
        <f t="shared" si="48"/>
        <v>2</v>
      </c>
      <c r="V350" s="643">
        <f t="shared" si="48"/>
        <v>2</v>
      </c>
      <c r="W350" s="643">
        <f t="shared" si="48"/>
        <v>2</v>
      </c>
      <c r="X350" s="643">
        <f t="shared" si="48"/>
        <v>0</v>
      </c>
      <c r="Y350" s="643">
        <f t="shared" si="48"/>
        <v>1</v>
      </c>
      <c r="Z350" s="643">
        <f t="shared" si="48"/>
        <v>2</v>
      </c>
      <c r="AA350" s="643">
        <f t="shared" si="48"/>
        <v>2</v>
      </c>
      <c r="AB350" s="643">
        <f t="shared" si="48"/>
        <v>2</v>
      </c>
      <c r="AC350" s="643">
        <f t="shared" si="48"/>
        <v>2</v>
      </c>
      <c r="AD350" s="643">
        <f t="shared" si="48"/>
        <v>2</v>
      </c>
      <c r="AE350" s="643">
        <f t="shared" si="48"/>
        <v>0</v>
      </c>
      <c r="AF350" s="643">
        <f t="shared" si="48"/>
        <v>2</v>
      </c>
      <c r="AG350" s="643">
        <f t="shared" si="48"/>
        <v>2</v>
      </c>
      <c r="AH350" s="643">
        <f t="shared" si="48"/>
        <v>0</v>
      </c>
      <c r="AI350" s="643">
        <f t="shared" si="48"/>
        <v>2</v>
      </c>
      <c r="AJ350" s="643">
        <f t="shared" si="48"/>
        <v>2</v>
      </c>
      <c r="AK350" s="643">
        <f t="shared" si="48"/>
        <v>0</v>
      </c>
      <c r="AL350" s="643">
        <f t="shared" si="48"/>
        <v>0</v>
      </c>
      <c r="AM350" s="643">
        <f t="shared" si="48"/>
        <v>2</v>
      </c>
      <c r="AN350" s="643">
        <f t="shared" si="48"/>
        <v>0</v>
      </c>
      <c r="AO350" s="643">
        <f t="shared" si="48"/>
        <v>2</v>
      </c>
      <c r="AP350" s="643">
        <f t="shared" si="48"/>
        <v>2</v>
      </c>
      <c r="AQ350" s="643">
        <f t="shared" si="48"/>
        <v>0</v>
      </c>
      <c r="AR350" s="643">
        <f t="shared" si="48"/>
        <v>2</v>
      </c>
      <c r="AS350" s="643">
        <f t="shared" si="48"/>
        <v>0</v>
      </c>
      <c r="AT350" s="643">
        <f t="shared" si="48"/>
        <v>2</v>
      </c>
      <c r="AU350" s="643">
        <f t="shared" si="48"/>
        <v>0</v>
      </c>
      <c r="AV350" s="643">
        <f t="shared" si="48"/>
        <v>2</v>
      </c>
      <c r="AW350" s="643">
        <f t="shared" si="48"/>
        <v>2</v>
      </c>
      <c r="AX350" s="643">
        <f t="shared" si="48"/>
        <v>2</v>
      </c>
      <c r="AY350" s="643">
        <f t="shared" si="48"/>
        <v>2</v>
      </c>
      <c r="AZ350" s="643">
        <f t="shared" si="48"/>
        <v>2</v>
      </c>
      <c r="BA350" s="643">
        <f t="shared" si="48"/>
        <v>2</v>
      </c>
      <c r="BB350" s="643">
        <f t="shared" si="48"/>
        <v>2</v>
      </c>
      <c r="BC350" s="643">
        <f t="shared" si="48"/>
        <v>2</v>
      </c>
      <c r="BD350" s="643">
        <f t="shared" si="48"/>
        <v>2</v>
      </c>
      <c r="BE350" s="643">
        <f t="shared" si="48"/>
        <v>0</v>
      </c>
      <c r="BF350" s="643">
        <f t="shared" si="48"/>
        <v>2</v>
      </c>
      <c r="BG350" s="643">
        <f t="shared" si="48"/>
        <v>0</v>
      </c>
      <c r="BH350" s="643">
        <f t="shared" si="48"/>
        <v>0</v>
      </c>
      <c r="BI350" s="643">
        <f t="shared" si="48"/>
        <v>2</v>
      </c>
      <c r="BJ350" s="643">
        <f t="shared" si="48"/>
        <v>2</v>
      </c>
      <c r="BK350" s="643">
        <f t="shared" si="48"/>
        <v>2</v>
      </c>
      <c r="BL350" s="643">
        <f t="shared" si="48"/>
        <v>0</v>
      </c>
      <c r="BM350" s="643">
        <f t="shared" si="48"/>
        <v>2</v>
      </c>
      <c r="BN350" s="643">
        <f t="shared" si="48"/>
        <v>2</v>
      </c>
      <c r="BO350" s="643">
        <f t="shared" si="48"/>
        <v>2</v>
      </c>
      <c r="BP350" s="643">
        <f t="shared" si="48"/>
        <v>2</v>
      </c>
      <c r="BQ350" s="643">
        <f t="shared" ref="BQ350:CZ350" si="49">BQ190</f>
        <v>2</v>
      </c>
      <c r="BR350" s="643">
        <f t="shared" si="49"/>
        <v>0</v>
      </c>
      <c r="BS350" s="643">
        <f t="shared" si="49"/>
        <v>2</v>
      </c>
      <c r="BT350" s="643">
        <f t="shared" si="49"/>
        <v>2</v>
      </c>
      <c r="BU350" s="643">
        <f t="shared" si="49"/>
        <v>2</v>
      </c>
      <c r="BV350" s="643">
        <f t="shared" si="49"/>
        <v>0</v>
      </c>
      <c r="BW350" s="643">
        <f t="shared" si="49"/>
        <v>0</v>
      </c>
      <c r="BX350" s="643">
        <f t="shared" si="49"/>
        <v>2</v>
      </c>
      <c r="BY350" s="643">
        <f t="shared" si="49"/>
        <v>0</v>
      </c>
      <c r="BZ350" s="643">
        <f t="shared" si="49"/>
        <v>2</v>
      </c>
      <c r="CA350" s="643">
        <f t="shared" si="49"/>
        <v>2</v>
      </c>
      <c r="CB350" s="643">
        <f t="shared" si="49"/>
        <v>2</v>
      </c>
      <c r="CC350" s="643">
        <f t="shared" si="49"/>
        <v>0</v>
      </c>
      <c r="CD350" s="643">
        <f t="shared" si="49"/>
        <v>2</v>
      </c>
      <c r="CE350" s="643">
        <f t="shared" si="49"/>
        <v>0</v>
      </c>
      <c r="CF350" s="643">
        <f t="shared" si="49"/>
        <v>0</v>
      </c>
      <c r="CG350" s="643">
        <f t="shared" si="49"/>
        <v>0</v>
      </c>
      <c r="CH350" s="643">
        <f t="shared" si="49"/>
        <v>0</v>
      </c>
      <c r="CI350" s="643">
        <f t="shared" si="49"/>
        <v>0</v>
      </c>
      <c r="CJ350" s="643">
        <f t="shared" si="49"/>
        <v>0</v>
      </c>
      <c r="CK350" s="643">
        <f t="shared" si="49"/>
        <v>0</v>
      </c>
      <c r="CL350" s="643">
        <f t="shared" si="49"/>
        <v>0</v>
      </c>
      <c r="CM350" s="643">
        <f t="shared" si="49"/>
        <v>0</v>
      </c>
      <c r="CN350" s="643">
        <f t="shared" si="49"/>
        <v>0</v>
      </c>
      <c r="CO350" s="643">
        <f t="shared" si="49"/>
        <v>0</v>
      </c>
      <c r="CP350" s="643">
        <f t="shared" si="49"/>
        <v>0</v>
      </c>
      <c r="CQ350" s="643">
        <f t="shared" si="49"/>
        <v>0</v>
      </c>
      <c r="CR350" s="643">
        <f t="shared" si="49"/>
        <v>0</v>
      </c>
      <c r="CS350" s="643">
        <f t="shared" si="49"/>
        <v>0</v>
      </c>
      <c r="CT350" s="643">
        <f t="shared" si="49"/>
        <v>0</v>
      </c>
      <c r="CU350" s="643">
        <f t="shared" si="49"/>
        <v>0</v>
      </c>
      <c r="CV350" s="643">
        <f t="shared" si="49"/>
        <v>0</v>
      </c>
      <c r="CW350" s="643">
        <f t="shared" si="49"/>
        <v>0</v>
      </c>
      <c r="CX350" s="643">
        <f t="shared" si="49"/>
        <v>0</v>
      </c>
      <c r="CY350" s="643">
        <f t="shared" si="49"/>
        <v>0</v>
      </c>
      <c r="CZ350" s="643">
        <f t="shared" si="49"/>
        <v>0</v>
      </c>
    </row>
    <row r="351" spans="1:104" s="637" customFormat="1" x14ac:dyDescent="0.3">
      <c r="A351" s="636" t="s">
        <v>1215</v>
      </c>
      <c r="D351" s="637">
        <f>SUM(D313:D350)</f>
        <v>50304.01</v>
      </c>
      <c r="E351" s="637">
        <f t="shared" ref="E351:BP351" si="50">SUM(E313:E350)</f>
        <v>428972</v>
      </c>
      <c r="F351" s="637">
        <f t="shared" si="50"/>
        <v>50306.01</v>
      </c>
      <c r="G351" s="637">
        <f t="shared" si="50"/>
        <v>12809446</v>
      </c>
      <c r="H351" s="637">
        <f t="shared" si="50"/>
        <v>9395987</v>
      </c>
      <c r="I351" s="637">
        <f t="shared" si="50"/>
        <v>11790675</v>
      </c>
      <c r="J351" s="637">
        <f t="shared" si="50"/>
        <v>257376.01</v>
      </c>
      <c r="K351" s="637">
        <f t="shared" si="50"/>
        <v>2846410</v>
      </c>
      <c r="L351" s="637">
        <f t="shared" si="50"/>
        <v>1513816</v>
      </c>
      <c r="M351" s="637">
        <f t="shared" si="50"/>
        <v>107051154</v>
      </c>
      <c r="N351" s="637">
        <f t="shared" si="50"/>
        <v>1756085</v>
      </c>
      <c r="O351" s="637">
        <f t="shared" si="50"/>
        <v>26458042.009999998</v>
      </c>
      <c r="P351" s="637">
        <f t="shared" si="50"/>
        <v>536827</v>
      </c>
      <c r="Q351" s="637">
        <f t="shared" si="50"/>
        <v>396955480.07999998</v>
      </c>
      <c r="R351" s="637">
        <f t="shared" si="50"/>
        <v>10477061.01</v>
      </c>
      <c r="S351" s="637">
        <f t="shared" si="50"/>
        <v>377799</v>
      </c>
      <c r="T351" s="637">
        <f t="shared" si="50"/>
        <v>570908904.00999999</v>
      </c>
      <c r="U351" s="637">
        <f t="shared" si="50"/>
        <v>114098106.00999999</v>
      </c>
      <c r="V351" s="637">
        <f t="shared" si="50"/>
        <v>169614421.07999998</v>
      </c>
      <c r="W351" s="637">
        <f t="shared" si="50"/>
        <v>284796343</v>
      </c>
      <c r="X351" s="637">
        <f t="shared" si="50"/>
        <v>50315.01</v>
      </c>
      <c r="Y351" s="637">
        <f t="shared" si="50"/>
        <v>69448872.00999999</v>
      </c>
      <c r="Z351" s="637">
        <f t="shared" si="50"/>
        <v>6022407.0099999998</v>
      </c>
      <c r="AA351" s="637">
        <f t="shared" si="50"/>
        <v>87102542.010000005</v>
      </c>
      <c r="AB351" s="637">
        <f t="shared" si="50"/>
        <v>12240362.01</v>
      </c>
      <c r="AC351" s="637">
        <f t="shared" si="50"/>
        <v>8857826.0099999998</v>
      </c>
      <c r="AD351" s="637">
        <f t="shared" si="50"/>
        <v>5621914.0099999998</v>
      </c>
      <c r="AE351" s="637">
        <f t="shared" si="50"/>
        <v>13642045.01</v>
      </c>
      <c r="AF351" s="637">
        <f t="shared" si="50"/>
        <v>110005301.01000001</v>
      </c>
      <c r="AG351" s="637">
        <f t="shared" si="50"/>
        <v>20499012.009999998</v>
      </c>
      <c r="AH351" s="637">
        <f t="shared" si="50"/>
        <v>4456044</v>
      </c>
      <c r="AI351" s="637">
        <f t="shared" si="50"/>
        <v>304989660.09000003</v>
      </c>
      <c r="AJ351" s="637">
        <f t="shared" si="50"/>
        <v>9028342.0099999998</v>
      </c>
      <c r="AK351" s="637">
        <f t="shared" si="50"/>
        <v>50326.01</v>
      </c>
      <c r="AL351" s="637">
        <f t="shared" si="50"/>
        <v>50328.01</v>
      </c>
      <c r="AM351" s="637">
        <f t="shared" si="50"/>
        <v>78866433.079999998</v>
      </c>
      <c r="AN351" s="637">
        <f t="shared" si="50"/>
        <v>1667289.01</v>
      </c>
      <c r="AO351" s="637">
        <f t="shared" si="50"/>
        <v>2119530.0299999998</v>
      </c>
      <c r="AP351" s="637">
        <f t="shared" si="50"/>
        <v>243747</v>
      </c>
      <c r="AQ351" s="637">
        <f t="shared" si="50"/>
        <v>67837781</v>
      </c>
      <c r="AR351" s="637">
        <f t="shared" si="50"/>
        <v>156387982.00999999</v>
      </c>
      <c r="AS351" s="637">
        <f t="shared" si="50"/>
        <v>1844676</v>
      </c>
      <c r="AT351" s="637">
        <f t="shared" si="50"/>
        <v>8443547.0099999998</v>
      </c>
      <c r="AU351" s="637">
        <f t="shared" si="50"/>
        <v>50335.09</v>
      </c>
      <c r="AV351" s="637">
        <f t="shared" si="50"/>
        <v>138883399.00999999</v>
      </c>
      <c r="AW351" s="637">
        <f t="shared" si="50"/>
        <v>14564171</v>
      </c>
      <c r="AX351" s="637">
        <f t="shared" si="50"/>
        <v>8138226.0099999998</v>
      </c>
      <c r="AY351" s="637">
        <f t="shared" si="50"/>
        <v>71357807.00999999</v>
      </c>
      <c r="AZ351" s="637">
        <f t="shared" si="50"/>
        <v>6323059.0099999998</v>
      </c>
      <c r="BA351" s="637">
        <f t="shared" si="50"/>
        <v>5474965.0099999998</v>
      </c>
      <c r="BB351" s="637">
        <f t="shared" si="50"/>
        <v>221217</v>
      </c>
      <c r="BC351" s="637">
        <f t="shared" si="50"/>
        <v>1182925.01</v>
      </c>
      <c r="BD351" s="637">
        <f t="shared" si="50"/>
        <v>66518370.009999998</v>
      </c>
      <c r="BE351" s="637">
        <f t="shared" si="50"/>
        <v>796849</v>
      </c>
      <c r="BF351" s="637">
        <f t="shared" si="50"/>
        <v>1678984.01</v>
      </c>
      <c r="BG351" s="637">
        <f t="shared" si="50"/>
        <v>50343.01</v>
      </c>
      <c r="BH351" s="637">
        <f t="shared" si="50"/>
        <v>480581</v>
      </c>
      <c r="BI351" s="637">
        <f t="shared" si="50"/>
        <v>1230509.01</v>
      </c>
      <c r="BJ351" s="637">
        <f t="shared" si="50"/>
        <v>1066219</v>
      </c>
      <c r="BK351" s="637">
        <f t="shared" si="50"/>
        <v>21355701.009999998</v>
      </c>
      <c r="BL351" s="637">
        <f t="shared" si="50"/>
        <v>50346.09</v>
      </c>
      <c r="BM351" s="637">
        <f t="shared" si="50"/>
        <v>9280548.0099999998</v>
      </c>
      <c r="BN351" s="637">
        <f t="shared" si="50"/>
        <v>20011855.020000003</v>
      </c>
      <c r="BO351" s="637">
        <f t="shared" si="50"/>
        <v>7886534.0099999998</v>
      </c>
      <c r="BP351" s="637">
        <f t="shared" si="50"/>
        <v>9070709.0199999996</v>
      </c>
      <c r="BQ351" s="637">
        <f t="shared" ref="BQ351:CZ351" si="51">SUM(BQ313:BQ350)</f>
        <v>55573238.015000001</v>
      </c>
      <c r="BR351" s="637">
        <f t="shared" si="51"/>
        <v>5041358.0999999996</v>
      </c>
      <c r="BS351" s="637">
        <f t="shared" si="51"/>
        <v>125209179.06999999</v>
      </c>
      <c r="BT351" s="637">
        <f t="shared" si="51"/>
        <v>3235981.01</v>
      </c>
      <c r="BU351" s="637">
        <f t="shared" si="51"/>
        <v>26308679.009999998</v>
      </c>
      <c r="BV351" s="637">
        <f t="shared" si="51"/>
        <v>5873728</v>
      </c>
      <c r="BW351" s="637">
        <f t="shared" si="51"/>
        <v>50355.01</v>
      </c>
      <c r="BX351" s="637">
        <f t="shared" si="51"/>
        <v>5226804.01</v>
      </c>
      <c r="BY351" s="637">
        <f t="shared" si="51"/>
        <v>768658.01</v>
      </c>
      <c r="BZ351" s="637">
        <f t="shared" si="51"/>
        <v>5938100.0099999998</v>
      </c>
      <c r="CA351" s="637">
        <f t="shared" si="51"/>
        <v>380408.01</v>
      </c>
      <c r="CB351" s="637">
        <f t="shared" si="51"/>
        <v>3718567.01</v>
      </c>
      <c r="CC351" s="637">
        <f t="shared" si="51"/>
        <v>50360</v>
      </c>
      <c r="CD351" s="637">
        <f t="shared" si="51"/>
        <v>652148.01</v>
      </c>
      <c r="CE351" s="637">
        <f t="shared" si="51"/>
        <v>0</v>
      </c>
      <c r="CF351" s="637">
        <f t="shared" si="51"/>
        <v>0</v>
      </c>
      <c r="CG351" s="637">
        <f t="shared" si="51"/>
        <v>0</v>
      </c>
      <c r="CH351" s="637">
        <f t="shared" si="51"/>
        <v>0</v>
      </c>
      <c r="CI351" s="637">
        <f t="shared" si="51"/>
        <v>0</v>
      </c>
      <c r="CJ351" s="637">
        <f t="shared" si="51"/>
        <v>0</v>
      </c>
      <c r="CK351" s="637">
        <f t="shared" si="51"/>
        <v>0</v>
      </c>
      <c r="CL351" s="637">
        <f t="shared" si="51"/>
        <v>0</v>
      </c>
      <c r="CM351" s="637">
        <f t="shared" si="51"/>
        <v>0</v>
      </c>
      <c r="CN351" s="637">
        <f t="shared" si="51"/>
        <v>0</v>
      </c>
      <c r="CO351" s="637">
        <f t="shared" si="51"/>
        <v>0</v>
      </c>
      <c r="CP351" s="637">
        <f t="shared" si="51"/>
        <v>0</v>
      </c>
      <c r="CQ351" s="637">
        <f t="shared" si="51"/>
        <v>0</v>
      </c>
      <c r="CR351" s="637">
        <f t="shared" si="51"/>
        <v>0</v>
      </c>
      <c r="CS351" s="637">
        <f t="shared" si="51"/>
        <v>0</v>
      </c>
      <c r="CT351" s="637">
        <f t="shared" si="51"/>
        <v>0</v>
      </c>
      <c r="CU351" s="637">
        <f t="shared" si="51"/>
        <v>0</v>
      </c>
      <c r="CV351" s="637">
        <f t="shared" si="51"/>
        <v>0</v>
      </c>
      <c r="CW351" s="637">
        <f t="shared" si="51"/>
        <v>0</v>
      </c>
      <c r="CX351" s="637">
        <f t="shared" si="51"/>
        <v>0</v>
      </c>
      <c r="CY351" s="637">
        <f t="shared" si="51"/>
        <v>0</v>
      </c>
      <c r="CZ351" s="637">
        <f t="shared" si="51"/>
        <v>0</v>
      </c>
    </row>
    <row r="352" spans="1:104" s="637" customFormat="1" x14ac:dyDescent="0.3">
      <c r="A352" s="636"/>
    </row>
    <row r="353" spans="1:104" s="637" customFormat="1" x14ac:dyDescent="0.3">
      <c r="A353" s="636" t="s">
        <v>1216</v>
      </c>
      <c r="D353" s="637">
        <f>D311-D351</f>
        <v>0</v>
      </c>
      <c r="E353" s="637">
        <f t="shared" ref="E353:BP353" si="52">E311-E351</f>
        <v>2047707.12</v>
      </c>
      <c r="F353" s="637">
        <f t="shared" si="52"/>
        <v>0</v>
      </c>
      <c r="G353" s="637">
        <f t="shared" si="52"/>
        <v>57744950.810000002</v>
      </c>
      <c r="H353" s="637">
        <f t="shared" si="52"/>
        <v>53251097.869999997</v>
      </c>
      <c r="I353" s="637">
        <f t="shared" si="52"/>
        <v>71501912.609999999</v>
      </c>
      <c r="J353" s="637">
        <f t="shared" si="52"/>
        <v>11838201.68</v>
      </c>
      <c r="K353" s="637">
        <f t="shared" si="52"/>
        <v>11325252.135</v>
      </c>
      <c r="L353" s="637">
        <f t="shared" si="52"/>
        <v>9254961.6500000004</v>
      </c>
      <c r="M353" s="637">
        <f t="shared" si="52"/>
        <v>381622549.73500001</v>
      </c>
      <c r="N353" s="637">
        <f t="shared" si="52"/>
        <v>9024682.1099999994</v>
      </c>
      <c r="O353" s="637">
        <f t="shared" si="52"/>
        <v>221832092.07000002</v>
      </c>
      <c r="P353" s="637">
        <f t="shared" si="52"/>
        <v>2934989.56</v>
      </c>
      <c r="Q353" s="637">
        <f t="shared" si="52"/>
        <v>2970631186.3362999</v>
      </c>
      <c r="R353" s="637">
        <f t="shared" si="52"/>
        <v>46197138.210000001</v>
      </c>
      <c r="S353" s="637">
        <f t="shared" si="52"/>
        <v>1857834</v>
      </c>
      <c r="T353" s="637">
        <f t="shared" si="52"/>
        <v>2665714006.6400003</v>
      </c>
      <c r="U353" s="637">
        <f t="shared" si="52"/>
        <v>644619256.89999998</v>
      </c>
      <c r="V353" s="637">
        <f t="shared" si="52"/>
        <v>1449394880.49</v>
      </c>
      <c r="W353" s="637">
        <f t="shared" si="52"/>
        <v>868658669.93000007</v>
      </c>
      <c r="X353" s="637">
        <f t="shared" si="52"/>
        <v>0</v>
      </c>
      <c r="Y353" s="637">
        <f t="shared" si="52"/>
        <v>594883771.65999997</v>
      </c>
      <c r="Z353" s="637">
        <f t="shared" si="52"/>
        <v>99389878.859999999</v>
      </c>
      <c r="AA353" s="637">
        <f t="shared" si="52"/>
        <v>569376234.48500001</v>
      </c>
      <c r="AB353" s="637">
        <f t="shared" si="52"/>
        <v>191195046.26000002</v>
      </c>
      <c r="AC353" s="637">
        <f t="shared" si="52"/>
        <v>69505190.734999999</v>
      </c>
      <c r="AD353" s="637">
        <f t="shared" si="52"/>
        <v>69155244.429999992</v>
      </c>
      <c r="AE353" s="637">
        <f t="shared" si="52"/>
        <v>142945100.63</v>
      </c>
      <c r="AF353" s="637">
        <f t="shared" si="52"/>
        <v>568080985.16499996</v>
      </c>
      <c r="AG353" s="637">
        <f t="shared" si="52"/>
        <v>158365215.58000001</v>
      </c>
      <c r="AH353" s="637">
        <f t="shared" si="52"/>
        <v>17332418.010000002</v>
      </c>
      <c r="AI353" s="637">
        <f t="shared" si="52"/>
        <v>1973008439.3021998</v>
      </c>
      <c r="AJ353" s="637">
        <f t="shared" si="52"/>
        <v>51226946.5</v>
      </c>
      <c r="AK353" s="637">
        <f t="shared" si="52"/>
        <v>0</v>
      </c>
      <c r="AL353" s="637">
        <f t="shared" si="52"/>
        <v>0</v>
      </c>
      <c r="AM353" s="637">
        <f t="shared" si="52"/>
        <v>764762148.65999997</v>
      </c>
      <c r="AN353" s="637">
        <f t="shared" si="52"/>
        <v>20095449.229999997</v>
      </c>
      <c r="AO353" s="637">
        <f t="shared" si="52"/>
        <v>28569841.59</v>
      </c>
      <c r="AP353" s="637">
        <f t="shared" si="52"/>
        <v>1127887</v>
      </c>
      <c r="AQ353" s="637">
        <f t="shared" si="52"/>
        <v>162972588.75</v>
      </c>
      <c r="AR353" s="637">
        <f t="shared" si="52"/>
        <v>445112321.21000004</v>
      </c>
      <c r="AS353" s="637">
        <f t="shared" si="52"/>
        <v>10703709.810000001</v>
      </c>
      <c r="AT353" s="637">
        <f t="shared" si="52"/>
        <v>106897404.92</v>
      </c>
      <c r="AU353" s="637">
        <f t="shared" si="52"/>
        <v>0</v>
      </c>
      <c r="AV353" s="637">
        <f t="shared" si="52"/>
        <v>1124655025.8499999</v>
      </c>
      <c r="AW353" s="637">
        <f t="shared" si="52"/>
        <v>51795302.270000003</v>
      </c>
      <c r="AX353" s="637">
        <f t="shared" si="52"/>
        <v>79305504.409999996</v>
      </c>
      <c r="AY353" s="637">
        <f t="shared" si="52"/>
        <v>302240576.16390002</v>
      </c>
      <c r="AZ353" s="637">
        <f t="shared" si="52"/>
        <v>65185895.809999995</v>
      </c>
      <c r="BA353" s="637">
        <f t="shared" si="52"/>
        <v>33922243.590000004</v>
      </c>
      <c r="BB353" s="637">
        <f t="shared" si="52"/>
        <v>943942</v>
      </c>
      <c r="BC353" s="637">
        <f t="shared" si="52"/>
        <v>10359827.7425</v>
      </c>
      <c r="BD353" s="637">
        <f t="shared" si="52"/>
        <v>459255999.04000002</v>
      </c>
      <c r="BE353" s="637">
        <f t="shared" si="52"/>
        <v>5974990.8600000003</v>
      </c>
      <c r="BF353" s="637">
        <f t="shared" si="52"/>
        <v>24115360.25</v>
      </c>
      <c r="BG353" s="637">
        <f t="shared" si="52"/>
        <v>0</v>
      </c>
      <c r="BH353" s="637">
        <f t="shared" si="52"/>
        <v>2886481.94</v>
      </c>
      <c r="BI353" s="637">
        <f t="shared" si="52"/>
        <v>20896982.599999998</v>
      </c>
      <c r="BJ353" s="637">
        <f t="shared" si="52"/>
        <v>3471978.8</v>
      </c>
      <c r="BK353" s="637">
        <f t="shared" si="52"/>
        <v>155373077.92000002</v>
      </c>
      <c r="BL353" s="637">
        <f t="shared" si="52"/>
        <v>0</v>
      </c>
      <c r="BM353" s="637">
        <f t="shared" si="52"/>
        <v>77249041.069999993</v>
      </c>
      <c r="BN353" s="637">
        <f t="shared" si="52"/>
        <v>106825499.46700001</v>
      </c>
      <c r="BO353" s="637">
        <f t="shared" si="52"/>
        <v>52345388.210000001</v>
      </c>
      <c r="BP353" s="637">
        <f t="shared" si="52"/>
        <v>49941915.030000001</v>
      </c>
      <c r="BQ353" s="637">
        <f t="shared" ref="BQ353:CZ353" si="53">BQ311-BQ351</f>
        <v>308257454.15000004</v>
      </c>
      <c r="BR353" s="637">
        <f t="shared" si="53"/>
        <v>76540889.370000005</v>
      </c>
      <c r="BS353" s="637">
        <f t="shared" si="53"/>
        <v>557347972.58999991</v>
      </c>
      <c r="BT353" s="637">
        <f t="shared" si="53"/>
        <v>52439745.950000003</v>
      </c>
      <c r="BU353" s="637">
        <f t="shared" si="53"/>
        <v>194115383.80330002</v>
      </c>
      <c r="BV353" s="637">
        <f t="shared" si="53"/>
        <v>20899653.460000001</v>
      </c>
      <c r="BW353" s="637">
        <f t="shared" si="53"/>
        <v>0</v>
      </c>
      <c r="BX353" s="637">
        <f t="shared" si="53"/>
        <v>38310368.75</v>
      </c>
      <c r="BY353" s="637">
        <f t="shared" si="53"/>
        <v>5499029.9199999999</v>
      </c>
      <c r="BZ353" s="637">
        <f t="shared" si="53"/>
        <v>34352113.460000001</v>
      </c>
      <c r="CA353" s="637">
        <f t="shared" si="53"/>
        <v>21143300.25</v>
      </c>
      <c r="CB353" s="637">
        <f t="shared" si="53"/>
        <v>42181971.770000003</v>
      </c>
      <c r="CC353" s="637">
        <f t="shared" si="53"/>
        <v>0</v>
      </c>
      <c r="CD353" s="637">
        <f t="shared" si="53"/>
        <v>6673779.9220000003</v>
      </c>
      <c r="CE353" s="637">
        <f t="shared" si="53"/>
        <v>0</v>
      </c>
      <c r="CF353" s="637">
        <f t="shared" si="53"/>
        <v>0</v>
      </c>
      <c r="CG353" s="637">
        <f t="shared" si="53"/>
        <v>0</v>
      </c>
      <c r="CH353" s="637">
        <f t="shared" si="53"/>
        <v>0</v>
      </c>
      <c r="CI353" s="637">
        <f t="shared" si="53"/>
        <v>0</v>
      </c>
      <c r="CJ353" s="637">
        <f t="shared" si="53"/>
        <v>0</v>
      </c>
      <c r="CK353" s="637">
        <f t="shared" si="53"/>
        <v>0</v>
      </c>
      <c r="CL353" s="637">
        <f t="shared" si="53"/>
        <v>0</v>
      </c>
      <c r="CM353" s="637">
        <f t="shared" si="53"/>
        <v>0</v>
      </c>
      <c r="CN353" s="637">
        <f t="shared" si="53"/>
        <v>0</v>
      </c>
      <c r="CO353" s="637">
        <f t="shared" si="53"/>
        <v>0</v>
      </c>
      <c r="CP353" s="637">
        <f t="shared" si="53"/>
        <v>0</v>
      </c>
      <c r="CQ353" s="637">
        <f t="shared" si="53"/>
        <v>0</v>
      </c>
      <c r="CR353" s="637">
        <f t="shared" si="53"/>
        <v>0</v>
      </c>
      <c r="CS353" s="637">
        <f t="shared" si="53"/>
        <v>0</v>
      </c>
      <c r="CT353" s="637">
        <f t="shared" si="53"/>
        <v>0</v>
      </c>
      <c r="CU353" s="637">
        <f t="shared" si="53"/>
        <v>0</v>
      </c>
      <c r="CV353" s="637">
        <f t="shared" si="53"/>
        <v>0</v>
      </c>
      <c r="CW353" s="637">
        <f t="shared" si="53"/>
        <v>0</v>
      </c>
      <c r="CX353" s="637">
        <f t="shared" si="53"/>
        <v>0</v>
      </c>
      <c r="CY353" s="637">
        <f t="shared" si="53"/>
        <v>0</v>
      </c>
      <c r="CZ353" s="637">
        <f t="shared" si="53"/>
        <v>0</v>
      </c>
    </row>
    <row r="354" spans="1:104" s="637" customFormat="1" x14ac:dyDescent="0.3">
      <c r="A354" s="636"/>
    </row>
    <row r="355" spans="1:104" x14ac:dyDescent="0.3">
      <c r="A355" s="638">
        <v>1</v>
      </c>
      <c r="D355" s="639">
        <f>D290</f>
        <v>0</v>
      </c>
      <c r="E355" s="639">
        <f t="shared" ref="E355:BP357" si="54">E290</f>
        <v>357695</v>
      </c>
      <c r="F355" s="639">
        <f t="shared" si="54"/>
        <v>0</v>
      </c>
      <c r="G355" s="639">
        <f t="shared" si="54"/>
        <v>11775739</v>
      </c>
      <c r="H355" s="639">
        <f t="shared" si="54"/>
        <v>9139619</v>
      </c>
      <c r="I355" s="639">
        <f t="shared" si="54"/>
        <v>11388607</v>
      </c>
      <c r="J355" s="639">
        <f t="shared" si="54"/>
        <v>139279</v>
      </c>
      <c r="K355" s="639">
        <f t="shared" si="54"/>
        <v>2762207</v>
      </c>
      <c r="L355" s="639">
        <f t="shared" si="54"/>
        <v>1443848</v>
      </c>
      <c r="M355" s="639">
        <f t="shared" si="54"/>
        <v>89950808</v>
      </c>
      <c r="N355" s="639">
        <f t="shared" si="54"/>
        <v>1344064</v>
      </c>
      <c r="O355" s="639">
        <f t="shared" si="54"/>
        <v>15996879</v>
      </c>
      <c r="P355" s="639">
        <f t="shared" si="54"/>
        <v>480196</v>
      </c>
      <c r="Q355" s="639">
        <f t="shared" si="54"/>
        <v>157104198</v>
      </c>
      <c r="R355" s="639">
        <f t="shared" si="54"/>
        <v>7594627</v>
      </c>
      <c r="S355" s="639">
        <f t="shared" si="54"/>
        <v>314966</v>
      </c>
      <c r="T355" s="639">
        <f t="shared" si="54"/>
        <v>279897966</v>
      </c>
      <c r="U355" s="639">
        <f t="shared" si="54"/>
        <v>70939771</v>
      </c>
      <c r="V355" s="639">
        <f t="shared" si="54"/>
        <v>70420190</v>
      </c>
      <c r="W355" s="639">
        <f t="shared" si="54"/>
        <v>219437693</v>
      </c>
      <c r="X355" s="639">
        <f t="shared" si="54"/>
        <v>0</v>
      </c>
      <c r="Y355" s="639">
        <f t="shared" si="54"/>
        <v>45778276</v>
      </c>
      <c r="Z355" s="639">
        <f t="shared" si="54"/>
        <v>3608465</v>
      </c>
      <c r="AA355" s="639">
        <f t="shared" si="54"/>
        <v>50635615</v>
      </c>
      <c r="AB355" s="639">
        <f t="shared" si="54"/>
        <v>6547991</v>
      </c>
      <c r="AC355" s="639">
        <f t="shared" si="54"/>
        <v>6361598</v>
      </c>
      <c r="AD355" s="639">
        <f t="shared" si="54"/>
        <v>3275282</v>
      </c>
      <c r="AE355" s="639">
        <f t="shared" si="54"/>
        <v>8168951</v>
      </c>
      <c r="AF355" s="639">
        <f t="shared" si="54"/>
        <v>73838430</v>
      </c>
      <c r="AG355" s="639">
        <f t="shared" si="54"/>
        <v>15556315</v>
      </c>
      <c r="AH355" s="639">
        <f t="shared" si="54"/>
        <v>3866644</v>
      </c>
      <c r="AI355" s="639">
        <f t="shared" si="54"/>
        <v>116118290</v>
      </c>
      <c r="AJ355" s="639">
        <f t="shared" si="54"/>
        <v>8502697</v>
      </c>
      <c r="AK355" s="639">
        <f t="shared" si="54"/>
        <v>0</v>
      </c>
      <c r="AL355" s="639">
        <f t="shared" si="54"/>
        <v>0</v>
      </c>
      <c r="AM355" s="639">
        <f t="shared" si="54"/>
        <v>37442538</v>
      </c>
      <c r="AN355" s="639">
        <f t="shared" si="54"/>
        <v>1151981</v>
      </c>
      <c r="AO355" s="639">
        <f t="shared" si="54"/>
        <v>1266859</v>
      </c>
      <c r="AP355" s="639">
        <f t="shared" si="54"/>
        <v>193193</v>
      </c>
      <c r="AQ355" s="639">
        <f t="shared" si="54"/>
        <v>42154093</v>
      </c>
      <c r="AR355" s="639">
        <f t="shared" si="54"/>
        <v>97699480</v>
      </c>
      <c r="AS355" s="639">
        <f t="shared" si="54"/>
        <v>1336643</v>
      </c>
      <c r="AT355" s="639">
        <f t="shared" si="54"/>
        <v>5548319</v>
      </c>
      <c r="AU355" s="639">
        <f t="shared" si="54"/>
        <v>0</v>
      </c>
      <c r="AV355" s="639">
        <f t="shared" si="54"/>
        <v>62946250</v>
      </c>
      <c r="AW355" s="639">
        <f t="shared" si="54"/>
        <v>12261587</v>
      </c>
      <c r="AX355" s="639">
        <f t="shared" si="54"/>
        <v>5081731</v>
      </c>
      <c r="AY355" s="639">
        <f t="shared" si="54"/>
        <v>44562280</v>
      </c>
      <c r="AZ355" s="639">
        <f t="shared" si="54"/>
        <v>4457826</v>
      </c>
      <c r="BA355" s="639">
        <f t="shared" si="54"/>
        <v>4657909</v>
      </c>
      <c r="BB355" s="639">
        <f t="shared" si="54"/>
        <v>170853</v>
      </c>
      <c r="BC355" s="639">
        <f t="shared" si="54"/>
        <v>912699</v>
      </c>
      <c r="BD355" s="639">
        <f t="shared" si="54"/>
        <v>17091358</v>
      </c>
      <c r="BE355" s="639">
        <f t="shared" si="54"/>
        <v>737948</v>
      </c>
      <c r="BF355" s="639">
        <f t="shared" si="54"/>
        <v>1086431</v>
      </c>
      <c r="BG355" s="639">
        <f t="shared" si="54"/>
        <v>0</v>
      </c>
      <c r="BH355" s="639">
        <f t="shared" si="54"/>
        <v>426685</v>
      </c>
      <c r="BI355" s="639">
        <f t="shared" si="54"/>
        <v>821224</v>
      </c>
      <c r="BJ355" s="639">
        <f t="shared" si="54"/>
        <v>749600</v>
      </c>
      <c r="BK355" s="639">
        <f t="shared" si="54"/>
        <v>10964706</v>
      </c>
      <c r="BL355" s="639">
        <f t="shared" si="54"/>
        <v>0</v>
      </c>
      <c r="BM355" s="639">
        <f t="shared" si="54"/>
        <v>3308678</v>
      </c>
      <c r="BN355" s="639">
        <f t="shared" si="54"/>
        <v>15344063</v>
      </c>
      <c r="BO355" s="639">
        <f t="shared" si="54"/>
        <v>2689420</v>
      </c>
      <c r="BP355" s="639">
        <f t="shared" si="54"/>
        <v>5700667</v>
      </c>
      <c r="BQ355" s="639">
        <f t="shared" ref="BQ355:CZ357" si="55">BQ290</f>
        <v>44798779</v>
      </c>
      <c r="BR355" s="639">
        <f t="shared" si="55"/>
        <v>1633775</v>
      </c>
      <c r="BS355" s="639">
        <f t="shared" si="55"/>
        <v>82104540</v>
      </c>
      <c r="BT355" s="639">
        <f t="shared" si="55"/>
        <v>2077289</v>
      </c>
      <c r="BU355" s="639">
        <f t="shared" si="55"/>
        <v>14563697</v>
      </c>
      <c r="BV355" s="639">
        <f t="shared" si="55"/>
        <v>5673107</v>
      </c>
      <c r="BW355" s="639">
        <f t="shared" si="55"/>
        <v>0</v>
      </c>
      <c r="BX355" s="639">
        <f t="shared" si="55"/>
        <v>2811336</v>
      </c>
      <c r="BY355" s="639">
        <f t="shared" si="55"/>
        <v>672533</v>
      </c>
      <c r="BZ355" s="639">
        <f t="shared" si="55"/>
        <v>2067020</v>
      </c>
      <c r="CA355" s="639">
        <f t="shared" si="55"/>
        <v>250343</v>
      </c>
      <c r="CB355" s="639">
        <f t="shared" si="55"/>
        <v>1928605</v>
      </c>
      <c r="CC355" s="639">
        <f t="shared" si="55"/>
        <v>0</v>
      </c>
      <c r="CD355" s="639">
        <f t="shared" si="55"/>
        <v>472758</v>
      </c>
      <c r="CE355" s="639">
        <f t="shared" si="55"/>
        <v>0</v>
      </c>
      <c r="CF355" s="639">
        <f t="shared" si="55"/>
        <v>0</v>
      </c>
      <c r="CG355" s="639">
        <f t="shared" si="55"/>
        <v>0</v>
      </c>
      <c r="CH355" s="639">
        <f t="shared" si="55"/>
        <v>0</v>
      </c>
      <c r="CI355" s="639">
        <f t="shared" si="55"/>
        <v>0</v>
      </c>
      <c r="CJ355" s="639">
        <f t="shared" si="55"/>
        <v>0</v>
      </c>
      <c r="CK355" s="639">
        <f t="shared" si="55"/>
        <v>0</v>
      </c>
      <c r="CL355" s="639">
        <f t="shared" si="55"/>
        <v>0</v>
      </c>
      <c r="CM355" s="639">
        <f t="shared" si="55"/>
        <v>0</v>
      </c>
      <c r="CN355" s="639">
        <f t="shared" si="55"/>
        <v>0</v>
      </c>
      <c r="CO355" s="639">
        <f t="shared" si="55"/>
        <v>0</v>
      </c>
      <c r="CP355" s="639">
        <f t="shared" si="55"/>
        <v>0</v>
      </c>
      <c r="CQ355" s="639">
        <f t="shared" si="55"/>
        <v>0</v>
      </c>
      <c r="CR355" s="639">
        <f t="shared" si="55"/>
        <v>0</v>
      </c>
      <c r="CS355" s="639">
        <f t="shared" si="55"/>
        <v>0</v>
      </c>
      <c r="CT355" s="639">
        <f t="shared" si="55"/>
        <v>0</v>
      </c>
      <c r="CU355" s="639">
        <f t="shared" si="55"/>
        <v>0</v>
      </c>
      <c r="CV355" s="639">
        <f t="shared" si="55"/>
        <v>0</v>
      </c>
      <c r="CW355" s="639">
        <f t="shared" si="55"/>
        <v>0</v>
      </c>
      <c r="CX355" s="639">
        <f t="shared" si="55"/>
        <v>0</v>
      </c>
      <c r="CY355" s="639">
        <f t="shared" si="55"/>
        <v>0</v>
      </c>
      <c r="CZ355" s="639">
        <f t="shared" si="55"/>
        <v>0</v>
      </c>
    </row>
    <row r="356" spans="1:104" x14ac:dyDescent="0.3">
      <c r="A356" s="638">
        <v>2</v>
      </c>
      <c r="D356" s="639">
        <f>D291</f>
        <v>0</v>
      </c>
      <c r="E356" s="639">
        <f t="shared" si="54"/>
        <v>6984</v>
      </c>
      <c r="F356" s="639">
        <f t="shared" si="54"/>
        <v>0</v>
      </c>
      <c r="G356" s="639">
        <f t="shared" si="54"/>
        <v>109158</v>
      </c>
      <c r="H356" s="639">
        <f t="shared" si="54"/>
        <v>62428</v>
      </c>
      <c r="I356" s="639">
        <f t="shared" si="54"/>
        <v>51855</v>
      </c>
      <c r="J356" s="639">
        <f t="shared" si="54"/>
        <v>322</v>
      </c>
      <c r="K356" s="639">
        <f t="shared" si="54"/>
        <v>1996</v>
      </c>
      <c r="L356" s="639">
        <f t="shared" si="54"/>
        <v>6482</v>
      </c>
      <c r="M356" s="639">
        <f t="shared" si="54"/>
        <v>1421950</v>
      </c>
      <c r="N356" s="639">
        <f t="shared" si="54"/>
        <v>39205</v>
      </c>
      <c r="O356" s="639">
        <f t="shared" si="54"/>
        <v>472333</v>
      </c>
      <c r="P356" s="639">
        <f t="shared" si="54"/>
        <v>2011</v>
      </c>
      <c r="Q356" s="639">
        <f t="shared" si="54"/>
        <v>6355032</v>
      </c>
      <c r="R356" s="639">
        <f t="shared" si="54"/>
        <v>143018</v>
      </c>
      <c r="S356" s="639">
        <f t="shared" si="54"/>
        <v>4092</v>
      </c>
      <c r="T356" s="639">
        <f t="shared" si="54"/>
        <v>19468452</v>
      </c>
      <c r="U356" s="639">
        <f t="shared" si="54"/>
        <v>2667399</v>
      </c>
      <c r="V356" s="639">
        <f t="shared" si="54"/>
        <v>5306216</v>
      </c>
      <c r="W356" s="639">
        <f t="shared" si="54"/>
        <v>6632364</v>
      </c>
      <c r="X356" s="639">
        <f t="shared" si="54"/>
        <v>0</v>
      </c>
      <c r="Y356" s="639">
        <f t="shared" si="54"/>
        <v>1754550</v>
      </c>
      <c r="Z356" s="639">
        <f t="shared" si="54"/>
        <v>32504</v>
      </c>
      <c r="AA356" s="639">
        <f t="shared" si="54"/>
        <v>1600295</v>
      </c>
      <c r="AB356" s="639">
        <f t="shared" si="54"/>
        <v>267349</v>
      </c>
      <c r="AC356" s="639">
        <f t="shared" si="54"/>
        <v>147229</v>
      </c>
      <c r="AD356" s="639">
        <f t="shared" si="54"/>
        <v>61768</v>
      </c>
      <c r="AE356" s="639">
        <f t="shared" si="54"/>
        <v>145396</v>
      </c>
      <c r="AF356" s="639">
        <f t="shared" si="54"/>
        <v>4804372</v>
      </c>
      <c r="AG356" s="639">
        <f t="shared" si="54"/>
        <v>347220</v>
      </c>
      <c r="AH356" s="639">
        <f t="shared" si="54"/>
        <v>11958</v>
      </c>
      <c r="AI356" s="639">
        <f t="shared" si="54"/>
        <v>10570637</v>
      </c>
      <c r="AJ356" s="639">
        <f t="shared" si="54"/>
        <v>14310</v>
      </c>
      <c r="AK356" s="639">
        <f t="shared" si="54"/>
        <v>0</v>
      </c>
      <c r="AL356" s="639">
        <f t="shared" si="54"/>
        <v>0</v>
      </c>
      <c r="AM356" s="639">
        <f t="shared" si="54"/>
        <v>2344823</v>
      </c>
      <c r="AN356" s="639">
        <f t="shared" si="54"/>
        <v>21072</v>
      </c>
      <c r="AO356" s="639">
        <f t="shared" si="54"/>
        <v>30036</v>
      </c>
      <c r="AP356" s="639">
        <f t="shared" si="54"/>
        <v>0</v>
      </c>
      <c r="AQ356" s="639">
        <f t="shared" si="54"/>
        <v>786919</v>
      </c>
      <c r="AR356" s="639">
        <f t="shared" si="54"/>
        <v>407976</v>
      </c>
      <c r="AS356" s="639">
        <f t="shared" si="54"/>
        <v>20677</v>
      </c>
      <c r="AT356" s="639">
        <f t="shared" si="54"/>
        <v>205978</v>
      </c>
      <c r="AU356" s="639">
        <f t="shared" si="54"/>
        <v>0</v>
      </c>
      <c r="AV356" s="639">
        <f t="shared" si="54"/>
        <v>340036</v>
      </c>
      <c r="AW356" s="639">
        <f t="shared" si="54"/>
        <v>342326</v>
      </c>
      <c r="AX356" s="639">
        <f t="shared" si="54"/>
        <v>68409</v>
      </c>
      <c r="AY356" s="639">
        <f t="shared" si="54"/>
        <v>2656423</v>
      </c>
      <c r="AZ356" s="639">
        <f t="shared" si="54"/>
        <v>129621</v>
      </c>
      <c r="BA356" s="639">
        <f t="shared" si="54"/>
        <v>81095</v>
      </c>
      <c r="BB356" s="639">
        <f t="shared" si="54"/>
        <v>0</v>
      </c>
      <c r="BC356" s="639">
        <f t="shared" si="54"/>
        <v>48002</v>
      </c>
      <c r="BD356" s="639">
        <f t="shared" si="54"/>
        <v>893210</v>
      </c>
      <c r="BE356" s="639">
        <f t="shared" si="54"/>
        <v>2846</v>
      </c>
      <c r="BF356" s="639">
        <f t="shared" si="54"/>
        <v>2804</v>
      </c>
      <c r="BG356" s="639">
        <f t="shared" si="54"/>
        <v>0</v>
      </c>
      <c r="BH356" s="639">
        <f t="shared" si="54"/>
        <v>1121</v>
      </c>
      <c r="BI356" s="639">
        <f t="shared" si="54"/>
        <v>2862</v>
      </c>
      <c r="BJ356" s="639">
        <f t="shared" si="54"/>
        <v>82516</v>
      </c>
      <c r="BK356" s="639">
        <f t="shared" si="54"/>
        <v>973721</v>
      </c>
      <c r="BL356" s="639">
        <f t="shared" si="54"/>
        <v>0</v>
      </c>
      <c r="BM356" s="639">
        <f t="shared" si="54"/>
        <v>167888</v>
      </c>
      <c r="BN356" s="639">
        <f t="shared" si="54"/>
        <v>474823</v>
      </c>
      <c r="BO356" s="639">
        <f t="shared" si="54"/>
        <v>79704</v>
      </c>
      <c r="BP356" s="639">
        <f t="shared" si="54"/>
        <v>107062</v>
      </c>
      <c r="BQ356" s="639">
        <f t="shared" si="55"/>
        <v>1809761</v>
      </c>
      <c r="BR356" s="639">
        <f t="shared" si="55"/>
        <v>92536</v>
      </c>
      <c r="BS356" s="639">
        <f t="shared" si="55"/>
        <v>2061370</v>
      </c>
      <c r="BT356" s="639">
        <f t="shared" si="55"/>
        <v>28619</v>
      </c>
      <c r="BU356" s="639">
        <f t="shared" si="55"/>
        <v>1233922</v>
      </c>
      <c r="BV356" s="639">
        <f t="shared" si="55"/>
        <v>50002</v>
      </c>
      <c r="BW356" s="639">
        <f t="shared" si="55"/>
        <v>0</v>
      </c>
      <c r="BX356" s="639">
        <f t="shared" si="55"/>
        <v>49597</v>
      </c>
      <c r="BY356" s="639">
        <f t="shared" si="55"/>
        <v>2229</v>
      </c>
      <c r="BZ356" s="639">
        <f t="shared" si="55"/>
        <v>117574</v>
      </c>
      <c r="CA356" s="639">
        <f t="shared" si="55"/>
        <v>8136</v>
      </c>
      <c r="CB356" s="639">
        <f t="shared" si="55"/>
        <v>172194</v>
      </c>
      <c r="CC356" s="639">
        <f t="shared" si="55"/>
        <v>0</v>
      </c>
      <c r="CD356" s="639">
        <f t="shared" si="55"/>
        <v>1016</v>
      </c>
      <c r="CE356" s="639">
        <f t="shared" si="55"/>
        <v>0</v>
      </c>
      <c r="CF356" s="639">
        <f t="shared" si="55"/>
        <v>0</v>
      </c>
      <c r="CG356" s="639">
        <f t="shared" si="55"/>
        <v>0</v>
      </c>
      <c r="CH356" s="639">
        <f t="shared" si="55"/>
        <v>0</v>
      </c>
      <c r="CI356" s="639">
        <f t="shared" si="55"/>
        <v>0</v>
      </c>
      <c r="CJ356" s="639">
        <f t="shared" si="55"/>
        <v>0</v>
      </c>
      <c r="CK356" s="639">
        <f t="shared" si="55"/>
        <v>0</v>
      </c>
      <c r="CL356" s="639">
        <f t="shared" si="55"/>
        <v>0</v>
      </c>
      <c r="CM356" s="639">
        <f t="shared" si="55"/>
        <v>0</v>
      </c>
      <c r="CN356" s="639">
        <f t="shared" si="55"/>
        <v>0</v>
      </c>
      <c r="CO356" s="639">
        <f t="shared" si="55"/>
        <v>0</v>
      </c>
      <c r="CP356" s="639">
        <f t="shared" si="55"/>
        <v>0</v>
      </c>
      <c r="CQ356" s="639">
        <f t="shared" si="55"/>
        <v>0</v>
      </c>
      <c r="CR356" s="639">
        <f t="shared" si="55"/>
        <v>0</v>
      </c>
      <c r="CS356" s="639">
        <f t="shared" si="55"/>
        <v>0</v>
      </c>
      <c r="CT356" s="639">
        <f t="shared" si="55"/>
        <v>0</v>
      </c>
      <c r="CU356" s="639">
        <f t="shared" si="55"/>
        <v>0</v>
      </c>
      <c r="CV356" s="639">
        <f t="shared" si="55"/>
        <v>0</v>
      </c>
      <c r="CW356" s="639">
        <f t="shared" si="55"/>
        <v>0</v>
      </c>
      <c r="CX356" s="639">
        <f t="shared" si="55"/>
        <v>0</v>
      </c>
      <c r="CY356" s="639">
        <f t="shared" si="55"/>
        <v>0</v>
      </c>
      <c r="CZ356" s="639">
        <f t="shared" si="55"/>
        <v>0</v>
      </c>
    </row>
    <row r="357" spans="1:104" x14ac:dyDescent="0.3">
      <c r="A357" s="638">
        <v>3</v>
      </c>
      <c r="D357" s="639">
        <f>D292</f>
        <v>0</v>
      </c>
      <c r="E357" s="639">
        <f t="shared" si="54"/>
        <v>6984</v>
      </c>
      <c r="F357" s="639">
        <f t="shared" si="54"/>
        <v>0</v>
      </c>
      <c r="G357" s="639">
        <f t="shared" si="54"/>
        <v>766904</v>
      </c>
      <c r="H357" s="639">
        <f t="shared" si="54"/>
        <v>80876</v>
      </c>
      <c r="I357" s="639">
        <f t="shared" si="54"/>
        <v>281061</v>
      </c>
      <c r="J357" s="639">
        <f t="shared" si="54"/>
        <v>322</v>
      </c>
      <c r="K357" s="639">
        <f t="shared" si="54"/>
        <v>29582</v>
      </c>
      <c r="L357" s="639">
        <f t="shared" si="54"/>
        <v>6482</v>
      </c>
      <c r="M357" s="639">
        <f t="shared" si="54"/>
        <v>12699010</v>
      </c>
      <c r="N357" s="639">
        <f t="shared" si="54"/>
        <v>282973</v>
      </c>
      <c r="O357" s="639">
        <f t="shared" si="54"/>
        <v>4636566</v>
      </c>
      <c r="P357" s="639">
        <f t="shared" si="54"/>
        <v>2011</v>
      </c>
      <c r="Q357" s="639">
        <f t="shared" si="54"/>
        <v>74725320</v>
      </c>
      <c r="R357" s="639">
        <f t="shared" si="54"/>
        <v>1617829</v>
      </c>
      <c r="S357" s="639">
        <f t="shared" si="54"/>
        <v>4092</v>
      </c>
      <c r="T357" s="639">
        <f t="shared" si="54"/>
        <v>175337710</v>
      </c>
      <c r="U357" s="639">
        <f t="shared" si="54"/>
        <v>23393707</v>
      </c>
      <c r="V357" s="639">
        <f t="shared" si="54"/>
        <v>34796695</v>
      </c>
      <c r="W357" s="639">
        <f t="shared" si="54"/>
        <v>47901831</v>
      </c>
      <c r="X357" s="639">
        <f t="shared" si="54"/>
        <v>0</v>
      </c>
      <c r="Y357" s="639">
        <f t="shared" si="54"/>
        <v>7275419</v>
      </c>
      <c r="Z357" s="639">
        <f t="shared" si="54"/>
        <v>377475</v>
      </c>
      <c r="AA357" s="639">
        <f t="shared" si="54"/>
        <v>18317159</v>
      </c>
      <c r="AB357" s="639">
        <f t="shared" si="54"/>
        <v>1803811</v>
      </c>
      <c r="AC357" s="639">
        <f t="shared" si="54"/>
        <v>895373</v>
      </c>
      <c r="AD357" s="639">
        <f t="shared" si="54"/>
        <v>817948</v>
      </c>
      <c r="AE357" s="639">
        <f t="shared" si="54"/>
        <v>2728206</v>
      </c>
      <c r="AF357" s="639">
        <f t="shared" si="54"/>
        <v>21644882</v>
      </c>
      <c r="AG357" s="639">
        <f t="shared" si="54"/>
        <v>3380917</v>
      </c>
      <c r="AH357" s="639">
        <f t="shared" si="54"/>
        <v>514933</v>
      </c>
      <c r="AI357" s="639">
        <f t="shared" si="54"/>
        <v>82121722</v>
      </c>
      <c r="AJ357" s="639">
        <f t="shared" si="54"/>
        <v>38252</v>
      </c>
      <c r="AK357" s="639">
        <f t="shared" si="54"/>
        <v>0</v>
      </c>
      <c r="AL357" s="639">
        <f t="shared" si="54"/>
        <v>0</v>
      </c>
      <c r="AM357" s="639">
        <f t="shared" si="54"/>
        <v>15838191</v>
      </c>
      <c r="AN357" s="639">
        <f t="shared" si="54"/>
        <v>245510</v>
      </c>
      <c r="AO357" s="639">
        <f t="shared" si="54"/>
        <v>377817</v>
      </c>
      <c r="AP357" s="639">
        <f t="shared" si="54"/>
        <v>0</v>
      </c>
      <c r="AQ357" s="639">
        <f t="shared" si="54"/>
        <v>16414865</v>
      </c>
      <c r="AR357" s="639">
        <f t="shared" si="54"/>
        <v>51718836</v>
      </c>
      <c r="AS357" s="639">
        <f t="shared" si="54"/>
        <v>416084</v>
      </c>
      <c r="AT357" s="639">
        <f t="shared" si="54"/>
        <v>1393497</v>
      </c>
      <c r="AU357" s="639">
        <f t="shared" si="54"/>
        <v>0</v>
      </c>
      <c r="AV357" s="639">
        <f t="shared" si="54"/>
        <v>15866490</v>
      </c>
      <c r="AW357" s="639">
        <f t="shared" si="54"/>
        <v>1602654</v>
      </c>
      <c r="AX357" s="639">
        <f t="shared" si="54"/>
        <v>577826</v>
      </c>
      <c r="AY357" s="639">
        <f t="shared" si="54"/>
        <v>11714033</v>
      </c>
      <c r="AZ357" s="639">
        <f t="shared" si="54"/>
        <v>407415</v>
      </c>
      <c r="BA357" s="639">
        <f t="shared" si="54"/>
        <v>267155</v>
      </c>
      <c r="BB357" s="639">
        <f t="shared" si="54"/>
        <v>0</v>
      </c>
      <c r="BC357" s="639">
        <f t="shared" si="54"/>
        <v>48002</v>
      </c>
      <c r="BD357" s="639">
        <f t="shared" si="54"/>
        <v>12562868</v>
      </c>
      <c r="BE357" s="639">
        <f t="shared" si="54"/>
        <v>2846</v>
      </c>
      <c r="BF357" s="639">
        <f t="shared" si="54"/>
        <v>57551</v>
      </c>
      <c r="BG357" s="639">
        <f t="shared" si="54"/>
        <v>0</v>
      </c>
      <c r="BH357" s="639">
        <f t="shared" si="54"/>
        <v>1121</v>
      </c>
      <c r="BI357" s="639">
        <f t="shared" si="54"/>
        <v>31290</v>
      </c>
      <c r="BJ357" s="639">
        <f t="shared" si="54"/>
        <v>100978</v>
      </c>
      <c r="BK357" s="639">
        <f t="shared" si="54"/>
        <v>5587252</v>
      </c>
      <c r="BL357" s="639">
        <f t="shared" si="54"/>
        <v>0</v>
      </c>
      <c r="BM357" s="639">
        <f t="shared" si="54"/>
        <v>850019</v>
      </c>
      <c r="BN357" s="639">
        <f t="shared" si="54"/>
        <v>2631116</v>
      </c>
      <c r="BO357" s="639">
        <f t="shared" si="54"/>
        <v>1291340</v>
      </c>
      <c r="BP357" s="639">
        <f t="shared" si="54"/>
        <v>1945920</v>
      </c>
      <c r="BQ357" s="639">
        <f t="shared" si="55"/>
        <v>7599334</v>
      </c>
      <c r="BR357" s="639">
        <f t="shared" si="55"/>
        <v>771435</v>
      </c>
      <c r="BS357" s="639">
        <f t="shared" si="55"/>
        <v>31167225</v>
      </c>
      <c r="BT357" s="639">
        <f t="shared" si="55"/>
        <v>358588</v>
      </c>
      <c r="BU357" s="639">
        <f t="shared" si="55"/>
        <v>4496995</v>
      </c>
      <c r="BV357" s="639">
        <f t="shared" si="55"/>
        <v>50002</v>
      </c>
      <c r="BW357" s="639">
        <f t="shared" si="55"/>
        <v>0</v>
      </c>
      <c r="BX357" s="639">
        <f t="shared" si="55"/>
        <v>966952</v>
      </c>
      <c r="BY357" s="639">
        <f t="shared" si="55"/>
        <v>9257</v>
      </c>
      <c r="BZ357" s="639">
        <f t="shared" si="55"/>
        <v>1184068</v>
      </c>
      <c r="CA357" s="639">
        <f t="shared" si="55"/>
        <v>8480</v>
      </c>
      <c r="CB357" s="639">
        <f t="shared" si="55"/>
        <v>950056</v>
      </c>
      <c r="CC357" s="639">
        <f t="shared" si="55"/>
        <v>0</v>
      </c>
      <c r="CD357" s="639">
        <f t="shared" si="55"/>
        <v>20738</v>
      </c>
      <c r="CE357" s="639">
        <f t="shared" si="55"/>
        <v>0</v>
      </c>
      <c r="CF357" s="639">
        <f t="shared" si="55"/>
        <v>0</v>
      </c>
      <c r="CG357" s="639">
        <f t="shared" si="55"/>
        <v>0</v>
      </c>
      <c r="CH357" s="639">
        <f t="shared" si="55"/>
        <v>0</v>
      </c>
      <c r="CI357" s="639">
        <f t="shared" si="55"/>
        <v>0</v>
      </c>
      <c r="CJ357" s="639">
        <f t="shared" si="55"/>
        <v>0</v>
      </c>
      <c r="CK357" s="639">
        <f t="shared" si="55"/>
        <v>0</v>
      </c>
      <c r="CL357" s="639">
        <f t="shared" si="55"/>
        <v>0</v>
      </c>
      <c r="CM357" s="639">
        <f t="shared" si="55"/>
        <v>0</v>
      </c>
      <c r="CN357" s="639">
        <f t="shared" si="55"/>
        <v>0</v>
      </c>
      <c r="CO357" s="639">
        <f t="shared" si="55"/>
        <v>0</v>
      </c>
      <c r="CP357" s="639">
        <f t="shared" si="55"/>
        <v>0</v>
      </c>
      <c r="CQ357" s="639">
        <f t="shared" si="55"/>
        <v>0</v>
      </c>
      <c r="CR357" s="639">
        <f t="shared" si="55"/>
        <v>0</v>
      </c>
      <c r="CS357" s="639">
        <f t="shared" si="55"/>
        <v>0</v>
      </c>
      <c r="CT357" s="639">
        <f t="shared" si="55"/>
        <v>0</v>
      </c>
      <c r="CU357" s="639">
        <f t="shared" si="55"/>
        <v>0</v>
      </c>
      <c r="CV357" s="639">
        <f t="shared" si="55"/>
        <v>0</v>
      </c>
      <c r="CW357" s="639">
        <f t="shared" si="55"/>
        <v>0</v>
      </c>
      <c r="CX357" s="639">
        <f t="shared" si="55"/>
        <v>0</v>
      </c>
      <c r="CY357" s="639">
        <f t="shared" si="55"/>
        <v>0</v>
      </c>
      <c r="CZ357" s="639">
        <f t="shared" si="55"/>
        <v>0</v>
      </c>
    </row>
    <row r="359" spans="1:104" x14ac:dyDescent="0.3">
      <c r="D359" s="649">
        <f>D353+D355+D356+D357</f>
        <v>0</v>
      </c>
      <c r="E359" s="649">
        <f t="shared" ref="E359:BP359" si="56">E353+E355+E356+E357</f>
        <v>2419370.12</v>
      </c>
      <c r="F359" s="649">
        <f t="shared" si="56"/>
        <v>0</v>
      </c>
      <c r="G359" s="649">
        <f t="shared" si="56"/>
        <v>70396751.810000002</v>
      </c>
      <c r="H359" s="649">
        <f t="shared" si="56"/>
        <v>62534020.869999997</v>
      </c>
      <c r="I359" s="649">
        <f t="shared" si="56"/>
        <v>83223435.609999999</v>
      </c>
      <c r="J359" s="649">
        <f t="shared" si="56"/>
        <v>11978124.68</v>
      </c>
      <c r="K359" s="649">
        <f t="shared" si="56"/>
        <v>14119037.135</v>
      </c>
      <c r="L359" s="649">
        <f t="shared" si="56"/>
        <v>10711773.65</v>
      </c>
      <c r="M359" s="649">
        <f t="shared" si="56"/>
        <v>485694317.73500001</v>
      </c>
      <c r="N359" s="649">
        <f t="shared" si="56"/>
        <v>10690924.109999999</v>
      </c>
      <c r="O359" s="649">
        <f t="shared" si="56"/>
        <v>242937870.07000002</v>
      </c>
      <c r="P359" s="649">
        <f t="shared" si="56"/>
        <v>3419207.56</v>
      </c>
      <c r="Q359" s="649">
        <f t="shared" si="56"/>
        <v>3208815736.3362999</v>
      </c>
      <c r="R359" s="649">
        <f t="shared" si="56"/>
        <v>55552612.210000001</v>
      </c>
      <c r="S359" s="649">
        <f t="shared" si="56"/>
        <v>2180984</v>
      </c>
      <c r="T359" s="649">
        <f t="shared" si="56"/>
        <v>3140418134.6400003</v>
      </c>
      <c r="U359" s="649">
        <f t="shared" si="56"/>
        <v>741620133.89999998</v>
      </c>
      <c r="V359" s="649">
        <f t="shared" si="56"/>
        <v>1559917981.49</v>
      </c>
      <c r="W359" s="649">
        <f t="shared" si="56"/>
        <v>1142630557.9300001</v>
      </c>
      <c r="X359" s="649">
        <f t="shared" si="56"/>
        <v>0</v>
      </c>
      <c r="Y359" s="649">
        <f t="shared" si="56"/>
        <v>649692016.65999997</v>
      </c>
      <c r="Z359" s="649">
        <f t="shared" si="56"/>
        <v>103408322.86</v>
      </c>
      <c r="AA359" s="649">
        <f t="shared" si="56"/>
        <v>639929303.48500001</v>
      </c>
      <c r="AB359" s="649">
        <f t="shared" si="56"/>
        <v>199814197.26000002</v>
      </c>
      <c r="AC359" s="649">
        <f t="shared" si="56"/>
        <v>76909390.734999999</v>
      </c>
      <c r="AD359" s="649">
        <f t="shared" si="56"/>
        <v>73310242.429999992</v>
      </c>
      <c r="AE359" s="649">
        <f t="shared" si="56"/>
        <v>153987653.63</v>
      </c>
      <c r="AF359" s="649">
        <f t="shared" si="56"/>
        <v>668368669.16499996</v>
      </c>
      <c r="AG359" s="649">
        <f t="shared" si="56"/>
        <v>177649667.58000001</v>
      </c>
      <c r="AH359" s="649">
        <f t="shared" si="56"/>
        <v>21725953.010000002</v>
      </c>
      <c r="AI359" s="649">
        <f t="shared" si="56"/>
        <v>2181819088.3021998</v>
      </c>
      <c r="AJ359" s="649">
        <f t="shared" si="56"/>
        <v>59782205.5</v>
      </c>
      <c r="AK359" s="649">
        <f t="shared" si="56"/>
        <v>0</v>
      </c>
      <c r="AL359" s="649">
        <f t="shared" si="56"/>
        <v>0</v>
      </c>
      <c r="AM359" s="649">
        <f t="shared" si="56"/>
        <v>820387700.65999997</v>
      </c>
      <c r="AN359" s="649">
        <f t="shared" si="56"/>
        <v>21514012.229999997</v>
      </c>
      <c r="AO359" s="649">
        <f t="shared" si="56"/>
        <v>30244553.59</v>
      </c>
      <c r="AP359" s="649">
        <f t="shared" si="56"/>
        <v>1321080</v>
      </c>
      <c r="AQ359" s="649">
        <f t="shared" si="56"/>
        <v>222328465.75</v>
      </c>
      <c r="AR359" s="649">
        <f t="shared" si="56"/>
        <v>594938613.21000004</v>
      </c>
      <c r="AS359" s="649">
        <f t="shared" si="56"/>
        <v>12477113.810000001</v>
      </c>
      <c r="AT359" s="649">
        <f t="shared" si="56"/>
        <v>114045198.92</v>
      </c>
      <c r="AU359" s="649">
        <f t="shared" si="56"/>
        <v>0</v>
      </c>
      <c r="AV359" s="649">
        <f t="shared" si="56"/>
        <v>1203807801.8499999</v>
      </c>
      <c r="AW359" s="649">
        <f t="shared" si="56"/>
        <v>66001869.270000003</v>
      </c>
      <c r="AX359" s="649">
        <f t="shared" si="56"/>
        <v>85033470.409999996</v>
      </c>
      <c r="AY359" s="649">
        <f t="shared" si="56"/>
        <v>361173312.16390002</v>
      </c>
      <c r="AZ359" s="649">
        <f t="shared" si="56"/>
        <v>70180757.810000002</v>
      </c>
      <c r="BA359" s="649">
        <f t="shared" si="56"/>
        <v>38928402.590000004</v>
      </c>
      <c r="BB359" s="649">
        <f t="shared" si="56"/>
        <v>1114795</v>
      </c>
      <c r="BC359" s="649">
        <f t="shared" si="56"/>
        <v>11368530.7425</v>
      </c>
      <c r="BD359" s="649">
        <f t="shared" si="56"/>
        <v>489803435.04000002</v>
      </c>
      <c r="BE359" s="649">
        <f t="shared" si="56"/>
        <v>6718630.8600000003</v>
      </c>
      <c r="BF359" s="649">
        <f t="shared" si="56"/>
        <v>25262146.25</v>
      </c>
      <c r="BG359" s="649">
        <f t="shared" si="56"/>
        <v>0</v>
      </c>
      <c r="BH359" s="649">
        <f t="shared" si="56"/>
        <v>3315408.94</v>
      </c>
      <c r="BI359" s="649">
        <f t="shared" si="56"/>
        <v>21752358.599999998</v>
      </c>
      <c r="BJ359" s="649">
        <f t="shared" si="56"/>
        <v>4405072.8</v>
      </c>
      <c r="BK359" s="649">
        <f t="shared" si="56"/>
        <v>172898756.92000002</v>
      </c>
      <c r="BL359" s="649">
        <f t="shared" si="56"/>
        <v>0</v>
      </c>
      <c r="BM359" s="649">
        <f t="shared" si="56"/>
        <v>81575626.069999993</v>
      </c>
      <c r="BN359" s="649">
        <f t="shared" si="56"/>
        <v>125275501.46700001</v>
      </c>
      <c r="BO359" s="649">
        <f t="shared" si="56"/>
        <v>56405852.210000001</v>
      </c>
      <c r="BP359" s="649">
        <f t="shared" si="56"/>
        <v>57695564.030000001</v>
      </c>
      <c r="BQ359" s="649">
        <f t="shared" ref="BQ359:CZ359" si="57">BQ353+BQ355+BQ356+BQ357</f>
        <v>362465328.15000004</v>
      </c>
      <c r="BR359" s="649">
        <f t="shared" si="57"/>
        <v>79038635.370000005</v>
      </c>
      <c r="BS359" s="649">
        <f t="shared" si="57"/>
        <v>672681107.58999991</v>
      </c>
      <c r="BT359" s="649">
        <f t="shared" si="57"/>
        <v>54904241.950000003</v>
      </c>
      <c r="BU359" s="649">
        <f t="shared" si="57"/>
        <v>214409997.80330002</v>
      </c>
      <c r="BV359" s="649">
        <f t="shared" si="57"/>
        <v>26672764.460000001</v>
      </c>
      <c r="BW359" s="649">
        <f t="shared" si="57"/>
        <v>0</v>
      </c>
      <c r="BX359" s="649">
        <f t="shared" si="57"/>
        <v>42138253.75</v>
      </c>
      <c r="BY359" s="649">
        <f t="shared" si="57"/>
        <v>6183048.9199999999</v>
      </c>
      <c r="BZ359" s="649">
        <f t="shared" si="57"/>
        <v>37720775.460000001</v>
      </c>
      <c r="CA359" s="649">
        <f t="shared" si="57"/>
        <v>21410259.25</v>
      </c>
      <c r="CB359" s="649">
        <f t="shared" si="57"/>
        <v>45232826.770000003</v>
      </c>
      <c r="CC359" s="649">
        <f t="shared" si="57"/>
        <v>0</v>
      </c>
      <c r="CD359" s="649">
        <f t="shared" si="57"/>
        <v>7168291.9220000003</v>
      </c>
      <c r="CE359" s="649">
        <f t="shared" si="57"/>
        <v>0</v>
      </c>
      <c r="CF359" s="649">
        <f t="shared" si="57"/>
        <v>0</v>
      </c>
      <c r="CG359" s="649">
        <f t="shared" si="57"/>
        <v>0</v>
      </c>
      <c r="CH359" s="649">
        <f t="shared" si="57"/>
        <v>0</v>
      </c>
      <c r="CI359" s="649">
        <f t="shared" si="57"/>
        <v>0</v>
      </c>
      <c r="CJ359" s="649">
        <f t="shared" si="57"/>
        <v>0</v>
      </c>
      <c r="CK359" s="649">
        <f t="shared" si="57"/>
        <v>0</v>
      </c>
      <c r="CL359" s="649">
        <f t="shared" si="57"/>
        <v>0</v>
      </c>
      <c r="CM359" s="649">
        <f t="shared" si="57"/>
        <v>0</v>
      </c>
      <c r="CN359" s="649">
        <f t="shared" si="57"/>
        <v>0</v>
      </c>
      <c r="CO359" s="649">
        <f t="shared" si="57"/>
        <v>0</v>
      </c>
      <c r="CP359" s="649">
        <f t="shared" si="57"/>
        <v>0</v>
      </c>
      <c r="CQ359" s="649">
        <f t="shared" si="57"/>
        <v>0</v>
      </c>
      <c r="CR359" s="649">
        <f t="shared" si="57"/>
        <v>0</v>
      </c>
      <c r="CS359" s="649">
        <f t="shared" si="57"/>
        <v>0</v>
      </c>
      <c r="CT359" s="649">
        <f t="shared" si="57"/>
        <v>0</v>
      </c>
      <c r="CU359" s="649">
        <f t="shared" si="57"/>
        <v>0</v>
      </c>
      <c r="CV359" s="649">
        <f t="shared" si="57"/>
        <v>0</v>
      </c>
      <c r="CW359" s="649">
        <f t="shared" si="57"/>
        <v>0</v>
      </c>
      <c r="CX359" s="649">
        <f t="shared" si="57"/>
        <v>0</v>
      </c>
      <c r="CY359" s="649">
        <f t="shared" si="57"/>
        <v>0</v>
      </c>
      <c r="CZ359" s="649">
        <f t="shared" si="57"/>
        <v>0</v>
      </c>
    </row>
    <row r="360" spans="1:104" x14ac:dyDescent="0.3">
      <c r="D360" s="649"/>
      <c r="E360" s="649"/>
      <c r="F360" s="649"/>
      <c r="G360" s="649"/>
      <c r="H360" s="649"/>
      <c r="I360" s="649"/>
      <c r="J360" s="649"/>
      <c r="K360" s="649"/>
      <c r="L360" s="649"/>
      <c r="M360" s="649"/>
      <c r="N360" s="649"/>
      <c r="O360" s="649"/>
      <c r="P360" s="649"/>
      <c r="Q360" s="649"/>
      <c r="R360" s="649"/>
      <c r="S360" s="649"/>
      <c r="T360" s="649"/>
      <c r="U360" s="649"/>
      <c r="V360" s="649"/>
      <c r="W360" s="649"/>
      <c r="X360" s="649"/>
      <c r="Y360" s="649"/>
      <c r="Z360" s="649"/>
      <c r="AA360" s="649"/>
      <c r="AB360" s="649"/>
      <c r="AC360" s="649"/>
      <c r="AD360" s="649"/>
      <c r="AE360" s="649"/>
      <c r="AF360" s="649"/>
      <c r="AG360" s="649"/>
      <c r="AH360" s="649"/>
      <c r="AI360" s="649"/>
      <c r="AJ360" s="649"/>
      <c r="AK360" s="649"/>
      <c r="AL360" s="649"/>
      <c r="AM360" s="649"/>
      <c r="AN360" s="649"/>
      <c r="AO360" s="649"/>
      <c r="AP360" s="649"/>
      <c r="AQ360" s="649"/>
      <c r="AR360" s="649"/>
      <c r="AS360" s="649"/>
      <c r="AT360" s="649"/>
      <c r="AU360" s="649"/>
      <c r="AV360" s="649"/>
      <c r="AW360" s="649"/>
      <c r="AX360" s="649"/>
      <c r="AY360" s="649"/>
      <c r="AZ360" s="649"/>
      <c r="BA360" s="649"/>
      <c r="BB360" s="649"/>
      <c r="BC360" s="649"/>
      <c r="BD360" s="649"/>
      <c r="BE360" s="649"/>
      <c r="BF360" s="649"/>
      <c r="BG360" s="649"/>
      <c r="BH360" s="649"/>
      <c r="BI360" s="649"/>
      <c r="BJ360" s="649"/>
      <c r="BK360" s="649"/>
      <c r="BL360" s="649"/>
      <c r="BM360" s="649"/>
      <c r="BN360" s="649"/>
      <c r="BO360" s="649"/>
      <c r="BP360" s="649"/>
      <c r="BQ360" s="649"/>
      <c r="BR360" s="649"/>
      <c r="BS360" s="649"/>
      <c r="BT360" s="649"/>
      <c r="BU360" s="649"/>
      <c r="BV360" s="649"/>
      <c r="BW360" s="649"/>
      <c r="BX360" s="649"/>
      <c r="BY360" s="649"/>
      <c r="BZ360" s="649"/>
      <c r="CA360" s="649"/>
      <c r="CB360" s="649"/>
      <c r="CC360" s="649"/>
      <c r="CD360" s="649"/>
      <c r="CE360" s="649"/>
      <c r="CF360" s="649"/>
      <c r="CG360" s="649"/>
      <c r="CH360" s="649"/>
      <c r="CI360" s="649"/>
      <c r="CJ360" s="649"/>
      <c r="CK360" s="649"/>
      <c r="CL360" s="649"/>
      <c r="CM360" s="649"/>
      <c r="CN360" s="649"/>
      <c r="CO360" s="649"/>
      <c r="CP360" s="649"/>
      <c r="CQ360" s="649"/>
      <c r="CR360" s="649"/>
      <c r="CS360" s="649"/>
      <c r="CT360" s="649"/>
      <c r="CU360" s="649"/>
      <c r="CV360" s="649"/>
      <c r="CW360" s="649"/>
      <c r="CX360" s="649"/>
      <c r="CY360" s="649"/>
      <c r="CZ360" s="649"/>
    </row>
    <row r="361" spans="1:104" x14ac:dyDescent="0.3">
      <c r="D361" s="649">
        <f>'Unit Data from Audit Worksheet'!$E$295</f>
        <v>0</v>
      </c>
      <c r="E361" s="649">
        <f>'Unit Data from Audit Worksheet'!$E$295</f>
        <v>0</v>
      </c>
      <c r="F361" s="649">
        <f>'Unit Data from Audit Worksheet'!$E$295</f>
        <v>0</v>
      </c>
      <c r="G361" s="649">
        <f>'Unit Data from Audit Worksheet'!$E$295</f>
        <v>0</v>
      </c>
      <c r="H361" s="649">
        <f>'Unit Data from Audit Worksheet'!$E$295</f>
        <v>0</v>
      </c>
      <c r="I361" s="649">
        <f>'Unit Data from Audit Worksheet'!$E$295</f>
        <v>0</v>
      </c>
      <c r="J361" s="649">
        <f>'Unit Data from Audit Worksheet'!$E$295</f>
        <v>0</v>
      </c>
      <c r="K361" s="649">
        <f>'Unit Data from Audit Worksheet'!$E$295</f>
        <v>0</v>
      </c>
      <c r="L361" s="649">
        <f>'Unit Data from Audit Worksheet'!$E$295</f>
        <v>0</v>
      </c>
      <c r="M361" s="649">
        <f>'Unit Data from Audit Worksheet'!$E$295</f>
        <v>0</v>
      </c>
      <c r="N361" s="649">
        <f>'Unit Data from Audit Worksheet'!$E$295</f>
        <v>0</v>
      </c>
      <c r="O361" s="649">
        <f>'Unit Data from Audit Worksheet'!$E$295</f>
        <v>0</v>
      </c>
      <c r="P361" s="649">
        <f>'Unit Data from Audit Worksheet'!$E$295</f>
        <v>0</v>
      </c>
      <c r="Q361" s="649">
        <f>'Unit Data from Audit Worksheet'!$E$295</f>
        <v>0</v>
      </c>
      <c r="R361" s="649">
        <f>'Unit Data from Audit Worksheet'!$E$295</f>
        <v>0</v>
      </c>
      <c r="S361" s="649">
        <f>'Unit Data from Audit Worksheet'!$E$295</f>
        <v>0</v>
      </c>
      <c r="T361" s="649">
        <f>'Unit Data from Audit Worksheet'!$E$295</f>
        <v>0</v>
      </c>
      <c r="U361" s="649">
        <f>'Unit Data from Audit Worksheet'!$E$295</f>
        <v>0</v>
      </c>
      <c r="V361" s="649">
        <f>'Unit Data from Audit Worksheet'!$E$295</f>
        <v>0</v>
      </c>
      <c r="W361" s="649">
        <f>'Unit Data from Audit Worksheet'!$E$295</f>
        <v>0</v>
      </c>
      <c r="X361" s="649">
        <f>'Unit Data from Audit Worksheet'!$E$295</f>
        <v>0</v>
      </c>
      <c r="Y361" s="649">
        <f>'Unit Data from Audit Worksheet'!$E$295</f>
        <v>0</v>
      </c>
      <c r="Z361" s="649">
        <f>'Unit Data from Audit Worksheet'!$E$295</f>
        <v>0</v>
      </c>
      <c r="AA361" s="649">
        <f>'Unit Data from Audit Worksheet'!$E$295</f>
        <v>0</v>
      </c>
      <c r="AB361" s="649">
        <f>'Unit Data from Audit Worksheet'!$E$295</f>
        <v>0</v>
      </c>
      <c r="AC361" s="649">
        <f>'Unit Data from Audit Worksheet'!$E$295</f>
        <v>0</v>
      </c>
      <c r="AD361" s="649">
        <f>'Unit Data from Audit Worksheet'!$E$295</f>
        <v>0</v>
      </c>
      <c r="AE361" s="649">
        <f>'Unit Data from Audit Worksheet'!$E$295</f>
        <v>0</v>
      </c>
      <c r="AF361" s="649">
        <f>'Unit Data from Audit Worksheet'!$E$295</f>
        <v>0</v>
      </c>
      <c r="AG361" s="649">
        <f>'Unit Data from Audit Worksheet'!$E$295</f>
        <v>0</v>
      </c>
      <c r="AH361" s="649">
        <f>'Unit Data from Audit Worksheet'!$E$295</f>
        <v>0</v>
      </c>
      <c r="AI361" s="649">
        <f>'Unit Data from Audit Worksheet'!$E$295</f>
        <v>0</v>
      </c>
      <c r="AJ361" s="649">
        <f>'Unit Data from Audit Worksheet'!$E$295</f>
        <v>0</v>
      </c>
      <c r="AK361" s="649">
        <f>'Unit Data from Audit Worksheet'!$E$295</f>
        <v>0</v>
      </c>
      <c r="AL361" s="649">
        <f>'Unit Data from Audit Worksheet'!$E$295</f>
        <v>0</v>
      </c>
      <c r="AM361" s="649">
        <f>'Unit Data from Audit Worksheet'!$E$295</f>
        <v>0</v>
      </c>
      <c r="AN361" s="649">
        <f>'Unit Data from Audit Worksheet'!$E$295</f>
        <v>0</v>
      </c>
      <c r="AO361" s="649">
        <f>'Unit Data from Audit Worksheet'!$E$295</f>
        <v>0</v>
      </c>
      <c r="AP361" s="649">
        <f>'Unit Data from Audit Worksheet'!$E$295</f>
        <v>0</v>
      </c>
      <c r="AQ361" s="649">
        <f>'Unit Data from Audit Worksheet'!$E$295</f>
        <v>0</v>
      </c>
      <c r="AR361" s="649">
        <f>'Unit Data from Audit Worksheet'!$E$295</f>
        <v>0</v>
      </c>
      <c r="AS361" s="649">
        <f>'Unit Data from Audit Worksheet'!$E$295</f>
        <v>0</v>
      </c>
      <c r="AT361" s="649">
        <f>'Unit Data from Audit Worksheet'!$E$295</f>
        <v>0</v>
      </c>
      <c r="AU361" s="649">
        <f>'Unit Data from Audit Worksheet'!$E$295</f>
        <v>0</v>
      </c>
      <c r="AV361" s="649">
        <f>'Unit Data from Audit Worksheet'!$E$295</f>
        <v>0</v>
      </c>
      <c r="AW361" s="649">
        <f>'Unit Data from Audit Worksheet'!$E$295</f>
        <v>0</v>
      </c>
      <c r="AX361" s="649">
        <f>'Unit Data from Audit Worksheet'!$E$295</f>
        <v>0</v>
      </c>
      <c r="AY361" s="649">
        <f>'Unit Data from Audit Worksheet'!$E$295</f>
        <v>0</v>
      </c>
      <c r="AZ361" s="649">
        <f>'Unit Data from Audit Worksheet'!$E$295</f>
        <v>0</v>
      </c>
      <c r="BA361" s="649">
        <f>'Unit Data from Audit Worksheet'!$E$295</f>
        <v>0</v>
      </c>
      <c r="BB361" s="649">
        <f>'Unit Data from Audit Worksheet'!$E$295</f>
        <v>0</v>
      </c>
      <c r="BC361" s="649">
        <f>'Unit Data from Audit Worksheet'!$E$295</f>
        <v>0</v>
      </c>
      <c r="BD361" s="649">
        <f>'Unit Data from Audit Worksheet'!$E$295</f>
        <v>0</v>
      </c>
      <c r="BE361" s="649">
        <f>'Unit Data from Audit Worksheet'!$E$295</f>
        <v>0</v>
      </c>
      <c r="BF361" s="649">
        <f>'Unit Data from Audit Worksheet'!$E$295</f>
        <v>0</v>
      </c>
      <c r="BG361" s="649">
        <f>'Unit Data from Audit Worksheet'!$E$295</f>
        <v>0</v>
      </c>
      <c r="BH361" s="649">
        <f>'Unit Data from Audit Worksheet'!$E$295</f>
        <v>0</v>
      </c>
      <c r="BI361" s="649">
        <f>'Unit Data from Audit Worksheet'!$E$295</f>
        <v>0</v>
      </c>
      <c r="BJ361" s="649">
        <f>'Unit Data from Audit Worksheet'!$E$295</f>
        <v>0</v>
      </c>
      <c r="BK361" s="649">
        <f>'Unit Data from Audit Worksheet'!$E$295</f>
        <v>0</v>
      </c>
      <c r="BL361" s="649">
        <f>'Unit Data from Audit Worksheet'!$E$295</f>
        <v>0</v>
      </c>
      <c r="BM361" s="649">
        <f>'Unit Data from Audit Worksheet'!$E$295</f>
        <v>0</v>
      </c>
      <c r="BN361" s="649">
        <f>'Unit Data from Audit Worksheet'!$E$295</f>
        <v>0</v>
      </c>
      <c r="BO361" s="649">
        <f>'Unit Data from Audit Worksheet'!$E$295</f>
        <v>0</v>
      </c>
      <c r="BP361" s="649">
        <f>'Unit Data from Audit Worksheet'!$E$295</f>
        <v>0</v>
      </c>
      <c r="BQ361" s="649">
        <f>'Unit Data from Audit Worksheet'!$E$295</f>
        <v>0</v>
      </c>
      <c r="BR361" s="649">
        <f>'Unit Data from Audit Worksheet'!$E$295</f>
        <v>0</v>
      </c>
      <c r="BS361" s="649">
        <f>'Unit Data from Audit Worksheet'!$E$295</f>
        <v>0</v>
      </c>
      <c r="BT361" s="649">
        <f>'Unit Data from Audit Worksheet'!$E$295</f>
        <v>0</v>
      </c>
      <c r="BU361" s="649">
        <f>'Unit Data from Audit Worksheet'!$E$295</f>
        <v>0</v>
      </c>
      <c r="BV361" s="649">
        <f>'Unit Data from Audit Worksheet'!$E$295</f>
        <v>0</v>
      </c>
      <c r="BW361" s="649">
        <f>'Unit Data from Audit Worksheet'!$E$295</f>
        <v>0</v>
      </c>
      <c r="BX361" s="649">
        <f>'Unit Data from Audit Worksheet'!$E$295</f>
        <v>0</v>
      </c>
      <c r="BY361" s="649">
        <f>'Unit Data from Audit Worksheet'!$E$295</f>
        <v>0</v>
      </c>
      <c r="BZ361" s="649">
        <f>'Unit Data from Audit Worksheet'!$E$295</f>
        <v>0</v>
      </c>
      <c r="CA361" s="649">
        <f>'Unit Data from Audit Worksheet'!$E$295</f>
        <v>0</v>
      </c>
      <c r="CB361" s="649">
        <f>'Unit Data from Audit Worksheet'!$E$295</f>
        <v>0</v>
      </c>
      <c r="CC361" s="649">
        <f>'Unit Data from Audit Worksheet'!$E$295</f>
        <v>0</v>
      </c>
      <c r="CD361" s="649">
        <f>'Unit Data from Audit Worksheet'!$E$295</f>
        <v>0</v>
      </c>
      <c r="CE361" s="649">
        <f>'Unit Data from Audit Worksheet'!$E$295</f>
        <v>0</v>
      </c>
      <c r="CF361" s="649">
        <f>'Unit Data from Audit Worksheet'!$E$295</f>
        <v>0</v>
      </c>
      <c r="CG361" s="649">
        <f>'Unit Data from Audit Worksheet'!$E$295</f>
        <v>0</v>
      </c>
      <c r="CH361" s="649">
        <f>'Unit Data from Audit Worksheet'!$E$295</f>
        <v>0</v>
      </c>
      <c r="CI361" s="649">
        <f>'Unit Data from Audit Worksheet'!$E$295</f>
        <v>0</v>
      </c>
      <c r="CJ361" s="649">
        <f>'Unit Data from Audit Worksheet'!$E$295</f>
        <v>0</v>
      </c>
      <c r="CK361" s="649">
        <f>'Unit Data from Audit Worksheet'!$E$295</f>
        <v>0</v>
      </c>
      <c r="CL361" s="649">
        <f>'Unit Data from Audit Worksheet'!$E$295</f>
        <v>0</v>
      </c>
      <c r="CM361" s="649">
        <f>'Unit Data from Audit Worksheet'!$E$295</f>
        <v>0</v>
      </c>
      <c r="CN361" s="649">
        <f>'Unit Data from Audit Worksheet'!$E$295</f>
        <v>0</v>
      </c>
      <c r="CO361" s="649">
        <f>'Unit Data from Audit Worksheet'!$E$295</f>
        <v>0</v>
      </c>
      <c r="CP361" s="649">
        <f>'Unit Data from Audit Worksheet'!$E$295</f>
        <v>0</v>
      </c>
      <c r="CQ361" s="649">
        <f>'Unit Data from Audit Worksheet'!$E$295</f>
        <v>0</v>
      </c>
      <c r="CR361" s="649">
        <f>'Unit Data from Audit Worksheet'!$E$295</f>
        <v>0</v>
      </c>
      <c r="CS361" s="649">
        <f>'Unit Data from Audit Worksheet'!$E$295</f>
        <v>0</v>
      </c>
      <c r="CT361" s="649">
        <f>'Unit Data from Audit Worksheet'!$E$295</f>
        <v>0</v>
      </c>
      <c r="CU361" s="649">
        <f>'Unit Data from Audit Worksheet'!$E$295</f>
        <v>0</v>
      </c>
      <c r="CV361" s="649">
        <f>'Unit Data from Audit Worksheet'!$E$295</f>
        <v>0</v>
      </c>
      <c r="CW361" s="649">
        <f>'Unit Data from Audit Worksheet'!$E$295</f>
        <v>0</v>
      </c>
      <c r="CX361" s="649">
        <f>'Unit Data from Audit Worksheet'!$E$295</f>
        <v>0</v>
      </c>
      <c r="CY361" s="649">
        <f>'Unit Data from Audit Worksheet'!$E$295</f>
        <v>0</v>
      </c>
      <c r="CZ361" s="649">
        <f>'Unit Data from Audit Worksheet'!$E$295</f>
        <v>0</v>
      </c>
    </row>
    <row r="362" spans="1:104" x14ac:dyDescent="0.3">
      <c r="D362" s="649"/>
      <c r="E362" s="649"/>
      <c r="F362" s="649"/>
      <c r="G362" s="649"/>
      <c r="H362" s="649"/>
      <c r="I362" s="649"/>
      <c r="J362" s="649"/>
      <c r="K362" s="649"/>
      <c r="L362" s="649"/>
      <c r="M362" s="649"/>
      <c r="N362" s="649"/>
      <c r="O362" s="649"/>
      <c r="P362" s="649"/>
      <c r="Q362" s="649"/>
      <c r="R362" s="649"/>
      <c r="S362" s="649"/>
      <c r="T362" s="649"/>
      <c r="U362" s="649"/>
      <c r="V362" s="649"/>
      <c r="W362" s="649"/>
      <c r="X362" s="649"/>
      <c r="Y362" s="649"/>
      <c r="Z362" s="649"/>
      <c r="AA362" s="649"/>
      <c r="AB362" s="649"/>
      <c r="AC362" s="649"/>
      <c r="AD362" s="649"/>
      <c r="AE362" s="649"/>
      <c r="AF362" s="649"/>
      <c r="AG362" s="649"/>
      <c r="AH362" s="649"/>
      <c r="AI362" s="649"/>
      <c r="AJ362" s="649"/>
      <c r="AK362" s="649"/>
      <c r="AL362" s="649"/>
      <c r="AM362" s="649"/>
      <c r="AN362" s="649"/>
      <c r="AO362" s="649"/>
      <c r="AP362" s="649"/>
      <c r="AQ362" s="649"/>
      <c r="AR362" s="649"/>
      <c r="AS362" s="649"/>
      <c r="AT362" s="649"/>
      <c r="AU362" s="649"/>
      <c r="AV362" s="649"/>
      <c r="AW362" s="649"/>
      <c r="AX362" s="649"/>
      <c r="AY362" s="649"/>
      <c r="AZ362" s="649"/>
      <c r="BA362" s="649"/>
      <c r="BB362" s="649"/>
      <c r="BC362" s="649"/>
      <c r="BD362" s="649"/>
      <c r="BE362" s="649"/>
      <c r="BF362" s="649"/>
      <c r="BG362" s="649"/>
      <c r="BH362" s="649"/>
      <c r="BI362" s="649"/>
      <c r="BJ362" s="649"/>
      <c r="BK362" s="649"/>
      <c r="BL362" s="649"/>
      <c r="BM362" s="649"/>
      <c r="BN362" s="649"/>
      <c r="BO362" s="649"/>
      <c r="BP362" s="649"/>
      <c r="BQ362" s="649"/>
      <c r="BR362" s="649"/>
      <c r="BS362" s="649"/>
      <c r="BT362" s="649"/>
      <c r="BU362" s="649"/>
      <c r="BV362" s="649"/>
      <c r="BW362" s="649"/>
      <c r="BX362" s="649"/>
      <c r="BY362" s="649"/>
      <c r="BZ362" s="649"/>
      <c r="CA362" s="649"/>
      <c r="CB362" s="649"/>
      <c r="CC362" s="649"/>
      <c r="CD362" s="649"/>
      <c r="CE362" s="649"/>
      <c r="CF362" s="649"/>
      <c r="CG362" s="649"/>
      <c r="CH362" s="649"/>
      <c r="CI362" s="649"/>
      <c r="CJ362" s="649"/>
      <c r="CK362" s="649"/>
      <c r="CL362" s="649"/>
      <c r="CM362" s="649"/>
      <c r="CN362" s="649"/>
      <c r="CO362" s="649"/>
      <c r="CP362" s="649"/>
      <c r="CQ362" s="649"/>
      <c r="CR362" s="649"/>
      <c r="CS362" s="649"/>
      <c r="CT362" s="649"/>
      <c r="CU362" s="649"/>
      <c r="CV362" s="649"/>
      <c r="CW362" s="649"/>
      <c r="CX362" s="649"/>
      <c r="CY362" s="649"/>
      <c r="CZ362" s="649"/>
    </row>
    <row r="363" spans="1:104" x14ac:dyDescent="0.3">
      <c r="D363" s="649">
        <f>D359-D361</f>
        <v>0</v>
      </c>
      <c r="E363" s="649">
        <f t="shared" ref="E363:BP363" si="58">E359-E361</f>
        <v>2419370.12</v>
      </c>
      <c r="F363" s="649">
        <f t="shared" si="58"/>
        <v>0</v>
      </c>
      <c r="G363" s="649">
        <f t="shared" si="58"/>
        <v>70396751.810000002</v>
      </c>
      <c r="H363" s="649">
        <f t="shared" si="58"/>
        <v>62534020.869999997</v>
      </c>
      <c r="I363" s="649">
        <f t="shared" si="58"/>
        <v>83223435.609999999</v>
      </c>
      <c r="J363" s="649">
        <f t="shared" si="58"/>
        <v>11978124.68</v>
      </c>
      <c r="K363" s="649">
        <f t="shared" si="58"/>
        <v>14119037.135</v>
      </c>
      <c r="L363" s="649">
        <f t="shared" si="58"/>
        <v>10711773.65</v>
      </c>
      <c r="M363" s="649">
        <f t="shared" si="58"/>
        <v>485694317.73500001</v>
      </c>
      <c r="N363" s="649">
        <f t="shared" si="58"/>
        <v>10690924.109999999</v>
      </c>
      <c r="O363" s="649">
        <f t="shared" si="58"/>
        <v>242937870.07000002</v>
      </c>
      <c r="P363" s="649">
        <f t="shared" si="58"/>
        <v>3419207.56</v>
      </c>
      <c r="Q363" s="649">
        <f t="shared" si="58"/>
        <v>3208815736.3362999</v>
      </c>
      <c r="R363" s="649">
        <f t="shared" si="58"/>
        <v>55552612.210000001</v>
      </c>
      <c r="S363" s="649">
        <f t="shared" si="58"/>
        <v>2180984</v>
      </c>
      <c r="T363" s="649">
        <f t="shared" si="58"/>
        <v>3140418134.6400003</v>
      </c>
      <c r="U363" s="649">
        <f t="shared" si="58"/>
        <v>741620133.89999998</v>
      </c>
      <c r="V363" s="649">
        <f t="shared" si="58"/>
        <v>1559917981.49</v>
      </c>
      <c r="W363" s="649">
        <f t="shared" si="58"/>
        <v>1142630557.9300001</v>
      </c>
      <c r="X363" s="649">
        <f t="shared" si="58"/>
        <v>0</v>
      </c>
      <c r="Y363" s="649">
        <f t="shared" si="58"/>
        <v>649692016.65999997</v>
      </c>
      <c r="Z363" s="649">
        <f t="shared" si="58"/>
        <v>103408322.86</v>
      </c>
      <c r="AA363" s="649">
        <f t="shared" si="58"/>
        <v>639929303.48500001</v>
      </c>
      <c r="AB363" s="649">
        <f t="shared" si="58"/>
        <v>199814197.26000002</v>
      </c>
      <c r="AC363" s="649">
        <f t="shared" si="58"/>
        <v>76909390.734999999</v>
      </c>
      <c r="AD363" s="649">
        <f t="shared" si="58"/>
        <v>73310242.429999992</v>
      </c>
      <c r="AE363" s="649">
        <f t="shared" si="58"/>
        <v>153987653.63</v>
      </c>
      <c r="AF363" s="649">
        <f t="shared" si="58"/>
        <v>668368669.16499996</v>
      </c>
      <c r="AG363" s="649">
        <f t="shared" si="58"/>
        <v>177649667.58000001</v>
      </c>
      <c r="AH363" s="649">
        <f t="shared" si="58"/>
        <v>21725953.010000002</v>
      </c>
      <c r="AI363" s="649">
        <f t="shared" si="58"/>
        <v>2181819088.3021998</v>
      </c>
      <c r="AJ363" s="649">
        <f t="shared" si="58"/>
        <v>59782205.5</v>
      </c>
      <c r="AK363" s="649">
        <f t="shared" si="58"/>
        <v>0</v>
      </c>
      <c r="AL363" s="649">
        <f t="shared" si="58"/>
        <v>0</v>
      </c>
      <c r="AM363" s="649">
        <f t="shared" si="58"/>
        <v>820387700.65999997</v>
      </c>
      <c r="AN363" s="649">
        <f t="shared" si="58"/>
        <v>21514012.229999997</v>
      </c>
      <c r="AO363" s="649">
        <f t="shared" si="58"/>
        <v>30244553.59</v>
      </c>
      <c r="AP363" s="649">
        <f t="shared" si="58"/>
        <v>1321080</v>
      </c>
      <c r="AQ363" s="649">
        <f t="shared" si="58"/>
        <v>222328465.75</v>
      </c>
      <c r="AR363" s="649">
        <f t="shared" si="58"/>
        <v>594938613.21000004</v>
      </c>
      <c r="AS363" s="649">
        <f t="shared" si="58"/>
        <v>12477113.810000001</v>
      </c>
      <c r="AT363" s="649">
        <f t="shared" si="58"/>
        <v>114045198.92</v>
      </c>
      <c r="AU363" s="649">
        <f t="shared" si="58"/>
        <v>0</v>
      </c>
      <c r="AV363" s="649">
        <f t="shared" si="58"/>
        <v>1203807801.8499999</v>
      </c>
      <c r="AW363" s="649">
        <f t="shared" si="58"/>
        <v>66001869.270000003</v>
      </c>
      <c r="AX363" s="649">
        <f t="shared" si="58"/>
        <v>85033470.409999996</v>
      </c>
      <c r="AY363" s="649">
        <f t="shared" si="58"/>
        <v>361173312.16390002</v>
      </c>
      <c r="AZ363" s="649">
        <f t="shared" si="58"/>
        <v>70180757.810000002</v>
      </c>
      <c r="BA363" s="649">
        <f t="shared" si="58"/>
        <v>38928402.590000004</v>
      </c>
      <c r="BB363" s="649">
        <f t="shared" si="58"/>
        <v>1114795</v>
      </c>
      <c r="BC363" s="649">
        <f t="shared" si="58"/>
        <v>11368530.7425</v>
      </c>
      <c r="BD363" s="649">
        <f t="shared" si="58"/>
        <v>489803435.04000002</v>
      </c>
      <c r="BE363" s="649">
        <f t="shared" si="58"/>
        <v>6718630.8600000003</v>
      </c>
      <c r="BF363" s="649">
        <f t="shared" si="58"/>
        <v>25262146.25</v>
      </c>
      <c r="BG363" s="649">
        <f t="shared" si="58"/>
        <v>0</v>
      </c>
      <c r="BH363" s="649">
        <f t="shared" si="58"/>
        <v>3315408.94</v>
      </c>
      <c r="BI363" s="649">
        <f t="shared" si="58"/>
        <v>21752358.599999998</v>
      </c>
      <c r="BJ363" s="649">
        <f t="shared" si="58"/>
        <v>4405072.8</v>
      </c>
      <c r="BK363" s="649">
        <f t="shared" si="58"/>
        <v>172898756.92000002</v>
      </c>
      <c r="BL363" s="649">
        <f t="shared" si="58"/>
        <v>0</v>
      </c>
      <c r="BM363" s="649">
        <f t="shared" si="58"/>
        <v>81575626.069999993</v>
      </c>
      <c r="BN363" s="649">
        <f t="shared" si="58"/>
        <v>125275501.46700001</v>
      </c>
      <c r="BO363" s="649">
        <f t="shared" si="58"/>
        <v>56405852.210000001</v>
      </c>
      <c r="BP363" s="649">
        <f t="shared" si="58"/>
        <v>57695564.030000001</v>
      </c>
      <c r="BQ363" s="649">
        <f t="shared" ref="BQ363:CZ363" si="59">BQ359-BQ361</f>
        <v>362465328.15000004</v>
      </c>
      <c r="BR363" s="649">
        <f t="shared" si="59"/>
        <v>79038635.370000005</v>
      </c>
      <c r="BS363" s="649">
        <f t="shared" si="59"/>
        <v>672681107.58999991</v>
      </c>
      <c r="BT363" s="649">
        <f t="shared" si="59"/>
        <v>54904241.950000003</v>
      </c>
      <c r="BU363" s="649">
        <f t="shared" si="59"/>
        <v>214409997.80330002</v>
      </c>
      <c r="BV363" s="649">
        <f t="shared" si="59"/>
        <v>26672764.460000001</v>
      </c>
      <c r="BW363" s="649">
        <f t="shared" si="59"/>
        <v>0</v>
      </c>
      <c r="BX363" s="649">
        <f t="shared" si="59"/>
        <v>42138253.75</v>
      </c>
      <c r="BY363" s="649">
        <f t="shared" si="59"/>
        <v>6183048.9199999999</v>
      </c>
      <c r="BZ363" s="649">
        <f t="shared" si="59"/>
        <v>37720775.460000001</v>
      </c>
      <c r="CA363" s="649">
        <f t="shared" si="59"/>
        <v>21410259.25</v>
      </c>
      <c r="CB363" s="649">
        <f t="shared" si="59"/>
        <v>45232826.770000003</v>
      </c>
      <c r="CC363" s="649">
        <f t="shared" si="59"/>
        <v>0</v>
      </c>
      <c r="CD363" s="649">
        <f t="shared" si="59"/>
        <v>7168291.9220000003</v>
      </c>
      <c r="CE363" s="649">
        <f t="shared" si="59"/>
        <v>0</v>
      </c>
      <c r="CF363" s="649">
        <f t="shared" si="59"/>
        <v>0</v>
      </c>
      <c r="CG363" s="649">
        <f t="shared" si="59"/>
        <v>0</v>
      </c>
      <c r="CH363" s="649">
        <f t="shared" si="59"/>
        <v>0</v>
      </c>
      <c r="CI363" s="649">
        <f t="shared" si="59"/>
        <v>0</v>
      </c>
      <c r="CJ363" s="649">
        <f t="shared" si="59"/>
        <v>0</v>
      </c>
      <c r="CK363" s="649">
        <f t="shared" si="59"/>
        <v>0</v>
      </c>
      <c r="CL363" s="649">
        <f t="shared" si="59"/>
        <v>0</v>
      </c>
      <c r="CM363" s="649">
        <f t="shared" si="59"/>
        <v>0</v>
      </c>
      <c r="CN363" s="649">
        <f t="shared" si="59"/>
        <v>0</v>
      </c>
      <c r="CO363" s="649">
        <f t="shared" si="59"/>
        <v>0</v>
      </c>
      <c r="CP363" s="649">
        <f t="shared" si="59"/>
        <v>0</v>
      </c>
      <c r="CQ363" s="649">
        <f t="shared" si="59"/>
        <v>0</v>
      </c>
      <c r="CR363" s="649">
        <f t="shared" si="59"/>
        <v>0</v>
      </c>
      <c r="CS363" s="649">
        <f t="shared" si="59"/>
        <v>0</v>
      </c>
      <c r="CT363" s="649">
        <f t="shared" si="59"/>
        <v>0</v>
      </c>
      <c r="CU363" s="649">
        <f t="shared" si="59"/>
        <v>0</v>
      </c>
      <c r="CV363" s="649">
        <f t="shared" si="59"/>
        <v>0</v>
      </c>
      <c r="CW363" s="649">
        <f t="shared" si="59"/>
        <v>0</v>
      </c>
      <c r="CX363" s="649">
        <f t="shared" si="59"/>
        <v>0</v>
      </c>
      <c r="CY363" s="649">
        <f t="shared" si="59"/>
        <v>0</v>
      </c>
      <c r="CZ363" s="649">
        <f t="shared" si="59"/>
        <v>0</v>
      </c>
    </row>
    <row r="365" spans="1:104" x14ac:dyDescent="0.3">
      <c r="D365" s="180" t="str">
        <f>D1</f>
        <v>Micro</v>
      </c>
      <c r="E365" s="180" t="str">
        <f t="shared" ref="E365:BP365" si="60">E1</f>
        <v>Middleburg</v>
      </c>
      <c r="F365" s="180" t="str">
        <f t="shared" si="60"/>
        <v>Middlesex</v>
      </c>
      <c r="G365" s="180" t="str">
        <f t="shared" si="60"/>
        <v>Midland</v>
      </c>
      <c r="H365" s="180" t="str">
        <f t="shared" si="60"/>
        <v>Midway</v>
      </c>
      <c r="I365" s="180" t="str">
        <f t="shared" si="60"/>
        <v>Mills River</v>
      </c>
      <c r="J365" s="180" t="str">
        <f t="shared" si="60"/>
        <v>Milton</v>
      </c>
      <c r="K365" s="180" t="str">
        <f t="shared" si="60"/>
        <v>Mineral Springs</v>
      </c>
      <c r="L365" s="180" t="str">
        <f t="shared" si="60"/>
        <v>Minnesott Beach</v>
      </c>
      <c r="M365" s="180" t="str">
        <f t="shared" si="60"/>
        <v>Mint Hill</v>
      </c>
      <c r="N365" s="180" t="str">
        <f t="shared" si="60"/>
        <v>Misenheimer</v>
      </c>
      <c r="O365" s="180" t="str">
        <f t="shared" si="60"/>
        <v>Mocksville</v>
      </c>
      <c r="P365" s="180" t="str">
        <f t="shared" si="60"/>
        <v>Momeyer</v>
      </c>
      <c r="Q365" s="180" t="str">
        <f t="shared" si="60"/>
        <v>Monroe</v>
      </c>
      <c r="R365" s="180" t="str">
        <f t="shared" si="60"/>
        <v>Montreat</v>
      </c>
      <c r="S365" s="180" t="str">
        <f t="shared" si="60"/>
        <v>Mooresboro</v>
      </c>
      <c r="T365" s="180" t="str">
        <f t="shared" si="60"/>
        <v>Mooresville</v>
      </c>
      <c r="U365" s="180" t="str">
        <f t="shared" si="60"/>
        <v>Morehead City</v>
      </c>
      <c r="V365" s="180" t="str">
        <f t="shared" si="60"/>
        <v>Morganton</v>
      </c>
      <c r="W365" s="180" t="str">
        <f t="shared" si="60"/>
        <v>Morrisville</v>
      </c>
      <c r="X365" s="180" t="str">
        <f t="shared" si="60"/>
        <v>Morven</v>
      </c>
      <c r="Y365" s="180" t="str">
        <f t="shared" si="60"/>
        <v>Mount Airy</v>
      </c>
      <c r="Z365" s="180" t="str">
        <f t="shared" si="60"/>
        <v>Mount Gilead</v>
      </c>
      <c r="AA365" s="180" t="str">
        <f t="shared" si="60"/>
        <v>Mount Holly</v>
      </c>
      <c r="AB365" s="180" t="str">
        <f t="shared" si="60"/>
        <v>Mount Olive</v>
      </c>
      <c r="AC365" s="180" t="str">
        <f t="shared" si="60"/>
        <v>Mount Pleasant</v>
      </c>
      <c r="AD365" s="180" t="str">
        <f t="shared" si="60"/>
        <v>Murfreesboro</v>
      </c>
      <c r="AE365" s="180" t="str">
        <f t="shared" si="60"/>
        <v>Murphy</v>
      </c>
      <c r="AF365" s="180" t="str">
        <f t="shared" si="60"/>
        <v>Nags Head</v>
      </c>
      <c r="AG365" s="180" t="str">
        <f t="shared" si="60"/>
        <v>Nashville</v>
      </c>
      <c r="AH365" s="180" t="str">
        <f t="shared" si="60"/>
        <v>Navassa</v>
      </c>
      <c r="AI365" s="180" t="str">
        <f t="shared" si="60"/>
        <v>New Bern</v>
      </c>
      <c r="AJ365" s="180" t="str">
        <f t="shared" si="60"/>
        <v>New London</v>
      </c>
      <c r="AK365" s="180" t="str">
        <f t="shared" si="60"/>
        <v>Newland</v>
      </c>
      <c r="AL365" s="180" t="str">
        <f t="shared" si="60"/>
        <v>Newport</v>
      </c>
      <c r="AM365" s="180" t="str">
        <f t="shared" si="60"/>
        <v>Newton</v>
      </c>
      <c r="AN365" s="180" t="str">
        <f t="shared" si="60"/>
        <v>Newton Grove</v>
      </c>
      <c r="AO365" s="180" t="str">
        <f t="shared" si="60"/>
        <v>Norlina</v>
      </c>
      <c r="AP365" s="180" t="str">
        <f t="shared" si="60"/>
        <v>Norman</v>
      </c>
      <c r="AQ365" s="180" t="str">
        <f t="shared" si="60"/>
        <v>North Topsail Beach</v>
      </c>
      <c r="AR365" s="180" t="str">
        <f t="shared" si="60"/>
        <v>North Wilkesboro</v>
      </c>
      <c r="AS365" s="180" t="str">
        <f t="shared" si="60"/>
        <v>Northwest</v>
      </c>
      <c r="AT365" s="180" t="str">
        <f t="shared" si="60"/>
        <v>Norwood</v>
      </c>
      <c r="AU365" s="180" t="str">
        <f t="shared" si="60"/>
        <v>Oak City</v>
      </c>
      <c r="AV365" s="180" t="str">
        <f t="shared" si="60"/>
        <v>Oak Island</v>
      </c>
      <c r="AW365" s="180" t="str">
        <f t="shared" si="60"/>
        <v>Oak Ridge</v>
      </c>
      <c r="AX365" s="180" t="str">
        <f t="shared" si="60"/>
        <v>Oakboro</v>
      </c>
      <c r="AY365" s="180" t="str">
        <f t="shared" si="60"/>
        <v>Ocean Isle Beach</v>
      </c>
      <c r="AZ365" s="180" t="str">
        <f t="shared" si="60"/>
        <v>Old Fort</v>
      </c>
      <c r="BA365" s="180" t="str">
        <f t="shared" si="60"/>
        <v>Oriental</v>
      </c>
      <c r="BB365" s="180" t="str">
        <f t="shared" si="60"/>
        <v>Orrum</v>
      </c>
      <c r="BC365" s="180" t="str">
        <f t="shared" si="60"/>
        <v>Ossipee</v>
      </c>
      <c r="BD365" s="180" t="str">
        <f t="shared" si="60"/>
        <v>Oxford</v>
      </c>
      <c r="BE365" s="180" t="str">
        <f t="shared" si="60"/>
        <v>Pantego</v>
      </c>
      <c r="BF365" s="180" t="str">
        <f t="shared" si="60"/>
        <v>Parkton</v>
      </c>
      <c r="BG365" s="180" t="str">
        <f t="shared" si="60"/>
        <v>Parmele</v>
      </c>
      <c r="BH365" s="180" t="str">
        <f t="shared" si="60"/>
        <v>Patterson Springs</v>
      </c>
      <c r="BI365" s="180" t="str">
        <f t="shared" si="60"/>
        <v>Peachland</v>
      </c>
      <c r="BJ365" s="180" t="str">
        <f t="shared" si="60"/>
        <v>Peletier</v>
      </c>
      <c r="BK365" s="180" t="str">
        <f t="shared" si="60"/>
        <v>Pembroke</v>
      </c>
      <c r="BL365" s="180" t="str">
        <f t="shared" si="60"/>
        <v>Pikeville</v>
      </c>
      <c r="BM365" s="180" t="str">
        <f t="shared" si="60"/>
        <v>Pilot Mountain</v>
      </c>
      <c r="BN365" s="180" t="str">
        <f t="shared" si="60"/>
        <v>Pine Knoll Shores</v>
      </c>
      <c r="BO365" s="180" t="str">
        <f t="shared" si="60"/>
        <v>Pine Level</v>
      </c>
      <c r="BP365" s="180" t="str">
        <f t="shared" si="60"/>
        <v>Pinebluff</v>
      </c>
      <c r="BQ365" s="180" t="str">
        <f t="shared" ref="BQ365:CZ365" si="61">BQ1</f>
        <v>Pinehurst</v>
      </c>
      <c r="BR365" s="180" t="str">
        <f t="shared" si="61"/>
        <v>Pinetops</v>
      </c>
      <c r="BS365" s="180" t="str">
        <f t="shared" si="61"/>
        <v>Pineville</v>
      </c>
      <c r="BT365" s="180" t="str">
        <f t="shared" si="61"/>
        <v>Pink Hill</v>
      </c>
      <c r="BU365" s="180" t="str">
        <f t="shared" si="61"/>
        <v>Pittsboro</v>
      </c>
      <c r="BV365" s="180" t="str">
        <f t="shared" si="61"/>
        <v>Pleasant Garden</v>
      </c>
      <c r="BW365" s="180" t="str">
        <f t="shared" si="61"/>
        <v>Plymouth</v>
      </c>
      <c r="BX365" s="180" t="str">
        <f t="shared" si="61"/>
        <v>Polkton</v>
      </c>
      <c r="BY365" s="180" t="str">
        <f t="shared" si="61"/>
        <v>Polkville</v>
      </c>
      <c r="BZ365" s="180" t="str">
        <f t="shared" si="61"/>
        <v>Pollocksville</v>
      </c>
      <c r="CA365" s="180" t="str">
        <f t="shared" si="61"/>
        <v>Powellsville</v>
      </c>
      <c r="CB365" s="180" t="str">
        <f t="shared" si="61"/>
        <v>Princeton</v>
      </c>
      <c r="CC365" s="180" t="str">
        <f t="shared" si="61"/>
        <v>Princeville</v>
      </c>
      <c r="CD365" s="180" t="str">
        <f t="shared" si="61"/>
        <v>Proctorville</v>
      </c>
      <c r="CE365" s="180">
        <f t="shared" si="61"/>
        <v>0</v>
      </c>
      <c r="CF365" s="180">
        <f t="shared" si="61"/>
        <v>0</v>
      </c>
      <c r="CG365" s="180">
        <f t="shared" si="61"/>
        <v>0</v>
      </c>
      <c r="CH365" s="180">
        <f t="shared" si="61"/>
        <v>0</v>
      </c>
      <c r="CI365" s="180">
        <f t="shared" si="61"/>
        <v>0</v>
      </c>
      <c r="CJ365" s="180">
        <f t="shared" si="61"/>
        <v>0</v>
      </c>
      <c r="CK365" s="180">
        <f t="shared" si="61"/>
        <v>0</v>
      </c>
      <c r="CL365" s="180">
        <f t="shared" si="61"/>
        <v>0</v>
      </c>
      <c r="CM365" s="180">
        <f t="shared" si="61"/>
        <v>0</v>
      </c>
      <c r="CN365" s="180">
        <f t="shared" si="61"/>
        <v>0</v>
      </c>
      <c r="CO365" s="180">
        <f t="shared" si="61"/>
        <v>0</v>
      </c>
      <c r="CP365" s="180">
        <f t="shared" si="61"/>
        <v>0</v>
      </c>
      <c r="CQ365" s="180">
        <f t="shared" si="61"/>
        <v>0</v>
      </c>
      <c r="CR365" s="180">
        <f t="shared" si="61"/>
        <v>0</v>
      </c>
      <c r="CS365" s="180">
        <f t="shared" si="61"/>
        <v>0</v>
      </c>
      <c r="CT365" s="180">
        <f t="shared" si="61"/>
        <v>0</v>
      </c>
      <c r="CU365" s="180">
        <f t="shared" si="61"/>
        <v>0</v>
      </c>
      <c r="CV365" s="180">
        <f t="shared" si="61"/>
        <v>0</v>
      </c>
      <c r="CW365" s="180">
        <f t="shared" si="61"/>
        <v>0</v>
      </c>
      <c r="CX365" s="180">
        <f t="shared" si="61"/>
        <v>0</v>
      </c>
      <c r="CY365" s="180">
        <f t="shared" si="61"/>
        <v>0</v>
      </c>
      <c r="CZ365" s="180">
        <f t="shared" si="61"/>
        <v>0</v>
      </c>
    </row>
  </sheetData>
  <sheetProtection algorithmName="SHA-512" hashValue="gbTrVbkvWwHTgv1Cv9Fk31HOIgl76eCDAwe2hYsWRG4gFd5dwJoeTeURePoJLd/Mdl6m1Xd4GAFsBGJGvLxK3w==" saltValue="BuTPLeBIaPyFskDTIbNEuQ==" spinCount="100000" sheet="1" objects="1" scenarios="1"/>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6C062-67A5-4ACD-84E3-BF3F01BAB168}">
  <dimension ref="A1:CD368"/>
  <sheetViews>
    <sheetView zoomScale="96" zoomScaleNormal="96" workbookViewId="0">
      <pane xSplit="3" ySplit="1" topLeftCell="D2" activePane="bottomRight" state="frozen"/>
      <selection pane="topRight" activeCell="D1" sqref="D1"/>
      <selection pane="bottomLeft" activeCell="A2" sqref="A2"/>
      <selection pane="bottomRight" activeCell="B1" sqref="B1"/>
    </sheetView>
  </sheetViews>
  <sheetFormatPr defaultRowHeight="14.4" x14ac:dyDescent="0.3"/>
  <cols>
    <col min="1" max="1" width="12.77734375" style="180" customWidth="1"/>
    <col min="2" max="2" width="17.21875" style="180" customWidth="1"/>
    <col min="3" max="3" width="87.5546875" style="155" customWidth="1"/>
    <col min="4" max="4" width="21.5546875" style="180" customWidth="1"/>
    <col min="5" max="97" width="20.6640625" style="180" customWidth="1"/>
    <col min="98" max="16384" width="8.88671875" style="180"/>
  </cols>
  <sheetData>
    <row r="1" spans="1:82" ht="15.6" x14ac:dyDescent="0.3">
      <c r="C1" s="629" t="s">
        <v>2152</v>
      </c>
      <c r="D1" s="180" t="s">
        <v>963</v>
      </c>
      <c r="E1" s="180" t="s">
        <v>964</v>
      </c>
      <c r="F1" s="180" t="s">
        <v>1891</v>
      </c>
      <c r="G1" s="180" t="s">
        <v>1892</v>
      </c>
      <c r="H1" s="180" t="s">
        <v>1893</v>
      </c>
      <c r="I1" s="180" t="s">
        <v>1894</v>
      </c>
      <c r="J1" s="180" t="s">
        <v>533</v>
      </c>
      <c r="K1" s="180" t="s">
        <v>1895</v>
      </c>
      <c r="L1" s="180" t="s">
        <v>1896</v>
      </c>
      <c r="M1" s="180" t="s">
        <v>965</v>
      </c>
      <c r="N1" s="180" t="s">
        <v>1897</v>
      </c>
      <c r="O1" s="180" t="s">
        <v>1898</v>
      </c>
      <c r="P1" s="180" t="s">
        <v>1899</v>
      </c>
      <c r="Q1" s="180" t="s">
        <v>1900</v>
      </c>
      <c r="R1" s="180" t="s">
        <v>534</v>
      </c>
      <c r="S1" s="180" t="s">
        <v>1901</v>
      </c>
      <c r="T1" s="180" t="s">
        <v>1902</v>
      </c>
      <c r="U1" s="180" t="s">
        <v>1903</v>
      </c>
      <c r="V1" s="180" t="s">
        <v>1904</v>
      </c>
      <c r="W1" s="180" t="s">
        <v>1905</v>
      </c>
      <c r="X1" s="180" t="s">
        <v>1906</v>
      </c>
      <c r="Y1" s="180" t="s">
        <v>1907</v>
      </c>
      <c r="Z1" s="180" t="s">
        <v>1908</v>
      </c>
      <c r="AA1" s="180" t="s">
        <v>966</v>
      </c>
      <c r="AB1" s="180" t="s">
        <v>535</v>
      </c>
      <c r="AC1" s="180" t="s">
        <v>1909</v>
      </c>
      <c r="AD1" s="180" t="s">
        <v>1910</v>
      </c>
      <c r="AE1" s="180" t="s">
        <v>1911</v>
      </c>
      <c r="AF1" s="180" t="s">
        <v>1912</v>
      </c>
      <c r="AG1" s="180" t="s">
        <v>1913</v>
      </c>
      <c r="AH1" s="180" t="s">
        <v>536</v>
      </c>
      <c r="AI1" s="180" t="s">
        <v>1914</v>
      </c>
      <c r="AJ1" s="180" t="s">
        <v>1915</v>
      </c>
      <c r="AK1" s="180" t="s">
        <v>1916</v>
      </c>
      <c r="AL1" s="180" t="s">
        <v>537</v>
      </c>
      <c r="AM1" s="180" t="s">
        <v>1917</v>
      </c>
      <c r="AN1" s="180" t="s">
        <v>538</v>
      </c>
      <c r="AO1" s="180" t="s">
        <v>539</v>
      </c>
      <c r="AP1" s="180" t="s">
        <v>540</v>
      </c>
      <c r="AQ1" s="180" t="s">
        <v>1918</v>
      </c>
      <c r="AR1" s="180" t="s">
        <v>1919</v>
      </c>
      <c r="AS1" s="180" t="s">
        <v>1920</v>
      </c>
      <c r="AT1" s="180" t="s">
        <v>542</v>
      </c>
      <c r="AU1" s="180" t="s">
        <v>543</v>
      </c>
      <c r="AV1" s="180" t="s">
        <v>1921</v>
      </c>
      <c r="AW1" s="180" t="s">
        <v>1922</v>
      </c>
      <c r="AX1" s="180" t="s">
        <v>1923</v>
      </c>
      <c r="AY1" s="180" t="s">
        <v>1924</v>
      </c>
      <c r="AZ1" s="180" t="s">
        <v>1925</v>
      </c>
      <c r="BA1" s="180" t="s">
        <v>1926</v>
      </c>
      <c r="BB1" s="180" t="s">
        <v>1927</v>
      </c>
      <c r="BC1" s="180" t="s">
        <v>1928</v>
      </c>
      <c r="BD1" s="180" t="s">
        <v>1929</v>
      </c>
      <c r="BE1" s="180" t="s">
        <v>1930</v>
      </c>
      <c r="BF1" s="180" t="s">
        <v>1931</v>
      </c>
      <c r="BG1" s="180" t="s">
        <v>1932</v>
      </c>
      <c r="BH1" s="180" t="s">
        <v>1933</v>
      </c>
      <c r="BI1" s="180" t="s">
        <v>1934</v>
      </c>
      <c r="BJ1" s="180" t="s">
        <v>1935</v>
      </c>
      <c r="BK1" s="180" t="s">
        <v>1936</v>
      </c>
      <c r="BL1" s="180" t="s">
        <v>545</v>
      </c>
      <c r="BM1" s="180" t="s">
        <v>546</v>
      </c>
      <c r="BN1" s="180" t="s">
        <v>1937</v>
      </c>
      <c r="BO1" s="180" t="s">
        <v>1938</v>
      </c>
      <c r="BP1" s="180" t="s">
        <v>1939</v>
      </c>
      <c r="BQ1" s="180" t="s">
        <v>1940</v>
      </c>
      <c r="BR1" s="180" t="s">
        <v>1941</v>
      </c>
      <c r="BS1" s="180" t="s">
        <v>1942</v>
      </c>
      <c r="BT1" s="180" t="s">
        <v>1943</v>
      </c>
      <c r="BU1" s="180" t="s">
        <v>1944</v>
      </c>
      <c r="BV1" s="180" t="s">
        <v>1945</v>
      </c>
      <c r="BW1" s="180" t="s">
        <v>967</v>
      </c>
      <c r="BX1" s="180" t="s">
        <v>1946</v>
      </c>
      <c r="BY1" s="180" t="s">
        <v>547</v>
      </c>
      <c r="BZ1" s="180" t="s">
        <v>548</v>
      </c>
      <c r="CA1" s="180" t="s">
        <v>1947</v>
      </c>
      <c r="CB1" s="180" t="s">
        <v>1948</v>
      </c>
      <c r="CC1" s="180" t="s">
        <v>549</v>
      </c>
      <c r="CD1" s="180" t="s">
        <v>550</v>
      </c>
    </row>
    <row r="2" spans="1:82" x14ac:dyDescent="0.3">
      <c r="C2" s="155" t="s">
        <v>1028</v>
      </c>
      <c r="D2" s="180">
        <v>50254</v>
      </c>
      <c r="E2" s="180">
        <v>50255</v>
      </c>
      <c r="F2" s="180">
        <v>50256</v>
      </c>
      <c r="G2" s="180">
        <v>50558</v>
      </c>
      <c r="H2" s="180">
        <v>50566</v>
      </c>
      <c r="I2" s="180">
        <v>50562</v>
      </c>
      <c r="J2" s="180">
        <v>50257</v>
      </c>
      <c r="K2" s="180">
        <v>50555</v>
      </c>
      <c r="L2" s="180">
        <v>50445</v>
      </c>
      <c r="M2" s="180">
        <v>50452</v>
      </c>
      <c r="N2" s="180">
        <v>50563</v>
      </c>
      <c r="O2" s="180">
        <v>50258</v>
      </c>
      <c r="P2" s="180">
        <v>50523</v>
      </c>
      <c r="Q2" s="180">
        <v>50259</v>
      </c>
      <c r="R2" s="180">
        <v>50260</v>
      </c>
      <c r="S2" s="180">
        <v>50487</v>
      </c>
      <c r="T2" s="180">
        <v>50261</v>
      </c>
      <c r="U2" s="180">
        <v>50262</v>
      </c>
      <c r="V2" s="180">
        <v>50263</v>
      </c>
      <c r="W2" s="180">
        <v>50264</v>
      </c>
      <c r="X2" s="180">
        <v>50265</v>
      </c>
      <c r="Y2" s="180">
        <v>50266</v>
      </c>
      <c r="Z2" s="180">
        <v>50267</v>
      </c>
      <c r="AA2" s="180">
        <v>50268</v>
      </c>
      <c r="AB2" s="180">
        <v>50269</v>
      </c>
      <c r="AC2" s="180">
        <v>50270</v>
      </c>
      <c r="AD2" s="180">
        <v>50271</v>
      </c>
      <c r="AE2" s="180">
        <v>50272</v>
      </c>
      <c r="AF2" s="180">
        <v>50273</v>
      </c>
      <c r="AG2" s="180">
        <v>50274</v>
      </c>
      <c r="AH2" s="180">
        <v>50480</v>
      </c>
      <c r="AI2" s="180">
        <v>50275</v>
      </c>
      <c r="AJ2" s="180">
        <v>50277</v>
      </c>
      <c r="AK2" s="180">
        <v>50276</v>
      </c>
      <c r="AL2" s="180">
        <v>50278</v>
      </c>
      <c r="AM2" s="180">
        <v>50279</v>
      </c>
      <c r="AN2" s="180">
        <v>50280</v>
      </c>
      <c r="AO2" s="180">
        <v>50281</v>
      </c>
      <c r="AP2" s="180">
        <v>50478</v>
      </c>
      <c r="AQ2" s="180">
        <v>50524</v>
      </c>
      <c r="AR2" s="180">
        <v>50282</v>
      </c>
      <c r="AS2" s="180">
        <v>50525</v>
      </c>
      <c r="AT2" s="180">
        <v>50283</v>
      </c>
      <c r="AU2" s="180">
        <v>50285</v>
      </c>
      <c r="AV2" s="180">
        <v>50553</v>
      </c>
      <c r="AW2" s="180">
        <v>50548</v>
      </c>
      <c r="AX2" s="180">
        <v>50284</v>
      </c>
      <c r="AY2" s="180">
        <v>50286</v>
      </c>
      <c r="AZ2" s="180">
        <v>50287</v>
      </c>
      <c r="BA2" s="180">
        <v>50288</v>
      </c>
      <c r="BB2" s="180">
        <v>50290</v>
      </c>
      <c r="BC2" s="180">
        <v>50564</v>
      </c>
      <c r="BD2" s="180">
        <v>50289</v>
      </c>
      <c r="BE2" s="180">
        <v>50291</v>
      </c>
      <c r="BF2" s="180">
        <v>50292</v>
      </c>
      <c r="BG2" s="180">
        <v>50293</v>
      </c>
      <c r="BH2" s="180">
        <v>50463</v>
      </c>
      <c r="BI2" s="180">
        <v>50294</v>
      </c>
      <c r="BJ2" s="180">
        <v>50538</v>
      </c>
      <c r="BK2" s="180">
        <v>50295</v>
      </c>
      <c r="BL2" s="180">
        <v>50296</v>
      </c>
      <c r="BM2" s="180">
        <v>50297</v>
      </c>
      <c r="BN2" s="180">
        <v>50449</v>
      </c>
      <c r="BO2" s="180">
        <v>50300</v>
      </c>
      <c r="BP2" s="180">
        <v>50298</v>
      </c>
      <c r="BQ2" s="180">
        <v>50299</v>
      </c>
      <c r="BR2" s="180">
        <v>50301</v>
      </c>
      <c r="BS2" s="180">
        <v>50302</v>
      </c>
      <c r="BT2" s="180">
        <v>50303</v>
      </c>
      <c r="BU2" s="180">
        <v>50304</v>
      </c>
      <c r="BV2" s="180">
        <v>50540</v>
      </c>
      <c r="BW2" s="180">
        <v>50305</v>
      </c>
      <c r="BX2" s="180">
        <v>50306</v>
      </c>
      <c r="BY2" s="180">
        <v>50479</v>
      </c>
      <c r="BZ2" s="180">
        <v>50307</v>
      </c>
      <c r="CA2" s="180">
        <v>50308</v>
      </c>
      <c r="CB2" s="180">
        <v>50309</v>
      </c>
      <c r="CC2" s="180">
        <v>50310</v>
      </c>
      <c r="CD2" s="180">
        <v>50311</v>
      </c>
    </row>
    <row r="3" spans="1:82" x14ac:dyDescent="0.3">
      <c r="A3" s="180">
        <v>333</v>
      </c>
      <c r="C3" s="180"/>
      <c r="D3" s="180">
        <v>0</v>
      </c>
      <c r="E3" s="180">
        <v>153936</v>
      </c>
      <c r="F3" s="180">
        <v>0</v>
      </c>
      <c r="G3" s="180">
        <v>4484976</v>
      </c>
      <c r="H3" s="180">
        <v>6013962</v>
      </c>
      <c r="I3" s="180">
        <v>4872760</v>
      </c>
      <c r="J3" s="180">
        <v>116594</v>
      </c>
      <c r="K3" s="180">
        <v>1002638</v>
      </c>
      <c r="L3" s="180">
        <v>1076012</v>
      </c>
      <c r="M3" s="180">
        <v>8615163</v>
      </c>
      <c r="N3" s="180">
        <v>620072</v>
      </c>
      <c r="O3" s="180">
        <v>5001158</v>
      </c>
      <c r="P3" s="180">
        <v>306966</v>
      </c>
      <c r="Q3" s="180">
        <v>45394938</v>
      </c>
      <c r="R3" s="180">
        <v>708062</v>
      </c>
      <c r="S3" s="180">
        <v>175268</v>
      </c>
      <c r="T3" s="180">
        <v>64116907</v>
      </c>
      <c r="U3" s="180">
        <v>10813453</v>
      </c>
      <c r="V3" s="180">
        <v>27769339</v>
      </c>
      <c r="W3" s="180">
        <v>32432344</v>
      </c>
      <c r="X3" s="180">
        <v>0</v>
      </c>
      <c r="Y3" s="180">
        <v>15359372</v>
      </c>
      <c r="Z3" s="180">
        <v>1466150</v>
      </c>
      <c r="AA3" s="180">
        <v>16015017</v>
      </c>
      <c r="AB3" s="180">
        <v>1569031</v>
      </c>
      <c r="AC3" s="180">
        <v>2578198</v>
      </c>
      <c r="AD3" s="180">
        <v>1471330</v>
      </c>
      <c r="AE3" s="180">
        <v>3943770</v>
      </c>
      <c r="AF3" s="180">
        <v>15290909</v>
      </c>
      <c r="AG3" s="180">
        <v>6600522</v>
      </c>
      <c r="AH3" s="180">
        <v>1022469</v>
      </c>
      <c r="AI3" s="180">
        <v>22448687</v>
      </c>
      <c r="AJ3" s="180">
        <v>3612031</v>
      </c>
      <c r="AK3" s="180">
        <v>0</v>
      </c>
      <c r="AL3" s="180">
        <v>0</v>
      </c>
      <c r="AM3" s="180">
        <v>11602166</v>
      </c>
      <c r="AN3" s="180">
        <v>593052</v>
      </c>
      <c r="AO3" s="180">
        <v>520977</v>
      </c>
      <c r="AP3" s="180">
        <v>70417</v>
      </c>
      <c r="AQ3" s="180">
        <v>7461672</v>
      </c>
      <c r="AR3" s="180">
        <v>20163660</v>
      </c>
      <c r="AS3" s="180">
        <v>700908</v>
      </c>
      <c r="AT3" s="180">
        <v>1690652</v>
      </c>
      <c r="AU3" s="180">
        <v>0</v>
      </c>
      <c r="AV3" s="180">
        <v>28658431</v>
      </c>
      <c r="AW3" s="180">
        <v>3828267</v>
      </c>
      <c r="AX3" s="180">
        <v>823897</v>
      </c>
      <c r="AY3" s="180">
        <v>22200915</v>
      </c>
      <c r="AZ3" s="180">
        <v>2269324</v>
      </c>
      <c r="BA3" s="180">
        <v>853307</v>
      </c>
      <c r="BB3" s="180">
        <v>120922</v>
      </c>
      <c r="BC3" s="180">
        <v>476417</v>
      </c>
      <c r="BD3" s="180">
        <v>7203443</v>
      </c>
      <c r="BE3" s="180">
        <v>626070</v>
      </c>
      <c r="BF3" s="180">
        <v>769225</v>
      </c>
      <c r="BG3" s="180">
        <v>0</v>
      </c>
      <c r="BH3" s="180">
        <v>328990</v>
      </c>
      <c r="BI3" s="180">
        <v>449011</v>
      </c>
      <c r="BJ3" s="180">
        <v>247980</v>
      </c>
      <c r="BK3" s="180">
        <v>2163911</v>
      </c>
      <c r="BL3" s="180">
        <v>0</v>
      </c>
      <c r="BM3" s="180">
        <v>116435</v>
      </c>
      <c r="BN3" s="180">
        <v>6460039</v>
      </c>
      <c r="BO3" s="180">
        <v>1238015</v>
      </c>
      <c r="BP3" s="180">
        <v>2155832</v>
      </c>
      <c r="BQ3" s="180">
        <v>12525504</v>
      </c>
      <c r="BR3" s="180">
        <v>362888</v>
      </c>
      <c r="BS3" s="180">
        <v>26165429</v>
      </c>
      <c r="BT3" s="180">
        <v>543262</v>
      </c>
      <c r="BU3" s="180">
        <v>6526116</v>
      </c>
      <c r="BV3" s="180">
        <v>2275688</v>
      </c>
      <c r="BW3" s="180">
        <v>0</v>
      </c>
      <c r="BX3" s="180">
        <v>1793365</v>
      </c>
      <c r="BY3" s="180">
        <v>211452</v>
      </c>
      <c r="BZ3" s="180">
        <v>665014</v>
      </c>
      <c r="CA3" s="180">
        <v>172989</v>
      </c>
      <c r="CB3" s="180">
        <v>526196</v>
      </c>
      <c r="CC3" s="180">
        <v>0</v>
      </c>
      <c r="CD3" s="180">
        <v>388389</v>
      </c>
    </row>
    <row r="4" spans="1:82" x14ac:dyDescent="0.3">
      <c r="A4" s="180">
        <v>500</v>
      </c>
      <c r="C4" s="180"/>
      <c r="D4" s="180">
        <v>0</v>
      </c>
      <c r="E4" s="180">
        <v>37312</v>
      </c>
      <c r="F4" s="180">
        <v>0</v>
      </c>
      <c r="G4" s="180">
        <v>342316</v>
      </c>
      <c r="H4" s="180">
        <v>0</v>
      </c>
      <c r="I4" s="180">
        <v>0</v>
      </c>
      <c r="J4" s="180">
        <v>0</v>
      </c>
      <c r="K4" s="180">
        <v>0</v>
      </c>
      <c r="L4" s="180">
        <v>17464</v>
      </c>
      <c r="M4" s="180">
        <v>967215</v>
      </c>
      <c r="N4" s="180">
        <v>107543</v>
      </c>
      <c r="O4" s="180">
        <v>1000014</v>
      </c>
      <c r="P4" s="180">
        <v>0</v>
      </c>
      <c r="Q4" s="180">
        <v>2813801</v>
      </c>
      <c r="R4" s="180">
        <v>47844</v>
      </c>
      <c r="S4" s="180">
        <v>0</v>
      </c>
      <c r="T4" s="180">
        <v>48013960</v>
      </c>
      <c r="U4" s="180">
        <v>762690</v>
      </c>
      <c r="V4" s="180">
        <v>2254673</v>
      </c>
      <c r="W4" s="180">
        <v>10747412</v>
      </c>
      <c r="X4" s="180">
        <v>0</v>
      </c>
      <c r="Y4" s="180">
        <v>1531108</v>
      </c>
      <c r="Z4" s="180">
        <v>85839</v>
      </c>
      <c r="AA4" s="180">
        <v>2121790</v>
      </c>
      <c r="AB4" s="180">
        <v>299367</v>
      </c>
      <c r="AC4" s="180">
        <v>73183</v>
      </c>
      <c r="AD4" s="180">
        <v>68874</v>
      </c>
      <c r="AE4" s="180">
        <v>390541</v>
      </c>
      <c r="AF4" s="180">
        <v>6863757</v>
      </c>
      <c r="AG4" s="180">
        <v>528869</v>
      </c>
      <c r="AH4" s="180">
        <v>337263</v>
      </c>
      <c r="AI4" s="180">
        <v>1288233</v>
      </c>
      <c r="AJ4" s="180">
        <v>171759</v>
      </c>
      <c r="AK4" s="180">
        <v>0</v>
      </c>
      <c r="AL4" s="180">
        <v>0</v>
      </c>
      <c r="AM4" s="180">
        <v>1636463</v>
      </c>
      <c r="AN4" s="180">
        <v>103554</v>
      </c>
      <c r="AO4" s="180">
        <v>127356</v>
      </c>
      <c r="AP4" s="180">
        <v>0</v>
      </c>
      <c r="AQ4" s="180">
        <v>5036576</v>
      </c>
      <c r="AR4" s="180">
        <v>103561</v>
      </c>
      <c r="AS4" s="180">
        <v>349231</v>
      </c>
      <c r="AT4" s="180">
        <v>212417</v>
      </c>
      <c r="AU4" s="180">
        <v>0</v>
      </c>
      <c r="AV4" s="180">
        <v>5870288</v>
      </c>
      <c r="AW4" s="180">
        <v>15165</v>
      </c>
      <c r="AX4" s="180">
        <v>127683</v>
      </c>
      <c r="AY4" s="180">
        <v>1641228</v>
      </c>
      <c r="AZ4" s="180">
        <v>63826</v>
      </c>
      <c r="BA4" s="180">
        <v>488373</v>
      </c>
      <c r="BB4" s="180">
        <v>0</v>
      </c>
      <c r="BC4" s="180">
        <v>231863</v>
      </c>
      <c r="BD4" s="180">
        <v>241122</v>
      </c>
      <c r="BE4" s="180">
        <v>36412</v>
      </c>
      <c r="BF4" s="180">
        <v>28823</v>
      </c>
      <c r="BG4" s="180">
        <v>0</v>
      </c>
      <c r="BH4" s="180">
        <v>0</v>
      </c>
      <c r="BI4" s="180">
        <v>38662</v>
      </c>
      <c r="BJ4" s="180">
        <v>72539</v>
      </c>
      <c r="BK4" s="180">
        <v>547714</v>
      </c>
      <c r="BL4" s="180">
        <v>0</v>
      </c>
      <c r="BM4" s="180">
        <v>87448</v>
      </c>
      <c r="BN4" s="180">
        <v>115887</v>
      </c>
      <c r="BO4" s="180">
        <v>173399</v>
      </c>
      <c r="BP4" s="180">
        <v>221430</v>
      </c>
      <c r="BQ4" s="180">
        <v>0</v>
      </c>
      <c r="BR4" s="180">
        <v>247973</v>
      </c>
      <c r="BS4" s="180">
        <v>16151151</v>
      </c>
      <c r="BT4" s="180">
        <v>440042</v>
      </c>
      <c r="BU4" s="180">
        <v>1147411</v>
      </c>
      <c r="BV4" s="180">
        <v>0</v>
      </c>
      <c r="BW4" s="180">
        <v>0</v>
      </c>
      <c r="BX4" s="180">
        <v>209942</v>
      </c>
      <c r="BY4" s="180">
        <v>117881</v>
      </c>
      <c r="BZ4" s="180">
        <v>34759</v>
      </c>
      <c r="CA4" s="180">
        <v>8457</v>
      </c>
      <c r="CB4" s="180">
        <v>59332</v>
      </c>
      <c r="CC4" s="180">
        <v>0</v>
      </c>
      <c r="CD4" s="180">
        <v>18636</v>
      </c>
    </row>
    <row r="5" spans="1:82" x14ac:dyDescent="0.3">
      <c r="A5" s="180">
        <v>385</v>
      </c>
      <c r="B5" s="863"/>
      <c r="D5" s="180">
        <v>0</v>
      </c>
      <c r="E5" s="180">
        <v>357695</v>
      </c>
      <c r="F5" s="180">
        <v>0</v>
      </c>
      <c r="G5" s="180">
        <v>11775739</v>
      </c>
      <c r="H5" s="180">
        <v>9139619</v>
      </c>
      <c r="I5" s="180">
        <v>11388607</v>
      </c>
      <c r="J5" s="180">
        <v>139279</v>
      </c>
      <c r="K5" s="180">
        <v>2762207</v>
      </c>
      <c r="L5" s="180">
        <v>1443848</v>
      </c>
      <c r="M5" s="180">
        <v>89950808</v>
      </c>
      <c r="N5" s="180">
        <v>1344064</v>
      </c>
      <c r="O5" s="180">
        <v>15996879</v>
      </c>
      <c r="P5" s="180">
        <v>480196</v>
      </c>
      <c r="Q5" s="180">
        <v>157282282</v>
      </c>
      <c r="R5" s="180">
        <v>7594627</v>
      </c>
      <c r="S5" s="180">
        <v>314966</v>
      </c>
      <c r="T5" s="180">
        <v>279897966</v>
      </c>
      <c r="U5" s="180">
        <v>70939771</v>
      </c>
      <c r="V5" s="180">
        <v>70420190</v>
      </c>
      <c r="W5" s="180">
        <v>219437693</v>
      </c>
      <c r="X5" s="180">
        <v>0</v>
      </c>
      <c r="Y5" s="180">
        <v>45888479</v>
      </c>
      <c r="Z5" s="180">
        <v>3608465</v>
      </c>
      <c r="AA5" s="180">
        <v>50635615</v>
      </c>
      <c r="AB5" s="180">
        <v>6547991</v>
      </c>
      <c r="AC5" s="180">
        <v>6361598</v>
      </c>
      <c r="AD5" s="180">
        <v>3275282</v>
      </c>
      <c r="AE5" s="180">
        <v>8168951</v>
      </c>
      <c r="AF5" s="180">
        <v>73838430</v>
      </c>
      <c r="AG5" s="180">
        <v>15556315</v>
      </c>
      <c r="AH5" s="180">
        <v>3866644</v>
      </c>
      <c r="AI5" s="180">
        <v>117281979</v>
      </c>
      <c r="AJ5" s="180">
        <v>8502697</v>
      </c>
      <c r="AK5" s="180">
        <v>0</v>
      </c>
      <c r="AL5" s="180">
        <v>0</v>
      </c>
      <c r="AM5" s="180">
        <v>37498439</v>
      </c>
      <c r="AN5" s="180">
        <v>1161167</v>
      </c>
      <c r="AO5" s="180">
        <v>1266859</v>
      </c>
      <c r="AP5" s="180">
        <v>193193</v>
      </c>
      <c r="AQ5" s="180">
        <v>42154093</v>
      </c>
      <c r="AR5" s="180">
        <v>97699480</v>
      </c>
      <c r="AS5" s="180">
        <v>1336643</v>
      </c>
      <c r="AT5" s="180">
        <v>5548319</v>
      </c>
      <c r="AU5" s="180">
        <v>0</v>
      </c>
      <c r="AV5" s="180">
        <v>62946250</v>
      </c>
      <c r="AW5" s="180">
        <v>12261587</v>
      </c>
      <c r="AX5" s="180">
        <v>5081731</v>
      </c>
      <c r="AY5" s="180">
        <v>44562280</v>
      </c>
      <c r="AZ5" s="180">
        <v>4457826</v>
      </c>
      <c r="BA5" s="180">
        <v>4657909</v>
      </c>
      <c r="BB5" s="180">
        <v>170853</v>
      </c>
      <c r="BC5" s="180">
        <v>912699</v>
      </c>
      <c r="BD5" s="180">
        <v>17091358</v>
      </c>
      <c r="BE5" s="180">
        <v>737948</v>
      </c>
      <c r="BF5" s="180">
        <v>1086431</v>
      </c>
      <c r="BG5" s="180">
        <v>0</v>
      </c>
      <c r="BH5" s="180">
        <v>426685</v>
      </c>
      <c r="BI5" s="180">
        <v>821224</v>
      </c>
      <c r="BJ5" s="180">
        <v>749600</v>
      </c>
      <c r="BK5" s="180">
        <v>10964706</v>
      </c>
      <c r="BL5" s="180">
        <v>0</v>
      </c>
      <c r="BM5" s="180">
        <v>3308678</v>
      </c>
      <c r="BN5" s="180">
        <v>15344063</v>
      </c>
      <c r="BO5" s="180">
        <v>2715249</v>
      </c>
      <c r="BP5" s="180">
        <v>5700667</v>
      </c>
      <c r="BQ5" s="180">
        <v>44798779</v>
      </c>
      <c r="BR5" s="180">
        <v>1665838</v>
      </c>
      <c r="BS5" s="180">
        <v>82104540</v>
      </c>
      <c r="BT5" s="180">
        <v>2077289</v>
      </c>
      <c r="BU5" s="180">
        <v>14563697</v>
      </c>
      <c r="BV5" s="180">
        <v>5673107</v>
      </c>
      <c r="BW5" s="180">
        <v>0</v>
      </c>
      <c r="BX5" s="180">
        <v>2811336</v>
      </c>
      <c r="BY5" s="180">
        <v>672533</v>
      </c>
      <c r="BZ5" s="180">
        <v>2067020</v>
      </c>
      <c r="CA5" s="180">
        <v>250343</v>
      </c>
      <c r="CB5" s="180">
        <v>1928605</v>
      </c>
      <c r="CC5" s="180">
        <v>0</v>
      </c>
      <c r="CD5" s="180">
        <v>492480</v>
      </c>
    </row>
    <row r="6" spans="1:82" x14ac:dyDescent="0.3">
      <c r="A6" s="180">
        <v>575</v>
      </c>
      <c r="D6" s="180">
        <v>0</v>
      </c>
      <c r="E6" s="180">
        <v>0</v>
      </c>
      <c r="F6" s="180">
        <v>0</v>
      </c>
      <c r="G6" s="180">
        <v>0</v>
      </c>
      <c r="H6" s="180">
        <v>0</v>
      </c>
      <c r="I6" s="180">
        <v>0</v>
      </c>
      <c r="J6" s="180">
        <v>0</v>
      </c>
      <c r="K6" s="180">
        <v>0</v>
      </c>
      <c r="L6" s="180">
        <v>0</v>
      </c>
      <c r="M6" s="180">
        <v>0</v>
      </c>
      <c r="N6" s="180">
        <v>0</v>
      </c>
      <c r="O6" s="180">
        <v>50000</v>
      </c>
      <c r="P6" s="180">
        <v>0</v>
      </c>
      <c r="Q6" s="180">
        <v>0</v>
      </c>
      <c r="R6" s="180">
        <v>0</v>
      </c>
      <c r="S6" s="180">
        <v>0</v>
      </c>
      <c r="T6" s="180">
        <v>0</v>
      </c>
      <c r="U6" s="180">
        <v>0</v>
      </c>
      <c r="V6" s="180">
        <v>0</v>
      </c>
      <c r="W6" s="180">
        <v>0</v>
      </c>
      <c r="X6" s="180">
        <v>0</v>
      </c>
      <c r="Y6" s="180">
        <v>0</v>
      </c>
      <c r="Z6" s="180">
        <v>0</v>
      </c>
      <c r="AA6" s="180">
        <v>0</v>
      </c>
      <c r="AB6" s="180">
        <v>250133</v>
      </c>
      <c r="AC6" s="180">
        <v>19179</v>
      </c>
      <c r="AD6" s="180">
        <v>0</v>
      </c>
      <c r="AE6" s="180">
        <v>0</v>
      </c>
      <c r="AF6" s="180">
        <v>0</v>
      </c>
      <c r="AG6" s="180">
        <v>0</v>
      </c>
      <c r="AH6" s="180">
        <v>0</v>
      </c>
      <c r="AI6" s="180">
        <v>0</v>
      </c>
      <c r="AJ6" s="180">
        <v>0</v>
      </c>
      <c r="AK6" s="180">
        <v>0</v>
      </c>
      <c r="AL6" s="180">
        <v>0</v>
      </c>
      <c r="AM6" s="180">
        <v>0</v>
      </c>
      <c r="AN6" s="180">
        <v>0</v>
      </c>
      <c r="AO6" s="180">
        <v>2626</v>
      </c>
      <c r="AP6" s="180">
        <v>0</v>
      </c>
      <c r="AQ6" s="180">
        <v>0</v>
      </c>
      <c r="AR6" s="180">
        <v>481071</v>
      </c>
      <c r="AS6" s="180">
        <v>0</v>
      </c>
      <c r="AT6" s="180">
        <v>0</v>
      </c>
      <c r="AU6" s="180">
        <v>0</v>
      </c>
      <c r="AV6" s="180">
        <v>0</v>
      </c>
      <c r="AW6" s="180">
        <v>0</v>
      </c>
      <c r="AX6" s="180">
        <v>0</v>
      </c>
      <c r="AY6" s="180">
        <v>67034</v>
      </c>
      <c r="AZ6" s="180">
        <v>0</v>
      </c>
      <c r="BA6" s="180">
        <v>25950</v>
      </c>
      <c r="BB6" s="180">
        <v>0</v>
      </c>
      <c r="BC6" s="180">
        <v>109130</v>
      </c>
      <c r="BD6" s="180">
        <v>0</v>
      </c>
      <c r="BE6" s="180">
        <v>0</v>
      </c>
      <c r="BF6" s="180">
        <v>73330</v>
      </c>
      <c r="BG6" s="180">
        <v>0</v>
      </c>
      <c r="BH6" s="180">
        <v>0</v>
      </c>
      <c r="BI6" s="180">
        <v>0</v>
      </c>
      <c r="BJ6" s="180">
        <v>0</v>
      </c>
      <c r="BK6" s="180">
        <v>0</v>
      </c>
      <c r="BL6" s="180">
        <v>0</v>
      </c>
      <c r="BM6" s="180">
        <v>218402</v>
      </c>
      <c r="BN6" s="180">
        <v>0</v>
      </c>
      <c r="BO6" s="180">
        <v>0</v>
      </c>
      <c r="BP6" s="180">
        <v>0</v>
      </c>
      <c r="BQ6" s="180">
        <v>0</v>
      </c>
      <c r="BR6" s="180">
        <v>0</v>
      </c>
      <c r="BS6" s="180">
        <v>0</v>
      </c>
      <c r="BT6" s="180">
        <v>1345</v>
      </c>
      <c r="BU6" s="180">
        <v>0</v>
      </c>
      <c r="BV6" s="180">
        <v>0</v>
      </c>
      <c r="BW6" s="180">
        <v>0</v>
      </c>
      <c r="BX6" s="180">
        <v>0</v>
      </c>
      <c r="BY6" s="180">
        <v>14539</v>
      </c>
      <c r="BZ6" s="180">
        <v>379556</v>
      </c>
      <c r="CA6" s="180">
        <v>78</v>
      </c>
      <c r="CB6" s="180">
        <v>73756</v>
      </c>
      <c r="CC6" s="180">
        <v>0</v>
      </c>
      <c r="CD6" s="180">
        <v>0</v>
      </c>
    </row>
    <row r="7" spans="1:82" x14ac:dyDescent="0.3">
      <c r="A7" s="180">
        <v>576</v>
      </c>
      <c r="B7" s="863"/>
      <c r="D7" s="180">
        <v>0</v>
      </c>
      <c r="E7" s="180">
        <v>0</v>
      </c>
      <c r="F7" s="180">
        <v>0</v>
      </c>
      <c r="G7" s="180">
        <v>0</v>
      </c>
      <c r="H7" s="180">
        <v>0</v>
      </c>
      <c r="I7" s="180">
        <v>0</v>
      </c>
      <c r="J7" s="180">
        <v>0</v>
      </c>
      <c r="K7" s="180">
        <v>0</v>
      </c>
      <c r="L7" s="180">
        <v>0</v>
      </c>
      <c r="M7" s="180">
        <v>0</v>
      </c>
      <c r="N7" s="180">
        <v>0</v>
      </c>
      <c r="O7" s="180">
        <v>0</v>
      </c>
      <c r="P7" s="180">
        <v>0</v>
      </c>
      <c r="Q7" s="180">
        <v>178084</v>
      </c>
      <c r="R7" s="180">
        <v>0</v>
      </c>
      <c r="S7" s="180">
        <v>0</v>
      </c>
      <c r="T7" s="180">
        <v>0</v>
      </c>
      <c r="U7" s="180">
        <v>0</v>
      </c>
      <c r="V7" s="180">
        <v>0</v>
      </c>
      <c r="W7" s="180">
        <v>0</v>
      </c>
      <c r="X7" s="180">
        <v>0</v>
      </c>
      <c r="Y7" s="180">
        <v>110203</v>
      </c>
      <c r="Z7" s="180">
        <v>0</v>
      </c>
      <c r="AA7" s="180">
        <v>0</v>
      </c>
      <c r="AB7" s="180">
        <v>0</v>
      </c>
      <c r="AC7" s="180">
        <v>0</v>
      </c>
      <c r="AD7" s="180">
        <v>0</v>
      </c>
      <c r="AE7" s="180">
        <v>0</v>
      </c>
      <c r="AF7" s="180">
        <v>0</v>
      </c>
      <c r="AG7" s="180">
        <v>0</v>
      </c>
      <c r="AH7" s="180">
        <v>0</v>
      </c>
      <c r="AI7" s="180">
        <v>1163689</v>
      </c>
      <c r="AJ7" s="180">
        <v>0</v>
      </c>
      <c r="AK7" s="180">
        <v>0</v>
      </c>
      <c r="AL7" s="180">
        <v>0</v>
      </c>
      <c r="AM7" s="180">
        <v>55901</v>
      </c>
      <c r="AN7" s="180">
        <v>9186</v>
      </c>
      <c r="AO7" s="180">
        <v>0</v>
      </c>
      <c r="AP7" s="180">
        <v>0</v>
      </c>
      <c r="AQ7" s="180">
        <v>0</v>
      </c>
      <c r="AR7" s="180">
        <v>0</v>
      </c>
      <c r="AS7" s="180">
        <v>0</v>
      </c>
      <c r="AT7" s="180">
        <v>0</v>
      </c>
      <c r="AU7" s="180">
        <v>0</v>
      </c>
      <c r="AV7" s="180">
        <v>0</v>
      </c>
      <c r="AW7" s="180">
        <v>0</v>
      </c>
      <c r="AX7" s="180">
        <v>0</v>
      </c>
      <c r="AY7" s="180">
        <v>0</v>
      </c>
      <c r="AZ7" s="180">
        <v>0</v>
      </c>
      <c r="BA7" s="180">
        <v>0</v>
      </c>
      <c r="BB7" s="180">
        <v>0</v>
      </c>
      <c r="BC7" s="180">
        <v>0</v>
      </c>
      <c r="BD7" s="180">
        <v>0</v>
      </c>
      <c r="BE7" s="180">
        <v>0</v>
      </c>
      <c r="BF7" s="180">
        <v>0</v>
      </c>
      <c r="BG7" s="180">
        <v>0</v>
      </c>
      <c r="BH7" s="180">
        <v>0</v>
      </c>
      <c r="BI7" s="180">
        <v>0</v>
      </c>
      <c r="BJ7" s="180">
        <v>0</v>
      </c>
      <c r="BK7" s="180">
        <v>0</v>
      </c>
      <c r="BL7" s="180">
        <v>0</v>
      </c>
      <c r="BM7" s="180">
        <v>0</v>
      </c>
      <c r="BN7" s="180">
        <v>0</v>
      </c>
      <c r="BO7" s="180">
        <v>25829</v>
      </c>
      <c r="BP7" s="180">
        <v>0</v>
      </c>
      <c r="BQ7" s="180">
        <v>0</v>
      </c>
      <c r="BR7" s="180">
        <v>32063</v>
      </c>
      <c r="BS7" s="180">
        <v>0</v>
      </c>
      <c r="BT7" s="180">
        <v>0</v>
      </c>
      <c r="BU7" s="180">
        <v>0</v>
      </c>
      <c r="BV7" s="180">
        <v>0</v>
      </c>
      <c r="BW7" s="180">
        <v>0</v>
      </c>
      <c r="BX7" s="180">
        <v>0</v>
      </c>
      <c r="BY7" s="180">
        <v>0</v>
      </c>
      <c r="BZ7" s="180">
        <v>0</v>
      </c>
      <c r="CA7" s="180">
        <v>0</v>
      </c>
      <c r="CB7" s="180">
        <v>0</v>
      </c>
      <c r="CC7" s="180">
        <v>0</v>
      </c>
      <c r="CD7" s="180">
        <v>19722</v>
      </c>
    </row>
    <row r="8" spans="1:82" x14ac:dyDescent="0.3">
      <c r="A8" s="180">
        <v>626</v>
      </c>
      <c r="C8" s="180"/>
      <c r="D8" s="180">
        <v>0</v>
      </c>
      <c r="E8" s="180">
        <v>6984</v>
      </c>
      <c r="F8" s="180">
        <v>0</v>
      </c>
      <c r="G8" s="180">
        <v>109158</v>
      </c>
      <c r="H8" s="180">
        <v>62428</v>
      </c>
      <c r="I8" s="180">
        <v>51855</v>
      </c>
      <c r="J8" s="180">
        <v>322</v>
      </c>
      <c r="K8" s="180">
        <v>1996</v>
      </c>
      <c r="L8" s="180">
        <v>6482</v>
      </c>
      <c r="M8" s="180">
        <v>1421950</v>
      </c>
      <c r="N8" s="180">
        <v>39205</v>
      </c>
      <c r="O8" s="180">
        <v>472333</v>
      </c>
      <c r="P8" s="180">
        <v>2011</v>
      </c>
      <c r="Q8" s="180">
        <v>6533116</v>
      </c>
      <c r="R8" s="180">
        <v>143018</v>
      </c>
      <c r="S8" s="180">
        <v>4092</v>
      </c>
      <c r="T8" s="180">
        <v>19468452</v>
      </c>
      <c r="U8" s="180">
        <v>2667399</v>
      </c>
      <c r="V8" s="180">
        <v>5306216</v>
      </c>
      <c r="W8" s="180">
        <v>6632364</v>
      </c>
      <c r="X8" s="180">
        <v>0</v>
      </c>
      <c r="Y8" s="180">
        <v>1864753</v>
      </c>
      <c r="Z8" s="180">
        <v>32504</v>
      </c>
      <c r="AA8" s="180">
        <v>1600295</v>
      </c>
      <c r="AB8" s="180">
        <v>267349</v>
      </c>
      <c r="AC8" s="180">
        <v>147229</v>
      </c>
      <c r="AD8" s="180">
        <v>61768</v>
      </c>
      <c r="AE8" s="180">
        <v>145396</v>
      </c>
      <c r="AF8" s="180">
        <v>4804372</v>
      </c>
      <c r="AG8" s="180">
        <v>347220</v>
      </c>
      <c r="AH8" s="180">
        <v>11958</v>
      </c>
      <c r="AI8" s="180">
        <v>11734326</v>
      </c>
      <c r="AJ8" s="180">
        <v>14310</v>
      </c>
      <c r="AK8" s="180">
        <v>0</v>
      </c>
      <c r="AL8" s="180">
        <v>0</v>
      </c>
      <c r="AM8" s="180">
        <v>2400724</v>
      </c>
      <c r="AN8" s="180">
        <v>30258</v>
      </c>
      <c r="AO8" s="180">
        <v>30036</v>
      </c>
      <c r="AP8" s="180">
        <v>0</v>
      </c>
      <c r="AQ8" s="180">
        <v>786919</v>
      </c>
      <c r="AR8" s="180">
        <v>407976</v>
      </c>
      <c r="AS8" s="180">
        <v>20677</v>
      </c>
      <c r="AT8" s="180">
        <v>205978</v>
      </c>
      <c r="AU8" s="180">
        <v>0</v>
      </c>
      <c r="AV8" s="180">
        <v>340036</v>
      </c>
      <c r="AW8" s="180">
        <v>342326</v>
      </c>
      <c r="AX8" s="180">
        <v>68409</v>
      </c>
      <c r="AY8" s="180">
        <v>2656423</v>
      </c>
      <c r="AZ8" s="180">
        <v>129621</v>
      </c>
      <c r="BA8" s="180">
        <v>81095</v>
      </c>
      <c r="BB8" s="180">
        <v>0</v>
      </c>
      <c r="BC8" s="180">
        <v>48002</v>
      </c>
      <c r="BD8" s="180">
        <v>893210</v>
      </c>
      <c r="BE8" s="180">
        <v>2846</v>
      </c>
      <c r="BF8" s="180">
        <v>2804</v>
      </c>
      <c r="BG8" s="180">
        <v>0</v>
      </c>
      <c r="BH8" s="180">
        <v>1121</v>
      </c>
      <c r="BI8" s="180">
        <v>2862</v>
      </c>
      <c r="BJ8" s="180">
        <v>82516</v>
      </c>
      <c r="BK8" s="180">
        <v>973721</v>
      </c>
      <c r="BL8" s="180">
        <v>0</v>
      </c>
      <c r="BM8" s="180">
        <v>167888</v>
      </c>
      <c r="BN8" s="180">
        <v>474823</v>
      </c>
      <c r="BO8" s="180">
        <v>105533</v>
      </c>
      <c r="BP8" s="180">
        <v>107062</v>
      </c>
      <c r="BQ8" s="180">
        <v>1809761</v>
      </c>
      <c r="BR8" s="180">
        <v>124599</v>
      </c>
      <c r="BS8" s="180">
        <v>2061370</v>
      </c>
      <c r="BT8" s="180">
        <v>28619</v>
      </c>
      <c r="BU8" s="180">
        <v>1233922</v>
      </c>
      <c r="BV8" s="180">
        <v>50002</v>
      </c>
      <c r="BW8" s="180">
        <v>0</v>
      </c>
      <c r="BX8" s="180">
        <v>49597</v>
      </c>
      <c r="BY8" s="180">
        <v>2229</v>
      </c>
      <c r="BZ8" s="180">
        <v>117574</v>
      </c>
      <c r="CA8" s="180">
        <v>8136</v>
      </c>
      <c r="CB8" s="180">
        <v>172194</v>
      </c>
      <c r="CC8" s="180">
        <v>0</v>
      </c>
      <c r="CD8" s="180">
        <v>20738</v>
      </c>
    </row>
    <row r="9" spans="1:82" x14ac:dyDescent="0.3">
      <c r="A9" s="180">
        <v>627</v>
      </c>
      <c r="C9" s="180"/>
      <c r="D9" s="180">
        <v>0</v>
      </c>
      <c r="E9" s="180">
        <v>0</v>
      </c>
      <c r="F9" s="180">
        <v>0</v>
      </c>
      <c r="G9" s="180">
        <v>0</v>
      </c>
      <c r="H9" s="180">
        <v>0</v>
      </c>
      <c r="I9" s="180">
        <v>0</v>
      </c>
      <c r="J9" s="180">
        <v>0</v>
      </c>
      <c r="K9" s="180">
        <v>0</v>
      </c>
      <c r="L9" s="180">
        <v>0</v>
      </c>
      <c r="M9" s="180">
        <v>0</v>
      </c>
      <c r="N9" s="180">
        <v>0</v>
      </c>
      <c r="O9" s="180">
        <v>0</v>
      </c>
      <c r="P9" s="180">
        <v>0</v>
      </c>
      <c r="Q9" s="180">
        <v>0</v>
      </c>
      <c r="R9" s="180">
        <v>0</v>
      </c>
      <c r="S9" s="180">
        <v>0</v>
      </c>
      <c r="T9" s="180">
        <v>0</v>
      </c>
      <c r="U9" s="180">
        <v>0</v>
      </c>
      <c r="V9" s="180">
        <v>0</v>
      </c>
      <c r="W9" s="180">
        <v>0</v>
      </c>
      <c r="X9" s="180">
        <v>0</v>
      </c>
      <c r="Y9" s="180">
        <v>0</v>
      </c>
      <c r="Z9" s="180">
        <v>0</v>
      </c>
      <c r="AA9" s="180">
        <v>0</v>
      </c>
      <c r="AB9" s="180">
        <v>0</v>
      </c>
      <c r="AC9" s="180">
        <v>0</v>
      </c>
      <c r="AD9" s="180">
        <v>0</v>
      </c>
      <c r="AE9" s="180">
        <v>0</v>
      </c>
      <c r="AF9" s="180">
        <v>0</v>
      </c>
      <c r="AG9" s="180">
        <v>0</v>
      </c>
      <c r="AH9" s="180">
        <v>0</v>
      </c>
      <c r="AI9" s="180">
        <v>0</v>
      </c>
      <c r="AJ9" s="180">
        <v>0</v>
      </c>
      <c r="AK9" s="180">
        <v>0</v>
      </c>
      <c r="AL9" s="180">
        <v>0</v>
      </c>
      <c r="AM9" s="180">
        <v>0</v>
      </c>
      <c r="AN9" s="180">
        <v>0</v>
      </c>
      <c r="AO9" s="180">
        <v>0</v>
      </c>
      <c r="AP9" s="180">
        <v>0</v>
      </c>
      <c r="AQ9" s="180">
        <v>0</v>
      </c>
      <c r="AR9" s="180">
        <v>0</v>
      </c>
      <c r="AS9" s="180">
        <v>0</v>
      </c>
      <c r="AT9" s="180">
        <v>93354</v>
      </c>
      <c r="AU9" s="180">
        <v>0</v>
      </c>
      <c r="AV9" s="180">
        <v>0</v>
      </c>
      <c r="AW9" s="180">
        <v>0</v>
      </c>
      <c r="AX9" s="180">
        <v>0</v>
      </c>
      <c r="AY9" s="180">
        <v>0</v>
      </c>
      <c r="AZ9" s="180">
        <v>0</v>
      </c>
      <c r="BA9" s="180">
        <v>0</v>
      </c>
      <c r="BB9" s="180">
        <v>0</v>
      </c>
      <c r="BC9" s="180">
        <v>0</v>
      </c>
      <c r="BD9" s="180">
        <v>0</v>
      </c>
      <c r="BE9" s="180">
        <v>0</v>
      </c>
      <c r="BF9" s="180">
        <v>0</v>
      </c>
      <c r="BG9" s="180">
        <v>0</v>
      </c>
      <c r="BH9" s="180">
        <v>0</v>
      </c>
      <c r="BI9" s="180">
        <v>0</v>
      </c>
      <c r="BJ9" s="180">
        <v>0</v>
      </c>
      <c r="BK9" s="180">
        <v>0</v>
      </c>
      <c r="BL9" s="180">
        <v>0</v>
      </c>
      <c r="BM9" s="180">
        <v>0</v>
      </c>
      <c r="BN9" s="180">
        <v>0</v>
      </c>
      <c r="BO9" s="180">
        <v>0</v>
      </c>
      <c r="BP9" s="180">
        <v>0</v>
      </c>
      <c r="BQ9" s="180">
        <v>0</v>
      </c>
      <c r="BR9" s="180">
        <v>19243</v>
      </c>
      <c r="BS9" s="180">
        <v>0</v>
      </c>
      <c r="BT9" s="180">
        <v>0</v>
      </c>
      <c r="BU9" s="180">
        <v>0</v>
      </c>
      <c r="BV9" s="180">
        <v>0</v>
      </c>
      <c r="BW9" s="180">
        <v>0</v>
      </c>
      <c r="BX9" s="180">
        <v>0</v>
      </c>
      <c r="BY9" s="180">
        <v>0</v>
      </c>
      <c r="BZ9" s="180">
        <v>0</v>
      </c>
      <c r="CA9" s="180">
        <v>0</v>
      </c>
      <c r="CB9" s="180">
        <v>62334</v>
      </c>
      <c r="CC9" s="180">
        <v>0</v>
      </c>
      <c r="CD9" s="180">
        <v>0</v>
      </c>
    </row>
    <row r="10" spans="1:82" x14ac:dyDescent="0.3">
      <c r="A10" s="180">
        <v>628</v>
      </c>
      <c r="C10" s="180"/>
      <c r="D10" s="180">
        <v>0</v>
      </c>
      <c r="E10" s="180">
        <v>0</v>
      </c>
      <c r="F10" s="180">
        <v>0</v>
      </c>
      <c r="G10" s="180">
        <v>2144</v>
      </c>
      <c r="H10" s="180">
        <v>0</v>
      </c>
      <c r="I10" s="180">
        <v>33341</v>
      </c>
      <c r="J10" s="180">
        <v>0</v>
      </c>
      <c r="K10" s="180">
        <v>0</v>
      </c>
      <c r="L10" s="180">
        <v>0</v>
      </c>
      <c r="M10" s="180">
        <v>0</v>
      </c>
      <c r="N10" s="180">
        <v>0</v>
      </c>
      <c r="O10" s="180">
        <v>0</v>
      </c>
      <c r="P10" s="180">
        <v>0</v>
      </c>
      <c r="Q10" s="180">
        <v>1886057</v>
      </c>
      <c r="R10" s="180">
        <v>0</v>
      </c>
      <c r="S10" s="180">
        <v>0</v>
      </c>
      <c r="T10" s="180">
        <v>2004143</v>
      </c>
      <c r="U10" s="180">
        <v>532267</v>
      </c>
      <c r="V10" s="180">
        <v>89835</v>
      </c>
      <c r="W10" s="180">
        <v>1183328</v>
      </c>
      <c r="X10" s="180">
        <v>0</v>
      </c>
      <c r="Y10" s="180">
        <v>262136</v>
      </c>
      <c r="Z10" s="180">
        <v>0</v>
      </c>
      <c r="AA10" s="180">
        <v>161529</v>
      </c>
      <c r="AB10" s="180">
        <v>35000</v>
      </c>
      <c r="AC10" s="180">
        <v>0</v>
      </c>
      <c r="AD10" s="180">
        <v>19252</v>
      </c>
      <c r="AE10" s="180">
        <v>0</v>
      </c>
      <c r="AF10" s="180">
        <v>310000</v>
      </c>
      <c r="AG10" s="180">
        <v>0</v>
      </c>
      <c r="AH10" s="180">
        <v>0</v>
      </c>
      <c r="AI10" s="180">
        <v>506990</v>
      </c>
      <c r="AJ10" s="180">
        <v>0</v>
      </c>
      <c r="AK10" s="180">
        <v>0</v>
      </c>
      <c r="AL10" s="180">
        <v>0</v>
      </c>
      <c r="AM10" s="180">
        <v>313629</v>
      </c>
      <c r="AN10" s="180">
        <v>0</v>
      </c>
      <c r="AO10" s="180">
        <v>0</v>
      </c>
      <c r="AP10" s="180">
        <v>0</v>
      </c>
      <c r="AQ10" s="180">
        <v>0</v>
      </c>
      <c r="AR10" s="180">
        <v>71371</v>
      </c>
      <c r="AS10" s="180">
        <v>0</v>
      </c>
      <c r="AT10" s="180">
        <v>15440</v>
      </c>
      <c r="AU10" s="180">
        <v>0</v>
      </c>
      <c r="AV10" s="180">
        <v>0</v>
      </c>
      <c r="AW10" s="180">
        <v>22436</v>
      </c>
      <c r="AX10" s="180">
        <v>0</v>
      </c>
      <c r="AY10" s="180">
        <v>98599</v>
      </c>
      <c r="AZ10" s="180">
        <v>0</v>
      </c>
      <c r="BA10" s="180">
        <v>2611</v>
      </c>
      <c r="BB10" s="180">
        <v>0</v>
      </c>
      <c r="BC10" s="180">
        <v>0</v>
      </c>
      <c r="BD10" s="180">
        <v>142397</v>
      </c>
      <c r="BE10" s="180">
        <v>0</v>
      </c>
      <c r="BF10" s="180">
        <v>0</v>
      </c>
      <c r="BG10" s="180">
        <v>0</v>
      </c>
      <c r="BH10" s="180">
        <v>0</v>
      </c>
      <c r="BI10" s="180">
        <v>0</v>
      </c>
      <c r="BJ10" s="180">
        <v>0</v>
      </c>
      <c r="BK10" s="180">
        <v>0</v>
      </c>
      <c r="BL10" s="180">
        <v>0</v>
      </c>
      <c r="BM10" s="180">
        <v>41551</v>
      </c>
      <c r="BN10" s="180">
        <v>80000</v>
      </c>
      <c r="BO10" s="180">
        <v>0</v>
      </c>
      <c r="BP10" s="180">
        <v>0</v>
      </c>
      <c r="BQ10" s="180">
        <v>494770</v>
      </c>
      <c r="BR10" s="180">
        <v>57022</v>
      </c>
      <c r="BS10" s="180">
        <v>31470</v>
      </c>
      <c r="BT10" s="180">
        <v>1666</v>
      </c>
      <c r="BU10" s="180">
        <v>0</v>
      </c>
      <c r="BV10" s="180">
        <v>0</v>
      </c>
      <c r="BW10" s="180">
        <v>0</v>
      </c>
      <c r="BX10" s="180">
        <v>0</v>
      </c>
      <c r="BY10" s="180">
        <v>0</v>
      </c>
      <c r="BZ10" s="180">
        <v>0</v>
      </c>
      <c r="CA10" s="180">
        <v>0</v>
      </c>
      <c r="CB10" s="180">
        <v>0</v>
      </c>
      <c r="CC10" s="180">
        <v>0</v>
      </c>
      <c r="CD10" s="180">
        <v>0</v>
      </c>
    </row>
    <row r="11" spans="1:82" x14ac:dyDescent="0.3">
      <c r="A11" s="180">
        <v>629</v>
      </c>
      <c r="C11" s="180"/>
      <c r="D11" s="180">
        <v>0</v>
      </c>
      <c r="E11" s="180">
        <v>0</v>
      </c>
      <c r="F11" s="180">
        <v>0</v>
      </c>
      <c r="G11" s="180">
        <v>0</v>
      </c>
      <c r="H11" s="180">
        <v>0</v>
      </c>
      <c r="I11" s="180">
        <v>0</v>
      </c>
      <c r="J11" s="180">
        <v>0</v>
      </c>
      <c r="K11" s="180">
        <v>0</v>
      </c>
      <c r="L11" s="180">
        <v>0</v>
      </c>
      <c r="M11" s="180">
        <v>0</v>
      </c>
      <c r="N11" s="180">
        <v>0</v>
      </c>
      <c r="O11" s="180">
        <v>0</v>
      </c>
      <c r="P11" s="180">
        <v>0</v>
      </c>
      <c r="Q11" s="180">
        <v>0</v>
      </c>
      <c r="R11" s="180">
        <v>0</v>
      </c>
      <c r="S11" s="180">
        <v>0</v>
      </c>
      <c r="T11" s="180">
        <v>0</v>
      </c>
      <c r="U11" s="180">
        <v>0</v>
      </c>
      <c r="V11" s="180">
        <v>0</v>
      </c>
      <c r="W11" s="180">
        <v>0</v>
      </c>
      <c r="X11" s="180">
        <v>0</v>
      </c>
      <c r="Y11" s="180">
        <v>0</v>
      </c>
      <c r="Z11" s="180">
        <v>0</v>
      </c>
      <c r="AA11" s="180">
        <v>0</v>
      </c>
      <c r="AB11" s="180">
        <v>0</v>
      </c>
      <c r="AC11" s="180">
        <v>0</v>
      </c>
      <c r="AD11" s="180">
        <v>0</v>
      </c>
      <c r="AE11" s="180">
        <v>0</v>
      </c>
      <c r="AF11" s="180">
        <v>0</v>
      </c>
      <c r="AG11" s="180">
        <v>0</v>
      </c>
      <c r="AH11" s="180">
        <v>0</v>
      </c>
      <c r="AI11" s="180">
        <v>0</v>
      </c>
      <c r="AJ11" s="180">
        <v>0</v>
      </c>
      <c r="AK11" s="180">
        <v>0</v>
      </c>
      <c r="AL11" s="180">
        <v>0</v>
      </c>
      <c r="AM11" s="180">
        <v>0</v>
      </c>
      <c r="AN11" s="180">
        <v>0</v>
      </c>
      <c r="AO11" s="180">
        <v>0</v>
      </c>
      <c r="AP11" s="180">
        <v>0</v>
      </c>
      <c r="AQ11" s="180">
        <v>0</v>
      </c>
      <c r="AR11" s="180">
        <v>0</v>
      </c>
      <c r="AS11" s="180">
        <v>0</v>
      </c>
      <c r="AT11" s="180">
        <v>0</v>
      </c>
      <c r="AU11" s="180">
        <v>0</v>
      </c>
      <c r="AV11" s="180">
        <v>0</v>
      </c>
      <c r="AW11" s="180">
        <v>0</v>
      </c>
      <c r="AX11" s="180">
        <v>0</v>
      </c>
      <c r="AY11" s="180">
        <v>0</v>
      </c>
      <c r="AZ11" s="180">
        <v>0</v>
      </c>
      <c r="BA11" s="180">
        <v>0</v>
      </c>
      <c r="BB11" s="180">
        <v>0</v>
      </c>
      <c r="BC11" s="180">
        <v>0</v>
      </c>
      <c r="BD11" s="180">
        <v>0</v>
      </c>
      <c r="BE11" s="180">
        <v>0</v>
      </c>
      <c r="BF11" s="180">
        <v>0</v>
      </c>
      <c r="BG11" s="180">
        <v>0</v>
      </c>
      <c r="BH11" s="180">
        <v>0</v>
      </c>
      <c r="BI11" s="180">
        <v>0</v>
      </c>
      <c r="BJ11" s="180">
        <v>0</v>
      </c>
      <c r="BK11" s="180">
        <v>0</v>
      </c>
      <c r="BL11" s="180">
        <v>0</v>
      </c>
      <c r="BM11" s="180">
        <v>0</v>
      </c>
      <c r="BN11" s="180">
        <v>0</v>
      </c>
      <c r="BO11" s="180">
        <v>0</v>
      </c>
      <c r="BP11" s="180">
        <v>0</v>
      </c>
      <c r="BQ11" s="180">
        <v>0</v>
      </c>
      <c r="BR11" s="180">
        <v>0</v>
      </c>
      <c r="BS11" s="180">
        <v>0</v>
      </c>
      <c r="BT11" s="180">
        <v>0</v>
      </c>
      <c r="BU11" s="180">
        <v>0</v>
      </c>
      <c r="BV11" s="180">
        <v>0</v>
      </c>
      <c r="BW11" s="180">
        <v>0</v>
      </c>
      <c r="BX11" s="180">
        <v>0</v>
      </c>
      <c r="BY11" s="180">
        <v>0</v>
      </c>
      <c r="BZ11" s="180">
        <v>0</v>
      </c>
      <c r="CA11" s="180">
        <v>0</v>
      </c>
      <c r="CB11" s="180">
        <v>0</v>
      </c>
      <c r="CC11" s="180">
        <v>0</v>
      </c>
      <c r="CD11" s="180">
        <v>0</v>
      </c>
    </row>
    <row r="12" spans="1:82" x14ac:dyDescent="0.3">
      <c r="A12" s="180">
        <v>630</v>
      </c>
      <c r="C12" s="180"/>
      <c r="D12" s="180">
        <v>0</v>
      </c>
      <c r="E12" s="180">
        <v>0</v>
      </c>
      <c r="F12" s="180">
        <v>0</v>
      </c>
      <c r="G12" s="180">
        <v>0</v>
      </c>
      <c r="H12" s="180">
        <v>0</v>
      </c>
      <c r="I12" s="180">
        <v>0</v>
      </c>
      <c r="J12" s="180">
        <v>0</v>
      </c>
      <c r="K12" s="180">
        <v>0</v>
      </c>
      <c r="L12" s="180">
        <v>0</v>
      </c>
      <c r="M12" s="180">
        <v>203748</v>
      </c>
      <c r="N12" s="180">
        <v>0</v>
      </c>
      <c r="O12" s="180">
        <v>0</v>
      </c>
      <c r="P12" s="180">
        <v>0</v>
      </c>
      <c r="Q12" s="180">
        <v>235302</v>
      </c>
      <c r="R12" s="180">
        <v>0</v>
      </c>
      <c r="S12" s="180">
        <v>0</v>
      </c>
      <c r="T12" s="180">
        <v>2365979</v>
      </c>
      <c r="U12" s="180">
        <v>0</v>
      </c>
      <c r="V12" s="180">
        <v>0</v>
      </c>
      <c r="W12" s="180">
        <v>132359</v>
      </c>
      <c r="X12" s="180">
        <v>0</v>
      </c>
      <c r="Y12" s="180">
        <v>377030</v>
      </c>
      <c r="Z12" s="180">
        <v>0</v>
      </c>
      <c r="AA12" s="180">
        <v>83775</v>
      </c>
      <c r="AB12" s="180">
        <v>0</v>
      </c>
      <c r="AC12" s="180">
        <v>0</v>
      </c>
      <c r="AD12" s="180">
        <v>0</v>
      </c>
      <c r="AE12" s="180">
        <v>0</v>
      </c>
      <c r="AF12" s="180">
        <v>4300</v>
      </c>
      <c r="AG12" s="180">
        <v>0</v>
      </c>
      <c r="AH12" s="180">
        <v>0</v>
      </c>
      <c r="AI12" s="180">
        <v>0</v>
      </c>
      <c r="AJ12" s="180">
        <v>0</v>
      </c>
      <c r="AK12" s="180">
        <v>0</v>
      </c>
      <c r="AL12" s="180">
        <v>0</v>
      </c>
      <c r="AM12" s="180">
        <v>32340</v>
      </c>
      <c r="AN12" s="180">
        <v>0</v>
      </c>
      <c r="AO12" s="180">
        <v>0</v>
      </c>
      <c r="AP12" s="180">
        <v>0</v>
      </c>
      <c r="AQ12" s="180">
        <v>0</v>
      </c>
      <c r="AR12" s="180">
        <v>0</v>
      </c>
      <c r="AS12" s="180">
        <v>0</v>
      </c>
      <c r="AT12" s="180">
        <v>0</v>
      </c>
      <c r="AU12" s="180">
        <v>0</v>
      </c>
      <c r="AV12" s="180">
        <v>0</v>
      </c>
      <c r="AW12" s="180">
        <v>12905</v>
      </c>
      <c r="AX12" s="180">
        <v>33000</v>
      </c>
      <c r="AY12" s="180">
        <v>0</v>
      </c>
      <c r="AZ12" s="180">
        <v>0</v>
      </c>
      <c r="BA12" s="180">
        <v>0</v>
      </c>
      <c r="BB12" s="180">
        <v>0</v>
      </c>
      <c r="BC12" s="180">
        <v>3075</v>
      </c>
      <c r="BD12" s="180">
        <v>0</v>
      </c>
      <c r="BE12" s="180">
        <v>0</v>
      </c>
      <c r="BF12" s="180">
        <v>0</v>
      </c>
      <c r="BG12" s="180">
        <v>0</v>
      </c>
      <c r="BH12" s="180">
        <v>0</v>
      </c>
      <c r="BI12" s="180">
        <v>0</v>
      </c>
      <c r="BJ12" s="180">
        <v>0</v>
      </c>
      <c r="BK12" s="180">
        <v>0</v>
      </c>
      <c r="BL12" s="180">
        <v>0</v>
      </c>
      <c r="BM12" s="180">
        <v>0</v>
      </c>
      <c r="BN12" s="180">
        <v>26000</v>
      </c>
      <c r="BO12" s="180">
        <v>0</v>
      </c>
      <c r="BP12" s="180">
        <v>0</v>
      </c>
      <c r="BQ12" s="180">
        <v>0</v>
      </c>
      <c r="BR12" s="180">
        <v>0</v>
      </c>
      <c r="BS12" s="180">
        <v>0</v>
      </c>
      <c r="BT12" s="180">
        <v>0</v>
      </c>
      <c r="BU12" s="180">
        <v>863875</v>
      </c>
      <c r="BV12" s="180">
        <v>0</v>
      </c>
      <c r="BW12" s="180">
        <v>0</v>
      </c>
      <c r="BX12" s="180">
        <v>0</v>
      </c>
      <c r="BY12" s="180">
        <v>0</v>
      </c>
      <c r="BZ12" s="180">
        <v>0</v>
      </c>
      <c r="CA12" s="180">
        <v>0</v>
      </c>
      <c r="CB12" s="180">
        <v>0</v>
      </c>
      <c r="CC12" s="180">
        <v>0</v>
      </c>
      <c r="CD12" s="180">
        <v>0</v>
      </c>
    </row>
    <row r="13" spans="1:82" x14ac:dyDescent="0.3">
      <c r="A13" s="180">
        <v>631</v>
      </c>
      <c r="C13" s="180"/>
      <c r="D13" s="180">
        <v>0</v>
      </c>
      <c r="E13" s="180">
        <v>0</v>
      </c>
      <c r="F13" s="180">
        <v>0</v>
      </c>
      <c r="G13" s="180">
        <v>0</v>
      </c>
      <c r="H13" s="180">
        <v>0</v>
      </c>
      <c r="I13" s="180">
        <v>0</v>
      </c>
      <c r="J13" s="180">
        <v>0</v>
      </c>
      <c r="K13" s="180">
        <v>0</v>
      </c>
      <c r="L13" s="180">
        <v>0</v>
      </c>
      <c r="M13" s="180">
        <v>0</v>
      </c>
      <c r="N13" s="180">
        <v>0</v>
      </c>
      <c r="O13" s="180">
        <v>0</v>
      </c>
      <c r="P13" s="180">
        <v>0</v>
      </c>
      <c r="Q13" s="180">
        <v>0</v>
      </c>
      <c r="R13" s="180">
        <v>0</v>
      </c>
      <c r="S13" s="180">
        <v>0</v>
      </c>
      <c r="T13" s="180">
        <v>0</v>
      </c>
      <c r="U13" s="180">
        <v>0</v>
      </c>
      <c r="V13" s="180">
        <v>0</v>
      </c>
      <c r="W13" s="180">
        <v>0</v>
      </c>
      <c r="X13" s="180">
        <v>0</v>
      </c>
      <c r="Y13" s="180">
        <v>0</v>
      </c>
      <c r="Z13" s="180">
        <v>0</v>
      </c>
      <c r="AA13" s="180">
        <v>0</v>
      </c>
      <c r="AB13" s="180">
        <v>0</v>
      </c>
      <c r="AC13" s="180">
        <v>0</v>
      </c>
      <c r="AD13" s="180">
        <v>0</v>
      </c>
      <c r="AE13" s="180">
        <v>0</v>
      </c>
      <c r="AF13" s="180">
        <v>0</v>
      </c>
      <c r="AG13" s="180">
        <v>0</v>
      </c>
      <c r="AH13" s="180">
        <v>0</v>
      </c>
      <c r="AI13" s="180">
        <v>0</v>
      </c>
      <c r="AJ13" s="180">
        <v>0</v>
      </c>
      <c r="AK13" s="180">
        <v>0</v>
      </c>
      <c r="AL13" s="180">
        <v>0</v>
      </c>
      <c r="AM13" s="180">
        <v>0</v>
      </c>
      <c r="AN13" s="180">
        <v>0</v>
      </c>
      <c r="AO13" s="180">
        <v>0</v>
      </c>
      <c r="AP13" s="180">
        <v>0</v>
      </c>
      <c r="AQ13" s="180">
        <v>0</v>
      </c>
      <c r="AR13" s="180">
        <v>0</v>
      </c>
      <c r="AS13" s="180">
        <v>0</v>
      </c>
      <c r="AT13" s="180">
        <v>0</v>
      </c>
      <c r="AU13" s="180">
        <v>0</v>
      </c>
      <c r="AV13" s="180">
        <v>0</v>
      </c>
      <c r="AW13" s="180">
        <v>0</v>
      </c>
      <c r="AX13" s="180">
        <v>0</v>
      </c>
      <c r="AY13" s="180">
        <v>0</v>
      </c>
      <c r="AZ13" s="180">
        <v>0</v>
      </c>
      <c r="BA13" s="180">
        <v>0</v>
      </c>
      <c r="BB13" s="180">
        <v>0</v>
      </c>
      <c r="BC13" s="180">
        <v>0</v>
      </c>
      <c r="BD13" s="180">
        <v>0</v>
      </c>
      <c r="BE13" s="180">
        <v>0</v>
      </c>
      <c r="BF13" s="180">
        <v>0</v>
      </c>
      <c r="BG13" s="180">
        <v>0</v>
      </c>
      <c r="BH13" s="180">
        <v>0</v>
      </c>
      <c r="BI13" s="180">
        <v>0</v>
      </c>
      <c r="BJ13" s="180">
        <v>0</v>
      </c>
      <c r="BK13" s="180">
        <v>0</v>
      </c>
      <c r="BL13" s="180">
        <v>0</v>
      </c>
      <c r="BM13" s="180">
        <v>0</v>
      </c>
      <c r="BN13" s="180">
        <v>0</v>
      </c>
      <c r="BO13" s="180">
        <v>0</v>
      </c>
      <c r="BP13" s="180">
        <v>0</v>
      </c>
      <c r="BQ13" s="180">
        <v>0</v>
      </c>
      <c r="BR13" s="180">
        <v>0</v>
      </c>
      <c r="BS13" s="180">
        <v>0</v>
      </c>
      <c r="BT13" s="180">
        <v>0</v>
      </c>
      <c r="BU13" s="180">
        <v>0</v>
      </c>
      <c r="BV13" s="180">
        <v>0</v>
      </c>
      <c r="BW13" s="180">
        <v>0</v>
      </c>
      <c r="BX13" s="180">
        <v>0</v>
      </c>
      <c r="BY13" s="180">
        <v>0</v>
      </c>
      <c r="BZ13" s="180">
        <v>0</v>
      </c>
      <c r="CA13" s="180">
        <v>0</v>
      </c>
      <c r="CB13" s="180">
        <v>0</v>
      </c>
      <c r="CC13" s="180">
        <v>0</v>
      </c>
      <c r="CD13" s="180">
        <v>0</v>
      </c>
    </row>
    <row r="14" spans="1:82" x14ac:dyDescent="0.3">
      <c r="A14" s="180">
        <v>632</v>
      </c>
      <c r="C14" s="180"/>
      <c r="D14" s="180">
        <v>0</v>
      </c>
      <c r="E14" s="180">
        <v>0</v>
      </c>
      <c r="F14" s="180">
        <v>0</v>
      </c>
      <c r="G14" s="180">
        <v>0</v>
      </c>
      <c r="H14" s="180">
        <v>0</v>
      </c>
      <c r="I14" s="180">
        <v>0</v>
      </c>
      <c r="J14" s="180">
        <v>0</v>
      </c>
      <c r="K14" s="180">
        <v>0</v>
      </c>
      <c r="L14" s="180">
        <v>0</v>
      </c>
      <c r="M14" s="180">
        <v>0</v>
      </c>
      <c r="N14" s="180">
        <v>0</v>
      </c>
      <c r="O14" s="180">
        <v>0</v>
      </c>
      <c r="P14" s="180">
        <v>0</v>
      </c>
      <c r="Q14" s="180">
        <v>0</v>
      </c>
      <c r="R14" s="180">
        <v>0</v>
      </c>
      <c r="S14" s="180">
        <v>0</v>
      </c>
      <c r="T14" s="180">
        <v>0</v>
      </c>
      <c r="U14" s="180">
        <v>0</v>
      </c>
      <c r="V14" s="180">
        <v>0</v>
      </c>
      <c r="W14" s="180">
        <v>0</v>
      </c>
      <c r="X14" s="180">
        <v>0</v>
      </c>
      <c r="Y14" s="180">
        <v>0</v>
      </c>
      <c r="Z14" s="180">
        <v>0</v>
      </c>
      <c r="AA14" s="180">
        <v>0</v>
      </c>
      <c r="AB14" s="180">
        <v>0</v>
      </c>
      <c r="AC14" s="180">
        <v>0</v>
      </c>
      <c r="AD14" s="180">
        <v>0</v>
      </c>
      <c r="AE14" s="180">
        <v>0</v>
      </c>
      <c r="AF14" s="180">
        <v>0</v>
      </c>
      <c r="AG14" s="180">
        <v>0</v>
      </c>
      <c r="AH14" s="180">
        <v>0</v>
      </c>
      <c r="AI14" s="180">
        <v>0</v>
      </c>
      <c r="AJ14" s="180">
        <v>0</v>
      </c>
      <c r="AK14" s="180">
        <v>0</v>
      </c>
      <c r="AL14" s="180">
        <v>0</v>
      </c>
      <c r="AM14" s="180">
        <v>0</v>
      </c>
      <c r="AN14" s="180">
        <v>0</v>
      </c>
      <c r="AO14" s="180">
        <v>0</v>
      </c>
      <c r="AP14" s="180">
        <v>0</v>
      </c>
      <c r="AQ14" s="180">
        <v>0</v>
      </c>
      <c r="AR14" s="180">
        <v>0</v>
      </c>
      <c r="AS14" s="180">
        <v>0</v>
      </c>
      <c r="AT14" s="180">
        <v>0</v>
      </c>
      <c r="AU14" s="180">
        <v>0</v>
      </c>
      <c r="AV14" s="180">
        <v>0</v>
      </c>
      <c r="AW14" s="180">
        <v>0</v>
      </c>
      <c r="AX14" s="180">
        <v>0</v>
      </c>
      <c r="AY14" s="180">
        <v>0</v>
      </c>
      <c r="AZ14" s="180">
        <v>0</v>
      </c>
      <c r="BA14" s="180">
        <v>0</v>
      </c>
      <c r="BB14" s="180">
        <v>0</v>
      </c>
      <c r="BC14" s="180">
        <v>0</v>
      </c>
      <c r="BD14" s="180">
        <v>0</v>
      </c>
      <c r="BE14" s="180">
        <v>0</v>
      </c>
      <c r="BF14" s="180">
        <v>0</v>
      </c>
      <c r="BG14" s="180">
        <v>0</v>
      </c>
      <c r="BH14" s="180">
        <v>0</v>
      </c>
      <c r="BI14" s="180">
        <v>0</v>
      </c>
      <c r="BJ14" s="180">
        <v>0</v>
      </c>
      <c r="BK14" s="180">
        <v>0</v>
      </c>
      <c r="BL14" s="180">
        <v>0</v>
      </c>
      <c r="BM14" s="180">
        <v>0</v>
      </c>
      <c r="BN14" s="180">
        <v>0</v>
      </c>
      <c r="BO14" s="180">
        <v>0</v>
      </c>
      <c r="BP14" s="180">
        <v>0</v>
      </c>
      <c r="BQ14" s="180">
        <v>0</v>
      </c>
      <c r="BR14" s="180">
        <v>0</v>
      </c>
      <c r="BS14" s="180">
        <v>0</v>
      </c>
      <c r="BT14" s="180">
        <v>0</v>
      </c>
      <c r="BU14" s="180">
        <v>0</v>
      </c>
      <c r="BV14" s="180">
        <v>0</v>
      </c>
      <c r="BW14" s="180">
        <v>0</v>
      </c>
      <c r="BX14" s="180">
        <v>0</v>
      </c>
      <c r="BY14" s="180">
        <v>0</v>
      </c>
      <c r="BZ14" s="180">
        <v>0</v>
      </c>
      <c r="CA14" s="180">
        <v>0</v>
      </c>
      <c r="CB14" s="180">
        <v>0</v>
      </c>
      <c r="CC14" s="180">
        <v>0</v>
      </c>
      <c r="CD14" s="180">
        <v>0</v>
      </c>
    </row>
    <row r="15" spans="1:82" x14ac:dyDescent="0.3">
      <c r="A15" s="180">
        <v>338</v>
      </c>
      <c r="C15" s="180"/>
      <c r="D15" s="180">
        <v>0</v>
      </c>
      <c r="E15" s="180">
        <v>6984</v>
      </c>
      <c r="F15" s="180">
        <v>0</v>
      </c>
      <c r="G15" s="180">
        <v>766904</v>
      </c>
      <c r="H15" s="180">
        <v>80876</v>
      </c>
      <c r="I15" s="180">
        <v>281061</v>
      </c>
      <c r="J15" s="180">
        <v>322</v>
      </c>
      <c r="K15" s="180">
        <v>29582</v>
      </c>
      <c r="L15" s="180">
        <v>6482</v>
      </c>
      <c r="M15" s="180">
        <v>12699010</v>
      </c>
      <c r="N15" s="180">
        <v>282973</v>
      </c>
      <c r="O15" s="180">
        <v>4636566</v>
      </c>
      <c r="P15" s="180">
        <v>2011</v>
      </c>
      <c r="Q15" s="180">
        <v>74903404</v>
      </c>
      <c r="R15" s="180">
        <v>1617829</v>
      </c>
      <c r="S15" s="180">
        <v>4092</v>
      </c>
      <c r="T15" s="180">
        <v>175337710</v>
      </c>
      <c r="U15" s="180">
        <v>23393707</v>
      </c>
      <c r="V15" s="180">
        <v>34796695</v>
      </c>
      <c r="W15" s="180">
        <v>47901831</v>
      </c>
      <c r="X15" s="180">
        <v>0</v>
      </c>
      <c r="Y15" s="180">
        <v>7385622</v>
      </c>
      <c r="Z15" s="180">
        <v>377475</v>
      </c>
      <c r="AA15" s="180">
        <v>18317159</v>
      </c>
      <c r="AB15" s="180">
        <v>1803811</v>
      </c>
      <c r="AC15" s="180">
        <v>895373</v>
      </c>
      <c r="AD15" s="180">
        <v>817948</v>
      </c>
      <c r="AE15" s="180">
        <v>2728206</v>
      </c>
      <c r="AF15" s="180">
        <v>21644882</v>
      </c>
      <c r="AG15" s="180">
        <v>3380917</v>
      </c>
      <c r="AH15" s="180">
        <v>514933</v>
      </c>
      <c r="AI15" s="180">
        <v>83285411</v>
      </c>
      <c r="AJ15" s="180">
        <v>38252</v>
      </c>
      <c r="AK15" s="180">
        <v>0</v>
      </c>
      <c r="AL15" s="180">
        <v>0</v>
      </c>
      <c r="AM15" s="180">
        <v>15894092</v>
      </c>
      <c r="AN15" s="180">
        <v>254696</v>
      </c>
      <c r="AO15" s="180">
        <v>377817</v>
      </c>
      <c r="AP15" s="180">
        <v>0</v>
      </c>
      <c r="AQ15" s="180">
        <v>16414865</v>
      </c>
      <c r="AR15" s="180">
        <v>51718836</v>
      </c>
      <c r="AS15" s="180">
        <v>416084</v>
      </c>
      <c r="AT15" s="180">
        <v>1393497</v>
      </c>
      <c r="AU15" s="180">
        <v>0</v>
      </c>
      <c r="AV15" s="180">
        <v>15866490</v>
      </c>
      <c r="AW15" s="180">
        <v>1602654</v>
      </c>
      <c r="AX15" s="180">
        <v>577826</v>
      </c>
      <c r="AY15" s="180">
        <v>11714033</v>
      </c>
      <c r="AZ15" s="180">
        <v>407415</v>
      </c>
      <c r="BA15" s="180">
        <v>267155</v>
      </c>
      <c r="BB15" s="180">
        <v>0</v>
      </c>
      <c r="BC15" s="180">
        <v>48002</v>
      </c>
      <c r="BD15" s="180">
        <v>12562868</v>
      </c>
      <c r="BE15" s="180">
        <v>2846</v>
      </c>
      <c r="BF15" s="180">
        <v>57551</v>
      </c>
      <c r="BG15" s="180">
        <v>0</v>
      </c>
      <c r="BH15" s="180">
        <v>1121</v>
      </c>
      <c r="BI15" s="180">
        <v>31290</v>
      </c>
      <c r="BJ15" s="180">
        <v>100978</v>
      </c>
      <c r="BK15" s="180">
        <v>5587252</v>
      </c>
      <c r="BL15" s="180">
        <v>0</v>
      </c>
      <c r="BM15" s="180">
        <v>850019</v>
      </c>
      <c r="BN15" s="180">
        <v>2631116</v>
      </c>
      <c r="BO15" s="180">
        <v>1317169</v>
      </c>
      <c r="BP15" s="180">
        <v>1945920</v>
      </c>
      <c r="BQ15" s="180">
        <v>7599334</v>
      </c>
      <c r="BR15" s="180">
        <v>803498</v>
      </c>
      <c r="BS15" s="180">
        <v>31167225</v>
      </c>
      <c r="BT15" s="180">
        <v>358588</v>
      </c>
      <c r="BU15" s="180">
        <v>4496995</v>
      </c>
      <c r="BV15" s="180">
        <v>50002</v>
      </c>
      <c r="BW15" s="180">
        <v>0</v>
      </c>
      <c r="BX15" s="180">
        <v>966952</v>
      </c>
      <c r="BY15" s="180">
        <v>9257</v>
      </c>
      <c r="BZ15" s="180">
        <v>1184068</v>
      </c>
      <c r="CA15" s="180">
        <v>8480</v>
      </c>
      <c r="CB15" s="180">
        <v>950056</v>
      </c>
      <c r="CC15" s="180">
        <v>0</v>
      </c>
      <c r="CD15" s="180">
        <v>40460</v>
      </c>
    </row>
    <row r="16" spans="1:82" x14ac:dyDescent="0.3">
      <c r="A16" s="180">
        <v>335</v>
      </c>
      <c r="C16" s="180"/>
      <c r="D16" s="180">
        <v>0</v>
      </c>
      <c r="E16" s="180">
        <v>0</v>
      </c>
      <c r="F16" s="180">
        <v>0</v>
      </c>
      <c r="G16" s="180">
        <v>0</v>
      </c>
      <c r="H16" s="180">
        <v>0</v>
      </c>
      <c r="I16" s="180">
        <v>0</v>
      </c>
      <c r="J16" s="180">
        <v>0</v>
      </c>
      <c r="K16" s="180">
        <v>0</v>
      </c>
      <c r="L16" s="180">
        <v>0</v>
      </c>
      <c r="M16" s="180">
        <v>0</v>
      </c>
      <c r="N16" s="180">
        <v>0</v>
      </c>
      <c r="O16" s="180">
        <v>0</v>
      </c>
      <c r="P16" s="180">
        <v>0</v>
      </c>
      <c r="Q16" s="180">
        <v>2084</v>
      </c>
      <c r="R16" s="180">
        <v>0</v>
      </c>
      <c r="S16" s="180">
        <v>0</v>
      </c>
      <c r="T16" s="180">
        <v>471387</v>
      </c>
      <c r="U16" s="180">
        <v>25176</v>
      </c>
      <c r="V16" s="180">
        <v>0</v>
      </c>
      <c r="W16" s="180">
        <v>0</v>
      </c>
      <c r="X16" s="180">
        <v>0</v>
      </c>
      <c r="Y16" s="180">
        <v>69015</v>
      </c>
      <c r="Z16" s="180">
        <v>0</v>
      </c>
      <c r="AA16" s="180">
        <v>0</v>
      </c>
      <c r="AB16" s="180">
        <v>0</v>
      </c>
      <c r="AC16" s="180">
        <v>0</v>
      </c>
      <c r="AD16" s="180">
        <v>0</v>
      </c>
      <c r="AE16" s="180">
        <v>0</v>
      </c>
      <c r="AF16" s="180">
        <v>13402</v>
      </c>
      <c r="AG16" s="180">
        <v>0</v>
      </c>
      <c r="AH16" s="180">
        <v>0</v>
      </c>
      <c r="AI16" s="180">
        <v>0</v>
      </c>
      <c r="AJ16" s="180">
        <v>0</v>
      </c>
      <c r="AK16" s="180">
        <v>0</v>
      </c>
      <c r="AL16" s="180">
        <v>0</v>
      </c>
      <c r="AM16" s="180">
        <v>0</v>
      </c>
      <c r="AN16" s="180">
        <v>0</v>
      </c>
      <c r="AO16" s="180">
        <v>0</v>
      </c>
      <c r="AP16" s="180">
        <v>0</v>
      </c>
      <c r="AQ16" s="180">
        <v>0</v>
      </c>
      <c r="AR16" s="180">
        <v>0</v>
      </c>
      <c r="AS16" s="180">
        <v>0</v>
      </c>
      <c r="AT16" s="180">
        <v>0</v>
      </c>
      <c r="AU16" s="180">
        <v>0</v>
      </c>
      <c r="AV16" s="180">
        <v>0</v>
      </c>
      <c r="AW16" s="180">
        <v>0</v>
      </c>
      <c r="AX16" s="180">
        <v>0</v>
      </c>
      <c r="AY16" s="180">
        <v>0</v>
      </c>
      <c r="AZ16" s="180">
        <v>0</v>
      </c>
      <c r="BA16" s="180">
        <v>0</v>
      </c>
      <c r="BB16" s="180">
        <v>0</v>
      </c>
      <c r="BC16" s="180">
        <v>0</v>
      </c>
      <c r="BD16" s="180">
        <v>0</v>
      </c>
      <c r="BE16" s="180">
        <v>0</v>
      </c>
      <c r="BF16" s="180">
        <v>0</v>
      </c>
      <c r="BG16" s="180">
        <v>0</v>
      </c>
      <c r="BH16" s="180">
        <v>0</v>
      </c>
      <c r="BI16" s="180">
        <v>0</v>
      </c>
      <c r="BJ16" s="180">
        <v>0</v>
      </c>
      <c r="BK16" s="180">
        <v>0</v>
      </c>
      <c r="BL16" s="180">
        <v>0</v>
      </c>
      <c r="BM16" s="180">
        <v>0</v>
      </c>
      <c r="BN16" s="180">
        <v>16230</v>
      </c>
      <c r="BO16" s="180">
        <v>0</v>
      </c>
      <c r="BP16" s="180">
        <v>0</v>
      </c>
      <c r="BQ16" s="180">
        <v>0</v>
      </c>
      <c r="BR16" s="180">
        <v>0</v>
      </c>
      <c r="BS16" s="180">
        <v>0</v>
      </c>
      <c r="BT16" s="180">
        <v>0</v>
      </c>
      <c r="BU16" s="180">
        <v>0</v>
      </c>
      <c r="BV16" s="180">
        <v>0</v>
      </c>
      <c r="BW16" s="180">
        <v>0</v>
      </c>
      <c r="BX16" s="180">
        <v>0</v>
      </c>
      <c r="BY16" s="180">
        <v>0</v>
      </c>
      <c r="BZ16" s="180">
        <v>382790</v>
      </c>
      <c r="CA16" s="180">
        <v>0</v>
      </c>
      <c r="CB16" s="180">
        <v>0</v>
      </c>
      <c r="CC16" s="180">
        <v>0</v>
      </c>
      <c r="CD16" s="180">
        <v>0</v>
      </c>
    </row>
    <row r="17" spans="1:82" x14ac:dyDescent="0.3">
      <c r="A17" s="180">
        <v>252</v>
      </c>
      <c r="C17" s="180"/>
      <c r="D17" s="180">
        <v>0</v>
      </c>
      <c r="E17" s="180">
        <v>158479</v>
      </c>
      <c r="F17" s="180">
        <v>0</v>
      </c>
      <c r="G17" s="180">
        <v>5911053</v>
      </c>
      <c r="H17" s="180">
        <v>2841088</v>
      </c>
      <c r="I17" s="180">
        <v>5969524</v>
      </c>
      <c r="J17" s="180">
        <v>8640</v>
      </c>
      <c r="K17" s="180">
        <v>1661867</v>
      </c>
      <c r="L17" s="180">
        <v>334020</v>
      </c>
      <c r="M17" s="180">
        <v>73883347</v>
      </c>
      <c r="N17" s="180">
        <v>391022</v>
      </c>
      <c r="O17" s="180">
        <v>5559439</v>
      </c>
      <c r="P17" s="180">
        <v>157331</v>
      </c>
      <c r="Q17" s="180">
        <v>74680776</v>
      </c>
      <c r="R17" s="180">
        <v>5444896</v>
      </c>
      <c r="S17" s="180">
        <v>123284</v>
      </c>
      <c r="T17" s="180">
        <v>88498363</v>
      </c>
      <c r="U17" s="180">
        <v>41466910</v>
      </c>
      <c r="V17" s="180">
        <v>27734431</v>
      </c>
      <c r="W17" s="180">
        <v>141253092</v>
      </c>
      <c r="X17" s="180">
        <v>0</v>
      </c>
      <c r="Y17" s="180">
        <v>24748873</v>
      </c>
      <c r="Z17" s="180">
        <v>1668288</v>
      </c>
      <c r="AA17" s="180">
        <v>19883409</v>
      </c>
      <c r="AB17" s="180">
        <v>3110014</v>
      </c>
      <c r="AC17" s="180">
        <v>2703841</v>
      </c>
      <c r="AD17" s="180">
        <v>1051235</v>
      </c>
      <c r="AE17" s="180">
        <v>1575002</v>
      </c>
      <c r="AF17" s="180">
        <v>36284111</v>
      </c>
      <c r="AG17" s="180">
        <v>6640133</v>
      </c>
      <c r="AH17" s="180">
        <v>1956421</v>
      </c>
      <c r="AI17" s="180">
        <v>60008566</v>
      </c>
      <c r="AJ17" s="180">
        <v>4634362</v>
      </c>
      <c r="AK17" s="180">
        <v>0</v>
      </c>
      <c r="AL17" s="180">
        <v>0</v>
      </c>
      <c r="AM17" s="180">
        <v>12288198</v>
      </c>
      <c r="AN17" s="180">
        <v>302939</v>
      </c>
      <c r="AO17" s="180">
        <v>221528</v>
      </c>
      <c r="AP17" s="180">
        <v>91468</v>
      </c>
      <c r="AQ17" s="180">
        <v>12018527</v>
      </c>
      <c r="AR17" s="180">
        <v>40661294</v>
      </c>
      <c r="AS17" s="180">
        <v>136282</v>
      </c>
      <c r="AT17" s="180">
        <v>2578831</v>
      </c>
      <c r="AU17" s="180">
        <v>0</v>
      </c>
      <c r="AV17" s="180">
        <v>25421901</v>
      </c>
      <c r="AW17" s="180">
        <v>6811082</v>
      </c>
      <c r="AX17" s="180">
        <v>3631545</v>
      </c>
      <c r="AY17" s="180">
        <v>11383304</v>
      </c>
      <c r="AZ17" s="180">
        <v>1901758</v>
      </c>
      <c r="BA17" s="180">
        <v>3088876</v>
      </c>
      <c r="BB17" s="180">
        <v>49931</v>
      </c>
      <c r="BC17" s="180">
        <v>50493</v>
      </c>
      <c r="BD17" s="180">
        <v>4419935</v>
      </c>
      <c r="BE17" s="180">
        <v>70036</v>
      </c>
      <c r="BF17" s="180">
        <v>126140</v>
      </c>
      <c r="BG17" s="180">
        <v>0</v>
      </c>
      <c r="BH17" s="180">
        <v>90317</v>
      </c>
      <c r="BI17" s="180">
        <v>260500</v>
      </c>
      <c r="BJ17" s="180">
        <v>369771</v>
      </c>
      <c r="BK17" s="180">
        <v>4885490</v>
      </c>
      <c r="BL17" s="180">
        <v>0</v>
      </c>
      <c r="BM17" s="180">
        <v>2084954</v>
      </c>
      <c r="BN17" s="180">
        <v>6441786</v>
      </c>
      <c r="BO17" s="180">
        <v>268758</v>
      </c>
      <c r="BP17" s="180">
        <v>1304598</v>
      </c>
      <c r="BQ17" s="180">
        <v>27420053</v>
      </c>
      <c r="BR17" s="180">
        <v>418698</v>
      </c>
      <c r="BS17" s="180">
        <v>31061342</v>
      </c>
      <c r="BT17" s="180">
        <v>721953</v>
      </c>
      <c r="BU17" s="180">
        <v>5233918</v>
      </c>
      <c r="BV17" s="180">
        <v>3305161</v>
      </c>
      <c r="BW17" s="180">
        <v>0</v>
      </c>
      <c r="BX17" s="180">
        <v>381949</v>
      </c>
      <c r="BY17" s="180">
        <v>322629</v>
      </c>
      <c r="BZ17" s="180">
        <v>949987</v>
      </c>
      <c r="CA17" s="180">
        <v>60086</v>
      </c>
      <c r="CB17" s="180">
        <v>533911</v>
      </c>
      <c r="CC17" s="180">
        <v>0</v>
      </c>
      <c r="CD17" s="180">
        <v>62000</v>
      </c>
    </row>
    <row r="18" spans="1:82" x14ac:dyDescent="0.3">
      <c r="A18" s="180">
        <v>253</v>
      </c>
      <c r="C18" s="180"/>
      <c r="D18" s="180">
        <v>0</v>
      </c>
      <c r="E18" s="180">
        <v>41939</v>
      </c>
      <c r="F18" s="180">
        <v>0</v>
      </c>
      <c r="G18" s="180">
        <v>698982</v>
      </c>
      <c r="H18" s="180">
        <v>259513</v>
      </c>
      <c r="I18" s="180">
        <v>349028</v>
      </c>
      <c r="J18" s="180">
        <v>11253</v>
      </c>
      <c r="K18" s="180">
        <v>62069</v>
      </c>
      <c r="L18" s="180">
        <v>32261</v>
      </c>
      <c r="M18" s="180">
        <v>3091255</v>
      </c>
      <c r="N18" s="180">
        <v>189256</v>
      </c>
      <c r="O18" s="180">
        <v>2916970</v>
      </c>
      <c r="P18" s="180">
        <v>13537</v>
      </c>
      <c r="Q18" s="180">
        <v>15706179</v>
      </c>
      <c r="R18" s="180">
        <v>239171</v>
      </c>
      <c r="S18" s="180">
        <v>4691</v>
      </c>
      <c r="T18" s="180">
        <v>20425638</v>
      </c>
      <c r="U18" s="180">
        <v>5312953</v>
      </c>
      <c r="V18" s="180">
        <v>6004691</v>
      </c>
      <c r="W18" s="180">
        <v>20773823</v>
      </c>
      <c r="X18" s="180">
        <v>0</v>
      </c>
      <c r="Y18" s="180">
        <v>4598101</v>
      </c>
      <c r="Z18" s="180">
        <v>280716</v>
      </c>
      <c r="AA18" s="180">
        <v>3650401</v>
      </c>
      <c r="AB18" s="180">
        <v>1005246</v>
      </c>
      <c r="AC18" s="180">
        <v>329460</v>
      </c>
      <c r="AD18" s="180">
        <v>730297</v>
      </c>
      <c r="AE18" s="180">
        <v>821036</v>
      </c>
      <c r="AF18" s="180">
        <v>11184939</v>
      </c>
      <c r="AG18" s="180">
        <v>1145758</v>
      </c>
      <c r="AH18" s="180">
        <v>151571</v>
      </c>
      <c r="AI18" s="180">
        <v>16628350</v>
      </c>
      <c r="AJ18" s="180">
        <v>245235</v>
      </c>
      <c r="AK18" s="180">
        <v>0</v>
      </c>
      <c r="AL18" s="180">
        <v>0</v>
      </c>
      <c r="AM18" s="180">
        <v>3482655</v>
      </c>
      <c r="AN18" s="180">
        <v>163099</v>
      </c>
      <c r="AO18" s="180">
        <v>135421</v>
      </c>
      <c r="AP18" s="180">
        <v>31308</v>
      </c>
      <c r="AQ18" s="180">
        <v>7403858</v>
      </c>
      <c r="AR18" s="180">
        <v>1137149</v>
      </c>
      <c r="AS18" s="180">
        <v>144037</v>
      </c>
      <c r="AT18" s="180">
        <v>592982</v>
      </c>
      <c r="AU18" s="180">
        <v>0</v>
      </c>
      <c r="AV18" s="180">
        <v>18677358</v>
      </c>
      <c r="AW18" s="180">
        <v>222823</v>
      </c>
      <c r="AX18" s="180">
        <v>275463</v>
      </c>
      <c r="AY18" s="180">
        <v>438853</v>
      </c>
      <c r="AZ18" s="180">
        <v>166564</v>
      </c>
      <c r="BA18" s="180">
        <v>563924</v>
      </c>
      <c r="BB18" s="180">
        <v>0</v>
      </c>
      <c r="BC18" s="180">
        <v>149591</v>
      </c>
      <c r="BD18" s="180">
        <v>1113140</v>
      </c>
      <c r="BE18" s="180">
        <v>41842</v>
      </c>
      <c r="BF18" s="180">
        <v>126587</v>
      </c>
      <c r="BG18" s="180">
        <v>0</v>
      </c>
      <c r="BH18" s="180">
        <v>7006</v>
      </c>
      <c r="BI18" s="180">
        <v>72003</v>
      </c>
      <c r="BJ18" s="180">
        <v>33351</v>
      </c>
      <c r="BK18" s="180">
        <v>972421</v>
      </c>
      <c r="BL18" s="180">
        <v>0</v>
      </c>
      <c r="BM18" s="180">
        <v>664508</v>
      </c>
      <c r="BN18" s="180">
        <v>4503133</v>
      </c>
      <c r="BO18" s="180">
        <v>296872</v>
      </c>
      <c r="BP18" s="180">
        <v>467713</v>
      </c>
      <c r="BQ18" s="180">
        <v>2664564</v>
      </c>
      <c r="BR18" s="180">
        <v>371700</v>
      </c>
      <c r="BS18" s="180">
        <v>1613044</v>
      </c>
      <c r="BT18" s="180">
        <v>611142</v>
      </c>
      <c r="BU18" s="180">
        <v>1709852</v>
      </c>
      <c r="BV18" s="180">
        <v>1474023</v>
      </c>
      <c r="BW18" s="180">
        <v>0</v>
      </c>
      <c r="BX18" s="180">
        <v>334665</v>
      </c>
      <c r="BY18" s="180">
        <v>138294</v>
      </c>
      <c r="BZ18" s="180">
        <v>425700</v>
      </c>
      <c r="CA18" s="180">
        <v>15978</v>
      </c>
      <c r="CB18" s="180">
        <v>184756</v>
      </c>
      <c r="CC18" s="180">
        <v>0</v>
      </c>
      <c r="CD18" s="180">
        <v>19721</v>
      </c>
    </row>
    <row r="19" spans="1:82" x14ac:dyDescent="0.3">
      <c r="A19" s="180">
        <v>254</v>
      </c>
      <c r="C19" s="180"/>
      <c r="D19" s="180">
        <v>0</v>
      </c>
      <c r="E19" s="180">
        <v>150293</v>
      </c>
      <c r="F19" s="180">
        <v>0</v>
      </c>
      <c r="G19" s="180">
        <v>4398800</v>
      </c>
      <c r="H19" s="180">
        <v>5958142</v>
      </c>
      <c r="I19" s="180">
        <v>4788994</v>
      </c>
      <c r="J19" s="180">
        <v>119064</v>
      </c>
      <c r="K19" s="180">
        <v>1008689</v>
      </c>
      <c r="L19" s="180">
        <v>1071085</v>
      </c>
      <c r="M19" s="180">
        <v>277196</v>
      </c>
      <c r="N19" s="180">
        <v>480813</v>
      </c>
      <c r="O19" s="180">
        <v>2883904</v>
      </c>
      <c r="P19" s="180">
        <v>307317</v>
      </c>
      <c r="Q19" s="180">
        <v>-8008077</v>
      </c>
      <c r="R19" s="180">
        <v>292731</v>
      </c>
      <c r="S19" s="180">
        <v>182899</v>
      </c>
      <c r="T19" s="180">
        <v>-4363745</v>
      </c>
      <c r="U19" s="180">
        <v>766201</v>
      </c>
      <c r="V19" s="180">
        <v>1884373</v>
      </c>
      <c r="W19" s="180">
        <v>9508947</v>
      </c>
      <c r="X19" s="180">
        <v>0</v>
      </c>
      <c r="Y19" s="180">
        <v>9155883</v>
      </c>
      <c r="Z19" s="180">
        <v>1281986</v>
      </c>
      <c r="AA19" s="180">
        <v>8784646</v>
      </c>
      <c r="AB19" s="180">
        <v>628920</v>
      </c>
      <c r="AC19" s="180">
        <v>2432924</v>
      </c>
      <c r="AD19" s="180">
        <v>675802</v>
      </c>
      <c r="AE19" s="180">
        <v>3044707</v>
      </c>
      <c r="AF19" s="180">
        <v>4724498</v>
      </c>
      <c r="AG19" s="180">
        <v>4389507</v>
      </c>
      <c r="AH19" s="180">
        <v>1243719</v>
      </c>
      <c r="AI19" s="180">
        <v>-42640348</v>
      </c>
      <c r="AJ19" s="180">
        <v>3584847</v>
      </c>
      <c r="AK19" s="180">
        <v>0</v>
      </c>
      <c r="AL19" s="180">
        <v>0</v>
      </c>
      <c r="AM19" s="180">
        <v>5833494</v>
      </c>
      <c r="AN19" s="180">
        <v>440433</v>
      </c>
      <c r="AO19" s="180">
        <v>532093</v>
      </c>
      <c r="AP19" s="180">
        <v>70417</v>
      </c>
      <c r="AQ19" s="180">
        <v>6316843</v>
      </c>
      <c r="AR19" s="180">
        <v>4182201</v>
      </c>
      <c r="AS19" s="180">
        <v>640240</v>
      </c>
      <c r="AT19" s="180">
        <v>983009</v>
      </c>
      <c r="AU19" s="180">
        <v>0</v>
      </c>
      <c r="AV19" s="180">
        <v>2980501</v>
      </c>
      <c r="AW19" s="180">
        <v>3625028</v>
      </c>
      <c r="AX19" s="180">
        <v>596897</v>
      </c>
      <c r="AY19" s="180">
        <v>21026090</v>
      </c>
      <c r="AZ19" s="180">
        <v>1982089</v>
      </c>
      <c r="BA19" s="180">
        <v>737954</v>
      </c>
      <c r="BB19" s="180">
        <v>120922</v>
      </c>
      <c r="BC19" s="180">
        <v>664613</v>
      </c>
      <c r="BD19" s="180">
        <v>-1004585</v>
      </c>
      <c r="BE19" s="180">
        <v>623224</v>
      </c>
      <c r="BF19" s="180">
        <v>776153</v>
      </c>
      <c r="BG19" s="180">
        <v>0</v>
      </c>
      <c r="BH19" s="180">
        <v>328241</v>
      </c>
      <c r="BI19" s="180">
        <v>457431</v>
      </c>
      <c r="BJ19" s="180">
        <v>245500</v>
      </c>
      <c r="BK19" s="180">
        <v>-480457</v>
      </c>
      <c r="BL19" s="180">
        <v>0</v>
      </c>
      <c r="BM19" s="180">
        <v>-290803</v>
      </c>
      <c r="BN19" s="180">
        <v>1768028</v>
      </c>
      <c r="BO19" s="180">
        <v>832450</v>
      </c>
      <c r="BP19" s="180">
        <v>1982436</v>
      </c>
      <c r="BQ19" s="180">
        <v>7114828</v>
      </c>
      <c r="BR19" s="180">
        <v>71942</v>
      </c>
      <c r="BS19" s="180">
        <v>18262929</v>
      </c>
      <c r="BT19" s="180">
        <v>385606</v>
      </c>
      <c r="BU19" s="180">
        <v>3122932</v>
      </c>
      <c r="BV19" s="180">
        <v>843921</v>
      </c>
      <c r="BW19" s="180">
        <v>0</v>
      </c>
      <c r="BX19" s="180">
        <v>1127770</v>
      </c>
      <c r="BY19" s="180">
        <v>202353</v>
      </c>
      <c r="BZ19" s="180">
        <v>-492735</v>
      </c>
      <c r="CA19" s="180">
        <v>165799</v>
      </c>
      <c r="CB19" s="180">
        <v>259882</v>
      </c>
      <c r="CC19" s="180">
        <v>0</v>
      </c>
      <c r="CD19" s="180">
        <v>370299</v>
      </c>
    </row>
    <row r="20" spans="1:82" s="968" customFormat="1" x14ac:dyDescent="0.3">
      <c r="B20" s="968" t="s">
        <v>2892</v>
      </c>
    </row>
    <row r="21" spans="1:82" x14ac:dyDescent="0.3">
      <c r="A21" s="180">
        <v>502</v>
      </c>
      <c r="C21" s="180"/>
      <c r="D21" s="180">
        <v>0</v>
      </c>
      <c r="E21" s="180">
        <v>0</v>
      </c>
      <c r="F21" s="180">
        <v>0</v>
      </c>
      <c r="G21" s="180">
        <v>0</v>
      </c>
      <c r="H21" s="180">
        <v>0</v>
      </c>
      <c r="I21" s="180">
        <v>0</v>
      </c>
      <c r="J21" s="180">
        <v>8312</v>
      </c>
      <c r="K21" s="180">
        <v>0</v>
      </c>
      <c r="L21" s="180">
        <v>0</v>
      </c>
      <c r="M21" s="180">
        <v>0</v>
      </c>
      <c r="N21" s="180">
        <v>0</v>
      </c>
      <c r="O21" s="180">
        <v>640606</v>
      </c>
      <c r="P21" s="180">
        <v>0</v>
      </c>
      <c r="Q21" s="180">
        <v>166963678</v>
      </c>
      <c r="R21" s="180">
        <v>827925</v>
      </c>
      <c r="S21" s="180">
        <v>0</v>
      </c>
      <c r="T21" s="180">
        <v>48008771</v>
      </c>
      <c r="U21" s="180">
        <v>7976631</v>
      </c>
      <c r="V21" s="180">
        <v>41548234</v>
      </c>
      <c r="W21" s="180">
        <v>1866684</v>
      </c>
      <c r="X21" s="180">
        <v>0</v>
      </c>
      <c r="Y21" s="180">
        <v>4382145</v>
      </c>
      <c r="Z21" s="180">
        <v>1423433</v>
      </c>
      <c r="AA21" s="180">
        <v>12968587</v>
      </c>
      <c r="AB21" s="180">
        <v>899654</v>
      </c>
      <c r="AC21" s="180">
        <v>908603</v>
      </c>
      <c r="AD21" s="180">
        <v>805080</v>
      </c>
      <c r="AE21" s="180">
        <v>2951914</v>
      </c>
      <c r="AF21" s="180">
        <v>4157164</v>
      </c>
      <c r="AG21" s="180">
        <v>666972</v>
      </c>
      <c r="AH21" s="180">
        <v>0</v>
      </c>
      <c r="AI21" s="180">
        <v>38480576</v>
      </c>
      <c r="AJ21" s="180">
        <v>356220</v>
      </c>
      <c r="AK21" s="180">
        <v>0</v>
      </c>
      <c r="AL21" s="180">
        <v>0</v>
      </c>
      <c r="AM21" s="180">
        <v>13215037</v>
      </c>
      <c r="AN21" s="180">
        <v>9702</v>
      </c>
      <c r="AO21" s="180">
        <v>58030</v>
      </c>
      <c r="AP21" s="180">
        <v>0</v>
      </c>
      <c r="AQ21" s="180">
        <v>0</v>
      </c>
      <c r="AR21" s="180">
        <v>4805820</v>
      </c>
      <c r="AS21" s="180">
        <v>0</v>
      </c>
      <c r="AT21" s="180">
        <v>262246</v>
      </c>
      <c r="AU21" s="180">
        <v>0</v>
      </c>
      <c r="AV21" s="180">
        <v>32700239</v>
      </c>
      <c r="AW21" s="180">
        <v>0</v>
      </c>
      <c r="AX21" s="180">
        <v>1713638</v>
      </c>
      <c r="AY21" s="180">
        <v>5522053</v>
      </c>
      <c r="AZ21" s="180">
        <v>961745</v>
      </c>
      <c r="BA21" s="180">
        <v>220685</v>
      </c>
      <c r="BB21" s="180">
        <v>0</v>
      </c>
      <c r="BC21" s="180">
        <v>65618</v>
      </c>
      <c r="BD21" s="180">
        <v>11289517</v>
      </c>
      <c r="BE21" s="180">
        <v>0</v>
      </c>
      <c r="BF21" s="180">
        <v>142368</v>
      </c>
      <c r="BG21" s="180">
        <v>0</v>
      </c>
      <c r="BH21" s="180">
        <v>0</v>
      </c>
      <c r="BI21" s="180">
        <v>292295</v>
      </c>
      <c r="BJ21" s="180">
        <v>0</v>
      </c>
      <c r="BK21" s="180">
        <v>2198526</v>
      </c>
      <c r="BL21" s="180">
        <v>0</v>
      </c>
      <c r="BM21" s="180">
        <v>48416</v>
      </c>
      <c r="BN21" s="180">
        <v>790283</v>
      </c>
      <c r="BO21" s="180">
        <v>1888312</v>
      </c>
      <c r="BP21" s="180">
        <v>1054128</v>
      </c>
      <c r="BQ21" s="180">
        <v>0</v>
      </c>
      <c r="BR21" s="180">
        <v>0</v>
      </c>
      <c r="BS21" s="180">
        <v>6644230</v>
      </c>
      <c r="BT21" s="180">
        <v>529649</v>
      </c>
      <c r="BU21" s="180">
        <v>4762428</v>
      </c>
      <c r="BV21" s="180">
        <v>0</v>
      </c>
      <c r="BW21" s="180">
        <v>0</v>
      </c>
      <c r="BX21" s="180">
        <v>1217470</v>
      </c>
      <c r="BY21" s="180">
        <v>3129</v>
      </c>
      <c r="BZ21" s="180">
        <v>317687</v>
      </c>
      <c r="CA21" s="180">
        <v>25537</v>
      </c>
      <c r="CB21" s="180">
        <v>330291</v>
      </c>
      <c r="CC21" s="180">
        <v>0</v>
      </c>
      <c r="CD21" s="180">
        <v>3868</v>
      </c>
    </row>
    <row r="22" spans="1:82" x14ac:dyDescent="0.3">
      <c r="A22" s="180">
        <v>503</v>
      </c>
      <c r="C22" s="180"/>
      <c r="D22" s="180">
        <v>0</v>
      </c>
      <c r="E22" s="180">
        <v>0</v>
      </c>
      <c r="F22" s="180">
        <v>0</v>
      </c>
      <c r="G22" s="180">
        <v>0</v>
      </c>
      <c r="H22" s="180">
        <v>0</v>
      </c>
      <c r="I22" s="180">
        <v>0</v>
      </c>
      <c r="J22" s="180">
        <v>9594</v>
      </c>
      <c r="K22" s="180">
        <v>0</v>
      </c>
      <c r="L22" s="180">
        <v>0</v>
      </c>
      <c r="M22" s="180">
        <v>0</v>
      </c>
      <c r="N22" s="180">
        <v>0</v>
      </c>
      <c r="O22" s="180">
        <v>115204</v>
      </c>
      <c r="P22" s="180">
        <v>0</v>
      </c>
      <c r="Q22" s="180">
        <v>1565725</v>
      </c>
      <c r="R22" s="180">
        <v>6023</v>
      </c>
      <c r="S22" s="180">
        <v>0</v>
      </c>
      <c r="T22" s="180">
        <v>17181796</v>
      </c>
      <c r="U22" s="180">
        <v>213739</v>
      </c>
      <c r="V22" s="180">
        <v>881066</v>
      </c>
      <c r="W22" s="180">
        <v>0</v>
      </c>
      <c r="X22" s="180">
        <v>0</v>
      </c>
      <c r="Y22" s="180">
        <v>69634</v>
      </c>
      <c r="Z22" s="180">
        <v>160000</v>
      </c>
      <c r="AA22" s="180">
        <v>3743865</v>
      </c>
      <c r="AB22" s="180">
        <v>194915</v>
      </c>
      <c r="AC22" s="180">
        <v>112476</v>
      </c>
      <c r="AD22" s="180">
        <v>134890</v>
      </c>
      <c r="AE22" s="180">
        <v>155809</v>
      </c>
      <c r="AF22" s="180">
        <v>492634</v>
      </c>
      <c r="AG22" s="180">
        <v>176874</v>
      </c>
      <c r="AH22" s="180">
        <v>0</v>
      </c>
      <c r="AI22" s="180">
        <v>2558476</v>
      </c>
      <c r="AJ22" s="180">
        <v>12635</v>
      </c>
      <c r="AK22" s="180">
        <v>0</v>
      </c>
      <c r="AL22" s="180">
        <v>0</v>
      </c>
      <c r="AM22" s="180">
        <v>1400978</v>
      </c>
      <c r="AN22" s="180">
        <v>25772</v>
      </c>
      <c r="AO22" s="180">
        <v>89154</v>
      </c>
      <c r="AP22" s="180">
        <v>0</v>
      </c>
      <c r="AQ22" s="180">
        <v>0</v>
      </c>
      <c r="AR22" s="180">
        <v>75393</v>
      </c>
      <c r="AS22" s="180">
        <v>0</v>
      </c>
      <c r="AT22" s="180">
        <v>38650</v>
      </c>
      <c r="AU22" s="180">
        <v>0</v>
      </c>
      <c r="AV22" s="180">
        <v>6440120</v>
      </c>
      <c r="AW22" s="180">
        <v>0</v>
      </c>
      <c r="AX22" s="180">
        <v>26829</v>
      </c>
      <c r="AY22" s="180">
        <v>250334</v>
      </c>
      <c r="AZ22" s="180">
        <v>33600</v>
      </c>
      <c r="BA22" s="180">
        <v>26983</v>
      </c>
      <c r="BB22" s="180">
        <v>0</v>
      </c>
      <c r="BC22" s="180">
        <v>9710</v>
      </c>
      <c r="BD22" s="180">
        <v>0</v>
      </c>
      <c r="BE22" s="180">
        <v>0</v>
      </c>
      <c r="BF22" s="180">
        <v>2354</v>
      </c>
      <c r="BG22" s="180">
        <v>0</v>
      </c>
      <c r="BH22" s="180">
        <v>0</v>
      </c>
      <c r="BI22" s="180">
        <v>20620</v>
      </c>
      <c r="BJ22" s="180">
        <v>0</v>
      </c>
      <c r="BK22" s="180">
        <v>0</v>
      </c>
      <c r="BL22" s="180">
        <v>0</v>
      </c>
      <c r="BM22" s="180">
        <v>40822</v>
      </c>
      <c r="BN22" s="180">
        <v>3527</v>
      </c>
      <c r="BO22" s="180">
        <v>66935</v>
      </c>
      <c r="BP22" s="180">
        <v>84397</v>
      </c>
      <c r="BQ22" s="180">
        <v>0</v>
      </c>
      <c r="BR22" s="180">
        <v>0</v>
      </c>
      <c r="BS22" s="180">
        <v>254893</v>
      </c>
      <c r="BT22" s="180">
        <v>64142</v>
      </c>
      <c r="BU22" s="180">
        <v>140077</v>
      </c>
      <c r="BV22" s="180">
        <v>0</v>
      </c>
      <c r="BW22" s="180">
        <v>0</v>
      </c>
      <c r="BX22" s="180">
        <v>36656</v>
      </c>
      <c r="BY22" s="180">
        <v>0</v>
      </c>
      <c r="BZ22" s="180">
        <v>44321</v>
      </c>
      <c r="CA22" s="180">
        <v>12829</v>
      </c>
      <c r="CB22" s="180">
        <v>103383</v>
      </c>
      <c r="CC22" s="180">
        <v>0</v>
      </c>
      <c r="CD22" s="180">
        <v>0</v>
      </c>
    </row>
    <row r="23" spans="1:82" s="968" customFormat="1" x14ac:dyDescent="0.3">
      <c r="B23" s="968" t="s">
        <v>2892</v>
      </c>
    </row>
    <row r="24" spans="1:82" x14ac:dyDescent="0.3">
      <c r="A24" s="180">
        <v>344</v>
      </c>
      <c r="C24" s="180"/>
      <c r="D24" s="180">
        <v>0</v>
      </c>
      <c r="E24" s="180">
        <v>0</v>
      </c>
      <c r="F24" s="180">
        <v>0</v>
      </c>
      <c r="G24" s="180">
        <v>11725</v>
      </c>
      <c r="H24" s="180">
        <v>0</v>
      </c>
      <c r="I24" s="180">
        <v>0</v>
      </c>
      <c r="J24" s="180">
        <v>0</v>
      </c>
      <c r="K24" s="180">
        <v>0</v>
      </c>
      <c r="L24" s="180">
        <v>0</v>
      </c>
      <c r="M24" s="180">
        <v>47274</v>
      </c>
      <c r="N24" s="180">
        <v>853</v>
      </c>
      <c r="O24" s="180">
        <v>13243</v>
      </c>
      <c r="P24" s="180">
        <v>0</v>
      </c>
      <c r="Q24" s="180">
        <v>504542</v>
      </c>
      <c r="R24" s="180">
        <v>31588</v>
      </c>
      <c r="S24" s="180">
        <v>0</v>
      </c>
      <c r="T24" s="180">
        <v>1774698</v>
      </c>
      <c r="U24" s="180">
        <v>393715</v>
      </c>
      <c r="V24" s="180">
        <v>93164</v>
      </c>
      <c r="W24" s="180">
        <v>833379</v>
      </c>
      <c r="X24" s="180">
        <v>0</v>
      </c>
      <c r="Y24" s="180">
        <v>0</v>
      </c>
      <c r="Z24" s="180">
        <v>0</v>
      </c>
      <c r="AA24" s="180">
        <v>311994</v>
      </c>
      <c r="AB24" s="180">
        <v>494</v>
      </c>
      <c r="AC24" s="180">
        <v>23939</v>
      </c>
      <c r="AD24" s="180">
        <v>0</v>
      </c>
      <c r="AE24" s="180">
        <v>71462</v>
      </c>
      <c r="AF24" s="180">
        <v>294342</v>
      </c>
      <c r="AG24" s="180">
        <v>0</v>
      </c>
      <c r="AH24" s="180">
        <v>6352</v>
      </c>
      <c r="AI24" s="180">
        <v>223485</v>
      </c>
      <c r="AJ24" s="180">
        <v>0</v>
      </c>
      <c r="AK24" s="180">
        <v>0</v>
      </c>
      <c r="AL24" s="180">
        <v>0</v>
      </c>
      <c r="AM24" s="180">
        <v>196972</v>
      </c>
      <c r="AN24" s="180">
        <v>0</v>
      </c>
      <c r="AO24" s="180">
        <v>1651</v>
      </c>
      <c r="AP24" s="180">
        <v>0</v>
      </c>
      <c r="AQ24" s="180">
        <v>487774</v>
      </c>
      <c r="AR24" s="180">
        <v>17661</v>
      </c>
      <c r="AS24" s="180">
        <v>0</v>
      </c>
      <c r="AT24" s="180">
        <v>13146</v>
      </c>
      <c r="AU24" s="180">
        <v>0</v>
      </c>
      <c r="AV24" s="180">
        <v>36756</v>
      </c>
      <c r="AW24" s="180">
        <v>0</v>
      </c>
      <c r="AX24" s="180">
        <v>0</v>
      </c>
      <c r="AY24" s="180">
        <v>276594</v>
      </c>
      <c r="AZ24" s="180">
        <v>1155</v>
      </c>
      <c r="BA24" s="180">
        <v>0</v>
      </c>
      <c r="BB24" s="180">
        <v>0</v>
      </c>
      <c r="BC24" s="180">
        <v>0</v>
      </c>
      <c r="BD24" s="180">
        <v>1</v>
      </c>
      <c r="BE24" s="180">
        <v>0</v>
      </c>
      <c r="BF24" s="180">
        <v>0</v>
      </c>
      <c r="BG24" s="180">
        <v>0</v>
      </c>
      <c r="BH24" s="180">
        <v>0</v>
      </c>
      <c r="BI24" s="180">
        <v>0</v>
      </c>
      <c r="BJ24" s="180">
        <v>1398</v>
      </c>
      <c r="BK24" s="180">
        <v>74552</v>
      </c>
      <c r="BL24" s="180">
        <v>0</v>
      </c>
      <c r="BM24" s="180">
        <v>6958</v>
      </c>
      <c r="BN24" s="180">
        <v>26871</v>
      </c>
      <c r="BO24" s="180">
        <v>17512</v>
      </c>
      <c r="BP24" s="180">
        <v>61394</v>
      </c>
      <c r="BQ24" s="180">
        <v>1467</v>
      </c>
      <c r="BR24" s="180">
        <v>0</v>
      </c>
      <c r="BS24" s="180">
        <v>141776</v>
      </c>
      <c r="BT24" s="180">
        <v>9165</v>
      </c>
      <c r="BU24" s="180">
        <v>7626</v>
      </c>
      <c r="BV24" s="180">
        <v>0</v>
      </c>
      <c r="BW24" s="180">
        <v>0</v>
      </c>
      <c r="BX24" s="180">
        <v>1035</v>
      </c>
      <c r="BY24" s="180">
        <v>0</v>
      </c>
      <c r="BZ24" s="180">
        <v>0</v>
      </c>
      <c r="CA24" s="180">
        <v>0</v>
      </c>
      <c r="CB24" s="180">
        <v>24167</v>
      </c>
      <c r="CC24" s="180">
        <v>0</v>
      </c>
      <c r="CD24" s="180">
        <v>0</v>
      </c>
    </row>
    <row r="25" spans="1:82" x14ac:dyDescent="0.3">
      <c r="A25" s="180">
        <v>388</v>
      </c>
      <c r="C25" s="180"/>
      <c r="D25" s="180">
        <v>0</v>
      </c>
      <c r="E25" s="180">
        <v>48604</v>
      </c>
      <c r="F25" s="180">
        <v>0</v>
      </c>
      <c r="G25" s="180">
        <v>1975287</v>
      </c>
      <c r="H25" s="180">
        <v>1054725</v>
      </c>
      <c r="I25" s="180">
        <v>3861511</v>
      </c>
      <c r="J25" s="180">
        <v>76116</v>
      </c>
      <c r="K25" s="180">
        <v>295639</v>
      </c>
      <c r="L25" s="180">
        <v>196555</v>
      </c>
      <c r="M25" s="180">
        <v>17674502</v>
      </c>
      <c r="N25" s="180">
        <v>556851</v>
      </c>
      <c r="O25" s="180">
        <v>5728588</v>
      </c>
      <c r="P25" s="180">
        <v>106338</v>
      </c>
      <c r="Q25" s="180">
        <v>49154964</v>
      </c>
      <c r="R25" s="180">
        <v>1700004</v>
      </c>
      <c r="S25" s="180">
        <v>38667</v>
      </c>
      <c r="T25" s="180">
        <v>64029622</v>
      </c>
      <c r="U25" s="180">
        <v>17268557</v>
      </c>
      <c r="V25" s="180">
        <v>26676149</v>
      </c>
      <c r="W25" s="180">
        <v>53393415</v>
      </c>
      <c r="X25" s="180">
        <v>0</v>
      </c>
      <c r="Y25" s="180">
        <v>13717554</v>
      </c>
      <c r="Z25" s="180">
        <v>1153347</v>
      </c>
      <c r="AA25" s="180">
        <v>13087875</v>
      </c>
      <c r="AB25" s="180">
        <v>4448584</v>
      </c>
      <c r="AC25" s="180">
        <v>1778163</v>
      </c>
      <c r="AD25" s="180">
        <v>2113545</v>
      </c>
      <c r="AE25" s="180">
        <v>2726767</v>
      </c>
      <c r="AF25" s="180">
        <v>24445566</v>
      </c>
      <c r="AG25" s="180">
        <v>6588488</v>
      </c>
      <c r="AH25" s="180">
        <v>1123300</v>
      </c>
      <c r="AI25" s="180">
        <v>44447944</v>
      </c>
      <c r="AJ25" s="180">
        <v>422866</v>
      </c>
      <c r="AK25" s="180">
        <v>0</v>
      </c>
      <c r="AL25" s="180">
        <v>0</v>
      </c>
      <c r="AM25" s="180">
        <v>14572329</v>
      </c>
      <c r="AN25" s="180">
        <v>704434</v>
      </c>
      <c r="AO25" s="180">
        <v>653087</v>
      </c>
      <c r="AP25" s="180">
        <v>38641</v>
      </c>
      <c r="AQ25" s="180">
        <v>11054985</v>
      </c>
      <c r="AR25" s="180">
        <v>7372571</v>
      </c>
      <c r="AS25" s="180">
        <v>543209</v>
      </c>
      <c r="AT25" s="180">
        <v>2375926</v>
      </c>
      <c r="AU25" s="180">
        <v>0</v>
      </c>
      <c r="AV25" s="180">
        <v>28696982</v>
      </c>
      <c r="AW25" s="180">
        <v>1600569</v>
      </c>
      <c r="AX25" s="180">
        <v>2081494</v>
      </c>
      <c r="AY25" s="180">
        <v>11418442</v>
      </c>
      <c r="AZ25" s="180">
        <v>1129623</v>
      </c>
      <c r="BA25" s="180">
        <v>1136297</v>
      </c>
      <c r="BB25" s="180">
        <v>23140</v>
      </c>
      <c r="BC25" s="180">
        <v>223337</v>
      </c>
      <c r="BD25" s="180">
        <v>10564877</v>
      </c>
      <c r="BE25" s="180">
        <v>266436</v>
      </c>
      <c r="BF25" s="180">
        <v>349344</v>
      </c>
      <c r="BG25" s="180">
        <v>0</v>
      </c>
      <c r="BH25" s="180">
        <v>69855</v>
      </c>
      <c r="BI25" s="180">
        <v>256815</v>
      </c>
      <c r="BJ25" s="180">
        <v>105900</v>
      </c>
      <c r="BK25" s="180">
        <v>3657596</v>
      </c>
      <c r="BL25" s="180">
        <v>0</v>
      </c>
      <c r="BM25" s="180">
        <v>1953453</v>
      </c>
      <c r="BN25" s="180">
        <v>4933462</v>
      </c>
      <c r="BO25" s="180">
        <v>1184389</v>
      </c>
      <c r="BP25" s="180">
        <v>1515384</v>
      </c>
      <c r="BQ25" s="180">
        <v>19667437</v>
      </c>
      <c r="BR25" s="180">
        <v>1444680</v>
      </c>
      <c r="BS25" s="180">
        <v>10476759</v>
      </c>
      <c r="BT25" s="180">
        <v>775529</v>
      </c>
      <c r="BU25" s="180">
        <v>4968347</v>
      </c>
      <c r="BV25" s="180">
        <v>733627</v>
      </c>
      <c r="BW25" s="180">
        <v>0</v>
      </c>
      <c r="BX25" s="180">
        <v>900496</v>
      </c>
      <c r="BY25" s="180">
        <v>81900</v>
      </c>
      <c r="BZ25" s="180">
        <v>232792</v>
      </c>
      <c r="CA25" s="180">
        <v>154021</v>
      </c>
      <c r="CB25" s="180">
        <v>1053607</v>
      </c>
      <c r="CC25" s="180">
        <v>0</v>
      </c>
      <c r="CD25" s="180">
        <v>54400</v>
      </c>
    </row>
    <row r="26" spans="1:82" x14ac:dyDescent="0.3">
      <c r="A26" s="180">
        <v>339</v>
      </c>
      <c r="C26" s="180"/>
      <c r="D26" s="180">
        <v>0</v>
      </c>
      <c r="E26" s="180">
        <v>12160</v>
      </c>
      <c r="F26" s="180">
        <v>0</v>
      </c>
      <c r="G26" s="180">
        <v>22440</v>
      </c>
      <c r="H26" s="180">
        <v>0</v>
      </c>
      <c r="I26" s="180">
        <v>14475</v>
      </c>
      <c r="J26" s="180">
        <v>0</v>
      </c>
      <c r="K26" s="180">
        <v>5085</v>
      </c>
      <c r="L26" s="180">
        <v>3985</v>
      </c>
      <c r="M26" s="180">
        <v>0</v>
      </c>
      <c r="N26" s="180">
        <v>247200</v>
      </c>
      <c r="O26" s="180">
        <v>210519</v>
      </c>
      <c r="P26" s="180">
        <v>590</v>
      </c>
      <c r="Q26" s="180">
        <v>10310804</v>
      </c>
      <c r="R26" s="180">
        <v>68427</v>
      </c>
      <c r="S26" s="180">
        <v>0</v>
      </c>
      <c r="T26" s="180">
        <v>6232685</v>
      </c>
      <c r="U26" s="180">
        <v>2066960</v>
      </c>
      <c r="V26" s="180">
        <v>7703971</v>
      </c>
      <c r="W26" s="180">
        <v>2720674</v>
      </c>
      <c r="X26" s="180">
        <v>0</v>
      </c>
      <c r="Y26" s="180">
        <v>817564</v>
      </c>
      <c r="Z26" s="180">
        <v>108317</v>
      </c>
      <c r="AA26" s="180">
        <v>1017307</v>
      </c>
      <c r="AB26" s="180">
        <v>669426</v>
      </c>
      <c r="AC26" s="180">
        <v>34296</v>
      </c>
      <c r="AD26" s="180">
        <v>318638</v>
      </c>
      <c r="AE26" s="180">
        <v>30872</v>
      </c>
      <c r="AF26" s="180">
        <v>457203</v>
      </c>
      <c r="AG26" s="180">
        <v>869477</v>
      </c>
      <c r="AH26" s="180">
        <v>4226</v>
      </c>
      <c r="AI26" s="180">
        <v>2016749</v>
      </c>
      <c r="AJ26" s="180">
        <v>6255</v>
      </c>
      <c r="AK26" s="180">
        <v>0</v>
      </c>
      <c r="AL26" s="180">
        <v>0</v>
      </c>
      <c r="AM26" s="180">
        <v>1701593</v>
      </c>
      <c r="AN26" s="180">
        <v>49079</v>
      </c>
      <c r="AO26" s="180">
        <v>968</v>
      </c>
      <c r="AP26" s="180">
        <v>10456</v>
      </c>
      <c r="AQ26" s="180">
        <v>1184587</v>
      </c>
      <c r="AR26" s="180">
        <v>462813</v>
      </c>
      <c r="AS26" s="180">
        <v>261</v>
      </c>
      <c r="AT26" s="180">
        <v>164265</v>
      </c>
      <c r="AU26" s="180">
        <v>0</v>
      </c>
      <c r="AV26" s="180">
        <v>2475519</v>
      </c>
      <c r="AW26" s="180">
        <v>47367</v>
      </c>
      <c r="AX26" s="180">
        <v>191248</v>
      </c>
      <c r="AY26" s="180">
        <v>3616172</v>
      </c>
      <c r="AZ26" s="180">
        <v>54011</v>
      </c>
      <c r="BA26" s="180">
        <v>128805</v>
      </c>
      <c r="BB26" s="180">
        <v>0</v>
      </c>
      <c r="BC26" s="180">
        <v>26305</v>
      </c>
      <c r="BD26" s="180">
        <v>2413513</v>
      </c>
      <c r="BE26" s="180">
        <v>24237</v>
      </c>
      <c r="BF26" s="180">
        <v>63148</v>
      </c>
      <c r="BG26" s="180">
        <v>0</v>
      </c>
      <c r="BH26" s="180">
        <v>0</v>
      </c>
      <c r="BI26" s="180">
        <v>33099</v>
      </c>
      <c r="BJ26" s="180">
        <v>5316</v>
      </c>
      <c r="BK26" s="180">
        <v>599247</v>
      </c>
      <c r="BL26" s="180">
        <v>0</v>
      </c>
      <c r="BM26" s="180">
        <v>444250</v>
      </c>
      <c r="BN26" s="180">
        <v>895349</v>
      </c>
      <c r="BO26" s="180">
        <v>268537</v>
      </c>
      <c r="BP26" s="180">
        <v>31364</v>
      </c>
      <c r="BQ26" s="180">
        <v>1505250</v>
      </c>
      <c r="BR26" s="180">
        <v>151298</v>
      </c>
      <c r="BS26" s="180">
        <v>927828</v>
      </c>
      <c r="BT26" s="180">
        <v>128588</v>
      </c>
      <c r="BU26" s="180">
        <v>721009</v>
      </c>
      <c r="BV26" s="180">
        <v>87344</v>
      </c>
      <c r="BW26" s="180">
        <v>0</v>
      </c>
      <c r="BX26" s="180">
        <v>47123</v>
      </c>
      <c r="BY26" s="180">
        <v>0</v>
      </c>
      <c r="BZ26" s="180">
        <v>0</v>
      </c>
      <c r="CA26" s="180">
        <v>20593</v>
      </c>
      <c r="CB26" s="180">
        <v>190666</v>
      </c>
      <c r="CC26" s="180">
        <v>0</v>
      </c>
      <c r="CD26" s="180">
        <v>0</v>
      </c>
    </row>
    <row r="27" spans="1:82" s="635" customFormat="1" x14ac:dyDescent="0.3">
      <c r="A27" s="635">
        <v>504</v>
      </c>
      <c r="B27" s="180"/>
      <c r="C27" s="180"/>
      <c r="D27" s="180">
        <v>0</v>
      </c>
      <c r="E27" s="180">
        <v>5893</v>
      </c>
      <c r="F27" s="180">
        <v>0</v>
      </c>
      <c r="G27" s="180">
        <v>88817</v>
      </c>
      <c r="H27" s="180">
        <v>0</v>
      </c>
      <c r="I27" s="180">
        <v>37416</v>
      </c>
      <c r="J27" s="180">
        <v>0</v>
      </c>
      <c r="K27" s="180">
        <v>0</v>
      </c>
      <c r="L27" s="180">
        <v>31832</v>
      </c>
      <c r="M27" s="180">
        <v>1653499</v>
      </c>
      <c r="N27" s="180">
        <v>0</v>
      </c>
      <c r="O27" s="180">
        <v>672700</v>
      </c>
      <c r="P27" s="180">
        <v>0</v>
      </c>
      <c r="Q27" s="180">
        <v>2259127</v>
      </c>
      <c r="R27" s="180">
        <v>257147</v>
      </c>
      <c r="S27" s="180">
        <v>5125</v>
      </c>
      <c r="T27" s="180">
        <v>9928075</v>
      </c>
      <c r="U27" s="180">
        <v>1955541</v>
      </c>
      <c r="V27" s="180">
        <v>1656870</v>
      </c>
      <c r="W27" s="180">
        <v>1174575</v>
      </c>
      <c r="X27" s="180">
        <v>0</v>
      </c>
      <c r="Y27" s="180">
        <v>953544</v>
      </c>
      <c r="Z27" s="180">
        <v>79142</v>
      </c>
      <c r="AA27" s="180">
        <v>168901</v>
      </c>
      <c r="AB27" s="180">
        <v>128278</v>
      </c>
      <c r="AC27" s="180">
        <v>818462</v>
      </c>
      <c r="AD27" s="180">
        <v>246524</v>
      </c>
      <c r="AE27" s="180">
        <v>413037</v>
      </c>
      <c r="AF27" s="180">
        <v>852638</v>
      </c>
      <c r="AG27" s="180">
        <v>1185767</v>
      </c>
      <c r="AH27" s="180">
        <v>436334</v>
      </c>
      <c r="AI27" s="180">
        <v>6556008</v>
      </c>
      <c r="AJ27" s="180">
        <v>48260</v>
      </c>
      <c r="AK27" s="180">
        <v>0</v>
      </c>
      <c r="AL27" s="180">
        <v>0</v>
      </c>
      <c r="AM27" s="180">
        <v>627208</v>
      </c>
      <c r="AN27" s="180">
        <v>69767</v>
      </c>
      <c r="AO27" s="180">
        <v>0</v>
      </c>
      <c r="AP27" s="180">
        <v>30270</v>
      </c>
      <c r="AQ27" s="180">
        <v>1057836</v>
      </c>
      <c r="AR27" s="180">
        <v>585259</v>
      </c>
      <c r="AS27" s="180">
        <v>225437</v>
      </c>
      <c r="AT27" s="180">
        <v>169351</v>
      </c>
      <c r="AU27" s="180">
        <v>0</v>
      </c>
      <c r="AV27" s="180">
        <v>8979412</v>
      </c>
      <c r="AW27" s="180">
        <v>26285</v>
      </c>
      <c r="AX27" s="180">
        <v>143115</v>
      </c>
      <c r="AY27" s="180">
        <v>2176625</v>
      </c>
      <c r="AZ27" s="180">
        <v>270765</v>
      </c>
      <c r="BA27" s="180">
        <v>125741</v>
      </c>
      <c r="BB27" s="180">
        <v>0</v>
      </c>
      <c r="BC27" s="180">
        <v>0</v>
      </c>
      <c r="BD27" s="180">
        <v>485047</v>
      </c>
      <c r="BE27" s="180">
        <v>5552</v>
      </c>
      <c r="BF27" s="180">
        <v>30000</v>
      </c>
      <c r="BG27" s="180">
        <v>0</v>
      </c>
      <c r="BH27" s="180">
        <v>8069</v>
      </c>
      <c r="BI27" s="180">
        <v>21169</v>
      </c>
      <c r="BJ27" s="180">
        <v>20306</v>
      </c>
      <c r="BK27" s="180">
        <v>525406</v>
      </c>
      <c r="BL27" s="180">
        <v>0</v>
      </c>
      <c r="BM27" s="180">
        <v>41301</v>
      </c>
      <c r="BN27" s="180">
        <v>579583</v>
      </c>
      <c r="BO27" s="180">
        <v>50043</v>
      </c>
      <c r="BP27" s="180">
        <v>254695</v>
      </c>
      <c r="BQ27" s="180">
        <v>790509</v>
      </c>
      <c r="BR27" s="180">
        <v>107212</v>
      </c>
      <c r="BS27" s="180">
        <v>1807992</v>
      </c>
      <c r="BT27" s="180">
        <v>299949</v>
      </c>
      <c r="BU27" s="180">
        <v>527900</v>
      </c>
      <c r="BV27" s="180">
        <v>0</v>
      </c>
      <c r="BW27" s="180">
        <v>0</v>
      </c>
      <c r="BX27" s="180">
        <v>26403</v>
      </c>
      <c r="BY27" s="180">
        <v>27987</v>
      </c>
      <c r="BZ27" s="180">
        <v>90847</v>
      </c>
      <c r="CA27" s="180">
        <v>6675</v>
      </c>
      <c r="CB27" s="180">
        <v>66092</v>
      </c>
      <c r="CC27" s="180">
        <v>0</v>
      </c>
      <c r="CD27" s="180">
        <v>7593</v>
      </c>
    </row>
    <row r="28" spans="1:82" s="635" customFormat="1" x14ac:dyDescent="0.3">
      <c r="A28" s="635">
        <v>505</v>
      </c>
      <c r="B28" s="180"/>
      <c r="C28" s="180"/>
      <c r="D28" s="180">
        <v>0</v>
      </c>
      <c r="E28" s="180">
        <v>0</v>
      </c>
      <c r="F28" s="180">
        <v>0</v>
      </c>
      <c r="G28" s="180">
        <v>0</v>
      </c>
      <c r="H28" s="180">
        <v>0</v>
      </c>
      <c r="I28" s="180">
        <v>29287</v>
      </c>
      <c r="J28" s="180">
        <v>0</v>
      </c>
      <c r="K28" s="180">
        <v>0</v>
      </c>
      <c r="L28" s="180">
        <v>0</v>
      </c>
      <c r="M28" s="180">
        <v>17882045</v>
      </c>
      <c r="N28" s="180">
        <v>56195</v>
      </c>
      <c r="O28" s="180">
        <v>25625</v>
      </c>
      <c r="P28" s="180">
        <v>22858</v>
      </c>
      <c r="Q28" s="180">
        <v>541836</v>
      </c>
      <c r="R28" s="180">
        <v>2705</v>
      </c>
      <c r="S28" s="180">
        <v>0</v>
      </c>
      <c r="T28" s="180">
        <v>0</v>
      </c>
      <c r="U28" s="180">
        <v>2518256</v>
      </c>
      <c r="V28" s="180">
        <v>443371</v>
      </c>
      <c r="W28" s="180">
        <v>6770876</v>
      </c>
      <c r="X28" s="180">
        <v>0</v>
      </c>
      <c r="Y28" s="180">
        <v>0</v>
      </c>
      <c r="Z28" s="180">
        <v>68437</v>
      </c>
      <c r="AA28" s="180">
        <v>468258</v>
      </c>
      <c r="AB28" s="180">
        <v>74500</v>
      </c>
      <c r="AC28" s="180">
        <v>0</v>
      </c>
      <c r="AD28" s="180">
        <v>0</v>
      </c>
      <c r="AE28" s="180">
        <v>0</v>
      </c>
      <c r="AF28" s="180">
        <v>511050</v>
      </c>
      <c r="AG28" s="180">
        <v>0</v>
      </c>
      <c r="AH28" s="180">
        <v>19642</v>
      </c>
      <c r="AI28" s="180">
        <v>0</v>
      </c>
      <c r="AJ28" s="180">
        <v>0</v>
      </c>
      <c r="AK28" s="180">
        <v>0</v>
      </c>
      <c r="AL28" s="180">
        <v>0</v>
      </c>
      <c r="AM28" s="180">
        <v>120653</v>
      </c>
      <c r="AN28" s="180">
        <v>0</v>
      </c>
      <c r="AO28" s="180">
        <v>97337</v>
      </c>
      <c r="AP28" s="180">
        <v>0</v>
      </c>
      <c r="AQ28" s="180">
        <v>0</v>
      </c>
      <c r="AR28" s="180">
        <v>0</v>
      </c>
      <c r="AS28" s="180">
        <v>0</v>
      </c>
      <c r="AT28" s="180">
        <v>141853</v>
      </c>
      <c r="AU28" s="180">
        <v>0</v>
      </c>
      <c r="AV28" s="180">
        <v>0</v>
      </c>
      <c r="AW28" s="180">
        <v>2478</v>
      </c>
      <c r="AX28" s="180">
        <v>0</v>
      </c>
      <c r="AY28" s="180">
        <v>104603</v>
      </c>
      <c r="AZ28" s="180">
        <v>0</v>
      </c>
      <c r="BA28" s="180">
        <v>2119284</v>
      </c>
      <c r="BB28" s="180">
        <v>0</v>
      </c>
      <c r="BC28" s="180">
        <v>0</v>
      </c>
      <c r="BD28" s="180">
        <v>24170</v>
      </c>
      <c r="BE28" s="180">
        <v>0</v>
      </c>
      <c r="BF28" s="180">
        <v>0</v>
      </c>
      <c r="BG28" s="180">
        <v>0</v>
      </c>
      <c r="BH28" s="180">
        <v>0</v>
      </c>
      <c r="BI28" s="180">
        <v>0</v>
      </c>
      <c r="BJ28" s="180">
        <v>0</v>
      </c>
      <c r="BK28" s="180">
        <v>0</v>
      </c>
      <c r="BL28" s="180">
        <v>0</v>
      </c>
      <c r="BM28" s="180">
        <v>2148</v>
      </c>
      <c r="BN28" s="180">
        <v>705624</v>
      </c>
      <c r="BO28" s="180">
        <v>0</v>
      </c>
      <c r="BP28" s="180">
        <v>0</v>
      </c>
      <c r="BQ28" s="180">
        <v>95100</v>
      </c>
      <c r="BR28" s="180">
        <v>0</v>
      </c>
      <c r="BS28" s="180">
        <v>94683</v>
      </c>
      <c r="BT28" s="180">
        <v>0</v>
      </c>
      <c r="BU28" s="180">
        <v>0</v>
      </c>
      <c r="BV28" s="180">
        <v>68211</v>
      </c>
      <c r="BW28" s="180">
        <v>0</v>
      </c>
      <c r="BX28" s="180">
        <v>40753</v>
      </c>
      <c r="BY28" s="180">
        <v>0</v>
      </c>
      <c r="BZ28" s="180">
        <v>0</v>
      </c>
      <c r="CA28" s="180">
        <v>0</v>
      </c>
      <c r="CB28" s="180">
        <v>0</v>
      </c>
      <c r="CC28" s="180">
        <v>0</v>
      </c>
      <c r="CD28" s="180">
        <v>0</v>
      </c>
    </row>
    <row r="29" spans="1:82" s="635" customFormat="1" x14ac:dyDescent="0.3">
      <c r="A29" s="635">
        <v>341</v>
      </c>
      <c r="B29" s="180"/>
      <c r="C29" s="180"/>
      <c r="D29" s="180">
        <v>0</v>
      </c>
      <c r="E29" s="180">
        <v>53328</v>
      </c>
      <c r="F29" s="180">
        <v>0</v>
      </c>
      <c r="G29" s="180">
        <v>2169791</v>
      </c>
      <c r="H29" s="180">
        <v>1873515</v>
      </c>
      <c r="I29" s="180">
        <v>4451356</v>
      </c>
      <c r="J29" s="180">
        <v>86772</v>
      </c>
      <c r="K29" s="180">
        <v>357438</v>
      </c>
      <c r="L29" s="180">
        <v>213042</v>
      </c>
      <c r="M29" s="180">
        <v>15103257</v>
      </c>
      <c r="N29" s="180">
        <v>298327</v>
      </c>
      <c r="O29" s="180">
        <v>4936610</v>
      </c>
      <c r="P29" s="180">
        <v>89450</v>
      </c>
      <c r="Q29" s="180">
        <v>39597108</v>
      </c>
      <c r="R29" s="180">
        <v>1635680</v>
      </c>
      <c r="S29" s="180">
        <v>26916</v>
      </c>
      <c r="T29" s="180">
        <v>67928839</v>
      </c>
      <c r="U29" s="180">
        <v>14003305</v>
      </c>
      <c r="V29" s="180">
        <v>19099504</v>
      </c>
      <c r="W29" s="180">
        <v>33713374</v>
      </c>
      <c r="X29" s="180">
        <v>0</v>
      </c>
      <c r="Y29" s="180">
        <v>12952815</v>
      </c>
      <c r="Z29" s="180">
        <v>1040058</v>
      </c>
      <c r="AA29" s="180">
        <v>13706538</v>
      </c>
      <c r="AB29" s="180">
        <v>3742477</v>
      </c>
      <c r="AC29" s="180">
        <v>1402981</v>
      </c>
      <c r="AD29" s="180">
        <v>1605509</v>
      </c>
      <c r="AE29" s="180">
        <v>2488787</v>
      </c>
      <c r="AF29" s="180">
        <v>20140859</v>
      </c>
      <c r="AG29" s="180">
        <v>4618926</v>
      </c>
      <c r="AH29" s="180">
        <v>1087995</v>
      </c>
      <c r="AI29" s="180">
        <v>31700434</v>
      </c>
      <c r="AJ29" s="180">
        <v>912472</v>
      </c>
      <c r="AK29" s="180">
        <v>0</v>
      </c>
      <c r="AL29" s="180">
        <v>0</v>
      </c>
      <c r="AM29" s="180">
        <v>13306061</v>
      </c>
      <c r="AN29" s="180">
        <v>554834</v>
      </c>
      <c r="AO29" s="180">
        <v>850946</v>
      </c>
      <c r="AP29" s="180">
        <v>4563</v>
      </c>
      <c r="AQ29" s="180">
        <v>8866119</v>
      </c>
      <c r="AR29" s="180">
        <v>6549146</v>
      </c>
      <c r="AS29" s="180">
        <v>451949</v>
      </c>
      <c r="AT29" s="180">
        <v>2333104</v>
      </c>
      <c r="AU29" s="180">
        <v>0</v>
      </c>
      <c r="AV29" s="180">
        <v>15533823</v>
      </c>
      <c r="AW29" s="180">
        <v>1766847</v>
      </c>
      <c r="AX29" s="180">
        <v>1547231</v>
      </c>
      <c r="AY29" s="180">
        <v>8037634</v>
      </c>
      <c r="AZ29" s="180">
        <v>916901</v>
      </c>
      <c r="BA29" s="180">
        <v>910170</v>
      </c>
      <c r="BB29" s="180">
        <v>33689</v>
      </c>
      <c r="BC29" s="180">
        <v>264273</v>
      </c>
      <c r="BD29" s="180">
        <v>6874468</v>
      </c>
      <c r="BE29" s="180">
        <v>115073</v>
      </c>
      <c r="BF29" s="180">
        <v>342617</v>
      </c>
      <c r="BG29" s="180">
        <v>0</v>
      </c>
      <c r="BH29" s="180">
        <v>78405</v>
      </c>
      <c r="BI29" s="180">
        <v>196108</v>
      </c>
      <c r="BJ29" s="180">
        <v>121787</v>
      </c>
      <c r="BK29" s="180">
        <v>2940496</v>
      </c>
      <c r="BL29" s="180">
        <v>0</v>
      </c>
      <c r="BM29" s="180">
        <v>1580906</v>
      </c>
      <c r="BN29" s="180">
        <v>3727587</v>
      </c>
      <c r="BO29" s="180">
        <v>1050102</v>
      </c>
      <c r="BP29" s="180">
        <v>1542997</v>
      </c>
      <c r="BQ29" s="180">
        <v>18803582</v>
      </c>
      <c r="BR29" s="180">
        <v>731527</v>
      </c>
      <c r="BS29" s="180">
        <v>12757135</v>
      </c>
      <c r="BT29" s="180">
        <v>360245</v>
      </c>
      <c r="BU29" s="180">
        <v>4641263</v>
      </c>
      <c r="BV29" s="180">
        <v>604514</v>
      </c>
      <c r="BW29" s="180">
        <v>0</v>
      </c>
      <c r="BX29" s="180">
        <v>737512</v>
      </c>
      <c r="BY29" s="180">
        <v>50301</v>
      </c>
      <c r="BZ29" s="180">
        <v>153853</v>
      </c>
      <c r="CA29" s="180">
        <v>107397</v>
      </c>
      <c r="CB29" s="180">
        <v>993913</v>
      </c>
      <c r="CC29" s="180">
        <v>0</v>
      </c>
      <c r="CD29" s="180">
        <v>53761</v>
      </c>
    </row>
    <row r="30" spans="1:82" s="635" customFormat="1" ht="13.95" customHeight="1" x14ac:dyDescent="0.3">
      <c r="A30" s="635">
        <v>386</v>
      </c>
      <c r="B30" s="180"/>
      <c r="C30" s="180"/>
      <c r="D30" s="180">
        <v>0</v>
      </c>
      <c r="E30" s="180">
        <v>0</v>
      </c>
      <c r="F30" s="180">
        <v>0</v>
      </c>
      <c r="G30" s="180">
        <v>0</v>
      </c>
      <c r="H30" s="180">
        <v>0</v>
      </c>
      <c r="I30" s="180">
        <v>0</v>
      </c>
      <c r="J30" s="180">
        <v>0</v>
      </c>
      <c r="K30" s="180">
        <v>0</v>
      </c>
      <c r="L30" s="180">
        <v>0</v>
      </c>
      <c r="M30" s="180">
        <v>0</v>
      </c>
      <c r="N30" s="180">
        <v>0</v>
      </c>
      <c r="O30" s="180">
        <v>0</v>
      </c>
      <c r="P30" s="180">
        <v>0</v>
      </c>
      <c r="Q30" s="180">
        <v>7249417</v>
      </c>
      <c r="R30" s="180">
        <v>0</v>
      </c>
      <c r="S30" s="180">
        <v>0</v>
      </c>
      <c r="T30" s="180">
        <v>1447202</v>
      </c>
      <c r="U30" s="180">
        <v>0</v>
      </c>
      <c r="V30" s="180">
        <v>784199</v>
      </c>
      <c r="W30" s="180">
        <v>0</v>
      </c>
      <c r="X30" s="180">
        <v>0</v>
      </c>
      <c r="Y30" s="180">
        <v>13351</v>
      </c>
      <c r="Z30" s="180">
        <v>29071</v>
      </c>
      <c r="AA30" s="180">
        <v>0</v>
      </c>
      <c r="AB30" s="180">
        <v>0</v>
      </c>
      <c r="AC30" s="180">
        <v>0</v>
      </c>
      <c r="AD30" s="180">
        <v>0</v>
      </c>
      <c r="AE30" s="180">
        <v>0</v>
      </c>
      <c r="AF30" s="180">
        <v>0</v>
      </c>
      <c r="AG30" s="180">
        <v>92477</v>
      </c>
      <c r="AH30" s="180">
        <v>0</v>
      </c>
      <c r="AI30" s="180">
        <v>3413610</v>
      </c>
      <c r="AJ30" s="180">
        <v>500000</v>
      </c>
      <c r="AK30" s="180">
        <v>0</v>
      </c>
      <c r="AL30" s="180">
        <v>0</v>
      </c>
      <c r="AM30" s="180">
        <v>536000</v>
      </c>
      <c r="AN30" s="180">
        <v>0</v>
      </c>
      <c r="AO30" s="180">
        <v>0</v>
      </c>
      <c r="AP30" s="180">
        <v>0</v>
      </c>
      <c r="AQ30" s="180">
        <v>0</v>
      </c>
      <c r="AR30" s="180">
        <v>0</v>
      </c>
      <c r="AS30" s="180">
        <v>0</v>
      </c>
      <c r="AT30" s="180">
        <v>61205</v>
      </c>
      <c r="AU30" s="180">
        <v>0</v>
      </c>
      <c r="AV30" s="180">
        <v>245000</v>
      </c>
      <c r="AW30" s="180">
        <v>0</v>
      </c>
      <c r="AX30" s="180">
        <v>0</v>
      </c>
      <c r="AY30" s="180">
        <v>0</v>
      </c>
      <c r="AZ30" s="180">
        <v>0</v>
      </c>
      <c r="BA30" s="180">
        <v>0</v>
      </c>
      <c r="BB30" s="180">
        <v>0</v>
      </c>
      <c r="BC30" s="180">
        <v>0</v>
      </c>
      <c r="BD30" s="180">
        <v>225975</v>
      </c>
      <c r="BE30" s="180">
        <v>0</v>
      </c>
      <c r="BF30" s="180">
        <v>0</v>
      </c>
      <c r="BG30" s="180">
        <v>0</v>
      </c>
      <c r="BH30" s="180">
        <v>0</v>
      </c>
      <c r="BI30" s="180">
        <v>0</v>
      </c>
      <c r="BJ30" s="180">
        <v>0</v>
      </c>
      <c r="BK30" s="180">
        <v>0</v>
      </c>
      <c r="BL30" s="180">
        <v>0</v>
      </c>
      <c r="BM30" s="180">
        <v>0</v>
      </c>
      <c r="BN30" s="180">
        <v>0</v>
      </c>
      <c r="BO30" s="180">
        <v>0</v>
      </c>
      <c r="BP30" s="180">
        <v>0</v>
      </c>
      <c r="BQ30" s="180">
        <v>0</v>
      </c>
      <c r="BR30" s="180">
        <v>375000</v>
      </c>
      <c r="BS30" s="180">
        <v>41277</v>
      </c>
      <c r="BT30" s="180">
        <v>0</v>
      </c>
      <c r="BU30" s="180">
        <v>0</v>
      </c>
      <c r="BV30" s="180">
        <v>0</v>
      </c>
      <c r="BW30" s="180">
        <v>0</v>
      </c>
      <c r="BX30" s="180">
        <v>0</v>
      </c>
      <c r="BY30" s="180">
        <v>0</v>
      </c>
      <c r="BZ30" s="180">
        <v>0</v>
      </c>
      <c r="CA30" s="180">
        <v>0</v>
      </c>
      <c r="CB30" s="180">
        <v>0</v>
      </c>
      <c r="CC30" s="180">
        <v>0</v>
      </c>
      <c r="CD30" s="180">
        <v>0</v>
      </c>
    </row>
    <row r="31" spans="1:82" x14ac:dyDescent="0.3">
      <c r="A31" s="180">
        <v>387</v>
      </c>
      <c r="C31" s="180"/>
      <c r="D31" s="180">
        <v>0</v>
      </c>
      <c r="E31" s="180">
        <v>0</v>
      </c>
      <c r="F31" s="180">
        <v>0</v>
      </c>
      <c r="G31" s="180">
        <v>0</v>
      </c>
      <c r="H31" s="180">
        <v>0</v>
      </c>
      <c r="I31" s="180">
        <v>0</v>
      </c>
      <c r="J31" s="180">
        <v>0</v>
      </c>
      <c r="K31" s="180">
        <v>0</v>
      </c>
      <c r="L31" s="180">
        <v>0</v>
      </c>
      <c r="M31" s="180">
        <v>0</v>
      </c>
      <c r="N31" s="180">
        <v>0</v>
      </c>
      <c r="O31" s="180">
        <v>0</v>
      </c>
      <c r="P31" s="180">
        <v>0</v>
      </c>
      <c r="Q31" s="180">
        <v>6441440</v>
      </c>
      <c r="R31" s="180">
        <v>0</v>
      </c>
      <c r="S31" s="180">
        <v>0</v>
      </c>
      <c r="T31" s="180">
        <v>0</v>
      </c>
      <c r="U31" s="180">
        <v>0</v>
      </c>
      <c r="V31" s="180">
        <v>0</v>
      </c>
      <c r="W31" s="180">
        <v>0</v>
      </c>
      <c r="X31" s="180">
        <v>0</v>
      </c>
      <c r="Y31" s="180">
        <v>472141</v>
      </c>
      <c r="Z31" s="180">
        <v>26425</v>
      </c>
      <c r="AA31" s="180">
        <v>0</v>
      </c>
      <c r="AB31" s="180">
        <v>40000</v>
      </c>
      <c r="AC31" s="180">
        <v>0</v>
      </c>
      <c r="AD31" s="180">
        <v>0</v>
      </c>
      <c r="AE31" s="180">
        <v>0</v>
      </c>
      <c r="AF31" s="180">
        <v>0</v>
      </c>
      <c r="AG31" s="180">
        <v>0</v>
      </c>
      <c r="AH31" s="180">
        <v>0</v>
      </c>
      <c r="AI31" s="180">
        <v>776060</v>
      </c>
      <c r="AJ31" s="180">
        <v>0</v>
      </c>
      <c r="AK31" s="180">
        <v>0</v>
      </c>
      <c r="AL31" s="180">
        <v>0</v>
      </c>
      <c r="AM31" s="180">
        <v>0</v>
      </c>
      <c r="AN31" s="180">
        <v>0</v>
      </c>
      <c r="AO31" s="180">
        <v>0</v>
      </c>
      <c r="AP31" s="180">
        <v>0</v>
      </c>
      <c r="AQ31" s="180">
        <v>0</v>
      </c>
      <c r="AR31" s="180">
        <v>0</v>
      </c>
      <c r="AS31" s="180">
        <v>0</v>
      </c>
      <c r="AT31" s="180">
        <v>0</v>
      </c>
      <c r="AU31" s="180">
        <v>0</v>
      </c>
      <c r="AV31" s="180">
        <v>0</v>
      </c>
      <c r="AW31" s="180">
        <v>0</v>
      </c>
      <c r="AX31" s="180">
        <v>0</v>
      </c>
      <c r="AY31" s="180">
        <v>0</v>
      </c>
      <c r="AZ31" s="180">
        <v>0</v>
      </c>
      <c r="BA31" s="180">
        <v>0</v>
      </c>
      <c r="BB31" s="180">
        <v>0</v>
      </c>
      <c r="BC31" s="180">
        <v>0</v>
      </c>
      <c r="BD31" s="180">
        <v>0</v>
      </c>
      <c r="BE31" s="180">
        <v>0</v>
      </c>
      <c r="BF31" s="180">
        <v>11275</v>
      </c>
      <c r="BG31" s="180">
        <v>0</v>
      </c>
      <c r="BH31" s="180">
        <v>0</v>
      </c>
      <c r="BI31" s="180">
        <v>0</v>
      </c>
      <c r="BJ31" s="180">
        <v>0</v>
      </c>
      <c r="BK31" s="180">
        <v>0</v>
      </c>
      <c r="BL31" s="180">
        <v>0</v>
      </c>
      <c r="BM31" s="180">
        <v>0</v>
      </c>
      <c r="BN31" s="180">
        <v>0</v>
      </c>
      <c r="BO31" s="180">
        <v>0</v>
      </c>
      <c r="BP31" s="180">
        <v>0</v>
      </c>
      <c r="BQ31" s="180">
        <v>0</v>
      </c>
      <c r="BR31" s="180">
        <v>0</v>
      </c>
      <c r="BS31" s="180">
        <v>0</v>
      </c>
      <c r="BT31" s="180">
        <v>0</v>
      </c>
      <c r="BU31" s="180">
        <v>0</v>
      </c>
      <c r="BV31" s="180">
        <v>0</v>
      </c>
      <c r="BW31" s="180">
        <v>0</v>
      </c>
      <c r="BX31" s="180">
        <v>0</v>
      </c>
      <c r="BY31" s="180">
        <v>0</v>
      </c>
      <c r="BZ31" s="180">
        <v>0</v>
      </c>
      <c r="CA31" s="180">
        <v>0</v>
      </c>
      <c r="CB31" s="180">
        <v>0</v>
      </c>
      <c r="CC31" s="180">
        <v>0</v>
      </c>
      <c r="CD31" s="180">
        <v>0</v>
      </c>
    </row>
    <row r="32" spans="1:82" x14ac:dyDescent="0.3">
      <c r="A32" s="180">
        <v>389</v>
      </c>
      <c r="C32" s="180"/>
      <c r="D32" s="180">
        <v>0</v>
      </c>
      <c r="E32" s="180">
        <v>0</v>
      </c>
      <c r="F32" s="180">
        <v>0</v>
      </c>
      <c r="G32" s="180">
        <v>0</v>
      </c>
      <c r="H32" s="180">
        <v>0</v>
      </c>
      <c r="I32" s="180">
        <v>0</v>
      </c>
      <c r="J32" s="180">
        <v>0</v>
      </c>
      <c r="K32" s="180">
        <v>0</v>
      </c>
      <c r="L32" s="180">
        <v>0</v>
      </c>
      <c r="M32" s="180">
        <v>0</v>
      </c>
      <c r="N32" s="180">
        <v>0</v>
      </c>
      <c r="O32" s="180">
        <v>0</v>
      </c>
      <c r="P32" s="180">
        <v>0</v>
      </c>
      <c r="Q32" s="180">
        <v>0</v>
      </c>
      <c r="R32" s="180">
        <v>0</v>
      </c>
      <c r="S32" s="180">
        <v>0</v>
      </c>
      <c r="T32" s="180">
        <v>0</v>
      </c>
      <c r="U32" s="180">
        <v>0</v>
      </c>
      <c r="V32" s="180">
        <v>0</v>
      </c>
      <c r="W32" s="180">
        <v>0</v>
      </c>
      <c r="X32" s="180">
        <v>0</v>
      </c>
      <c r="Y32" s="180">
        <v>0</v>
      </c>
      <c r="Z32" s="180">
        <v>0</v>
      </c>
      <c r="AA32" s="180">
        <v>0</v>
      </c>
      <c r="AB32" s="180">
        <v>0</v>
      </c>
      <c r="AC32" s="180">
        <v>0</v>
      </c>
      <c r="AD32" s="180">
        <v>0</v>
      </c>
      <c r="AE32" s="180">
        <v>0</v>
      </c>
      <c r="AF32" s="180">
        <v>0</v>
      </c>
      <c r="AG32" s="180">
        <v>0</v>
      </c>
      <c r="AH32" s="180">
        <v>0</v>
      </c>
      <c r="AI32" s="180">
        <v>0</v>
      </c>
      <c r="AJ32" s="180">
        <v>0</v>
      </c>
      <c r="AK32" s="180">
        <v>0</v>
      </c>
      <c r="AL32" s="180">
        <v>0</v>
      </c>
      <c r="AM32" s="180">
        <v>0</v>
      </c>
      <c r="AN32" s="180">
        <v>0</v>
      </c>
      <c r="AO32" s="180">
        <v>0</v>
      </c>
      <c r="AP32" s="180">
        <v>0</v>
      </c>
      <c r="AQ32" s="180">
        <v>0</v>
      </c>
      <c r="AR32" s="180">
        <v>0</v>
      </c>
      <c r="AS32" s="180">
        <v>0</v>
      </c>
      <c r="AT32" s="180">
        <v>0</v>
      </c>
      <c r="AU32" s="180">
        <v>0</v>
      </c>
      <c r="AV32" s="180">
        <v>0</v>
      </c>
      <c r="AW32" s="180">
        <v>0</v>
      </c>
      <c r="AX32" s="180">
        <v>0</v>
      </c>
      <c r="AY32" s="180">
        <v>0</v>
      </c>
      <c r="AZ32" s="180">
        <v>0</v>
      </c>
      <c r="BA32" s="180">
        <v>0</v>
      </c>
      <c r="BB32" s="180">
        <v>0</v>
      </c>
      <c r="BC32" s="180">
        <v>0</v>
      </c>
      <c r="BD32" s="180">
        <v>0</v>
      </c>
      <c r="BE32" s="180">
        <v>0</v>
      </c>
      <c r="BF32" s="180">
        <v>0</v>
      </c>
      <c r="BG32" s="180">
        <v>0</v>
      </c>
      <c r="BH32" s="180">
        <v>0</v>
      </c>
      <c r="BI32" s="180">
        <v>0</v>
      </c>
      <c r="BJ32" s="180">
        <v>0</v>
      </c>
      <c r="BK32" s="180">
        <v>0</v>
      </c>
      <c r="BL32" s="180">
        <v>0</v>
      </c>
      <c r="BM32" s="180">
        <v>0</v>
      </c>
      <c r="BN32" s="180">
        <v>0</v>
      </c>
      <c r="BO32" s="180">
        <v>0</v>
      </c>
      <c r="BP32" s="180">
        <v>0</v>
      </c>
      <c r="BQ32" s="180">
        <v>0</v>
      </c>
      <c r="BR32" s="180">
        <v>0</v>
      </c>
      <c r="BS32" s="180">
        <v>0</v>
      </c>
      <c r="BT32" s="180">
        <v>0</v>
      </c>
      <c r="BU32" s="180">
        <v>0</v>
      </c>
      <c r="BV32" s="180">
        <v>0</v>
      </c>
      <c r="BW32" s="180">
        <v>0</v>
      </c>
      <c r="BX32" s="180">
        <v>0</v>
      </c>
      <c r="BY32" s="180">
        <v>0</v>
      </c>
      <c r="BZ32" s="180">
        <v>0</v>
      </c>
      <c r="CA32" s="180">
        <v>0</v>
      </c>
      <c r="CB32" s="180">
        <v>0</v>
      </c>
      <c r="CC32" s="180">
        <v>0</v>
      </c>
      <c r="CD32" s="180">
        <v>0</v>
      </c>
    </row>
    <row r="33" spans="1:82" x14ac:dyDescent="0.3">
      <c r="A33" s="180">
        <v>255</v>
      </c>
      <c r="C33" s="180"/>
      <c r="D33" s="180">
        <v>0</v>
      </c>
      <c r="E33" s="180">
        <v>22777</v>
      </c>
      <c r="F33" s="180">
        <v>0</v>
      </c>
      <c r="G33" s="180">
        <v>305761</v>
      </c>
      <c r="H33" s="180">
        <v>818790</v>
      </c>
      <c r="I33" s="180">
        <v>671023</v>
      </c>
      <c r="J33" s="180">
        <v>10656</v>
      </c>
      <c r="K33" s="180">
        <v>66884</v>
      </c>
      <c r="L33" s="180">
        <v>52304</v>
      </c>
      <c r="M33" s="180">
        <v>16964299</v>
      </c>
      <c r="N33" s="180">
        <v>44871</v>
      </c>
      <c r="O33" s="180">
        <v>116866</v>
      </c>
      <c r="P33" s="180">
        <v>6560</v>
      </c>
      <c r="Q33" s="180">
        <v>4361888</v>
      </c>
      <c r="R33" s="180">
        <v>263955</v>
      </c>
      <c r="S33" s="180">
        <v>-6626</v>
      </c>
      <c r="T33" s="180">
        <v>21507179</v>
      </c>
      <c r="U33" s="180">
        <v>3275505</v>
      </c>
      <c r="V33" s="180">
        <v>3011766</v>
      </c>
      <c r="W33" s="180">
        <v>-9013916</v>
      </c>
      <c r="X33" s="180">
        <v>0</v>
      </c>
      <c r="Y33" s="180">
        <v>547579</v>
      </c>
      <c r="Z33" s="180">
        <v>145253</v>
      </c>
      <c r="AA33" s="180">
        <v>2273129</v>
      </c>
      <c r="AB33" s="180">
        <v>126097</v>
      </c>
      <c r="AC33" s="180">
        <v>477576</v>
      </c>
      <c r="AD33" s="180">
        <v>57126</v>
      </c>
      <c r="AE33" s="180">
        <v>205929</v>
      </c>
      <c r="AF33" s="180">
        <v>-2483816</v>
      </c>
      <c r="AG33" s="180">
        <v>178159</v>
      </c>
      <c r="AH33" s="180">
        <v>424897</v>
      </c>
      <c r="AI33" s="180">
        <v>-1537203</v>
      </c>
      <c r="AJ33" s="180">
        <v>1044121</v>
      </c>
      <c r="AK33" s="180">
        <v>0</v>
      </c>
      <c r="AL33" s="180">
        <v>0</v>
      </c>
      <c r="AM33" s="180">
        <v>1719186</v>
      </c>
      <c r="AN33" s="180">
        <v>-30754</v>
      </c>
      <c r="AO33" s="180">
        <v>296164</v>
      </c>
      <c r="AP33" s="180">
        <v>6648</v>
      </c>
      <c r="AQ33" s="180">
        <v>53557</v>
      </c>
      <c r="AR33" s="180">
        <v>224647</v>
      </c>
      <c r="AS33" s="180">
        <v>134438</v>
      </c>
      <c r="AT33" s="180">
        <v>493852</v>
      </c>
      <c r="AU33" s="180">
        <v>0</v>
      </c>
      <c r="AV33" s="180">
        <v>-1463228</v>
      </c>
      <c r="AW33" s="180">
        <v>242408</v>
      </c>
      <c r="AX33" s="180">
        <v>-199900</v>
      </c>
      <c r="AY33" s="180">
        <v>2516592</v>
      </c>
      <c r="AZ33" s="180">
        <v>112054</v>
      </c>
      <c r="BA33" s="180">
        <v>2147703</v>
      </c>
      <c r="BB33" s="180">
        <v>10549</v>
      </c>
      <c r="BC33" s="180">
        <v>67241</v>
      </c>
      <c r="BD33" s="180">
        <v>-541704</v>
      </c>
      <c r="BE33" s="180">
        <v>-121574</v>
      </c>
      <c r="BF33" s="180">
        <v>75146</v>
      </c>
      <c r="BG33" s="180">
        <v>0</v>
      </c>
      <c r="BH33" s="180">
        <v>16619</v>
      </c>
      <c r="BI33" s="180">
        <v>-6439</v>
      </c>
      <c r="BJ33" s="180">
        <v>41509</v>
      </c>
      <c r="BK33" s="180">
        <v>407553</v>
      </c>
      <c r="BL33" s="180">
        <v>0</v>
      </c>
      <c r="BM33" s="180">
        <v>115152</v>
      </c>
      <c r="BN33" s="180">
        <v>974681</v>
      </c>
      <c r="BO33" s="180">
        <v>184293</v>
      </c>
      <c r="BP33" s="180">
        <v>313672</v>
      </c>
      <c r="BQ33" s="180">
        <v>1527004</v>
      </c>
      <c r="BR33" s="180">
        <v>-79643</v>
      </c>
      <c r="BS33" s="180">
        <v>5152156</v>
      </c>
      <c r="BT33" s="180">
        <v>13253</v>
      </c>
      <c r="BU33" s="180">
        <v>921825</v>
      </c>
      <c r="BV33" s="180">
        <v>26442</v>
      </c>
      <c r="BW33" s="180">
        <v>0</v>
      </c>
      <c r="BX33" s="180">
        <v>-48705</v>
      </c>
      <c r="BY33" s="180">
        <v>-3612</v>
      </c>
      <c r="BZ33" s="180">
        <v>11908</v>
      </c>
      <c r="CA33" s="180">
        <v>-19356</v>
      </c>
      <c r="CB33" s="180">
        <v>197064</v>
      </c>
      <c r="CC33" s="180">
        <v>0</v>
      </c>
      <c r="CD33" s="180">
        <v>6954</v>
      </c>
    </row>
    <row r="34" spans="1:82" x14ac:dyDescent="0.3">
      <c r="A34" s="180">
        <v>376</v>
      </c>
      <c r="C34" s="180"/>
      <c r="D34" s="180">
        <v>0</v>
      </c>
      <c r="E34" s="180">
        <v>0</v>
      </c>
      <c r="F34" s="180">
        <v>0</v>
      </c>
      <c r="G34" s="180">
        <v>0</v>
      </c>
      <c r="H34" s="180">
        <v>1</v>
      </c>
      <c r="I34" s="180">
        <v>2824</v>
      </c>
      <c r="J34" s="180">
        <v>-1</v>
      </c>
      <c r="K34" s="180">
        <v>0</v>
      </c>
      <c r="L34" s="180">
        <v>0</v>
      </c>
      <c r="M34" s="180">
        <v>638174</v>
      </c>
      <c r="N34" s="180">
        <v>0</v>
      </c>
      <c r="O34" s="180">
        <v>2</v>
      </c>
      <c r="P34" s="180">
        <v>0</v>
      </c>
      <c r="Q34" s="180">
        <v>0</v>
      </c>
      <c r="R34" s="180">
        <v>0</v>
      </c>
      <c r="S34" s="180">
        <v>0</v>
      </c>
      <c r="T34" s="180">
        <v>1042404</v>
      </c>
      <c r="U34" s="180">
        <v>0</v>
      </c>
      <c r="V34" s="180">
        <v>-2190934</v>
      </c>
      <c r="W34" s="180">
        <v>0</v>
      </c>
      <c r="X34" s="180">
        <v>0</v>
      </c>
      <c r="Y34" s="180">
        <v>0</v>
      </c>
      <c r="Z34" s="180">
        <v>0</v>
      </c>
      <c r="AA34" s="180">
        <v>0</v>
      </c>
      <c r="AB34" s="180">
        <v>0</v>
      </c>
      <c r="AC34" s="180">
        <v>0</v>
      </c>
      <c r="AD34" s="180">
        <v>0</v>
      </c>
      <c r="AE34" s="180">
        <v>0</v>
      </c>
      <c r="AF34" s="180">
        <v>0</v>
      </c>
      <c r="AG34" s="180">
        <v>0</v>
      </c>
      <c r="AH34" s="180">
        <v>0</v>
      </c>
      <c r="AI34" s="180">
        <v>0</v>
      </c>
      <c r="AJ34" s="180">
        <v>0</v>
      </c>
      <c r="AK34" s="180">
        <v>0</v>
      </c>
      <c r="AL34" s="180">
        <v>0</v>
      </c>
      <c r="AM34" s="180">
        <v>0</v>
      </c>
      <c r="AN34" s="180">
        <v>0</v>
      </c>
      <c r="AO34" s="180">
        <v>0</v>
      </c>
      <c r="AP34" s="180">
        <v>0</v>
      </c>
      <c r="AQ34" s="180">
        <v>0</v>
      </c>
      <c r="AR34" s="180">
        <v>0</v>
      </c>
      <c r="AS34" s="180">
        <v>0</v>
      </c>
      <c r="AT34" s="180">
        <v>0</v>
      </c>
      <c r="AU34" s="180">
        <v>0</v>
      </c>
      <c r="AV34" s="180">
        <v>0</v>
      </c>
      <c r="AW34" s="180">
        <v>0</v>
      </c>
      <c r="AX34" s="180">
        <v>-1</v>
      </c>
      <c r="AY34" s="180">
        <v>0</v>
      </c>
      <c r="AZ34" s="180">
        <v>0</v>
      </c>
      <c r="BA34" s="180">
        <v>0</v>
      </c>
      <c r="BB34" s="180">
        <v>0</v>
      </c>
      <c r="BC34" s="180">
        <v>-1</v>
      </c>
      <c r="BD34" s="180">
        <v>0</v>
      </c>
      <c r="BE34" s="180">
        <v>0</v>
      </c>
      <c r="BF34" s="180">
        <v>0</v>
      </c>
      <c r="BG34" s="180">
        <v>0</v>
      </c>
      <c r="BH34" s="180">
        <v>0</v>
      </c>
      <c r="BI34" s="180">
        <v>0</v>
      </c>
      <c r="BJ34" s="180">
        <v>0</v>
      </c>
      <c r="BK34" s="180">
        <v>0</v>
      </c>
      <c r="BL34" s="180">
        <v>0</v>
      </c>
      <c r="BM34" s="180">
        <v>0</v>
      </c>
      <c r="BN34" s="180">
        <v>0</v>
      </c>
      <c r="BO34" s="180">
        <v>0</v>
      </c>
      <c r="BP34" s="180">
        <v>0</v>
      </c>
      <c r="BQ34" s="180">
        <v>0</v>
      </c>
      <c r="BR34" s="180">
        <v>0</v>
      </c>
      <c r="BS34" s="180">
        <v>0</v>
      </c>
      <c r="BT34" s="180">
        <v>0</v>
      </c>
      <c r="BU34" s="180">
        <v>0</v>
      </c>
      <c r="BV34" s="180">
        <v>0</v>
      </c>
      <c r="BW34" s="180">
        <v>0</v>
      </c>
      <c r="BX34" s="180">
        <v>0</v>
      </c>
      <c r="BY34" s="180">
        <v>0</v>
      </c>
      <c r="BZ34" s="180">
        <v>0</v>
      </c>
      <c r="CA34" s="180">
        <v>0</v>
      </c>
      <c r="CB34" s="180">
        <v>0</v>
      </c>
      <c r="CC34" s="180">
        <v>0</v>
      </c>
      <c r="CD34" s="180">
        <v>0</v>
      </c>
    </row>
    <row r="35" spans="1:82" x14ac:dyDescent="0.3">
      <c r="A35" s="180">
        <v>597</v>
      </c>
      <c r="C35" s="180"/>
      <c r="D35" s="180">
        <v>0</v>
      </c>
      <c r="E35" s="180">
        <v>0</v>
      </c>
      <c r="F35" s="180">
        <v>0</v>
      </c>
      <c r="G35" s="180">
        <v>1901</v>
      </c>
      <c r="H35" s="180">
        <v>42838</v>
      </c>
      <c r="I35" s="180">
        <v>10498</v>
      </c>
      <c r="J35" s="180">
        <v>20</v>
      </c>
      <c r="K35" s="180">
        <v>0</v>
      </c>
      <c r="L35" s="180">
        <v>6182</v>
      </c>
      <c r="M35" s="180">
        <v>4854</v>
      </c>
      <c r="N35" s="180">
        <v>1743</v>
      </c>
      <c r="O35" s="180">
        <v>1617</v>
      </c>
      <c r="P35" s="180">
        <v>0</v>
      </c>
      <c r="Q35" s="180">
        <v>-857216</v>
      </c>
      <c r="R35" s="180">
        <v>522</v>
      </c>
      <c r="S35" s="180">
        <v>1166</v>
      </c>
      <c r="T35" s="180">
        <v>43422</v>
      </c>
      <c r="U35" s="180">
        <v>10718</v>
      </c>
      <c r="V35" s="180">
        <v>39461</v>
      </c>
      <c r="W35" s="180">
        <v>0</v>
      </c>
      <c r="X35" s="180">
        <v>0</v>
      </c>
      <c r="Y35" s="180">
        <v>12009</v>
      </c>
      <c r="Z35" s="180">
        <v>493</v>
      </c>
      <c r="AA35" s="180">
        <v>6771</v>
      </c>
      <c r="AB35" s="180">
        <v>0</v>
      </c>
      <c r="AC35" s="180">
        <v>5847</v>
      </c>
      <c r="AD35" s="180">
        <v>211</v>
      </c>
      <c r="AE35" s="180">
        <v>5592</v>
      </c>
      <c r="AF35" s="180">
        <v>-143666</v>
      </c>
      <c r="AG35" s="180">
        <v>5081</v>
      </c>
      <c r="AH35" s="180">
        <v>192</v>
      </c>
      <c r="AI35" s="180">
        <v>7738</v>
      </c>
      <c r="AJ35" s="180">
        <v>252947</v>
      </c>
      <c r="AK35" s="180">
        <v>0</v>
      </c>
      <c r="AL35" s="180">
        <v>0</v>
      </c>
      <c r="AM35" s="180">
        <v>5048</v>
      </c>
      <c r="AN35" s="180">
        <v>1977</v>
      </c>
      <c r="AO35" s="180">
        <v>1</v>
      </c>
      <c r="AP35" s="180">
        <v>359</v>
      </c>
      <c r="AQ35" s="180">
        <v>20196</v>
      </c>
      <c r="AR35" s="180">
        <v>253438</v>
      </c>
      <c r="AS35" s="180">
        <v>97</v>
      </c>
      <c r="AT35" s="180">
        <v>1752</v>
      </c>
      <c r="AU35" s="180">
        <v>0</v>
      </c>
      <c r="AV35" s="180">
        <v>42027</v>
      </c>
      <c r="AW35" s="180">
        <v>20330</v>
      </c>
      <c r="AX35" s="180">
        <v>4864</v>
      </c>
      <c r="AY35" s="180">
        <v>88623</v>
      </c>
      <c r="AZ35" s="180">
        <v>15823</v>
      </c>
      <c r="BA35" s="180">
        <v>286</v>
      </c>
      <c r="BB35" s="180">
        <v>0</v>
      </c>
      <c r="BC35" s="180">
        <v>4407</v>
      </c>
      <c r="BD35" s="180">
        <v>24956</v>
      </c>
      <c r="BE35" s="180">
        <v>8493</v>
      </c>
      <c r="BF35" s="180">
        <v>490</v>
      </c>
      <c r="BG35" s="180">
        <v>0</v>
      </c>
      <c r="BH35" s="180">
        <v>817</v>
      </c>
      <c r="BI35" s="180">
        <v>1782</v>
      </c>
      <c r="BJ35" s="180">
        <v>142</v>
      </c>
      <c r="BK35" s="180">
        <v>21596</v>
      </c>
      <c r="BL35" s="180">
        <v>0</v>
      </c>
      <c r="BM35" s="180">
        <v>6</v>
      </c>
      <c r="BN35" s="180">
        <v>9392</v>
      </c>
      <c r="BO35" s="180">
        <v>283</v>
      </c>
      <c r="BP35" s="180">
        <v>2198</v>
      </c>
      <c r="BQ35" s="180">
        <v>2879</v>
      </c>
      <c r="BR35" s="180">
        <v>0</v>
      </c>
      <c r="BS35" s="180">
        <v>16720</v>
      </c>
      <c r="BT35" s="180">
        <v>332</v>
      </c>
      <c r="BU35" s="180">
        <v>3530</v>
      </c>
      <c r="BV35" s="180">
        <v>0</v>
      </c>
      <c r="BW35" s="180">
        <v>0</v>
      </c>
      <c r="BX35" s="180">
        <v>0</v>
      </c>
      <c r="BY35" s="180">
        <v>839</v>
      </c>
      <c r="BZ35" s="180">
        <v>6054</v>
      </c>
      <c r="CA35" s="180">
        <v>408</v>
      </c>
      <c r="CB35" s="180">
        <v>19061</v>
      </c>
      <c r="CC35" s="180">
        <v>0</v>
      </c>
      <c r="CD35" s="180">
        <v>1389</v>
      </c>
    </row>
    <row r="36" spans="1:82" s="968" customFormat="1" x14ac:dyDescent="0.3">
      <c r="B36" s="968" t="s">
        <v>2892</v>
      </c>
    </row>
    <row r="37" spans="1:82" x14ac:dyDescent="0.3">
      <c r="A37" s="180">
        <v>592</v>
      </c>
      <c r="C37" s="180"/>
      <c r="D37" s="180">
        <v>0</v>
      </c>
      <c r="E37" s="180">
        <v>0</v>
      </c>
      <c r="F37" s="180">
        <v>0</v>
      </c>
      <c r="G37" s="180">
        <v>0</v>
      </c>
      <c r="H37" s="180">
        <v>0</v>
      </c>
      <c r="I37" s="180">
        <v>0</v>
      </c>
      <c r="J37" s="180">
        <v>-46126</v>
      </c>
      <c r="K37" s="180">
        <v>0</v>
      </c>
      <c r="L37" s="180">
        <v>0</v>
      </c>
      <c r="M37" s="180">
        <v>0</v>
      </c>
      <c r="N37" s="180">
        <v>0</v>
      </c>
      <c r="O37" s="180">
        <v>66844</v>
      </c>
      <c r="P37" s="180">
        <v>0</v>
      </c>
      <c r="Q37" s="180">
        <v>0</v>
      </c>
      <c r="R37" s="180">
        <v>63649</v>
      </c>
      <c r="S37" s="180">
        <v>0</v>
      </c>
      <c r="T37" s="180">
        <v>430950</v>
      </c>
      <c r="U37" s="180">
        <v>876113</v>
      </c>
      <c r="V37" s="180">
        <v>10001503</v>
      </c>
      <c r="W37" s="180">
        <v>247075</v>
      </c>
      <c r="X37" s="180">
        <v>0</v>
      </c>
      <c r="Y37" s="180">
        <v>2613135</v>
      </c>
      <c r="Z37" s="180">
        <v>-152782</v>
      </c>
      <c r="AA37" s="180">
        <v>2940758</v>
      </c>
      <c r="AB37" s="180">
        <v>441263</v>
      </c>
      <c r="AC37" s="180">
        <v>109386</v>
      </c>
      <c r="AD37" s="180">
        <v>297828</v>
      </c>
      <c r="AE37" s="180">
        <v>-456066</v>
      </c>
      <c r="AF37" s="180">
        <v>-186871</v>
      </c>
      <c r="AG37" s="180">
        <v>-1218885</v>
      </c>
      <c r="AH37" s="180">
        <v>-3581193</v>
      </c>
      <c r="AI37" s="180">
        <v>6689475</v>
      </c>
      <c r="AJ37" s="180">
        <v>-540472</v>
      </c>
      <c r="AK37" s="180">
        <v>0</v>
      </c>
      <c r="AL37" s="180">
        <v>0</v>
      </c>
      <c r="AM37" s="180">
        <v>3038133</v>
      </c>
      <c r="AN37" s="180">
        <v>-64457</v>
      </c>
      <c r="AO37" s="180">
        <v>-61913</v>
      </c>
      <c r="AP37" s="180">
        <v>0</v>
      </c>
      <c r="AQ37" s="180">
        <v>0</v>
      </c>
      <c r="AR37" s="180">
        <v>596356</v>
      </c>
      <c r="AS37" s="180">
        <v>0</v>
      </c>
      <c r="AT37" s="180">
        <v>67264</v>
      </c>
      <c r="AU37" s="180">
        <v>0</v>
      </c>
      <c r="AV37" s="180">
        <v>1411217</v>
      </c>
      <c r="AW37" s="180">
        <v>0</v>
      </c>
      <c r="AX37" s="180">
        <v>-108766</v>
      </c>
      <c r="AY37" s="180">
        <v>860494</v>
      </c>
      <c r="AZ37" s="180">
        <v>-78500</v>
      </c>
      <c r="BA37" s="180">
        <v>-48860</v>
      </c>
      <c r="BB37" s="180">
        <v>0</v>
      </c>
      <c r="BC37" s="180">
        <v>-50191</v>
      </c>
      <c r="BD37" s="180">
        <v>6222216</v>
      </c>
      <c r="BE37" s="180">
        <v>0</v>
      </c>
      <c r="BF37" s="180">
        <v>89137</v>
      </c>
      <c r="BG37" s="180">
        <v>0</v>
      </c>
      <c r="BH37" s="180">
        <v>0</v>
      </c>
      <c r="BI37" s="180">
        <v>-48610</v>
      </c>
      <c r="BJ37" s="180">
        <v>0</v>
      </c>
      <c r="BK37" s="180">
        <v>-182192</v>
      </c>
      <c r="BL37" s="180">
        <v>0</v>
      </c>
      <c r="BM37" s="180">
        <v>820986</v>
      </c>
      <c r="BN37" s="180">
        <v>132108</v>
      </c>
      <c r="BO37" s="180">
        <v>-12960</v>
      </c>
      <c r="BP37" s="180">
        <v>47893</v>
      </c>
      <c r="BQ37" s="180">
        <v>0</v>
      </c>
      <c r="BR37" s="180">
        <v>309012</v>
      </c>
      <c r="BS37" s="180">
        <v>3106374</v>
      </c>
      <c r="BT37" s="180">
        <v>-174819</v>
      </c>
      <c r="BU37" s="180">
        <v>172230</v>
      </c>
      <c r="BV37" s="180">
        <v>0</v>
      </c>
      <c r="BW37" s="180">
        <v>0</v>
      </c>
      <c r="BX37" s="180">
        <v>50443</v>
      </c>
      <c r="BY37" s="180">
        <v>-19003</v>
      </c>
      <c r="BZ37" s="180">
        <v>100842</v>
      </c>
      <c r="CA37" s="180">
        <v>-131854</v>
      </c>
      <c r="CB37" s="180">
        <v>-2929</v>
      </c>
      <c r="CC37" s="180">
        <v>0</v>
      </c>
      <c r="CD37" s="180">
        <v>-9868</v>
      </c>
    </row>
    <row r="38" spans="1:82" x14ac:dyDescent="0.3">
      <c r="A38" s="180">
        <v>591</v>
      </c>
      <c r="C38" s="180"/>
      <c r="D38" s="180">
        <v>0</v>
      </c>
      <c r="E38" s="180">
        <v>0</v>
      </c>
      <c r="F38" s="180">
        <v>0</v>
      </c>
      <c r="G38" s="180">
        <v>0</v>
      </c>
      <c r="H38" s="180">
        <v>0</v>
      </c>
      <c r="I38" s="180">
        <v>0</v>
      </c>
      <c r="J38" s="180">
        <v>177850</v>
      </c>
      <c r="K38" s="180">
        <v>0</v>
      </c>
      <c r="L38" s="180">
        <v>0</v>
      </c>
      <c r="M38" s="180">
        <v>0</v>
      </c>
      <c r="N38" s="180">
        <v>0</v>
      </c>
      <c r="O38" s="180">
        <v>6119986</v>
      </c>
      <c r="P38" s="180">
        <v>0</v>
      </c>
      <c r="Q38" s="180">
        <v>0</v>
      </c>
      <c r="R38" s="180">
        <v>276722</v>
      </c>
      <c r="S38" s="180">
        <v>0</v>
      </c>
      <c r="T38" s="180">
        <v>32146175</v>
      </c>
      <c r="U38" s="180">
        <v>9129109</v>
      </c>
      <c r="V38" s="180">
        <v>43114283</v>
      </c>
      <c r="W38" s="180">
        <v>245960</v>
      </c>
      <c r="X38" s="180">
        <v>0</v>
      </c>
      <c r="Y38" s="180">
        <v>5840925</v>
      </c>
      <c r="Z38" s="180">
        <v>1514702</v>
      </c>
      <c r="AA38" s="180">
        <v>7859669</v>
      </c>
      <c r="AB38" s="180">
        <v>4247507</v>
      </c>
      <c r="AC38" s="180">
        <v>1169711</v>
      </c>
      <c r="AD38" s="180">
        <v>1435163</v>
      </c>
      <c r="AE38" s="180">
        <v>3310765</v>
      </c>
      <c r="AF38" s="180">
        <v>3950579</v>
      </c>
      <c r="AG38" s="180">
        <v>4793883</v>
      </c>
      <c r="AH38" s="180">
        <v>177069</v>
      </c>
      <c r="AI38" s="180">
        <v>71702948</v>
      </c>
      <c r="AJ38" s="180">
        <v>290429</v>
      </c>
      <c r="AK38" s="180">
        <v>0</v>
      </c>
      <c r="AL38" s="180">
        <v>0</v>
      </c>
      <c r="AM38" s="180">
        <v>24638328</v>
      </c>
      <c r="AN38" s="180">
        <v>439977</v>
      </c>
      <c r="AO38" s="180">
        <v>839648</v>
      </c>
      <c r="AP38" s="180">
        <v>0</v>
      </c>
      <c r="AQ38" s="180">
        <v>0</v>
      </c>
      <c r="AR38" s="180">
        <v>2646232</v>
      </c>
      <c r="AS38" s="180">
        <v>0</v>
      </c>
      <c r="AT38" s="180">
        <v>1768727</v>
      </c>
      <c r="AU38" s="180">
        <v>0</v>
      </c>
      <c r="AV38" s="180">
        <v>18944700</v>
      </c>
      <c r="AW38" s="180">
        <v>0</v>
      </c>
      <c r="AX38" s="180">
        <v>1235568</v>
      </c>
      <c r="AY38" s="180">
        <v>2872359</v>
      </c>
      <c r="AZ38" s="180">
        <v>618251</v>
      </c>
      <c r="BA38" s="180">
        <v>371495</v>
      </c>
      <c r="BB38" s="180">
        <v>0</v>
      </c>
      <c r="BC38" s="180">
        <v>150769</v>
      </c>
      <c r="BD38" s="180">
        <v>4993746</v>
      </c>
      <c r="BE38" s="180">
        <v>0</v>
      </c>
      <c r="BF38" s="180">
        <v>262997</v>
      </c>
      <c r="BG38" s="180">
        <v>0</v>
      </c>
      <c r="BH38" s="180">
        <v>0</v>
      </c>
      <c r="BI38" s="180">
        <v>220229</v>
      </c>
      <c r="BJ38" s="180">
        <v>0</v>
      </c>
      <c r="BK38" s="180">
        <v>3005840</v>
      </c>
      <c r="BL38" s="180">
        <v>0</v>
      </c>
      <c r="BM38" s="180">
        <v>1167262</v>
      </c>
      <c r="BN38" s="180">
        <v>807713</v>
      </c>
      <c r="BO38" s="180">
        <v>964708</v>
      </c>
      <c r="BP38" s="180">
        <v>388107</v>
      </c>
      <c r="BQ38" s="180">
        <v>0</v>
      </c>
      <c r="BR38" s="180">
        <v>3072521</v>
      </c>
      <c r="BS38" s="180">
        <v>12689391</v>
      </c>
      <c r="BT38" s="180">
        <v>775285</v>
      </c>
      <c r="BU38" s="180">
        <v>3909602</v>
      </c>
      <c r="BV38" s="180">
        <v>0</v>
      </c>
      <c r="BW38" s="180">
        <v>0</v>
      </c>
      <c r="BX38" s="180">
        <v>348186</v>
      </c>
      <c r="BY38" s="180">
        <v>32015</v>
      </c>
      <c r="BZ38" s="180">
        <v>368104</v>
      </c>
      <c r="CA38" s="180">
        <v>324328</v>
      </c>
      <c r="CB38" s="180">
        <v>756578</v>
      </c>
      <c r="CC38" s="180">
        <v>0</v>
      </c>
      <c r="CD38" s="180">
        <v>67408</v>
      </c>
    </row>
    <row r="39" spans="1:82" s="968" customFormat="1" x14ac:dyDescent="0.3">
      <c r="B39" s="968" t="s">
        <v>2892</v>
      </c>
    </row>
    <row r="40" spans="1:82" x14ac:dyDescent="0.3">
      <c r="A40" s="180">
        <v>506</v>
      </c>
      <c r="C40" s="180"/>
      <c r="D40" s="180">
        <v>0</v>
      </c>
      <c r="E40" s="180">
        <v>153936</v>
      </c>
      <c r="F40" s="180">
        <v>0</v>
      </c>
      <c r="G40" s="180">
        <v>4484976</v>
      </c>
      <c r="H40" s="180">
        <v>6013962</v>
      </c>
      <c r="I40" s="180">
        <v>4869652</v>
      </c>
      <c r="J40" s="180">
        <v>116594</v>
      </c>
      <c r="K40" s="180">
        <v>1002638</v>
      </c>
      <c r="L40" s="180">
        <v>1076012</v>
      </c>
      <c r="M40" s="180">
        <v>8003670</v>
      </c>
      <c r="N40" s="180">
        <v>607134</v>
      </c>
      <c r="O40" s="180">
        <v>5001158</v>
      </c>
      <c r="P40" s="180">
        <v>306966</v>
      </c>
      <c r="Q40" s="180">
        <v>34551770</v>
      </c>
      <c r="R40" s="180">
        <v>556073</v>
      </c>
      <c r="S40" s="180">
        <v>178268</v>
      </c>
      <c r="T40" s="180">
        <v>62340017</v>
      </c>
      <c r="U40" s="180">
        <v>9143987</v>
      </c>
      <c r="V40" s="180">
        <v>23218379</v>
      </c>
      <c r="W40" s="180">
        <v>27304188</v>
      </c>
      <c r="X40" s="180">
        <v>0</v>
      </c>
      <c r="Y40" s="180">
        <v>13463206</v>
      </c>
      <c r="Z40" s="180">
        <v>1448873</v>
      </c>
      <c r="AA40" s="180">
        <v>14200104</v>
      </c>
      <c r="AB40" s="180">
        <v>826110</v>
      </c>
      <c r="AC40" s="180">
        <v>2248681</v>
      </c>
      <c r="AD40" s="180">
        <v>1471330</v>
      </c>
      <c r="AE40" s="180">
        <v>3436448</v>
      </c>
      <c r="AF40" s="180">
        <v>10785293</v>
      </c>
      <c r="AG40" s="180">
        <v>5924463</v>
      </c>
      <c r="AH40" s="180">
        <v>1022469</v>
      </c>
      <c r="AI40" s="180">
        <v>13872851</v>
      </c>
      <c r="AJ40" s="180">
        <v>3545163</v>
      </c>
      <c r="AK40" s="180">
        <v>0</v>
      </c>
      <c r="AL40" s="180">
        <v>0</v>
      </c>
      <c r="AM40" s="180">
        <v>10260394</v>
      </c>
      <c r="AN40" s="180">
        <v>593052</v>
      </c>
      <c r="AO40" s="180">
        <v>520977</v>
      </c>
      <c r="AP40" s="180">
        <v>70417</v>
      </c>
      <c r="AQ40" s="180">
        <v>3812109</v>
      </c>
      <c r="AR40" s="180">
        <v>19157234</v>
      </c>
      <c r="AS40" s="180">
        <v>700908</v>
      </c>
      <c r="AT40" s="180">
        <v>1690652</v>
      </c>
      <c r="AU40" s="180">
        <v>0</v>
      </c>
      <c r="AV40" s="180">
        <v>13161990</v>
      </c>
      <c r="AW40" s="180">
        <v>3828267</v>
      </c>
      <c r="AX40" s="180">
        <v>823897</v>
      </c>
      <c r="AY40" s="180">
        <v>20851638</v>
      </c>
      <c r="AZ40" s="180">
        <v>2269324</v>
      </c>
      <c r="BA40" s="180">
        <v>853307</v>
      </c>
      <c r="BB40" s="180">
        <v>120922</v>
      </c>
      <c r="BC40" s="180">
        <v>476417</v>
      </c>
      <c r="BD40" s="180">
        <v>7136296</v>
      </c>
      <c r="BE40" s="180">
        <v>626070</v>
      </c>
      <c r="BF40" s="180">
        <v>769225</v>
      </c>
      <c r="BG40" s="180">
        <v>0</v>
      </c>
      <c r="BH40" s="180">
        <v>328990</v>
      </c>
      <c r="BI40" s="180">
        <v>449011</v>
      </c>
      <c r="BJ40" s="180">
        <v>247980</v>
      </c>
      <c r="BK40" s="180">
        <v>2163911</v>
      </c>
      <c r="BL40" s="180">
        <v>0</v>
      </c>
      <c r="BM40" s="180">
        <v>109884</v>
      </c>
      <c r="BN40" s="180">
        <v>2637036</v>
      </c>
      <c r="BO40" s="180">
        <v>1238015</v>
      </c>
      <c r="BP40" s="180">
        <v>2155832</v>
      </c>
      <c r="BQ40" s="180">
        <v>12525504</v>
      </c>
      <c r="BR40" s="180">
        <v>362888</v>
      </c>
      <c r="BS40" s="180">
        <v>20721378</v>
      </c>
      <c r="BT40" s="180">
        <v>543262</v>
      </c>
      <c r="BU40" s="180">
        <v>5486609</v>
      </c>
      <c r="BV40" s="180">
        <v>1074153</v>
      </c>
      <c r="BW40" s="180">
        <v>0</v>
      </c>
      <c r="BX40" s="180">
        <v>1793365</v>
      </c>
      <c r="BY40" s="180">
        <v>211452</v>
      </c>
      <c r="BZ40" s="180">
        <v>483343</v>
      </c>
      <c r="CA40" s="180">
        <v>172989</v>
      </c>
      <c r="CB40" s="180">
        <v>497034</v>
      </c>
      <c r="CC40" s="180">
        <v>0</v>
      </c>
      <c r="CD40" s="180">
        <v>388389</v>
      </c>
    </row>
    <row r="41" spans="1:82" x14ac:dyDescent="0.3">
      <c r="A41" s="180">
        <v>536</v>
      </c>
      <c r="C41" s="180"/>
      <c r="D41" s="180">
        <v>0</v>
      </c>
      <c r="E41" s="180">
        <v>37312</v>
      </c>
      <c r="F41" s="180">
        <v>0</v>
      </c>
      <c r="G41" s="180">
        <v>342316</v>
      </c>
      <c r="H41" s="180">
        <v>0</v>
      </c>
      <c r="I41" s="180">
        <v>0</v>
      </c>
      <c r="J41" s="180">
        <v>0</v>
      </c>
      <c r="K41" s="180">
        <v>0</v>
      </c>
      <c r="L41" s="180">
        <v>17464</v>
      </c>
      <c r="M41" s="180">
        <v>967215</v>
      </c>
      <c r="N41" s="180">
        <v>107543</v>
      </c>
      <c r="O41" s="180">
        <v>1000014</v>
      </c>
      <c r="P41" s="180">
        <v>0</v>
      </c>
      <c r="Q41" s="180">
        <v>1193348</v>
      </c>
      <c r="R41" s="180">
        <v>47844</v>
      </c>
      <c r="S41" s="180">
        <v>0</v>
      </c>
      <c r="T41" s="180">
        <v>14064204</v>
      </c>
      <c r="U41" s="180">
        <v>567123</v>
      </c>
      <c r="V41" s="180">
        <v>1913333</v>
      </c>
      <c r="W41" s="180">
        <v>4547071</v>
      </c>
      <c r="X41" s="180">
        <v>0</v>
      </c>
      <c r="Y41" s="180">
        <v>1188108</v>
      </c>
      <c r="Z41" s="180">
        <v>85839</v>
      </c>
      <c r="AA41" s="180">
        <v>2121790</v>
      </c>
      <c r="AB41" s="180">
        <v>299367</v>
      </c>
      <c r="AC41" s="180">
        <v>73183</v>
      </c>
      <c r="AD41" s="180">
        <v>68874</v>
      </c>
      <c r="AE41" s="180">
        <v>390541</v>
      </c>
      <c r="AF41" s="180">
        <v>6863757</v>
      </c>
      <c r="AG41" s="180">
        <v>0</v>
      </c>
      <c r="AH41" s="180">
        <v>337263</v>
      </c>
      <c r="AI41" s="180">
        <v>1109300</v>
      </c>
      <c r="AJ41" s="180">
        <v>171759</v>
      </c>
      <c r="AK41" s="180">
        <v>0</v>
      </c>
      <c r="AL41" s="180">
        <v>0</v>
      </c>
      <c r="AM41" s="180">
        <v>1631573</v>
      </c>
      <c r="AN41" s="180">
        <v>103554</v>
      </c>
      <c r="AO41" s="180">
        <v>127356</v>
      </c>
      <c r="AP41" s="180">
        <v>0</v>
      </c>
      <c r="AQ41" s="180">
        <v>14576</v>
      </c>
      <c r="AR41" s="180">
        <v>136175</v>
      </c>
      <c r="AS41" s="180">
        <v>349231</v>
      </c>
      <c r="AT41" s="180">
        <v>212417</v>
      </c>
      <c r="AU41" s="180">
        <v>0</v>
      </c>
      <c r="AV41" s="180">
        <v>3850135</v>
      </c>
      <c r="AW41" s="180">
        <v>15165</v>
      </c>
      <c r="AX41" s="180">
        <v>127683</v>
      </c>
      <c r="AY41" s="180">
        <v>1641228</v>
      </c>
      <c r="AZ41" s="180">
        <v>63826</v>
      </c>
      <c r="BA41" s="180">
        <v>488373</v>
      </c>
      <c r="BB41" s="180">
        <v>0</v>
      </c>
      <c r="BC41" s="180">
        <v>3075</v>
      </c>
      <c r="BD41" s="180">
        <v>241122</v>
      </c>
      <c r="BE41" s="180">
        <v>36412</v>
      </c>
      <c r="BF41" s="180">
        <v>28823</v>
      </c>
      <c r="BG41" s="180">
        <v>0</v>
      </c>
      <c r="BH41" s="180">
        <v>0</v>
      </c>
      <c r="BI41" s="180">
        <v>38662</v>
      </c>
      <c r="BJ41" s="180">
        <v>72539</v>
      </c>
      <c r="BK41" s="180">
        <v>76929</v>
      </c>
      <c r="BL41" s="180">
        <v>0</v>
      </c>
      <c r="BM41" s="180">
        <v>87448</v>
      </c>
      <c r="BN41" s="180">
        <v>115887</v>
      </c>
      <c r="BO41" s="180">
        <v>142129</v>
      </c>
      <c r="BP41" s="180">
        <v>221430</v>
      </c>
      <c r="BQ41" s="180">
        <v>0</v>
      </c>
      <c r="BR41" s="180">
        <v>247973</v>
      </c>
      <c r="BS41" s="180">
        <v>384690</v>
      </c>
      <c r="BT41" s="180">
        <v>168300</v>
      </c>
      <c r="BU41" s="180">
        <v>1147411</v>
      </c>
      <c r="BV41" s="180">
        <v>0</v>
      </c>
      <c r="BW41" s="180">
        <v>0</v>
      </c>
      <c r="BX41" s="180">
        <v>209942</v>
      </c>
      <c r="BY41" s="180">
        <v>117881</v>
      </c>
      <c r="BZ41" s="180">
        <v>34759</v>
      </c>
      <c r="CA41" s="180">
        <v>8457</v>
      </c>
      <c r="CB41" s="180">
        <v>59332</v>
      </c>
      <c r="CC41" s="180">
        <v>0</v>
      </c>
      <c r="CD41" s="180">
        <v>18636</v>
      </c>
    </row>
    <row r="42" spans="1:82" x14ac:dyDescent="0.3">
      <c r="A42" s="180">
        <v>586</v>
      </c>
      <c r="C42" s="180"/>
      <c r="D42" s="180">
        <v>0</v>
      </c>
      <c r="E42" s="180">
        <v>0</v>
      </c>
      <c r="F42" s="180">
        <v>0</v>
      </c>
      <c r="G42" s="180">
        <v>0</v>
      </c>
      <c r="H42" s="180">
        <v>0</v>
      </c>
      <c r="I42" s="180">
        <v>0</v>
      </c>
      <c r="J42" s="180">
        <v>0</v>
      </c>
      <c r="K42" s="180">
        <v>0</v>
      </c>
      <c r="L42" s="180">
        <v>0</v>
      </c>
      <c r="M42" s="180">
        <v>0</v>
      </c>
      <c r="N42" s="180">
        <v>0</v>
      </c>
      <c r="O42" s="180">
        <v>1614373</v>
      </c>
      <c r="P42" s="180">
        <v>0</v>
      </c>
      <c r="Q42" s="180">
        <v>0</v>
      </c>
      <c r="R42" s="180">
        <v>0</v>
      </c>
      <c r="S42" s="180">
        <v>0</v>
      </c>
      <c r="T42" s="180">
        <v>0</v>
      </c>
      <c r="U42" s="180">
        <v>0</v>
      </c>
      <c r="V42" s="180">
        <v>0</v>
      </c>
      <c r="W42" s="180">
        <v>0</v>
      </c>
      <c r="X42" s="180">
        <v>0</v>
      </c>
      <c r="Y42" s="180">
        <v>0</v>
      </c>
      <c r="Z42" s="180">
        <v>0</v>
      </c>
      <c r="AA42" s="180">
        <v>0</v>
      </c>
      <c r="AB42" s="180">
        <v>0</v>
      </c>
      <c r="AC42" s="180">
        <v>21086</v>
      </c>
      <c r="AD42" s="180">
        <v>0</v>
      </c>
      <c r="AE42" s="180">
        <v>0</v>
      </c>
      <c r="AF42" s="180">
        <v>0</v>
      </c>
      <c r="AG42" s="180">
        <v>0</v>
      </c>
      <c r="AH42" s="180">
        <v>0</v>
      </c>
      <c r="AI42" s="180">
        <v>0</v>
      </c>
      <c r="AJ42" s="180">
        <v>0</v>
      </c>
      <c r="AK42" s="180">
        <v>0</v>
      </c>
      <c r="AL42" s="180">
        <v>0</v>
      </c>
      <c r="AM42" s="180">
        <v>0</v>
      </c>
      <c r="AN42" s="180">
        <v>0</v>
      </c>
      <c r="AO42" s="180">
        <v>0</v>
      </c>
      <c r="AP42" s="180">
        <v>0</v>
      </c>
      <c r="AQ42" s="180">
        <v>0</v>
      </c>
      <c r="AR42" s="180">
        <v>0</v>
      </c>
      <c r="AS42" s="180">
        <v>0</v>
      </c>
      <c r="AT42" s="180">
        <v>0</v>
      </c>
      <c r="AU42" s="180">
        <v>0</v>
      </c>
      <c r="AV42" s="180">
        <v>0</v>
      </c>
      <c r="AW42" s="180">
        <v>0</v>
      </c>
      <c r="AX42" s="180">
        <v>0</v>
      </c>
      <c r="AY42" s="180">
        <v>0</v>
      </c>
      <c r="AZ42" s="180">
        <v>0</v>
      </c>
      <c r="BA42" s="180">
        <v>0</v>
      </c>
      <c r="BB42" s="180">
        <v>0</v>
      </c>
      <c r="BC42" s="180">
        <v>109130</v>
      </c>
      <c r="BD42" s="180">
        <v>0</v>
      </c>
      <c r="BE42" s="180">
        <v>0</v>
      </c>
      <c r="BF42" s="180">
        <v>0</v>
      </c>
      <c r="BG42" s="180">
        <v>0</v>
      </c>
      <c r="BH42" s="180">
        <v>0</v>
      </c>
      <c r="BI42" s="180">
        <v>0</v>
      </c>
      <c r="BJ42" s="180">
        <v>0</v>
      </c>
      <c r="BK42" s="180">
        <v>0</v>
      </c>
      <c r="BL42" s="180">
        <v>0</v>
      </c>
      <c r="BM42" s="180">
        <v>0</v>
      </c>
      <c r="BN42" s="180">
        <v>0</v>
      </c>
      <c r="BO42" s="180">
        <v>0</v>
      </c>
      <c r="BP42" s="180">
        <v>0</v>
      </c>
      <c r="BQ42" s="180">
        <v>0</v>
      </c>
      <c r="BR42" s="180">
        <v>0</v>
      </c>
      <c r="BS42" s="180">
        <v>0</v>
      </c>
      <c r="BT42" s="180">
        <v>0</v>
      </c>
      <c r="BU42" s="180">
        <v>0</v>
      </c>
      <c r="BV42" s="180">
        <v>0</v>
      </c>
      <c r="BW42" s="180">
        <v>0</v>
      </c>
      <c r="BX42" s="180">
        <v>0</v>
      </c>
      <c r="BY42" s="180">
        <v>0</v>
      </c>
      <c r="BZ42" s="180">
        <v>0</v>
      </c>
      <c r="CA42" s="180">
        <v>0</v>
      </c>
      <c r="CB42" s="180">
        <v>0</v>
      </c>
      <c r="CC42" s="180">
        <v>0</v>
      </c>
      <c r="CD42" s="180">
        <v>0</v>
      </c>
    </row>
    <row r="43" spans="1:82" x14ac:dyDescent="0.3">
      <c r="A43" s="180">
        <v>379</v>
      </c>
      <c r="C43" s="180"/>
      <c r="D43" s="180">
        <v>0</v>
      </c>
      <c r="E43" s="180">
        <v>196895</v>
      </c>
      <c r="F43" s="180">
        <v>0</v>
      </c>
      <c r="G43" s="180">
        <v>5228079</v>
      </c>
      <c r="H43" s="180">
        <v>6287156</v>
      </c>
      <c r="I43" s="180">
        <v>5273115</v>
      </c>
      <c r="J43" s="180">
        <v>130639</v>
      </c>
      <c r="K43" s="180">
        <v>1065265</v>
      </c>
      <c r="L43" s="180">
        <v>1109828</v>
      </c>
      <c r="M43" s="180">
        <v>11351033</v>
      </c>
      <c r="N43" s="180">
        <v>784994</v>
      </c>
      <c r="O43" s="180">
        <v>7986699</v>
      </c>
      <c r="P43" s="180">
        <v>321082</v>
      </c>
      <c r="Q43" s="180">
        <v>41791972</v>
      </c>
      <c r="R43" s="180">
        <v>781486</v>
      </c>
      <c r="S43" s="180">
        <v>191682</v>
      </c>
      <c r="T43" s="180">
        <v>85787624</v>
      </c>
      <c r="U43" s="180">
        <v>12533497</v>
      </c>
      <c r="V43" s="180">
        <v>27361483</v>
      </c>
      <c r="W43" s="180">
        <v>34830420</v>
      </c>
      <c r="X43" s="180">
        <v>0</v>
      </c>
      <c r="Y43" s="180">
        <v>16568819</v>
      </c>
      <c r="Z43" s="180">
        <v>1779368</v>
      </c>
      <c r="AA43" s="180">
        <v>17838801</v>
      </c>
      <c r="AB43" s="180">
        <v>2006185</v>
      </c>
      <c r="AC43" s="180">
        <v>2543461</v>
      </c>
      <c r="AD43" s="180">
        <v>1888585</v>
      </c>
      <c r="AE43" s="180">
        <v>3987571</v>
      </c>
      <c r="AF43" s="180">
        <v>20510788</v>
      </c>
      <c r="AG43" s="180">
        <v>6618573</v>
      </c>
      <c r="AH43" s="180">
        <v>1607840</v>
      </c>
      <c r="AI43" s="180">
        <v>29186364</v>
      </c>
      <c r="AJ43" s="180">
        <v>3783900</v>
      </c>
      <c r="AK43" s="180">
        <v>0</v>
      </c>
      <c r="AL43" s="180">
        <v>0</v>
      </c>
      <c r="AM43" s="180">
        <v>14111039</v>
      </c>
      <c r="AN43" s="180">
        <v>771843</v>
      </c>
      <c r="AO43" s="180">
        <v>774217</v>
      </c>
      <c r="AP43" s="180">
        <v>101725</v>
      </c>
      <c r="AQ43" s="180">
        <v>4555219</v>
      </c>
      <c r="AR43" s="180">
        <v>54034632</v>
      </c>
      <c r="AS43" s="180">
        <v>1158916</v>
      </c>
      <c r="AT43" s="180">
        <v>2324224</v>
      </c>
      <c r="AU43" s="180">
        <v>0</v>
      </c>
      <c r="AV43" s="180">
        <v>17730866</v>
      </c>
      <c r="AW43" s="180">
        <v>4072131</v>
      </c>
      <c r="AX43" s="180">
        <v>1176392</v>
      </c>
      <c r="AY43" s="180">
        <v>22735651</v>
      </c>
      <c r="AZ43" s="180">
        <v>2409436</v>
      </c>
      <c r="BA43" s="180">
        <v>1460422</v>
      </c>
      <c r="BB43" s="180">
        <v>120922</v>
      </c>
      <c r="BC43" s="180">
        <v>633419</v>
      </c>
      <c r="BD43" s="180">
        <v>8348322</v>
      </c>
      <c r="BE43" s="180">
        <v>667912</v>
      </c>
      <c r="BF43" s="180">
        <v>927095</v>
      </c>
      <c r="BG43" s="180">
        <v>0</v>
      </c>
      <c r="BH43" s="180">
        <v>336368</v>
      </c>
      <c r="BI43" s="180">
        <v>538032</v>
      </c>
      <c r="BJ43" s="180">
        <v>343371</v>
      </c>
      <c r="BK43" s="180">
        <v>2792016</v>
      </c>
      <c r="BL43" s="180">
        <v>0</v>
      </c>
      <c r="BM43" s="180">
        <v>785927</v>
      </c>
      <c r="BN43" s="180">
        <v>3460811</v>
      </c>
      <c r="BO43" s="180">
        <v>1469941</v>
      </c>
      <c r="BP43" s="180">
        <v>2628059</v>
      </c>
      <c r="BQ43" s="180">
        <v>14631698</v>
      </c>
      <c r="BR43" s="180">
        <v>781705</v>
      </c>
      <c r="BS43" s="180">
        <v>22040135</v>
      </c>
      <c r="BT43" s="180">
        <v>893017</v>
      </c>
      <c r="BU43" s="180">
        <v>7196461</v>
      </c>
      <c r="BV43" s="180">
        <v>1153338</v>
      </c>
      <c r="BW43" s="180">
        <v>0</v>
      </c>
      <c r="BX43" s="180">
        <v>2168070</v>
      </c>
      <c r="BY43" s="180">
        <v>349904</v>
      </c>
      <c r="BZ43" s="180">
        <v>926409</v>
      </c>
      <c r="CA43" s="180">
        <v>190089</v>
      </c>
      <c r="CB43" s="180">
        <v>685403</v>
      </c>
      <c r="CC43" s="180">
        <v>0</v>
      </c>
      <c r="CD43" s="180">
        <v>410758</v>
      </c>
    </row>
    <row r="44" spans="1:82" x14ac:dyDescent="0.3">
      <c r="A44" s="180">
        <v>368</v>
      </c>
      <c r="C44" s="180"/>
      <c r="D44" s="180">
        <v>0</v>
      </c>
      <c r="E44" s="180">
        <v>0</v>
      </c>
      <c r="F44" s="180">
        <v>0</v>
      </c>
      <c r="G44" s="180">
        <v>0</v>
      </c>
      <c r="H44" s="180">
        <v>0</v>
      </c>
      <c r="I44" s="180">
        <v>0</v>
      </c>
      <c r="J44" s="180">
        <v>0</v>
      </c>
      <c r="K44" s="180">
        <v>0</v>
      </c>
      <c r="L44" s="180">
        <v>0</v>
      </c>
      <c r="M44" s="180">
        <v>203748</v>
      </c>
      <c r="N44" s="180">
        <v>0</v>
      </c>
      <c r="O44" s="180">
        <v>0</v>
      </c>
      <c r="P44" s="180">
        <v>0</v>
      </c>
      <c r="Q44" s="180">
        <v>114352</v>
      </c>
      <c r="R44" s="180">
        <v>0</v>
      </c>
      <c r="S44" s="180">
        <v>0</v>
      </c>
      <c r="T44" s="180">
        <v>44124</v>
      </c>
      <c r="U44" s="180">
        <v>0</v>
      </c>
      <c r="V44" s="180">
        <v>0</v>
      </c>
      <c r="W44" s="180">
        <v>0</v>
      </c>
      <c r="X44" s="180">
        <v>0</v>
      </c>
      <c r="Y44" s="180">
        <v>341210</v>
      </c>
      <c r="Z44" s="180">
        <v>0</v>
      </c>
      <c r="AA44" s="180">
        <v>83775</v>
      </c>
      <c r="AB44" s="180">
        <v>0</v>
      </c>
      <c r="AC44" s="180">
        <v>31930</v>
      </c>
      <c r="AD44" s="180">
        <v>0</v>
      </c>
      <c r="AE44" s="180">
        <v>0</v>
      </c>
      <c r="AF44" s="180">
        <v>4300</v>
      </c>
      <c r="AG44" s="180">
        <v>0</v>
      </c>
      <c r="AH44" s="180">
        <v>0</v>
      </c>
      <c r="AI44" s="180">
        <v>0</v>
      </c>
      <c r="AJ44" s="180">
        <v>0</v>
      </c>
      <c r="AK44" s="180">
        <v>0</v>
      </c>
      <c r="AL44" s="180">
        <v>0</v>
      </c>
      <c r="AM44" s="180">
        <v>32340</v>
      </c>
      <c r="AN44" s="180">
        <v>0</v>
      </c>
      <c r="AO44" s="180">
        <v>0</v>
      </c>
      <c r="AP44" s="180">
        <v>0</v>
      </c>
      <c r="AQ44" s="180">
        <v>0</v>
      </c>
      <c r="AR44" s="180">
        <v>0</v>
      </c>
      <c r="AS44" s="180">
        <v>0</v>
      </c>
      <c r="AT44" s="180">
        <v>0</v>
      </c>
      <c r="AU44" s="180">
        <v>0</v>
      </c>
      <c r="AV44" s="180">
        <v>25239</v>
      </c>
      <c r="AW44" s="180">
        <v>12905</v>
      </c>
      <c r="AX44" s="180">
        <v>33000</v>
      </c>
      <c r="AY44" s="180">
        <v>1529419</v>
      </c>
      <c r="AZ44" s="180">
        <v>0</v>
      </c>
      <c r="BA44" s="180">
        <v>0</v>
      </c>
      <c r="BB44" s="180">
        <v>0</v>
      </c>
      <c r="BC44" s="180">
        <v>3075</v>
      </c>
      <c r="BD44" s="180">
        <v>0</v>
      </c>
      <c r="BE44" s="180">
        <v>0</v>
      </c>
      <c r="BF44" s="180">
        <v>0</v>
      </c>
      <c r="BG44" s="180">
        <v>0</v>
      </c>
      <c r="BH44" s="180">
        <v>0</v>
      </c>
      <c r="BI44" s="180">
        <v>0</v>
      </c>
      <c r="BJ44" s="180">
        <v>0</v>
      </c>
      <c r="BK44" s="180">
        <v>0</v>
      </c>
      <c r="BL44" s="180">
        <v>0</v>
      </c>
      <c r="BM44" s="180">
        <v>0</v>
      </c>
      <c r="BN44" s="180">
        <v>26000</v>
      </c>
      <c r="BO44" s="180">
        <v>0</v>
      </c>
      <c r="BP44" s="180">
        <v>0</v>
      </c>
      <c r="BQ44" s="180">
        <v>0</v>
      </c>
      <c r="BR44" s="180">
        <v>0</v>
      </c>
      <c r="BS44" s="180">
        <v>0</v>
      </c>
      <c r="BT44" s="180">
        <v>0</v>
      </c>
      <c r="BU44" s="180">
        <v>863875</v>
      </c>
      <c r="BV44" s="180">
        <v>0</v>
      </c>
      <c r="BW44" s="180">
        <v>0</v>
      </c>
      <c r="BX44" s="180">
        <v>0</v>
      </c>
      <c r="BY44" s="180">
        <v>0</v>
      </c>
      <c r="BZ44" s="180">
        <v>0</v>
      </c>
      <c r="CA44" s="180">
        <v>0</v>
      </c>
      <c r="CB44" s="180">
        <v>0</v>
      </c>
      <c r="CC44" s="180">
        <v>0</v>
      </c>
      <c r="CD44" s="180">
        <v>0</v>
      </c>
    </row>
    <row r="45" spans="1:82" x14ac:dyDescent="0.3">
      <c r="A45" s="180">
        <v>4</v>
      </c>
      <c r="C45" s="180"/>
      <c r="D45" s="180">
        <v>0</v>
      </c>
      <c r="E45" s="180">
        <v>4884</v>
      </c>
      <c r="F45" s="180">
        <v>0</v>
      </c>
      <c r="G45" s="180">
        <v>65640</v>
      </c>
      <c r="H45" s="180">
        <v>62428</v>
      </c>
      <c r="I45" s="180">
        <v>15406</v>
      </c>
      <c r="J45" s="180">
        <v>322</v>
      </c>
      <c r="K45" s="180">
        <v>1996</v>
      </c>
      <c r="L45" s="180">
        <v>6482</v>
      </c>
      <c r="M45" s="180">
        <v>411893</v>
      </c>
      <c r="N45" s="180">
        <v>5320</v>
      </c>
      <c r="O45" s="180">
        <v>126322</v>
      </c>
      <c r="P45" s="180">
        <v>1238</v>
      </c>
      <c r="Q45" s="180">
        <v>2286673</v>
      </c>
      <c r="R45" s="180">
        <v>55140</v>
      </c>
      <c r="S45" s="180">
        <v>4092</v>
      </c>
      <c r="T45" s="180">
        <v>6891927</v>
      </c>
      <c r="U45" s="180">
        <v>1077263</v>
      </c>
      <c r="V45" s="180">
        <v>1014929</v>
      </c>
      <c r="W45" s="180">
        <v>2258931</v>
      </c>
      <c r="X45" s="180">
        <v>0</v>
      </c>
      <c r="Y45" s="180">
        <v>1415500</v>
      </c>
      <c r="Z45" s="180">
        <v>25961</v>
      </c>
      <c r="AA45" s="180">
        <v>319138</v>
      </c>
      <c r="AB45" s="180">
        <v>195657</v>
      </c>
      <c r="AC45" s="180">
        <v>58279</v>
      </c>
      <c r="AD45" s="180">
        <v>42516</v>
      </c>
      <c r="AE45" s="180">
        <v>24854</v>
      </c>
      <c r="AF45" s="180">
        <v>686439</v>
      </c>
      <c r="AG45" s="180">
        <v>350438</v>
      </c>
      <c r="AH45" s="180">
        <v>9008</v>
      </c>
      <c r="AI45" s="180">
        <v>2963461</v>
      </c>
      <c r="AJ45" s="180">
        <v>14310</v>
      </c>
      <c r="AK45" s="180">
        <v>0</v>
      </c>
      <c r="AL45" s="180">
        <v>0</v>
      </c>
      <c r="AM45" s="180">
        <v>503407</v>
      </c>
      <c r="AN45" s="180">
        <v>30258</v>
      </c>
      <c r="AO45" s="180">
        <v>4633</v>
      </c>
      <c r="AP45" s="180">
        <v>0</v>
      </c>
      <c r="AQ45" s="180">
        <v>178581</v>
      </c>
      <c r="AR45" s="180">
        <v>140267</v>
      </c>
      <c r="AS45" s="180">
        <v>20677</v>
      </c>
      <c r="AT45" s="180">
        <v>97184</v>
      </c>
      <c r="AU45" s="180">
        <v>0</v>
      </c>
      <c r="AV45" s="180">
        <v>269341</v>
      </c>
      <c r="AW45" s="180">
        <v>66600</v>
      </c>
      <c r="AX45" s="180">
        <v>68410</v>
      </c>
      <c r="AY45" s="180">
        <v>1720513</v>
      </c>
      <c r="AZ45" s="180">
        <v>119536</v>
      </c>
      <c r="BA45" s="180">
        <v>78484</v>
      </c>
      <c r="BB45" s="180">
        <v>0</v>
      </c>
      <c r="BC45" s="180">
        <v>48002</v>
      </c>
      <c r="BD45" s="180">
        <v>562411</v>
      </c>
      <c r="BE45" s="180">
        <v>2846</v>
      </c>
      <c r="BF45" s="180">
        <v>2804</v>
      </c>
      <c r="BG45" s="180">
        <v>0</v>
      </c>
      <c r="BH45" s="180">
        <v>1121</v>
      </c>
      <c r="BI45" s="180">
        <v>2862</v>
      </c>
      <c r="BJ45" s="180">
        <v>64520</v>
      </c>
      <c r="BK45" s="180">
        <v>213873</v>
      </c>
      <c r="BL45" s="180">
        <v>0</v>
      </c>
      <c r="BM45" s="180">
        <v>77359</v>
      </c>
      <c r="BN45" s="180">
        <v>257428</v>
      </c>
      <c r="BO45" s="180">
        <v>88737</v>
      </c>
      <c r="BP45" s="180">
        <v>0</v>
      </c>
      <c r="BQ45" s="180">
        <v>1314991</v>
      </c>
      <c r="BR45" s="180">
        <v>46529</v>
      </c>
      <c r="BS45" s="180">
        <v>1890401</v>
      </c>
      <c r="BT45" s="180">
        <v>12858</v>
      </c>
      <c r="BU45" s="180">
        <v>1118043</v>
      </c>
      <c r="BV45" s="180">
        <v>237721</v>
      </c>
      <c r="BW45" s="180">
        <v>0</v>
      </c>
      <c r="BX45" s="180">
        <v>43929</v>
      </c>
      <c r="BY45" s="180">
        <v>2229</v>
      </c>
      <c r="BZ45" s="180">
        <v>11667</v>
      </c>
      <c r="CA45" s="180">
        <v>8136</v>
      </c>
      <c r="CB45" s="180">
        <v>25630</v>
      </c>
      <c r="CC45" s="180">
        <v>0</v>
      </c>
      <c r="CD45" s="180">
        <v>20738</v>
      </c>
    </row>
    <row r="46" spans="1:82" x14ac:dyDescent="0.3">
      <c r="A46" s="180">
        <v>5</v>
      </c>
      <c r="C46" s="180"/>
      <c r="D46" s="180">
        <v>0</v>
      </c>
      <c r="E46" s="180">
        <v>0</v>
      </c>
      <c r="F46" s="180">
        <v>0</v>
      </c>
      <c r="G46" s="180">
        <v>8121</v>
      </c>
      <c r="H46" s="180">
        <v>0</v>
      </c>
      <c r="I46" s="180">
        <v>10118</v>
      </c>
      <c r="J46" s="180">
        <v>0</v>
      </c>
      <c r="K46" s="180">
        <v>71</v>
      </c>
      <c r="L46" s="180">
        <v>0</v>
      </c>
      <c r="M46" s="180">
        <v>0</v>
      </c>
      <c r="N46" s="180">
        <v>0</v>
      </c>
      <c r="O46" s="180">
        <v>0</v>
      </c>
      <c r="P46" s="180">
        <v>0</v>
      </c>
      <c r="Q46" s="180">
        <v>20684</v>
      </c>
      <c r="R46" s="180">
        <v>0</v>
      </c>
      <c r="S46" s="180">
        <v>0</v>
      </c>
      <c r="T46" s="180">
        <v>1056727</v>
      </c>
      <c r="U46" s="180">
        <v>799745</v>
      </c>
      <c r="V46" s="180">
        <v>349</v>
      </c>
      <c r="W46" s="180">
        <v>10233</v>
      </c>
      <c r="X46" s="180">
        <v>0</v>
      </c>
      <c r="Y46" s="180">
        <v>18946</v>
      </c>
      <c r="Z46" s="180">
        <v>0</v>
      </c>
      <c r="AA46" s="180">
        <v>0</v>
      </c>
      <c r="AB46" s="180">
        <v>0</v>
      </c>
      <c r="AC46" s="180">
        <v>0</v>
      </c>
      <c r="AD46" s="180">
        <v>0</v>
      </c>
      <c r="AE46" s="180">
        <v>23319</v>
      </c>
      <c r="AF46" s="180">
        <v>4222</v>
      </c>
      <c r="AG46" s="180">
        <v>0</v>
      </c>
      <c r="AH46" s="180">
        <v>166640</v>
      </c>
      <c r="AI46" s="180">
        <v>297778</v>
      </c>
      <c r="AJ46" s="180">
        <v>0</v>
      </c>
      <c r="AK46" s="180">
        <v>0</v>
      </c>
      <c r="AL46" s="180">
        <v>0</v>
      </c>
      <c r="AM46" s="180">
        <v>785</v>
      </c>
      <c r="AN46" s="180">
        <v>1221</v>
      </c>
      <c r="AO46" s="180">
        <v>0</v>
      </c>
      <c r="AP46" s="180">
        <v>0</v>
      </c>
      <c r="AQ46" s="180">
        <v>0</v>
      </c>
      <c r="AR46" s="180">
        <v>13000000</v>
      </c>
      <c r="AS46" s="180">
        <v>300000</v>
      </c>
      <c r="AT46" s="180">
        <v>289</v>
      </c>
      <c r="AU46" s="180">
        <v>0</v>
      </c>
      <c r="AV46" s="180">
        <v>32023</v>
      </c>
      <c r="AW46" s="180">
        <v>0</v>
      </c>
      <c r="AX46" s="180">
        <v>0</v>
      </c>
      <c r="AY46" s="180">
        <v>0</v>
      </c>
      <c r="AZ46" s="180">
        <v>0</v>
      </c>
      <c r="BA46" s="180">
        <v>0</v>
      </c>
      <c r="BB46" s="180">
        <v>0</v>
      </c>
      <c r="BC46" s="180">
        <v>0</v>
      </c>
      <c r="BD46" s="180">
        <v>0</v>
      </c>
      <c r="BE46" s="180">
        <v>0</v>
      </c>
      <c r="BF46" s="180">
        <v>0</v>
      </c>
      <c r="BG46" s="180">
        <v>0</v>
      </c>
      <c r="BH46" s="180">
        <v>0</v>
      </c>
      <c r="BI46" s="180">
        <v>0</v>
      </c>
      <c r="BJ46" s="180">
        <v>0</v>
      </c>
      <c r="BK46" s="180">
        <v>0</v>
      </c>
      <c r="BL46" s="180">
        <v>0</v>
      </c>
      <c r="BM46" s="180">
        <v>0</v>
      </c>
      <c r="BN46" s="180">
        <v>26081</v>
      </c>
      <c r="BO46" s="180">
        <v>0</v>
      </c>
      <c r="BP46" s="180">
        <v>0</v>
      </c>
      <c r="BQ46" s="180">
        <v>0</v>
      </c>
      <c r="BR46" s="180">
        <v>0</v>
      </c>
      <c r="BS46" s="180">
        <v>0</v>
      </c>
      <c r="BT46" s="180">
        <v>2510</v>
      </c>
      <c r="BU46" s="180">
        <v>470855</v>
      </c>
      <c r="BV46" s="180">
        <v>0</v>
      </c>
      <c r="BW46" s="180">
        <v>0</v>
      </c>
      <c r="BX46" s="180">
        <v>0</v>
      </c>
      <c r="BY46" s="180">
        <v>7028</v>
      </c>
      <c r="BZ46" s="180">
        <v>327756</v>
      </c>
      <c r="CA46" s="180">
        <v>344</v>
      </c>
      <c r="CB46" s="180">
        <v>0</v>
      </c>
      <c r="CC46" s="180">
        <v>0</v>
      </c>
      <c r="CD46" s="180">
        <v>0</v>
      </c>
    </row>
    <row r="47" spans="1:82" x14ac:dyDescent="0.3">
      <c r="A47" s="180">
        <v>380</v>
      </c>
      <c r="C47" s="180"/>
      <c r="D47" s="180">
        <v>0</v>
      </c>
      <c r="E47" s="180">
        <v>1020</v>
      </c>
      <c r="F47" s="180">
        <v>0</v>
      </c>
      <c r="G47" s="180">
        <v>44121</v>
      </c>
      <c r="H47" s="180">
        <v>13681</v>
      </c>
      <c r="I47" s="180">
        <v>48236</v>
      </c>
      <c r="J47" s="180">
        <v>2792</v>
      </c>
      <c r="K47" s="180">
        <v>558</v>
      </c>
      <c r="L47" s="180">
        <v>1555</v>
      </c>
      <c r="M47" s="180">
        <v>149064</v>
      </c>
      <c r="N47" s="180">
        <v>1542</v>
      </c>
      <c r="O47" s="180">
        <v>68570</v>
      </c>
      <c r="P47" s="180">
        <v>579</v>
      </c>
      <c r="Q47" s="180">
        <v>839689</v>
      </c>
      <c r="R47" s="180">
        <v>0</v>
      </c>
      <c r="S47" s="180">
        <v>0</v>
      </c>
      <c r="T47" s="180">
        <v>0</v>
      </c>
      <c r="U47" s="180">
        <v>0</v>
      </c>
      <c r="V47" s="180">
        <v>275407</v>
      </c>
      <c r="W47" s="180">
        <v>6490</v>
      </c>
      <c r="X47" s="180">
        <v>0</v>
      </c>
      <c r="Y47" s="180">
        <v>195935</v>
      </c>
      <c r="Z47" s="180">
        <v>70535</v>
      </c>
      <c r="AA47" s="180">
        <v>123147</v>
      </c>
      <c r="AB47" s="180">
        <v>118558</v>
      </c>
      <c r="AC47" s="180">
        <v>20432</v>
      </c>
      <c r="AD47" s="180">
        <v>87355</v>
      </c>
      <c r="AE47" s="180">
        <v>98413</v>
      </c>
      <c r="AF47" s="180">
        <v>4971</v>
      </c>
      <c r="AG47" s="180">
        <v>257800</v>
      </c>
      <c r="AH47" s="180">
        <v>24271</v>
      </c>
      <c r="AI47" s="180">
        <v>237934</v>
      </c>
      <c r="AJ47" s="180">
        <v>1652</v>
      </c>
      <c r="AK47" s="180">
        <v>0</v>
      </c>
      <c r="AL47" s="180">
        <v>0</v>
      </c>
      <c r="AM47" s="180">
        <v>339197</v>
      </c>
      <c r="AN47" s="180">
        <v>15692</v>
      </c>
      <c r="AO47" s="180">
        <v>34993</v>
      </c>
      <c r="AP47" s="180">
        <v>0</v>
      </c>
      <c r="AQ47" s="180">
        <v>49114</v>
      </c>
      <c r="AR47" s="180">
        <v>33722749</v>
      </c>
      <c r="AS47" s="180">
        <v>13944</v>
      </c>
      <c r="AT47" s="180">
        <v>40590</v>
      </c>
      <c r="AU47" s="180">
        <v>0</v>
      </c>
      <c r="AV47" s="180">
        <v>97181</v>
      </c>
      <c r="AW47" s="180">
        <v>8136</v>
      </c>
      <c r="AX47" s="180">
        <v>44033</v>
      </c>
      <c r="AY47" s="180">
        <v>0</v>
      </c>
      <c r="AZ47" s="180">
        <v>8547</v>
      </c>
      <c r="BA47" s="180">
        <v>43191</v>
      </c>
      <c r="BB47" s="180">
        <v>0</v>
      </c>
      <c r="BC47" s="180">
        <v>1368</v>
      </c>
      <c r="BD47" s="180">
        <v>138961</v>
      </c>
      <c r="BE47" s="180">
        <v>0</v>
      </c>
      <c r="BF47" s="180">
        <v>31283</v>
      </c>
      <c r="BG47" s="180">
        <v>0</v>
      </c>
      <c r="BH47" s="180">
        <v>372</v>
      </c>
      <c r="BI47" s="180">
        <v>17018</v>
      </c>
      <c r="BJ47" s="180">
        <v>4116</v>
      </c>
      <c r="BK47" s="180">
        <v>112295</v>
      </c>
      <c r="BL47" s="180">
        <v>0</v>
      </c>
      <c r="BM47" s="180">
        <v>11536</v>
      </c>
      <c r="BN47" s="180">
        <v>64524</v>
      </c>
      <c r="BO47" s="180">
        <v>1171</v>
      </c>
      <c r="BP47" s="180">
        <v>4514</v>
      </c>
      <c r="BQ47" s="180">
        <v>27839</v>
      </c>
      <c r="BR47" s="180">
        <v>47117</v>
      </c>
      <c r="BS47" s="180">
        <v>105046</v>
      </c>
      <c r="BT47" s="180">
        <v>10355</v>
      </c>
      <c r="BU47" s="180">
        <v>79424</v>
      </c>
      <c r="BV47" s="180">
        <v>7489</v>
      </c>
      <c r="BW47" s="180">
        <v>0</v>
      </c>
      <c r="BX47" s="180">
        <v>40040</v>
      </c>
      <c r="BY47" s="180">
        <v>158</v>
      </c>
      <c r="BZ47" s="180">
        <v>17366</v>
      </c>
      <c r="CA47" s="180">
        <v>1122</v>
      </c>
      <c r="CB47" s="180">
        <v>4921</v>
      </c>
      <c r="CC47" s="180">
        <v>0</v>
      </c>
      <c r="CD47" s="180">
        <v>2648</v>
      </c>
    </row>
    <row r="48" spans="1:82" x14ac:dyDescent="0.3">
      <c r="A48" s="180">
        <v>391</v>
      </c>
      <c r="C48" s="180"/>
      <c r="D48" s="180">
        <v>0</v>
      </c>
      <c r="E48" s="180">
        <v>4627</v>
      </c>
      <c r="F48" s="180">
        <v>0</v>
      </c>
      <c r="G48" s="180">
        <v>356666</v>
      </c>
      <c r="H48" s="180">
        <v>259513</v>
      </c>
      <c r="I48" s="180">
        <v>347158</v>
      </c>
      <c r="J48" s="180">
        <v>11253</v>
      </c>
      <c r="K48" s="180">
        <v>62069</v>
      </c>
      <c r="L48" s="180">
        <v>14797</v>
      </c>
      <c r="M48" s="180">
        <v>2252834</v>
      </c>
      <c r="N48" s="180">
        <v>68775</v>
      </c>
      <c r="O48" s="180">
        <v>1916956</v>
      </c>
      <c r="P48" s="180">
        <v>13537</v>
      </c>
      <c r="Q48" s="180">
        <v>5615860</v>
      </c>
      <c r="R48" s="180">
        <v>176459</v>
      </c>
      <c r="S48" s="180">
        <v>4691</v>
      </c>
      <c r="T48" s="180">
        <v>10138939</v>
      </c>
      <c r="U48" s="180">
        <v>3356971</v>
      </c>
      <c r="V48" s="180">
        <v>2216423</v>
      </c>
      <c r="W48" s="180">
        <v>5498323</v>
      </c>
      <c r="X48" s="180">
        <v>0</v>
      </c>
      <c r="Y48" s="180">
        <v>2358623</v>
      </c>
      <c r="Z48" s="180">
        <v>170388</v>
      </c>
      <c r="AA48" s="180">
        <v>1239641</v>
      </c>
      <c r="AB48" s="180">
        <v>705879</v>
      </c>
      <c r="AC48" s="180">
        <v>201165</v>
      </c>
      <c r="AD48" s="180">
        <v>661423</v>
      </c>
      <c r="AE48" s="180">
        <v>62169</v>
      </c>
      <c r="AF48" s="180">
        <v>5102787</v>
      </c>
      <c r="AG48" s="180">
        <v>577654</v>
      </c>
      <c r="AH48" s="180">
        <v>223837</v>
      </c>
      <c r="AI48" s="180">
        <v>14316843</v>
      </c>
      <c r="AJ48" s="180">
        <v>73476</v>
      </c>
      <c r="AK48" s="180">
        <v>0</v>
      </c>
      <c r="AL48" s="180">
        <v>0</v>
      </c>
      <c r="AM48" s="180">
        <v>2752304</v>
      </c>
      <c r="AN48" s="180">
        <v>59545</v>
      </c>
      <c r="AO48" s="180">
        <v>90891</v>
      </c>
      <c r="AP48" s="180">
        <v>31308</v>
      </c>
      <c r="AQ48" s="180">
        <v>649420</v>
      </c>
      <c r="AR48" s="180">
        <v>1018474</v>
      </c>
      <c r="AS48" s="180">
        <v>94833</v>
      </c>
      <c r="AT48" s="180">
        <v>380565</v>
      </c>
      <c r="AU48" s="180">
        <v>0</v>
      </c>
      <c r="AV48" s="180">
        <v>433211</v>
      </c>
      <c r="AW48" s="180">
        <v>220563</v>
      </c>
      <c r="AX48" s="180">
        <v>180780</v>
      </c>
      <c r="AY48" s="180">
        <v>242785</v>
      </c>
      <c r="AZ48" s="180">
        <v>67738</v>
      </c>
      <c r="BA48" s="180">
        <v>75551</v>
      </c>
      <c r="BB48" s="180">
        <v>0</v>
      </c>
      <c r="BC48" s="180">
        <v>149591</v>
      </c>
      <c r="BD48" s="180">
        <v>827934</v>
      </c>
      <c r="BE48" s="180">
        <v>5430</v>
      </c>
      <c r="BF48" s="180">
        <v>97764</v>
      </c>
      <c r="BG48" s="180">
        <v>0</v>
      </c>
      <c r="BH48" s="180">
        <v>7006</v>
      </c>
      <c r="BI48" s="180">
        <v>33341</v>
      </c>
      <c r="BJ48" s="180">
        <v>17262</v>
      </c>
      <c r="BK48" s="180">
        <v>424707</v>
      </c>
      <c r="BL48" s="180">
        <v>0</v>
      </c>
      <c r="BM48" s="180">
        <v>577060</v>
      </c>
      <c r="BN48" s="180">
        <v>589790</v>
      </c>
      <c r="BO48" s="180">
        <v>88626</v>
      </c>
      <c r="BP48" s="180">
        <v>246283</v>
      </c>
      <c r="BQ48" s="180">
        <v>2624890</v>
      </c>
      <c r="BR48" s="180">
        <v>123727</v>
      </c>
      <c r="BS48" s="180">
        <v>822368</v>
      </c>
      <c r="BT48" s="180">
        <v>171100</v>
      </c>
      <c r="BU48" s="180">
        <v>483017</v>
      </c>
      <c r="BV48" s="180">
        <v>71696</v>
      </c>
      <c r="BW48" s="180">
        <v>0</v>
      </c>
      <c r="BX48" s="180">
        <v>124723</v>
      </c>
      <c r="BY48" s="180">
        <v>20413</v>
      </c>
      <c r="BZ48" s="180">
        <v>390941</v>
      </c>
      <c r="CA48" s="180">
        <v>7521</v>
      </c>
      <c r="CB48" s="180">
        <v>96262</v>
      </c>
      <c r="CC48" s="180">
        <v>0</v>
      </c>
      <c r="CD48" s="180">
        <v>1085</v>
      </c>
    </row>
    <row r="49" spans="1:82" x14ac:dyDescent="0.3">
      <c r="A49" s="180">
        <v>7</v>
      </c>
      <c r="C49" s="180"/>
      <c r="D49" s="180">
        <v>0</v>
      </c>
      <c r="E49" s="180">
        <v>0</v>
      </c>
      <c r="F49" s="180">
        <v>0</v>
      </c>
      <c r="G49" s="180">
        <v>0</v>
      </c>
      <c r="H49" s="180">
        <v>0</v>
      </c>
      <c r="I49" s="180">
        <v>8069</v>
      </c>
      <c r="J49" s="180">
        <v>0</v>
      </c>
      <c r="K49" s="180">
        <v>0</v>
      </c>
      <c r="L49" s="180">
        <v>0</v>
      </c>
      <c r="M49" s="180">
        <v>0</v>
      </c>
      <c r="N49" s="180">
        <v>0</v>
      </c>
      <c r="O49" s="180">
        <v>0</v>
      </c>
      <c r="P49" s="180">
        <v>0</v>
      </c>
      <c r="Q49" s="180">
        <v>448815</v>
      </c>
      <c r="R49" s="180">
        <v>0</v>
      </c>
      <c r="S49" s="180">
        <v>8723</v>
      </c>
      <c r="T49" s="180">
        <v>287219</v>
      </c>
      <c r="U49" s="180">
        <v>32540</v>
      </c>
      <c r="V49" s="180">
        <v>177568</v>
      </c>
      <c r="W49" s="180">
        <v>0</v>
      </c>
      <c r="X49" s="180">
        <v>0</v>
      </c>
      <c r="Y49" s="180">
        <v>5355</v>
      </c>
      <c r="Z49" s="180">
        <v>3733</v>
      </c>
      <c r="AA49" s="180">
        <v>154119</v>
      </c>
      <c r="AB49" s="180">
        <v>15000</v>
      </c>
      <c r="AC49" s="180">
        <v>0</v>
      </c>
      <c r="AD49" s="180">
        <v>56679</v>
      </c>
      <c r="AE49" s="180">
        <v>0</v>
      </c>
      <c r="AF49" s="180">
        <v>73819</v>
      </c>
      <c r="AG49" s="180">
        <v>2742</v>
      </c>
      <c r="AH49" s="180">
        <v>0</v>
      </c>
      <c r="AI49" s="180">
        <v>294458</v>
      </c>
      <c r="AJ49" s="180">
        <v>0</v>
      </c>
      <c r="AK49" s="180">
        <v>0</v>
      </c>
      <c r="AL49" s="180">
        <v>0</v>
      </c>
      <c r="AM49" s="180">
        <v>49505</v>
      </c>
      <c r="AN49" s="180">
        <v>0</v>
      </c>
      <c r="AO49" s="180">
        <v>0</v>
      </c>
      <c r="AP49" s="180">
        <v>0</v>
      </c>
      <c r="AQ49" s="180">
        <v>0</v>
      </c>
      <c r="AR49" s="180">
        <v>0</v>
      </c>
      <c r="AS49" s="180">
        <v>0</v>
      </c>
      <c r="AT49" s="180">
        <v>0</v>
      </c>
      <c r="AU49" s="180">
        <v>0</v>
      </c>
      <c r="AV49" s="180">
        <v>146420</v>
      </c>
      <c r="AW49" s="180">
        <v>0</v>
      </c>
      <c r="AX49" s="180">
        <v>0</v>
      </c>
      <c r="AY49" s="180">
        <v>0</v>
      </c>
      <c r="AZ49" s="180">
        <v>0</v>
      </c>
      <c r="BA49" s="180">
        <v>0</v>
      </c>
      <c r="BB49" s="180">
        <v>0</v>
      </c>
      <c r="BC49" s="180">
        <v>2972</v>
      </c>
      <c r="BD49" s="180">
        <v>3404</v>
      </c>
      <c r="BE49" s="180">
        <v>0</v>
      </c>
      <c r="BF49" s="180">
        <v>0</v>
      </c>
      <c r="BG49" s="180">
        <v>0</v>
      </c>
      <c r="BH49" s="180">
        <v>0</v>
      </c>
      <c r="BI49" s="180">
        <v>0</v>
      </c>
      <c r="BJ49" s="180">
        <v>1474</v>
      </c>
      <c r="BK49" s="180">
        <v>0</v>
      </c>
      <c r="BL49" s="180">
        <v>0</v>
      </c>
      <c r="BM49" s="180">
        <v>0</v>
      </c>
      <c r="BN49" s="180">
        <v>53574</v>
      </c>
      <c r="BO49" s="180">
        <v>0</v>
      </c>
      <c r="BP49" s="180">
        <v>0</v>
      </c>
      <c r="BQ49" s="180">
        <v>99188</v>
      </c>
      <c r="BR49" s="180">
        <v>0</v>
      </c>
      <c r="BS49" s="180">
        <v>6653</v>
      </c>
      <c r="BT49" s="180">
        <v>0</v>
      </c>
      <c r="BU49" s="180">
        <v>0</v>
      </c>
      <c r="BV49" s="180">
        <v>350</v>
      </c>
      <c r="BW49" s="180">
        <v>0</v>
      </c>
      <c r="BX49" s="180">
        <v>0</v>
      </c>
      <c r="BY49" s="180">
        <v>0</v>
      </c>
      <c r="BZ49" s="180">
        <v>0</v>
      </c>
      <c r="CA49" s="180">
        <v>0</v>
      </c>
      <c r="CB49" s="180">
        <v>27854</v>
      </c>
      <c r="CC49" s="180">
        <v>0</v>
      </c>
      <c r="CD49" s="180">
        <v>0</v>
      </c>
    </row>
    <row r="50" spans="1:82" x14ac:dyDescent="0.3">
      <c r="A50" s="180">
        <v>11</v>
      </c>
      <c r="C50" s="180"/>
      <c r="D50" s="180">
        <v>0</v>
      </c>
      <c r="E50" s="180">
        <v>37312</v>
      </c>
      <c r="F50" s="180">
        <v>0</v>
      </c>
      <c r="G50" s="180">
        <v>342316</v>
      </c>
      <c r="H50" s="180">
        <v>0</v>
      </c>
      <c r="I50" s="180">
        <v>0</v>
      </c>
      <c r="J50" s="180">
        <v>0</v>
      </c>
      <c r="K50" s="180">
        <v>0</v>
      </c>
      <c r="L50" s="180">
        <v>17464</v>
      </c>
      <c r="M50" s="180">
        <v>695500</v>
      </c>
      <c r="N50" s="180">
        <v>107543</v>
      </c>
      <c r="O50" s="180">
        <v>14</v>
      </c>
      <c r="P50" s="180">
        <v>0</v>
      </c>
      <c r="Q50" s="180">
        <v>1147750</v>
      </c>
      <c r="R50" s="180">
        <v>47844</v>
      </c>
      <c r="S50" s="180">
        <v>0</v>
      </c>
      <c r="T50" s="180">
        <v>944917</v>
      </c>
      <c r="U50" s="180">
        <v>0</v>
      </c>
      <c r="V50" s="180">
        <v>725145</v>
      </c>
      <c r="W50" s="180">
        <v>4529378</v>
      </c>
      <c r="X50" s="180">
        <v>0</v>
      </c>
      <c r="Y50" s="180">
        <v>510468</v>
      </c>
      <c r="Z50" s="180">
        <v>85839</v>
      </c>
      <c r="AA50" s="180">
        <v>1906801</v>
      </c>
      <c r="AB50" s="180">
        <v>299367</v>
      </c>
      <c r="AC50" s="180">
        <v>41253</v>
      </c>
      <c r="AD50" s="180">
        <v>68874</v>
      </c>
      <c r="AE50" s="180">
        <v>93279</v>
      </c>
      <c r="AF50" s="180">
        <v>144188</v>
      </c>
      <c r="AG50" s="180">
        <v>0</v>
      </c>
      <c r="AH50" s="180">
        <v>82408</v>
      </c>
      <c r="AI50" s="180">
        <v>376471</v>
      </c>
      <c r="AJ50" s="180">
        <v>171759</v>
      </c>
      <c r="AK50" s="180">
        <v>0</v>
      </c>
      <c r="AL50" s="180">
        <v>0</v>
      </c>
      <c r="AM50" s="180">
        <v>342525</v>
      </c>
      <c r="AN50" s="180">
        <v>103554</v>
      </c>
      <c r="AO50" s="180">
        <v>28530</v>
      </c>
      <c r="AP50" s="180">
        <v>0</v>
      </c>
      <c r="AQ50" s="180">
        <v>14576</v>
      </c>
      <c r="AR50" s="180">
        <v>0</v>
      </c>
      <c r="AS50" s="180">
        <v>49204</v>
      </c>
      <c r="AT50" s="180">
        <v>212417</v>
      </c>
      <c r="AU50" s="180">
        <v>0</v>
      </c>
      <c r="AV50" s="180">
        <v>756319</v>
      </c>
      <c r="AW50" s="180">
        <v>0</v>
      </c>
      <c r="AX50" s="180">
        <v>94683</v>
      </c>
      <c r="AY50" s="180">
        <v>111809</v>
      </c>
      <c r="AZ50" s="180">
        <v>53755</v>
      </c>
      <c r="BA50" s="180">
        <v>225217</v>
      </c>
      <c r="BB50" s="180">
        <v>0</v>
      </c>
      <c r="BC50" s="180">
        <v>0</v>
      </c>
      <c r="BD50" s="180">
        <v>222089</v>
      </c>
      <c r="BE50" s="180">
        <v>36412</v>
      </c>
      <c r="BF50" s="180">
        <v>28823</v>
      </c>
      <c r="BG50" s="180">
        <v>0</v>
      </c>
      <c r="BH50" s="180">
        <v>0</v>
      </c>
      <c r="BI50" s="180">
        <v>38662</v>
      </c>
      <c r="BJ50" s="180">
        <v>16089</v>
      </c>
      <c r="BK50" s="180">
        <v>76929</v>
      </c>
      <c r="BL50" s="180">
        <v>0</v>
      </c>
      <c r="BM50" s="180">
        <v>87448</v>
      </c>
      <c r="BN50" s="180">
        <v>48483</v>
      </c>
      <c r="BO50" s="180">
        <v>142129</v>
      </c>
      <c r="BP50" s="180">
        <v>163038</v>
      </c>
      <c r="BQ50" s="180">
        <v>0</v>
      </c>
      <c r="BR50" s="180">
        <v>207879</v>
      </c>
      <c r="BS50" s="180">
        <v>384690</v>
      </c>
      <c r="BT50" s="180">
        <v>72205</v>
      </c>
      <c r="BU50" s="180">
        <v>123587</v>
      </c>
      <c r="BV50" s="180">
        <v>0</v>
      </c>
      <c r="BW50" s="180">
        <v>0</v>
      </c>
      <c r="BX50" s="180">
        <v>209942</v>
      </c>
      <c r="BY50" s="180">
        <v>117881</v>
      </c>
      <c r="BZ50" s="180">
        <v>34759</v>
      </c>
      <c r="CA50" s="180">
        <v>8457</v>
      </c>
      <c r="CB50" s="180">
        <v>59332</v>
      </c>
      <c r="CC50" s="180">
        <v>0</v>
      </c>
      <c r="CD50" s="180">
        <v>18636</v>
      </c>
    </row>
    <row r="51" spans="1:82" x14ac:dyDescent="0.3">
      <c r="A51" s="180">
        <v>645</v>
      </c>
      <c r="C51" s="180"/>
      <c r="D51" s="180">
        <v>0</v>
      </c>
      <c r="E51" s="180">
        <v>0</v>
      </c>
      <c r="F51" s="180">
        <v>0</v>
      </c>
      <c r="G51" s="180">
        <v>110000</v>
      </c>
      <c r="H51" s="180">
        <v>1361025</v>
      </c>
      <c r="I51" s="180">
        <v>40869</v>
      </c>
      <c r="J51" s="180">
        <v>16038</v>
      </c>
      <c r="K51" s="180">
        <v>0</v>
      </c>
      <c r="L51" s="180">
        <v>0</v>
      </c>
      <c r="M51" s="180">
        <v>1590509</v>
      </c>
      <c r="N51" s="180">
        <v>12938</v>
      </c>
      <c r="O51" s="180">
        <v>121149</v>
      </c>
      <c r="P51" s="180">
        <v>10851</v>
      </c>
      <c r="Q51" s="180">
        <v>18377984</v>
      </c>
      <c r="R51" s="180">
        <v>34983</v>
      </c>
      <c r="S51" s="180">
        <v>0</v>
      </c>
      <c r="T51" s="180">
        <v>0</v>
      </c>
      <c r="U51" s="180">
        <v>2015752</v>
      </c>
      <c r="V51" s="180">
        <v>0</v>
      </c>
      <c r="W51" s="180">
        <v>2577037</v>
      </c>
      <c r="X51" s="180">
        <v>0</v>
      </c>
      <c r="Y51" s="180">
        <v>1299230</v>
      </c>
      <c r="Z51" s="180">
        <v>569066</v>
      </c>
      <c r="AA51" s="180">
        <v>2003356</v>
      </c>
      <c r="AB51" s="180">
        <v>0</v>
      </c>
      <c r="AC51" s="180">
        <v>520905</v>
      </c>
      <c r="AD51" s="180">
        <v>0</v>
      </c>
      <c r="AE51" s="180">
        <v>595052</v>
      </c>
      <c r="AF51" s="180">
        <v>316712</v>
      </c>
      <c r="AG51" s="180">
        <v>0</v>
      </c>
      <c r="AH51" s="180">
        <v>0</v>
      </c>
      <c r="AI51" s="180">
        <v>143310</v>
      </c>
      <c r="AJ51" s="180">
        <v>0</v>
      </c>
      <c r="AK51" s="180">
        <v>0</v>
      </c>
      <c r="AL51" s="180">
        <v>0</v>
      </c>
      <c r="AM51" s="180">
        <v>617870</v>
      </c>
      <c r="AN51" s="180">
        <v>97900</v>
      </c>
      <c r="AO51" s="180">
        <v>0</v>
      </c>
      <c r="AP51" s="180">
        <v>14187</v>
      </c>
      <c r="AQ51" s="180">
        <v>0</v>
      </c>
      <c r="AR51" s="180">
        <v>0</v>
      </c>
      <c r="AS51" s="180">
        <v>0</v>
      </c>
      <c r="AT51" s="180">
        <v>445064</v>
      </c>
      <c r="AU51" s="180">
        <v>0</v>
      </c>
      <c r="AV51" s="180">
        <v>0</v>
      </c>
      <c r="AW51" s="180">
        <v>712623</v>
      </c>
      <c r="AX51" s="180">
        <v>0</v>
      </c>
      <c r="AY51" s="180">
        <v>0</v>
      </c>
      <c r="AZ51" s="180">
        <v>0</v>
      </c>
      <c r="BA51" s="180">
        <v>263156</v>
      </c>
      <c r="BB51" s="180">
        <v>0</v>
      </c>
      <c r="BC51" s="180">
        <v>0</v>
      </c>
      <c r="BD51" s="180">
        <v>230955</v>
      </c>
      <c r="BE51" s="180">
        <v>0</v>
      </c>
      <c r="BF51" s="180">
        <v>0</v>
      </c>
      <c r="BG51" s="180">
        <v>0</v>
      </c>
      <c r="BH51" s="180">
        <v>0</v>
      </c>
      <c r="BI51" s="180">
        <v>156135</v>
      </c>
      <c r="BJ51" s="180">
        <v>63846</v>
      </c>
      <c r="BK51" s="180">
        <v>100000</v>
      </c>
      <c r="BL51" s="180">
        <v>0</v>
      </c>
      <c r="BM51" s="180">
        <v>0</v>
      </c>
      <c r="BN51" s="180">
        <v>167000</v>
      </c>
      <c r="BO51" s="180">
        <v>0</v>
      </c>
      <c r="BP51" s="180">
        <v>254861</v>
      </c>
      <c r="BQ51" s="180">
        <v>2530950</v>
      </c>
      <c r="BR51" s="180">
        <v>0</v>
      </c>
      <c r="BS51" s="180">
        <v>320000</v>
      </c>
      <c r="BT51" s="180">
        <v>36502</v>
      </c>
      <c r="BU51" s="180">
        <v>14429</v>
      </c>
      <c r="BV51" s="180">
        <v>0</v>
      </c>
      <c r="BW51" s="180">
        <v>0</v>
      </c>
      <c r="BX51" s="180">
        <v>138316</v>
      </c>
      <c r="BY51" s="180">
        <v>0</v>
      </c>
      <c r="BZ51" s="180">
        <v>0</v>
      </c>
      <c r="CA51" s="180">
        <v>0</v>
      </c>
      <c r="CB51" s="180">
        <v>0</v>
      </c>
      <c r="CC51" s="180">
        <v>0</v>
      </c>
      <c r="CD51" s="180">
        <v>0</v>
      </c>
    </row>
    <row r="52" spans="1:82" x14ac:dyDescent="0.3">
      <c r="A52" s="180">
        <v>646</v>
      </c>
      <c r="C52" s="180"/>
      <c r="D52" s="180">
        <v>0</v>
      </c>
      <c r="E52" s="180">
        <v>149052</v>
      </c>
      <c r="F52" s="180">
        <v>0</v>
      </c>
      <c r="G52" s="180">
        <v>1871450</v>
      </c>
      <c r="H52" s="180">
        <v>4590509</v>
      </c>
      <c r="I52" s="180">
        <v>4776828</v>
      </c>
      <c r="J52" s="180">
        <v>100235</v>
      </c>
      <c r="K52" s="180">
        <v>1000571</v>
      </c>
      <c r="L52" s="180">
        <v>912037</v>
      </c>
      <c r="M52" s="180">
        <v>5888378</v>
      </c>
      <c r="N52" s="180">
        <v>553434</v>
      </c>
      <c r="O52" s="180">
        <v>4753688</v>
      </c>
      <c r="P52" s="180">
        <v>294877</v>
      </c>
      <c r="Q52" s="180">
        <v>11183063</v>
      </c>
      <c r="R52" s="180">
        <v>465950</v>
      </c>
      <c r="S52" s="180">
        <v>174176</v>
      </c>
      <c r="T52" s="180">
        <v>56128087</v>
      </c>
      <c r="U52" s="180">
        <v>4464526</v>
      </c>
      <c r="V52" s="180">
        <v>18833682</v>
      </c>
      <c r="W52" s="180">
        <v>13784522</v>
      </c>
      <c r="X52" s="180">
        <v>0</v>
      </c>
      <c r="Y52" s="180">
        <v>9665039</v>
      </c>
      <c r="Z52" s="180">
        <v>833406</v>
      </c>
      <c r="AA52" s="180">
        <v>10888792</v>
      </c>
      <c r="AB52" s="180">
        <v>671724</v>
      </c>
      <c r="AC52" s="180">
        <v>1701427</v>
      </c>
      <c r="AD52" s="180">
        <v>971738</v>
      </c>
      <c r="AE52" s="180">
        <v>2920310</v>
      </c>
      <c r="AF52" s="180">
        <v>8185984</v>
      </c>
      <c r="AG52" s="180">
        <v>4712583</v>
      </c>
      <c r="AH52" s="180">
        <v>1025098</v>
      </c>
      <c r="AI52" s="180">
        <v>9823280</v>
      </c>
      <c r="AJ52" s="180">
        <v>3522703</v>
      </c>
      <c r="AK52" s="180">
        <v>0</v>
      </c>
      <c r="AL52" s="180">
        <v>0</v>
      </c>
      <c r="AM52" s="180">
        <v>8247946</v>
      </c>
      <c r="AN52" s="180">
        <v>463673</v>
      </c>
      <c r="AO52" s="180">
        <v>516344</v>
      </c>
      <c r="AP52" s="180">
        <v>56230</v>
      </c>
      <c r="AQ52" s="180">
        <v>3663528</v>
      </c>
      <c r="AR52" s="180">
        <v>6034467</v>
      </c>
      <c r="AS52" s="180">
        <v>680258</v>
      </c>
      <c r="AT52" s="180">
        <v>1148115</v>
      </c>
      <c r="AU52" s="180">
        <v>0</v>
      </c>
      <c r="AV52" s="180">
        <v>15954442</v>
      </c>
      <c r="AW52" s="180">
        <v>1386565</v>
      </c>
      <c r="AX52" s="180">
        <v>788487</v>
      </c>
      <c r="AY52" s="180">
        <v>5265341</v>
      </c>
      <c r="AZ52" s="180">
        <v>2114789</v>
      </c>
      <c r="BA52" s="180">
        <v>774823</v>
      </c>
      <c r="BB52" s="180">
        <v>120922</v>
      </c>
      <c r="BC52" s="180">
        <v>431486</v>
      </c>
      <c r="BD52" s="180">
        <v>6292226</v>
      </c>
      <c r="BE52" s="180">
        <v>623224</v>
      </c>
      <c r="BF52" s="180">
        <v>766421</v>
      </c>
      <c r="BG52" s="180">
        <v>0</v>
      </c>
      <c r="BH52" s="180">
        <v>327869</v>
      </c>
      <c r="BI52" s="180">
        <v>290014</v>
      </c>
      <c r="BJ52" s="180">
        <v>176064</v>
      </c>
      <c r="BK52" s="180">
        <v>1964212</v>
      </c>
      <c r="BL52" s="180">
        <v>0</v>
      </c>
      <c r="BM52" s="180">
        <v>32524</v>
      </c>
      <c r="BN52" s="180">
        <v>1209294</v>
      </c>
      <c r="BO52" s="180">
        <v>1114431</v>
      </c>
      <c r="BP52" s="180">
        <v>1881472</v>
      </c>
      <c r="BQ52" s="180">
        <v>2891475</v>
      </c>
      <c r="BR52" s="180">
        <v>316359</v>
      </c>
      <c r="BS52" s="180">
        <v>15690912</v>
      </c>
      <c r="BT52" s="180">
        <v>491392</v>
      </c>
      <c r="BU52" s="180">
        <v>3818287</v>
      </c>
      <c r="BV52" s="180">
        <v>836082</v>
      </c>
      <c r="BW52" s="180">
        <v>0</v>
      </c>
      <c r="BX52" s="180">
        <v>1611120</v>
      </c>
      <c r="BY52" s="180">
        <v>202195</v>
      </c>
      <c r="BZ52" s="180">
        <v>118951</v>
      </c>
      <c r="CA52" s="180">
        <v>164509</v>
      </c>
      <c r="CB52" s="180">
        <v>471404</v>
      </c>
      <c r="CC52" s="180">
        <v>0</v>
      </c>
      <c r="CD52" s="180">
        <v>367651</v>
      </c>
    </row>
    <row r="53" spans="1:82" x14ac:dyDescent="0.3">
      <c r="A53" s="180">
        <v>9</v>
      </c>
      <c r="C53" s="180"/>
      <c r="D53" s="180">
        <v>0</v>
      </c>
      <c r="E53" s="180">
        <v>190991</v>
      </c>
      <c r="F53" s="180">
        <v>0</v>
      </c>
      <c r="G53" s="180">
        <v>5110197</v>
      </c>
      <c r="H53" s="180">
        <v>6211047</v>
      </c>
      <c r="I53" s="180">
        <v>5199355</v>
      </c>
      <c r="J53" s="180">
        <v>127525</v>
      </c>
      <c r="K53" s="180">
        <v>1062640</v>
      </c>
      <c r="L53" s="180">
        <v>1101791</v>
      </c>
      <c r="M53" s="180">
        <v>10790076</v>
      </c>
      <c r="N53" s="180">
        <v>778132</v>
      </c>
      <c r="O53" s="180">
        <v>7791807</v>
      </c>
      <c r="P53" s="180">
        <v>319265</v>
      </c>
      <c r="Q53" s="180">
        <v>38644926</v>
      </c>
      <c r="R53" s="180">
        <v>725236</v>
      </c>
      <c r="S53" s="180">
        <v>187590</v>
      </c>
      <c r="T53" s="180">
        <v>77838970</v>
      </c>
      <c r="U53" s="180">
        <v>10656489</v>
      </c>
      <c r="V53" s="180">
        <v>26070798</v>
      </c>
      <c r="W53" s="180">
        <v>32554766</v>
      </c>
      <c r="X53" s="180">
        <v>0</v>
      </c>
      <c r="Y53" s="180">
        <v>14938438</v>
      </c>
      <c r="Z53" s="180">
        <v>1682872</v>
      </c>
      <c r="AA53" s="180">
        <v>17396516</v>
      </c>
      <c r="AB53" s="180">
        <v>1691970</v>
      </c>
      <c r="AC53" s="180">
        <v>2464750</v>
      </c>
      <c r="AD53" s="180">
        <v>1758714</v>
      </c>
      <c r="AE53" s="180">
        <v>3840985</v>
      </c>
      <c r="AF53" s="180">
        <v>19815156</v>
      </c>
      <c r="AG53" s="180">
        <v>6010335</v>
      </c>
      <c r="AH53" s="180">
        <v>1407921</v>
      </c>
      <c r="AI53" s="180">
        <v>25687191</v>
      </c>
      <c r="AJ53" s="180">
        <v>3767938</v>
      </c>
      <c r="AK53" s="180">
        <v>0</v>
      </c>
      <c r="AL53" s="180">
        <v>0</v>
      </c>
      <c r="AM53" s="180">
        <v>13267650</v>
      </c>
      <c r="AN53" s="180">
        <v>724672</v>
      </c>
      <c r="AO53" s="180">
        <v>734591</v>
      </c>
      <c r="AP53" s="180">
        <v>101725</v>
      </c>
      <c r="AQ53" s="180">
        <v>4327524</v>
      </c>
      <c r="AR53" s="180">
        <v>7171616</v>
      </c>
      <c r="AS53" s="180">
        <v>824295</v>
      </c>
      <c r="AT53" s="180">
        <v>2186161</v>
      </c>
      <c r="AU53" s="180">
        <v>0</v>
      </c>
      <c r="AV53" s="180">
        <v>17332321</v>
      </c>
      <c r="AW53" s="180">
        <v>3997395</v>
      </c>
      <c r="AX53" s="180">
        <v>1063949</v>
      </c>
      <c r="AY53" s="180">
        <v>21015138</v>
      </c>
      <c r="AZ53" s="180">
        <v>2281353</v>
      </c>
      <c r="BA53" s="180">
        <v>1338747</v>
      </c>
      <c r="BB53" s="180">
        <v>120922</v>
      </c>
      <c r="BC53" s="180">
        <v>584049</v>
      </c>
      <c r="BD53" s="180">
        <v>7646950</v>
      </c>
      <c r="BE53" s="180">
        <v>665066</v>
      </c>
      <c r="BF53" s="180">
        <v>893008</v>
      </c>
      <c r="BG53" s="180">
        <v>0</v>
      </c>
      <c r="BH53" s="180">
        <v>334875</v>
      </c>
      <c r="BI53" s="180">
        <v>518152</v>
      </c>
      <c r="BJ53" s="180">
        <v>274735</v>
      </c>
      <c r="BK53" s="180">
        <v>2465848</v>
      </c>
      <c r="BL53" s="180">
        <v>0</v>
      </c>
      <c r="BM53" s="180">
        <v>697032</v>
      </c>
      <c r="BN53" s="180">
        <v>3112778</v>
      </c>
      <c r="BO53" s="180">
        <v>1380033</v>
      </c>
      <c r="BP53" s="180">
        <v>2623545</v>
      </c>
      <c r="BQ53" s="180">
        <v>13288868</v>
      </c>
      <c r="BR53" s="180">
        <v>688059</v>
      </c>
      <c r="BS53" s="180">
        <v>20044688</v>
      </c>
      <c r="BT53" s="180">
        <v>867294</v>
      </c>
      <c r="BU53" s="180">
        <v>5528139</v>
      </c>
      <c r="BV53" s="180">
        <v>908128</v>
      </c>
      <c r="BW53" s="180">
        <v>0</v>
      </c>
      <c r="BX53" s="180">
        <v>2084101</v>
      </c>
      <c r="BY53" s="180">
        <v>340489</v>
      </c>
      <c r="BZ53" s="180">
        <v>569620</v>
      </c>
      <c r="CA53" s="180">
        <v>180487</v>
      </c>
      <c r="CB53" s="180">
        <v>654852</v>
      </c>
      <c r="CC53" s="180">
        <v>0</v>
      </c>
      <c r="CD53" s="180">
        <v>387372</v>
      </c>
    </row>
    <row r="54" spans="1:82" x14ac:dyDescent="0.3">
      <c r="A54" s="180">
        <v>540</v>
      </c>
      <c r="C54" s="180"/>
      <c r="D54" s="180">
        <v>0</v>
      </c>
      <c r="E54" s="180">
        <v>0</v>
      </c>
      <c r="F54" s="180">
        <v>0</v>
      </c>
      <c r="G54" s="180">
        <v>110000</v>
      </c>
      <c r="H54" s="180">
        <v>1361025</v>
      </c>
      <c r="I54" s="180">
        <v>0</v>
      </c>
      <c r="J54" s="180">
        <v>0</v>
      </c>
      <c r="K54" s="180">
        <v>0</v>
      </c>
      <c r="L54" s="180">
        <v>0</v>
      </c>
      <c r="M54" s="180">
        <v>1567017</v>
      </c>
      <c r="N54" s="180">
        <v>48380</v>
      </c>
      <c r="O54" s="180">
        <v>0</v>
      </c>
      <c r="P54" s="180">
        <v>10851</v>
      </c>
      <c r="Q54" s="180">
        <v>3419857</v>
      </c>
      <c r="R54" s="180">
        <v>0</v>
      </c>
      <c r="S54" s="180">
        <v>0</v>
      </c>
      <c r="T54" s="180">
        <v>950000</v>
      </c>
      <c r="U54" s="180">
        <v>2015752</v>
      </c>
      <c r="V54" s="180">
        <v>0</v>
      </c>
      <c r="W54" s="180">
        <v>2574550</v>
      </c>
      <c r="X54" s="180">
        <v>0</v>
      </c>
      <c r="Y54" s="180">
        <v>1299230</v>
      </c>
      <c r="Z54" s="180">
        <v>427004</v>
      </c>
      <c r="AA54" s="180">
        <v>762959</v>
      </c>
      <c r="AB54" s="180">
        <v>0</v>
      </c>
      <c r="AC54" s="180">
        <v>506500</v>
      </c>
      <c r="AD54" s="180">
        <v>0</v>
      </c>
      <c r="AE54" s="180">
        <v>595052</v>
      </c>
      <c r="AF54" s="180">
        <v>316712</v>
      </c>
      <c r="AG54" s="180">
        <v>717356</v>
      </c>
      <c r="AH54" s="180">
        <v>0</v>
      </c>
      <c r="AI54" s="180">
        <v>143310</v>
      </c>
      <c r="AJ54" s="180">
        <v>0</v>
      </c>
      <c r="AK54" s="180">
        <v>0</v>
      </c>
      <c r="AL54" s="180">
        <v>0</v>
      </c>
      <c r="AM54" s="180">
        <v>548840</v>
      </c>
      <c r="AN54" s="180">
        <v>97900</v>
      </c>
      <c r="AO54" s="180">
        <v>0</v>
      </c>
      <c r="AP54" s="180">
        <v>14187</v>
      </c>
      <c r="AQ54" s="180">
        <v>0</v>
      </c>
      <c r="AR54" s="180">
        <v>0</v>
      </c>
      <c r="AS54" s="180">
        <v>0</v>
      </c>
      <c r="AT54" s="180">
        <v>445064</v>
      </c>
      <c r="AU54" s="180">
        <v>0</v>
      </c>
      <c r="AV54" s="180">
        <v>0</v>
      </c>
      <c r="AW54" s="180">
        <v>712623</v>
      </c>
      <c r="AX54" s="180">
        <v>0</v>
      </c>
      <c r="AY54" s="180">
        <v>0</v>
      </c>
      <c r="AZ54" s="180">
        <v>0</v>
      </c>
      <c r="BA54" s="180">
        <v>0</v>
      </c>
      <c r="BB54" s="180">
        <v>0</v>
      </c>
      <c r="BC54" s="180">
        <v>0</v>
      </c>
      <c r="BD54" s="180">
        <v>230955</v>
      </c>
      <c r="BE54" s="180">
        <v>0</v>
      </c>
      <c r="BF54" s="180">
        <v>0</v>
      </c>
      <c r="BG54" s="180">
        <v>0</v>
      </c>
      <c r="BH54" s="180">
        <v>0</v>
      </c>
      <c r="BI54" s="180">
        <v>156135</v>
      </c>
      <c r="BJ54" s="180">
        <v>19000</v>
      </c>
      <c r="BK54" s="180">
        <v>0</v>
      </c>
      <c r="BL54" s="180">
        <v>0</v>
      </c>
      <c r="BM54" s="180">
        <v>0</v>
      </c>
      <c r="BN54" s="180">
        <v>167000</v>
      </c>
      <c r="BO54" s="180">
        <v>0</v>
      </c>
      <c r="BP54" s="180">
        <v>254861</v>
      </c>
      <c r="BQ54" s="180">
        <v>2530950</v>
      </c>
      <c r="BR54" s="180">
        <v>0</v>
      </c>
      <c r="BS54" s="180">
        <v>320000</v>
      </c>
      <c r="BT54" s="180">
        <v>36502</v>
      </c>
      <c r="BU54" s="180">
        <v>0</v>
      </c>
      <c r="BV54" s="180">
        <v>0</v>
      </c>
      <c r="BW54" s="180">
        <v>0</v>
      </c>
      <c r="BX54" s="180">
        <v>138316</v>
      </c>
      <c r="BY54" s="180">
        <v>0</v>
      </c>
      <c r="BZ54" s="180">
        <v>24969</v>
      </c>
      <c r="CA54" s="180">
        <v>0</v>
      </c>
      <c r="CB54" s="180">
        <v>0</v>
      </c>
      <c r="CC54" s="180">
        <v>0</v>
      </c>
      <c r="CD54" s="180">
        <v>0</v>
      </c>
    </row>
    <row r="55" spans="1:82" s="969" customFormat="1" x14ac:dyDescent="0.3">
      <c r="A55" s="969">
        <v>1052</v>
      </c>
      <c r="C55" s="969" t="s">
        <v>2893</v>
      </c>
    </row>
    <row r="56" spans="1:82" s="968" customFormat="1" x14ac:dyDescent="0.3">
      <c r="B56" s="968" t="s">
        <v>2892</v>
      </c>
    </row>
    <row r="57" spans="1:82" x14ac:dyDescent="0.3">
      <c r="A57" s="180">
        <v>984</v>
      </c>
      <c r="C57" s="180"/>
      <c r="D57" s="180">
        <v>0</v>
      </c>
      <c r="E57" s="180">
        <v>28227</v>
      </c>
      <c r="F57" s="180">
        <v>0</v>
      </c>
      <c r="G57" s="180">
        <v>1253502</v>
      </c>
      <c r="H57" s="180">
        <v>192566</v>
      </c>
      <c r="I57" s="180">
        <v>2793819</v>
      </c>
      <c r="J57" s="180">
        <v>52951</v>
      </c>
      <c r="K57" s="180">
        <v>78828</v>
      </c>
      <c r="L57" s="180">
        <v>135499</v>
      </c>
      <c r="M57" s="180">
        <v>9365653</v>
      </c>
      <c r="N57" s="180">
        <v>31421</v>
      </c>
      <c r="O57" s="180">
        <v>2833304</v>
      </c>
      <c r="P57" s="180">
        <v>17086</v>
      </c>
      <c r="Q57" s="180">
        <v>23779403</v>
      </c>
      <c r="R57" s="180">
        <v>1079524</v>
      </c>
      <c r="S57" s="180">
        <v>0</v>
      </c>
      <c r="T57" s="180">
        <v>47566638</v>
      </c>
      <c r="U57" s="180">
        <v>8611029</v>
      </c>
      <c r="V57" s="180">
        <v>10722942</v>
      </c>
      <c r="W57" s="180">
        <v>22985622</v>
      </c>
      <c r="X57" s="180">
        <v>0</v>
      </c>
      <c r="Y57" s="180">
        <v>7120394</v>
      </c>
      <c r="Z57" s="180">
        <v>582305</v>
      </c>
      <c r="AA57" s="180">
        <v>8821232</v>
      </c>
      <c r="AB57" s="180">
        <v>1858009</v>
      </c>
      <c r="AC57" s="180">
        <v>931568</v>
      </c>
      <c r="AD57" s="180">
        <v>926528</v>
      </c>
      <c r="AE57" s="180">
        <v>1059322</v>
      </c>
      <c r="AF57" s="180">
        <v>9724927</v>
      </c>
      <c r="AG57" s="180">
        <v>2545740</v>
      </c>
      <c r="AH57" s="180">
        <v>286104</v>
      </c>
      <c r="AI57" s="180">
        <v>16528384</v>
      </c>
      <c r="AJ57" s="180">
        <v>222902</v>
      </c>
      <c r="AK57" s="180">
        <v>0</v>
      </c>
      <c r="AL57" s="180">
        <v>0</v>
      </c>
      <c r="AM57" s="180">
        <v>6557317</v>
      </c>
      <c r="AN57" s="180">
        <v>265468</v>
      </c>
      <c r="AO57" s="180">
        <v>288597</v>
      </c>
      <c r="AP57" s="180">
        <v>0</v>
      </c>
      <c r="AQ57" s="180">
        <v>0</v>
      </c>
      <c r="AR57" s="180">
        <v>2545292</v>
      </c>
      <c r="AS57" s="180">
        <v>147243</v>
      </c>
      <c r="AT57" s="180">
        <v>1272137</v>
      </c>
      <c r="AU57" s="180">
        <v>0</v>
      </c>
      <c r="AV57" s="180">
        <v>8370253</v>
      </c>
      <c r="AW57" s="180">
        <v>897859</v>
      </c>
      <c r="AX57" s="180">
        <v>732367</v>
      </c>
      <c r="AY57" s="180">
        <v>3445905</v>
      </c>
      <c r="AZ57" s="180">
        <v>458431</v>
      </c>
      <c r="BA57" s="180">
        <v>574971</v>
      </c>
      <c r="BB57" s="180">
        <v>0</v>
      </c>
      <c r="BC57" s="180">
        <v>54896</v>
      </c>
      <c r="BD57" s="180">
        <v>3744667</v>
      </c>
      <c r="BE57" s="180">
        <v>0</v>
      </c>
      <c r="BF57" s="180">
        <v>187601</v>
      </c>
      <c r="BG57" s="180">
        <v>0</v>
      </c>
      <c r="BH57" s="180">
        <v>35544</v>
      </c>
      <c r="BI57" s="180">
        <v>58579</v>
      </c>
      <c r="BJ57" s="180">
        <v>52540</v>
      </c>
      <c r="BK57" s="180">
        <v>1378152</v>
      </c>
      <c r="BL57" s="180">
        <v>0</v>
      </c>
      <c r="BM57" s="180">
        <v>905018</v>
      </c>
      <c r="BN57" s="180">
        <v>2098918</v>
      </c>
      <c r="BO57" s="180">
        <v>618241</v>
      </c>
      <c r="BP57" s="180">
        <v>552518</v>
      </c>
      <c r="BQ57" s="180">
        <v>11490262</v>
      </c>
      <c r="BR57" s="180">
        <v>265381</v>
      </c>
      <c r="BS57" s="180">
        <v>8550770</v>
      </c>
      <c r="BT57" s="180">
        <v>207239</v>
      </c>
      <c r="BU57" s="180">
        <v>2617365</v>
      </c>
      <c r="BV57" s="180">
        <v>330542</v>
      </c>
      <c r="BW57" s="180">
        <v>0</v>
      </c>
      <c r="BX57" s="180">
        <v>148031</v>
      </c>
      <c r="BY57" s="180">
        <v>14352</v>
      </c>
      <c r="BZ57" s="180">
        <v>73713</v>
      </c>
      <c r="CA57" s="180">
        <v>29077</v>
      </c>
      <c r="CB57" s="180">
        <v>527734</v>
      </c>
      <c r="CC57" s="180">
        <v>0</v>
      </c>
      <c r="CD57" s="180">
        <v>13958</v>
      </c>
    </row>
    <row r="58" spans="1:82" x14ac:dyDescent="0.3">
      <c r="A58" s="180">
        <v>985</v>
      </c>
      <c r="C58" s="180"/>
      <c r="D58" s="180">
        <v>0</v>
      </c>
      <c r="E58" s="180">
        <v>30000</v>
      </c>
      <c r="F58" s="180">
        <v>0</v>
      </c>
      <c r="G58" s="180">
        <v>1118927</v>
      </c>
      <c r="H58" s="180">
        <v>0</v>
      </c>
      <c r="I58" s="180">
        <v>2572500</v>
      </c>
      <c r="J58" s="180">
        <v>50500</v>
      </c>
      <c r="K58" s="180">
        <v>75745</v>
      </c>
      <c r="L58" s="180">
        <v>114810</v>
      </c>
      <c r="M58" s="180">
        <v>9130000</v>
      </c>
      <c r="N58" s="180">
        <v>29000</v>
      </c>
      <c r="O58" s="180">
        <v>2902004</v>
      </c>
      <c r="P58" s="180">
        <v>16650</v>
      </c>
      <c r="Q58" s="180">
        <v>22780646</v>
      </c>
      <c r="R58" s="180">
        <v>1049036</v>
      </c>
      <c r="S58" s="180">
        <v>0</v>
      </c>
      <c r="T58" s="180">
        <v>45275000</v>
      </c>
      <c r="U58" s="180">
        <v>7952684</v>
      </c>
      <c r="V58" s="180">
        <v>10124177</v>
      </c>
      <c r="W58" s="180">
        <v>22920000</v>
      </c>
      <c r="X58" s="180">
        <v>0</v>
      </c>
      <c r="Y58" s="180">
        <v>6700200</v>
      </c>
      <c r="Z58" s="180">
        <v>521000</v>
      </c>
      <c r="AA58" s="180">
        <v>6906094</v>
      </c>
      <c r="AB58" s="180">
        <v>1766812</v>
      </c>
      <c r="AC58" s="180">
        <v>839426</v>
      </c>
      <c r="AD58" s="180">
        <v>881500</v>
      </c>
      <c r="AE58" s="180">
        <v>921000</v>
      </c>
      <c r="AF58" s="180">
        <v>9161401</v>
      </c>
      <c r="AG58" s="180">
        <v>2396500</v>
      </c>
      <c r="AH58" s="180">
        <v>276483</v>
      </c>
      <c r="AI58" s="180">
        <v>16313010</v>
      </c>
      <c r="AJ58" s="180">
        <v>215000</v>
      </c>
      <c r="AK58" s="180">
        <v>0</v>
      </c>
      <c r="AL58" s="180">
        <v>0</v>
      </c>
      <c r="AM58" s="180">
        <v>6139500</v>
      </c>
      <c r="AN58" s="180">
        <v>229300</v>
      </c>
      <c r="AO58" s="180">
        <v>268163</v>
      </c>
      <c r="AP58" s="180">
        <v>0</v>
      </c>
      <c r="AQ58" s="180">
        <v>0</v>
      </c>
      <c r="AR58" s="180">
        <v>2272548</v>
      </c>
      <c r="AS58" s="180">
        <v>118400</v>
      </c>
      <c r="AT58" s="180">
        <v>1357800</v>
      </c>
      <c r="AU58" s="180">
        <v>0</v>
      </c>
      <c r="AV58" s="180">
        <v>7397417</v>
      </c>
      <c r="AW58" s="180">
        <v>811342</v>
      </c>
      <c r="AX58" s="180">
        <v>736000</v>
      </c>
      <c r="AY58" s="180">
        <v>3432158</v>
      </c>
      <c r="AZ58" s="180">
        <v>451300</v>
      </c>
      <c r="BA58" s="180">
        <v>513668</v>
      </c>
      <c r="BB58" s="180">
        <v>0</v>
      </c>
      <c r="BC58" s="180">
        <v>54660</v>
      </c>
      <c r="BD58" s="180">
        <v>3422000</v>
      </c>
      <c r="BE58" s="180">
        <v>0</v>
      </c>
      <c r="BF58" s="180">
        <v>153119</v>
      </c>
      <c r="BG58" s="180">
        <v>0</v>
      </c>
      <c r="BH58" s="180">
        <v>29582</v>
      </c>
      <c r="BI58" s="180">
        <v>55000</v>
      </c>
      <c r="BJ58" s="180">
        <v>52500</v>
      </c>
      <c r="BK58" s="180">
        <v>1389162</v>
      </c>
      <c r="BL58" s="180">
        <v>0</v>
      </c>
      <c r="BM58" s="180">
        <v>886500</v>
      </c>
      <c r="BN58" s="180">
        <v>2094500</v>
      </c>
      <c r="BO58" s="180">
        <v>581775</v>
      </c>
      <c r="BP58" s="180">
        <v>528244</v>
      </c>
      <c r="BQ58" s="180">
        <v>11457000</v>
      </c>
      <c r="BR58" s="180">
        <v>219450</v>
      </c>
      <c r="BS58" s="180">
        <v>8125000</v>
      </c>
      <c r="BT58" s="180">
        <v>195863</v>
      </c>
      <c r="BU58" s="180">
        <v>2486661</v>
      </c>
      <c r="BV58" s="180">
        <v>304999</v>
      </c>
      <c r="BW58" s="180">
        <v>0</v>
      </c>
      <c r="BX58" s="180">
        <v>118000</v>
      </c>
      <c r="BY58" s="180">
        <v>14600</v>
      </c>
      <c r="BZ58" s="180">
        <v>64670</v>
      </c>
      <c r="CA58" s="180">
        <v>28000</v>
      </c>
      <c r="CB58" s="180">
        <v>519500</v>
      </c>
      <c r="CC58" s="180">
        <v>0</v>
      </c>
      <c r="CD58" s="180">
        <v>10000</v>
      </c>
    </row>
    <row r="59" spans="1:82" x14ac:dyDescent="0.3">
      <c r="A59" s="180">
        <v>369</v>
      </c>
      <c r="C59" s="180"/>
      <c r="D59" s="180">
        <v>0</v>
      </c>
      <c r="E59" s="180">
        <v>29576</v>
      </c>
      <c r="F59" s="180">
        <v>0</v>
      </c>
      <c r="G59" s="180">
        <v>940161</v>
      </c>
      <c r="H59" s="180">
        <v>1638289</v>
      </c>
      <c r="I59" s="180">
        <v>1653477</v>
      </c>
      <c r="J59" s="180">
        <v>8422</v>
      </c>
      <c r="K59" s="180">
        <v>274760</v>
      </c>
      <c r="L59" s="180">
        <v>105393</v>
      </c>
      <c r="M59" s="180">
        <v>5304703</v>
      </c>
      <c r="N59" s="180">
        <v>289971</v>
      </c>
      <c r="O59" s="180">
        <v>1220332</v>
      </c>
      <c r="P59" s="180">
        <v>32295</v>
      </c>
      <c r="Q59" s="180">
        <v>15720928</v>
      </c>
      <c r="R59" s="180">
        <v>336103</v>
      </c>
      <c r="S59" s="180">
        <v>5125</v>
      </c>
      <c r="T59" s="180">
        <v>23889997</v>
      </c>
      <c r="U59" s="180">
        <v>7554233</v>
      </c>
      <c r="V59" s="180">
        <v>3762157</v>
      </c>
      <c r="W59" s="180">
        <v>11472336</v>
      </c>
      <c r="X59" s="180">
        <v>0</v>
      </c>
      <c r="Y59" s="180">
        <v>5622281</v>
      </c>
      <c r="Z59" s="180">
        <v>571542</v>
      </c>
      <c r="AA59" s="180">
        <v>5330029</v>
      </c>
      <c r="AB59" s="180">
        <v>1787483</v>
      </c>
      <c r="AC59" s="180">
        <v>818463</v>
      </c>
      <c r="AD59" s="180">
        <v>898791</v>
      </c>
      <c r="AE59" s="180">
        <v>1427723</v>
      </c>
      <c r="AF59" s="180">
        <v>2254067</v>
      </c>
      <c r="AG59" s="180">
        <v>2089861</v>
      </c>
      <c r="AH59" s="180">
        <v>1211358</v>
      </c>
      <c r="AI59" s="180">
        <v>13994570</v>
      </c>
      <c r="AJ59" s="180">
        <v>416793</v>
      </c>
      <c r="AK59" s="180">
        <v>0</v>
      </c>
      <c r="AL59" s="180">
        <v>0</v>
      </c>
      <c r="AM59" s="180">
        <v>2041608</v>
      </c>
      <c r="AN59" s="180">
        <v>320284</v>
      </c>
      <c r="AO59" s="180">
        <v>571942</v>
      </c>
      <c r="AP59" s="180">
        <v>34474</v>
      </c>
      <c r="AQ59" s="180">
        <v>2362389</v>
      </c>
      <c r="AR59" s="180">
        <v>2718446</v>
      </c>
      <c r="AS59" s="180">
        <v>531747</v>
      </c>
      <c r="AT59" s="180">
        <v>958731</v>
      </c>
      <c r="AU59" s="180">
        <v>0</v>
      </c>
      <c r="AV59" s="180">
        <v>4118161</v>
      </c>
      <c r="AW59" s="180">
        <v>875670</v>
      </c>
      <c r="AX59" s="180">
        <v>911642</v>
      </c>
      <c r="AY59" s="180">
        <v>2488673</v>
      </c>
      <c r="AZ59" s="180">
        <v>450450</v>
      </c>
      <c r="BA59" s="180">
        <v>417888</v>
      </c>
      <c r="BB59" s="180">
        <v>33689</v>
      </c>
      <c r="BC59" s="180">
        <v>21868</v>
      </c>
      <c r="BD59" s="180">
        <v>1152563</v>
      </c>
      <c r="BE59" s="180">
        <v>80579</v>
      </c>
      <c r="BF59" s="180">
        <v>59394</v>
      </c>
      <c r="BG59" s="180">
        <v>0</v>
      </c>
      <c r="BH59" s="180">
        <v>44149</v>
      </c>
      <c r="BI59" s="180">
        <v>150671</v>
      </c>
      <c r="BJ59" s="180">
        <v>88440</v>
      </c>
      <c r="BK59" s="180">
        <v>635296</v>
      </c>
      <c r="BL59" s="180">
        <v>0</v>
      </c>
      <c r="BM59" s="180">
        <v>915547</v>
      </c>
      <c r="BN59" s="180">
        <v>1269916</v>
      </c>
      <c r="BO59" s="180">
        <v>387870</v>
      </c>
      <c r="BP59" s="180">
        <v>1179367</v>
      </c>
      <c r="BQ59" s="180">
        <v>7724396</v>
      </c>
      <c r="BR59" s="180">
        <v>513973</v>
      </c>
      <c r="BS59" s="180">
        <v>6225023</v>
      </c>
      <c r="BT59" s="180">
        <v>401652</v>
      </c>
      <c r="BU59" s="180">
        <v>584482</v>
      </c>
      <c r="BV59" s="180">
        <v>346012</v>
      </c>
      <c r="BW59" s="180">
        <v>0</v>
      </c>
      <c r="BX59" s="180">
        <v>652520</v>
      </c>
      <c r="BY59" s="180">
        <v>57273</v>
      </c>
      <c r="BZ59" s="180">
        <v>105768</v>
      </c>
      <c r="CA59" s="180">
        <v>84293</v>
      </c>
      <c r="CB59" s="180">
        <v>386438</v>
      </c>
      <c r="CC59" s="180">
        <v>0</v>
      </c>
      <c r="CD59" s="180">
        <v>46691</v>
      </c>
    </row>
    <row r="60" spans="1:82" x14ac:dyDescent="0.3">
      <c r="A60" s="180">
        <v>16</v>
      </c>
      <c r="C60" s="180"/>
      <c r="D60" s="180">
        <v>0</v>
      </c>
      <c r="E60" s="180">
        <v>71169</v>
      </c>
      <c r="F60" s="180">
        <v>0</v>
      </c>
      <c r="G60" s="180">
        <v>2277561</v>
      </c>
      <c r="H60" s="180">
        <v>1873693</v>
      </c>
      <c r="I60" s="180">
        <v>4530050</v>
      </c>
      <c r="J60" s="180">
        <v>87106</v>
      </c>
      <c r="K60" s="180">
        <v>362476</v>
      </c>
      <c r="L60" s="180">
        <v>251423</v>
      </c>
      <c r="M60" s="180">
        <v>16426232</v>
      </c>
      <c r="N60" s="180">
        <v>577052</v>
      </c>
      <c r="O60" s="180">
        <v>5817245</v>
      </c>
      <c r="P60" s="180">
        <v>114303</v>
      </c>
      <c r="Q60" s="180">
        <v>44293311</v>
      </c>
      <c r="R60" s="180">
        <v>1956468</v>
      </c>
      <c r="S60" s="180">
        <v>32041</v>
      </c>
      <c r="T60" s="180">
        <v>78875033</v>
      </c>
      <c r="U60" s="180">
        <v>18391698</v>
      </c>
      <c r="V60" s="180">
        <v>22932108</v>
      </c>
      <c r="W60" s="180">
        <v>37635662</v>
      </c>
      <c r="X60" s="180">
        <v>0</v>
      </c>
      <c r="Y60" s="180">
        <v>14098725</v>
      </c>
      <c r="Z60" s="180">
        <v>1269585</v>
      </c>
      <c r="AA60" s="180">
        <v>15661385</v>
      </c>
      <c r="AB60" s="180">
        <v>4378548</v>
      </c>
      <c r="AC60" s="180">
        <v>2230113</v>
      </c>
      <c r="AD60" s="180">
        <v>2165851</v>
      </c>
      <c r="AE60" s="180">
        <v>2566907</v>
      </c>
      <c r="AF60" s="180">
        <v>21947049</v>
      </c>
      <c r="AG60" s="180">
        <v>6324612</v>
      </c>
      <c r="AH60" s="180">
        <v>1553680</v>
      </c>
      <c r="AI60" s="180">
        <v>33145208</v>
      </c>
      <c r="AJ60" s="180">
        <v>986316</v>
      </c>
      <c r="AK60" s="180">
        <v>0</v>
      </c>
      <c r="AL60" s="180">
        <v>0</v>
      </c>
      <c r="AM60" s="180">
        <v>15737412</v>
      </c>
      <c r="AN60" s="180">
        <v>686550</v>
      </c>
      <c r="AO60" s="180">
        <v>866244</v>
      </c>
      <c r="AP60" s="180">
        <v>45289</v>
      </c>
      <c r="AQ60" s="180">
        <v>5923630</v>
      </c>
      <c r="AR60" s="180">
        <v>7634606</v>
      </c>
      <c r="AS60" s="180">
        <v>685449</v>
      </c>
      <c r="AT60" s="180">
        <v>2762962</v>
      </c>
      <c r="AU60" s="180">
        <v>0</v>
      </c>
      <c r="AV60" s="180">
        <v>16162623</v>
      </c>
      <c r="AW60" s="180">
        <v>1843704</v>
      </c>
      <c r="AX60" s="180">
        <v>1881990</v>
      </c>
      <c r="AY60" s="180">
        <v>9539789</v>
      </c>
      <c r="AZ60" s="180">
        <v>1232700</v>
      </c>
      <c r="BA60" s="180">
        <v>1162150</v>
      </c>
      <c r="BB60" s="180">
        <v>33689</v>
      </c>
      <c r="BC60" s="180">
        <v>289603</v>
      </c>
      <c r="BD60" s="180">
        <v>9741214</v>
      </c>
      <c r="BE60" s="180">
        <v>144862</v>
      </c>
      <c r="BF60" s="180">
        <v>440964</v>
      </c>
      <c r="BG60" s="180">
        <v>0</v>
      </c>
      <c r="BH60" s="180">
        <v>87110</v>
      </c>
      <c r="BI60" s="180">
        <v>248720</v>
      </c>
      <c r="BJ60" s="180">
        <v>147358</v>
      </c>
      <c r="BK60" s="180">
        <v>3860725</v>
      </c>
      <c r="BL60" s="180">
        <v>0</v>
      </c>
      <c r="BM60" s="180">
        <v>2041211</v>
      </c>
      <c r="BN60" s="180">
        <v>5422491</v>
      </c>
      <c r="BO60" s="180">
        <v>1369098</v>
      </c>
      <c r="BP60" s="180">
        <v>1827900</v>
      </c>
      <c r="BQ60" s="180">
        <v>21063961</v>
      </c>
      <c r="BR60" s="180">
        <v>950715</v>
      </c>
      <c r="BS60" s="180">
        <v>15404827</v>
      </c>
      <c r="BT60" s="180">
        <v>787135</v>
      </c>
      <c r="BU60" s="180">
        <v>5908400</v>
      </c>
      <c r="BV60" s="180">
        <v>759740</v>
      </c>
      <c r="BW60" s="180">
        <v>0</v>
      </c>
      <c r="BX60" s="180">
        <v>855152</v>
      </c>
      <c r="BY60" s="180">
        <v>78210</v>
      </c>
      <c r="BZ60" s="180">
        <v>210438</v>
      </c>
      <c r="CA60" s="180">
        <v>135193</v>
      </c>
      <c r="CB60" s="180">
        <v>1250871</v>
      </c>
      <c r="CC60" s="180">
        <v>0</v>
      </c>
      <c r="CD60" s="180">
        <v>62038</v>
      </c>
    </row>
    <row r="61" spans="1:82" x14ac:dyDescent="0.3">
      <c r="A61" s="180">
        <v>370</v>
      </c>
      <c r="C61" s="180"/>
      <c r="D61" s="180">
        <v>0</v>
      </c>
      <c r="E61" s="180">
        <v>3600</v>
      </c>
      <c r="F61" s="180">
        <v>0</v>
      </c>
      <c r="G61" s="180">
        <v>51377</v>
      </c>
      <c r="H61" s="180">
        <v>0</v>
      </c>
      <c r="I61" s="180">
        <v>0</v>
      </c>
      <c r="J61" s="180">
        <v>0</v>
      </c>
      <c r="K61" s="180">
        <v>0</v>
      </c>
      <c r="L61" s="180">
        <v>0</v>
      </c>
      <c r="M61" s="180">
        <v>870629</v>
      </c>
      <c r="N61" s="180">
        <v>24652</v>
      </c>
      <c r="O61" s="180">
        <v>276796</v>
      </c>
      <c r="P61" s="180">
        <v>0</v>
      </c>
      <c r="Q61" s="180">
        <v>1774267</v>
      </c>
      <c r="R61" s="180">
        <v>18295</v>
      </c>
      <c r="S61" s="180">
        <v>0</v>
      </c>
      <c r="T61" s="180">
        <v>6671239</v>
      </c>
      <c r="U61" s="180">
        <v>811706</v>
      </c>
      <c r="V61" s="180">
        <v>1434452</v>
      </c>
      <c r="W61" s="180">
        <v>3143829</v>
      </c>
      <c r="X61" s="180">
        <v>0</v>
      </c>
      <c r="Y61" s="180">
        <v>36000</v>
      </c>
      <c r="Z61" s="180">
        <v>0</v>
      </c>
      <c r="AA61" s="180">
        <v>1337445</v>
      </c>
      <c r="AB61" s="180">
        <v>29775</v>
      </c>
      <c r="AC61" s="180">
        <v>104617</v>
      </c>
      <c r="AD61" s="180">
        <v>0</v>
      </c>
      <c r="AE61" s="180">
        <v>113929</v>
      </c>
      <c r="AF61" s="180">
        <v>4157696</v>
      </c>
      <c r="AG61" s="180">
        <v>32525</v>
      </c>
      <c r="AH61" s="180">
        <v>48047</v>
      </c>
      <c r="AI61" s="180">
        <v>2013750</v>
      </c>
      <c r="AJ61" s="180">
        <v>0</v>
      </c>
      <c r="AK61" s="180">
        <v>0</v>
      </c>
      <c r="AL61" s="180">
        <v>0</v>
      </c>
      <c r="AM61" s="180">
        <v>1235007</v>
      </c>
      <c r="AN61" s="180">
        <v>0</v>
      </c>
      <c r="AO61" s="180">
        <v>20295</v>
      </c>
      <c r="AP61" s="180">
        <v>0</v>
      </c>
      <c r="AQ61" s="180">
        <v>117022</v>
      </c>
      <c r="AR61" s="180">
        <v>166061</v>
      </c>
      <c r="AS61" s="180">
        <v>0</v>
      </c>
      <c r="AT61" s="180">
        <v>102583</v>
      </c>
      <c r="AU61" s="180">
        <v>0</v>
      </c>
      <c r="AV61" s="180">
        <v>1670384</v>
      </c>
      <c r="AW61" s="180">
        <v>266400</v>
      </c>
      <c r="AX61" s="180">
        <v>0</v>
      </c>
      <c r="AY61" s="180">
        <v>955620</v>
      </c>
      <c r="AZ61" s="180">
        <v>10840</v>
      </c>
      <c r="BA61" s="180">
        <v>0</v>
      </c>
      <c r="BB61" s="180">
        <v>0</v>
      </c>
      <c r="BC61" s="180">
        <v>0</v>
      </c>
      <c r="BD61" s="180">
        <v>70942</v>
      </c>
      <c r="BE61" s="180">
        <v>0</v>
      </c>
      <c r="BF61" s="180">
        <v>0</v>
      </c>
      <c r="BG61" s="180">
        <v>0</v>
      </c>
      <c r="BH61" s="180">
        <v>0</v>
      </c>
      <c r="BI61" s="180">
        <v>0</v>
      </c>
      <c r="BJ61" s="180">
        <v>18940</v>
      </c>
      <c r="BK61" s="180">
        <v>280740</v>
      </c>
      <c r="BL61" s="180">
        <v>0</v>
      </c>
      <c r="BM61" s="180">
        <v>76569</v>
      </c>
      <c r="BN61" s="180">
        <v>153039</v>
      </c>
      <c r="BO61" s="180">
        <v>45966</v>
      </c>
      <c r="BP61" s="180">
        <v>176721</v>
      </c>
      <c r="BQ61" s="180">
        <v>144748</v>
      </c>
      <c r="BR61" s="180">
        <v>9060</v>
      </c>
      <c r="BS61" s="180">
        <v>228150</v>
      </c>
      <c r="BT61" s="180">
        <v>89766</v>
      </c>
      <c r="BU61" s="180">
        <v>86049</v>
      </c>
      <c r="BV61" s="180">
        <v>0</v>
      </c>
      <c r="BW61" s="180">
        <v>0</v>
      </c>
      <c r="BX61" s="180">
        <v>5693</v>
      </c>
      <c r="BY61" s="180">
        <v>0</v>
      </c>
      <c r="BZ61" s="180">
        <v>0</v>
      </c>
      <c r="CA61" s="180">
        <v>0</v>
      </c>
      <c r="CB61" s="180">
        <v>71389</v>
      </c>
      <c r="CC61" s="180">
        <v>0</v>
      </c>
      <c r="CD61" s="180">
        <v>0</v>
      </c>
    </row>
    <row r="62" spans="1:82" x14ac:dyDescent="0.3">
      <c r="A62" s="180">
        <v>532</v>
      </c>
      <c r="C62" s="180"/>
      <c r="D62" s="180">
        <v>0</v>
      </c>
      <c r="E62" s="180">
        <v>47526</v>
      </c>
      <c r="F62" s="180">
        <v>0</v>
      </c>
      <c r="G62" s="180">
        <v>1700653</v>
      </c>
      <c r="H62" s="180">
        <v>1101502</v>
      </c>
      <c r="I62" s="180">
        <v>3808832</v>
      </c>
      <c r="J62" s="180">
        <v>74819</v>
      </c>
      <c r="K62" s="180">
        <v>270941</v>
      </c>
      <c r="L62" s="180">
        <v>170556</v>
      </c>
      <c r="M62" s="180">
        <v>17301913</v>
      </c>
      <c r="N62" s="180">
        <v>513288</v>
      </c>
      <c r="O62" s="180">
        <v>5641835</v>
      </c>
      <c r="P62" s="180">
        <v>100172</v>
      </c>
      <c r="Q62" s="180">
        <v>37614787</v>
      </c>
      <c r="R62" s="180">
        <v>1477007</v>
      </c>
      <c r="S62" s="180">
        <v>51960</v>
      </c>
      <c r="T62" s="180">
        <v>63444593</v>
      </c>
      <c r="U62" s="180">
        <v>14837580</v>
      </c>
      <c r="V62" s="180">
        <v>20258723</v>
      </c>
      <c r="W62" s="180">
        <v>32833788</v>
      </c>
      <c r="X62" s="180">
        <v>0</v>
      </c>
      <c r="Y62" s="180">
        <v>11701355</v>
      </c>
      <c r="Z62" s="180">
        <v>1198504</v>
      </c>
      <c r="AA62" s="180">
        <v>12794044</v>
      </c>
      <c r="AB62" s="180">
        <v>4236723</v>
      </c>
      <c r="AC62" s="180">
        <v>1660903</v>
      </c>
      <c r="AD62" s="180">
        <v>1972725</v>
      </c>
      <c r="AE62" s="180">
        <v>2396825</v>
      </c>
      <c r="AF62" s="180">
        <v>20451557</v>
      </c>
      <c r="AG62" s="180">
        <v>6174514</v>
      </c>
      <c r="AH62" s="180">
        <v>1022488</v>
      </c>
      <c r="AI62" s="180">
        <v>35759501</v>
      </c>
      <c r="AJ62" s="180">
        <v>310516</v>
      </c>
      <c r="AK62" s="180">
        <v>0</v>
      </c>
      <c r="AL62" s="180">
        <v>0</v>
      </c>
      <c r="AM62" s="180">
        <v>14563230</v>
      </c>
      <c r="AN62" s="180">
        <v>702611</v>
      </c>
      <c r="AO62" s="180">
        <v>734842</v>
      </c>
      <c r="AP62" s="180">
        <v>33206</v>
      </c>
      <c r="AQ62" s="180">
        <v>5404640</v>
      </c>
      <c r="AR62" s="180">
        <v>6048494</v>
      </c>
      <c r="AS62" s="180">
        <v>497591</v>
      </c>
      <c r="AT62" s="180">
        <v>2447867</v>
      </c>
      <c r="AU62" s="180">
        <v>0</v>
      </c>
      <c r="AV62" s="180">
        <v>15824550</v>
      </c>
      <c r="AW62" s="180">
        <v>1610047</v>
      </c>
      <c r="AX62" s="180">
        <v>1879334</v>
      </c>
      <c r="AY62" s="180">
        <v>7996325</v>
      </c>
      <c r="AZ62" s="180">
        <v>1150073</v>
      </c>
      <c r="BA62" s="180">
        <v>1254736</v>
      </c>
      <c r="BB62" s="180">
        <v>21684</v>
      </c>
      <c r="BC62" s="180">
        <v>222834</v>
      </c>
      <c r="BD62" s="180">
        <v>10033600</v>
      </c>
      <c r="BE62" s="180">
        <v>83964</v>
      </c>
      <c r="BF62" s="180">
        <v>329116</v>
      </c>
      <c r="BG62" s="180">
        <v>0</v>
      </c>
      <c r="BH62" s="180">
        <v>66573</v>
      </c>
      <c r="BI62" s="180">
        <v>243724</v>
      </c>
      <c r="BJ62" s="180">
        <v>217601</v>
      </c>
      <c r="BK62" s="180">
        <v>3554679</v>
      </c>
      <c r="BL62" s="180">
        <v>0</v>
      </c>
      <c r="BM62" s="180">
        <v>1978039</v>
      </c>
      <c r="BN62" s="180">
        <v>4934030</v>
      </c>
      <c r="BO62" s="180">
        <v>1082744</v>
      </c>
      <c r="BP62" s="180">
        <v>1424823</v>
      </c>
      <c r="BQ62" s="180">
        <v>19276496</v>
      </c>
      <c r="BR62" s="180">
        <v>1215725</v>
      </c>
      <c r="BS62" s="180">
        <v>12953302</v>
      </c>
      <c r="BT62" s="180">
        <v>787060</v>
      </c>
      <c r="BU62" s="180">
        <v>4637613</v>
      </c>
      <c r="BV62" s="180">
        <v>604824</v>
      </c>
      <c r="BW62" s="180">
        <v>0</v>
      </c>
      <c r="BX62" s="180">
        <v>864521</v>
      </c>
      <c r="BY62" s="180">
        <v>71822</v>
      </c>
      <c r="BZ62" s="180">
        <v>215496</v>
      </c>
      <c r="CA62" s="180">
        <v>153208</v>
      </c>
      <c r="CB62" s="180">
        <v>1102856</v>
      </c>
      <c r="CC62" s="180">
        <v>0</v>
      </c>
      <c r="CD62" s="180">
        <v>50678</v>
      </c>
    </row>
    <row r="63" spans="1:82" s="969" customFormat="1" x14ac:dyDescent="0.3">
      <c r="A63" s="969">
        <v>1050</v>
      </c>
      <c r="C63" s="969" t="s">
        <v>2893</v>
      </c>
    </row>
    <row r="64" spans="1:82" x14ac:dyDescent="0.3">
      <c r="A64" s="180">
        <v>17</v>
      </c>
      <c r="C64" s="180"/>
      <c r="D64" s="180">
        <v>0</v>
      </c>
      <c r="E64" s="180">
        <v>0</v>
      </c>
      <c r="F64" s="180">
        <v>0</v>
      </c>
      <c r="G64" s="180">
        <v>0</v>
      </c>
      <c r="H64" s="180">
        <v>0</v>
      </c>
      <c r="I64" s="180">
        <v>10179</v>
      </c>
      <c r="J64" s="180">
        <v>0</v>
      </c>
      <c r="K64" s="180">
        <v>0</v>
      </c>
      <c r="L64" s="180">
        <v>0</v>
      </c>
      <c r="M64" s="180">
        <v>0</v>
      </c>
      <c r="N64" s="180">
        <v>0</v>
      </c>
      <c r="O64" s="180">
        <v>0</v>
      </c>
      <c r="P64" s="180">
        <v>0</v>
      </c>
      <c r="Q64" s="180">
        <v>1676222</v>
      </c>
      <c r="R64" s="180">
        <v>0</v>
      </c>
      <c r="S64" s="180">
        <v>0</v>
      </c>
      <c r="T64" s="180">
        <v>0</v>
      </c>
      <c r="U64" s="180">
        <v>0</v>
      </c>
      <c r="V64" s="180">
        <v>764199</v>
      </c>
      <c r="W64" s="180">
        <v>4565333</v>
      </c>
      <c r="X64" s="180">
        <v>0</v>
      </c>
      <c r="Y64" s="180">
        <v>10000</v>
      </c>
      <c r="Z64" s="180">
        <v>0</v>
      </c>
      <c r="AA64" s="180">
        <v>0</v>
      </c>
      <c r="AB64" s="180">
        <v>0</v>
      </c>
      <c r="AC64" s="180">
        <v>0</v>
      </c>
      <c r="AD64" s="180">
        <v>0</v>
      </c>
      <c r="AE64" s="180">
        <v>99598</v>
      </c>
      <c r="AF64" s="180">
        <v>0</v>
      </c>
      <c r="AG64" s="180">
        <v>290815</v>
      </c>
      <c r="AH64" s="180">
        <v>0</v>
      </c>
      <c r="AI64" s="180">
        <v>2637550</v>
      </c>
      <c r="AJ64" s="180">
        <v>527500</v>
      </c>
      <c r="AK64" s="180">
        <v>0</v>
      </c>
      <c r="AL64" s="180">
        <v>0</v>
      </c>
      <c r="AM64" s="180">
        <v>536000</v>
      </c>
      <c r="AN64" s="180">
        <v>0</v>
      </c>
      <c r="AO64" s="180">
        <v>0</v>
      </c>
      <c r="AP64" s="180">
        <v>0</v>
      </c>
      <c r="AQ64" s="180">
        <v>0</v>
      </c>
      <c r="AR64" s="180">
        <v>0</v>
      </c>
      <c r="AS64" s="180">
        <v>0</v>
      </c>
      <c r="AT64" s="180">
        <v>84732</v>
      </c>
      <c r="AU64" s="180">
        <v>0</v>
      </c>
      <c r="AV64" s="180">
        <v>462000</v>
      </c>
      <c r="AW64" s="180">
        <v>0</v>
      </c>
      <c r="AX64" s="180">
        <v>0</v>
      </c>
      <c r="AY64" s="180">
        <v>0</v>
      </c>
      <c r="AZ64" s="180">
        <v>0</v>
      </c>
      <c r="BA64" s="180">
        <v>0</v>
      </c>
      <c r="BB64" s="180">
        <v>0</v>
      </c>
      <c r="BC64" s="180">
        <v>0</v>
      </c>
      <c r="BD64" s="180">
        <v>225975</v>
      </c>
      <c r="BE64" s="180">
        <v>0</v>
      </c>
      <c r="BF64" s="180">
        <v>0</v>
      </c>
      <c r="BG64" s="180">
        <v>0</v>
      </c>
      <c r="BH64" s="180">
        <v>0</v>
      </c>
      <c r="BI64" s="180">
        <v>0</v>
      </c>
      <c r="BJ64" s="180">
        <v>0</v>
      </c>
      <c r="BK64" s="180">
        <v>0</v>
      </c>
      <c r="BL64" s="180">
        <v>0</v>
      </c>
      <c r="BM64" s="180">
        <v>0</v>
      </c>
      <c r="BN64" s="180">
        <v>0</v>
      </c>
      <c r="BO64" s="180">
        <v>0</v>
      </c>
      <c r="BP64" s="180">
        <v>0</v>
      </c>
      <c r="BQ64" s="180">
        <v>244999</v>
      </c>
      <c r="BR64" s="180">
        <v>375000</v>
      </c>
      <c r="BS64" s="180">
        <v>41277</v>
      </c>
      <c r="BT64" s="180">
        <v>0</v>
      </c>
      <c r="BU64" s="180">
        <v>0</v>
      </c>
      <c r="BV64" s="180">
        <v>0</v>
      </c>
      <c r="BW64" s="180">
        <v>0</v>
      </c>
      <c r="BX64" s="180">
        <v>0</v>
      </c>
      <c r="BY64" s="180">
        <v>0</v>
      </c>
      <c r="BZ64" s="180">
        <v>0</v>
      </c>
      <c r="CA64" s="180">
        <v>0</v>
      </c>
      <c r="CB64" s="180">
        <v>0</v>
      </c>
      <c r="CC64" s="180">
        <v>0</v>
      </c>
      <c r="CD64" s="180">
        <v>0</v>
      </c>
    </row>
    <row r="65" spans="1:82" x14ac:dyDescent="0.3">
      <c r="A65" s="180">
        <v>20</v>
      </c>
      <c r="C65" s="180"/>
      <c r="D65" s="180">
        <v>0</v>
      </c>
      <c r="E65" s="180">
        <v>0</v>
      </c>
      <c r="F65" s="180">
        <v>0</v>
      </c>
      <c r="G65" s="180">
        <v>21960</v>
      </c>
      <c r="H65" s="180">
        <v>0</v>
      </c>
      <c r="I65" s="180">
        <v>0</v>
      </c>
      <c r="J65" s="180">
        <v>0</v>
      </c>
      <c r="K65" s="180">
        <v>0</v>
      </c>
      <c r="L65" s="180">
        <v>0</v>
      </c>
      <c r="M65" s="180">
        <v>0</v>
      </c>
      <c r="N65" s="180">
        <v>0</v>
      </c>
      <c r="O65" s="180">
        <v>0</v>
      </c>
      <c r="P65" s="180">
        <v>0</v>
      </c>
      <c r="Q65" s="180">
        <v>5724308</v>
      </c>
      <c r="R65" s="180">
        <v>451516</v>
      </c>
      <c r="S65" s="180">
        <v>0</v>
      </c>
      <c r="T65" s="180">
        <v>1831187</v>
      </c>
      <c r="U65" s="180">
        <v>1048946</v>
      </c>
      <c r="V65" s="180">
        <v>2456447</v>
      </c>
      <c r="W65" s="180">
        <v>7619617</v>
      </c>
      <c r="X65" s="180">
        <v>0</v>
      </c>
      <c r="Y65" s="180">
        <v>838430</v>
      </c>
      <c r="Z65" s="180">
        <v>0</v>
      </c>
      <c r="AA65" s="180">
        <v>0</v>
      </c>
      <c r="AB65" s="180">
        <v>94000</v>
      </c>
      <c r="AC65" s="180">
        <v>66470</v>
      </c>
      <c r="AD65" s="180">
        <v>0</v>
      </c>
      <c r="AE65" s="180">
        <v>0</v>
      </c>
      <c r="AF65" s="180">
        <v>0</v>
      </c>
      <c r="AG65" s="180">
        <v>0</v>
      </c>
      <c r="AH65" s="180">
        <v>0</v>
      </c>
      <c r="AI65" s="180">
        <v>776060</v>
      </c>
      <c r="AJ65" s="180">
        <v>252776</v>
      </c>
      <c r="AK65" s="180">
        <v>0</v>
      </c>
      <c r="AL65" s="180">
        <v>0</v>
      </c>
      <c r="AM65" s="180">
        <v>350350</v>
      </c>
      <c r="AN65" s="180">
        <v>0</v>
      </c>
      <c r="AO65" s="180">
        <v>0</v>
      </c>
      <c r="AP65" s="180">
        <v>0</v>
      </c>
      <c r="AQ65" s="180">
        <v>0</v>
      </c>
      <c r="AR65" s="180">
        <v>400069</v>
      </c>
      <c r="AS65" s="180">
        <v>0</v>
      </c>
      <c r="AT65" s="180">
        <v>23527</v>
      </c>
      <c r="AU65" s="180">
        <v>0</v>
      </c>
      <c r="AV65" s="180">
        <v>217000</v>
      </c>
      <c r="AW65" s="180">
        <v>0</v>
      </c>
      <c r="AX65" s="180">
        <v>699123</v>
      </c>
      <c r="AY65" s="180">
        <v>1260650</v>
      </c>
      <c r="AZ65" s="180">
        <v>0</v>
      </c>
      <c r="BA65" s="180">
        <v>0</v>
      </c>
      <c r="BB65" s="180">
        <v>0</v>
      </c>
      <c r="BC65" s="180">
        <v>20000</v>
      </c>
      <c r="BD65" s="180">
        <v>16207</v>
      </c>
      <c r="BE65" s="180">
        <v>0</v>
      </c>
      <c r="BF65" s="180">
        <v>11275</v>
      </c>
      <c r="BG65" s="180">
        <v>0</v>
      </c>
      <c r="BH65" s="180">
        <v>0</v>
      </c>
      <c r="BI65" s="180">
        <v>0</v>
      </c>
      <c r="BJ65" s="180">
        <v>0</v>
      </c>
      <c r="BK65" s="180">
        <v>0</v>
      </c>
      <c r="BL65" s="180">
        <v>0</v>
      </c>
      <c r="BM65" s="180">
        <v>0</v>
      </c>
      <c r="BN65" s="180">
        <v>62000</v>
      </c>
      <c r="BO65" s="180">
        <v>0</v>
      </c>
      <c r="BP65" s="180">
        <v>0</v>
      </c>
      <c r="BQ65" s="180">
        <v>0</v>
      </c>
      <c r="BR65" s="180">
        <v>0</v>
      </c>
      <c r="BS65" s="180">
        <v>3539017</v>
      </c>
      <c r="BT65" s="180">
        <v>0</v>
      </c>
      <c r="BU65" s="180">
        <v>153900</v>
      </c>
      <c r="BV65" s="180">
        <v>255202</v>
      </c>
      <c r="BW65" s="180">
        <v>0</v>
      </c>
      <c r="BX65" s="180">
        <v>0</v>
      </c>
      <c r="BY65" s="180">
        <v>0</v>
      </c>
      <c r="BZ65" s="180">
        <v>449817</v>
      </c>
      <c r="CA65" s="180">
        <v>0</v>
      </c>
      <c r="CB65" s="180">
        <v>0</v>
      </c>
      <c r="CC65" s="180">
        <v>0</v>
      </c>
      <c r="CD65" s="180">
        <v>0</v>
      </c>
    </row>
    <row r="66" spans="1:82" x14ac:dyDescent="0.3">
      <c r="A66" s="180">
        <v>533</v>
      </c>
      <c r="C66" s="180"/>
      <c r="D66" s="180">
        <v>0</v>
      </c>
      <c r="E66" s="180">
        <v>0</v>
      </c>
      <c r="F66" s="180">
        <v>0</v>
      </c>
      <c r="G66" s="180">
        <v>0</v>
      </c>
      <c r="H66" s="180">
        <v>0</v>
      </c>
      <c r="I66" s="180">
        <v>0</v>
      </c>
      <c r="J66" s="180">
        <v>0</v>
      </c>
      <c r="K66" s="180">
        <v>0</v>
      </c>
      <c r="L66" s="180">
        <v>0</v>
      </c>
      <c r="M66" s="180">
        <v>1096561</v>
      </c>
      <c r="N66" s="180">
        <v>0</v>
      </c>
      <c r="O66" s="180">
        <v>721311</v>
      </c>
      <c r="P66" s="180">
        <v>0</v>
      </c>
      <c r="Q66" s="180">
        <v>0</v>
      </c>
      <c r="R66" s="180">
        <v>0</v>
      </c>
      <c r="S66" s="180">
        <v>0</v>
      </c>
      <c r="T66" s="180">
        <v>0</v>
      </c>
      <c r="U66" s="180">
        <v>0</v>
      </c>
      <c r="V66" s="180">
        <v>3042332</v>
      </c>
      <c r="W66" s="180">
        <v>0</v>
      </c>
      <c r="X66" s="180">
        <v>0</v>
      </c>
      <c r="Y66" s="180">
        <v>0</v>
      </c>
      <c r="Z66" s="180">
        <v>0</v>
      </c>
      <c r="AA66" s="180">
        <v>0</v>
      </c>
      <c r="AB66" s="180">
        <v>59321</v>
      </c>
      <c r="AC66" s="180">
        <v>0</v>
      </c>
      <c r="AD66" s="180">
        <v>0</v>
      </c>
      <c r="AE66" s="180">
        <v>81985</v>
      </c>
      <c r="AF66" s="180">
        <v>1373008</v>
      </c>
      <c r="AG66" s="180">
        <v>310815</v>
      </c>
      <c r="AH66" s="180">
        <v>0</v>
      </c>
      <c r="AI66" s="180">
        <v>4158147</v>
      </c>
      <c r="AJ66" s="180">
        <v>0</v>
      </c>
      <c r="AK66" s="180">
        <v>0</v>
      </c>
      <c r="AL66" s="180">
        <v>0</v>
      </c>
      <c r="AM66" s="180">
        <v>1154991</v>
      </c>
      <c r="AN66" s="180">
        <v>0</v>
      </c>
      <c r="AO66" s="180">
        <v>150000</v>
      </c>
      <c r="AP66" s="180">
        <v>0</v>
      </c>
      <c r="AQ66" s="180">
        <v>0</v>
      </c>
      <c r="AR66" s="180">
        <v>183725</v>
      </c>
      <c r="AS66" s="180">
        <v>0</v>
      </c>
      <c r="AT66" s="180">
        <v>31328</v>
      </c>
      <c r="AU66" s="180">
        <v>0</v>
      </c>
      <c r="AV66" s="180">
        <v>0</v>
      </c>
      <c r="AW66" s="180">
        <v>0</v>
      </c>
      <c r="AX66" s="180">
        <v>0</v>
      </c>
      <c r="AY66" s="180">
        <v>0</v>
      </c>
      <c r="AZ66" s="180">
        <v>0</v>
      </c>
      <c r="BA66" s="180">
        <v>0</v>
      </c>
      <c r="BB66" s="180">
        <v>0</v>
      </c>
      <c r="BC66" s="180">
        <v>0</v>
      </c>
      <c r="BD66" s="180">
        <v>1250000</v>
      </c>
      <c r="BE66" s="180">
        <v>0</v>
      </c>
      <c r="BF66" s="180">
        <v>0</v>
      </c>
      <c r="BG66" s="180">
        <v>0</v>
      </c>
      <c r="BH66" s="180">
        <v>0</v>
      </c>
      <c r="BI66" s="180">
        <v>0</v>
      </c>
      <c r="BJ66" s="180">
        <v>0</v>
      </c>
      <c r="BK66" s="180">
        <v>0</v>
      </c>
      <c r="BL66" s="180">
        <v>0</v>
      </c>
      <c r="BM66" s="180">
        <v>68923</v>
      </c>
      <c r="BN66" s="180">
        <v>0</v>
      </c>
      <c r="BO66" s="180">
        <v>0</v>
      </c>
      <c r="BP66" s="180">
        <v>0</v>
      </c>
      <c r="BQ66" s="180">
        <v>0</v>
      </c>
      <c r="BR66" s="180">
        <v>0</v>
      </c>
      <c r="BS66" s="180">
        <v>0</v>
      </c>
      <c r="BT66" s="180">
        <v>0</v>
      </c>
      <c r="BU66" s="180">
        <v>145500</v>
      </c>
      <c r="BV66" s="180">
        <v>0</v>
      </c>
      <c r="BW66" s="180">
        <v>0</v>
      </c>
      <c r="BX66" s="180">
        <v>0</v>
      </c>
      <c r="BY66" s="180">
        <v>0</v>
      </c>
      <c r="BZ66" s="180">
        <v>513556</v>
      </c>
      <c r="CA66" s="180">
        <v>0</v>
      </c>
      <c r="CB66" s="180">
        <v>45000</v>
      </c>
      <c r="CC66" s="180">
        <v>0</v>
      </c>
      <c r="CD66" s="180">
        <v>0</v>
      </c>
    </row>
    <row r="67" spans="1:82" x14ac:dyDescent="0.3">
      <c r="A67" s="180">
        <v>508</v>
      </c>
      <c r="C67" s="180"/>
      <c r="D67" s="180">
        <v>0</v>
      </c>
      <c r="E67" s="180">
        <v>0</v>
      </c>
      <c r="F67" s="180">
        <v>0</v>
      </c>
      <c r="G67" s="180">
        <v>0</v>
      </c>
      <c r="H67" s="180">
        <v>0</v>
      </c>
      <c r="I67" s="180">
        <v>0</v>
      </c>
      <c r="J67" s="180">
        <v>0</v>
      </c>
      <c r="K67" s="180">
        <v>0</v>
      </c>
      <c r="L67" s="180">
        <v>0</v>
      </c>
      <c r="M67" s="180">
        <v>0</v>
      </c>
      <c r="N67" s="180">
        <v>0</v>
      </c>
      <c r="O67" s="180">
        <v>0</v>
      </c>
      <c r="P67" s="180">
        <v>0</v>
      </c>
      <c r="Q67" s="180">
        <v>0</v>
      </c>
      <c r="R67" s="180">
        <v>0</v>
      </c>
      <c r="S67" s="180">
        <v>0</v>
      </c>
      <c r="T67" s="180">
        <v>0</v>
      </c>
      <c r="U67" s="180">
        <v>0</v>
      </c>
      <c r="V67" s="180">
        <v>0</v>
      </c>
      <c r="W67" s="180">
        <v>0</v>
      </c>
      <c r="X67" s="180">
        <v>0</v>
      </c>
      <c r="Y67" s="180">
        <v>0</v>
      </c>
      <c r="Z67" s="180">
        <v>0</v>
      </c>
      <c r="AA67" s="180">
        <v>0</v>
      </c>
      <c r="AB67" s="180">
        <v>0</v>
      </c>
      <c r="AC67" s="180">
        <v>0</v>
      </c>
      <c r="AD67" s="180">
        <v>0</v>
      </c>
      <c r="AE67" s="180">
        <v>0</v>
      </c>
      <c r="AF67" s="180">
        <v>0</v>
      </c>
      <c r="AG67" s="180">
        <v>0</v>
      </c>
      <c r="AH67" s="180">
        <v>0</v>
      </c>
      <c r="AI67" s="180">
        <v>0</v>
      </c>
      <c r="AJ67" s="180">
        <v>0</v>
      </c>
      <c r="AK67" s="180">
        <v>0</v>
      </c>
      <c r="AL67" s="180">
        <v>0</v>
      </c>
      <c r="AM67" s="180">
        <v>0</v>
      </c>
      <c r="AN67" s="180">
        <v>0</v>
      </c>
      <c r="AO67" s="180">
        <v>0</v>
      </c>
      <c r="AP67" s="180">
        <v>0</v>
      </c>
      <c r="AQ67" s="180">
        <v>0</v>
      </c>
      <c r="AR67" s="180">
        <v>0</v>
      </c>
      <c r="AS67" s="180">
        <v>0</v>
      </c>
      <c r="AT67" s="180">
        <v>0</v>
      </c>
      <c r="AU67" s="180">
        <v>0</v>
      </c>
      <c r="AV67" s="180">
        <v>0</v>
      </c>
      <c r="AW67" s="180">
        <v>0</v>
      </c>
      <c r="AX67" s="180">
        <v>0</v>
      </c>
      <c r="AY67" s="180">
        <v>0</v>
      </c>
      <c r="AZ67" s="180">
        <v>0</v>
      </c>
      <c r="BA67" s="180">
        <v>0</v>
      </c>
      <c r="BB67" s="180">
        <v>0</v>
      </c>
      <c r="BC67" s="180">
        <v>0</v>
      </c>
      <c r="BD67" s="180">
        <v>0</v>
      </c>
      <c r="BE67" s="180">
        <v>0</v>
      </c>
      <c r="BF67" s="180">
        <v>0</v>
      </c>
      <c r="BG67" s="180">
        <v>0</v>
      </c>
      <c r="BH67" s="180">
        <v>0</v>
      </c>
      <c r="BI67" s="180">
        <v>0</v>
      </c>
      <c r="BJ67" s="180">
        <v>0</v>
      </c>
      <c r="BK67" s="180">
        <v>0</v>
      </c>
      <c r="BL67" s="180">
        <v>0</v>
      </c>
      <c r="BM67" s="180">
        <v>0</v>
      </c>
      <c r="BN67" s="180">
        <v>0</v>
      </c>
      <c r="BO67" s="180">
        <v>0</v>
      </c>
      <c r="BP67" s="180">
        <v>0</v>
      </c>
      <c r="BQ67" s="180">
        <v>0</v>
      </c>
      <c r="BR67" s="180">
        <v>0</v>
      </c>
      <c r="BS67" s="180">
        <v>0</v>
      </c>
      <c r="BT67" s="180">
        <v>0</v>
      </c>
      <c r="BU67" s="180">
        <v>0</v>
      </c>
      <c r="BV67" s="180">
        <v>0</v>
      </c>
      <c r="BW67" s="180">
        <v>0</v>
      </c>
      <c r="BX67" s="180">
        <v>0</v>
      </c>
      <c r="BY67" s="180">
        <v>0</v>
      </c>
      <c r="BZ67" s="180">
        <v>0</v>
      </c>
      <c r="CA67" s="180">
        <v>0</v>
      </c>
      <c r="CB67" s="180">
        <v>0</v>
      </c>
      <c r="CC67" s="180">
        <v>0</v>
      </c>
      <c r="CD67" s="180">
        <v>0</v>
      </c>
    </row>
    <row r="68" spans="1:82" x14ac:dyDescent="0.3">
      <c r="A68" s="180">
        <v>509</v>
      </c>
      <c r="C68" s="180"/>
      <c r="D68" s="180">
        <v>0</v>
      </c>
      <c r="E68" s="180">
        <v>0</v>
      </c>
      <c r="F68" s="180">
        <v>0</v>
      </c>
      <c r="G68" s="180">
        <v>0</v>
      </c>
      <c r="H68" s="180">
        <v>0</v>
      </c>
      <c r="I68" s="180">
        <v>0</v>
      </c>
      <c r="J68" s="180">
        <v>0</v>
      </c>
      <c r="K68" s="180">
        <v>0</v>
      </c>
      <c r="L68" s="180">
        <v>0</v>
      </c>
      <c r="M68" s="180">
        <v>0</v>
      </c>
      <c r="N68" s="180">
        <v>0</v>
      </c>
      <c r="O68" s="180">
        <v>0</v>
      </c>
      <c r="P68" s="180">
        <v>0</v>
      </c>
      <c r="Q68" s="180">
        <v>0</v>
      </c>
      <c r="R68" s="180">
        <v>0</v>
      </c>
      <c r="S68" s="180">
        <v>0</v>
      </c>
      <c r="T68" s="180">
        <v>0</v>
      </c>
      <c r="U68" s="180">
        <v>0</v>
      </c>
      <c r="V68" s="180">
        <v>0</v>
      </c>
      <c r="W68" s="180">
        <v>0</v>
      </c>
      <c r="X68" s="180">
        <v>0</v>
      </c>
      <c r="Y68" s="180">
        <v>0</v>
      </c>
      <c r="Z68" s="180">
        <v>0</v>
      </c>
      <c r="AA68" s="180">
        <v>0</v>
      </c>
      <c r="AB68" s="180">
        <v>0</v>
      </c>
      <c r="AC68" s="180">
        <v>0</v>
      </c>
      <c r="AD68" s="180">
        <v>0</v>
      </c>
      <c r="AE68" s="180">
        <v>0</v>
      </c>
      <c r="AF68" s="180">
        <v>0</v>
      </c>
      <c r="AG68" s="180">
        <v>0</v>
      </c>
      <c r="AH68" s="180">
        <v>0</v>
      </c>
      <c r="AI68" s="180">
        <v>0</v>
      </c>
      <c r="AJ68" s="180">
        <v>0</v>
      </c>
      <c r="AK68" s="180">
        <v>0</v>
      </c>
      <c r="AL68" s="180">
        <v>0</v>
      </c>
      <c r="AM68" s="180">
        <v>0</v>
      </c>
      <c r="AN68" s="180">
        <v>0</v>
      </c>
      <c r="AO68" s="180">
        <v>0</v>
      </c>
      <c r="AP68" s="180">
        <v>0</v>
      </c>
      <c r="AQ68" s="180">
        <v>0</v>
      </c>
      <c r="AR68" s="180">
        <v>0</v>
      </c>
      <c r="AS68" s="180">
        <v>0</v>
      </c>
      <c r="AT68" s="180">
        <v>0</v>
      </c>
      <c r="AU68" s="180">
        <v>0</v>
      </c>
      <c r="AV68" s="180">
        <v>0</v>
      </c>
      <c r="AW68" s="180">
        <v>0</v>
      </c>
      <c r="AX68" s="180">
        <v>0</v>
      </c>
      <c r="AY68" s="180">
        <v>0</v>
      </c>
      <c r="AZ68" s="180">
        <v>0</v>
      </c>
      <c r="BA68" s="180">
        <v>0</v>
      </c>
      <c r="BB68" s="180">
        <v>0</v>
      </c>
      <c r="BC68" s="180">
        <v>0</v>
      </c>
      <c r="BD68" s="180">
        <v>0</v>
      </c>
      <c r="BE68" s="180">
        <v>0</v>
      </c>
      <c r="BF68" s="180">
        <v>0</v>
      </c>
      <c r="BG68" s="180">
        <v>0</v>
      </c>
      <c r="BH68" s="180">
        <v>0</v>
      </c>
      <c r="BI68" s="180">
        <v>0</v>
      </c>
      <c r="BJ68" s="180">
        <v>0</v>
      </c>
      <c r="BK68" s="180">
        <v>0</v>
      </c>
      <c r="BL68" s="180">
        <v>0</v>
      </c>
      <c r="BM68" s="180">
        <v>0</v>
      </c>
      <c r="BN68" s="180">
        <v>0</v>
      </c>
      <c r="BO68" s="180">
        <v>0</v>
      </c>
      <c r="BP68" s="180">
        <v>0</v>
      </c>
      <c r="BQ68" s="180">
        <v>0</v>
      </c>
      <c r="BR68" s="180">
        <v>0</v>
      </c>
      <c r="BS68" s="180">
        <v>0</v>
      </c>
      <c r="BT68" s="180">
        <v>0</v>
      </c>
      <c r="BU68" s="180">
        <v>0</v>
      </c>
      <c r="BV68" s="180">
        <v>0</v>
      </c>
      <c r="BW68" s="180">
        <v>0</v>
      </c>
      <c r="BX68" s="180">
        <v>0</v>
      </c>
      <c r="BY68" s="180">
        <v>0</v>
      </c>
      <c r="BZ68" s="180">
        <v>0</v>
      </c>
      <c r="CA68" s="180">
        <v>0</v>
      </c>
      <c r="CB68" s="180">
        <v>0</v>
      </c>
      <c r="CC68" s="180">
        <v>0</v>
      </c>
      <c r="CD68" s="180">
        <v>0</v>
      </c>
    </row>
    <row r="69" spans="1:82" x14ac:dyDescent="0.3">
      <c r="A69" s="180">
        <v>22</v>
      </c>
      <c r="C69" s="180"/>
      <c r="D69" s="180">
        <v>0</v>
      </c>
      <c r="E69" s="180">
        <v>0</v>
      </c>
      <c r="F69" s="180">
        <v>0</v>
      </c>
      <c r="G69" s="180">
        <v>0</v>
      </c>
      <c r="H69" s="180">
        <v>0</v>
      </c>
      <c r="I69" s="180">
        <v>0</v>
      </c>
      <c r="J69" s="180">
        <v>0</v>
      </c>
      <c r="K69" s="180">
        <v>0</v>
      </c>
      <c r="L69" s="180">
        <v>0</v>
      </c>
      <c r="M69" s="180">
        <v>0</v>
      </c>
      <c r="N69" s="180">
        <v>0</v>
      </c>
      <c r="O69" s="180">
        <v>-466659</v>
      </c>
      <c r="P69" s="180">
        <v>0</v>
      </c>
      <c r="Q69" s="180">
        <v>0</v>
      </c>
      <c r="R69" s="180">
        <v>2111</v>
      </c>
      <c r="S69" s="180">
        <v>0</v>
      </c>
      <c r="T69" s="180">
        <v>116211</v>
      </c>
      <c r="U69" s="180">
        <v>26452</v>
      </c>
      <c r="V69" s="180">
        <v>0</v>
      </c>
      <c r="W69" s="180">
        <v>0</v>
      </c>
      <c r="X69" s="180">
        <v>0</v>
      </c>
      <c r="Y69" s="180">
        <v>47513</v>
      </c>
      <c r="Z69" s="180">
        <v>20755</v>
      </c>
      <c r="AA69" s="180">
        <v>0</v>
      </c>
      <c r="AB69" s="180">
        <v>0</v>
      </c>
      <c r="AC69" s="180">
        <v>11455</v>
      </c>
      <c r="AD69" s="180">
        <v>0</v>
      </c>
      <c r="AE69" s="180">
        <v>6738</v>
      </c>
      <c r="AF69" s="180">
        <v>-3021732</v>
      </c>
      <c r="AG69" s="180">
        <v>0</v>
      </c>
      <c r="AH69" s="180">
        <v>0</v>
      </c>
      <c r="AI69" s="180">
        <v>600592</v>
      </c>
      <c r="AJ69" s="180">
        <v>0</v>
      </c>
      <c r="AK69" s="180">
        <v>0</v>
      </c>
      <c r="AL69" s="180">
        <v>0</v>
      </c>
      <c r="AM69" s="180">
        <v>0</v>
      </c>
      <c r="AN69" s="180">
        <v>0</v>
      </c>
      <c r="AO69" s="180">
        <v>86640</v>
      </c>
      <c r="AP69" s="180">
        <v>0</v>
      </c>
      <c r="AQ69" s="180">
        <v>0</v>
      </c>
      <c r="AR69" s="180">
        <v>-57614</v>
      </c>
      <c r="AS69" s="180">
        <v>0</v>
      </c>
      <c r="AT69" s="180">
        <v>56597</v>
      </c>
      <c r="AU69" s="180">
        <v>0</v>
      </c>
      <c r="AV69" s="180">
        <v>0</v>
      </c>
      <c r="AW69" s="180">
        <v>3500</v>
      </c>
      <c r="AX69" s="180">
        <v>0</v>
      </c>
      <c r="AY69" s="180">
        <v>712271</v>
      </c>
      <c r="AZ69" s="180">
        <v>17000</v>
      </c>
      <c r="BA69" s="180">
        <v>0</v>
      </c>
      <c r="BB69" s="180">
        <v>0</v>
      </c>
      <c r="BC69" s="180">
        <v>0</v>
      </c>
      <c r="BD69" s="180">
        <v>18146</v>
      </c>
      <c r="BE69" s="180">
        <v>0</v>
      </c>
      <c r="BF69" s="180">
        <v>0</v>
      </c>
      <c r="BG69" s="180">
        <v>0</v>
      </c>
      <c r="BH69" s="180">
        <v>0</v>
      </c>
      <c r="BI69" s="180">
        <v>0</v>
      </c>
      <c r="BJ69" s="180">
        <v>0</v>
      </c>
      <c r="BK69" s="180">
        <v>0</v>
      </c>
      <c r="BL69" s="180">
        <v>0</v>
      </c>
      <c r="BM69" s="180">
        <v>26999</v>
      </c>
      <c r="BN69" s="180">
        <v>0</v>
      </c>
      <c r="BO69" s="180">
        <v>0</v>
      </c>
      <c r="BP69" s="180">
        <v>0</v>
      </c>
      <c r="BQ69" s="180">
        <v>27134</v>
      </c>
      <c r="BR69" s="180">
        <v>13200</v>
      </c>
      <c r="BS69" s="180">
        <v>0</v>
      </c>
      <c r="BT69" s="180">
        <v>0</v>
      </c>
      <c r="BU69" s="180">
        <v>0</v>
      </c>
      <c r="BV69" s="180">
        <v>0</v>
      </c>
      <c r="BW69" s="180">
        <v>0</v>
      </c>
      <c r="BX69" s="180">
        <v>2000</v>
      </c>
      <c r="BY69" s="180">
        <v>0</v>
      </c>
      <c r="BZ69" s="180">
        <v>0</v>
      </c>
      <c r="CA69" s="180">
        <v>0</v>
      </c>
      <c r="CB69" s="180">
        <v>0</v>
      </c>
      <c r="CC69" s="180">
        <v>0</v>
      </c>
      <c r="CD69" s="180">
        <v>0</v>
      </c>
    </row>
    <row r="70" spans="1:82" x14ac:dyDescent="0.3">
      <c r="A70" s="180">
        <v>23</v>
      </c>
      <c r="C70" s="180"/>
      <c r="D70" s="180">
        <v>0</v>
      </c>
      <c r="E70" s="180">
        <v>23643</v>
      </c>
      <c r="F70" s="180">
        <v>0</v>
      </c>
      <c r="G70" s="180">
        <v>554948</v>
      </c>
      <c r="H70" s="180">
        <v>772191</v>
      </c>
      <c r="I70" s="180">
        <v>731397</v>
      </c>
      <c r="J70" s="180">
        <v>12287</v>
      </c>
      <c r="K70" s="180">
        <v>91535</v>
      </c>
      <c r="L70" s="180">
        <v>80867</v>
      </c>
      <c r="M70" s="180">
        <v>220880</v>
      </c>
      <c r="N70" s="180">
        <v>63764</v>
      </c>
      <c r="O70" s="180">
        <v>430062</v>
      </c>
      <c r="P70" s="180">
        <v>14131</v>
      </c>
      <c r="Q70" s="180">
        <v>2630438</v>
      </c>
      <c r="R70" s="180">
        <v>30056</v>
      </c>
      <c r="S70" s="180">
        <v>-19919</v>
      </c>
      <c r="T70" s="180">
        <v>13715464</v>
      </c>
      <c r="U70" s="180">
        <v>2531624</v>
      </c>
      <c r="V70" s="180">
        <v>4023469</v>
      </c>
      <c r="W70" s="180">
        <v>1747590</v>
      </c>
      <c r="X70" s="180">
        <v>0</v>
      </c>
      <c r="Y70" s="180">
        <v>1616453</v>
      </c>
      <c r="Z70" s="180">
        <v>91836</v>
      </c>
      <c r="AA70" s="180">
        <v>2867341</v>
      </c>
      <c r="AB70" s="180">
        <v>107146</v>
      </c>
      <c r="AC70" s="180">
        <v>514195</v>
      </c>
      <c r="AD70" s="180">
        <v>193126</v>
      </c>
      <c r="AE70" s="180">
        <v>358403</v>
      </c>
      <c r="AF70" s="180">
        <v>-153232</v>
      </c>
      <c r="AG70" s="180">
        <v>751728</v>
      </c>
      <c r="AH70" s="180">
        <v>531192</v>
      </c>
      <c r="AI70" s="180">
        <v>4005936</v>
      </c>
      <c r="AJ70" s="180">
        <v>950524</v>
      </c>
      <c r="AK70" s="180">
        <v>0</v>
      </c>
      <c r="AL70" s="180">
        <v>0</v>
      </c>
      <c r="AM70" s="180">
        <v>2514823</v>
      </c>
      <c r="AN70" s="180">
        <v>-16061</v>
      </c>
      <c r="AO70" s="180">
        <v>368042</v>
      </c>
      <c r="AP70" s="180">
        <v>12083</v>
      </c>
      <c r="AQ70" s="180">
        <v>518990</v>
      </c>
      <c r="AR70" s="180">
        <v>1312154</v>
      </c>
      <c r="AS70" s="180">
        <v>187858</v>
      </c>
      <c r="AT70" s="180">
        <v>464225</v>
      </c>
      <c r="AU70" s="180">
        <v>0</v>
      </c>
      <c r="AV70" s="180">
        <v>583073</v>
      </c>
      <c r="AW70" s="180">
        <v>237157</v>
      </c>
      <c r="AX70" s="180">
        <v>-696467</v>
      </c>
      <c r="AY70" s="180">
        <v>995085</v>
      </c>
      <c r="AZ70" s="180">
        <v>99627</v>
      </c>
      <c r="BA70" s="180">
        <v>-92586</v>
      </c>
      <c r="BB70" s="180">
        <v>12005</v>
      </c>
      <c r="BC70" s="180">
        <v>46769</v>
      </c>
      <c r="BD70" s="180">
        <v>1185528</v>
      </c>
      <c r="BE70" s="180">
        <v>60898</v>
      </c>
      <c r="BF70" s="180">
        <v>100573</v>
      </c>
      <c r="BG70" s="180">
        <v>0</v>
      </c>
      <c r="BH70" s="180">
        <v>20537</v>
      </c>
      <c r="BI70" s="180">
        <v>4996</v>
      </c>
      <c r="BJ70" s="180">
        <v>-70243</v>
      </c>
      <c r="BK70" s="180">
        <v>306046</v>
      </c>
      <c r="BL70" s="180">
        <v>0</v>
      </c>
      <c r="BM70" s="180">
        <v>159094</v>
      </c>
      <c r="BN70" s="180">
        <v>426461</v>
      </c>
      <c r="BO70" s="180">
        <v>286354</v>
      </c>
      <c r="BP70" s="180">
        <v>403077</v>
      </c>
      <c r="BQ70" s="180">
        <v>2059598</v>
      </c>
      <c r="BR70" s="180">
        <v>123190</v>
      </c>
      <c r="BS70" s="180">
        <v>-1046215</v>
      </c>
      <c r="BT70" s="180">
        <v>75</v>
      </c>
      <c r="BU70" s="180">
        <v>1262387</v>
      </c>
      <c r="BV70" s="180">
        <v>-100286</v>
      </c>
      <c r="BW70" s="180">
        <v>0</v>
      </c>
      <c r="BX70" s="180">
        <v>-7369</v>
      </c>
      <c r="BY70" s="180">
        <v>6388</v>
      </c>
      <c r="BZ70" s="180">
        <v>58681</v>
      </c>
      <c r="CA70" s="180">
        <v>-18015</v>
      </c>
      <c r="CB70" s="180">
        <v>193015</v>
      </c>
      <c r="CC70" s="180">
        <v>0</v>
      </c>
      <c r="CD70" s="180">
        <v>11360</v>
      </c>
    </row>
    <row r="71" spans="1:82" s="643" customFormat="1" x14ac:dyDescent="0.3">
      <c r="A71" s="643">
        <v>590</v>
      </c>
      <c r="C71" s="643" t="s">
        <v>2894</v>
      </c>
    </row>
    <row r="72" spans="1:82" x14ac:dyDescent="0.3">
      <c r="A72" s="180">
        <v>507</v>
      </c>
      <c r="C72" s="180"/>
      <c r="D72" s="180">
        <v>0</v>
      </c>
      <c r="E72" s="180">
        <v>0</v>
      </c>
      <c r="F72" s="180">
        <v>0</v>
      </c>
      <c r="G72" s="180">
        <v>0</v>
      </c>
      <c r="H72" s="180">
        <v>0</v>
      </c>
      <c r="I72" s="180">
        <v>0</v>
      </c>
      <c r="J72" s="180">
        <v>-1</v>
      </c>
      <c r="K72" s="180">
        <v>0</v>
      </c>
      <c r="L72" s="180">
        <v>0</v>
      </c>
      <c r="M72" s="180">
        <v>610060</v>
      </c>
      <c r="N72" s="180">
        <v>0</v>
      </c>
      <c r="O72" s="180">
        <v>2</v>
      </c>
      <c r="P72" s="180">
        <v>0</v>
      </c>
      <c r="Q72" s="180">
        <v>0</v>
      </c>
      <c r="R72" s="180">
        <v>0</v>
      </c>
      <c r="S72" s="180">
        <v>0</v>
      </c>
      <c r="T72" s="180">
        <v>0</v>
      </c>
      <c r="U72" s="180">
        <v>0</v>
      </c>
      <c r="V72" s="180">
        <v>-250000</v>
      </c>
      <c r="W72" s="180">
        <v>0</v>
      </c>
      <c r="X72" s="180">
        <v>0</v>
      </c>
      <c r="Y72" s="180">
        <v>0</v>
      </c>
      <c r="Z72" s="180">
        <v>0</v>
      </c>
      <c r="AA72" s="180">
        <v>0</v>
      </c>
      <c r="AB72" s="180">
        <v>0</v>
      </c>
      <c r="AC72" s="180">
        <v>0</v>
      </c>
      <c r="AD72" s="180">
        <v>0</v>
      </c>
      <c r="AE72" s="180">
        <v>0</v>
      </c>
      <c r="AF72" s="180">
        <v>1</v>
      </c>
      <c r="AG72" s="180">
        <v>0</v>
      </c>
      <c r="AH72" s="180">
        <v>0</v>
      </c>
      <c r="AI72" s="180">
        <v>0</v>
      </c>
      <c r="AJ72" s="180">
        <v>0</v>
      </c>
      <c r="AK72" s="180">
        <v>0</v>
      </c>
      <c r="AL72" s="180">
        <v>0</v>
      </c>
      <c r="AM72" s="180">
        <v>0</v>
      </c>
      <c r="AN72" s="180">
        <v>0</v>
      </c>
      <c r="AO72" s="180">
        <v>0</v>
      </c>
      <c r="AP72" s="180">
        <v>0</v>
      </c>
      <c r="AQ72" s="180">
        <v>0</v>
      </c>
      <c r="AR72" s="180">
        <v>0</v>
      </c>
      <c r="AS72" s="180">
        <v>0</v>
      </c>
      <c r="AT72" s="180">
        <v>0</v>
      </c>
      <c r="AU72" s="180">
        <v>0</v>
      </c>
      <c r="AV72" s="180">
        <v>0</v>
      </c>
      <c r="AW72" s="180">
        <v>0</v>
      </c>
      <c r="AX72" s="180">
        <v>-1</v>
      </c>
      <c r="AY72" s="180">
        <v>0</v>
      </c>
      <c r="AZ72" s="180">
        <v>1</v>
      </c>
      <c r="BA72" s="180">
        <v>0</v>
      </c>
      <c r="BB72" s="180">
        <v>0</v>
      </c>
      <c r="BC72" s="180">
        <v>0</v>
      </c>
      <c r="BD72" s="180">
        <v>0</v>
      </c>
      <c r="BE72" s="180">
        <v>54580</v>
      </c>
      <c r="BF72" s="180">
        <v>0</v>
      </c>
      <c r="BG72" s="180">
        <v>0</v>
      </c>
      <c r="BH72" s="180">
        <v>0</v>
      </c>
      <c r="BI72" s="180">
        <v>0</v>
      </c>
      <c r="BJ72" s="180">
        <v>0</v>
      </c>
      <c r="BK72" s="180">
        <v>0</v>
      </c>
      <c r="BL72" s="180">
        <v>0</v>
      </c>
      <c r="BM72" s="180">
        <v>0</v>
      </c>
      <c r="BN72" s="180">
        <v>0</v>
      </c>
      <c r="BO72" s="180">
        <v>0</v>
      </c>
      <c r="BP72" s="180">
        <v>0</v>
      </c>
      <c r="BQ72" s="180">
        <v>0</v>
      </c>
      <c r="BR72" s="180">
        <v>0</v>
      </c>
      <c r="BS72" s="180">
        <v>0</v>
      </c>
      <c r="BT72" s="180">
        <v>0</v>
      </c>
      <c r="BU72" s="180">
        <v>0</v>
      </c>
      <c r="BV72" s="180">
        <v>0</v>
      </c>
      <c r="BW72" s="180">
        <v>0</v>
      </c>
      <c r="BX72" s="180">
        <v>0</v>
      </c>
      <c r="BY72" s="180">
        <v>0</v>
      </c>
      <c r="BZ72" s="180">
        <v>0</v>
      </c>
      <c r="CA72" s="180">
        <v>0</v>
      </c>
      <c r="CB72" s="180">
        <v>0</v>
      </c>
      <c r="CC72" s="180">
        <v>0</v>
      </c>
      <c r="CD72" s="180">
        <v>0</v>
      </c>
    </row>
    <row r="73" spans="1:82" x14ac:dyDescent="0.3">
      <c r="A73" s="180">
        <v>647</v>
      </c>
      <c r="C73" s="180"/>
      <c r="D73" s="180">
        <v>0</v>
      </c>
      <c r="E73" s="180">
        <v>0</v>
      </c>
      <c r="F73" s="180">
        <v>0</v>
      </c>
      <c r="G73" s="180">
        <v>0</v>
      </c>
      <c r="H73" s="180">
        <v>0</v>
      </c>
      <c r="I73" s="180">
        <v>0</v>
      </c>
      <c r="J73" s="180">
        <v>0</v>
      </c>
      <c r="K73" s="180">
        <v>0</v>
      </c>
      <c r="L73" s="180">
        <v>0</v>
      </c>
      <c r="M73" s="180">
        <v>0</v>
      </c>
      <c r="N73" s="180">
        <v>0</v>
      </c>
      <c r="O73" s="180">
        <v>0</v>
      </c>
      <c r="P73" s="180">
        <v>0</v>
      </c>
      <c r="Q73" s="180">
        <v>0</v>
      </c>
      <c r="R73" s="180">
        <v>0</v>
      </c>
      <c r="S73" s="180">
        <v>0</v>
      </c>
      <c r="T73" s="180">
        <v>0</v>
      </c>
      <c r="U73" s="180">
        <v>0</v>
      </c>
      <c r="V73" s="180">
        <v>0</v>
      </c>
      <c r="W73" s="180">
        <v>0</v>
      </c>
      <c r="X73" s="180">
        <v>0</v>
      </c>
      <c r="Y73" s="180">
        <v>0</v>
      </c>
      <c r="Z73" s="180">
        <v>0</v>
      </c>
      <c r="AA73" s="180">
        <v>0</v>
      </c>
      <c r="AB73" s="180">
        <v>0</v>
      </c>
      <c r="AC73" s="180">
        <v>0</v>
      </c>
      <c r="AD73" s="180">
        <v>0</v>
      </c>
      <c r="AE73" s="180">
        <v>0</v>
      </c>
      <c r="AF73" s="180">
        <v>0</v>
      </c>
      <c r="AG73" s="180">
        <v>0</v>
      </c>
      <c r="AH73" s="180">
        <v>0</v>
      </c>
      <c r="AI73" s="180">
        <v>0</v>
      </c>
      <c r="AJ73" s="180">
        <v>0</v>
      </c>
      <c r="AK73" s="180">
        <v>0</v>
      </c>
      <c r="AL73" s="180">
        <v>0</v>
      </c>
      <c r="AM73" s="180">
        <v>0</v>
      </c>
      <c r="AN73" s="180">
        <v>0</v>
      </c>
      <c r="AO73" s="180">
        <v>0</v>
      </c>
      <c r="AP73" s="180">
        <v>0</v>
      </c>
      <c r="AQ73" s="180">
        <v>0</v>
      </c>
      <c r="AR73" s="180">
        <v>0</v>
      </c>
      <c r="AS73" s="180">
        <v>0</v>
      </c>
      <c r="AT73" s="180">
        <v>0</v>
      </c>
      <c r="AU73" s="180">
        <v>0</v>
      </c>
      <c r="AV73" s="180">
        <v>0</v>
      </c>
      <c r="AW73" s="180">
        <v>0</v>
      </c>
      <c r="AX73" s="180">
        <v>0</v>
      </c>
      <c r="AY73" s="180">
        <v>0</v>
      </c>
      <c r="AZ73" s="180">
        <v>0</v>
      </c>
      <c r="BA73" s="180">
        <v>0</v>
      </c>
      <c r="BB73" s="180">
        <v>0</v>
      </c>
      <c r="BC73" s="180">
        <v>0</v>
      </c>
      <c r="BD73" s="180">
        <v>0</v>
      </c>
      <c r="BE73" s="180">
        <v>0</v>
      </c>
      <c r="BF73" s="180">
        <v>0</v>
      </c>
      <c r="BG73" s="180">
        <v>0</v>
      </c>
      <c r="BH73" s="180">
        <v>0</v>
      </c>
      <c r="BI73" s="180">
        <v>0</v>
      </c>
      <c r="BJ73" s="180">
        <v>0</v>
      </c>
      <c r="BK73" s="180">
        <v>0</v>
      </c>
      <c r="BL73" s="180">
        <v>0</v>
      </c>
      <c r="BM73" s="180">
        <v>0</v>
      </c>
      <c r="BN73" s="180">
        <v>0</v>
      </c>
      <c r="BO73" s="180">
        <v>0</v>
      </c>
      <c r="BP73" s="180">
        <v>0</v>
      </c>
      <c r="BQ73" s="180">
        <v>0</v>
      </c>
      <c r="BR73" s="180">
        <v>0</v>
      </c>
      <c r="BS73" s="180">
        <v>0</v>
      </c>
      <c r="BT73" s="180">
        <v>0</v>
      </c>
      <c r="BU73" s="180">
        <v>0</v>
      </c>
      <c r="BV73" s="180">
        <v>0</v>
      </c>
      <c r="BW73" s="180">
        <v>0</v>
      </c>
      <c r="BX73" s="180">
        <v>0</v>
      </c>
      <c r="BY73" s="180">
        <v>0</v>
      </c>
      <c r="BZ73" s="180">
        <v>0</v>
      </c>
      <c r="CA73" s="180">
        <v>0</v>
      </c>
      <c r="CB73" s="180">
        <v>0</v>
      </c>
      <c r="CC73" s="180">
        <v>0</v>
      </c>
      <c r="CD73" s="180">
        <v>0</v>
      </c>
    </row>
    <row r="74" spans="1:82" s="968" customFormat="1" x14ac:dyDescent="0.3">
      <c r="B74" s="968" t="s">
        <v>2892</v>
      </c>
    </row>
    <row r="75" spans="1:82" x14ac:dyDescent="0.3">
      <c r="A75" s="180">
        <v>171</v>
      </c>
      <c r="C75" s="180"/>
      <c r="D75" s="180">
        <v>0</v>
      </c>
      <c r="E75" s="180">
        <v>3600</v>
      </c>
      <c r="F75" s="180">
        <v>0</v>
      </c>
      <c r="G75" s="180">
        <v>51377</v>
      </c>
      <c r="H75" s="180">
        <v>0</v>
      </c>
      <c r="I75" s="180">
        <v>0</v>
      </c>
      <c r="J75" s="180">
        <v>0</v>
      </c>
      <c r="K75" s="180">
        <v>0</v>
      </c>
      <c r="L75" s="180">
        <v>0</v>
      </c>
      <c r="M75" s="180">
        <v>870629</v>
      </c>
      <c r="N75" s="180">
        <v>24652</v>
      </c>
      <c r="O75" s="180">
        <v>0</v>
      </c>
      <c r="P75" s="180">
        <v>0</v>
      </c>
      <c r="Q75" s="180">
        <v>2033097</v>
      </c>
      <c r="R75" s="180">
        <v>114455</v>
      </c>
      <c r="S75" s="180">
        <v>0</v>
      </c>
      <c r="T75" s="180">
        <v>6671239</v>
      </c>
      <c r="U75" s="180">
        <v>811706</v>
      </c>
      <c r="V75" s="180">
        <v>1434452</v>
      </c>
      <c r="W75" s="180">
        <v>3143829</v>
      </c>
      <c r="X75" s="180">
        <v>0</v>
      </c>
      <c r="Y75" s="180">
        <v>36000</v>
      </c>
      <c r="Z75" s="180">
        <v>0</v>
      </c>
      <c r="AA75" s="180">
        <v>1379171</v>
      </c>
      <c r="AB75" s="180">
        <v>29775</v>
      </c>
      <c r="AC75" s="180">
        <v>104617</v>
      </c>
      <c r="AD75" s="180">
        <v>0</v>
      </c>
      <c r="AE75" s="180">
        <v>113929</v>
      </c>
      <c r="AF75" s="180">
        <v>4157696</v>
      </c>
      <c r="AG75" s="180">
        <v>32525</v>
      </c>
      <c r="AH75" s="180">
        <v>48047</v>
      </c>
      <c r="AI75" s="180">
        <v>2013750</v>
      </c>
      <c r="AJ75" s="180">
        <v>0</v>
      </c>
      <c r="AK75" s="180">
        <v>0</v>
      </c>
      <c r="AL75" s="180">
        <v>0</v>
      </c>
      <c r="AM75" s="180">
        <v>1235007</v>
      </c>
      <c r="AN75" s="180">
        <v>0</v>
      </c>
      <c r="AO75" s="180">
        <v>20295</v>
      </c>
      <c r="AP75" s="180">
        <v>0</v>
      </c>
      <c r="AQ75" s="180">
        <v>1016410</v>
      </c>
      <c r="AR75" s="180">
        <v>166061</v>
      </c>
      <c r="AS75" s="180">
        <v>0</v>
      </c>
      <c r="AT75" s="180">
        <v>102583</v>
      </c>
      <c r="AU75" s="180">
        <v>0</v>
      </c>
      <c r="AV75" s="180">
        <v>1670384</v>
      </c>
      <c r="AW75" s="180">
        <v>266400</v>
      </c>
      <c r="AX75" s="180">
        <v>0</v>
      </c>
      <c r="AY75" s="180">
        <v>0</v>
      </c>
      <c r="AZ75" s="180">
        <v>10840</v>
      </c>
      <c r="BA75" s="180">
        <v>0</v>
      </c>
      <c r="BB75" s="180">
        <v>0</v>
      </c>
      <c r="BC75" s="180">
        <v>0</v>
      </c>
      <c r="BD75" s="180">
        <v>70942</v>
      </c>
      <c r="BE75" s="180">
        <v>0</v>
      </c>
      <c r="BF75" s="180">
        <v>0</v>
      </c>
      <c r="BG75" s="180">
        <v>0</v>
      </c>
      <c r="BH75" s="180">
        <v>0</v>
      </c>
      <c r="BI75" s="180">
        <v>0</v>
      </c>
      <c r="BJ75" s="180">
        <v>18940</v>
      </c>
      <c r="BK75" s="180">
        <v>280740</v>
      </c>
      <c r="BL75" s="180">
        <v>0</v>
      </c>
      <c r="BM75" s="180">
        <v>76569</v>
      </c>
      <c r="BN75" s="180">
        <v>153039</v>
      </c>
      <c r="BO75" s="180">
        <v>45966</v>
      </c>
      <c r="BP75" s="180">
        <v>176721</v>
      </c>
      <c r="BQ75" s="180">
        <v>144748</v>
      </c>
      <c r="BR75" s="180">
        <v>9060</v>
      </c>
      <c r="BS75" s="180">
        <v>228150</v>
      </c>
      <c r="BT75" s="180">
        <v>89766</v>
      </c>
      <c r="BU75" s="180">
        <v>86049</v>
      </c>
      <c r="BV75" s="180">
        <v>0</v>
      </c>
      <c r="BW75" s="180">
        <v>0</v>
      </c>
      <c r="BX75" s="180">
        <v>5693</v>
      </c>
      <c r="BY75" s="180">
        <v>0</v>
      </c>
      <c r="BZ75" s="180">
        <v>0</v>
      </c>
      <c r="CA75" s="180">
        <v>0</v>
      </c>
      <c r="CB75" s="180">
        <v>71389</v>
      </c>
      <c r="CC75" s="180">
        <v>0</v>
      </c>
      <c r="CD75" s="180">
        <v>0</v>
      </c>
    </row>
    <row r="76" spans="1:82" s="968" customFormat="1" x14ac:dyDescent="0.3">
      <c r="B76" s="968" t="s">
        <v>2892</v>
      </c>
    </row>
    <row r="77" spans="1:82" s="968" customFormat="1" x14ac:dyDescent="0.3">
      <c r="B77" s="968" t="s">
        <v>2892</v>
      </c>
    </row>
    <row r="78" spans="1:82" s="968" customFormat="1" x14ac:dyDescent="0.3">
      <c r="B78" s="968" t="s">
        <v>2892</v>
      </c>
    </row>
    <row r="79" spans="1:82" x14ac:dyDescent="0.3">
      <c r="A79" s="180">
        <v>596</v>
      </c>
      <c r="C79" s="180"/>
      <c r="D79" s="180">
        <v>0</v>
      </c>
      <c r="E79" s="180">
        <v>52</v>
      </c>
      <c r="F79" s="180">
        <v>0</v>
      </c>
      <c r="G79" s="180">
        <v>52</v>
      </c>
      <c r="H79" s="180">
        <v>0</v>
      </c>
      <c r="I79" s="180">
        <v>52</v>
      </c>
      <c r="J79" s="180">
        <v>52</v>
      </c>
      <c r="K79" s="180">
        <v>52</v>
      </c>
      <c r="L79" s="180">
        <v>0</v>
      </c>
      <c r="M79" s="180">
        <v>52</v>
      </c>
      <c r="N79" s="180">
        <v>52</v>
      </c>
      <c r="O79" s="180">
        <v>52</v>
      </c>
      <c r="P79" s="180">
        <v>52</v>
      </c>
      <c r="Q79" s="180">
        <v>52</v>
      </c>
      <c r="R79" s="180">
        <v>52</v>
      </c>
      <c r="S79" s="180">
        <v>0</v>
      </c>
      <c r="T79" s="180">
        <v>52</v>
      </c>
      <c r="U79" s="180">
        <v>52</v>
      </c>
      <c r="V79" s="180">
        <v>52</v>
      </c>
      <c r="W79" s="180">
        <v>52</v>
      </c>
      <c r="X79" s="180">
        <v>0</v>
      </c>
      <c r="Y79" s="180">
        <v>52</v>
      </c>
      <c r="Z79" s="180">
        <v>52</v>
      </c>
      <c r="AA79" s="180">
        <v>52</v>
      </c>
      <c r="AB79" s="180">
        <v>52</v>
      </c>
      <c r="AC79" s="180">
        <v>52</v>
      </c>
      <c r="AD79" s="180">
        <v>52</v>
      </c>
      <c r="AE79" s="180">
        <v>52</v>
      </c>
      <c r="AF79" s="180">
        <v>52</v>
      </c>
      <c r="AG79" s="180">
        <v>52</v>
      </c>
      <c r="AH79" s="180">
        <v>51</v>
      </c>
      <c r="AI79" s="180">
        <v>52</v>
      </c>
      <c r="AJ79" s="180">
        <v>52</v>
      </c>
      <c r="AK79" s="180">
        <v>0</v>
      </c>
      <c r="AL79" s="180">
        <v>0</v>
      </c>
      <c r="AM79" s="180">
        <v>52</v>
      </c>
      <c r="AN79" s="180">
        <v>52</v>
      </c>
      <c r="AO79" s="180">
        <v>52</v>
      </c>
      <c r="AP79" s="180">
        <v>52</v>
      </c>
      <c r="AQ79" s="180">
        <v>52</v>
      </c>
      <c r="AR79" s="180">
        <v>52</v>
      </c>
      <c r="AS79" s="180">
        <v>52</v>
      </c>
      <c r="AT79" s="180">
        <v>52</v>
      </c>
      <c r="AU79" s="180">
        <v>0</v>
      </c>
      <c r="AV79" s="180">
        <v>52</v>
      </c>
      <c r="AW79" s="180">
        <v>52</v>
      </c>
      <c r="AX79" s="180">
        <v>52</v>
      </c>
      <c r="AY79" s="180">
        <v>52</v>
      </c>
      <c r="AZ79" s="180">
        <v>52</v>
      </c>
      <c r="BA79" s="180">
        <v>52</v>
      </c>
      <c r="BB79" s="180">
        <v>0</v>
      </c>
      <c r="BC79" s="180">
        <v>52</v>
      </c>
      <c r="BD79" s="180">
        <v>0</v>
      </c>
      <c r="BE79" s="180">
        <v>52</v>
      </c>
      <c r="BF79" s="180">
        <v>52</v>
      </c>
      <c r="BG79" s="180">
        <v>0</v>
      </c>
      <c r="BH79" s="180">
        <v>0</v>
      </c>
      <c r="BI79" s="180">
        <v>52</v>
      </c>
      <c r="BJ79" s="180">
        <v>52</v>
      </c>
      <c r="BK79" s="180">
        <v>52</v>
      </c>
      <c r="BL79" s="180">
        <v>0</v>
      </c>
      <c r="BM79" s="180">
        <v>52</v>
      </c>
      <c r="BN79" s="180">
        <v>52</v>
      </c>
      <c r="BO79" s="180">
        <v>52</v>
      </c>
      <c r="BP79" s="180">
        <v>52</v>
      </c>
      <c r="BQ79" s="180">
        <v>52</v>
      </c>
      <c r="BR79" s="180">
        <v>52</v>
      </c>
      <c r="BS79" s="180">
        <v>52</v>
      </c>
      <c r="BT79" s="180">
        <v>52</v>
      </c>
      <c r="BU79" s="180">
        <v>52</v>
      </c>
      <c r="BV79" s="180">
        <v>0</v>
      </c>
      <c r="BW79" s="180">
        <v>0</v>
      </c>
      <c r="BX79" s="180">
        <v>52</v>
      </c>
      <c r="BY79" s="180">
        <v>52</v>
      </c>
      <c r="BZ79" s="180">
        <v>52</v>
      </c>
      <c r="CA79" s="180">
        <v>52</v>
      </c>
      <c r="CB79" s="180">
        <v>52</v>
      </c>
      <c r="CC79" s="180">
        <v>0</v>
      </c>
      <c r="CD79" s="180">
        <v>52</v>
      </c>
    </row>
    <row r="80" spans="1:82" x14ac:dyDescent="0.3">
      <c r="A80" s="180">
        <v>80</v>
      </c>
      <c r="C80" s="180"/>
      <c r="D80" s="180">
        <v>0</v>
      </c>
      <c r="E80" s="180">
        <v>0</v>
      </c>
      <c r="F80" s="180">
        <v>0</v>
      </c>
      <c r="G80" s="180">
        <v>0</v>
      </c>
      <c r="H80" s="180">
        <v>0</v>
      </c>
      <c r="I80" s="180">
        <v>0</v>
      </c>
      <c r="J80" s="180">
        <v>8312</v>
      </c>
      <c r="K80" s="180">
        <v>0</v>
      </c>
      <c r="L80" s="180">
        <v>0</v>
      </c>
      <c r="M80" s="180">
        <v>0</v>
      </c>
      <c r="N80" s="180">
        <v>0</v>
      </c>
      <c r="O80" s="180">
        <v>640606</v>
      </c>
      <c r="P80" s="180">
        <v>0</v>
      </c>
      <c r="Q80" s="180">
        <v>45639880</v>
      </c>
      <c r="R80" s="180">
        <v>827925</v>
      </c>
      <c r="S80" s="180">
        <v>0</v>
      </c>
      <c r="T80" s="180">
        <v>46520531</v>
      </c>
      <c r="U80" s="180">
        <v>6984357</v>
      </c>
      <c r="V80" s="180">
        <v>18486413</v>
      </c>
      <c r="W80" s="180">
        <v>0</v>
      </c>
      <c r="X80" s="180">
        <v>0</v>
      </c>
      <c r="Y80" s="180">
        <v>4382145</v>
      </c>
      <c r="Z80" s="180">
        <v>1423433</v>
      </c>
      <c r="AA80" s="180">
        <v>12968587</v>
      </c>
      <c r="AB80" s="180">
        <v>727054</v>
      </c>
      <c r="AC80" s="180">
        <v>908603</v>
      </c>
      <c r="AD80" s="180">
        <v>805080</v>
      </c>
      <c r="AE80" s="180">
        <v>2106520</v>
      </c>
      <c r="AF80" s="180">
        <v>4157057</v>
      </c>
      <c r="AG80" s="180">
        <v>333730</v>
      </c>
      <c r="AH80" s="180">
        <v>0</v>
      </c>
      <c r="AI80" s="180">
        <v>20176487</v>
      </c>
      <c r="AJ80" s="180">
        <v>356220</v>
      </c>
      <c r="AK80" s="180">
        <v>0</v>
      </c>
      <c r="AL80" s="180">
        <v>0</v>
      </c>
      <c r="AM80" s="180">
        <v>2660336</v>
      </c>
      <c r="AN80" s="180">
        <v>9702</v>
      </c>
      <c r="AO80" s="180">
        <v>58030</v>
      </c>
      <c r="AP80" s="180">
        <v>0</v>
      </c>
      <c r="AQ80" s="180">
        <v>0</v>
      </c>
      <c r="AR80" s="180">
        <v>4805820</v>
      </c>
      <c r="AS80" s="180">
        <v>0</v>
      </c>
      <c r="AT80" s="180">
        <v>262246</v>
      </c>
      <c r="AU80" s="180">
        <v>0</v>
      </c>
      <c r="AV80" s="180">
        <v>32254015</v>
      </c>
      <c r="AW80" s="180">
        <v>0</v>
      </c>
      <c r="AX80" s="180">
        <v>1713638</v>
      </c>
      <c r="AY80" s="180">
        <v>5522053</v>
      </c>
      <c r="AZ80" s="180">
        <v>961745</v>
      </c>
      <c r="BA80" s="180">
        <v>220685</v>
      </c>
      <c r="BB80" s="180">
        <v>0</v>
      </c>
      <c r="BC80" s="180">
        <v>65618</v>
      </c>
      <c r="BD80" s="180">
        <v>10418884</v>
      </c>
      <c r="BE80" s="180">
        <v>0</v>
      </c>
      <c r="BF80" s="180">
        <v>142368</v>
      </c>
      <c r="BG80" s="180">
        <v>0</v>
      </c>
      <c r="BH80" s="180">
        <v>0</v>
      </c>
      <c r="BI80" s="180">
        <v>292295</v>
      </c>
      <c r="BJ80" s="180">
        <v>0</v>
      </c>
      <c r="BK80" s="180">
        <v>2198526</v>
      </c>
      <c r="BL80" s="180">
        <v>0</v>
      </c>
      <c r="BM80" s="180">
        <v>48416</v>
      </c>
      <c r="BN80" s="180">
        <v>790283</v>
      </c>
      <c r="BO80" s="180">
        <v>188312</v>
      </c>
      <c r="BP80" s="180">
        <v>1054128</v>
      </c>
      <c r="BQ80" s="180">
        <v>0</v>
      </c>
      <c r="BR80" s="180">
        <v>329825</v>
      </c>
      <c r="BS80" s="180">
        <v>0</v>
      </c>
      <c r="BT80" s="180">
        <v>529649</v>
      </c>
      <c r="BU80" s="180">
        <v>4762428</v>
      </c>
      <c r="BV80" s="180">
        <v>0</v>
      </c>
      <c r="BW80" s="180">
        <v>0</v>
      </c>
      <c r="BX80" s="180">
        <v>1217470</v>
      </c>
      <c r="BY80" s="180">
        <v>3129</v>
      </c>
      <c r="BZ80" s="180">
        <v>317687</v>
      </c>
      <c r="CA80" s="180">
        <v>25537</v>
      </c>
      <c r="CB80" s="180">
        <v>330291</v>
      </c>
      <c r="CC80" s="180">
        <v>0</v>
      </c>
      <c r="CD80" s="180">
        <v>3868</v>
      </c>
    </row>
    <row r="81" spans="1:82" s="635" customFormat="1" x14ac:dyDescent="0.3">
      <c r="A81" s="635">
        <v>81</v>
      </c>
      <c r="B81" s="180"/>
      <c r="C81" s="180"/>
      <c r="D81" s="180">
        <v>0</v>
      </c>
      <c r="E81" s="180">
        <v>0</v>
      </c>
      <c r="F81" s="180">
        <v>0</v>
      </c>
      <c r="G81" s="180">
        <v>0</v>
      </c>
      <c r="H81" s="180">
        <v>0</v>
      </c>
      <c r="I81" s="180">
        <v>0</v>
      </c>
      <c r="J81" s="180">
        <v>20679</v>
      </c>
      <c r="K81" s="180">
        <v>0</v>
      </c>
      <c r="L81" s="180">
        <v>0</v>
      </c>
      <c r="M81" s="180">
        <v>0</v>
      </c>
      <c r="N81" s="180">
        <v>0</v>
      </c>
      <c r="O81" s="180">
        <v>697765</v>
      </c>
      <c r="P81" s="180">
        <v>0</v>
      </c>
      <c r="Q81" s="180">
        <v>2256015</v>
      </c>
      <c r="R81" s="180">
        <v>35049</v>
      </c>
      <c r="S81" s="180">
        <v>0</v>
      </c>
      <c r="T81" s="180">
        <v>4409310</v>
      </c>
      <c r="U81" s="180">
        <v>1610841</v>
      </c>
      <c r="V81" s="180">
        <v>994777</v>
      </c>
      <c r="W81" s="180">
        <v>0</v>
      </c>
      <c r="X81" s="180">
        <v>0</v>
      </c>
      <c r="Y81" s="180">
        <v>775030</v>
      </c>
      <c r="Z81" s="180">
        <v>150739</v>
      </c>
      <c r="AA81" s="180">
        <v>1678028</v>
      </c>
      <c r="AB81" s="180">
        <v>352111</v>
      </c>
      <c r="AC81" s="180">
        <v>133114</v>
      </c>
      <c r="AD81" s="180">
        <v>205962</v>
      </c>
      <c r="AE81" s="180">
        <v>166510</v>
      </c>
      <c r="AF81" s="180">
        <v>663068</v>
      </c>
      <c r="AG81" s="180">
        <v>157590</v>
      </c>
      <c r="AH81" s="180">
        <v>0</v>
      </c>
      <c r="AI81" s="180">
        <v>2765475</v>
      </c>
      <c r="AJ81" s="180">
        <v>19839</v>
      </c>
      <c r="AK81" s="180">
        <v>0</v>
      </c>
      <c r="AL81" s="180">
        <v>0</v>
      </c>
      <c r="AM81" s="180">
        <v>1053630</v>
      </c>
      <c r="AN81" s="180">
        <v>57972</v>
      </c>
      <c r="AO81" s="180">
        <v>117696</v>
      </c>
      <c r="AP81" s="180">
        <v>0</v>
      </c>
      <c r="AQ81" s="180">
        <v>0</v>
      </c>
      <c r="AR81" s="180">
        <v>444839</v>
      </c>
      <c r="AS81" s="180">
        <v>0</v>
      </c>
      <c r="AT81" s="180">
        <v>212688</v>
      </c>
      <c r="AU81" s="180">
        <v>0</v>
      </c>
      <c r="AV81" s="180">
        <v>2770540</v>
      </c>
      <c r="AW81" s="180">
        <v>0</v>
      </c>
      <c r="AX81" s="180">
        <v>124653</v>
      </c>
      <c r="AY81" s="180">
        <v>710396</v>
      </c>
      <c r="AZ81" s="180">
        <v>74932</v>
      </c>
      <c r="BA81" s="180">
        <v>34550</v>
      </c>
      <c r="BB81" s="180">
        <v>0</v>
      </c>
      <c r="BC81" s="180">
        <v>5156</v>
      </c>
      <c r="BD81" s="180">
        <v>619388</v>
      </c>
      <c r="BE81" s="180">
        <v>0</v>
      </c>
      <c r="BF81" s="180">
        <v>33466</v>
      </c>
      <c r="BG81" s="180">
        <v>0</v>
      </c>
      <c r="BH81" s="180">
        <v>0</v>
      </c>
      <c r="BI81" s="180">
        <v>19281</v>
      </c>
      <c r="BJ81" s="180">
        <v>0</v>
      </c>
      <c r="BK81" s="180">
        <v>209388</v>
      </c>
      <c r="BL81" s="180">
        <v>0</v>
      </c>
      <c r="BM81" s="180">
        <v>177702</v>
      </c>
      <c r="BN81" s="180">
        <v>136888</v>
      </c>
      <c r="BO81" s="180">
        <v>85299</v>
      </c>
      <c r="BP81" s="180">
        <v>10045</v>
      </c>
      <c r="BQ81" s="180">
        <v>0</v>
      </c>
      <c r="BR81" s="180">
        <v>109606</v>
      </c>
      <c r="BS81" s="180">
        <v>0</v>
      </c>
      <c r="BT81" s="180">
        <v>70420</v>
      </c>
      <c r="BU81" s="180">
        <v>498161</v>
      </c>
      <c r="BV81" s="180">
        <v>0</v>
      </c>
      <c r="BW81" s="180">
        <v>0</v>
      </c>
      <c r="BX81" s="180">
        <v>33085</v>
      </c>
      <c r="BY81" s="180">
        <v>889</v>
      </c>
      <c r="BZ81" s="180">
        <v>18482</v>
      </c>
      <c r="CA81" s="180">
        <v>17898</v>
      </c>
      <c r="CB81" s="180">
        <v>116985</v>
      </c>
      <c r="CC81" s="180">
        <v>0</v>
      </c>
      <c r="CD81" s="180">
        <v>3759</v>
      </c>
    </row>
    <row r="82" spans="1:82" x14ac:dyDescent="0.3">
      <c r="A82" s="180">
        <v>579</v>
      </c>
      <c r="C82" s="180"/>
      <c r="D82" s="180">
        <v>0</v>
      </c>
      <c r="E82" s="180">
        <v>0</v>
      </c>
      <c r="F82" s="180">
        <v>0</v>
      </c>
      <c r="G82" s="180">
        <v>0</v>
      </c>
      <c r="H82" s="180">
        <v>0</v>
      </c>
      <c r="I82" s="180">
        <v>0</v>
      </c>
      <c r="J82" s="180">
        <v>0</v>
      </c>
      <c r="K82" s="180">
        <v>0</v>
      </c>
      <c r="L82" s="180">
        <v>0</v>
      </c>
      <c r="M82" s="180">
        <v>0</v>
      </c>
      <c r="N82" s="180">
        <v>0</v>
      </c>
      <c r="O82" s="180">
        <v>0</v>
      </c>
      <c r="P82" s="180">
        <v>0</v>
      </c>
      <c r="Q82" s="180">
        <v>0</v>
      </c>
      <c r="R82" s="180">
        <v>0</v>
      </c>
      <c r="S82" s="180">
        <v>0</v>
      </c>
      <c r="T82" s="180">
        <v>0</v>
      </c>
      <c r="U82" s="180">
        <v>0</v>
      </c>
      <c r="V82" s="180">
        <v>891577</v>
      </c>
      <c r="W82" s="180">
        <v>0</v>
      </c>
      <c r="X82" s="180">
        <v>0</v>
      </c>
      <c r="Y82" s="180">
        <v>0</v>
      </c>
      <c r="Z82" s="180">
        <v>0</v>
      </c>
      <c r="AA82" s="180">
        <v>0</v>
      </c>
      <c r="AB82" s="180">
        <v>0</v>
      </c>
      <c r="AC82" s="180">
        <v>0</v>
      </c>
      <c r="AD82" s="180">
        <v>0</v>
      </c>
      <c r="AE82" s="180">
        <v>0</v>
      </c>
      <c r="AF82" s="180">
        <v>0</v>
      </c>
      <c r="AG82" s="180">
        <v>0</v>
      </c>
      <c r="AH82" s="180">
        <v>0</v>
      </c>
      <c r="AI82" s="180">
        <v>0</v>
      </c>
      <c r="AJ82" s="180">
        <v>0</v>
      </c>
      <c r="AK82" s="180">
        <v>0</v>
      </c>
      <c r="AL82" s="180">
        <v>0</v>
      </c>
      <c r="AM82" s="180">
        <v>0</v>
      </c>
      <c r="AN82" s="180">
        <v>6509</v>
      </c>
      <c r="AO82" s="180">
        <v>0</v>
      </c>
      <c r="AP82" s="180">
        <v>0</v>
      </c>
      <c r="AQ82" s="180">
        <v>0</v>
      </c>
      <c r="AR82" s="180">
        <v>0</v>
      </c>
      <c r="AS82" s="180">
        <v>0</v>
      </c>
      <c r="AT82" s="180">
        <v>0</v>
      </c>
      <c r="AU82" s="180">
        <v>0</v>
      </c>
      <c r="AV82" s="180">
        <v>0</v>
      </c>
      <c r="AW82" s="180">
        <v>0</v>
      </c>
      <c r="AX82" s="180">
        <v>0</v>
      </c>
      <c r="AY82" s="180">
        <v>0</v>
      </c>
      <c r="AZ82" s="180">
        <v>0</v>
      </c>
      <c r="BA82" s="180">
        <v>0</v>
      </c>
      <c r="BB82" s="180">
        <v>0</v>
      </c>
      <c r="BC82" s="180">
        <v>0</v>
      </c>
      <c r="BD82" s="180">
        <v>0</v>
      </c>
      <c r="BE82" s="180">
        <v>0</v>
      </c>
      <c r="BF82" s="180">
        <v>0</v>
      </c>
      <c r="BG82" s="180">
        <v>0</v>
      </c>
      <c r="BH82" s="180">
        <v>0</v>
      </c>
      <c r="BI82" s="180">
        <v>0</v>
      </c>
      <c r="BJ82" s="180">
        <v>0</v>
      </c>
      <c r="BK82" s="180">
        <v>0</v>
      </c>
      <c r="BL82" s="180">
        <v>0</v>
      </c>
      <c r="BM82" s="180">
        <v>0</v>
      </c>
      <c r="BN82" s="180">
        <v>0</v>
      </c>
      <c r="BO82" s="180">
        <v>0</v>
      </c>
      <c r="BP82" s="180">
        <v>0</v>
      </c>
      <c r="BQ82" s="180">
        <v>0</v>
      </c>
      <c r="BR82" s="180">
        <v>0</v>
      </c>
      <c r="BS82" s="180">
        <v>0</v>
      </c>
      <c r="BT82" s="180">
        <v>0</v>
      </c>
      <c r="BU82" s="180">
        <v>0</v>
      </c>
      <c r="BV82" s="180">
        <v>0</v>
      </c>
      <c r="BW82" s="180">
        <v>0</v>
      </c>
      <c r="BX82" s="180">
        <v>0</v>
      </c>
      <c r="BY82" s="180">
        <v>0</v>
      </c>
      <c r="BZ82" s="180">
        <v>0</v>
      </c>
      <c r="CA82" s="180">
        <v>0</v>
      </c>
      <c r="CB82" s="180">
        <v>0</v>
      </c>
      <c r="CC82" s="180">
        <v>0</v>
      </c>
      <c r="CD82" s="180">
        <v>0</v>
      </c>
    </row>
    <row r="83" spans="1:82" s="639" customFormat="1" x14ac:dyDescent="0.3">
      <c r="A83" s="639">
        <v>510</v>
      </c>
      <c r="B83" s="180"/>
      <c r="C83" s="180"/>
      <c r="D83" s="180">
        <v>0</v>
      </c>
      <c r="E83" s="180">
        <v>0</v>
      </c>
      <c r="F83" s="180">
        <v>0</v>
      </c>
      <c r="G83" s="180">
        <v>0</v>
      </c>
      <c r="H83" s="180">
        <v>0</v>
      </c>
      <c r="I83" s="180">
        <v>0</v>
      </c>
      <c r="J83" s="180">
        <v>20748</v>
      </c>
      <c r="K83" s="180">
        <v>0</v>
      </c>
      <c r="L83" s="180">
        <v>0</v>
      </c>
      <c r="M83" s="180">
        <v>0</v>
      </c>
      <c r="N83" s="180">
        <v>0</v>
      </c>
      <c r="O83" s="180">
        <v>70409</v>
      </c>
      <c r="P83" s="180">
        <v>0</v>
      </c>
      <c r="Q83" s="180">
        <v>323655</v>
      </c>
      <c r="R83" s="180">
        <v>16540</v>
      </c>
      <c r="S83" s="180">
        <v>0</v>
      </c>
      <c r="T83" s="180">
        <v>422659</v>
      </c>
      <c r="U83" s="180">
        <v>249642</v>
      </c>
      <c r="V83" s="180">
        <v>39978</v>
      </c>
      <c r="W83" s="180">
        <v>0</v>
      </c>
      <c r="X83" s="180">
        <v>0</v>
      </c>
      <c r="Y83" s="180">
        <v>220331</v>
      </c>
      <c r="Z83" s="180">
        <v>20238</v>
      </c>
      <c r="AA83" s="180">
        <v>69009</v>
      </c>
      <c r="AB83" s="180">
        <v>0</v>
      </c>
      <c r="AC83" s="180">
        <v>0</v>
      </c>
      <c r="AD83" s="180">
        <v>0</v>
      </c>
      <c r="AE83" s="180">
        <v>0</v>
      </c>
      <c r="AF83" s="180">
        <v>63768</v>
      </c>
      <c r="AG83" s="180">
        <v>208793</v>
      </c>
      <c r="AH83" s="180">
        <v>0</v>
      </c>
      <c r="AI83" s="180">
        <v>52504</v>
      </c>
      <c r="AJ83" s="180">
        <v>0</v>
      </c>
      <c r="AK83" s="180">
        <v>0</v>
      </c>
      <c r="AL83" s="180">
        <v>0</v>
      </c>
      <c r="AM83" s="180">
        <v>130495</v>
      </c>
      <c r="AN83" s="180">
        <v>0</v>
      </c>
      <c r="AO83" s="180">
        <v>0</v>
      </c>
      <c r="AP83" s="180">
        <v>0</v>
      </c>
      <c r="AQ83" s="180">
        <v>0</v>
      </c>
      <c r="AR83" s="180">
        <v>29679</v>
      </c>
      <c r="AS83" s="180">
        <v>0</v>
      </c>
      <c r="AT83" s="180">
        <v>173392</v>
      </c>
      <c r="AU83" s="180">
        <v>0</v>
      </c>
      <c r="AV83" s="180">
        <v>682267</v>
      </c>
      <c r="AW83" s="180">
        <v>0</v>
      </c>
      <c r="AX83" s="180">
        <v>44333</v>
      </c>
      <c r="AY83" s="180">
        <v>33944</v>
      </c>
      <c r="AZ83" s="180">
        <v>19660</v>
      </c>
      <c r="BA83" s="180">
        <v>16931</v>
      </c>
      <c r="BB83" s="180">
        <v>0</v>
      </c>
      <c r="BC83" s="180">
        <v>654</v>
      </c>
      <c r="BD83" s="180">
        <v>124285</v>
      </c>
      <c r="BE83" s="180">
        <v>0</v>
      </c>
      <c r="BF83" s="180">
        <v>0</v>
      </c>
      <c r="BG83" s="180">
        <v>0</v>
      </c>
      <c r="BH83" s="180">
        <v>0</v>
      </c>
      <c r="BI83" s="180">
        <v>0</v>
      </c>
      <c r="BJ83" s="180">
        <v>0</v>
      </c>
      <c r="BK83" s="180">
        <v>56647</v>
      </c>
      <c r="BL83" s="180">
        <v>0</v>
      </c>
      <c r="BM83" s="180">
        <v>0</v>
      </c>
      <c r="BN83" s="180">
        <v>0</v>
      </c>
      <c r="BO83" s="180">
        <v>3641</v>
      </c>
      <c r="BP83" s="180">
        <v>0</v>
      </c>
      <c r="BQ83" s="180">
        <v>0</v>
      </c>
      <c r="BR83" s="180">
        <v>73792</v>
      </c>
      <c r="BS83" s="180">
        <v>0</v>
      </c>
      <c r="BT83" s="180">
        <v>8259</v>
      </c>
      <c r="BU83" s="180">
        <v>0</v>
      </c>
      <c r="BV83" s="180">
        <v>0</v>
      </c>
      <c r="BW83" s="180">
        <v>0</v>
      </c>
      <c r="BX83" s="180">
        <v>32152</v>
      </c>
      <c r="BY83" s="180">
        <v>12353</v>
      </c>
      <c r="BZ83" s="180">
        <v>0</v>
      </c>
      <c r="CA83" s="180">
        <v>0</v>
      </c>
      <c r="CB83" s="180">
        <v>20308</v>
      </c>
      <c r="CC83" s="180">
        <v>0</v>
      </c>
      <c r="CD83" s="180">
        <v>0</v>
      </c>
    </row>
    <row r="84" spans="1:82" x14ac:dyDescent="0.3">
      <c r="A84" s="180">
        <v>654</v>
      </c>
      <c r="C84" s="180"/>
      <c r="D84" s="180">
        <v>0</v>
      </c>
      <c r="E84" s="180">
        <v>0</v>
      </c>
      <c r="F84" s="180">
        <v>0</v>
      </c>
      <c r="G84" s="180">
        <v>0</v>
      </c>
      <c r="H84" s="180">
        <v>0</v>
      </c>
      <c r="I84" s="180">
        <v>0</v>
      </c>
      <c r="J84" s="180">
        <v>67143</v>
      </c>
      <c r="K84" s="180">
        <v>0</v>
      </c>
      <c r="L84" s="180">
        <v>0</v>
      </c>
      <c r="M84" s="180">
        <v>0</v>
      </c>
      <c r="N84" s="180">
        <v>0</v>
      </c>
      <c r="O84" s="180">
        <v>1523985</v>
      </c>
      <c r="P84" s="180">
        <v>0</v>
      </c>
      <c r="Q84" s="180">
        <v>49253908</v>
      </c>
      <c r="R84" s="180">
        <v>885537</v>
      </c>
      <c r="S84" s="180">
        <v>0</v>
      </c>
      <c r="T84" s="180">
        <v>68591998</v>
      </c>
      <c r="U84" s="180">
        <v>9058579</v>
      </c>
      <c r="V84" s="180">
        <v>19770716</v>
      </c>
      <c r="W84" s="180">
        <v>0</v>
      </c>
      <c r="X84" s="180">
        <v>0</v>
      </c>
      <c r="Y84" s="180">
        <v>6038120</v>
      </c>
      <c r="Z84" s="180">
        <v>1805746</v>
      </c>
      <c r="AA84" s="180">
        <v>18459489</v>
      </c>
      <c r="AB84" s="180">
        <v>1287315</v>
      </c>
      <c r="AC84" s="180">
        <v>1161400</v>
      </c>
      <c r="AD84" s="180">
        <v>1206366</v>
      </c>
      <c r="AE84" s="180">
        <v>2401640</v>
      </c>
      <c r="AF84" s="180">
        <v>5416202</v>
      </c>
      <c r="AG84" s="180">
        <v>894852</v>
      </c>
      <c r="AH84" s="180">
        <v>0</v>
      </c>
      <c r="AI84" s="180">
        <v>22994466</v>
      </c>
      <c r="AJ84" s="180">
        <v>388694</v>
      </c>
      <c r="AK84" s="180">
        <v>0</v>
      </c>
      <c r="AL84" s="180">
        <v>0</v>
      </c>
      <c r="AM84" s="180">
        <v>4454527</v>
      </c>
      <c r="AN84" s="180">
        <v>109141</v>
      </c>
      <c r="AO84" s="180">
        <v>264880</v>
      </c>
      <c r="AP84" s="180">
        <v>0</v>
      </c>
      <c r="AQ84" s="180">
        <v>0</v>
      </c>
      <c r="AR84" s="180">
        <v>5355731</v>
      </c>
      <c r="AS84" s="180">
        <v>0</v>
      </c>
      <c r="AT84" s="180">
        <v>761976</v>
      </c>
      <c r="AU84" s="180">
        <v>0</v>
      </c>
      <c r="AV84" s="180">
        <v>35706822</v>
      </c>
      <c r="AW84" s="180">
        <v>0</v>
      </c>
      <c r="AX84" s="180">
        <v>2076447</v>
      </c>
      <c r="AY84" s="180">
        <v>6304483</v>
      </c>
      <c r="AZ84" s="180">
        <v>1089937</v>
      </c>
      <c r="BA84" s="180">
        <v>299149</v>
      </c>
      <c r="BB84" s="180">
        <v>0</v>
      </c>
      <c r="BC84" s="180">
        <v>81137</v>
      </c>
      <c r="BD84" s="180">
        <v>12055179</v>
      </c>
      <c r="BE84" s="180">
        <v>0</v>
      </c>
      <c r="BF84" s="180">
        <v>373505</v>
      </c>
      <c r="BG84" s="180">
        <v>0</v>
      </c>
      <c r="BH84" s="180">
        <v>0</v>
      </c>
      <c r="BI84" s="180">
        <v>332408</v>
      </c>
      <c r="BJ84" s="180">
        <v>0</v>
      </c>
      <c r="BK84" s="180">
        <v>2464561</v>
      </c>
      <c r="BL84" s="180">
        <v>0</v>
      </c>
      <c r="BM84" s="180">
        <v>571818</v>
      </c>
      <c r="BN84" s="180">
        <v>1013958</v>
      </c>
      <c r="BO84" s="180">
        <v>2071756</v>
      </c>
      <c r="BP84" s="180">
        <v>1148570</v>
      </c>
      <c r="BQ84" s="180">
        <v>0</v>
      </c>
      <c r="BR84" s="180">
        <v>571747</v>
      </c>
      <c r="BS84" s="180">
        <v>0</v>
      </c>
      <c r="BT84" s="180">
        <v>686586</v>
      </c>
      <c r="BU84" s="180">
        <v>5446089</v>
      </c>
      <c r="BV84" s="180">
        <v>0</v>
      </c>
      <c r="BW84" s="180">
        <v>0</v>
      </c>
      <c r="BX84" s="180">
        <v>1320582</v>
      </c>
      <c r="BY84" s="180">
        <v>16371</v>
      </c>
      <c r="BZ84" s="180">
        <v>389424</v>
      </c>
      <c r="CA84" s="180">
        <v>56264</v>
      </c>
      <c r="CB84" s="180">
        <v>583892</v>
      </c>
      <c r="CC84" s="180">
        <v>0</v>
      </c>
      <c r="CD84" s="180">
        <v>27349</v>
      </c>
    </row>
    <row r="85" spans="1:82" x14ac:dyDescent="0.3">
      <c r="A85" s="180">
        <v>655</v>
      </c>
      <c r="C85" s="180"/>
      <c r="D85" s="180">
        <v>0</v>
      </c>
      <c r="E85" s="180">
        <v>0</v>
      </c>
      <c r="F85" s="180">
        <v>0</v>
      </c>
      <c r="G85" s="180">
        <v>0</v>
      </c>
      <c r="H85" s="180">
        <v>0</v>
      </c>
      <c r="I85" s="180">
        <v>0</v>
      </c>
      <c r="J85" s="180">
        <v>9594</v>
      </c>
      <c r="K85" s="180">
        <v>0</v>
      </c>
      <c r="L85" s="180">
        <v>0</v>
      </c>
      <c r="M85" s="180">
        <v>0</v>
      </c>
      <c r="N85" s="180">
        <v>0</v>
      </c>
      <c r="O85" s="180">
        <v>115204</v>
      </c>
      <c r="P85" s="180">
        <v>0</v>
      </c>
      <c r="Q85" s="180">
        <v>1034358</v>
      </c>
      <c r="R85" s="180">
        <v>6023</v>
      </c>
      <c r="S85" s="180">
        <v>0</v>
      </c>
      <c r="T85" s="180">
        <v>17181796</v>
      </c>
      <c r="U85" s="180">
        <v>213739</v>
      </c>
      <c r="V85" s="180">
        <v>239773</v>
      </c>
      <c r="W85" s="180">
        <v>0</v>
      </c>
      <c r="X85" s="180">
        <v>0</v>
      </c>
      <c r="Y85" s="180">
        <v>69634</v>
      </c>
      <c r="Z85" s="180">
        <v>160718</v>
      </c>
      <c r="AA85" s="180">
        <v>3743865</v>
      </c>
      <c r="AB85" s="180">
        <v>194915</v>
      </c>
      <c r="AC85" s="180">
        <v>112476</v>
      </c>
      <c r="AD85" s="180">
        <v>134890</v>
      </c>
      <c r="AE85" s="180">
        <v>122509</v>
      </c>
      <c r="AF85" s="180">
        <v>492634</v>
      </c>
      <c r="AG85" s="180">
        <v>176874</v>
      </c>
      <c r="AH85" s="180">
        <v>0</v>
      </c>
      <c r="AI85" s="180">
        <v>0</v>
      </c>
      <c r="AJ85" s="180">
        <v>12635</v>
      </c>
      <c r="AK85" s="180">
        <v>0</v>
      </c>
      <c r="AL85" s="180">
        <v>0</v>
      </c>
      <c r="AM85" s="180">
        <v>404092</v>
      </c>
      <c r="AN85" s="180">
        <v>0</v>
      </c>
      <c r="AO85" s="180">
        <v>89154</v>
      </c>
      <c r="AP85" s="180">
        <v>0</v>
      </c>
      <c r="AQ85" s="180">
        <v>0</v>
      </c>
      <c r="AR85" s="180">
        <v>75393</v>
      </c>
      <c r="AS85" s="180">
        <v>0</v>
      </c>
      <c r="AT85" s="180">
        <v>38650</v>
      </c>
      <c r="AU85" s="180">
        <v>0</v>
      </c>
      <c r="AV85" s="180">
        <v>0</v>
      </c>
      <c r="AW85" s="180">
        <v>0</v>
      </c>
      <c r="AX85" s="180">
        <v>26829</v>
      </c>
      <c r="AY85" s="180">
        <v>0</v>
      </c>
      <c r="AZ85" s="180">
        <v>33600</v>
      </c>
      <c r="BA85" s="180">
        <v>26983</v>
      </c>
      <c r="BB85" s="180">
        <v>0</v>
      </c>
      <c r="BC85" s="180">
        <v>9710</v>
      </c>
      <c r="BD85" s="180">
        <v>0</v>
      </c>
      <c r="BE85" s="180">
        <v>0</v>
      </c>
      <c r="BF85" s="180">
        <v>0</v>
      </c>
      <c r="BG85" s="180">
        <v>0</v>
      </c>
      <c r="BH85" s="180">
        <v>0</v>
      </c>
      <c r="BI85" s="180">
        <v>20620</v>
      </c>
      <c r="BJ85" s="180">
        <v>0</v>
      </c>
      <c r="BK85" s="180">
        <v>0</v>
      </c>
      <c r="BL85" s="180">
        <v>0</v>
      </c>
      <c r="BM85" s="180">
        <v>40822</v>
      </c>
      <c r="BN85" s="180">
        <v>3527</v>
      </c>
      <c r="BO85" s="180">
        <v>66935</v>
      </c>
      <c r="BP85" s="180">
        <v>84397</v>
      </c>
      <c r="BQ85" s="180">
        <v>0</v>
      </c>
      <c r="BR85" s="180">
        <v>47750</v>
      </c>
      <c r="BS85" s="180">
        <v>0</v>
      </c>
      <c r="BT85" s="180">
        <v>64142</v>
      </c>
      <c r="BU85" s="180">
        <v>140077</v>
      </c>
      <c r="BV85" s="180">
        <v>0</v>
      </c>
      <c r="BW85" s="180">
        <v>0</v>
      </c>
      <c r="BX85" s="180">
        <v>36656</v>
      </c>
      <c r="BY85" s="180">
        <v>0</v>
      </c>
      <c r="BZ85" s="180">
        <v>44321</v>
      </c>
      <c r="CA85" s="180">
        <v>12829</v>
      </c>
      <c r="CB85" s="180">
        <v>103383</v>
      </c>
      <c r="CC85" s="180">
        <v>0</v>
      </c>
      <c r="CD85" s="180">
        <v>0</v>
      </c>
    </row>
    <row r="86" spans="1:82" x14ac:dyDescent="0.3">
      <c r="A86" s="180">
        <v>381</v>
      </c>
      <c r="C86" s="180"/>
      <c r="D86" s="180">
        <v>0</v>
      </c>
      <c r="E86" s="180">
        <v>0</v>
      </c>
      <c r="F86" s="180">
        <v>0</v>
      </c>
      <c r="G86" s="180">
        <v>0</v>
      </c>
      <c r="H86" s="180">
        <v>0</v>
      </c>
      <c r="I86" s="180">
        <v>0</v>
      </c>
      <c r="J86" s="180">
        <v>2389144</v>
      </c>
      <c r="K86" s="180">
        <v>0</v>
      </c>
      <c r="L86" s="180">
        <v>0</v>
      </c>
      <c r="M86" s="180">
        <v>0</v>
      </c>
      <c r="N86" s="180">
        <v>0</v>
      </c>
      <c r="O86" s="180">
        <v>19115612</v>
      </c>
      <c r="P86" s="180">
        <v>0</v>
      </c>
      <c r="Q86" s="180">
        <v>153415373</v>
      </c>
      <c r="R86" s="180">
        <v>2330622</v>
      </c>
      <c r="S86" s="180">
        <v>0</v>
      </c>
      <c r="T86" s="180">
        <v>213255636</v>
      </c>
      <c r="U86" s="180">
        <v>63053333</v>
      </c>
      <c r="V86" s="180">
        <v>82157012</v>
      </c>
      <c r="W86" s="180">
        <v>0</v>
      </c>
      <c r="X86" s="180">
        <v>0</v>
      </c>
      <c r="Y86" s="180">
        <v>48212669</v>
      </c>
      <c r="Z86" s="180">
        <v>13913373</v>
      </c>
      <c r="AA86" s="180">
        <v>42099852</v>
      </c>
      <c r="AB86" s="180">
        <v>26094953</v>
      </c>
      <c r="AC86" s="180">
        <v>4533833</v>
      </c>
      <c r="AD86" s="180">
        <v>7402221</v>
      </c>
      <c r="AE86" s="180">
        <v>14692955</v>
      </c>
      <c r="AF86" s="180">
        <v>10726052</v>
      </c>
      <c r="AG86" s="180">
        <v>8635188</v>
      </c>
      <c r="AH86" s="180">
        <v>0</v>
      </c>
      <c r="AI86" s="180">
        <v>134629145</v>
      </c>
      <c r="AJ86" s="180">
        <v>1828859</v>
      </c>
      <c r="AK86" s="180">
        <v>0</v>
      </c>
      <c r="AL86" s="180">
        <v>0</v>
      </c>
      <c r="AM86" s="180">
        <v>33761788</v>
      </c>
      <c r="AN86" s="180">
        <v>1028345</v>
      </c>
      <c r="AO86" s="180">
        <v>2690668</v>
      </c>
      <c r="AP86" s="180">
        <v>0</v>
      </c>
      <c r="AQ86" s="180">
        <v>0</v>
      </c>
      <c r="AR86" s="180">
        <v>21518226</v>
      </c>
      <c r="AS86" s="180">
        <v>0</v>
      </c>
      <c r="AT86" s="180">
        <v>12392725</v>
      </c>
      <c r="AU86" s="180">
        <v>0</v>
      </c>
      <c r="AV86" s="180">
        <v>134476990</v>
      </c>
      <c r="AW86" s="180">
        <v>0</v>
      </c>
      <c r="AX86" s="180">
        <v>7832201</v>
      </c>
      <c r="AY86" s="180">
        <v>12599584</v>
      </c>
      <c r="AZ86" s="180">
        <v>6748106</v>
      </c>
      <c r="BA86" s="180">
        <v>1397813</v>
      </c>
      <c r="BB86" s="180">
        <v>0</v>
      </c>
      <c r="BC86" s="180">
        <v>693622</v>
      </c>
      <c r="BD86" s="180">
        <v>57352589</v>
      </c>
      <c r="BE86" s="180">
        <v>0</v>
      </c>
      <c r="BF86" s="180">
        <v>3176954</v>
      </c>
      <c r="BG86" s="180">
        <v>0</v>
      </c>
      <c r="BH86" s="180">
        <v>0</v>
      </c>
      <c r="BI86" s="180">
        <v>3180857</v>
      </c>
      <c r="BJ86" s="180">
        <v>0</v>
      </c>
      <c r="BK86" s="180">
        <v>18529756</v>
      </c>
      <c r="BL86" s="180">
        <v>0</v>
      </c>
      <c r="BM86" s="180">
        <v>8519751</v>
      </c>
      <c r="BN86" s="180">
        <v>4382556</v>
      </c>
      <c r="BO86" s="180">
        <v>4897914</v>
      </c>
      <c r="BP86" s="180">
        <v>1686766</v>
      </c>
      <c r="BQ86" s="180">
        <v>0</v>
      </c>
      <c r="BR86" s="180">
        <v>6012591</v>
      </c>
      <c r="BS86" s="180">
        <v>0</v>
      </c>
      <c r="BT86" s="180">
        <v>7171836</v>
      </c>
      <c r="BU86" s="180">
        <v>17637093</v>
      </c>
      <c r="BV86" s="180">
        <v>0</v>
      </c>
      <c r="BW86" s="180">
        <v>0</v>
      </c>
      <c r="BX86" s="180">
        <v>3426488</v>
      </c>
      <c r="BY86" s="180">
        <v>629459</v>
      </c>
      <c r="BZ86" s="180">
        <v>5100215</v>
      </c>
      <c r="CA86" s="180">
        <v>4587697</v>
      </c>
      <c r="CB86" s="180">
        <v>4112999</v>
      </c>
      <c r="CC86" s="180">
        <v>0</v>
      </c>
      <c r="CD86" s="180">
        <v>789674</v>
      </c>
    </row>
    <row r="87" spans="1:82" x14ac:dyDescent="0.3">
      <c r="A87" s="180">
        <v>578</v>
      </c>
      <c r="C87" s="180"/>
      <c r="D87" s="180">
        <v>0</v>
      </c>
      <c r="E87" s="180">
        <v>0</v>
      </c>
      <c r="F87" s="180">
        <v>0</v>
      </c>
      <c r="G87" s="180">
        <v>0</v>
      </c>
      <c r="H87" s="180">
        <v>0</v>
      </c>
      <c r="I87" s="180">
        <v>0</v>
      </c>
      <c r="J87" s="180">
        <v>0</v>
      </c>
      <c r="K87" s="180">
        <v>0</v>
      </c>
      <c r="L87" s="180">
        <v>0</v>
      </c>
      <c r="M87" s="180">
        <v>0</v>
      </c>
      <c r="N87" s="180">
        <v>0</v>
      </c>
      <c r="O87" s="180">
        <v>0</v>
      </c>
      <c r="P87" s="180">
        <v>0</v>
      </c>
      <c r="Q87" s="180">
        <v>0</v>
      </c>
      <c r="R87" s="180">
        <v>0</v>
      </c>
      <c r="S87" s="180">
        <v>0</v>
      </c>
      <c r="T87" s="180">
        <v>0</v>
      </c>
      <c r="U87" s="180">
        <v>0</v>
      </c>
      <c r="V87" s="180">
        <v>0</v>
      </c>
      <c r="W87" s="180">
        <v>0</v>
      </c>
      <c r="X87" s="180">
        <v>0</v>
      </c>
      <c r="Y87" s="180">
        <v>0</v>
      </c>
      <c r="Z87" s="180">
        <v>0</v>
      </c>
      <c r="AA87" s="180">
        <v>0</v>
      </c>
      <c r="AB87" s="180">
        <v>0</v>
      </c>
      <c r="AC87" s="180">
        <v>0</v>
      </c>
      <c r="AD87" s="180">
        <v>0</v>
      </c>
      <c r="AE87" s="180">
        <v>0</v>
      </c>
      <c r="AF87" s="180">
        <v>0</v>
      </c>
      <c r="AG87" s="180">
        <v>0</v>
      </c>
      <c r="AH87" s="180">
        <v>0</v>
      </c>
      <c r="AI87" s="180">
        <v>0</v>
      </c>
      <c r="AJ87" s="180">
        <v>0</v>
      </c>
      <c r="AK87" s="180">
        <v>0</v>
      </c>
      <c r="AL87" s="180">
        <v>0</v>
      </c>
      <c r="AM87" s="180">
        <v>0</v>
      </c>
      <c r="AN87" s="180">
        <v>9186</v>
      </c>
      <c r="AO87" s="180">
        <v>0</v>
      </c>
      <c r="AP87" s="180">
        <v>0</v>
      </c>
      <c r="AQ87" s="180">
        <v>0</v>
      </c>
      <c r="AR87" s="180">
        <v>0</v>
      </c>
      <c r="AS87" s="180">
        <v>0</v>
      </c>
      <c r="AT87" s="180">
        <v>0</v>
      </c>
      <c r="AU87" s="180">
        <v>0</v>
      </c>
      <c r="AV87" s="180">
        <v>0</v>
      </c>
      <c r="AW87" s="180">
        <v>0</v>
      </c>
      <c r="AX87" s="180">
        <v>0</v>
      </c>
      <c r="AY87" s="180">
        <v>0</v>
      </c>
      <c r="AZ87" s="180">
        <v>0</v>
      </c>
      <c r="BA87" s="180">
        <v>25950</v>
      </c>
      <c r="BB87" s="180">
        <v>0</v>
      </c>
      <c r="BC87" s="180">
        <v>109130</v>
      </c>
      <c r="BD87" s="180">
        <v>0</v>
      </c>
      <c r="BE87" s="180">
        <v>0</v>
      </c>
      <c r="BF87" s="180">
        <v>0</v>
      </c>
      <c r="BG87" s="180">
        <v>0</v>
      </c>
      <c r="BH87" s="180">
        <v>0</v>
      </c>
      <c r="BI87" s="180">
        <v>0</v>
      </c>
      <c r="BJ87" s="180">
        <v>0</v>
      </c>
      <c r="BK87" s="180">
        <v>0</v>
      </c>
      <c r="BL87" s="180">
        <v>0</v>
      </c>
      <c r="BM87" s="180">
        <v>0</v>
      </c>
      <c r="BN87" s="180">
        <v>0</v>
      </c>
      <c r="BO87" s="180">
        <v>0</v>
      </c>
      <c r="BP87" s="180">
        <v>0</v>
      </c>
      <c r="BQ87" s="180">
        <v>0</v>
      </c>
      <c r="BR87" s="180">
        <v>0</v>
      </c>
      <c r="BS87" s="180">
        <v>0</v>
      </c>
      <c r="BT87" s="180">
        <v>0</v>
      </c>
      <c r="BU87" s="180">
        <v>0</v>
      </c>
      <c r="BV87" s="180">
        <v>0</v>
      </c>
      <c r="BW87" s="180">
        <v>0</v>
      </c>
      <c r="BX87" s="180">
        <v>0</v>
      </c>
      <c r="BY87" s="180">
        <v>0</v>
      </c>
      <c r="BZ87" s="180">
        <v>0</v>
      </c>
      <c r="CA87" s="180">
        <v>0</v>
      </c>
      <c r="CB87" s="180">
        <v>0</v>
      </c>
      <c r="CC87" s="180">
        <v>0</v>
      </c>
      <c r="CD87" s="180">
        <v>0</v>
      </c>
    </row>
    <row r="88" spans="1:82" x14ac:dyDescent="0.3">
      <c r="A88" s="180">
        <v>633</v>
      </c>
      <c r="C88" s="180"/>
      <c r="D88" s="180">
        <v>0</v>
      </c>
      <c r="E88" s="180">
        <v>0</v>
      </c>
      <c r="F88" s="180">
        <v>0</v>
      </c>
      <c r="G88" s="180">
        <v>0</v>
      </c>
      <c r="H88" s="180">
        <v>0</v>
      </c>
      <c r="I88" s="180">
        <v>0</v>
      </c>
      <c r="J88" s="180">
        <v>18852</v>
      </c>
      <c r="K88" s="180">
        <v>0</v>
      </c>
      <c r="L88" s="180">
        <v>0</v>
      </c>
      <c r="M88" s="180">
        <v>0</v>
      </c>
      <c r="N88" s="180">
        <v>0</v>
      </c>
      <c r="O88" s="180">
        <v>491779</v>
      </c>
      <c r="P88" s="180">
        <v>0</v>
      </c>
      <c r="Q88" s="180">
        <v>2196727</v>
      </c>
      <c r="R88" s="180">
        <v>54743</v>
      </c>
      <c r="S88" s="180">
        <v>0</v>
      </c>
      <c r="T88" s="180">
        <v>15994103</v>
      </c>
      <c r="U88" s="180">
        <v>2355639</v>
      </c>
      <c r="V88" s="180">
        <v>2280782</v>
      </c>
      <c r="W88" s="180">
        <v>0</v>
      </c>
      <c r="X88" s="180">
        <v>0</v>
      </c>
      <c r="Y88" s="180">
        <v>1450853</v>
      </c>
      <c r="Z88" s="180">
        <v>276087</v>
      </c>
      <c r="AA88" s="180">
        <v>740515</v>
      </c>
      <c r="AB88" s="180">
        <v>579282</v>
      </c>
      <c r="AC88" s="180">
        <v>294606</v>
      </c>
      <c r="AD88" s="180">
        <v>461386</v>
      </c>
      <c r="AE88" s="180">
        <v>256131</v>
      </c>
      <c r="AF88" s="180">
        <v>720831</v>
      </c>
      <c r="AG88" s="180">
        <v>275889</v>
      </c>
      <c r="AH88" s="180">
        <v>0</v>
      </c>
      <c r="AI88" s="180">
        <v>5313118</v>
      </c>
      <c r="AJ88" s="180">
        <v>32360</v>
      </c>
      <c r="AK88" s="180">
        <v>0</v>
      </c>
      <c r="AL88" s="180">
        <v>0</v>
      </c>
      <c r="AM88" s="180">
        <v>1603332</v>
      </c>
      <c r="AN88" s="180">
        <v>72883</v>
      </c>
      <c r="AO88" s="180">
        <v>188702</v>
      </c>
      <c r="AP88" s="180">
        <v>0</v>
      </c>
      <c r="AQ88" s="180">
        <v>0</v>
      </c>
      <c r="AR88" s="180">
        <v>912832</v>
      </c>
      <c r="AS88" s="180">
        <v>0</v>
      </c>
      <c r="AT88" s="180">
        <v>594761</v>
      </c>
      <c r="AU88" s="180">
        <v>0</v>
      </c>
      <c r="AV88" s="180">
        <v>5036144</v>
      </c>
      <c r="AW88" s="180">
        <v>0</v>
      </c>
      <c r="AX88" s="180">
        <v>301706</v>
      </c>
      <c r="AY88" s="180">
        <v>181212</v>
      </c>
      <c r="AZ88" s="180">
        <v>125480</v>
      </c>
      <c r="BA88" s="180">
        <v>93743</v>
      </c>
      <c r="BB88" s="180">
        <v>0</v>
      </c>
      <c r="BC88" s="180">
        <v>126074</v>
      </c>
      <c r="BD88" s="180">
        <v>3128883</v>
      </c>
      <c r="BE88" s="180">
        <v>0</v>
      </c>
      <c r="BF88" s="180">
        <v>105524</v>
      </c>
      <c r="BG88" s="180">
        <v>0</v>
      </c>
      <c r="BH88" s="180">
        <v>0</v>
      </c>
      <c r="BI88" s="180">
        <v>30738</v>
      </c>
      <c r="BJ88" s="180">
        <v>0</v>
      </c>
      <c r="BK88" s="180">
        <v>341371</v>
      </c>
      <c r="BL88" s="180">
        <v>0</v>
      </c>
      <c r="BM88" s="180">
        <v>544787</v>
      </c>
      <c r="BN88" s="180">
        <v>143606</v>
      </c>
      <c r="BO88" s="180">
        <v>159667</v>
      </c>
      <c r="BP88" s="180">
        <v>95453</v>
      </c>
      <c r="BQ88" s="180">
        <v>0</v>
      </c>
      <c r="BR88" s="180">
        <v>209375</v>
      </c>
      <c r="BS88" s="180">
        <v>0</v>
      </c>
      <c r="BT88" s="180">
        <v>73992</v>
      </c>
      <c r="BU88" s="180">
        <v>426207</v>
      </c>
      <c r="BV88" s="180">
        <v>0</v>
      </c>
      <c r="BW88" s="180">
        <v>0</v>
      </c>
      <c r="BX88" s="180">
        <v>51675</v>
      </c>
      <c r="BY88" s="180">
        <v>15489</v>
      </c>
      <c r="BZ88" s="180">
        <v>703727</v>
      </c>
      <c r="CA88" s="180">
        <v>24329</v>
      </c>
      <c r="CB88" s="180">
        <v>133371</v>
      </c>
      <c r="CC88" s="180">
        <v>0</v>
      </c>
      <c r="CD88" s="180">
        <v>0</v>
      </c>
    </row>
    <row r="89" spans="1:82" x14ac:dyDescent="0.3">
      <c r="A89" s="180">
        <v>634</v>
      </c>
      <c r="C89" s="180"/>
      <c r="D89" s="180">
        <v>0</v>
      </c>
      <c r="E89" s="180">
        <v>0</v>
      </c>
      <c r="F89" s="180">
        <v>0</v>
      </c>
      <c r="G89" s="180">
        <v>0</v>
      </c>
      <c r="H89" s="180">
        <v>0</v>
      </c>
      <c r="I89" s="180">
        <v>0</v>
      </c>
      <c r="J89" s="180">
        <v>0</v>
      </c>
      <c r="K89" s="180">
        <v>0</v>
      </c>
      <c r="L89" s="180">
        <v>0</v>
      </c>
      <c r="M89" s="180">
        <v>0</v>
      </c>
      <c r="N89" s="180">
        <v>0</v>
      </c>
      <c r="O89" s="180">
        <v>0</v>
      </c>
      <c r="P89" s="180">
        <v>0</v>
      </c>
      <c r="Q89" s="180">
        <v>0</v>
      </c>
      <c r="R89" s="180">
        <v>0</v>
      </c>
      <c r="S89" s="180">
        <v>0</v>
      </c>
      <c r="T89" s="180">
        <v>0</v>
      </c>
      <c r="U89" s="180">
        <v>0</v>
      </c>
      <c r="V89" s="180">
        <v>0</v>
      </c>
      <c r="W89" s="180">
        <v>0</v>
      </c>
      <c r="X89" s="180">
        <v>0</v>
      </c>
      <c r="Y89" s="180">
        <v>0</v>
      </c>
      <c r="Z89" s="180">
        <v>0</v>
      </c>
      <c r="AA89" s="180">
        <v>0</v>
      </c>
      <c r="AB89" s="180">
        <v>0</v>
      </c>
      <c r="AC89" s="180">
        <v>0</v>
      </c>
      <c r="AD89" s="180">
        <v>8000</v>
      </c>
      <c r="AE89" s="180">
        <v>0</v>
      </c>
      <c r="AF89" s="180">
        <v>0</v>
      </c>
      <c r="AG89" s="180">
        <v>0</v>
      </c>
      <c r="AH89" s="180">
        <v>0</v>
      </c>
      <c r="AI89" s="180">
        <v>0</v>
      </c>
      <c r="AJ89" s="180">
        <v>0</v>
      </c>
      <c r="AK89" s="180">
        <v>0</v>
      </c>
      <c r="AL89" s="180">
        <v>0</v>
      </c>
      <c r="AM89" s="180">
        <v>0</v>
      </c>
      <c r="AN89" s="180">
        <v>0</v>
      </c>
      <c r="AO89" s="180">
        <v>0</v>
      </c>
      <c r="AP89" s="180">
        <v>0</v>
      </c>
      <c r="AQ89" s="180">
        <v>0</v>
      </c>
      <c r="AR89" s="180">
        <v>0</v>
      </c>
      <c r="AS89" s="180">
        <v>0</v>
      </c>
      <c r="AT89" s="180">
        <v>166674</v>
      </c>
      <c r="AU89" s="180">
        <v>0</v>
      </c>
      <c r="AV89" s="180">
        <v>0</v>
      </c>
      <c r="AW89" s="180">
        <v>0</v>
      </c>
      <c r="AX89" s="180">
        <v>0</v>
      </c>
      <c r="AY89" s="180">
        <v>0</v>
      </c>
      <c r="AZ89" s="180">
        <v>0</v>
      </c>
      <c r="BA89" s="180">
        <v>0</v>
      </c>
      <c r="BB89" s="180">
        <v>0</v>
      </c>
      <c r="BC89" s="180">
        <v>0</v>
      </c>
      <c r="BD89" s="180">
        <v>0</v>
      </c>
      <c r="BE89" s="180">
        <v>0</v>
      </c>
      <c r="BF89" s="180">
        <v>0</v>
      </c>
      <c r="BG89" s="180">
        <v>0</v>
      </c>
      <c r="BH89" s="180">
        <v>0</v>
      </c>
      <c r="BI89" s="180">
        <v>0</v>
      </c>
      <c r="BJ89" s="180">
        <v>0</v>
      </c>
      <c r="BK89" s="180">
        <v>0</v>
      </c>
      <c r="BL89" s="180">
        <v>0</v>
      </c>
      <c r="BM89" s="180">
        <v>0</v>
      </c>
      <c r="BN89" s="180">
        <v>0</v>
      </c>
      <c r="BO89" s="180">
        <v>64209</v>
      </c>
      <c r="BP89" s="180">
        <v>0</v>
      </c>
      <c r="BQ89" s="180">
        <v>0</v>
      </c>
      <c r="BR89" s="180">
        <v>78693</v>
      </c>
      <c r="BS89" s="180">
        <v>0</v>
      </c>
      <c r="BT89" s="180">
        <v>0</v>
      </c>
      <c r="BU89" s="180">
        <v>18000</v>
      </c>
      <c r="BV89" s="180">
        <v>0</v>
      </c>
      <c r="BW89" s="180">
        <v>0</v>
      </c>
      <c r="BX89" s="180">
        <v>0</v>
      </c>
      <c r="BY89" s="180">
        <v>0</v>
      </c>
      <c r="BZ89" s="180">
        <v>0</v>
      </c>
      <c r="CA89" s="180">
        <v>0</v>
      </c>
      <c r="CB89" s="180">
        <v>55533</v>
      </c>
      <c r="CC89" s="180">
        <v>0</v>
      </c>
      <c r="CD89" s="180">
        <v>0</v>
      </c>
    </row>
    <row r="90" spans="1:82" x14ac:dyDescent="0.3">
      <c r="A90" s="180">
        <v>635</v>
      </c>
      <c r="C90" s="180"/>
      <c r="D90" s="180">
        <v>0</v>
      </c>
      <c r="E90" s="180">
        <v>0</v>
      </c>
      <c r="F90" s="180">
        <v>0</v>
      </c>
      <c r="G90" s="180">
        <v>0</v>
      </c>
      <c r="H90" s="180">
        <v>0</v>
      </c>
      <c r="I90" s="180">
        <v>0</v>
      </c>
      <c r="J90" s="180">
        <v>0</v>
      </c>
      <c r="K90" s="180">
        <v>0</v>
      </c>
      <c r="L90" s="180">
        <v>0</v>
      </c>
      <c r="M90" s="180">
        <v>0</v>
      </c>
      <c r="N90" s="180">
        <v>0</v>
      </c>
      <c r="O90" s="180">
        <v>0</v>
      </c>
      <c r="P90" s="180">
        <v>0</v>
      </c>
      <c r="Q90" s="180">
        <v>239893</v>
      </c>
      <c r="R90" s="180">
        <v>0</v>
      </c>
      <c r="S90" s="180">
        <v>0</v>
      </c>
      <c r="T90" s="180">
        <v>319774</v>
      </c>
      <c r="U90" s="180">
        <v>99389</v>
      </c>
      <c r="V90" s="180">
        <v>14196</v>
      </c>
      <c r="W90" s="180">
        <v>0</v>
      </c>
      <c r="X90" s="180">
        <v>0</v>
      </c>
      <c r="Y90" s="180">
        <v>47088</v>
      </c>
      <c r="Z90" s="180">
        <v>0</v>
      </c>
      <c r="AA90" s="180">
        <v>34441</v>
      </c>
      <c r="AB90" s="180">
        <v>0</v>
      </c>
      <c r="AC90" s="180">
        <v>0</v>
      </c>
      <c r="AD90" s="180">
        <v>15915</v>
      </c>
      <c r="AE90" s="180">
        <v>9000</v>
      </c>
      <c r="AF90" s="180">
        <v>20000</v>
      </c>
      <c r="AG90" s="180">
        <v>0</v>
      </c>
      <c r="AH90" s="180">
        <v>0</v>
      </c>
      <c r="AI90" s="180">
        <v>88643</v>
      </c>
      <c r="AJ90" s="180">
        <v>0</v>
      </c>
      <c r="AK90" s="180">
        <v>0</v>
      </c>
      <c r="AL90" s="180">
        <v>0</v>
      </c>
      <c r="AM90" s="180">
        <v>59036</v>
      </c>
      <c r="AN90" s="180">
        <v>0</v>
      </c>
      <c r="AO90" s="180">
        <v>0</v>
      </c>
      <c r="AP90" s="180">
        <v>0</v>
      </c>
      <c r="AQ90" s="180">
        <v>0</v>
      </c>
      <c r="AR90" s="180">
        <v>18440</v>
      </c>
      <c r="AS90" s="180">
        <v>0</v>
      </c>
      <c r="AT90" s="180">
        <v>3203</v>
      </c>
      <c r="AU90" s="180">
        <v>0</v>
      </c>
      <c r="AV90" s="180">
        <v>142660</v>
      </c>
      <c r="AW90" s="180">
        <v>0</v>
      </c>
      <c r="AX90" s="180">
        <v>0</v>
      </c>
      <c r="AY90" s="180">
        <v>14406</v>
      </c>
      <c r="AZ90" s="180">
        <v>0</v>
      </c>
      <c r="BA90" s="180">
        <v>0</v>
      </c>
      <c r="BB90" s="180">
        <v>0</v>
      </c>
      <c r="BC90" s="180">
        <v>0</v>
      </c>
      <c r="BD90" s="180">
        <v>34023</v>
      </c>
      <c r="BE90" s="180">
        <v>0</v>
      </c>
      <c r="BF90" s="180">
        <v>0</v>
      </c>
      <c r="BG90" s="180">
        <v>0</v>
      </c>
      <c r="BH90" s="180">
        <v>0</v>
      </c>
      <c r="BI90" s="180">
        <v>0</v>
      </c>
      <c r="BJ90" s="180">
        <v>0</v>
      </c>
      <c r="BK90" s="180">
        <v>0</v>
      </c>
      <c r="BL90" s="180">
        <v>0</v>
      </c>
      <c r="BM90" s="180">
        <v>9919</v>
      </c>
      <c r="BN90" s="180">
        <v>8000</v>
      </c>
      <c r="BO90" s="180">
        <v>0</v>
      </c>
      <c r="BP90" s="180">
        <v>0</v>
      </c>
      <c r="BQ90" s="180">
        <v>0</v>
      </c>
      <c r="BR90" s="180">
        <v>0</v>
      </c>
      <c r="BS90" s="180">
        <v>0</v>
      </c>
      <c r="BT90" s="180">
        <v>2278</v>
      </c>
      <c r="BU90" s="180">
        <v>0</v>
      </c>
      <c r="BV90" s="180">
        <v>0</v>
      </c>
      <c r="BW90" s="180">
        <v>0</v>
      </c>
      <c r="BX90" s="180">
        <v>0</v>
      </c>
      <c r="BY90" s="180">
        <v>0</v>
      </c>
      <c r="BZ90" s="180">
        <v>0</v>
      </c>
      <c r="CA90" s="180">
        <v>0</v>
      </c>
      <c r="CB90" s="180">
        <v>0</v>
      </c>
      <c r="CC90" s="180">
        <v>0</v>
      </c>
      <c r="CD90" s="180">
        <v>0</v>
      </c>
    </row>
    <row r="91" spans="1:82" x14ac:dyDescent="0.3">
      <c r="A91" s="180">
        <v>636</v>
      </c>
      <c r="C91" s="180"/>
      <c r="D91" s="180">
        <v>0</v>
      </c>
      <c r="E91" s="180">
        <v>0</v>
      </c>
      <c r="F91" s="180">
        <v>0</v>
      </c>
      <c r="G91" s="180">
        <v>0</v>
      </c>
      <c r="H91" s="180">
        <v>0</v>
      </c>
      <c r="I91" s="180">
        <v>0</v>
      </c>
      <c r="J91" s="180">
        <v>0</v>
      </c>
      <c r="K91" s="180">
        <v>0</v>
      </c>
      <c r="L91" s="180">
        <v>0</v>
      </c>
      <c r="M91" s="180">
        <v>0</v>
      </c>
      <c r="N91" s="180">
        <v>0</v>
      </c>
      <c r="O91" s="180">
        <v>0</v>
      </c>
      <c r="P91" s="180">
        <v>0</v>
      </c>
      <c r="Q91" s="180">
        <v>0</v>
      </c>
      <c r="R91" s="180">
        <v>0</v>
      </c>
      <c r="S91" s="180">
        <v>0</v>
      </c>
      <c r="T91" s="180">
        <v>0</v>
      </c>
      <c r="U91" s="180">
        <v>0</v>
      </c>
      <c r="V91" s="180">
        <v>0</v>
      </c>
      <c r="W91" s="180">
        <v>0</v>
      </c>
      <c r="X91" s="180">
        <v>0</v>
      </c>
      <c r="Y91" s="180">
        <v>0</v>
      </c>
      <c r="Z91" s="180">
        <v>0</v>
      </c>
      <c r="AA91" s="180">
        <v>0</v>
      </c>
      <c r="AB91" s="180">
        <v>0</v>
      </c>
      <c r="AC91" s="180">
        <v>0</v>
      </c>
      <c r="AD91" s="180">
        <v>0</v>
      </c>
      <c r="AE91" s="180">
        <v>0</v>
      </c>
      <c r="AF91" s="180">
        <v>0</v>
      </c>
      <c r="AG91" s="180">
        <v>0</v>
      </c>
      <c r="AH91" s="180">
        <v>0</v>
      </c>
      <c r="AI91" s="180">
        <v>0</v>
      </c>
      <c r="AJ91" s="180">
        <v>0</v>
      </c>
      <c r="AK91" s="180">
        <v>0</v>
      </c>
      <c r="AL91" s="180">
        <v>0</v>
      </c>
      <c r="AM91" s="180">
        <v>0</v>
      </c>
      <c r="AN91" s="180">
        <v>0</v>
      </c>
      <c r="AO91" s="180">
        <v>0</v>
      </c>
      <c r="AP91" s="180">
        <v>0</v>
      </c>
      <c r="AQ91" s="180">
        <v>0</v>
      </c>
      <c r="AR91" s="180">
        <v>0</v>
      </c>
      <c r="AS91" s="180">
        <v>0</v>
      </c>
      <c r="AT91" s="180">
        <v>0</v>
      </c>
      <c r="AU91" s="180">
        <v>0</v>
      </c>
      <c r="AV91" s="180">
        <v>0</v>
      </c>
      <c r="AW91" s="180">
        <v>0</v>
      </c>
      <c r="AX91" s="180">
        <v>0</v>
      </c>
      <c r="AY91" s="180">
        <v>0</v>
      </c>
      <c r="AZ91" s="180">
        <v>0</v>
      </c>
      <c r="BA91" s="180">
        <v>0</v>
      </c>
      <c r="BB91" s="180">
        <v>0</v>
      </c>
      <c r="BC91" s="180">
        <v>0</v>
      </c>
      <c r="BD91" s="180">
        <v>0</v>
      </c>
      <c r="BE91" s="180">
        <v>0</v>
      </c>
      <c r="BF91" s="180">
        <v>0</v>
      </c>
      <c r="BG91" s="180">
        <v>0</v>
      </c>
      <c r="BH91" s="180">
        <v>0</v>
      </c>
      <c r="BI91" s="180">
        <v>0</v>
      </c>
      <c r="BJ91" s="180">
        <v>0</v>
      </c>
      <c r="BK91" s="180">
        <v>0</v>
      </c>
      <c r="BL91" s="180">
        <v>0</v>
      </c>
      <c r="BM91" s="180">
        <v>0</v>
      </c>
      <c r="BN91" s="180">
        <v>0</v>
      </c>
      <c r="BO91" s="180">
        <v>0</v>
      </c>
      <c r="BP91" s="180">
        <v>0</v>
      </c>
      <c r="BQ91" s="180">
        <v>0</v>
      </c>
      <c r="BR91" s="180">
        <v>0</v>
      </c>
      <c r="BS91" s="180">
        <v>0</v>
      </c>
      <c r="BT91" s="180">
        <v>0</v>
      </c>
      <c r="BU91" s="180">
        <v>0</v>
      </c>
      <c r="BV91" s="180">
        <v>0</v>
      </c>
      <c r="BW91" s="180">
        <v>0</v>
      </c>
      <c r="BX91" s="180">
        <v>0</v>
      </c>
      <c r="BY91" s="180">
        <v>0</v>
      </c>
      <c r="BZ91" s="180">
        <v>0</v>
      </c>
      <c r="CA91" s="180">
        <v>0</v>
      </c>
      <c r="CB91" s="180">
        <v>0</v>
      </c>
      <c r="CC91" s="180">
        <v>0</v>
      </c>
      <c r="CD91" s="180">
        <v>0</v>
      </c>
    </row>
    <row r="92" spans="1:82" x14ac:dyDescent="0.3">
      <c r="A92" s="180">
        <v>637</v>
      </c>
      <c r="C92" s="180"/>
      <c r="D92" s="180">
        <v>0</v>
      </c>
      <c r="E92" s="180">
        <v>0</v>
      </c>
      <c r="F92" s="180">
        <v>0</v>
      </c>
      <c r="G92" s="180">
        <v>0</v>
      </c>
      <c r="H92" s="180">
        <v>0</v>
      </c>
      <c r="I92" s="180">
        <v>0</v>
      </c>
      <c r="J92" s="180">
        <v>9594</v>
      </c>
      <c r="K92" s="180">
        <v>0</v>
      </c>
      <c r="L92" s="180">
        <v>0</v>
      </c>
      <c r="M92" s="180">
        <v>0</v>
      </c>
      <c r="N92" s="180">
        <v>0</v>
      </c>
      <c r="O92" s="180">
        <v>115204</v>
      </c>
      <c r="P92" s="180">
        <v>0</v>
      </c>
      <c r="Q92" s="180">
        <v>0</v>
      </c>
      <c r="R92" s="180">
        <v>6023</v>
      </c>
      <c r="S92" s="180">
        <v>0</v>
      </c>
      <c r="T92" s="180">
        <v>0</v>
      </c>
      <c r="U92" s="180">
        <v>0</v>
      </c>
      <c r="V92" s="180">
        <v>0</v>
      </c>
      <c r="W92" s="180">
        <v>0</v>
      </c>
      <c r="X92" s="180">
        <v>0</v>
      </c>
      <c r="Y92" s="180">
        <v>51419</v>
      </c>
      <c r="Z92" s="180">
        <v>0</v>
      </c>
      <c r="AA92" s="180">
        <v>277557</v>
      </c>
      <c r="AB92" s="180">
        <v>0</v>
      </c>
      <c r="AC92" s="180">
        <v>87476</v>
      </c>
      <c r="AD92" s="180">
        <v>134890</v>
      </c>
      <c r="AE92" s="180">
        <v>122509</v>
      </c>
      <c r="AF92" s="180">
        <v>447202</v>
      </c>
      <c r="AG92" s="180">
        <v>176874</v>
      </c>
      <c r="AH92" s="180">
        <v>0</v>
      </c>
      <c r="AI92" s="180">
        <v>0</v>
      </c>
      <c r="AJ92" s="180">
        <v>0</v>
      </c>
      <c r="AK92" s="180">
        <v>0</v>
      </c>
      <c r="AL92" s="180">
        <v>0</v>
      </c>
      <c r="AM92" s="180">
        <v>106608</v>
      </c>
      <c r="AN92" s="180">
        <v>25772</v>
      </c>
      <c r="AO92" s="180">
        <v>0</v>
      </c>
      <c r="AP92" s="180">
        <v>0</v>
      </c>
      <c r="AQ92" s="180">
        <v>0</v>
      </c>
      <c r="AR92" s="180">
        <v>0</v>
      </c>
      <c r="AS92" s="180">
        <v>0</v>
      </c>
      <c r="AT92" s="180">
        <v>0</v>
      </c>
      <c r="AU92" s="180">
        <v>0</v>
      </c>
      <c r="AV92" s="180">
        <v>3390000</v>
      </c>
      <c r="AW92" s="180">
        <v>0</v>
      </c>
      <c r="AX92" s="180">
        <v>26829</v>
      </c>
      <c r="AY92" s="180">
        <v>0</v>
      </c>
      <c r="AZ92" s="180">
        <v>33600</v>
      </c>
      <c r="BA92" s="180">
        <v>0</v>
      </c>
      <c r="BB92" s="180">
        <v>0</v>
      </c>
      <c r="BC92" s="180">
        <v>9710</v>
      </c>
      <c r="BD92" s="180">
        <v>0</v>
      </c>
      <c r="BE92" s="180">
        <v>0</v>
      </c>
      <c r="BF92" s="180">
        <v>0</v>
      </c>
      <c r="BG92" s="180">
        <v>0</v>
      </c>
      <c r="BH92" s="180">
        <v>0</v>
      </c>
      <c r="BI92" s="180">
        <v>20620</v>
      </c>
      <c r="BJ92" s="180">
        <v>0</v>
      </c>
      <c r="BK92" s="180">
        <v>0</v>
      </c>
      <c r="BL92" s="180">
        <v>0</v>
      </c>
      <c r="BM92" s="180">
        <v>40822</v>
      </c>
      <c r="BN92" s="180">
        <v>3527</v>
      </c>
      <c r="BO92" s="180">
        <v>66935</v>
      </c>
      <c r="BP92" s="180">
        <v>0</v>
      </c>
      <c r="BQ92" s="180">
        <v>0</v>
      </c>
      <c r="BR92" s="180">
        <v>47750</v>
      </c>
      <c r="BS92" s="180">
        <v>0</v>
      </c>
      <c r="BT92" s="180">
        <v>0</v>
      </c>
      <c r="BU92" s="180">
        <v>120577</v>
      </c>
      <c r="BV92" s="180">
        <v>0</v>
      </c>
      <c r="BW92" s="180">
        <v>0</v>
      </c>
      <c r="BX92" s="180">
        <v>36656</v>
      </c>
      <c r="BY92" s="180">
        <v>0</v>
      </c>
      <c r="BZ92" s="180">
        <v>0</v>
      </c>
      <c r="CA92" s="180">
        <v>12829</v>
      </c>
      <c r="CB92" s="180">
        <v>50875</v>
      </c>
      <c r="CC92" s="180">
        <v>0</v>
      </c>
      <c r="CD92" s="180">
        <v>0</v>
      </c>
    </row>
    <row r="93" spans="1:82" x14ac:dyDescent="0.3">
      <c r="A93" s="180">
        <v>638</v>
      </c>
      <c r="C93" s="180"/>
      <c r="D93" s="180">
        <v>0</v>
      </c>
      <c r="E93" s="180">
        <v>0</v>
      </c>
      <c r="F93" s="180">
        <v>0</v>
      </c>
      <c r="G93" s="180">
        <v>0</v>
      </c>
      <c r="H93" s="180">
        <v>0</v>
      </c>
      <c r="I93" s="180">
        <v>0</v>
      </c>
      <c r="J93" s="180">
        <v>0</v>
      </c>
      <c r="K93" s="180">
        <v>0</v>
      </c>
      <c r="L93" s="180">
        <v>0</v>
      </c>
      <c r="M93" s="180">
        <v>0</v>
      </c>
      <c r="N93" s="180">
        <v>0</v>
      </c>
      <c r="O93" s="180">
        <v>0</v>
      </c>
      <c r="P93" s="180">
        <v>0</v>
      </c>
      <c r="Q93" s="180">
        <v>0</v>
      </c>
      <c r="R93" s="180">
        <v>0</v>
      </c>
      <c r="S93" s="180">
        <v>0</v>
      </c>
      <c r="T93" s="180">
        <v>0</v>
      </c>
      <c r="U93" s="180">
        <v>0</v>
      </c>
      <c r="V93" s="180">
        <v>0</v>
      </c>
      <c r="W93" s="180">
        <v>0</v>
      </c>
      <c r="X93" s="180">
        <v>0</v>
      </c>
      <c r="Y93" s="180">
        <v>0</v>
      </c>
      <c r="Z93" s="180">
        <v>0</v>
      </c>
      <c r="AA93" s="180">
        <v>0</v>
      </c>
      <c r="AB93" s="180">
        <v>0</v>
      </c>
      <c r="AC93" s="180">
        <v>0</v>
      </c>
      <c r="AD93" s="180">
        <v>0</v>
      </c>
      <c r="AE93" s="180">
        <v>0</v>
      </c>
      <c r="AF93" s="180">
        <v>0</v>
      </c>
      <c r="AG93" s="180">
        <v>0</v>
      </c>
      <c r="AH93" s="180">
        <v>0</v>
      </c>
      <c r="AI93" s="180">
        <v>0</v>
      </c>
      <c r="AJ93" s="180">
        <v>0</v>
      </c>
      <c r="AK93" s="180">
        <v>0</v>
      </c>
      <c r="AL93" s="180">
        <v>0</v>
      </c>
      <c r="AM93" s="180">
        <v>0</v>
      </c>
      <c r="AN93" s="180">
        <v>0</v>
      </c>
      <c r="AO93" s="180">
        <v>0</v>
      </c>
      <c r="AP93" s="180">
        <v>0</v>
      </c>
      <c r="AQ93" s="180">
        <v>0</v>
      </c>
      <c r="AR93" s="180">
        <v>0</v>
      </c>
      <c r="AS93" s="180">
        <v>0</v>
      </c>
      <c r="AT93" s="180">
        <v>0</v>
      </c>
      <c r="AU93" s="180">
        <v>0</v>
      </c>
      <c r="AV93" s="180">
        <v>0</v>
      </c>
      <c r="AW93" s="180">
        <v>0</v>
      </c>
      <c r="AX93" s="180">
        <v>0</v>
      </c>
      <c r="AY93" s="180">
        <v>0</v>
      </c>
      <c r="AZ93" s="180">
        <v>0</v>
      </c>
      <c r="BA93" s="180">
        <v>0</v>
      </c>
      <c r="BB93" s="180">
        <v>0</v>
      </c>
      <c r="BC93" s="180">
        <v>0</v>
      </c>
      <c r="BD93" s="180">
        <v>0</v>
      </c>
      <c r="BE93" s="180">
        <v>0</v>
      </c>
      <c r="BF93" s="180">
        <v>0</v>
      </c>
      <c r="BG93" s="180">
        <v>0</v>
      </c>
      <c r="BH93" s="180">
        <v>0</v>
      </c>
      <c r="BI93" s="180">
        <v>0</v>
      </c>
      <c r="BJ93" s="180">
        <v>0</v>
      </c>
      <c r="BK93" s="180">
        <v>0</v>
      </c>
      <c r="BL93" s="180">
        <v>0</v>
      </c>
      <c r="BM93" s="180">
        <v>0</v>
      </c>
      <c r="BN93" s="180">
        <v>0</v>
      </c>
      <c r="BO93" s="180">
        <v>0</v>
      </c>
      <c r="BP93" s="180">
        <v>0</v>
      </c>
      <c r="BQ93" s="180">
        <v>0</v>
      </c>
      <c r="BR93" s="180">
        <v>0</v>
      </c>
      <c r="BS93" s="180">
        <v>0</v>
      </c>
      <c r="BT93" s="180">
        <v>0</v>
      </c>
      <c r="BU93" s="180">
        <v>0</v>
      </c>
      <c r="BV93" s="180">
        <v>0</v>
      </c>
      <c r="BW93" s="180">
        <v>0</v>
      </c>
      <c r="BX93" s="180">
        <v>0</v>
      </c>
      <c r="BY93" s="180">
        <v>0</v>
      </c>
      <c r="BZ93" s="180">
        <v>0</v>
      </c>
      <c r="CA93" s="180">
        <v>0</v>
      </c>
      <c r="CB93" s="180">
        <v>0</v>
      </c>
      <c r="CC93" s="180">
        <v>0</v>
      </c>
      <c r="CD93" s="180">
        <v>0</v>
      </c>
    </row>
    <row r="94" spans="1:82" x14ac:dyDescent="0.3">
      <c r="A94" s="180">
        <v>383</v>
      </c>
      <c r="C94" s="180"/>
      <c r="D94" s="180">
        <v>0</v>
      </c>
      <c r="E94" s="180">
        <v>0</v>
      </c>
      <c r="F94" s="180">
        <v>0</v>
      </c>
      <c r="G94" s="180">
        <v>0</v>
      </c>
      <c r="H94" s="180">
        <v>0</v>
      </c>
      <c r="I94" s="180">
        <v>0</v>
      </c>
      <c r="J94" s="180">
        <v>0</v>
      </c>
      <c r="K94" s="180">
        <v>0</v>
      </c>
      <c r="L94" s="180">
        <v>0</v>
      </c>
      <c r="M94" s="180">
        <v>0</v>
      </c>
      <c r="N94" s="180">
        <v>0</v>
      </c>
      <c r="O94" s="180">
        <v>0</v>
      </c>
      <c r="P94" s="180">
        <v>0</v>
      </c>
      <c r="Q94" s="180">
        <v>0</v>
      </c>
      <c r="R94" s="180">
        <v>0</v>
      </c>
      <c r="S94" s="180">
        <v>0</v>
      </c>
      <c r="T94" s="180">
        <v>0</v>
      </c>
      <c r="U94" s="180">
        <v>0</v>
      </c>
      <c r="V94" s="180">
        <v>0</v>
      </c>
      <c r="W94" s="180">
        <v>0</v>
      </c>
      <c r="X94" s="180">
        <v>0</v>
      </c>
      <c r="Y94" s="180">
        <v>37100</v>
      </c>
      <c r="Z94" s="180">
        <v>0</v>
      </c>
      <c r="AA94" s="180">
        <v>0</v>
      </c>
      <c r="AB94" s="180">
        <v>0</v>
      </c>
      <c r="AC94" s="180">
        <v>0</v>
      </c>
      <c r="AD94" s="180">
        <v>0</v>
      </c>
      <c r="AE94" s="180">
        <v>0</v>
      </c>
      <c r="AF94" s="180">
        <v>0</v>
      </c>
      <c r="AG94" s="180">
        <v>0</v>
      </c>
      <c r="AH94" s="180">
        <v>0</v>
      </c>
      <c r="AI94" s="180">
        <v>0</v>
      </c>
      <c r="AJ94" s="180">
        <v>0</v>
      </c>
      <c r="AK94" s="180">
        <v>0</v>
      </c>
      <c r="AL94" s="180">
        <v>0</v>
      </c>
      <c r="AM94" s="180">
        <v>0</v>
      </c>
      <c r="AN94" s="180">
        <v>0</v>
      </c>
      <c r="AO94" s="180">
        <v>0</v>
      </c>
      <c r="AP94" s="180">
        <v>0</v>
      </c>
      <c r="AQ94" s="180">
        <v>0</v>
      </c>
      <c r="AR94" s="180">
        <v>0</v>
      </c>
      <c r="AS94" s="180">
        <v>0</v>
      </c>
      <c r="AT94" s="180">
        <v>53327</v>
      </c>
      <c r="AU94" s="180">
        <v>0</v>
      </c>
      <c r="AV94" s="180">
        <v>51281</v>
      </c>
      <c r="AW94" s="180">
        <v>0</v>
      </c>
      <c r="AX94" s="180">
        <v>0</v>
      </c>
      <c r="AY94" s="180">
        <v>0</v>
      </c>
      <c r="AZ94" s="180">
        <v>0</v>
      </c>
      <c r="BA94" s="180">
        <v>0</v>
      </c>
      <c r="BB94" s="180">
        <v>0</v>
      </c>
      <c r="BC94" s="180">
        <v>0</v>
      </c>
      <c r="BD94" s="180">
        <v>815297</v>
      </c>
      <c r="BE94" s="180">
        <v>0</v>
      </c>
      <c r="BF94" s="180">
        <v>0</v>
      </c>
      <c r="BG94" s="180">
        <v>0</v>
      </c>
      <c r="BH94" s="180">
        <v>0</v>
      </c>
      <c r="BI94" s="180">
        <v>0</v>
      </c>
      <c r="BJ94" s="180">
        <v>0</v>
      </c>
      <c r="BK94" s="180">
        <v>0</v>
      </c>
      <c r="BL94" s="180">
        <v>0</v>
      </c>
      <c r="BM94" s="180">
        <v>0</v>
      </c>
      <c r="BN94" s="180">
        <v>16230</v>
      </c>
      <c r="BO94" s="180">
        <v>1544</v>
      </c>
      <c r="BP94" s="180">
        <v>11056</v>
      </c>
      <c r="BQ94" s="180">
        <v>0</v>
      </c>
      <c r="BR94" s="180">
        <v>0</v>
      </c>
      <c r="BS94" s="180">
        <v>0</v>
      </c>
      <c r="BT94" s="180">
        <v>0</v>
      </c>
      <c r="BU94" s="180">
        <v>0</v>
      </c>
      <c r="BV94" s="180">
        <v>0</v>
      </c>
      <c r="BW94" s="180">
        <v>0</v>
      </c>
      <c r="BX94" s="180">
        <v>0</v>
      </c>
      <c r="BY94" s="180">
        <v>0</v>
      </c>
      <c r="BZ94" s="180">
        <v>0</v>
      </c>
      <c r="CA94" s="180">
        <v>6404</v>
      </c>
      <c r="CB94" s="180">
        <v>0</v>
      </c>
      <c r="CC94" s="180">
        <v>0</v>
      </c>
      <c r="CD94" s="180">
        <v>0</v>
      </c>
    </row>
    <row r="95" spans="1:82" x14ac:dyDescent="0.3">
      <c r="A95" s="180">
        <v>349</v>
      </c>
      <c r="C95" s="180"/>
      <c r="D95" s="180">
        <v>0</v>
      </c>
      <c r="E95" s="180">
        <v>0</v>
      </c>
      <c r="F95" s="180">
        <v>0</v>
      </c>
      <c r="G95" s="180">
        <v>0</v>
      </c>
      <c r="H95" s="180">
        <v>0</v>
      </c>
      <c r="I95" s="180">
        <v>0</v>
      </c>
      <c r="J95" s="180">
        <v>416852</v>
      </c>
      <c r="K95" s="180">
        <v>0</v>
      </c>
      <c r="L95" s="180">
        <v>0</v>
      </c>
      <c r="M95" s="180">
        <v>0</v>
      </c>
      <c r="N95" s="180">
        <v>0</v>
      </c>
      <c r="O95" s="180">
        <v>5559608</v>
      </c>
      <c r="P95" s="180">
        <v>0</v>
      </c>
      <c r="Q95" s="180">
        <v>31751467</v>
      </c>
      <c r="R95" s="180">
        <v>381621</v>
      </c>
      <c r="S95" s="180">
        <v>0</v>
      </c>
      <c r="T95" s="180">
        <v>73602746</v>
      </c>
      <c r="U95" s="180">
        <v>16873774</v>
      </c>
      <c r="V95" s="180">
        <v>19989385</v>
      </c>
      <c r="W95" s="180">
        <v>0</v>
      </c>
      <c r="X95" s="180">
        <v>0</v>
      </c>
      <c r="Y95" s="180">
        <v>7308021</v>
      </c>
      <c r="Z95" s="180">
        <v>4003250</v>
      </c>
      <c r="AA95" s="180">
        <v>6272246</v>
      </c>
      <c r="AB95" s="180">
        <v>7728667</v>
      </c>
      <c r="AC95" s="180">
        <v>742476</v>
      </c>
      <c r="AD95" s="180">
        <v>1941321</v>
      </c>
      <c r="AE95" s="180">
        <v>1617342</v>
      </c>
      <c r="AF95" s="180">
        <v>1632114</v>
      </c>
      <c r="AG95" s="180">
        <v>755136</v>
      </c>
      <c r="AH95" s="180">
        <v>0</v>
      </c>
      <c r="AI95" s="180">
        <v>24747246</v>
      </c>
      <c r="AJ95" s="180">
        <v>32360</v>
      </c>
      <c r="AK95" s="180">
        <v>0</v>
      </c>
      <c r="AL95" s="180">
        <v>0</v>
      </c>
      <c r="AM95" s="180">
        <v>9969935</v>
      </c>
      <c r="AN95" s="180">
        <v>309585</v>
      </c>
      <c r="AO95" s="180">
        <v>1841350</v>
      </c>
      <c r="AP95" s="180">
        <v>0</v>
      </c>
      <c r="AQ95" s="180">
        <v>0</v>
      </c>
      <c r="AR95" s="180">
        <v>1837242</v>
      </c>
      <c r="AS95" s="180">
        <v>0</v>
      </c>
      <c r="AT95" s="180">
        <v>2171453</v>
      </c>
      <c r="AU95" s="180">
        <v>0</v>
      </c>
      <c r="AV95" s="180">
        <v>81142663</v>
      </c>
      <c r="AW95" s="180">
        <v>0</v>
      </c>
      <c r="AX95" s="180">
        <v>1183770</v>
      </c>
      <c r="AY95" s="180">
        <v>697793</v>
      </c>
      <c r="AZ95" s="180">
        <v>802169</v>
      </c>
      <c r="BA95" s="180">
        <v>202116</v>
      </c>
      <c r="BB95" s="180">
        <v>0</v>
      </c>
      <c r="BC95" s="180">
        <v>126074</v>
      </c>
      <c r="BD95" s="180">
        <v>21051877</v>
      </c>
      <c r="BE95" s="180">
        <v>0</v>
      </c>
      <c r="BF95" s="180">
        <v>512665</v>
      </c>
      <c r="BG95" s="180">
        <v>0</v>
      </c>
      <c r="BH95" s="180">
        <v>0</v>
      </c>
      <c r="BI95" s="180">
        <v>97428</v>
      </c>
      <c r="BJ95" s="180">
        <v>0</v>
      </c>
      <c r="BK95" s="180">
        <v>3516842</v>
      </c>
      <c r="BL95" s="180">
        <v>0</v>
      </c>
      <c r="BM95" s="180">
        <v>1613121</v>
      </c>
      <c r="BN95" s="180">
        <v>2576774</v>
      </c>
      <c r="BO95" s="180">
        <v>3102773</v>
      </c>
      <c r="BP95" s="180">
        <v>117010</v>
      </c>
      <c r="BQ95" s="180">
        <v>0</v>
      </c>
      <c r="BR95" s="180">
        <v>1140983</v>
      </c>
      <c r="BS95" s="180">
        <v>0</v>
      </c>
      <c r="BT95" s="180">
        <v>1108300</v>
      </c>
      <c r="BU95" s="180">
        <v>2895855</v>
      </c>
      <c r="BV95" s="180">
        <v>0</v>
      </c>
      <c r="BW95" s="180">
        <v>0</v>
      </c>
      <c r="BX95" s="180">
        <v>168736</v>
      </c>
      <c r="BY95" s="180">
        <v>15489</v>
      </c>
      <c r="BZ95" s="180">
        <v>1227108</v>
      </c>
      <c r="CA95" s="180">
        <v>402329</v>
      </c>
      <c r="CB95" s="180">
        <v>1208179</v>
      </c>
      <c r="CC95" s="180">
        <v>0</v>
      </c>
      <c r="CD95" s="180">
        <v>0</v>
      </c>
    </row>
    <row r="96" spans="1:82" x14ac:dyDescent="0.3">
      <c r="A96" s="180">
        <v>375</v>
      </c>
      <c r="C96" s="180"/>
      <c r="D96" s="180">
        <v>0</v>
      </c>
      <c r="E96" s="180">
        <v>0</v>
      </c>
      <c r="F96" s="180">
        <v>0</v>
      </c>
      <c r="G96" s="180">
        <v>0</v>
      </c>
      <c r="H96" s="180">
        <v>0</v>
      </c>
      <c r="I96" s="180">
        <v>0</v>
      </c>
      <c r="J96" s="180">
        <v>57291</v>
      </c>
      <c r="K96" s="180">
        <v>0</v>
      </c>
      <c r="L96" s="180">
        <v>0</v>
      </c>
      <c r="M96" s="180">
        <v>0</v>
      </c>
      <c r="N96" s="180">
        <v>0</v>
      </c>
      <c r="O96" s="180">
        <v>-66887</v>
      </c>
      <c r="P96" s="180">
        <v>0</v>
      </c>
      <c r="Q96" s="180">
        <v>40342669</v>
      </c>
      <c r="R96" s="180">
        <v>864772</v>
      </c>
      <c r="S96" s="180">
        <v>0</v>
      </c>
      <c r="T96" s="180">
        <v>46013743</v>
      </c>
      <c r="U96" s="180">
        <v>7102223</v>
      </c>
      <c r="V96" s="180">
        <v>15841382</v>
      </c>
      <c r="W96" s="180">
        <v>0</v>
      </c>
      <c r="X96" s="180">
        <v>0</v>
      </c>
      <c r="Y96" s="180">
        <v>5167233</v>
      </c>
      <c r="Z96" s="180">
        <v>1619586</v>
      </c>
      <c r="AA96" s="180">
        <v>12539762</v>
      </c>
      <c r="AB96" s="180">
        <v>506384</v>
      </c>
      <c r="AC96" s="180">
        <v>962709</v>
      </c>
      <c r="AD96" s="180">
        <v>872674</v>
      </c>
      <c r="AE96" s="180">
        <v>1957782</v>
      </c>
      <c r="AF96" s="180">
        <v>4039525</v>
      </c>
      <c r="AG96" s="180">
        <v>369537</v>
      </c>
      <c r="AH96" s="180">
        <v>0</v>
      </c>
      <c r="AI96" s="180">
        <v>21449072</v>
      </c>
      <c r="AJ96" s="180">
        <v>343379</v>
      </c>
      <c r="AK96" s="180">
        <v>0</v>
      </c>
      <c r="AL96" s="180">
        <v>0</v>
      </c>
      <c r="AM96" s="180">
        <v>2898665</v>
      </c>
      <c r="AN96" s="180">
        <v>52897</v>
      </c>
      <c r="AO96" s="180">
        <v>-24579</v>
      </c>
      <c r="AP96" s="180">
        <v>0</v>
      </c>
      <c r="AQ96" s="180">
        <v>0</v>
      </c>
      <c r="AR96" s="180">
        <v>4156096</v>
      </c>
      <c r="AS96" s="180">
        <v>0</v>
      </c>
      <c r="AT96" s="180">
        <v>440176</v>
      </c>
      <c r="AU96" s="180">
        <v>0</v>
      </c>
      <c r="AV96" s="180">
        <v>33769695</v>
      </c>
      <c r="AW96" s="180">
        <v>0</v>
      </c>
      <c r="AX96" s="180">
        <v>2110034</v>
      </c>
      <c r="AY96" s="180">
        <v>5993161</v>
      </c>
      <c r="AZ96" s="180">
        <v>985479</v>
      </c>
      <c r="BA96" s="180">
        <v>154321</v>
      </c>
      <c r="BB96" s="180">
        <v>0</v>
      </c>
      <c r="BC96" s="180">
        <v>-44938</v>
      </c>
      <c r="BD96" s="180">
        <v>8759628</v>
      </c>
      <c r="BE96" s="180">
        <v>0</v>
      </c>
      <c r="BF96" s="180">
        <v>102466</v>
      </c>
      <c r="BG96" s="180">
        <v>0</v>
      </c>
      <c r="BH96" s="180">
        <v>0</v>
      </c>
      <c r="BI96" s="180">
        <v>307227</v>
      </c>
      <c r="BJ96" s="180">
        <v>0</v>
      </c>
      <c r="BK96" s="180">
        <v>995254</v>
      </c>
      <c r="BL96" s="180">
        <v>0</v>
      </c>
      <c r="BM96" s="180">
        <v>-650677</v>
      </c>
      <c r="BN96" s="180">
        <v>896952</v>
      </c>
      <c r="BO96" s="180">
        <v>-528339</v>
      </c>
      <c r="BP96" s="180">
        <v>1043336</v>
      </c>
      <c r="BQ96" s="180">
        <v>0</v>
      </c>
      <c r="BR96" s="180">
        <v>413434</v>
      </c>
      <c r="BS96" s="180">
        <v>0</v>
      </c>
      <c r="BT96" s="180">
        <v>555770</v>
      </c>
      <c r="BU96" s="180">
        <v>339091</v>
      </c>
      <c r="BV96" s="180">
        <v>0</v>
      </c>
      <c r="BW96" s="180">
        <v>0</v>
      </c>
      <c r="BX96" s="180">
        <v>1183947</v>
      </c>
      <c r="BY96" s="180">
        <v>882</v>
      </c>
      <c r="BZ96" s="180">
        <v>-280795</v>
      </c>
      <c r="CA96" s="180">
        <v>39934</v>
      </c>
      <c r="CB96" s="180">
        <v>407713</v>
      </c>
      <c r="CC96" s="180">
        <v>0</v>
      </c>
      <c r="CD96" s="180">
        <v>27349</v>
      </c>
    </row>
    <row r="97" spans="1:82" x14ac:dyDescent="0.3">
      <c r="A97" s="180">
        <v>83</v>
      </c>
      <c r="C97" s="180"/>
      <c r="D97" s="180">
        <v>0</v>
      </c>
      <c r="E97" s="180">
        <v>0</v>
      </c>
      <c r="F97" s="180">
        <v>0</v>
      </c>
      <c r="G97" s="180">
        <v>0</v>
      </c>
      <c r="H97" s="180">
        <v>0</v>
      </c>
      <c r="I97" s="180">
        <v>0</v>
      </c>
      <c r="J97" s="180">
        <v>1972292</v>
      </c>
      <c r="K97" s="180">
        <v>0</v>
      </c>
      <c r="L97" s="180">
        <v>0</v>
      </c>
      <c r="M97" s="180">
        <v>0</v>
      </c>
      <c r="N97" s="180">
        <v>0</v>
      </c>
      <c r="O97" s="180">
        <v>13556004</v>
      </c>
      <c r="P97" s="180">
        <v>0</v>
      </c>
      <c r="Q97" s="180">
        <v>121663906</v>
      </c>
      <c r="R97" s="180">
        <v>1949001</v>
      </c>
      <c r="S97" s="180">
        <v>0</v>
      </c>
      <c r="T97" s="180">
        <v>139652890</v>
      </c>
      <c r="U97" s="180">
        <v>46179559</v>
      </c>
      <c r="V97" s="180">
        <v>62167627</v>
      </c>
      <c r="W97" s="180">
        <v>0</v>
      </c>
      <c r="X97" s="180">
        <v>0</v>
      </c>
      <c r="Y97" s="180">
        <v>40904648</v>
      </c>
      <c r="Z97" s="180">
        <v>9910123</v>
      </c>
      <c r="AA97" s="180">
        <v>35827606</v>
      </c>
      <c r="AB97" s="180">
        <v>18366286</v>
      </c>
      <c r="AC97" s="180">
        <v>3791357</v>
      </c>
      <c r="AD97" s="180">
        <v>5460900</v>
      </c>
      <c r="AE97" s="180">
        <v>13075613</v>
      </c>
      <c r="AF97" s="180">
        <v>9093938</v>
      </c>
      <c r="AG97" s="180">
        <v>7880052</v>
      </c>
      <c r="AH97" s="180">
        <v>0</v>
      </c>
      <c r="AI97" s="180">
        <v>109881899</v>
      </c>
      <c r="AJ97" s="180">
        <v>1796499</v>
      </c>
      <c r="AK97" s="180">
        <v>0</v>
      </c>
      <c r="AL97" s="180">
        <v>0</v>
      </c>
      <c r="AM97" s="180">
        <v>23791853</v>
      </c>
      <c r="AN97" s="180">
        <v>718760</v>
      </c>
      <c r="AO97" s="180">
        <v>849318</v>
      </c>
      <c r="AP97" s="180">
        <v>0</v>
      </c>
      <c r="AQ97" s="180">
        <v>0</v>
      </c>
      <c r="AR97" s="180">
        <v>19680984</v>
      </c>
      <c r="AS97" s="180">
        <v>0</v>
      </c>
      <c r="AT97" s="180">
        <v>10221272</v>
      </c>
      <c r="AU97" s="180">
        <v>0</v>
      </c>
      <c r="AV97" s="180">
        <v>53334327</v>
      </c>
      <c r="AW97" s="180">
        <v>0</v>
      </c>
      <c r="AX97" s="180">
        <v>6648431</v>
      </c>
      <c r="AY97" s="180">
        <v>11901791</v>
      </c>
      <c r="AZ97" s="180">
        <v>5945937</v>
      </c>
      <c r="BA97" s="180">
        <v>1195697</v>
      </c>
      <c r="BB97" s="180">
        <v>0</v>
      </c>
      <c r="BC97" s="180">
        <v>567548</v>
      </c>
      <c r="BD97" s="180">
        <v>36300712</v>
      </c>
      <c r="BE97" s="180">
        <v>0</v>
      </c>
      <c r="BF97" s="180">
        <v>2664289</v>
      </c>
      <c r="BG97" s="180">
        <v>0</v>
      </c>
      <c r="BH97" s="180">
        <v>0</v>
      </c>
      <c r="BI97" s="180">
        <v>3083429</v>
      </c>
      <c r="BJ97" s="180">
        <v>0</v>
      </c>
      <c r="BK97" s="180">
        <v>15012914</v>
      </c>
      <c r="BL97" s="180">
        <v>0</v>
      </c>
      <c r="BM97" s="180">
        <v>6906630</v>
      </c>
      <c r="BN97" s="180">
        <v>1805782</v>
      </c>
      <c r="BO97" s="180">
        <v>1795141</v>
      </c>
      <c r="BP97" s="180">
        <v>1569756</v>
      </c>
      <c r="BQ97" s="180">
        <v>0</v>
      </c>
      <c r="BR97" s="180">
        <v>4871608</v>
      </c>
      <c r="BS97" s="180">
        <v>0</v>
      </c>
      <c r="BT97" s="180">
        <v>6063536</v>
      </c>
      <c r="BU97" s="180">
        <v>14741238</v>
      </c>
      <c r="BV97" s="180">
        <v>0</v>
      </c>
      <c r="BW97" s="180">
        <v>0</v>
      </c>
      <c r="BX97" s="180">
        <v>3257752</v>
      </c>
      <c r="BY97" s="180">
        <v>613970</v>
      </c>
      <c r="BZ97" s="180">
        <v>3873107</v>
      </c>
      <c r="CA97" s="180">
        <v>4185368</v>
      </c>
      <c r="CB97" s="180">
        <v>2904820</v>
      </c>
      <c r="CC97" s="180">
        <v>0</v>
      </c>
      <c r="CD97" s="180">
        <v>789674</v>
      </c>
    </row>
    <row r="98" spans="1:82" s="968" customFormat="1" x14ac:dyDescent="0.3">
      <c r="B98" s="968" t="s">
        <v>2892</v>
      </c>
    </row>
    <row r="99" spans="1:82" x14ac:dyDescent="0.3">
      <c r="A99" s="180">
        <v>90</v>
      </c>
      <c r="C99" s="180"/>
      <c r="D99" s="180">
        <v>0</v>
      </c>
      <c r="E99" s="180">
        <v>0</v>
      </c>
      <c r="F99" s="180">
        <v>0</v>
      </c>
      <c r="G99" s="180">
        <v>0</v>
      </c>
      <c r="H99" s="180">
        <v>0</v>
      </c>
      <c r="I99" s="180">
        <v>0</v>
      </c>
      <c r="J99" s="180">
        <v>0</v>
      </c>
      <c r="K99" s="180">
        <v>0</v>
      </c>
      <c r="L99" s="180">
        <v>0</v>
      </c>
      <c r="M99" s="180">
        <v>0</v>
      </c>
      <c r="N99" s="180">
        <v>0</v>
      </c>
      <c r="O99" s="180">
        <v>0</v>
      </c>
      <c r="P99" s="180">
        <v>0</v>
      </c>
      <c r="Q99" s="180">
        <v>78925675</v>
      </c>
      <c r="R99" s="180">
        <v>0</v>
      </c>
      <c r="S99" s="180">
        <v>0</v>
      </c>
      <c r="T99" s="180">
        <v>0</v>
      </c>
      <c r="U99" s="180">
        <v>0</v>
      </c>
      <c r="V99" s="180">
        <v>23061821</v>
      </c>
      <c r="W99" s="180">
        <v>0</v>
      </c>
      <c r="X99" s="180">
        <v>0</v>
      </c>
      <c r="Y99" s="180">
        <v>0</v>
      </c>
      <c r="Z99" s="180">
        <v>0</v>
      </c>
      <c r="AA99" s="180">
        <v>0</v>
      </c>
      <c r="AB99" s="180">
        <v>0</v>
      </c>
      <c r="AC99" s="180">
        <v>0</v>
      </c>
      <c r="AD99" s="180">
        <v>0</v>
      </c>
      <c r="AE99" s="180">
        <v>0</v>
      </c>
      <c r="AF99" s="180">
        <v>0</v>
      </c>
      <c r="AG99" s="180">
        <v>0</v>
      </c>
      <c r="AH99" s="180">
        <v>0</v>
      </c>
      <c r="AI99" s="180">
        <v>17548749</v>
      </c>
      <c r="AJ99" s="180">
        <v>0</v>
      </c>
      <c r="AK99" s="180">
        <v>0</v>
      </c>
      <c r="AL99" s="180">
        <v>0</v>
      </c>
      <c r="AM99" s="180">
        <v>10554701</v>
      </c>
      <c r="AN99" s="180">
        <v>0</v>
      </c>
      <c r="AO99" s="180">
        <v>0</v>
      </c>
      <c r="AP99" s="180">
        <v>0</v>
      </c>
      <c r="AQ99" s="180">
        <v>0</v>
      </c>
      <c r="AR99" s="180">
        <v>0</v>
      </c>
      <c r="AS99" s="180">
        <v>0</v>
      </c>
      <c r="AT99" s="180">
        <v>0</v>
      </c>
      <c r="AU99" s="180">
        <v>0</v>
      </c>
      <c r="AV99" s="180">
        <v>0</v>
      </c>
      <c r="AW99" s="180">
        <v>0</v>
      </c>
      <c r="AX99" s="180">
        <v>0</v>
      </c>
      <c r="AY99" s="180">
        <v>0</v>
      </c>
      <c r="AZ99" s="180">
        <v>0</v>
      </c>
      <c r="BA99" s="180">
        <v>0</v>
      </c>
      <c r="BB99" s="180">
        <v>0</v>
      </c>
      <c r="BC99" s="180">
        <v>0</v>
      </c>
      <c r="BD99" s="180">
        <v>0</v>
      </c>
      <c r="BE99" s="180">
        <v>0</v>
      </c>
      <c r="BF99" s="180">
        <v>0</v>
      </c>
      <c r="BG99" s="180">
        <v>0</v>
      </c>
      <c r="BH99" s="180">
        <v>0</v>
      </c>
      <c r="BI99" s="180">
        <v>0</v>
      </c>
      <c r="BJ99" s="180">
        <v>0</v>
      </c>
      <c r="BK99" s="180">
        <v>0</v>
      </c>
      <c r="BL99" s="180">
        <v>0</v>
      </c>
      <c r="BM99" s="180">
        <v>0</v>
      </c>
      <c r="BN99" s="180">
        <v>0</v>
      </c>
      <c r="BO99" s="180">
        <v>0</v>
      </c>
      <c r="BP99" s="180">
        <v>0</v>
      </c>
      <c r="BQ99" s="180">
        <v>0</v>
      </c>
      <c r="BR99" s="180">
        <v>1226662</v>
      </c>
      <c r="BS99" s="180">
        <v>4685791</v>
      </c>
      <c r="BT99" s="180">
        <v>0</v>
      </c>
      <c r="BU99" s="180">
        <v>0</v>
      </c>
      <c r="BV99" s="180">
        <v>0</v>
      </c>
      <c r="BW99" s="180">
        <v>0</v>
      </c>
      <c r="BX99" s="180">
        <v>0</v>
      </c>
      <c r="BY99" s="180">
        <v>0</v>
      </c>
      <c r="BZ99" s="180">
        <v>0</v>
      </c>
      <c r="CA99" s="180">
        <v>0</v>
      </c>
      <c r="CB99" s="180">
        <v>0</v>
      </c>
      <c r="CC99" s="180">
        <v>0</v>
      </c>
      <c r="CD99" s="180">
        <v>0</v>
      </c>
    </row>
    <row r="100" spans="1:82" x14ac:dyDescent="0.3">
      <c r="A100" s="180">
        <v>91</v>
      </c>
      <c r="C100" s="180"/>
      <c r="D100" s="180">
        <v>0</v>
      </c>
      <c r="E100" s="180">
        <v>0</v>
      </c>
      <c r="F100" s="180">
        <v>0</v>
      </c>
      <c r="G100" s="180">
        <v>0</v>
      </c>
      <c r="H100" s="180">
        <v>0</v>
      </c>
      <c r="I100" s="180">
        <v>0</v>
      </c>
      <c r="J100" s="180">
        <v>0</v>
      </c>
      <c r="K100" s="180">
        <v>0</v>
      </c>
      <c r="L100" s="180">
        <v>0</v>
      </c>
      <c r="M100" s="180">
        <v>0</v>
      </c>
      <c r="N100" s="180">
        <v>0</v>
      </c>
      <c r="O100" s="180">
        <v>0</v>
      </c>
      <c r="P100" s="180">
        <v>0</v>
      </c>
      <c r="Q100" s="180">
        <v>7871625</v>
      </c>
      <c r="R100" s="180">
        <v>0</v>
      </c>
      <c r="S100" s="180">
        <v>0</v>
      </c>
      <c r="T100" s="180">
        <v>0</v>
      </c>
      <c r="U100" s="180">
        <v>0</v>
      </c>
      <c r="V100" s="180">
        <v>3265146</v>
      </c>
      <c r="W100" s="180">
        <v>0</v>
      </c>
      <c r="X100" s="180">
        <v>0</v>
      </c>
      <c r="Y100" s="180">
        <v>0</v>
      </c>
      <c r="Z100" s="180">
        <v>0</v>
      </c>
      <c r="AA100" s="180">
        <v>0</v>
      </c>
      <c r="AB100" s="180">
        <v>0</v>
      </c>
      <c r="AC100" s="180">
        <v>0</v>
      </c>
      <c r="AD100" s="180">
        <v>0</v>
      </c>
      <c r="AE100" s="180">
        <v>0</v>
      </c>
      <c r="AF100" s="180">
        <v>0</v>
      </c>
      <c r="AG100" s="180">
        <v>0</v>
      </c>
      <c r="AH100" s="180">
        <v>0</v>
      </c>
      <c r="AI100" s="180">
        <v>7169484</v>
      </c>
      <c r="AJ100" s="180">
        <v>0</v>
      </c>
      <c r="AK100" s="180">
        <v>0</v>
      </c>
      <c r="AL100" s="180">
        <v>0</v>
      </c>
      <c r="AM100" s="180">
        <v>1998398</v>
      </c>
      <c r="AN100" s="180">
        <v>0</v>
      </c>
      <c r="AO100" s="180">
        <v>0</v>
      </c>
      <c r="AP100" s="180">
        <v>0</v>
      </c>
      <c r="AQ100" s="180">
        <v>0</v>
      </c>
      <c r="AR100" s="180">
        <v>0</v>
      </c>
      <c r="AS100" s="180">
        <v>0</v>
      </c>
      <c r="AT100" s="180">
        <v>0</v>
      </c>
      <c r="AU100" s="180">
        <v>0</v>
      </c>
      <c r="AV100" s="180">
        <v>0</v>
      </c>
      <c r="AW100" s="180">
        <v>0</v>
      </c>
      <c r="AX100" s="180">
        <v>0</v>
      </c>
      <c r="AY100" s="180">
        <v>0</v>
      </c>
      <c r="AZ100" s="180">
        <v>0</v>
      </c>
      <c r="BA100" s="180">
        <v>0</v>
      </c>
      <c r="BB100" s="180">
        <v>0</v>
      </c>
      <c r="BC100" s="180">
        <v>0</v>
      </c>
      <c r="BD100" s="180">
        <v>0</v>
      </c>
      <c r="BE100" s="180">
        <v>0</v>
      </c>
      <c r="BF100" s="180">
        <v>0</v>
      </c>
      <c r="BG100" s="180">
        <v>0</v>
      </c>
      <c r="BH100" s="180">
        <v>0</v>
      </c>
      <c r="BI100" s="180">
        <v>0</v>
      </c>
      <c r="BJ100" s="180">
        <v>0</v>
      </c>
      <c r="BK100" s="180">
        <v>0</v>
      </c>
      <c r="BL100" s="180">
        <v>0</v>
      </c>
      <c r="BM100" s="180">
        <v>0</v>
      </c>
      <c r="BN100" s="180">
        <v>0</v>
      </c>
      <c r="BO100" s="180">
        <v>0</v>
      </c>
      <c r="BP100" s="180">
        <v>0</v>
      </c>
      <c r="BQ100" s="180">
        <v>0</v>
      </c>
      <c r="BR100" s="180">
        <v>319829</v>
      </c>
      <c r="BS100" s="180">
        <v>1665072</v>
      </c>
      <c r="BT100" s="180">
        <v>0</v>
      </c>
      <c r="BU100" s="180">
        <v>0</v>
      </c>
      <c r="BV100" s="180">
        <v>0</v>
      </c>
      <c r="BW100" s="180">
        <v>0</v>
      </c>
      <c r="BX100" s="180">
        <v>0</v>
      </c>
      <c r="BY100" s="180">
        <v>0</v>
      </c>
      <c r="BZ100" s="180">
        <v>0</v>
      </c>
      <c r="CA100" s="180">
        <v>0</v>
      </c>
      <c r="CB100" s="180">
        <v>0</v>
      </c>
      <c r="CC100" s="180">
        <v>0</v>
      </c>
      <c r="CD100" s="180">
        <v>0</v>
      </c>
    </row>
    <row r="101" spans="1:82" x14ac:dyDescent="0.3">
      <c r="A101" s="180">
        <v>581</v>
      </c>
      <c r="C101" s="180"/>
      <c r="D101" s="180">
        <v>0</v>
      </c>
      <c r="E101" s="180">
        <v>0</v>
      </c>
      <c r="F101" s="180">
        <v>0</v>
      </c>
      <c r="G101" s="180">
        <v>0</v>
      </c>
      <c r="H101" s="180">
        <v>0</v>
      </c>
      <c r="I101" s="180">
        <v>0</v>
      </c>
      <c r="J101" s="180">
        <v>0</v>
      </c>
      <c r="K101" s="180">
        <v>0</v>
      </c>
      <c r="L101" s="180">
        <v>0</v>
      </c>
      <c r="M101" s="180">
        <v>0</v>
      </c>
      <c r="N101" s="180">
        <v>0</v>
      </c>
      <c r="O101" s="180">
        <v>0</v>
      </c>
      <c r="P101" s="180">
        <v>0</v>
      </c>
      <c r="Q101" s="180">
        <v>232635</v>
      </c>
      <c r="R101" s="180">
        <v>0</v>
      </c>
      <c r="S101" s="180">
        <v>0</v>
      </c>
      <c r="T101" s="180">
        <v>0</v>
      </c>
      <c r="U101" s="180">
        <v>0</v>
      </c>
      <c r="V101" s="180">
        <v>0</v>
      </c>
      <c r="W101" s="180">
        <v>0</v>
      </c>
      <c r="X101" s="180">
        <v>0</v>
      </c>
      <c r="Y101" s="180">
        <v>0</v>
      </c>
      <c r="Z101" s="180">
        <v>0</v>
      </c>
      <c r="AA101" s="180">
        <v>0</v>
      </c>
      <c r="AB101" s="180">
        <v>0</v>
      </c>
      <c r="AC101" s="180">
        <v>0</v>
      </c>
      <c r="AD101" s="180">
        <v>0</v>
      </c>
      <c r="AE101" s="180">
        <v>0</v>
      </c>
      <c r="AF101" s="180">
        <v>0</v>
      </c>
      <c r="AG101" s="180">
        <v>0</v>
      </c>
      <c r="AH101" s="180">
        <v>0</v>
      </c>
      <c r="AI101" s="180">
        <v>0</v>
      </c>
      <c r="AJ101" s="180">
        <v>0</v>
      </c>
      <c r="AK101" s="180">
        <v>0</v>
      </c>
      <c r="AL101" s="180">
        <v>0</v>
      </c>
      <c r="AM101" s="180">
        <v>0</v>
      </c>
      <c r="AN101" s="180">
        <v>0</v>
      </c>
      <c r="AO101" s="180">
        <v>0</v>
      </c>
      <c r="AP101" s="180">
        <v>0</v>
      </c>
      <c r="AQ101" s="180">
        <v>0</v>
      </c>
      <c r="AR101" s="180">
        <v>0</v>
      </c>
      <c r="AS101" s="180">
        <v>0</v>
      </c>
      <c r="AT101" s="180">
        <v>0</v>
      </c>
      <c r="AU101" s="180">
        <v>0</v>
      </c>
      <c r="AV101" s="180">
        <v>0</v>
      </c>
      <c r="AW101" s="180">
        <v>0</v>
      </c>
      <c r="AX101" s="180">
        <v>0</v>
      </c>
      <c r="AY101" s="180">
        <v>0</v>
      </c>
      <c r="AZ101" s="180">
        <v>0</v>
      </c>
      <c r="BA101" s="180">
        <v>0</v>
      </c>
      <c r="BB101" s="180">
        <v>0</v>
      </c>
      <c r="BC101" s="180">
        <v>0</v>
      </c>
      <c r="BD101" s="180">
        <v>0</v>
      </c>
      <c r="BE101" s="180">
        <v>0</v>
      </c>
      <c r="BF101" s="180">
        <v>0</v>
      </c>
      <c r="BG101" s="180">
        <v>0</v>
      </c>
      <c r="BH101" s="180">
        <v>0</v>
      </c>
      <c r="BI101" s="180">
        <v>0</v>
      </c>
      <c r="BJ101" s="180">
        <v>0</v>
      </c>
      <c r="BK101" s="180">
        <v>0</v>
      </c>
      <c r="BL101" s="180">
        <v>0</v>
      </c>
      <c r="BM101" s="180">
        <v>0</v>
      </c>
      <c r="BN101" s="180">
        <v>0</v>
      </c>
      <c r="BO101" s="180">
        <v>0</v>
      </c>
      <c r="BP101" s="180">
        <v>0</v>
      </c>
      <c r="BQ101" s="180">
        <v>0</v>
      </c>
      <c r="BR101" s="180">
        <v>0</v>
      </c>
      <c r="BS101" s="180">
        <v>0</v>
      </c>
      <c r="BT101" s="180">
        <v>0</v>
      </c>
      <c r="BU101" s="180">
        <v>0</v>
      </c>
      <c r="BV101" s="180">
        <v>0</v>
      </c>
      <c r="BW101" s="180">
        <v>0</v>
      </c>
      <c r="BX101" s="180">
        <v>0</v>
      </c>
      <c r="BY101" s="180">
        <v>0</v>
      </c>
      <c r="BZ101" s="180">
        <v>0</v>
      </c>
      <c r="CA101" s="180">
        <v>0</v>
      </c>
      <c r="CB101" s="180">
        <v>0</v>
      </c>
      <c r="CC101" s="180">
        <v>0</v>
      </c>
      <c r="CD101" s="180">
        <v>0</v>
      </c>
    </row>
    <row r="102" spans="1:82" x14ac:dyDescent="0.3">
      <c r="A102" s="180">
        <v>511</v>
      </c>
      <c r="C102" s="180"/>
      <c r="D102" s="180">
        <v>0</v>
      </c>
      <c r="E102" s="180">
        <v>0</v>
      </c>
      <c r="F102" s="180">
        <v>0</v>
      </c>
      <c r="G102" s="180">
        <v>0</v>
      </c>
      <c r="H102" s="180">
        <v>0</v>
      </c>
      <c r="I102" s="180">
        <v>0</v>
      </c>
      <c r="J102" s="180">
        <v>0</v>
      </c>
      <c r="K102" s="180">
        <v>0</v>
      </c>
      <c r="L102" s="180">
        <v>0</v>
      </c>
      <c r="M102" s="180">
        <v>0</v>
      </c>
      <c r="N102" s="180">
        <v>0</v>
      </c>
      <c r="O102" s="180">
        <v>0</v>
      </c>
      <c r="P102" s="180">
        <v>0</v>
      </c>
      <c r="Q102" s="180">
        <v>4131301</v>
      </c>
      <c r="R102" s="180">
        <v>0</v>
      </c>
      <c r="S102" s="180">
        <v>0</v>
      </c>
      <c r="T102" s="180">
        <v>0</v>
      </c>
      <c r="U102" s="180">
        <v>0</v>
      </c>
      <c r="V102" s="180">
        <v>33414</v>
      </c>
      <c r="W102" s="180">
        <v>0</v>
      </c>
      <c r="X102" s="180">
        <v>0</v>
      </c>
      <c r="Y102" s="180">
        <v>0</v>
      </c>
      <c r="Z102" s="180">
        <v>0</v>
      </c>
      <c r="AA102" s="180">
        <v>0</v>
      </c>
      <c r="AB102" s="180">
        <v>0</v>
      </c>
      <c r="AC102" s="180">
        <v>0</v>
      </c>
      <c r="AD102" s="180">
        <v>0</v>
      </c>
      <c r="AE102" s="180">
        <v>0</v>
      </c>
      <c r="AF102" s="180">
        <v>0</v>
      </c>
      <c r="AG102" s="180">
        <v>0</v>
      </c>
      <c r="AH102" s="180">
        <v>0</v>
      </c>
      <c r="AI102" s="180">
        <v>2573472</v>
      </c>
      <c r="AJ102" s="180">
        <v>0</v>
      </c>
      <c r="AK102" s="180">
        <v>0</v>
      </c>
      <c r="AL102" s="180">
        <v>0</v>
      </c>
      <c r="AM102" s="180">
        <v>815450</v>
      </c>
      <c r="AN102" s="180">
        <v>0</v>
      </c>
      <c r="AO102" s="180">
        <v>0</v>
      </c>
      <c r="AP102" s="180">
        <v>0</v>
      </c>
      <c r="AQ102" s="180">
        <v>0</v>
      </c>
      <c r="AR102" s="180">
        <v>0</v>
      </c>
      <c r="AS102" s="180">
        <v>0</v>
      </c>
      <c r="AT102" s="180">
        <v>0</v>
      </c>
      <c r="AU102" s="180">
        <v>0</v>
      </c>
      <c r="AV102" s="180">
        <v>0</v>
      </c>
      <c r="AW102" s="180">
        <v>0</v>
      </c>
      <c r="AX102" s="180">
        <v>0</v>
      </c>
      <c r="AY102" s="180">
        <v>0</v>
      </c>
      <c r="AZ102" s="180">
        <v>0</v>
      </c>
      <c r="BA102" s="180">
        <v>0</v>
      </c>
      <c r="BB102" s="180">
        <v>0</v>
      </c>
      <c r="BC102" s="180">
        <v>0</v>
      </c>
      <c r="BD102" s="180">
        <v>0</v>
      </c>
      <c r="BE102" s="180">
        <v>0</v>
      </c>
      <c r="BF102" s="180">
        <v>0</v>
      </c>
      <c r="BG102" s="180">
        <v>0</v>
      </c>
      <c r="BH102" s="180">
        <v>0</v>
      </c>
      <c r="BI102" s="180">
        <v>0</v>
      </c>
      <c r="BJ102" s="180">
        <v>0</v>
      </c>
      <c r="BK102" s="180">
        <v>0</v>
      </c>
      <c r="BL102" s="180">
        <v>0</v>
      </c>
      <c r="BM102" s="180">
        <v>0</v>
      </c>
      <c r="BN102" s="180">
        <v>0</v>
      </c>
      <c r="BO102" s="180">
        <v>0</v>
      </c>
      <c r="BP102" s="180">
        <v>0</v>
      </c>
      <c r="BQ102" s="180">
        <v>0</v>
      </c>
      <c r="BR102" s="180">
        <v>29136</v>
      </c>
      <c r="BS102" s="180">
        <v>444050</v>
      </c>
      <c r="BT102" s="180">
        <v>0</v>
      </c>
      <c r="BU102" s="180">
        <v>0</v>
      </c>
      <c r="BV102" s="180">
        <v>0</v>
      </c>
      <c r="BW102" s="180">
        <v>0</v>
      </c>
      <c r="BX102" s="180">
        <v>0</v>
      </c>
      <c r="BY102" s="180">
        <v>0</v>
      </c>
      <c r="BZ102" s="180">
        <v>0</v>
      </c>
      <c r="CA102" s="180">
        <v>0</v>
      </c>
      <c r="CB102" s="180">
        <v>0</v>
      </c>
      <c r="CC102" s="180">
        <v>0</v>
      </c>
      <c r="CD102" s="180">
        <v>0</v>
      </c>
    </row>
    <row r="103" spans="1:82" x14ac:dyDescent="0.3">
      <c r="A103" s="180">
        <v>657</v>
      </c>
      <c r="C103" s="180"/>
      <c r="D103" s="180">
        <v>0</v>
      </c>
      <c r="E103" s="180">
        <v>0</v>
      </c>
      <c r="F103" s="180">
        <v>0</v>
      </c>
      <c r="G103" s="180">
        <v>0</v>
      </c>
      <c r="H103" s="180">
        <v>0</v>
      </c>
      <c r="I103" s="180">
        <v>0</v>
      </c>
      <c r="J103" s="180">
        <v>0</v>
      </c>
      <c r="K103" s="180">
        <v>0</v>
      </c>
      <c r="L103" s="180">
        <v>0</v>
      </c>
      <c r="M103" s="180">
        <v>0</v>
      </c>
      <c r="N103" s="180">
        <v>0</v>
      </c>
      <c r="O103" s="180">
        <v>0</v>
      </c>
      <c r="P103" s="180">
        <v>0</v>
      </c>
      <c r="Q103" s="180">
        <v>91161236</v>
      </c>
      <c r="R103" s="180">
        <v>0</v>
      </c>
      <c r="S103" s="180">
        <v>0</v>
      </c>
      <c r="T103" s="180">
        <v>0</v>
      </c>
      <c r="U103" s="180">
        <v>0</v>
      </c>
      <c r="V103" s="180">
        <v>27001674</v>
      </c>
      <c r="W103" s="180">
        <v>0</v>
      </c>
      <c r="X103" s="180">
        <v>0</v>
      </c>
      <c r="Y103" s="180">
        <v>0</v>
      </c>
      <c r="Z103" s="180">
        <v>0</v>
      </c>
      <c r="AA103" s="180">
        <v>0</v>
      </c>
      <c r="AB103" s="180">
        <v>0</v>
      </c>
      <c r="AC103" s="180">
        <v>0</v>
      </c>
      <c r="AD103" s="180">
        <v>0</v>
      </c>
      <c r="AE103" s="180">
        <v>0</v>
      </c>
      <c r="AF103" s="180">
        <v>0</v>
      </c>
      <c r="AG103" s="180">
        <v>0</v>
      </c>
      <c r="AH103" s="180">
        <v>0</v>
      </c>
      <c r="AI103" s="180">
        <v>29850181</v>
      </c>
      <c r="AJ103" s="180">
        <v>0</v>
      </c>
      <c r="AK103" s="180">
        <v>0</v>
      </c>
      <c r="AL103" s="180">
        <v>0</v>
      </c>
      <c r="AM103" s="180">
        <v>14436991</v>
      </c>
      <c r="AN103" s="180">
        <v>0</v>
      </c>
      <c r="AO103" s="180">
        <v>0</v>
      </c>
      <c r="AP103" s="180">
        <v>0</v>
      </c>
      <c r="AQ103" s="180">
        <v>0</v>
      </c>
      <c r="AR103" s="180">
        <v>0</v>
      </c>
      <c r="AS103" s="180">
        <v>0</v>
      </c>
      <c r="AT103" s="180">
        <v>0</v>
      </c>
      <c r="AU103" s="180">
        <v>0</v>
      </c>
      <c r="AV103" s="180">
        <v>0</v>
      </c>
      <c r="AW103" s="180">
        <v>0</v>
      </c>
      <c r="AX103" s="180">
        <v>0</v>
      </c>
      <c r="AY103" s="180">
        <v>0</v>
      </c>
      <c r="AZ103" s="180">
        <v>0</v>
      </c>
      <c r="BA103" s="180">
        <v>0</v>
      </c>
      <c r="BB103" s="180">
        <v>0</v>
      </c>
      <c r="BC103" s="180">
        <v>0</v>
      </c>
      <c r="BD103" s="180">
        <v>0</v>
      </c>
      <c r="BE103" s="180">
        <v>0</v>
      </c>
      <c r="BF103" s="180">
        <v>0</v>
      </c>
      <c r="BG103" s="180">
        <v>0</v>
      </c>
      <c r="BH103" s="180">
        <v>0</v>
      </c>
      <c r="BI103" s="180">
        <v>0</v>
      </c>
      <c r="BJ103" s="180">
        <v>0</v>
      </c>
      <c r="BK103" s="180">
        <v>0</v>
      </c>
      <c r="BL103" s="180">
        <v>0</v>
      </c>
      <c r="BM103" s="180">
        <v>0</v>
      </c>
      <c r="BN103" s="180">
        <v>0</v>
      </c>
      <c r="BO103" s="180">
        <v>0</v>
      </c>
      <c r="BP103" s="180">
        <v>0</v>
      </c>
      <c r="BQ103" s="180">
        <v>0</v>
      </c>
      <c r="BR103" s="180">
        <v>1693037</v>
      </c>
      <c r="BS103" s="180">
        <v>7049463</v>
      </c>
      <c r="BT103" s="180">
        <v>0</v>
      </c>
      <c r="BU103" s="180">
        <v>0</v>
      </c>
      <c r="BV103" s="180">
        <v>0</v>
      </c>
      <c r="BW103" s="180">
        <v>0</v>
      </c>
      <c r="BX103" s="180">
        <v>0</v>
      </c>
      <c r="BY103" s="180">
        <v>0</v>
      </c>
      <c r="BZ103" s="180">
        <v>0</v>
      </c>
      <c r="CA103" s="180">
        <v>0</v>
      </c>
      <c r="CB103" s="180">
        <v>0</v>
      </c>
      <c r="CC103" s="180">
        <v>0</v>
      </c>
      <c r="CD103" s="180">
        <v>0</v>
      </c>
    </row>
    <row r="104" spans="1:82" x14ac:dyDescent="0.3">
      <c r="A104" s="180">
        <v>658</v>
      </c>
      <c r="C104" s="180"/>
      <c r="D104" s="180">
        <v>0</v>
      </c>
      <c r="E104" s="180">
        <v>0</v>
      </c>
      <c r="F104" s="180">
        <v>0</v>
      </c>
      <c r="G104" s="180">
        <v>0</v>
      </c>
      <c r="H104" s="180">
        <v>0</v>
      </c>
      <c r="I104" s="180">
        <v>0</v>
      </c>
      <c r="J104" s="180">
        <v>0</v>
      </c>
      <c r="K104" s="180">
        <v>0</v>
      </c>
      <c r="L104" s="180">
        <v>0</v>
      </c>
      <c r="M104" s="180">
        <v>0</v>
      </c>
      <c r="N104" s="180">
        <v>0</v>
      </c>
      <c r="O104" s="180">
        <v>0</v>
      </c>
      <c r="P104" s="180">
        <v>0</v>
      </c>
      <c r="Q104" s="180">
        <v>0</v>
      </c>
      <c r="R104" s="180">
        <v>0</v>
      </c>
      <c r="S104" s="180">
        <v>0</v>
      </c>
      <c r="T104" s="180">
        <v>0</v>
      </c>
      <c r="U104" s="180">
        <v>0</v>
      </c>
      <c r="V104" s="180">
        <v>641293</v>
      </c>
      <c r="W104" s="180">
        <v>0</v>
      </c>
      <c r="X104" s="180">
        <v>0</v>
      </c>
      <c r="Y104" s="180">
        <v>0</v>
      </c>
      <c r="Z104" s="180">
        <v>0</v>
      </c>
      <c r="AA104" s="180">
        <v>0</v>
      </c>
      <c r="AB104" s="180">
        <v>0</v>
      </c>
      <c r="AC104" s="180">
        <v>0</v>
      </c>
      <c r="AD104" s="180">
        <v>0</v>
      </c>
      <c r="AE104" s="180">
        <v>0</v>
      </c>
      <c r="AF104" s="180">
        <v>0</v>
      </c>
      <c r="AG104" s="180">
        <v>0</v>
      </c>
      <c r="AH104" s="180">
        <v>0</v>
      </c>
      <c r="AI104" s="180">
        <v>2558476</v>
      </c>
      <c r="AJ104" s="180">
        <v>0</v>
      </c>
      <c r="AK104" s="180">
        <v>0</v>
      </c>
      <c r="AL104" s="180">
        <v>0</v>
      </c>
      <c r="AM104" s="180">
        <v>996886</v>
      </c>
      <c r="AN104" s="180">
        <v>0</v>
      </c>
      <c r="AO104" s="180">
        <v>0</v>
      </c>
      <c r="AP104" s="180">
        <v>0</v>
      </c>
      <c r="AQ104" s="180">
        <v>0</v>
      </c>
      <c r="AR104" s="180">
        <v>0</v>
      </c>
      <c r="AS104" s="180">
        <v>0</v>
      </c>
      <c r="AT104" s="180">
        <v>0</v>
      </c>
      <c r="AU104" s="180">
        <v>0</v>
      </c>
      <c r="AV104" s="180">
        <v>0</v>
      </c>
      <c r="AW104" s="180">
        <v>0</v>
      </c>
      <c r="AX104" s="180">
        <v>0</v>
      </c>
      <c r="AY104" s="180">
        <v>0</v>
      </c>
      <c r="AZ104" s="180">
        <v>0</v>
      </c>
      <c r="BA104" s="180">
        <v>0</v>
      </c>
      <c r="BB104" s="180">
        <v>0</v>
      </c>
      <c r="BC104" s="180">
        <v>0</v>
      </c>
      <c r="BD104" s="180">
        <v>0</v>
      </c>
      <c r="BE104" s="180">
        <v>0</v>
      </c>
      <c r="BF104" s="180">
        <v>0</v>
      </c>
      <c r="BG104" s="180">
        <v>0</v>
      </c>
      <c r="BH104" s="180">
        <v>0</v>
      </c>
      <c r="BI104" s="180">
        <v>0</v>
      </c>
      <c r="BJ104" s="180">
        <v>0</v>
      </c>
      <c r="BK104" s="180">
        <v>0</v>
      </c>
      <c r="BL104" s="180">
        <v>0</v>
      </c>
      <c r="BM104" s="180">
        <v>0</v>
      </c>
      <c r="BN104" s="180">
        <v>0</v>
      </c>
      <c r="BO104" s="180">
        <v>0</v>
      </c>
      <c r="BP104" s="180">
        <v>0</v>
      </c>
      <c r="BQ104" s="180">
        <v>0</v>
      </c>
      <c r="BR104" s="180">
        <v>80620</v>
      </c>
      <c r="BS104" s="180">
        <v>254550</v>
      </c>
      <c r="BT104" s="180">
        <v>0</v>
      </c>
      <c r="BU104" s="180">
        <v>0</v>
      </c>
      <c r="BV104" s="180">
        <v>0</v>
      </c>
      <c r="BW104" s="180">
        <v>0</v>
      </c>
      <c r="BX104" s="180">
        <v>0</v>
      </c>
      <c r="BY104" s="180">
        <v>0</v>
      </c>
      <c r="BZ104" s="180">
        <v>0</v>
      </c>
      <c r="CA104" s="180">
        <v>0</v>
      </c>
      <c r="CB104" s="180">
        <v>0</v>
      </c>
      <c r="CC104" s="180">
        <v>0</v>
      </c>
      <c r="CD104" s="180">
        <v>0</v>
      </c>
    </row>
    <row r="105" spans="1:82" x14ac:dyDescent="0.3">
      <c r="A105" s="180">
        <v>382</v>
      </c>
      <c r="C105" s="180"/>
      <c r="D105" s="180">
        <v>0</v>
      </c>
      <c r="E105" s="180">
        <v>0</v>
      </c>
      <c r="F105" s="180">
        <v>0</v>
      </c>
      <c r="G105" s="180">
        <v>0</v>
      </c>
      <c r="H105" s="180">
        <v>0</v>
      </c>
      <c r="I105" s="180">
        <v>0</v>
      </c>
      <c r="J105" s="180">
        <v>0</v>
      </c>
      <c r="K105" s="180">
        <v>0</v>
      </c>
      <c r="L105" s="180">
        <v>0</v>
      </c>
      <c r="M105" s="180">
        <v>0</v>
      </c>
      <c r="N105" s="180">
        <v>0</v>
      </c>
      <c r="O105" s="180">
        <v>0</v>
      </c>
      <c r="P105" s="180">
        <v>0</v>
      </c>
      <c r="Q105" s="180">
        <v>182960764</v>
      </c>
      <c r="R105" s="180">
        <v>0</v>
      </c>
      <c r="S105" s="180">
        <v>0</v>
      </c>
      <c r="T105" s="180">
        <v>0</v>
      </c>
      <c r="U105" s="180">
        <v>0</v>
      </c>
      <c r="V105" s="180">
        <v>38535975</v>
      </c>
      <c r="W105" s="180">
        <v>0</v>
      </c>
      <c r="X105" s="180">
        <v>0</v>
      </c>
      <c r="Y105" s="180">
        <v>0</v>
      </c>
      <c r="Z105" s="180">
        <v>0</v>
      </c>
      <c r="AA105" s="180">
        <v>0</v>
      </c>
      <c r="AB105" s="180">
        <v>0</v>
      </c>
      <c r="AC105" s="180">
        <v>0</v>
      </c>
      <c r="AD105" s="180">
        <v>0</v>
      </c>
      <c r="AE105" s="180">
        <v>0</v>
      </c>
      <c r="AF105" s="180">
        <v>0</v>
      </c>
      <c r="AG105" s="180">
        <v>0</v>
      </c>
      <c r="AH105" s="180">
        <v>0</v>
      </c>
      <c r="AI105" s="180">
        <v>66662746</v>
      </c>
      <c r="AJ105" s="180">
        <v>0</v>
      </c>
      <c r="AK105" s="180">
        <v>0</v>
      </c>
      <c r="AL105" s="180">
        <v>0</v>
      </c>
      <c r="AM105" s="180">
        <v>27468206</v>
      </c>
      <c r="AN105" s="180">
        <v>0</v>
      </c>
      <c r="AO105" s="180">
        <v>0</v>
      </c>
      <c r="AP105" s="180">
        <v>0</v>
      </c>
      <c r="AQ105" s="180">
        <v>0</v>
      </c>
      <c r="AR105" s="180">
        <v>0</v>
      </c>
      <c r="AS105" s="180">
        <v>0</v>
      </c>
      <c r="AT105" s="180">
        <v>0</v>
      </c>
      <c r="AU105" s="180">
        <v>0</v>
      </c>
      <c r="AV105" s="180">
        <v>0</v>
      </c>
      <c r="AW105" s="180">
        <v>0</v>
      </c>
      <c r="AX105" s="180">
        <v>0</v>
      </c>
      <c r="AY105" s="180">
        <v>0</v>
      </c>
      <c r="AZ105" s="180">
        <v>0</v>
      </c>
      <c r="BA105" s="180">
        <v>0</v>
      </c>
      <c r="BB105" s="180">
        <v>0</v>
      </c>
      <c r="BC105" s="180">
        <v>0</v>
      </c>
      <c r="BD105" s="180">
        <v>0</v>
      </c>
      <c r="BE105" s="180">
        <v>0</v>
      </c>
      <c r="BF105" s="180">
        <v>0</v>
      </c>
      <c r="BG105" s="180">
        <v>0</v>
      </c>
      <c r="BH105" s="180">
        <v>0</v>
      </c>
      <c r="BI105" s="180">
        <v>0</v>
      </c>
      <c r="BJ105" s="180">
        <v>0</v>
      </c>
      <c r="BK105" s="180">
        <v>0</v>
      </c>
      <c r="BL105" s="180">
        <v>0</v>
      </c>
      <c r="BM105" s="180">
        <v>0</v>
      </c>
      <c r="BN105" s="180">
        <v>0</v>
      </c>
      <c r="BO105" s="180">
        <v>0</v>
      </c>
      <c r="BP105" s="180">
        <v>0</v>
      </c>
      <c r="BQ105" s="180">
        <v>0</v>
      </c>
      <c r="BR105" s="180">
        <v>1937030</v>
      </c>
      <c r="BS105" s="180">
        <v>23495334</v>
      </c>
      <c r="BT105" s="180">
        <v>0</v>
      </c>
      <c r="BU105" s="180">
        <v>0</v>
      </c>
      <c r="BV105" s="180">
        <v>0</v>
      </c>
      <c r="BW105" s="180">
        <v>0</v>
      </c>
      <c r="BX105" s="180">
        <v>0</v>
      </c>
      <c r="BY105" s="180">
        <v>0</v>
      </c>
      <c r="BZ105" s="180">
        <v>0</v>
      </c>
      <c r="CA105" s="180">
        <v>0</v>
      </c>
      <c r="CB105" s="180">
        <v>0</v>
      </c>
      <c r="CC105" s="180">
        <v>0</v>
      </c>
      <c r="CD105" s="180">
        <v>0</v>
      </c>
    </row>
    <row r="106" spans="1:82" x14ac:dyDescent="0.3">
      <c r="A106" s="180">
        <v>360</v>
      </c>
      <c r="C106" s="180"/>
      <c r="D106" s="180">
        <v>0</v>
      </c>
      <c r="E106" s="180">
        <v>0</v>
      </c>
      <c r="F106" s="180">
        <v>0</v>
      </c>
      <c r="G106" s="180">
        <v>0</v>
      </c>
      <c r="H106" s="180">
        <v>0</v>
      </c>
      <c r="I106" s="180">
        <v>0</v>
      </c>
      <c r="J106" s="180">
        <v>0</v>
      </c>
      <c r="K106" s="180">
        <v>0</v>
      </c>
      <c r="L106" s="180">
        <v>0</v>
      </c>
      <c r="M106" s="180">
        <v>0</v>
      </c>
      <c r="N106" s="180">
        <v>0</v>
      </c>
      <c r="O106" s="180">
        <v>0</v>
      </c>
      <c r="P106" s="180">
        <v>0</v>
      </c>
      <c r="Q106" s="180">
        <v>24263193</v>
      </c>
      <c r="R106" s="180">
        <v>0</v>
      </c>
      <c r="S106" s="180">
        <v>0</v>
      </c>
      <c r="T106" s="180">
        <v>0</v>
      </c>
      <c r="U106" s="180">
        <v>0</v>
      </c>
      <c r="V106" s="180">
        <v>7172628</v>
      </c>
      <c r="W106" s="180">
        <v>0</v>
      </c>
      <c r="X106" s="180">
        <v>0</v>
      </c>
      <c r="Y106" s="180">
        <v>0</v>
      </c>
      <c r="Z106" s="180">
        <v>0</v>
      </c>
      <c r="AA106" s="180">
        <v>0</v>
      </c>
      <c r="AB106" s="180">
        <v>0</v>
      </c>
      <c r="AC106" s="180">
        <v>0</v>
      </c>
      <c r="AD106" s="180">
        <v>0</v>
      </c>
      <c r="AE106" s="180">
        <v>0</v>
      </c>
      <c r="AF106" s="180">
        <v>0</v>
      </c>
      <c r="AG106" s="180">
        <v>0</v>
      </c>
      <c r="AH106" s="180">
        <v>0</v>
      </c>
      <c r="AI106" s="180">
        <v>13953021</v>
      </c>
      <c r="AJ106" s="180">
        <v>0</v>
      </c>
      <c r="AK106" s="180">
        <v>0</v>
      </c>
      <c r="AL106" s="180">
        <v>0</v>
      </c>
      <c r="AM106" s="180">
        <v>6286843</v>
      </c>
      <c r="AN106" s="180">
        <v>0</v>
      </c>
      <c r="AO106" s="180">
        <v>0</v>
      </c>
      <c r="AP106" s="180">
        <v>0</v>
      </c>
      <c r="AQ106" s="180">
        <v>0</v>
      </c>
      <c r="AR106" s="180">
        <v>0</v>
      </c>
      <c r="AS106" s="180">
        <v>0</v>
      </c>
      <c r="AT106" s="180">
        <v>0</v>
      </c>
      <c r="AU106" s="180">
        <v>0</v>
      </c>
      <c r="AV106" s="180">
        <v>0</v>
      </c>
      <c r="AW106" s="180">
        <v>0</v>
      </c>
      <c r="AX106" s="180">
        <v>0</v>
      </c>
      <c r="AY106" s="180">
        <v>0</v>
      </c>
      <c r="AZ106" s="180">
        <v>0</v>
      </c>
      <c r="BA106" s="180">
        <v>0</v>
      </c>
      <c r="BB106" s="180">
        <v>0</v>
      </c>
      <c r="BC106" s="180">
        <v>0</v>
      </c>
      <c r="BD106" s="180">
        <v>0</v>
      </c>
      <c r="BE106" s="180">
        <v>0</v>
      </c>
      <c r="BF106" s="180">
        <v>0</v>
      </c>
      <c r="BG106" s="180">
        <v>0</v>
      </c>
      <c r="BH106" s="180">
        <v>0</v>
      </c>
      <c r="BI106" s="180">
        <v>0</v>
      </c>
      <c r="BJ106" s="180">
        <v>0</v>
      </c>
      <c r="BK106" s="180">
        <v>0</v>
      </c>
      <c r="BL106" s="180">
        <v>0</v>
      </c>
      <c r="BM106" s="180">
        <v>0</v>
      </c>
      <c r="BN106" s="180">
        <v>0</v>
      </c>
      <c r="BO106" s="180">
        <v>0</v>
      </c>
      <c r="BP106" s="180">
        <v>0</v>
      </c>
      <c r="BQ106" s="180">
        <v>0</v>
      </c>
      <c r="BR106" s="180">
        <v>415679</v>
      </c>
      <c r="BS106" s="180">
        <v>1539882</v>
      </c>
      <c r="BT106" s="180">
        <v>0</v>
      </c>
      <c r="BU106" s="180">
        <v>0</v>
      </c>
      <c r="BV106" s="180">
        <v>0</v>
      </c>
      <c r="BW106" s="180">
        <v>0</v>
      </c>
      <c r="BX106" s="180">
        <v>0</v>
      </c>
      <c r="BY106" s="180">
        <v>0</v>
      </c>
      <c r="BZ106" s="180">
        <v>0</v>
      </c>
      <c r="CA106" s="180">
        <v>0</v>
      </c>
      <c r="CB106" s="180">
        <v>0</v>
      </c>
      <c r="CC106" s="180">
        <v>0</v>
      </c>
      <c r="CD106" s="180">
        <v>0</v>
      </c>
    </row>
    <row r="107" spans="1:82" x14ac:dyDescent="0.3">
      <c r="A107" s="180">
        <v>580</v>
      </c>
      <c r="C107" s="180"/>
      <c r="D107" s="180">
        <v>0</v>
      </c>
      <c r="E107" s="180">
        <v>0</v>
      </c>
      <c r="F107" s="180">
        <v>0</v>
      </c>
      <c r="G107" s="180">
        <v>0</v>
      </c>
      <c r="H107" s="180">
        <v>0</v>
      </c>
      <c r="I107" s="180">
        <v>0</v>
      </c>
      <c r="J107" s="180">
        <v>0</v>
      </c>
      <c r="K107" s="180">
        <v>0</v>
      </c>
      <c r="L107" s="180">
        <v>0</v>
      </c>
      <c r="M107" s="180">
        <v>0</v>
      </c>
      <c r="N107" s="180">
        <v>0</v>
      </c>
      <c r="O107" s="180">
        <v>0</v>
      </c>
      <c r="P107" s="180">
        <v>0</v>
      </c>
      <c r="Q107" s="180">
        <v>0</v>
      </c>
      <c r="R107" s="180">
        <v>0</v>
      </c>
      <c r="S107" s="180">
        <v>0</v>
      </c>
      <c r="T107" s="180">
        <v>0</v>
      </c>
      <c r="U107" s="180">
        <v>0</v>
      </c>
      <c r="V107" s="180">
        <v>0</v>
      </c>
      <c r="W107" s="180">
        <v>0</v>
      </c>
      <c r="X107" s="180">
        <v>0</v>
      </c>
      <c r="Y107" s="180">
        <v>0</v>
      </c>
      <c r="Z107" s="180">
        <v>0</v>
      </c>
      <c r="AA107" s="180">
        <v>0</v>
      </c>
      <c r="AB107" s="180">
        <v>0</v>
      </c>
      <c r="AC107" s="180">
        <v>0</v>
      </c>
      <c r="AD107" s="180">
        <v>0</v>
      </c>
      <c r="AE107" s="180">
        <v>0</v>
      </c>
      <c r="AF107" s="180">
        <v>0</v>
      </c>
      <c r="AG107" s="180">
        <v>0</v>
      </c>
      <c r="AH107" s="180">
        <v>0</v>
      </c>
      <c r="AI107" s="180">
        <v>0</v>
      </c>
      <c r="AJ107" s="180">
        <v>0</v>
      </c>
      <c r="AK107" s="180">
        <v>0</v>
      </c>
      <c r="AL107" s="180">
        <v>0</v>
      </c>
      <c r="AM107" s="180">
        <v>0</v>
      </c>
      <c r="AN107" s="180">
        <v>0</v>
      </c>
      <c r="AO107" s="180">
        <v>0</v>
      </c>
      <c r="AP107" s="180">
        <v>0</v>
      </c>
      <c r="AQ107" s="180">
        <v>0</v>
      </c>
      <c r="AR107" s="180">
        <v>0</v>
      </c>
      <c r="AS107" s="180">
        <v>0</v>
      </c>
      <c r="AT107" s="180">
        <v>0</v>
      </c>
      <c r="AU107" s="180">
        <v>0</v>
      </c>
      <c r="AV107" s="180">
        <v>0</v>
      </c>
      <c r="AW107" s="180">
        <v>0</v>
      </c>
      <c r="AX107" s="180">
        <v>0</v>
      </c>
      <c r="AY107" s="180">
        <v>0</v>
      </c>
      <c r="AZ107" s="180">
        <v>0</v>
      </c>
      <c r="BA107" s="180">
        <v>0</v>
      </c>
      <c r="BB107" s="180">
        <v>0</v>
      </c>
      <c r="BC107" s="180">
        <v>0</v>
      </c>
      <c r="BD107" s="180">
        <v>0</v>
      </c>
      <c r="BE107" s="180">
        <v>0</v>
      </c>
      <c r="BF107" s="180">
        <v>0</v>
      </c>
      <c r="BG107" s="180">
        <v>0</v>
      </c>
      <c r="BH107" s="180">
        <v>0</v>
      </c>
      <c r="BI107" s="180">
        <v>0</v>
      </c>
      <c r="BJ107" s="180">
        <v>0</v>
      </c>
      <c r="BK107" s="180">
        <v>0</v>
      </c>
      <c r="BL107" s="180">
        <v>0</v>
      </c>
      <c r="BM107" s="180">
        <v>0</v>
      </c>
      <c r="BN107" s="180">
        <v>0</v>
      </c>
      <c r="BO107" s="180">
        <v>0</v>
      </c>
      <c r="BP107" s="180">
        <v>0</v>
      </c>
      <c r="BQ107" s="180">
        <v>0</v>
      </c>
      <c r="BR107" s="180">
        <v>0</v>
      </c>
      <c r="BS107" s="180">
        <v>0</v>
      </c>
      <c r="BT107" s="180">
        <v>0</v>
      </c>
      <c r="BU107" s="180">
        <v>0</v>
      </c>
      <c r="BV107" s="180">
        <v>0</v>
      </c>
      <c r="BW107" s="180">
        <v>0</v>
      </c>
      <c r="BX107" s="180">
        <v>0</v>
      </c>
      <c r="BY107" s="180">
        <v>0</v>
      </c>
      <c r="BZ107" s="180">
        <v>0</v>
      </c>
      <c r="CA107" s="180">
        <v>0</v>
      </c>
      <c r="CB107" s="180">
        <v>0</v>
      </c>
      <c r="CC107" s="180">
        <v>0</v>
      </c>
      <c r="CD107" s="180">
        <v>0</v>
      </c>
    </row>
    <row r="108" spans="1:82" x14ac:dyDescent="0.3">
      <c r="A108" s="180">
        <v>639</v>
      </c>
      <c r="C108" s="180"/>
      <c r="D108" s="180">
        <v>0</v>
      </c>
      <c r="E108" s="180">
        <v>0</v>
      </c>
      <c r="F108" s="180">
        <v>0</v>
      </c>
      <c r="G108" s="180">
        <v>0</v>
      </c>
      <c r="H108" s="180">
        <v>0</v>
      </c>
      <c r="I108" s="180">
        <v>0</v>
      </c>
      <c r="J108" s="180">
        <v>0</v>
      </c>
      <c r="K108" s="180">
        <v>0</v>
      </c>
      <c r="L108" s="180">
        <v>0</v>
      </c>
      <c r="M108" s="180">
        <v>0</v>
      </c>
      <c r="N108" s="180">
        <v>0</v>
      </c>
      <c r="O108" s="180">
        <v>0</v>
      </c>
      <c r="P108" s="180">
        <v>0</v>
      </c>
      <c r="Q108" s="180">
        <v>6183628</v>
      </c>
      <c r="R108" s="180">
        <v>0</v>
      </c>
      <c r="S108" s="180">
        <v>0</v>
      </c>
      <c r="T108" s="180">
        <v>0</v>
      </c>
      <c r="U108" s="180">
        <v>0</v>
      </c>
      <c r="V108" s="180">
        <v>3218011</v>
      </c>
      <c r="W108" s="180">
        <v>0</v>
      </c>
      <c r="X108" s="180">
        <v>0</v>
      </c>
      <c r="Y108" s="180">
        <v>0</v>
      </c>
      <c r="Z108" s="180">
        <v>0</v>
      </c>
      <c r="AA108" s="180">
        <v>0</v>
      </c>
      <c r="AB108" s="180">
        <v>0</v>
      </c>
      <c r="AC108" s="180">
        <v>0</v>
      </c>
      <c r="AD108" s="180">
        <v>0</v>
      </c>
      <c r="AE108" s="180">
        <v>0</v>
      </c>
      <c r="AF108" s="180">
        <v>0</v>
      </c>
      <c r="AG108" s="180">
        <v>0</v>
      </c>
      <c r="AH108" s="180">
        <v>0</v>
      </c>
      <c r="AI108" s="180">
        <v>8317523</v>
      </c>
      <c r="AJ108" s="180">
        <v>0</v>
      </c>
      <c r="AK108" s="180">
        <v>0</v>
      </c>
      <c r="AL108" s="180">
        <v>0</v>
      </c>
      <c r="AM108" s="180">
        <v>2391349</v>
      </c>
      <c r="AN108" s="180">
        <v>0</v>
      </c>
      <c r="AO108" s="180">
        <v>0</v>
      </c>
      <c r="AP108" s="180">
        <v>0</v>
      </c>
      <c r="AQ108" s="180">
        <v>0</v>
      </c>
      <c r="AR108" s="180">
        <v>0</v>
      </c>
      <c r="AS108" s="180">
        <v>0</v>
      </c>
      <c r="AT108" s="180">
        <v>0</v>
      </c>
      <c r="AU108" s="180">
        <v>0</v>
      </c>
      <c r="AV108" s="180">
        <v>0</v>
      </c>
      <c r="AW108" s="180">
        <v>0</v>
      </c>
      <c r="AX108" s="180">
        <v>0</v>
      </c>
      <c r="AY108" s="180">
        <v>0</v>
      </c>
      <c r="AZ108" s="180">
        <v>0</v>
      </c>
      <c r="BA108" s="180">
        <v>0</v>
      </c>
      <c r="BB108" s="180">
        <v>0</v>
      </c>
      <c r="BC108" s="180">
        <v>0</v>
      </c>
      <c r="BD108" s="180">
        <v>0</v>
      </c>
      <c r="BE108" s="180">
        <v>0</v>
      </c>
      <c r="BF108" s="180">
        <v>0</v>
      </c>
      <c r="BG108" s="180">
        <v>0</v>
      </c>
      <c r="BH108" s="180">
        <v>0</v>
      </c>
      <c r="BI108" s="180">
        <v>0</v>
      </c>
      <c r="BJ108" s="180">
        <v>0</v>
      </c>
      <c r="BK108" s="180">
        <v>0</v>
      </c>
      <c r="BL108" s="180">
        <v>0</v>
      </c>
      <c r="BM108" s="180">
        <v>0</v>
      </c>
      <c r="BN108" s="180">
        <v>0</v>
      </c>
      <c r="BO108" s="180">
        <v>0</v>
      </c>
      <c r="BP108" s="180">
        <v>0</v>
      </c>
      <c r="BQ108" s="180">
        <v>0</v>
      </c>
      <c r="BR108" s="180">
        <v>247193</v>
      </c>
      <c r="BS108" s="180">
        <v>1257438</v>
      </c>
      <c r="BT108" s="180">
        <v>0</v>
      </c>
      <c r="BU108" s="180">
        <v>0</v>
      </c>
      <c r="BV108" s="180">
        <v>0</v>
      </c>
      <c r="BW108" s="180">
        <v>0</v>
      </c>
      <c r="BX108" s="180">
        <v>0</v>
      </c>
      <c r="BY108" s="180">
        <v>0</v>
      </c>
      <c r="BZ108" s="180">
        <v>0</v>
      </c>
      <c r="CA108" s="180">
        <v>0</v>
      </c>
      <c r="CB108" s="180">
        <v>0</v>
      </c>
      <c r="CC108" s="180">
        <v>0</v>
      </c>
      <c r="CD108" s="180">
        <v>0</v>
      </c>
    </row>
    <row r="109" spans="1:82" x14ac:dyDescent="0.3">
      <c r="A109" s="180">
        <v>640</v>
      </c>
      <c r="C109" s="180"/>
      <c r="D109" s="180">
        <v>0</v>
      </c>
      <c r="E109" s="180">
        <v>0</v>
      </c>
      <c r="F109" s="180">
        <v>0</v>
      </c>
      <c r="G109" s="180">
        <v>0</v>
      </c>
      <c r="H109" s="180">
        <v>0</v>
      </c>
      <c r="I109" s="180">
        <v>0</v>
      </c>
      <c r="J109" s="180">
        <v>0</v>
      </c>
      <c r="K109" s="180">
        <v>0</v>
      </c>
      <c r="L109" s="180">
        <v>0</v>
      </c>
      <c r="M109" s="180">
        <v>0</v>
      </c>
      <c r="N109" s="180">
        <v>0</v>
      </c>
      <c r="O109" s="180">
        <v>0</v>
      </c>
      <c r="P109" s="180">
        <v>0</v>
      </c>
      <c r="Q109" s="180">
        <v>0</v>
      </c>
      <c r="R109" s="180">
        <v>0</v>
      </c>
      <c r="S109" s="180">
        <v>0</v>
      </c>
      <c r="T109" s="180">
        <v>0</v>
      </c>
      <c r="U109" s="180">
        <v>0</v>
      </c>
      <c r="V109" s="180">
        <v>0</v>
      </c>
      <c r="W109" s="180">
        <v>0</v>
      </c>
      <c r="X109" s="180">
        <v>0</v>
      </c>
      <c r="Y109" s="180">
        <v>0</v>
      </c>
      <c r="Z109" s="180">
        <v>0</v>
      </c>
      <c r="AA109" s="180">
        <v>0</v>
      </c>
      <c r="AB109" s="180">
        <v>0</v>
      </c>
      <c r="AC109" s="180">
        <v>0</v>
      </c>
      <c r="AD109" s="180">
        <v>0</v>
      </c>
      <c r="AE109" s="180">
        <v>0</v>
      </c>
      <c r="AF109" s="180">
        <v>0</v>
      </c>
      <c r="AG109" s="180">
        <v>0</v>
      </c>
      <c r="AH109" s="180">
        <v>0</v>
      </c>
      <c r="AI109" s="180">
        <v>0</v>
      </c>
      <c r="AJ109" s="180">
        <v>0</v>
      </c>
      <c r="AK109" s="180">
        <v>0</v>
      </c>
      <c r="AL109" s="180">
        <v>0</v>
      </c>
      <c r="AM109" s="180">
        <v>0</v>
      </c>
      <c r="AN109" s="180">
        <v>0</v>
      </c>
      <c r="AO109" s="180">
        <v>0</v>
      </c>
      <c r="AP109" s="180">
        <v>0</v>
      </c>
      <c r="AQ109" s="180">
        <v>0</v>
      </c>
      <c r="AR109" s="180">
        <v>0</v>
      </c>
      <c r="AS109" s="180">
        <v>0</v>
      </c>
      <c r="AT109" s="180">
        <v>0</v>
      </c>
      <c r="AU109" s="180">
        <v>0</v>
      </c>
      <c r="AV109" s="180">
        <v>0</v>
      </c>
      <c r="AW109" s="180">
        <v>0</v>
      </c>
      <c r="AX109" s="180">
        <v>0</v>
      </c>
      <c r="AY109" s="180">
        <v>0</v>
      </c>
      <c r="AZ109" s="180">
        <v>0</v>
      </c>
      <c r="BA109" s="180">
        <v>0</v>
      </c>
      <c r="BB109" s="180">
        <v>0</v>
      </c>
      <c r="BC109" s="180">
        <v>0</v>
      </c>
      <c r="BD109" s="180">
        <v>0</v>
      </c>
      <c r="BE109" s="180">
        <v>0</v>
      </c>
      <c r="BF109" s="180">
        <v>0</v>
      </c>
      <c r="BG109" s="180">
        <v>0</v>
      </c>
      <c r="BH109" s="180">
        <v>0</v>
      </c>
      <c r="BI109" s="180">
        <v>0</v>
      </c>
      <c r="BJ109" s="180">
        <v>0</v>
      </c>
      <c r="BK109" s="180">
        <v>0</v>
      </c>
      <c r="BL109" s="180">
        <v>0</v>
      </c>
      <c r="BM109" s="180">
        <v>0</v>
      </c>
      <c r="BN109" s="180">
        <v>0</v>
      </c>
      <c r="BO109" s="180">
        <v>0</v>
      </c>
      <c r="BP109" s="180">
        <v>0</v>
      </c>
      <c r="BQ109" s="180">
        <v>0</v>
      </c>
      <c r="BR109" s="180">
        <v>6602</v>
      </c>
      <c r="BS109" s="180">
        <v>0</v>
      </c>
      <c r="BT109" s="180">
        <v>0</v>
      </c>
      <c r="BU109" s="180">
        <v>0</v>
      </c>
      <c r="BV109" s="180">
        <v>0</v>
      </c>
      <c r="BW109" s="180">
        <v>0</v>
      </c>
      <c r="BX109" s="180">
        <v>0</v>
      </c>
      <c r="BY109" s="180">
        <v>0</v>
      </c>
      <c r="BZ109" s="180">
        <v>0</v>
      </c>
      <c r="CA109" s="180">
        <v>0</v>
      </c>
      <c r="CB109" s="180">
        <v>0</v>
      </c>
      <c r="CC109" s="180">
        <v>0</v>
      </c>
      <c r="CD109" s="180">
        <v>0</v>
      </c>
    </row>
    <row r="110" spans="1:82" x14ac:dyDescent="0.3">
      <c r="A110" s="180">
        <v>641</v>
      </c>
      <c r="C110" s="180"/>
      <c r="D110" s="180">
        <v>0</v>
      </c>
      <c r="E110" s="180">
        <v>0</v>
      </c>
      <c r="F110" s="180">
        <v>0</v>
      </c>
      <c r="G110" s="180">
        <v>0</v>
      </c>
      <c r="H110" s="180">
        <v>0</v>
      </c>
      <c r="I110" s="180">
        <v>0</v>
      </c>
      <c r="J110" s="180">
        <v>0</v>
      </c>
      <c r="K110" s="180">
        <v>0</v>
      </c>
      <c r="L110" s="180">
        <v>0</v>
      </c>
      <c r="M110" s="180">
        <v>0</v>
      </c>
      <c r="N110" s="180">
        <v>0</v>
      </c>
      <c r="O110" s="180">
        <v>0</v>
      </c>
      <c r="P110" s="180">
        <v>0</v>
      </c>
      <c r="Q110" s="180">
        <v>214990</v>
      </c>
      <c r="R110" s="180">
        <v>0</v>
      </c>
      <c r="S110" s="180">
        <v>0</v>
      </c>
      <c r="T110" s="180">
        <v>0</v>
      </c>
      <c r="U110" s="180">
        <v>0</v>
      </c>
      <c r="V110" s="180">
        <v>11643</v>
      </c>
      <c r="W110" s="180">
        <v>0</v>
      </c>
      <c r="X110" s="180">
        <v>0</v>
      </c>
      <c r="Y110" s="180">
        <v>0</v>
      </c>
      <c r="Z110" s="180">
        <v>0</v>
      </c>
      <c r="AA110" s="180">
        <v>0</v>
      </c>
      <c r="AB110" s="180">
        <v>0</v>
      </c>
      <c r="AC110" s="180">
        <v>0</v>
      </c>
      <c r="AD110" s="180">
        <v>0</v>
      </c>
      <c r="AE110" s="180">
        <v>0</v>
      </c>
      <c r="AF110" s="180">
        <v>0</v>
      </c>
      <c r="AG110" s="180">
        <v>0</v>
      </c>
      <c r="AH110" s="180">
        <v>0</v>
      </c>
      <c r="AI110" s="180">
        <v>114236</v>
      </c>
      <c r="AJ110" s="180">
        <v>0</v>
      </c>
      <c r="AK110" s="180">
        <v>0</v>
      </c>
      <c r="AL110" s="180">
        <v>0</v>
      </c>
      <c r="AM110" s="180">
        <v>38328</v>
      </c>
      <c r="AN110" s="180">
        <v>0</v>
      </c>
      <c r="AO110" s="180">
        <v>0</v>
      </c>
      <c r="AP110" s="180">
        <v>0</v>
      </c>
      <c r="AQ110" s="180">
        <v>0</v>
      </c>
      <c r="AR110" s="180">
        <v>0</v>
      </c>
      <c r="AS110" s="180">
        <v>0</v>
      </c>
      <c r="AT110" s="180">
        <v>0</v>
      </c>
      <c r="AU110" s="180">
        <v>0</v>
      </c>
      <c r="AV110" s="180">
        <v>0</v>
      </c>
      <c r="AW110" s="180">
        <v>0</v>
      </c>
      <c r="AX110" s="180">
        <v>0</v>
      </c>
      <c r="AY110" s="180">
        <v>0</v>
      </c>
      <c r="AZ110" s="180">
        <v>0</v>
      </c>
      <c r="BA110" s="180">
        <v>0</v>
      </c>
      <c r="BB110" s="180">
        <v>0</v>
      </c>
      <c r="BC110" s="180">
        <v>0</v>
      </c>
      <c r="BD110" s="180">
        <v>0</v>
      </c>
      <c r="BE110" s="180">
        <v>0</v>
      </c>
      <c r="BF110" s="180">
        <v>0</v>
      </c>
      <c r="BG110" s="180">
        <v>0</v>
      </c>
      <c r="BH110" s="180">
        <v>0</v>
      </c>
      <c r="BI110" s="180">
        <v>0</v>
      </c>
      <c r="BJ110" s="180">
        <v>0</v>
      </c>
      <c r="BK110" s="180">
        <v>0</v>
      </c>
      <c r="BL110" s="180">
        <v>0</v>
      </c>
      <c r="BM110" s="180">
        <v>0</v>
      </c>
      <c r="BN110" s="180">
        <v>0</v>
      </c>
      <c r="BO110" s="180">
        <v>0</v>
      </c>
      <c r="BP110" s="180">
        <v>0</v>
      </c>
      <c r="BQ110" s="180">
        <v>0</v>
      </c>
      <c r="BR110" s="180">
        <v>1465</v>
      </c>
      <c r="BS110" s="180">
        <v>2034</v>
      </c>
      <c r="BT110" s="180">
        <v>0</v>
      </c>
      <c r="BU110" s="180">
        <v>0</v>
      </c>
      <c r="BV110" s="180">
        <v>0</v>
      </c>
      <c r="BW110" s="180">
        <v>0</v>
      </c>
      <c r="BX110" s="180">
        <v>0</v>
      </c>
      <c r="BY110" s="180">
        <v>0</v>
      </c>
      <c r="BZ110" s="180">
        <v>0</v>
      </c>
      <c r="CA110" s="180">
        <v>0</v>
      </c>
      <c r="CB110" s="180">
        <v>0</v>
      </c>
      <c r="CC110" s="180">
        <v>0</v>
      </c>
      <c r="CD110" s="180">
        <v>0</v>
      </c>
    </row>
    <row r="111" spans="1:82" x14ac:dyDescent="0.3">
      <c r="A111" s="180">
        <v>642</v>
      </c>
      <c r="C111" s="180"/>
      <c r="D111" s="180">
        <v>0</v>
      </c>
      <c r="E111" s="180">
        <v>0</v>
      </c>
      <c r="F111" s="180">
        <v>0</v>
      </c>
      <c r="G111" s="180">
        <v>0</v>
      </c>
      <c r="H111" s="180">
        <v>0</v>
      </c>
      <c r="I111" s="180">
        <v>0</v>
      </c>
      <c r="J111" s="180">
        <v>0</v>
      </c>
      <c r="K111" s="180">
        <v>0</v>
      </c>
      <c r="L111" s="180">
        <v>0</v>
      </c>
      <c r="M111" s="180">
        <v>0</v>
      </c>
      <c r="N111" s="180">
        <v>0</v>
      </c>
      <c r="O111" s="180">
        <v>0</v>
      </c>
      <c r="P111" s="180">
        <v>0</v>
      </c>
      <c r="Q111" s="180">
        <v>0</v>
      </c>
      <c r="R111" s="180">
        <v>0</v>
      </c>
      <c r="S111" s="180">
        <v>0</v>
      </c>
      <c r="T111" s="180">
        <v>0</v>
      </c>
      <c r="U111" s="180">
        <v>0</v>
      </c>
      <c r="V111" s="180">
        <v>0</v>
      </c>
      <c r="W111" s="180">
        <v>0</v>
      </c>
      <c r="X111" s="180">
        <v>0</v>
      </c>
      <c r="Y111" s="180">
        <v>0</v>
      </c>
      <c r="Z111" s="180">
        <v>0</v>
      </c>
      <c r="AA111" s="180">
        <v>0</v>
      </c>
      <c r="AB111" s="180">
        <v>0</v>
      </c>
      <c r="AC111" s="180">
        <v>0</v>
      </c>
      <c r="AD111" s="180">
        <v>0</v>
      </c>
      <c r="AE111" s="180">
        <v>0</v>
      </c>
      <c r="AF111" s="180">
        <v>0</v>
      </c>
      <c r="AG111" s="180">
        <v>0</v>
      </c>
      <c r="AH111" s="180">
        <v>0</v>
      </c>
      <c r="AI111" s="180">
        <v>0</v>
      </c>
      <c r="AJ111" s="180">
        <v>0</v>
      </c>
      <c r="AK111" s="180">
        <v>0</v>
      </c>
      <c r="AL111" s="180">
        <v>0</v>
      </c>
      <c r="AM111" s="180">
        <v>0</v>
      </c>
      <c r="AN111" s="180">
        <v>0</v>
      </c>
      <c r="AO111" s="180">
        <v>0</v>
      </c>
      <c r="AP111" s="180">
        <v>0</v>
      </c>
      <c r="AQ111" s="180">
        <v>0</v>
      </c>
      <c r="AR111" s="180">
        <v>0</v>
      </c>
      <c r="AS111" s="180">
        <v>0</v>
      </c>
      <c r="AT111" s="180">
        <v>0</v>
      </c>
      <c r="AU111" s="180">
        <v>0</v>
      </c>
      <c r="AV111" s="180">
        <v>0</v>
      </c>
      <c r="AW111" s="180">
        <v>0</v>
      </c>
      <c r="AX111" s="180">
        <v>0</v>
      </c>
      <c r="AY111" s="180">
        <v>0</v>
      </c>
      <c r="AZ111" s="180">
        <v>0</v>
      </c>
      <c r="BA111" s="180">
        <v>0</v>
      </c>
      <c r="BB111" s="180">
        <v>0</v>
      </c>
      <c r="BC111" s="180">
        <v>0</v>
      </c>
      <c r="BD111" s="180">
        <v>0</v>
      </c>
      <c r="BE111" s="180">
        <v>0</v>
      </c>
      <c r="BF111" s="180">
        <v>0</v>
      </c>
      <c r="BG111" s="180">
        <v>0</v>
      </c>
      <c r="BH111" s="180">
        <v>0</v>
      </c>
      <c r="BI111" s="180">
        <v>0</v>
      </c>
      <c r="BJ111" s="180">
        <v>0</v>
      </c>
      <c r="BK111" s="180">
        <v>0</v>
      </c>
      <c r="BL111" s="180">
        <v>0</v>
      </c>
      <c r="BM111" s="180">
        <v>0</v>
      </c>
      <c r="BN111" s="180">
        <v>0</v>
      </c>
      <c r="BO111" s="180">
        <v>0</v>
      </c>
      <c r="BP111" s="180">
        <v>0</v>
      </c>
      <c r="BQ111" s="180">
        <v>0</v>
      </c>
      <c r="BR111" s="180">
        <v>0</v>
      </c>
      <c r="BS111" s="180">
        <v>0</v>
      </c>
      <c r="BT111" s="180">
        <v>0</v>
      </c>
      <c r="BU111" s="180">
        <v>0</v>
      </c>
      <c r="BV111" s="180">
        <v>0</v>
      </c>
      <c r="BW111" s="180">
        <v>0</v>
      </c>
      <c r="BX111" s="180">
        <v>0</v>
      </c>
      <c r="BY111" s="180">
        <v>0</v>
      </c>
      <c r="BZ111" s="180">
        <v>0</v>
      </c>
      <c r="CA111" s="180">
        <v>0</v>
      </c>
      <c r="CB111" s="180">
        <v>0</v>
      </c>
      <c r="CC111" s="180">
        <v>0</v>
      </c>
      <c r="CD111" s="180">
        <v>0</v>
      </c>
    </row>
    <row r="112" spans="1:82" x14ac:dyDescent="0.3">
      <c r="A112" s="180">
        <v>643</v>
      </c>
      <c r="C112" s="180"/>
      <c r="D112" s="180">
        <v>0</v>
      </c>
      <c r="E112" s="180">
        <v>0</v>
      </c>
      <c r="F112" s="180">
        <v>0</v>
      </c>
      <c r="G112" s="180">
        <v>0</v>
      </c>
      <c r="H112" s="180">
        <v>0</v>
      </c>
      <c r="I112" s="180">
        <v>0</v>
      </c>
      <c r="J112" s="180">
        <v>0</v>
      </c>
      <c r="K112" s="180">
        <v>0</v>
      </c>
      <c r="L112" s="180">
        <v>0</v>
      </c>
      <c r="M112" s="180">
        <v>0</v>
      </c>
      <c r="N112" s="180">
        <v>0</v>
      </c>
      <c r="O112" s="180">
        <v>0</v>
      </c>
      <c r="P112" s="180">
        <v>0</v>
      </c>
      <c r="Q112" s="180">
        <v>0</v>
      </c>
      <c r="R112" s="180">
        <v>0</v>
      </c>
      <c r="S112" s="180">
        <v>0</v>
      </c>
      <c r="T112" s="180">
        <v>0</v>
      </c>
      <c r="U112" s="180">
        <v>0</v>
      </c>
      <c r="V112" s="180">
        <v>0</v>
      </c>
      <c r="W112" s="180">
        <v>0</v>
      </c>
      <c r="X112" s="180">
        <v>0</v>
      </c>
      <c r="Y112" s="180">
        <v>0</v>
      </c>
      <c r="Z112" s="180">
        <v>0</v>
      </c>
      <c r="AA112" s="180">
        <v>0</v>
      </c>
      <c r="AB112" s="180">
        <v>0</v>
      </c>
      <c r="AC112" s="180">
        <v>0</v>
      </c>
      <c r="AD112" s="180">
        <v>0</v>
      </c>
      <c r="AE112" s="180">
        <v>0</v>
      </c>
      <c r="AF112" s="180">
        <v>0</v>
      </c>
      <c r="AG112" s="180">
        <v>0</v>
      </c>
      <c r="AH112" s="180">
        <v>0</v>
      </c>
      <c r="AI112" s="180">
        <v>0</v>
      </c>
      <c r="AJ112" s="180">
        <v>0</v>
      </c>
      <c r="AK112" s="180">
        <v>0</v>
      </c>
      <c r="AL112" s="180">
        <v>0</v>
      </c>
      <c r="AM112" s="180">
        <v>313179</v>
      </c>
      <c r="AN112" s="180">
        <v>0</v>
      </c>
      <c r="AO112" s="180">
        <v>0</v>
      </c>
      <c r="AP112" s="180">
        <v>0</v>
      </c>
      <c r="AQ112" s="180">
        <v>0</v>
      </c>
      <c r="AR112" s="180">
        <v>0</v>
      </c>
      <c r="AS112" s="180">
        <v>0</v>
      </c>
      <c r="AT112" s="180">
        <v>0</v>
      </c>
      <c r="AU112" s="180">
        <v>0</v>
      </c>
      <c r="AV112" s="180">
        <v>0</v>
      </c>
      <c r="AW112" s="180">
        <v>0</v>
      </c>
      <c r="AX112" s="180">
        <v>0</v>
      </c>
      <c r="AY112" s="180">
        <v>0</v>
      </c>
      <c r="AZ112" s="180">
        <v>0</v>
      </c>
      <c r="BA112" s="180">
        <v>0</v>
      </c>
      <c r="BB112" s="180">
        <v>0</v>
      </c>
      <c r="BC112" s="180">
        <v>0</v>
      </c>
      <c r="BD112" s="180">
        <v>0</v>
      </c>
      <c r="BE112" s="180">
        <v>0</v>
      </c>
      <c r="BF112" s="180">
        <v>0</v>
      </c>
      <c r="BG112" s="180">
        <v>0</v>
      </c>
      <c r="BH112" s="180">
        <v>0</v>
      </c>
      <c r="BI112" s="180">
        <v>0</v>
      </c>
      <c r="BJ112" s="180">
        <v>0</v>
      </c>
      <c r="BK112" s="180">
        <v>0</v>
      </c>
      <c r="BL112" s="180">
        <v>0</v>
      </c>
      <c r="BM112" s="180">
        <v>0</v>
      </c>
      <c r="BN112" s="180">
        <v>0</v>
      </c>
      <c r="BO112" s="180">
        <v>0</v>
      </c>
      <c r="BP112" s="180">
        <v>0</v>
      </c>
      <c r="BQ112" s="180">
        <v>0</v>
      </c>
      <c r="BR112" s="180">
        <v>80620</v>
      </c>
      <c r="BS112" s="180">
        <v>254550</v>
      </c>
      <c r="BT112" s="180">
        <v>0</v>
      </c>
      <c r="BU112" s="180">
        <v>0</v>
      </c>
      <c r="BV112" s="180">
        <v>0</v>
      </c>
      <c r="BW112" s="180">
        <v>0</v>
      </c>
      <c r="BX112" s="180">
        <v>0</v>
      </c>
      <c r="BY112" s="180">
        <v>0</v>
      </c>
      <c r="BZ112" s="180">
        <v>0</v>
      </c>
      <c r="CA112" s="180">
        <v>0</v>
      </c>
      <c r="CB112" s="180">
        <v>0</v>
      </c>
      <c r="CC112" s="180">
        <v>0</v>
      </c>
      <c r="CD112" s="180">
        <v>0</v>
      </c>
    </row>
    <row r="113" spans="1:82" x14ac:dyDescent="0.3">
      <c r="A113" s="180">
        <v>644</v>
      </c>
      <c r="C113" s="180"/>
      <c r="D113" s="180">
        <v>0</v>
      </c>
      <c r="E113" s="180">
        <v>0</v>
      </c>
      <c r="F113" s="180">
        <v>0</v>
      </c>
      <c r="G113" s="180">
        <v>0</v>
      </c>
      <c r="H113" s="180">
        <v>0</v>
      </c>
      <c r="I113" s="180">
        <v>0</v>
      </c>
      <c r="J113" s="180">
        <v>0</v>
      </c>
      <c r="K113" s="180">
        <v>0</v>
      </c>
      <c r="L113" s="180">
        <v>0</v>
      </c>
      <c r="M113" s="180">
        <v>0</v>
      </c>
      <c r="N113" s="180">
        <v>0</v>
      </c>
      <c r="O113" s="180">
        <v>0</v>
      </c>
      <c r="P113" s="180">
        <v>0</v>
      </c>
      <c r="Q113" s="180">
        <v>0</v>
      </c>
      <c r="R113" s="180">
        <v>0</v>
      </c>
      <c r="S113" s="180">
        <v>0</v>
      </c>
      <c r="T113" s="180">
        <v>0</v>
      </c>
      <c r="U113" s="180">
        <v>0</v>
      </c>
      <c r="V113" s="180">
        <v>0</v>
      </c>
      <c r="W113" s="180">
        <v>0</v>
      </c>
      <c r="X113" s="180">
        <v>0</v>
      </c>
      <c r="Y113" s="180">
        <v>0</v>
      </c>
      <c r="Z113" s="180">
        <v>0</v>
      </c>
      <c r="AA113" s="180">
        <v>0</v>
      </c>
      <c r="AB113" s="180">
        <v>0</v>
      </c>
      <c r="AC113" s="180">
        <v>0</v>
      </c>
      <c r="AD113" s="180">
        <v>0</v>
      </c>
      <c r="AE113" s="180">
        <v>0</v>
      </c>
      <c r="AF113" s="180">
        <v>0</v>
      </c>
      <c r="AG113" s="180">
        <v>0</v>
      </c>
      <c r="AH113" s="180">
        <v>0</v>
      </c>
      <c r="AI113" s="180">
        <v>0</v>
      </c>
      <c r="AJ113" s="180">
        <v>0</v>
      </c>
      <c r="AK113" s="180">
        <v>0</v>
      </c>
      <c r="AL113" s="180">
        <v>0</v>
      </c>
      <c r="AM113" s="180">
        <v>0</v>
      </c>
      <c r="AN113" s="180">
        <v>0</v>
      </c>
      <c r="AO113" s="180">
        <v>0</v>
      </c>
      <c r="AP113" s="180">
        <v>0</v>
      </c>
      <c r="AQ113" s="180">
        <v>0</v>
      </c>
      <c r="AR113" s="180">
        <v>0</v>
      </c>
      <c r="AS113" s="180">
        <v>0</v>
      </c>
      <c r="AT113" s="180">
        <v>0</v>
      </c>
      <c r="AU113" s="180">
        <v>0</v>
      </c>
      <c r="AV113" s="180">
        <v>0</v>
      </c>
      <c r="AW113" s="180">
        <v>0</v>
      </c>
      <c r="AX113" s="180">
        <v>0</v>
      </c>
      <c r="AY113" s="180">
        <v>0</v>
      </c>
      <c r="AZ113" s="180">
        <v>0</v>
      </c>
      <c r="BA113" s="180">
        <v>0</v>
      </c>
      <c r="BB113" s="180">
        <v>0</v>
      </c>
      <c r="BC113" s="180">
        <v>0</v>
      </c>
      <c r="BD113" s="180">
        <v>0</v>
      </c>
      <c r="BE113" s="180">
        <v>0</v>
      </c>
      <c r="BF113" s="180">
        <v>0</v>
      </c>
      <c r="BG113" s="180">
        <v>0</v>
      </c>
      <c r="BH113" s="180">
        <v>0</v>
      </c>
      <c r="BI113" s="180">
        <v>0</v>
      </c>
      <c r="BJ113" s="180">
        <v>0</v>
      </c>
      <c r="BK113" s="180">
        <v>0</v>
      </c>
      <c r="BL113" s="180">
        <v>0</v>
      </c>
      <c r="BM113" s="180">
        <v>0</v>
      </c>
      <c r="BN113" s="180">
        <v>0</v>
      </c>
      <c r="BO113" s="180">
        <v>0</v>
      </c>
      <c r="BP113" s="180">
        <v>0</v>
      </c>
      <c r="BQ113" s="180">
        <v>0</v>
      </c>
      <c r="BR113" s="180">
        <v>0</v>
      </c>
      <c r="BS113" s="180">
        <v>0</v>
      </c>
      <c r="BT113" s="180">
        <v>0</v>
      </c>
      <c r="BU113" s="180">
        <v>0</v>
      </c>
      <c r="BV113" s="180">
        <v>0</v>
      </c>
      <c r="BW113" s="180">
        <v>0</v>
      </c>
      <c r="BX113" s="180">
        <v>0</v>
      </c>
      <c r="BY113" s="180">
        <v>0</v>
      </c>
      <c r="BZ113" s="180">
        <v>0</v>
      </c>
      <c r="CA113" s="180">
        <v>0</v>
      </c>
      <c r="CB113" s="180">
        <v>0</v>
      </c>
      <c r="CC113" s="180">
        <v>0</v>
      </c>
      <c r="CD113" s="180">
        <v>0</v>
      </c>
    </row>
    <row r="114" spans="1:82" x14ac:dyDescent="0.3">
      <c r="A114" s="180">
        <v>384</v>
      </c>
      <c r="C114" s="180"/>
      <c r="D114" s="180">
        <v>0</v>
      </c>
      <c r="E114" s="180">
        <v>0</v>
      </c>
      <c r="F114" s="180">
        <v>0</v>
      </c>
      <c r="G114" s="180">
        <v>0</v>
      </c>
      <c r="H114" s="180">
        <v>0</v>
      </c>
      <c r="I114" s="180">
        <v>0</v>
      </c>
      <c r="J114" s="180">
        <v>0</v>
      </c>
      <c r="K114" s="180">
        <v>0</v>
      </c>
      <c r="L114" s="180">
        <v>0</v>
      </c>
      <c r="M114" s="180">
        <v>0</v>
      </c>
      <c r="N114" s="180">
        <v>0</v>
      </c>
      <c r="O114" s="180">
        <v>0</v>
      </c>
      <c r="P114" s="180">
        <v>0</v>
      </c>
      <c r="Q114" s="180">
        <v>0</v>
      </c>
      <c r="R114" s="180">
        <v>0</v>
      </c>
      <c r="S114" s="180">
        <v>0</v>
      </c>
      <c r="T114" s="180">
        <v>0</v>
      </c>
      <c r="U114" s="180">
        <v>0</v>
      </c>
      <c r="V114" s="180">
        <v>0</v>
      </c>
      <c r="W114" s="180">
        <v>0</v>
      </c>
      <c r="X114" s="180">
        <v>0</v>
      </c>
      <c r="Y114" s="180">
        <v>0</v>
      </c>
      <c r="Z114" s="180">
        <v>0</v>
      </c>
      <c r="AA114" s="180">
        <v>0</v>
      </c>
      <c r="AB114" s="180">
        <v>0</v>
      </c>
      <c r="AC114" s="180">
        <v>0</v>
      </c>
      <c r="AD114" s="180">
        <v>0</v>
      </c>
      <c r="AE114" s="180">
        <v>0</v>
      </c>
      <c r="AF114" s="180">
        <v>0</v>
      </c>
      <c r="AG114" s="180">
        <v>0</v>
      </c>
      <c r="AH114" s="180">
        <v>0</v>
      </c>
      <c r="AI114" s="180">
        <v>0</v>
      </c>
      <c r="AJ114" s="180">
        <v>0</v>
      </c>
      <c r="AK114" s="180">
        <v>0</v>
      </c>
      <c r="AL114" s="180">
        <v>0</v>
      </c>
      <c r="AM114" s="180">
        <v>0</v>
      </c>
      <c r="AN114" s="180">
        <v>0</v>
      </c>
      <c r="AO114" s="180">
        <v>0</v>
      </c>
      <c r="AP114" s="180">
        <v>0</v>
      </c>
      <c r="AQ114" s="180">
        <v>0</v>
      </c>
      <c r="AR114" s="180">
        <v>0</v>
      </c>
      <c r="AS114" s="180">
        <v>0</v>
      </c>
      <c r="AT114" s="180">
        <v>0</v>
      </c>
      <c r="AU114" s="180">
        <v>0</v>
      </c>
      <c r="AV114" s="180">
        <v>0</v>
      </c>
      <c r="AW114" s="180">
        <v>0</v>
      </c>
      <c r="AX114" s="180">
        <v>0</v>
      </c>
      <c r="AY114" s="180">
        <v>0</v>
      </c>
      <c r="AZ114" s="180">
        <v>0</v>
      </c>
      <c r="BA114" s="180">
        <v>0</v>
      </c>
      <c r="BB114" s="180">
        <v>0</v>
      </c>
      <c r="BC114" s="180">
        <v>0</v>
      </c>
      <c r="BD114" s="180">
        <v>0</v>
      </c>
      <c r="BE114" s="180">
        <v>0</v>
      </c>
      <c r="BF114" s="180">
        <v>0</v>
      </c>
      <c r="BG114" s="180">
        <v>0</v>
      </c>
      <c r="BH114" s="180">
        <v>0</v>
      </c>
      <c r="BI114" s="180">
        <v>0</v>
      </c>
      <c r="BJ114" s="180">
        <v>0</v>
      </c>
      <c r="BK114" s="180">
        <v>0</v>
      </c>
      <c r="BL114" s="180">
        <v>0</v>
      </c>
      <c r="BM114" s="180">
        <v>0</v>
      </c>
      <c r="BN114" s="180">
        <v>0</v>
      </c>
      <c r="BO114" s="180">
        <v>0</v>
      </c>
      <c r="BP114" s="180">
        <v>0</v>
      </c>
      <c r="BQ114" s="180">
        <v>0</v>
      </c>
      <c r="BR114" s="180">
        <v>0</v>
      </c>
      <c r="BS114" s="180">
        <v>0</v>
      </c>
      <c r="BT114" s="180">
        <v>0</v>
      </c>
      <c r="BU114" s="180">
        <v>0</v>
      </c>
      <c r="BV114" s="180">
        <v>0</v>
      </c>
      <c r="BW114" s="180">
        <v>0</v>
      </c>
      <c r="BX114" s="180">
        <v>0</v>
      </c>
      <c r="BY114" s="180">
        <v>0</v>
      </c>
      <c r="BZ114" s="180">
        <v>0</v>
      </c>
      <c r="CA114" s="180">
        <v>0</v>
      </c>
      <c r="CB114" s="180">
        <v>0</v>
      </c>
      <c r="CC114" s="180">
        <v>0</v>
      </c>
      <c r="CD114" s="180">
        <v>0</v>
      </c>
    </row>
    <row r="115" spans="1:82" x14ac:dyDescent="0.3">
      <c r="A115" s="180">
        <v>361</v>
      </c>
      <c r="C115" s="180"/>
      <c r="D115" s="180">
        <v>0</v>
      </c>
      <c r="E115" s="180">
        <v>0</v>
      </c>
      <c r="F115" s="180">
        <v>0</v>
      </c>
      <c r="G115" s="180">
        <v>0</v>
      </c>
      <c r="H115" s="180">
        <v>0</v>
      </c>
      <c r="I115" s="180">
        <v>0</v>
      </c>
      <c r="J115" s="180">
        <v>0</v>
      </c>
      <c r="K115" s="180">
        <v>0</v>
      </c>
      <c r="L115" s="180">
        <v>0</v>
      </c>
      <c r="M115" s="180">
        <v>0</v>
      </c>
      <c r="N115" s="180">
        <v>0</v>
      </c>
      <c r="O115" s="180">
        <v>0</v>
      </c>
      <c r="P115" s="180">
        <v>0</v>
      </c>
      <c r="Q115" s="180">
        <v>84224429</v>
      </c>
      <c r="R115" s="180">
        <v>0</v>
      </c>
      <c r="S115" s="180">
        <v>0</v>
      </c>
      <c r="T115" s="180">
        <v>0</v>
      </c>
      <c r="U115" s="180">
        <v>0</v>
      </c>
      <c r="V115" s="180">
        <v>20877722</v>
      </c>
      <c r="W115" s="180">
        <v>0</v>
      </c>
      <c r="X115" s="180">
        <v>0</v>
      </c>
      <c r="Y115" s="180">
        <v>0</v>
      </c>
      <c r="Z115" s="180">
        <v>0</v>
      </c>
      <c r="AA115" s="180">
        <v>0</v>
      </c>
      <c r="AB115" s="180">
        <v>0</v>
      </c>
      <c r="AC115" s="180">
        <v>0</v>
      </c>
      <c r="AD115" s="180">
        <v>0</v>
      </c>
      <c r="AE115" s="180">
        <v>0</v>
      </c>
      <c r="AF115" s="180">
        <v>0</v>
      </c>
      <c r="AG115" s="180">
        <v>0</v>
      </c>
      <c r="AH115" s="180">
        <v>0</v>
      </c>
      <c r="AI115" s="180">
        <v>22143733</v>
      </c>
      <c r="AJ115" s="180">
        <v>0</v>
      </c>
      <c r="AK115" s="180">
        <v>0</v>
      </c>
      <c r="AL115" s="180">
        <v>0</v>
      </c>
      <c r="AM115" s="180">
        <v>11923790</v>
      </c>
      <c r="AN115" s="180">
        <v>0</v>
      </c>
      <c r="AO115" s="180">
        <v>0</v>
      </c>
      <c r="AP115" s="180">
        <v>0</v>
      </c>
      <c r="AQ115" s="180">
        <v>0</v>
      </c>
      <c r="AR115" s="180">
        <v>0</v>
      </c>
      <c r="AS115" s="180">
        <v>0</v>
      </c>
      <c r="AT115" s="180">
        <v>0</v>
      </c>
      <c r="AU115" s="180">
        <v>0</v>
      </c>
      <c r="AV115" s="180">
        <v>0</v>
      </c>
      <c r="AW115" s="180">
        <v>0</v>
      </c>
      <c r="AX115" s="180">
        <v>0</v>
      </c>
      <c r="AY115" s="180">
        <v>0</v>
      </c>
      <c r="AZ115" s="180">
        <v>0</v>
      </c>
      <c r="BA115" s="180">
        <v>0</v>
      </c>
      <c r="BB115" s="180">
        <v>0</v>
      </c>
      <c r="BC115" s="180">
        <v>0</v>
      </c>
      <c r="BD115" s="180">
        <v>0</v>
      </c>
      <c r="BE115" s="180">
        <v>0</v>
      </c>
      <c r="BF115" s="180">
        <v>0</v>
      </c>
      <c r="BG115" s="180">
        <v>0</v>
      </c>
      <c r="BH115" s="180">
        <v>0</v>
      </c>
      <c r="BI115" s="180">
        <v>0</v>
      </c>
      <c r="BJ115" s="180">
        <v>0</v>
      </c>
      <c r="BK115" s="180">
        <v>0</v>
      </c>
      <c r="BL115" s="180">
        <v>0</v>
      </c>
      <c r="BM115" s="180">
        <v>0</v>
      </c>
      <c r="BN115" s="180">
        <v>0</v>
      </c>
      <c r="BO115" s="180">
        <v>0</v>
      </c>
      <c r="BP115" s="180">
        <v>0</v>
      </c>
      <c r="BQ115" s="180">
        <v>0</v>
      </c>
      <c r="BR115" s="180">
        <v>1382290</v>
      </c>
      <c r="BS115" s="180">
        <v>5552420</v>
      </c>
      <c r="BT115" s="180">
        <v>0</v>
      </c>
      <c r="BU115" s="180">
        <v>0</v>
      </c>
      <c r="BV115" s="180">
        <v>0</v>
      </c>
      <c r="BW115" s="180">
        <v>0</v>
      </c>
      <c r="BX115" s="180">
        <v>0</v>
      </c>
      <c r="BY115" s="180">
        <v>0</v>
      </c>
      <c r="BZ115" s="180">
        <v>0</v>
      </c>
      <c r="CA115" s="180">
        <v>0</v>
      </c>
      <c r="CB115" s="180">
        <v>0</v>
      </c>
      <c r="CC115" s="180">
        <v>0</v>
      </c>
      <c r="CD115" s="180">
        <v>0</v>
      </c>
    </row>
    <row r="116" spans="1:82" x14ac:dyDescent="0.3">
      <c r="A116" s="180">
        <v>362</v>
      </c>
      <c r="C116" s="180"/>
      <c r="D116" s="180">
        <v>0</v>
      </c>
      <c r="E116" s="180">
        <v>0</v>
      </c>
      <c r="F116" s="180">
        <v>0</v>
      </c>
      <c r="G116" s="180">
        <v>0</v>
      </c>
      <c r="H116" s="180">
        <v>0</v>
      </c>
      <c r="I116" s="180">
        <v>0</v>
      </c>
      <c r="J116" s="180">
        <v>0</v>
      </c>
      <c r="K116" s="180">
        <v>0</v>
      </c>
      <c r="L116" s="180">
        <v>0</v>
      </c>
      <c r="M116" s="180">
        <v>0</v>
      </c>
      <c r="N116" s="180">
        <v>0</v>
      </c>
      <c r="O116" s="180">
        <v>0</v>
      </c>
      <c r="P116" s="180">
        <v>0</v>
      </c>
      <c r="Q116" s="180">
        <v>158697571</v>
      </c>
      <c r="R116" s="180">
        <v>0</v>
      </c>
      <c r="S116" s="180">
        <v>0</v>
      </c>
      <c r="T116" s="180">
        <v>0</v>
      </c>
      <c r="U116" s="180">
        <v>0</v>
      </c>
      <c r="V116" s="180">
        <v>31363347</v>
      </c>
      <c r="W116" s="180">
        <v>0</v>
      </c>
      <c r="X116" s="180">
        <v>0</v>
      </c>
      <c r="Y116" s="180">
        <v>0</v>
      </c>
      <c r="Z116" s="180">
        <v>0</v>
      </c>
      <c r="AA116" s="180">
        <v>0</v>
      </c>
      <c r="AB116" s="180">
        <v>0</v>
      </c>
      <c r="AC116" s="180">
        <v>0</v>
      </c>
      <c r="AD116" s="180">
        <v>0</v>
      </c>
      <c r="AE116" s="180">
        <v>0</v>
      </c>
      <c r="AF116" s="180">
        <v>0</v>
      </c>
      <c r="AG116" s="180">
        <v>0</v>
      </c>
      <c r="AH116" s="180">
        <v>0</v>
      </c>
      <c r="AI116" s="180">
        <v>52709725</v>
      </c>
      <c r="AJ116" s="180">
        <v>0</v>
      </c>
      <c r="AK116" s="180">
        <v>0</v>
      </c>
      <c r="AL116" s="180">
        <v>0</v>
      </c>
      <c r="AM116" s="180">
        <v>21181363</v>
      </c>
      <c r="AN116" s="180">
        <v>0</v>
      </c>
      <c r="AO116" s="180">
        <v>0</v>
      </c>
      <c r="AP116" s="180">
        <v>0</v>
      </c>
      <c r="AQ116" s="180">
        <v>0</v>
      </c>
      <c r="AR116" s="180">
        <v>0</v>
      </c>
      <c r="AS116" s="180">
        <v>0</v>
      </c>
      <c r="AT116" s="180">
        <v>0</v>
      </c>
      <c r="AU116" s="180">
        <v>0</v>
      </c>
      <c r="AV116" s="180">
        <v>0</v>
      </c>
      <c r="AW116" s="180">
        <v>0</v>
      </c>
      <c r="AX116" s="180">
        <v>0</v>
      </c>
      <c r="AY116" s="180">
        <v>0</v>
      </c>
      <c r="AZ116" s="180">
        <v>0</v>
      </c>
      <c r="BA116" s="180">
        <v>0</v>
      </c>
      <c r="BB116" s="180">
        <v>0</v>
      </c>
      <c r="BC116" s="180">
        <v>0</v>
      </c>
      <c r="BD116" s="180">
        <v>0</v>
      </c>
      <c r="BE116" s="180">
        <v>0</v>
      </c>
      <c r="BF116" s="180">
        <v>0</v>
      </c>
      <c r="BG116" s="180">
        <v>0</v>
      </c>
      <c r="BH116" s="180">
        <v>0</v>
      </c>
      <c r="BI116" s="180">
        <v>0</v>
      </c>
      <c r="BJ116" s="180">
        <v>0</v>
      </c>
      <c r="BK116" s="180">
        <v>0</v>
      </c>
      <c r="BL116" s="180">
        <v>0</v>
      </c>
      <c r="BM116" s="180">
        <v>0</v>
      </c>
      <c r="BN116" s="180">
        <v>0</v>
      </c>
      <c r="BO116" s="180">
        <v>0</v>
      </c>
      <c r="BP116" s="180">
        <v>0</v>
      </c>
      <c r="BQ116" s="180">
        <v>0</v>
      </c>
      <c r="BR116" s="180">
        <v>1521351</v>
      </c>
      <c r="BS116" s="180">
        <v>21955452</v>
      </c>
      <c r="BT116" s="180">
        <v>0</v>
      </c>
      <c r="BU116" s="180">
        <v>0</v>
      </c>
      <c r="BV116" s="180">
        <v>0</v>
      </c>
      <c r="BW116" s="180">
        <v>0</v>
      </c>
      <c r="BX116" s="180">
        <v>0</v>
      </c>
      <c r="BY116" s="180">
        <v>0</v>
      </c>
      <c r="BZ116" s="180">
        <v>0</v>
      </c>
      <c r="CA116" s="180">
        <v>0</v>
      </c>
      <c r="CB116" s="180">
        <v>0</v>
      </c>
      <c r="CC116" s="180">
        <v>0</v>
      </c>
      <c r="CD116" s="180">
        <v>0</v>
      </c>
    </row>
    <row r="117" spans="1:82" s="968" customFormat="1" x14ac:dyDescent="0.3">
      <c r="B117" s="968" t="s">
        <v>2892</v>
      </c>
    </row>
    <row r="118" spans="1:82" s="968" customFormat="1" x14ac:dyDescent="0.3">
      <c r="B118" s="968" t="s">
        <v>2892</v>
      </c>
    </row>
    <row r="119" spans="1:82" x14ac:dyDescent="0.3">
      <c r="A119" s="180">
        <v>88</v>
      </c>
      <c r="C119" s="180"/>
      <c r="D119" s="180">
        <v>0</v>
      </c>
      <c r="E119" s="180">
        <v>0</v>
      </c>
      <c r="F119" s="180">
        <v>0</v>
      </c>
      <c r="G119" s="180">
        <v>0</v>
      </c>
      <c r="H119" s="180">
        <v>0</v>
      </c>
      <c r="I119" s="180">
        <v>0</v>
      </c>
      <c r="J119" s="180">
        <v>131724</v>
      </c>
      <c r="K119" s="180">
        <v>0</v>
      </c>
      <c r="L119" s="180">
        <v>0</v>
      </c>
      <c r="M119" s="180">
        <v>0</v>
      </c>
      <c r="N119" s="180">
        <v>0</v>
      </c>
      <c r="O119" s="180">
        <v>3056920</v>
      </c>
      <c r="P119" s="180">
        <v>0</v>
      </c>
      <c r="Q119" s="180">
        <v>17292911</v>
      </c>
      <c r="R119" s="180">
        <v>288880</v>
      </c>
      <c r="S119" s="180">
        <v>0</v>
      </c>
      <c r="T119" s="180">
        <v>25473475</v>
      </c>
      <c r="U119" s="180">
        <v>8005857</v>
      </c>
      <c r="V119" s="180">
        <v>11890090</v>
      </c>
      <c r="W119" s="180">
        <v>0</v>
      </c>
      <c r="X119" s="180">
        <v>0</v>
      </c>
      <c r="Y119" s="180">
        <v>6255803</v>
      </c>
      <c r="Z119" s="180">
        <v>1223938</v>
      </c>
      <c r="AA119" s="180">
        <v>8569961</v>
      </c>
      <c r="AB119" s="180">
        <v>3487527</v>
      </c>
      <c r="AC119" s="180">
        <v>1167301</v>
      </c>
      <c r="AD119" s="180">
        <v>1641308</v>
      </c>
      <c r="AE119" s="180">
        <v>1856057</v>
      </c>
      <c r="AF119" s="180">
        <v>3664298</v>
      </c>
      <c r="AG119" s="180">
        <v>3504618</v>
      </c>
      <c r="AH119" s="180">
        <v>28708</v>
      </c>
      <c r="AI119" s="180">
        <v>22131227</v>
      </c>
      <c r="AJ119" s="180">
        <v>290029</v>
      </c>
      <c r="AK119" s="180">
        <v>0</v>
      </c>
      <c r="AL119" s="180">
        <v>0</v>
      </c>
      <c r="AM119" s="180">
        <v>7915750</v>
      </c>
      <c r="AN119" s="180">
        <v>372934</v>
      </c>
      <c r="AO119" s="180">
        <v>744257</v>
      </c>
      <c r="AP119" s="180">
        <v>0</v>
      </c>
      <c r="AQ119" s="180">
        <v>0</v>
      </c>
      <c r="AR119" s="180">
        <v>2906840</v>
      </c>
      <c r="AS119" s="180">
        <v>0</v>
      </c>
      <c r="AT119" s="180">
        <v>1713605</v>
      </c>
      <c r="AU119" s="180">
        <v>0</v>
      </c>
      <c r="AV119" s="180">
        <v>16827779</v>
      </c>
      <c r="AW119" s="180">
        <v>0</v>
      </c>
      <c r="AX119" s="180">
        <v>1068189</v>
      </c>
      <c r="AY119" s="180">
        <v>3087003</v>
      </c>
      <c r="AZ119" s="180">
        <v>375203</v>
      </c>
      <c r="BA119" s="180">
        <v>309982</v>
      </c>
      <c r="BB119" s="180">
        <v>0</v>
      </c>
      <c r="BC119" s="180">
        <v>91011</v>
      </c>
      <c r="BD119" s="180">
        <v>5785491</v>
      </c>
      <c r="BE119" s="180">
        <v>0</v>
      </c>
      <c r="BF119" s="180">
        <v>209013</v>
      </c>
      <c r="BG119" s="180">
        <v>0</v>
      </c>
      <c r="BH119" s="180">
        <v>0</v>
      </c>
      <c r="BI119" s="180">
        <v>171405</v>
      </c>
      <c r="BJ119" s="180">
        <v>0</v>
      </c>
      <c r="BK119" s="180">
        <v>2547564</v>
      </c>
      <c r="BL119" s="180">
        <v>0</v>
      </c>
      <c r="BM119" s="180">
        <v>878284</v>
      </c>
      <c r="BN119" s="180">
        <v>806975</v>
      </c>
      <c r="BO119" s="180">
        <v>948808</v>
      </c>
      <c r="BP119" s="180">
        <v>434413</v>
      </c>
      <c r="BQ119" s="180">
        <v>0</v>
      </c>
      <c r="BR119" s="180">
        <v>659971</v>
      </c>
      <c r="BS119" s="180">
        <v>0</v>
      </c>
      <c r="BT119" s="180">
        <v>556699</v>
      </c>
      <c r="BU119" s="180">
        <v>3352965</v>
      </c>
      <c r="BV119" s="180">
        <v>0</v>
      </c>
      <c r="BW119" s="180">
        <v>0</v>
      </c>
      <c r="BX119" s="180">
        <v>384545</v>
      </c>
      <c r="BY119" s="180">
        <v>13012</v>
      </c>
      <c r="BZ119" s="180">
        <v>253770</v>
      </c>
      <c r="CA119" s="180">
        <v>184681</v>
      </c>
      <c r="CB119" s="180">
        <v>672343</v>
      </c>
      <c r="CC119" s="180">
        <v>0</v>
      </c>
      <c r="CD119" s="180">
        <v>31600</v>
      </c>
    </row>
    <row r="120" spans="1:82" x14ac:dyDescent="0.3">
      <c r="A120" s="180">
        <v>84</v>
      </c>
      <c r="C120" s="180"/>
      <c r="D120" s="180">
        <v>0</v>
      </c>
      <c r="E120" s="180">
        <v>0</v>
      </c>
      <c r="F120" s="180">
        <v>0</v>
      </c>
      <c r="G120" s="180">
        <v>0</v>
      </c>
      <c r="H120" s="180">
        <v>0</v>
      </c>
      <c r="I120" s="180">
        <v>0</v>
      </c>
      <c r="J120" s="180">
        <v>131724</v>
      </c>
      <c r="K120" s="180">
        <v>0</v>
      </c>
      <c r="L120" s="180">
        <v>0</v>
      </c>
      <c r="M120" s="180">
        <v>0</v>
      </c>
      <c r="N120" s="180">
        <v>0</v>
      </c>
      <c r="O120" s="180">
        <v>3087256</v>
      </c>
      <c r="P120" s="180">
        <v>0</v>
      </c>
      <c r="Q120" s="180">
        <v>19435941</v>
      </c>
      <c r="R120" s="180">
        <v>340336</v>
      </c>
      <c r="S120" s="180">
        <v>0</v>
      </c>
      <c r="T120" s="180">
        <v>26025180</v>
      </c>
      <c r="U120" s="180">
        <v>8421867</v>
      </c>
      <c r="V120" s="180">
        <v>11890090</v>
      </c>
      <c r="W120" s="180">
        <v>0</v>
      </c>
      <c r="X120" s="180">
        <v>0</v>
      </c>
      <c r="Y120" s="180">
        <v>6266225</v>
      </c>
      <c r="Z120" s="180">
        <v>1331086</v>
      </c>
      <c r="AA120" s="180">
        <v>10602170</v>
      </c>
      <c r="AB120" s="180">
        <v>3536799</v>
      </c>
      <c r="AC120" s="180">
        <v>1276696</v>
      </c>
      <c r="AD120" s="180">
        <v>1728538</v>
      </c>
      <c r="AE120" s="180">
        <v>1983206</v>
      </c>
      <c r="AF120" s="180">
        <v>3718058</v>
      </c>
      <c r="AG120" s="180">
        <v>3526233</v>
      </c>
      <c r="AH120" s="180">
        <v>28708</v>
      </c>
      <c r="AI120" s="180">
        <v>24051924</v>
      </c>
      <c r="AJ120" s="180">
        <v>290429</v>
      </c>
      <c r="AK120" s="180">
        <v>0</v>
      </c>
      <c r="AL120" s="180">
        <v>0</v>
      </c>
      <c r="AM120" s="180">
        <v>8439463</v>
      </c>
      <c r="AN120" s="180">
        <v>374731</v>
      </c>
      <c r="AO120" s="180">
        <v>777734</v>
      </c>
      <c r="AP120" s="180">
        <v>0</v>
      </c>
      <c r="AQ120" s="180">
        <v>0</v>
      </c>
      <c r="AR120" s="180">
        <v>2937173</v>
      </c>
      <c r="AS120" s="180">
        <v>0</v>
      </c>
      <c r="AT120" s="180">
        <v>1896504</v>
      </c>
      <c r="AU120" s="180">
        <v>0</v>
      </c>
      <c r="AV120" s="180">
        <v>17204394</v>
      </c>
      <c r="AW120" s="180">
        <v>0</v>
      </c>
      <c r="AX120" s="180">
        <v>1125699</v>
      </c>
      <c r="AY120" s="180">
        <v>3625935</v>
      </c>
      <c r="AZ120" s="180">
        <v>518706</v>
      </c>
      <c r="BA120" s="180">
        <v>322608</v>
      </c>
      <c r="BB120" s="180">
        <v>0</v>
      </c>
      <c r="BC120" s="180">
        <v>98779</v>
      </c>
      <c r="BD120" s="180">
        <v>6875051</v>
      </c>
      <c r="BE120" s="180">
        <v>0</v>
      </c>
      <c r="BF120" s="180">
        <v>218097</v>
      </c>
      <c r="BG120" s="180">
        <v>0</v>
      </c>
      <c r="BH120" s="180">
        <v>0</v>
      </c>
      <c r="BI120" s="180">
        <v>171405</v>
      </c>
      <c r="BJ120" s="180">
        <v>0</v>
      </c>
      <c r="BK120" s="180">
        <v>2547564</v>
      </c>
      <c r="BL120" s="180">
        <v>0</v>
      </c>
      <c r="BM120" s="180">
        <v>1000173</v>
      </c>
      <c r="BN120" s="180">
        <v>858180</v>
      </c>
      <c r="BO120" s="180">
        <v>948973</v>
      </c>
      <c r="BP120" s="180">
        <v>434413</v>
      </c>
      <c r="BQ120" s="180">
        <v>0</v>
      </c>
      <c r="BR120" s="180">
        <v>660649</v>
      </c>
      <c r="BS120" s="180">
        <v>0</v>
      </c>
      <c r="BT120" s="180">
        <v>567878</v>
      </c>
      <c r="BU120" s="180">
        <v>3425075</v>
      </c>
      <c r="BV120" s="180">
        <v>0</v>
      </c>
      <c r="BW120" s="180">
        <v>0</v>
      </c>
      <c r="BX120" s="180">
        <v>391630</v>
      </c>
      <c r="BY120" s="180">
        <v>13012</v>
      </c>
      <c r="BZ120" s="180">
        <v>258707</v>
      </c>
      <c r="CA120" s="180">
        <v>203183</v>
      </c>
      <c r="CB120" s="180">
        <v>743423</v>
      </c>
      <c r="CC120" s="180">
        <v>0</v>
      </c>
      <c r="CD120" s="180">
        <v>31600</v>
      </c>
    </row>
    <row r="121" spans="1:82" x14ac:dyDescent="0.3">
      <c r="A121" s="180">
        <v>49</v>
      </c>
      <c r="C121" s="180"/>
      <c r="D121" s="180">
        <v>0</v>
      </c>
      <c r="E121" s="180">
        <v>0</v>
      </c>
      <c r="F121" s="180">
        <v>0</v>
      </c>
      <c r="G121" s="180">
        <v>0</v>
      </c>
      <c r="H121" s="180">
        <v>0</v>
      </c>
      <c r="I121" s="180">
        <v>0</v>
      </c>
      <c r="J121" s="180">
        <v>64933</v>
      </c>
      <c r="K121" s="180">
        <v>0</v>
      </c>
      <c r="L121" s="180">
        <v>0</v>
      </c>
      <c r="M121" s="180">
        <v>0</v>
      </c>
      <c r="N121" s="180">
        <v>0</v>
      </c>
      <c r="O121" s="180">
        <v>765111</v>
      </c>
      <c r="P121" s="180">
        <v>0</v>
      </c>
      <c r="Q121" s="180">
        <v>3434902</v>
      </c>
      <c r="R121" s="180">
        <v>79658</v>
      </c>
      <c r="S121" s="180">
        <v>0</v>
      </c>
      <c r="T121" s="180">
        <v>4728475</v>
      </c>
      <c r="U121" s="180">
        <v>1853327</v>
      </c>
      <c r="V121" s="180">
        <v>2715230</v>
      </c>
      <c r="W121" s="180">
        <v>0</v>
      </c>
      <c r="X121" s="180">
        <v>0</v>
      </c>
      <c r="Y121" s="180">
        <v>1962377</v>
      </c>
      <c r="Z121" s="180">
        <v>454681</v>
      </c>
      <c r="AA121" s="180">
        <v>1159233</v>
      </c>
      <c r="AB121" s="180">
        <v>609998</v>
      </c>
      <c r="AC121" s="180">
        <v>127641</v>
      </c>
      <c r="AD121" s="180">
        <v>227675</v>
      </c>
      <c r="AE121" s="180">
        <v>852693</v>
      </c>
      <c r="AF121" s="180">
        <v>360225</v>
      </c>
      <c r="AG121" s="180">
        <v>312205</v>
      </c>
      <c r="AH121" s="180">
        <v>0</v>
      </c>
      <c r="AI121" s="180">
        <v>3868056</v>
      </c>
      <c r="AJ121" s="180">
        <v>67556</v>
      </c>
      <c r="AK121" s="180">
        <v>0</v>
      </c>
      <c r="AL121" s="180">
        <v>0</v>
      </c>
      <c r="AM121" s="180">
        <v>2043217</v>
      </c>
      <c r="AN121" s="180">
        <v>76582</v>
      </c>
      <c r="AO121" s="180">
        <v>92219</v>
      </c>
      <c r="AP121" s="180">
        <v>0</v>
      </c>
      <c r="AQ121" s="180">
        <v>0</v>
      </c>
      <c r="AR121" s="180">
        <v>766441</v>
      </c>
      <c r="AS121" s="180">
        <v>0</v>
      </c>
      <c r="AT121" s="180">
        <v>395247</v>
      </c>
      <c r="AU121" s="180">
        <v>0</v>
      </c>
      <c r="AV121" s="180">
        <v>4510615</v>
      </c>
      <c r="AW121" s="180">
        <v>0</v>
      </c>
      <c r="AX121" s="180">
        <v>266110</v>
      </c>
      <c r="AY121" s="180">
        <v>197810</v>
      </c>
      <c r="AZ121" s="180">
        <v>209874</v>
      </c>
      <c r="BA121" s="180">
        <v>44394</v>
      </c>
      <c r="BB121" s="180">
        <v>0</v>
      </c>
      <c r="BC121" s="180">
        <v>26866</v>
      </c>
      <c r="BD121" s="180">
        <v>1126372</v>
      </c>
      <c r="BE121" s="180">
        <v>0</v>
      </c>
      <c r="BF121" s="180">
        <v>66384</v>
      </c>
      <c r="BG121" s="180">
        <v>0</v>
      </c>
      <c r="BH121" s="180">
        <v>0</v>
      </c>
      <c r="BI121" s="180">
        <v>93967</v>
      </c>
      <c r="BJ121" s="180">
        <v>0</v>
      </c>
      <c r="BK121" s="180">
        <v>526629</v>
      </c>
      <c r="BL121" s="180">
        <v>0</v>
      </c>
      <c r="BM121" s="180">
        <v>371091</v>
      </c>
      <c r="BN121" s="180">
        <v>164404</v>
      </c>
      <c r="BO121" s="180">
        <v>104184</v>
      </c>
      <c r="BP121" s="180">
        <v>41463</v>
      </c>
      <c r="BQ121" s="180">
        <v>0</v>
      </c>
      <c r="BR121" s="180">
        <v>178490</v>
      </c>
      <c r="BS121" s="180">
        <v>0</v>
      </c>
      <c r="BT121" s="180">
        <v>281889</v>
      </c>
      <c r="BU121" s="180">
        <v>580847</v>
      </c>
      <c r="BV121" s="180">
        <v>0</v>
      </c>
      <c r="BW121" s="180">
        <v>0</v>
      </c>
      <c r="BX121" s="180">
        <v>75076</v>
      </c>
      <c r="BY121" s="180">
        <v>18215</v>
      </c>
      <c r="BZ121" s="180">
        <v>168978</v>
      </c>
      <c r="CA121" s="180">
        <v>152757</v>
      </c>
      <c r="CB121" s="180">
        <v>159052</v>
      </c>
      <c r="CC121" s="180">
        <v>0</v>
      </c>
      <c r="CD121" s="180">
        <v>30020</v>
      </c>
    </row>
    <row r="122" spans="1:82" x14ac:dyDescent="0.3">
      <c r="A122" s="180">
        <v>85</v>
      </c>
      <c r="C122" s="180"/>
      <c r="D122" s="180">
        <v>0</v>
      </c>
      <c r="E122" s="180">
        <v>0</v>
      </c>
      <c r="F122" s="180">
        <v>0</v>
      </c>
      <c r="G122" s="180">
        <v>0</v>
      </c>
      <c r="H122" s="180">
        <v>0</v>
      </c>
      <c r="I122" s="180">
        <v>0</v>
      </c>
      <c r="J122" s="180">
        <v>170427</v>
      </c>
      <c r="K122" s="180">
        <v>0</v>
      </c>
      <c r="L122" s="180">
        <v>0</v>
      </c>
      <c r="M122" s="180">
        <v>0</v>
      </c>
      <c r="N122" s="180">
        <v>0</v>
      </c>
      <c r="O122" s="180">
        <v>3286381</v>
      </c>
      <c r="P122" s="180">
        <v>0</v>
      </c>
      <c r="Q122" s="180">
        <v>10329174</v>
      </c>
      <c r="R122" s="180">
        <v>269747</v>
      </c>
      <c r="S122" s="180">
        <v>0</v>
      </c>
      <c r="T122" s="180">
        <v>28468215</v>
      </c>
      <c r="U122" s="180">
        <v>7744426</v>
      </c>
      <c r="V122" s="180">
        <v>9665845</v>
      </c>
      <c r="W122" s="180">
        <v>0</v>
      </c>
      <c r="X122" s="180">
        <v>0</v>
      </c>
      <c r="Y122" s="180">
        <v>5619100</v>
      </c>
      <c r="Z122" s="180">
        <v>1476961</v>
      </c>
      <c r="AA122" s="180">
        <v>7776169</v>
      </c>
      <c r="AB122" s="180">
        <v>3676869</v>
      </c>
      <c r="AC122" s="180">
        <v>1154413</v>
      </c>
      <c r="AD122" s="180">
        <v>1398021</v>
      </c>
      <c r="AE122" s="180">
        <v>2495100</v>
      </c>
      <c r="AF122" s="180">
        <v>3323282</v>
      </c>
      <c r="AG122" s="180">
        <v>4683746</v>
      </c>
      <c r="AH122" s="180">
        <v>219519</v>
      </c>
      <c r="AI122" s="180">
        <v>19602677</v>
      </c>
      <c r="AJ122" s="180">
        <v>331594</v>
      </c>
      <c r="AK122" s="180">
        <v>0</v>
      </c>
      <c r="AL122" s="180">
        <v>0</v>
      </c>
      <c r="AM122" s="180">
        <v>7995298</v>
      </c>
      <c r="AN122" s="180">
        <v>425282</v>
      </c>
      <c r="AO122" s="180">
        <v>800138</v>
      </c>
      <c r="AP122" s="180">
        <v>0</v>
      </c>
      <c r="AQ122" s="180">
        <v>0</v>
      </c>
      <c r="AR122" s="180">
        <v>2630128</v>
      </c>
      <c r="AS122" s="180">
        <v>0</v>
      </c>
      <c r="AT122" s="180">
        <v>1728291</v>
      </c>
      <c r="AU122" s="180">
        <v>0</v>
      </c>
      <c r="AV122" s="180">
        <v>13147257</v>
      </c>
      <c r="AW122" s="180">
        <v>0</v>
      </c>
      <c r="AX122" s="180">
        <v>1235568</v>
      </c>
      <c r="AY122" s="180">
        <v>2872359</v>
      </c>
      <c r="AZ122" s="180">
        <v>586265</v>
      </c>
      <c r="BA122" s="180">
        <v>371495</v>
      </c>
      <c r="BB122" s="180">
        <v>0</v>
      </c>
      <c r="BC122" s="180">
        <v>150769</v>
      </c>
      <c r="BD122" s="180">
        <v>4447156</v>
      </c>
      <c r="BE122" s="180">
        <v>0</v>
      </c>
      <c r="BF122" s="180">
        <v>262997</v>
      </c>
      <c r="BG122" s="180">
        <v>0</v>
      </c>
      <c r="BH122" s="180">
        <v>0</v>
      </c>
      <c r="BI122" s="180">
        <v>220229</v>
      </c>
      <c r="BJ122" s="180">
        <v>0</v>
      </c>
      <c r="BK122" s="180">
        <v>2937119</v>
      </c>
      <c r="BL122" s="180">
        <v>0</v>
      </c>
      <c r="BM122" s="180">
        <v>1153758</v>
      </c>
      <c r="BN122" s="180">
        <v>705083</v>
      </c>
      <c r="BO122" s="180">
        <v>933902</v>
      </c>
      <c r="BP122" s="180">
        <v>388107</v>
      </c>
      <c r="BQ122" s="180">
        <v>0</v>
      </c>
      <c r="BR122" s="180">
        <v>683322</v>
      </c>
      <c r="BS122" s="180">
        <v>0</v>
      </c>
      <c r="BT122" s="180">
        <v>775285</v>
      </c>
      <c r="BU122" s="180">
        <v>3892334</v>
      </c>
      <c r="BV122" s="180">
        <v>0</v>
      </c>
      <c r="BW122" s="180">
        <v>0</v>
      </c>
      <c r="BX122" s="180">
        <v>348186</v>
      </c>
      <c r="BY122" s="180">
        <v>32015</v>
      </c>
      <c r="BZ122" s="180">
        <v>339442</v>
      </c>
      <c r="CA122" s="180">
        <v>324328</v>
      </c>
      <c r="CB122" s="180">
        <v>747924</v>
      </c>
      <c r="CC122" s="180">
        <v>0</v>
      </c>
      <c r="CD122" s="180">
        <v>67408</v>
      </c>
    </row>
    <row r="123" spans="1:82" x14ac:dyDescent="0.3">
      <c r="A123" s="180">
        <v>89</v>
      </c>
      <c r="C123" s="180"/>
      <c r="D123" s="180">
        <v>0</v>
      </c>
      <c r="E123" s="180">
        <v>0</v>
      </c>
      <c r="F123" s="180">
        <v>0</v>
      </c>
      <c r="G123" s="180">
        <v>0</v>
      </c>
      <c r="H123" s="180">
        <v>0</v>
      </c>
      <c r="I123" s="180">
        <v>0</v>
      </c>
      <c r="J123" s="180">
        <v>7423</v>
      </c>
      <c r="K123" s="180">
        <v>0</v>
      </c>
      <c r="L123" s="180">
        <v>0</v>
      </c>
      <c r="M123" s="180">
        <v>0</v>
      </c>
      <c r="N123" s="180">
        <v>0</v>
      </c>
      <c r="O123" s="180">
        <v>41540</v>
      </c>
      <c r="P123" s="180">
        <v>0</v>
      </c>
      <c r="Q123" s="180">
        <v>793168</v>
      </c>
      <c r="R123" s="180">
        <v>6975</v>
      </c>
      <c r="S123" s="180">
        <v>0</v>
      </c>
      <c r="T123" s="180">
        <v>2615999</v>
      </c>
      <c r="U123" s="180">
        <v>329618</v>
      </c>
      <c r="V123" s="180">
        <v>330676</v>
      </c>
      <c r="W123" s="180">
        <v>0</v>
      </c>
      <c r="X123" s="180">
        <v>0</v>
      </c>
      <c r="Y123" s="180">
        <v>212980</v>
      </c>
      <c r="Z123" s="180">
        <v>37741</v>
      </c>
      <c r="AA123" s="180">
        <v>83500</v>
      </c>
      <c r="AB123" s="180">
        <v>237751</v>
      </c>
      <c r="AC123" s="180">
        <v>15298</v>
      </c>
      <c r="AD123" s="180">
        <v>37142</v>
      </c>
      <c r="AE123" s="180">
        <v>0</v>
      </c>
      <c r="AF123" s="180">
        <v>1203</v>
      </c>
      <c r="AG123" s="180">
        <v>2486</v>
      </c>
      <c r="AH123" s="180">
        <v>0</v>
      </c>
      <c r="AI123" s="180">
        <v>572491</v>
      </c>
      <c r="AJ123" s="180">
        <v>0</v>
      </c>
      <c r="AK123" s="180">
        <v>0</v>
      </c>
      <c r="AL123" s="180">
        <v>0</v>
      </c>
      <c r="AM123" s="180">
        <v>200900</v>
      </c>
      <c r="AN123" s="180">
        <v>14695</v>
      </c>
      <c r="AO123" s="180">
        <v>0</v>
      </c>
      <c r="AP123" s="180">
        <v>0</v>
      </c>
      <c r="AQ123" s="180">
        <v>0</v>
      </c>
      <c r="AR123" s="180">
        <v>16104</v>
      </c>
      <c r="AS123" s="180">
        <v>0</v>
      </c>
      <c r="AT123" s="180">
        <v>40436</v>
      </c>
      <c r="AU123" s="180">
        <v>0</v>
      </c>
      <c r="AV123" s="180">
        <v>3092004</v>
      </c>
      <c r="AW123" s="180">
        <v>0</v>
      </c>
      <c r="AX123" s="180">
        <v>0</v>
      </c>
      <c r="AY123" s="180">
        <v>0</v>
      </c>
      <c r="AZ123" s="180">
        <v>31985</v>
      </c>
      <c r="BA123" s="180">
        <v>0</v>
      </c>
      <c r="BB123" s="180">
        <v>0</v>
      </c>
      <c r="BC123" s="180">
        <v>0</v>
      </c>
      <c r="BD123" s="180">
        <v>370686</v>
      </c>
      <c r="BE123" s="180">
        <v>0</v>
      </c>
      <c r="BF123" s="180">
        <v>0</v>
      </c>
      <c r="BG123" s="180">
        <v>0</v>
      </c>
      <c r="BH123" s="180">
        <v>0</v>
      </c>
      <c r="BI123" s="180">
        <v>0</v>
      </c>
      <c r="BJ123" s="180">
        <v>0</v>
      </c>
      <c r="BK123" s="180">
        <v>68721</v>
      </c>
      <c r="BL123" s="180">
        <v>0</v>
      </c>
      <c r="BM123" s="180">
        <v>13504</v>
      </c>
      <c r="BN123" s="180">
        <v>102630</v>
      </c>
      <c r="BO123" s="180">
        <v>30806</v>
      </c>
      <c r="BP123" s="180">
        <v>0</v>
      </c>
      <c r="BQ123" s="180">
        <v>0</v>
      </c>
      <c r="BR123" s="180">
        <v>35605</v>
      </c>
      <c r="BS123" s="180">
        <v>0</v>
      </c>
      <c r="BT123" s="180">
        <v>26744</v>
      </c>
      <c r="BU123" s="180">
        <v>17268</v>
      </c>
      <c r="BV123" s="180">
        <v>0</v>
      </c>
      <c r="BW123" s="180">
        <v>0</v>
      </c>
      <c r="BX123" s="180">
        <v>0</v>
      </c>
      <c r="BY123" s="180">
        <v>0</v>
      </c>
      <c r="BZ123" s="180">
        <v>28662</v>
      </c>
      <c r="CA123" s="180">
        <v>10711</v>
      </c>
      <c r="CB123" s="180">
        <v>8654</v>
      </c>
      <c r="CC123" s="180">
        <v>0</v>
      </c>
      <c r="CD123" s="180">
        <v>0</v>
      </c>
    </row>
    <row r="124" spans="1:82" x14ac:dyDescent="0.3">
      <c r="A124" s="180">
        <v>350</v>
      </c>
      <c r="C124" s="180"/>
      <c r="D124" s="180">
        <v>0</v>
      </c>
      <c r="E124" s="180">
        <v>0</v>
      </c>
      <c r="F124" s="180">
        <v>0</v>
      </c>
      <c r="G124" s="180">
        <v>0</v>
      </c>
      <c r="H124" s="180">
        <v>0</v>
      </c>
      <c r="I124" s="180">
        <v>0</v>
      </c>
      <c r="J124" s="180">
        <v>0</v>
      </c>
      <c r="K124" s="180">
        <v>0</v>
      </c>
      <c r="L124" s="180">
        <v>0</v>
      </c>
      <c r="M124" s="180">
        <v>0</v>
      </c>
      <c r="N124" s="180">
        <v>0</v>
      </c>
      <c r="O124" s="180">
        <v>6952</v>
      </c>
      <c r="P124" s="180">
        <v>0</v>
      </c>
      <c r="Q124" s="180">
        <v>194549</v>
      </c>
      <c r="R124" s="180">
        <v>35</v>
      </c>
      <c r="S124" s="180">
        <v>0</v>
      </c>
      <c r="T124" s="180">
        <v>6103666</v>
      </c>
      <c r="U124" s="180">
        <v>293254</v>
      </c>
      <c r="V124" s="180">
        <v>58037</v>
      </c>
      <c r="W124" s="180">
        <v>0</v>
      </c>
      <c r="X124" s="180">
        <v>0</v>
      </c>
      <c r="Y124" s="180">
        <v>6968</v>
      </c>
      <c r="Z124" s="180">
        <v>400</v>
      </c>
      <c r="AA124" s="180">
        <v>198257</v>
      </c>
      <c r="AB124" s="180">
        <v>459</v>
      </c>
      <c r="AC124" s="180">
        <v>2401</v>
      </c>
      <c r="AD124" s="180">
        <v>4453</v>
      </c>
      <c r="AE124" s="180">
        <v>37373</v>
      </c>
      <c r="AF124" s="180">
        <v>87173</v>
      </c>
      <c r="AG124" s="180">
        <v>6276</v>
      </c>
      <c r="AH124" s="180">
        <v>0</v>
      </c>
      <c r="AI124" s="180">
        <v>30510</v>
      </c>
      <c r="AJ124" s="180">
        <v>693</v>
      </c>
      <c r="AK124" s="180">
        <v>0</v>
      </c>
      <c r="AL124" s="180">
        <v>0</v>
      </c>
      <c r="AM124" s="180">
        <v>123249</v>
      </c>
      <c r="AN124" s="180">
        <v>789</v>
      </c>
      <c r="AO124" s="180">
        <v>1</v>
      </c>
      <c r="AP124" s="180">
        <v>0</v>
      </c>
      <c r="AQ124" s="180">
        <v>0</v>
      </c>
      <c r="AR124" s="180">
        <v>55415</v>
      </c>
      <c r="AS124" s="180">
        <v>0</v>
      </c>
      <c r="AT124" s="180">
        <v>692</v>
      </c>
      <c r="AU124" s="180">
        <v>0</v>
      </c>
      <c r="AV124" s="180">
        <v>854764</v>
      </c>
      <c r="AW124" s="180">
        <v>0</v>
      </c>
      <c r="AX124" s="180">
        <v>1103</v>
      </c>
      <c r="AY124" s="180">
        <v>106918</v>
      </c>
      <c r="AZ124" s="180">
        <v>21044</v>
      </c>
      <c r="BA124" s="180">
        <v>27</v>
      </c>
      <c r="BB124" s="180">
        <v>0</v>
      </c>
      <c r="BC124" s="180">
        <v>1798</v>
      </c>
      <c r="BD124" s="180">
        <v>22362</v>
      </c>
      <c r="BE124" s="180">
        <v>0</v>
      </c>
      <c r="BF124" s="180">
        <v>53</v>
      </c>
      <c r="BG124" s="180">
        <v>0</v>
      </c>
      <c r="BH124" s="180">
        <v>0</v>
      </c>
      <c r="BI124" s="180">
        <v>214</v>
      </c>
      <c r="BJ124" s="180">
        <v>0</v>
      </c>
      <c r="BK124" s="180">
        <v>12386</v>
      </c>
      <c r="BL124" s="180">
        <v>0</v>
      </c>
      <c r="BM124" s="180">
        <v>0</v>
      </c>
      <c r="BN124" s="180">
        <v>81641</v>
      </c>
      <c r="BO124" s="180">
        <v>2775</v>
      </c>
      <c r="BP124" s="180">
        <v>1587</v>
      </c>
      <c r="BQ124" s="180">
        <v>0</v>
      </c>
      <c r="BR124" s="180">
        <v>34102</v>
      </c>
      <c r="BS124" s="180">
        <v>0</v>
      </c>
      <c r="BT124" s="180">
        <v>9332</v>
      </c>
      <c r="BU124" s="180">
        <v>656757</v>
      </c>
      <c r="BV124" s="180">
        <v>0</v>
      </c>
      <c r="BW124" s="180">
        <v>0</v>
      </c>
      <c r="BX124" s="180">
        <v>6999</v>
      </c>
      <c r="BY124" s="180">
        <v>0</v>
      </c>
      <c r="BZ124" s="180">
        <v>195</v>
      </c>
      <c r="CA124" s="180">
        <v>2</v>
      </c>
      <c r="CB124" s="180">
        <v>10226</v>
      </c>
      <c r="CC124" s="180">
        <v>0</v>
      </c>
      <c r="CD124" s="180">
        <v>0</v>
      </c>
    </row>
    <row r="125" spans="1:82" x14ac:dyDescent="0.3">
      <c r="A125" s="180">
        <v>351</v>
      </c>
      <c r="C125" s="180"/>
      <c r="D125" s="180">
        <v>0</v>
      </c>
      <c r="E125" s="180">
        <v>0</v>
      </c>
      <c r="F125" s="180">
        <v>0</v>
      </c>
      <c r="G125" s="180">
        <v>0</v>
      </c>
      <c r="H125" s="180">
        <v>0</v>
      </c>
      <c r="I125" s="180">
        <v>0</v>
      </c>
      <c r="J125" s="180">
        <v>7423</v>
      </c>
      <c r="K125" s="180">
        <v>0</v>
      </c>
      <c r="L125" s="180">
        <v>0</v>
      </c>
      <c r="M125" s="180">
        <v>0</v>
      </c>
      <c r="N125" s="180">
        <v>0</v>
      </c>
      <c r="O125" s="180">
        <v>43455</v>
      </c>
      <c r="P125" s="180">
        <v>0</v>
      </c>
      <c r="Q125" s="180">
        <v>1038392</v>
      </c>
      <c r="R125" s="180">
        <v>6975</v>
      </c>
      <c r="S125" s="180">
        <v>0</v>
      </c>
      <c r="T125" s="180">
        <v>2617209</v>
      </c>
      <c r="U125" s="180">
        <v>329618</v>
      </c>
      <c r="V125" s="180">
        <v>330676</v>
      </c>
      <c r="W125" s="180">
        <v>0</v>
      </c>
      <c r="X125" s="180">
        <v>0</v>
      </c>
      <c r="Y125" s="180">
        <v>223613</v>
      </c>
      <c r="Z125" s="180">
        <v>37741</v>
      </c>
      <c r="AA125" s="180">
        <v>83500</v>
      </c>
      <c r="AB125" s="180">
        <v>273751</v>
      </c>
      <c r="AC125" s="180">
        <v>15298</v>
      </c>
      <c r="AD125" s="180">
        <v>37142</v>
      </c>
      <c r="AE125" s="180">
        <v>0</v>
      </c>
      <c r="AF125" s="180">
        <v>690750</v>
      </c>
      <c r="AG125" s="180">
        <v>2486</v>
      </c>
      <c r="AH125" s="180">
        <v>3390382</v>
      </c>
      <c r="AI125" s="180">
        <v>572491</v>
      </c>
      <c r="AJ125" s="180">
        <v>0</v>
      </c>
      <c r="AK125" s="180">
        <v>0</v>
      </c>
      <c r="AL125" s="180">
        <v>0</v>
      </c>
      <c r="AM125" s="180">
        <v>200900</v>
      </c>
      <c r="AN125" s="180">
        <v>14695</v>
      </c>
      <c r="AO125" s="180">
        <v>39510</v>
      </c>
      <c r="AP125" s="180">
        <v>0</v>
      </c>
      <c r="AQ125" s="180">
        <v>0</v>
      </c>
      <c r="AR125" s="180">
        <v>16104</v>
      </c>
      <c r="AS125" s="180">
        <v>0</v>
      </c>
      <c r="AT125" s="180">
        <v>40436</v>
      </c>
      <c r="AU125" s="180">
        <v>0</v>
      </c>
      <c r="AV125" s="180">
        <v>3092004</v>
      </c>
      <c r="AW125" s="180">
        <v>0</v>
      </c>
      <c r="AX125" s="180">
        <v>0</v>
      </c>
      <c r="AY125" s="180">
        <v>0</v>
      </c>
      <c r="AZ125" s="180">
        <v>31985</v>
      </c>
      <c r="BA125" s="180">
        <v>0</v>
      </c>
      <c r="BB125" s="180">
        <v>0</v>
      </c>
      <c r="BC125" s="180">
        <v>0</v>
      </c>
      <c r="BD125" s="180">
        <v>370686</v>
      </c>
      <c r="BE125" s="180">
        <v>0</v>
      </c>
      <c r="BF125" s="180">
        <v>0</v>
      </c>
      <c r="BG125" s="180">
        <v>0</v>
      </c>
      <c r="BH125" s="180">
        <v>0</v>
      </c>
      <c r="BI125" s="180">
        <v>0</v>
      </c>
      <c r="BJ125" s="180">
        <v>0</v>
      </c>
      <c r="BK125" s="180">
        <v>68721</v>
      </c>
      <c r="BL125" s="180">
        <v>0</v>
      </c>
      <c r="BM125" s="180">
        <v>13504</v>
      </c>
      <c r="BN125" s="180">
        <v>102630</v>
      </c>
      <c r="BO125" s="180">
        <v>30806</v>
      </c>
      <c r="BP125" s="180">
        <v>0</v>
      </c>
      <c r="BQ125" s="180">
        <v>0</v>
      </c>
      <c r="BR125" s="180">
        <v>35605</v>
      </c>
      <c r="BS125" s="180">
        <v>0</v>
      </c>
      <c r="BT125" s="180">
        <v>26744</v>
      </c>
      <c r="BU125" s="180">
        <v>17268</v>
      </c>
      <c r="BV125" s="180">
        <v>0</v>
      </c>
      <c r="BW125" s="180">
        <v>0</v>
      </c>
      <c r="BX125" s="180">
        <v>0</v>
      </c>
      <c r="BY125" s="180">
        <v>0</v>
      </c>
      <c r="BZ125" s="180">
        <v>28662</v>
      </c>
      <c r="CA125" s="180">
        <v>10711</v>
      </c>
      <c r="CB125" s="180">
        <v>8654</v>
      </c>
      <c r="CC125" s="180">
        <v>0</v>
      </c>
      <c r="CD125" s="180">
        <v>0</v>
      </c>
    </row>
    <row r="126" spans="1:82" x14ac:dyDescent="0.3">
      <c r="A126" s="180">
        <v>191</v>
      </c>
      <c r="C126" s="180"/>
      <c r="D126" s="180">
        <v>0</v>
      </c>
      <c r="E126" s="180">
        <v>0</v>
      </c>
      <c r="F126" s="180">
        <v>0</v>
      </c>
      <c r="G126" s="180">
        <v>0</v>
      </c>
      <c r="H126" s="180">
        <v>0</v>
      </c>
      <c r="I126" s="180">
        <v>0</v>
      </c>
      <c r="J126" s="180">
        <v>0</v>
      </c>
      <c r="K126" s="180">
        <v>0</v>
      </c>
      <c r="L126" s="180">
        <v>0</v>
      </c>
      <c r="M126" s="180">
        <v>0</v>
      </c>
      <c r="N126" s="180">
        <v>0</v>
      </c>
      <c r="O126" s="180">
        <v>302472</v>
      </c>
      <c r="P126" s="180">
        <v>0</v>
      </c>
      <c r="Q126" s="180">
        <v>43249</v>
      </c>
      <c r="R126" s="180">
        <v>0</v>
      </c>
      <c r="S126" s="180">
        <v>0</v>
      </c>
      <c r="T126" s="180">
        <v>0</v>
      </c>
      <c r="U126" s="180">
        <v>31086</v>
      </c>
      <c r="V126" s="180">
        <v>0</v>
      </c>
      <c r="W126" s="180">
        <v>0</v>
      </c>
      <c r="X126" s="180">
        <v>0</v>
      </c>
      <c r="Y126" s="180">
        <v>2194218</v>
      </c>
      <c r="Z126" s="180">
        <v>33080</v>
      </c>
      <c r="AA126" s="180">
        <v>0</v>
      </c>
      <c r="AB126" s="180">
        <v>713834</v>
      </c>
      <c r="AC126" s="180">
        <v>0</v>
      </c>
      <c r="AD126" s="180">
        <v>0</v>
      </c>
      <c r="AE126" s="180">
        <v>84000</v>
      </c>
      <c r="AF126" s="180">
        <v>21930</v>
      </c>
      <c r="AG126" s="180">
        <v>0</v>
      </c>
      <c r="AH126" s="180">
        <v>0</v>
      </c>
      <c r="AI126" s="180">
        <v>0</v>
      </c>
      <c r="AJ126" s="180">
        <v>0</v>
      </c>
      <c r="AK126" s="180">
        <v>0</v>
      </c>
      <c r="AL126" s="180">
        <v>0</v>
      </c>
      <c r="AM126" s="180">
        <v>20275</v>
      </c>
      <c r="AN126" s="180">
        <v>0</v>
      </c>
      <c r="AO126" s="180">
        <v>0</v>
      </c>
      <c r="AP126" s="180">
        <v>0</v>
      </c>
      <c r="AQ126" s="180">
        <v>0</v>
      </c>
      <c r="AR126" s="180">
        <v>250000</v>
      </c>
      <c r="AS126" s="180">
        <v>0</v>
      </c>
      <c r="AT126" s="180">
        <v>0</v>
      </c>
      <c r="AU126" s="180">
        <v>0</v>
      </c>
      <c r="AV126" s="180">
        <v>0</v>
      </c>
      <c r="AW126" s="180">
        <v>0</v>
      </c>
      <c r="AX126" s="180">
        <v>0</v>
      </c>
      <c r="AY126" s="180">
        <v>0</v>
      </c>
      <c r="AZ126" s="180">
        <v>0</v>
      </c>
      <c r="BA126" s="180">
        <v>0</v>
      </c>
      <c r="BB126" s="180">
        <v>0</v>
      </c>
      <c r="BC126" s="180">
        <v>0</v>
      </c>
      <c r="BD126" s="180">
        <v>4222191</v>
      </c>
      <c r="BE126" s="180">
        <v>0</v>
      </c>
      <c r="BF126" s="180">
        <v>43235</v>
      </c>
      <c r="BG126" s="180">
        <v>0</v>
      </c>
      <c r="BH126" s="180">
        <v>0</v>
      </c>
      <c r="BI126" s="180">
        <v>0</v>
      </c>
      <c r="BJ126" s="180">
        <v>0</v>
      </c>
      <c r="BK126" s="180">
        <v>263698</v>
      </c>
      <c r="BL126" s="180">
        <v>0</v>
      </c>
      <c r="BM126" s="180">
        <v>988075</v>
      </c>
      <c r="BN126" s="180">
        <v>0</v>
      </c>
      <c r="BO126" s="180">
        <v>0</v>
      </c>
      <c r="BP126" s="180">
        <v>0</v>
      </c>
      <c r="BQ126" s="180">
        <v>0</v>
      </c>
      <c r="BR126" s="180">
        <v>0</v>
      </c>
      <c r="BS126" s="180">
        <v>0</v>
      </c>
      <c r="BT126" s="180">
        <v>50000</v>
      </c>
      <c r="BU126" s="180">
        <v>0</v>
      </c>
      <c r="BV126" s="180">
        <v>0</v>
      </c>
      <c r="BW126" s="180">
        <v>0</v>
      </c>
      <c r="BX126" s="180">
        <v>0</v>
      </c>
      <c r="BY126" s="180">
        <v>0</v>
      </c>
      <c r="BZ126" s="180">
        <v>210044</v>
      </c>
      <c r="CA126" s="180">
        <v>0</v>
      </c>
      <c r="CB126" s="180">
        <v>0</v>
      </c>
      <c r="CC126" s="180">
        <v>0</v>
      </c>
      <c r="CD126" s="180">
        <v>0</v>
      </c>
    </row>
    <row r="127" spans="1:82" s="969" customFormat="1" x14ac:dyDescent="0.3">
      <c r="A127" s="969">
        <v>1053</v>
      </c>
      <c r="C127" s="969" t="s">
        <v>2893</v>
      </c>
    </row>
    <row r="128" spans="1:82" x14ac:dyDescent="0.3">
      <c r="A128" s="180">
        <v>352</v>
      </c>
      <c r="C128" s="180"/>
      <c r="D128" s="180">
        <v>0</v>
      </c>
      <c r="E128" s="180">
        <v>0</v>
      </c>
      <c r="F128" s="180">
        <v>0</v>
      </c>
      <c r="G128" s="180">
        <v>0</v>
      </c>
      <c r="H128" s="180">
        <v>0</v>
      </c>
      <c r="I128" s="180">
        <v>0</v>
      </c>
      <c r="J128" s="180">
        <v>0</v>
      </c>
      <c r="K128" s="180">
        <v>0</v>
      </c>
      <c r="L128" s="180">
        <v>0</v>
      </c>
      <c r="M128" s="180">
        <v>0</v>
      </c>
      <c r="N128" s="180">
        <v>0</v>
      </c>
      <c r="O128" s="180">
        <v>0</v>
      </c>
      <c r="P128" s="180">
        <v>0</v>
      </c>
      <c r="Q128" s="180">
        <v>0</v>
      </c>
      <c r="R128" s="180">
        <v>0</v>
      </c>
      <c r="S128" s="180">
        <v>0</v>
      </c>
      <c r="T128" s="180">
        <v>750000</v>
      </c>
      <c r="U128" s="180">
        <v>0</v>
      </c>
      <c r="V128" s="180">
        <v>0</v>
      </c>
      <c r="W128" s="180">
        <v>0</v>
      </c>
      <c r="X128" s="180">
        <v>0</v>
      </c>
      <c r="Y128" s="180">
        <v>0</v>
      </c>
      <c r="Z128" s="180">
        <v>26425</v>
      </c>
      <c r="AA128" s="180">
        <v>0</v>
      </c>
      <c r="AB128" s="180">
        <v>0</v>
      </c>
      <c r="AC128" s="180">
        <v>0</v>
      </c>
      <c r="AD128" s="180">
        <v>0</v>
      </c>
      <c r="AE128" s="180">
        <v>0</v>
      </c>
      <c r="AF128" s="180">
        <v>0</v>
      </c>
      <c r="AG128" s="180">
        <v>0</v>
      </c>
      <c r="AH128" s="180">
        <v>0</v>
      </c>
      <c r="AI128" s="180">
        <v>0</v>
      </c>
      <c r="AJ128" s="180">
        <v>0</v>
      </c>
      <c r="AK128" s="180">
        <v>0</v>
      </c>
      <c r="AL128" s="180">
        <v>0</v>
      </c>
      <c r="AM128" s="180">
        <v>0</v>
      </c>
      <c r="AN128" s="180">
        <v>0</v>
      </c>
      <c r="AO128" s="180">
        <v>0</v>
      </c>
      <c r="AP128" s="180">
        <v>0</v>
      </c>
      <c r="AQ128" s="180">
        <v>0</v>
      </c>
      <c r="AR128" s="180">
        <v>0</v>
      </c>
      <c r="AS128" s="180">
        <v>0</v>
      </c>
      <c r="AT128" s="180">
        <v>23527</v>
      </c>
      <c r="AU128" s="180">
        <v>0</v>
      </c>
      <c r="AV128" s="180">
        <v>444298</v>
      </c>
      <c r="AW128" s="180">
        <v>0</v>
      </c>
      <c r="AX128" s="180">
        <v>0</v>
      </c>
      <c r="AY128" s="180">
        <v>0</v>
      </c>
      <c r="AZ128" s="180">
        <v>0</v>
      </c>
      <c r="BA128" s="180">
        <v>0</v>
      </c>
      <c r="BB128" s="180">
        <v>0</v>
      </c>
      <c r="BC128" s="180">
        <v>0</v>
      </c>
      <c r="BD128" s="180">
        <v>0</v>
      </c>
      <c r="BE128" s="180">
        <v>0</v>
      </c>
      <c r="BF128" s="180">
        <v>11275</v>
      </c>
      <c r="BG128" s="180">
        <v>0</v>
      </c>
      <c r="BH128" s="180">
        <v>0</v>
      </c>
      <c r="BI128" s="180">
        <v>0</v>
      </c>
      <c r="BJ128" s="180">
        <v>0</v>
      </c>
      <c r="BK128" s="180">
        <v>0</v>
      </c>
      <c r="BL128" s="180">
        <v>0</v>
      </c>
      <c r="BM128" s="180">
        <v>0</v>
      </c>
      <c r="BN128" s="180">
        <v>0</v>
      </c>
      <c r="BO128" s="180">
        <v>0</v>
      </c>
      <c r="BP128" s="180">
        <v>0</v>
      </c>
      <c r="BQ128" s="180">
        <v>0</v>
      </c>
      <c r="BR128" s="180">
        <v>0</v>
      </c>
      <c r="BS128" s="180">
        <v>0</v>
      </c>
      <c r="BT128" s="180">
        <v>0</v>
      </c>
      <c r="BU128" s="180">
        <v>2002784</v>
      </c>
      <c r="BV128" s="180">
        <v>0</v>
      </c>
      <c r="BW128" s="180">
        <v>0</v>
      </c>
      <c r="BX128" s="180">
        <v>0</v>
      </c>
      <c r="BY128" s="180">
        <v>0</v>
      </c>
      <c r="BZ128" s="180">
        <v>0</v>
      </c>
      <c r="CA128" s="180">
        <v>0</v>
      </c>
      <c r="CB128" s="180">
        <v>0</v>
      </c>
      <c r="CC128" s="180">
        <v>0</v>
      </c>
      <c r="CD128" s="180">
        <v>0</v>
      </c>
    </row>
    <row r="129" spans="1:82" x14ac:dyDescent="0.3">
      <c r="A129" s="180">
        <v>986</v>
      </c>
      <c r="C129" s="180"/>
      <c r="D129" s="180">
        <v>0</v>
      </c>
      <c r="E129" s="180">
        <v>0</v>
      </c>
      <c r="F129" s="180">
        <v>0</v>
      </c>
      <c r="G129" s="180">
        <v>0</v>
      </c>
      <c r="H129" s="180">
        <v>0</v>
      </c>
      <c r="I129" s="180">
        <v>0</v>
      </c>
      <c r="J129" s="180">
        <v>0</v>
      </c>
      <c r="K129" s="180">
        <v>0</v>
      </c>
      <c r="L129" s="180">
        <v>0</v>
      </c>
      <c r="M129" s="180">
        <v>0</v>
      </c>
      <c r="N129" s="180">
        <v>0</v>
      </c>
      <c r="O129" s="180">
        <v>0</v>
      </c>
      <c r="P129" s="180">
        <v>0</v>
      </c>
      <c r="Q129" s="180">
        <v>0</v>
      </c>
      <c r="R129" s="180">
        <v>0</v>
      </c>
      <c r="S129" s="180">
        <v>0</v>
      </c>
      <c r="T129" s="180">
        <v>0</v>
      </c>
      <c r="U129" s="180">
        <v>0</v>
      </c>
      <c r="V129" s="180">
        <v>0</v>
      </c>
      <c r="W129" s="180">
        <v>0</v>
      </c>
      <c r="X129" s="180">
        <v>0</v>
      </c>
      <c r="Y129" s="180">
        <v>0</v>
      </c>
      <c r="Z129" s="180">
        <v>0</v>
      </c>
      <c r="AA129" s="180">
        <v>0</v>
      </c>
      <c r="AB129" s="180">
        <v>0</v>
      </c>
      <c r="AC129" s="180">
        <v>0</v>
      </c>
      <c r="AD129" s="180">
        <v>0</v>
      </c>
      <c r="AE129" s="180">
        <v>0</v>
      </c>
      <c r="AF129" s="180">
        <v>0</v>
      </c>
      <c r="AG129" s="180">
        <v>0</v>
      </c>
      <c r="AH129" s="180">
        <v>0</v>
      </c>
      <c r="AI129" s="180">
        <v>0</v>
      </c>
      <c r="AJ129" s="180">
        <v>0</v>
      </c>
      <c r="AK129" s="180">
        <v>0</v>
      </c>
      <c r="AL129" s="180">
        <v>0</v>
      </c>
      <c r="AM129" s="180">
        <v>0</v>
      </c>
      <c r="AN129" s="180">
        <v>0</v>
      </c>
      <c r="AO129" s="180">
        <v>0</v>
      </c>
      <c r="AP129" s="180">
        <v>0</v>
      </c>
      <c r="AQ129" s="180">
        <v>0</v>
      </c>
      <c r="AR129" s="180">
        <v>0</v>
      </c>
      <c r="AS129" s="180">
        <v>0</v>
      </c>
      <c r="AT129" s="180">
        <v>0</v>
      </c>
      <c r="AU129" s="180">
        <v>0</v>
      </c>
      <c r="AV129" s="180">
        <v>444298</v>
      </c>
      <c r="AW129" s="180">
        <v>0</v>
      </c>
      <c r="AX129" s="180">
        <v>0</v>
      </c>
      <c r="AY129" s="180">
        <v>0</v>
      </c>
      <c r="AZ129" s="180">
        <v>0</v>
      </c>
      <c r="BA129" s="180">
        <v>0</v>
      </c>
      <c r="BB129" s="180">
        <v>0</v>
      </c>
      <c r="BC129" s="180">
        <v>0</v>
      </c>
      <c r="BD129" s="180">
        <v>0</v>
      </c>
      <c r="BE129" s="180">
        <v>0</v>
      </c>
      <c r="BF129" s="180">
        <v>0</v>
      </c>
      <c r="BG129" s="180">
        <v>0</v>
      </c>
      <c r="BH129" s="180">
        <v>0</v>
      </c>
      <c r="BI129" s="180">
        <v>0</v>
      </c>
      <c r="BJ129" s="180">
        <v>0</v>
      </c>
      <c r="BK129" s="180">
        <v>0</v>
      </c>
      <c r="BL129" s="180">
        <v>0</v>
      </c>
      <c r="BM129" s="180">
        <v>0</v>
      </c>
      <c r="BN129" s="180">
        <v>0</v>
      </c>
      <c r="BO129" s="180">
        <v>0</v>
      </c>
      <c r="BP129" s="180">
        <v>0</v>
      </c>
      <c r="BQ129" s="180">
        <v>0</v>
      </c>
      <c r="BR129" s="180">
        <v>0</v>
      </c>
      <c r="BS129" s="180">
        <v>0</v>
      </c>
      <c r="BT129" s="180">
        <v>0</v>
      </c>
      <c r="BU129" s="180">
        <v>0</v>
      </c>
      <c r="BV129" s="180">
        <v>0</v>
      </c>
      <c r="BW129" s="180">
        <v>0</v>
      </c>
      <c r="BX129" s="180">
        <v>0</v>
      </c>
      <c r="BY129" s="180">
        <v>0</v>
      </c>
      <c r="BZ129" s="180">
        <v>0</v>
      </c>
      <c r="CA129" s="180">
        <v>0</v>
      </c>
      <c r="CB129" s="180">
        <v>0</v>
      </c>
      <c r="CC129" s="180">
        <v>0</v>
      </c>
      <c r="CD129" s="180">
        <v>0</v>
      </c>
    </row>
    <row r="130" spans="1:82" x14ac:dyDescent="0.3">
      <c r="A130" s="180">
        <v>353</v>
      </c>
      <c r="C130" s="180"/>
      <c r="D130" s="180">
        <v>0</v>
      </c>
      <c r="E130" s="180">
        <v>0</v>
      </c>
      <c r="F130" s="180">
        <v>0</v>
      </c>
      <c r="G130" s="180">
        <v>0</v>
      </c>
      <c r="H130" s="180">
        <v>0</v>
      </c>
      <c r="I130" s="180">
        <v>0</v>
      </c>
      <c r="J130" s="180">
        <v>0</v>
      </c>
      <c r="K130" s="180">
        <v>0</v>
      </c>
      <c r="L130" s="180">
        <v>0</v>
      </c>
      <c r="M130" s="180">
        <v>0</v>
      </c>
      <c r="N130" s="180">
        <v>0</v>
      </c>
      <c r="O130" s="180">
        <v>0</v>
      </c>
      <c r="P130" s="180">
        <v>0</v>
      </c>
      <c r="Q130" s="180">
        <v>445182</v>
      </c>
      <c r="R130" s="180">
        <v>0</v>
      </c>
      <c r="S130" s="180">
        <v>0</v>
      </c>
      <c r="T130" s="180">
        <v>0</v>
      </c>
      <c r="U130" s="180">
        <v>160000</v>
      </c>
      <c r="V130" s="180">
        <v>0</v>
      </c>
      <c r="W130" s="180">
        <v>0</v>
      </c>
      <c r="X130" s="180">
        <v>0</v>
      </c>
      <c r="Y130" s="180">
        <v>13351</v>
      </c>
      <c r="Z130" s="180">
        <v>29071</v>
      </c>
      <c r="AA130" s="180">
        <v>0</v>
      </c>
      <c r="AB130" s="180">
        <v>0</v>
      </c>
      <c r="AC130" s="180">
        <v>0</v>
      </c>
      <c r="AD130" s="180">
        <v>0</v>
      </c>
      <c r="AE130" s="180">
        <v>0</v>
      </c>
      <c r="AF130" s="180">
        <v>0</v>
      </c>
      <c r="AG130" s="180">
        <v>101203</v>
      </c>
      <c r="AH130" s="180">
        <v>0</v>
      </c>
      <c r="AI130" s="180">
        <v>0</v>
      </c>
      <c r="AJ130" s="180">
        <v>500000</v>
      </c>
      <c r="AK130" s="180">
        <v>0</v>
      </c>
      <c r="AL130" s="180">
        <v>0</v>
      </c>
      <c r="AM130" s="180">
        <v>0</v>
      </c>
      <c r="AN130" s="180">
        <v>0</v>
      </c>
      <c r="AO130" s="180">
        <v>0</v>
      </c>
      <c r="AP130" s="180">
        <v>0</v>
      </c>
      <c r="AQ130" s="180">
        <v>0</v>
      </c>
      <c r="AR130" s="180">
        <v>0</v>
      </c>
      <c r="AS130" s="180">
        <v>0</v>
      </c>
      <c r="AT130" s="180">
        <v>84732</v>
      </c>
      <c r="AU130" s="180">
        <v>0</v>
      </c>
      <c r="AV130" s="180">
        <v>876298</v>
      </c>
      <c r="AW130" s="180">
        <v>0</v>
      </c>
      <c r="AX130" s="180">
        <v>0</v>
      </c>
      <c r="AY130" s="180">
        <v>0</v>
      </c>
      <c r="AZ130" s="180">
        <v>0</v>
      </c>
      <c r="BA130" s="180">
        <v>0</v>
      </c>
      <c r="BB130" s="180">
        <v>0</v>
      </c>
      <c r="BC130" s="180">
        <v>0</v>
      </c>
      <c r="BD130" s="180">
        <v>225975</v>
      </c>
      <c r="BE130" s="180">
        <v>0</v>
      </c>
      <c r="BF130" s="180">
        <v>0</v>
      </c>
      <c r="BG130" s="180">
        <v>0</v>
      </c>
      <c r="BH130" s="180">
        <v>0</v>
      </c>
      <c r="BI130" s="180">
        <v>0</v>
      </c>
      <c r="BJ130" s="180">
        <v>0</v>
      </c>
      <c r="BK130" s="180">
        <v>0</v>
      </c>
      <c r="BL130" s="180">
        <v>0</v>
      </c>
      <c r="BM130" s="180">
        <v>0</v>
      </c>
      <c r="BN130" s="180">
        <v>0</v>
      </c>
      <c r="BO130" s="180">
        <v>0</v>
      </c>
      <c r="BP130" s="180">
        <v>0</v>
      </c>
      <c r="BQ130" s="180">
        <v>0</v>
      </c>
      <c r="BR130" s="180">
        <v>0</v>
      </c>
      <c r="BS130" s="180">
        <v>0</v>
      </c>
      <c r="BT130" s="180">
        <v>0</v>
      </c>
      <c r="BU130" s="180">
        <v>2002784</v>
      </c>
      <c r="BV130" s="180">
        <v>0</v>
      </c>
      <c r="BW130" s="180">
        <v>0</v>
      </c>
      <c r="BX130" s="180">
        <v>0</v>
      </c>
      <c r="BY130" s="180">
        <v>0</v>
      </c>
      <c r="BZ130" s="180">
        <v>0</v>
      </c>
      <c r="CA130" s="180">
        <v>0</v>
      </c>
      <c r="CB130" s="180">
        <v>0</v>
      </c>
      <c r="CC130" s="180">
        <v>0</v>
      </c>
      <c r="CD130" s="180">
        <v>0</v>
      </c>
    </row>
    <row r="131" spans="1:82" x14ac:dyDescent="0.3">
      <c r="A131" s="180">
        <v>50</v>
      </c>
      <c r="C131" s="180"/>
      <c r="D131" s="180">
        <v>0</v>
      </c>
      <c r="E131" s="180">
        <v>0</v>
      </c>
      <c r="F131" s="180">
        <v>0</v>
      </c>
      <c r="G131" s="180">
        <v>0</v>
      </c>
      <c r="H131" s="180">
        <v>0</v>
      </c>
      <c r="I131" s="180">
        <v>0</v>
      </c>
      <c r="J131" s="180">
        <v>-46126</v>
      </c>
      <c r="K131" s="180">
        <v>0</v>
      </c>
      <c r="L131" s="180">
        <v>0</v>
      </c>
      <c r="M131" s="180">
        <v>0</v>
      </c>
      <c r="N131" s="180">
        <v>0</v>
      </c>
      <c r="O131" s="180">
        <v>66844</v>
      </c>
      <c r="P131" s="180">
        <v>0</v>
      </c>
      <c r="Q131" s="180">
        <v>7860991</v>
      </c>
      <c r="R131" s="180">
        <v>63649</v>
      </c>
      <c r="S131" s="180">
        <v>0</v>
      </c>
      <c r="T131" s="180">
        <v>1793422</v>
      </c>
      <c r="U131" s="180">
        <v>512163</v>
      </c>
      <c r="V131" s="180">
        <v>1951606</v>
      </c>
      <c r="W131" s="180">
        <v>0</v>
      </c>
      <c r="X131" s="180">
        <v>0</v>
      </c>
      <c r="Y131" s="180">
        <v>2611347</v>
      </c>
      <c r="Z131" s="180">
        <v>-152782</v>
      </c>
      <c r="AA131" s="180">
        <v>2940758</v>
      </c>
      <c r="AB131" s="180">
        <v>300472</v>
      </c>
      <c r="AC131" s="180">
        <v>109386</v>
      </c>
      <c r="AD131" s="180">
        <v>297828</v>
      </c>
      <c r="AE131" s="180">
        <v>-390521</v>
      </c>
      <c r="AF131" s="180">
        <v>-186871</v>
      </c>
      <c r="AG131" s="180">
        <v>-1254926</v>
      </c>
      <c r="AH131" s="180">
        <v>-3581193</v>
      </c>
      <c r="AI131" s="180">
        <v>3907266</v>
      </c>
      <c r="AJ131" s="180">
        <v>-540472</v>
      </c>
      <c r="AK131" s="180">
        <v>0</v>
      </c>
      <c r="AL131" s="180">
        <v>0</v>
      </c>
      <c r="AM131" s="180">
        <v>386789</v>
      </c>
      <c r="AN131" s="180">
        <v>-64457</v>
      </c>
      <c r="AO131" s="180">
        <v>-61913</v>
      </c>
      <c r="AP131" s="180">
        <v>0</v>
      </c>
      <c r="AQ131" s="180">
        <v>0</v>
      </c>
      <c r="AR131" s="180">
        <v>596356</v>
      </c>
      <c r="AS131" s="180">
        <v>0</v>
      </c>
      <c r="AT131" s="180">
        <v>67264</v>
      </c>
      <c r="AU131" s="180">
        <v>0</v>
      </c>
      <c r="AV131" s="180">
        <v>1387897</v>
      </c>
      <c r="AW131" s="180">
        <v>0</v>
      </c>
      <c r="AX131" s="180">
        <v>-108766</v>
      </c>
      <c r="AY131" s="180">
        <v>860494</v>
      </c>
      <c r="AZ131" s="180">
        <v>-78500</v>
      </c>
      <c r="BA131" s="180">
        <v>-48860</v>
      </c>
      <c r="BB131" s="180">
        <v>0</v>
      </c>
      <c r="BC131" s="180">
        <v>-50192</v>
      </c>
      <c r="BD131" s="180">
        <v>6075787</v>
      </c>
      <c r="BE131" s="180">
        <v>0</v>
      </c>
      <c r="BF131" s="180">
        <v>9663</v>
      </c>
      <c r="BG131" s="180">
        <v>0</v>
      </c>
      <c r="BH131" s="180">
        <v>0</v>
      </c>
      <c r="BI131" s="180">
        <v>-48610</v>
      </c>
      <c r="BJ131" s="180">
        <v>0</v>
      </c>
      <c r="BK131" s="180">
        <v>-182192</v>
      </c>
      <c r="BL131" s="180">
        <v>0</v>
      </c>
      <c r="BM131" s="180">
        <v>820986</v>
      </c>
      <c r="BN131" s="180">
        <v>132108</v>
      </c>
      <c r="BO131" s="180">
        <v>-12960</v>
      </c>
      <c r="BP131" s="180">
        <v>47893</v>
      </c>
      <c r="BQ131" s="180">
        <v>0</v>
      </c>
      <c r="BR131" s="180">
        <v>-24176</v>
      </c>
      <c r="BS131" s="180">
        <v>0</v>
      </c>
      <c r="BT131" s="180">
        <v>-174819</v>
      </c>
      <c r="BU131" s="180">
        <v>172230</v>
      </c>
      <c r="BV131" s="180">
        <v>0</v>
      </c>
      <c r="BW131" s="180">
        <v>0</v>
      </c>
      <c r="BX131" s="180">
        <v>50443</v>
      </c>
      <c r="BY131" s="180">
        <v>-19003</v>
      </c>
      <c r="BZ131" s="180">
        <v>100842</v>
      </c>
      <c r="CA131" s="180">
        <v>-131854</v>
      </c>
      <c r="CB131" s="180">
        <v>-2929</v>
      </c>
      <c r="CC131" s="180">
        <v>0</v>
      </c>
      <c r="CD131" s="180">
        <v>-35808</v>
      </c>
    </row>
    <row r="132" spans="1:82" x14ac:dyDescent="0.3">
      <c r="A132" s="180">
        <v>377</v>
      </c>
      <c r="C132" s="180"/>
      <c r="D132" s="180">
        <v>0</v>
      </c>
      <c r="E132" s="180">
        <v>0</v>
      </c>
      <c r="F132" s="180">
        <v>0</v>
      </c>
      <c r="G132" s="180">
        <v>0</v>
      </c>
      <c r="H132" s="180">
        <v>0</v>
      </c>
      <c r="I132" s="180">
        <v>0</v>
      </c>
      <c r="J132" s="180">
        <v>0</v>
      </c>
      <c r="K132" s="180">
        <v>0</v>
      </c>
      <c r="L132" s="180">
        <v>0</v>
      </c>
      <c r="M132" s="180">
        <v>0</v>
      </c>
      <c r="N132" s="180">
        <v>0</v>
      </c>
      <c r="O132" s="180">
        <v>0</v>
      </c>
      <c r="P132" s="180">
        <v>0</v>
      </c>
      <c r="Q132" s="180">
        <v>0</v>
      </c>
      <c r="R132" s="180">
        <v>0</v>
      </c>
      <c r="S132" s="180">
        <v>0</v>
      </c>
      <c r="T132" s="180">
        <v>102881</v>
      </c>
      <c r="U132" s="180">
        <v>0</v>
      </c>
      <c r="V132" s="180">
        <v>-431318</v>
      </c>
      <c r="W132" s="180">
        <v>0</v>
      </c>
      <c r="X132" s="180">
        <v>0</v>
      </c>
      <c r="Y132" s="180">
        <v>24595</v>
      </c>
      <c r="Z132" s="180">
        <v>0</v>
      </c>
      <c r="AA132" s="180">
        <v>0</v>
      </c>
      <c r="AB132" s="180">
        <v>0</v>
      </c>
      <c r="AC132" s="180">
        <v>0</v>
      </c>
      <c r="AD132" s="180">
        <v>0</v>
      </c>
      <c r="AE132" s="180">
        <v>-144166</v>
      </c>
      <c r="AF132" s="180">
        <v>0</v>
      </c>
      <c r="AG132" s="180">
        <v>-324472</v>
      </c>
      <c r="AH132" s="180">
        <v>0</v>
      </c>
      <c r="AI132" s="180">
        <v>0</v>
      </c>
      <c r="AJ132" s="180">
        <v>0</v>
      </c>
      <c r="AK132" s="180">
        <v>0</v>
      </c>
      <c r="AL132" s="180">
        <v>0</v>
      </c>
      <c r="AM132" s="180">
        <v>0</v>
      </c>
      <c r="AN132" s="180">
        <v>0</v>
      </c>
      <c r="AO132" s="180">
        <v>0</v>
      </c>
      <c r="AP132" s="180">
        <v>0</v>
      </c>
      <c r="AQ132" s="180">
        <v>0</v>
      </c>
      <c r="AR132" s="180">
        <v>0</v>
      </c>
      <c r="AS132" s="180">
        <v>0</v>
      </c>
      <c r="AT132" s="180">
        <v>325000</v>
      </c>
      <c r="AU132" s="180">
        <v>0</v>
      </c>
      <c r="AV132" s="180">
        <v>0</v>
      </c>
      <c r="AW132" s="180">
        <v>0</v>
      </c>
      <c r="AX132" s="180">
        <v>2</v>
      </c>
      <c r="AY132" s="180">
        <v>0</v>
      </c>
      <c r="AZ132" s="180">
        <v>0</v>
      </c>
      <c r="BA132" s="180">
        <v>0</v>
      </c>
      <c r="BB132" s="180">
        <v>0</v>
      </c>
      <c r="BC132" s="180">
        <v>1</v>
      </c>
      <c r="BD132" s="180">
        <v>0</v>
      </c>
      <c r="BE132" s="180">
        <v>0</v>
      </c>
      <c r="BF132" s="180">
        <v>0</v>
      </c>
      <c r="BG132" s="180">
        <v>0</v>
      </c>
      <c r="BH132" s="180">
        <v>0</v>
      </c>
      <c r="BI132" s="180">
        <v>0</v>
      </c>
      <c r="BJ132" s="180">
        <v>0</v>
      </c>
      <c r="BK132" s="180">
        <v>0</v>
      </c>
      <c r="BL132" s="180">
        <v>0</v>
      </c>
      <c r="BM132" s="180">
        <v>0</v>
      </c>
      <c r="BN132" s="180">
        <v>0</v>
      </c>
      <c r="BO132" s="180">
        <v>0</v>
      </c>
      <c r="BP132" s="180">
        <v>0</v>
      </c>
      <c r="BQ132" s="180">
        <v>0</v>
      </c>
      <c r="BR132" s="180">
        <v>0</v>
      </c>
      <c r="BS132" s="180">
        <v>0</v>
      </c>
      <c r="BT132" s="180">
        <v>0</v>
      </c>
      <c r="BU132" s="180">
        <v>0</v>
      </c>
      <c r="BV132" s="180">
        <v>0</v>
      </c>
      <c r="BW132" s="180">
        <v>0</v>
      </c>
      <c r="BX132" s="180">
        <v>0</v>
      </c>
      <c r="BY132" s="180">
        <v>0</v>
      </c>
      <c r="BZ132" s="180">
        <v>0</v>
      </c>
      <c r="CA132" s="180">
        <v>0</v>
      </c>
      <c r="CB132" s="180">
        <v>0</v>
      </c>
      <c r="CC132" s="180">
        <v>0</v>
      </c>
      <c r="CD132" s="180">
        <v>18986</v>
      </c>
    </row>
    <row r="133" spans="1:82" x14ac:dyDescent="0.3">
      <c r="A133" s="180">
        <v>537</v>
      </c>
      <c r="C133" s="180"/>
      <c r="D133" s="180">
        <v>0</v>
      </c>
      <c r="E133" s="180">
        <v>0</v>
      </c>
      <c r="F133" s="180">
        <v>0</v>
      </c>
      <c r="G133" s="180">
        <v>0</v>
      </c>
      <c r="H133" s="180">
        <v>2</v>
      </c>
      <c r="I133" s="180">
        <v>0</v>
      </c>
      <c r="J133" s="180">
        <v>1</v>
      </c>
      <c r="K133" s="180">
        <v>0</v>
      </c>
      <c r="L133" s="180">
        <v>0</v>
      </c>
      <c r="M133" s="180">
        <v>0</v>
      </c>
      <c r="N133" s="180">
        <v>2</v>
      </c>
      <c r="O133" s="180">
        <v>2</v>
      </c>
      <c r="P133" s="180">
        <v>2</v>
      </c>
      <c r="Q133" s="180">
        <v>1</v>
      </c>
      <c r="R133" s="180">
        <v>2</v>
      </c>
      <c r="S133" s="180">
        <v>0</v>
      </c>
      <c r="T133" s="180">
        <v>2</v>
      </c>
      <c r="U133" s="180">
        <v>2</v>
      </c>
      <c r="V133" s="180">
        <v>2</v>
      </c>
      <c r="W133" s="180">
        <v>0</v>
      </c>
      <c r="X133" s="180">
        <v>0</v>
      </c>
      <c r="Y133" s="180">
        <v>2</v>
      </c>
      <c r="Z133" s="180">
        <v>2</v>
      </c>
      <c r="AA133" s="180">
        <v>1</v>
      </c>
      <c r="AB133" s="180">
        <v>2</v>
      </c>
      <c r="AC133" s="180">
        <v>2</v>
      </c>
      <c r="AD133" s="180">
        <v>2</v>
      </c>
      <c r="AE133" s="180">
        <v>0</v>
      </c>
      <c r="AF133" s="180">
        <v>2</v>
      </c>
      <c r="AG133" s="180">
        <v>2</v>
      </c>
      <c r="AH133" s="180">
        <v>2</v>
      </c>
      <c r="AI133" s="180">
        <v>2</v>
      </c>
      <c r="AJ133" s="180">
        <v>2</v>
      </c>
      <c r="AK133" s="180">
        <v>0</v>
      </c>
      <c r="AL133" s="180">
        <v>0</v>
      </c>
      <c r="AM133" s="180">
        <v>1</v>
      </c>
      <c r="AN133" s="180">
        <v>2</v>
      </c>
      <c r="AO133" s="180">
        <v>2</v>
      </c>
      <c r="AP133" s="180">
        <v>0</v>
      </c>
      <c r="AQ133" s="180">
        <v>2</v>
      </c>
      <c r="AR133" s="180">
        <v>1</v>
      </c>
      <c r="AS133" s="180">
        <v>0</v>
      </c>
      <c r="AT133" s="180">
        <v>1</v>
      </c>
      <c r="AU133" s="180">
        <v>0</v>
      </c>
      <c r="AV133" s="180">
        <v>2</v>
      </c>
      <c r="AW133" s="180">
        <v>2</v>
      </c>
      <c r="AX133" s="180">
        <v>2</v>
      </c>
      <c r="AY133" s="180">
        <v>2</v>
      </c>
      <c r="AZ133" s="180">
        <v>2</v>
      </c>
      <c r="BA133" s="180">
        <v>2</v>
      </c>
      <c r="BB133" s="180">
        <v>2</v>
      </c>
      <c r="BC133" s="180">
        <v>2</v>
      </c>
      <c r="BD133" s="180">
        <v>2</v>
      </c>
      <c r="BE133" s="180">
        <v>2</v>
      </c>
      <c r="BF133" s="180">
        <v>2</v>
      </c>
      <c r="BG133" s="180">
        <v>0</v>
      </c>
      <c r="BH133" s="180">
        <v>0</v>
      </c>
      <c r="BI133" s="180">
        <v>1</v>
      </c>
      <c r="BJ133" s="180">
        <v>0</v>
      </c>
      <c r="BK133" s="180">
        <v>2</v>
      </c>
      <c r="BL133" s="180">
        <v>0</v>
      </c>
      <c r="BM133" s="180">
        <v>1</v>
      </c>
      <c r="BN133" s="180">
        <v>2</v>
      </c>
      <c r="BO133" s="180">
        <v>2</v>
      </c>
      <c r="BP133" s="180">
        <v>2</v>
      </c>
      <c r="BQ133" s="180">
        <v>2</v>
      </c>
      <c r="BR133" s="180">
        <v>2</v>
      </c>
      <c r="BS133" s="180">
        <v>2</v>
      </c>
      <c r="BT133" s="180">
        <v>2</v>
      </c>
      <c r="BU133" s="180">
        <v>2</v>
      </c>
      <c r="BV133" s="180">
        <v>0</v>
      </c>
      <c r="BW133" s="180">
        <v>0</v>
      </c>
      <c r="BX133" s="180">
        <v>1</v>
      </c>
      <c r="BY133" s="180">
        <v>1</v>
      </c>
      <c r="BZ133" s="180">
        <v>2</v>
      </c>
      <c r="CA133" s="180">
        <v>2</v>
      </c>
      <c r="CB133" s="180">
        <v>2</v>
      </c>
      <c r="CC133" s="180">
        <v>0</v>
      </c>
      <c r="CD133" s="180">
        <v>2</v>
      </c>
    </row>
    <row r="134" spans="1:82" x14ac:dyDescent="0.3">
      <c r="A134" s="180">
        <v>538</v>
      </c>
      <c r="C134" s="180"/>
      <c r="D134" s="180">
        <v>0</v>
      </c>
      <c r="E134" s="180">
        <v>0</v>
      </c>
      <c r="F134" s="180">
        <v>0</v>
      </c>
      <c r="G134" s="180">
        <v>0</v>
      </c>
      <c r="H134" s="180">
        <v>2</v>
      </c>
      <c r="I134" s="180">
        <v>0</v>
      </c>
      <c r="J134" s="180">
        <v>1</v>
      </c>
      <c r="K134" s="180">
        <v>0</v>
      </c>
      <c r="L134" s="180">
        <v>0</v>
      </c>
      <c r="M134" s="180">
        <v>0</v>
      </c>
      <c r="N134" s="180">
        <v>2</v>
      </c>
      <c r="O134" s="180">
        <v>2</v>
      </c>
      <c r="P134" s="180">
        <v>2</v>
      </c>
      <c r="Q134" s="180">
        <v>1</v>
      </c>
      <c r="R134" s="180">
        <v>2</v>
      </c>
      <c r="S134" s="180">
        <v>0</v>
      </c>
      <c r="T134" s="180">
        <v>2</v>
      </c>
      <c r="U134" s="180">
        <v>2</v>
      </c>
      <c r="V134" s="180">
        <v>2</v>
      </c>
      <c r="W134" s="180">
        <v>0</v>
      </c>
      <c r="X134" s="180">
        <v>0</v>
      </c>
      <c r="Y134" s="180">
        <v>2</v>
      </c>
      <c r="Z134" s="180">
        <v>2</v>
      </c>
      <c r="AA134" s="180">
        <v>1</v>
      </c>
      <c r="AB134" s="180">
        <v>2</v>
      </c>
      <c r="AC134" s="180">
        <v>2</v>
      </c>
      <c r="AD134" s="180">
        <v>2</v>
      </c>
      <c r="AE134" s="180">
        <v>0</v>
      </c>
      <c r="AF134" s="180">
        <v>2</v>
      </c>
      <c r="AG134" s="180">
        <v>2</v>
      </c>
      <c r="AH134" s="180">
        <v>2</v>
      </c>
      <c r="AI134" s="180">
        <v>2</v>
      </c>
      <c r="AJ134" s="180">
        <v>2</v>
      </c>
      <c r="AK134" s="180">
        <v>0</v>
      </c>
      <c r="AL134" s="180">
        <v>0</v>
      </c>
      <c r="AM134" s="180">
        <v>2</v>
      </c>
      <c r="AN134" s="180">
        <v>1</v>
      </c>
      <c r="AO134" s="180">
        <v>2</v>
      </c>
      <c r="AP134" s="180">
        <v>0</v>
      </c>
      <c r="AQ134" s="180">
        <v>2</v>
      </c>
      <c r="AR134" s="180">
        <v>2</v>
      </c>
      <c r="AS134" s="180">
        <v>0</v>
      </c>
      <c r="AT134" s="180">
        <v>2</v>
      </c>
      <c r="AU134" s="180">
        <v>0</v>
      </c>
      <c r="AV134" s="180">
        <v>2</v>
      </c>
      <c r="AW134" s="180">
        <v>2</v>
      </c>
      <c r="AX134" s="180">
        <v>2</v>
      </c>
      <c r="AY134" s="180">
        <v>2</v>
      </c>
      <c r="AZ134" s="180">
        <v>1</v>
      </c>
      <c r="BA134" s="180">
        <v>2</v>
      </c>
      <c r="BB134" s="180">
        <v>2</v>
      </c>
      <c r="BC134" s="180">
        <v>2</v>
      </c>
      <c r="BD134" s="180">
        <v>1</v>
      </c>
      <c r="BE134" s="180">
        <v>2</v>
      </c>
      <c r="BF134" s="180">
        <v>2</v>
      </c>
      <c r="BG134" s="180">
        <v>0</v>
      </c>
      <c r="BH134" s="180">
        <v>0</v>
      </c>
      <c r="BI134" s="180">
        <v>1</v>
      </c>
      <c r="BJ134" s="180">
        <v>0</v>
      </c>
      <c r="BK134" s="180">
        <v>2</v>
      </c>
      <c r="BL134" s="180">
        <v>0</v>
      </c>
      <c r="BM134" s="180">
        <v>1</v>
      </c>
      <c r="BN134" s="180">
        <v>2</v>
      </c>
      <c r="BO134" s="180">
        <v>2</v>
      </c>
      <c r="BP134" s="180">
        <v>1</v>
      </c>
      <c r="BQ134" s="180">
        <v>2</v>
      </c>
      <c r="BR134" s="180">
        <v>2</v>
      </c>
      <c r="BS134" s="180">
        <v>2</v>
      </c>
      <c r="BT134" s="180">
        <v>2</v>
      </c>
      <c r="BU134" s="180">
        <v>2</v>
      </c>
      <c r="BV134" s="180">
        <v>0</v>
      </c>
      <c r="BW134" s="180">
        <v>0</v>
      </c>
      <c r="BX134" s="180">
        <v>1</v>
      </c>
      <c r="BY134" s="180">
        <v>2</v>
      </c>
      <c r="BZ134" s="180">
        <v>1</v>
      </c>
      <c r="CA134" s="180">
        <v>1</v>
      </c>
      <c r="CB134" s="180">
        <v>2</v>
      </c>
      <c r="CC134" s="180">
        <v>0</v>
      </c>
      <c r="CD134" s="180">
        <v>2</v>
      </c>
    </row>
    <row r="135" spans="1:82" s="968" customFormat="1" x14ac:dyDescent="0.3">
      <c r="B135" s="968" t="s">
        <v>2892</v>
      </c>
    </row>
    <row r="136" spans="1:82" x14ac:dyDescent="0.3">
      <c r="A136" s="180">
        <v>97</v>
      </c>
      <c r="C136" s="180"/>
      <c r="D136" s="180">
        <v>0</v>
      </c>
      <c r="E136" s="180">
        <v>0</v>
      </c>
      <c r="F136" s="180">
        <v>0</v>
      </c>
      <c r="G136" s="180">
        <v>0</v>
      </c>
      <c r="H136" s="180">
        <v>0</v>
      </c>
      <c r="I136" s="180">
        <v>0</v>
      </c>
      <c r="J136" s="180">
        <v>0</v>
      </c>
      <c r="K136" s="180">
        <v>0</v>
      </c>
      <c r="L136" s="180">
        <v>0</v>
      </c>
      <c r="M136" s="180">
        <v>0</v>
      </c>
      <c r="N136" s="180">
        <v>0</v>
      </c>
      <c r="O136" s="180">
        <v>0</v>
      </c>
      <c r="P136" s="180">
        <v>0</v>
      </c>
      <c r="Q136" s="180">
        <v>56218225</v>
      </c>
      <c r="R136" s="180">
        <v>0</v>
      </c>
      <c r="S136" s="180">
        <v>0</v>
      </c>
      <c r="T136" s="180">
        <v>0</v>
      </c>
      <c r="U136" s="180">
        <v>0</v>
      </c>
      <c r="V136" s="180">
        <v>29547080</v>
      </c>
      <c r="W136" s="180">
        <v>0</v>
      </c>
      <c r="X136" s="180">
        <v>0</v>
      </c>
      <c r="Y136" s="180">
        <v>0</v>
      </c>
      <c r="Z136" s="180">
        <v>0</v>
      </c>
      <c r="AA136" s="180">
        <v>0</v>
      </c>
      <c r="AB136" s="180">
        <v>0</v>
      </c>
      <c r="AC136" s="180">
        <v>0</v>
      </c>
      <c r="AD136" s="180">
        <v>0</v>
      </c>
      <c r="AE136" s="180">
        <v>0</v>
      </c>
      <c r="AF136" s="180">
        <v>0</v>
      </c>
      <c r="AG136" s="180">
        <v>0</v>
      </c>
      <c r="AH136" s="180">
        <v>0</v>
      </c>
      <c r="AI136" s="180">
        <v>53475524</v>
      </c>
      <c r="AJ136" s="180">
        <v>0</v>
      </c>
      <c r="AK136" s="180">
        <v>0</v>
      </c>
      <c r="AL136" s="180">
        <v>0</v>
      </c>
      <c r="AM136" s="180">
        <v>15142020</v>
      </c>
      <c r="AN136" s="180">
        <v>0</v>
      </c>
      <c r="AO136" s="180">
        <v>0</v>
      </c>
      <c r="AP136" s="180">
        <v>0</v>
      </c>
      <c r="AQ136" s="180">
        <v>0</v>
      </c>
      <c r="AR136" s="180">
        <v>0</v>
      </c>
      <c r="AS136" s="180">
        <v>0</v>
      </c>
      <c r="AT136" s="180">
        <v>0</v>
      </c>
      <c r="AU136" s="180">
        <v>0</v>
      </c>
      <c r="AV136" s="180">
        <v>0</v>
      </c>
      <c r="AW136" s="180">
        <v>0</v>
      </c>
      <c r="AX136" s="180">
        <v>0</v>
      </c>
      <c r="AY136" s="180">
        <v>0</v>
      </c>
      <c r="AZ136" s="180">
        <v>0</v>
      </c>
      <c r="BA136" s="180">
        <v>0</v>
      </c>
      <c r="BB136" s="180">
        <v>0</v>
      </c>
      <c r="BC136" s="180">
        <v>0</v>
      </c>
      <c r="BD136" s="180">
        <v>0</v>
      </c>
      <c r="BE136" s="180">
        <v>0</v>
      </c>
      <c r="BF136" s="180">
        <v>0</v>
      </c>
      <c r="BG136" s="180">
        <v>0</v>
      </c>
      <c r="BH136" s="180">
        <v>0</v>
      </c>
      <c r="BI136" s="180">
        <v>0</v>
      </c>
      <c r="BJ136" s="180">
        <v>0</v>
      </c>
      <c r="BK136" s="180">
        <v>0</v>
      </c>
      <c r="BL136" s="180">
        <v>0</v>
      </c>
      <c r="BM136" s="180">
        <v>0</v>
      </c>
      <c r="BN136" s="180">
        <v>0</v>
      </c>
      <c r="BO136" s="180">
        <v>0</v>
      </c>
      <c r="BP136" s="180">
        <v>0</v>
      </c>
      <c r="BQ136" s="180">
        <v>0</v>
      </c>
      <c r="BR136" s="180">
        <v>2776436</v>
      </c>
      <c r="BS136" s="180">
        <v>11384233</v>
      </c>
      <c r="BT136" s="180">
        <v>0</v>
      </c>
      <c r="BU136" s="180">
        <v>0</v>
      </c>
      <c r="BV136" s="180">
        <v>0</v>
      </c>
      <c r="BW136" s="180">
        <v>0</v>
      </c>
      <c r="BX136" s="180">
        <v>0</v>
      </c>
      <c r="BY136" s="180">
        <v>0</v>
      </c>
      <c r="BZ136" s="180">
        <v>0</v>
      </c>
      <c r="CA136" s="180">
        <v>0</v>
      </c>
      <c r="CB136" s="180">
        <v>0</v>
      </c>
      <c r="CC136" s="180">
        <v>0</v>
      </c>
      <c r="CD136" s="180">
        <v>0</v>
      </c>
    </row>
    <row r="137" spans="1:82" x14ac:dyDescent="0.3">
      <c r="A137" s="180">
        <v>93</v>
      </c>
      <c r="C137" s="180"/>
      <c r="D137" s="180">
        <v>0</v>
      </c>
      <c r="E137" s="180">
        <v>0</v>
      </c>
      <c r="F137" s="180">
        <v>0</v>
      </c>
      <c r="G137" s="180">
        <v>0</v>
      </c>
      <c r="H137" s="180">
        <v>0</v>
      </c>
      <c r="I137" s="180">
        <v>0</v>
      </c>
      <c r="J137" s="180">
        <v>0</v>
      </c>
      <c r="K137" s="180">
        <v>0</v>
      </c>
      <c r="L137" s="180">
        <v>0</v>
      </c>
      <c r="M137" s="180">
        <v>0</v>
      </c>
      <c r="N137" s="180">
        <v>0</v>
      </c>
      <c r="O137" s="180">
        <v>0</v>
      </c>
      <c r="P137" s="180">
        <v>0</v>
      </c>
      <c r="Q137" s="180">
        <v>56560743</v>
      </c>
      <c r="R137" s="180">
        <v>0</v>
      </c>
      <c r="S137" s="180">
        <v>0</v>
      </c>
      <c r="T137" s="180">
        <v>0</v>
      </c>
      <c r="U137" s="180">
        <v>0</v>
      </c>
      <c r="V137" s="180">
        <v>35795668</v>
      </c>
      <c r="W137" s="180">
        <v>0</v>
      </c>
      <c r="X137" s="180">
        <v>0</v>
      </c>
      <c r="Y137" s="180">
        <v>0</v>
      </c>
      <c r="Z137" s="180">
        <v>0</v>
      </c>
      <c r="AA137" s="180">
        <v>0</v>
      </c>
      <c r="AB137" s="180">
        <v>0</v>
      </c>
      <c r="AC137" s="180">
        <v>0</v>
      </c>
      <c r="AD137" s="180">
        <v>0</v>
      </c>
      <c r="AE137" s="180">
        <v>0</v>
      </c>
      <c r="AF137" s="180">
        <v>0</v>
      </c>
      <c r="AG137" s="180">
        <v>0</v>
      </c>
      <c r="AH137" s="180">
        <v>0</v>
      </c>
      <c r="AI137" s="180">
        <v>53758413</v>
      </c>
      <c r="AJ137" s="180">
        <v>0</v>
      </c>
      <c r="AK137" s="180">
        <v>0</v>
      </c>
      <c r="AL137" s="180">
        <v>0</v>
      </c>
      <c r="AM137" s="180">
        <v>15913847</v>
      </c>
      <c r="AN137" s="180">
        <v>0</v>
      </c>
      <c r="AO137" s="180">
        <v>0</v>
      </c>
      <c r="AP137" s="180">
        <v>0</v>
      </c>
      <c r="AQ137" s="180">
        <v>0</v>
      </c>
      <c r="AR137" s="180">
        <v>0</v>
      </c>
      <c r="AS137" s="180">
        <v>0</v>
      </c>
      <c r="AT137" s="180">
        <v>0</v>
      </c>
      <c r="AU137" s="180">
        <v>0</v>
      </c>
      <c r="AV137" s="180">
        <v>0</v>
      </c>
      <c r="AW137" s="180">
        <v>0</v>
      </c>
      <c r="AX137" s="180">
        <v>0</v>
      </c>
      <c r="AY137" s="180">
        <v>0</v>
      </c>
      <c r="AZ137" s="180">
        <v>0</v>
      </c>
      <c r="BA137" s="180">
        <v>0</v>
      </c>
      <c r="BB137" s="180">
        <v>0</v>
      </c>
      <c r="BC137" s="180">
        <v>0</v>
      </c>
      <c r="BD137" s="180">
        <v>0</v>
      </c>
      <c r="BE137" s="180">
        <v>0</v>
      </c>
      <c r="BF137" s="180">
        <v>0</v>
      </c>
      <c r="BG137" s="180">
        <v>0</v>
      </c>
      <c r="BH137" s="180">
        <v>0</v>
      </c>
      <c r="BI137" s="180">
        <v>0</v>
      </c>
      <c r="BJ137" s="180">
        <v>0</v>
      </c>
      <c r="BK137" s="180">
        <v>0</v>
      </c>
      <c r="BL137" s="180">
        <v>0</v>
      </c>
      <c r="BM137" s="180">
        <v>0</v>
      </c>
      <c r="BN137" s="180">
        <v>0</v>
      </c>
      <c r="BO137" s="180">
        <v>0</v>
      </c>
      <c r="BP137" s="180">
        <v>0</v>
      </c>
      <c r="BQ137" s="180">
        <v>0</v>
      </c>
      <c r="BR137" s="180">
        <v>2896135</v>
      </c>
      <c r="BS137" s="180">
        <v>11558536</v>
      </c>
      <c r="BT137" s="180">
        <v>0</v>
      </c>
      <c r="BU137" s="180">
        <v>0</v>
      </c>
      <c r="BV137" s="180">
        <v>0</v>
      </c>
      <c r="BW137" s="180">
        <v>0</v>
      </c>
      <c r="BX137" s="180">
        <v>0</v>
      </c>
      <c r="BY137" s="180">
        <v>0</v>
      </c>
      <c r="BZ137" s="180">
        <v>0</v>
      </c>
      <c r="CA137" s="180">
        <v>0</v>
      </c>
      <c r="CB137" s="180">
        <v>0</v>
      </c>
      <c r="CC137" s="180">
        <v>0</v>
      </c>
      <c r="CD137" s="180">
        <v>0</v>
      </c>
    </row>
    <row r="138" spans="1:82" x14ac:dyDescent="0.3">
      <c r="A138" s="180">
        <v>99</v>
      </c>
      <c r="C138" s="180"/>
      <c r="D138" s="180">
        <v>0</v>
      </c>
      <c r="E138" s="180">
        <v>0</v>
      </c>
      <c r="F138" s="180">
        <v>0</v>
      </c>
      <c r="G138" s="180">
        <v>0</v>
      </c>
      <c r="H138" s="180">
        <v>0</v>
      </c>
      <c r="I138" s="180">
        <v>0</v>
      </c>
      <c r="J138" s="180">
        <v>0</v>
      </c>
      <c r="K138" s="180">
        <v>0</v>
      </c>
      <c r="L138" s="180">
        <v>0</v>
      </c>
      <c r="M138" s="180">
        <v>0</v>
      </c>
      <c r="N138" s="180">
        <v>0</v>
      </c>
      <c r="O138" s="180">
        <v>0</v>
      </c>
      <c r="P138" s="180">
        <v>0</v>
      </c>
      <c r="Q138" s="180">
        <v>45725211</v>
      </c>
      <c r="R138" s="180">
        <v>0</v>
      </c>
      <c r="S138" s="180">
        <v>0</v>
      </c>
      <c r="T138" s="180">
        <v>0</v>
      </c>
      <c r="U138" s="180">
        <v>0</v>
      </c>
      <c r="V138" s="180">
        <v>25712326</v>
      </c>
      <c r="W138" s="180">
        <v>0</v>
      </c>
      <c r="X138" s="180">
        <v>0</v>
      </c>
      <c r="Y138" s="180">
        <v>0</v>
      </c>
      <c r="Z138" s="180">
        <v>0</v>
      </c>
      <c r="AA138" s="180">
        <v>0</v>
      </c>
      <c r="AB138" s="180">
        <v>0</v>
      </c>
      <c r="AC138" s="180">
        <v>0</v>
      </c>
      <c r="AD138" s="180">
        <v>0</v>
      </c>
      <c r="AE138" s="180">
        <v>0</v>
      </c>
      <c r="AF138" s="180">
        <v>0</v>
      </c>
      <c r="AG138" s="180">
        <v>0</v>
      </c>
      <c r="AH138" s="180">
        <v>0</v>
      </c>
      <c r="AI138" s="180">
        <v>37433060</v>
      </c>
      <c r="AJ138" s="180">
        <v>0</v>
      </c>
      <c r="AK138" s="180">
        <v>0</v>
      </c>
      <c r="AL138" s="180">
        <v>0</v>
      </c>
      <c r="AM138" s="180">
        <v>10961033</v>
      </c>
      <c r="AN138" s="180">
        <v>0</v>
      </c>
      <c r="AO138" s="180">
        <v>0</v>
      </c>
      <c r="AP138" s="180">
        <v>0</v>
      </c>
      <c r="AQ138" s="180">
        <v>0</v>
      </c>
      <c r="AR138" s="180">
        <v>0</v>
      </c>
      <c r="AS138" s="180">
        <v>0</v>
      </c>
      <c r="AT138" s="180">
        <v>0</v>
      </c>
      <c r="AU138" s="180">
        <v>0</v>
      </c>
      <c r="AV138" s="180">
        <v>0</v>
      </c>
      <c r="AW138" s="180">
        <v>0</v>
      </c>
      <c r="AX138" s="180">
        <v>0</v>
      </c>
      <c r="AY138" s="180">
        <v>0</v>
      </c>
      <c r="AZ138" s="180">
        <v>0</v>
      </c>
      <c r="BA138" s="180">
        <v>0</v>
      </c>
      <c r="BB138" s="180">
        <v>0</v>
      </c>
      <c r="BC138" s="180">
        <v>0</v>
      </c>
      <c r="BD138" s="180">
        <v>0</v>
      </c>
      <c r="BE138" s="180">
        <v>0</v>
      </c>
      <c r="BF138" s="180">
        <v>0</v>
      </c>
      <c r="BG138" s="180">
        <v>0</v>
      </c>
      <c r="BH138" s="180">
        <v>0</v>
      </c>
      <c r="BI138" s="180">
        <v>0</v>
      </c>
      <c r="BJ138" s="180">
        <v>0</v>
      </c>
      <c r="BK138" s="180">
        <v>0</v>
      </c>
      <c r="BL138" s="180">
        <v>0</v>
      </c>
      <c r="BM138" s="180">
        <v>0</v>
      </c>
      <c r="BN138" s="180">
        <v>0</v>
      </c>
      <c r="BO138" s="180">
        <v>0</v>
      </c>
      <c r="BP138" s="180">
        <v>0</v>
      </c>
      <c r="BQ138" s="180">
        <v>0</v>
      </c>
      <c r="BR138" s="180">
        <v>1553387</v>
      </c>
      <c r="BS138" s="180">
        <v>8652729</v>
      </c>
      <c r="BT138" s="180">
        <v>0</v>
      </c>
      <c r="BU138" s="180">
        <v>0</v>
      </c>
      <c r="BV138" s="180">
        <v>0</v>
      </c>
      <c r="BW138" s="180">
        <v>0</v>
      </c>
      <c r="BX138" s="180">
        <v>0</v>
      </c>
      <c r="BY138" s="180">
        <v>0</v>
      </c>
      <c r="BZ138" s="180">
        <v>0</v>
      </c>
      <c r="CA138" s="180">
        <v>0</v>
      </c>
      <c r="CB138" s="180">
        <v>0</v>
      </c>
      <c r="CC138" s="180">
        <v>0</v>
      </c>
      <c r="CD138" s="180">
        <v>0</v>
      </c>
    </row>
    <row r="139" spans="1:82" x14ac:dyDescent="0.3">
      <c r="A139" s="180">
        <v>52</v>
      </c>
      <c r="C139" s="180"/>
      <c r="D139" s="180">
        <v>0</v>
      </c>
      <c r="E139" s="180">
        <v>0</v>
      </c>
      <c r="F139" s="180">
        <v>0</v>
      </c>
      <c r="G139" s="180">
        <v>0</v>
      </c>
      <c r="H139" s="180">
        <v>0</v>
      </c>
      <c r="I139" s="180">
        <v>0</v>
      </c>
      <c r="J139" s="180">
        <v>0</v>
      </c>
      <c r="K139" s="180">
        <v>0</v>
      </c>
      <c r="L139" s="180">
        <v>0</v>
      </c>
      <c r="M139" s="180">
        <v>0</v>
      </c>
      <c r="N139" s="180">
        <v>0</v>
      </c>
      <c r="O139" s="180">
        <v>0</v>
      </c>
      <c r="P139" s="180">
        <v>0</v>
      </c>
      <c r="Q139" s="180">
        <v>2686405</v>
      </c>
      <c r="R139" s="180">
        <v>0</v>
      </c>
      <c r="S139" s="180">
        <v>0</v>
      </c>
      <c r="T139" s="180">
        <v>0</v>
      </c>
      <c r="U139" s="180">
        <v>0</v>
      </c>
      <c r="V139" s="180">
        <v>985851</v>
      </c>
      <c r="W139" s="180">
        <v>0</v>
      </c>
      <c r="X139" s="180">
        <v>0</v>
      </c>
      <c r="Y139" s="180">
        <v>0</v>
      </c>
      <c r="Z139" s="180">
        <v>0</v>
      </c>
      <c r="AA139" s="180">
        <v>0</v>
      </c>
      <c r="AB139" s="180">
        <v>0</v>
      </c>
      <c r="AC139" s="180">
        <v>0</v>
      </c>
      <c r="AD139" s="180">
        <v>0</v>
      </c>
      <c r="AE139" s="180">
        <v>0</v>
      </c>
      <c r="AF139" s="180">
        <v>0</v>
      </c>
      <c r="AG139" s="180">
        <v>0</v>
      </c>
      <c r="AH139" s="180">
        <v>0</v>
      </c>
      <c r="AI139" s="180">
        <v>2346443</v>
      </c>
      <c r="AJ139" s="180">
        <v>0</v>
      </c>
      <c r="AK139" s="180">
        <v>0</v>
      </c>
      <c r="AL139" s="180">
        <v>0</v>
      </c>
      <c r="AM139" s="180">
        <v>1189612</v>
      </c>
      <c r="AN139" s="180">
        <v>0</v>
      </c>
      <c r="AO139" s="180">
        <v>0</v>
      </c>
      <c r="AP139" s="180">
        <v>0</v>
      </c>
      <c r="AQ139" s="180">
        <v>0</v>
      </c>
      <c r="AR139" s="180">
        <v>0</v>
      </c>
      <c r="AS139" s="180">
        <v>0</v>
      </c>
      <c r="AT139" s="180">
        <v>0</v>
      </c>
      <c r="AU139" s="180">
        <v>0</v>
      </c>
      <c r="AV139" s="180">
        <v>0</v>
      </c>
      <c r="AW139" s="180">
        <v>0</v>
      </c>
      <c r="AX139" s="180">
        <v>0</v>
      </c>
      <c r="AY139" s="180">
        <v>0</v>
      </c>
      <c r="AZ139" s="180">
        <v>0</v>
      </c>
      <c r="BA139" s="180">
        <v>0</v>
      </c>
      <c r="BB139" s="180">
        <v>0</v>
      </c>
      <c r="BC139" s="180">
        <v>0</v>
      </c>
      <c r="BD139" s="180">
        <v>0</v>
      </c>
      <c r="BE139" s="180">
        <v>0</v>
      </c>
      <c r="BF139" s="180">
        <v>0</v>
      </c>
      <c r="BG139" s="180">
        <v>0</v>
      </c>
      <c r="BH139" s="180">
        <v>0</v>
      </c>
      <c r="BI139" s="180">
        <v>0</v>
      </c>
      <c r="BJ139" s="180">
        <v>0</v>
      </c>
      <c r="BK139" s="180">
        <v>0</v>
      </c>
      <c r="BL139" s="180">
        <v>0</v>
      </c>
      <c r="BM139" s="180">
        <v>0</v>
      </c>
      <c r="BN139" s="180">
        <v>0</v>
      </c>
      <c r="BO139" s="180">
        <v>0</v>
      </c>
      <c r="BP139" s="180">
        <v>0</v>
      </c>
      <c r="BQ139" s="180">
        <v>0</v>
      </c>
      <c r="BR139" s="180">
        <v>42955</v>
      </c>
      <c r="BS139" s="180">
        <v>590658</v>
      </c>
      <c r="BT139" s="180">
        <v>0</v>
      </c>
      <c r="BU139" s="180">
        <v>0</v>
      </c>
      <c r="BV139" s="180">
        <v>0</v>
      </c>
      <c r="BW139" s="180">
        <v>0</v>
      </c>
      <c r="BX139" s="180">
        <v>0</v>
      </c>
      <c r="BY139" s="180">
        <v>0</v>
      </c>
      <c r="BZ139" s="180">
        <v>0</v>
      </c>
      <c r="CA139" s="180">
        <v>0</v>
      </c>
      <c r="CB139" s="180">
        <v>0</v>
      </c>
      <c r="CC139" s="180">
        <v>0</v>
      </c>
      <c r="CD139" s="180">
        <v>0</v>
      </c>
    </row>
    <row r="140" spans="1:82" x14ac:dyDescent="0.3">
      <c r="A140" s="180">
        <v>94</v>
      </c>
      <c r="C140" s="180"/>
      <c r="D140" s="180">
        <v>0</v>
      </c>
      <c r="E140" s="180">
        <v>0</v>
      </c>
      <c r="F140" s="180">
        <v>0</v>
      </c>
      <c r="G140" s="180">
        <v>0</v>
      </c>
      <c r="H140" s="180">
        <v>0</v>
      </c>
      <c r="I140" s="180">
        <v>0</v>
      </c>
      <c r="J140" s="180">
        <v>0</v>
      </c>
      <c r="K140" s="180">
        <v>0</v>
      </c>
      <c r="L140" s="180">
        <v>0</v>
      </c>
      <c r="M140" s="180">
        <v>0</v>
      </c>
      <c r="N140" s="180">
        <v>0</v>
      </c>
      <c r="O140" s="180">
        <v>0</v>
      </c>
      <c r="P140" s="180">
        <v>0</v>
      </c>
      <c r="Q140" s="180">
        <v>54535965</v>
      </c>
      <c r="R140" s="180">
        <v>0</v>
      </c>
      <c r="S140" s="180">
        <v>0</v>
      </c>
      <c r="T140" s="180">
        <v>0</v>
      </c>
      <c r="U140" s="180">
        <v>0</v>
      </c>
      <c r="V140" s="180">
        <v>28110304</v>
      </c>
      <c r="W140" s="180">
        <v>0</v>
      </c>
      <c r="X140" s="180">
        <v>0</v>
      </c>
      <c r="Y140" s="180">
        <v>0</v>
      </c>
      <c r="Z140" s="180">
        <v>0</v>
      </c>
      <c r="AA140" s="180">
        <v>0</v>
      </c>
      <c r="AB140" s="180">
        <v>0</v>
      </c>
      <c r="AC140" s="180">
        <v>0</v>
      </c>
      <c r="AD140" s="180">
        <v>0</v>
      </c>
      <c r="AE140" s="180">
        <v>0</v>
      </c>
      <c r="AF140" s="180">
        <v>0</v>
      </c>
      <c r="AG140" s="180">
        <v>0</v>
      </c>
      <c r="AH140" s="180">
        <v>0</v>
      </c>
      <c r="AI140" s="180">
        <v>48831597</v>
      </c>
      <c r="AJ140" s="180">
        <v>0</v>
      </c>
      <c r="AK140" s="180">
        <v>0</v>
      </c>
      <c r="AL140" s="180">
        <v>0</v>
      </c>
      <c r="AM140" s="180">
        <v>15552552</v>
      </c>
      <c r="AN140" s="180">
        <v>0</v>
      </c>
      <c r="AO140" s="180">
        <v>0</v>
      </c>
      <c r="AP140" s="180">
        <v>0</v>
      </c>
      <c r="AQ140" s="180">
        <v>0</v>
      </c>
      <c r="AR140" s="180">
        <v>0</v>
      </c>
      <c r="AS140" s="180">
        <v>0</v>
      </c>
      <c r="AT140" s="180">
        <v>0</v>
      </c>
      <c r="AU140" s="180">
        <v>0</v>
      </c>
      <c r="AV140" s="180">
        <v>0</v>
      </c>
      <c r="AW140" s="180">
        <v>0</v>
      </c>
      <c r="AX140" s="180">
        <v>0</v>
      </c>
      <c r="AY140" s="180">
        <v>0</v>
      </c>
      <c r="AZ140" s="180">
        <v>0</v>
      </c>
      <c r="BA140" s="180">
        <v>0</v>
      </c>
      <c r="BB140" s="180">
        <v>0</v>
      </c>
      <c r="BC140" s="180">
        <v>0</v>
      </c>
      <c r="BD140" s="180">
        <v>0</v>
      </c>
      <c r="BE140" s="180">
        <v>0</v>
      </c>
      <c r="BF140" s="180">
        <v>0</v>
      </c>
      <c r="BG140" s="180">
        <v>0</v>
      </c>
      <c r="BH140" s="180">
        <v>0</v>
      </c>
      <c r="BI140" s="180">
        <v>0</v>
      </c>
      <c r="BJ140" s="180">
        <v>0</v>
      </c>
      <c r="BK140" s="180">
        <v>0</v>
      </c>
      <c r="BL140" s="180">
        <v>0</v>
      </c>
      <c r="BM140" s="180">
        <v>0</v>
      </c>
      <c r="BN140" s="180">
        <v>0</v>
      </c>
      <c r="BO140" s="180">
        <v>0</v>
      </c>
      <c r="BP140" s="180">
        <v>0</v>
      </c>
      <c r="BQ140" s="180">
        <v>0</v>
      </c>
      <c r="BR140" s="180">
        <v>2351257</v>
      </c>
      <c r="BS140" s="180">
        <v>10759341</v>
      </c>
      <c r="BT140" s="180">
        <v>0</v>
      </c>
      <c r="BU140" s="180">
        <v>0</v>
      </c>
      <c r="BV140" s="180">
        <v>0</v>
      </c>
      <c r="BW140" s="180">
        <v>0</v>
      </c>
      <c r="BX140" s="180">
        <v>0</v>
      </c>
      <c r="BY140" s="180">
        <v>0</v>
      </c>
      <c r="BZ140" s="180">
        <v>0</v>
      </c>
      <c r="CA140" s="180">
        <v>0</v>
      </c>
      <c r="CB140" s="180">
        <v>0</v>
      </c>
      <c r="CC140" s="180">
        <v>0</v>
      </c>
      <c r="CD140" s="180">
        <v>0</v>
      </c>
    </row>
    <row r="141" spans="1:82" x14ac:dyDescent="0.3">
      <c r="A141" s="180">
        <v>98</v>
      </c>
      <c r="C141" s="180"/>
      <c r="D141" s="180">
        <v>0</v>
      </c>
      <c r="E141" s="180">
        <v>0</v>
      </c>
      <c r="F141" s="180">
        <v>0</v>
      </c>
      <c r="G141" s="180">
        <v>0</v>
      </c>
      <c r="H141" s="180">
        <v>0</v>
      </c>
      <c r="I141" s="180">
        <v>0</v>
      </c>
      <c r="J141" s="180">
        <v>0</v>
      </c>
      <c r="K141" s="180">
        <v>0</v>
      </c>
      <c r="L141" s="180">
        <v>0</v>
      </c>
      <c r="M141" s="180">
        <v>0</v>
      </c>
      <c r="N141" s="180">
        <v>0</v>
      </c>
      <c r="O141" s="180">
        <v>0</v>
      </c>
      <c r="P141" s="180">
        <v>0</v>
      </c>
      <c r="Q141" s="180">
        <v>640366</v>
      </c>
      <c r="R141" s="180">
        <v>0</v>
      </c>
      <c r="S141" s="180">
        <v>0</v>
      </c>
      <c r="T141" s="180">
        <v>0</v>
      </c>
      <c r="U141" s="180">
        <v>0</v>
      </c>
      <c r="V141" s="180">
        <v>4141</v>
      </c>
      <c r="W141" s="180">
        <v>0</v>
      </c>
      <c r="X141" s="180">
        <v>0</v>
      </c>
      <c r="Y141" s="180">
        <v>0</v>
      </c>
      <c r="Z141" s="180">
        <v>0</v>
      </c>
      <c r="AA141" s="180">
        <v>0</v>
      </c>
      <c r="AB141" s="180">
        <v>0</v>
      </c>
      <c r="AC141" s="180">
        <v>0</v>
      </c>
      <c r="AD141" s="180">
        <v>0</v>
      </c>
      <c r="AE141" s="180">
        <v>0</v>
      </c>
      <c r="AF141" s="180">
        <v>0</v>
      </c>
      <c r="AG141" s="180">
        <v>0</v>
      </c>
      <c r="AH141" s="180">
        <v>0</v>
      </c>
      <c r="AI141" s="180">
        <v>127017</v>
      </c>
      <c r="AJ141" s="180">
        <v>0</v>
      </c>
      <c r="AK141" s="180">
        <v>0</v>
      </c>
      <c r="AL141" s="180">
        <v>0</v>
      </c>
      <c r="AM141" s="180">
        <v>112051</v>
      </c>
      <c r="AN141" s="180">
        <v>0</v>
      </c>
      <c r="AO141" s="180">
        <v>0</v>
      </c>
      <c r="AP141" s="180">
        <v>0</v>
      </c>
      <c r="AQ141" s="180">
        <v>0</v>
      </c>
      <c r="AR141" s="180">
        <v>0</v>
      </c>
      <c r="AS141" s="180">
        <v>0</v>
      </c>
      <c r="AT141" s="180">
        <v>0</v>
      </c>
      <c r="AU141" s="180">
        <v>0</v>
      </c>
      <c r="AV141" s="180">
        <v>0</v>
      </c>
      <c r="AW141" s="180">
        <v>0</v>
      </c>
      <c r="AX141" s="180">
        <v>0</v>
      </c>
      <c r="AY141" s="180">
        <v>0</v>
      </c>
      <c r="AZ141" s="180">
        <v>0</v>
      </c>
      <c r="BA141" s="180">
        <v>0</v>
      </c>
      <c r="BB141" s="180">
        <v>0</v>
      </c>
      <c r="BC141" s="180">
        <v>0</v>
      </c>
      <c r="BD141" s="180">
        <v>0</v>
      </c>
      <c r="BE141" s="180">
        <v>0</v>
      </c>
      <c r="BF141" s="180">
        <v>0</v>
      </c>
      <c r="BG141" s="180">
        <v>0</v>
      </c>
      <c r="BH141" s="180">
        <v>0</v>
      </c>
      <c r="BI141" s="180">
        <v>0</v>
      </c>
      <c r="BJ141" s="180">
        <v>0</v>
      </c>
      <c r="BK141" s="180">
        <v>0</v>
      </c>
      <c r="BL141" s="180">
        <v>0</v>
      </c>
      <c r="BM141" s="180">
        <v>0</v>
      </c>
      <c r="BN141" s="180">
        <v>0</v>
      </c>
      <c r="BO141" s="180">
        <v>0</v>
      </c>
      <c r="BP141" s="180">
        <v>0</v>
      </c>
      <c r="BQ141" s="180">
        <v>0</v>
      </c>
      <c r="BR141" s="180">
        <v>2337</v>
      </c>
      <c r="BS141" s="180">
        <v>0</v>
      </c>
      <c r="BT141" s="180">
        <v>0</v>
      </c>
      <c r="BU141" s="180">
        <v>0</v>
      </c>
      <c r="BV141" s="180">
        <v>0</v>
      </c>
      <c r="BW141" s="180">
        <v>0</v>
      </c>
      <c r="BX141" s="180">
        <v>0</v>
      </c>
      <c r="BY141" s="180">
        <v>0</v>
      </c>
      <c r="BZ141" s="180">
        <v>0</v>
      </c>
      <c r="CA141" s="180">
        <v>0</v>
      </c>
      <c r="CB141" s="180">
        <v>0</v>
      </c>
      <c r="CC141" s="180">
        <v>0</v>
      </c>
      <c r="CD141" s="180">
        <v>0</v>
      </c>
    </row>
    <row r="142" spans="1:82" x14ac:dyDescent="0.3">
      <c r="A142" s="180">
        <v>363</v>
      </c>
      <c r="C142" s="180"/>
      <c r="D142" s="180">
        <v>0</v>
      </c>
      <c r="E142" s="180">
        <v>0</v>
      </c>
      <c r="F142" s="180">
        <v>0</v>
      </c>
      <c r="G142" s="180">
        <v>0</v>
      </c>
      <c r="H142" s="180">
        <v>0</v>
      </c>
      <c r="I142" s="180">
        <v>0</v>
      </c>
      <c r="J142" s="180">
        <v>0</v>
      </c>
      <c r="K142" s="180">
        <v>0</v>
      </c>
      <c r="L142" s="180">
        <v>0</v>
      </c>
      <c r="M142" s="180">
        <v>0</v>
      </c>
      <c r="N142" s="180">
        <v>0</v>
      </c>
      <c r="O142" s="180">
        <v>0</v>
      </c>
      <c r="P142" s="180">
        <v>0</v>
      </c>
      <c r="Q142" s="180">
        <v>281743</v>
      </c>
      <c r="R142" s="180">
        <v>0</v>
      </c>
      <c r="S142" s="180">
        <v>0</v>
      </c>
      <c r="T142" s="180">
        <v>0</v>
      </c>
      <c r="U142" s="180">
        <v>0</v>
      </c>
      <c r="V142" s="180">
        <v>11380</v>
      </c>
      <c r="W142" s="180">
        <v>0</v>
      </c>
      <c r="X142" s="180">
        <v>0</v>
      </c>
      <c r="Y142" s="180">
        <v>0</v>
      </c>
      <c r="Z142" s="180">
        <v>0</v>
      </c>
      <c r="AA142" s="180">
        <v>0</v>
      </c>
      <c r="AB142" s="180">
        <v>0</v>
      </c>
      <c r="AC142" s="180">
        <v>0</v>
      </c>
      <c r="AD142" s="180">
        <v>0</v>
      </c>
      <c r="AE142" s="180">
        <v>0</v>
      </c>
      <c r="AF142" s="180">
        <v>0</v>
      </c>
      <c r="AG142" s="180">
        <v>0</v>
      </c>
      <c r="AH142" s="180">
        <v>0</v>
      </c>
      <c r="AI142" s="180">
        <v>38547</v>
      </c>
      <c r="AJ142" s="180">
        <v>0</v>
      </c>
      <c r="AK142" s="180">
        <v>0</v>
      </c>
      <c r="AL142" s="180">
        <v>0</v>
      </c>
      <c r="AM142" s="180">
        <v>3715627</v>
      </c>
      <c r="AN142" s="180">
        <v>0</v>
      </c>
      <c r="AO142" s="180">
        <v>0</v>
      </c>
      <c r="AP142" s="180">
        <v>0</v>
      </c>
      <c r="AQ142" s="180">
        <v>0</v>
      </c>
      <c r="AR142" s="180">
        <v>0</v>
      </c>
      <c r="AS142" s="180">
        <v>0</v>
      </c>
      <c r="AT142" s="180">
        <v>0</v>
      </c>
      <c r="AU142" s="180">
        <v>0</v>
      </c>
      <c r="AV142" s="180">
        <v>0</v>
      </c>
      <c r="AW142" s="180">
        <v>0</v>
      </c>
      <c r="AX142" s="180">
        <v>0</v>
      </c>
      <c r="AY142" s="180">
        <v>0</v>
      </c>
      <c r="AZ142" s="180">
        <v>0</v>
      </c>
      <c r="BA142" s="180">
        <v>0</v>
      </c>
      <c r="BB142" s="180">
        <v>0</v>
      </c>
      <c r="BC142" s="180">
        <v>0</v>
      </c>
      <c r="BD142" s="180">
        <v>0</v>
      </c>
      <c r="BE142" s="180">
        <v>0</v>
      </c>
      <c r="BF142" s="180">
        <v>0</v>
      </c>
      <c r="BG142" s="180">
        <v>0</v>
      </c>
      <c r="BH142" s="180">
        <v>0</v>
      </c>
      <c r="BI142" s="180">
        <v>0</v>
      </c>
      <c r="BJ142" s="180">
        <v>0</v>
      </c>
      <c r="BK142" s="180">
        <v>0</v>
      </c>
      <c r="BL142" s="180">
        <v>0</v>
      </c>
      <c r="BM142" s="180">
        <v>0</v>
      </c>
      <c r="BN142" s="180">
        <v>0</v>
      </c>
      <c r="BO142" s="180">
        <v>0</v>
      </c>
      <c r="BP142" s="180">
        <v>0</v>
      </c>
      <c r="BQ142" s="180">
        <v>0</v>
      </c>
      <c r="BR142" s="180">
        <v>169664</v>
      </c>
      <c r="BS142" s="180">
        <v>2315010</v>
      </c>
      <c r="BT142" s="180">
        <v>0</v>
      </c>
      <c r="BU142" s="180">
        <v>0</v>
      </c>
      <c r="BV142" s="180">
        <v>0</v>
      </c>
      <c r="BW142" s="180">
        <v>0</v>
      </c>
      <c r="BX142" s="180">
        <v>0</v>
      </c>
      <c r="BY142" s="180">
        <v>0</v>
      </c>
      <c r="BZ142" s="180">
        <v>0</v>
      </c>
      <c r="CA142" s="180">
        <v>0</v>
      </c>
      <c r="CB142" s="180">
        <v>0</v>
      </c>
      <c r="CC142" s="180">
        <v>0</v>
      </c>
      <c r="CD142" s="180">
        <v>0</v>
      </c>
    </row>
    <row r="143" spans="1:82" x14ac:dyDescent="0.3">
      <c r="A143" s="180">
        <v>364</v>
      </c>
      <c r="C143" s="180"/>
      <c r="D143" s="180">
        <v>0</v>
      </c>
      <c r="E143" s="180">
        <v>0</v>
      </c>
      <c r="F143" s="180">
        <v>0</v>
      </c>
      <c r="G143" s="180">
        <v>0</v>
      </c>
      <c r="H143" s="180">
        <v>0</v>
      </c>
      <c r="I143" s="180">
        <v>0</v>
      </c>
      <c r="J143" s="180">
        <v>0</v>
      </c>
      <c r="K143" s="180">
        <v>0</v>
      </c>
      <c r="L143" s="180">
        <v>0</v>
      </c>
      <c r="M143" s="180">
        <v>0</v>
      </c>
      <c r="N143" s="180">
        <v>0</v>
      </c>
      <c r="O143" s="180">
        <v>0</v>
      </c>
      <c r="P143" s="180">
        <v>0</v>
      </c>
      <c r="Q143" s="180">
        <v>1072441</v>
      </c>
      <c r="R143" s="180">
        <v>0</v>
      </c>
      <c r="S143" s="180">
        <v>0</v>
      </c>
      <c r="T143" s="180">
        <v>0</v>
      </c>
      <c r="U143" s="180">
        <v>0</v>
      </c>
      <c r="V143" s="180">
        <v>4141</v>
      </c>
      <c r="W143" s="180">
        <v>0</v>
      </c>
      <c r="X143" s="180">
        <v>0</v>
      </c>
      <c r="Y143" s="180">
        <v>0</v>
      </c>
      <c r="Z143" s="180">
        <v>0</v>
      </c>
      <c r="AA143" s="180">
        <v>0</v>
      </c>
      <c r="AB143" s="180">
        <v>0</v>
      </c>
      <c r="AC143" s="180">
        <v>0</v>
      </c>
      <c r="AD143" s="180">
        <v>0</v>
      </c>
      <c r="AE143" s="180">
        <v>0</v>
      </c>
      <c r="AF143" s="180">
        <v>0</v>
      </c>
      <c r="AG143" s="180">
        <v>0</v>
      </c>
      <c r="AH143" s="180">
        <v>0</v>
      </c>
      <c r="AI143" s="180">
        <v>127017</v>
      </c>
      <c r="AJ143" s="180">
        <v>0</v>
      </c>
      <c r="AK143" s="180">
        <v>0</v>
      </c>
      <c r="AL143" s="180">
        <v>0</v>
      </c>
      <c r="AM143" s="180">
        <v>869848</v>
      </c>
      <c r="AN143" s="180">
        <v>0</v>
      </c>
      <c r="AO143" s="180">
        <v>0</v>
      </c>
      <c r="AP143" s="180">
        <v>0</v>
      </c>
      <c r="AQ143" s="180">
        <v>0</v>
      </c>
      <c r="AR143" s="180">
        <v>0</v>
      </c>
      <c r="AS143" s="180">
        <v>0</v>
      </c>
      <c r="AT143" s="180">
        <v>0</v>
      </c>
      <c r="AU143" s="180">
        <v>0</v>
      </c>
      <c r="AV143" s="180">
        <v>0</v>
      </c>
      <c r="AW143" s="180">
        <v>0</v>
      </c>
      <c r="AX143" s="180">
        <v>0</v>
      </c>
      <c r="AY143" s="180">
        <v>0</v>
      </c>
      <c r="AZ143" s="180">
        <v>0</v>
      </c>
      <c r="BA143" s="180">
        <v>0</v>
      </c>
      <c r="BB143" s="180">
        <v>0</v>
      </c>
      <c r="BC143" s="180">
        <v>0</v>
      </c>
      <c r="BD143" s="180">
        <v>0</v>
      </c>
      <c r="BE143" s="180">
        <v>0</v>
      </c>
      <c r="BF143" s="180">
        <v>0</v>
      </c>
      <c r="BG143" s="180">
        <v>0</v>
      </c>
      <c r="BH143" s="180">
        <v>0</v>
      </c>
      <c r="BI143" s="180">
        <v>0</v>
      </c>
      <c r="BJ143" s="180">
        <v>0</v>
      </c>
      <c r="BK143" s="180">
        <v>0</v>
      </c>
      <c r="BL143" s="180">
        <v>0</v>
      </c>
      <c r="BM143" s="180">
        <v>0</v>
      </c>
      <c r="BN143" s="180">
        <v>0</v>
      </c>
      <c r="BO143" s="180">
        <v>0</v>
      </c>
      <c r="BP143" s="180">
        <v>0</v>
      </c>
      <c r="BQ143" s="180">
        <v>0</v>
      </c>
      <c r="BR143" s="180">
        <v>6354</v>
      </c>
      <c r="BS143" s="180">
        <v>0</v>
      </c>
      <c r="BT143" s="180">
        <v>0</v>
      </c>
      <c r="BU143" s="180">
        <v>0</v>
      </c>
      <c r="BV143" s="180">
        <v>0</v>
      </c>
      <c r="BW143" s="180">
        <v>0</v>
      </c>
      <c r="BX143" s="180">
        <v>0</v>
      </c>
      <c r="BY143" s="180">
        <v>0</v>
      </c>
      <c r="BZ143" s="180">
        <v>0</v>
      </c>
      <c r="CA143" s="180">
        <v>0</v>
      </c>
      <c r="CB143" s="180">
        <v>0</v>
      </c>
      <c r="CC143" s="180">
        <v>0</v>
      </c>
      <c r="CD143" s="180">
        <v>0</v>
      </c>
    </row>
    <row r="144" spans="1:82" x14ac:dyDescent="0.3">
      <c r="A144" s="180">
        <v>192</v>
      </c>
      <c r="C144" s="180"/>
      <c r="D144" s="180">
        <v>0</v>
      </c>
      <c r="E144" s="180">
        <v>0</v>
      </c>
      <c r="F144" s="180">
        <v>0</v>
      </c>
      <c r="G144" s="180">
        <v>0</v>
      </c>
      <c r="H144" s="180">
        <v>0</v>
      </c>
      <c r="I144" s="180">
        <v>0</v>
      </c>
      <c r="J144" s="180">
        <v>0</v>
      </c>
      <c r="K144" s="180">
        <v>0</v>
      </c>
      <c r="L144" s="180">
        <v>0</v>
      </c>
      <c r="M144" s="180">
        <v>0</v>
      </c>
      <c r="N144" s="180">
        <v>0</v>
      </c>
      <c r="O144" s="180">
        <v>0</v>
      </c>
      <c r="P144" s="180">
        <v>0</v>
      </c>
      <c r="Q144" s="180">
        <v>12450966</v>
      </c>
      <c r="R144" s="180">
        <v>0</v>
      </c>
      <c r="S144" s="180">
        <v>0</v>
      </c>
      <c r="T144" s="180">
        <v>0</v>
      </c>
      <c r="U144" s="180">
        <v>0</v>
      </c>
      <c r="V144" s="180">
        <v>0</v>
      </c>
      <c r="W144" s="180">
        <v>0</v>
      </c>
      <c r="X144" s="180">
        <v>0</v>
      </c>
      <c r="Y144" s="180">
        <v>0</v>
      </c>
      <c r="Z144" s="180">
        <v>0</v>
      </c>
      <c r="AA144" s="180">
        <v>0</v>
      </c>
      <c r="AB144" s="180">
        <v>0</v>
      </c>
      <c r="AC144" s="180">
        <v>0</v>
      </c>
      <c r="AD144" s="180">
        <v>0</v>
      </c>
      <c r="AE144" s="180">
        <v>0</v>
      </c>
      <c r="AF144" s="180">
        <v>0</v>
      </c>
      <c r="AG144" s="180">
        <v>0</v>
      </c>
      <c r="AH144" s="180">
        <v>0</v>
      </c>
      <c r="AI144" s="180">
        <v>300444</v>
      </c>
      <c r="AJ144" s="180">
        <v>0</v>
      </c>
      <c r="AK144" s="180">
        <v>0</v>
      </c>
      <c r="AL144" s="180">
        <v>0</v>
      </c>
      <c r="AM144" s="180">
        <v>0</v>
      </c>
      <c r="AN144" s="180">
        <v>0</v>
      </c>
      <c r="AO144" s="180">
        <v>0</v>
      </c>
      <c r="AP144" s="180">
        <v>0</v>
      </c>
      <c r="AQ144" s="180">
        <v>0</v>
      </c>
      <c r="AR144" s="180">
        <v>0</v>
      </c>
      <c r="AS144" s="180">
        <v>0</v>
      </c>
      <c r="AT144" s="180">
        <v>0</v>
      </c>
      <c r="AU144" s="180">
        <v>0</v>
      </c>
      <c r="AV144" s="180">
        <v>0</v>
      </c>
      <c r="AW144" s="180">
        <v>0</v>
      </c>
      <c r="AX144" s="180">
        <v>0</v>
      </c>
      <c r="AY144" s="180">
        <v>0</v>
      </c>
      <c r="AZ144" s="180">
        <v>0</v>
      </c>
      <c r="BA144" s="180">
        <v>0</v>
      </c>
      <c r="BB144" s="180">
        <v>0</v>
      </c>
      <c r="BC144" s="180">
        <v>0</v>
      </c>
      <c r="BD144" s="180">
        <v>0</v>
      </c>
      <c r="BE144" s="180">
        <v>0</v>
      </c>
      <c r="BF144" s="180">
        <v>0</v>
      </c>
      <c r="BG144" s="180">
        <v>0</v>
      </c>
      <c r="BH144" s="180">
        <v>0</v>
      </c>
      <c r="BI144" s="180">
        <v>0</v>
      </c>
      <c r="BJ144" s="180">
        <v>0</v>
      </c>
      <c r="BK144" s="180">
        <v>0</v>
      </c>
      <c r="BL144" s="180">
        <v>0</v>
      </c>
      <c r="BM144" s="180">
        <v>0</v>
      </c>
      <c r="BN144" s="180">
        <v>0</v>
      </c>
      <c r="BO144" s="180">
        <v>0</v>
      </c>
      <c r="BP144" s="180">
        <v>0</v>
      </c>
      <c r="BQ144" s="180">
        <v>0</v>
      </c>
      <c r="BR144" s="180">
        <v>0</v>
      </c>
      <c r="BS144" s="180">
        <v>0</v>
      </c>
      <c r="BT144" s="180">
        <v>0</v>
      </c>
      <c r="BU144" s="180">
        <v>0</v>
      </c>
      <c r="BV144" s="180">
        <v>0</v>
      </c>
      <c r="BW144" s="180">
        <v>0</v>
      </c>
      <c r="BX144" s="180">
        <v>0</v>
      </c>
      <c r="BY144" s="180">
        <v>0</v>
      </c>
      <c r="BZ144" s="180">
        <v>0</v>
      </c>
      <c r="CA144" s="180">
        <v>0</v>
      </c>
      <c r="CB144" s="180">
        <v>0</v>
      </c>
      <c r="CC144" s="180">
        <v>0</v>
      </c>
      <c r="CD144" s="180">
        <v>0</v>
      </c>
    </row>
    <row r="145" spans="1:82" s="969" customFormat="1" x14ac:dyDescent="0.3">
      <c r="A145" s="969">
        <v>1054</v>
      </c>
      <c r="C145" s="969" t="s">
        <v>2893</v>
      </c>
    </row>
    <row r="146" spans="1:82" x14ac:dyDescent="0.3">
      <c r="A146" s="180">
        <v>365</v>
      </c>
      <c r="C146" s="180"/>
      <c r="D146" s="180">
        <v>0</v>
      </c>
      <c r="E146" s="180">
        <v>0</v>
      </c>
      <c r="F146" s="180">
        <v>0</v>
      </c>
      <c r="G146" s="180">
        <v>0</v>
      </c>
      <c r="H146" s="180">
        <v>0</v>
      </c>
      <c r="I146" s="180">
        <v>0</v>
      </c>
      <c r="J146" s="180">
        <v>0</v>
      </c>
      <c r="K146" s="180">
        <v>0</v>
      </c>
      <c r="L146" s="180">
        <v>0</v>
      </c>
      <c r="M146" s="180">
        <v>0</v>
      </c>
      <c r="N146" s="180">
        <v>0</v>
      </c>
      <c r="O146" s="180">
        <v>0</v>
      </c>
      <c r="P146" s="180">
        <v>0</v>
      </c>
      <c r="Q146" s="180">
        <v>0</v>
      </c>
      <c r="R146" s="180">
        <v>0</v>
      </c>
      <c r="S146" s="180">
        <v>0</v>
      </c>
      <c r="T146" s="180">
        <v>0</v>
      </c>
      <c r="U146" s="180">
        <v>0</v>
      </c>
      <c r="V146" s="180">
        <v>0</v>
      </c>
      <c r="W146" s="180">
        <v>0</v>
      </c>
      <c r="X146" s="180">
        <v>0</v>
      </c>
      <c r="Y146" s="180">
        <v>0</v>
      </c>
      <c r="Z146" s="180">
        <v>0</v>
      </c>
      <c r="AA146" s="180">
        <v>0</v>
      </c>
      <c r="AB146" s="180">
        <v>0</v>
      </c>
      <c r="AC146" s="180">
        <v>0</v>
      </c>
      <c r="AD146" s="180">
        <v>0</v>
      </c>
      <c r="AE146" s="180">
        <v>0</v>
      </c>
      <c r="AF146" s="180">
        <v>0</v>
      </c>
      <c r="AG146" s="180">
        <v>0</v>
      </c>
      <c r="AH146" s="180">
        <v>0</v>
      </c>
      <c r="AI146" s="180">
        <v>0</v>
      </c>
      <c r="AJ146" s="180">
        <v>0</v>
      </c>
      <c r="AK146" s="180">
        <v>0</v>
      </c>
      <c r="AL146" s="180">
        <v>0</v>
      </c>
      <c r="AM146" s="180">
        <v>0</v>
      </c>
      <c r="AN146" s="180">
        <v>0</v>
      </c>
      <c r="AO146" s="180">
        <v>0</v>
      </c>
      <c r="AP146" s="180">
        <v>0</v>
      </c>
      <c r="AQ146" s="180">
        <v>0</v>
      </c>
      <c r="AR146" s="180">
        <v>0</v>
      </c>
      <c r="AS146" s="180">
        <v>0</v>
      </c>
      <c r="AT146" s="180">
        <v>0</v>
      </c>
      <c r="AU146" s="180">
        <v>0</v>
      </c>
      <c r="AV146" s="180">
        <v>0</v>
      </c>
      <c r="AW146" s="180">
        <v>0</v>
      </c>
      <c r="AX146" s="180">
        <v>0</v>
      </c>
      <c r="AY146" s="180">
        <v>0</v>
      </c>
      <c r="AZ146" s="180">
        <v>0</v>
      </c>
      <c r="BA146" s="180">
        <v>0</v>
      </c>
      <c r="BB146" s="180">
        <v>0</v>
      </c>
      <c r="BC146" s="180">
        <v>0</v>
      </c>
      <c r="BD146" s="180">
        <v>0</v>
      </c>
      <c r="BE146" s="180">
        <v>0</v>
      </c>
      <c r="BF146" s="180">
        <v>0</v>
      </c>
      <c r="BG146" s="180">
        <v>0</v>
      </c>
      <c r="BH146" s="180">
        <v>0</v>
      </c>
      <c r="BI146" s="180">
        <v>0</v>
      </c>
      <c r="BJ146" s="180">
        <v>0</v>
      </c>
      <c r="BK146" s="180">
        <v>0</v>
      </c>
      <c r="BL146" s="180">
        <v>0</v>
      </c>
      <c r="BM146" s="180">
        <v>0</v>
      </c>
      <c r="BN146" s="180">
        <v>0</v>
      </c>
      <c r="BO146" s="180">
        <v>0</v>
      </c>
      <c r="BP146" s="180">
        <v>0</v>
      </c>
      <c r="BQ146" s="180">
        <v>0</v>
      </c>
      <c r="BR146" s="180">
        <v>0</v>
      </c>
      <c r="BS146" s="180">
        <v>0</v>
      </c>
      <c r="BT146" s="180">
        <v>0</v>
      </c>
      <c r="BU146" s="180">
        <v>0</v>
      </c>
      <c r="BV146" s="180">
        <v>0</v>
      </c>
      <c r="BW146" s="180">
        <v>0</v>
      </c>
      <c r="BX146" s="180">
        <v>0</v>
      </c>
      <c r="BY146" s="180">
        <v>0</v>
      </c>
      <c r="BZ146" s="180">
        <v>0</v>
      </c>
      <c r="CA146" s="180">
        <v>0</v>
      </c>
      <c r="CB146" s="180">
        <v>0</v>
      </c>
      <c r="CC146" s="180">
        <v>0</v>
      </c>
      <c r="CD146" s="180">
        <v>0</v>
      </c>
    </row>
    <row r="147" spans="1:82" x14ac:dyDescent="0.3">
      <c r="A147" s="180">
        <v>366</v>
      </c>
      <c r="C147" s="180"/>
      <c r="D147" s="180">
        <v>0</v>
      </c>
      <c r="E147" s="180">
        <v>0</v>
      </c>
      <c r="F147" s="180">
        <v>0</v>
      </c>
      <c r="G147" s="180">
        <v>0</v>
      </c>
      <c r="H147" s="180">
        <v>0</v>
      </c>
      <c r="I147" s="180">
        <v>0</v>
      </c>
      <c r="J147" s="180">
        <v>0</v>
      </c>
      <c r="K147" s="180">
        <v>0</v>
      </c>
      <c r="L147" s="180">
        <v>0</v>
      </c>
      <c r="M147" s="180">
        <v>0</v>
      </c>
      <c r="N147" s="180">
        <v>0</v>
      </c>
      <c r="O147" s="180">
        <v>0</v>
      </c>
      <c r="P147" s="180">
        <v>0</v>
      </c>
      <c r="Q147" s="180">
        <v>940821</v>
      </c>
      <c r="R147" s="180">
        <v>0</v>
      </c>
      <c r="S147" s="180">
        <v>0</v>
      </c>
      <c r="T147" s="180">
        <v>0</v>
      </c>
      <c r="U147" s="180">
        <v>0</v>
      </c>
      <c r="V147" s="180">
        <v>764199</v>
      </c>
      <c r="W147" s="180">
        <v>0</v>
      </c>
      <c r="X147" s="180">
        <v>0</v>
      </c>
      <c r="Y147" s="180">
        <v>0</v>
      </c>
      <c r="Z147" s="180">
        <v>0</v>
      </c>
      <c r="AA147" s="180">
        <v>0</v>
      </c>
      <c r="AB147" s="180">
        <v>0</v>
      </c>
      <c r="AC147" s="180">
        <v>0</v>
      </c>
      <c r="AD147" s="180">
        <v>0</v>
      </c>
      <c r="AE147" s="180">
        <v>0</v>
      </c>
      <c r="AF147" s="180">
        <v>0</v>
      </c>
      <c r="AG147" s="180">
        <v>0</v>
      </c>
      <c r="AH147" s="180">
        <v>0</v>
      </c>
      <c r="AI147" s="180">
        <v>2637550</v>
      </c>
      <c r="AJ147" s="180">
        <v>0</v>
      </c>
      <c r="AK147" s="180">
        <v>0</v>
      </c>
      <c r="AL147" s="180">
        <v>0</v>
      </c>
      <c r="AM147" s="180">
        <v>536000</v>
      </c>
      <c r="AN147" s="180">
        <v>0</v>
      </c>
      <c r="AO147" s="180">
        <v>0</v>
      </c>
      <c r="AP147" s="180">
        <v>0</v>
      </c>
      <c r="AQ147" s="180">
        <v>0</v>
      </c>
      <c r="AR147" s="180">
        <v>0</v>
      </c>
      <c r="AS147" s="180">
        <v>0</v>
      </c>
      <c r="AT147" s="180">
        <v>0</v>
      </c>
      <c r="AU147" s="180">
        <v>0</v>
      </c>
      <c r="AV147" s="180">
        <v>0</v>
      </c>
      <c r="AW147" s="180">
        <v>0</v>
      </c>
      <c r="AX147" s="180">
        <v>0</v>
      </c>
      <c r="AY147" s="180">
        <v>0</v>
      </c>
      <c r="AZ147" s="180">
        <v>0</v>
      </c>
      <c r="BA147" s="180">
        <v>0</v>
      </c>
      <c r="BB147" s="180">
        <v>0</v>
      </c>
      <c r="BC147" s="180">
        <v>0</v>
      </c>
      <c r="BD147" s="180">
        <v>0</v>
      </c>
      <c r="BE147" s="180">
        <v>0</v>
      </c>
      <c r="BF147" s="180">
        <v>0</v>
      </c>
      <c r="BG147" s="180">
        <v>0</v>
      </c>
      <c r="BH147" s="180">
        <v>0</v>
      </c>
      <c r="BI147" s="180">
        <v>0</v>
      </c>
      <c r="BJ147" s="180">
        <v>0</v>
      </c>
      <c r="BK147" s="180">
        <v>0</v>
      </c>
      <c r="BL147" s="180">
        <v>0</v>
      </c>
      <c r="BM147" s="180">
        <v>0</v>
      </c>
      <c r="BN147" s="180">
        <v>0</v>
      </c>
      <c r="BO147" s="180">
        <v>0</v>
      </c>
      <c r="BP147" s="180">
        <v>0</v>
      </c>
      <c r="BQ147" s="180">
        <v>0</v>
      </c>
      <c r="BR147" s="180">
        <v>375000</v>
      </c>
      <c r="BS147" s="180">
        <v>30852</v>
      </c>
      <c r="BT147" s="180">
        <v>0</v>
      </c>
      <c r="BU147" s="180">
        <v>0</v>
      </c>
      <c r="BV147" s="180">
        <v>0</v>
      </c>
      <c r="BW147" s="180">
        <v>0</v>
      </c>
      <c r="BX147" s="180">
        <v>0</v>
      </c>
      <c r="BY147" s="180">
        <v>0</v>
      </c>
      <c r="BZ147" s="180">
        <v>0</v>
      </c>
      <c r="CA147" s="180">
        <v>0</v>
      </c>
      <c r="CB147" s="180">
        <v>0</v>
      </c>
      <c r="CC147" s="180">
        <v>0</v>
      </c>
      <c r="CD147" s="180">
        <v>0</v>
      </c>
    </row>
    <row r="148" spans="1:82" x14ac:dyDescent="0.3">
      <c r="A148" s="180">
        <v>53</v>
      </c>
      <c r="C148" s="180"/>
      <c r="D148" s="180">
        <v>0</v>
      </c>
      <c r="E148" s="180">
        <v>0</v>
      </c>
      <c r="F148" s="180">
        <v>0</v>
      </c>
      <c r="G148" s="180">
        <v>0</v>
      </c>
      <c r="H148" s="180">
        <v>0</v>
      </c>
      <c r="I148" s="180">
        <v>0</v>
      </c>
      <c r="J148" s="180">
        <v>0</v>
      </c>
      <c r="K148" s="180">
        <v>0</v>
      </c>
      <c r="L148" s="180">
        <v>0</v>
      </c>
      <c r="M148" s="180">
        <v>0</v>
      </c>
      <c r="N148" s="180">
        <v>0</v>
      </c>
      <c r="O148" s="180">
        <v>0</v>
      </c>
      <c r="P148" s="180">
        <v>0</v>
      </c>
      <c r="Q148" s="180">
        <v>12744225</v>
      </c>
      <c r="R148" s="180">
        <v>0</v>
      </c>
      <c r="S148" s="180">
        <v>0</v>
      </c>
      <c r="T148" s="180">
        <v>0</v>
      </c>
      <c r="U148" s="180">
        <v>0</v>
      </c>
      <c r="V148" s="180">
        <v>6928404</v>
      </c>
      <c r="W148" s="180">
        <v>0</v>
      </c>
      <c r="X148" s="180">
        <v>0</v>
      </c>
      <c r="Y148" s="180">
        <v>0</v>
      </c>
      <c r="Z148" s="180">
        <v>0</v>
      </c>
      <c r="AA148" s="180">
        <v>0</v>
      </c>
      <c r="AB148" s="180">
        <v>0</v>
      </c>
      <c r="AC148" s="180">
        <v>0</v>
      </c>
      <c r="AD148" s="180">
        <v>0</v>
      </c>
      <c r="AE148" s="180">
        <v>0</v>
      </c>
      <c r="AF148" s="180">
        <v>0</v>
      </c>
      <c r="AG148" s="180">
        <v>0</v>
      </c>
      <c r="AH148" s="180">
        <v>0</v>
      </c>
      <c r="AI148" s="180">
        <v>2501240</v>
      </c>
      <c r="AJ148" s="180">
        <v>0</v>
      </c>
      <c r="AK148" s="180">
        <v>0</v>
      </c>
      <c r="AL148" s="180">
        <v>0</v>
      </c>
      <c r="AM148" s="180">
        <v>2671074</v>
      </c>
      <c r="AN148" s="180">
        <v>0</v>
      </c>
      <c r="AO148" s="180">
        <v>0</v>
      </c>
      <c r="AP148" s="180">
        <v>0</v>
      </c>
      <c r="AQ148" s="180">
        <v>0</v>
      </c>
      <c r="AR148" s="180">
        <v>0</v>
      </c>
      <c r="AS148" s="180">
        <v>0</v>
      </c>
      <c r="AT148" s="180">
        <v>0</v>
      </c>
      <c r="AU148" s="180">
        <v>0</v>
      </c>
      <c r="AV148" s="180">
        <v>0</v>
      </c>
      <c r="AW148" s="180">
        <v>0</v>
      </c>
      <c r="AX148" s="180">
        <v>0</v>
      </c>
      <c r="AY148" s="180">
        <v>0</v>
      </c>
      <c r="AZ148" s="180">
        <v>0</v>
      </c>
      <c r="BA148" s="180">
        <v>0</v>
      </c>
      <c r="BB148" s="180">
        <v>0</v>
      </c>
      <c r="BC148" s="180">
        <v>0</v>
      </c>
      <c r="BD148" s="180">
        <v>0</v>
      </c>
      <c r="BE148" s="180">
        <v>0</v>
      </c>
      <c r="BF148" s="180">
        <v>0</v>
      </c>
      <c r="BG148" s="180">
        <v>0</v>
      </c>
      <c r="BH148" s="180">
        <v>0</v>
      </c>
      <c r="BI148" s="180">
        <v>0</v>
      </c>
      <c r="BJ148" s="180">
        <v>0</v>
      </c>
      <c r="BK148" s="180">
        <v>0</v>
      </c>
      <c r="BL148" s="180">
        <v>0</v>
      </c>
      <c r="BM148" s="180">
        <v>0</v>
      </c>
      <c r="BN148" s="180">
        <v>0</v>
      </c>
      <c r="BO148" s="180">
        <v>0</v>
      </c>
      <c r="BP148" s="180">
        <v>0</v>
      </c>
      <c r="BQ148" s="180">
        <v>0</v>
      </c>
      <c r="BR148" s="180">
        <v>333188</v>
      </c>
      <c r="BS148" s="180">
        <v>3083353</v>
      </c>
      <c r="BT148" s="180">
        <v>0</v>
      </c>
      <c r="BU148" s="180">
        <v>0</v>
      </c>
      <c r="BV148" s="180">
        <v>0</v>
      </c>
      <c r="BW148" s="180">
        <v>0</v>
      </c>
      <c r="BX148" s="180">
        <v>0</v>
      </c>
      <c r="BY148" s="180">
        <v>0</v>
      </c>
      <c r="BZ148" s="180">
        <v>0</v>
      </c>
      <c r="CA148" s="180">
        <v>0</v>
      </c>
      <c r="CB148" s="180">
        <v>0</v>
      </c>
      <c r="CC148" s="180">
        <v>0</v>
      </c>
      <c r="CD148" s="180">
        <v>0</v>
      </c>
    </row>
    <row r="149" spans="1:82" x14ac:dyDescent="0.3">
      <c r="A149" s="180">
        <v>378</v>
      </c>
      <c r="C149" s="180"/>
      <c r="D149" s="180">
        <v>0</v>
      </c>
      <c r="E149" s="180">
        <v>0</v>
      </c>
      <c r="F149" s="180">
        <v>0</v>
      </c>
      <c r="G149" s="180">
        <v>0</v>
      </c>
      <c r="H149" s="180">
        <v>0</v>
      </c>
      <c r="I149" s="180">
        <v>0</v>
      </c>
      <c r="J149" s="180">
        <v>0</v>
      </c>
      <c r="K149" s="180">
        <v>0</v>
      </c>
      <c r="L149" s="180">
        <v>0</v>
      </c>
      <c r="M149" s="180">
        <v>0</v>
      </c>
      <c r="N149" s="180">
        <v>0</v>
      </c>
      <c r="O149" s="180">
        <v>0</v>
      </c>
      <c r="P149" s="180">
        <v>0</v>
      </c>
      <c r="Q149" s="180">
        <v>0</v>
      </c>
      <c r="R149" s="180">
        <v>0</v>
      </c>
      <c r="S149" s="180">
        <v>0</v>
      </c>
      <c r="T149" s="180">
        <v>0</v>
      </c>
      <c r="U149" s="180">
        <v>0</v>
      </c>
      <c r="V149" s="180">
        <v>-242617</v>
      </c>
      <c r="W149" s="180">
        <v>0</v>
      </c>
      <c r="X149" s="180">
        <v>0</v>
      </c>
      <c r="Y149" s="180">
        <v>0</v>
      </c>
      <c r="Z149" s="180">
        <v>0</v>
      </c>
      <c r="AA149" s="180">
        <v>0</v>
      </c>
      <c r="AB149" s="180">
        <v>0</v>
      </c>
      <c r="AC149" s="180">
        <v>0</v>
      </c>
      <c r="AD149" s="180">
        <v>0</v>
      </c>
      <c r="AE149" s="180">
        <v>0</v>
      </c>
      <c r="AF149" s="180">
        <v>0</v>
      </c>
      <c r="AG149" s="180">
        <v>0</v>
      </c>
      <c r="AH149" s="180">
        <v>0</v>
      </c>
      <c r="AI149" s="180">
        <v>0</v>
      </c>
      <c r="AJ149" s="180">
        <v>0</v>
      </c>
      <c r="AK149" s="180">
        <v>0</v>
      </c>
      <c r="AL149" s="180">
        <v>0</v>
      </c>
      <c r="AM149" s="180">
        <v>0</v>
      </c>
      <c r="AN149" s="180">
        <v>0</v>
      </c>
      <c r="AO149" s="180">
        <v>0</v>
      </c>
      <c r="AP149" s="180">
        <v>0</v>
      </c>
      <c r="AQ149" s="180">
        <v>0</v>
      </c>
      <c r="AR149" s="180">
        <v>0</v>
      </c>
      <c r="AS149" s="180">
        <v>0</v>
      </c>
      <c r="AT149" s="180">
        <v>0</v>
      </c>
      <c r="AU149" s="180">
        <v>0</v>
      </c>
      <c r="AV149" s="180">
        <v>0</v>
      </c>
      <c r="AW149" s="180">
        <v>0</v>
      </c>
      <c r="AX149" s="180">
        <v>0</v>
      </c>
      <c r="AY149" s="180">
        <v>0</v>
      </c>
      <c r="AZ149" s="180">
        <v>0</v>
      </c>
      <c r="BA149" s="180">
        <v>0</v>
      </c>
      <c r="BB149" s="180">
        <v>0</v>
      </c>
      <c r="BC149" s="180">
        <v>0</v>
      </c>
      <c r="BD149" s="180">
        <v>0</v>
      </c>
      <c r="BE149" s="180">
        <v>0</v>
      </c>
      <c r="BF149" s="180">
        <v>0</v>
      </c>
      <c r="BG149" s="180">
        <v>0</v>
      </c>
      <c r="BH149" s="180">
        <v>0</v>
      </c>
      <c r="BI149" s="180">
        <v>0</v>
      </c>
      <c r="BJ149" s="180">
        <v>0</v>
      </c>
      <c r="BK149" s="180">
        <v>0</v>
      </c>
      <c r="BL149" s="180">
        <v>0</v>
      </c>
      <c r="BM149" s="180">
        <v>0</v>
      </c>
      <c r="BN149" s="180">
        <v>0</v>
      </c>
      <c r="BO149" s="180">
        <v>0</v>
      </c>
      <c r="BP149" s="180">
        <v>0</v>
      </c>
      <c r="BQ149" s="180">
        <v>0</v>
      </c>
      <c r="BR149" s="180">
        <v>0</v>
      </c>
      <c r="BS149" s="180">
        <v>0</v>
      </c>
      <c r="BT149" s="180">
        <v>0</v>
      </c>
      <c r="BU149" s="180">
        <v>0</v>
      </c>
      <c r="BV149" s="180">
        <v>0</v>
      </c>
      <c r="BW149" s="180">
        <v>0</v>
      </c>
      <c r="BX149" s="180">
        <v>0</v>
      </c>
      <c r="BY149" s="180">
        <v>0</v>
      </c>
      <c r="BZ149" s="180">
        <v>0</v>
      </c>
      <c r="CA149" s="180">
        <v>0</v>
      </c>
      <c r="CB149" s="180">
        <v>0</v>
      </c>
      <c r="CC149" s="180">
        <v>0</v>
      </c>
      <c r="CD149" s="180">
        <v>0</v>
      </c>
    </row>
    <row r="150" spans="1:82" s="968" customFormat="1" x14ac:dyDescent="0.3">
      <c r="B150" s="968" t="s">
        <v>2892</v>
      </c>
    </row>
    <row r="151" spans="1:82" s="968" customFormat="1" x14ac:dyDescent="0.3">
      <c r="B151" s="968" t="s">
        <v>2892</v>
      </c>
    </row>
    <row r="152" spans="1:82" s="968" customFormat="1" x14ac:dyDescent="0.3">
      <c r="B152" s="968" t="s">
        <v>2892</v>
      </c>
    </row>
    <row r="153" spans="1:82" s="968" customFormat="1" x14ac:dyDescent="0.3">
      <c r="B153" s="968" t="s">
        <v>2892</v>
      </c>
    </row>
    <row r="154" spans="1:82" x14ac:dyDescent="0.3">
      <c r="A154" s="180">
        <v>51</v>
      </c>
      <c r="C154" s="180"/>
      <c r="D154" s="180">
        <v>0</v>
      </c>
      <c r="E154" s="180">
        <v>0</v>
      </c>
      <c r="F154" s="180">
        <v>0</v>
      </c>
      <c r="G154" s="180">
        <v>0</v>
      </c>
      <c r="H154" s="180">
        <v>0</v>
      </c>
      <c r="I154" s="180">
        <v>0</v>
      </c>
      <c r="J154" s="180">
        <v>35578</v>
      </c>
      <c r="K154" s="180">
        <v>0</v>
      </c>
      <c r="L154" s="180">
        <v>0</v>
      </c>
      <c r="M154" s="180">
        <v>0</v>
      </c>
      <c r="N154" s="180">
        <v>0</v>
      </c>
      <c r="O154" s="180">
        <v>445422</v>
      </c>
      <c r="P154" s="180">
        <v>0</v>
      </c>
      <c r="Q154" s="180">
        <v>11604205</v>
      </c>
      <c r="R154" s="180">
        <v>145887</v>
      </c>
      <c r="S154" s="180">
        <v>0</v>
      </c>
      <c r="T154" s="180">
        <v>11594218</v>
      </c>
      <c r="U154" s="180">
        <v>2258387</v>
      </c>
      <c r="V154" s="180">
        <v>5207858</v>
      </c>
      <c r="W154" s="180">
        <v>0</v>
      </c>
      <c r="X154" s="180">
        <v>0</v>
      </c>
      <c r="Y154" s="180">
        <v>1993229</v>
      </c>
      <c r="Z154" s="180">
        <v>377731</v>
      </c>
      <c r="AA154" s="180">
        <v>3555433</v>
      </c>
      <c r="AB154" s="180">
        <v>658921</v>
      </c>
      <c r="AC154" s="180">
        <v>302513</v>
      </c>
      <c r="AD154" s="180">
        <v>536387</v>
      </c>
      <c r="AE154" s="180">
        <v>342453</v>
      </c>
      <c r="AF154" s="180">
        <v>694175</v>
      </c>
      <c r="AG154" s="180">
        <v>-972436</v>
      </c>
      <c r="AH154" s="180">
        <v>-178521</v>
      </c>
      <c r="AI154" s="180">
        <v>8775691</v>
      </c>
      <c r="AJ154" s="180">
        <v>28804</v>
      </c>
      <c r="AK154" s="180">
        <v>0</v>
      </c>
      <c r="AL154" s="180">
        <v>0</v>
      </c>
      <c r="AM154" s="180">
        <v>2171503</v>
      </c>
      <c r="AN154" s="180">
        <v>22961</v>
      </c>
      <c r="AO154" s="180">
        <v>90772</v>
      </c>
      <c r="AP154" s="180">
        <v>0</v>
      </c>
      <c r="AQ154" s="180">
        <v>0</v>
      </c>
      <c r="AR154" s="180">
        <v>1102787</v>
      </c>
      <c r="AS154" s="180">
        <v>0</v>
      </c>
      <c r="AT154" s="180">
        <v>688617</v>
      </c>
      <c r="AU154" s="180">
        <v>0</v>
      </c>
      <c r="AV154" s="180">
        <v>9027085</v>
      </c>
      <c r="AW154" s="180">
        <v>0</v>
      </c>
      <c r="AX154" s="180">
        <v>287902</v>
      </c>
      <c r="AY154" s="180">
        <v>880454</v>
      </c>
      <c r="AZ154" s="180">
        <v>192265</v>
      </c>
      <c r="BA154" s="180">
        <v>29983</v>
      </c>
      <c r="BB154" s="180">
        <v>0</v>
      </c>
      <c r="BC154" s="180">
        <v>-29559</v>
      </c>
      <c r="BD154" s="180">
        <v>4492379</v>
      </c>
      <c r="BE154" s="180">
        <v>0</v>
      </c>
      <c r="BF154" s="180">
        <v>23166</v>
      </c>
      <c r="BG154" s="180">
        <v>0</v>
      </c>
      <c r="BH154" s="180">
        <v>0</v>
      </c>
      <c r="BI154" s="180">
        <v>47635</v>
      </c>
      <c r="BJ154" s="180">
        <v>0</v>
      </c>
      <c r="BK154" s="180">
        <v>148416</v>
      </c>
      <c r="BL154" s="180">
        <v>0</v>
      </c>
      <c r="BM154" s="180">
        <v>397660</v>
      </c>
      <c r="BN154" s="180">
        <v>281374</v>
      </c>
      <c r="BO154" s="180">
        <v>120442</v>
      </c>
      <c r="BP154" s="180">
        <v>102921</v>
      </c>
      <c r="BQ154" s="180">
        <v>0</v>
      </c>
      <c r="BR154" s="180">
        <v>309864</v>
      </c>
      <c r="BS154" s="180">
        <v>0</v>
      </c>
      <c r="BT154" s="180">
        <v>74032</v>
      </c>
      <c r="BU154" s="180">
        <v>220090</v>
      </c>
      <c r="BV154" s="180">
        <v>0</v>
      </c>
      <c r="BW154" s="180">
        <v>0</v>
      </c>
      <c r="BX154" s="180">
        <v>88594</v>
      </c>
      <c r="BY154" s="180">
        <v>0</v>
      </c>
      <c r="BZ154" s="180">
        <v>88681</v>
      </c>
      <c r="CA154" s="180">
        <v>30442</v>
      </c>
      <c r="CB154" s="180">
        <v>147800</v>
      </c>
      <c r="CC154" s="180">
        <v>0</v>
      </c>
      <c r="CD154" s="180">
        <v>-5788</v>
      </c>
    </row>
    <row r="155" spans="1:82" x14ac:dyDescent="0.3">
      <c r="A155" s="180">
        <v>332</v>
      </c>
      <c r="C155" s="180"/>
      <c r="D155" s="180">
        <v>0</v>
      </c>
      <c r="E155" s="180">
        <v>0</v>
      </c>
      <c r="F155" s="180">
        <v>0</v>
      </c>
      <c r="G155" s="180">
        <v>0</v>
      </c>
      <c r="H155" s="180">
        <v>0</v>
      </c>
      <c r="I155" s="180">
        <v>0</v>
      </c>
      <c r="J155" s="180">
        <v>0</v>
      </c>
      <c r="K155" s="180">
        <v>0</v>
      </c>
      <c r="L155" s="180">
        <v>0</v>
      </c>
      <c r="M155" s="180">
        <v>0</v>
      </c>
      <c r="N155" s="180">
        <v>0</v>
      </c>
      <c r="O155" s="180">
        <v>426861</v>
      </c>
      <c r="P155" s="180">
        <v>0</v>
      </c>
      <c r="Q155" s="180">
        <v>8704969</v>
      </c>
      <c r="R155" s="180">
        <v>13177</v>
      </c>
      <c r="S155" s="180">
        <v>0</v>
      </c>
      <c r="T155" s="180">
        <v>6037273</v>
      </c>
      <c r="U155" s="180">
        <v>977719</v>
      </c>
      <c r="V155" s="180">
        <v>1477872</v>
      </c>
      <c r="W155" s="180">
        <v>0</v>
      </c>
      <c r="X155" s="180">
        <v>0</v>
      </c>
      <c r="Y155" s="180">
        <v>2694501</v>
      </c>
      <c r="Z155" s="180">
        <v>1122976</v>
      </c>
      <c r="AA155" s="180">
        <v>2141418</v>
      </c>
      <c r="AB155" s="180">
        <v>717378</v>
      </c>
      <c r="AC155" s="180">
        <v>56458</v>
      </c>
      <c r="AD155" s="180">
        <v>68257</v>
      </c>
      <c r="AE155" s="180">
        <v>701104</v>
      </c>
      <c r="AF155" s="180">
        <v>424649</v>
      </c>
      <c r="AG155" s="180">
        <v>0</v>
      </c>
      <c r="AH155" s="180">
        <v>0</v>
      </c>
      <c r="AI155" s="180">
        <v>1713423</v>
      </c>
      <c r="AJ155" s="180">
        <v>0</v>
      </c>
      <c r="AK155" s="180">
        <v>0</v>
      </c>
      <c r="AL155" s="180">
        <v>0</v>
      </c>
      <c r="AM155" s="180">
        <v>1597507</v>
      </c>
      <c r="AN155" s="180">
        <v>43201</v>
      </c>
      <c r="AO155" s="180">
        <v>0</v>
      </c>
      <c r="AP155" s="180">
        <v>0</v>
      </c>
      <c r="AQ155" s="180">
        <v>0</v>
      </c>
      <c r="AR155" s="180">
        <v>401486</v>
      </c>
      <c r="AS155" s="180">
        <v>0</v>
      </c>
      <c r="AT155" s="180">
        <v>548316</v>
      </c>
      <c r="AU155" s="180">
        <v>0</v>
      </c>
      <c r="AV155" s="180">
        <v>453008</v>
      </c>
      <c r="AW155" s="180">
        <v>0</v>
      </c>
      <c r="AX155" s="180">
        <v>392061</v>
      </c>
      <c r="AY155" s="180">
        <v>425339</v>
      </c>
      <c r="AZ155" s="180">
        <v>62559</v>
      </c>
      <c r="BA155" s="180">
        <v>0</v>
      </c>
      <c r="BB155" s="180">
        <v>0</v>
      </c>
      <c r="BC155" s="180">
        <v>0</v>
      </c>
      <c r="BD155" s="180">
        <v>10522172</v>
      </c>
      <c r="BE155" s="180">
        <v>0</v>
      </c>
      <c r="BF155" s="180">
        <v>43247</v>
      </c>
      <c r="BG155" s="180">
        <v>0</v>
      </c>
      <c r="BH155" s="180">
        <v>0</v>
      </c>
      <c r="BI155" s="180">
        <v>0</v>
      </c>
      <c r="BJ155" s="180">
        <v>0</v>
      </c>
      <c r="BK155" s="180">
        <v>1510112</v>
      </c>
      <c r="BL155" s="180">
        <v>0</v>
      </c>
      <c r="BM155" s="180">
        <v>1868264</v>
      </c>
      <c r="BN155" s="180">
        <v>195246</v>
      </c>
      <c r="BO155" s="180">
        <v>807234</v>
      </c>
      <c r="BP155" s="180">
        <v>2936</v>
      </c>
      <c r="BQ155" s="180">
        <v>0</v>
      </c>
      <c r="BR155" s="180">
        <v>316220</v>
      </c>
      <c r="BS155" s="180">
        <v>0</v>
      </c>
      <c r="BT155" s="180">
        <v>115996</v>
      </c>
      <c r="BU155" s="180">
        <v>280676</v>
      </c>
      <c r="BV155" s="180">
        <v>0</v>
      </c>
      <c r="BW155" s="180">
        <v>0</v>
      </c>
      <c r="BX155" s="180">
        <v>58726</v>
      </c>
      <c r="BY155" s="180">
        <v>0</v>
      </c>
      <c r="BZ155" s="180">
        <v>518095</v>
      </c>
      <c r="CA155" s="180">
        <v>0</v>
      </c>
      <c r="CB155" s="180">
        <v>6244</v>
      </c>
      <c r="CC155" s="180">
        <v>0</v>
      </c>
      <c r="CD155" s="180">
        <v>0</v>
      </c>
    </row>
    <row r="156" spans="1:82" x14ac:dyDescent="0.3">
      <c r="A156" s="180">
        <v>331</v>
      </c>
      <c r="C156" s="180"/>
      <c r="D156" s="180">
        <v>0</v>
      </c>
      <c r="E156" s="180">
        <v>0</v>
      </c>
      <c r="F156" s="180">
        <v>0</v>
      </c>
      <c r="G156" s="180">
        <v>0</v>
      </c>
      <c r="H156" s="180">
        <v>0</v>
      </c>
      <c r="I156" s="180">
        <v>0</v>
      </c>
      <c r="J156" s="180">
        <v>13000</v>
      </c>
      <c r="K156" s="180">
        <v>0</v>
      </c>
      <c r="L156" s="180">
        <v>0</v>
      </c>
      <c r="M156" s="180">
        <v>0</v>
      </c>
      <c r="N156" s="180">
        <v>0</v>
      </c>
      <c r="O156" s="180">
        <v>181500</v>
      </c>
      <c r="P156" s="180">
        <v>0</v>
      </c>
      <c r="Q156" s="180">
        <v>1195285</v>
      </c>
      <c r="R156" s="180">
        <v>68322</v>
      </c>
      <c r="S156" s="180">
        <v>0</v>
      </c>
      <c r="T156" s="180">
        <v>3909239</v>
      </c>
      <c r="U156" s="180">
        <v>1213750</v>
      </c>
      <c r="V156" s="180">
        <v>1835802</v>
      </c>
      <c r="W156" s="180">
        <v>0</v>
      </c>
      <c r="X156" s="180">
        <v>0</v>
      </c>
      <c r="Y156" s="180">
        <v>1207968</v>
      </c>
      <c r="Z156" s="180">
        <v>176750</v>
      </c>
      <c r="AA156" s="180">
        <v>299867</v>
      </c>
      <c r="AB156" s="180">
        <v>359732</v>
      </c>
      <c r="AC156" s="180">
        <v>155390</v>
      </c>
      <c r="AD156" s="180">
        <v>226700</v>
      </c>
      <c r="AE156" s="180">
        <v>72633</v>
      </c>
      <c r="AF156" s="180">
        <v>46430</v>
      </c>
      <c r="AG156" s="180">
        <v>45500</v>
      </c>
      <c r="AH156" s="180">
        <v>60320</v>
      </c>
      <c r="AI156" s="180">
        <v>4692493</v>
      </c>
      <c r="AJ156" s="180">
        <v>0</v>
      </c>
      <c r="AK156" s="180">
        <v>0</v>
      </c>
      <c r="AL156" s="180">
        <v>0</v>
      </c>
      <c r="AM156" s="180">
        <v>939137</v>
      </c>
      <c r="AN156" s="180">
        <v>21000</v>
      </c>
      <c r="AO156" s="180">
        <v>38862</v>
      </c>
      <c r="AP156" s="180">
        <v>0</v>
      </c>
      <c r="AQ156" s="180">
        <v>0</v>
      </c>
      <c r="AR156" s="180">
        <v>488606</v>
      </c>
      <c r="AS156" s="180">
        <v>0</v>
      </c>
      <c r="AT156" s="180">
        <v>166155</v>
      </c>
      <c r="AU156" s="180">
        <v>0</v>
      </c>
      <c r="AV156" s="180">
        <v>3973739</v>
      </c>
      <c r="AW156" s="180">
        <v>0</v>
      </c>
      <c r="AX156" s="180">
        <v>70379</v>
      </c>
      <c r="AY156" s="180">
        <v>0</v>
      </c>
      <c r="AZ156" s="180">
        <v>33000</v>
      </c>
      <c r="BA156" s="180">
        <v>0</v>
      </c>
      <c r="BB156" s="180">
        <v>0</v>
      </c>
      <c r="BC156" s="180">
        <v>0</v>
      </c>
      <c r="BD156" s="180">
        <v>1053444</v>
      </c>
      <c r="BE156" s="180">
        <v>0</v>
      </c>
      <c r="BF156" s="180">
        <v>29802</v>
      </c>
      <c r="BG156" s="180">
        <v>0</v>
      </c>
      <c r="BH156" s="180">
        <v>0</v>
      </c>
      <c r="BI156" s="180">
        <v>5557</v>
      </c>
      <c r="BJ156" s="180">
        <v>0</v>
      </c>
      <c r="BK156" s="180">
        <v>243679</v>
      </c>
      <c r="BL156" s="180">
        <v>0</v>
      </c>
      <c r="BM156" s="180">
        <v>117101</v>
      </c>
      <c r="BN156" s="180">
        <v>154000</v>
      </c>
      <c r="BO156" s="180">
        <v>27120</v>
      </c>
      <c r="BP156" s="180">
        <v>0</v>
      </c>
      <c r="BQ156" s="180">
        <v>0</v>
      </c>
      <c r="BR156" s="180">
        <v>29252</v>
      </c>
      <c r="BS156" s="180">
        <v>0</v>
      </c>
      <c r="BT156" s="180">
        <v>40943</v>
      </c>
      <c r="BU156" s="180">
        <v>121706</v>
      </c>
      <c r="BV156" s="180">
        <v>0</v>
      </c>
      <c r="BW156" s="180">
        <v>0</v>
      </c>
      <c r="BX156" s="180">
        <v>0</v>
      </c>
      <c r="BY156" s="180">
        <v>0</v>
      </c>
      <c r="BZ156" s="180">
        <v>35083</v>
      </c>
      <c r="CA156" s="180">
        <v>8000</v>
      </c>
      <c r="CB156" s="180">
        <v>89419</v>
      </c>
      <c r="CC156" s="180">
        <v>0</v>
      </c>
      <c r="CD156" s="180">
        <v>0</v>
      </c>
    </row>
    <row r="157" spans="1:82" s="968" customFormat="1" x14ac:dyDescent="0.3">
      <c r="B157" s="968" t="s">
        <v>2892</v>
      </c>
    </row>
    <row r="158" spans="1:82" x14ac:dyDescent="0.3">
      <c r="A158" s="180">
        <v>55</v>
      </c>
      <c r="C158" s="180"/>
      <c r="D158" s="180">
        <v>0</v>
      </c>
      <c r="E158" s="180">
        <v>0</v>
      </c>
      <c r="F158" s="180">
        <v>0</v>
      </c>
      <c r="G158" s="180">
        <v>0</v>
      </c>
      <c r="H158" s="180">
        <v>0</v>
      </c>
      <c r="I158" s="180">
        <v>0</v>
      </c>
      <c r="J158" s="180">
        <v>0</v>
      </c>
      <c r="K158" s="180">
        <v>0</v>
      </c>
      <c r="L158" s="180">
        <v>0</v>
      </c>
      <c r="M158" s="180">
        <v>0</v>
      </c>
      <c r="N158" s="180">
        <v>0</v>
      </c>
      <c r="O158" s="180">
        <v>0</v>
      </c>
      <c r="P158" s="180">
        <v>0</v>
      </c>
      <c r="Q158" s="180">
        <v>4519153</v>
      </c>
      <c r="R158" s="180">
        <v>0</v>
      </c>
      <c r="S158" s="180">
        <v>0</v>
      </c>
      <c r="T158" s="180">
        <v>0</v>
      </c>
      <c r="U158" s="180">
        <v>0</v>
      </c>
      <c r="V158" s="180">
        <v>9740209</v>
      </c>
      <c r="W158" s="180">
        <v>0</v>
      </c>
      <c r="X158" s="180">
        <v>0</v>
      </c>
      <c r="Y158" s="180">
        <v>0</v>
      </c>
      <c r="Z158" s="180">
        <v>0</v>
      </c>
      <c r="AA158" s="180">
        <v>0</v>
      </c>
      <c r="AB158" s="180">
        <v>0</v>
      </c>
      <c r="AC158" s="180">
        <v>0</v>
      </c>
      <c r="AD158" s="180">
        <v>0</v>
      </c>
      <c r="AE158" s="180">
        <v>0</v>
      </c>
      <c r="AF158" s="180">
        <v>0</v>
      </c>
      <c r="AG158" s="180">
        <v>0</v>
      </c>
      <c r="AH158" s="180">
        <v>0</v>
      </c>
      <c r="AI158" s="180">
        <v>7391017</v>
      </c>
      <c r="AJ158" s="180">
        <v>0</v>
      </c>
      <c r="AK158" s="180">
        <v>0</v>
      </c>
      <c r="AL158" s="180">
        <v>0</v>
      </c>
      <c r="AM158" s="180">
        <v>1454469</v>
      </c>
      <c r="AN158" s="180">
        <v>0</v>
      </c>
      <c r="AO158" s="180">
        <v>0</v>
      </c>
      <c r="AP158" s="180">
        <v>0</v>
      </c>
      <c r="AQ158" s="180">
        <v>0</v>
      </c>
      <c r="AR158" s="180">
        <v>0</v>
      </c>
      <c r="AS158" s="180">
        <v>0</v>
      </c>
      <c r="AT158" s="180">
        <v>0</v>
      </c>
      <c r="AU158" s="180">
        <v>0</v>
      </c>
      <c r="AV158" s="180">
        <v>0</v>
      </c>
      <c r="AW158" s="180">
        <v>0</v>
      </c>
      <c r="AX158" s="180">
        <v>0</v>
      </c>
      <c r="AY158" s="180">
        <v>0</v>
      </c>
      <c r="AZ158" s="180">
        <v>0</v>
      </c>
      <c r="BA158" s="180">
        <v>0</v>
      </c>
      <c r="BB158" s="180">
        <v>0</v>
      </c>
      <c r="BC158" s="180">
        <v>0</v>
      </c>
      <c r="BD158" s="180">
        <v>0</v>
      </c>
      <c r="BE158" s="180">
        <v>0</v>
      </c>
      <c r="BF158" s="180">
        <v>0</v>
      </c>
      <c r="BG158" s="180">
        <v>0</v>
      </c>
      <c r="BH158" s="180">
        <v>0</v>
      </c>
      <c r="BI158" s="180">
        <v>0</v>
      </c>
      <c r="BJ158" s="180">
        <v>0</v>
      </c>
      <c r="BK158" s="180">
        <v>0</v>
      </c>
      <c r="BL158" s="180">
        <v>0</v>
      </c>
      <c r="BM158" s="180">
        <v>0</v>
      </c>
      <c r="BN158" s="180">
        <v>0</v>
      </c>
      <c r="BO158" s="180">
        <v>0</v>
      </c>
      <c r="BP158" s="180">
        <v>0</v>
      </c>
      <c r="BQ158" s="180">
        <v>0</v>
      </c>
      <c r="BR158" s="180">
        <v>693989</v>
      </c>
      <c r="BS158" s="180">
        <v>1459628</v>
      </c>
      <c r="BT158" s="180">
        <v>0</v>
      </c>
      <c r="BU158" s="180">
        <v>0</v>
      </c>
      <c r="BV158" s="180">
        <v>0</v>
      </c>
      <c r="BW158" s="180">
        <v>0</v>
      </c>
      <c r="BX158" s="180">
        <v>0</v>
      </c>
      <c r="BY158" s="180">
        <v>0</v>
      </c>
      <c r="BZ158" s="180">
        <v>0</v>
      </c>
      <c r="CA158" s="180">
        <v>0</v>
      </c>
      <c r="CB158" s="180">
        <v>0</v>
      </c>
      <c r="CC158" s="180">
        <v>0</v>
      </c>
      <c r="CD158" s="180">
        <v>0</v>
      </c>
    </row>
    <row r="159" spans="1:82" x14ac:dyDescent="0.3">
      <c r="A159" s="180">
        <v>101</v>
      </c>
      <c r="C159" s="180"/>
      <c r="D159" s="180">
        <v>0</v>
      </c>
      <c r="E159" s="180">
        <v>0</v>
      </c>
      <c r="F159" s="180">
        <v>0</v>
      </c>
      <c r="G159" s="180">
        <v>0</v>
      </c>
      <c r="H159" s="180">
        <v>0</v>
      </c>
      <c r="I159" s="180">
        <v>0</v>
      </c>
      <c r="J159" s="180">
        <v>0</v>
      </c>
      <c r="K159" s="180">
        <v>0</v>
      </c>
      <c r="L159" s="180">
        <v>0</v>
      </c>
      <c r="M159" s="180">
        <v>0</v>
      </c>
      <c r="N159" s="180">
        <v>0</v>
      </c>
      <c r="O159" s="180">
        <v>0</v>
      </c>
      <c r="P159" s="180">
        <v>0</v>
      </c>
      <c r="Q159" s="180">
        <v>3228987</v>
      </c>
      <c r="R159" s="180">
        <v>0</v>
      </c>
      <c r="S159" s="180">
        <v>0</v>
      </c>
      <c r="T159" s="180">
        <v>0</v>
      </c>
      <c r="U159" s="180">
        <v>0</v>
      </c>
      <c r="V159" s="180">
        <v>24550339</v>
      </c>
      <c r="W159" s="180">
        <v>0</v>
      </c>
      <c r="X159" s="180">
        <v>0</v>
      </c>
      <c r="Y159" s="180">
        <v>0</v>
      </c>
      <c r="Z159" s="180">
        <v>0</v>
      </c>
      <c r="AA159" s="180">
        <v>0</v>
      </c>
      <c r="AB159" s="180">
        <v>0</v>
      </c>
      <c r="AC159" s="180">
        <v>0</v>
      </c>
      <c r="AD159" s="180">
        <v>0</v>
      </c>
      <c r="AE159" s="180">
        <v>0</v>
      </c>
      <c r="AF159" s="180">
        <v>0</v>
      </c>
      <c r="AG159" s="180">
        <v>0</v>
      </c>
      <c r="AH159" s="180">
        <v>0</v>
      </c>
      <c r="AI159" s="180">
        <v>2454192</v>
      </c>
      <c r="AJ159" s="180">
        <v>0</v>
      </c>
      <c r="AK159" s="180">
        <v>0</v>
      </c>
      <c r="AL159" s="180">
        <v>0</v>
      </c>
      <c r="AM159" s="180">
        <v>801648</v>
      </c>
      <c r="AN159" s="180">
        <v>0</v>
      </c>
      <c r="AO159" s="180">
        <v>0</v>
      </c>
      <c r="AP159" s="180">
        <v>0</v>
      </c>
      <c r="AQ159" s="180">
        <v>0</v>
      </c>
      <c r="AR159" s="180">
        <v>0</v>
      </c>
      <c r="AS159" s="180">
        <v>0</v>
      </c>
      <c r="AT159" s="180">
        <v>0</v>
      </c>
      <c r="AU159" s="180">
        <v>0</v>
      </c>
      <c r="AV159" s="180">
        <v>0</v>
      </c>
      <c r="AW159" s="180">
        <v>0</v>
      </c>
      <c r="AX159" s="180">
        <v>0</v>
      </c>
      <c r="AY159" s="180">
        <v>0</v>
      </c>
      <c r="AZ159" s="180">
        <v>0</v>
      </c>
      <c r="BA159" s="180">
        <v>0</v>
      </c>
      <c r="BB159" s="180">
        <v>0</v>
      </c>
      <c r="BC159" s="180">
        <v>0</v>
      </c>
      <c r="BD159" s="180">
        <v>0</v>
      </c>
      <c r="BE159" s="180">
        <v>0</v>
      </c>
      <c r="BF159" s="180">
        <v>0</v>
      </c>
      <c r="BG159" s="180">
        <v>0</v>
      </c>
      <c r="BH159" s="180">
        <v>0</v>
      </c>
      <c r="BI159" s="180">
        <v>0</v>
      </c>
      <c r="BJ159" s="180">
        <v>0</v>
      </c>
      <c r="BK159" s="180">
        <v>0</v>
      </c>
      <c r="BL159" s="180">
        <v>0</v>
      </c>
      <c r="BM159" s="180">
        <v>0</v>
      </c>
      <c r="BN159" s="180">
        <v>0</v>
      </c>
      <c r="BO159" s="180">
        <v>0</v>
      </c>
      <c r="BP159" s="180">
        <v>0</v>
      </c>
      <c r="BQ159" s="180">
        <v>0</v>
      </c>
      <c r="BR159" s="180">
        <v>2162</v>
      </c>
      <c r="BS159" s="180">
        <v>3067437</v>
      </c>
      <c r="BT159" s="180">
        <v>0</v>
      </c>
      <c r="BU159" s="180">
        <v>0</v>
      </c>
      <c r="BV159" s="180">
        <v>0</v>
      </c>
      <c r="BW159" s="180">
        <v>0</v>
      </c>
      <c r="BX159" s="180">
        <v>0</v>
      </c>
      <c r="BY159" s="180">
        <v>0</v>
      </c>
      <c r="BZ159" s="180">
        <v>0</v>
      </c>
      <c r="CA159" s="180">
        <v>0</v>
      </c>
      <c r="CB159" s="180">
        <v>0</v>
      </c>
      <c r="CC159" s="180">
        <v>0</v>
      </c>
      <c r="CD159" s="180">
        <v>0</v>
      </c>
    </row>
    <row r="160" spans="1:82" x14ac:dyDescent="0.3">
      <c r="A160" s="180">
        <v>100</v>
      </c>
      <c r="C160" s="180"/>
      <c r="D160" s="180">
        <v>0</v>
      </c>
      <c r="E160" s="180">
        <v>0</v>
      </c>
      <c r="F160" s="180">
        <v>0</v>
      </c>
      <c r="G160" s="180">
        <v>0</v>
      </c>
      <c r="H160" s="180">
        <v>0</v>
      </c>
      <c r="I160" s="180">
        <v>0</v>
      </c>
      <c r="J160" s="180">
        <v>0</v>
      </c>
      <c r="K160" s="180">
        <v>0</v>
      </c>
      <c r="L160" s="180">
        <v>0</v>
      </c>
      <c r="M160" s="180">
        <v>0</v>
      </c>
      <c r="N160" s="180">
        <v>0</v>
      </c>
      <c r="O160" s="180">
        <v>0</v>
      </c>
      <c r="P160" s="180">
        <v>0</v>
      </c>
      <c r="Q160" s="180">
        <v>801560</v>
      </c>
      <c r="R160" s="180">
        <v>0</v>
      </c>
      <c r="S160" s="180">
        <v>0</v>
      </c>
      <c r="T160" s="180">
        <v>0</v>
      </c>
      <c r="U160" s="180">
        <v>0</v>
      </c>
      <c r="V160" s="180">
        <v>110625</v>
      </c>
      <c r="W160" s="180">
        <v>0</v>
      </c>
      <c r="X160" s="180">
        <v>0</v>
      </c>
      <c r="Y160" s="180">
        <v>0</v>
      </c>
      <c r="Z160" s="180">
        <v>0</v>
      </c>
      <c r="AA160" s="180">
        <v>0</v>
      </c>
      <c r="AB160" s="180">
        <v>0</v>
      </c>
      <c r="AC160" s="180">
        <v>0</v>
      </c>
      <c r="AD160" s="180">
        <v>0</v>
      </c>
      <c r="AE160" s="180">
        <v>0</v>
      </c>
      <c r="AF160" s="180">
        <v>0</v>
      </c>
      <c r="AG160" s="180">
        <v>0</v>
      </c>
      <c r="AH160" s="180">
        <v>0</v>
      </c>
      <c r="AI160" s="180">
        <v>1649121</v>
      </c>
      <c r="AJ160" s="180">
        <v>0</v>
      </c>
      <c r="AK160" s="180">
        <v>0</v>
      </c>
      <c r="AL160" s="180">
        <v>0</v>
      </c>
      <c r="AM160" s="180">
        <v>804403</v>
      </c>
      <c r="AN160" s="180">
        <v>0</v>
      </c>
      <c r="AO160" s="180">
        <v>0</v>
      </c>
      <c r="AP160" s="180">
        <v>0</v>
      </c>
      <c r="AQ160" s="180">
        <v>0</v>
      </c>
      <c r="AR160" s="180">
        <v>0</v>
      </c>
      <c r="AS160" s="180">
        <v>0</v>
      </c>
      <c r="AT160" s="180">
        <v>0</v>
      </c>
      <c r="AU160" s="180">
        <v>0</v>
      </c>
      <c r="AV160" s="180">
        <v>0</v>
      </c>
      <c r="AW160" s="180">
        <v>0</v>
      </c>
      <c r="AX160" s="180">
        <v>0</v>
      </c>
      <c r="AY160" s="180">
        <v>0</v>
      </c>
      <c r="AZ160" s="180">
        <v>0</v>
      </c>
      <c r="BA160" s="180">
        <v>0</v>
      </c>
      <c r="BB160" s="180">
        <v>0</v>
      </c>
      <c r="BC160" s="180">
        <v>0</v>
      </c>
      <c r="BD160" s="180">
        <v>0</v>
      </c>
      <c r="BE160" s="180">
        <v>0</v>
      </c>
      <c r="BF160" s="180">
        <v>0</v>
      </c>
      <c r="BG160" s="180">
        <v>0</v>
      </c>
      <c r="BH160" s="180">
        <v>0</v>
      </c>
      <c r="BI160" s="180">
        <v>0</v>
      </c>
      <c r="BJ160" s="180">
        <v>0</v>
      </c>
      <c r="BK160" s="180">
        <v>0</v>
      </c>
      <c r="BL160" s="180">
        <v>0</v>
      </c>
      <c r="BM160" s="180">
        <v>0</v>
      </c>
      <c r="BN160" s="180">
        <v>0</v>
      </c>
      <c r="BO160" s="180">
        <v>0</v>
      </c>
      <c r="BP160" s="180">
        <v>0</v>
      </c>
      <c r="BQ160" s="180">
        <v>0</v>
      </c>
      <c r="BR160" s="180">
        <v>10001</v>
      </c>
      <c r="BS160" s="180">
        <v>0</v>
      </c>
      <c r="BT160" s="180">
        <v>0</v>
      </c>
      <c r="BU160" s="180">
        <v>0</v>
      </c>
      <c r="BV160" s="180">
        <v>0</v>
      </c>
      <c r="BW160" s="180">
        <v>0</v>
      </c>
      <c r="BX160" s="180">
        <v>0</v>
      </c>
      <c r="BY160" s="180">
        <v>0</v>
      </c>
      <c r="BZ160" s="180">
        <v>0</v>
      </c>
      <c r="CA160" s="180">
        <v>0</v>
      </c>
      <c r="CB160" s="180">
        <v>0</v>
      </c>
      <c r="CC160" s="180">
        <v>0</v>
      </c>
      <c r="CD160" s="180">
        <v>0</v>
      </c>
    </row>
    <row r="161" spans="1:82" s="968" customFormat="1" x14ac:dyDescent="0.3">
      <c r="B161" s="968" t="s">
        <v>2892</v>
      </c>
    </row>
    <row r="162" spans="1:82" s="643" customFormat="1" x14ac:dyDescent="0.3">
      <c r="A162" s="643">
        <v>1060</v>
      </c>
      <c r="C162" s="643" t="s">
        <v>2893</v>
      </c>
    </row>
    <row r="163" spans="1:82" s="643" customFormat="1" x14ac:dyDescent="0.3">
      <c r="A163" s="643">
        <v>1061</v>
      </c>
      <c r="C163" s="643" t="s">
        <v>2893</v>
      </c>
    </row>
    <row r="164" spans="1:82" s="643" customFormat="1" x14ac:dyDescent="0.3">
      <c r="A164" s="643">
        <v>1062</v>
      </c>
      <c r="C164" s="643" t="s">
        <v>2893</v>
      </c>
    </row>
    <row r="165" spans="1:82" s="643" customFormat="1" x14ac:dyDescent="0.3">
      <c r="A165" s="643">
        <v>1063</v>
      </c>
      <c r="C165" s="643" t="s">
        <v>2893</v>
      </c>
    </row>
    <row r="166" spans="1:82" s="968" customFormat="1" x14ac:dyDescent="0.3">
      <c r="B166" s="968" t="s">
        <v>2892</v>
      </c>
    </row>
    <row r="167" spans="1:82" x14ac:dyDescent="0.3">
      <c r="A167" s="180">
        <v>512</v>
      </c>
      <c r="C167" s="180"/>
      <c r="D167" s="180">
        <v>0</v>
      </c>
      <c r="E167" s="180">
        <v>0</v>
      </c>
      <c r="F167" s="180">
        <v>0</v>
      </c>
      <c r="G167" s="180">
        <v>0</v>
      </c>
      <c r="H167" s="180">
        <v>0</v>
      </c>
      <c r="I167" s="180">
        <v>0</v>
      </c>
      <c r="J167" s="180">
        <v>0</v>
      </c>
      <c r="K167" s="180">
        <v>0</v>
      </c>
      <c r="L167" s="180">
        <v>0</v>
      </c>
      <c r="M167" s="180">
        <v>98292</v>
      </c>
      <c r="N167" s="180">
        <v>0</v>
      </c>
      <c r="O167" s="180">
        <v>0</v>
      </c>
      <c r="P167" s="180">
        <v>0</v>
      </c>
      <c r="Q167" s="180">
        <v>0</v>
      </c>
      <c r="R167" s="180">
        <v>0</v>
      </c>
      <c r="S167" s="180">
        <v>0</v>
      </c>
      <c r="T167" s="180">
        <v>162885</v>
      </c>
      <c r="U167" s="180">
        <v>0</v>
      </c>
      <c r="V167" s="180">
        <v>249478</v>
      </c>
      <c r="W167" s="180">
        <v>0</v>
      </c>
      <c r="X167" s="180">
        <v>0</v>
      </c>
      <c r="Y167" s="180">
        <v>12287</v>
      </c>
      <c r="Z167" s="180">
        <v>0</v>
      </c>
      <c r="AA167" s="180">
        <v>0</v>
      </c>
      <c r="AB167" s="180">
        <v>0</v>
      </c>
      <c r="AC167" s="180">
        <v>0</v>
      </c>
      <c r="AD167" s="180">
        <v>0</v>
      </c>
      <c r="AE167" s="180">
        <v>0</v>
      </c>
      <c r="AF167" s="180">
        <v>0</v>
      </c>
      <c r="AG167" s="180">
        <v>0</v>
      </c>
      <c r="AH167" s="180">
        <v>0</v>
      </c>
      <c r="AI167" s="180">
        <v>0</v>
      </c>
      <c r="AJ167" s="180">
        <v>0</v>
      </c>
      <c r="AK167" s="180">
        <v>0</v>
      </c>
      <c r="AL167" s="180">
        <v>0</v>
      </c>
      <c r="AM167" s="180">
        <v>0</v>
      </c>
      <c r="AN167" s="180">
        <v>0</v>
      </c>
      <c r="AO167" s="180">
        <v>0</v>
      </c>
      <c r="AP167" s="180">
        <v>0</v>
      </c>
      <c r="AQ167" s="180">
        <v>0</v>
      </c>
      <c r="AR167" s="180">
        <v>0</v>
      </c>
      <c r="AS167" s="180">
        <v>0</v>
      </c>
      <c r="AT167" s="180">
        <v>0</v>
      </c>
      <c r="AU167" s="180">
        <v>0</v>
      </c>
      <c r="AV167" s="180">
        <v>0</v>
      </c>
      <c r="AW167" s="180">
        <v>0</v>
      </c>
      <c r="AX167" s="180">
        <v>0</v>
      </c>
      <c r="AY167" s="180">
        <v>0</v>
      </c>
      <c r="AZ167" s="180">
        <v>0</v>
      </c>
      <c r="BA167" s="180">
        <v>0</v>
      </c>
      <c r="BB167" s="180">
        <v>0</v>
      </c>
      <c r="BC167" s="180">
        <v>0</v>
      </c>
      <c r="BD167" s="180">
        <v>0</v>
      </c>
      <c r="BE167" s="180">
        <v>0</v>
      </c>
      <c r="BF167" s="180">
        <v>0</v>
      </c>
      <c r="BG167" s="180">
        <v>0</v>
      </c>
      <c r="BH167" s="180">
        <v>0</v>
      </c>
      <c r="BI167" s="180">
        <v>0</v>
      </c>
      <c r="BJ167" s="180">
        <v>0</v>
      </c>
      <c r="BK167" s="180">
        <v>0</v>
      </c>
      <c r="BL167" s="180">
        <v>0</v>
      </c>
      <c r="BM167" s="180">
        <v>0</v>
      </c>
      <c r="BN167" s="180">
        <v>945</v>
      </c>
      <c r="BO167" s="180">
        <v>0</v>
      </c>
      <c r="BP167" s="180">
        <v>0</v>
      </c>
      <c r="BQ167" s="180">
        <v>0</v>
      </c>
      <c r="BR167" s="180">
        <v>0</v>
      </c>
      <c r="BS167" s="180">
        <v>0</v>
      </c>
      <c r="BT167" s="180">
        <v>0</v>
      </c>
      <c r="BU167" s="180">
        <v>0</v>
      </c>
      <c r="BV167" s="180">
        <v>0</v>
      </c>
      <c r="BW167" s="180">
        <v>0</v>
      </c>
      <c r="BX167" s="180">
        <v>0</v>
      </c>
      <c r="BY167" s="180">
        <v>0</v>
      </c>
      <c r="BZ167" s="180">
        <v>0</v>
      </c>
      <c r="CA167" s="180">
        <v>0</v>
      </c>
      <c r="CB167" s="180">
        <v>0</v>
      </c>
      <c r="CC167" s="180">
        <v>0</v>
      </c>
      <c r="CD167" s="180">
        <v>0</v>
      </c>
    </row>
    <row r="168" spans="1:82" s="968" customFormat="1" x14ac:dyDescent="0.3">
      <c r="B168" s="968" t="s">
        <v>2892</v>
      </c>
    </row>
    <row r="169" spans="1:82" s="630" customFormat="1" x14ac:dyDescent="0.3">
      <c r="A169" s="630">
        <v>656</v>
      </c>
      <c r="B169" s="180"/>
      <c r="C169" s="180"/>
      <c r="D169" s="180">
        <v>0</v>
      </c>
      <c r="E169" s="180">
        <v>0</v>
      </c>
      <c r="F169" s="180">
        <v>0</v>
      </c>
      <c r="G169" s="180">
        <v>0</v>
      </c>
      <c r="H169" s="180">
        <v>0</v>
      </c>
      <c r="I169" s="180">
        <v>0</v>
      </c>
      <c r="J169" s="180">
        <v>0</v>
      </c>
      <c r="K169" s="180">
        <v>0</v>
      </c>
      <c r="L169" s="180">
        <v>2</v>
      </c>
      <c r="M169" s="180">
        <v>2</v>
      </c>
      <c r="N169" s="180">
        <v>2</v>
      </c>
      <c r="O169" s="180">
        <v>2</v>
      </c>
      <c r="P169" s="180">
        <v>0</v>
      </c>
      <c r="Q169" s="180">
        <v>2</v>
      </c>
      <c r="R169" s="180">
        <v>0</v>
      </c>
      <c r="S169" s="180">
        <v>0</v>
      </c>
      <c r="T169" s="180">
        <v>2</v>
      </c>
      <c r="U169" s="180">
        <v>2</v>
      </c>
      <c r="V169" s="180">
        <v>2</v>
      </c>
      <c r="W169" s="180">
        <v>2</v>
      </c>
      <c r="X169" s="180">
        <v>0</v>
      </c>
      <c r="Y169" s="180">
        <v>2</v>
      </c>
      <c r="Z169" s="180">
        <v>2</v>
      </c>
      <c r="AA169" s="180">
        <v>2</v>
      </c>
      <c r="AB169" s="180">
        <v>2</v>
      </c>
      <c r="AC169" s="180">
        <v>2</v>
      </c>
      <c r="AD169" s="180">
        <v>0</v>
      </c>
      <c r="AE169" s="180">
        <v>2</v>
      </c>
      <c r="AF169" s="180">
        <v>2</v>
      </c>
      <c r="AG169" s="180">
        <v>0</v>
      </c>
      <c r="AH169" s="180">
        <v>0</v>
      </c>
      <c r="AI169" s="180">
        <v>0</v>
      </c>
      <c r="AJ169" s="180">
        <v>0</v>
      </c>
      <c r="AK169" s="180">
        <v>0</v>
      </c>
      <c r="AL169" s="180">
        <v>0</v>
      </c>
      <c r="AM169" s="180">
        <v>2</v>
      </c>
      <c r="AN169" s="180">
        <v>0</v>
      </c>
      <c r="AO169" s="180">
        <v>0</v>
      </c>
      <c r="AP169" s="180">
        <v>2</v>
      </c>
      <c r="AQ169" s="180">
        <v>0</v>
      </c>
      <c r="AR169" s="180">
        <v>0</v>
      </c>
      <c r="AS169" s="180">
        <v>0</v>
      </c>
      <c r="AT169" s="180">
        <v>2</v>
      </c>
      <c r="AU169" s="180">
        <v>0</v>
      </c>
      <c r="AV169" s="180">
        <v>2</v>
      </c>
      <c r="AW169" s="180">
        <v>2</v>
      </c>
      <c r="AX169" s="180">
        <v>2</v>
      </c>
      <c r="AY169" s="180">
        <v>2</v>
      </c>
      <c r="AZ169" s="180">
        <v>2</v>
      </c>
      <c r="BA169" s="180">
        <v>2</v>
      </c>
      <c r="BB169" s="180">
        <v>0</v>
      </c>
      <c r="BC169" s="180">
        <v>0</v>
      </c>
      <c r="BD169" s="180">
        <v>0</v>
      </c>
      <c r="BE169" s="180">
        <v>2</v>
      </c>
      <c r="BF169" s="180">
        <v>2</v>
      </c>
      <c r="BG169" s="180">
        <v>0</v>
      </c>
      <c r="BH169" s="180">
        <v>0</v>
      </c>
      <c r="BI169" s="180">
        <v>2</v>
      </c>
      <c r="BJ169" s="180">
        <v>0</v>
      </c>
      <c r="BK169" s="180">
        <v>2</v>
      </c>
      <c r="BL169" s="180">
        <v>0</v>
      </c>
      <c r="BM169" s="180">
        <v>2</v>
      </c>
      <c r="BN169" s="180">
        <v>0</v>
      </c>
      <c r="BO169" s="180">
        <v>2</v>
      </c>
      <c r="BP169" s="180">
        <v>0</v>
      </c>
      <c r="BQ169" s="180">
        <v>2</v>
      </c>
      <c r="BR169" s="180">
        <v>2</v>
      </c>
      <c r="BS169" s="180">
        <v>2</v>
      </c>
      <c r="BT169" s="180">
        <v>0</v>
      </c>
      <c r="BU169" s="180">
        <v>2</v>
      </c>
      <c r="BV169" s="180">
        <v>0</v>
      </c>
      <c r="BW169" s="180">
        <v>0</v>
      </c>
      <c r="BX169" s="180">
        <v>0</v>
      </c>
      <c r="BY169" s="180">
        <v>0</v>
      </c>
      <c r="BZ169" s="180">
        <v>2</v>
      </c>
      <c r="CA169" s="180">
        <v>2</v>
      </c>
      <c r="CB169" s="180">
        <v>2</v>
      </c>
      <c r="CC169" s="180">
        <v>0</v>
      </c>
      <c r="CD169" s="180">
        <v>2</v>
      </c>
    </row>
    <row r="170" spans="1:82" s="968" customFormat="1" x14ac:dyDescent="0.3">
      <c r="B170" s="968" t="s">
        <v>2892</v>
      </c>
    </row>
    <row r="171" spans="1:82" s="630" customFormat="1" x14ac:dyDescent="0.3">
      <c r="A171" s="630">
        <v>535</v>
      </c>
      <c r="B171" s="180"/>
      <c r="C171" s="180"/>
      <c r="D171" s="180">
        <v>0</v>
      </c>
      <c r="E171" s="180">
        <v>0</v>
      </c>
      <c r="F171" s="180">
        <v>0</v>
      </c>
      <c r="G171" s="180">
        <v>0</v>
      </c>
      <c r="H171" s="180">
        <v>0</v>
      </c>
      <c r="I171" s="180">
        <v>0</v>
      </c>
      <c r="J171" s="180">
        <v>0</v>
      </c>
      <c r="K171" s="180">
        <v>0</v>
      </c>
      <c r="L171" s="180">
        <v>0</v>
      </c>
      <c r="M171" s="180">
        <v>0</v>
      </c>
      <c r="N171" s="180">
        <v>0</v>
      </c>
      <c r="O171" s="180">
        <v>0</v>
      </c>
      <c r="P171" s="180">
        <v>0</v>
      </c>
      <c r="Q171" s="180">
        <v>2172429</v>
      </c>
      <c r="R171" s="180">
        <v>0</v>
      </c>
      <c r="S171" s="180">
        <v>0</v>
      </c>
      <c r="T171" s="180">
        <v>33380718</v>
      </c>
      <c r="U171" s="180">
        <v>0</v>
      </c>
      <c r="V171" s="180">
        <v>521543</v>
      </c>
      <c r="W171" s="180">
        <v>2790537</v>
      </c>
      <c r="X171" s="180">
        <v>0</v>
      </c>
      <c r="Y171" s="180">
        <v>0</v>
      </c>
      <c r="Z171" s="180">
        <v>0</v>
      </c>
      <c r="AA171" s="180">
        <v>0</v>
      </c>
      <c r="AB171" s="180">
        <v>0</v>
      </c>
      <c r="AC171" s="180">
        <v>0</v>
      </c>
      <c r="AD171" s="180">
        <v>0</v>
      </c>
      <c r="AE171" s="180">
        <v>0</v>
      </c>
      <c r="AF171" s="180">
        <v>786985</v>
      </c>
      <c r="AG171" s="180">
        <v>0</v>
      </c>
      <c r="AH171" s="180">
        <v>0</v>
      </c>
      <c r="AI171" s="180">
        <v>178933</v>
      </c>
      <c r="AJ171" s="180">
        <v>0</v>
      </c>
      <c r="AK171" s="180">
        <v>0</v>
      </c>
      <c r="AL171" s="180">
        <v>0</v>
      </c>
      <c r="AM171" s="180">
        <v>1892575</v>
      </c>
      <c r="AN171" s="180">
        <v>0</v>
      </c>
      <c r="AO171" s="180">
        <v>82826</v>
      </c>
      <c r="AP171" s="180">
        <v>0</v>
      </c>
      <c r="AQ171" s="180">
        <v>0</v>
      </c>
      <c r="AR171" s="180">
        <v>0</v>
      </c>
      <c r="AS171" s="180">
        <v>0</v>
      </c>
      <c r="AT171" s="180">
        <v>0</v>
      </c>
      <c r="AU171" s="180">
        <v>0</v>
      </c>
      <c r="AV171" s="180">
        <v>6345931</v>
      </c>
      <c r="AW171" s="180">
        <v>0</v>
      </c>
      <c r="AX171" s="180">
        <v>0</v>
      </c>
      <c r="AY171" s="180">
        <v>0</v>
      </c>
      <c r="AZ171" s="180">
        <v>0</v>
      </c>
      <c r="BA171" s="180">
        <v>0</v>
      </c>
      <c r="BB171" s="180">
        <v>1</v>
      </c>
      <c r="BC171" s="180">
        <v>0</v>
      </c>
      <c r="BD171" s="180">
        <v>0</v>
      </c>
      <c r="BE171" s="180">
        <v>0</v>
      </c>
      <c r="BF171" s="180">
        <v>1</v>
      </c>
      <c r="BG171" s="180">
        <v>0</v>
      </c>
      <c r="BH171" s="180">
        <v>0</v>
      </c>
      <c r="BI171" s="180">
        <v>0</v>
      </c>
      <c r="BJ171" s="180">
        <v>0</v>
      </c>
      <c r="BK171" s="180">
        <v>1</v>
      </c>
      <c r="BL171" s="180">
        <v>0</v>
      </c>
      <c r="BM171" s="180">
        <v>0</v>
      </c>
      <c r="BN171" s="180">
        <v>0</v>
      </c>
      <c r="BO171" s="180">
        <v>0</v>
      </c>
      <c r="BP171" s="180">
        <v>0</v>
      </c>
      <c r="BQ171" s="180">
        <v>0</v>
      </c>
      <c r="BR171" s="180">
        <v>0</v>
      </c>
      <c r="BS171" s="180">
        <v>15766461</v>
      </c>
      <c r="BT171" s="180">
        <v>0</v>
      </c>
      <c r="BU171" s="180">
        <v>19500</v>
      </c>
      <c r="BV171" s="180">
        <v>0</v>
      </c>
      <c r="BW171" s="180">
        <v>0</v>
      </c>
      <c r="BX171" s="180">
        <v>0</v>
      </c>
      <c r="BY171" s="180">
        <v>0</v>
      </c>
      <c r="BZ171" s="180">
        <v>0</v>
      </c>
      <c r="CA171" s="180">
        <v>0</v>
      </c>
      <c r="CB171" s="180">
        <v>0</v>
      </c>
      <c r="CC171" s="180">
        <v>0</v>
      </c>
      <c r="CD171" s="180">
        <v>1</v>
      </c>
    </row>
    <row r="172" spans="1:82" s="968" customFormat="1" x14ac:dyDescent="0.3">
      <c r="B172" s="968" t="s">
        <v>2892</v>
      </c>
    </row>
    <row r="173" spans="1:82" s="968" customFormat="1" x14ac:dyDescent="0.3">
      <c r="B173" s="968" t="s">
        <v>2892</v>
      </c>
    </row>
    <row r="174" spans="1:82" s="968" customFormat="1" x14ac:dyDescent="0.3">
      <c r="B174" s="968" t="s">
        <v>2892</v>
      </c>
    </row>
    <row r="175" spans="1:82" x14ac:dyDescent="0.3">
      <c r="A175" s="180">
        <v>334</v>
      </c>
      <c r="C175" s="180"/>
      <c r="D175" s="180">
        <v>0</v>
      </c>
      <c r="E175" s="180">
        <v>237086</v>
      </c>
      <c r="F175" s="180">
        <v>0</v>
      </c>
      <c r="G175" s="180">
        <v>7750095</v>
      </c>
      <c r="H175" s="180">
        <v>1899016</v>
      </c>
      <c r="I175" s="180">
        <v>5096732</v>
      </c>
      <c r="J175" s="180">
        <v>63968</v>
      </c>
      <c r="K175" s="180">
        <v>1142611</v>
      </c>
      <c r="L175" s="180">
        <v>634115</v>
      </c>
      <c r="M175" s="180">
        <v>95274631</v>
      </c>
      <c r="N175" s="180">
        <v>737777</v>
      </c>
      <c r="O175" s="180">
        <v>13713648</v>
      </c>
      <c r="P175" s="180">
        <v>244822</v>
      </c>
      <c r="Q175" s="180">
        <v>162854882</v>
      </c>
      <c r="R175" s="180">
        <v>6720503</v>
      </c>
      <c r="S175" s="180">
        <v>293148</v>
      </c>
      <c r="T175" s="180">
        <v>185281073</v>
      </c>
      <c r="U175" s="180">
        <v>53883837</v>
      </c>
      <c r="V175" s="180">
        <v>100140095</v>
      </c>
      <c r="W175" s="180">
        <v>159338916</v>
      </c>
      <c r="X175" s="180">
        <v>0</v>
      </c>
      <c r="Y175" s="180">
        <v>49937848</v>
      </c>
      <c r="Z175" s="180">
        <v>3063835</v>
      </c>
      <c r="AA175" s="180">
        <v>32707675</v>
      </c>
      <c r="AB175" s="180">
        <v>10913355</v>
      </c>
      <c r="AC175" s="180">
        <v>6094450</v>
      </c>
      <c r="AD175" s="180">
        <v>0</v>
      </c>
      <c r="AE175" s="180">
        <v>7012815</v>
      </c>
      <c r="AF175" s="180">
        <v>110750447</v>
      </c>
      <c r="AG175" s="180">
        <v>12276797</v>
      </c>
      <c r="AH175" s="180">
        <v>3551207</v>
      </c>
      <c r="AI175" s="180">
        <v>92185738</v>
      </c>
      <c r="AJ175" s="180">
        <v>5542114</v>
      </c>
      <c r="AK175" s="180">
        <v>0</v>
      </c>
      <c r="AL175" s="180">
        <v>0</v>
      </c>
      <c r="AM175" s="180">
        <v>39613005</v>
      </c>
      <c r="AN175" s="180">
        <v>699381</v>
      </c>
      <c r="AO175" s="180">
        <v>759102</v>
      </c>
      <c r="AP175" s="180">
        <v>147732</v>
      </c>
      <c r="AQ175" s="180">
        <v>36363715</v>
      </c>
      <c r="AR175" s="180">
        <v>49389765</v>
      </c>
      <c r="AS175" s="180">
        <v>454530</v>
      </c>
      <c r="AT175" s="180">
        <v>3947660</v>
      </c>
      <c r="AU175" s="180">
        <v>0</v>
      </c>
      <c r="AV175" s="180">
        <v>31599939</v>
      </c>
      <c r="AW175" s="180">
        <v>6688497</v>
      </c>
      <c r="AX175" s="180">
        <v>5797297</v>
      </c>
      <c r="AY175" s="180">
        <v>13206175</v>
      </c>
      <c r="AZ175" s="180">
        <v>3331554</v>
      </c>
      <c r="BA175" s="180">
        <v>1401199</v>
      </c>
      <c r="BB175" s="180">
        <v>0</v>
      </c>
      <c r="BC175" s="180">
        <v>25133</v>
      </c>
      <c r="BD175" s="180">
        <v>16996398</v>
      </c>
      <c r="BE175" s="180">
        <v>89074</v>
      </c>
      <c r="BF175" s="180">
        <v>388338</v>
      </c>
      <c r="BG175" s="180">
        <v>0</v>
      </c>
      <c r="BH175" s="180">
        <v>172599</v>
      </c>
      <c r="BI175" s="180">
        <v>562574</v>
      </c>
      <c r="BJ175" s="180">
        <v>234978</v>
      </c>
      <c r="BK175" s="180">
        <v>10324309</v>
      </c>
      <c r="BL175" s="180">
        <v>0</v>
      </c>
      <c r="BM175" s="180">
        <v>705776</v>
      </c>
      <c r="BN175" s="180">
        <v>9943269</v>
      </c>
      <c r="BO175" s="180">
        <v>2615436</v>
      </c>
      <c r="BP175" s="180">
        <v>5143931</v>
      </c>
      <c r="BQ175" s="180">
        <v>46094517</v>
      </c>
      <c r="BR175" s="180">
        <v>1996776</v>
      </c>
      <c r="BS175" s="180">
        <v>42073147</v>
      </c>
      <c r="BT175" s="180">
        <v>2570310</v>
      </c>
      <c r="BU175" s="180">
        <v>6276281</v>
      </c>
      <c r="BV175" s="180">
        <v>3283761</v>
      </c>
      <c r="BW175" s="180">
        <v>0</v>
      </c>
      <c r="BX175" s="180">
        <v>1011161</v>
      </c>
      <c r="BY175" s="180">
        <v>183210</v>
      </c>
      <c r="BZ175" s="180">
        <v>514166</v>
      </c>
      <c r="CA175" s="180">
        <v>112137</v>
      </c>
      <c r="CB175" s="180">
        <v>2196082</v>
      </c>
      <c r="CC175" s="180">
        <v>0</v>
      </c>
      <c r="CD175" s="180">
        <v>199375</v>
      </c>
    </row>
    <row r="176" spans="1:82" x14ac:dyDescent="0.3">
      <c r="A176" s="180">
        <v>373</v>
      </c>
      <c r="C176" s="180"/>
      <c r="D176" s="180">
        <v>0</v>
      </c>
      <c r="E176" s="180">
        <v>85476</v>
      </c>
      <c r="F176" s="180">
        <v>0</v>
      </c>
      <c r="G176" s="180">
        <v>2133651</v>
      </c>
      <c r="H176" s="180">
        <v>543375</v>
      </c>
      <c r="I176" s="180">
        <v>1607758</v>
      </c>
      <c r="J176" s="180">
        <v>56329</v>
      </c>
      <c r="K176" s="180">
        <v>292994</v>
      </c>
      <c r="L176" s="180">
        <v>337208</v>
      </c>
      <c r="M176" s="180">
        <v>25568950</v>
      </c>
      <c r="N176" s="180">
        <v>370038</v>
      </c>
      <c r="O176" s="180">
        <v>8100753</v>
      </c>
      <c r="P176" s="180">
        <v>87491</v>
      </c>
      <c r="Q176" s="180">
        <v>88352121</v>
      </c>
      <c r="R176" s="180">
        <v>1385446</v>
      </c>
      <c r="S176" s="180">
        <v>194865</v>
      </c>
      <c r="T176" s="180">
        <v>94987625</v>
      </c>
      <c r="U176" s="180">
        <v>15841140</v>
      </c>
      <c r="V176" s="180">
        <v>83142201</v>
      </c>
      <c r="W176" s="180">
        <v>50727511</v>
      </c>
      <c r="X176" s="180">
        <v>0</v>
      </c>
      <c r="Y176" s="180">
        <v>32872558</v>
      </c>
      <c r="Z176" s="180">
        <v>1661994</v>
      </c>
      <c r="AA176" s="180">
        <v>12697214</v>
      </c>
      <c r="AB176" s="180">
        <v>8172392</v>
      </c>
      <c r="AC176" s="180">
        <v>3200234</v>
      </c>
      <c r="AD176" s="180">
        <v>0</v>
      </c>
      <c r="AE176" s="180">
        <v>3766987</v>
      </c>
      <c r="AF176" s="180">
        <v>77316725</v>
      </c>
      <c r="AG176" s="180">
        <v>7807302</v>
      </c>
      <c r="AH176" s="180">
        <v>1462587</v>
      </c>
      <c r="AI176" s="180">
        <v>45481703</v>
      </c>
      <c r="AJ176" s="180">
        <v>1207319</v>
      </c>
      <c r="AK176" s="180">
        <v>0</v>
      </c>
      <c r="AL176" s="180">
        <v>0</v>
      </c>
      <c r="AM176" s="180">
        <v>23230971</v>
      </c>
      <c r="AN176" s="180">
        <v>554611</v>
      </c>
      <c r="AO176" s="180">
        <v>538413</v>
      </c>
      <c r="AP176" s="180">
        <v>110716</v>
      </c>
      <c r="AQ176" s="180">
        <v>12470153</v>
      </c>
      <c r="AR176" s="180">
        <v>12758177</v>
      </c>
      <c r="AS176" s="180">
        <v>382228</v>
      </c>
      <c r="AT176" s="180">
        <v>2486863</v>
      </c>
      <c r="AU176" s="180">
        <v>0</v>
      </c>
      <c r="AV176" s="180">
        <v>15432494</v>
      </c>
      <c r="AW176" s="180">
        <v>2501400</v>
      </c>
      <c r="AX176" s="180">
        <v>2762329</v>
      </c>
      <c r="AY176" s="180">
        <v>4925591</v>
      </c>
      <c r="AZ176" s="180">
        <v>1709812</v>
      </c>
      <c r="BA176" s="180">
        <v>627899</v>
      </c>
      <c r="BB176" s="180">
        <v>0</v>
      </c>
      <c r="BC176" s="180">
        <v>21204</v>
      </c>
      <c r="BD176" s="180">
        <v>12512875</v>
      </c>
      <c r="BE176" s="180">
        <v>19038</v>
      </c>
      <c r="BF176" s="180">
        <v>275648</v>
      </c>
      <c r="BG176" s="180">
        <v>0</v>
      </c>
      <c r="BH176" s="180">
        <v>130353</v>
      </c>
      <c r="BI176" s="180">
        <v>382625</v>
      </c>
      <c r="BJ176" s="180">
        <v>34956</v>
      </c>
      <c r="BK176" s="180">
        <v>4518723</v>
      </c>
      <c r="BL176" s="180">
        <v>0</v>
      </c>
      <c r="BM176" s="180">
        <v>1755795</v>
      </c>
      <c r="BN176" s="180">
        <v>4949412</v>
      </c>
      <c r="BO176" s="180">
        <v>1623031</v>
      </c>
      <c r="BP176" s="180">
        <v>2635432</v>
      </c>
      <c r="BQ176" s="180">
        <v>25581135</v>
      </c>
      <c r="BR176" s="180">
        <v>1510229</v>
      </c>
      <c r="BS176" s="180">
        <v>18323724</v>
      </c>
      <c r="BT176" s="180">
        <v>1740631</v>
      </c>
      <c r="BU176" s="180">
        <v>2593140</v>
      </c>
      <c r="BV176" s="180">
        <v>1070580</v>
      </c>
      <c r="BW176" s="180">
        <v>0</v>
      </c>
      <c r="BX176" s="180">
        <v>619323</v>
      </c>
      <c r="BY176" s="180">
        <v>71932</v>
      </c>
      <c r="BZ176" s="180">
        <v>245748</v>
      </c>
      <c r="CA176" s="180">
        <v>59535</v>
      </c>
      <c r="CB176" s="180">
        <v>1506941</v>
      </c>
      <c r="CC176" s="180">
        <v>0</v>
      </c>
      <c r="CD176" s="180">
        <v>137375</v>
      </c>
    </row>
    <row r="177" spans="1:82" x14ac:dyDescent="0.3">
      <c r="A177" s="180">
        <v>987</v>
      </c>
      <c r="C177" s="180"/>
      <c r="D177" s="180">
        <v>0</v>
      </c>
      <c r="E177" s="180">
        <v>0</v>
      </c>
      <c r="F177" s="180">
        <v>0</v>
      </c>
      <c r="G177" s="180">
        <v>0</v>
      </c>
      <c r="H177" s="180">
        <v>0</v>
      </c>
      <c r="I177" s="180">
        <v>0</v>
      </c>
      <c r="J177" s="180">
        <v>0</v>
      </c>
      <c r="K177" s="180">
        <v>0</v>
      </c>
      <c r="L177" s="180">
        <v>0</v>
      </c>
      <c r="M177" s="180">
        <v>0</v>
      </c>
      <c r="N177" s="180">
        <v>0</v>
      </c>
      <c r="O177" s="180">
        <v>0</v>
      </c>
      <c r="P177" s="180">
        <v>0</v>
      </c>
      <c r="Q177" s="180">
        <v>0</v>
      </c>
      <c r="R177" s="180">
        <v>0</v>
      </c>
      <c r="S177" s="180">
        <v>0</v>
      </c>
      <c r="T177" s="180">
        <v>0</v>
      </c>
      <c r="U177" s="180">
        <v>0</v>
      </c>
      <c r="V177" s="180">
        <v>0</v>
      </c>
      <c r="W177" s="180">
        <v>0</v>
      </c>
      <c r="X177" s="180">
        <v>0</v>
      </c>
      <c r="Y177" s="180">
        <v>0</v>
      </c>
      <c r="Z177" s="180">
        <v>0</v>
      </c>
      <c r="AA177" s="180">
        <v>0</v>
      </c>
      <c r="AB177" s="180">
        <v>0</v>
      </c>
      <c r="AC177" s="180">
        <v>0</v>
      </c>
      <c r="AD177" s="180">
        <v>0</v>
      </c>
      <c r="AE177" s="180">
        <v>0</v>
      </c>
      <c r="AF177" s="180">
        <v>0</v>
      </c>
      <c r="AG177" s="180">
        <v>0</v>
      </c>
      <c r="AH177" s="180">
        <v>0</v>
      </c>
      <c r="AI177" s="180">
        <v>0</v>
      </c>
      <c r="AJ177" s="180">
        <v>0</v>
      </c>
      <c r="AK177" s="180">
        <v>0</v>
      </c>
      <c r="AL177" s="180">
        <v>0</v>
      </c>
      <c r="AM177" s="180">
        <v>0</v>
      </c>
      <c r="AN177" s="180">
        <v>0</v>
      </c>
      <c r="AO177" s="180">
        <v>0</v>
      </c>
      <c r="AP177" s="180">
        <v>0</v>
      </c>
      <c r="AQ177" s="180">
        <v>0</v>
      </c>
      <c r="AR177" s="180">
        <v>0</v>
      </c>
      <c r="AS177" s="180">
        <v>0</v>
      </c>
      <c r="AT177" s="180">
        <v>0</v>
      </c>
      <c r="AU177" s="180">
        <v>0</v>
      </c>
      <c r="AV177" s="180">
        <v>0</v>
      </c>
      <c r="AW177" s="180">
        <v>0</v>
      </c>
      <c r="AX177" s="180">
        <v>0</v>
      </c>
      <c r="AY177" s="180">
        <v>0</v>
      </c>
      <c r="AZ177" s="180">
        <v>0</v>
      </c>
      <c r="BA177" s="180">
        <v>0</v>
      </c>
      <c r="BB177" s="180">
        <v>0</v>
      </c>
      <c r="BC177" s="180">
        <v>0</v>
      </c>
      <c r="BD177" s="180">
        <v>0</v>
      </c>
      <c r="BE177" s="180">
        <v>0</v>
      </c>
      <c r="BF177" s="180">
        <v>0</v>
      </c>
      <c r="BG177" s="180">
        <v>0</v>
      </c>
      <c r="BH177" s="180">
        <v>0</v>
      </c>
      <c r="BI177" s="180">
        <v>0</v>
      </c>
      <c r="BJ177" s="180">
        <v>0</v>
      </c>
      <c r="BK177" s="180">
        <v>0</v>
      </c>
      <c r="BL177" s="180">
        <v>0</v>
      </c>
      <c r="BM177" s="180">
        <v>0</v>
      </c>
      <c r="BN177" s="180">
        <v>0</v>
      </c>
      <c r="BO177" s="180">
        <v>0</v>
      </c>
      <c r="BP177" s="180">
        <v>0</v>
      </c>
      <c r="BQ177" s="180">
        <v>0</v>
      </c>
      <c r="BR177" s="180">
        <v>0</v>
      </c>
      <c r="BS177" s="180">
        <v>0</v>
      </c>
      <c r="BT177" s="180">
        <v>0</v>
      </c>
      <c r="BU177" s="180">
        <v>0</v>
      </c>
      <c r="BV177" s="180">
        <v>0</v>
      </c>
      <c r="BW177" s="180">
        <v>0</v>
      </c>
      <c r="BX177" s="180">
        <v>0</v>
      </c>
      <c r="BY177" s="180">
        <v>0</v>
      </c>
      <c r="BZ177" s="180">
        <v>0</v>
      </c>
      <c r="CA177" s="180">
        <v>0</v>
      </c>
      <c r="CB177" s="180">
        <v>0</v>
      </c>
      <c r="CC177" s="180">
        <v>0</v>
      </c>
      <c r="CD177" s="180">
        <v>0</v>
      </c>
    </row>
    <row r="178" spans="1:82" x14ac:dyDescent="0.3">
      <c r="A178" s="180">
        <v>988</v>
      </c>
      <c r="C178" s="180"/>
      <c r="D178" s="180">
        <v>0</v>
      </c>
      <c r="E178" s="180">
        <v>2</v>
      </c>
      <c r="F178" s="180">
        <v>0</v>
      </c>
      <c r="G178" s="180">
        <v>2</v>
      </c>
      <c r="H178" s="180">
        <v>2</v>
      </c>
      <c r="I178" s="180">
        <v>2</v>
      </c>
      <c r="J178" s="180">
        <v>2</v>
      </c>
      <c r="K178" s="180">
        <v>2</v>
      </c>
      <c r="L178" s="180">
        <v>2</v>
      </c>
      <c r="M178" s="180">
        <v>2</v>
      </c>
      <c r="N178" s="180">
        <v>2</v>
      </c>
      <c r="O178" s="180">
        <v>2</v>
      </c>
      <c r="P178" s="180">
        <v>2</v>
      </c>
      <c r="Q178" s="180">
        <v>2</v>
      </c>
      <c r="R178" s="180">
        <v>2</v>
      </c>
      <c r="S178" s="180">
        <v>2</v>
      </c>
      <c r="T178" s="180">
        <v>2</v>
      </c>
      <c r="U178" s="180">
        <v>2</v>
      </c>
      <c r="V178" s="180">
        <v>2</v>
      </c>
      <c r="W178" s="180">
        <v>2</v>
      </c>
      <c r="X178" s="180">
        <v>0</v>
      </c>
      <c r="Y178" s="180">
        <v>2</v>
      </c>
      <c r="Z178" s="180">
        <v>2</v>
      </c>
      <c r="AA178" s="180">
        <v>2</v>
      </c>
      <c r="AB178" s="180">
        <v>2</v>
      </c>
      <c r="AC178" s="180">
        <v>2</v>
      </c>
      <c r="AD178" s="180">
        <v>0</v>
      </c>
      <c r="AE178" s="180">
        <v>2</v>
      </c>
      <c r="AF178" s="180">
        <v>2</v>
      </c>
      <c r="AG178" s="180">
        <v>2</v>
      </c>
      <c r="AH178" s="180">
        <v>2</v>
      </c>
      <c r="AI178" s="180">
        <v>2</v>
      </c>
      <c r="AJ178" s="180">
        <v>2</v>
      </c>
      <c r="AK178" s="180">
        <v>0</v>
      </c>
      <c r="AL178" s="180">
        <v>0</v>
      </c>
      <c r="AM178" s="180">
        <v>2</v>
      </c>
      <c r="AN178" s="180">
        <v>2</v>
      </c>
      <c r="AO178" s="180">
        <v>0</v>
      </c>
      <c r="AP178" s="180">
        <v>2</v>
      </c>
      <c r="AQ178" s="180">
        <v>0</v>
      </c>
      <c r="AR178" s="180">
        <v>0</v>
      </c>
      <c r="AS178" s="180">
        <v>2</v>
      </c>
      <c r="AT178" s="180">
        <v>2</v>
      </c>
      <c r="AU178" s="180">
        <v>0</v>
      </c>
      <c r="AV178" s="180">
        <v>2</v>
      </c>
      <c r="AW178" s="180">
        <v>2</v>
      </c>
      <c r="AX178" s="180">
        <v>2</v>
      </c>
      <c r="AY178" s="180">
        <v>2</v>
      </c>
      <c r="AZ178" s="180">
        <v>2</v>
      </c>
      <c r="BA178" s="180">
        <v>2</v>
      </c>
      <c r="BB178" s="180">
        <v>2</v>
      </c>
      <c r="BC178" s="180">
        <v>2</v>
      </c>
      <c r="BD178" s="180">
        <v>2</v>
      </c>
      <c r="BE178" s="180">
        <v>0</v>
      </c>
      <c r="BF178" s="180">
        <v>2</v>
      </c>
      <c r="BG178" s="180">
        <v>0</v>
      </c>
      <c r="BH178" s="180">
        <v>2</v>
      </c>
      <c r="BI178" s="180">
        <v>2</v>
      </c>
      <c r="BJ178" s="180">
        <v>2</v>
      </c>
      <c r="BK178" s="180">
        <v>2</v>
      </c>
      <c r="BL178" s="180">
        <v>0</v>
      </c>
      <c r="BM178" s="180">
        <v>2</v>
      </c>
      <c r="BN178" s="180">
        <v>2</v>
      </c>
      <c r="BO178" s="180">
        <v>2</v>
      </c>
      <c r="BP178" s="180">
        <v>2</v>
      </c>
      <c r="BQ178" s="180">
        <v>2</v>
      </c>
      <c r="BR178" s="180">
        <v>0</v>
      </c>
      <c r="BS178" s="180">
        <v>2</v>
      </c>
      <c r="BT178" s="180">
        <v>2</v>
      </c>
      <c r="BU178" s="180">
        <v>2</v>
      </c>
      <c r="BV178" s="180">
        <v>2</v>
      </c>
      <c r="BW178" s="180">
        <v>0</v>
      </c>
      <c r="BX178" s="180">
        <v>2</v>
      </c>
      <c r="BY178" s="180">
        <v>2</v>
      </c>
      <c r="BZ178" s="180">
        <v>2</v>
      </c>
      <c r="CA178" s="180">
        <v>2</v>
      </c>
      <c r="CB178" s="180">
        <v>2</v>
      </c>
      <c r="CC178" s="180">
        <v>0</v>
      </c>
      <c r="CD178" s="180">
        <v>2</v>
      </c>
    </row>
    <row r="179" spans="1:82" x14ac:dyDescent="0.3">
      <c r="A179" s="180">
        <v>989</v>
      </c>
      <c r="C179" s="180"/>
      <c r="D179" s="180">
        <v>0</v>
      </c>
      <c r="E179" s="180">
        <v>0</v>
      </c>
      <c r="F179" s="180">
        <v>0</v>
      </c>
      <c r="G179" s="180">
        <v>3</v>
      </c>
      <c r="H179" s="180">
        <v>3</v>
      </c>
      <c r="I179" s="180">
        <v>0</v>
      </c>
      <c r="J179" s="180">
        <v>3</v>
      </c>
      <c r="K179" s="180">
        <v>3</v>
      </c>
      <c r="L179" s="180">
        <v>3</v>
      </c>
      <c r="M179" s="180">
        <v>0</v>
      </c>
      <c r="N179" s="180">
        <v>3</v>
      </c>
      <c r="O179" s="180">
        <v>3</v>
      </c>
      <c r="P179" s="180">
        <v>3</v>
      </c>
      <c r="Q179" s="180">
        <v>0</v>
      </c>
      <c r="R179" s="180">
        <v>0</v>
      </c>
      <c r="S179" s="180">
        <v>0</v>
      </c>
      <c r="T179" s="180">
        <v>0</v>
      </c>
      <c r="U179" s="180">
        <v>3</v>
      </c>
      <c r="V179" s="180">
        <v>3</v>
      </c>
      <c r="W179" s="180">
        <v>3</v>
      </c>
      <c r="X179" s="180">
        <v>0</v>
      </c>
      <c r="Y179" s="180">
        <v>0</v>
      </c>
      <c r="Z179" s="180">
        <v>0</v>
      </c>
      <c r="AA179" s="180">
        <v>3</v>
      </c>
      <c r="AB179" s="180">
        <v>3</v>
      </c>
      <c r="AC179" s="180">
        <v>3</v>
      </c>
      <c r="AD179" s="180">
        <v>0</v>
      </c>
      <c r="AE179" s="180">
        <v>3</v>
      </c>
      <c r="AF179" s="180">
        <v>0</v>
      </c>
      <c r="AG179" s="180">
        <v>0</v>
      </c>
      <c r="AH179" s="180">
        <v>3</v>
      </c>
      <c r="AI179" s="180">
        <v>3</v>
      </c>
      <c r="AJ179" s="180">
        <v>0</v>
      </c>
      <c r="AK179" s="180">
        <v>0</v>
      </c>
      <c r="AL179" s="180">
        <v>0</v>
      </c>
      <c r="AM179" s="180">
        <v>3</v>
      </c>
      <c r="AN179" s="180">
        <v>3</v>
      </c>
      <c r="AO179" s="180">
        <v>3</v>
      </c>
      <c r="AP179" s="180">
        <v>3</v>
      </c>
      <c r="AQ179" s="180">
        <v>0</v>
      </c>
      <c r="AR179" s="180">
        <v>0</v>
      </c>
      <c r="AS179" s="180">
        <v>3</v>
      </c>
      <c r="AT179" s="180">
        <v>0</v>
      </c>
      <c r="AU179" s="180">
        <v>0</v>
      </c>
      <c r="AV179" s="180">
        <v>3</v>
      </c>
      <c r="AW179" s="180">
        <v>0</v>
      </c>
      <c r="AX179" s="180">
        <v>3</v>
      </c>
      <c r="AY179" s="180">
        <v>3</v>
      </c>
      <c r="AZ179" s="180">
        <v>3</v>
      </c>
      <c r="BA179" s="180">
        <v>3</v>
      </c>
      <c r="BB179" s="180">
        <v>3</v>
      </c>
      <c r="BC179" s="180">
        <v>3</v>
      </c>
      <c r="BD179" s="180">
        <v>0</v>
      </c>
      <c r="BE179" s="180">
        <v>0</v>
      </c>
      <c r="BF179" s="180">
        <v>3</v>
      </c>
      <c r="BG179" s="180">
        <v>0</v>
      </c>
      <c r="BH179" s="180">
        <v>0</v>
      </c>
      <c r="BI179" s="180">
        <v>0</v>
      </c>
      <c r="BJ179" s="180">
        <v>0</v>
      </c>
      <c r="BK179" s="180">
        <v>0</v>
      </c>
      <c r="BL179" s="180">
        <v>0</v>
      </c>
      <c r="BM179" s="180">
        <v>3</v>
      </c>
      <c r="BN179" s="180">
        <v>3</v>
      </c>
      <c r="BO179" s="180">
        <v>3</v>
      </c>
      <c r="BP179" s="180">
        <v>3</v>
      </c>
      <c r="BQ179" s="180">
        <v>3</v>
      </c>
      <c r="BR179" s="180">
        <v>0</v>
      </c>
      <c r="BS179" s="180">
        <v>3</v>
      </c>
      <c r="BT179" s="180">
        <v>0</v>
      </c>
      <c r="BU179" s="180">
        <v>3</v>
      </c>
      <c r="BV179" s="180">
        <v>3</v>
      </c>
      <c r="BW179" s="180">
        <v>0</v>
      </c>
      <c r="BX179" s="180">
        <v>0</v>
      </c>
      <c r="BY179" s="180">
        <v>0</v>
      </c>
      <c r="BZ179" s="180">
        <v>3</v>
      </c>
      <c r="CA179" s="180">
        <v>0</v>
      </c>
      <c r="CB179" s="180">
        <v>0</v>
      </c>
      <c r="CC179" s="180">
        <v>0</v>
      </c>
      <c r="CD179" s="180">
        <v>3</v>
      </c>
    </row>
    <row r="180" spans="1:82" s="968" customFormat="1" x14ac:dyDescent="0.3">
      <c r="B180" s="968" t="s">
        <v>2892</v>
      </c>
    </row>
    <row r="181" spans="1:82" s="968" customFormat="1" x14ac:dyDescent="0.3">
      <c r="B181" s="968" t="s">
        <v>2892</v>
      </c>
    </row>
    <row r="182" spans="1:82" s="968" customFormat="1" x14ac:dyDescent="0.3">
      <c r="B182" s="968" t="s">
        <v>2892</v>
      </c>
    </row>
    <row r="183" spans="1:82" x14ac:dyDescent="0.3">
      <c r="A183" s="180">
        <v>327</v>
      </c>
      <c r="C183" s="180"/>
      <c r="D183" s="180">
        <v>0</v>
      </c>
      <c r="E183" s="180">
        <v>0</v>
      </c>
      <c r="F183" s="180">
        <v>0</v>
      </c>
      <c r="G183" s="180">
        <v>0</v>
      </c>
      <c r="H183" s="180">
        <v>0</v>
      </c>
      <c r="I183" s="180">
        <v>0</v>
      </c>
      <c r="J183" s="180">
        <v>53983</v>
      </c>
      <c r="K183" s="180">
        <v>0</v>
      </c>
      <c r="L183" s="180">
        <v>0</v>
      </c>
      <c r="M183" s="180">
        <v>0</v>
      </c>
      <c r="N183" s="180">
        <v>0</v>
      </c>
      <c r="O183" s="180">
        <v>46446</v>
      </c>
      <c r="P183" s="180">
        <v>0</v>
      </c>
      <c r="Q183" s="180">
        <v>5619480</v>
      </c>
      <c r="R183" s="180">
        <v>367968</v>
      </c>
      <c r="S183" s="180">
        <v>0</v>
      </c>
      <c r="T183" s="180">
        <v>3881259</v>
      </c>
      <c r="U183" s="180">
        <v>2295234</v>
      </c>
      <c r="V183" s="180">
        <v>14979085</v>
      </c>
      <c r="W183" s="180">
        <v>0</v>
      </c>
      <c r="X183" s="180">
        <v>0</v>
      </c>
      <c r="Y183" s="180">
        <v>745155</v>
      </c>
      <c r="Z183" s="180">
        <v>4000</v>
      </c>
      <c r="AA183" s="180">
        <v>569712</v>
      </c>
      <c r="AB183" s="180">
        <v>23252</v>
      </c>
      <c r="AC183" s="180">
        <v>15684</v>
      </c>
      <c r="AD183" s="180">
        <v>882432</v>
      </c>
      <c r="AE183" s="180">
        <v>0</v>
      </c>
      <c r="AF183" s="180">
        <v>204205</v>
      </c>
      <c r="AG183" s="180">
        <v>514809</v>
      </c>
      <c r="AH183" s="180">
        <v>0</v>
      </c>
      <c r="AI183" s="180">
        <v>13241990</v>
      </c>
      <c r="AJ183" s="180">
        <v>6500</v>
      </c>
      <c r="AK183" s="180">
        <v>0</v>
      </c>
      <c r="AL183" s="180">
        <v>0</v>
      </c>
      <c r="AM183" s="180">
        <v>210332</v>
      </c>
      <c r="AN183" s="180">
        <v>43291</v>
      </c>
      <c r="AO183" s="180">
        <v>0</v>
      </c>
      <c r="AP183" s="180">
        <v>0</v>
      </c>
      <c r="AQ183" s="180">
        <v>0</v>
      </c>
      <c r="AR183" s="180">
        <v>44618</v>
      </c>
      <c r="AS183" s="180">
        <v>0</v>
      </c>
      <c r="AT183" s="180">
        <v>552989</v>
      </c>
      <c r="AU183" s="180">
        <v>0</v>
      </c>
      <c r="AV183" s="180">
        <v>3735076</v>
      </c>
      <c r="AW183" s="180">
        <v>0</v>
      </c>
      <c r="AX183" s="180">
        <v>76640</v>
      </c>
      <c r="AY183" s="180">
        <v>1346936</v>
      </c>
      <c r="AZ183" s="180">
        <v>5006</v>
      </c>
      <c r="BA183" s="180">
        <v>0</v>
      </c>
      <c r="BB183" s="180">
        <v>0</v>
      </c>
      <c r="BC183" s="180">
        <v>0</v>
      </c>
      <c r="BD183" s="180">
        <v>217472</v>
      </c>
      <c r="BE183" s="180">
        <v>0</v>
      </c>
      <c r="BF183" s="180">
        <v>0</v>
      </c>
      <c r="BG183" s="180">
        <v>0</v>
      </c>
      <c r="BH183" s="180">
        <v>0</v>
      </c>
      <c r="BI183" s="180">
        <v>474</v>
      </c>
      <c r="BJ183" s="180">
        <v>0</v>
      </c>
      <c r="BK183" s="180">
        <v>140972</v>
      </c>
      <c r="BL183" s="180">
        <v>0</v>
      </c>
      <c r="BM183" s="180">
        <v>168864</v>
      </c>
      <c r="BN183" s="180">
        <v>0</v>
      </c>
      <c r="BO183" s="180">
        <v>39115</v>
      </c>
      <c r="BP183" s="180">
        <v>12100</v>
      </c>
      <c r="BQ183" s="180">
        <v>0</v>
      </c>
      <c r="BR183" s="180">
        <v>25500</v>
      </c>
      <c r="BS183" s="180">
        <v>0</v>
      </c>
      <c r="BT183" s="180">
        <v>341062</v>
      </c>
      <c r="BU183" s="180">
        <v>10200</v>
      </c>
      <c r="BV183" s="180">
        <v>0</v>
      </c>
      <c r="BW183" s="180">
        <v>0</v>
      </c>
      <c r="BX183" s="180">
        <v>81232</v>
      </c>
      <c r="BY183" s="180">
        <v>0</v>
      </c>
      <c r="BZ183" s="180">
        <v>21695</v>
      </c>
      <c r="CA183" s="180">
        <v>49000</v>
      </c>
      <c r="CB183" s="180">
        <v>24280</v>
      </c>
      <c r="CC183" s="180">
        <v>0</v>
      </c>
      <c r="CD183" s="180">
        <v>0</v>
      </c>
    </row>
    <row r="184" spans="1:82" x14ac:dyDescent="0.3">
      <c r="A184" s="180">
        <v>328</v>
      </c>
      <c r="C184" s="180"/>
      <c r="D184" s="180">
        <v>0</v>
      </c>
      <c r="E184" s="180">
        <v>0</v>
      </c>
      <c r="F184" s="180">
        <v>0</v>
      </c>
      <c r="G184" s="180">
        <v>0</v>
      </c>
      <c r="H184" s="180">
        <v>0</v>
      </c>
      <c r="I184" s="180">
        <v>0</v>
      </c>
      <c r="J184" s="180">
        <v>0</v>
      </c>
      <c r="K184" s="180">
        <v>0</v>
      </c>
      <c r="L184" s="180">
        <v>0</v>
      </c>
      <c r="M184" s="180">
        <v>0</v>
      </c>
      <c r="N184" s="180">
        <v>0</v>
      </c>
      <c r="O184" s="180">
        <v>3889236</v>
      </c>
      <c r="P184" s="180">
        <v>0</v>
      </c>
      <c r="Q184" s="180">
        <v>998142</v>
      </c>
      <c r="R184" s="180">
        <v>0</v>
      </c>
      <c r="S184" s="180">
        <v>0</v>
      </c>
      <c r="T184" s="180">
        <v>19964007</v>
      </c>
      <c r="U184" s="180">
        <v>1988365</v>
      </c>
      <c r="V184" s="180">
        <v>83878</v>
      </c>
      <c r="W184" s="180">
        <v>0</v>
      </c>
      <c r="X184" s="180">
        <v>0</v>
      </c>
      <c r="Y184" s="180">
        <v>0</v>
      </c>
      <c r="Z184" s="180">
        <v>0</v>
      </c>
      <c r="AA184" s="180">
        <v>1840022</v>
      </c>
      <c r="AB184" s="180">
        <v>959426</v>
      </c>
      <c r="AC184" s="180">
        <v>56459</v>
      </c>
      <c r="AD184" s="180">
        <v>0</v>
      </c>
      <c r="AE184" s="180">
        <v>0</v>
      </c>
      <c r="AF184" s="180">
        <v>73721</v>
      </c>
      <c r="AG184" s="180">
        <v>2701021</v>
      </c>
      <c r="AH184" s="180">
        <v>0</v>
      </c>
      <c r="AI184" s="180">
        <v>2550211</v>
      </c>
      <c r="AJ184" s="180">
        <v>0</v>
      </c>
      <c r="AK184" s="180">
        <v>0</v>
      </c>
      <c r="AL184" s="180">
        <v>0</v>
      </c>
      <c r="AM184" s="180">
        <v>637927</v>
      </c>
      <c r="AN184" s="180">
        <v>0</v>
      </c>
      <c r="AO184" s="180">
        <v>0</v>
      </c>
      <c r="AP184" s="180">
        <v>0</v>
      </c>
      <c r="AQ184" s="180">
        <v>0</v>
      </c>
      <c r="AR184" s="180">
        <v>738041</v>
      </c>
      <c r="AS184" s="180">
        <v>0</v>
      </c>
      <c r="AT184" s="180">
        <v>915947</v>
      </c>
      <c r="AU184" s="180">
        <v>0</v>
      </c>
      <c r="AV184" s="180">
        <v>0</v>
      </c>
      <c r="AW184" s="180">
        <v>0</v>
      </c>
      <c r="AX184" s="180">
        <v>275955</v>
      </c>
      <c r="AY184" s="180">
        <v>0</v>
      </c>
      <c r="AZ184" s="180">
        <v>0</v>
      </c>
      <c r="BA184" s="180">
        <v>0</v>
      </c>
      <c r="BB184" s="180">
        <v>0</v>
      </c>
      <c r="BC184" s="180">
        <v>0</v>
      </c>
      <c r="BD184" s="180">
        <v>22606113</v>
      </c>
      <c r="BE184" s="180">
        <v>0</v>
      </c>
      <c r="BF184" s="180">
        <v>0</v>
      </c>
      <c r="BG184" s="180">
        <v>0</v>
      </c>
      <c r="BH184" s="180">
        <v>0</v>
      </c>
      <c r="BI184" s="180">
        <v>54000</v>
      </c>
      <c r="BJ184" s="180">
        <v>0</v>
      </c>
      <c r="BK184" s="180">
        <v>0</v>
      </c>
      <c r="BL184" s="180">
        <v>0</v>
      </c>
      <c r="BM184" s="180">
        <v>2884653</v>
      </c>
      <c r="BN184" s="180">
        <v>54534</v>
      </c>
      <c r="BO184" s="180">
        <v>779666</v>
      </c>
      <c r="BP184" s="180">
        <v>0</v>
      </c>
      <c r="BQ184" s="180">
        <v>0</v>
      </c>
      <c r="BR184" s="180">
        <v>1105201</v>
      </c>
      <c r="BS184" s="180">
        <v>0</v>
      </c>
      <c r="BT184" s="180">
        <v>109700</v>
      </c>
      <c r="BU184" s="180">
        <v>1713406</v>
      </c>
      <c r="BV184" s="180">
        <v>0</v>
      </c>
      <c r="BW184" s="180">
        <v>0</v>
      </c>
      <c r="BX184" s="180">
        <v>40000</v>
      </c>
      <c r="BY184" s="180">
        <v>0</v>
      </c>
      <c r="BZ184" s="180">
        <v>742050</v>
      </c>
      <c r="CA184" s="180">
        <v>0</v>
      </c>
      <c r="CB184" s="180">
        <v>48080</v>
      </c>
      <c r="CC184" s="180">
        <v>0</v>
      </c>
      <c r="CD184" s="180">
        <v>0</v>
      </c>
    </row>
    <row r="185" spans="1:82" s="968" customFormat="1" x14ac:dyDescent="0.3">
      <c r="B185" s="968" t="s">
        <v>2892</v>
      </c>
    </row>
    <row r="186" spans="1:82" s="968" customFormat="1" x14ac:dyDescent="0.3">
      <c r="B186" s="968" t="s">
        <v>2892</v>
      </c>
    </row>
    <row r="187" spans="1:82" s="968" customFormat="1" x14ac:dyDescent="0.3">
      <c r="B187" s="968" t="s">
        <v>2892</v>
      </c>
    </row>
    <row r="188" spans="1:82" x14ac:dyDescent="0.3">
      <c r="A188" s="180">
        <v>515</v>
      </c>
      <c r="C188" s="180"/>
      <c r="D188" s="180">
        <v>0</v>
      </c>
      <c r="E188" s="180">
        <v>0</v>
      </c>
      <c r="F188" s="180">
        <v>0</v>
      </c>
      <c r="G188" s="180">
        <v>0</v>
      </c>
      <c r="H188" s="180">
        <v>0</v>
      </c>
      <c r="I188" s="180">
        <v>0</v>
      </c>
      <c r="J188" s="180">
        <v>0</v>
      </c>
      <c r="K188" s="180">
        <v>0</v>
      </c>
      <c r="L188" s="180">
        <v>0</v>
      </c>
      <c r="M188" s="180">
        <v>0</v>
      </c>
      <c r="N188" s="180">
        <v>0</v>
      </c>
      <c r="O188" s="180">
        <v>0</v>
      </c>
      <c r="P188" s="180">
        <v>0</v>
      </c>
      <c r="Q188" s="180">
        <v>40187442</v>
      </c>
      <c r="R188" s="180">
        <v>142110</v>
      </c>
      <c r="S188" s="180">
        <v>0</v>
      </c>
      <c r="T188" s="180">
        <v>0</v>
      </c>
      <c r="U188" s="180">
        <v>6773219</v>
      </c>
      <c r="V188" s="180">
        <v>14419567</v>
      </c>
      <c r="W188" s="180">
        <v>0</v>
      </c>
      <c r="X188" s="180">
        <v>0</v>
      </c>
      <c r="Y188" s="180">
        <v>0</v>
      </c>
      <c r="Z188" s="180">
        <v>0</v>
      </c>
      <c r="AA188" s="180">
        <v>18725158</v>
      </c>
      <c r="AB188" s="180">
        <v>5119437</v>
      </c>
      <c r="AC188" s="180">
        <v>613604</v>
      </c>
      <c r="AD188" s="180">
        <v>0</v>
      </c>
      <c r="AE188" s="180">
        <v>0</v>
      </c>
      <c r="AF188" s="180">
        <v>3283693</v>
      </c>
      <c r="AG188" s="180">
        <v>0</v>
      </c>
      <c r="AH188" s="180">
        <v>0</v>
      </c>
      <c r="AI188" s="180">
        <v>76230420</v>
      </c>
      <c r="AJ188" s="180">
        <v>0</v>
      </c>
      <c r="AK188" s="180">
        <v>0</v>
      </c>
      <c r="AL188" s="180">
        <v>0</v>
      </c>
      <c r="AM188" s="180">
        <v>24306286</v>
      </c>
      <c r="AN188" s="180">
        <v>0</v>
      </c>
      <c r="AO188" s="180">
        <v>0</v>
      </c>
      <c r="AP188" s="180">
        <v>0</v>
      </c>
      <c r="AQ188" s="180">
        <v>0</v>
      </c>
      <c r="AR188" s="180">
        <v>0</v>
      </c>
      <c r="AS188" s="180">
        <v>0</v>
      </c>
      <c r="AT188" s="180">
        <v>0</v>
      </c>
      <c r="AU188" s="180">
        <v>0</v>
      </c>
      <c r="AV188" s="180">
        <v>13430340</v>
      </c>
      <c r="AW188" s="180">
        <v>0</v>
      </c>
      <c r="AX188" s="180">
        <v>0</v>
      </c>
      <c r="AY188" s="180">
        <v>181893</v>
      </c>
      <c r="AZ188" s="180">
        <v>340690</v>
      </c>
      <c r="BA188" s="180">
        <v>0</v>
      </c>
      <c r="BB188" s="180">
        <v>0</v>
      </c>
      <c r="BC188" s="180">
        <v>22408</v>
      </c>
      <c r="BD188" s="180">
        <v>0</v>
      </c>
      <c r="BE188" s="180">
        <v>0</v>
      </c>
      <c r="BF188" s="180">
        <v>0</v>
      </c>
      <c r="BG188" s="180">
        <v>0</v>
      </c>
      <c r="BH188" s="180">
        <v>0</v>
      </c>
      <c r="BI188" s="180">
        <v>0</v>
      </c>
      <c r="BJ188" s="180">
        <v>0</v>
      </c>
      <c r="BK188" s="180">
        <v>0</v>
      </c>
      <c r="BL188" s="180">
        <v>0</v>
      </c>
      <c r="BM188" s="180">
        <v>0</v>
      </c>
      <c r="BN188" s="180">
        <v>0</v>
      </c>
      <c r="BO188" s="180">
        <v>0</v>
      </c>
      <c r="BP188" s="180">
        <v>92954</v>
      </c>
      <c r="BQ188" s="180">
        <v>0</v>
      </c>
      <c r="BR188" s="180">
        <v>0</v>
      </c>
      <c r="BS188" s="180">
        <v>0</v>
      </c>
      <c r="BT188" s="180">
        <v>21428</v>
      </c>
      <c r="BU188" s="180">
        <v>163682</v>
      </c>
      <c r="BV188" s="180">
        <v>0</v>
      </c>
      <c r="BW188" s="180">
        <v>0</v>
      </c>
      <c r="BX188" s="180">
        <v>121104</v>
      </c>
      <c r="BY188" s="180">
        <v>0</v>
      </c>
      <c r="BZ188" s="180">
        <v>0</v>
      </c>
      <c r="CA188" s="180">
        <v>0</v>
      </c>
      <c r="CB188" s="180">
        <v>0</v>
      </c>
      <c r="CC188" s="180">
        <v>0</v>
      </c>
      <c r="CD188" s="180">
        <v>0</v>
      </c>
    </row>
    <row r="189" spans="1:82" x14ac:dyDescent="0.3">
      <c r="A189" s="180">
        <v>516</v>
      </c>
      <c r="C189" s="180"/>
      <c r="D189" s="180">
        <v>0</v>
      </c>
      <c r="E189" s="180">
        <v>0</v>
      </c>
      <c r="F189" s="180">
        <v>0</v>
      </c>
      <c r="G189" s="180">
        <v>0</v>
      </c>
      <c r="H189" s="180">
        <v>0</v>
      </c>
      <c r="I189" s="180">
        <v>0</v>
      </c>
      <c r="J189" s="180">
        <v>3251767</v>
      </c>
      <c r="K189" s="180">
        <v>0</v>
      </c>
      <c r="L189" s="180">
        <v>0</v>
      </c>
      <c r="M189" s="180">
        <v>0</v>
      </c>
      <c r="N189" s="180">
        <v>0</v>
      </c>
      <c r="O189" s="180">
        <v>27383393</v>
      </c>
      <c r="P189" s="180">
        <v>0</v>
      </c>
      <c r="Q189" s="180">
        <v>0</v>
      </c>
      <c r="R189" s="180">
        <v>2064611</v>
      </c>
      <c r="S189" s="180">
        <v>0</v>
      </c>
      <c r="T189" s="180">
        <v>203042245</v>
      </c>
      <c r="U189" s="180">
        <v>68225409</v>
      </c>
      <c r="V189" s="180">
        <v>58721229</v>
      </c>
      <c r="W189" s="180">
        <v>0</v>
      </c>
      <c r="X189" s="180">
        <v>0</v>
      </c>
      <c r="Y189" s="180">
        <v>83571806</v>
      </c>
      <c r="Z189" s="180">
        <v>19979070</v>
      </c>
      <c r="AA189" s="180">
        <v>26863028</v>
      </c>
      <c r="AB189" s="180">
        <v>28801997</v>
      </c>
      <c r="AC189" s="180">
        <v>4637476</v>
      </c>
      <c r="AD189" s="180">
        <v>8948545</v>
      </c>
      <c r="AE189" s="180">
        <v>22486041</v>
      </c>
      <c r="AF189" s="180">
        <v>0</v>
      </c>
      <c r="AG189" s="180">
        <v>10039879</v>
      </c>
      <c r="AH189" s="180">
        <v>0</v>
      </c>
      <c r="AI189" s="180">
        <v>68868830</v>
      </c>
      <c r="AJ189" s="180">
        <v>2638690</v>
      </c>
      <c r="AK189" s="180">
        <v>0</v>
      </c>
      <c r="AL189" s="180">
        <v>0</v>
      </c>
      <c r="AM189" s="180">
        <v>45499728</v>
      </c>
      <c r="AN189" s="180">
        <v>3343543</v>
      </c>
      <c r="AO189" s="180">
        <v>3850744</v>
      </c>
      <c r="AP189" s="180">
        <v>0</v>
      </c>
      <c r="AQ189" s="180">
        <v>0</v>
      </c>
      <c r="AR189" s="180">
        <v>32568110</v>
      </c>
      <c r="AS189" s="180">
        <v>0</v>
      </c>
      <c r="AT189" s="180">
        <v>17030541</v>
      </c>
      <c r="AU189" s="180">
        <v>0</v>
      </c>
      <c r="AV189" s="180">
        <v>91938905</v>
      </c>
      <c r="AW189" s="180">
        <v>0</v>
      </c>
      <c r="AX189" s="180">
        <v>10326478</v>
      </c>
      <c r="AY189" s="180">
        <v>5953681</v>
      </c>
      <c r="AZ189" s="180">
        <v>9905123</v>
      </c>
      <c r="BA189" s="180">
        <v>2403227</v>
      </c>
      <c r="BB189" s="180">
        <v>0</v>
      </c>
      <c r="BC189" s="180">
        <v>1121052</v>
      </c>
      <c r="BD189" s="180">
        <v>37961480</v>
      </c>
      <c r="BE189" s="180">
        <v>0</v>
      </c>
      <c r="BF189" s="180">
        <v>4679155</v>
      </c>
      <c r="BG189" s="180">
        <v>0</v>
      </c>
      <c r="BH189" s="180">
        <v>0</v>
      </c>
      <c r="BI189" s="180">
        <v>4513697</v>
      </c>
      <c r="BJ189" s="180">
        <v>0</v>
      </c>
      <c r="BK189" s="180">
        <v>21273727</v>
      </c>
      <c r="BL189" s="180">
        <v>0</v>
      </c>
      <c r="BM189" s="180">
        <v>14616921</v>
      </c>
      <c r="BN189" s="180">
        <v>4962659</v>
      </c>
      <c r="BO189" s="180">
        <v>4636862</v>
      </c>
      <c r="BP189" s="180">
        <v>1224602</v>
      </c>
      <c r="BQ189" s="180">
        <v>0</v>
      </c>
      <c r="BR189" s="180">
        <v>10097389</v>
      </c>
      <c r="BS189" s="180">
        <v>0</v>
      </c>
      <c r="BT189" s="180">
        <v>10167726</v>
      </c>
      <c r="BU189" s="180">
        <v>20163428</v>
      </c>
      <c r="BV189" s="180">
        <v>0</v>
      </c>
      <c r="BW189" s="180">
        <v>0</v>
      </c>
      <c r="BX189" s="180">
        <v>3123718</v>
      </c>
      <c r="BY189" s="180">
        <v>833000</v>
      </c>
      <c r="BZ189" s="180">
        <v>7016374</v>
      </c>
      <c r="CA189" s="180">
        <v>6282078</v>
      </c>
      <c r="CB189" s="180">
        <v>6876057</v>
      </c>
      <c r="CC189" s="180">
        <v>0</v>
      </c>
      <c r="CD189" s="180">
        <v>1200807</v>
      </c>
    </row>
    <row r="190" spans="1:82" s="643" customFormat="1" x14ac:dyDescent="0.3">
      <c r="A190" s="643">
        <v>517</v>
      </c>
      <c r="B190" s="180"/>
      <c r="C190" s="180"/>
      <c r="D190" s="180">
        <v>0</v>
      </c>
      <c r="E190" s="180">
        <v>0</v>
      </c>
      <c r="F190" s="180">
        <v>0</v>
      </c>
      <c r="G190" s="180">
        <v>0</v>
      </c>
      <c r="H190" s="180">
        <v>0</v>
      </c>
      <c r="I190" s="180">
        <v>0</v>
      </c>
      <c r="J190" s="180">
        <v>0</v>
      </c>
      <c r="K190" s="180">
        <v>0</v>
      </c>
      <c r="L190" s="180">
        <v>0</v>
      </c>
      <c r="M190" s="180">
        <v>0</v>
      </c>
      <c r="N190" s="180">
        <v>0</v>
      </c>
      <c r="O190" s="180">
        <v>0</v>
      </c>
      <c r="P190" s="180">
        <v>0</v>
      </c>
      <c r="Q190" s="180">
        <v>92461295</v>
      </c>
      <c r="R190" s="180">
        <v>0</v>
      </c>
      <c r="S190" s="180">
        <v>0</v>
      </c>
      <c r="T190" s="180">
        <v>0</v>
      </c>
      <c r="U190" s="180">
        <v>0</v>
      </c>
      <c r="V190" s="180">
        <v>0</v>
      </c>
      <c r="W190" s="180">
        <v>0</v>
      </c>
      <c r="X190" s="180">
        <v>0</v>
      </c>
      <c r="Y190" s="180">
        <v>0</v>
      </c>
      <c r="Z190" s="180">
        <v>0</v>
      </c>
      <c r="AA190" s="180">
        <v>0</v>
      </c>
      <c r="AB190" s="180">
        <v>0</v>
      </c>
      <c r="AC190" s="180">
        <v>0</v>
      </c>
      <c r="AD190" s="180">
        <v>0</v>
      </c>
      <c r="AE190" s="180">
        <v>0</v>
      </c>
      <c r="AF190" s="180">
        <v>3581404</v>
      </c>
      <c r="AG190" s="180">
        <v>0</v>
      </c>
      <c r="AH190" s="180">
        <v>0</v>
      </c>
      <c r="AI190" s="180">
        <v>0</v>
      </c>
      <c r="AJ190" s="180">
        <v>0</v>
      </c>
      <c r="AK190" s="180">
        <v>0</v>
      </c>
      <c r="AL190" s="180">
        <v>0</v>
      </c>
      <c r="AM190" s="180">
        <v>0</v>
      </c>
      <c r="AN190" s="180">
        <v>0</v>
      </c>
      <c r="AO190" s="180">
        <v>0</v>
      </c>
      <c r="AP190" s="180">
        <v>0</v>
      </c>
      <c r="AQ190" s="180">
        <v>0</v>
      </c>
      <c r="AR190" s="180">
        <v>0</v>
      </c>
      <c r="AS190" s="180">
        <v>0</v>
      </c>
      <c r="AT190" s="180">
        <v>0</v>
      </c>
      <c r="AU190" s="180">
        <v>0</v>
      </c>
      <c r="AV190" s="180">
        <v>0</v>
      </c>
      <c r="AW190" s="180">
        <v>0</v>
      </c>
      <c r="AX190" s="180">
        <v>0</v>
      </c>
      <c r="AY190" s="180">
        <v>0</v>
      </c>
      <c r="AZ190" s="180">
        <v>0</v>
      </c>
      <c r="BA190" s="180">
        <v>0</v>
      </c>
      <c r="BB190" s="180">
        <v>0</v>
      </c>
      <c r="BC190" s="180">
        <v>0</v>
      </c>
      <c r="BD190" s="180">
        <v>874426</v>
      </c>
      <c r="BE190" s="180">
        <v>0</v>
      </c>
      <c r="BF190" s="180">
        <v>0</v>
      </c>
      <c r="BG190" s="180">
        <v>0</v>
      </c>
      <c r="BH190" s="180">
        <v>0</v>
      </c>
      <c r="BI190" s="180">
        <v>0</v>
      </c>
      <c r="BJ190" s="180">
        <v>0</v>
      </c>
      <c r="BK190" s="180">
        <v>0</v>
      </c>
      <c r="BL190" s="180">
        <v>0</v>
      </c>
      <c r="BM190" s="180">
        <v>0</v>
      </c>
      <c r="BN190" s="180">
        <v>0</v>
      </c>
      <c r="BO190" s="180">
        <v>0</v>
      </c>
      <c r="BP190" s="180">
        <v>0</v>
      </c>
      <c r="BQ190" s="180">
        <v>0</v>
      </c>
      <c r="BR190" s="180">
        <v>0</v>
      </c>
      <c r="BS190" s="180">
        <v>0</v>
      </c>
      <c r="BT190" s="180">
        <v>0</v>
      </c>
      <c r="BU190" s="180">
        <v>0</v>
      </c>
      <c r="BV190" s="180">
        <v>0</v>
      </c>
      <c r="BW190" s="180">
        <v>0</v>
      </c>
      <c r="BX190" s="180">
        <v>0</v>
      </c>
      <c r="BY190" s="180">
        <v>0</v>
      </c>
      <c r="BZ190" s="180">
        <v>0</v>
      </c>
      <c r="CA190" s="180">
        <v>0</v>
      </c>
      <c r="CB190" s="180">
        <v>0</v>
      </c>
      <c r="CC190" s="180">
        <v>0</v>
      </c>
      <c r="CD190" s="180">
        <v>0</v>
      </c>
    </row>
    <row r="191" spans="1:82" x14ac:dyDescent="0.3">
      <c r="A191" s="180">
        <v>518</v>
      </c>
      <c r="C191" s="180"/>
      <c r="D191" s="180">
        <v>0</v>
      </c>
      <c r="E191" s="180">
        <v>0</v>
      </c>
      <c r="F191" s="180">
        <v>0</v>
      </c>
      <c r="G191" s="180">
        <v>0</v>
      </c>
      <c r="H191" s="180">
        <v>0</v>
      </c>
      <c r="I191" s="180">
        <v>0</v>
      </c>
      <c r="J191" s="180">
        <v>10116</v>
      </c>
      <c r="K191" s="180">
        <v>0</v>
      </c>
      <c r="L191" s="180">
        <v>0</v>
      </c>
      <c r="M191" s="180">
        <v>0</v>
      </c>
      <c r="N191" s="180">
        <v>0</v>
      </c>
      <c r="O191" s="180">
        <v>2256307</v>
      </c>
      <c r="P191" s="180">
        <v>0</v>
      </c>
      <c r="Q191" s="180">
        <v>14446553</v>
      </c>
      <c r="R191" s="180">
        <v>763560</v>
      </c>
      <c r="S191" s="180">
        <v>0</v>
      </c>
      <c r="T191" s="180">
        <v>10225714</v>
      </c>
      <c r="U191" s="180">
        <v>3057107</v>
      </c>
      <c r="V191" s="180">
        <v>22138475</v>
      </c>
      <c r="W191" s="180">
        <v>0</v>
      </c>
      <c r="X191" s="180">
        <v>0</v>
      </c>
      <c r="Y191" s="180">
        <v>3469479</v>
      </c>
      <c r="Z191" s="180">
        <v>0</v>
      </c>
      <c r="AA191" s="180">
        <v>4536737</v>
      </c>
      <c r="AB191" s="180">
        <v>1224006</v>
      </c>
      <c r="AC191" s="180">
        <v>231776</v>
      </c>
      <c r="AD191" s="180">
        <v>869770</v>
      </c>
      <c r="AE191" s="180">
        <v>1100537</v>
      </c>
      <c r="AF191" s="180">
        <v>6455153</v>
      </c>
      <c r="AG191" s="180">
        <v>1233478</v>
      </c>
      <c r="AH191" s="180">
        <v>0</v>
      </c>
      <c r="AI191" s="180">
        <v>12788480</v>
      </c>
      <c r="AJ191" s="180">
        <v>0</v>
      </c>
      <c r="AK191" s="180">
        <v>0</v>
      </c>
      <c r="AL191" s="180">
        <v>0</v>
      </c>
      <c r="AM191" s="180">
        <v>3554471</v>
      </c>
      <c r="AN191" s="180">
        <v>120492</v>
      </c>
      <c r="AO191" s="180">
        <v>170122</v>
      </c>
      <c r="AP191" s="180">
        <v>0</v>
      </c>
      <c r="AQ191" s="180">
        <v>0</v>
      </c>
      <c r="AR191" s="180">
        <v>1674507</v>
      </c>
      <c r="AS191" s="180">
        <v>0</v>
      </c>
      <c r="AT191" s="180">
        <v>902567</v>
      </c>
      <c r="AU191" s="180">
        <v>0</v>
      </c>
      <c r="AV191" s="180">
        <v>25282006</v>
      </c>
      <c r="AW191" s="180">
        <v>0</v>
      </c>
      <c r="AX191" s="180">
        <v>1558410</v>
      </c>
      <c r="AY191" s="180">
        <v>1535058</v>
      </c>
      <c r="AZ191" s="180">
        <v>540114</v>
      </c>
      <c r="BA191" s="180">
        <v>97644</v>
      </c>
      <c r="BB191" s="180">
        <v>0</v>
      </c>
      <c r="BC191" s="180">
        <v>0</v>
      </c>
      <c r="BD191" s="180">
        <v>3371628</v>
      </c>
      <c r="BE191" s="180">
        <v>0</v>
      </c>
      <c r="BF191" s="180">
        <v>107941</v>
      </c>
      <c r="BG191" s="180">
        <v>0</v>
      </c>
      <c r="BH191" s="180">
        <v>0</v>
      </c>
      <c r="BI191" s="180">
        <v>20626</v>
      </c>
      <c r="BJ191" s="180">
        <v>0</v>
      </c>
      <c r="BK191" s="180">
        <v>3760196</v>
      </c>
      <c r="BL191" s="180">
        <v>0</v>
      </c>
      <c r="BM191" s="180">
        <v>327664</v>
      </c>
      <c r="BN191" s="180">
        <v>275166</v>
      </c>
      <c r="BO191" s="180">
        <v>246025</v>
      </c>
      <c r="BP191" s="180">
        <v>358736</v>
      </c>
      <c r="BQ191" s="180">
        <v>0</v>
      </c>
      <c r="BR191" s="180">
        <v>123583</v>
      </c>
      <c r="BS191" s="180">
        <v>0</v>
      </c>
      <c r="BT191" s="180">
        <v>709288</v>
      </c>
      <c r="BU191" s="180">
        <v>618039</v>
      </c>
      <c r="BV191" s="180">
        <v>0</v>
      </c>
      <c r="BW191" s="180">
        <v>0</v>
      </c>
      <c r="BX191" s="180">
        <v>79356</v>
      </c>
      <c r="BY191" s="180">
        <v>0</v>
      </c>
      <c r="BZ191" s="180">
        <v>101760</v>
      </c>
      <c r="CA191" s="180">
        <v>8823</v>
      </c>
      <c r="CB191" s="180">
        <v>272755</v>
      </c>
      <c r="CC191" s="180">
        <v>0</v>
      </c>
      <c r="CD191" s="180">
        <v>0</v>
      </c>
    </row>
    <row r="192" spans="1:82" s="968" customFormat="1" x14ac:dyDescent="0.3">
      <c r="B192" s="968" t="s">
        <v>2892</v>
      </c>
    </row>
    <row r="193" spans="1:82" s="968" customFormat="1" x14ac:dyDescent="0.3">
      <c r="B193" s="968" t="s">
        <v>2892</v>
      </c>
    </row>
    <row r="194" spans="1:82" x14ac:dyDescent="0.3">
      <c r="A194" s="180">
        <v>519</v>
      </c>
      <c r="C194" s="180"/>
      <c r="D194" s="180">
        <v>0</v>
      </c>
      <c r="E194" s="180">
        <v>0</v>
      </c>
      <c r="F194" s="180">
        <v>0</v>
      </c>
      <c r="G194" s="180">
        <v>0</v>
      </c>
      <c r="H194" s="180">
        <v>0</v>
      </c>
      <c r="I194" s="180">
        <v>0</v>
      </c>
      <c r="J194" s="180">
        <v>0</v>
      </c>
      <c r="K194" s="180">
        <v>0</v>
      </c>
      <c r="L194" s="180">
        <v>0</v>
      </c>
      <c r="M194" s="180">
        <v>0</v>
      </c>
      <c r="N194" s="180">
        <v>0</v>
      </c>
      <c r="O194" s="180">
        <v>0</v>
      </c>
      <c r="P194" s="180">
        <v>0</v>
      </c>
      <c r="Q194" s="180">
        <v>852376</v>
      </c>
      <c r="R194" s="180">
        <v>3552</v>
      </c>
      <c r="S194" s="180">
        <v>0</v>
      </c>
      <c r="T194" s="180">
        <v>2278744</v>
      </c>
      <c r="U194" s="180">
        <v>114800</v>
      </c>
      <c r="V194" s="180">
        <v>212640</v>
      </c>
      <c r="W194" s="180">
        <v>0</v>
      </c>
      <c r="X194" s="180">
        <v>0</v>
      </c>
      <c r="Y194" s="180">
        <v>0</v>
      </c>
      <c r="Z194" s="180">
        <v>0</v>
      </c>
      <c r="AA194" s="180">
        <v>377441</v>
      </c>
      <c r="AB194" s="180">
        <v>127986</v>
      </c>
      <c r="AC194" s="180">
        <v>14546</v>
      </c>
      <c r="AD194" s="180">
        <v>0</v>
      </c>
      <c r="AE194" s="180">
        <v>0</v>
      </c>
      <c r="AF194" s="180">
        <v>42055</v>
      </c>
      <c r="AG194" s="180">
        <v>0</v>
      </c>
      <c r="AH194" s="180">
        <v>0</v>
      </c>
      <c r="AI194" s="180">
        <v>1902397</v>
      </c>
      <c r="AJ194" s="180">
        <v>0</v>
      </c>
      <c r="AK194" s="180">
        <v>0</v>
      </c>
      <c r="AL194" s="180">
        <v>0</v>
      </c>
      <c r="AM194" s="180">
        <v>431559</v>
      </c>
      <c r="AN194" s="180">
        <v>0</v>
      </c>
      <c r="AO194" s="180">
        <v>0</v>
      </c>
      <c r="AP194" s="180">
        <v>0</v>
      </c>
      <c r="AQ194" s="180">
        <v>0</v>
      </c>
      <c r="AR194" s="180">
        <v>0</v>
      </c>
      <c r="AS194" s="180">
        <v>0</v>
      </c>
      <c r="AT194" s="180">
        <v>0</v>
      </c>
      <c r="AU194" s="180">
        <v>0</v>
      </c>
      <c r="AV194" s="180">
        <v>355325</v>
      </c>
      <c r="AW194" s="180">
        <v>0</v>
      </c>
      <c r="AX194" s="180">
        <v>0</v>
      </c>
      <c r="AY194" s="180">
        <v>3172</v>
      </c>
      <c r="AZ194" s="180">
        <v>33</v>
      </c>
      <c r="BA194" s="180">
        <v>0</v>
      </c>
      <c r="BB194" s="180">
        <v>0</v>
      </c>
      <c r="BC194" s="180">
        <v>0</v>
      </c>
      <c r="BD194" s="180">
        <v>0</v>
      </c>
      <c r="BE194" s="180">
        <v>0</v>
      </c>
      <c r="BF194" s="180">
        <v>0</v>
      </c>
      <c r="BG194" s="180">
        <v>0</v>
      </c>
      <c r="BH194" s="180">
        <v>0</v>
      </c>
      <c r="BI194" s="180">
        <v>0</v>
      </c>
      <c r="BJ194" s="180">
        <v>0</v>
      </c>
      <c r="BK194" s="180">
        <v>0</v>
      </c>
      <c r="BL194" s="180">
        <v>0</v>
      </c>
      <c r="BM194" s="180">
        <v>0</v>
      </c>
      <c r="BN194" s="180">
        <v>0</v>
      </c>
      <c r="BO194" s="180">
        <v>0</v>
      </c>
      <c r="BP194" s="180">
        <v>2324</v>
      </c>
      <c r="BQ194" s="180">
        <v>0</v>
      </c>
      <c r="BR194" s="180">
        <v>0</v>
      </c>
      <c r="BS194" s="180">
        <v>0</v>
      </c>
      <c r="BT194" s="180">
        <v>785</v>
      </c>
      <c r="BU194" s="180">
        <v>4220</v>
      </c>
      <c r="BV194" s="180">
        <v>0</v>
      </c>
      <c r="BW194" s="180">
        <v>0</v>
      </c>
      <c r="BX194" s="180">
        <v>4037</v>
      </c>
      <c r="BY194" s="180">
        <v>0</v>
      </c>
      <c r="BZ194" s="180">
        <v>0</v>
      </c>
      <c r="CA194" s="180">
        <v>0</v>
      </c>
      <c r="CB194" s="180">
        <v>0</v>
      </c>
      <c r="CC194" s="180">
        <v>0</v>
      </c>
      <c r="CD194" s="180">
        <v>0</v>
      </c>
    </row>
    <row r="195" spans="1:82" x14ac:dyDescent="0.3">
      <c r="A195" s="180">
        <v>520</v>
      </c>
      <c r="C195" s="180"/>
      <c r="D195" s="180">
        <v>0</v>
      </c>
      <c r="E195" s="180">
        <v>0</v>
      </c>
      <c r="F195" s="180">
        <v>0</v>
      </c>
      <c r="G195" s="180">
        <v>0</v>
      </c>
      <c r="H195" s="180">
        <v>0</v>
      </c>
      <c r="I195" s="180">
        <v>0</v>
      </c>
      <c r="J195" s="180">
        <v>64319</v>
      </c>
      <c r="K195" s="180">
        <v>0</v>
      </c>
      <c r="L195" s="180">
        <v>0</v>
      </c>
      <c r="M195" s="180">
        <v>0</v>
      </c>
      <c r="N195" s="180">
        <v>0</v>
      </c>
      <c r="O195" s="180">
        <v>680167</v>
      </c>
      <c r="P195" s="180">
        <v>0</v>
      </c>
      <c r="Q195" s="180">
        <v>0</v>
      </c>
      <c r="R195" s="180">
        <v>55771</v>
      </c>
      <c r="S195" s="180">
        <v>0</v>
      </c>
      <c r="T195" s="180">
        <v>1888733</v>
      </c>
      <c r="U195" s="180">
        <v>1534081</v>
      </c>
      <c r="V195" s="180">
        <v>1490632</v>
      </c>
      <c r="W195" s="180">
        <v>0</v>
      </c>
      <c r="X195" s="180">
        <v>0</v>
      </c>
      <c r="Y195" s="180">
        <v>1759153</v>
      </c>
      <c r="Z195" s="180">
        <v>454681</v>
      </c>
      <c r="AA195" s="180">
        <v>605832</v>
      </c>
      <c r="AB195" s="180">
        <v>447612</v>
      </c>
      <c r="AC195" s="180">
        <v>92750</v>
      </c>
      <c r="AD195" s="180">
        <v>164472</v>
      </c>
      <c r="AE195" s="180">
        <v>744152</v>
      </c>
      <c r="AF195" s="180">
        <v>0</v>
      </c>
      <c r="AG195" s="180">
        <v>240186</v>
      </c>
      <c r="AH195" s="180">
        <v>0</v>
      </c>
      <c r="AI195" s="180">
        <v>1447579</v>
      </c>
      <c r="AJ195" s="180">
        <v>67556</v>
      </c>
      <c r="AK195" s="180">
        <v>0</v>
      </c>
      <c r="AL195" s="180">
        <v>0</v>
      </c>
      <c r="AM195" s="180">
        <v>1382079</v>
      </c>
      <c r="AN195" s="180">
        <v>71855</v>
      </c>
      <c r="AO195" s="180">
        <v>82089</v>
      </c>
      <c r="AP195" s="180">
        <v>0</v>
      </c>
      <c r="AQ195" s="180">
        <v>0</v>
      </c>
      <c r="AR195" s="180">
        <v>712749</v>
      </c>
      <c r="AS195" s="180">
        <v>0</v>
      </c>
      <c r="AT195" s="180">
        <v>331181</v>
      </c>
      <c r="AU195" s="180">
        <v>0</v>
      </c>
      <c r="AV195" s="180">
        <v>2374202</v>
      </c>
      <c r="AW195" s="180">
        <v>0</v>
      </c>
      <c r="AX195" s="180">
        <v>241094</v>
      </c>
      <c r="AY195" s="180">
        <v>89941</v>
      </c>
      <c r="AZ195" s="180">
        <v>197670</v>
      </c>
      <c r="BA195" s="180">
        <v>38244</v>
      </c>
      <c r="BB195" s="180">
        <v>0</v>
      </c>
      <c r="BC195" s="180">
        <v>26866</v>
      </c>
      <c r="BD195" s="180">
        <v>916661</v>
      </c>
      <c r="BE195" s="180">
        <v>0</v>
      </c>
      <c r="BF195" s="180">
        <v>59920</v>
      </c>
      <c r="BG195" s="180">
        <v>0</v>
      </c>
      <c r="BH195" s="180">
        <v>0</v>
      </c>
      <c r="BI195" s="180">
        <v>91787</v>
      </c>
      <c r="BJ195" s="180">
        <v>0</v>
      </c>
      <c r="BK195" s="180">
        <v>393267</v>
      </c>
      <c r="BL195" s="180">
        <v>0</v>
      </c>
      <c r="BM195" s="180">
        <v>329072</v>
      </c>
      <c r="BN195" s="180">
        <v>154216</v>
      </c>
      <c r="BO195" s="180">
        <v>94302</v>
      </c>
      <c r="BP195" s="180">
        <v>24829</v>
      </c>
      <c r="BQ195" s="180">
        <v>0</v>
      </c>
      <c r="BR195" s="180">
        <v>177632</v>
      </c>
      <c r="BS195" s="180">
        <v>0</v>
      </c>
      <c r="BT195" s="180">
        <v>248523</v>
      </c>
      <c r="BU195" s="180">
        <v>521101</v>
      </c>
      <c r="BV195" s="180">
        <v>0</v>
      </c>
      <c r="BW195" s="180">
        <v>0</v>
      </c>
      <c r="BX195" s="180">
        <v>62404</v>
      </c>
      <c r="BY195" s="180">
        <v>18215</v>
      </c>
      <c r="BZ195" s="180">
        <v>167997</v>
      </c>
      <c r="CA195" s="180">
        <v>152277</v>
      </c>
      <c r="CB195" s="180">
        <v>152140</v>
      </c>
      <c r="CC195" s="180">
        <v>0</v>
      </c>
      <c r="CD195" s="180">
        <v>30020</v>
      </c>
    </row>
    <row r="196" spans="1:82" x14ac:dyDescent="0.3">
      <c r="A196" s="180">
        <v>521</v>
      </c>
      <c r="C196" s="180"/>
      <c r="D196" s="180">
        <v>0</v>
      </c>
      <c r="E196" s="180">
        <v>0</v>
      </c>
      <c r="F196" s="180">
        <v>0</v>
      </c>
      <c r="G196" s="180">
        <v>0</v>
      </c>
      <c r="H196" s="180">
        <v>0</v>
      </c>
      <c r="I196" s="180">
        <v>0</v>
      </c>
      <c r="J196" s="180">
        <v>0</v>
      </c>
      <c r="K196" s="180">
        <v>0</v>
      </c>
      <c r="L196" s="180">
        <v>0</v>
      </c>
      <c r="M196" s="180">
        <v>0</v>
      </c>
      <c r="N196" s="180">
        <v>0</v>
      </c>
      <c r="O196" s="180">
        <v>0</v>
      </c>
      <c r="P196" s="180">
        <v>0</v>
      </c>
      <c r="Q196" s="180">
        <v>1618052</v>
      </c>
      <c r="R196" s="180">
        <v>0</v>
      </c>
      <c r="S196" s="180">
        <v>0</v>
      </c>
      <c r="T196" s="180">
        <v>0</v>
      </c>
      <c r="U196" s="180">
        <v>0</v>
      </c>
      <c r="V196" s="180">
        <v>0</v>
      </c>
      <c r="W196" s="180">
        <v>0</v>
      </c>
      <c r="X196" s="180">
        <v>0</v>
      </c>
      <c r="Y196" s="180">
        <v>0</v>
      </c>
      <c r="Z196" s="180">
        <v>0</v>
      </c>
      <c r="AA196" s="180">
        <v>0</v>
      </c>
      <c r="AB196" s="180">
        <v>0</v>
      </c>
      <c r="AC196" s="180">
        <v>0</v>
      </c>
      <c r="AD196" s="180">
        <v>0</v>
      </c>
      <c r="AE196" s="180">
        <v>0</v>
      </c>
      <c r="AF196" s="180">
        <v>121639</v>
      </c>
      <c r="AG196" s="180">
        <v>0</v>
      </c>
      <c r="AH196" s="180">
        <v>0</v>
      </c>
      <c r="AI196" s="180">
        <v>0</v>
      </c>
      <c r="AJ196" s="180">
        <v>0</v>
      </c>
      <c r="AK196" s="180">
        <v>0</v>
      </c>
      <c r="AL196" s="180">
        <v>0</v>
      </c>
      <c r="AM196" s="180">
        <v>0</v>
      </c>
      <c r="AN196" s="180">
        <v>0</v>
      </c>
      <c r="AO196" s="180">
        <v>0</v>
      </c>
      <c r="AP196" s="180">
        <v>0</v>
      </c>
      <c r="AQ196" s="180">
        <v>0</v>
      </c>
      <c r="AR196" s="180">
        <v>0</v>
      </c>
      <c r="AS196" s="180">
        <v>0</v>
      </c>
      <c r="AT196" s="180">
        <v>0</v>
      </c>
      <c r="AU196" s="180">
        <v>0</v>
      </c>
      <c r="AV196" s="180">
        <v>0</v>
      </c>
      <c r="AW196" s="180">
        <v>0</v>
      </c>
      <c r="AX196" s="180">
        <v>0</v>
      </c>
      <c r="AY196" s="180">
        <v>0</v>
      </c>
      <c r="AZ196" s="180">
        <v>0</v>
      </c>
      <c r="BA196" s="180">
        <v>0</v>
      </c>
      <c r="BB196" s="180">
        <v>0</v>
      </c>
      <c r="BC196" s="180">
        <v>0</v>
      </c>
      <c r="BD196" s="180">
        <v>69346</v>
      </c>
      <c r="BE196" s="180">
        <v>0</v>
      </c>
      <c r="BF196" s="180">
        <v>0</v>
      </c>
      <c r="BG196" s="180">
        <v>0</v>
      </c>
      <c r="BH196" s="180">
        <v>0</v>
      </c>
      <c r="BI196" s="180">
        <v>0</v>
      </c>
      <c r="BJ196" s="180">
        <v>0</v>
      </c>
      <c r="BK196" s="180">
        <v>0</v>
      </c>
      <c r="BL196" s="180">
        <v>0</v>
      </c>
      <c r="BM196" s="180">
        <v>0</v>
      </c>
      <c r="BN196" s="180">
        <v>0</v>
      </c>
      <c r="BO196" s="180">
        <v>0</v>
      </c>
      <c r="BP196" s="180">
        <v>0</v>
      </c>
      <c r="BQ196" s="180">
        <v>0</v>
      </c>
      <c r="BR196" s="180">
        <v>0</v>
      </c>
      <c r="BS196" s="180">
        <v>0</v>
      </c>
      <c r="BT196" s="180">
        <v>0</v>
      </c>
      <c r="BU196" s="180">
        <v>0</v>
      </c>
      <c r="BV196" s="180">
        <v>0</v>
      </c>
      <c r="BW196" s="180">
        <v>0</v>
      </c>
      <c r="BX196" s="180">
        <v>0</v>
      </c>
      <c r="BY196" s="180">
        <v>0</v>
      </c>
      <c r="BZ196" s="180">
        <v>0</v>
      </c>
      <c r="CA196" s="180">
        <v>0</v>
      </c>
      <c r="CB196" s="180">
        <v>0</v>
      </c>
      <c r="CC196" s="180">
        <v>0</v>
      </c>
      <c r="CD196" s="180">
        <v>0</v>
      </c>
    </row>
    <row r="197" spans="1:82" x14ac:dyDescent="0.3">
      <c r="A197" s="180">
        <v>522</v>
      </c>
      <c r="C197" s="180"/>
      <c r="D197" s="180">
        <v>0</v>
      </c>
      <c r="E197" s="180">
        <v>0</v>
      </c>
      <c r="F197" s="180">
        <v>0</v>
      </c>
      <c r="G197" s="180">
        <v>0</v>
      </c>
      <c r="H197" s="180">
        <v>0</v>
      </c>
      <c r="I197" s="180">
        <v>0</v>
      </c>
      <c r="J197" s="180">
        <v>674</v>
      </c>
      <c r="K197" s="180">
        <v>0</v>
      </c>
      <c r="L197" s="180">
        <v>0</v>
      </c>
      <c r="M197" s="180">
        <v>0</v>
      </c>
      <c r="N197" s="180">
        <v>0</v>
      </c>
      <c r="O197" s="180">
        <v>84944</v>
      </c>
      <c r="P197" s="180">
        <v>0</v>
      </c>
      <c r="Q197" s="180">
        <v>1111103</v>
      </c>
      <c r="R197" s="180">
        <v>20335</v>
      </c>
      <c r="S197" s="180">
        <v>0</v>
      </c>
      <c r="T197" s="180">
        <v>472877</v>
      </c>
      <c r="U197" s="180">
        <v>204446</v>
      </c>
      <c r="V197" s="180">
        <v>1011958</v>
      </c>
      <c r="W197" s="180">
        <v>0</v>
      </c>
      <c r="X197" s="180">
        <v>0</v>
      </c>
      <c r="Y197" s="180">
        <v>203224</v>
      </c>
      <c r="Z197" s="180">
        <v>0</v>
      </c>
      <c r="AA197" s="180">
        <v>175960</v>
      </c>
      <c r="AB197" s="180">
        <v>34400</v>
      </c>
      <c r="AC197" s="180">
        <v>20346</v>
      </c>
      <c r="AD197" s="180">
        <v>63204</v>
      </c>
      <c r="AE197" s="180">
        <v>108541</v>
      </c>
      <c r="AF197" s="180">
        <v>196530</v>
      </c>
      <c r="AG197" s="180">
        <v>72020</v>
      </c>
      <c r="AH197" s="180">
        <v>0</v>
      </c>
      <c r="AI197" s="180">
        <v>518080</v>
      </c>
      <c r="AJ197" s="180">
        <v>0</v>
      </c>
      <c r="AK197" s="180">
        <v>0</v>
      </c>
      <c r="AL197" s="180">
        <v>0</v>
      </c>
      <c r="AM197" s="180">
        <v>229579</v>
      </c>
      <c r="AN197" s="180">
        <v>4727</v>
      </c>
      <c r="AO197" s="180">
        <v>10130</v>
      </c>
      <c r="AP197" s="180">
        <v>0</v>
      </c>
      <c r="AQ197" s="180">
        <v>0</v>
      </c>
      <c r="AR197" s="180">
        <v>53692</v>
      </c>
      <c r="AS197" s="180">
        <v>0</v>
      </c>
      <c r="AT197" s="180">
        <v>64066</v>
      </c>
      <c r="AU197" s="180">
        <v>0</v>
      </c>
      <c r="AV197" s="180">
        <v>1164504</v>
      </c>
      <c r="AW197" s="180">
        <v>0</v>
      </c>
      <c r="AX197" s="180">
        <v>25016</v>
      </c>
      <c r="AY197" s="180">
        <v>104700</v>
      </c>
      <c r="AZ197" s="180">
        <v>12171</v>
      </c>
      <c r="BA197" s="180">
        <v>6150</v>
      </c>
      <c r="BB197" s="180">
        <v>0</v>
      </c>
      <c r="BC197" s="180">
        <v>0</v>
      </c>
      <c r="BD197" s="180">
        <v>155804</v>
      </c>
      <c r="BE197" s="180">
        <v>0</v>
      </c>
      <c r="BF197" s="180">
        <v>6464</v>
      </c>
      <c r="BG197" s="180">
        <v>0</v>
      </c>
      <c r="BH197" s="180">
        <v>0</v>
      </c>
      <c r="BI197" s="180">
        <v>2180</v>
      </c>
      <c r="BJ197" s="180">
        <v>0</v>
      </c>
      <c r="BK197" s="180">
        <v>133363</v>
      </c>
      <c r="BL197" s="180">
        <v>0</v>
      </c>
      <c r="BM197" s="180">
        <v>42019</v>
      </c>
      <c r="BN197" s="180">
        <v>10188</v>
      </c>
      <c r="BO197" s="180">
        <v>9882</v>
      </c>
      <c r="BP197" s="180">
        <v>14310</v>
      </c>
      <c r="BQ197" s="180">
        <v>0</v>
      </c>
      <c r="BR197" s="180">
        <v>856</v>
      </c>
      <c r="BS197" s="180">
        <v>0</v>
      </c>
      <c r="BT197" s="180">
        <v>32581</v>
      </c>
      <c r="BU197" s="180">
        <v>55526</v>
      </c>
      <c r="BV197" s="180">
        <v>0</v>
      </c>
      <c r="BW197" s="180">
        <v>0</v>
      </c>
      <c r="BX197" s="180">
        <v>8635</v>
      </c>
      <c r="BY197" s="180">
        <v>0</v>
      </c>
      <c r="BZ197" s="180">
        <v>981</v>
      </c>
      <c r="CA197" s="180">
        <v>480</v>
      </c>
      <c r="CB197" s="180">
        <v>6912</v>
      </c>
      <c r="CC197" s="180">
        <v>0</v>
      </c>
      <c r="CD197" s="180">
        <v>0</v>
      </c>
    </row>
    <row r="198" spans="1:82" s="968" customFormat="1" x14ac:dyDescent="0.3">
      <c r="B198" s="968" t="s">
        <v>2892</v>
      </c>
    </row>
    <row r="199" spans="1:82" s="968" customFormat="1" x14ac:dyDescent="0.3">
      <c r="B199" s="968" t="s">
        <v>2892</v>
      </c>
    </row>
    <row r="200" spans="1:82" s="646" customFormat="1" x14ac:dyDescent="0.3">
      <c r="A200" s="646">
        <v>523</v>
      </c>
      <c r="B200" s="180"/>
      <c r="C200" s="180"/>
      <c r="D200" s="180">
        <v>0</v>
      </c>
      <c r="E200" s="180">
        <v>0</v>
      </c>
      <c r="F200" s="180">
        <v>0</v>
      </c>
      <c r="G200" s="180">
        <v>0</v>
      </c>
      <c r="H200" s="180">
        <v>0</v>
      </c>
      <c r="I200" s="180">
        <v>0</v>
      </c>
      <c r="J200" s="180">
        <v>0</v>
      </c>
      <c r="K200" s="180">
        <v>0</v>
      </c>
      <c r="L200" s="180">
        <v>0</v>
      </c>
      <c r="M200" s="180">
        <v>0</v>
      </c>
      <c r="N200" s="180">
        <v>0</v>
      </c>
      <c r="O200" s="180">
        <v>0</v>
      </c>
      <c r="P200" s="180">
        <v>0</v>
      </c>
      <c r="Q200" s="180">
        <v>17076954</v>
      </c>
      <c r="R200" s="180">
        <v>78142</v>
      </c>
      <c r="S200" s="180">
        <v>0</v>
      </c>
      <c r="T200" s="180">
        <v>37293277</v>
      </c>
      <c r="U200" s="180">
        <v>1209410</v>
      </c>
      <c r="V200" s="180">
        <v>10906197</v>
      </c>
      <c r="W200" s="180">
        <v>0</v>
      </c>
      <c r="X200" s="180">
        <v>0</v>
      </c>
      <c r="Y200" s="180">
        <v>0</v>
      </c>
      <c r="Z200" s="180">
        <v>0</v>
      </c>
      <c r="AA200" s="180">
        <v>12177297</v>
      </c>
      <c r="AB200" s="180">
        <v>4913588</v>
      </c>
      <c r="AC200" s="180">
        <v>140187</v>
      </c>
      <c r="AD200" s="180">
        <v>0</v>
      </c>
      <c r="AE200" s="180">
        <v>0</v>
      </c>
      <c r="AF200" s="180">
        <v>2408817</v>
      </c>
      <c r="AG200" s="180">
        <v>0</v>
      </c>
      <c r="AH200" s="180">
        <v>0</v>
      </c>
      <c r="AI200" s="180">
        <v>30813515</v>
      </c>
      <c r="AJ200" s="180">
        <v>0</v>
      </c>
      <c r="AK200" s="180">
        <v>0</v>
      </c>
      <c r="AL200" s="180">
        <v>0</v>
      </c>
      <c r="AM200" s="180">
        <v>19677312</v>
      </c>
      <c r="AN200" s="180">
        <v>0</v>
      </c>
      <c r="AO200" s="180">
        <v>0</v>
      </c>
      <c r="AP200" s="180">
        <v>0</v>
      </c>
      <c r="AQ200" s="180">
        <v>0</v>
      </c>
      <c r="AR200" s="180">
        <v>0</v>
      </c>
      <c r="AS200" s="180">
        <v>0</v>
      </c>
      <c r="AT200" s="180">
        <v>0</v>
      </c>
      <c r="AU200" s="180">
        <v>0</v>
      </c>
      <c r="AV200" s="180">
        <v>3648162</v>
      </c>
      <c r="AW200" s="180">
        <v>0</v>
      </c>
      <c r="AX200" s="180">
        <v>0</v>
      </c>
      <c r="AY200" s="180">
        <v>65756</v>
      </c>
      <c r="AZ200" s="180">
        <v>321222</v>
      </c>
      <c r="BA200" s="180">
        <v>0</v>
      </c>
      <c r="BB200" s="180">
        <v>0</v>
      </c>
      <c r="BC200" s="180">
        <v>22408</v>
      </c>
      <c r="BD200" s="180">
        <v>0</v>
      </c>
      <c r="BE200" s="180">
        <v>0</v>
      </c>
      <c r="BF200" s="180">
        <v>0</v>
      </c>
      <c r="BG200" s="180">
        <v>0</v>
      </c>
      <c r="BH200" s="180">
        <v>0</v>
      </c>
      <c r="BI200" s="180">
        <v>0</v>
      </c>
      <c r="BJ200" s="180">
        <v>0</v>
      </c>
      <c r="BK200" s="180">
        <v>0</v>
      </c>
      <c r="BL200" s="180">
        <v>0</v>
      </c>
      <c r="BM200" s="180">
        <v>0</v>
      </c>
      <c r="BN200" s="180">
        <v>0</v>
      </c>
      <c r="BO200" s="180">
        <v>0</v>
      </c>
      <c r="BP200" s="180">
        <v>79949</v>
      </c>
      <c r="BQ200" s="180">
        <v>0</v>
      </c>
      <c r="BR200" s="180">
        <v>0</v>
      </c>
      <c r="BS200" s="180">
        <v>0</v>
      </c>
      <c r="BT200" s="180">
        <v>8494</v>
      </c>
      <c r="BU200" s="180">
        <v>140739</v>
      </c>
      <c r="BV200" s="180">
        <v>0</v>
      </c>
      <c r="BW200" s="180">
        <v>0</v>
      </c>
      <c r="BX200" s="180">
        <v>74849</v>
      </c>
      <c r="BY200" s="180">
        <v>0</v>
      </c>
      <c r="BZ200" s="180">
        <v>0</v>
      </c>
      <c r="CA200" s="180">
        <v>0</v>
      </c>
      <c r="CB200" s="180">
        <v>0</v>
      </c>
      <c r="CC200" s="180">
        <v>0</v>
      </c>
      <c r="CD200" s="180">
        <v>0</v>
      </c>
    </row>
    <row r="201" spans="1:82" s="646" customFormat="1" x14ac:dyDescent="0.3">
      <c r="A201" s="646">
        <v>524</v>
      </c>
      <c r="B201" s="180"/>
      <c r="C201" s="180"/>
      <c r="D201" s="180">
        <v>0</v>
      </c>
      <c r="E201" s="180">
        <v>0</v>
      </c>
      <c r="F201" s="180">
        <v>0</v>
      </c>
      <c r="G201" s="180">
        <v>0</v>
      </c>
      <c r="H201" s="180">
        <v>0</v>
      </c>
      <c r="I201" s="180">
        <v>0</v>
      </c>
      <c r="J201" s="180">
        <v>987330</v>
      </c>
      <c r="K201" s="180">
        <v>0</v>
      </c>
      <c r="L201" s="180">
        <v>0</v>
      </c>
      <c r="M201" s="180">
        <v>0</v>
      </c>
      <c r="N201" s="180">
        <v>0</v>
      </c>
      <c r="O201" s="180">
        <v>14309657</v>
      </c>
      <c r="P201" s="180">
        <v>0</v>
      </c>
      <c r="Q201" s="180">
        <v>0</v>
      </c>
      <c r="R201" s="180">
        <v>1515259</v>
      </c>
      <c r="S201" s="180">
        <v>0</v>
      </c>
      <c r="T201" s="180">
        <v>51150091</v>
      </c>
      <c r="U201" s="180">
        <v>25607427</v>
      </c>
      <c r="V201" s="180">
        <v>28099818</v>
      </c>
      <c r="W201" s="180">
        <v>0</v>
      </c>
      <c r="X201" s="180">
        <v>0</v>
      </c>
      <c r="Y201" s="180">
        <v>43230853</v>
      </c>
      <c r="Z201" s="180">
        <v>7945264</v>
      </c>
      <c r="AA201" s="180">
        <v>14204502</v>
      </c>
      <c r="AB201" s="180">
        <v>5498150</v>
      </c>
      <c r="AC201" s="180">
        <v>2002623</v>
      </c>
      <c r="AD201" s="180">
        <v>3908479</v>
      </c>
      <c r="AE201" s="180">
        <v>10861895</v>
      </c>
      <c r="AF201" s="180">
        <v>0</v>
      </c>
      <c r="AG201" s="180">
        <v>5900451</v>
      </c>
      <c r="AH201" s="180">
        <v>0</v>
      </c>
      <c r="AI201" s="180">
        <v>24707709</v>
      </c>
      <c r="AJ201" s="180">
        <v>1205025</v>
      </c>
      <c r="AK201" s="180">
        <v>0</v>
      </c>
      <c r="AL201" s="180">
        <v>0</v>
      </c>
      <c r="AM201" s="180">
        <v>23308391</v>
      </c>
      <c r="AN201" s="180">
        <v>2524409</v>
      </c>
      <c r="AO201" s="180">
        <v>1510770</v>
      </c>
      <c r="AP201" s="180">
        <v>0</v>
      </c>
      <c r="AQ201" s="180">
        <v>0</v>
      </c>
      <c r="AR201" s="180">
        <v>17693435</v>
      </c>
      <c r="AS201" s="180">
        <v>0</v>
      </c>
      <c r="AT201" s="180">
        <v>7403000</v>
      </c>
      <c r="AU201" s="180">
        <v>0</v>
      </c>
      <c r="AV201" s="180">
        <v>25957959</v>
      </c>
      <c r="AW201" s="180">
        <v>0</v>
      </c>
      <c r="AX201" s="180">
        <v>6057071</v>
      </c>
      <c r="AY201" s="180">
        <v>1953620</v>
      </c>
      <c r="AZ201" s="180">
        <v>4449553</v>
      </c>
      <c r="BA201" s="180">
        <v>1377431</v>
      </c>
      <c r="BB201" s="180">
        <v>0</v>
      </c>
      <c r="BC201" s="180">
        <v>508567</v>
      </c>
      <c r="BD201" s="180">
        <v>16562933</v>
      </c>
      <c r="BE201" s="180">
        <v>0</v>
      </c>
      <c r="BF201" s="180">
        <v>1673928</v>
      </c>
      <c r="BG201" s="180">
        <v>0</v>
      </c>
      <c r="BH201" s="180">
        <v>0</v>
      </c>
      <c r="BI201" s="180">
        <v>1724616</v>
      </c>
      <c r="BJ201" s="180">
        <v>0</v>
      </c>
      <c r="BK201" s="180">
        <v>7770101</v>
      </c>
      <c r="BL201" s="180">
        <v>0</v>
      </c>
      <c r="BM201" s="180">
        <v>9800659</v>
      </c>
      <c r="BN201" s="180">
        <v>1778662</v>
      </c>
      <c r="BO201" s="180">
        <v>2729604</v>
      </c>
      <c r="BP201" s="180">
        <v>763593</v>
      </c>
      <c r="BQ201" s="180">
        <v>0</v>
      </c>
      <c r="BR201" s="180">
        <v>5823994</v>
      </c>
      <c r="BS201" s="180">
        <v>0</v>
      </c>
      <c r="BT201" s="180">
        <v>4571061</v>
      </c>
      <c r="BU201" s="180">
        <v>10460245</v>
      </c>
      <c r="BV201" s="180">
        <v>0</v>
      </c>
      <c r="BW201" s="180">
        <v>0</v>
      </c>
      <c r="BX201" s="180">
        <v>1276002</v>
      </c>
      <c r="BY201" s="180">
        <v>219912</v>
      </c>
      <c r="BZ201" s="180">
        <v>3077234</v>
      </c>
      <c r="CA201" s="180">
        <v>1802938</v>
      </c>
      <c r="CB201" s="180">
        <v>3486558</v>
      </c>
      <c r="CC201" s="180">
        <v>0</v>
      </c>
      <c r="CD201" s="180">
        <v>438482</v>
      </c>
    </row>
    <row r="202" spans="1:82" x14ac:dyDescent="0.3">
      <c r="A202" s="180">
        <v>525</v>
      </c>
      <c r="C202" s="180"/>
      <c r="D202" s="180">
        <v>0</v>
      </c>
      <c r="E202" s="180">
        <v>0</v>
      </c>
      <c r="F202" s="180">
        <v>0</v>
      </c>
      <c r="G202" s="180">
        <v>0</v>
      </c>
      <c r="H202" s="180">
        <v>0</v>
      </c>
      <c r="I202" s="180">
        <v>0</v>
      </c>
      <c r="J202" s="180">
        <v>0</v>
      </c>
      <c r="K202" s="180">
        <v>0</v>
      </c>
      <c r="L202" s="180">
        <v>0</v>
      </c>
      <c r="M202" s="180">
        <v>0</v>
      </c>
      <c r="N202" s="180">
        <v>0</v>
      </c>
      <c r="O202" s="180">
        <v>0</v>
      </c>
      <c r="P202" s="180">
        <v>0</v>
      </c>
      <c r="Q202" s="180">
        <v>24978935</v>
      </c>
      <c r="R202" s="180">
        <v>0</v>
      </c>
      <c r="S202" s="180">
        <v>0</v>
      </c>
      <c r="T202" s="180">
        <v>0</v>
      </c>
      <c r="U202" s="180">
        <v>0</v>
      </c>
      <c r="V202" s="180">
        <v>0</v>
      </c>
      <c r="W202" s="180">
        <v>0</v>
      </c>
      <c r="X202" s="180">
        <v>0</v>
      </c>
      <c r="Y202" s="180">
        <v>0</v>
      </c>
      <c r="Z202" s="180">
        <v>0</v>
      </c>
      <c r="AA202" s="180">
        <v>0</v>
      </c>
      <c r="AB202" s="180">
        <v>0</v>
      </c>
      <c r="AC202" s="180">
        <v>0</v>
      </c>
      <c r="AD202" s="180">
        <v>0</v>
      </c>
      <c r="AE202" s="180">
        <v>0</v>
      </c>
      <c r="AF202" s="180">
        <v>1084070</v>
      </c>
      <c r="AG202" s="180">
        <v>0</v>
      </c>
      <c r="AH202" s="180">
        <v>0</v>
      </c>
      <c r="AI202" s="180">
        <v>0</v>
      </c>
      <c r="AJ202" s="180">
        <v>0</v>
      </c>
      <c r="AK202" s="180">
        <v>0</v>
      </c>
      <c r="AL202" s="180">
        <v>0</v>
      </c>
      <c r="AM202" s="180">
        <v>0</v>
      </c>
      <c r="AN202" s="180">
        <v>0</v>
      </c>
      <c r="AO202" s="180">
        <v>0</v>
      </c>
      <c r="AP202" s="180">
        <v>0</v>
      </c>
      <c r="AQ202" s="180">
        <v>0</v>
      </c>
      <c r="AR202" s="180">
        <v>0</v>
      </c>
      <c r="AS202" s="180">
        <v>0</v>
      </c>
      <c r="AT202" s="180">
        <v>0</v>
      </c>
      <c r="AU202" s="180">
        <v>0</v>
      </c>
      <c r="AV202" s="180">
        <v>0</v>
      </c>
      <c r="AW202" s="180">
        <v>0</v>
      </c>
      <c r="AX202" s="180">
        <v>0</v>
      </c>
      <c r="AY202" s="180">
        <v>0</v>
      </c>
      <c r="AZ202" s="180">
        <v>0</v>
      </c>
      <c r="BA202" s="180">
        <v>0</v>
      </c>
      <c r="BB202" s="180">
        <v>0</v>
      </c>
      <c r="BC202" s="180">
        <v>0</v>
      </c>
      <c r="BD202" s="180">
        <v>183296</v>
      </c>
      <c r="BE202" s="180">
        <v>0</v>
      </c>
      <c r="BF202" s="180">
        <v>0</v>
      </c>
      <c r="BG202" s="180">
        <v>0</v>
      </c>
      <c r="BH202" s="180">
        <v>0</v>
      </c>
      <c r="BI202" s="180">
        <v>0</v>
      </c>
      <c r="BJ202" s="180">
        <v>0</v>
      </c>
      <c r="BK202" s="180">
        <v>0</v>
      </c>
      <c r="BL202" s="180">
        <v>0</v>
      </c>
      <c r="BM202" s="180">
        <v>0</v>
      </c>
      <c r="BN202" s="180">
        <v>0</v>
      </c>
      <c r="BO202" s="180">
        <v>0</v>
      </c>
      <c r="BP202" s="180">
        <v>0</v>
      </c>
      <c r="BQ202" s="180">
        <v>0</v>
      </c>
      <c r="BR202" s="180">
        <v>0</v>
      </c>
      <c r="BS202" s="180">
        <v>0</v>
      </c>
      <c r="BT202" s="180">
        <v>0</v>
      </c>
      <c r="BU202" s="180">
        <v>0</v>
      </c>
      <c r="BV202" s="180">
        <v>0</v>
      </c>
      <c r="BW202" s="180">
        <v>0</v>
      </c>
      <c r="BX202" s="180">
        <v>0</v>
      </c>
      <c r="BY202" s="180">
        <v>0</v>
      </c>
      <c r="BZ202" s="180">
        <v>0</v>
      </c>
      <c r="CA202" s="180">
        <v>0</v>
      </c>
      <c r="CB202" s="180">
        <v>0</v>
      </c>
      <c r="CC202" s="180">
        <v>0</v>
      </c>
      <c r="CD202" s="180">
        <v>0</v>
      </c>
    </row>
    <row r="203" spans="1:82" x14ac:dyDescent="0.3">
      <c r="A203" s="180">
        <v>526</v>
      </c>
      <c r="C203" s="180"/>
      <c r="D203" s="180">
        <v>0</v>
      </c>
      <c r="E203" s="180">
        <v>0</v>
      </c>
      <c r="F203" s="180">
        <v>0</v>
      </c>
      <c r="G203" s="180">
        <v>0</v>
      </c>
      <c r="H203" s="180">
        <v>0</v>
      </c>
      <c r="I203" s="180">
        <v>0</v>
      </c>
      <c r="J203" s="180">
        <v>6536</v>
      </c>
      <c r="K203" s="180">
        <v>0</v>
      </c>
      <c r="L203" s="180">
        <v>0</v>
      </c>
      <c r="M203" s="180">
        <v>0</v>
      </c>
      <c r="N203" s="180">
        <v>0</v>
      </c>
      <c r="O203" s="180">
        <v>1824439</v>
      </c>
      <c r="P203" s="180">
        <v>0</v>
      </c>
      <c r="Q203" s="180">
        <v>10024644</v>
      </c>
      <c r="R203" s="180">
        <v>312816</v>
      </c>
      <c r="S203" s="180">
        <v>0</v>
      </c>
      <c r="T203" s="180">
        <v>7626711</v>
      </c>
      <c r="U203" s="180">
        <v>2162411</v>
      </c>
      <c r="V203" s="180">
        <v>10586878</v>
      </c>
      <c r="W203" s="180">
        <v>0</v>
      </c>
      <c r="X203" s="180">
        <v>0</v>
      </c>
      <c r="Y203" s="180">
        <v>2732628</v>
      </c>
      <c r="Z203" s="180">
        <v>0</v>
      </c>
      <c r="AA203" s="180">
        <v>3245876</v>
      </c>
      <c r="AB203" s="180">
        <v>1154557</v>
      </c>
      <c r="AC203" s="180">
        <v>140705</v>
      </c>
      <c r="AD203" s="180">
        <v>673144</v>
      </c>
      <c r="AE203" s="180">
        <v>556035</v>
      </c>
      <c r="AF203" s="180">
        <v>5017087</v>
      </c>
      <c r="AG203" s="180">
        <v>952621</v>
      </c>
      <c r="AH203" s="180">
        <v>0</v>
      </c>
      <c r="AI203" s="180">
        <v>7440370</v>
      </c>
      <c r="AJ203" s="180">
        <v>0</v>
      </c>
      <c r="AK203" s="180">
        <v>0</v>
      </c>
      <c r="AL203" s="180">
        <v>0</v>
      </c>
      <c r="AM203" s="180">
        <v>2376252</v>
      </c>
      <c r="AN203" s="180">
        <v>75054</v>
      </c>
      <c r="AO203" s="180">
        <v>129600</v>
      </c>
      <c r="AP203" s="180">
        <v>0</v>
      </c>
      <c r="AQ203" s="180">
        <v>0</v>
      </c>
      <c r="AR203" s="180">
        <v>1381172</v>
      </c>
      <c r="AS203" s="180">
        <v>0</v>
      </c>
      <c r="AT203" s="180">
        <v>575038</v>
      </c>
      <c r="AU203" s="180">
        <v>0</v>
      </c>
      <c r="AV203" s="180">
        <v>13905168</v>
      </c>
      <c r="AW203" s="180">
        <v>0</v>
      </c>
      <c r="AX203" s="180">
        <v>797584</v>
      </c>
      <c r="AY203" s="180">
        <v>1089562</v>
      </c>
      <c r="AZ203" s="180">
        <v>379201</v>
      </c>
      <c r="BA203" s="180">
        <v>82064</v>
      </c>
      <c r="BB203" s="180">
        <v>0</v>
      </c>
      <c r="BC203" s="180">
        <v>0</v>
      </c>
      <c r="BD203" s="180">
        <v>2808265</v>
      </c>
      <c r="BE203" s="180">
        <v>0</v>
      </c>
      <c r="BF203" s="180">
        <v>114402</v>
      </c>
      <c r="BG203" s="180">
        <v>0</v>
      </c>
      <c r="BH203" s="180">
        <v>0</v>
      </c>
      <c r="BI203" s="180">
        <v>15732</v>
      </c>
      <c r="BJ203" s="180">
        <v>0</v>
      </c>
      <c r="BK203" s="180">
        <v>1823539</v>
      </c>
      <c r="BL203" s="180">
        <v>0</v>
      </c>
      <c r="BM203" s="180">
        <v>290471</v>
      </c>
      <c r="BN203" s="180">
        <v>197867</v>
      </c>
      <c r="BO203" s="180">
        <v>190349</v>
      </c>
      <c r="BP203" s="180">
        <v>318430</v>
      </c>
      <c r="BQ203" s="180">
        <v>0</v>
      </c>
      <c r="BR203" s="180">
        <v>122981</v>
      </c>
      <c r="BS203" s="180">
        <v>0</v>
      </c>
      <c r="BT203" s="180">
        <v>310170</v>
      </c>
      <c r="BU203" s="180">
        <v>361581</v>
      </c>
      <c r="BV203" s="180">
        <v>0</v>
      </c>
      <c r="BW203" s="180">
        <v>0</v>
      </c>
      <c r="BX203" s="180">
        <v>20754</v>
      </c>
      <c r="BY203" s="180">
        <v>0</v>
      </c>
      <c r="BZ203" s="180">
        <v>96500</v>
      </c>
      <c r="CA203" s="180">
        <v>5530</v>
      </c>
      <c r="CB203" s="180">
        <v>242710</v>
      </c>
      <c r="CC203" s="180">
        <v>0</v>
      </c>
      <c r="CD203" s="180">
        <v>0</v>
      </c>
    </row>
    <row r="204" spans="1:82" s="968" customFormat="1" x14ac:dyDescent="0.3">
      <c r="B204" s="968" t="s">
        <v>2892</v>
      </c>
    </row>
    <row r="205" spans="1:82" s="968" customFormat="1" x14ac:dyDescent="0.3">
      <c r="B205" s="968" t="s">
        <v>2892</v>
      </c>
    </row>
    <row r="206" spans="1:82" s="968" customFormat="1" x14ac:dyDescent="0.3">
      <c r="B206" s="968" t="s">
        <v>2892</v>
      </c>
    </row>
    <row r="207" spans="1:82" s="968" customFormat="1" x14ac:dyDescent="0.3">
      <c r="B207" s="968" t="s">
        <v>2892</v>
      </c>
    </row>
    <row r="208" spans="1:82" x14ac:dyDescent="0.3">
      <c r="A208" s="180">
        <v>527</v>
      </c>
      <c r="C208" s="180"/>
      <c r="D208" s="180">
        <v>0</v>
      </c>
      <c r="E208" s="180">
        <v>0</v>
      </c>
      <c r="F208" s="180">
        <v>0</v>
      </c>
      <c r="G208" s="180">
        <v>0</v>
      </c>
      <c r="H208" s="180">
        <v>0</v>
      </c>
      <c r="I208" s="180">
        <v>0</v>
      </c>
      <c r="J208" s="180">
        <v>0</v>
      </c>
      <c r="K208" s="180">
        <v>0</v>
      </c>
      <c r="L208" s="180">
        <v>0</v>
      </c>
      <c r="M208" s="180">
        <v>0</v>
      </c>
      <c r="N208" s="180">
        <v>0</v>
      </c>
      <c r="O208" s="180">
        <v>0</v>
      </c>
      <c r="P208" s="180">
        <v>0</v>
      </c>
      <c r="Q208" s="180">
        <v>8760280</v>
      </c>
      <c r="R208" s="180">
        <v>0</v>
      </c>
      <c r="S208" s="180">
        <v>0</v>
      </c>
      <c r="T208" s="180">
        <v>0</v>
      </c>
      <c r="U208" s="180">
        <v>0</v>
      </c>
      <c r="V208" s="180">
        <v>565565</v>
      </c>
      <c r="W208" s="180">
        <v>0</v>
      </c>
      <c r="X208" s="180">
        <v>0</v>
      </c>
      <c r="Y208" s="180">
        <v>0</v>
      </c>
      <c r="Z208" s="180">
        <v>0</v>
      </c>
      <c r="AA208" s="180">
        <v>0</v>
      </c>
      <c r="AB208" s="180">
        <v>0</v>
      </c>
      <c r="AC208" s="180">
        <v>0</v>
      </c>
      <c r="AD208" s="180">
        <v>0</v>
      </c>
      <c r="AE208" s="180">
        <v>0</v>
      </c>
      <c r="AF208" s="180">
        <v>0</v>
      </c>
      <c r="AG208" s="180">
        <v>0</v>
      </c>
      <c r="AH208" s="180">
        <v>0</v>
      </c>
      <c r="AI208" s="180">
        <v>10051877</v>
      </c>
      <c r="AJ208" s="180">
        <v>0</v>
      </c>
      <c r="AK208" s="180">
        <v>0</v>
      </c>
      <c r="AL208" s="180">
        <v>0</v>
      </c>
      <c r="AM208" s="180">
        <v>401199</v>
      </c>
      <c r="AN208" s="180">
        <v>0</v>
      </c>
      <c r="AO208" s="180">
        <v>0</v>
      </c>
      <c r="AP208" s="180">
        <v>0</v>
      </c>
      <c r="AQ208" s="180">
        <v>0</v>
      </c>
      <c r="AR208" s="180">
        <v>0</v>
      </c>
      <c r="AS208" s="180">
        <v>0</v>
      </c>
      <c r="AT208" s="180">
        <v>0</v>
      </c>
      <c r="AU208" s="180">
        <v>0</v>
      </c>
      <c r="AV208" s="180">
        <v>0</v>
      </c>
      <c r="AW208" s="180">
        <v>0</v>
      </c>
      <c r="AX208" s="180">
        <v>0</v>
      </c>
      <c r="AY208" s="180">
        <v>0</v>
      </c>
      <c r="AZ208" s="180">
        <v>0</v>
      </c>
      <c r="BA208" s="180">
        <v>0</v>
      </c>
      <c r="BB208" s="180">
        <v>0</v>
      </c>
      <c r="BC208" s="180">
        <v>0</v>
      </c>
      <c r="BD208" s="180">
        <v>0</v>
      </c>
      <c r="BE208" s="180">
        <v>0</v>
      </c>
      <c r="BF208" s="180">
        <v>0</v>
      </c>
      <c r="BG208" s="180">
        <v>0</v>
      </c>
      <c r="BH208" s="180">
        <v>0</v>
      </c>
      <c r="BI208" s="180">
        <v>0</v>
      </c>
      <c r="BJ208" s="180">
        <v>0</v>
      </c>
      <c r="BK208" s="180">
        <v>0</v>
      </c>
      <c r="BL208" s="180">
        <v>0</v>
      </c>
      <c r="BM208" s="180">
        <v>0</v>
      </c>
      <c r="BN208" s="180">
        <v>0</v>
      </c>
      <c r="BO208" s="180">
        <v>0</v>
      </c>
      <c r="BP208" s="180">
        <v>0</v>
      </c>
      <c r="BQ208" s="180">
        <v>0</v>
      </c>
      <c r="BR208" s="180">
        <v>11600</v>
      </c>
      <c r="BS208" s="180">
        <v>7636584</v>
      </c>
      <c r="BT208" s="180">
        <v>0</v>
      </c>
      <c r="BU208" s="180">
        <v>0</v>
      </c>
      <c r="BV208" s="180">
        <v>0</v>
      </c>
      <c r="BW208" s="180">
        <v>0</v>
      </c>
      <c r="BX208" s="180">
        <v>0</v>
      </c>
      <c r="BY208" s="180">
        <v>0</v>
      </c>
      <c r="BZ208" s="180">
        <v>0</v>
      </c>
      <c r="CA208" s="180">
        <v>0</v>
      </c>
      <c r="CB208" s="180">
        <v>0</v>
      </c>
      <c r="CC208" s="180">
        <v>0</v>
      </c>
      <c r="CD208" s="180">
        <v>0</v>
      </c>
    </row>
    <row r="209" spans="1:82" s="630" customFormat="1" x14ac:dyDescent="0.3">
      <c r="A209" s="630">
        <v>356</v>
      </c>
      <c r="B209" s="180"/>
      <c r="C209" s="180"/>
      <c r="D209" s="180">
        <v>0</v>
      </c>
      <c r="E209" s="180">
        <v>0</v>
      </c>
      <c r="F209" s="180">
        <v>0</v>
      </c>
      <c r="G209" s="180">
        <v>0</v>
      </c>
      <c r="H209" s="180">
        <v>0</v>
      </c>
      <c r="I209" s="180">
        <v>0</v>
      </c>
      <c r="J209" s="180">
        <v>0</v>
      </c>
      <c r="K209" s="180">
        <v>0</v>
      </c>
      <c r="L209" s="180">
        <v>0</v>
      </c>
      <c r="M209" s="180">
        <v>0</v>
      </c>
      <c r="N209" s="180">
        <v>0</v>
      </c>
      <c r="O209" s="180">
        <v>0</v>
      </c>
      <c r="P209" s="180">
        <v>0</v>
      </c>
      <c r="Q209" s="180">
        <v>133363710</v>
      </c>
      <c r="R209" s="180">
        <v>0</v>
      </c>
      <c r="S209" s="180">
        <v>0</v>
      </c>
      <c r="T209" s="180">
        <v>0</v>
      </c>
      <c r="U209" s="180">
        <v>0</v>
      </c>
      <c r="V209" s="180">
        <v>28051202</v>
      </c>
      <c r="W209" s="180">
        <v>0</v>
      </c>
      <c r="X209" s="180">
        <v>0</v>
      </c>
      <c r="Y209" s="180">
        <v>0</v>
      </c>
      <c r="Z209" s="180">
        <v>0</v>
      </c>
      <c r="AA209" s="180">
        <v>0</v>
      </c>
      <c r="AB209" s="180">
        <v>0</v>
      </c>
      <c r="AC209" s="180">
        <v>0</v>
      </c>
      <c r="AD209" s="180">
        <v>0</v>
      </c>
      <c r="AE209" s="180">
        <v>0</v>
      </c>
      <c r="AF209" s="180">
        <v>0</v>
      </c>
      <c r="AG209" s="180">
        <v>0</v>
      </c>
      <c r="AH209" s="180">
        <v>0</v>
      </c>
      <c r="AI209" s="180">
        <v>77021364</v>
      </c>
      <c r="AJ209" s="180">
        <v>0</v>
      </c>
      <c r="AK209" s="180">
        <v>0</v>
      </c>
      <c r="AL209" s="180">
        <v>0</v>
      </c>
      <c r="AM209" s="180">
        <v>27804695</v>
      </c>
      <c r="AN209" s="180">
        <v>0</v>
      </c>
      <c r="AO209" s="180">
        <v>0</v>
      </c>
      <c r="AP209" s="180">
        <v>0</v>
      </c>
      <c r="AQ209" s="180">
        <v>0</v>
      </c>
      <c r="AR209" s="180">
        <v>0</v>
      </c>
      <c r="AS209" s="180">
        <v>0</v>
      </c>
      <c r="AT209" s="180">
        <v>0</v>
      </c>
      <c r="AU209" s="180">
        <v>0</v>
      </c>
      <c r="AV209" s="180">
        <v>0</v>
      </c>
      <c r="AW209" s="180">
        <v>0</v>
      </c>
      <c r="AX209" s="180">
        <v>0</v>
      </c>
      <c r="AY209" s="180">
        <v>0</v>
      </c>
      <c r="AZ209" s="180">
        <v>0</v>
      </c>
      <c r="BA209" s="180">
        <v>0</v>
      </c>
      <c r="BB209" s="180">
        <v>0</v>
      </c>
      <c r="BC209" s="180">
        <v>0</v>
      </c>
      <c r="BD209" s="180">
        <v>0</v>
      </c>
      <c r="BE209" s="180">
        <v>0</v>
      </c>
      <c r="BF209" s="180">
        <v>0</v>
      </c>
      <c r="BG209" s="180">
        <v>0</v>
      </c>
      <c r="BH209" s="180">
        <v>0</v>
      </c>
      <c r="BI209" s="180">
        <v>0</v>
      </c>
      <c r="BJ209" s="180">
        <v>0</v>
      </c>
      <c r="BK209" s="180">
        <v>0</v>
      </c>
      <c r="BL209" s="180">
        <v>0</v>
      </c>
      <c r="BM209" s="180">
        <v>0</v>
      </c>
      <c r="BN209" s="180">
        <v>0</v>
      </c>
      <c r="BO209" s="180">
        <v>0</v>
      </c>
      <c r="BP209" s="180">
        <v>0</v>
      </c>
      <c r="BQ209" s="180">
        <v>0</v>
      </c>
      <c r="BR209" s="180">
        <v>1443875</v>
      </c>
      <c r="BS209" s="180">
        <v>19760188</v>
      </c>
      <c r="BT209" s="180">
        <v>0</v>
      </c>
      <c r="BU209" s="180">
        <v>0</v>
      </c>
      <c r="BV209" s="180">
        <v>0</v>
      </c>
      <c r="BW209" s="180">
        <v>0</v>
      </c>
      <c r="BX209" s="180">
        <v>0</v>
      </c>
      <c r="BY209" s="180">
        <v>0</v>
      </c>
      <c r="BZ209" s="180">
        <v>0</v>
      </c>
      <c r="CA209" s="180">
        <v>0</v>
      </c>
      <c r="CB209" s="180">
        <v>0</v>
      </c>
      <c r="CC209" s="180">
        <v>0</v>
      </c>
      <c r="CD209" s="180">
        <v>0</v>
      </c>
    </row>
    <row r="210" spans="1:82" x14ac:dyDescent="0.3">
      <c r="A210" s="180">
        <v>357</v>
      </c>
      <c r="C210" s="180"/>
      <c r="D210" s="180">
        <v>0</v>
      </c>
      <c r="E210" s="180">
        <v>0</v>
      </c>
      <c r="F210" s="180">
        <v>0</v>
      </c>
      <c r="G210" s="180">
        <v>0</v>
      </c>
      <c r="H210" s="180">
        <v>0</v>
      </c>
      <c r="I210" s="180">
        <v>0</v>
      </c>
      <c r="J210" s="180">
        <v>0</v>
      </c>
      <c r="K210" s="180">
        <v>0</v>
      </c>
      <c r="L210" s="180">
        <v>0</v>
      </c>
      <c r="M210" s="180">
        <v>0</v>
      </c>
      <c r="N210" s="180">
        <v>0</v>
      </c>
      <c r="O210" s="180">
        <v>0</v>
      </c>
      <c r="P210" s="180">
        <v>0</v>
      </c>
      <c r="Q210" s="180">
        <v>53627308</v>
      </c>
      <c r="R210" s="180">
        <v>0</v>
      </c>
      <c r="S210" s="180">
        <v>0</v>
      </c>
      <c r="T210" s="180">
        <v>0</v>
      </c>
      <c r="U210" s="180">
        <v>0</v>
      </c>
      <c r="V210" s="180">
        <v>17501739</v>
      </c>
      <c r="W210" s="180">
        <v>0</v>
      </c>
      <c r="X210" s="180">
        <v>0</v>
      </c>
      <c r="Y210" s="180">
        <v>0</v>
      </c>
      <c r="Z210" s="180">
        <v>0</v>
      </c>
      <c r="AA210" s="180">
        <v>0</v>
      </c>
      <c r="AB210" s="180">
        <v>0</v>
      </c>
      <c r="AC210" s="180">
        <v>0</v>
      </c>
      <c r="AD210" s="180">
        <v>0</v>
      </c>
      <c r="AE210" s="180">
        <v>0</v>
      </c>
      <c r="AF210" s="180">
        <v>0</v>
      </c>
      <c r="AG210" s="180">
        <v>0</v>
      </c>
      <c r="AH210" s="180">
        <v>0</v>
      </c>
      <c r="AI210" s="180">
        <v>51155127</v>
      </c>
      <c r="AJ210" s="180">
        <v>0</v>
      </c>
      <c r="AK210" s="180">
        <v>0</v>
      </c>
      <c r="AL210" s="180">
        <v>0</v>
      </c>
      <c r="AM210" s="180">
        <v>15399408</v>
      </c>
      <c r="AN210" s="180">
        <v>0</v>
      </c>
      <c r="AO210" s="180">
        <v>0</v>
      </c>
      <c r="AP210" s="180">
        <v>0</v>
      </c>
      <c r="AQ210" s="180">
        <v>0</v>
      </c>
      <c r="AR210" s="180">
        <v>0</v>
      </c>
      <c r="AS210" s="180">
        <v>0</v>
      </c>
      <c r="AT210" s="180">
        <v>0</v>
      </c>
      <c r="AU210" s="180">
        <v>0</v>
      </c>
      <c r="AV210" s="180">
        <v>0</v>
      </c>
      <c r="AW210" s="180">
        <v>0</v>
      </c>
      <c r="AX210" s="180">
        <v>0</v>
      </c>
      <c r="AY210" s="180">
        <v>0</v>
      </c>
      <c r="AZ210" s="180">
        <v>0</v>
      </c>
      <c r="BA210" s="180">
        <v>0</v>
      </c>
      <c r="BB210" s="180">
        <v>0</v>
      </c>
      <c r="BC210" s="180">
        <v>0</v>
      </c>
      <c r="BD210" s="180">
        <v>0</v>
      </c>
      <c r="BE210" s="180">
        <v>0</v>
      </c>
      <c r="BF210" s="180">
        <v>0</v>
      </c>
      <c r="BG210" s="180">
        <v>0</v>
      </c>
      <c r="BH210" s="180">
        <v>0</v>
      </c>
      <c r="BI210" s="180">
        <v>0</v>
      </c>
      <c r="BJ210" s="180">
        <v>0</v>
      </c>
      <c r="BK210" s="180">
        <v>0</v>
      </c>
      <c r="BL210" s="180">
        <v>0</v>
      </c>
      <c r="BM210" s="180">
        <v>0</v>
      </c>
      <c r="BN210" s="180">
        <v>0</v>
      </c>
      <c r="BO210" s="180">
        <v>0</v>
      </c>
      <c r="BP210" s="180">
        <v>0</v>
      </c>
      <c r="BQ210" s="180">
        <v>0</v>
      </c>
      <c r="BR210" s="180">
        <v>1296512</v>
      </c>
      <c r="BS210" s="180">
        <v>10993740</v>
      </c>
      <c r="BT210" s="180">
        <v>0</v>
      </c>
      <c r="BU210" s="180">
        <v>0</v>
      </c>
      <c r="BV210" s="180">
        <v>0</v>
      </c>
      <c r="BW210" s="180">
        <v>0</v>
      </c>
      <c r="BX210" s="180">
        <v>0</v>
      </c>
      <c r="BY210" s="180">
        <v>0</v>
      </c>
      <c r="BZ210" s="180">
        <v>0</v>
      </c>
      <c r="CA210" s="180">
        <v>0</v>
      </c>
      <c r="CB210" s="180">
        <v>0</v>
      </c>
      <c r="CC210" s="180">
        <v>0</v>
      </c>
      <c r="CD210" s="180">
        <v>0</v>
      </c>
    </row>
    <row r="211" spans="1:82" s="968" customFormat="1" x14ac:dyDescent="0.3">
      <c r="B211" s="968" t="s">
        <v>2892</v>
      </c>
    </row>
    <row r="212" spans="1:82" x14ac:dyDescent="0.3">
      <c r="A212" s="180">
        <v>337</v>
      </c>
      <c r="C212" s="180"/>
      <c r="D212" s="180">
        <v>0</v>
      </c>
      <c r="E212" s="180">
        <v>0</v>
      </c>
      <c r="F212" s="180">
        <v>0</v>
      </c>
      <c r="G212" s="180">
        <v>0</v>
      </c>
      <c r="H212" s="180">
        <v>0</v>
      </c>
      <c r="I212" s="180">
        <v>0</v>
      </c>
      <c r="J212" s="180">
        <v>0</v>
      </c>
      <c r="K212" s="180">
        <v>0</v>
      </c>
      <c r="L212" s="180">
        <v>0</v>
      </c>
      <c r="M212" s="180">
        <v>1549131</v>
      </c>
      <c r="N212" s="180">
        <v>23402</v>
      </c>
      <c r="O212" s="180">
        <v>1530979</v>
      </c>
      <c r="P212" s="180">
        <v>0</v>
      </c>
      <c r="Q212" s="180">
        <v>14243670</v>
      </c>
      <c r="R212" s="180">
        <v>947666</v>
      </c>
      <c r="S212" s="180">
        <v>0</v>
      </c>
      <c r="T212" s="180">
        <v>78178908</v>
      </c>
      <c r="U212" s="180">
        <v>11132300</v>
      </c>
      <c r="V212" s="180">
        <v>5327951</v>
      </c>
      <c r="W212" s="180">
        <v>27747858</v>
      </c>
      <c r="X212" s="180">
        <v>0</v>
      </c>
      <c r="Y212" s="180">
        <v>252000</v>
      </c>
      <c r="Z212" s="180">
        <v>0</v>
      </c>
      <c r="AA212" s="180">
        <v>8601918</v>
      </c>
      <c r="AB212" s="180">
        <v>46488</v>
      </c>
      <c r="AC212" s="180">
        <v>658417</v>
      </c>
      <c r="AD212" s="180">
        <v>0</v>
      </c>
      <c r="AE212" s="180">
        <v>1670826</v>
      </c>
      <c r="AF212" s="180">
        <v>10398958</v>
      </c>
      <c r="AG212" s="180">
        <v>0</v>
      </c>
      <c r="AH212" s="180">
        <v>180869</v>
      </c>
      <c r="AI212" s="180">
        <v>10860233</v>
      </c>
      <c r="AJ212" s="180">
        <v>0</v>
      </c>
      <c r="AK212" s="180">
        <v>0</v>
      </c>
      <c r="AL212" s="180">
        <v>0</v>
      </c>
      <c r="AM212" s="180">
        <v>8094202</v>
      </c>
      <c r="AN212" s="180">
        <v>0</v>
      </c>
      <c r="AO212" s="180">
        <v>184881</v>
      </c>
      <c r="AP212" s="180">
        <v>0</v>
      </c>
      <c r="AQ212" s="180">
        <v>14665817</v>
      </c>
      <c r="AR212" s="180">
        <v>780325</v>
      </c>
      <c r="AS212" s="180">
        <v>0</v>
      </c>
      <c r="AT212" s="180">
        <v>328625</v>
      </c>
      <c r="AU212" s="180">
        <v>0</v>
      </c>
      <c r="AV212" s="180">
        <v>8035153</v>
      </c>
      <c r="AW212" s="180">
        <v>1260000</v>
      </c>
      <c r="AX212" s="180">
        <v>0</v>
      </c>
      <c r="AY212" s="180">
        <v>8303288</v>
      </c>
      <c r="AZ212" s="180">
        <v>23275</v>
      </c>
      <c r="BA212" s="180">
        <v>0</v>
      </c>
      <c r="BB212" s="180">
        <v>0</v>
      </c>
      <c r="BC212" s="180">
        <v>0</v>
      </c>
      <c r="BD212" s="180">
        <v>1817537</v>
      </c>
      <c r="BE212" s="180">
        <v>0</v>
      </c>
      <c r="BF212" s="180">
        <v>0</v>
      </c>
      <c r="BG212" s="180">
        <v>0</v>
      </c>
      <c r="BH212" s="180">
        <v>0</v>
      </c>
      <c r="BI212" s="180">
        <v>0</v>
      </c>
      <c r="BJ212" s="180">
        <v>36458</v>
      </c>
      <c r="BK212" s="180">
        <v>2142481</v>
      </c>
      <c r="BL212" s="180">
        <v>0</v>
      </c>
      <c r="BM212" s="180">
        <v>212517</v>
      </c>
      <c r="BN212" s="180">
        <v>1023026</v>
      </c>
      <c r="BO212" s="180">
        <v>790847</v>
      </c>
      <c r="BP212" s="180">
        <v>1615854</v>
      </c>
      <c r="BQ212" s="180">
        <v>0</v>
      </c>
      <c r="BR212" s="180">
        <v>252171</v>
      </c>
      <c r="BS212" s="180">
        <v>21000000</v>
      </c>
      <c r="BT212" s="180">
        <v>135770</v>
      </c>
      <c r="BU212" s="180">
        <v>351568</v>
      </c>
      <c r="BV212" s="180">
        <v>0</v>
      </c>
      <c r="BW212" s="180">
        <v>0</v>
      </c>
      <c r="BX212" s="180">
        <v>17719</v>
      </c>
      <c r="BY212" s="180">
        <v>0</v>
      </c>
      <c r="BZ212" s="180">
        <v>0</v>
      </c>
      <c r="CA212" s="180">
        <v>0</v>
      </c>
      <c r="CB212" s="180">
        <v>549985</v>
      </c>
      <c r="CC212" s="180">
        <v>0</v>
      </c>
      <c r="CD212" s="180">
        <v>0</v>
      </c>
    </row>
    <row r="213" spans="1:82" x14ac:dyDescent="0.3">
      <c r="A213" s="180">
        <v>343</v>
      </c>
      <c r="C213" s="180"/>
      <c r="D213" s="180">
        <v>0</v>
      </c>
      <c r="E213" s="180">
        <v>0</v>
      </c>
      <c r="F213" s="180">
        <v>0</v>
      </c>
      <c r="G213" s="180">
        <v>0</v>
      </c>
      <c r="H213" s="180">
        <v>0</v>
      </c>
      <c r="I213" s="180">
        <v>0</v>
      </c>
      <c r="J213" s="180">
        <v>0</v>
      </c>
      <c r="K213" s="180">
        <v>0</v>
      </c>
      <c r="L213" s="180">
        <v>0</v>
      </c>
      <c r="M213" s="180">
        <v>822984</v>
      </c>
      <c r="N213" s="180">
        <v>22886</v>
      </c>
      <c r="O213" s="180">
        <v>263553</v>
      </c>
      <c r="P213" s="180">
        <v>0</v>
      </c>
      <c r="Q213" s="180">
        <v>1528555</v>
      </c>
      <c r="R213" s="180">
        <v>82867</v>
      </c>
      <c r="S213" s="180">
        <v>0</v>
      </c>
      <c r="T213" s="180">
        <v>3909239</v>
      </c>
      <c r="U213" s="180">
        <v>417991</v>
      </c>
      <c r="V213" s="180">
        <v>1341288</v>
      </c>
      <c r="W213" s="180">
        <v>2109798</v>
      </c>
      <c r="X213" s="180">
        <v>0</v>
      </c>
      <c r="Y213" s="180">
        <v>36000</v>
      </c>
      <c r="Z213" s="180">
        <v>0</v>
      </c>
      <c r="AA213" s="180">
        <v>1061819</v>
      </c>
      <c r="AB213" s="180">
        <v>29282</v>
      </c>
      <c r="AC213" s="180">
        <v>83373</v>
      </c>
      <c r="AD213" s="180">
        <v>0</v>
      </c>
      <c r="AE213" s="180">
        <v>41672</v>
      </c>
      <c r="AF213" s="180">
        <v>3816919</v>
      </c>
      <c r="AG213" s="180">
        <v>0</v>
      </c>
      <c r="AH213" s="180">
        <v>61229</v>
      </c>
      <c r="AI213" s="180">
        <v>1792171</v>
      </c>
      <c r="AJ213" s="180">
        <v>0</v>
      </c>
      <c r="AK213" s="180">
        <v>0</v>
      </c>
      <c r="AL213" s="180">
        <v>0</v>
      </c>
      <c r="AM213" s="180">
        <v>1029630</v>
      </c>
      <c r="AN213" s="180">
        <v>0</v>
      </c>
      <c r="AO213" s="180">
        <v>18643</v>
      </c>
      <c r="AP213" s="180">
        <v>0</v>
      </c>
      <c r="AQ213" s="180">
        <v>523705</v>
      </c>
      <c r="AR213" s="180">
        <v>148399</v>
      </c>
      <c r="AS213" s="180">
        <v>0</v>
      </c>
      <c r="AT213" s="180">
        <v>89437</v>
      </c>
      <c r="AU213" s="180">
        <v>0</v>
      </c>
      <c r="AV213" s="180">
        <v>1633628</v>
      </c>
      <c r="AW213" s="180">
        <v>180000</v>
      </c>
      <c r="AX213" s="180">
        <v>0</v>
      </c>
      <c r="AY213" s="180">
        <v>809960</v>
      </c>
      <c r="AZ213" s="180">
        <v>9686</v>
      </c>
      <c r="BA213" s="180">
        <v>0</v>
      </c>
      <c r="BB213" s="180">
        <v>0</v>
      </c>
      <c r="BC213" s="180">
        <v>0</v>
      </c>
      <c r="BD213" s="180">
        <v>70942</v>
      </c>
      <c r="BE213" s="180">
        <v>0</v>
      </c>
      <c r="BF213" s="180">
        <v>0</v>
      </c>
      <c r="BG213" s="180">
        <v>0</v>
      </c>
      <c r="BH213" s="180">
        <v>0</v>
      </c>
      <c r="BI213" s="180">
        <v>0</v>
      </c>
      <c r="BJ213" s="180">
        <v>17542</v>
      </c>
      <c r="BK213" s="180">
        <v>206188</v>
      </c>
      <c r="BL213" s="180">
        <v>0</v>
      </c>
      <c r="BM213" s="180">
        <v>69612</v>
      </c>
      <c r="BN213" s="180">
        <v>124416</v>
      </c>
      <c r="BO213" s="180">
        <v>28454</v>
      </c>
      <c r="BP213" s="180">
        <v>115327</v>
      </c>
      <c r="BQ213" s="180">
        <v>141600</v>
      </c>
      <c r="BR213" s="180">
        <v>0</v>
      </c>
      <c r="BS213" s="180">
        <v>225000</v>
      </c>
      <c r="BT213" s="180">
        <v>80601</v>
      </c>
      <c r="BU213" s="180">
        <v>78424</v>
      </c>
      <c r="BV213" s="180">
        <v>0</v>
      </c>
      <c r="BW213" s="180">
        <v>0</v>
      </c>
      <c r="BX213" s="180">
        <v>4445</v>
      </c>
      <c r="BY213" s="180">
        <v>0</v>
      </c>
      <c r="BZ213" s="180">
        <v>0</v>
      </c>
      <c r="CA213" s="180">
        <v>0</v>
      </c>
      <c r="CB213" s="180">
        <v>47222</v>
      </c>
      <c r="CC213" s="180">
        <v>0</v>
      </c>
      <c r="CD213" s="180">
        <v>0</v>
      </c>
    </row>
    <row r="214" spans="1:82" s="643" customFormat="1" x14ac:dyDescent="0.3">
      <c r="A214" s="643">
        <v>82</v>
      </c>
      <c r="B214" s="180"/>
      <c r="C214" s="180"/>
      <c r="D214" s="180">
        <v>0</v>
      </c>
      <c r="E214" s="180">
        <v>0</v>
      </c>
      <c r="F214" s="180">
        <v>0</v>
      </c>
      <c r="G214" s="180">
        <v>0</v>
      </c>
      <c r="H214" s="180">
        <v>0</v>
      </c>
      <c r="I214" s="180">
        <v>0</v>
      </c>
      <c r="J214" s="180">
        <v>407000</v>
      </c>
      <c r="K214" s="180">
        <v>0</v>
      </c>
      <c r="L214" s="180">
        <v>0</v>
      </c>
      <c r="M214" s="180">
        <v>0</v>
      </c>
      <c r="N214" s="180">
        <v>0</v>
      </c>
      <c r="O214" s="180">
        <v>3218395</v>
      </c>
      <c r="P214" s="180">
        <v>0</v>
      </c>
      <c r="Q214" s="180">
        <v>21490347</v>
      </c>
      <c r="R214" s="180">
        <v>347803</v>
      </c>
      <c r="S214" s="180">
        <v>0</v>
      </c>
      <c r="T214" s="180">
        <v>47403999</v>
      </c>
      <c r="U214" s="180">
        <v>14282950</v>
      </c>
      <c r="V214" s="180">
        <v>14423110</v>
      </c>
      <c r="W214" s="180">
        <v>0</v>
      </c>
      <c r="X214" s="180">
        <v>0</v>
      </c>
      <c r="Y214" s="180">
        <v>6085544</v>
      </c>
      <c r="Z214" s="180">
        <v>3747269</v>
      </c>
      <c r="AA214" s="180">
        <v>3085446</v>
      </c>
      <c r="AB214" s="180">
        <v>6701922</v>
      </c>
      <c r="AC214" s="180">
        <v>442837</v>
      </c>
      <c r="AD214" s="180">
        <v>1530898</v>
      </c>
      <c r="AE214" s="180">
        <v>1050817</v>
      </c>
      <c r="AF214" s="180">
        <v>79295</v>
      </c>
      <c r="AG214" s="180">
        <v>0</v>
      </c>
      <c r="AH214" s="180">
        <v>0</v>
      </c>
      <c r="AI214" s="180">
        <v>22285510</v>
      </c>
      <c r="AJ214" s="180">
        <v>0</v>
      </c>
      <c r="AK214" s="180">
        <v>0</v>
      </c>
      <c r="AL214" s="180">
        <v>0</v>
      </c>
      <c r="AM214" s="180">
        <v>8251085</v>
      </c>
      <c r="AN214" s="180">
        <v>21000</v>
      </c>
      <c r="AO214" s="180">
        <v>1595753</v>
      </c>
      <c r="AP214" s="180">
        <v>0</v>
      </c>
      <c r="AQ214" s="180">
        <v>0</v>
      </c>
      <c r="AR214" s="180">
        <v>425782</v>
      </c>
      <c r="AS214" s="180">
        <v>0</v>
      </c>
      <c r="AT214" s="180">
        <v>1642910</v>
      </c>
      <c r="AU214" s="180">
        <v>0</v>
      </c>
      <c r="AV214" s="180">
        <v>78425194</v>
      </c>
      <c r="AW214" s="180">
        <v>0</v>
      </c>
      <c r="AX214" s="180">
        <v>844431</v>
      </c>
      <c r="AY214" s="180">
        <v>0</v>
      </c>
      <c r="AZ214" s="180">
        <v>680500</v>
      </c>
      <c r="BA214" s="180">
        <v>0</v>
      </c>
      <c r="BB214" s="180">
        <v>0</v>
      </c>
      <c r="BC214" s="180">
        <v>0</v>
      </c>
      <c r="BD214" s="180">
        <v>17446059</v>
      </c>
      <c r="BE214" s="180">
        <v>0</v>
      </c>
      <c r="BF214" s="180">
        <v>436943</v>
      </c>
      <c r="BG214" s="180">
        <v>0</v>
      </c>
      <c r="BH214" s="180">
        <v>0</v>
      </c>
      <c r="BI214" s="180">
        <v>72247</v>
      </c>
      <c r="BJ214" s="180">
        <v>0</v>
      </c>
      <c r="BK214" s="180">
        <v>1563595</v>
      </c>
      <c r="BL214" s="180">
        <v>0</v>
      </c>
      <c r="BM214" s="180">
        <v>1097925</v>
      </c>
      <c r="BN214" s="180">
        <v>2407000</v>
      </c>
      <c r="BO214" s="180">
        <v>2921449</v>
      </c>
      <c r="BP214" s="180">
        <v>0</v>
      </c>
      <c r="BQ214" s="180">
        <v>0</v>
      </c>
      <c r="BR214" s="180">
        <v>0</v>
      </c>
      <c r="BS214" s="180">
        <v>0</v>
      </c>
      <c r="BT214" s="180">
        <v>973326</v>
      </c>
      <c r="BU214" s="180">
        <v>1292188</v>
      </c>
      <c r="BV214" s="180">
        <v>0</v>
      </c>
      <c r="BW214" s="180">
        <v>0</v>
      </c>
      <c r="BX214" s="180">
        <v>0</v>
      </c>
      <c r="BY214" s="180">
        <v>0</v>
      </c>
      <c r="BZ214" s="180">
        <v>0</v>
      </c>
      <c r="CA214" s="180">
        <v>386000</v>
      </c>
      <c r="CB214" s="180">
        <v>1047305</v>
      </c>
      <c r="CC214" s="180">
        <v>0</v>
      </c>
      <c r="CD214" s="180">
        <v>0</v>
      </c>
    </row>
    <row r="215" spans="1:82" s="639" customFormat="1" x14ac:dyDescent="0.3">
      <c r="A215" s="639">
        <v>359</v>
      </c>
      <c r="B215" s="180"/>
      <c r="C215" s="180"/>
      <c r="D215" s="180">
        <v>0</v>
      </c>
      <c r="E215" s="180">
        <v>0</v>
      </c>
      <c r="F215" s="180">
        <v>0</v>
      </c>
      <c r="G215" s="180">
        <v>0</v>
      </c>
      <c r="H215" s="180">
        <v>0</v>
      </c>
      <c r="I215" s="180">
        <v>0</v>
      </c>
      <c r="J215" s="180">
        <v>0</v>
      </c>
      <c r="K215" s="180">
        <v>0</v>
      </c>
      <c r="L215" s="180">
        <v>0</v>
      </c>
      <c r="M215" s="180">
        <v>0</v>
      </c>
      <c r="N215" s="180">
        <v>0</v>
      </c>
      <c r="O215" s="180">
        <v>0</v>
      </c>
      <c r="P215" s="180">
        <v>0</v>
      </c>
      <c r="Q215" s="180">
        <v>14632680</v>
      </c>
      <c r="R215" s="180">
        <v>0</v>
      </c>
      <c r="S215" s="180">
        <v>0</v>
      </c>
      <c r="T215" s="180">
        <v>0</v>
      </c>
      <c r="U215" s="180">
        <v>0</v>
      </c>
      <c r="V215" s="180">
        <v>629404</v>
      </c>
      <c r="W215" s="180">
        <v>0</v>
      </c>
      <c r="X215" s="180">
        <v>0</v>
      </c>
      <c r="Y215" s="180">
        <v>0</v>
      </c>
      <c r="Z215" s="180">
        <v>0</v>
      </c>
      <c r="AA215" s="180">
        <v>0</v>
      </c>
      <c r="AB215" s="180">
        <v>0</v>
      </c>
      <c r="AC215" s="180">
        <v>0</v>
      </c>
      <c r="AD215" s="180">
        <v>0</v>
      </c>
      <c r="AE215" s="180">
        <v>0</v>
      </c>
      <c r="AF215" s="180">
        <v>0</v>
      </c>
      <c r="AG215" s="180">
        <v>0</v>
      </c>
      <c r="AH215" s="180">
        <v>0</v>
      </c>
      <c r="AI215" s="180">
        <v>5352122</v>
      </c>
      <c r="AJ215" s="180">
        <v>0</v>
      </c>
      <c r="AK215" s="180">
        <v>0</v>
      </c>
      <c r="AL215" s="180">
        <v>0</v>
      </c>
      <c r="AM215" s="180">
        <v>4232620</v>
      </c>
      <c r="AN215" s="180">
        <v>0</v>
      </c>
      <c r="AO215" s="180">
        <v>0</v>
      </c>
      <c r="AP215" s="180">
        <v>0</v>
      </c>
      <c r="AQ215" s="180">
        <v>0</v>
      </c>
      <c r="AR215" s="180">
        <v>0</v>
      </c>
      <c r="AS215" s="180">
        <v>0</v>
      </c>
      <c r="AT215" s="180">
        <v>0</v>
      </c>
      <c r="AU215" s="180">
        <v>0</v>
      </c>
      <c r="AV215" s="180">
        <v>0</v>
      </c>
      <c r="AW215" s="180">
        <v>0</v>
      </c>
      <c r="AX215" s="180">
        <v>0</v>
      </c>
      <c r="AY215" s="180">
        <v>0</v>
      </c>
      <c r="AZ215" s="180">
        <v>0</v>
      </c>
      <c r="BA215" s="180">
        <v>0</v>
      </c>
      <c r="BB215" s="180">
        <v>0</v>
      </c>
      <c r="BC215" s="180">
        <v>0</v>
      </c>
      <c r="BD215" s="180">
        <v>0</v>
      </c>
      <c r="BE215" s="180">
        <v>0</v>
      </c>
      <c r="BF215" s="180">
        <v>0</v>
      </c>
      <c r="BG215" s="180">
        <v>0</v>
      </c>
      <c r="BH215" s="180">
        <v>0</v>
      </c>
      <c r="BI215" s="180">
        <v>0</v>
      </c>
      <c r="BJ215" s="180">
        <v>0</v>
      </c>
      <c r="BK215" s="180">
        <v>0</v>
      </c>
      <c r="BL215" s="180">
        <v>0</v>
      </c>
      <c r="BM215" s="180">
        <v>0</v>
      </c>
      <c r="BN215" s="180">
        <v>0</v>
      </c>
      <c r="BO215" s="180">
        <v>0</v>
      </c>
      <c r="BP215" s="180">
        <v>0</v>
      </c>
      <c r="BQ215" s="180">
        <v>0</v>
      </c>
      <c r="BR215" s="180">
        <v>19902</v>
      </c>
      <c r="BS215" s="180">
        <v>0</v>
      </c>
      <c r="BT215" s="180">
        <v>0</v>
      </c>
      <c r="BU215" s="180">
        <v>0</v>
      </c>
      <c r="BV215" s="180">
        <v>0</v>
      </c>
      <c r="BW215" s="180">
        <v>0</v>
      </c>
      <c r="BX215" s="180">
        <v>0</v>
      </c>
      <c r="BY215" s="180">
        <v>0</v>
      </c>
      <c r="BZ215" s="180">
        <v>0</v>
      </c>
      <c r="CA215" s="180">
        <v>0</v>
      </c>
      <c r="CB215" s="180">
        <v>0</v>
      </c>
      <c r="CC215" s="180">
        <v>0</v>
      </c>
      <c r="CD215" s="180">
        <v>0</v>
      </c>
    </row>
    <row r="216" spans="1:82" s="968" customFormat="1" x14ac:dyDescent="0.3">
      <c r="B216" s="968" t="s">
        <v>2892</v>
      </c>
    </row>
    <row r="217" spans="1:82" x14ac:dyDescent="0.3">
      <c r="A217" s="180">
        <v>622</v>
      </c>
      <c r="C217" s="180"/>
      <c r="D217" s="180">
        <v>0</v>
      </c>
      <c r="E217" s="180">
        <v>0</v>
      </c>
      <c r="F217" s="180">
        <v>0</v>
      </c>
      <c r="G217" s="180">
        <v>131859</v>
      </c>
      <c r="H217" s="180">
        <v>15366</v>
      </c>
      <c r="I217" s="180">
        <v>207975</v>
      </c>
      <c r="J217" s="180">
        <v>0</v>
      </c>
      <c r="K217" s="180">
        <v>0</v>
      </c>
      <c r="L217" s="180">
        <v>0</v>
      </c>
      <c r="M217" s="180">
        <v>2962013</v>
      </c>
      <c r="N217" s="180">
        <v>125427</v>
      </c>
      <c r="O217" s="180">
        <v>1115266</v>
      </c>
      <c r="P217" s="180">
        <v>0</v>
      </c>
      <c r="Q217" s="180">
        <v>13730889</v>
      </c>
      <c r="R217" s="180">
        <v>330542</v>
      </c>
      <c r="S217" s="180">
        <v>0</v>
      </c>
      <c r="T217" s="180">
        <v>13423932</v>
      </c>
      <c r="U217" s="180">
        <v>5346547</v>
      </c>
      <c r="V217" s="180">
        <v>6838823</v>
      </c>
      <c r="W217" s="180">
        <v>6248493</v>
      </c>
      <c r="X217" s="180">
        <v>0</v>
      </c>
      <c r="Y217" s="180">
        <v>3354018</v>
      </c>
      <c r="Z217" s="180">
        <v>315891</v>
      </c>
      <c r="AA217" s="180">
        <v>3906827</v>
      </c>
      <c r="AB217" s="180">
        <v>1180660</v>
      </c>
      <c r="AC217" s="180">
        <v>247638</v>
      </c>
      <c r="AD217" s="180">
        <v>394506</v>
      </c>
      <c r="AE217" s="180">
        <v>746846</v>
      </c>
      <c r="AF217" s="180">
        <v>3431204</v>
      </c>
      <c r="AG217" s="180">
        <v>1511559</v>
      </c>
      <c r="AH217" s="180">
        <v>127930</v>
      </c>
      <c r="AI217" s="180">
        <v>11900223</v>
      </c>
      <c r="AJ217" s="180">
        <v>23942</v>
      </c>
      <c r="AK217" s="180">
        <v>0</v>
      </c>
      <c r="AL217" s="180">
        <v>0</v>
      </c>
      <c r="AM217" s="180">
        <v>4877010</v>
      </c>
      <c r="AN217" s="180">
        <v>0</v>
      </c>
      <c r="AO217" s="180">
        <v>196896</v>
      </c>
      <c r="AP217" s="180">
        <v>0</v>
      </c>
      <c r="AQ217" s="180">
        <v>969828</v>
      </c>
      <c r="AR217" s="180">
        <v>1527997</v>
      </c>
      <c r="AS217" s="180">
        <v>0</v>
      </c>
      <c r="AT217" s="180">
        <v>386287</v>
      </c>
      <c r="AU217" s="180">
        <v>0</v>
      </c>
      <c r="AV217" s="180">
        <v>3416910</v>
      </c>
      <c r="AW217" s="180">
        <v>175813</v>
      </c>
      <c r="AX217" s="180">
        <v>427382</v>
      </c>
      <c r="AY217" s="180">
        <v>1356115</v>
      </c>
      <c r="AZ217" s="180">
        <v>179029</v>
      </c>
      <c r="BA217" s="180">
        <v>269436</v>
      </c>
      <c r="BB217" s="180">
        <v>0</v>
      </c>
      <c r="BC217" s="180">
        <v>0</v>
      </c>
      <c r="BD217" s="180">
        <v>2203374</v>
      </c>
      <c r="BE217" s="180">
        <v>0</v>
      </c>
      <c r="BF217" s="180">
        <v>50385</v>
      </c>
      <c r="BG217" s="180">
        <v>0</v>
      </c>
      <c r="BH217" s="180">
        <v>0</v>
      </c>
      <c r="BI217" s="180">
        <v>20726</v>
      </c>
      <c r="BJ217" s="180">
        <v>0</v>
      </c>
      <c r="BK217" s="180">
        <v>914440</v>
      </c>
      <c r="BL217" s="180">
        <v>0</v>
      </c>
      <c r="BM217" s="180">
        <v>379498</v>
      </c>
      <c r="BN217" s="180">
        <v>1087036</v>
      </c>
      <c r="BO217" s="180">
        <v>263004</v>
      </c>
      <c r="BP217" s="180">
        <v>169023</v>
      </c>
      <c r="BQ217" s="180">
        <v>3736674</v>
      </c>
      <c r="BR217" s="180">
        <v>475623</v>
      </c>
      <c r="BS217" s="180">
        <v>2517479</v>
      </c>
      <c r="BT217" s="180">
        <v>90050</v>
      </c>
      <c r="BU217" s="180">
        <v>1404714</v>
      </c>
      <c r="BV217" s="180">
        <v>0</v>
      </c>
      <c r="BW217" s="180">
        <v>0</v>
      </c>
      <c r="BX217" s="180">
        <v>173311</v>
      </c>
      <c r="BY217" s="180">
        <v>0</v>
      </c>
      <c r="BZ217" s="180">
        <v>6075</v>
      </c>
      <c r="CA217" s="180">
        <v>0</v>
      </c>
      <c r="CB217" s="180">
        <v>257644</v>
      </c>
      <c r="CC217" s="180">
        <v>0</v>
      </c>
      <c r="CD217" s="180">
        <v>0</v>
      </c>
    </row>
    <row r="218" spans="1:82" s="643" customFormat="1" x14ac:dyDescent="0.3">
      <c r="A218" s="643">
        <v>577</v>
      </c>
      <c r="C218" s="643" t="s">
        <v>2894</v>
      </c>
    </row>
    <row r="219" spans="1:82" s="968" customFormat="1" x14ac:dyDescent="0.3">
      <c r="B219" s="968" t="s">
        <v>2892</v>
      </c>
    </row>
    <row r="220" spans="1:82" x14ac:dyDescent="0.3">
      <c r="A220" s="180">
        <v>598</v>
      </c>
      <c r="C220" s="180"/>
      <c r="D220" s="180">
        <v>0</v>
      </c>
      <c r="E220" s="180">
        <v>0</v>
      </c>
      <c r="F220" s="180">
        <v>0</v>
      </c>
      <c r="G220" s="180">
        <v>0</v>
      </c>
      <c r="H220" s="180">
        <v>0</v>
      </c>
      <c r="I220" s="180">
        <v>0</v>
      </c>
      <c r="J220" s="180">
        <v>0</v>
      </c>
      <c r="K220" s="180">
        <v>0</v>
      </c>
      <c r="L220" s="180">
        <v>0</v>
      </c>
      <c r="M220" s="180">
        <v>0</v>
      </c>
      <c r="N220" s="180">
        <v>0</v>
      </c>
      <c r="O220" s="180">
        <v>13319</v>
      </c>
      <c r="P220" s="180">
        <v>0</v>
      </c>
      <c r="Q220" s="180">
        <v>248431</v>
      </c>
      <c r="R220" s="180">
        <v>0</v>
      </c>
      <c r="S220" s="180">
        <v>0</v>
      </c>
      <c r="T220" s="180">
        <v>83738</v>
      </c>
      <c r="U220" s="180">
        <v>72049</v>
      </c>
      <c r="V220" s="180">
        <v>236927</v>
      </c>
      <c r="W220" s="180">
        <v>95191</v>
      </c>
      <c r="X220" s="180">
        <v>0</v>
      </c>
      <c r="Y220" s="180">
        <v>95470</v>
      </c>
      <c r="Z220" s="180">
        <v>0</v>
      </c>
      <c r="AA220" s="180">
        <v>67353</v>
      </c>
      <c r="AB220" s="180">
        <v>19665</v>
      </c>
      <c r="AC220" s="180">
        <v>0</v>
      </c>
      <c r="AD220" s="180">
        <v>45993</v>
      </c>
      <c r="AE220" s="180">
        <v>0</v>
      </c>
      <c r="AF220" s="180">
        <v>64113</v>
      </c>
      <c r="AG220" s="180">
        <v>97450</v>
      </c>
      <c r="AH220" s="180">
        <v>0</v>
      </c>
      <c r="AI220" s="180">
        <v>254018</v>
      </c>
      <c r="AJ220" s="180">
        <v>0</v>
      </c>
      <c r="AK220" s="180">
        <v>0</v>
      </c>
      <c r="AL220" s="180">
        <v>0</v>
      </c>
      <c r="AM220" s="180">
        <v>45947</v>
      </c>
      <c r="AN220" s="180">
        <v>0</v>
      </c>
      <c r="AO220" s="180">
        <v>0</v>
      </c>
      <c r="AP220" s="180">
        <v>0</v>
      </c>
      <c r="AQ220" s="180">
        <v>36625</v>
      </c>
      <c r="AR220" s="180">
        <v>60181</v>
      </c>
      <c r="AS220" s="180">
        <v>0</v>
      </c>
      <c r="AT220" s="180">
        <v>13499</v>
      </c>
      <c r="AU220" s="180">
        <v>0</v>
      </c>
      <c r="AV220" s="180">
        <v>30048</v>
      </c>
      <c r="AW220" s="180">
        <v>0</v>
      </c>
      <c r="AX220" s="180">
        <v>0</v>
      </c>
      <c r="AY220" s="180">
        <v>0</v>
      </c>
      <c r="AZ220" s="180">
        <v>0</v>
      </c>
      <c r="BA220" s="180">
        <v>0</v>
      </c>
      <c r="BB220" s="180">
        <v>0</v>
      </c>
      <c r="BC220" s="180">
        <v>0</v>
      </c>
      <c r="BD220" s="180">
        <v>63269</v>
      </c>
      <c r="BE220" s="180">
        <v>0</v>
      </c>
      <c r="BF220" s="180">
        <v>0</v>
      </c>
      <c r="BG220" s="180">
        <v>0</v>
      </c>
      <c r="BH220" s="180">
        <v>0</v>
      </c>
      <c r="BI220" s="180">
        <v>0</v>
      </c>
      <c r="BJ220" s="180">
        <v>0</v>
      </c>
      <c r="BK220" s="180">
        <v>10272</v>
      </c>
      <c r="BL220" s="180">
        <v>0</v>
      </c>
      <c r="BM220" s="180">
        <v>17769</v>
      </c>
      <c r="BN220" s="180">
        <v>0</v>
      </c>
      <c r="BO220" s="180">
        <v>0</v>
      </c>
      <c r="BP220" s="180">
        <v>0</v>
      </c>
      <c r="BQ220" s="180">
        <v>123021</v>
      </c>
      <c r="BR220" s="180">
        <v>0</v>
      </c>
      <c r="BS220" s="180">
        <v>38232</v>
      </c>
      <c r="BT220" s="180">
        <v>0</v>
      </c>
      <c r="BU220" s="180">
        <v>36893</v>
      </c>
      <c r="BV220" s="180">
        <v>0</v>
      </c>
      <c r="BW220" s="180">
        <v>0</v>
      </c>
      <c r="BX220" s="180">
        <v>0</v>
      </c>
      <c r="BY220" s="180">
        <v>0</v>
      </c>
      <c r="BZ220" s="180">
        <v>0</v>
      </c>
      <c r="CA220" s="180">
        <v>0</v>
      </c>
      <c r="CB220" s="180">
        <v>0</v>
      </c>
      <c r="CC220" s="180">
        <v>0</v>
      </c>
      <c r="CD220" s="180">
        <v>0</v>
      </c>
    </row>
    <row r="221" spans="1:82" x14ac:dyDescent="0.3">
      <c r="A221" s="180">
        <v>599</v>
      </c>
      <c r="C221" s="180"/>
      <c r="D221" s="180">
        <v>0</v>
      </c>
      <c r="E221" s="180">
        <v>0</v>
      </c>
      <c r="F221" s="180">
        <v>0</v>
      </c>
      <c r="G221" s="180">
        <v>0</v>
      </c>
      <c r="H221" s="180">
        <v>0</v>
      </c>
      <c r="I221" s="180">
        <v>0</v>
      </c>
      <c r="J221" s="180">
        <v>0</v>
      </c>
      <c r="K221" s="180">
        <v>0</v>
      </c>
      <c r="L221" s="180">
        <v>0</v>
      </c>
      <c r="M221" s="180">
        <v>1297791</v>
      </c>
      <c r="N221" s="180">
        <v>88361</v>
      </c>
      <c r="O221" s="180">
        <v>467329</v>
      </c>
      <c r="P221" s="180">
        <v>0</v>
      </c>
      <c r="Q221" s="180">
        <v>5026861</v>
      </c>
      <c r="R221" s="180">
        <v>0</v>
      </c>
      <c r="S221" s="180">
        <v>0</v>
      </c>
      <c r="T221" s="180">
        <v>4780028</v>
      </c>
      <c r="U221" s="180">
        <v>1955798</v>
      </c>
      <c r="V221" s="180">
        <v>3165133</v>
      </c>
      <c r="W221" s="180">
        <v>2468521</v>
      </c>
      <c r="X221" s="180">
        <v>0</v>
      </c>
      <c r="Y221" s="180">
        <v>1852418</v>
      </c>
      <c r="Z221" s="180">
        <v>75020</v>
      </c>
      <c r="AA221" s="180">
        <v>1636920</v>
      </c>
      <c r="AB221" s="180">
        <v>566453</v>
      </c>
      <c r="AC221" s="180">
        <v>0</v>
      </c>
      <c r="AD221" s="180">
        <v>486352</v>
      </c>
      <c r="AE221" s="180">
        <v>348600</v>
      </c>
      <c r="AF221" s="180">
        <v>1303038</v>
      </c>
      <c r="AG221" s="180">
        <v>473045</v>
      </c>
      <c r="AH221" s="180">
        <v>15576</v>
      </c>
      <c r="AI221" s="180">
        <v>3630645</v>
      </c>
      <c r="AJ221" s="180">
        <v>0</v>
      </c>
      <c r="AK221" s="180">
        <v>0</v>
      </c>
      <c r="AL221" s="180">
        <v>0</v>
      </c>
      <c r="AM221" s="180">
        <v>1354197</v>
      </c>
      <c r="AN221" s="180">
        <v>93728</v>
      </c>
      <c r="AO221" s="180">
        <v>32437</v>
      </c>
      <c r="AP221" s="180">
        <v>0</v>
      </c>
      <c r="AQ221" s="180">
        <v>357351</v>
      </c>
      <c r="AR221" s="180">
        <v>981757</v>
      </c>
      <c r="AS221" s="180">
        <v>35073</v>
      </c>
      <c r="AT221" s="180">
        <v>209715</v>
      </c>
      <c r="AU221" s="180">
        <v>0</v>
      </c>
      <c r="AV221" s="180">
        <v>1053145</v>
      </c>
      <c r="AW221" s="180">
        <v>0</v>
      </c>
      <c r="AX221" s="180">
        <v>129041</v>
      </c>
      <c r="AY221" s="180">
        <v>344947</v>
      </c>
      <c r="AZ221" s="180">
        <v>109454</v>
      </c>
      <c r="BA221" s="180">
        <v>0</v>
      </c>
      <c r="BB221" s="180">
        <v>0</v>
      </c>
      <c r="BC221" s="180">
        <v>0</v>
      </c>
      <c r="BD221" s="180">
        <v>999302</v>
      </c>
      <c r="BE221" s="180">
        <v>0</v>
      </c>
      <c r="BF221" s="180">
        <v>4089</v>
      </c>
      <c r="BG221" s="180">
        <v>0</v>
      </c>
      <c r="BH221" s="180">
        <v>0</v>
      </c>
      <c r="BI221" s="180">
        <v>0</v>
      </c>
      <c r="BJ221" s="180">
        <v>0</v>
      </c>
      <c r="BK221" s="180">
        <v>400139</v>
      </c>
      <c r="BL221" s="180">
        <v>0</v>
      </c>
      <c r="BM221" s="180">
        <v>148499</v>
      </c>
      <c r="BN221" s="180">
        <v>167203</v>
      </c>
      <c r="BO221" s="180">
        <v>213134</v>
      </c>
      <c r="BP221" s="180">
        <v>164101</v>
      </c>
      <c r="BQ221" s="180">
        <v>1687722</v>
      </c>
      <c r="BR221" s="180">
        <v>95065</v>
      </c>
      <c r="BS221" s="180">
        <v>1926028</v>
      </c>
      <c r="BT221" s="180">
        <v>95779</v>
      </c>
      <c r="BU221" s="180">
        <v>675832</v>
      </c>
      <c r="BV221" s="180">
        <v>0</v>
      </c>
      <c r="BW221" s="180">
        <v>0</v>
      </c>
      <c r="BX221" s="180">
        <v>41965</v>
      </c>
      <c r="BY221" s="180">
        <v>0</v>
      </c>
      <c r="BZ221" s="180">
        <v>0</v>
      </c>
      <c r="CA221" s="180">
        <v>0</v>
      </c>
      <c r="CB221" s="180">
        <v>63357</v>
      </c>
      <c r="CC221" s="180">
        <v>0</v>
      </c>
      <c r="CD221" s="180">
        <v>0</v>
      </c>
    </row>
    <row r="222" spans="1:82" x14ac:dyDescent="0.3">
      <c r="A222" s="180">
        <v>602</v>
      </c>
      <c r="C222" s="180"/>
      <c r="D222" s="180">
        <v>0</v>
      </c>
      <c r="E222" s="180">
        <v>0</v>
      </c>
      <c r="F222" s="180">
        <v>0</v>
      </c>
      <c r="G222" s="180">
        <v>0</v>
      </c>
      <c r="H222" s="180">
        <v>0</v>
      </c>
      <c r="I222" s="180">
        <v>0</v>
      </c>
      <c r="J222" s="180">
        <v>0</v>
      </c>
      <c r="K222" s="180">
        <v>0</v>
      </c>
      <c r="L222" s="180">
        <v>0</v>
      </c>
      <c r="M222" s="180">
        <v>0</v>
      </c>
      <c r="N222" s="180">
        <v>0</v>
      </c>
      <c r="O222" s="180">
        <v>0</v>
      </c>
      <c r="P222" s="180">
        <v>0</v>
      </c>
      <c r="Q222" s="180">
        <v>0</v>
      </c>
      <c r="R222" s="180">
        <v>0</v>
      </c>
      <c r="S222" s="180">
        <v>0</v>
      </c>
      <c r="T222" s="180">
        <v>0</v>
      </c>
      <c r="U222" s="180">
        <v>0</v>
      </c>
      <c r="V222" s="180">
        <v>0</v>
      </c>
      <c r="W222" s="180">
        <v>0</v>
      </c>
      <c r="X222" s="180">
        <v>0</v>
      </c>
      <c r="Y222" s="180">
        <v>0</v>
      </c>
      <c r="Z222" s="180">
        <v>0</v>
      </c>
      <c r="AA222" s="180">
        <v>0</v>
      </c>
      <c r="AB222" s="180">
        <v>0</v>
      </c>
      <c r="AC222" s="180">
        <v>0</v>
      </c>
      <c r="AD222" s="180">
        <v>0</v>
      </c>
      <c r="AE222" s="180">
        <v>0</v>
      </c>
      <c r="AF222" s="180">
        <v>0</v>
      </c>
      <c r="AG222" s="180">
        <v>0</v>
      </c>
      <c r="AH222" s="180">
        <v>0</v>
      </c>
      <c r="AI222" s="180">
        <v>0</v>
      </c>
      <c r="AJ222" s="180">
        <v>0</v>
      </c>
      <c r="AK222" s="180">
        <v>0</v>
      </c>
      <c r="AL222" s="180">
        <v>0</v>
      </c>
      <c r="AM222" s="180">
        <v>0</v>
      </c>
      <c r="AN222" s="180">
        <v>0</v>
      </c>
      <c r="AO222" s="180">
        <v>0</v>
      </c>
      <c r="AP222" s="180">
        <v>0</v>
      </c>
      <c r="AQ222" s="180">
        <v>0</v>
      </c>
      <c r="AR222" s="180">
        <v>0</v>
      </c>
      <c r="AS222" s="180">
        <v>0</v>
      </c>
      <c r="AT222" s="180">
        <v>0</v>
      </c>
      <c r="AU222" s="180">
        <v>0</v>
      </c>
      <c r="AV222" s="180">
        <v>0</v>
      </c>
      <c r="AW222" s="180">
        <v>0</v>
      </c>
      <c r="AX222" s="180">
        <v>0</v>
      </c>
      <c r="AY222" s="180">
        <v>0</v>
      </c>
      <c r="AZ222" s="180">
        <v>0</v>
      </c>
      <c r="BA222" s="180">
        <v>0</v>
      </c>
      <c r="BB222" s="180">
        <v>0</v>
      </c>
      <c r="BC222" s="180">
        <v>0</v>
      </c>
      <c r="BD222" s="180">
        <v>0</v>
      </c>
      <c r="BE222" s="180">
        <v>0</v>
      </c>
      <c r="BF222" s="180">
        <v>0</v>
      </c>
      <c r="BG222" s="180">
        <v>0</v>
      </c>
      <c r="BH222" s="180">
        <v>0</v>
      </c>
      <c r="BI222" s="180">
        <v>0</v>
      </c>
      <c r="BJ222" s="180">
        <v>0</v>
      </c>
      <c r="BK222" s="180">
        <v>0</v>
      </c>
      <c r="BL222" s="180">
        <v>0</v>
      </c>
      <c r="BM222" s="180">
        <v>0</v>
      </c>
      <c r="BN222" s="180">
        <v>0</v>
      </c>
      <c r="BO222" s="180">
        <v>0</v>
      </c>
      <c r="BP222" s="180">
        <v>0</v>
      </c>
      <c r="BQ222" s="180">
        <v>0</v>
      </c>
      <c r="BR222" s="180">
        <v>0</v>
      </c>
      <c r="BS222" s="180">
        <v>0</v>
      </c>
      <c r="BT222" s="180">
        <v>0</v>
      </c>
      <c r="BU222" s="180">
        <v>0</v>
      </c>
      <c r="BV222" s="180">
        <v>0</v>
      </c>
      <c r="BW222" s="180">
        <v>0</v>
      </c>
      <c r="BX222" s="180">
        <v>0</v>
      </c>
      <c r="BY222" s="180">
        <v>0</v>
      </c>
      <c r="BZ222" s="180">
        <v>0</v>
      </c>
      <c r="CA222" s="180">
        <v>0</v>
      </c>
      <c r="CB222" s="180">
        <v>0</v>
      </c>
      <c r="CC222" s="180">
        <v>0</v>
      </c>
      <c r="CD222" s="180">
        <v>0</v>
      </c>
    </row>
    <row r="223" spans="1:82" x14ac:dyDescent="0.3">
      <c r="A223" s="180">
        <v>619</v>
      </c>
      <c r="C223" s="180"/>
      <c r="D223" s="180">
        <v>0</v>
      </c>
      <c r="E223" s="180">
        <v>0</v>
      </c>
      <c r="F223" s="180">
        <v>0</v>
      </c>
      <c r="G223" s="180">
        <v>0</v>
      </c>
      <c r="H223" s="180">
        <v>0</v>
      </c>
      <c r="I223" s="180">
        <v>0</v>
      </c>
      <c r="J223" s="180">
        <v>0</v>
      </c>
      <c r="K223" s="180">
        <v>0</v>
      </c>
      <c r="L223" s="180">
        <v>0</v>
      </c>
      <c r="M223" s="180">
        <v>0</v>
      </c>
      <c r="N223" s="180">
        <v>0</v>
      </c>
      <c r="O223" s="180">
        <v>0</v>
      </c>
      <c r="P223" s="180">
        <v>0</v>
      </c>
      <c r="Q223" s="180">
        <v>0</v>
      </c>
      <c r="R223" s="180">
        <v>0</v>
      </c>
      <c r="S223" s="180">
        <v>0</v>
      </c>
      <c r="T223" s="180">
        <v>0</v>
      </c>
      <c r="U223" s="180">
        <v>0</v>
      </c>
      <c r="V223" s="180">
        <v>0</v>
      </c>
      <c r="W223" s="180">
        <v>0</v>
      </c>
      <c r="X223" s="180">
        <v>0</v>
      </c>
      <c r="Y223" s="180">
        <v>0</v>
      </c>
      <c r="Z223" s="180">
        <v>0</v>
      </c>
      <c r="AA223" s="180">
        <v>0</v>
      </c>
      <c r="AB223" s="180">
        <v>0</v>
      </c>
      <c r="AC223" s="180">
        <v>0</v>
      </c>
      <c r="AD223" s="180">
        <v>0</v>
      </c>
      <c r="AE223" s="180">
        <v>0</v>
      </c>
      <c r="AF223" s="180">
        <v>0</v>
      </c>
      <c r="AG223" s="180">
        <v>0</v>
      </c>
      <c r="AH223" s="180">
        <v>0</v>
      </c>
      <c r="AI223" s="180">
        <v>0</v>
      </c>
      <c r="AJ223" s="180">
        <v>0</v>
      </c>
      <c r="AK223" s="180">
        <v>0</v>
      </c>
      <c r="AL223" s="180">
        <v>0</v>
      </c>
      <c r="AM223" s="180">
        <v>0</v>
      </c>
      <c r="AN223" s="180">
        <v>0</v>
      </c>
      <c r="AO223" s="180">
        <v>0</v>
      </c>
      <c r="AP223" s="180">
        <v>0</v>
      </c>
      <c r="AQ223" s="180">
        <v>0</v>
      </c>
      <c r="AR223" s="180">
        <v>0</v>
      </c>
      <c r="AS223" s="180">
        <v>0</v>
      </c>
      <c r="AT223" s="180">
        <v>0</v>
      </c>
      <c r="AU223" s="180">
        <v>0</v>
      </c>
      <c r="AV223" s="180">
        <v>0</v>
      </c>
      <c r="AW223" s="180">
        <v>0</v>
      </c>
      <c r="AX223" s="180">
        <v>0</v>
      </c>
      <c r="AY223" s="180">
        <v>0</v>
      </c>
      <c r="AZ223" s="180">
        <v>0</v>
      </c>
      <c r="BA223" s="180">
        <v>0</v>
      </c>
      <c r="BB223" s="180">
        <v>0</v>
      </c>
      <c r="BC223" s="180">
        <v>0</v>
      </c>
      <c r="BD223" s="180">
        <v>0</v>
      </c>
      <c r="BE223" s="180">
        <v>0</v>
      </c>
      <c r="BF223" s="180">
        <v>0</v>
      </c>
      <c r="BG223" s="180">
        <v>0</v>
      </c>
      <c r="BH223" s="180">
        <v>0</v>
      </c>
      <c r="BI223" s="180">
        <v>0</v>
      </c>
      <c r="BJ223" s="180">
        <v>0</v>
      </c>
      <c r="BK223" s="180">
        <v>0</v>
      </c>
      <c r="BL223" s="180">
        <v>0</v>
      </c>
      <c r="BM223" s="180">
        <v>0</v>
      </c>
      <c r="BN223" s="180">
        <v>0</v>
      </c>
      <c r="BO223" s="180">
        <v>0</v>
      </c>
      <c r="BP223" s="180">
        <v>0</v>
      </c>
      <c r="BQ223" s="180">
        <v>0</v>
      </c>
      <c r="BR223" s="180">
        <v>0</v>
      </c>
      <c r="BS223" s="180">
        <v>0</v>
      </c>
      <c r="BT223" s="180">
        <v>0</v>
      </c>
      <c r="BU223" s="180">
        <v>0</v>
      </c>
      <c r="BV223" s="180">
        <v>0</v>
      </c>
      <c r="BW223" s="180">
        <v>0</v>
      </c>
      <c r="BX223" s="180">
        <v>0</v>
      </c>
      <c r="BY223" s="180">
        <v>0</v>
      </c>
      <c r="BZ223" s="180">
        <v>0</v>
      </c>
      <c r="CA223" s="180">
        <v>0</v>
      </c>
      <c r="CB223" s="180">
        <v>0</v>
      </c>
      <c r="CC223" s="180">
        <v>0</v>
      </c>
      <c r="CD223" s="180">
        <v>0</v>
      </c>
    </row>
    <row r="224" spans="1:82" s="968" customFormat="1" x14ac:dyDescent="0.3">
      <c r="B224" s="968" t="s">
        <v>2892</v>
      </c>
    </row>
    <row r="225" spans="1:82" x14ac:dyDescent="0.3">
      <c r="A225" s="180">
        <v>621</v>
      </c>
      <c r="C225" s="180"/>
      <c r="D225" s="180">
        <v>0</v>
      </c>
      <c r="E225" s="180">
        <v>0</v>
      </c>
      <c r="F225" s="180">
        <v>0</v>
      </c>
      <c r="G225" s="180">
        <v>0</v>
      </c>
      <c r="H225" s="180">
        <v>0</v>
      </c>
      <c r="I225" s="180">
        <v>0</v>
      </c>
      <c r="J225" s="180">
        <v>0</v>
      </c>
      <c r="K225" s="180">
        <v>0</v>
      </c>
      <c r="L225" s="180">
        <v>0</v>
      </c>
      <c r="M225" s="180">
        <v>0</v>
      </c>
      <c r="N225" s="180">
        <v>0</v>
      </c>
      <c r="O225" s="180">
        <v>0</v>
      </c>
      <c r="P225" s="180">
        <v>0</v>
      </c>
      <c r="Q225" s="180">
        <v>0</v>
      </c>
      <c r="R225" s="180">
        <v>0</v>
      </c>
      <c r="S225" s="180">
        <v>0</v>
      </c>
      <c r="T225" s="180">
        <v>0</v>
      </c>
      <c r="U225" s="180">
        <v>0</v>
      </c>
      <c r="V225" s="180">
        <v>0</v>
      </c>
      <c r="W225" s="180">
        <v>0</v>
      </c>
      <c r="X225" s="180">
        <v>0</v>
      </c>
      <c r="Y225" s="180">
        <v>0</v>
      </c>
      <c r="Z225" s="180">
        <v>0</v>
      </c>
      <c r="AA225" s="180">
        <v>0</v>
      </c>
      <c r="AB225" s="180">
        <v>0</v>
      </c>
      <c r="AC225" s="180">
        <v>0</v>
      </c>
      <c r="AD225" s="180">
        <v>0</v>
      </c>
      <c r="AE225" s="180">
        <v>0</v>
      </c>
      <c r="AF225" s="180">
        <v>0</v>
      </c>
      <c r="AG225" s="180">
        <v>0</v>
      </c>
      <c r="AH225" s="180">
        <v>0</v>
      </c>
      <c r="AI225" s="180">
        <v>0</v>
      </c>
      <c r="AJ225" s="180">
        <v>0</v>
      </c>
      <c r="AK225" s="180">
        <v>0</v>
      </c>
      <c r="AL225" s="180">
        <v>0</v>
      </c>
      <c r="AM225" s="180">
        <v>0</v>
      </c>
      <c r="AN225" s="180">
        <v>0</v>
      </c>
      <c r="AO225" s="180">
        <v>0</v>
      </c>
      <c r="AP225" s="180">
        <v>0</v>
      </c>
      <c r="AQ225" s="180">
        <v>0</v>
      </c>
      <c r="AR225" s="180">
        <v>0</v>
      </c>
      <c r="AS225" s="180">
        <v>0</v>
      </c>
      <c r="AT225" s="180">
        <v>0</v>
      </c>
      <c r="AU225" s="180">
        <v>0</v>
      </c>
      <c r="AV225" s="180">
        <v>0</v>
      </c>
      <c r="AW225" s="180">
        <v>0</v>
      </c>
      <c r="AX225" s="180">
        <v>0</v>
      </c>
      <c r="AY225" s="180">
        <v>0</v>
      </c>
      <c r="AZ225" s="180">
        <v>0</v>
      </c>
      <c r="BA225" s="180">
        <v>0</v>
      </c>
      <c r="BB225" s="180">
        <v>0</v>
      </c>
      <c r="BC225" s="180">
        <v>0</v>
      </c>
      <c r="BD225" s="180">
        <v>0</v>
      </c>
      <c r="BE225" s="180">
        <v>0</v>
      </c>
      <c r="BF225" s="180">
        <v>0</v>
      </c>
      <c r="BG225" s="180">
        <v>0</v>
      </c>
      <c r="BH225" s="180">
        <v>0</v>
      </c>
      <c r="BI225" s="180">
        <v>0</v>
      </c>
      <c r="BJ225" s="180">
        <v>0</v>
      </c>
      <c r="BK225" s="180">
        <v>0</v>
      </c>
      <c r="BL225" s="180">
        <v>0</v>
      </c>
      <c r="BM225" s="180">
        <v>0</v>
      </c>
      <c r="BN225" s="180">
        <v>0</v>
      </c>
      <c r="BO225" s="180">
        <v>0</v>
      </c>
      <c r="BP225" s="180">
        <v>0</v>
      </c>
      <c r="BQ225" s="180">
        <v>0</v>
      </c>
      <c r="BR225" s="180">
        <v>0</v>
      </c>
      <c r="BS225" s="180">
        <v>0</v>
      </c>
      <c r="BT225" s="180">
        <v>0</v>
      </c>
      <c r="BU225" s="180">
        <v>0</v>
      </c>
      <c r="BV225" s="180">
        <v>0</v>
      </c>
      <c r="BW225" s="180">
        <v>0</v>
      </c>
      <c r="BX225" s="180">
        <v>0</v>
      </c>
      <c r="BY225" s="180">
        <v>0</v>
      </c>
      <c r="BZ225" s="180">
        <v>0</v>
      </c>
      <c r="CA225" s="180">
        <v>0</v>
      </c>
      <c r="CB225" s="180">
        <v>0</v>
      </c>
      <c r="CC225" s="180">
        <v>0</v>
      </c>
      <c r="CD225" s="180">
        <v>0</v>
      </c>
    </row>
    <row r="226" spans="1:82" x14ac:dyDescent="0.3">
      <c r="A226" s="180">
        <v>547</v>
      </c>
      <c r="C226" s="180"/>
      <c r="D226" s="180">
        <v>0</v>
      </c>
      <c r="E226" s="180">
        <v>2</v>
      </c>
      <c r="F226" s="180">
        <v>0</v>
      </c>
      <c r="G226" s="180">
        <v>2</v>
      </c>
      <c r="H226" s="180">
        <v>2</v>
      </c>
      <c r="I226" s="180">
        <v>2</v>
      </c>
      <c r="J226" s="180">
        <v>2</v>
      </c>
      <c r="K226" s="180">
        <v>2</v>
      </c>
      <c r="L226" s="180">
        <v>2</v>
      </c>
      <c r="M226" s="180">
        <v>3</v>
      </c>
      <c r="N226" s="180">
        <v>2</v>
      </c>
      <c r="O226" s="180">
        <v>3</v>
      </c>
      <c r="P226" s="180">
        <v>2</v>
      </c>
      <c r="Q226" s="180">
        <v>3</v>
      </c>
      <c r="R226" s="180">
        <v>2</v>
      </c>
      <c r="S226" s="180">
        <v>0</v>
      </c>
      <c r="T226" s="180">
        <v>3</v>
      </c>
      <c r="U226" s="180">
        <v>3</v>
      </c>
      <c r="V226" s="180">
        <v>3</v>
      </c>
      <c r="W226" s="180">
        <v>3</v>
      </c>
      <c r="X226" s="180">
        <v>0</v>
      </c>
      <c r="Y226" s="180">
        <v>2</v>
      </c>
      <c r="Z226" s="180">
        <v>2</v>
      </c>
      <c r="AA226" s="180">
        <v>3</v>
      </c>
      <c r="AB226" s="180">
        <v>2</v>
      </c>
      <c r="AC226" s="180">
        <v>3</v>
      </c>
      <c r="AD226" s="180">
        <v>2</v>
      </c>
      <c r="AE226" s="180">
        <v>2</v>
      </c>
      <c r="AF226" s="180">
        <v>3</v>
      </c>
      <c r="AG226" s="180">
        <v>3</v>
      </c>
      <c r="AH226" s="180">
        <v>2</v>
      </c>
      <c r="AI226" s="180">
        <v>3</v>
      </c>
      <c r="AJ226" s="180">
        <v>2</v>
      </c>
      <c r="AK226" s="180">
        <v>0</v>
      </c>
      <c r="AL226" s="180">
        <v>0</v>
      </c>
      <c r="AM226" s="180">
        <v>3</v>
      </c>
      <c r="AN226" s="180">
        <v>0</v>
      </c>
      <c r="AO226" s="180">
        <v>2</v>
      </c>
      <c r="AP226" s="180">
        <v>2</v>
      </c>
      <c r="AQ226" s="180">
        <v>2</v>
      </c>
      <c r="AR226" s="180">
        <v>3</v>
      </c>
      <c r="AS226" s="180">
        <v>2</v>
      </c>
      <c r="AT226" s="180">
        <v>3</v>
      </c>
      <c r="AU226" s="180">
        <v>0</v>
      </c>
      <c r="AV226" s="180">
        <v>3</v>
      </c>
      <c r="AW226" s="180">
        <v>2</v>
      </c>
      <c r="AX226" s="180">
        <v>2</v>
      </c>
      <c r="AY226" s="180">
        <v>2</v>
      </c>
      <c r="AZ226" s="180">
        <v>2</v>
      </c>
      <c r="BA226" s="180">
        <v>2</v>
      </c>
      <c r="BB226" s="180">
        <v>2</v>
      </c>
      <c r="BC226" s="180">
        <v>2</v>
      </c>
      <c r="BD226" s="180">
        <v>3</v>
      </c>
      <c r="BE226" s="180">
        <v>2</v>
      </c>
      <c r="BF226" s="180">
        <v>2</v>
      </c>
      <c r="BG226" s="180">
        <v>0</v>
      </c>
      <c r="BH226" s="180">
        <v>2</v>
      </c>
      <c r="BI226" s="180">
        <v>2</v>
      </c>
      <c r="BJ226" s="180">
        <v>2</v>
      </c>
      <c r="BK226" s="180">
        <v>3</v>
      </c>
      <c r="BL226" s="180">
        <v>0</v>
      </c>
      <c r="BM226" s="180">
        <v>2</v>
      </c>
      <c r="BN226" s="180">
        <v>2</v>
      </c>
      <c r="BO226" s="180">
        <v>2</v>
      </c>
      <c r="BP226" s="180">
        <v>2</v>
      </c>
      <c r="BQ226" s="180">
        <v>2</v>
      </c>
      <c r="BR226" s="180">
        <v>3</v>
      </c>
      <c r="BS226" s="180">
        <v>3</v>
      </c>
      <c r="BT226" s="180">
        <v>3</v>
      </c>
      <c r="BU226" s="180">
        <v>3</v>
      </c>
      <c r="BV226" s="180">
        <v>2</v>
      </c>
      <c r="BW226" s="180">
        <v>0</v>
      </c>
      <c r="BX226" s="180">
        <v>3</v>
      </c>
      <c r="BY226" s="180">
        <v>2</v>
      </c>
      <c r="BZ226" s="180">
        <v>2</v>
      </c>
      <c r="CA226" s="180">
        <v>2</v>
      </c>
      <c r="CB226" s="180">
        <v>2</v>
      </c>
      <c r="CC226" s="180">
        <v>0</v>
      </c>
      <c r="CD226" s="180">
        <v>2</v>
      </c>
    </row>
    <row r="227" spans="1:82" x14ac:dyDescent="0.3">
      <c r="A227" s="180">
        <v>659</v>
      </c>
      <c r="C227" s="180"/>
      <c r="D227" s="180">
        <v>0</v>
      </c>
      <c r="E227" s="180">
        <v>0</v>
      </c>
      <c r="F227" s="180">
        <v>0</v>
      </c>
      <c r="G227" s="180">
        <v>0</v>
      </c>
      <c r="H227" s="180">
        <v>0</v>
      </c>
      <c r="I227" s="180">
        <v>0</v>
      </c>
      <c r="J227" s="180">
        <v>0</v>
      </c>
      <c r="K227" s="180">
        <v>0</v>
      </c>
      <c r="L227" s="180">
        <v>0</v>
      </c>
      <c r="M227" s="180">
        <v>0</v>
      </c>
      <c r="N227" s="180">
        <v>0</v>
      </c>
      <c r="O227" s="180">
        <v>759561</v>
      </c>
      <c r="P227" s="180">
        <v>0</v>
      </c>
      <c r="Q227" s="180">
        <v>51475385</v>
      </c>
      <c r="R227" s="180">
        <v>0</v>
      </c>
      <c r="S227" s="180">
        <v>0</v>
      </c>
      <c r="T227" s="180">
        <v>70004096</v>
      </c>
      <c r="U227" s="180">
        <v>3925635</v>
      </c>
      <c r="V227" s="180">
        <v>21720629</v>
      </c>
      <c r="W227" s="180">
        <v>5816474</v>
      </c>
      <c r="X227" s="180">
        <v>0</v>
      </c>
      <c r="Y227" s="180">
        <v>0</v>
      </c>
      <c r="Z227" s="180">
        <v>0</v>
      </c>
      <c r="AA227" s="180">
        <v>5390474</v>
      </c>
      <c r="AB227" s="180">
        <v>0</v>
      </c>
      <c r="AC227" s="180">
        <v>46815</v>
      </c>
      <c r="AD227" s="180">
        <v>0</v>
      </c>
      <c r="AE227" s="180">
        <v>0</v>
      </c>
      <c r="AF227" s="180">
        <v>5024282</v>
      </c>
      <c r="AG227" s="180">
        <v>0</v>
      </c>
      <c r="AH227" s="180">
        <v>0</v>
      </c>
      <c r="AI227" s="180">
        <v>43810450</v>
      </c>
      <c r="AJ227" s="180">
        <v>0</v>
      </c>
      <c r="AK227" s="180">
        <v>0</v>
      </c>
      <c r="AL227" s="180">
        <v>0</v>
      </c>
      <c r="AM227" s="180">
        <v>1244445</v>
      </c>
      <c r="AN227" s="180">
        <v>0</v>
      </c>
      <c r="AO227" s="180">
        <v>0</v>
      </c>
      <c r="AP227" s="180">
        <v>0</v>
      </c>
      <c r="AQ227" s="180">
        <v>0</v>
      </c>
      <c r="AR227" s="180">
        <v>1823754</v>
      </c>
      <c r="AS227" s="180">
        <v>0</v>
      </c>
      <c r="AT227" s="180">
        <v>324005</v>
      </c>
      <c r="AU227" s="180">
        <v>0</v>
      </c>
      <c r="AV227" s="180">
        <v>4765041</v>
      </c>
      <c r="AW227" s="180">
        <v>0</v>
      </c>
      <c r="AX227" s="180">
        <v>0</v>
      </c>
      <c r="AY227" s="180">
        <v>0</v>
      </c>
      <c r="AZ227" s="180">
        <v>0</v>
      </c>
      <c r="BA227" s="180">
        <v>0</v>
      </c>
      <c r="BB227" s="180">
        <v>0</v>
      </c>
      <c r="BC227" s="180">
        <v>0</v>
      </c>
      <c r="BD227" s="180">
        <v>7491174</v>
      </c>
      <c r="BE227" s="180">
        <v>0</v>
      </c>
      <c r="BF227" s="180">
        <v>0</v>
      </c>
      <c r="BG227" s="180">
        <v>0</v>
      </c>
      <c r="BH227" s="180">
        <v>0</v>
      </c>
      <c r="BI227" s="180">
        <v>0</v>
      </c>
      <c r="BJ227" s="180">
        <v>0</v>
      </c>
      <c r="BK227" s="180">
        <v>1890149</v>
      </c>
      <c r="BL227" s="180">
        <v>0</v>
      </c>
      <c r="BM227" s="180">
        <v>0</v>
      </c>
      <c r="BN227" s="180">
        <v>0</v>
      </c>
      <c r="BO227" s="180">
        <v>0</v>
      </c>
      <c r="BP227" s="180">
        <v>0</v>
      </c>
      <c r="BQ227" s="180">
        <v>0</v>
      </c>
      <c r="BR227" s="180">
        <v>56861</v>
      </c>
      <c r="BS227" s="180">
        <v>2935923</v>
      </c>
      <c r="BT227" s="180">
        <v>80293</v>
      </c>
      <c r="BU227" s="180">
        <v>1001685</v>
      </c>
      <c r="BV227" s="180">
        <v>0</v>
      </c>
      <c r="BW227" s="180">
        <v>0</v>
      </c>
      <c r="BX227" s="180">
        <v>746819</v>
      </c>
      <c r="BY227" s="180">
        <v>0</v>
      </c>
      <c r="BZ227" s="180">
        <v>0</v>
      </c>
      <c r="CA227" s="180">
        <v>0</v>
      </c>
      <c r="CB227" s="180">
        <v>0</v>
      </c>
      <c r="CC227" s="180">
        <v>0</v>
      </c>
      <c r="CD227" s="180">
        <v>0</v>
      </c>
    </row>
    <row r="228" spans="1:82" x14ac:dyDescent="0.3">
      <c r="A228" s="180">
        <v>660</v>
      </c>
      <c r="C228" s="180"/>
      <c r="D228" s="180">
        <v>0</v>
      </c>
      <c r="E228" s="180">
        <v>0</v>
      </c>
      <c r="F228" s="180">
        <v>0</v>
      </c>
      <c r="G228" s="180">
        <v>0</v>
      </c>
      <c r="H228" s="180">
        <v>0</v>
      </c>
      <c r="I228" s="180">
        <v>0</v>
      </c>
      <c r="J228" s="180">
        <v>0</v>
      </c>
      <c r="K228" s="180">
        <v>0</v>
      </c>
      <c r="L228" s="180">
        <v>0</v>
      </c>
      <c r="M228" s="180">
        <v>0</v>
      </c>
      <c r="N228" s="180">
        <v>0</v>
      </c>
      <c r="O228" s="180">
        <v>0</v>
      </c>
      <c r="P228" s="180">
        <v>0</v>
      </c>
      <c r="Q228" s="180">
        <v>0</v>
      </c>
      <c r="R228" s="180">
        <v>0</v>
      </c>
      <c r="S228" s="180">
        <v>0</v>
      </c>
      <c r="T228" s="180">
        <v>0</v>
      </c>
      <c r="U228" s="180">
        <v>0</v>
      </c>
      <c r="V228" s="180">
        <v>249478</v>
      </c>
      <c r="W228" s="180">
        <v>0</v>
      </c>
      <c r="X228" s="180">
        <v>0</v>
      </c>
      <c r="Y228" s="180">
        <v>0</v>
      </c>
      <c r="Z228" s="180">
        <v>0</v>
      </c>
      <c r="AA228" s="180">
        <v>0</v>
      </c>
      <c r="AB228" s="180">
        <v>0</v>
      </c>
      <c r="AC228" s="180">
        <v>0</v>
      </c>
      <c r="AD228" s="180">
        <v>0</v>
      </c>
      <c r="AE228" s="180">
        <v>0</v>
      </c>
      <c r="AF228" s="180">
        <v>0</v>
      </c>
      <c r="AG228" s="180">
        <v>0</v>
      </c>
      <c r="AH228" s="180">
        <v>0</v>
      </c>
      <c r="AI228" s="180">
        <v>0</v>
      </c>
      <c r="AJ228" s="180">
        <v>0</v>
      </c>
      <c r="AK228" s="180">
        <v>0</v>
      </c>
      <c r="AL228" s="180">
        <v>0</v>
      </c>
      <c r="AM228" s="180">
        <v>0</v>
      </c>
      <c r="AN228" s="180">
        <v>0</v>
      </c>
      <c r="AO228" s="180">
        <v>0</v>
      </c>
      <c r="AP228" s="180">
        <v>0</v>
      </c>
      <c r="AQ228" s="180">
        <v>0</v>
      </c>
      <c r="AR228" s="180">
        <v>0</v>
      </c>
      <c r="AS228" s="180">
        <v>0</v>
      </c>
      <c r="AT228" s="180">
        <v>0</v>
      </c>
      <c r="AU228" s="180">
        <v>0</v>
      </c>
      <c r="AV228" s="180">
        <v>0</v>
      </c>
      <c r="AW228" s="180">
        <v>0</v>
      </c>
      <c r="AX228" s="180">
        <v>0</v>
      </c>
      <c r="AY228" s="180">
        <v>0</v>
      </c>
      <c r="AZ228" s="180">
        <v>0</v>
      </c>
      <c r="BA228" s="180">
        <v>0</v>
      </c>
      <c r="BB228" s="180">
        <v>0</v>
      </c>
      <c r="BC228" s="180">
        <v>0</v>
      </c>
      <c r="BD228" s="180">
        <v>0</v>
      </c>
      <c r="BE228" s="180">
        <v>0</v>
      </c>
      <c r="BF228" s="180">
        <v>0</v>
      </c>
      <c r="BG228" s="180">
        <v>0</v>
      </c>
      <c r="BH228" s="180">
        <v>0</v>
      </c>
      <c r="BI228" s="180">
        <v>0</v>
      </c>
      <c r="BJ228" s="180">
        <v>0</v>
      </c>
      <c r="BK228" s="180">
        <v>0</v>
      </c>
      <c r="BL228" s="180">
        <v>0</v>
      </c>
      <c r="BM228" s="180">
        <v>0</v>
      </c>
      <c r="BN228" s="180">
        <v>0</v>
      </c>
      <c r="BO228" s="180">
        <v>0</v>
      </c>
      <c r="BP228" s="180">
        <v>0</v>
      </c>
      <c r="BQ228" s="180">
        <v>0</v>
      </c>
      <c r="BR228" s="180">
        <v>0</v>
      </c>
      <c r="BS228" s="180">
        <v>0</v>
      </c>
      <c r="BT228" s="180">
        <v>0</v>
      </c>
      <c r="BU228" s="180">
        <v>0</v>
      </c>
      <c r="BV228" s="180">
        <v>0</v>
      </c>
      <c r="BW228" s="180">
        <v>0</v>
      </c>
      <c r="BX228" s="180">
        <v>0</v>
      </c>
      <c r="BY228" s="180">
        <v>0</v>
      </c>
      <c r="BZ228" s="180">
        <v>0</v>
      </c>
      <c r="CA228" s="180">
        <v>0</v>
      </c>
      <c r="CB228" s="180">
        <v>0</v>
      </c>
      <c r="CC228" s="180">
        <v>0</v>
      </c>
      <c r="CD228" s="180">
        <v>0</v>
      </c>
    </row>
    <row r="229" spans="1:82" x14ac:dyDescent="0.3">
      <c r="A229" s="180">
        <v>661</v>
      </c>
      <c r="C229" s="180"/>
      <c r="D229" s="180">
        <v>0</v>
      </c>
      <c r="E229" s="180">
        <v>0</v>
      </c>
      <c r="F229" s="180">
        <v>0</v>
      </c>
      <c r="G229" s="180">
        <v>0</v>
      </c>
      <c r="H229" s="180">
        <v>0</v>
      </c>
      <c r="I229" s="180">
        <v>0</v>
      </c>
      <c r="J229" s="180">
        <v>0</v>
      </c>
      <c r="K229" s="180">
        <v>0</v>
      </c>
      <c r="L229" s="180">
        <v>0</v>
      </c>
      <c r="M229" s="180">
        <v>0</v>
      </c>
      <c r="N229" s="180">
        <v>0</v>
      </c>
      <c r="O229" s="180">
        <v>0</v>
      </c>
      <c r="P229" s="180">
        <v>0</v>
      </c>
      <c r="Q229" s="180">
        <v>0</v>
      </c>
      <c r="R229" s="180">
        <v>0</v>
      </c>
      <c r="S229" s="180">
        <v>0</v>
      </c>
      <c r="T229" s="180">
        <v>0</v>
      </c>
      <c r="U229" s="180">
        <v>0</v>
      </c>
      <c r="V229" s="180">
        <v>1.2</v>
      </c>
      <c r="W229" s="180">
        <v>0</v>
      </c>
      <c r="X229" s="180">
        <v>0</v>
      </c>
      <c r="Y229" s="180">
        <v>0</v>
      </c>
      <c r="Z229" s="180">
        <v>0</v>
      </c>
      <c r="AA229" s="180">
        <v>0</v>
      </c>
      <c r="AB229" s="180">
        <v>0</v>
      </c>
      <c r="AC229" s="180">
        <v>0</v>
      </c>
      <c r="AD229" s="180">
        <v>0</v>
      </c>
      <c r="AE229" s="180">
        <v>0</v>
      </c>
      <c r="AF229" s="180">
        <v>0</v>
      </c>
      <c r="AG229" s="180">
        <v>0</v>
      </c>
      <c r="AH229" s="180">
        <v>0</v>
      </c>
      <c r="AI229" s="180">
        <v>0</v>
      </c>
      <c r="AJ229" s="180">
        <v>0</v>
      </c>
      <c r="AK229" s="180">
        <v>0</v>
      </c>
      <c r="AL229" s="180">
        <v>0</v>
      </c>
      <c r="AM229" s="180">
        <v>0</v>
      </c>
      <c r="AN229" s="180">
        <v>0</v>
      </c>
      <c r="AO229" s="180">
        <v>0</v>
      </c>
      <c r="AP229" s="180">
        <v>0</v>
      </c>
      <c r="AQ229" s="180">
        <v>0</v>
      </c>
      <c r="AR229" s="180">
        <v>0</v>
      </c>
      <c r="AS229" s="180">
        <v>0</v>
      </c>
      <c r="AT229" s="180">
        <v>0</v>
      </c>
      <c r="AU229" s="180">
        <v>0</v>
      </c>
      <c r="AV229" s="180">
        <v>0</v>
      </c>
      <c r="AW229" s="180">
        <v>0</v>
      </c>
      <c r="AX229" s="180">
        <v>0</v>
      </c>
      <c r="AY229" s="180">
        <v>0</v>
      </c>
      <c r="AZ229" s="180">
        <v>0</v>
      </c>
      <c r="BA229" s="180">
        <v>0</v>
      </c>
      <c r="BB229" s="180">
        <v>0</v>
      </c>
      <c r="BC229" s="180">
        <v>0</v>
      </c>
      <c r="BD229" s="180">
        <v>0</v>
      </c>
      <c r="BE229" s="180">
        <v>0</v>
      </c>
      <c r="BF229" s="180">
        <v>0</v>
      </c>
      <c r="BG229" s="180">
        <v>0</v>
      </c>
      <c r="BH229" s="180">
        <v>0</v>
      </c>
      <c r="BI229" s="180">
        <v>0</v>
      </c>
      <c r="BJ229" s="180">
        <v>0</v>
      </c>
      <c r="BK229" s="180">
        <v>0</v>
      </c>
      <c r="BL229" s="180">
        <v>0</v>
      </c>
      <c r="BM229" s="180">
        <v>0</v>
      </c>
      <c r="BN229" s="180">
        <v>0</v>
      </c>
      <c r="BO229" s="180">
        <v>0</v>
      </c>
      <c r="BP229" s="180">
        <v>0</v>
      </c>
      <c r="BQ229" s="180">
        <v>0</v>
      </c>
      <c r="BR229" s="180">
        <v>0</v>
      </c>
      <c r="BS229" s="180">
        <v>0</v>
      </c>
      <c r="BT229" s="180">
        <v>0</v>
      </c>
      <c r="BU229" s="180">
        <v>0</v>
      </c>
      <c r="BV229" s="180">
        <v>0</v>
      </c>
      <c r="BW229" s="180">
        <v>0</v>
      </c>
      <c r="BX229" s="180">
        <v>0</v>
      </c>
      <c r="BY229" s="180">
        <v>0</v>
      </c>
      <c r="BZ229" s="180">
        <v>0</v>
      </c>
      <c r="CA229" s="180">
        <v>0</v>
      </c>
      <c r="CB229" s="180">
        <v>0</v>
      </c>
      <c r="CC229" s="180">
        <v>0</v>
      </c>
      <c r="CD229" s="180">
        <v>0</v>
      </c>
    </row>
    <row r="230" spans="1:82" s="968" customFormat="1" x14ac:dyDescent="0.3">
      <c r="B230" s="968" t="s">
        <v>2892</v>
      </c>
    </row>
    <row r="231" spans="1:82" s="968" customFormat="1" x14ac:dyDescent="0.3">
      <c r="B231" s="968" t="s">
        <v>2892</v>
      </c>
    </row>
    <row r="232" spans="1:82" x14ac:dyDescent="0.3">
      <c r="A232" s="180">
        <v>371</v>
      </c>
      <c r="C232" s="180"/>
      <c r="D232" s="180">
        <v>0</v>
      </c>
      <c r="E232" s="180">
        <v>0</v>
      </c>
      <c r="F232" s="180">
        <v>0</v>
      </c>
      <c r="G232" s="180">
        <v>0</v>
      </c>
      <c r="H232" s="180">
        <v>0</v>
      </c>
      <c r="I232" s="180">
        <v>0</v>
      </c>
      <c r="J232" s="180">
        <v>0</v>
      </c>
      <c r="K232" s="180">
        <v>0</v>
      </c>
      <c r="L232" s="180">
        <v>0</v>
      </c>
      <c r="M232" s="180">
        <v>0</v>
      </c>
      <c r="N232" s="180">
        <v>0</v>
      </c>
      <c r="O232" s="180">
        <v>0</v>
      </c>
      <c r="P232" s="180">
        <v>0</v>
      </c>
      <c r="Q232" s="180">
        <v>0</v>
      </c>
      <c r="R232" s="180">
        <v>0</v>
      </c>
      <c r="S232" s="180">
        <v>0</v>
      </c>
      <c r="T232" s="180">
        <v>0</v>
      </c>
      <c r="U232" s="180">
        <v>0</v>
      </c>
      <c r="V232" s="180">
        <v>0</v>
      </c>
      <c r="W232" s="180">
        <v>0</v>
      </c>
      <c r="X232" s="180">
        <v>0</v>
      </c>
      <c r="Y232" s="180">
        <v>0</v>
      </c>
      <c r="Z232" s="180">
        <v>0</v>
      </c>
      <c r="AA232" s="180">
        <v>0</v>
      </c>
      <c r="AB232" s="180">
        <v>0</v>
      </c>
      <c r="AC232" s="180">
        <v>0</v>
      </c>
      <c r="AD232" s="180">
        <v>0</v>
      </c>
      <c r="AE232" s="180">
        <v>0</v>
      </c>
      <c r="AF232" s="180">
        <v>0</v>
      </c>
      <c r="AG232" s="180">
        <v>0</v>
      </c>
      <c r="AH232" s="180">
        <v>0</v>
      </c>
      <c r="AI232" s="180">
        <v>0</v>
      </c>
      <c r="AJ232" s="180">
        <v>0</v>
      </c>
      <c r="AK232" s="180">
        <v>0</v>
      </c>
      <c r="AL232" s="180">
        <v>0</v>
      </c>
      <c r="AM232" s="180">
        <v>0</v>
      </c>
      <c r="AN232" s="180">
        <v>0</v>
      </c>
      <c r="AO232" s="180">
        <v>0</v>
      </c>
      <c r="AP232" s="180">
        <v>0</v>
      </c>
      <c r="AQ232" s="180">
        <v>0</v>
      </c>
      <c r="AR232" s="180">
        <v>0</v>
      </c>
      <c r="AS232" s="180">
        <v>0</v>
      </c>
      <c r="AT232" s="180">
        <v>0</v>
      </c>
      <c r="AU232" s="180">
        <v>0</v>
      </c>
      <c r="AV232" s="180">
        <v>0</v>
      </c>
      <c r="AW232" s="180">
        <v>0</v>
      </c>
      <c r="AX232" s="180">
        <v>0</v>
      </c>
      <c r="AY232" s="180">
        <v>0</v>
      </c>
      <c r="AZ232" s="180">
        <v>0</v>
      </c>
      <c r="BA232" s="180">
        <v>0</v>
      </c>
      <c r="BB232" s="180">
        <v>0</v>
      </c>
      <c r="BC232" s="180">
        <v>0</v>
      </c>
      <c r="BD232" s="180">
        <v>0</v>
      </c>
      <c r="BE232" s="180">
        <v>0</v>
      </c>
      <c r="BF232" s="180">
        <v>0</v>
      </c>
      <c r="BG232" s="180">
        <v>0</v>
      </c>
      <c r="BH232" s="180">
        <v>0</v>
      </c>
      <c r="BI232" s="180">
        <v>0</v>
      </c>
      <c r="BJ232" s="180">
        <v>0</v>
      </c>
      <c r="BK232" s="180">
        <v>0</v>
      </c>
      <c r="BL232" s="180">
        <v>0</v>
      </c>
      <c r="BM232" s="180">
        <v>0</v>
      </c>
      <c r="BN232" s="180">
        <v>0</v>
      </c>
      <c r="BO232" s="180">
        <v>0</v>
      </c>
      <c r="BP232" s="180">
        <v>0</v>
      </c>
      <c r="BQ232" s="180">
        <v>0</v>
      </c>
      <c r="BR232" s="180">
        <v>0</v>
      </c>
      <c r="BS232" s="180">
        <v>0</v>
      </c>
      <c r="BT232" s="180">
        <v>0</v>
      </c>
      <c r="BU232" s="180">
        <v>0</v>
      </c>
      <c r="BV232" s="180">
        <v>0</v>
      </c>
      <c r="BW232" s="180">
        <v>0</v>
      </c>
      <c r="BX232" s="180">
        <v>0</v>
      </c>
      <c r="BY232" s="180">
        <v>0</v>
      </c>
      <c r="BZ232" s="180">
        <v>0</v>
      </c>
      <c r="CA232" s="180">
        <v>0</v>
      </c>
      <c r="CB232" s="180">
        <v>0</v>
      </c>
      <c r="CC232" s="180">
        <v>0</v>
      </c>
      <c r="CD232" s="180">
        <v>0</v>
      </c>
    </row>
    <row r="233" spans="1:82" x14ac:dyDescent="0.3">
      <c r="A233" s="180">
        <v>513</v>
      </c>
      <c r="C233" s="180"/>
      <c r="D233" s="180">
        <v>0</v>
      </c>
      <c r="E233" s="180">
        <v>0</v>
      </c>
      <c r="F233" s="180">
        <v>0</v>
      </c>
      <c r="G233" s="180">
        <v>0</v>
      </c>
      <c r="H233" s="180">
        <v>0</v>
      </c>
      <c r="I233" s="180">
        <v>0</v>
      </c>
      <c r="J233" s="180">
        <v>0</v>
      </c>
      <c r="K233" s="180">
        <v>0</v>
      </c>
      <c r="L233" s="180">
        <v>0</v>
      </c>
      <c r="M233" s="180">
        <v>0</v>
      </c>
      <c r="N233" s="180">
        <v>0</v>
      </c>
      <c r="O233" s="180">
        <v>0</v>
      </c>
      <c r="P233" s="180">
        <v>0</v>
      </c>
      <c r="Q233" s="180">
        <v>0</v>
      </c>
      <c r="R233" s="180">
        <v>0</v>
      </c>
      <c r="S233" s="180">
        <v>0</v>
      </c>
      <c r="T233" s="180">
        <v>0</v>
      </c>
      <c r="U233" s="180">
        <v>0</v>
      </c>
      <c r="V233" s="180">
        <v>0</v>
      </c>
      <c r="W233" s="180">
        <v>0</v>
      </c>
      <c r="X233" s="180">
        <v>0</v>
      </c>
      <c r="Y233" s="180">
        <v>0</v>
      </c>
      <c r="Z233" s="180">
        <v>0</v>
      </c>
      <c r="AA233" s="180">
        <v>0</v>
      </c>
      <c r="AB233" s="180">
        <v>0</v>
      </c>
      <c r="AC233" s="180">
        <v>0</v>
      </c>
      <c r="AD233" s="180">
        <v>0</v>
      </c>
      <c r="AE233" s="180">
        <v>0</v>
      </c>
      <c r="AF233" s="180">
        <v>0</v>
      </c>
      <c r="AG233" s="180">
        <v>0</v>
      </c>
      <c r="AH233" s="180">
        <v>0</v>
      </c>
      <c r="AI233" s="180">
        <v>0</v>
      </c>
      <c r="AJ233" s="180">
        <v>0</v>
      </c>
      <c r="AK233" s="180">
        <v>0</v>
      </c>
      <c r="AL233" s="180">
        <v>0</v>
      </c>
      <c r="AM233" s="180">
        <v>0</v>
      </c>
      <c r="AN233" s="180">
        <v>0</v>
      </c>
      <c r="AO233" s="180">
        <v>0</v>
      </c>
      <c r="AP233" s="180">
        <v>0</v>
      </c>
      <c r="AQ233" s="180">
        <v>0</v>
      </c>
      <c r="AR233" s="180">
        <v>0</v>
      </c>
      <c r="AS233" s="180">
        <v>0</v>
      </c>
      <c r="AT233" s="180">
        <v>0</v>
      </c>
      <c r="AU233" s="180">
        <v>0</v>
      </c>
      <c r="AV233" s="180">
        <v>0</v>
      </c>
      <c r="AW233" s="180">
        <v>0</v>
      </c>
      <c r="AX233" s="180">
        <v>0</v>
      </c>
      <c r="AY233" s="180">
        <v>0</v>
      </c>
      <c r="AZ233" s="180">
        <v>0</v>
      </c>
      <c r="BA233" s="180">
        <v>0</v>
      </c>
      <c r="BB233" s="180">
        <v>0</v>
      </c>
      <c r="BC233" s="180">
        <v>0</v>
      </c>
      <c r="BD233" s="180">
        <v>0</v>
      </c>
      <c r="BE233" s="180">
        <v>0</v>
      </c>
      <c r="BF233" s="180">
        <v>0</v>
      </c>
      <c r="BG233" s="180">
        <v>0</v>
      </c>
      <c r="BH233" s="180">
        <v>0</v>
      </c>
      <c r="BI233" s="180">
        <v>0</v>
      </c>
      <c r="BJ233" s="180">
        <v>0</v>
      </c>
      <c r="BK233" s="180">
        <v>0</v>
      </c>
      <c r="BL233" s="180">
        <v>0</v>
      </c>
      <c r="BM233" s="180">
        <v>0</v>
      </c>
      <c r="BN233" s="180">
        <v>0</v>
      </c>
      <c r="BO233" s="180">
        <v>0</v>
      </c>
      <c r="BP233" s="180">
        <v>0</v>
      </c>
      <c r="BQ233" s="180">
        <v>0</v>
      </c>
      <c r="BR233" s="180">
        <v>0</v>
      </c>
      <c r="BS233" s="180">
        <v>0</v>
      </c>
      <c r="BT233" s="180">
        <v>0</v>
      </c>
      <c r="BU233" s="180">
        <v>0</v>
      </c>
      <c r="BV233" s="180">
        <v>0</v>
      </c>
      <c r="BW233" s="180">
        <v>0</v>
      </c>
      <c r="BX233" s="180">
        <v>0</v>
      </c>
      <c r="BY233" s="180">
        <v>0</v>
      </c>
      <c r="BZ233" s="180">
        <v>0</v>
      </c>
      <c r="CA233" s="180">
        <v>0</v>
      </c>
      <c r="CB233" s="180">
        <v>0</v>
      </c>
      <c r="CC233" s="180">
        <v>0</v>
      </c>
      <c r="CD233" s="180">
        <v>0</v>
      </c>
    </row>
    <row r="234" spans="1:82" x14ac:dyDescent="0.3">
      <c r="A234" s="180">
        <v>514</v>
      </c>
      <c r="C234" s="180"/>
      <c r="D234" s="180">
        <v>0</v>
      </c>
      <c r="E234" s="180">
        <v>0</v>
      </c>
      <c r="F234" s="180">
        <v>0</v>
      </c>
      <c r="G234" s="180">
        <v>0</v>
      </c>
      <c r="H234" s="180">
        <v>0</v>
      </c>
      <c r="I234" s="180">
        <v>0</v>
      </c>
      <c r="J234" s="180">
        <v>0</v>
      </c>
      <c r="K234" s="180">
        <v>0</v>
      </c>
      <c r="L234" s="180">
        <v>0</v>
      </c>
      <c r="M234" s="180">
        <v>0</v>
      </c>
      <c r="N234" s="180">
        <v>0</v>
      </c>
      <c r="O234" s="180">
        <v>0</v>
      </c>
      <c r="P234" s="180">
        <v>0</v>
      </c>
      <c r="Q234" s="180">
        <v>542752</v>
      </c>
      <c r="R234" s="180">
        <v>0</v>
      </c>
      <c r="S234" s="180">
        <v>0</v>
      </c>
      <c r="T234" s="180">
        <v>0</v>
      </c>
      <c r="U234" s="180">
        <v>0</v>
      </c>
      <c r="V234" s="180">
        <v>764199</v>
      </c>
      <c r="W234" s="180">
        <v>0</v>
      </c>
      <c r="X234" s="180">
        <v>0</v>
      </c>
      <c r="Y234" s="180">
        <v>0</v>
      </c>
      <c r="Z234" s="180">
        <v>0</v>
      </c>
      <c r="AA234" s="180">
        <v>0</v>
      </c>
      <c r="AB234" s="180">
        <v>0</v>
      </c>
      <c r="AC234" s="180">
        <v>0</v>
      </c>
      <c r="AD234" s="180">
        <v>0</v>
      </c>
      <c r="AE234" s="180">
        <v>0</v>
      </c>
      <c r="AF234" s="180">
        <v>0</v>
      </c>
      <c r="AG234" s="180">
        <v>0</v>
      </c>
      <c r="AH234" s="180">
        <v>0</v>
      </c>
      <c r="AI234" s="180">
        <v>3048772</v>
      </c>
      <c r="AJ234" s="180">
        <v>0</v>
      </c>
      <c r="AK234" s="180">
        <v>0</v>
      </c>
      <c r="AL234" s="180">
        <v>0</v>
      </c>
      <c r="AM234" s="180">
        <v>536000</v>
      </c>
      <c r="AN234" s="180">
        <v>0</v>
      </c>
      <c r="AO234" s="180">
        <v>0</v>
      </c>
      <c r="AP234" s="180">
        <v>0</v>
      </c>
      <c r="AQ234" s="180">
        <v>0</v>
      </c>
      <c r="AR234" s="180">
        <v>0</v>
      </c>
      <c r="AS234" s="180">
        <v>0</v>
      </c>
      <c r="AT234" s="180">
        <v>0</v>
      </c>
      <c r="AU234" s="180">
        <v>0</v>
      </c>
      <c r="AV234" s="180">
        <v>0</v>
      </c>
      <c r="AW234" s="180">
        <v>0</v>
      </c>
      <c r="AX234" s="180">
        <v>0</v>
      </c>
      <c r="AY234" s="180">
        <v>0</v>
      </c>
      <c r="AZ234" s="180">
        <v>0</v>
      </c>
      <c r="BA234" s="180">
        <v>0</v>
      </c>
      <c r="BB234" s="180">
        <v>0</v>
      </c>
      <c r="BC234" s="180">
        <v>0</v>
      </c>
      <c r="BD234" s="180">
        <v>0</v>
      </c>
      <c r="BE234" s="180">
        <v>0</v>
      </c>
      <c r="BF234" s="180">
        <v>0</v>
      </c>
      <c r="BG234" s="180">
        <v>0</v>
      </c>
      <c r="BH234" s="180">
        <v>0</v>
      </c>
      <c r="BI234" s="180">
        <v>0</v>
      </c>
      <c r="BJ234" s="180">
        <v>0</v>
      </c>
      <c r="BK234" s="180">
        <v>0</v>
      </c>
      <c r="BL234" s="180">
        <v>0</v>
      </c>
      <c r="BM234" s="180">
        <v>0</v>
      </c>
      <c r="BN234" s="180">
        <v>0</v>
      </c>
      <c r="BO234" s="180">
        <v>0</v>
      </c>
      <c r="BP234" s="180">
        <v>0</v>
      </c>
      <c r="BQ234" s="180">
        <v>0</v>
      </c>
      <c r="BR234" s="180">
        <v>375000</v>
      </c>
      <c r="BS234" s="180">
        <v>30852</v>
      </c>
      <c r="BT234" s="180">
        <v>0</v>
      </c>
      <c r="BU234" s="180">
        <v>0</v>
      </c>
      <c r="BV234" s="180">
        <v>0</v>
      </c>
      <c r="BW234" s="180">
        <v>0</v>
      </c>
      <c r="BX234" s="180">
        <v>0</v>
      </c>
      <c r="BY234" s="180">
        <v>0</v>
      </c>
      <c r="BZ234" s="180">
        <v>0</v>
      </c>
      <c r="CA234" s="180">
        <v>0</v>
      </c>
      <c r="CB234" s="180">
        <v>0</v>
      </c>
      <c r="CC234" s="180">
        <v>0</v>
      </c>
      <c r="CD234" s="180">
        <v>0</v>
      </c>
    </row>
    <row r="235" spans="1:82" x14ac:dyDescent="0.3">
      <c r="A235" s="180">
        <v>990</v>
      </c>
      <c r="C235" s="180"/>
      <c r="D235" s="180">
        <v>0</v>
      </c>
      <c r="E235" s="180">
        <v>0</v>
      </c>
      <c r="F235" s="180">
        <v>0</v>
      </c>
      <c r="G235" s="180">
        <v>0</v>
      </c>
      <c r="H235" s="180">
        <v>0</v>
      </c>
      <c r="I235" s="180">
        <v>0</v>
      </c>
      <c r="J235" s="180">
        <v>0</v>
      </c>
      <c r="K235" s="180">
        <v>0</v>
      </c>
      <c r="L235" s="180">
        <v>0</v>
      </c>
      <c r="M235" s="180">
        <v>0</v>
      </c>
      <c r="N235" s="180">
        <v>0</v>
      </c>
      <c r="O235" s="180">
        <v>0</v>
      </c>
      <c r="P235" s="180">
        <v>0</v>
      </c>
      <c r="Q235" s="180">
        <v>542752</v>
      </c>
      <c r="R235" s="180">
        <v>0</v>
      </c>
      <c r="S235" s="180">
        <v>0</v>
      </c>
      <c r="T235" s="180">
        <v>0</v>
      </c>
      <c r="U235" s="180">
        <v>0</v>
      </c>
      <c r="V235" s="180">
        <v>0</v>
      </c>
      <c r="W235" s="180">
        <v>0</v>
      </c>
      <c r="X235" s="180">
        <v>0</v>
      </c>
      <c r="Y235" s="180">
        <v>0</v>
      </c>
      <c r="Z235" s="180">
        <v>0</v>
      </c>
      <c r="AA235" s="180">
        <v>0</v>
      </c>
      <c r="AB235" s="180">
        <v>0</v>
      </c>
      <c r="AC235" s="180">
        <v>0</v>
      </c>
      <c r="AD235" s="180">
        <v>0</v>
      </c>
      <c r="AE235" s="180">
        <v>0</v>
      </c>
      <c r="AF235" s="180">
        <v>0</v>
      </c>
      <c r="AG235" s="180">
        <v>0</v>
      </c>
      <c r="AH235" s="180">
        <v>0</v>
      </c>
      <c r="AI235" s="180">
        <v>378396</v>
      </c>
      <c r="AJ235" s="180">
        <v>0</v>
      </c>
      <c r="AK235" s="180">
        <v>0</v>
      </c>
      <c r="AL235" s="180">
        <v>0</v>
      </c>
      <c r="AM235" s="180">
        <v>0</v>
      </c>
      <c r="AN235" s="180">
        <v>0</v>
      </c>
      <c r="AO235" s="180">
        <v>0</v>
      </c>
      <c r="AP235" s="180">
        <v>0</v>
      </c>
      <c r="AQ235" s="180">
        <v>0</v>
      </c>
      <c r="AR235" s="180">
        <v>0</v>
      </c>
      <c r="AS235" s="180">
        <v>0</v>
      </c>
      <c r="AT235" s="180">
        <v>0</v>
      </c>
      <c r="AU235" s="180">
        <v>0</v>
      </c>
      <c r="AV235" s="180">
        <v>0</v>
      </c>
      <c r="AW235" s="180">
        <v>0</v>
      </c>
      <c r="AX235" s="180">
        <v>0</v>
      </c>
      <c r="AY235" s="180">
        <v>0</v>
      </c>
      <c r="AZ235" s="180">
        <v>0</v>
      </c>
      <c r="BA235" s="180">
        <v>0</v>
      </c>
      <c r="BB235" s="180">
        <v>0</v>
      </c>
      <c r="BC235" s="180">
        <v>0</v>
      </c>
      <c r="BD235" s="180">
        <v>0</v>
      </c>
      <c r="BE235" s="180">
        <v>0</v>
      </c>
      <c r="BF235" s="180">
        <v>0</v>
      </c>
      <c r="BG235" s="180">
        <v>0</v>
      </c>
      <c r="BH235" s="180">
        <v>0</v>
      </c>
      <c r="BI235" s="180">
        <v>0</v>
      </c>
      <c r="BJ235" s="180">
        <v>0</v>
      </c>
      <c r="BK235" s="180">
        <v>0</v>
      </c>
      <c r="BL235" s="180">
        <v>0</v>
      </c>
      <c r="BM235" s="180">
        <v>0</v>
      </c>
      <c r="BN235" s="180">
        <v>0</v>
      </c>
      <c r="BO235" s="180">
        <v>0</v>
      </c>
      <c r="BP235" s="180">
        <v>0</v>
      </c>
      <c r="BQ235" s="180">
        <v>0</v>
      </c>
      <c r="BR235" s="180">
        <v>0</v>
      </c>
      <c r="BS235" s="180">
        <v>30852</v>
      </c>
      <c r="BT235" s="180">
        <v>0</v>
      </c>
      <c r="BU235" s="180">
        <v>0</v>
      </c>
      <c r="BV235" s="180">
        <v>0</v>
      </c>
      <c r="BW235" s="180">
        <v>0</v>
      </c>
      <c r="BX235" s="180">
        <v>0</v>
      </c>
      <c r="BY235" s="180">
        <v>0</v>
      </c>
      <c r="BZ235" s="180">
        <v>0</v>
      </c>
      <c r="CA235" s="180">
        <v>0</v>
      </c>
      <c r="CB235" s="180">
        <v>0</v>
      </c>
      <c r="CC235" s="180">
        <v>0</v>
      </c>
      <c r="CD235" s="180">
        <v>0</v>
      </c>
    </row>
    <row r="236" spans="1:82" s="969" customFormat="1" x14ac:dyDescent="0.3">
      <c r="A236" s="969">
        <v>1051</v>
      </c>
      <c r="C236" s="969" t="s">
        <v>2893</v>
      </c>
    </row>
    <row r="237" spans="1:82" s="968" customFormat="1" x14ac:dyDescent="0.3">
      <c r="A237" s="968" t="s">
        <v>2892</v>
      </c>
    </row>
    <row r="238" spans="1:82" x14ac:dyDescent="0.3">
      <c r="A238" s="180">
        <v>6</v>
      </c>
      <c r="C238" s="180"/>
      <c r="D238" s="180">
        <v>0</v>
      </c>
      <c r="E238" s="180">
        <v>0</v>
      </c>
      <c r="F238" s="180">
        <v>0</v>
      </c>
      <c r="G238" s="180">
        <v>0</v>
      </c>
      <c r="H238" s="180">
        <v>0</v>
      </c>
      <c r="I238" s="180">
        <v>0</v>
      </c>
      <c r="J238" s="180">
        <v>0</v>
      </c>
      <c r="K238" s="180">
        <v>0</v>
      </c>
      <c r="L238" s="180">
        <v>0</v>
      </c>
      <c r="M238" s="180">
        <v>21750</v>
      </c>
      <c r="N238" s="180">
        <v>0</v>
      </c>
      <c r="O238" s="180">
        <v>0</v>
      </c>
      <c r="P238" s="180">
        <v>0</v>
      </c>
      <c r="Q238" s="180">
        <v>857510</v>
      </c>
      <c r="R238" s="180">
        <v>0</v>
      </c>
      <c r="S238" s="180">
        <v>0</v>
      </c>
      <c r="T238" s="180">
        <v>1042755</v>
      </c>
      <c r="U238" s="180">
        <v>0</v>
      </c>
      <c r="V238" s="180">
        <v>439627</v>
      </c>
      <c r="W238" s="180">
        <v>2525652</v>
      </c>
      <c r="X238" s="180">
        <v>0</v>
      </c>
      <c r="Y238" s="180">
        <v>642408</v>
      </c>
      <c r="Z238" s="180">
        <v>0</v>
      </c>
      <c r="AA238" s="180">
        <v>0</v>
      </c>
      <c r="AB238" s="180">
        <v>0</v>
      </c>
      <c r="AC238" s="180">
        <v>0</v>
      </c>
      <c r="AD238" s="180">
        <v>0</v>
      </c>
      <c r="AE238" s="180">
        <v>0</v>
      </c>
      <c r="AF238" s="180">
        <v>2319838</v>
      </c>
      <c r="AG238" s="180">
        <v>0</v>
      </c>
      <c r="AH238" s="180">
        <v>0</v>
      </c>
      <c r="AI238" s="180">
        <v>645022</v>
      </c>
      <c r="AJ238" s="180">
        <v>8150</v>
      </c>
      <c r="AK238" s="180">
        <v>0</v>
      </c>
      <c r="AL238" s="180">
        <v>0</v>
      </c>
      <c r="AM238" s="180">
        <v>921934</v>
      </c>
      <c r="AN238" s="180">
        <v>0</v>
      </c>
      <c r="AO238" s="180">
        <v>0</v>
      </c>
      <c r="AP238" s="180">
        <v>0</v>
      </c>
      <c r="AQ238" s="180">
        <v>0</v>
      </c>
      <c r="AR238" s="180">
        <v>0</v>
      </c>
      <c r="AS238" s="180">
        <v>0</v>
      </c>
      <c r="AT238" s="180">
        <v>0</v>
      </c>
      <c r="AU238" s="180">
        <v>0</v>
      </c>
      <c r="AV238" s="180">
        <v>0</v>
      </c>
      <c r="AW238" s="180">
        <v>0</v>
      </c>
      <c r="AX238" s="180">
        <v>0</v>
      </c>
      <c r="AY238" s="180">
        <v>0</v>
      </c>
      <c r="AZ238" s="180">
        <v>0</v>
      </c>
      <c r="BA238" s="180">
        <v>0</v>
      </c>
      <c r="BB238" s="180">
        <v>0</v>
      </c>
      <c r="BC238" s="180">
        <v>0</v>
      </c>
      <c r="BD238" s="180">
        <v>0</v>
      </c>
      <c r="BE238" s="180">
        <v>0</v>
      </c>
      <c r="BF238" s="180">
        <v>0</v>
      </c>
      <c r="BG238" s="180">
        <v>0</v>
      </c>
      <c r="BH238" s="180">
        <v>0</v>
      </c>
      <c r="BI238" s="180">
        <v>0</v>
      </c>
      <c r="BJ238" s="180">
        <v>0</v>
      </c>
      <c r="BK238" s="180">
        <v>0</v>
      </c>
      <c r="BL238" s="180">
        <v>0</v>
      </c>
      <c r="BM238" s="180">
        <v>0</v>
      </c>
      <c r="BN238" s="180">
        <v>0</v>
      </c>
      <c r="BO238" s="180">
        <v>0</v>
      </c>
      <c r="BP238" s="180">
        <v>0</v>
      </c>
      <c r="BQ238" s="180">
        <v>685397</v>
      </c>
      <c r="BR238" s="180">
        <v>0</v>
      </c>
      <c r="BS238" s="180">
        <v>0</v>
      </c>
      <c r="BT238" s="180">
        <v>0</v>
      </c>
      <c r="BU238" s="180">
        <v>0</v>
      </c>
      <c r="BV238" s="180">
        <v>0</v>
      </c>
      <c r="BW238" s="180">
        <v>0</v>
      </c>
      <c r="BX238" s="180">
        <v>0</v>
      </c>
      <c r="BY238" s="180">
        <v>0</v>
      </c>
      <c r="BZ238" s="180">
        <v>0</v>
      </c>
      <c r="CA238" s="180">
        <v>0</v>
      </c>
      <c r="CB238" s="180">
        <v>0</v>
      </c>
      <c r="CC238" s="180">
        <v>0</v>
      </c>
      <c r="CD238" s="180">
        <v>0</v>
      </c>
    </row>
    <row r="239" spans="1:82" s="968" customFormat="1" x14ac:dyDescent="0.3">
      <c r="A239" s="968" t="s">
        <v>2892</v>
      </c>
    </row>
    <row r="240" spans="1:82" x14ac:dyDescent="0.3">
      <c r="A240" s="180">
        <v>541</v>
      </c>
      <c r="C240" s="180"/>
      <c r="D240" s="180">
        <v>0</v>
      </c>
      <c r="E240" s="180">
        <v>0</v>
      </c>
      <c r="F240" s="180">
        <v>0</v>
      </c>
      <c r="G240" s="180">
        <v>0</v>
      </c>
      <c r="H240" s="180">
        <v>0</v>
      </c>
      <c r="I240" s="180">
        <v>0</v>
      </c>
      <c r="J240" s="180">
        <v>3950</v>
      </c>
      <c r="K240" s="180">
        <v>0</v>
      </c>
      <c r="L240" s="180">
        <v>0</v>
      </c>
      <c r="M240" s="180">
        <v>0</v>
      </c>
      <c r="N240" s="180">
        <v>0</v>
      </c>
      <c r="O240" s="180">
        <v>-47876</v>
      </c>
      <c r="P240" s="180">
        <v>0</v>
      </c>
      <c r="Q240" s="180">
        <v>2558452</v>
      </c>
      <c r="R240" s="180">
        <v>63649</v>
      </c>
      <c r="S240" s="180">
        <v>0</v>
      </c>
      <c r="T240" s="180">
        <v>-4465962</v>
      </c>
      <c r="U240" s="180">
        <v>1300883</v>
      </c>
      <c r="V240" s="180">
        <v>2018117</v>
      </c>
      <c r="W240" s="180">
        <v>0</v>
      </c>
      <c r="X240" s="180">
        <v>0</v>
      </c>
      <c r="Y240" s="180">
        <v>999433</v>
      </c>
      <c r="Z240" s="180">
        <v>45987</v>
      </c>
      <c r="AA240" s="180">
        <v>1813094</v>
      </c>
      <c r="AB240" s="180">
        <v>-127088</v>
      </c>
      <c r="AC240" s="180">
        <v>21157</v>
      </c>
      <c r="AD240" s="180">
        <v>252649</v>
      </c>
      <c r="AE240" s="180">
        <v>0</v>
      </c>
      <c r="AF240" s="180">
        <v>1191828</v>
      </c>
      <c r="AG240" s="180">
        <v>-995314</v>
      </c>
      <c r="AH240" s="180">
        <v>-3623643</v>
      </c>
      <c r="AI240" s="180">
        <v>2515355</v>
      </c>
      <c r="AJ240" s="180">
        <v>27085</v>
      </c>
      <c r="AK240" s="180">
        <v>0</v>
      </c>
      <c r="AL240" s="180">
        <v>0</v>
      </c>
      <c r="AM240" s="180">
        <v>1570897</v>
      </c>
      <c r="AN240" s="180">
        <v>-67042</v>
      </c>
      <c r="AO240" s="180">
        <v>-61913</v>
      </c>
      <c r="AP240" s="180">
        <v>0</v>
      </c>
      <c r="AQ240" s="180">
        <v>0</v>
      </c>
      <c r="AR240" s="180">
        <v>612157</v>
      </c>
      <c r="AS240" s="180">
        <v>0</v>
      </c>
      <c r="AT240" s="180">
        <v>293372</v>
      </c>
      <c r="AU240" s="180">
        <v>0</v>
      </c>
      <c r="AV240" s="180">
        <v>1364506</v>
      </c>
      <c r="AW240" s="180">
        <v>0</v>
      </c>
      <c r="AX240" s="180">
        <v>143989</v>
      </c>
      <c r="AY240" s="180">
        <v>1078824</v>
      </c>
      <c r="AZ240" s="180">
        <v>43977</v>
      </c>
      <c r="BA240" s="180">
        <v>24717</v>
      </c>
      <c r="BB240" s="180">
        <v>0</v>
      </c>
      <c r="BC240" s="180">
        <v>-23325</v>
      </c>
      <c r="BD240" s="180">
        <v>2436290</v>
      </c>
      <c r="BE240" s="180">
        <v>0</v>
      </c>
      <c r="BF240" s="180">
        <v>-8276</v>
      </c>
      <c r="BG240" s="180">
        <v>0</v>
      </c>
      <c r="BH240" s="180">
        <v>0</v>
      </c>
      <c r="BI240" s="180">
        <v>39800</v>
      </c>
      <c r="BJ240" s="180">
        <v>0</v>
      </c>
      <c r="BK240" s="180">
        <v>-712057</v>
      </c>
      <c r="BL240" s="180">
        <v>0</v>
      </c>
      <c r="BM240" s="180">
        <v>38639</v>
      </c>
      <c r="BN240" s="180">
        <v>-13690</v>
      </c>
      <c r="BO240" s="180">
        <v>48992</v>
      </c>
      <c r="BP240" s="180">
        <v>88325</v>
      </c>
      <c r="BQ240" s="180">
        <v>0</v>
      </c>
      <c r="BR240" s="180">
        <v>98799</v>
      </c>
      <c r="BS240" s="180">
        <v>0</v>
      </c>
      <c r="BT240" s="180">
        <v>-92227</v>
      </c>
      <c r="BU240" s="180">
        <v>168946</v>
      </c>
      <c r="BV240" s="180">
        <v>0</v>
      </c>
      <c r="BW240" s="180">
        <v>0</v>
      </c>
      <c r="BX240" s="180">
        <v>70249</v>
      </c>
      <c r="BY240" s="180">
        <v>-788</v>
      </c>
      <c r="BZ240" s="180">
        <v>-358057</v>
      </c>
      <c r="CA240" s="180">
        <v>12903</v>
      </c>
      <c r="CB240" s="180">
        <v>76708</v>
      </c>
      <c r="CC240" s="180">
        <v>0</v>
      </c>
      <c r="CD240" s="180">
        <v>0</v>
      </c>
    </row>
    <row r="241" spans="1:82" s="968" customFormat="1" x14ac:dyDescent="0.3">
      <c r="A241" s="968" t="s">
        <v>2892</v>
      </c>
    </row>
    <row r="242" spans="1:82" x14ac:dyDescent="0.3">
      <c r="A242" s="180">
        <v>542</v>
      </c>
      <c r="C242" s="180"/>
      <c r="D242" s="180">
        <v>0</v>
      </c>
      <c r="E242" s="180">
        <v>0</v>
      </c>
      <c r="F242" s="180">
        <v>0</v>
      </c>
      <c r="G242" s="180">
        <v>0</v>
      </c>
      <c r="H242" s="180">
        <v>0</v>
      </c>
      <c r="I242" s="180">
        <v>0</v>
      </c>
      <c r="J242" s="180">
        <v>0</v>
      </c>
      <c r="K242" s="180">
        <v>0</v>
      </c>
      <c r="L242" s="180">
        <v>0</v>
      </c>
      <c r="M242" s="180">
        <v>0</v>
      </c>
      <c r="N242" s="180">
        <v>0</v>
      </c>
      <c r="O242" s="180">
        <v>0</v>
      </c>
      <c r="P242" s="180">
        <v>0</v>
      </c>
      <c r="Q242" s="180">
        <v>917625</v>
      </c>
      <c r="R242" s="180">
        <v>0</v>
      </c>
      <c r="S242" s="180">
        <v>0</v>
      </c>
      <c r="T242" s="180">
        <v>0</v>
      </c>
      <c r="U242" s="180">
        <v>0</v>
      </c>
      <c r="V242" s="180">
        <v>0</v>
      </c>
      <c r="W242" s="180">
        <v>0</v>
      </c>
      <c r="X242" s="180">
        <v>0</v>
      </c>
      <c r="Y242" s="180">
        <v>195613</v>
      </c>
      <c r="Z242" s="180">
        <v>221687</v>
      </c>
      <c r="AA242" s="180">
        <v>701835</v>
      </c>
      <c r="AB242" s="180">
        <v>0</v>
      </c>
      <c r="AC242" s="180">
        <v>0</v>
      </c>
      <c r="AD242" s="180">
        <v>0</v>
      </c>
      <c r="AE242" s="180">
        <v>0</v>
      </c>
      <c r="AF242" s="180">
        <v>561459</v>
      </c>
      <c r="AG242" s="180">
        <v>0</v>
      </c>
      <c r="AH242" s="180">
        <v>0</v>
      </c>
      <c r="AI242" s="180">
        <v>0</v>
      </c>
      <c r="AJ242" s="180">
        <v>0</v>
      </c>
      <c r="AK242" s="180">
        <v>0</v>
      </c>
      <c r="AL242" s="180">
        <v>0</v>
      </c>
      <c r="AM242" s="180">
        <v>0</v>
      </c>
      <c r="AN242" s="180">
        <v>15500</v>
      </c>
      <c r="AO242" s="180">
        <v>0</v>
      </c>
      <c r="AP242" s="180">
        <v>0</v>
      </c>
      <c r="AQ242" s="180">
        <v>0</v>
      </c>
      <c r="AR242" s="180">
        <v>0</v>
      </c>
      <c r="AS242" s="180">
        <v>0</v>
      </c>
      <c r="AT242" s="180">
        <v>0</v>
      </c>
      <c r="AU242" s="180">
        <v>0</v>
      </c>
      <c r="AV242" s="180">
        <v>1393780</v>
      </c>
      <c r="AW242" s="180">
        <v>0</v>
      </c>
      <c r="AX242" s="180">
        <v>0</v>
      </c>
      <c r="AY242" s="180">
        <v>0</v>
      </c>
      <c r="AZ242" s="180">
        <v>0</v>
      </c>
      <c r="BA242" s="180">
        <v>0</v>
      </c>
      <c r="BB242" s="180">
        <v>0</v>
      </c>
      <c r="BC242" s="180">
        <v>0</v>
      </c>
      <c r="BD242" s="180">
        <v>0</v>
      </c>
      <c r="BE242" s="180">
        <v>0</v>
      </c>
      <c r="BF242" s="180">
        <v>0</v>
      </c>
      <c r="BG242" s="180">
        <v>0</v>
      </c>
      <c r="BH242" s="180">
        <v>0</v>
      </c>
      <c r="BI242" s="180">
        <v>19178</v>
      </c>
      <c r="BJ242" s="180">
        <v>0</v>
      </c>
      <c r="BK242" s="180">
        <v>0</v>
      </c>
      <c r="BL242" s="180">
        <v>0</v>
      </c>
      <c r="BM242" s="180">
        <v>0</v>
      </c>
      <c r="BN242" s="180">
        <v>365000</v>
      </c>
      <c r="BO242" s="180">
        <v>0</v>
      </c>
      <c r="BP242" s="180">
        <v>155000</v>
      </c>
      <c r="BQ242" s="180">
        <v>0</v>
      </c>
      <c r="BR242" s="180">
        <v>0</v>
      </c>
      <c r="BS242" s="180">
        <v>0</v>
      </c>
      <c r="BT242" s="180">
        <v>0</v>
      </c>
      <c r="BU242" s="180">
        <v>0</v>
      </c>
      <c r="BV242" s="180">
        <v>0</v>
      </c>
      <c r="BW242" s="180">
        <v>0</v>
      </c>
      <c r="BX242" s="180">
        <v>0</v>
      </c>
      <c r="BY242" s="180">
        <v>0</v>
      </c>
      <c r="BZ242" s="180">
        <v>0</v>
      </c>
      <c r="CA242" s="180">
        <v>0</v>
      </c>
      <c r="CB242" s="180">
        <v>0</v>
      </c>
      <c r="CC242" s="180">
        <v>0</v>
      </c>
      <c r="CD242" s="180">
        <v>0</v>
      </c>
    </row>
    <row r="243" spans="1:82" s="968" customFormat="1" x14ac:dyDescent="0.3">
      <c r="A243" s="968" t="s">
        <v>2892</v>
      </c>
    </row>
    <row r="244" spans="1:82" s="968" customFormat="1" x14ac:dyDescent="0.3">
      <c r="A244" s="968" t="s">
        <v>2892</v>
      </c>
    </row>
    <row r="245" spans="1:82" x14ac:dyDescent="0.3">
      <c r="A245" s="180">
        <v>528</v>
      </c>
      <c r="C245" s="180"/>
      <c r="D245" s="180">
        <v>0</v>
      </c>
      <c r="E245" s="180">
        <v>22933</v>
      </c>
      <c r="F245" s="180">
        <v>0</v>
      </c>
      <c r="G245" s="180">
        <v>1110053</v>
      </c>
      <c r="H245" s="180">
        <v>163517</v>
      </c>
      <c r="I245" s="180">
        <v>2576673</v>
      </c>
      <c r="J245" s="180">
        <v>48705</v>
      </c>
      <c r="K245" s="180">
        <v>69617</v>
      </c>
      <c r="L245" s="180">
        <v>121914</v>
      </c>
      <c r="M245" s="180">
        <v>8542991</v>
      </c>
      <c r="N245" s="180">
        <v>26778</v>
      </c>
      <c r="O245" s="180">
        <v>2689844</v>
      </c>
      <c r="P245" s="180">
        <v>14000</v>
      </c>
      <c r="Q245" s="180">
        <v>21739077</v>
      </c>
      <c r="R245" s="180">
        <v>1053702</v>
      </c>
      <c r="S245" s="180">
        <v>0</v>
      </c>
      <c r="T245" s="180">
        <v>43660791</v>
      </c>
      <c r="U245" s="180">
        <v>8272827</v>
      </c>
      <c r="V245" s="180">
        <v>10226256</v>
      </c>
      <c r="W245" s="180">
        <v>21100440</v>
      </c>
      <c r="X245" s="180">
        <v>0</v>
      </c>
      <c r="Y245" s="180">
        <v>6461171</v>
      </c>
      <c r="Z245" s="180">
        <v>522617</v>
      </c>
      <c r="AA245" s="180">
        <v>8020156</v>
      </c>
      <c r="AB245" s="180">
        <v>1648660</v>
      </c>
      <c r="AC245" s="180">
        <v>845057</v>
      </c>
      <c r="AD245" s="180">
        <v>793715</v>
      </c>
      <c r="AE245" s="180">
        <v>1022245</v>
      </c>
      <c r="AF245" s="180">
        <v>8066337</v>
      </c>
      <c r="AG245" s="180">
        <v>2289953</v>
      </c>
      <c r="AH245" s="180">
        <v>256132</v>
      </c>
      <c r="AI245" s="180">
        <v>14573720</v>
      </c>
      <c r="AJ245" s="180">
        <v>218846</v>
      </c>
      <c r="AK245" s="180">
        <v>0</v>
      </c>
      <c r="AL245" s="180">
        <v>0</v>
      </c>
      <c r="AM245" s="180">
        <v>5839661</v>
      </c>
      <c r="AN245" s="180">
        <v>234861</v>
      </c>
      <c r="AO245" s="180">
        <v>243832</v>
      </c>
      <c r="AP245" s="180">
        <v>0</v>
      </c>
      <c r="AQ245" s="180">
        <v>3922282</v>
      </c>
      <c r="AR245" s="180">
        <v>2275747</v>
      </c>
      <c r="AS245" s="180">
        <v>125854</v>
      </c>
      <c r="AT245" s="180">
        <v>1174533</v>
      </c>
      <c r="AU245" s="180">
        <v>0</v>
      </c>
      <c r="AV245" s="180">
        <v>8958076</v>
      </c>
      <c r="AW245" s="180">
        <v>800628</v>
      </c>
      <c r="AX245" s="180">
        <v>647115</v>
      </c>
      <c r="AY245" s="180">
        <v>3290266</v>
      </c>
      <c r="AZ245" s="180">
        <v>429162</v>
      </c>
      <c r="BA245" s="180">
        <v>527563</v>
      </c>
      <c r="BB245" s="180">
        <v>0</v>
      </c>
      <c r="BC245" s="180">
        <v>47659</v>
      </c>
      <c r="BD245" s="180">
        <v>3361528</v>
      </c>
      <c r="BE245" s="180">
        <v>25438</v>
      </c>
      <c r="BF245" s="180">
        <v>170120</v>
      </c>
      <c r="BG245" s="180">
        <v>0</v>
      </c>
      <c r="BH245" s="180">
        <v>31456</v>
      </c>
      <c r="BI245" s="180">
        <v>50538</v>
      </c>
      <c r="BJ245" s="180">
        <v>49583</v>
      </c>
      <c r="BK245" s="180">
        <v>1253193</v>
      </c>
      <c r="BL245" s="180">
        <v>0</v>
      </c>
      <c r="BM245" s="180">
        <v>817806</v>
      </c>
      <c r="BN245" s="180">
        <v>2366644</v>
      </c>
      <c r="BO245" s="180">
        <v>539405</v>
      </c>
      <c r="BP245" s="180">
        <v>487555</v>
      </c>
      <c r="BQ245" s="180">
        <v>10685309</v>
      </c>
      <c r="BR245" s="180">
        <v>218020</v>
      </c>
      <c r="BS245" s="180">
        <v>8231798</v>
      </c>
      <c r="BT245" s="180">
        <v>183853</v>
      </c>
      <c r="BU245" s="180">
        <v>2321933</v>
      </c>
      <c r="BV245" s="180">
        <v>298727</v>
      </c>
      <c r="BW245" s="180">
        <v>0</v>
      </c>
      <c r="BX245" s="180">
        <v>125726</v>
      </c>
      <c r="BY245" s="180">
        <v>12616</v>
      </c>
      <c r="BZ245" s="180">
        <v>64866</v>
      </c>
      <c r="CA245" s="180">
        <v>23663</v>
      </c>
      <c r="CB245" s="180">
        <v>466432</v>
      </c>
      <c r="CC245" s="180">
        <v>0</v>
      </c>
      <c r="CD245" s="180">
        <v>8841</v>
      </c>
    </row>
    <row r="246" spans="1:82" s="630" customFormat="1" x14ac:dyDescent="0.3">
      <c r="A246" s="630">
        <v>529</v>
      </c>
      <c r="B246" s="180"/>
      <c r="C246" s="180"/>
      <c r="D246" s="180">
        <v>0</v>
      </c>
      <c r="E246" s="180">
        <v>3337</v>
      </c>
      <c r="F246" s="180">
        <v>0</v>
      </c>
      <c r="G246" s="180">
        <v>137824</v>
      </c>
      <c r="H246" s="180">
        <v>24727</v>
      </c>
      <c r="I246" s="180">
        <v>210122</v>
      </c>
      <c r="J246" s="180">
        <v>4954</v>
      </c>
      <c r="K246" s="180">
        <v>8918</v>
      </c>
      <c r="L246" s="180">
        <v>9820</v>
      </c>
      <c r="M246" s="180">
        <v>787549</v>
      </c>
      <c r="N246" s="180">
        <v>4468</v>
      </c>
      <c r="O246" s="180">
        <v>154683</v>
      </c>
      <c r="P246" s="180">
        <v>3340</v>
      </c>
      <c r="Q246" s="180">
        <v>2033158</v>
      </c>
      <c r="R246" s="180">
        <v>25210</v>
      </c>
      <c r="S246" s="180">
        <v>0</v>
      </c>
      <c r="T246" s="180">
        <v>3621873</v>
      </c>
      <c r="U246" s="180">
        <v>431210</v>
      </c>
      <c r="V246" s="180">
        <v>797960</v>
      </c>
      <c r="W246" s="180">
        <v>1116037</v>
      </c>
      <c r="X246" s="180">
        <v>0</v>
      </c>
      <c r="Y246" s="180">
        <v>637439</v>
      </c>
      <c r="Z246" s="180">
        <v>54689</v>
      </c>
      <c r="AA246" s="180">
        <v>810402</v>
      </c>
      <c r="AB246" s="180">
        <v>192876</v>
      </c>
      <c r="AC246" s="180">
        <v>82482</v>
      </c>
      <c r="AD246" s="180">
        <v>122286</v>
      </c>
      <c r="AE246" s="180">
        <v>44229</v>
      </c>
      <c r="AF246" s="180">
        <v>148166</v>
      </c>
      <c r="AG246" s="180">
        <v>331901</v>
      </c>
      <c r="AH246" s="180">
        <v>25494</v>
      </c>
      <c r="AI246" s="180">
        <v>1550127</v>
      </c>
      <c r="AJ246" s="180">
        <v>12157</v>
      </c>
      <c r="AK246" s="180">
        <v>0</v>
      </c>
      <c r="AL246" s="180">
        <v>0</v>
      </c>
      <c r="AM246" s="180">
        <v>569457</v>
      </c>
      <c r="AN246" s="180">
        <v>25921</v>
      </c>
      <c r="AO246" s="180">
        <v>43637</v>
      </c>
      <c r="AP246" s="180">
        <v>0</v>
      </c>
      <c r="AQ246" s="180">
        <v>67198</v>
      </c>
      <c r="AR246" s="180">
        <v>189025</v>
      </c>
      <c r="AS246" s="180">
        <v>13431</v>
      </c>
      <c r="AT246" s="180">
        <v>87667</v>
      </c>
      <c r="AU246" s="180">
        <v>0</v>
      </c>
      <c r="AV246" s="180">
        <v>334752</v>
      </c>
      <c r="AW246" s="180">
        <v>96113</v>
      </c>
      <c r="AX246" s="180">
        <v>85322</v>
      </c>
      <c r="AY246" s="180">
        <v>49022</v>
      </c>
      <c r="AZ246" s="180">
        <v>23602</v>
      </c>
      <c r="BA246" s="180">
        <v>29916</v>
      </c>
      <c r="BB246" s="180">
        <v>0</v>
      </c>
      <c r="BC246" s="180">
        <v>7059</v>
      </c>
      <c r="BD246" s="180">
        <v>413752</v>
      </c>
      <c r="BE246" s="180">
        <v>6560</v>
      </c>
      <c r="BF246" s="180">
        <v>22521</v>
      </c>
      <c r="BG246" s="180">
        <v>0</v>
      </c>
      <c r="BH246" s="180">
        <v>3127</v>
      </c>
      <c r="BI246" s="180">
        <v>10140</v>
      </c>
      <c r="BJ246" s="180">
        <v>3945</v>
      </c>
      <c r="BK246" s="180">
        <v>85447</v>
      </c>
      <c r="BL246" s="180">
        <v>0</v>
      </c>
      <c r="BM246" s="180">
        <v>84961</v>
      </c>
      <c r="BN246" s="180">
        <v>58449</v>
      </c>
      <c r="BO246" s="180">
        <v>76153</v>
      </c>
      <c r="BP246" s="180">
        <v>65838</v>
      </c>
      <c r="BQ246" s="180">
        <v>800909</v>
      </c>
      <c r="BR246" s="180">
        <v>12211</v>
      </c>
      <c r="BS246" s="180">
        <v>350041</v>
      </c>
      <c r="BT246" s="180">
        <v>20034</v>
      </c>
      <c r="BU246" s="180">
        <v>269642</v>
      </c>
      <c r="BV246" s="180">
        <v>34727</v>
      </c>
      <c r="BW246" s="180">
        <v>0</v>
      </c>
      <c r="BX246" s="180">
        <v>19517</v>
      </c>
      <c r="BY246" s="180">
        <v>2188</v>
      </c>
      <c r="BZ246" s="180">
        <v>9363</v>
      </c>
      <c r="CA246" s="180">
        <v>4840</v>
      </c>
      <c r="CB246" s="180">
        <v>57051</v>
      </c>
      <c r="CC246" s="180">
        <v>0</v>
      </c>
      <c r="CD246" s="180">
        <v>3583</v>
      </c>
    </row>
    <row r="247" spans="1:82" s="630" customFormat="1" x14ac:dyDescent="0.3">
      <c r="A247" s="630">
        <v>530</v>
      </c>
      <c r="B247" s="180"/>
      <c r="C247" s="180"/>
      <c r="D247" s="180">
        <v>0</v>
      </c>
      <c r="E247" s="180">
        <v>408</v>
      </c>
      <c r="F247" s="180">
        <v>0</v>
      </c>
      <c r="G247" s="180">
        <v>21901</v>
      </c>
      <c r="H247" s="180">
        <v>3606</v>
      </c>
      <c r="I247" s="180">
        <v>21201</v>
      </c>
      <c r="J247" s="180">
        <v>1359</v>
      </c>
      <c r="K247" s="180">
        <v>329</v>
      </c>
      <c r="L247" s="180">
        <v>854</v>
      </c>
      <c r="M247" s="180">
        <v>67716</v>
      </c>
      <c r="N247" s="180">
        <v>882</v>
      </c>
      <c r="O247" s="180">
        <v>30782</v>
      </c>
      <c r="P247" s="180">
        <v>122</v>
      </c>
      <c r="Q247" s="180">
        <v>145719</v>
      </c>
      <c r="R247" s="180">
        <v>1105</v>
      </c>
      <c r="S247" s="180">
        <v>0</v>
      </c>
      <c r="T247" s="180">
        <v>249374</v>
      </c>
      <c r="U247" s="180">
        <v>62544</v>
      </c>
      <c r="V247" s="180">
        <v>279704</v>
      </c>
      <c r="W247" s="180">
        <v>45941</v>
      </c>
      <c r="X247" s="180">
        <v>0</v>
      </c>
      <c r="Y247" s="180">
        <v>84076</v>
      </c>
      <c r="Z247" s="180">
        <v>21142</v>
      </c>
      <c r="AA247" s="180">
        <v>42028</v>
      </c>
      <c r="AB247" s="180">
        <v>46814</v>
      </c>
      <c r="AC247" s="180">
        <v>12239</v>
      </c>
      <c r="AD247" s="180">
        <v>19454</v>
      </c>
      <c r="AE247" s="180">
        <v>69796</v>
      </c>
      <c r="AF247" s="180">
        <v>3774</v>
      </c>
      <c r="AG247" s="180">
        <v>36655</v>
      </c>
      <c r="AH247" s="180">
        <v>12328</v>
      </c>
      <c r="AI247" s="180">
        <v>90052</v>
      </c>
      <c r="AJ247" s="180">
        <v>749</v>
      </c>
      <c r="AK247" s="180">
        <v>0</v>
      </c>
      <c r="AL247" s="180">
        <v>0</v>
      </c>
      <c r="AM247" s="180">
        <v>87964</v>
      </c>
      <c r="AN247" s="180">
        <v>6816</v>
      </c>
      <c r="AO247" s="180">
        <v>12039</v>
      </c>
      <c r="AP247" s="180">
        <v>0</v>
      </c>
      <c r="AQ247" s="180">
        <v>25300</v>
      </c>
      <c r="AR247" s="180">
        <v>74735</v>
      </c>
      <c r="AS247" s="180">
        <v>5578</v>
      </c>
      <c r="AT247" s="180">
        <v>19730</v>
      </c>
      <c r="AU247" s="180">
        <v>0</v>
      </c>
      <c r="AV247" s="180">
        <v>65172</v>
      </c>
      <c r="AW247" s="180">
        <v>3428</v>
      </c>
      <c r="AX247" s="180">
        <v>13741</v>
      </c>
      <c r="AY247" s="180">
        <v>0</v>
      </c>
      <c r="AZ247" s="180">
        <v>1112</v>
      </c>
      <c r="BA247" s="180">
        <v>7119</v>
      </c>
      <c r="BB247" s="180">
        <v>0</v>
      </c>
      <c r="BC247" s="180">
        <v>1139</v>
      </c>
      <c r="BD247" s="180">
        <v>74859</v>
      </c>
      <c r="BE247" s="180">
        <v>445</v>
      </c>
      <c r="BF247" s="180">
        <v>8813</v>
      </c>
      <c r="BG247" s="180">
        <v>0</v>
      </c>
      <c r="BH247" s="180">
        <v>202</v>
      </c>
      <c r="BI247" s="180">
        <v>4605</v>
      </c>
      <c r="BJ247" s="180">
        <v>1596</v>
      </c>
      <c r="BK247" s="180">
        <v>46132</v>
      </c>
      <c r="BL247" s="180">
        <v>0</v>
      </c>
      <c r="BM247" s="180">
        <v>10702</v>
      </c>
      <c r="BN247" s="180">
        <v>3113</v>
      </c>
      <c r="BO247" s="180">
        <v>710</v>
      </c>
      <c r="BP247" s="180">
        <v>3564</v>
      </c>
      <c r="BQ247" s="180">
        <v>8141</v>
      </c>
      <c r="BR247" s="180">
        <v>10171</v>
      </c>
      <c r="BS247" s="180">
        <v>72882</v>
      </c>
      <c r="BT247" s="180">
        <v>4450</v>
      </c>
      <c r="BU247" s="180">
        <v>20025</v>
      </c>
      <c r="BV247" s="180">
        <v>2609</v>
      </c>
      <c r="BW247" s="180">
        <v>0</v>
      </c>
      <c r="BX247" s="180">
        <v>7128</v>
      </c>
      <c r="BY247" s="180">
        <v>120</v>
      </c>
      <c r="BZ247" s="180">
        <v>4764</v>
      </c>
      <c r="CA247" s="180">
        <v>528</v>
      </c>
      <c r="CB247" s="180">
        <v>1956</v>
      </c>
      <c r="CC247" s="180">
        <v>0</v>
      </c>
      <c r="CD247" s="180">
        <v>314</v>
      </c>
    </row>
    <row r="248" spans="1:82" s="632" customFormat="1" x14ac:dyDescent="0.3">
      <c r="A248" s="632">
        <v>531</v>
      </c>
      <c r="B248" s="180"/>
      <c r="C248" s="180"/>
      <c r="D248" s="180">
        <v>0</v>
      </c>
      <c r="E248" s="180">
        <v>0</v>
      </c>
      <c r="F248" s="180">
        <v>0</v>
      </c>
      <c r="G248" s="180">
        <v>850</v>
      </c>
      <c r="H248" s="180">
        <v>0</v>
      </c>
      <c r="I248" s="180">
        <v>0</v>
      </c>
      <c r="J248" s="180">
        <v>0</v>
      </c>
      <c r="K248" s="180">
        <v>0</v>
      </c>
      <c r="L248" s="180">
        <v>0</v>
      </c>
      <c r="M248" s="180">
        <v>0</v>
      </c>
      <c r="N248" s="180">
        <v>0</v>
      </c>
      <c r="O248" s="180">
        <v>0</v>
      </c>
      <c r="P248" s="180">
        <v>0</v>
      </c>
      <c r="Q248" s="180">
        <v>0</v>
      </c>
      <c r="R248" s="180">
        <v>5</v>
      </c>
      <c r="S248" s="180">
        <v>0</v>
      </c>
      <c r="T248" s="180">
        <v>28309</v>
      </c>
      <c r="U248" s="180">
        <v>0</v>
      </c>
      <c r="V248" s="180">
        <v>0</v>
      </c>
      <c r="W248" s="180">
        <v>0</v>
      </c>
      <c r="X248" s="180">
        <v>0</v>
      </c>
      <c r="Y248" s="180">
        <v>2690</v>
      </c>
      <c r="Z248" s="180">
        <v>0</v>
      </c>
      <c r="AA248" s="180">
        <v>0</v>
      </c>
      <c r="AB248" s="180">
        <v>0</v>
      </c>
      <c r="AC248" s="180">
        <v>0</v>
      </c>
      <c r="AD248" s="180">
        <v>0</v>
      </c>
      <c r="AE248" s="180">
        <v>0</v>
      </c>
      <c r="AF248" s="180">
        <v>0</v>
      </c>
      <c r="AG248" s="180">
        <v>0</v>
      </c>
      <c r="AH248" s="180">
        <v>0</v>
      </c>
      <c r="AI248" s="180">
        <v>0</v>
      </c>
      <c r="AJ248" s="180">
        <v>0</v>
      </c>
      <c r="AK248" s="180">
        <v>0</v>
      </c>
      <c r="AL248" s="180">
        <v>0</v>
      </c>
      <c r="AM248" s="180">
        <v>0</v>
      </c>
      <c r="AN248" s="180">
        <v>150</v>
      </c>
      <c r="AO248" s="180">
        <v>0</v>
      </c>
      <c r="AP248" s="180">
        <v>0</v>
      </c>
      <c r="AQ248" s="180">
        <v>0</v>
      </c>
      <c r="AR248" s="180">
        <v>0</v>
      </c>
      <c r="AS248" s="180">
        <v>0</v>
      </c>
      <c r="AT248" s="180">
        <v>186</v>
      </c>
      <c r="AU248" s="180">
        <v>0</v>
      </c>
      <c r="AV248" s="180">
        <v>0</v>
      </c>
      <c r="AW248" s="180">
        <v>0</v>
      </c>
      <c r="AX248" s="180">
        <v>0</v>
      </c>
      <c r="AY248" s="180">
        <v>0</v>
      </c>
      <c r="AZ248" s="180">
        <v>0</v>
      </c>
      <c r="BA248" s="180">
        <v>0</v>
      </c>
      <c r="BB248" s="180">
        <v>0</v>
      </c>
      <c r="BC248" s="180">
        <v>0</v>
      </c>
      <c r="BD248" s="180">
        <v>1439</v>
      </c>
      <c r="BE248" s="180">
        <v>0</v>
      </c>
      <c r="BF248" s="180">
        <v>0</v>
      </c>
      <c r="BG248" s="180">
        <v>0</v>
      </c>
      <c r="BH248" s="180">
        <v>28</v>
      </c>
      <c r="BI248" s="180">
        <v>0</v>
      </c>
      <c r="BJ248" s="180">
        <v>0</v>
      </c>
      <c r="BK248" s="180">
        <v>2891</v>
      </c>
      <c r="BL248" s="180">
        <v>0</v>
      </c>
      <c r="BM248" s="180">
        <v>0</v>
      </c>
      <c r="BN248" s="180">
        <v>282</v>
      </c>
      <c r="BO248" s="180">
        <v>0</v>
      </c>
      <c r="BP248" s="180">
        <v>0</v>
      </c>
      <c r="BQ248" s="180">
        <v>0</v>
      </c>
      <c r="BR248" s="180">
        <v>0</v>
      </c>
      <c r="BS248" s="180">
        <v>0</v>
      </c>
      <c r="BT248" s="180">
        <v>0</v>
      </c>
      <c r="BU248" s="180">
        <v>0</v>
      </c>
      <c r="BV248" s="180">
        <v>0</v>
      </c>
      <c r="BW248" s="180">
        <v>0</v>
      </c>
      <c r="BX248" s="180">
        <v>0</v>
      </c>
      <c r="BY248" s="180">
        <v>7</v>
      </c>
      <c r="BZ248" s="180">
        <v>13</v>
      </c>
      <c r="CA248" s="180">
        <v>0</v>
      </c>
      <c r="CB248" s="180">
        <v>0</v>
      </c>
      <c r="CC248" s="180">
        <v>0</v>
      </c>
      <c r="CD248" s="180">
        <v>0</v>
      </c>
    </row>
    <row r="249" spans="1:82" s="632" customFormat="1" x14ac:dyDescent="0.3">
      <c r="A249" s="632">
        <v>61</v>
      </c>
      <c r="B249" s="180"/>
      <c r="C249" s="180"/>
      <c r="D249" s="180">
        <v>0</v>
      </c>
      <c r="E249" s="180">
        <v>98.45</v>
      </c>
      <c r="F249" s="180">
        <v>0</v>
      </c>
      <c r="G249" s="180">
        <v>98.18</v>
      </c>
      <c r="H249" s="180">
        <v>98.08</v>
      </c>
      <c r="I249" s="180">
        <v>99.24</v>
      </c>
      <c r="J249" s="180">
        <v>97.47</v>
      </c>
      <c r="K249" s="180">
        <v>99.58</v>
      </c>
      <c r="L249" s="180">
        <v>99.35</v>
      </c>
      <c r="M249" s="180">
        <v>99.27</v>
      </c>
      <c r="N249" s="180">
        <v>97.18</v>
      </c>
      <c r="O249" s="180">
        <v>98.92</v>
      </c>
      <c r="P249" s="180">
        <v>99.3</v>
      </c>
      <c r="Q249" s="180">
        <v>99.39</v>
      </c>
      <c r="R249" s="180">
        <v>99.9</v>
      </c>
      <c r="S249" s="180">
        <v>0</v>
      </c>
      <c r="T249" s="180">
        <v>99.41</v>
      </c>
      <c r="U249" s="180">
        <v>99.28</v>
      </c>
      <c r="V249" s="180">
        <v>97.46</v>
      </c>
      <c r="W249" s="180">
        <v>99.79</v>
      </c>
      <c r="X249" s="180">
        <v>0</v>
      </c>
      <c r="Y249" s="180">
        <v>98.78</v>
      </c>
      <c r="Z249" s="180">
        <v>96.34</v>
      </c>
      <c r="AA249" s="180">
        <v>99.52</v>
      </c>
      <c r="AB249" s="180">
        <v>97.46</v>
      </c>
      <c r="AC249" s="180">
        <v>98.68</v>
      </c>
      <c r="AD249" s="180">
        <v>97.88</v>
      </c>
      <c r="AE249" s="180">
        <v>93.46</v>
      </c>
      <c r="AF249" s="180">
        <v>99.95</v>
      </c>
      <c r="AG249" s="180">
        <v>98.6</v>
      </c>
      <c r="AH249" s="180">
        <v>95.62</v>
      </c>
      <c r="AI249" s="180">
        <v>99.44</v>
      </c>
      <c r="AJ249" s="180">
        <v>99.68</v>
      </c>
      <c r="AK249" s="180">
        <v>0</v>
      </c>
      <c r="AL249" s="180">
        <v>0</v>
      </c>
      <c r="AM249" s="180">
        <v>98.63</v>
      </c>
      <c r="AN249" s="180">
        <v>97.33</v>
      </c>
      <c r="AO249" s="180">
        <v>95.81</v>
      </c>
      <c r="AP249" s="180">
        <v>0</v>
      </c>
      <c r="AQ249" s="180">
        <v>99.37</v>
      </c>
      <c r="AR249" s="180">
        <v>96.97</v>
      </c>
      <c r="AS249" s="180">
        <v>96</v>
      </c>
      <c r="AT249" s="180">
        <v>98.42</v>
      </c>
      <c r="AU249" s="180">
        <v>0</v>
      </c>
      <c r="AV249" s="180">
        <v>99.3</v>
      </c>
      <c r="AW249" s="180">
        <v>99.62</v>
      </c>
      <c r="AX249" s="180">
        <v>98.12</v>
      </c>
      <c r="AY249" s="180">
        <v>100</v>
      </c>
      <c r="AZ249" s="180">
        <v>99.75</v>
      </c>
      <c r="BA249" s="180">
        <v>98.72</v>
      </c>
      <c r="BB249" s="180">
        <v>0</v>
      </c>
      <c r="BC249" s="180">
        <v>97.92</v>
      </c>
      <c r="BD249" s="180">
        <v>97.98</v>
      </c>
      <c r="BE249" s="180">
        <v>98.61</v>
      </c>
      <c r="BF249" s="180">
        <v>95.43</v>
      </c>
      <c r="BG249" s="180">
        <v>0</v>
      </c>
      <c r="BH249" s="180">
        <v>99.33</v>
      </c>
      <c r="BI249" s="180">
        <v>92.41</v>
      </c>
      <c r="BJ249" s="180">
        <v>97.02</v>
      </c>
      <c r="BK249" s="180">
        <v>96.34</v>
      </c>
      <c r="BL249" s="180">
        <v>0</v>
      </c>
      <c r="BM249" s="180">
        <v>98.81</v>
      </c>
      <c r="BN249" s="180">
        <v>99.86</v>
      </c>
      <c r="BO249" s="180">
        <v>99.88</v>
      </c>
      <c r="BP249" s="180">
        <v>99.36</v>
      </c>
      <c r="BQ249" s="180">
        <v>99.93</v>
      </c>
      <c r="BR249" s="180">
        <v>95.58</v>
      </c>
      <c r="BS249" s="180">
        <v>99.15</v>
      </c>
      <c r="BT249" s="180">
        <v>97.82</v>
      </c>
      <c r="BU249" s="180">
        <v>99.23</v>
      </c>
      <c r="BV249" s="180">
        <v>99.22</v>
      </c>
      <c r="BW249" s="180">
        <v>0</v>
      </c>
      <c r="BX249" s="180">
        <v>95.09</v>
      </c>
      <c r="BY249" s="180">
        <v>99.14</v>
      </c>
      <c r="BZ249" s="180">
        <v>93.56</v>
      </c>
      <c r="CA249" s="180">
        <v>98.15</v>
      </c>
      <c r="CB249" s="180">
        <v>99.63</v>
      </c>
      <c r="CC249" s="180">
        <v>0</v>
      </c>
      <c r="CD249" s="180">
        <v>97.47</v>
      </c>
    </row>
    <row r="250" spans="1:82" x14ac:dyDescent="0.3">
      <c r="A250" s="180">
        <v>102</v>
      </c>
      <c r="C250" s="180"/>
      <c r="D250" s="180">
        <v>0</v>
      </c>
      <c r="E250" s="180">
        <v>98.22</v>
      </c>
      <c r="F250" s="180">
        <v>0</v>
      </c>
      <c r="G250" s="180">
        <v>98.03</v>
      </c>
      <c r="H250" s="180">
        <v>97.79</v>
      </c>
      <c r="I250" s="180">
        <v>99.18</v>
      </c>
      <c r="J250" s="180">
        <v>97.21</v>
      </c>
      <c r="K250" s="180">
        <v>99.53</v>
      </c>
      <c r="L250" s="180">
        <v>99.3</v>
      </c>
      <c r="M250" s="180">
        <v>99.21</v>
      </c>
      <c r="N250" s="180">
        <v>96.71</v>
      </c>
      <c r="O250" s="180">
        <v>98.86</v>
      </c>
      <c r="P250" s="180">
        <v>99.13</v>
      </c>
      <c r="Q250" s="180">
        <v>99.33</v>
      </c>
      <c r="R250" s="180">
        <v>99.9</v>
      </c>
      <c r="S250" s="180">
        <v>0</v>
      </c>
      <c r="T250" s="180">
        <v>99.43</v>
      </c>
      <c r="U250" s="180">
        <v>99.24</v>
      </c>
      <c r="V250" s="180">
        <v>97.26</v>
      </c>
      <c r="W250" s="180">
        <v>99.78</v>
      </c>
      <c r="X250" s="180">
        <v>0</v>
      </c>
      <c r="Y250" s="180">
        <v>98.7</v>
      </c>
      <c r="Z250" s="180">
        <v>95.95</v>
      </c>
      <c r="AA250" s="180">
        <v>99.48</v>
      </c>
      <c r="AB250" s="180">
        <v>97.16</v>
      </c>
      <c r="AC250" s="180">
        <v>98.55</v>
      </c>
      <c r="AD250" s="180">
        <v>97.55</v>
      </c>
      <c r="AE250" s="180">
        <v>93.17</v>
      </c>
      <c r="AF250" s="180">
        <v>99.95</v>
      </c>
      <c r="AG250" s="180">
        <v>98.4</v>
      </c>
      <c r="AH250" s="180">
        <v>95.19</v>
      </c>
      <c r="AI250" s="180">
        <v>99.38</v>
      </c>
      <c r="AJ250" s="180">
        <v>99.66</v>
      </c>
      <c r="AK250" s="180">
        <v>0</v>
      </c>
      <c r="AL250" s="180">
        <v>0</v>
      </c>
      <c r="AM250" s="180">
        <v>98.49</v>
      </c>
      <c r="AN250" s="180">
        <v>97.1</v>
      </c>
      <c r="AO250" s="180">
        <v>95.06</v>
      </c>
      <c r="AP250" s="180">
        <v>0</v>
      </c>
      <c r="AQ250" s="180">
        <v>99.35</v>
      </c>
      <c r="AR250" s="180">
        <v>96.72</v>
      </c>
      <c r="AS250" s="180">
        <v>95.57</v>
      </c>
      <c r="AT250" s="180">
        <v>98.32</v>
      </c>
      <c r="AU250" s="180">
        <v>0</v>
      </c>
      <c r="AV250" s="180">
        <v>99.27</v>
      </c>
      <c r="AW250" s="180">
        <v>99.57</v>
      </c>
      <c r="AX250" s="180">
        <v>97.88</v>
      </c>
      <c r="AY250" s="180">
        <v>100</v>
      </c>
      <c r="AZ250" s="180">
        <v>99.74</v>
      </c>
      <c r="BA250" s="180">
        <v>98.65</v>
      </c>
      <c r="BB250" s="180">
        <v>0</v>
      </c>
      <c r="BC250" s="180">
        <v>97.61</v>
      </c>
      <c r="BD250" s="180">
        <v>97.77</v>
      </c>
      <c r="BE250" s="180">
        <v>98.25</v>
      </c>
      <c r="BF250" s="180">
        <v>94.82</v>
      </c>
      <c r="BG250" s="180">
        <v>0</v>
      </c>
      <c r="BH250" s="180">
        <v>99.36</v>
      </c>
      <c r="BI250" s="180">
        <v>90.89</v>
      </c>
      <c r="BJ250" s="180">
        <v>96.78</v>
      </c>
      <c r="BK250" s="180">
        <v>96.32</v>
      </c>
      <c r="BL250" s="180">
        <v>0</v>
      </c>
      <c r="BM250" s="180">
        <v>98.69</v>
      </c>
      <c r="BN250" s="180">
        <v>99.87</v>
      </c>
      <c r="BO250" s="180">
        <v>99.87</v>
      </c>
      <c r="BP250" s="180">
        <v>99.27</v>
      </c>
      <c r="BQ250" s="180">
        <v>99.92</v>
      </c>
      <c r="BR250" s="180">
        <v>95.33</v>
      </c>
      <c r="BS250" s="180">
        <v>99.11</v>
      </c>
      <c r="BT250" s="180">
        <v>97.58</v>
      </c>
      <c r="BU250" s="180">
        <v>99.14</v>
      </c>
      <c r="BV250" s="180">
        <v>99.13</v>
      </c>
      <c r="BW250" s="180">
        <v>0</v>
      </c>
      <c r="BX250" s="180">
        <v>94.33</v>
      </c>
      <c r="BY250" s="180">
        <v>99.05</v>
      </c>
      <c r="BZ250" s="180">
        <v>92.66</v>
      </c>
      <c r="CA250" s="180">
        <v>97.77</v>
      </c>
      <c r="CB250" s="180">
        <v>99.58</v>
      </c>
      <c r="CC250" s="180">
        <v>0</v>
      </c>
      <c r="CD250" s="180">
        <v>96.45</v>
      </c>
    </row>
    <row r="251" spans="1:82" x14ac:dyDescent="0.3">
      <c r="A251" s="180">
        <v>103</v>
      </c>
      <c r="C251" s="180"/>
      <c r="D251" s="180">
        <v>0</v>
      </c>
      <c r="E251" s="180">
        <v>100</v>
      </c>
      <c r="F251" s="180">
        <v>0</v>
      </c>
      <c r="G251" s="180">
        <v>99.38</v>
      </c>
      <c r="H251" s="180">
        <v>100</v>
      </c>
      <c r="I251" s="180">
        <v>100</v>
      </c>
      <c r="J251" s="180">
        <v>100</v>
      </c>
      <c r="K251" s="180">
        <v>100</v>
      </c>
      <c r="L251" s="180">
        <v>100</v>
      </c>
      <c r="M251" s="180">
        <v>100</v>
      </c>
      <c r="N251" s="180">
        <v>100</v>
      </c>
      <c r="O251" s="180">
        <v>100</v>
      </c>
      <c r="P251" s="180">
        <v>100</v>
      </c>
      <c r="Q251" s="180">
        <v>100</v>
      </c>
      <c r="R251" s="180">
        <v>99.98</v>
      </c>
      <c r="S251" s="180">
        <v>0</v>
      </c>
      <c r="T251" s="180">
        <v>99.22</v>
      </c>
      <c r="U251" s="180">
        <v>100</v>
      </c>
      <c r="V251" s="180">
        <v>100</v>
      </c>
      <c r="W251" s="180">
        <v>100</v>
      </c>
      <c r="X251" s="180">
        <v>0</v>
      </c>
      <c r="Y251" s="180">
        <v>99.58</v>
      </c>
      <c r="Z251" s="180">
        <v>100</v>
      </c>
      <c r="AA251" s="180">
        <v>100</v>
      </c>
      <c r="AB251" s="180">
        <v>100</v>
      </c>
      <c r="AC251" s="180">
        <v>100</v>
      </c>
      <c r="AD251" s="180">
        <v>100</v>
      </c>
      <c r="AE251" s="180">
        <v>100</v>
      </c>
      <c r="AF251" s="180">
        <v>100</v>
      </c>
      <c r="AG251" s="180">
        <v>100</v>
      </c>
      <c r="AH251" s="180">
        <v>100</v>
      </c>
      <c r="AI251" s="180">
        <v>100</v>
      </c>
      <c r="AJ251" s="180">
        <v>100</v>
      </c>
      <c r="AK251" s="180">
        <v>0</v>
      </c>
      <c r="AL251" s="180">
        <v>0</v>
      </c>
      <c r="AM251" s="180">
        <v>100</v>
      </c>
      <c r="AN251" s="180">
        <v>99.42</v>
      </c>
      <c r="AO251" s="180">
        <v>100</v>
      </c>
      <c r="AP251" s="180">
        <v>0</v>
      </c>
      <c r="AQ251" s="180">
        <v>100</v>
      </c>
      <c r="AR251" s="180">
        <v>100</v>
      </c>
      <c r="AS251" s="180">
        <v>100</v>
      </c>
      <c r="AT251" s="180">
        <v>99.79</v>
      </c>
      <c r="AU251" s="180">
        <v>0</v>
      </c>
      <c r="AV251" s="180">
        <v>100</v>
      </c>
      <c r="AW251" s="180">
        <v>100</v>
      </c>
      <c r="AX251" s="180">
        <v>100</v>
      </c>
      <c r="AY251" s="180">
        <v>100</v>
      </c>
      <c r="AZ251" s="180">
        <v>100</v>
      </c>
      <c r="BA251" s="180">
        <v>100</v>
      </c>
      <c r="BB251" s="180">
        <v>0</v>
      </c>
      <c r="BC251" s="180">
        <v>100</v>
      </c>
      <c r="BD251" s="180">
        <v>99.65</v>
      </c>
      <c r="BE251" s="180">
        <v>100</v>
      </c>
      <c r="BF251" s="180">
        <v>100</v>
      </c>
      <c r="BG251" s="180">
        <v>0</v>
      </c>
      <c r="BH251" s="180">
        <v>99.1</v>
      </c>
      <c r="BI251" s="180">
        <v>100</v>
      </c>
      <c r="BJ251" s="180">
        <v>100</v>
      </c>
      <c r="BK251" s="180">
        <v>96.62</v>
      </c>
      <c r="BL251" s="180">
        <v>0</v>
      </c>
      <c r="BM251" s="180">
        <v>100</v>
      </c>
      <c r="BN251" s="180">
        <v>99.52</v>
      </c>
      <c r="BO251" s="180">
        <v>100</v>
      </c>
      <c r="BP251" s="180">
        <v>100</v>
      </c>
      <c r="BQ251" s="180">
        <v>100</v>
      </c>
      <c r="BR251" s="180">
        <v>100</v>
      </c>
      <c r="BS251" s="180">
        <v>100</v>
      </c>
      <c r="BT251" s="180">
        <v>100</v>
      </c>
      <c r="BU251" s="180">
        <v>100</v>
      </c>
      <c r="BV251" s="180">
        <v>100</v>
      </c>
      <c r="BW251" s="180">
        <v>0</v>
      </c>
      <c r="BX251" s="180">
        <v>100</v>
      </c>
      <c r="BY251" s="180">
        <v>99.68</v>
      </c>
      <c r="BZ251" s="180">
        <v>99.86</v>
      </c>
      <c r="CA251" s="180">
        <v>100</v>
      </c>
      <c r="CB251" s="180">
        <v>100</v>
      </c>
      <c r="CC251" s="180">
        <v>0</v>
      </c>
      <c r="CD251" s="180">
        <v>100</v>
      </c>
    </row>
    <row r="252" spans="1:82" s="643" customFormat="1" x14ac:dyDescent="0.3">
      <c r="A252" s="643">
        <v>544</v>
      </c>
      <c r="C252" s="643" t="s">
        <v>2894</v>
      </c>
    </row>
    <row r="253" spans="1:82" s="643" customFormat="1" x14ac:dyDescent="0.3">
      <c r="A253" s="643">
        <v>545</v>
      </c>
      <c r="C253" s="643" t="s">
        <v>2894</v>
      </c>
    </row>
    <row r="254" spans="1:82" s="632" customFormat="1" x14ac:dyDescent="0.3">
      <c r="A254" s="632">
        <v>624</v>
      </c>
      <c r="B254" s="180"/>
      <c r="C254" s="643" t="s">
        <v>2894</v>
      </c>
      <c r="D254" s="180">
        <v>0</v>
      </c>
      <c r="E254" s="180">
        <v>1</v>
      </c>
      <c r="F254" s="180">
        <v>0</v>
      </c>
      <c r="G254" s="180">
        <v>1</v>
      </c>
      <c r="H254" s="180">
        <v>2</v>
      </c>
      <c r="I254" s="180">
        <v>2</v>
      </c>
      <c r="J254" s="180">
        <v>1</v>
      </c>
      <c r="K254" s="180">
        <v>1</v>
      </c>
      <c r="L254" s="180">
        <v>1</v>
      </c>
      <c r="M254" s="180">
        <v>1</v>
      </c>
      <c r="N254" s="180">
        <v>1</v>
      </c>
      <c r="O254" s="180">
        <v>1</v>
      </c>
      <c r="P254" s="180">
        <v>1</v>
      </c>
      <c r="Q254" s="180">
        <v>2</v>
      </c>
      <c r="R254" s="180">
        <v>1</v>
      </c>
      <c r="S254" s="180">
        <v>0</v>
      </c>
      <c r="T254" s="180">
        <v>1</v>
      </c>
      <c r="U254" s="180">
        <v>2</v>
      </c>
      <c r="V254" s="180">
        <v>2</v>
      </c>
      <c r="W254" s="180">
        <v>1</v>
      </c>
      <c r="X254" s="180">
        <v>0</v>
      </c>
      <c r="Y254" s="180">
        <v>2</v>
      </c>
      <c r="Z254" s="180">
        <v>1</v>
      </c>
      <c r="AA254" s="180">
        <v>1</v>
      </c>
      <c r="AB254" s="180">
        <v>1</v>
      </c>
      <c r="AC254" s="180">
        <v>1</v>
      </c>
      <c r="AD254" s="180">
        <v>1</v>
      </c>
      <c r="AE254" s="180">
        <v>1</v>
      </c>
      <c r="AF254" s="180">
        <v>2</v>
      </c>
      <c r="AG254" s="180">
        <v>1</v>
      </c>
      <c r="AH254" s="180">
        <v>1</v>
      </c>
      <c r="AI254" s="180">
        <v>1</v>
      </c>
      <c r="AJ254" s="180">
        <v>1</v>
      </c>
      <c r="AK254" s="180">
        <v>0</v>
      </c>
      <c r="AL254" s="180">
        <v>0</v>
      </c>
      <c r="AM254" s="180">
        <v>1</v>
      </c>
      <c r="AN254" s="180">
        <v>2</v>
      </c>
      <c r="AO254" s="180">
        <v>1</v>
      </c>
      <c r="AP254" s="180">
        <v>2</v>
      </c>
      <c r="AQ254" s="180">
        <v>1</v>
      </c>
      <c r="AR254" s="180">
        <v>1</v>
      </c>
      <c r="AS254" s="180">
        <v>0</v>
      </c>
      <c r="AT254" s="180">
        <v>2</v>
      </c>
      <c r="AU254" s="180">
        <v>0</v>
      </c>
      <c r="AV254" s="180">
        <v>2</v>
      </c>
      <c r="AW254" s="180">
        <v>1</v>
      </c>
      <c r="AX254" s="180">
        <v>1</v>
      </c>
      <c r="AY254" s="180">
        <v>2</v>
      </c>
      <c r="AZ254" s="180">
        <v>2</v>
      </c>
      <c r="BA254" s="180">
        <v>1</v>
      </c>
      <c r="BB254" s="180">
        <v>2</v>
      </c>
      <c r="BC254" s="180">
        <v>1</v>
      </c>
      <c r="BD254" s="180">
        <v>1</v>
      </c>
      <c r="BE254" s="180">
        <v>2</v>
      </c>
      <c r="BF254" s="180">
        <v>2</v>
      </c>
      <c r="BG254" s="180">
        <v>0</v>
      </c>
      <c r="BH254" s="180">
        <v>1</v>
      </c>
      <c r="BI254" s="180">
        <v>1</v>
      </c>
      <c r="BJ254" s="180">
        <v>1</v>
      </c>
      <c r="BK254" s="180">
        <v>2</v>
      </c>
      <c r="BL254" s="180">
        <v>0</v>
      </c>
      <c r="BM254" s="180">
        <v>1</v>
      </c>
      <c r="BN254" s="180">
        <v>2</v>
      </c>
      <c r="BO254" s="180">
        <v>1</v>
      </c>
      <c r="BP254" s="180">
        <v>2</v>
      </c>
      <c r="BQ254" s="180">
        <v>1</v>
      </c>
      <c r="BR254" s="180">
        <v>2</v>
      </c>
      <c r="BS254" s="180">
        <v>1</v>
      </c>
      <c r="BT254" s="180">
        <v>1</v>
      </c>
      <c r="BU254" s="180">
        <v>2</v>
      </c>
      <c r="BV254" s="180">
        <v>1</v>
      </c>
      <c r="BW254" s="180">
        <v>0</v>
      </c>
      <c r="BX254" s="180">
        <v>1</v>
      </c>
      <c r="BY254" s="180">
        <v>1</v>
      </c>
      <c r="BZ254" s="180">
        <v>1</v>
      </c>
      <c r="CA254" s="180">
        <v>1</v>
      </c>
      <c r="CB254" s="180">
        <v>1</v>
      </c>
      <c r="CC254" s="180">
        <v>0</v>
      </c>
      <c r="CD254" s="180">
        <v>1</v>
      </c>
    </row>
    <row r="255" spans="1:82" x14ac:dyDescent="0.3">
      <c r="A255" s="180">
        <v>648</v>
      </c>
      <c r="C255" s="180"/>
      <c r="D255" s="180">
        <v>0</v>
      </c>
      <c r="E255" s="180">
        <v>0.45</v>
      </c>
      <c r="F255" s="180">
        <v>0</v>
      </c>
      <c r="G255" s="180">
        <v>0.22</v>
      </c>
      <c r="H255" s="180">
        <v>0</v>
      </c>
      <c r="I255" s="180">
        <v>0.19</v>
      </c>
      <c r="J255" s="180">
        <v>0</v>
      </c>
      <c r="K255" s="180">
        <v>2.5000000000000001E-2</v>
      </c>
      <c r="L255" s="180">
        <v>0</v>
      </c>
      <c r="M255" s="180">
        <v>0.255</v>
      </c>
      <c r="N255" s="180">
        <v>0.22</v>
      </c>
      <c r="O255" s="180">
        <v>0.28999999999999998</v>
      </c>
      <c r="P255" s="180">
        <v>0.13</v>
      </c>
      <c r="Q255" s="180">
        <v>0.61629999999999996</v>
      </c>
      <c r="R255" s="180">
        <v>0.43</v>
      </c>
      <c r="S255" s="180">
        <v>0</v>
      </c>
      <c r="T255" s="180">
        <v>0.57999999999999996</v>
      </c>
      <c r="U255" s="180">
        <v>0.38</v>
      </c>
      <c r="V255" s="180">
        <v>0.56999999999999995</v>
      </c>
      <c r="W255" s="180">
        <v>0.36</v>
      </c>
      <c r="X255" s="180">
        <v>0</v>
      </c>
      <c r="Y255" s="180">
        <v>0.6</v>
      </c>
      <c r="Z255" s="180">
        <v>0.56999999999999995</v>
      </c>
      <c r="AA255" s="180">
        <v>0.48499999999999999</v>
      </c>
      <c r="AB255" s="180">
        <v>0.64</v>
      </c>
      <c r="AC255" s="180">
        <v>0.505</v>
      </c>
      <c r="AD255" s="180">
        <v>0</v>
      </c>
      <c r="AE255" s="180">
        <v>0</v>
      </c>
      <c r="AF255" s="180">
        <v>0.26500000000000001</v>
      </c>
      <c r="AG255" s="180">
        <v>0.57999999999999996</v>
      </c>
      <c r="AH255" s="180">
        <v>0.2</v>
      </c>
      <c r="AI255" s="180">
        <v>0.48220000000000002</v>
      </c>
      <c r="AJ255" s="180">
        <v>0.16</v>
      </c>
      <c r="AK255" s="180">
        <v>0</v>
      </c>
      <c r="AL255" s="180">
        <v>0</v>
      </c>
      <c r="AM255" s="180">
        <v>0.54</v>
      </c>
      <c r="AN255" s="180">
        <v>0.38</v>
      </c>
      <c r="AO255" s="180">
        <v>0.68</v>
      </c>
      <c r="AP255" s="180">
        <v>0</v>
      </c>
      <c r="AQ255" s="180">
        <v>0</v>
      </c>
      <c r="AR255" s="180">
        <v>0.52</v>
      </c>
      <c r="AS255" s="180">
        <v>0.24</v>
      </c>
      <c r="AT255" s="180">
        <v>0.39</v>
      </c>
      <c r="AU255" s="180">
        <v>0</v>
      </c>
      <c r="AV255" s="180">
        <v>0.28000000000000003</v>
      </c>
      <c r="AW255" s="180">
        <v>0.08</v>
      </c>
      <c r="AX255" s="180">
        <v>0.41</v>
      </c>
      <c r="AY255" s="180">
        <v>0.16389999999999999</v>
      </c>
      <c r="AZ255" s="180">
        <v>0.32</v>
      </c>
      <c r="BA255" s="180">
        <v>0.22</v>
      </c>
      <c r="BB255" s="180">
        <v>0</v>
      </c>
      <c r="BC255" s="180">
        <v>0.21249999999999999</v>
      </c>
      <c r="BD255" s="180">
        <v>0.64</v>
      </c>
      <c r="BE255" s="180">
        <v>0</v>
      </c>
      <c r="BF255" s="180">
        <v>0</v>
      </c>
      <c r="BG255" s="180">
        <v>0</v>
      </c>
      <c r="BH255" s="180">
        <v>0.15</v>
      </c>
      <c r="BI255" s="180">
        <v>0.3</v>
      </c>
      <c r="BJ255" s="180">
        <v>0</v>
      </c>
      <c r="BK255" s="180">
        <v>0.64</v>
      </c>
      <c r="BL255" s="180">
        <v>0</v>
      </c>
      <c r="BM255" s="180">
        <v>0.56999999999999995</v>
      </c>
      <c r="BN255" s="180">
        <v>0.20699999999999999</v>
      </c>
      <c r="BO255" s="180">
        <v>0.46</v>
      </c>
      <c r="BP255" s="180">
        <v>0.4</v>
      </c>
      <c r="BQ255" s="180">
        <v>0.3</v>
      </c>
      <c r="BR255" s="180">
        <v>0.46</v>
      </c>
      <c r="BS255" s="180">
        <v>0.33</v>
      </c>
      <c r="BT255" s="180">
        <v>0.55000000000000004</v>
      </c>
      <c r="BU255" s="180">
        <v>0.43330000000000002</v>
      </c>
      <c r="BV255" s="180">
        <v>0.08</v>
      </c>
      <c r="BW255" s="180">
        <v>0</v>
      </c>
      <c r="BX255" s="180">
        <v>0.3</v>
      </c>
      <c r="BY255" s="180">
        <v>0.05</v>
      </c>
      <c r="BZ255" s="180">
        <v>0.38</v>
      </c>
      <c r="CA255" s="180">
        <v>0.33</v>
      </c>
      <c r="CB255" s="180">
        <v>0.56000000000000005</v>
      </c>
      <c r="CC255" s="180">
        <v>0</v>
      </c>
      <c r="CD255" s="180">
        <v>2E-3</v>
      </c>
    </row>
    <row r="256" spans="1:82" s="632" customFormat="1" x14ac:dyDescent="0.3">
      <c r="A256" s="632">
        <v>991</v>
      </c>
      <c r="B256" s="180"/>
      <c r="C256" s="180"/>
      <c r="D256" s="180">
        <v>0</v>
      </c>
      <c r="E256" s="180">
        <v>23</v>
      </c>
      <c r="F256" s="180">
        <v>0</v>
      </c>
      <c r="G256" s="180">
        <v>22</v>
      </c>
      <c r="H256" s="180">
        <v>23</v>
      </c>
      <c r="I256" s="180">
        <v>0</v>
      </c>
      <c r="J256" s="180">
        <v>23</v>
      </c>
      <c r="K256" s="180">
        <v>23</v>
      </c>
      <c r="L256" s="180">
        <v>23</v>
      </c>
      <c r="M256" s="180">
        <v>22</v>
      </c>
      <c r="N256" s="180">
        <v>23</v>
      </c>
      <c r="O256" s="180">
        <v>23</v>
      </c>
      <c r="P256" s="180">
        <v>23</v>
      </c>
      <c r="Q256" s="180">
        <v>23</v>
      </c>
      <c r="R256" s="180">
        <v>22</v>
      </c>
      <c r="S256" s="180">
        <v>0</v>
      </c>
      <c r="T256" s="180">
        <v>0</v>
      </c>
      <c r="U256" s="180">
        <v>23</v>
      </c>
      <c r="V256" s="180">
        <v>23</v>
      </c>
      <c r="W256" s="180">
        <v>23</v>
      </c>
      <c r="X256" s="180">
        <v>0</v>
      </c>
      <c r="Y256" s="180">
        <v>0</v>
      </c>
      <c r="Z256" s="180">
        <v>0</v>
      </c>
      <c r="AA256" s="180">
        <v>23</v>
      </c>
      <c r="AB256" s="180">
        <v>23</v>
      </c>
      <c r="AC256" s="180">
        <v>23</v>
      </c>
      <c r="AD256" s="180">
        <v>23</v>
      </c>
      <c r="AE256" s="180">
        <v>0</v>
      </c>
      <c r="AF256" s="180">
        <v>23</v>
      </c>
      <c r="AG256" s="180">
        <v>23</v>
      </c>
      <c r="AH256" s="180">
        <v>22</v>
      </c>
      <c r="AI256" s="180">
        <v>23</v>
      </c>
      <c r="AJ256" s="180">
        <v>22</v>
      </c>
      <c r="AK256" s="180">
        <v>0</v>
      </c>
      <c r="AL256" s="180">
        <v>0</v>
      </c>
      <c r="AM256" s="180">
        <v>23</v>
      </c>
      <c r="AN256" s="180">
        <v>23</v>
      </c>
      <c r="AO256" s="180">
        <v>23</v>
      </c>
      <c r="AP256" s="180">
        <v>0</v>
      </c>
      <c r="AQ256" s="180">
        <v>0</v>
      </c>
      <c r="AR256" s="180">
        <v>23</v>
      </c>
      <c r="AS256" s="180">
        <v>22</v>
      </c>
      <c r="AT256" s="180">
        <v>23</v>
      </c>
      <c r="AU256" s="180">
        <v>0</v>
      </c>
      <c r="AV256" s="180">
        <v>22</v>
      </c>
      <c r="AW256" s="180">
        <v>20</v>
      </c>
      <c r="AX256" s="180">
        <v>23</v>
      </c>
      <c r="AY256" s="180">
        <v>23</v>
      </c>
      <c r="AZ256" s="180">
        <v>0</v>
      </c>
      <c r="BA256" s="180">
        <v>23</v>
      </c>
      <c r="BB256" s="180">
        <v>22</v>
      </c>
      <c r="BC256" s="180">
        <v>23</v>
      </c>
      <c r="BD256" s="180">
        <v>0</v>
      </c>
      <c r="BE256" s="180">
        <v>23</v>
      </c>
      <c r="BF256" s="180">
        <v>22</v>
      </c>
      <c r="BG256" s="180">
        <v>0</v>
      </c>
      <c r="BH256" s="180">
        <v>0</v>
      </c>
      <c r="BI256" s="180">
        <v>0</v>
      </c>
      <c r="BJ256" s="180">
        <v>0</v>
      </c>
      <c r="BK256" s="180">
        <v>22</v>
      </c>
      <c r="BL256" s="180">
        <v>0</v>
      </c>
      <c r="BM256" s="180">
        <v>23</v>
      </c>
      <c r="BN256" s="180">
        <v>23</v>
      </c>
      <c r="BO256" s="180">
        <v>23</v>
      </c>
      <c r="BP256" s="180">
        <v>23</v>
      </c>
      <c r="BQ256" s="180">
        <v>22</v>
      </c>
      <c r="BR256" s="180">
        <v>23</v>
      </c>
      <c r="BS256" s="180">
        <v>23</v>
      </c>
      <c r="BT256" s="180">
        <v>23</v>
      </c>
      <c r="BU256" s="180">
        <v>23</v>
      </c>
      <c r="BV256" s="180">
        <v>23</v>
      </c>
      <c r="BW256" s="180">
        <v>0</v>
      </c>
      <c r="BX256" s="180">
        <v>0</v>
      </c>
      <c r="BY256" s="180">
        <v>0</v>
      </c>
      <c r="BZ256" s="180">
        <v>22</v>
      </c>
      <c r="CA256" s="180">
        <v>0</v>
      </c>
      <c r="CB256" s="180">
        <v>0</v>
      </c>
      <c r="CC256" s="180">
        <v>0</v>
      </c>
      <c r="CD256" s="180">
        <v>22</v>
      </c>
    </row>
    <row r="257" spans="1:82" s="968" customFormat="1" x14ac:dyDescent="0.3">
      <c r="A257" s="968" t="s">
        <v>2892</v>
      </c>
    </row>
    <row r="258" spans="1:82" s="643" customFormat="1" x14ac:dyDescent="0.3">
      <c r="A258" s="643">
        <v>620</v>
      </c>
      <c r="C258" s="643" t="s">
        <v>2894</v>
      </c>
    </row>
    <row r="259" spans="1:82" x14ac:dyDescent="0.3">
      <c r="C259" s="180"/>
    </row>
    <row r="260" spans="1:82" s="632" customFormat="1" x14ac:dyDescent="0.3">
      <c r="B260" s="180"/>
      <c r="C260" s="180"/>
      <c r="D260" s="180"/>
      <c r="E260" s="180"/>
      <c r="F260" s="180"/>
      <c r="G260" s="180"/>
      <c r="H260" s="180"/>
      <c r="I260" s="180"/>
      <c r="J260" s="180"/>
      <c r="K260" s="180"/>
      <c r="L260" s="180"/>
      <c r="M260" s="180"/>
      <c r="N260" s="180"/>
      <c r="O260" s="180"/>
      <c r="P260" s="180"/>
      <c r="Q260" s="180"/>
      <c r="R260" s="180"/>
      <c r="S260" s="180"/>
      <c r="T260" s="180"/>
      <c r="U260" s="180"/>
      <c r="V260" s="180"/>
      <c r="W260" s="180"/>
      <c r="X260" s="180"/>
      <c r="Y260" s="180"/>
      <c r="Z260" s="180"/>
      <c r="AA260" s="180"/>
      <c r="AB260" s="180"/>
      <c r="AC260" s="180"/>
      <c r="AD260" s="180"/>
      <c r="AE260" s="180"/>
      <c r="AF260" s="180"/>
      <c r="AG260" s="180"/>
      <c r="AH260" s="180"/>
      <c r="AI260" s="180"/>
      <c r="AJ260" s="180"/>
      <c r="AK260" s="180"/>
      <c r="AL260" s="180"/>
      <c r="AM260" s="180"/>
      <c r="AN260" s="180"/>
      <c r="AO260" s="180"/>
      <c r="AP260" s="180"/>
      <c r="AQ260" s="180"/>
      <c r="AR260" s="180"/>
      <c r="AS260" s="180"/>
      <c r="AT260" s="180"/>
      <c r="AU260" s="180"/>
      <c r="AV260" s="180"/>
      <c r="AW260" s="180"/>
      <c r="AX260" s="180"/>
      <c r="AY260" s="180"/>
      <c r="AZ260" s="180"/>
      <c r="BA260" s="180"/>
      <c r="BB260" s="180"/>
      <c r="BC260" s="180"/>
      <c r="BD260" s="180"/>
      <c r="BE260" s="180"/>
      <c r="BF260" s="180"/>
      <c r="BG260" s="180"/>
      <c r="BH260" s="180"/>
      <c r="BI260" s="180"/>
      <c r="BJ260" s="180"/>
      <c r="BK260" s="180"/>
      <c r="BL260" s="180"/>
      <c r="BM260" s="180"/>
      <c r="BN260" s="180"/>
      <c r="BO260" s="180"/>
      <c r="BP260" s="180"/>
      <c r="BQ260" s="180"/>
      <c r="BR260" s="180"/>
      <c r="BS260" s="180"/>
      <c r="BT260" s="180"/>
      <c r="BU260" s="180"/>
      <c r="BV260" s="180"/>
    </row>
    <row r="261" spans="1:82" x14ac:dyDescent="0.3">
      <c r="C261" s="180"/>
      <c r="CD261" s="971">
        <f>SUM(CD3:CD260)</f>
        <v>7227458.9220000003</v>
      </c>
    </row>
    <row r="262" spans="1:82" s="632" customFormat="1" x14ac:dyDescent="0.3">
      <c r="B262" s="180"/>
      <c r="C262" s="180"/>
      <c r="D262" s="180"/>
      <c r="E262" s="180"/>
      <c r="F262" s="180"/>
      <c r="G262" s="180"/>
      <c r="H262" s="180"/>
      <c r="I262" s="180"/>
      <c r="J262" s="180"/>
      <c r="K262" s="180"/>
      <c r="L262" s="180"/>
      <c r="M262" s="180"/>
      <c r="N262" s="180"/>
      <c r="O262" s="180"/>
      <c r="P262" s="180"/>
      <c r="Q262" s="180"/>
      <c r="R262" s="180"/>
      <c r="S262" s="180"/>
      <c r="T262" s="180"/>
      <c r="U262" s="180"/>
      <c r="V262" s="180"/>
      <c r="W262" s="180"/>
      <c r="X262" s="180"/>
      <c r="Y262" s="180"/>
      <c r="Z262" s="180"/>
      <c r="AA262" s="180"/>
      <c r="AB262" s="180"/>
      <c r="AC262" s="180"/>
      <c r="AD262" s="180"/>
      <c r="AE262" s="180"/>
      <c r="AF262" s="180"/>
      <c r="AG262" s="180"/>
      <c r="AH262" s="180"/>
      <c r="AI262" s="180"/>
      <c r="AJ262" s="180"/>
      <c r="AK262" s="180"/>
      <c r="AL262" s="180"/>
      <c r="AM262" s="180"/>
      <c r="AN262" s="180"/>
      <c r="AO262" s="180"/>
      <c r="AP262" s="180"/>
      <c r="AQ262" s="180"/>
      <c r="AR262" s="180"/>
      <c r="AS262" s="180"/>
      <c r="AT262" s="180"/>
      <c r="AU262" s="180"/>
      <c r="AV262" s="180"/>
      <c r="AW262" s="180"/>
      <c r="AX262" s="180"/>
      <c r="AY262" s="180"/>
      <c r="AZ262" s="180"/>
      <c r="BA262" s="180"/>
      <c r="BB262" s="180"/>
      <c r="BC262" s="180"/>
      <c r="BD262" s="180"/>
      <c r="BE262" s="180"/>
      <c r="BF262" s="180"/>
      <c r="BG262" s="180"/>
      <c r="BH262" s="180"/>
      <c r="BI262" s="180"/>
      <c r="BJ262" s="180"/>
      <c r="BK262" s="180"/>
      <c r="BL262" s="180"/>
      <c r="BM262" s="180"/>
      <c r="BN262" s="180"/>
      <c r="BO262" s="180"/>
      <c r="BP262" s="180"/>
      <c r="BQ262" s="180"/>
      <c r="BR262" s="180"/>
      <c r="BS262" s="180"/>
      <c r="BT262" s="180"/>
      <c r="BU262" s="180"/>
      <c r="BV262" s="180"/>
    </row>
    <row r="263" spans="1:82" x14ac:dyDescent="0.3">
      <c r="C263" s="180"/>
    </row>
    <row r="264" spans="1:82" x14ac:dyDescent="0.3">
      <c r="C264" s="180"/>
    </row>
    <row r="265" spans="1:82" x14ac:dyDescent="0.3">
      <c r="C265" s="180"/>
    </row>
    <row r="266" spans="1:82" s="632" customFormat="1" x14ac:dyDescent="0.3">
      <c r="B266" s="180"/>
      <c r="C266" s="180"/>
      <c r="D266" s="180"/>
      <c r="E266" s="180"/>
      <c r="F266" s="180"/>
      <c r="G266" s="180"/>
      <c r="H266" s="180"/>
      <c r="I266" s="180"/>
      <c r="J266" s="180"/>
      <c r="K266" s="180"/>
      <c r="L266" s="180"/>
      <c r="M266" s="180"/>
      <c r="N266" s="180"/>
      <c r="O266" s="180"/>
      <c r="P266" s="180"/>
      <c r="Q266" s="180"/>
      <c r="R266" s="180"/>
      <c r="S266" s="180"/>
      <c r="T266" s="180"/>
      <c r="U266" s="180"/>
      <c r="V266" s="180"/>
      <c r="W266" s="180"/>
      <c r="X266" s="180"/>
      <c r="Y266" s="180"/>
      <c r="Z266" s="180"/>
      <c r="AA266" s="180"/>
      <c r="AB266" s="180"/>
      <c r="AC266" s="180"/>
      <c r="AD266" s="180"/>
      <c r="AE266" s="180"/>
      <c r="AF266" s="180"/>
      <c r="AG266" s="180"/>
      <c r="AH266" s="180"/>
      <c r="AI266" s="180"/>
      <c r="AJ266" s="180"/>
      <c r="AK266" s="180"/>
      <c r="AL266" s="180"/>
      <c r="AM266" s="180"/>
      <c r="AN266" s="180"/>
      <c r="AO266" s="180"/>
      <c r="AP266" s="180"/>
      <c r="AQ266" s="180"/>
      <c r="AR266" s="180"/>
      <c r="AS266" s="180"/>
      <c r="AT266" s="180"/>
      <c r="AU266" s="180"/>
      <c r="AV266" s="180"/>
      <c r="AW266" s="180"/>
      <c r="AX266" s="180"/>
      <c r="AY266" s="180"/>
      <c r="AZ266" s="180"/>
      <c r="BA266" s="180"/>
      <c r="BB266" s="180"/>
      <c r="BC266" s="180"/>
      <c r="BD266" s="180"/>
      <c r="BE266" s="180"/>
      <c r="BF266" s="180"/>
      <c r="BG266" s="180"/>
      <c r="BH266" s="180"/>
      <c r="BI266" s="180"/>
      <c r="BJ266" s="180"/>
      <c r="BK266" s="180"/>
      <c r="BL266" s="180"/>
      <c r="BM266" s="180"/>
      <c r="BN266" s="180"/>
      <c r="BO266" s="180"/>
      <c r="BP266" s="180"/>
      <c r="BQ266" s="180"/>
      <c r="BR266" s="180"/>
      <c r="BS266" s="180"/>
      <c r="BT266" s="180"/>
      <c r="BU266" s="180"/>
      <c r="BV266" s="180"/>
    </row>
    <row r="267" spans="1:82" x14ac:dyDescent="0.3">
      <c r="C267" s="180"/>
    </row>
    <row r="268" spans="1:82" x14ac:dyDescent="0.3">
      <c r="C268" s="180"/>
    </row>
    <row r="269" spans="1:82" s="632" customFormat="1" x14ac:dyDescent="0.3">
      <c r="B269" s="180"/>
      <c r="C269" s="180"/>
      <c r="D269" s="180"/>
      <c r="E269" s="180"/>
      <c r="F269" s="180"/>
      <c r="G269" s="180"/>
      <c r="H269" s="180"/>
      <c r="I269" s="180"/>
      <c r="J269" s="180"/>
      <c r="K269" s="180"/>
      <c r="L269" s="180"/>
      <c r="M269" s="180"/>
      <c r="N269" s="180"/>
      <c r="O269" s="180"/>
      <c r="P269" s="180"/>
      <c r="Q269" s="180"/>
      <c r="R269" s="180"/>
      <c r="S269" s="180"/>
      <c r="T269" s="180"/>
      <c r="U269" s="180"/>
      <c r="V269" s="180"/>
      <c r="W269" s="180"/>
      <c r="X269" s="180"/>
      <c r="Y269" s="180"/>
      <c r="Z269" s="180"/>
      <c r="AA269" s="180"/>
      <c r="AB269" s="180"/>
      <c r="AC269" s="180"/>
      <c r="AD269" s="180"/>
      <c r="AE269" s="180"/>
      <c r="AF269" s="180"/>
      <c r="AG269" s="180"/>
      <c r="AH269" s="180"/>
      <c r="AI269" s="180"/>
      <c r="AJ269" s="180"/>
      <c r="AK269" s="180"/>
      <c r="AL269" s="180"/>
      <c r="AM269" s="180"/>
      <c r="AN269" s="180"/>
      <c r="AO269" s="180"/>
      <c r="AP269" s="180"/>
      <c r="AQ269" s="180"/>
      <c r="AR269" s="180"/>
      <c r="AS269" s="180"/>
      <c r="AT269" s="180"/>
      <c r="AU269" s="180"/>
      <c r="AV269" s="180"/>
      <c r="AW269" s="180"/>
      <c r="AX269" s="180"/>
      <c r="AY269" s="180"/>
      <c r="AZ269" s="180"/>
      <c r="BA269" s="180"/>
      <c r="BB269" s="180"/>
      <c r="BC269" s="180"/>
      <c r="BD269" s="180"/>
      <c r="BE269" s="180"/>
      <c r="BF269" s="180"/>
      <c r="BG269" s="180"/>
      <c r="BH269" s="180"/>
      <c r="BI269" s="180"/>
      <c r="BJ269" s="180"/>
      <c r="BK269" s="180"/>
      <c r="BL269" s="180"/>
      <c r="BM269" s="180"/>
      <c r="BN269" s="180"/>
      <c r="BO269" s="180"/>
      <c r="BP269" s="180"/>
      <c r="BQ269" s="180"/>
      <c r="BR269" s="180"/>
      <c r="BS269" s="180"/>
      <c r="BT269" s="180"/>
      <c r="BU269" s="180"/>
      <c r="BV269" s="180"/>
    </row>
    <row r="270" spans="1:82" s="632" customFormat="1" x14ac:dyDescent="0.3">
      <c r="B270" s="180"/>
      <c r="C270" s="180"/>
      <c r="D270" s="180"/>
      <c r="E270" s="180"/>
      <c r="F270" s="180"/>
      <c r="G270" s="180"/>
      <c r="H270" s="180"/>
      <c r="I270" s="180"/>
      <c r="J270" s="180"/>
      <c r="K270" s="180"/>
      <c r="L270" s="180"/>
      <c r="M270" s="180"/>
      <c r="N270" s="180"/>
      <c r="O270" s="180"/>
      <c r="P270" s="180"/>
      <c r="Q270" s="180"/>
      <c r="R270" s="180"/>
      <c r="S270" s="180"/>
      <c r="T270" s="180"/>
      <c r="U270" s="180"/>
      <c r="V270" s="180"/>
      <c r="W270" s="180"/>
      <c r="X270" s="180"/>
      <c r="Y270" s="180"/>
      <c r="Z270" s="180"/>
      <c r="AA270" s="180"/>
      <c r="AB270" s="180"/>
      <c r="AC270" s="180"/>
      <c r="AD270" s="180"/>
      <c r="AE270" s="180"/>
      <c r="AF270" s="180"/>
      <c r="AG270" s="180"/>
      <c r="AH270" s="180"/>
      <c r="AI270" s="180"/>
      <c r="AJ270" s="180"/>
      <c r="AK270" s="180"/>
      <c r="AL270" s="180"/>
      <c r="AM270" s="180"/>
      <c r="AN270" s="180"/>
      <c r="AO270" s="180"/>
      <c r="AP270" s="180"/>
      <c r="AQ270" s="180"/>
      <c r="AR270" s="180"/>
      <c r="AS270" s="180"/>
      <c r="AT270" s="180"/>
      <c r="AU270" s="180"/>
      <c r="AV270" s="180"/>
      <c r="AW270" s="180"/>
      <c r="AX270" s="180"/>
      <c r="AY270" s="180"/>
      <c r="AZ270" s="180"/>
      <c r="BA270" s="180"/>
      <c r="BB270" s="180"/>
      <c r="BC270" s="180"/>
      <c r="BD270" s="180"/>
      <c r="BE270" s="180"/>
      <c r="BF270" s="180"/>
      <c r="BG270" s="180"/>
      <c r="BH270" s="180"/>
      <c r="BI270" s="180"/>
      <c r="BJ270" s="180"/>
      <c r="BK270" s="180"/>
      <c r="BL270" s="180"/>
      <c r="BM270" s="180"/>
      <c r="BN270" s="180"/>
      <c r="BO270" s="180"/>
      <c r="BP270" s="180"/>
      <c r="BQ270" s="180"/>
      <c r="BR270" s="180"/>
      <c r="BS270" s="180"/>
      <c r="BT270" s="180"/>
      <c r="BU270" s="180"/>
      <c r="BV270" s="180"/>
    </row>
    <row r="271" spans="1:82" s="632" customFormat="1" x14ac:dyDescent="0.3">
      <c r="B271" s="180"/>
      <c r="C271" s="180"/>
      <c r="D271" s="180"/>
      <c r="E271" s="180"/>
      <c r="F271" s="180"/>
      <c r="G271" s="180"/>
      <c r="H271" s="180"/>
      <c r="I271" s="180"/>
      <c r="J271" s="180"/>
      <c r="K271" s="180"/>
      <c r="L271" s="180"/>
      <c r="M271" s="180"/>
      <c r="N271" s="180"/>
      <c r="O271" s="180"/>
      <c r="P271" s="180"/>
      <c r="Q271" s="180"/>
      <c r="R271" s="180"/>
      <c r="S271" s="180"/>
      <c r="T271" s="180"/>
      <c r="U271" s="180"/>
      <c r="V271" s="180"/>
      <c r="W271" s="180"/>
      <c r="X271" s="180"/>
      <c r="Y271" s="180"/>
      <c r="Z271" s="180"/>
      <c r="AA271" s="180"/>
      <c r="AB271" s="180"/>
      <c r="AC271" s="180"/>
      <c r="AD271" s="180"/>
      <c r="AE271" s="180"/>
      <c r="AF271" s="180"/>
      <c r="AG271" s="180"/>
      <c r="AH271" s="180"/>
      <c r="AI271" s="180"/>
      <c r="AJ271" s="180"/>
      <c r="AK271" s="180"/>
      <c r="AL271" s="180"/>
      <c r="AM271" s="180"/>
      <c r="AN271" s="180"/>
      <c r="AO271" s="180"/>
      <c r="AP271" s="180"/>
      <c r="AQ271" s="180"/>
      <c r="AR271" s="180"/>
      <c r="AS271" s="180"/>
      <c r="AT271" s="180"/>
      <c r="AU271" s="180"/>
      <c r="AV271" s="180"/>
      <c r="AW271" s="180"/>
      <c r="AX271" s="180"/>
      <c r="AY271" s="180"/>
      <c r="AZ271" s="180"/>
      <c r="BA271" s="180"/>
      <c r="BB271" s="180"/>
      <c r="BC271" s="180"/>
      <c r="BD271" s="180"/>
      <c r="BE271" s="180"/>
      <c r="BF271" s="180"/>
      <c r="BG271" s="180"/>
      <c r="BH271" s="180"/>
      <c r="BI271" s="180"/>
      <c r="BJ271" s="180"/>
      <c r="BK271" s="180"/>
      <c r="BL271" s="180"/>
      <c r="BM271" s="180"/>
      <c r="BN271" s="180"/>
      <c r="BO271" s="180"/>
      <c r="BP271" s="180"/>
      <c r="BQ271" s="180"/>
      <c r="BR271" s="180"/>
      <c r="BS271" s="180"/>
      <c r="BT271" s="180"/>
      <c r="BU271" s="180"/>
      <c r="BV271" s="180"/>
    </row>
    <row r="272" spans="1:82" s="632" customFormat="1" x14ac:dyDescent="0.3">
      <c r="B272" s="180"/>
      <c r="C272" s="180"/>
      <c r="D272" s="180"/>
      <c r="E272" s="180"/>
      <c r="F272" s="180"/>
      <c r="G272" s="180"/>
      <c r="H272" s="180"/>
      <c r="I272" s="180"/>
      <c r="J272" s="180"/>
      <c r="K272" s="180"/>
      <c r="L272" s="180"/>
      <c r="M272" s="180"/>
      <c r="N272" s="180"/>
      <c r="O272" s="180"/>
      <c r="P272" s="180"/>
      <c r="Q272" s="180"/>
      <c r="R272" s="180"/>
      <c r="S272" s="180"/>
      <c r="T272" s="180"/>
      <c r="U272" s="180"/>
      <c r="V272" s="180"/>
      <c r="W272" s="180"/>
      <c r="X272" s="180"/>
      <c r="Y272" s="180"/>
      <c r="Z272" s="180"/>
      <c r="AA272" s="180"/>
      <c r="AB272" s="180"/>
      <c r="AC272" s="180"/>
      <c r="AD272" s="180"/>
      <c r="AE272" s="180"/>
      <c r="AF272" s="180"/>
      <c r="AG272" s="180"/>
      <c r="AH272" s="180"/>
      <c r="AI272" s="180"/>
      <c r="AJ272" s="180"/>
      <c r="AK272" s="180"/>
      <c r="AL272" s="180"/>
      <c r="AM272" s="180"/>
      <c r="AN272" s="180"/>
      <c r="AO272" s="180"/>
      <c r="AP272" s="180"/>
      <c r="AQ272" s="180"/>
      <c r="AR272" s="180"/>
      <c r="AS272" s="180"/>
      <c r="AT272" s="180"/>
      <c r="AU272" s="180"/>
      <c r="AV272" s="180"/>
      <c r="AW272" s="180"/>
      <c r="AX272" s="180"/>
      <c r="AY272" s="180"/>
      <c r="AZ272" s="180"/>
      <c r="BA272" s="180"/>
      <c r="BB272" s="180"/>
      <c r="BC272" s="180"/>
      <c r="BD272" s="180"/>
      <c r="BE272" s="180"/>
      <c r="BF272" s="180"/>
      <c r="BG272" s="180"/>
      <c r="BH272" s="180"/>
      <c r="BI272" s="180"/>
      <c r="BJ272" s="180"/>
      <c r="BK272" s="180"/>
      <c r="BL272" s="180"/>
      <c r="BM272" s="180"/>
      <c r="BN272" s="180"/>
      <c r="BO272" s="180"/>
      <c r="BP272" s="180"/>
      <c r="BQ272" s="180"/>
      <c r="BR272" s="180"/>
      <c r="BS272" s="180"/>
      <c r="BT272" s="180"/>
      <c r="BU272" s="180"/>
      <c r="BV272" s="180"/>
    </row>
    <row r="273" spans="2:74" s="632" customFormat="1" x14ac:dyDescent="0.3">
      <c r="B273" s="180"/>
      <c r="C273" s="180"/>
      <c r="D273" s="180"/>
      <c r="E273" s="180"/>
      <c r="F273" s="180"/>
      <c r="G273" s="180"/>
      <c r="H273" s="180"/>
      <c r="I273" s="180"/>
      <c r="J273" s="180"/>
      <c r="K273" s="180"/>
      <c r="L273" s="180"/>
      <c r="M273" s="180"/>
      <c r="N273" s="180"/>
      <c r="O273" s="180"/>
      <c r="P273" s="180"/>
      <c r="Q273" s="180"/>
      <c r="R273" s="180"/>
      <c r="S273" s="180"/>
      <c r="T273" s="180"/>
      <c r="U273" s="180"/>
      <c r="V273" s="180"/>
      <c r="W273" s="180"/>
      <c r="X273" s="180"/>
      <c r="Y273" s="180"/>
      <c r="Z273" s="180"/>
      <c r="AA273" s="180"/>
      <c r="AB273" s="180"/>
      <c r="AC273" s="180"/>
      <c r="AD273" s="180"/>
      <c r="AE273" s="180"/>
      <c r="AF273" s="180"/>
      <c r="AG273" s="180"/>
      <c r="AH273" s="180"/>
      <c r="AI273" s="180"/>
      <c r="AJ273" s="180"/>
      <c r="AK273" s="180"/>
      <c r="AL273" s="180"/>
      <c r="AM273" s="180"/>
      <c r="AN273" s="180"/>
      <c r="AO273" s="180"/>
      <c r="AP273" s="180"/>
      <c r="AQ273" s="180"/>
      <c r="AR273" s="180"/>
      <c r="AS273" s="180"/>
      <c r="AT273" s="180"/>
      <c r="AU273" s="180"/>
      <c r="AV273" s="180"/>
      <c r="AW273" s="180"/>
      <c r="AX273" s="180"/>
      <c r="AY273" s="180"/>
      <c r="AZ273" s="180"/>
      <c r="BA273" s="180"/>
      <c r="BB273" s="180"/>
      <c r="BC273" s="180"/>
      <c r="BD273" s="180"/>
      <c r="BE273" s="180"/>
      <c r="BF273" s="180"/>
      <c r="BG273" s="180"/>
      <c r="BH273" s="180"/>
      <c r="BI273" s="180"/>
      <c r="BJ273" s="180"/>
      <c r="BK273" s="180"/>
      <c r="BL273" s="180"/>
      <c r="BM273" s="180"/>
      <c r="BN273" s="180"/>
      <c r="BO273" s="180"/>
      <c r="BP273" s="180"/>
      <c r="BQ273" s="180"/>
      <c r="BR273" s="180"/>
      <c r="BS273" s="180"/>
      <c r="BT273" s="180"/>
      <c r="BU273" s="180"/>
      <c r="BV273" s="180"/>
    </row>
    <row r="274" spans="2:74" s="632" customFormat="1" x14ac:dyDescent="0.3">
      <c r="B274" s="180"/>
      <c r="C274" s="180"/>
      <c r="D274" s="180"/>
      <c r="E274" s="180"/>
      <c r="F274" s="180"/>
      <c r="G274" s="180"/>
      <c r="H274" s="180"/>
      <c r="I274" s="180"/>
      <c r="J274" s="180"/>
      <c r="K274" s="180"/>
      <c r="L274" s="180"/>
      <c r="M274" s="180"/>
      <c r="N274" s="180"/>
      <c r="O274" s="180"/>
      <c r="P274" s="180"/>
      <c r="Q274" s="180"/>
      <c r="R274" s="180"/>
      <c r="S274" s="180"/>
      <c r="T274" s="180"/>
      <c r="U274" s="180"/>
      <c r="V274" s="180"/>
      <c r="W274" s="180"/>
      <c r="X274" s="180"/>
      <c r="Y274" s="180"/>
      <c r="Z274" s="180"/>
      <c r="AA274" s="180"/>
      <c r="AB274" s="180"/>
      <c r="AC274" s="180"/>
      <c r="AD274" s="180"/>
      <c r="AE274" s="180"/>
      <c r="AF274" s="180"/>
      <c r="AG274" s="180"/>
      <c r="AH274" s="180"/>
      <c r="AI274" s="180"/>
      <c r="AJ274" s="180"/>
      <c r="AK274" s="180"/>
      <c r="AL274" s="180"/>
      <c r="AM274" s="180"/>
      <c r="AN274" s="180"/>
      <c r="AO274" s="180"/>
      <c r="AP274" s="180"/>
      <c r="AQ274" s="180"/>
      <c r="AR274" s="180"/>
      <c r="AS274" s="180"/>
      <c r="AT274" s="180"/>
      <c r="AU274" s="180"/>
      <c r="AV274" s="180"/>
      <c r="AW274" s="180"/>
      <c r="AX274" s="180"/>
      <c r="AY274" s="180"/>
      <c r="AZ274" s="180"/>
      <c r="BA274" s="180"/>
      <c r="BB274" s="180"/>
      <c r="BC274" s="180"/>
      <c r="BD274" s="180"/>
      <c r="BE274" s="180"/>
      <c r="BF274" s="180"/>
      <c r="BG274" s="180"/>
      <c r="BH274" s="180"/>
      <c r="BI274" s="180"/>
      <c r="BJ274" s="180"/>
      <c r="BK274" s="180"/>
      <c r="BL274" s="180"/>
      <c r="BM274" s="180"/>
      <c r="BN274" s="180"/>
      <c r="BO274" s="180"/>
      <c r="BP274" s="180"/>
      <c r="BQ274" s="180"/>
      <c r="BR274" s="180"/>
      <c r="BS274" s="180"/>
      <c r="BT274" s="180"/>
      <c r="BU274" s="180"/>
      <c r="BV274" s="180"/>
    </row>
    <row r="275" spans="2:74" s="632" customFormat="1" x14ac:dyDescent="0.3">
      <c r="B275" s="180"/>
      <c r="C275" s="180"/>
      <c r="D275" s="180"/>
      <c r="E275" s="180"/>
      <c r="F275" s="180"/>
      <c r="G275" s="180"/>
      <c r="H275" s="180"/>
      <c r="I275" s="180"/>
      <c r="J275" s="180"/>
      <c r="K275" s="180"/>
      <c r="L275" s="180"/>
      <c r="M275" s="180"/>
      <c r="N275" s="180"/>
      <c r="O275" s="180"/>
      <c r="P275" s="180"/>
      <c r="Q275" s="180"/>
      <c r="R275" s="180"/>
      <c r="S275" s="180"/>
      <c r="T275" s="180"/>
      <c r="U275" s="180"/>
      <c r="V275" s="180"/>
      <c r="W275" s="180"/>
      <c r="X275" s="180"/>
      <c r="Y275" s="180"/>
      <c r="Z275" s="180"/>
      <c r="AA275" s="180"/>
      <c r="AB275" s="180"/>
      <c r="AC275" s="180"/>
      <c r="AD275" s="180"/>
      <c r="AE275" s="180"/>
      <c r="AF275" s="180"/>
      <c r="AG275" s="180"/>
      <c r="AH275" s="180"/>
      <c r="AI275" s="180"/>
      <c r="AJ275" s="180"/>
      <c r="AK275" s="180"/>
      <c r="AL275" s="180"/>
      <c r="AM275" s="180"/>
      <c r="AN275" s="180"/>
      <c r="AO275" s="180"/>
      <c r="AP275" s="180"/>
      <c r="AQ275" s="180"/>
      <c r="AR275" s="180"/>
      <c r="AS275" s="180"/>
      <c r="AT275" s="180"/>
      <c r="AU275" s="180"/>
      <c r="AV275" s="180"/>
      <c r="AW275" s="180"/>
      <c r="AX275" s="180"/>
      <c r="AY275" s="180"/>
      <c r="AZ275" s="180"/>
      <c r="BA275" s="180"/>
      <c r="BB275" s="180"/>
      <c r="BC275" s="180"/>
      <c r="BD275" s="180"/>
      <c r="BE275" s="180"/>
      <c r="BF275" s="180"/>
      <c r="BG275" s="180"/>
      <c r="BH275" s="180"/>
      <c r="BI275" s="180"/>
      <c r="BJ275" s="180"/>
      <c r="BK275" s="180"/>
      <c r="BL275" s="180"/>
      <c r="BM275" s="180"/>
      <c r="BN275" s="180"/>
      <c r="BO275" s="180"/>
      <c r="BP275" s="180"/>
      <c r="BQ275" s="180"/>
      <c r="BR275" s="180"/>
      <c r="BS275" s="180"/>
      <c r="BT275" s="180"/>
      <c r="BU275" s="180"/>
      <c r="BV275" s="180"/>
    </row>
    <row r="276" spans="2:74" x14ac:dyDescent="0.3">
      <c r="C276" s="180"/>
    </row>
    <row r="277" spans="2:74" x14ac:dyDescent="0.3">
      <c r="C277" s="180"/>
    </row>
    <row r="278" spans="2:74" x14ac:dyDescent="0.3">
      <c r="C278" s="180"/>
    </row>
    <row r="279" spans="2:74" x14ac:dyDescent="0.3">
      <c r="C279" s="180"/>
    </row>
    <row r="280" spans="2:74" x14ac:dyDescent="0.3">
      <c r="C280" s="180"/>
    </row>
    <row r="281" spans="2:74" x14ac:dyDescent="0.3">
      <c r="C281" s="180"/>
    </row>
    <row r="282" spans="2:74" x14ac:dyDescent="0.3">
      <c r="C282" s="180"/>
    </row>
    <row r="283" spans="2:74" x14ac:dyDescent="0.3">
      <c r="C283" s="180"/>
    </row>
    <row r="284" spans="2:74" x14ac:dyDescent="0.3">
      <c r="C284" s="180"/>
    </row>
    <row r="285" spans="2:74" x14ac:dyDescent="0.3">
      <c r="C285" s="180"/>
    </row>
    <row r="286" spans="2:74" x14ac:dyDescent="0.3">
      <c r="C286" s="180"/>
    </row>
    <row r="287" spans="2:74" x14ac:dyDescent="0.3">
      <c r="C287" s="180"/>
    </row>
    <row r="288" spans="2:74" x14ac:dyDescent="0.3">
      <c r="C288" s="180"/>
    </row>
    <row r="289" spans="2:74" x14ac:dyDescent="0.3">
      <c r="C289" s="180"/>
    </row>
    <row r="290" spans="2:74" s="639" customFormat="1" x14ac:dyDescent="0.3">
      <c r="B290" s="180"/>
      <c r="C290" s="180"/>
      <c r="D290" s="180"/>
      <c r="E290" s="180"/>
      <c r="F290" s="180"/>
      <c r="G290" s="180"/>
      <c r="H290" s="180"/>
      <c r="I290" s="180"/>
      <c r="J290" s="180"/>
      <c r="K290" s="180"/>
      <c r="L290" s="180"/>
      <c r="M290" s="180"/>
      <c r="N290" s="180"/>
      <c r="O290" s="180"/>
      <c r="P290" s="180"/>
      <c r="Q290" s="180"/>
      <c r="R290" s="180"/>
      <c r="S290" s="180"/>
      <c r="T290" s="180"/>
      <c r="U290" s="180"/>
      <c r="V290" s="180"/>
      <c r="W290" s="180"/>
      <c r="X290" s="180"/>
      <c r="Y290" s="180"/>
      <c r="Z290" s="180"/>
      <c r="AA290" s="180"/>
      <c r="AB290" s="180"/>
      <c r="AC290" s="180"/>
      <c r="AD290" s="180"/>
      <c r="AE290" s="180"/>
      <c r="AF290" s="180"/>
      <c r="AG290" s="180"/>
      <c r="AH290" s="180"/>
      <c r="AI290" s="180"/>
      <c r="AJ290" s="180"/>
      <c r="AK290" s="180"/>
      <c r="AL290" s="180"/>
      <c r="AM290" s="180"/>
      <c r="AN290" s="180"/>
      <c r="AO290" s="180"/>
      <c r="AP290" s="180"/>
      <c r="AQ290" s="180"/>
      <c r="AR290" s="180"/>
      <c r="AS290" s="180"/>
      <c r="AT290" s="180"/>
      <c r="AU290" s="180"/>
      <c r="AV290" s="180"/>
      <c r="AW290" s="180"/>
      <c r="AX290" s="180"/>
      <c r="AY290" s="180"/>
      <c r="AZ290" s="180"/>
      <c r="BA290" s="180"/>
      <c r="BB290" s="180"/>
      <c r="BC290" s="180"/>
      <c r="BD290" s="180"/>
      <c r="BE290" s="180"/>
      <c r="BF290" s="180"/>
      <c r="BG290" s="180"/>
      <c r="BH290" s="180"/>
      <c r="BI290" s="180"/>
      <c r="BJ290" s="180"/>
      <c r="BK290" s="180"/>
      <c r="BL290" s="180"/>
      <c r="BM290" s="180"/>
      <c r="BN290" s="180"/>
      <c r="BO290" s="180"/>
      <c r="BP290" s="180"/>
      <c r="BQ290" s="180"/>
      <c r="BR290" s="180"/>
      <c r="BS290" s="180"/>
      <c r="BT290" s="180"/>
      <c r="BU290" s="180"/>
      <c r="BV290" s="180"/>
    </row>
    <row r="291" spans="2:74" s="639" customFormat="1" x14ac:dyDescent="0.3">
      <c r="B291" s="180"/>
      <c r="C291" s="180"/>
      <c r="D291" s="180"/>
      <c r="E291" s="180"/>
      <c r="F291" s="180"/>
      <c r="G291" s="180"/>
      <c r="H291" s="180"/>
      <c r="I291" s="180"/>
      <c r="J291" s="180"/>
      <c r="K291" s="180"/>
      <c r="L291" s="180"/>
      <c r="M291" s="180"/>
      <c r="N291" s="180"/>
      <c r="O291" s="180"/>
      <c r="P291" s="180"/>
      <c r="Q291" s="180"/>
      <c r="R291" s="180"/>
      <c r="S291" s="180"/>
      <c r="T291" s="180"/>
      <c r="U291" s="180"/>
      <c r="V291" s="180"/>
      <c r="W291" s="180"/>
      <c r="X291" s="180"/>
      <c r="Y291" s="180"/>
      <c r="Z291" s="180"/>
      <c r="AA291" s="180"/>
      <c r="AB291" s="180"/>
      <c r="AC291" s="180"/>
      <c r="AD291" s="180"/>
      <c r="AE291" s="180"/>
      <c r="AF291" s="180"/>
      <c r="AG291" s="180"/>
      <c r="AH291" s="180"/>
      <c r="AI291" s="180"/>
      <c r="AJ291" s="180"/>
      <c r="AK291" s="180"/>
      <c r="AL291" s="180"/>
      <c r="AM291" s="180"/>
      <c r="AN291" s="180"/>
      <c r="AO291" s="180"/>
      <c r="AP291" s="180"/>
      <c r="AQ291" s="180"/>
      <c r="AR291" s="180"/>
      <c r="AS291" s="180"/>
      <c r="AT291" s="180"/>
      <c r="AU291" s="180"/>
      <c r="AV291" s="180"/>
      <c r="AW291" s="180"/>
      <c r="AX291" s="180"/>
      <c r="AY291" s="180"/>
      <c r="AZ291" s="180"/>
      <c r="BA291" s="180"/>
      <c r="BB291" s="180"/>
      <c r="BC291" s="180"/>
      <c r="BD291" s="180"/>
      <c r="BE291" s="180"/>
      <c r="BF291" s="180"/>
      <c r="BG291" s="180"/>
      <c r="BH291" s="180"/>
      <c r="BI291" s="180"/>
      <c r="BJ291" s="180"/>
      <c r="BK291" s="180"/>
      <c r="BL291" s="180"/>
      <c r="BM291" s="180"/>
      <c r="BN291" s="180"/>
      <c r="BO291" s="180"/>
      <c r="BP291" s="180"/>
      <c r="BQ291" s="180"/>
      <c r="BR291" s="180"/>
      <c r="BS291" s="180"/>
      <c r="BT291" s="180"/>
      <c r="BU291" s="180"/>
      <c r="BV291" s="180"/>
    </row>
    <row r="292" spans="2:74" s="639" customFormat="1" x14ac:dyDescent="0.3">
      <c r="B292" s="180"/>
      <c r="C292" s="180"/>
      <c r="D292" s="180"/>
      <c r="E292" s="180"/>
      <c r="F292" s="180"/>
      <c r="G292" s="180"/>
      <c r="H292" s="180"/>
      <c r="I292" s="180"/>
      <c r="J292" s="180"/>
      <c r="K292" s="180"/>
      <c r="L292" s="180"/>
      <c r="M292" s="180"/>
      <c r="N292" s="180"/>
      <c r="O292" s="180"/>
      <c r="P292" s="180"/>
      <c r="Q292" s="180"/>
      <c r="R292" s="180"/>
      <c r="S292" s="180"/>
      <c r="T292" s="180"/>
      <c r="U292" s="180"/>
      <c r="V292" s="180"/>
      <c r="W292" s="180"/>
      <c r="X292" s="180"/>
      <c r="Y292" s="180"/>
      <c r="Z292" s="180"/>
      <c r="AA292" s="180"/>
      <c r="AB292" s="180"/>
      <c r="AC292" s="180"/>
      <c r="AD292" s="180"/>
      <c r="AE292" s="180"/>
      <c r="AF292" s="180"/>
      <c r="AG292" s="180"/>
      <c r="AH292" s="180"/>
      <c r="AI292" s="180"/>
      <c r="AJ292" s="180"/>
      <c r="AK292" s="180"/>
      <c r="AL292" s="180"/>
      <c r="AM292" s="180"/>
      <c r="AN292" s="180"/>
      <c r="AO292" s="180"/>
      <c r="AP292" s="180"/>
      <c r="AQ292" s="180"/>
      <c r="AR292" s="180"/>
      <c r="AS292" s="180"/>
      <c r="AT292" s="180"/>
      <c r="AU292" s="180"/>
      <c r="AV292" s="180"/>
      <c r="AW292" s="180"/>
      <c r="AX292" s="180"/>
      <c r="AY292" s="180"/>
      <c r="AZ292" s="180"/>
      <c r="BA292" s="180"/>
      <c r="BB292" s="180"/>
      <c r="BC292" s="180"/>
      <c r="BD292" s="180"/>
      <c r="BE292" s="180"/>
      <c r="BF292" s="180"/>
      <c r="BG292" s="180"/>
      <c r="BH292" s="180"/>
      <c r="BI292" s="180"/>
      <c r="BJ292" s="180"/>
      <c r="BK292" s="180"/>
      <c r="BL292" s="180"/>
      <c r="BM292" s="180"/>
      <c r="BN292" s="180"/>
      <c r="BO292" s="180"/>
      <c r="BP292" s="180"/>
      <c r="BQ292" s="180"/>
      <c r="BR292" s="180"/>
      <c r="BS292" s="180"/>
      <c r="BT292" s="180"/>
      <c r="BU292" s="180"/>
      <c r="BV292" s="180"/>
    </row>
    <row r="293" spans="2:74" x14ac:dyDescent="0.3">
      <c r="C293" s="180"/>
    </row>
    <row r="294" spans="2:74" x14ac:dyDescent="0.3">
      <c r="C294" s="180"/>
    </row>
    <row r="295" spans="2:74" x14ac:dyDescent="0.3">
      <c r="C295" s="180"/>
    </row>
    <row r="296" spans="2:74" x14ac:dyDescent="0.3">
      <c r="C296" s="180"/>
    </row>
    <row r="297" spans="2:74" x14ac:dyDescent="0.3">
      <c r="C297" s="180"/>
    </row>
    <row r="298" spans="2:74" x14ac:dyDescent="0.3">
      <c r="C298" s="180"/>
    </row>
    <row r="299" spans="2:74" x14ac:dyDescent="0.3">
      <c r="C299" s="180"/>
    </row>
    <row r="300" spans="2:74" x14ac:dyDescent="0.3">
      <c r="C300" s="180"/>
    </row>
    <row r="301" spans="2:74" x14ac:dyDescent="0.3">
      <c r="C301" s="180"/>
    </row>
    <row r="302" spans="2:74" x14ac:dyDescent="0.3">
      <c r="C302" s="180"/>
    </row>
    <row r="303" spans="2:74" x14ac:dyDescent="0.3">
      <c r="C303" s="180"/>
    </row>
    <row r="304" spans="2:74" x14ac:dyDescent="0.3">
      <c r="C304" s="180"/>
    </row>
    <row r="305" s="180" customFormat="1" x14ac:dyDescent="0.3"/>
    <row r="306" s="180" customFormat="1" x14ac:dyDescent="0.3"/>
    <row r="307" s="180" customFormat="1" x14ac:dyDescent="0.3"/>
    <row r="308" s="180" customFormat="1" x14ac:dyDescent="0.3"/>
    <row r="309" s="180" customFormat="1" x14ac:dyDescent="0.3"/>
    <row r="310" s="180" customFormat="1" x14ac:dyDescent="0.3"/>
    <row r="311" s="180" customFormat="1" x14ac:dyDescent="0.3"/>
    <row r="312" s="180" customFormat="1" x14ac:dyDescent="0.3"/>
    <row r="313" s="180" customFormat="1" x14ac:dyDescent="0.3"/>
    <row r="314" s="180" customFormat="1" x14ac:dyDescent="0.3"/>
    <row r="315" s="180" customFormat="1" x14ac:dyDescent="0.3"/>
    <row r="316" s="180" customFormat="1" x14ac:dyDescent="0.3"/>
    <row r="317" s="180" customFormat="1" x14ac:dyDescent="0.3"/>
    <row r="318" s="180" customFormat="1" x14ac:dyDescent="0.3"/>
    <row r="319" s="180" customFormat="1" x14ac:dyDescent="0.3"/>
    <row r="320" s="180" customFormat="1" x14ac:dyDescent="0.3"/>
    <row r="321" s="180" customFormat="1" x14ac:dyDescent="0.3"/>
    <row r="322" s="180" customFormat="1" x14ac:dyDescent="0.3"/>
    <row r="323" s="180" customFormat="1" x14ac:dyDescent="0.3"/>
    <row r="324" s="180" customFormat="1" x14ac:dyDescent="0.3"/>
    <row r="325" s="180" customFormat="1" x14ac:dyDescent="0.3"/>
    <row r="326" s="180" customFormat="1" x14ac:dyDescent="0.3"/>
    <row r="327" s="180" customFormat="1" x14ac:dyDescent="0.3"/>
    <row r="328" s="180" customFormat="1" x14ac:dyDescent="0.3"/>
    <row r="329" s="180" customFormat="1" x14ac:dyDescent="0.3"/>
    <row r="330" s="180" customFormat="1" x14ac:dyDescent="0.3"/>
    <row r="331" s="180" customFormat="1" x14ac:dyDescent="0.3"/>
    <row r="332" s="180" customFormat="1" x14ac:dyDescent="0.3"/>
    <row r="333" s="180" customFormat="1" x14ac:dyDescent="0.3"/>
    <row r="334" s="180" customFormat="1" x14ac:dyDescent="0.3"/>
    <row r="335" s="180" customFormat="1" x14ac:dyDescent="0.3"/>
    <row r="336" s="180" customFormat="1" x14ac:dyDescent="0.3"/>
    <row r="337" s="180" customFormat="1" x14ac:dyDescent="0.3"/>
    <row r="338" s="180" customFormat="1" x14ac:dyDescent="0.3"/>
    <row r="339" s="180" customFormat="1" x14ac:dyDescent="0.3"/>
    <row r="340" s="180" customFormat="1" x14ac:dyDescent="0.3"/>
    <row r="341" s="180" customFormat="1" x14ac:dyDescent="0.3"/>
    <row r="342" s="180" customFormat="1" x14ac:dyDescent="0.3"/>
    <row r="343" s="180" customFormat="1" x14ac:dyDescent="0.3"/>
    <row r="344" s="180" customFormat="1" x14ac:dyDescent="0.3"/>
    <row r="345" s="180" customFormat="1" x14ac:dyDescent="0.3"/>
    <row r="346" s="180" customFormat="1" x14ac:dyDescent="0.3"/>
    <row r="347" s="180" customFormat="1" x14ac:dyDescent="0.3"/>
    <row r="348" s="180" customFormat="1" x14ac:dyDescent="0.3"/>
    <row r="349" s="180" customFormat="1" x14ac:dyDescent="0.3"/>
    <row r="350" s="180" customFormat="1" x14ac:dyDescent="0.3"/>
    <row r="351" s="180" customFormat="1" x14ac:dyDescent="0.3"/>
    <row r="352" s="180" customFormat="1" x14ac:dyDescent="0.3"/>
    <row r="353" s="180" customFormat="1" x14ac:dyDescent="0.3"/>
    <row r="354" s="180" customFormat="1" x14ac:dyDescent="0.3"/>
    <row r="355" s="180" customFormat="1" x14ac:dyDescent="0.3"/>
    <row r="356" s="180" customFormat="1" x14ac:dyDescent="0.3"/>
    <row r="357" s="180" customFormat="1" x14ac:dyDescent="0.3"/>
    <row r="358" s="180" customFormat="1" x14ac:dyDescent="0.3"/>
    <row r="359" s="180" customFormat="1" x14ac:dyDescent="0.3"/>
    <row r="360" s="180" customFormat="1" x14ac:dyDescent="0.3"/>
    <row r="361" s="180" customFormat="1" x14ac:dyDescent="0.3"/>
    <row r="362" s="180" customFormat="1" x14ac:dyDescent="0.3"/>
    <row r="363" s="180" customFormat="1" x14ac:dyDescent="0.3"/>
    <row r="364" s="180" customFormat="1" x14ac:dyDescent="0.3"/>
    <row r="365" s="180" customFormat="1" x14ac:dyDescent="0.3"/>
    <row r="366" s="180" customFormat="1" x14ac:dyDescent="0.3"/>
    <row r="367" s="180" customFormat="1" x14ac:dyDescent="0.3"/>
    <row r="368" s="180" customFormat="1" x14ac:dyDescent="0.3"/>
  </sheetData>
  <sheetProtection algorithmName="SHA-512" hashValue="AY+TsvvAxPfPlOTmXqEV/V1fJ3ujPMFF1h2XSRt3ZJLcUJhYM5G6d9a61RfAfRaEiloBsJL2M0Bov8OhAJ5Yxg==" saltValue="3QzXjZ7wEyjYui5EM7IlGg=="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426A2-629B-4CF4-A7E6-3230C1EBFFDF}">
  <dimension ref="A1:CD368"/>
  <sheetViews>
    <sheetView workbookViewId="0">
      <pane xSplit="3" ySplit="1" topLeftCell="E2" activePane="bottomRight" state="frozen"/>
      <selection pane="topRight" activeCell="D1" sqref="D1"/>
      <selection pane="bottomLeft" activeCell="A2" sqref="A2"/>
      <selection pane="bottomRight" activeCell="B1" sqref="B1"/>
    </sheetView>
  </sheetViews>
  <sheetFormatPr defaultRowHeight="14.4" x14ac:dyDescent="0.3"/>
  <cols>
    <col min="1" max="1" width="12.77734375" style="180" customWidth="1"/>
    <col min="2" max="2" width="17.21875" style="180" customWidth="1"/>
    <col min="3" max="3" width="87.5546875" style="155" customWidth="1"/>
    <col min="4" max="4" width="21.5546875" style="180" customWidth="1"/>
    <col min="5" max="97" width="20.6640625" style="180" customWidth="1"/>
    <col min="98" max="16384" width="8.88671875" style="180"/>
  </cols>
  <sheetData>
    <row r="1" spans="1:82" ht="15.6" x14ac:dyDescent="0.3">
      <c r="C1" s="629" t="s">
        <v>2152</v>
      </c>
      <c r="D1" s="180" t="s">
        <v>963</v>
      </c>
      <c r="E1" s="180" t="s">
        <v>964</v>
      </c>
      <c r="F1" s="180" t="s">
        <v>1891</v>
      </c>
      <c r="G1" s="180" t="s">
        <v>1892</v>
      </c>
      <c r="H1" s="180" t="s">
        <v>1893</v>
      </c>
      <c r="I1" s="180" t="s">
        <v>1894</v>
      </c>
      <c r="J1" s="180" t="s">
        <v>533</v>
      </c>
      <c r="K1" s="180" t="s">
        <v>1895</v>
      </c>
      <c r="L1" s="180" t="s">
        <v>1896</v>
      </c>
      <c r="M1" s="180" t="s">
        <v>965</v>
      </c>
      <c r="N1" s="180" t="s">
        <v>1897</v>
      </c>
      <c r="O1" s="180" t="s">
        <v>1898</v>
      </c>
      <c r="P1" s="180" t="s">
        <v>1899</v>
      </c>
      <c r="Q1" s="180" t="s">
        <v>1900</v>
      </c>
      <c r="R1" s="180" t="s">
        <v>534</v>
      </c>
      <c r="S1" s="180" t="s">
        <v>1901</v>
      </c>
      <c r="T1" s="180" t="s">
        <v>1902</v>
      </c>
      <c r="U1" s="180" t="s">
        <v>1903</v>
      </c>
      <c r="V1" s="180" t="s">
        <v>1904</v>
      </c>
      <c r="W1" s="180" t="s">
        <v>1905</v>
      </c>
      <c r="X1" s="180" t="s">
        <v>1906</v>
      </c>
      <c r="Y1" s="180" t="s">
        <v>1907</v>
      </c>
      <c r="Z1" s="180" t="s">
        <v>1908</v>
      </c>
      <c r="AA1" s="180" t="s">
        <v>966</v>
      </c>
      <c r="AB1" s="180" t="s">
        <v>535</v>
      </c>
      <c r="AC1" s="180" t="s">
        <v>1909</v>
      </c>
      <c r="AD1" s="180" t="s">
        <v>1910</v>
      </c>
      <c r="AE1" s="180" t="s">
        <v>1911</v>
      </c>
      <c r="AF1" s="180" t="s">
        <v>1912</v>
      </c>
      <c r="AG1" s="180" t="s">
        <v>1913</v>
      </c>
      <c r="AH1" s="180" t="s">
        <v>536</v>
      </c>
      <c r="AI1" s="180" t="s">
        <v>1914</v>
      </c>
      <c r="AJ1" s="180" t="s">
        <v>1915</v>
      </c>
      <c r="AK1" s="180" t="s">
        <v>1916</v>
      </c>
      <c r="AL1" s="180" t="s">
        <v>537</v>
      </c>
      <c r="AM1" s="180" t="s">
        <v>1917</v>
      </c>
      <c r="AN1" s="180" t="s">
        <v>538</v>
      </c>
      <c r="AO1" s="180" t="s">
        <v>539</v>
      </c>
      <c r="AP1" s="180" t="s">
        <v>540</v>
      </c>
      <c r="AQ1" s="180" t="s">
        <v>1918</v>
      </c>
      <c r="AR1" s="180" t="s">
        <v>1919</v>
      </c>
      <c r="AS1" s="180" t="s">
        <v>1920</v>
      </c>
      <c r="AT1" s="180" t="s">
        <v>542</v>
      </c>
      <c r="AU1" s="180" t="s">
        <v>543</v>
      </c>
      <c r="AV1" s="180" t="s">
        <v>1921</v>
      </c>
      <c r="AW1" s="180" t="s">
        <v>1922</v>
      </c>
      <c r="AX1" s="180" t="s">
        <v>1923</v>
      </c>
      <c r="AY1" s="180" t="s">
        <v>1924</v>
      </c>
      <c r="AZ1" s="180" t="s">
        <v>1925</v>
      </c>
      <c r="BA1" s="180" t="s">
        <v>1926</v>
      </c>
      <c r="BB1" s="180" t="s">
        <v>1927</v>
      </c>
      <c r="BC1" s="180" t="s">
        <v>1928</v>
      </c>
      <c r="BD1" s="180" t="s">
        <v>1929</v>
      </c>
      <c r="BE1" s="180" t="s">
        <v>1930</v>
      </c>
      <c r="BF1" s="180" t="s">
        <v>1931</v>
      </c>
      <c r="BG1" s="180" t="s">
        <v>1932</v>
      </c>
      <c r="BH1" s="180" t="s">
        <v>1933</v>
      </c>
      <c r="BI1" s="180" t="s">
        <v>1934</v>
      </c>
      <c r="BJ1" s="180" t="s">
        <v>1935</v>
      </c>
      <c r="BK1" s="180" t="s">
        <v>1936</v>
      </c>
      <c r="BL1" s="180" t="s">
        <v>545</v>
      </c>
      <c r="BM1" s="180" t="s">
        <v>546</v>
      </c>
      <c r="BN1" s="180" t="s">
        <v>1937</v>
      </c>
      <c r="BO1" s="180" t="s">
        <v>1938</v>
      </c>
      <c r="BP1" s="180" t="s">
        <v>1939</v>
      </c>
      <c r="BQ1" s="180" t="s">
        <v>1940</v>
      </c>
      <c r="BR1" s="180" t="s">
        <v>1941</v>
      </c>
      <c r="BS1" s="180" t="s">
        <v>1942</v>
      </c>
      <c r="BT1" s="180" t="s">
        <v>1943</v>
      </c>
      <c r="BU1" s="180" t="s">
        <v>1944</v>
      </c>
      <c r="BV1" s="180" t="s">
        <v>1945</v>
      </c>
      <c r="BW1" s="180" t="s">
        <v>967</v>
      </c>
      <c r="BX1" s="180" t="s">
        <v>1946</v>
      </c>
      <c r="BY1" s="180" t="s">
        <v>547</v>
      </c>
      <c r="BZ1" s="180" t="s">
        <v>548</v>
      </c>
      <c r="CA1" s="180" t="s">
        <v>1947</v>
      </c>
      <c r="CB1" s="180" t="s">
        <v>1948</v>
      </c>
      <c r="CC1" s="180" t="s">
        <v>549</v>
      </c>
      <c r="CD1" s="180" t="s">
        <v>550</v>
      </c>
    </row>
    <row r="2" spans="1:82" x14ac:dyDescent="0.3">
      <c r="C2" s="155" t="s">
        <v>1028</v>
      </c>
      <c r="D2" s="180">
        <v>50254</v>
      </c>
      <c r="E2" s="180">
        <v>50255</v>
      </c>
      <c r="F2" s="180">
        <v>50256</v>
      </c>
      <c r="G2" s="180">
        <v>50558</v>
      </c>
      <c r="H2" s="180">
        <v>50566</v>
      </c>
      <c r="I2" s="180">
        <v>50562</v>
      </c>
      <c r="J2" s="180">
        <v>50257</v>
      </c>
      <c r="K2" s="180">
        <v>50555</v>
      </c>
      <c r="L2" s="180">
        <v>50445</v>
      </c>
      <c r="M2" s="180">
        <v>50452</v>
      </c>
      <c r="N2" s="180">
        <v>50563</v>
      </c>
      <c r="O2" s="180">
        <v>50258</v>
      </c>
      <c r="P2" s="180">
        <v>50523</v>
      </c>
      <c r="Q2" s="180">
        <v>50259</v>
      </c>
      <c r="R2" s="180">
        <v>50260</v>
      </c>
      <c r="S2" s="180">
        <v>50487</v>
      </c>
      <c r="T2" s="180">
        <v>50261</v>
      </c>
      <c r="U2" s="180">
        <v>50262</v>
      </c>
      <c r="V2" s="180">
        <v>50263</v>
      </c>
      <c r="W2" s="180">
        <v>50264</v>
      </c>
      <c r="X2" s="180">
        <v>50265</v>
      </c>
      <c r="Y2" s="180">
        <v>50266</v>
      </c>
      <c r="Z2" s="180">
        <v>50267</v>
      </c>
      <c r="AA2" s="180">
        <v>50268</v>
      </c>
      <c r="AB2" s="180">
        <v>50269</v>
      </c>
      <c r="AC2" s="180">
        <v>50270</v>
      </c>
      <c r="AD2" s="180">
        <v>50271</v>
      </c>
      <c r="AE2" s="180">
        <v>50272</v>
      </c>
      <c r="AF2" s="180">
        <v>50273</v>
      </c>
      <c r="AG2" s="180">
        <v>50274</v>
      </c>
      <c r="AH2" s="180">
        <v>50480</v>
      </c>
      <c r="AI2" s="180">
        <v>50275</v>
      </c>
      <c r="AJ2" s="180">
        <v>50277</v>
      </c>
      <c r="AK2" s="180">
        <v>50276</v>
      </c>
      <c r="AL2" s="180">
        <v>50278</v>
      </c>
      <c r="AM2" s="180">
        <v>50279</v>
      </c>
      <c r="AN2" s="180">
        <v>50280</v>
      </c>
      <c r="AO2" s="180">
        <v>50281</v>
      </c>
      <c r="AP2" s="180">
        <v>50478</v>
      </c>
      <c r="AQ2" s="180">
        <v>50524</v>
      </c>
      <c r="AR2" s="180">
        <v>50282</v>
      </c>
      <c r="AS2" s="180">
        <v>50525</v>
      </c>
      <c r="AT2" s="180">
        <v>50283</v>
      </c>
      <c r="AU2" s="180">
        <v>50285</v>
      </c>
      <c r="AV2" s="180">
        <v>50553</v>
      </c>
      <c r="AW2" s="180">
        <v>50548</v>
      </c>
      <c r="AX2" s="180">
        <v>50284</v>
      </c>
      <c r="AY2" s="180">
        <v>50286</v>
      </c>
      <c r="AZ2" s="180">
        <v>50287</v>
      </c>
      <c r="BA2" s="180">
        <v>50288</v>
      </c>
      <c r="BB2" s="180">
        <v>50290</v>
      </c>
      <c r="BC2" s="180">
        <v>50564</v>
      </c>
      <c r="BD2" s="180">
        <v>50289</v>
      </c>
      <c r="BE2" s="180">
        <v>50291</v>
      </c>
      <c r="BF2" s="180">
        <v>50292</v>
      </c>
      <c r="BG2" s="180">
        <v>50293</v>
      </c>
      <c r="BH2" s="180">
        <v>50463</v>
      </c>
      <c r="BI2" s="180">
        <v>50294</v>
      </c>
      <c r="BJ2" s="180">
        <v>50538</v>
      </c>
      <c r="BK2" s="180">
        <v>50295</v>
      </c>
      <c r="BL2" s="180">
        <v>50296</v>
      </c>
      <c r="BM2" s="180">
        <v>50297</v>
      </c>
      <c r="BN2" s="180">
        <v>50449</v>
      </c>
      <c r="BO2" s="180">
        <v>50300</v>
      </c>
      <c r="BP2" s="180">
        <v>50298</v>
      </c>
      <c r="BQ2" s="180">
        <v>50299</v>
      </c>
      <c r="BR2" s="180">
        <v>50301</v>
      </c>
      <c r="BS2" s="180">
        <v>50302</v>
      </c>
      <c r="BT2" s="180">
        <v>50303</v>
      </c>
      <c r="BU2" s="180">
        <v>50304</v>
      </c>
      <c r="BV2" s="180">
        <v>50540</v>
      </c>
      <c r="BW2" s="180">
        <v>50305</v>
      </c>
      <c r="BX2" s="180">
        <v>50306</v>
      </c>
      <c r="BY2" s="180">
        <v>50479</v>
      </c>
      <c r="BZ2" s="180">
        <v>50307</v>
      </c>
      <c r="CA2" s="180">
        <v>50308</v>
      </c>
      <c r="CB2" s="180">
        <v>50309</v>
      </c>
      <c r="CC2" s="180">
        <v>50310</v>
      </c>
      <c r="CD2" s="180">
        <v>50311</v>
      </c>
    </row>
    <row r="3" spans="1:82" x14ac:dyDescent="0.3">
      <c r="A3" s="180">
        <v>333</v>
      </c>
      <c r="C3" s="180"/>
      <c r="D3" s="180" cm="1">
        <f t="array" ref="D3">_xlfn.XLOOKUP(D$1,'Copy of PY1 Data(H)'!$A$1:$CZ$1,_xlfn.XLOOKUP($A3,'Copy of PY1 Data(H)'!$A$1:$A$288,'Copy of PY1 Data(H)'!$A$1:$CZ$288))</f>
        <v>0</v>
      </c>
      <c r="E3" s="180" cm="1">
        <f t="array" ref="E3">_xlfn.XLOOKUP(E$1,'Copy of PY1 Data(H)'!$A$1:$CZ$1,_xlfn.XLOOKUP($A3,'Copy of PY1 Data(H)'!$A$1:$A$288,'Copy of PY1 Data(H)'!$A$1:$CZ$288))</f>
        <v>153936</v>
      </c>
      <c r="F3" s="180" cm="1">
        <f t="array" ref="F3">_xlfn.XLOOKUP(F$1,'Copy of PY1 Data(H)'!$A$1:$CZ$1,_xlfn.XLOOKUP($A3,'Copy of PY1 Data(H)'!$A$1:$A$288,'Copy of PY1 Data(H)'!$A$1:$CZ$288))</f>
        <v>0</v>
      </c>
      <c r="G3" s="180" cm="1">
        <f t="array" ref="G3">_xlfn.XLOOKUP(G$1,'Copy of PY1 Data(H)'!$A$1:$CZ$1,_xlfn.XLOOKUP($A3,'Copy of PY1 Data(H)'!$A$1:$A$288,'Copy of PY1 Data(H)'!$A$1:$CZ$288))</f>
        <v>4484976</v>
      </c>
      <c r="H3" s="180" cm="1">
        <f t="array" ref="H3">_xlfn.XLOOKUP(H$1,'Copy of PY1 Data(H)'!$A$1:$CZ$1,_xlfn.XLOOKUP($A3,'Copy of PY1 Data(H)'!$A$1:$A$288,'Copy of PY1 Data(H)'!$A$1:$CZ$288))</f>
        <v>6013962</v>
      </c>
      <c r="I3" s="180" cm="1">
        <f t="array" ref="I3">_xlfn.XLOOKUP(I$1,'Copy of PY1 Data(H)'!$A$1:$CZ$1,_xlfn.XLOOKUP($A3,'Copy of PY1 Data(H)'!$A$1:$A$288,'Copy of PY1 Data(H)'!$A$1:$CZ$288))</f>
        <v>4872760</v>
      </c>
      <c r="J3" s="180" cm="1">
        <f t="array" ref="J3">_xlfn.XLOOKUP(J$1,'Copy of PY1 Data(H)'!$A$1:$CZ$1,_xlfn.XLOOKUP($A3,'Copy of PY1 Data(H)'!$A$1:$A$288,'Copy of PY1 Data(H)'!$A$1:$CZ$288))</f>
        <v>116594</v>
      </c>
      <c r="K3" s="180" cm="1">
        <f t="array" ref="K3">_xlfn.XLOOKUP(K$1,'Copy of PY1 Data(H)'!$A$1:$CZ$1,_xlfn.XLOOKUP($A3,'Copy of PY1 Data(H)'!$A$1:$A$288,'Copy of PY1 Data(H)'!$A$1:$CZ$288))</f>
        <v>1002638</v>
      </c>
      <c r="L3" s="180" cm="1">
        <f t="array" ref="L3">_xlfn.XLOOKUP(L$1,'Copy of PY1 Data(H)'!$A$1:$CZ$1,_xlfn.XLOOKUP($A3,'Copy of PY1 Data(H)'!$A$1:$A$288,'Copy of PY1 Data(H)'!$A$1:$CZ$288))</f>
        <v>1076012</v>
      </c>
      <c r="M3" s="180" cm="1">
        <f t="array" ref="M3">_xlfn.XLOOKUP(M$1,'Copy of PY1 Data(H)'!$A$1:$CZ$1,_xlfn.XLOOKUP($A3,'Copy of PY1 Data(H)'!$A$1:$A$288,'Copy of PY1 Data(H)'!$A$1:$CZ$288))</f>
        <v>8615163</v>
      </c>
      <c r="N3" s="180" cm="1">
        <f t="array" ref="N3">_xlfn.XLOOKUP(N$1,'Copy of PY1 Data(H)'!$A$1:$CZ$1,_xlfn.XLOOKUP($A3,'Copy of PY1 Data(H)'!$A$1:$A$288,'Copy of PY1 Data(H)'!$A$1:$CZ$288))</f>
        <v>620072</v>
      </c>
      <c r="O3" s="180" cm="1">
        <f t="array" ref="O3">_xlfn.XLOOKUP(O$1,'Copy of PY1 Data(H)'!$A$1:$CZ$1,_xlfn.XLOOKUP($A3,'Copy of PY1 Data(H)'!$A$1:$A$288,'Copy of PY1 Data(H)'!$A$1:$CZ$288))</f>
        <v>5001158</v>
      </c>
      <c r="P3" s="180" cm="1">
        <f t="array" ref="P3">_xlfn.XLOOKUP(P$1,'Copy of PY1 Data(H)'!$A$1:$CZ$1,_xlfn.XLOOKUP($A3,'Copy of PY1 Data(H)'!$A$1:$A$288,'Copy of PY1 Data(H)'!$A$1:$CZ$288))</f>
        <v>306966</v>
      </c>
      <c r="Q3" s="180" cm="1">
        <f t="array" ref="Q3">_xlfn.XLOOKUP(Q$1,'Copy of PY1 Data(H)'!$A$1:$CZ$1,_xlfn.XLOOKUP($A3,'Copy of PY1 Data(H)'!$A$1:$A$288,'Copy of PY1 Data(H)'!$A$1:$CZ$288))</f>
        <v>45394938</v>
      </c>
      <c r="R3" s="180" cm="1">
        <f t="array" ref="R3">_xlfn.XLOOKUP(R$1,'Copy of PY1 Data(H)'!$A$1:$CZ$1,_xlfn.XLOOKUP($A3,'Copy of PY1 Data(H)'!$A$1:$A$288,'Copy of PY1 Data(H)'!$A$1:$CZ$288))</f>
        <v>708062</v>
      </c>
      <c r="S3" s="180" cm="1">
        <f t="array" ref="S3">_xlfn.XLOOKUP(S$1,'Copy of PY1 Data(H)'!$A$1:$CZ$1,_xlfn.XLOOKUP($A3,'Copy of PY1 Data(H)'!$A$1:$A$288,'Copy of PY1 Data(H)'!$A$1:$CZ$288))</f>
        <v>175268</v>
      </c>
      <c r="T3" s="180" cm="1">
        <f t="array" ref="T3">_xlfn.XLOOKUP(T$1,'Copy of PY1 Data(H)'!$A$1:$CZ$1,_xlfn.XLOOKUP($A3,'Copy of PY1 Data(H)'!$A$1:$A$288,'Copy of PY1 Data(H)'!$A$1:$CZ$288))</f>
        <v>64116907</v>
      </c>
      <c r="U3" s="180" cm="1">
        <f t="array" ref="U3">_xlfn.XLOOKUP(U$1,'Copy of PY1 Data(H)'!$A$1:$CZ$1,_xlfn.XLOOKUP($A3,'Copy of PY1 Data(H)'!$A$1:$A$288,'Copy of PY1 Data(H)'!$A$1:$CZ$288))</f>
        <v>10813453</v>
      </c>
      <c r="V3" s="180" cm="1">
        <f t="array" ref="V3">_xlfn.XLOOKUP(V$1,'Copy of PY1 Data(H)'!$A$1:$CZ$1,_xlfn.XLOOKUP($A3,'Copy of PY1 Data(H)'!$A$1:$A$288,'Copy of PY1 Data(H)'!$A$1:$CZ$288))</f>
        <v>27769339</v>
      </c>
      <c r="W3" s="180" cm="1">
        <f t="array" ref="W3">_xlfn.XLOOKUP(W$1,'Copy of PY1 Data(H)'!$A$1:$CZ$1,_xlfn.XLOOKUP($A3,'Copy of PY1 Data(H)'!$A$1:$A$288,'Copy of PY1 Data(H)'!$A$1:$CZ$288))</f>
        <v>32432344</v>
      </c>
      <c r="X3" s="180" cm="1">
        <f t="array" ref="X3">_xlfn.XLOOKUP(X$1,'Copy of PY1 Data(H)'!$A$1:$CZ$1,_xlfn.XLOOKUP($A3,'Copy of PY1 Data(H)'!$A$1:$A$288,'Copy of PY1 Data(H)'!$A$1:$CZ$288))</f>
        <v>0</v>
      </c>
      <c r="Y3" s="180" cm="1">
        <f t="array" ref="Y3">_xlfn.XLOOKUP(Y$1,'Copy of PY1 Data(H)'!$A$1:$CZ$1,_xlfn.XLOOKUP($A3,'Copy of PY1 Data(H)'!$A$1:$A$288,'Copy of PY1 Data(H)'!$A$1:$CZ$288))</f>
        <v>15359372</v>
      </c>
      <c r="Z3" s="180" cm="1">
        <f t="array" ref="Z3">_xlfn.XLOOKUP(Z$1,'Copy of PY1 Data(H)'!$A$1:$CZ$1,_xlfn.XLOOKUP($A3,'Copy of PY1 Data(H)'!$A$1:$A$288,'Copy of PY1 Data(H)'!$A$1:$CZ$288))</f>
        <v>1466150</v>
      </c>
      <c r="AA3" s="180" cm="1">
        <f t="array" ref="AA3">_xlfn.XLOOKUP(AA$1,'Copy of PY1 Data(H)'!$A$1:$CZ$1,_xlfn.XLOOKUP($A3,'Copy of PY1 Data(H)'!$A$1:$A$288,'Copy of PY1 Data(H)'!$A$1:$CZ$288))</f>
        <v>16015017</v>
      </c>
      <c r="AB3" s="180" cm="1">
        <f t="array" ref="AB3">_xlfn.XLOOKUP(AB$1,'Copy of PY1 Data(H)'!$A$1:$CZ$1,_xlfn.XLOOKUP($A3,'Copy of PY1 Data(H)'!$A$1:$A$288,'Copy of PY1 Data(H)'!$A$1:$CZ$288))</f>
        <v>1569031</v>
      </c>
      <c r="AC3" s="180" cm="1">
        <f t="array" ref="AC3">_xlfn.XLOOKUP(AC$1,'Copy of PY1 Data(H)'!$A$1:$CZ$1,_xlfn.XLOOKUP($A3,'Copy of PY1 Data(H)'!$A$1:$A$288,'Copy of PY1 Data(H)'!$A$1:$CZ$288))</f>
        <v>2578198</v>
      </c>
      <c r="AD3" s="180" cm="1">
        <f t="array" ref="AD3">_xlfn.XLOOKUP(AD$1,'Copy of PY1 Data(H)'!$A$1:$CZ$1,_xlfn.XLOOKUP($A3,'Copy of PY1 Data(H)'!$A$1:$A$288,'Copy of PY1 Data(H)'!$A$1:$CZ$288))</f>
        <v>1471330</v>
      </c>
      <c r="AE3" s="180" cm="1">
        <f t="array" ref="AE3">_xlfn.XLOOKUP(AE$1,'Copy of PY1 Data(H)'!$A$1:$CZ$1,_xlfn.XLOOKUP($A3,'Copy of PY1 Data(H)'!$A$1:$A$288,'Copy of PY1 Data(H)'!$A$1:$CZ$288))</f>
        <v>3943770</v>
      </c>
      <c r="AF3" s="180" cm="1">
        <f t="array" ref="AF3">_xlfn.XLOOKUP(AF$1,'Copy of PY1 Data(H)'!$A$1:$CZ$1,_xlfn.XLOOKUP($A3,'Copy of PY1 Data(H)'!$A$1:$A$288,'Copy of PY1 Data(H)'!$A$1:$CZ$288))</f>
        <v>15290909</v>
      </c>
      <c r="AG3" s="180" cm="1">
        <f t="array" ref="AG3">_xlfn.XLOOKUP(AG$1,'Copy of PY1 Data(H)'!$A$1:$CZ$1,_xlfn.XLOOKUP($A3,'Copy of PY1 Data(H)'!$A$1:$A$288,'Copy of PY1 Data(H)'!$A$1:$CZ$288))</f>
        <v>6600522</v>
      </c>
      <c r="AH3" s="180" cm="1">
        <f t="array" ref="AH3">_xlfn.XLOOKUP(AH$1,'Copy of PY1 Data(H)'!$A$1:$CZ$1,_xlfn.XLOOKUP($A3,'Copy of PY1 Data(H)'!$A$1:$A$288,'Copy of PY1 Data(H)'!$A$1:$CZ$288))</f>
        <v>1022469</v>
      </c>
      <c r="AI3" s="180" cm="1">
        <f t="array" ref="AI3">_xlfn.XLOOKUP(AI$1,'Copy of PY1 Data(H)'!$A$1:$CZ$1,_xlfn.XLOOKUP($A3,'Copy of PY1 Data(H)'!$A$1:$A$288,'Copy of PY1 Data(H)'!$A$1:$CZ$288))</f>
        <v>22448687</v>
      </c>
      <c r="AJ3" s="180" cm="1">
        <f t="array" ref="AJ3">_xlfn.XLOOKUP(AJ$1,'Copy of PY1 Data(H)'!$A$1:$CZ$1,_xlfn.XLOOKUP($A3,'Copy of PY1 Data(H)'!$A$1:$A$288,'Copy of PY1 Data(H)'!$A$1:$CZ$288))</f>
        <v>3612031</v>
      </c>
      <c r="AK3" s="180" cm="1">
        <f t="array" ref="AK3">_xlfn.XLOOKUP(AK$1,'Copy of PY1 Data(H)'!$A$1:$CZ$1,_xlfn.XLOOKUP($A3,'Copy of PY1 Data(H)'!$A$1:$A$288,'Copy of PY1 Data(H)'!$A$1:$CZ$288))</f>
        <v>0</v>
      </c>
      <c r="AL3" s="180" cm="1">
        <f t="array" ref="AL3">_xlfn.XLOOKUP(AL$1,'Copy of PY1 Data(H)'!$A$1:$CZ$1,_xlfn.XLOOKUP($A3,'Copy of PY1 Data(H)'!$A$1:$A$288,'Copy of PY1 Data(H)'!$A$1:$CZ$288))</f>
        <v>0</v>
      </c>
      <c r="AM3" s="180" cm="1">
        <f t="array" ref="AM3">_xlfn.XLOOKUP(AM$1,'Copy of PY1 Data(H)'!$A$1:$CZ$1,_xlfn.XLOOKUP($A3,'Copy of PY1 Data(H)'!$A$1:$A$288,'Copy of PY1 Data(H)'!$A$1:$CZ$288))</f>
        <v>11602166</v>
      </c>
      <c r="AN3" s="180" cm="1">
        <f t="array" ref="AN3">_xlfn.XLOOKUP(AN$1,'Copy of PY1 Data(H)'!$A$1:$CZ$1,_xlfn.XLOOKUP($A3,'Copy of PY1 Data(H)'!$A$1:$A$288,'Copy of PY1 Data(H)'!$A$1:$CZ$288))</f>
        <v>593052</v>
      </c>
      <c r="AO3" s="180" cm="1">
        <f t="array" ref="AO3">_xlfn.XLOOKUP(AO$1,'Copy of PY1 Data(H)'!$A$1:$CZ$1,_xlfn.XLOOKUP($A3,'Copy of PY1 Data(H)'!$A$1:$A$288,'Copy of PY1 Data(H)'!$A$1:$CZ$288))</f>
        <v>520977</v>
      </c>
      <c r="AP3" s="180" cm="1">
        <f t="array" ref="AP3">_xlfn.XLOOKUP(AP$1,'Copy of PY1 Data(H)'!$A$1:$CZ$1,_xlfn.XLOOKUP($A3,'Copy of PY1 Data(H)'!$A$1:$A$288,'Copy of PY1 Data(H)'!$A$1:$CZ$288))</f>
        <v>70417</v>
      </c>
      <c r="AQ3" s="180" cm="1">
        <f t="array" ref="AQ3">_xlfn.XLOOKUP(AQ$1,'Copy of PY1 Data(H)'!$A$1:$CZ$1,_xlfn.XLOOKUP($A3,'Copy of PY1 Data(H)'!$A$1:$A$288,'Copy of PY1 Data(H)'!$A$1:$CZ$288))</f>
        <v>7461672</v>
      </c>
      <c r="AR3" s="180" cm="1">
        <f t="array" ref="AR3">_xlfn.XLOOKUP(AR$1,'Copy of PY1 Data(H)'!$A$1:$CZ$1,_xlfn.XLOOKUP($A3,'Copy of PY1 Data(H)'!$A$1:$A$288,'Copy of PY1 Data(H)'!$A$1:$CZ$288))</f>
        <v>20163660</v>
      </c>
      <c r="AS3" s="180" cm="1">
        <f t="array" ref="AS3">_xlfn.XLOOKUP(AS$1,'Copy of PY1 Data(H)'!$A$1:$CZ$1,_xlfn.XLOOKUP($A3,'Copy of PY1 Data(H)'!$A$1:$A$288,'Copy of PY1 Data(H)'!$A$1:$CZ$288))</f>
        <v>700908</v>
      </c>
      <c r="AT3" s="180" cm="1">
        <f t="array" ref="AT3">_xlfn.XLOOKUP(AT$1,'Copy of PY1 Data(H)'!$A$1:$CZ$1,_xlfn.XLOOKUP($A3,'Copy of PY1 Data(H)'!$A$1:$A$288,'Copy of PY1 Data(H)'!$A$1:$CZ$288))</f>
        <v>1690652</v>
      </c>
      <c r="AU3" s="180" cm="1">
        <f t="array" ref="AU3">_xlfn.XLOOKUP(AU$1,'Copy of PY1 Data(H)'!$A$1:$CZ$1,_xlfn.XLOOKUP($A3,'Copy of PY1 Data(H)'!$A$1:$A$288,'Copy of PY1 Data(H)'!$A$1:$CZ$288))</f>
        <v>0</v>
      </c>
      <c r="AV3" s="180" cm="1">
        <f t="array" ref="AV3">_xlfn.XLOOKUP(AV$1,'Copy of PY1 Data(H)'!$A$1:$CZ$1,_xlfn.XLOOKUP($A3,'Copy of PY1 Data(H)'!$A$1:$A$288,'Copy of PY1 Data(H)'!$A$1:$CZ$288))</f>
        <v>28658431</v>
      </c>
      <c r="AW3" s="180" cm="1">
        <f t="array" ref="AW3">_xlfn.XLOOKUP(AW$1,'Copy of PY1 Data(H)'!$A$1:$CZ$1,_xlfn.XLOOKUP($A3,'Copy of PY1 Data(H)'!$A$1:$A$288,'Copy of PY1 Data(H)'!$A$1:$CZ$288))</f>
        <v>3828267</v>
      </c>
      <c r="AX3" s="180" cm="1">
        <f t="array" ref="AX3">_xlfn.XLOOKUP(AX$1,'Copy of PY1 Data(H)'!$A$1:$CZ$1,_xlfn.XLOOKUP($A3,'Copy of PY1 Data(H)'!$A$1:$A$288,'Copy of PY1 Data(H)'!$A$1:$CZ$288))</f>
        <v>823897</v>
      </c>
      <c r="AY3" s="180" cm="1">
        <f t="array" ref="AY3">_xlfn.XLOOKUP(AY$1,'Copy of PY1 Data(H)'!$A$1:$CZ$1,_xlfn.XLOOKUP($A3,'Copy of PY1 Data(H)'!$A$1:$A$288,'Copy of PY1 Data(H)'!$A$1:$CZ$288))</f>
        <v>22200915</v>
      </c>
      <c r="AZ3" s="180" cm="1">
        <f t="array" ref="AZ3">_xlfn.XLOOKUP(AZ$1,'Copy of PY1 Data(H)'!$A$1:$CZ$1,_xlfn.XLOOKUP($A3,'Copy of PY1 Data(H)'!$A$1:$A$288,'Copy of PY1 Data(H)'!$A$1:$CZ$288))</f>
        <v>2269324</v>
      </c>
      <c r="BA3" s="180" cm="1">
        <f t="array" ref="BA3">_xlfn.XLOOKUP(BA$1,'Copy of PY1 Data(H)'!$A$1:$CZ$1,_xlfn.XLOOKUP($A3,'Copy of PY1 Data(H)'!$A$1:$A$288,'Copy of PY1 Data(H)'!$A$1:$CZ$288))</f>
        <v>853307</v>
      </c>
      <c r="BB3" s="180" cm="1">
        <f t="array" ref="BB3">_xlfn.XLOOKUP(BB$1,'Copy of PY1 Data(H)'!$A$1:$CZ$1,_xlfn.XLOOKUP($A3,'Copy of PY1 Data(H)'!$A$1:$A$288,'Copy of PY1 Data(H)'!$A$1:$CZ$288))</f>
        <v>120922</v>
      </c>
      <c r="BC3" s="180" cm="1">
        <f t="array" ref="BC3">_xlfn.XLOOKUP(BC$1,'Copy of PY1 Data(H)'!$A$1:$CZ$1,_xlfn.XLOOKUP($A3,'Copy of PY1 Data(H)'!$A$1:$A$288,'Copy of PY1 Data(H)'!$A$1:$CZ$288))</f>
        <v>476417</v>
      </c>
      <c r="BD3" s="180" cm="1">
        <f t="array" ref="BD3">_xlfn.XLOOKUP(BD$1,'Copy of PY1 Data(H)'!$A$1:$CZ$1,_xlfn.XLOOKUP($A3,'Copy of PY1 Data(H)'!$A$1:$A$288,'Copy of PY1 Data(H)'!$A$1:$CZ$288))</f>
        <v>7203443</v>
      </c>
      <c r="BE3" s="180" cm="1">
        <f t="array" ref="BE3">_xlfn.XLOOKUP(BE$1,'Copy of PY1 Data(H)'!$A$1:$CZ$1,_xlfn.XLOOKUP($A3,'Copy of PY1 Data(H)'!$A$1:$A$288,'Copy of PY1 Data(H)'!$A$1:$CZ$288))</f>
        <v>626070</v>
      </c>
      <c r="BF3" s="180" cm="1">
        <f t="array" ref="BF3">_xlfn.XLOOKUP(BF$1,'Copy of PY1 Data(H)'!$A$1:$CZ$1,_xlfn.XLOOKUP($A3,'Copy of PY1 Data(H)'!$A$1:$A$288,'Copy of PY1 Data(H)'!$A$1:$CZ$288))</f>
        <v>769225</v>
      </c>
      <c r="BG3" s="180" cm="1">
        <f t="array" ref="BG3">_xlfn.XLOOKUP(BG$1,'Copy of PY1 Data(H)'!$A$1:$CZ$1,_xlfn.XLOOKUP($A3,'Copy of PY1 Data(H)'!$A$1:$A$288,'Copy of PY1 Data(H)'!$A$1:$CZ$288))</f>
        <v>0</v>
      </c>
      <c r="BH3" s="180" cm="1">
        <f t="array" ref="BH3">_xlfn.XLOOKUP(BH$1,'Copy of PY1 Data(H)'!$A$1:$CZ$1,_xlfn.XLOOKUP($A3,'Copy of PY1 Data(H)'!$A$1:$A$288,'Copy of PY1 Data(H)'!$A$1:$CZ$288))</f>
        <v>328990</v>
      </c>
      <c r="BI3" s="180" cm="1">
        <f t="array" ref="BI3">_xlfn.XLOOKUP(BI$1,'Copy of PY1 Data(H)'!$A$1:$CZ$1,_xlfn.XLOOKUP($A3,'Copy of PY1 Data(H)'!$A$1:$A$288,'Copy of PY1 Data(H)'!$A$1:$CZ$288))</f>
        <v>449011</v>
      </c>
      <c r="BJ3" s="180" cm="1">
        <f t="array" ref="BJ3">_xlfn.XLOOKUP(BJ$1,'Copy of PY1 Data(H)'!$A$1:$CZ$1,_xlfn.XLOOKUP($A3,'Copy of PY1 Data(H)'!$A$1:$A$288,'Copy of PY1 Data(H)'!$A$1:$CZ$288))</f>
        <v>247980</v>
      </c>
      <c r="BK3" s="180" cm="1">
        <f t="array" ref="BK3">_xlfn.XLOOKUP(BK$1,'Copy of PY1 Data(H)'!$A$1:$CZ$1,_xlfn.XLOOKUP($A3,'Copy of PY1 Data(H)'!$A$1:$A$288,'Copy of PY1 Data(H)'!$A$1:$CZ$288))</f>
        <v>2163911</v>
      </c>
      <c r="BL3" s="180" cm="1">
        <f t="array" ref="BL3">_xlfn.XLOOKUP(BL$1,'Copy of PY1 Data(H)'!$A$1:$CZ$1,_xlfn.XLOOKUP($A3,'Copy of PY1 Data(H)'!$A$1:$A$288,'Copy of PY1 Data(H)'!$A$1:$CZ$288))</f>
        <v>0</v>
      </c>
      <c r="BM3" s="180" cm="1">
        <f t="array" ref="BM3">_xlfn.XLOOKUP(BM$1,'Copy of PY1 Data(H)'!$A$1:$CZ$1,_xlfn.XLOOKUP($A3,'Copy of PY1 Data(H)'!$A$1:$A$288,'Copy of PY1 Data(H)'!$A$1:$CZ$288))</f>
        <v>116435</v>
      </c>
      <c r="BN3" s="180" cm="1">
        <f t="array" ref="BN3">_xlfn.XLOOKUP(BN$1,'Copy of PY1 Data(H)'!$A$1:$CZ$1,_xlfn.XLOOKUP($A3,'Copy of PY1 Data(H)'!$A$1:$A$288,'Copy of PY1 Data(H)'!$A$1:$CZ$288))</f>
        <v>6460039</v>
      </c>
      <c r="BO3" s="180" cm="1">
        <f t="array" ref="BO3">_xlfn.XLOOKUP(BO$1,'Copy of PY1 Data(H)'!$A$1:$CZ$1,_xlfn.XLOOKUP($A3,'Copy of PY1 Data(H)'!$A$1:$A$288,'Copy of PY1 Data(H)'!$A$1:$CZ$288))</f>
        <v>1238015</v>
      </c>
      <c r="BP3" s="180" cm="1">
        <f t="array" ref="BP3">_xlfn.XLOOKUP(BP$1,'Copy of PY1 Data(H)'!$A$1:$CZ$1,_xlfn.XLOOKUP($A3,'Copy of PY1 Data(H)'!$A$1:$A$288,'Copy of PY1 Data(H)'!$A$1:$CZ$288))</f>
        <v>2155832</v>
      </c>
      <c r="BQ3" s="180" cm="1">
        <f t="array" ref="BQ3">_xlfn.XLOOKUP(BQ$1,'Copy of PY1 Data(H)'!$A$1:$CZ$1,_xlfn.XLOOKUP($A3,'Copy of PY1 Data(H)'!$A$1:$A$288,'Copy of PY1 Data(H)'!$A$1:$CZ$288))</f>
        <v>12525504</v>
      </c>
      <c r="BR3" s="180" cm="1">
        <f t="array" ref="BR3">_xlfn.XLOOKUP(BR$1,'Copy of PY1 Data(H)'!$A$1:$CZ$1,_xlfn.XLOOKUP($A3,'Copy of PY1 Data(H)'!$A$1:$A$288,'Copy of PY1 Data(H)'!$A$1:$CZ$288))</f>
        <v>362888</v>
      </c>
      <c r="BS3" s="180" cm="1">
        <f t="array" ref="BS3">_xlfn.XLOOKUP(BS$1,'Copy of PY1 Data(H)'!$A$1:$CZ$1,_xlfn.XLOOKUP($A3,'Copy of PY1 Data(H)'!$A$1:$A$288,'Copy of PY1 Data(H)'!$A$1:$CZ$288))</f>
        <v>26165429</v>
      </c>
      <c r="BT3" s="180" cm="1">
        <f t="array" ref="BT3">_xlfn.XLOOKUP(BT$1,'Copy of PY1 Data(H)'!$A$1:$CZ$1,_xlfn.XLOOKUP($A3,'Copy of PY1 Data(H)'!$A$1:$A$288,'Copy of PY1 Data(H)'!$A$1:$CZ$288))</f>
        <v>543262</v>
      </c>
      <c r="BU3" s="180" cm="1">
        <f t="array" ref="BU3">_xlfn.XLOOKUP(BU$1,'Copy of PY1 Data(H)'!$A$1:$CZ$1,_xlfn.XLOOKUP($A3,'Copy of PY1 Data(H)'!$A$1:$A$288,'Copy of PY1 Data(H)'!$A$1:$CZ$288))</f>
        <v>6526116</v>
      </c>
      <c r="BV3" s="180" cm="1">
        <f t="array" ref="BV3">_xlfn.XLOOKUP(BV$1,'Copy of PY1 Data(H)'!$A$1:$CZ$1,_xlfn.XLOOKUP($A3,'Copy of PY1 Data(H)'!$A$1:$A$288,'Copy of PY1 Data(H)'!$A$1:$CZ$288))</f>
        <v>2275688</v>
      </c>
      <c r="BW3" s="180" cm="1">
        <f t="array" ref="BW3">_xlfn.XLOOKUP(BW$1,'Copy of PY1 Data(H)'!$A$1:$CZ$1,_xlfn.XLOOKUP($A3,'Copy of PY1 Data(H)'!$A$1:$A$288,'Copy of PY1 Data(H)'!$A$1:$CZ$288))</f>
        <v>0</v>
      </c>
      <c r="BX3" s="180" cm="1">
        <f t="array" ref="BX3">_xlfn.XLOOKUP(BX$1,'Copy of PY1 Data(H)'!$A$1:$CZ$1,_xlfn.XLOOKUP($A3,'Copy of PY1 Data(H)'!$A$1:$A$288,'Copy of PY1 Data(H)'!$A$1:$CZ$288))</f>
        <v>1793365</v>
      </c>
      <c r="BY3" s="180" cm="1">
        <f t="array" ref="BY3">_xlfn.XLOOKUP(BY$1,'Copy of PY1 Data(H)'!$A$1:$CZ$1,_xlfn.XLOOKUP($A3,'Copy of PY1 Data(H)'!$A$1:$A$288,'Copy of PY1 Data(H)'!$A$1:$CZ$288))</f>
        <v>211452</v>
      </c>
      <c r="BZ3" s="180" cm="1">
        <f t="array" ref="BZ3">_xlfn.XLOOKUP(BZ$1,'Copy of PY1 Data(H)'!$A$1:$CZ$1,_xlfn.XLOOKUP($A3,'Copy of PY1 Data(H)'!$A$1:$A$288,'Copy of PY1 Data(H)'!$A$1:$CZ$288))</f>
        <v>665014</v>
      </c>
      <c r="CA3" s="180" cm="1">
        <f t="array" ref="CA3">_xlfn.XLOOKUP(CA$1,'Copy of PY1 Data(H)'!$A$1:$CZ$1,_xlfn.XLOOKUP($A3,'Copy of PY1 Data(H)'!$A$1:$A$288,'Copy of PY1 Data(H)'!$A$1:$CZ$288))</f>
        <v>172989</v>
      </c>
      <c r="CB3" s="180" cm="1">
        <f t="array" ref="CB3">_xlfn.XLOOKUP(CB$1,'Copy of PY1 Data(H)'!$A$1:$CZ$1,_xlfn.XLOOKUP($A3,'Copy of PY1 Data(H)'!$A$1:$A$288,'Copy of PY1 Data(H)'!$A$1:$CZ$288))</f>
        <v>526196</v>
      </c>
      <c r="CC3" s="180" cm="1">
        <f t="array" ref="CC3">_xlfn.XLOOKUP(CC$1,'Copy of PY1 Data(H)'!$A$1:$CZ$1,_xlfn.XLOOKUP($A3,'Copy of PY1 Data(H)'!$A$1:$A$288,'Copy of PY1 Data(H)'!$A$1:$CZ$288))</f>
        <v>0</v>
      </c>
      <c r="CD3" s="180" cm="1">
        <f t="array" ref="CD3">_xlfn.XLOOKUP(CD$1,'Copy of PY1 Data(H)'!$A$1:$CZ$1,_xlfn.XLOOKUP($A3,'Copy of PY1 Data(H)'!$A$1:$A$288,'Copy of PY1 Data(H)'!$A$1:$CZ$288))</f>
        <v>388389</v>
      </c>
    </row>
    <row r="4" spans="1:82" x14ac:dyDescent="0.3">
      <c r="A4" s="180">
        <v>500</v>
      </c>
      <c r="C4" s="180"/>
      <c r="D4" s="180" cm="1">
        <f t="array" ref="D4">_xlfn.XLOOKUP(D$1,'Copy of PY1 Data(H)'!$A$1:$CZ$1,_xlfn.XLOOKUP($A4,'Copy of PY1 Data(H)'!$A$1:$A$288,'Copy of PY1 Data(H)'!$A$1:$CZ$288))</f>
        <v>0</v>
      </c>
      <c r="E4" s="180" cm="1">
        <f t="array" ref="E4">_xlfn.XLOOKUP(E$1,'Copy of PY1 Data(H)'!$A$1:$CZ$1,_xlfn.XLOOKUP($A4,'Copy of PY1 Data(H)'!$A$1:$A$288,'Copy of PY1 Data(H)'!$A$1:$CZ$288))</f>
        <v>37312</v>
      </c>
      <c r="F4" s="180" cm="1">
        <f t="array" ref="F4">_xlfn.XLOOKUP(F$1,'Copy of PY1 Data(H)'!$A$1:$CZ$1,_xlfn.XLOOKUP($A4,'Copy of PY1 Data(H)'!$A$1:$A$288,'Copy of PY1 Data(H)'!$A$1:$CZ$288))</f>
        <v>0</v>
      </c>
      <c r="G4" s="180" cm="1">
        <f t="array" ref="G4">_xlfn.XLOOKUP(G$1,'Copy of PY1 Data(H)'!$A$1:$CZ$1,_xlfn.XLOOKUP($A4,'Copy of PY1 Data(H)'!$A$1:$A$288,'Copy of PY1 Data(H)'!$A$1:$CZ$288))</f>
        <v>342316</v>
      </c>
      <c r="H4" s="180" cm="1">
        <f t="array" ref="H4">_xlfn.XLOOKUP(H$1,'Copy of PY1 Data(H)'!$A$1:$CZ$1,_xlfn.XLOOKUP($A4,'Copy of PY1 Data(H)'!$A$1:$A$288,'Copy of PY1 Data(H)'!$A$1:$CZ$288))</f>
        <v>0</v>
      </c>
      <c r="I4" s="180" cm="1">
        <f t="array" ref="I4">_xlfn.XLOOKUP(I$1,'Copy of PY1 Data(H)'!$A$1:$CZ$1,_xlfn.XLOOKUP($A4,'Copy of PY1 Data(H)'!$A$1:$A$288,'Copy of PY1 Data(H)'!$A$1:$CZ$288))</f>
        <v>0</v>
      </c>
      <c r="J4" s="180" cm="1">
        <f t="array" ref="J4">_xlfn.XLOOKUP(J$1,'Copy of PY1 Data(H)'!$A$1:$CZ$1,_xlfn.XLOOKUP($A4,'Copy of PY1 Data(H)'!$A$1:$A$288,'Copy of PY1 Data(H)'!$A$1:$CZ$288))</f>
        <v>0</v>
      </c>
      <c r="K4" s="180" cm="1">
        <f t="array" ref="K4">_xlfn.XLOOKUP(K$1,'Copy of PY1 Data(H)'!$A$1:$CZ$1,_xlfn.XLOOKUP($A4,'Copy of PY1 Data(H)'!$A$1:$A$288,'Copy of PY1 Data(H)'!$A$1:$CZ$288))</f>
        <v>0</v>
      </c>
      <c r="L4" s="180" cm="1">
        <f t="array" ref="L4">_xlfn.XLOOKUP(L$1,'Copy of PY1 Data(H)'!$A$1:$CZ$1,_xlfn.XLOOKUP($A4,'Copy of PY1 Data(H)'!$A$1:$A$288,'Copy of PY1 Data(H)'!$A$1:$CZ$288))</f>
        <v>17464</v>
      </c>
      <c r="M4" s="180" cm="1">
        <f t="array" ref="M4">_xlfn.XLOOKUP(M$1,'Copy of PY1 Data(H)'!$A$1:$CZ$1,_xlfn.XLOOKUP($A4,'Copy of PY1 Data(H)'!$A$1:$A$288,'Copy of PY1 Data(H)'!$A$1:$CZ$288))</f>
        <v>967215</v>
      </c>
      <c r="N4" s="180" cm="1">
        <f t="array" ref="N4">_xlfn.XLOOKUP(N$1,'Copy of PY1 Data(H)'!$A$1:$CZ$1,_xlfn.XLOOKUP($A4,'Copy of PY1 Data(H)'!$A$1:$A$288,'Copy of PY1 Data(H)'!$A$1:$CZ$288))</f>
        <v>107543</v>
      </c>
      <c r="O4" s="180" cm="1">
        <f t="array" ref="O4">_xlfn.XLOOKUP(O$1,'Copy of PY1 Data(H)'!$A$1:$CZ$1,_xlfn.XLOOKUP($A4,'Copy of PY1 Data(H)'!$A$1:$A$288,'Copy of PY1 Data(H)'!$A$1:$CZ$288))</f>
        <v>1000014</v>
      </c>
      <c r="P4" s="180" cm="1">
        <f t="array" ref="P4">_xlfn.XLOOKUP(P$1,'Copy of PY1 Data(H)'!$A$1:$CZ$1,_xlfn.XLOOKUP($A4,'Copy of PY1 Data(H)'!$A$1:$A$288,'Copy of PY1 Data(H)'!$A$1:$CZ$288))</f>
        <v>0</v>
      </c>
      <c r="Q4" s="180" cm="1">
        <f t="array" ref="Q4">_xlfn.XLOOKUP(Q$1,'Copy of PY1 Data(H)'!$A$1:$CZ$1,_xlfn.XLOOKUP($A4,'Copy of PY1 Data(H)'!$A$1:$A$288,'Copy of PY1 Data(H)'!$A$1:$CZ$288))</f>
        <v>2813801</v>
      </c>
      <c r="R4" s="180" cm="1">
        <f t="array" ref="R4">_xlfn.XLOOKUP(R$1,'Copy of PY1 Data(H)'!$A$1:$CZ$1,_xlfn.XLOOKUP($A4,'Copy of PY1 Data(H)'!$A$1:$A$288,'Copy of PY1 Data(H)'!$A$1:$CZ$288))</f>
        <v>47844</v>
      </c>
      <c r="S4" s="180" cm="1">
        <f t="array" ref="S4">_xlfn.XLOOKUP(S$1,'Copy of PY1 Data(H)'!$A$1:$CZ$1,_xlfn.XLOOKUP($A4,'Copy of PY1 Data(H)'!$A$1:$A$288,'Copy of PY1 Data(H)'!$A$1:$CZ$288))</f>
        <v>0</v>
      </c>
      <c r="T4" s="180" cm="1">
        <f t="array" ref="T4">_xlfn.XLOOKUP(T$1,'Copy of PY1 Data(H)'!$A$1:$CZ$1,_xlfn.XLOOKUP($A4,'Copy of PY1 Data(H)'!$A$1:$A$288,'Copy of PY1 Data(H)'!$A$1:$CZ$288))</f>
        <v>48013960</v>
      </c>
      <c r="U4" s="180" cm="1">
        <f t="array" ref="U4">_xlfn.XLOOKUP(U$1,'Copy of PY1 Data(H)'!$A$1:$CZ$1,_xlfn.XLOOKUP($A4,'Copy of PY1 Data(H)'!$A$1:$A$288,'Copy of PY1 Data(H)'!$A$1:$CZ$288))</f>
        <v>762690</v>
      </c>
      <c r="V4" s="180" cm="1">
        <f t="array" ref="V4">_xlfn.XLOOKUP(V$1,'Copy of PY1 Data(H)'!$A$1:$CZ$1,_xlfn.XLOOKUP($A4,'Copy of PY1 Data(H)'!$A$1:$A$288,'Copy of PY1 Data(H)'!$A$1:$CZ$288))</f>
        <v>2254673</v>
      </c>
      <c r="W4" s="180" cm="1">
        <f t="array" ref="W4">_xlfn.XLOOKUP(W$1,'Copy of PY1 Data(H)'!$A$1:$CZ$1,_xlfn.XLOOKUP($A4,'Copy of PY1 Data(H)'!$A$1:$A$288,'Copy of PY1 Data(H)'!$A$1:$CZ$288))</f>
        <v>10747412</v>
      </c>
      <c r="X4" s="180" cm="1">
        <f t="array" ref="X4">_xlfn.XLOOKUP(X$1,'Copy of PY1 Data(H)'!$A$1:$CZ$1,_xlfn.XLOOKUP($A4,'Copy of PY1 Data(H)'!$A$1:$A$288,'Copy of PY1 Data(H)'!$A$1:$CZ$288))</f>
        <v>0</v>
      </c>
      <c r="Y4" s="180" cm="1">
        <f t="array" ref="Y4">_xlfn.XLOOKUP(Y$1,'Copy of PY1 Data(H)'!$A$1:$CZ$1,_xlfn.XLOOKUP($A4,'Copy of PY1 Data(H)'!$A$1:$A$288,'Copy of PY1 Data(H)'!$A$1:$CZ$288))</f>
        <v>1531108</v>
      </c>
      <c r="Z4" s="180" cm="1">
        <f t="array" ref="Z4">_xlfn.XLOOKUP(Z$1,'Copy of PY1 Data(H)'!$A$1:$CZ$1,_xlfn.XLOOKUP($A4,'Copy of PY1 Data(H)'!$A$1:$A$288,'Copy of PY1 Data(H)'!$A$1:$CZ$288))</f>
        <v>85839</v>
      </c>
      <c r="AA4" s="180" cm="1">
        <f t="array" ref="AA4">_xlfn.XLOOKUP(AA$1,'Copy of PY1 Data(H)'!$A$1:$CZ$1,_xlfn.XLOOKUP($A4,'Copy of PY1 Data(H)'!$A$1:$A$288,'Copy of PY1 Data(H)'!$A$1:$CZ$288))</f>
        <v>2121790</v>
      </c>
      <c r="AB4" s="180" cm="1">
        <f t="array" ref="AB4">_xlfn.XLOOKUP(AB$1,'Copy of PY1 Data(H)'!$A$1:$CZ$1,_xlfn.XLOOKUP($A4,'Copy of PY1 Data(H)'!$A$1:$A$288,'Copy of PY1 Data(H)'!$A$1:$CZ$288))</f>
        <v>299367</v>
      </c>
      <c r="AC4" s="180" cm="1">
        <f t="array" ref="AC4">_xlfn.XLOOKUP(AC$1,'Copy of PY1 Data(H)'!$A$1:$CZ$1,_xlfn.XLOOKUP($A4,'Copy of PY1 Data(H)'!$A$1:$A$288,'Copy of PY1 Data(H)'!$A$1:$CZ$288))</f>
        <v>73183</v>
      </c>
      <c r="AD4" s="180" cm="1">
        <f t="array" ref="AD4">_xlfn.XLOOKUP(AD$1,'Copy of PY1 Data(H)'!$A$1:$CZ$1,_xlfn.XLOOKUP($A4,'Copy of PY1 Data(H)'!$A$1:$A$288,'Copy of PY1 Data(H)'!$A$1:$CZ$288))</f>
        <v>68874</v>
      </c>
      <c r="AE4" s="180" cm="1">
        <f t="array" ref="AE4">_xlfn.XLOOKUP(AE$1,'Copy of PY1 Data(H)'!$A$1:$CZ$1,_xlfn.XLOOKUP($A4,'Copy of PY1 Data(H)'!$A$1:$A$288,'Copy of PY1 Data(H)'!$A$1:$CZ$288))</f>
        <v>390541</v>
      </c>
      <c r="AF4" s="180" cm="1">
        <f t="array" ref="AF4">_xlfn.XLOOKUP(AF$1,'Copy of PY1 Data(H)'!$A$1:$CZ$1,_xlfn.XLOOKUP($A4,'Copy of PY1 Data(H)'!$A$1:$A$288,'Copy of PY1 Data(H)'!$A$1:$CZ$288))</f>
        <v>6863757</v>
      </c>
      <c r="AG4" s="180" cm="1">
        <f t="array" ref="AG4">_xlfn.XLOOKUP(AG$1,'Copy of PY1 Data(H)'!$A$1:$CZ$1,_xlfn.XLOOKUP($A4,'Copy of PY1 Data(H)'!$A$1:$A$288,'Copy of PY1 Data(H)'!$A$1:$CZ$288))</f>
        <v>528869</v>
      </c>
      <c r="AH4" s="180" cm="1">
        <f t="array" ref="AH4">_xlfn.XLOOKUP(AH$1,'Copy of PY1 Data(H)'!$A$1:$CZ$1,_xlfn.XLOOKUP($A4,'Copy of PY1 Data(H)'!$A$1:$A$288,'Copy of PY1 Data(H)'!$A$1:$CZ$288))</f>
        <v>337263</v>
      </c>
      <c r="AI4" s="180" cm="1">
        <f t="array" ref="AI4">_xlfn.XLOOKUP(AI$1,'Copy of PY1 Data(H)'!$A$1:$CZ$1,_xlfn.XLOOKUP($A4,'Copy of PY1 Data(H)'!$A$1:$A$288,'Copy of PY1 Data(H)'!$A$1:$CZ$288))</f>
        <v>1288233</v>
      </c>
      <c r="AJ4" s="180" cm="1">
        <f t="array" ref="AJ4">_xlfn.XLOOKUP(AJ$1,'Copy of PY1 Data(H)'!$A$1:$CZ$1,_xlfn.XLOOKUP($A4,'Copy of PY1 Data(H)'!$A$1:$A$288,'Copy of PY1 Data(H)'!$A$1:$CZ$288))</f>
        <v>171759</v>
      </c>
      <c r="AK4" s="180" cm="1">
        <f t="array" ref="AK4">_xlfn.XLOOKUP(AK$1,'Copy of PY1 Data(H)'!$A$1:$CZ$1,_xlfn.XLOOKUP($A4,'Copy of PY1 Data(H)'!$A$1:$A$288,'Copy of PY1 Data(H)'!$A$1:$CZ$288))</f>
        <v>0</v>
      </c>
      <c r="AL4" s="180" cm="1">
        <f t="array" ref="AL4">_xlfn.XLOOKUP(AL$1,'Copy of PY1 Data(H)'!$A$1:$CZ$1,_xlfn.XLOOKUP($A4,'Copy of PY1 Data(H)'!$A$1:$A$288,'Copy of PY1 Data(H)'!$A$1:$CZ$288))</f>
        <v>0</v>
      </c>
      <c r="AM4" s="180" cm="1">
        <f t="array" ref="AM4">_xlfn.XLOOKUP(AM$1,'Copy of PY1 Data(H)'!$A$1:$CZ$1,_xlfn.XLOOKUP($A4,'Copy of PY1 Data(H)'!$A$1:$A$288,'Copy of PY1 Data(H)'!$A$1:$CZ$288))</f>
        <v>1636463</v>
      </c>
      <c r="AN4" s="180" cm="1">
        <f t="array" ref="AN4">_xlfn.XLOOKUP(AN$1,'Copy of PY1 Data(H)'!$A$1:$CZ$1,_xlfn.XLOOKUP($A4,'Copy of PY1 Data(H)'!$A$1:$A$288,'Copy of PY1 Data(H)'!$A$1:$CZ$288))</f>
        <v>103554</v>
      </c>
      <c r="AO4" s="180" cm="1">
        <f t="array" ref="AO4">_xlfn.XLOOKUP(AO$1,'Copy of PY1 Data(H)'!$A$1:$CZ$1,_xlfn.XLOOKUP($A4,'Copy of PY1 Data(H)'!$A$1:$A$288,'Copy of PY1 Data(H)'!$A$1:$CZ$288))</f>
        <v>127356</v>
      </c>
      <c r="AP4" s="180" cm="1">
        <f t="array" ref="AP4">_xlfn.XLOOKUP(AP$1,'Copy of PY1 Data(H)'!$A$1:$CZ$1,_xlfn.XLOOKUP($A4,'Copy of PY1 Data(H)'!$A$1:$A$288,'Copy of PY1 Data(H)'!$A$1:$CZ$288))</f>
        <v>0</v>
      </c>
      <c r="AQ4" s="180" cm="1">
        <f t="array" ref="AQ4">_xlfn.XLOOKUP(AQ$1,'Copy of PY1 Data(H)'!$A$1:$CZ$1,_xlfn.XLOOKUP($A4,'Copy of PY1 Data(H)'!$A$1:$A$288,'Copy of PY1 Data(H)'!$A$1:$CZ$288))</f>
        <v>5036576</v>
      </c>
      <c r="AR4" s="180" cm="1">
        <f t="array" ref="AR4">_xlfn.XLOOKUP(AR$1,'Copy of PY1 Data(H)'!$A$1:$CZ$1,_xlfn.XLOOKUP($A4,'Copy of PY1 Data(H)'!$A$1:$A$288,'Copy of PY1 Data(H)'!$A$1:$CZ$288))</f>
        <v>103561</v>
      </c>
      <c r="AS4" s="180" cm="1">
        <f t="array" ref="AS4">_xlfn.XLOOKUP(AS$1,'Copy of PY1 Data(H)'!$A$1:$CZ$1,_xlfn.XLOOKUP($A4,'Copy of PY1 Data(H)'!$A$1:$A$288,'Copy of PY1 Data(H)'!$A$1:$CZ$288))</f>
        <v>349231</v>
      </c>
      <c r="AT4" s="180" cm="1">
        <f t="array" ref="AT4">_xlfn.XLOOKUP(AT$1,'Copy of PY1 Data(H)'!$A$1:$CZ$1,_xlfn.XLOOKUP($A4,'Copy of PY1 Data(H)'!$A$1:$A$288,'Copy of PY1 Data(H)'!$A$1:$CZ$288))</f>
        <v>212417</v>
      </c>
      <c r="AU4" s="180" cm="1">
        <f t="array" ref="AU4">_xlfn.XLOOKUP(AU$1,'Copy of PY1 Data(H)'!$A$1:$CZ$1,_xlfn.XLOOKUP($A4,'Copy of PY1 Data(H)'!$A$1:$A$288,'Copy of PY1 Data(H)'!$A$1:$CZ$288))</f>
        <v>0</v>
      </c>
      <c r="AV4" s="180" cm="1">
        <f t="array" ref="AV4">_xlfn.XLOOKUP(AV$1,'Copy of PY1 Data(H)'!$A$1:$CZ$1,_xlfn.XLOOKUP($A4,'Copy of PY1 Data(H)'!$A$1:$A$288,'Copy of PY1 Data(H)'!$A$1:$CZ$288))</f>
        <v>5870288</v>
      </c>
      <c r="AW4" s="180" cm="1">
        <f t="array" ref="AW4">_xlfn.XLOOKUP(AW$1,'Copy of PY1 Data(H)'!$A$1:$CZ$1,_xlfn.XLOOKUP($A4,'Copy of PY1 Data(H)'!$A$1:$A$288,'Copy of PY1 Data(H)'!$A$1:$CZ$288))</f>
        <v>15165</v>
      </c>
      <c r="AX4" s="180" cm="1">
        <f t="array" ref="AX4">_xlfn.XLOOKUP(AX$1,'Copy of PY1 Data(H)'!$A$1:$CZ$1,_xlfn.XLOOKUP($A4,'Copy of PY1 Data(H)'!$A$1:$A$288,'Copy of PY1 Data(H)'!$A$1:$CZ$288))</f>
        <v>127683</v>
      </c>
      <c r="AY4" s="180" cm="1">
        <f t="array" ref="AY4">_xlfn.XLOOKUP(AY$1,'Copy of PY1 Data(H)'!$A$1:$CZ$1,_xlfn.XLOOKUP($A4,'Copy of PY1 Data(H)'!$A$1:$A$288,'Copy of PY1 Data(H)'!$A$1:$CZ$288))</f>
        <v>1641228</v>
      </c>
      <c r="AZ4" s="180" cm="1">
        <f t="array" ref="AZ4">_xlfn.XLOOKUP(AZ$1,'Copy of PY1 Data(H)'!$A$1:$CZ$1,_xlfn.XLOOKUP($A4,'Copy of PY1 Data(H)'!$A$1:$A$288,'Copy of PY1 Data(H)'!$A$1:$CZ$288))</f>
        <v>63826</v>
      </c>
      <c r="BA4" s="180" cm="1">
        <f t="array" ref="BA4">_xlfn.XLOOKUP(BA$1,'Copy of PY1 Data(H)'!$A$1:$CZ$1,_xlfn.XLOOKUP($A4,'Copy of PY1 Data(H)'!$A$1:$A$288,'Copy of PY1 Data(H)'!$A$1:$CZ$288))</f>
        <v>488373</v>
      </c>
      <c r="BB4" s="180" cm="1">
        <f t="array" ref="BB4">_xlfn.XLOOKUP(BB$1,'Copy of PY1 Data(H)'!$A$1:$CZ$1,_xlfn.XLOOKUP($A4,'Copy of PY1 Data(H)'!$A$1:$A$288,'Copy of PY1 Data(H)'!$A$1:$CZ$288))</f>
        <v>0</v>
      </c>
      <c r="BC4" s="180" cm="1">
        <f t="array" ref="BC4">_xlfn.XLOOKUP(BC$1,'Copy of PY1 Data(H)'!$A$1:$CZ$1,_xlfn.XLOOKUP($A4,'Copy of PY1 Data(H)'!$A$1:$A$288,'Copy of PY1 Data(H)'!$A$1:$CZ$288))</f>
        <v>231863</v>
      </c>
      <c r="BD4" s="180" cm="1">
        <f t="array" ref="BD4">_xlfn.XLOOKUP(BD$1,'Copy of PY1 Data(H)'!$A$1:$CZ$1,_xlfn.XLOOKUP($A4,'Copy of PY1 Data(H)'!$A$1:$A$288,'Copy of PY1 Data(H)'!$A$1:$CZ$288))</f>
        <v>241122</v>
      </c>
      <c r="BE4" s="180" cm="1">
        <f t="array" ref="BE4">_xlfn.XLOOKUP(BE$1,'Copy of PY1 Data(H)'!$A$1:$CZ$1,_xlfn.XLOOKUP($A4,'Copy of PY1 Data(H)'!$A$1:$A$288,'Copy of PY1 Data(H)'!$A$1:$CZ$288))</f>
        <v>36412</v>
      </c>
      <c r="BF4" s="180" cm="1">
        <f t="array" ref="BF4">_xlfn.XLOOKUP(BF$1,'Copy of PY1 Data(H)'!$A$1:$CZ$1,_xlfn.XLOOKUP($A4,'Copy of PY1 Data(H)'!$A$1:$A$288,'Copy of PY1 Data(H)'!$A$1:$CZ$288))</f>
        <v>28823</v>
      </c>
      <c r="BG4" s="180" cm="1">
        <f t="array" ref="BG4">_xlfn.XLOOKUP(BG$1,'Copy of PY1 Data(H)'!$A$1:$CZ$1,_xlfn.XLOOKUP($A4,'Copy of PY1 Data(H)'!$A$1:$A$288,'Copy of PY1 Data(H)'!$A$1:$CZ$288))</f>
        <v>0</v>
      </c>
      <c r="BH4" s="180" cm="1">
        <f t="array" ref="BH4">_xlfn.XLOOKUP(BH$1,'Copy of PY1 Data(H)'!$A$1:$CZ$1,_xlfn.XLOOKUP($A4,'Copy of PY1 Data(H)'!$A$1:$A$288,'Copy of PY1 Data(H)'!$A$1:$CZ$288))</f>
        <v>0</v>
      </c>
      <c r="BI4" s="180" cm="1">
        <f t="array" ref="BI4">_xlfn.XLOOKUP(BI$1,'Copy of PY1 Data(H)'!$A$1:$CZ$1,_xlfn.XLOOKUP($A4,'Copy of PY1 Data(H)'!$A$1:$A$288,'Copy of PY1 Data(H)'!$A$1:$CZ$288))</f>
        <v>38662</v>
      </c>
      <c r="BJ4" s="180" cm="1">
        <f t="array" ref="BJ4">_xlfn.XLOOKUP(BJ$1,'Copy of PY1 Data(H)'!$A$1:$CZ$1,_xlfn.XLOOKUP($A4,'Copy of PY1 Data(H)'!$A$1:$A$288,'Copy of PY1 Data(H)'!$A$1:$CZ$288))</f>
        <v>72539</v>
      </c>
      <c r="BK4" s="180" cm="1">
        <f t="array" ref="BK4">_xlfn.XLOOKUP(BK$1,'Copy of PY1 Data(H)'!$A$1:$CZ$1,_xlfn.XLOOKUP($A4,'Copy of PY1 Data(H)'!$A$1:$A$288,'Copy of PY1 Data(H)'!$A$1:$CZ$288))</f>
        <v>547714</v>
      </c>
      <c r="BL4" s="180" cm="1">
        <f t="array" ref="BL4">_xlfn.XLOOKUP(BL$1,'Copy of PY1 Data(H)'!$A$1:$CZ$1,_xlfn.XLOOKUP($A4,'Copy of PY1 Data(H)'!$A$1:$A$288,'Copy of PY1 Data(H)'!$A$1:$CZ$288))</f>
        <v>0</v>
      </c>
      <c r="BM4" s="180" cm="1">
        <f t="array" ref="BM4">_xlfn.XLOOKUP(BM$1,'Copy of PY1 Data(H)'!$A$1:$CZ$1,_xlfn.XLOOKUP($A4,'Copy of PY1 Data(H)'!$A$1:$A$288,'Copy of PY1 Data(H)'!$A$1:$CZ$288))</f>
        <v>87448</v>
      </c>
      <c r="BN4" s="180" cm="1">
        <f t="array" ref="BN4">_xlfn.XLOOKUP(BN$1,'Copy of PY1 Data(H)'!$A$1:$CZ$1,_xlfn.XLOOKUP($A4,'Copy of PY1 Data(H)'!$A$1:$A$288,'Copy of PY1 Data(H)'!$A$1:$CZ$288))</f>
        <v>115887</v>
      </c>
      <c r="BO4" s="180" cm="1">
        <f t="array" ref="BO4">_xlfn.XLOOKUP(BO$1,'Copy of PY1 Data(H)'!$A$1:$CZ$1,_xlfn.XLOOKUP($A4,'Copy of PY1 Data(H)'!$A$1:$A$288,'Copy of PY1 Data(H)'!$A$1:$CZ$288))</f>
        <v>173399</v>
      </c>
      <c r="BP4" s="180" cm="1">
        <f t="array" ref="BP4">_xlfn.XLOOKUP(BP$1,'Copy of PY1 Data(H)'!$A$1:$CZ$1,_xlfn.XLOOKUP($A4,'Copy of PY1 Data(H)'!$A$1:$A$288,'Copy of PY1 Data(H)'!$A$1:$CZ$288))</f>
        <v>221430</v>
      </c>
      <c r="BQ4" s="180" cm="1">
        <f t="array" ref="BQ4">_xlfn.XLOOKUP(BQ$1,'Copy of PY1 Data(H)'!$A$1:$CZ$1,_xlfn.XLOOKUP($A4,'Copy of PY1 Data(H)'!$A$1:$A$288,'Copy of PY1 Data(H)'!$A$1:$CZ$288))</f>
        <v>0</v>
      </c>
      <c r="BR4" s="180" cm="1">
        <f t="array" ref="BR4">_xlfn.XLOOKUP(BR$1,'Copy of PY1 Data(H)'!$A$1:$CZ$1,_xlfn.XLOOKUP($A4,'Copy of PY1 Data(H)'!$A$1:$A$288,'Copy of PY1 Data(H)'!$A$1:$CZ$288))</f>
        <v>247973</v>
      </c>
      <c r="BS4" s="180" cm="1">
        <f t="array" ref="BS4">_xlfn.XLOOKUP(BS$1,'Copy of PY1 Data(H)'!$A$1:$CZ$1,_xlfn.XLOOKUP($A4,'Copy of PY1 Data(H)'!$A$1:$A$288,'Copy of PY1 Data(H)'!$A$1:$CZ$288))</f>
        <v>16151151</v>
      </c>
      <c r="BT4" s="180" cm="1">
        <f t="array" ref="BT4">_xlfn.XLOOKUP(BT$1,'Copy of PY1 Data(H)'!$A$1:$CZ$1,_xlfn.XLOOKUP($A4,'Copy of PY1 Data(H)'!$A$1:$A$288,'Copy of PY1 Data(H)'!$A$1:$CZ$288))</f>
        <v>440042</v>
      </c>
      <c r="BU4" s="180" cm="1">
        <f t="array" ref="BU4">_xlfn.XLOOKUP(BU$1,'Copy of PY1 Data(H)'!$A$1:$CZ$1,_xlfn.XLOOKUP($A4,'Copy of PY1 Data(H)'!$A$1:$A$288,'Copy of PY1 Data(H)'!$A$1:$CZ$288))</f>
        <v>1147411</v>
      </c>
      <c r="BV4" s="180" cm="1">
        <f t="array" ref="BV4">_xlfn.XLOOKUP(BV$1,'Copy of PY1 Data(H)'!$A$1:$CZ$1,_xlfn.XLOOKUP($A4,'Copy of PY1 Data(H)'!$A$1:$A$288,'Copy of PY1 Data(H)'!$A$1:$CZ$288))</f>
        <v>0</v>
      </c>
      <c r="BW4" s="180" cm="1">
        <f t="array" ref="BW4">_xlfn.XLOOKUP(BW$1,'Copy of PY1 Data(H)'!$A$1:$CZ$1,_xlfn.XLOOKUP($A4,'Copy of PY1 Data(H)'!$A$1:$A$288,'Copy of PY1 Data(H)'!$A$1:$CZ$288))</f>
        <v>0</v>
      </c>
      <c r="BX4" s="180" cm="1">
        <f t="array" ref="BX4">_xlfn.XLOOKUP(BX$1,'Copy of PY1 Data(H)'!$A$1:$CZ$1,_xlfn.XLOOKUP($A4,'Copy of PY1 Data(H)'!$A$1:$A$288,'Copy of PY1 Data(H)'!$A$1:$CZ$288))</f>
        <v>209942</v>
      </c>
      <c r="BY4" s="180" cm="1">
        <f t="array" ref="BY4">_xlfn.XLOOKUP(BY$1,'Copy of PY1 Data(H)'!$A$1:$CZ$1,_xlfn.XLOOKUP($A4,'Copy of PY1 Data(H)'!$A$1:$A$288,'Copy of PY1 Data(H)'!$A$1:$CZ$288))</f>
        <v>117881</v>
      </c>
      <c r="BZ4" s="180" cm="1">
        <f t="array" ref="BZ4">_xlfn.XLOOKUP(BZ$1,'Copy of PY1 Data(H)'!$A$1:$CZ$1,_xlfn.XLOOKUP($A4,'Copy of PY1 Data(H)'!$A$1:$A$288,'Copy of PY1 Data(H)'!$A$1:$CZ$288))</f>
        <v>34759</v>
      </c>
      <c r="CA4" s="180" cm="1">
        <f t="array" ref="CA4">_xlfn.XLOOKUP(CA$1,'Copy of PY1 Data(H)'!$A$1:$CZ$1,_xlfn.XLOOKUP($A4,'Copy of PY1 Data(H)'!$A$1:$A$288,'Copy of PY1 Data(H)'!$A$1:$CZ$288))</f>
        <v>8457</v>
      </c>
      <c r="CB4" s="180" cm="1">
        <f t="array" ref="CB4">_xlfn.XLOOKUP(CB$1,'Copy of PY1 Data(H)'!$A$1:$CZ$1,_xlfn.XLOOKUP($A4,'Copy of PY1 Data(H)'!$A$1:$A$288,'Copy of PY1 Data(H)'!$A$1:$CZ$288))</f>
        <v>59332</v>
      </c>
      <c r="CC4" s="180" cm="1">
        <f t="array" ref="CC4">_xlfn.XLOOKUP(CC$1,'Copy of PY1 Data(H)'!$A$1:$CZ$1,_xlfn.XLOOKUP($A4,'Copy of PY1 Data(H)'!$A$1:$A$288,'Copy of PY1 Data(H)'!$A$1:$CZ$288))</f>
        <v>0</v>
      </c>
      <c r="CD4" s="180" cm="1">
        <f t="array" ref="CD4">_xlfn.XLOOKUP(CD$1,'Copy of PY1 Data(H)'!$A$1:$CZ$1,_xlfn.XLOOKUP($A4,'Copy of PY1 Data(H)'!$A$1:$A$288,'Copy of PY1 Data(H)'!$A$1:$CZ$288))</f>
        <v>18636</v>
      </c>
    </row>
    <row r="5" spans="1:82" x14ac:dyDescent="0.3">
      <c r="A5" s="180">
        <v>385</v>
      </c>
      <c r="B5" s="863"/>
      <c r="D5" s="180" cm="1">
        <f t="array" ref="D5">_xlfn.XLOOKUP(D$1,'Copy of PY1 Data(H)'!$A$1:$CZ$1,_xlfn.XLOOKUP($A5,'Copy of PY1 Data(H)'!$A$1:$A$288,'Copy of PY1 Data(H)'!$A$1:$CZ$288))</f>
        <v>0</v>
      </c>
      <c r="E5" s="180" cm="1">
        <f t="array" ref="E5">_xlfn.XLOOKUP(E$1,'Copy of PY1 Data(H)'!$A$1:$CZ$1,_xlfn.XLOOKUP($A5,'Copy of PY1 Data(H)'!$A$1:$A$288,'Copy of PY1 Data(H)'!$A$1:$CZ$288))</f>
        <v>357695</v>
      </c>
      <c r="F5" s="180" cm="1">
        <f t="array" ref="F5">_xlfn.XLOOKUP(F$1,'Copy of PY1 Data(H)'!$A$1:$CZ$1,_xlfn.XLOOKUP($A5,'Copy of PY1 Data(H)'!$A$1:$A$288,'Copy of PY1 Data(H)'!$A$1:$CZ$288))</f>
        <v>0</v>
      </c>
      <c r="G5" s="180" cm="1">
        <f t="array" ref="G5">_xlfn.XLOOKUP(G$1,'Copy of PY1 Data(H)'!$A$1:$CZ$1,_xlfn.XLOOKUP($A5,'Copy of PY1 Data(H)'!$A$1:$A$288,'Copy of PY1 Data(H)'!$A$1:$CZ$288))</f>
        <v>11775739</v>
      </c>
      <c r="H5" s="180" cm="1">
        <f t="array" ref="H5">_xlfn.XLOOKUP(H$1,'Copy of PY1 Data(H)'!$A$1:$CZ$1,_xlfn.XLOOKUP($A5,'Copy of PY1 Data(H)'!$A$1:$A$288,'Copy of PY1 Data(H)'!$A$1:$CZ$288))</f>
        <v>9139619</v>
      </c>
      <c r="I5" s="180" cm="1">
        <f t="array" ref="I5">_xlfn.XLOOKUP(I$1,'Copy of PY1 Data(H)'!$A$1:$CZ$1,_xlfn.XLOOKUP($A5,'Copy of PY1 Data(H)'!$A$1:$A$288,'Copy of PY1 Data(H)'!$A$1:$CZ$288))</f>
        <v>11388607</v>
      </c>
      <c r="J5" s="180" cm="1">
        <f t="array" ref="J5">_xlfn.XLOOKUP(J$1,'Copy of PY1 Data(H)'!$A$1:$CZ$1,_xlfn.XLOOKUP($A5,'Copy of PY1 Data(H)'!$A$1:$A$288,'Copy of PY1 Data(H)'!$A$1:$CZ$288))</f>
        <v>139279</v>
      </c>
      <c r="K5" s="180" cm="1">
        <f t="array" ref="K5">_xlfn.XLOOKUP(K$1,'Copy of PY1 Data(H)'!$A$1:$CZ$1,_xlfn.XLOOKUP($A5,'Copy of PY1 Data(H)'!$A$1:$A$288,'Copy of PY1 Data(H)'!$A$1:$CZ$288))</f>
        <v>2762207</v>
      </c>
      <c r="L5" s="180" cm="1">
        <f t="array" ref="L5">_xlfn.XLOOKUP(L$1,'Copy of PY1 Data(H)'!$A$1:$CZ$1,_xlfn.XLOOKUP($A5,'Copy of PY1 Data(H)'!$A$1:$A$288,'Copy of PY1 Data(H)'!$A$1:$CZ$288))</f>
        <v>1443848</v>
      </c>
      <c r="M5" s="180" cm="1">
        <f t="array" ref="M5">_xlfn.XLOOKUP(M$1,'Copy of PY1 Data(H)'!$A$1:$CZ$1,_xlfn.XLOOKUP($A5,'Copy of PY1 Data(H)'!$A$1:$A$288,'Copy of PY1 Data(H)'!$A$1:$CZ$288))</f>
        <v>89950808</v>
      </c>
      <c r="N5" s="180" cm="1">
        <f t="array" ref="N5">_xlfn.XLOOKUP(N$1,'Copy of PY1 Data(H)'!$A$1:$CZ$1,_xlfn.XLOOKUP($A5,'Copy of PY1 Data(H)'!$A$1:$A$288,'Copy of PY1 Data(H)'!$A$1:$CZ$288))</f>
        <v>1344064</v>
      </c>
      <c r="O5" s="180" cm="1">
        <f t="array" ref="O5">_xlfn.XLOOKUP(O$1,'Copy of PY1 Data(H)'!$A$1:$CZ$1,_xlfn.XLOOKUP($A5,'Copy of PY1 Data(H)'!$A$1:$A$288,'Copy of PY1 Data(H)'!$A$1:$CZ$288))</f>
        <v>15996879</v>
      </c>
      <c r="P5" s="180" cm="1">
        <f t="array" ref="P5">_xlfn.XLOOKUP(P$1,'Copy of PY1 Data(H)'!$A$1:$CZ$1,_xlfn.XLOOKUP($A5,'Copy of PY1 Data(H)'!$A$1:$A$288,'Copy of PY1 Data(H)'!$A$1:$CZ$288))</f>
        <v>480196</v>
      </c>
      <c r="Q5" s="180" cm="1">
        <f t="array" ref="Q5">_xlfn.XLOOKUP(Q$1,'Copy of PY1 Data(H)'!$A$1:$CZ$1,_xlfn.XLOOKUP($A5,'Copy of PY1 Data(H)'!$A$1:$A$288,'Copy of PY1 Data(H)'!$A$1:$CZ$288))</f>
        <v>157282282</v>
      </c>
      <c r="R5" s="180" cm="1">
        <f t="array" ref="R5">_xlfn.XLOOKUP(R$1,'Copy of PY1 Data(H)'!$A$1:$CZ$1,_xlfn.XLOOKUP($A5,'Copy of PY1 Data(H)'!$A$1:$A$288,'Copy of PY1 Data(H)'!$A$1:$CZ$288))</f>
        <v>7594627</v>
      </c>
      <c r="S5" s="180" cm="1">
        <f t="array" ref="S5">_xlfn.XLOOKUP(S$1,'Copy of PY1 Data(H)'!$A$1:$CZ$1,_xlfn.XLOOKUP($A5,'Copy of PY1 Data(H)'!$A$1:$A$288,'Copy of PY1 Data(H)'!$A$1:$CZ$288))</f>
        <v>314966</v>
      </c>
      <c r="T5" s="180" cm="1">
        <f t="array" ref="T5">_xlfn.XLOOKUP(T$1,'Copy of PY1 Data(H)'!$A$1:$CZ$1,_xlfn.XLOOKUP($A5,'Copy of PY1 Data(H)'!$A$1:$A$288,'Copy of PY1 Data(H)'!$A$1:$CZ$288))</f>
        <v>279897966</v>
      </c>
      <c r="U5" s="180" cm="1">
        <f t="array" ref="U5">_xlfn.XLOOKUP(U$1,'Copy of PY1 Data(H)'!$A$1:$CZ$1,_xlfn.XLOOKUP($A5,'Copy of PY1 Data(H)'!$A$1:$A$288,'Copy of PY1 Data(H)'!$A$1:$CZ$288))</f>
        <v>70939771</v>
      </c>
      <c r="V5" s="180" cm="1">
        <f t="array" ref="V5">_xlfn.XLOOKUP(V$1,'Copy of PY1 Data(H)'!$A$1:$CZ$1,_xlfn.XLOOKUP($A5,'Copy of PY1 Data(H)'!$A$1:$A$288,'Copy of PY1 Data(H)'!$A$1:$CZ$288))</f>
        <v>70420190</v>
      </c>
      <c r="W5" s="180" cm="1">
        <f t="array" ref="W5">_xlfn.XLOOKUP(W$1,'Copy of PY1 Data(H)'!$A$1:$CZ$1,_xlfn.XLOOKUP($A5,'Copy of PY1 Data(H)'!$A$1:$A$288,'Copy of PY1 Data(H)'!$A$1:$CZ$288))</f>
        <v>219437693</v>
      </c>
      <c r="X5" s="180" cm="1">
        <f t="array" ref="X5">_xlfn.XLOOKUP(X$1,'Copy of PY1 Data(H)'!$A$1:$CZ$1,_xlfn.XLOOKUP($A5,'Copy of PY1 Data(H)'!$A$1:$A$288,'Copy of PY1 Data(H)'!$A$1:$CZ$288))</f>
        <v>0</v>
      </c>
      <c r="Y5" s="180" cm="1">
        <f t="array" ref="Y5">_xlfn.XLOOKUP(Y$1,'Copy of PY1 Data(H)'!$A$1:$CZ$1,_xlfn.XLOOKUP($A5,'Copy of PY1 Data(H)'!$A$1:$A$288,'Copy of PY1 Data(H)'!$A$1:$CZ$288))</f>
        <v>45888479</v>
      </c>
      <c r="Z5" s="180" cm="1">
        <f t="array" ref="Z5">_xlfn.XLOOKUP(Z$1,'Copy of PY1 Data(H)'!$A$1:$CZ$1,_xlfn.XLOOKUP($A5,'Copy of PY1 Data(H)'!$A$1:$A$288,'Copy of PY1 Data(H)'!$A$1:$CZ$288))</f>
        <v>3608465</v>
      </c>
      <c r="AA5" s="180" cm="1">
        <f t="array" ref="AA5">_xlfn.XLOOKUP(AA$1,'Copy of PY1 Data(H)'!$A$1:$CZ$1,_xlfn.XLOOKUP($A5,'Copy of PY1 Data(H)'!$A$1:$A$288,'Copy of PY1 Data(H)'!$A$1:$CZ$288))</f>
        <v>50635615</v>
      </c>
      <c r="AB5" s="180" cm="1">
        <f t="array" ref="AB5">_xlfn.XLOOKUP(AB$1,'Copy of PY1 Data(H)'!$A$1:$CZ$1,_xlfn.XLOOKUP($A5,'Copy of PY1 Data(H)'!$A$1:$A$288,'Copy of PY1 Data(H)'!$A$1:$CZ$288))</f>
        <v>6547991</v>
      </c>
      <c r="AC5" s="180" cm="1">
        <f t="array" ref="AC5">_xlfn.XLOOKUP(AC$1,'Copy of PY1 Data(H)'!$A$1:$CZ$1,_xlfn.XLOOKUP($A5,'Copy of PY1 Data(H)'!$A$1:$A$288,'Copy of PY1 Data(H)'!$A$1:$CZ$288))</f>
        <v>6361598</v>
      </c>
      <c r="AD5" s="180" cm="1">
        <f t="array" ref="AD5">_xlfn.XLOOKUP(AD$1,'Copy of PY1 Data(H)'!$A$1:$CZ$1,_xlfn.XLOOKUP($A5,'Copy of PY1 Data(H)'!$A$1:$A$288,'Copy of PY1 Data(H)'!$A$1:$CZ$288))</f>
        <v>3275282</v>
      </c>
      <c r="AE5" s="180" cm="1">
        <f t="array" ref="AE5">_xlfn.XLOOKUP(AE$1,'Copy of PY1 Data(H)'!$A$1:$CZ$1,_xlfn.XLOOKUP($A5,'Copy of PY1 Data(H)'!$A$1:$A$288,'Copy of PY1 Data(H)'!$A$1:$CZ$288))</f>
        <v>8168951</v>
      </c>
      <c r="AF5" s="180" cm="1">
        <f t="array" ref="AF5">_xlfn.XLOOKUP(AF$1,'Copy of PY1 Data(H)'!$A$1:$CZ$1,_xlfn.XLOOKUP($A5,'Copy of PY1 Data(H)'!$A$1:$A$288,'Copy of PY1 Data(H)'!$A$1:$CZ$288))</f>
        <v>73838430</v>
      </c>
      <c r="AG5" s="180" cm="1">
        <f t="array" ref="AG5">_xlfn.XLOOKUP(AG$1,'Copy of PY1 Data(H)'!$A$1:$CZ$1,_xlfn.XLOOKUP($A5,'Copy of PY1 Data(H)'!$A$1:$A$288,'Copy of PY1 Data(H)'!$A$1:$CZ$288))</f>
        <v>15556315</v>
      </c>
      <c r="AH5" s="180" cm="1">
        <f t="array" ref="AH5">_xlfn.XLOOKUP(AH$1,'Copy of PY1 Data(H)'!$A$1:$CZ$1,_xlfn.XLOOKUP($A5,'Copy of PY1 Data(H)'!$A$1:$A$288,'Copy of PY1 Data(H)'!$A$1:$CZ$288))</f>
        <v>3866644</v>
      </c>
      <c r="AI5" s="180" cm="1">
        <f t="array" ref="AI5">_xlfn.XLOOKUP(AI$1,'Copy of PY1 Data(H)'!$A$1:$CZ$1,_xlfn.XLOOKUP($A5,'Copy of PY1 Data(H)'!$A$1:$A$288,'Copy of PY1 Data(H)'!$A$1:$CZ$288))</f>
        <v>117281979</v>
      </c>
      <c r="AJ5" s="180" cm="1">
        <f t="array" ref="AJ5">_xlfn.XLOOKUP(AJ$1,'Copy of PY1 Data(H)'!$A$1:$CZ$1,_xlfn.XLOOKUP($A5,'Copy of PY1 Data(H)'!$A$1:$A$288,'Copy of PY1 Data(H)'!$A$1:$CZ$288))</f>
        <v>8502697</v>
      </c>
      <c r="AK5" s="180" cm="1">
        <f t="array" ref="AK5">_xlfn.XLOOKUP(AK$1,'Copy of PY1 Data(H)'!$A$1:$CZ$1,_xlfn.XLOOKUP($A5,'Copy of PY1 Data(H)'!$A$1:$A$288,'Copy of PY1 Data(H)'!$A$1:$CZ$288))</f>
        <v>0</v>
      </c>
      <c r="AL5" s="180" cm="1">
        <f t="array" ref="AL5">_xlfn.XLOOKUP(AL$1,'Copy of PY1 Data(H)'!$A$1:$CZ$1,_xlfn.XLOOKUP($A5,'Copy of PY1 Data(H)'!$A$1:$A$288,'Copy of PY1 Data(H)'!$A$1:$CZ$288))</f>
        <v>0</v>
      </c>
      <c r="AM5" s="180" cm="1">
        <f t="array" ref="AM5">_xlfn.XLOOKUP(AM$1,'Copy of PY1 Data(H)'!$A$1:$CZ$1,_xlfn.XLOOKUP($A5,'Copy of PY1 Data(H)'!$A$1:$A$288,'Copy of PY1 Data(H)'!$A$1:$CZ$288))</f>
        <v>37498439</v>
      </c>
      <c r="AN5" s="180" cm="1">
        <f t="array" ref="AN5">_xlfn.XLOOKUP(AN$1,'Copy of PY1 Data(H)'!$A$1:$CZ$1,_xlfn.XLOOKUP($A5,'Copy of PY1 Data(H)'!$A$1:$A$288,'Copy of PY1 Data(H)'!$A$1:$CZ$288))</f>
        <v>1161167</v>
      </c>
      <c r="AO5" s="180" cm="1">
        <f t="array" ref="AO5">_xlfn.XLOOKUP(AO$1,'Copy of PY1 Data(H)'!$A$1:$CZ$1,_xlfn.XLOOKUP($A5,'Copy of PY1 Data(H)'!$A$1:$A$288,'Copy of PY1 Data(H)'!$A$1:$CZ$288))</f>
        <v>1266859</v>
      </c>
      <c r="AP5" s="180" cm="1">
        <f t="array" ref="AP5">_xlfn.XLOOKUP(AP$1,'Copy of PY1 Data(H)'!$A$1:$CZ$1,_xlfn.XLOOKUP($A5,'Copy of PY1 Data(H)'!$A$1:$A$288,'Copy of PY1 Data(H)'!$A$1:$CZ$288))</f>
        <v>193193</v>
      </c>
      <c r="AQ5" s="180" cm="1">
        <f t="array" ref="AQ5">_xlfn.XLOOKUP(AQ$1,'Copy of PY1 Data(H)'!$A$1:$CZ$1,_xlfn.XLOOKUP($A5,'Copy of PY1 Data(H)'!$A$1:$A$288,'Copy of PY1 Data(H)'!$A$1:$CZ$288))</f>
        <v>42154093</v>
      </c>
      <c r="AR5" s="180" cm="1">
        <f t="array" ref="AR5">_xlfn.XLOOKUP(AR$1,'Copy of PY1 Data(H)'!$A$1:$CZ$1,_xlfn.XLOOKUP($A5,'Copy of PY1 Data(H)'!$A$1:$A$288,'Copy of PY1 Data(H)'!$A$1:$CZ$288))</f>
        <v>97699480</v>
      </c>
      <c r="AS5" s="180" cm="1">
        <f t="array" ref="AS5">_xlfn.XLOOKUP(AS$1,'Copy of PY1 Data(H)'!$A$1:$CZ$1,_xlfn.XLOOKUP($A5,'Copy of PY1 Data(H)'!$A$1:$A$288,'Copy of PY1 Data(H)'!$A$1:$CZ$288))</f>
        <v>1336643</v>
      </c>
      <c r="AT5" s="180" cm="1">
        <f t="array" ref="AT5">_xlfn.XLOOKUP(AT$1,'Copy of PY1 Data(H)'!$A$1:$CZ$1,_xlfn.XLOOKUP($A5,'Copy of PY1 Data(H)'!$A$1:$A$288,'Copy of PY1 Data(H)'!$A$1:$CZ$288))</f>
        <v>5548319</v>
      </c>
      <c r="AU5" s="180" cm="1">
        <f t="array" ref="AU5">_xlfn.XLOOKUP(AU$1,'Copy of PY1 Data(H)'!$A$1:$CZ$1,_xlfn.XLOOKUP($A5,'Copy of PY1 Data(H)'!$A$1:$A$288,'Copy of PY1 Data(H)'!$A$1:$CZ$288))</f>
        <v>0</v>
      </c>
      <c r="AV5" s="180" cm="1">
        <f t="array" ref="AV5">_xlfn.XLOOKUP(AV$1,'Copy of PY1 Data(H)'!$A$1:$CZ$1,_xlfn.XLOOKUP($A5,'Copy of PY1 Data(H)'!$A$1:$A$288,'Copy of PY1 Data(H)'!$A$1:$CZ$288))</f>
        <v>62946250</v>
      </c>
      <c r="AW5" s="180" cm="1">
        <f t="array" ref="AW5">_xlfn.XLOOKUP(AW$1,'Copy of PY1 Data(H)'!$A$1:$CZ$1,_xlfn.XLOOKUP($A5,'Copy of PY1 Data(H)'!$A$1:$A$288,'Copy of PY1 Data(H)'!$A$1:$CZ$288))</f>
        <v>12261587</v>
      </c>
      <c r="AX5" s="180" cm="1">
        <f t="array" ref="AX5">_xlfn.XLOOKUP(AX$1,'Copy of PY1 Data(H)'!$A$1:$CZ$1,_xlfn.XLOOKUP($A5,'Copy of PY1 Data(H)'!$A$1:$A$288,'Copy of PY1 Data(H)'!$A$1:$CZ$288))</f>
        <v>5081731</v>
      </c>
      <c r="AY5" s="180" cm="1">
        <f t="array" ref="AY5">_xlfn.XLOOKUP(AY$1,'Copy of PY1 Data(H)'!$A$1:$CZ$1,_xlfn.XLOOKUP($A5,'Copy of PY1 Data(H)'!$A$1:$A$288,'Copy of PY1 Data(H)'!$A$1:$CZ$288))</f>
        <v>44562280</v>
      </c>
      <c r="AZ5" s="180" cm="1">
        <f t="array" ref="AZ5">_xlfn.XLOOKUP(AZ$1,'Copy of PY1 Data(H)'!$A$1:$CZ$1,_xlfn.XLOOKUP($A5,'Copy of PY1 Data(H)'!$A$1:$A$288,'Copy of PY1 Data(H)'!$A$1:$CZ$288))</f>
        <v>4457826</v>
      </c>
      <c r="BA5" s="180" cm="1">
        <f t="array" ref="BA5">_xlfn.XLOOKUP(BA$1,'Copy of PY1 Data(H)'!$A$1:$CZ$1,_xlfn.XLOOKUP($A5,'Copy of PY1 Data(H)'!$A$1:$A$288,'Copy of PY1 Data(H)'!$A$1:$CZ$288))</f>
        <v>4657909</v>
      </c>
      <c r="BB5" s="180" cm="1">
        <f t="array" ref="BB5">_xlfn.XLOOKUP(BB$1,'Copy of PY1 Data(H)'!$A$1:$CZ$1,_xlfn.XLOOKUP($A5,'Copy of PY1 Data(H)'!$A$1:$A$288,'Copy of PY1 Data(H)'!$A$1:$CZ$288))</f>
        <v>170853</v>
      </c>
      <c r="BC5" s="180" cm="1">
        <f t="array" ref="BC5">_xlfn.XLOOKUP(BC$1,'Copy of PY1 Data(H)'!$A$1:$CZ$1,_xlfn.XLOOKUP($A5,'Copy of PY1 Data(H)'!$A$1:$A$288,'Copy of PY1 Data(H)'!$A$1:$CZ$288))</f>
        <v>912699</v>
      </c>
      <c r="BD5" s="180" cm="1">
        <f t="array" ref="BD5">_xlfn.XLOOKUP(BD$1,'Copy of PY1 Data(H)'!$A$1:$CZ$1,_xlfn.XLOOKUP($A5,'Copy of PY1 Data(H)'!$A$1:$A$288,'Copy of PY1 Data(H)'!$A$1:$CZ$288))</f>
        <v>17091358</v>
      </c>
      <c r="BE5" s="180" cm="1">
        <f t="array" ref="BE5">_xlfn.XLOOKUP(BE$1,'Copy of PY1 Data(H)'!$A$1:$CZ$1,_xlfn.XLOOKUP($A5,'Copy of PY1 Data(H)'!$A$1:$A$288,'Copy of PY1 Data(H)'!$A$1:$CZ$288))</f>
        <v>737948</v>
      </c>
      <c r="BF5" s="180" cm="1">
        <f t="array" ref="BF5">_xlfn.XLOOKUP(BF$1,'Copy of PY1 Data(H)'!$A$1:$CZ$1,_xlfn.XLOOKUP($A5,'Copy of PY1 Data(H)'!$A$1:$A$288,'Copy of PY1 Data(H)'!$A$1:$CZ$288))</f>
        <v>1086431</v>
      </c>
      <c r="BG5" s="180" cm="1">
        <f t="array" ref="BG5">_xlfn.XLOOKUP(BG$1,'Copy of PY1 Data(H)'!$A$1:$CZ$1,_xlfn.XLOOKUP($A5,'Copy of PY1 Data(H)'!$A$1:$A$288,'Copy of PY1 Data(H)'!$A$1:$CZ$288))</f>
        <v>0</v>
      </c>
      <c r="BH5" s="180" cm="1">
        <f t="array" ref="BH5">_xlfn.XLOOKUP(BH$1,'Copy of PY1 Data(H)'!$A$1:$CZ$1,_xlfn.XLOOKUP($A5,'Copy of PY1 Data(H)'!$A$1:$A$288,'Copy of PY1 Data(H)'!$A$1:$CZ$288))</f>
        <v>426685</v>
      </c>
      <c r="BI5" s="180" cm="1">
        <f t="array" ref="BI5">_xlfn.XLOOKUP(BI$1,'Copy of PY1 Data(H)'!$A$1:$CZ$1,_xlfn.XLOOKUP($A5,'Copy of PY1 Data(H)'!$A$1:$A$288,'Copy of PY1 Data(H)'!$A$1:$CZ$288))</f>
        <v>821224</v>
      </c>
      <c r="BJ5" s="180" cm="1">
        <f t="array" ref="BJ5">_xlfn.XLOOKUP(BJ$1,'Copy of PY1 Data(H)'!$A$1:$CZ$1,_xlfn.XLOOKUP($A5,'Copy of PY1 Data(H)'!$A$1:$A$288,'Copy of PY1 Data(H)'!$A$1:$CZ$288))</f>
        <v>749600</v>
      </c>
      <c r="BK5" s="180" cm="1">
        <f t="array" ref="BK5">_xlfn.XLOOKUP(BK$1,'Copy of PY1 Data(H)'!$A$1:$CZ$1,_xlfn.XLOOKUP($A5,'Copy of PY1 Data(H)'!$A$1:$A$288,'Copy of PY1 Data(H)'!$A$1:$CZ$288))</f>
        <v>10964706</v>
      </c>
      <c r="BL5" s="180" cm="1">
        <f t="array" ref="BL5">_xlfn.XLOOKUP(BL$1,'Copy of PY1 Data(H)'!$A$1:$CZ$1,_xlfn.XLOOKUP($A5,'Copy of PY1 Data(H)'!$A$1:$A$288,'Copy of PY1 Data(H)'!$A$1:$CZ$288))</f>
        <v>0</v>
      </c>
      <c r="BM5" s="180" cm="1">
        <f t="array" ref="BM5">_xlfn.XLOOKUP(BM$1,'Copy of PY1 Data(H)'!$A$1:$CZ$1,_xlfn.XLOOKUP($A5,'Copy of PY1 Data(H)'!$A$1:$A$288,'Copy of PY1 Data(H)'!$A$1:$CZ$288))</f>
        <v>3308678</v>
      </c>
      <c r="BN5" s="180" cm="1">
        <f t="array" ref="BN5">_xlfn.XLOOKUP(BN$1,'Copy of PY1 Data(H)'!$A$1:$CZ$1,_xlfn.XLOOKUP($A5,'Copy of PY1 Data(H)'!$A$1:$A$288,'Copy of PY1 Data(H)'!$A$1:$CZ$288))</f>
        <v>15344063</v>
      </c>
      <c r="BO5" s="180" cm="1">
        <f t="array" ref="BO5">_xlfn.XLOOKUP(BO$1,'Copy of PY1 Data(H)'!$A$1:$CZ$1,_xlfn.XLOOKUP($A5,'Copy of PY1 Data(H)'!$A$1:$A$288,'Copy of PY1 Data(H)'!$A$1:$CZ$288))</f>
        <v>2715249</v>
      </c>
      <c r="BP5" s="180" cm="1">
        <f t="array" ref="BP5">_xlfn.XLOOKUP(BP$1,'Copy of PY1 Data(H)'!$A$1:$CZ$1,_xlfn.XLOOKUP($A5,'Copy of PY1 Data(H)'!$A$1:$A$288,'Copy of PY1 Data(H)'!$A$1:$CZ$288))</f>
        <v>5700667</v>
      </c>
      <c r="BQ5" s="180" cm="1">
        <f t="array" ref="BQ5">_xlfn.XLOOKUP(BQ$1,'Copy of PY1 Data(H)'!$A$1:$CZ$1,_xlfn.XLOOKUP($A5,'Copy of PY1 Data(H)'!$A$1:$A$288,'Copy of PY1 Data(H)'!$A$1:$CZ$288))</f>
        <v>44798779</v>
      </c>
      <c r="BR5" s="180" cm="1">
        <f t="array" ref="BR5">_xlfn.XLOOKUP(BR$1,'Copy of PY1 Data(H)'!$A$1:$CZ$1,_xlfn.XLOOKUP($A5,'Copy of PY1 Data(H)'!$A$1:$A$288,'Copy of PY1 Data(H)'!$A$1:$CZ$288))</f>
        <v>1665838</v>
      </c>
      <c r="BS5" s="180" cm="1">
        <f t="array" ref="BS5">_xlfn.XLOOKUP(BS$1,'Copy of PY1 Data(H)'!$A$1:$CZ$1,_xlfn.XLOOKUP($A5,'Copy of PY1 Data(H)'!$A$1:$A$288,'Copy of PY1 Data(H)'!$A$1:$CZ$288))</f>
        <v>82104540</v>
      </c>
      <c r="BT5" s="180" cm="1">
        <f t="array" ref="BT5">_xlfn.XLOOKUP(BT$1,'Copy of PY1 Data(H)'!$A$1:$CZ$1,_xlfn.XLOOKUP($A5,'Copy of PY1 Data(H)'!$A$1:$A$288,'Copy of PY1 Data(H)'!$A$1:$CZ$288))</f>
        <v>2077289</v>
      </c>
      <c r="BU5" s="180" cm="1">
        <f t="array" ref="BU5">_xlfn.XLOOKUP(BU$1,'Copy of PY1 Data(H)'!$A$1:$CZ$1,_xlfn.XLOOKUP($A5,'Copy of PY1 Data(H)'!$A$1:$A$288,'Copy of PY1 Data(H)'!$A$1:$CZ$288))</f>
        <v>14563697</v>
      </c>
      <c r="BV5" s="180" cm="1">
        <f t="array" ref="BV5">_xlfn.XLOOKUP(BV$1,'Copy of PY1 Data(H)'!$A$1:$CZ$1,_xlfn.XLOOKUP($A5,'Copy of PY1 Data(H)'!$A$1:$A$288,'Copy of PY1 Data(H)'!$A$1:$CZ$288))</f>
        <v>5673107</v>
      </c>
      <c r="BW5" s="180" cm="1">
        <f t="array" ref="BW5">_xlfn.XLOOKUP(BW$1,'Copy of PY1 Data(H)'!$A$1:$CZ$1,_xlfn.XLOOKUP($A5,'Copy of PY1 Data(H)'!$A$1:$A$288,'Copy of PY1 Data(H)'!$A$1:$CZ$288))</f>
        <v>0</v>
      </c>
      <c r="BX5" s="180" cm="1">
        <f t="array" ref="BX5">_xlfn.XLOOKUP(BX$1,'Copy of PY1 Data(H)'!$A$1:$CZ$1,_xlfn.XLOOKUP($A5,'Copy of PY1 Data(H)'!$A$1:$A$288,'Copy of PY1 Data(H)'!$A$1:$CZ$288))</f>
        <v>2811336</v>
      </c>
      <c r="BY5" s="180" cm="1">
        <f t="array" ref="BY5">_xlfn.XLOOKUP(BY$1,'Copy of PY1 Data(H)'!$A$1:$CZ$1,_xlfn.XLOOKUP($A5,'Copy of PY1 Data(H)'!$A$1:$A$288,'Copy of PY1 Data(H)'!$A$1:$CZ$288))</f>
        <v>672533</v>
      </c>
      <c r="BZ5" s="180" cm="1">
        <f t="array" ref="BZ5">_xlfn.XLOOKUP(BZ$1,'Copy of PY1 Data(H)'!$A$1:$CZ$1,_xlfn.XLOOKUP($A5,'Copy of PY1 Data(H)'!$A$1:$A$288,'Copy of PY1 Data(H)'!$A$1:$CZ$288))</f>
        <v>2067020</v>
      </c>
      <c r="CA5" s="180" cm="1">
        <f t="array" ref="CA5">_xlfn.XLOOKUP(CA$1,'Copy of PY1 Data(H)'!$A$1:$CZ$1,_xlfn.XLOOKUP($A5,'Copy of PY1 Data(H)'!$A$1:$A$288,'Copy of PY1 Data(H)'!$A$1:$CZ$288))</f>
        <v>250343</v>
      </c>
      <c r="CB5" s="180" cm="1">
        <f t="array" ref="CB5">_xlfn.XLOOKUP(CB$1,'Copy of PY1 Data(H)'!$A$1:$CZ$1,_xlfn.XLOOKUP($A5,'Copy of PY1 Data(H)'!$A$1:$A$288,'Copy of PY1 Data(H)'!$A$1:$CZ$288))</f>
        <v>1928605</v>
      </c>
      <c r="CC5" s="180" cm="1">
        <f t="array" ref="CC5">_xlfn.XLOOKUP(CC$1,'Copy of PY1 Data(H)'!$A$1:$CZ$1,_xlfn.XLOOKUP($A5,'Copy of PY1 Data(H)'!$A$1:$A$288,'Copy of PY1 Data(H)'!$A$1:$CZ$288))</f>
        <v>0</v>
      </c>
      <c r="CD5" s="180" cm="1">
        <f t="array" ref="CD5">_xlfn.XLOOKUP(CD$1,'Copy of PY1 Data(H)'!$A$1:$CZ$1,_xlfn.XLOOKUP($A5,'Copy of PY1 Data(H)'!$A$1:$A$288,'Copy of PY1 Data(H)'!$A$1:$CZ$288))</f>
        <v>492480</v>
      </c>
    </row>
    <row r="6" spans="1:82" x14ac:dyDescent="0.3">
      <c r="A6" s="180">
        <v>575</v>
      </c>
      <c r="D6" s="180" cm="1">
        <f t="array" ref="D6">_xlfn.XLOOKUP(D$1,'Copy of PY1 Data(H)'!$A$1:$CZ$1,_xlfn.XLOOKUP($A6,'Copy of PY1 Data(H)'!$A$1:$A$288,'Copy of PY1 Data(H)'!$A$1:$CZ$288))</f>
        <v>0</v>
      </c>
      <c r="E6" s="180" cm="1">
        <f t="array" ref="E6">_xlfn.XLOOKUP(E$1,'Copy of PY1 Data(H)'!$A$1:$CZ$1,_xlfn.XLOOKUP($A6,'Copy of PY1 Data(H)'!$A$1:$A$288,'Copy of PY1 Data(H)'!$A$1:$CZ$288))</f>
        <v>0</v>
      </c>
      <c r="F6" s="180" cm="1">
        <f t="array" ref="F6">_xlfn.XLOOKUP(F$1,'Copy of PY1 Data(H)'!$A$1:$CZ$1,_xlfn.XLOOKUP($A6,'Copy of PY1 Data(H)'!$A$1:$A$288,'Copy of PY1 Data(H)'!$A$1:$CZ$288))</f>
        <v>0</v>
      </c>
      <c r="G6" s="180" cm="1">
        <f t="array" ref="G6">_xlfn.XLOOKUP(G$1,'Copy of PY1 Data(H)'!$A$1:$CZ$1,_xlfn.XLOOKUP($A6,'Copy of PY1 Data(H)'!$A$1:$A$288,'Copy of PY1 Data(H)'!$A$1:$CZ$288))</f>
        <v>0</v>
      </c>
      <c r="H6" s="180" cm="1">
        <f t="array" ref="H6">_xlfn.XLOOKUP(H$1,'Copy of PY1 Data(H)'!$A$1:$CZ$1,_xlfn.XLOOKUP($A6,'Copy of PY1 Data(H)'!$A$1:$A$288,'Copy of PY1 Data(H)'!$A$1:$CZ$288))</f>
        <v>0</v>
      </c>
      <c r="I6" s="180" cm="1">
        <f t="array" ref="I6">_xlfn.XLOOKUP(I$1,'Copy of PY1 Data(H)'!$A$1:$CZ$1,_xlfn.XLOOKUP($A6,'Copy of PY1 Data(H)'!$A$1:$A$288,'Copy of PY1 Data(H)'!$A$1:$CZ$288))</f>
        <v>0</v>
      </c>
      <c r="J6" s="180" cm="1">
        <f t="array" ref="J6">_xlfn.XLOOKUP(J$1,'Copy of PY1 Data(H)'!$A$1:$CZ$1,_xlfn.XLOOKUP($A6,'Copy of PY1 Data(H)'!$A$1:$A$288,'Copy of PY1 Data(H)'!$A$1:$CZ$288))</f>
        <v>0</v>
      </c>
      <c r="K6" s="180" cm="1">
        <f t="array" ref="K6">_xlfn.XLOOKUP(K$1,'Copy of PY1 Data(H)'!$A$1:$CZ$1,_xlfn.XLOOKUP($A6,'Copy of PY1 Data(H)'!$A$1:$A$288,'Copy of PY1 Data(H)'!$A$1:$CZ$288))</f>
        <v>0</v>
      </c>
      <c r="L6" s="180" cm="1">
        <f t="array" ref="L6">_xlfn.XLOOKUP(L$1,'Copy of PY1 Data(H)'!$A$1:$CZ$1,_xlfn.XLOOKUP($A6,'Copy of PY1 Data(H)'!$A$1:$A$288,'Copy of PY1 Data(H)'!$A$1:$CZ$288))</f>
        <v>0</v>
      </c>
      <c r="M6" s="180" cm="1">
        <f t="array" ref="M6">_xlfn.XLOOKUP(M$1,'Copy of PY1 Data(H)'!$A$1:$CZ$1,_xlfn.XLOOKUP($A6,'Copy of PY1 Data(H)'!$A$1:$A$288,'Copy of PY1 Data(H)'!$A$1:$CZ$288))</f>
        <v>0</v>
      </c>
      <c r="N6" s="180" cm="1">
        <f t="array" ref="N6">_xlfn.XLOOKUP(N$1,'Copy of PY1 Data(H)'!$A$1:$CZ$1,_xlfn.XLOOKUP($A6,'Copy of PY1 Data(H)'!$A$1:$A$288,'Copy of PY1 Data(H)'!$A$1:$CZ$288))</f>
        <v>0</v>
      </c>
      <c r="O6" s="180" cm="1">
        <f t="array" ref="O6">_xlfn.XLOOKUP(O$1,'Copy of PY1 Data(H)'!$A$1:$CZ$1,_xlfn.XLOOKUP($A6,'Copy of PY1 Data(H)'!$A$1:$A$288,'Copy of PY1 Data(H)'!$A$1:$CZ$288))</f>
        <v>50000</v>
      </c>
      <c r="P6" s="180" cm="1">
        <f t="array" ref="P6">_xlfn.XLOOKUP(P$1,'Copy of PY1 Data(H)'!$A$1:$CZ$1,_xlfn.XLOOKUP($A6,'Copy of PY1 Data(H)'!$A$1:$A$288,'Copy of PY1 Data(H)'!$A$1:$CZ$288))</f>
        <v>0</v>
      </c>
      <c r="Q6" s="180" cm="1">
        <f t="array" ref="Q6">_xlfn.XLOOKUP(Q$1,'Copy of PY1 Data(H)'!$A$1:$CZ$1,_xlfn.XLOOKUP($A6,'Copy of PY1 Data(H)'!$A$1:$A$288,'Copy of PY1 Data(H)'!$A$1:$CZ$288))</f>
        <v>0</v>
      </c>
      <c r="R6" s="180" cm="1">
        <f t="array" ref="R6">_xlfn.XLOOKUP(R$1,'Copy of PY1 Data(H)'!$A$1:$CZ$1,_xlfn.XLOOKUP($A6,'Copy of PY1 Data(H)'!$A$1:$A$288,'Copy of PY1 Data(H)'!$A$1:$CZ$288))</f>
        <v>0</v>
      </c>
      <c r="S6" s="180" cm="1">
        <f t="array" ref="S6">_xlfn.XLOOKUP(S$1,'Copy of PY1 Data(H)'!$A$1:$CZ$1,_xlfn.XLOOKUP($A6,'Copy of PY1 Data(H)'!$A$1:$A$288,'Copy of PY1 Data(H)'!$A$1:$CZ$288))</f>
        <v>0</v>
      </c>
      <c r="T6" s="180" cm="1">
        <f t="array" ref="T6">_xlfn.XLOOKUP(T$1,'Copy of PY1 Data(H)'!$A$1:$CZ$1,_xlfn.XLOOKUP($A6,'Copy of PY1 Data(H)'!$A$1:$A$288,'Copy of PY1 Data(H)'!$A$1:$CZ$288))</f>
        <v>0</v>
      </c>
      <c r="U6" s="180" cm="1">
        <f t="array" ref="U6">_xlfn.XLOOKUP(U$1,'Copy of PY1 Data(H)'!$A$1:$CZ$1,_xlfn.XLOOKUP($A6,'Copy of PY1 Data(H)'!$A$1:$A$288,'Copy of PY1 Data(H)'!$A$1:$CZ$288))</f>
        <v>0</v>
      </c>
      <c r="V6" s="180" cm="1">
        <f t="array" ref="V6">_xlfn.XLOOKUP(V$1,'Copy of PY1 Data(H)'!$A$1:$CZ$1,_xlfn.XLOOKUP($A6,'Copy of PY1 Data(H)'!$A$1:$A$288,'Copy of PY1 Data(H)'!$A$1:$CZ$288))</f>
        <v>0</v>
      </c>
      <c r="W6" s="180" cm="1">
        <f t="array" ref="W6">_xlfn.XLOOKUP(W$1,'Copy of PY1 Data(H)'!$A$1:$CZ$1,_xlfn.XLOOKUP($A6,'Copy of PY1 Data(H)'!$A$1:$A$288,'Copy of PY1 Data(H)'!$A$1:$CZ$288))</f>
        <v>0</v>
      </c>
      <c r="X6" s="180" cm="1">
        <f t="array" ref="X6">_xlfn.XLOOKUP(X$1,'Copy of PY1 Data(H)'!$A$1:$CZ$1,_xlfn.XLOOKUP($A6,'Copy of PY1 Data(H)'!$A$1:$A$288,'Copy of PY1 Data(H)'!$A$1:$CZ$288))</f>
        <v>0</v>
      </c>
      <c r="Y6" s="180" cm="1">
        <f t="array" ref="Y6">_xlfn.XLOOKUP(Y$1,'Copy of PY1 Data(H)'!$A$1:$CZ$1,_xlfn.XLOOKUP($A6,'Copy of PY1 Data(H)'!$A$1:$A$288,'Copy of PY1 Data(H)'!$A$1:$CZ$288))</f>
        <v>0</v>
      </c>
      <c r="Z6" s="180" cm="1">
        <f t="array" ref="Z6">_xlfn.XLOOKUP(Z$1,'Copy of PY1 Data(H)'!$A$1:$CZ$1,_xlfn.XLOOKUP($A6,'Copy of PY1 Data(H)'!$A$1:$A$288,'Copy of PY1 Data(H)'!$A$1:$CZ$288))</f>
        <v>0</v>
      </c>
      <c r="AA6" s="180" cm="1">
        <f t="array" ref="AA6">_xlfn.XLOOKUP(AA$1,'Copy of PY1 Data(H)'!$A$1:$CZ$1,_xlfn.XLOOKUP($A6,'Copy of PY1 Data(H)'!$A$1:$A$288,'Copy of PY1 Data(H)'!$A$1:$CZ$288))</f>
        <v>0</v>
      </c>
      <c r="AB6" s="180" cm="1">
        <f t="array" ref="AB6">_xlfn.XLOOKUP(AB$1,'Copy of PY1 Data(H)'!$A$1:$CZ$1,_xlfn.XLOOKUP($A6,'Copy of PY1 Data(H)'!$A$1:$A$288,'Copy of PY1 Data(H)'!$A$1:$CZ$288))</f>
        <v>250133</v>
      </c>
      <c r="AC6" s="180" cm="1">
        <f t="array" ref="AC6">_xlfn.XLOOKUP(AC$1,'Copy of PY1 Data(H)'!$A$1:$CZ$1,_xlfn.XLOOKUP($A6,'Copy of PY1 Data(H)'!$A$1:$A$288,'Copy of PY1 Data(H)'!$A$1:$CZ$288))</f>
        <v>19179</v>
      </c>
      <c r="AD6" s="180" cm="1">
        <f t="array" ref="AD6">_xlfn.XLOOKUP(AD$1,'Copy of PY1 Data(H)'!$A$1:$CZ$1,_xlfn.XLOOKUP($A6,'Copy of PY1 Data(H)'!$A$1:$A$288,'Copy of PY1 Data(H)'!$A$1:$CZ$288))</f>
        <v>0</v>
      </c>
      <c r="AE6" s="180" cm="1">
        <f t="array" ref="AE6">_xlfn.XLOOKUP(AE$1,'Copy of PY1 Data(H)'!$A$1:$CZ$1,_xlfn.XLOOKUP($A6,'Copy of PY1 Data(H)'!$A$1:$A$288,'Copy of PY1 Data(H)'!$A$1:$CZ$288))</f>
        <v>0</v>
      </c>
      <c r="AF6" s="180" cm="1">
        <f t="array" ref="AF6">_xlfn.XLOOKUP(AF$1,'Copy of PY1 Data(H)'!$A$1:$CZ$1,_xlfn.XLOOKUP($A6,'Copy of PY1 Data(H)'!$A$1:$A$288,'Copy of PY1 Data(H)'!$A$1:$CZ$288))</f>
        <v>0</v>
      </c>
      <c r="AG6" s="180" cm="1">
        <f t="array" ref="AG6">_xlfn.XLOOKUP(AG$1,'Copy of PY1 Data(H)'!$A$1:$CZ$1,_xlfn.XLOOKUP($A6,'Copy of PY1 Data(H)'!$A$1:$A$288,'Copy of PY1 Data(H)'!$A$1:$CZ$288))</f>
        <v>0</v>
      </c>
      <c r="AH6" s="180" cm="1">
        <f t="array" ref="AH6">_xlfn.XLOOKUP(AH$1,'Copy of PY1 Data(H)'!$A$1:$CZ$1,_xlfn.XLOOKUP($A6,'Copy of PY1 Data(H)'!$A$1:$A$288,'Copy of PY1 Data(H)'!$A$1:$CZ$288))</f>
        <v>0</v>
      </c>
      <c r="AI6" s="180" cm="1">
        <f t="array" ref="AI6">_xlfn.XLOOKUP(AI$1,'Copy of PY1 Data(H)'!$A$1:$CZ$1,_xlfn.XLOOKUP($A6,'Copy of PY1 Data(H)'!$A$1:$A$288,'Copy of PY1 Data(H)'!$A$1:$CZ$288))</f>
        <v>0</v>
      </c>
      <c r="AJ6" s="180" cm="1">
        <f t="array" ref="AJ6">_xlfn.XLOOKUP(AJ$1,'Copy of PY1 Data(H)'!$A$1:$CZ$1,_xlfn.XLOOKUP($A6,'Copy of PY1 Data(H)'!$A$1:$A$288,'Copy of PY1 Data(H)'!$A$1:$CZ$288))</f>
        <v>0</v>
      </c>
      <c r="AK6" s="180" cm="1">
        <f t="array" ref="AK6">_xlfn.XLOOKUP(AK$1,'Copy of PY1 Data(H)'!$A$1:$CZ$1,_xlfn.XLOOKUP($A6,'Copy of PY1 Data(H)'!$A$1:$A$288,'Copy of PY1 Data(H)'!$A$1:$CZ$288))</f>
        <v>0</v>
      </c>
      <c r="AL6" s="180" cm="1">
        <f t="array" ref="AL6">_xlfn.XLOOKUP(AL$1,'Copy of PY1 Data(H)'!$A$1:$CZ$1,_xlfn.XLOOKUP($A6,'Copy of PY1 Data(H)'!$A$1:$A$288,'Copy of PY1 Data(H)'!$A$1:$CZ$288))</f>
        <v>0</v>
      </c>
      <c r="AM6" s="180" cm="1">
        <f t="array" ref="AM6">_xlfn.XLOOKUP(AM$1,'Copy of PY1 Data(H)'!$A$1:$CZ$1,_xlfn.XLOOKUP($A6,'Copy of PY1 Data(H)'!$A$1:$A$288,'Copy of PY1 Data(H)'!$A$1:$CZ$288))</f>
        <v>0</v>
      </c>
      <c r="AN6" s="180" cm="1">
        <f t="array" ref="AN6">_xlfn.XLOOKUP(AN$1,'Copy of PY1 Data(H)'!$A$1:$CZ$1,_xlfn.XLOOKUP($A6,'Copy of PY1 Data(H)'!$A$1:$A$288,'Copy of PY1 Data(H)'!$A$1:$CZ$288))</f>
        <v>0</v>
      </c>
      <c r="AO6" s="180" cm="1">
        <f t="array" ref="AO6">_xlfn.XLOOKUP(AO$1,'Copy of PY1 Data(H)'!$A$1:$CZ$1,_xlfn.XLOOKUP($A6,'Copy of PY1 Data(H)'!$A$1:$A$288,'Copy of PY1 Data(H)'!$A$1:$CZ$288))</f>
        <v>2626</v>
      </c>
      <c r="AP6" s="180" cm="1">
        <f t="array" ref="AP6">_xlfn.XLOOKUP(AP$1,'Copy of PY1 Data(H)'!$A$1:$CZ$1,_xlfn.XLOOKUP($A6,'Copy of PY1 Data(H)'!$A$1:$A$288,'Copy of PY1 Data(H)'!$A$1:$CZ$288))</f>
        <v>0</v>
      </c>
      <c r="AQ6" s="180" cm="1">
        <f t="array" ref="AQ6">_xlfn.XLOOKUP(AQ$1,'Copy of PY1 Data(H)'!$A$1:$CZ$1,_xlfn.XLOOKUP($A6,'Copy of PY1 Data(H)'!$A$1:$A$288,'Copy of PY1 Data(H)'!$A$1:$CZ$288))</f>
        <v>0</v>
      </c>
      <c r="AR6" s="180" cm="1">
        <f t="array" ref="AR6">_xlfn.XLOOKUP(AR$1,'Copy of PY1 Data(H)'!$A$1:$CZ$1,_xlfn.XLOOKUP($A6,'Copy of PY1 Data(H)'!$A$1:$A$288,'Copy of PY1 Data(H)'!$A$1:$CZ$288))</f>
        <v>481071</v>
      </c>
      <c r="AS6" s="180" cm="1">
        <f t="array" ref="AS6">_xlfn.XLOOKUP(AS$1,'Copy of PY1 Data(H)'!$A$1:$CZ$1,_xlfn.XLOOKUP($A6,'Copy of PY1 Data(H)'!$A$1:$A$288,'Copy of PY1 Data(H)'!$A$1:$CZ$288))</f>
        <v>0</v>
      </c>
      <c r="AT6" s="180" cm="1">
        <f t="array" ref="AT6">_xlfn.XLOOKUP(AT$1,'Copy of PY1 Data(H)'!$A$1:$CZ$1,_xlfn.XLOOKUP($A6,'Copy of PY1 Data(H)'!$A$1:$A$288,'Copy of PY1 Data(H)'!$A$1:$CZ$288))</f>
        <v>0</v>
      </c>
      <c r="AU6" s="180" cm="1">
        <f t="array" ref="AU6">_xlfn.XLOOKUP(AU$1,'Copy of PY1 Data(H)'!$A$1:$CZ$1,_xlfn.XLOOKUP($A6,'Copy of PY1 Data(H)'!$A$1:$A$288,'Copy of PY1 Data(H)'!$A$1:$CZ$288))</f>
        <v>0</v>
      </c>
      <c r="AV6" s="180" cm="1">
        <f t="array" ref="AV6">_xlfn.XLOOKUP(AV$1,'Copy of PY1 Data(H)'!$A$1:$CZ$1,_xlfn.XLOOKUP($A6,'Copy of PY1 Data(H)'!$A$1:$A$288,'Copy of PY1 Data(H)'!$A$1:$CZ$288))</f>
        <v>0</v>
      </c>
      <c r="AW6" s="180" cm="1">
        <f t="array" ref="AW6">_xlfn.XLOOKUP(AW$1,'Copy of PY1 Data(H)'!$A$1:$CZ$1,_xlfn.XLOOKUP($A6,'Copy of PY1 Data(H)'!$A$1:$A$288,'Copy of PY1 Data(H)'!$A$1:$CZ$288))</f>
        <v>0</v>
      </c>
      <c r="AX6" s="180" cm="1">
        <f t="array" ref="AX6">_xlfn.XLOOKUP(AX$1,'Copy of PY1 Data(H)'!$A$1:$CZ$1,_xlfn.XLOOKUP($A6,'Copy of PY1 Data(H)'!$A$1:$A$288,'Copy of PY1 Data(H)'!$A$1:$CZ$288))</f>
        <v>0</v>
      </c>
      <c r="AY6" s="180" cm="1">
        <f t="array" ref="AY6">_xlfn.XLOOKUP(AY$1,'Copy of PY1 Data(H)'!$A$1:$CZ$1,_xlfn.XLOOKUP($A6,'Copy of PY1 Data(H)'!$A$1:$A$288,'Copy of PY1 Data(H)'!$A$1:$CZ$288))</f>
        <v>67034</v>
      </c>
      <c r="AZ6" s="180" cm="1">
        <f t="array" ref="AZ6">_xlfn.XLOOKUP(AZ$1,'Copy of PY1 Data(H)'!$A$1:$CZ$1,_xlfn.XLOOKUP($A6,'Copy of PY1 Data(H)'!$A$1:$A$288,'Copy of PY1 Data(H)'!$A$1:$CZ$288))</f>
        <v>0</v>
      </c>
      <c r="BA6" s="180" cm="1">
        <f t="array" ref="BA6">_xlfn.XLOOKUP(BA$1,'Copy of PY1 Data(H)'!$A$1:$CZ$1,_xlfn.XLOOKUP($A6,'Copy of PY1 Data(H)'!$A$1:$A$288,'Copy of PY1 Data(H)'!$A$1:$CZ$288))</f>
        <v>25950</v>
      </c>
      <c r="BB6" s="180" cm="1">
        <f t="array" ref="BB6">_xlfn.XLOOKUP(BB$1,'Copy of PY1 Data(H)'!$A$1:$CZ$1,_xlfn.XLOOKUP($A6,'Copy of PY1 Data(H)'!$A$1:$A$288,'Copy of PY1 Data(H)'!$A$1:$CZ$288))</f>
        <v>0</v>
      </c>
      <c r="BC6" s="180" cm="1">
        <f t="array" ref="BC6">_xlfn.XLOOKUP(BC$1,'Copy of PY1 Data(H)'!$A$1:$CZ$1,_xlfn.XLOOKUP($A6,'Copy of PY1 Data(H)'!$A$1:$A$288,'Copy of PY1 Data(H)'!$A$1:$CZ$288))</f>
        <v>109130</v>
      </c>
      <c r="BD6" s="180" cm="1">
        <f t="array" ref="BD6">_xlfn.XLOOKUP(BD$1,'Copy of PY1 Data(H)'!$A$1:$CZ$1,_xlfn.XLOOKUP($A6,'Copy of PY1 Data(H)'!$A$1:$A$288,'Copy of PY1 Data(H)'!$A$1:$CZ$288))</f>
        <v>0</v>
      </c>
      <c r="BE6" s="180" cm="1">
        <f t="array" ref="BE6">_xlfn.XLOOKUP(BE$1,'Copy of PY1 Data(H)'!$A$1:$CZ$1,_xlfn.XLOOKUP($A6,'Copy of PY1 Data(H)'!$A$1:$A$288,'Copy of PY1 Data(H)'!$A$1:$CZ$288))</f>
        <v>0</v>
      </c>
      <c r="BF6" s="180" cm="1">
        <f t="array" ref="BF6">_xlfn.XLOOKUP(BF$1,'Copy of PY1 Data(H)'!$A$1:$CZ$1,_xlfn.XLOOKUP($A6,'Copy of PY1 Data(H)'!$A$1:$A$288,'Copy of PY1 Data(H)'!$A$1:$CZ$288))</f>
        <v>73330</v>
      </c>
      <c r="BG6" s="180" cm="1">
        <f t="array" ref="BG6">_xlfn.XLOOKUP(BG$1,'Copy of PY1 Data(H)'!$A$1:$CZ$1,_xlfn.XLOOKUP($A6,'Copy of PY1 Data(H)'!$A$1:$A$288,'Copy of PY1 Data(H)'!$A$1:$CZ$288))</f>
        <v>0</v>
      </c>
      <c r="BH6" s="180" cm="1">
        <f t="array" ref="BH6">_xlfn.XLOOKUP(BH$1,'Copy of PY1 Data(H)'!$A$1:$CZ$1,_xlfn.XLOOKUP($A6,'Copy of PY1 Data(H)'!$A$1:$A$288,'Copy of PY1 Data(H)'!$A$1:$CZ$288))</f>
        <v>0</v>
      </c>
      <c r="BI6" s="180" cm="1">
        <f t="array" ref="BI6">_xlfn.XLOOKUP(BI$1,'Copy of PY1 Data(H)'!$A$1:$CZ$1,_xlfn.XLOOKUP($A6,'Copy of PY1 Data(H)'!$A$1:$A$288,'Copy of PY1 Data(H)'!$A$1:$CZ$288))</f>
        <v>0</v>
      </c>
      <c r="BJ6" s="180" cm="1">
        <f t="array" ref="BJ6">_xlfn.XLOOKUP(BJ$1,'Copy of PY1 Data(H)'!$A$1:$CZ$1,_xlfn.XLOOKUP($A6,'Copy of PY1 Data(H)'!$A$1:$A$288,'Copy of PY1 Data(H)'!$A$1:$CZ$288))</f>
        <v>0</v>
      </c>
      <c r="BK6" s="180" cm="1">
        <f t="array" ref="BK6">_xlfn.XLOOKUP(BK$1,'Copy of PY1 Data(H)'!$A$1:$CZ$1,_xlfn.XLOOKUP($A6,'Copy of PY1 Data(H)'!$A$1:$A$288,'Copy of PY1 Data(H)'!$A$1:$CZ$288))</f>
        <v>0</v>
      </c>
      <c r="BL6" s="180" cm="1">
        <f t="array" ref="BL6">_xlfn.XLOOKUP(BL$1,'Copy of PY1 Data(H)'!$A$1:$CZ$1,_xlfn.XLOOKUP($A6,'Copy of PY1 Data(H)'!$A$1:$A$288,'Copy of PY1 Data(H)'!$A$1:$CZ$288))</f>
        <v>0</v>
      </c>
      <c r="BM6" s="180" cm="1">
        <f t="array" ref="BM6">_xlfn.XLOOKUP(BM$1,'Copy of PY1 Data(H)'!$A$1:$CZ$1,_xlfn.XLOOKUP($A6,'Copy of PY1 Data(H)'!$A$1:$A$288,'Copy of PY1 Data(H)'!$A$1:$CZ$288))</f>
        <v>218402</v>
      </c>
      <c r="BN6" s="180" cm="1">
        <f t="array" ref="BN6">_xlfn.XLOOKUP(BN$1,'Copy of PY1 Data(H)'!$A$1:$CZ$1,_xlfn.XLOOKUP($A6,'Copy of PY1 Data(H)'!$A$1:$A$288,'Copy of PY1 Data(H)'!$A$1:$CZ$288))</f>
        <v>0</v>
      </c>
      <c r="BO6" s="180" cm="1">
        <f t="array" ref="BO6">_xlfn.XLOOKUP(BO$1,'Copy of PY1 Data(H)'!$A$1:$CZ$1,_xlfn.XLOOKUP($A6,'Copy of PY1 Data(H)'!$A$1:$A$288,'Copy of PY1 Data(H)'!$A$1:$CZ$288))</f>
        <v>0</v>
      </c>
      <c r="BP6" s="180" cm="1">
        <f t="array" ref="BP6">_xlfn.XLOOKUP(BP$1,'Copy of PY1 Data(H)'!$A$1:$CZ$1,_xlfn.XLOOKUP($A6,'Copy of PY1 Data(H)'!$A$1:$A$288,'Copy of PY1 Data(H)'!$A$1:$CZ$288))</f>
        <v>0</v>
      </c>
      <c r="BQ6" s="180" cm="1">
        <f t="array" ref="BQ6">_xlfn.XLOOKUP(BQ$1,'Copy of PY1 Data(H)'!$A$1:$CZ$1,_xlfn.XLOOKUP($A6,'Copy of PY1 Data(H)'!$A$1:$A$288,'Copy of PY1 Data(H)'!$A$1:$CZ$288))</f>
        <v>0</v>
      </c>
      <c r="BR6" s="180" cm="1">
        <f t="array" ref="BR6">_xlfn.XLOOKUP(BR$1,'Copy of PY1 Data(H)'!$A$1:$CZ$1,_xlfn.XLOOKUP($A6,'Copy of PY1 Data(H)'!$A$1:$A$288,'Copy of PY1 Data(H)'!$A$1:$CZ$288))</f>
        <v>0</v>
      </c>
      <c r="BS6" s="180" cm="1">
        <f t="array" ref="BS6">_xlfn.XLOOKUP(BS$1,'Copy of PY1 Data(H)'!$A$1:$CZ$1,_xlfn.XLOOKUP($A6,'Copy of PY1 Data(H)'!$A$1:$A$288,'Copy of PY1 Data(H)'!$A$1:$CZ$288))</f>
        <v>0</v>
      </c>
      <c r="BT6" s="180" cm="1">
        <f t="array" ref="BT6">_xlfn.XLOOKUP(BT$1,'Copy of PY1 Data(H)'!$A$1:$CZ$1,_xlfn.XLOOKUP($A6,'Copy of PY1 Data(H)'!$A$1:$A$288,'Copy of PY1 Data(H)'!$A$1:$CZ$288))</f>
        <v>1345</v>
      </c>
      <c r="BU6" s="180" cm="1">
        <f t="array" ref="BU6">_xlfn.XLOOKUP(BU$1,'Copy of PY1 Data(H)'!$A$1:$CZ$1,_xlfn.XLOOKUP($A6,'Copy of PY1 Data(H)'!$A$1:$A$288,'Copy of PY1 Data(H)'!$A$1:$CZ$288))</f>
        <v>0</v>
      </c>
      <c r="BV6" s="180" cm="1">
        <f t="array" ref="BV6">_xlfn.XLOOKUP(BV$1,'Copy of PY1 Data(H)'!$A$1:$CZ$1,_xlfn.XLOOKUP($A6,'Copy of PY1 Data(H)'!$A$1:$A$288,'Copy of PY1 Data(H)'!$A$1:$CZ$288))</f>
        <v>0</v>
      </c>
      <c r="BW6" s="180" cm="1">
        <f t="array" ref="BW6">_xlfn.XLOOKUP(BW$1,'Copy of PY1 Data(H)'!$A$1:$CZ$1,_xlfn.XLOOKUP($A6,'Copy of PY1 Data(H)'!$A$1:$A$288,'Copy of PY1 Data(H)'!$A$1:$CZ$288))</f>
        <v>0</v>
      </c>
      <c r="BX6" s="180" cm="1">
        <f t="array" ref="BX6">_xlfn.XLOOKUP(BX$1,'Copy of PY1 Data(H)'!$A$1:$CZ$1,_xlfn.XLOOKUP($A6,'Copy of PY1 Data(H)'!$A$1:$A$288,'Copy of PY1 Data(H)'!$A$1:$CZ$288))</f>
        <v>0</v>
      </c>
      <c r="BY6" s="180" cm="1">
        <f t="array" ref="BY6">_xlfn.XLOOKUP(BY$1,'Copy of PY1 Data(H)'!$A$1:$CZ$1,_xlfn.XLOOKUP($A6,'Copy of PY1 Data(H)'!$A$1:$A$288,'Copy of PY1 Data(H)'!$A$1:$CZ$288))</f>
        <v>14539</v>
      </c>
      <c r="BZ6" s="180" cm="1">
        <f t="array" ref="BZ6">_xlfn.XLOOKUP(BZ$1,'Copy of PY1 Data(H)'!$A$1:$CZ$1,_xlfn.XLOOKUP($A6,'Copy of PY1 Data(H)'!$A$1:$A$288,'Copy of PY1 Data(H)'!$A$1:$CZ$288))</f>
        <v>379556</v>
      </c>
      <c r="CA6" s="180" cm="1">
        <f t="array" ref="CA6">_xlfn.XLOOKUP(CA$1,'Copy of PY1 Data(H)'!$A$1:$CZ$1,_xlfn.XLOOKUP($A6,'Copy of PY1 Data(H)'!$A$1:$A$288,'Copy of PY1 Data(H)'!$A$1:$CZ$288))</f>
        <v>78</v>
      </c>
      <c r="CB6" s="180" cm="1">
        <f t="array" ref="CB6">_xlfn.XLOOKUP(CB$1,'Copy of PY1 Data(H)'!$A$1:$CZ$1,_xlfn.XLOOKUP($A6,'Copy of PY1 Data(H)'!$A$1:$A$288,'Copy of PY1 Data(H)'!$A$1:$CZ$288))</f>
        <v>73756</v>
      </c>
      <c r="CC6" s="180" cm="1">
        <f t="array" ref="CC6">_xlfn.XLOOKUP(CC$1,'Copy of PY1 Data(H)'!$A$1:$CZ$1,_xlfn.XLOOKUP($A6,'Copy of PY1 Data(H)'!$A$1:$A$288,'Copy of PY1 Data(H)'!$A$1:$CZ$288))</f>
        <v>0</v>
      </c>
      <c r="CD6" s="180" cm="1">
        <f t="array" ref="CD6">_xlfn.XLOOKUP(CD$1,'Copy of PY1 Data(H)'!$A$1:$CZ$1,_xlfn.XLOOKUP($A6,'Copy of PY1 Data(H)'!$A$1:$A$288,'Copy of PY1 Data(H)'!$A$1:$CZ$288))</f>
        <v>0</v>
      </c>
    </row>
    <row r="7" spans="1:82" x14ac:dyDescent="0.3">
      <c r="A7" s="180">
        <v>576</v>
      </c>
      <c r="B7" s="863"/>
      <c r="D7" s="180" cm="1">
        <f t="array" ref="D7">_xlfn.XLOOKUP(D$1,'Copy of PY1 Data(H)'!$A$1:$CZ$1,_xlfn.XLOOKUP($A7,'Copy of PY1 Data(H)'!$A$1:$A$288,'Copy of PY1 Data(H)'!$A$1:$CZ$288))</f>
        <v>0</v>
      </c>
      <c r="E7" s="180" cm="1">
        <f t="array" ref="E7">_xlfn.XLOOKUP(E$1,'Copy of PY1 Data(H)'!$A$1:$CZ$1,_xlfn.XLOOKUP($A7,'Copy of PY1 Data(H)'!$A$1:$A$288,'Copy of PY1 Data(H)'!$A$1:$CZ$288))</f>
        <v>0</v>
      </c>
      <c r="F7" s="180" cm="1">
        <f t="array" ref="F7">_xlfn.XLOOKUP(F$1,'Copy of PY1 Data(H)'!$A$1:$CZ$1,_xlfn.XLOOKUP($A7,'Copy of PY1 Data(H)'!$A$1:$A$288,'Copy of PY1 Data(H)'!$A$1:$CZ$288))</f>
        <v>0</v>
      </c>
      <c r="G7" s="180" cm="1">
        <f t="array" ref="G7">_xlfn.XLOOKUP(G$1,'Copy of PY1 Data(H)'!$A$1:$CZ$1,_xlfn.XLOOKUP($A7,'Copy of PY1 Data(H)'!$A$1:$A$288,'Copy of PY1 Data(H)'!$A$1:$CZ$288))</f>
        <v>0</v>
      </c>
      <c r="H7" s="180" cm="1">
        <f t="array" ref="H7">_xlfn.XLOOKUP(H$1,'Copy of PY1 Data(H)'!$A$1:$CZ$1,_xlfn.XLOOKUP($A7,'Copy of PY1 Data(H)'!$A$1:$A$288,'Copy of PY1 Data(H)'!$A$1:$CZ$288))</f>
        <v>0</v>
      </c>
      <c r="I7" s="180" cm="1">
        <f t="array" ref="I7">_xlfn.XLOOKUP(I$1,'Copy of PY1 Data(H)'!$A$1:$CZ$1,_xlfn.XLOOKUP($A7,'Copy of PY1 Data(H)'!$A$1:$A$288,'Copy of PY1 Data(H)'!$A$1:$CZ$288))</f>
        <v>0</v>
      </c>
      <c r="J7" s="180" cm="1">
        <f t="array" ref="J7">_xlfn.XLOOKUP(J$1,'Copy of PY1 Data(H)'!$A$1:$CZ$1,_xlfn.XLOOKUP($A7,'Copy of PY1 Data(H)'!$A$1:$A$288,'Copy of PY1 Data(H)'!$A$1:$CZ$288))</f>
        <v>0</v>
      </c>
      <c r="K7" s="180" cm="1">
        <f t="array" ref="K7">_xlfn.XLOOKUP(K$1,'Copy of PY1 Data(H)'!$A$1:$CZ$1,_xlfn.XLOOKUP($A7,'Copy of PY1 Data(H)'!$A$1:$A$288,'Copy of PY1 Data(H)'!$A$1:$CZ$288))</f>
        <v>0</v>
      </c>
      <c r="L7" s="180" cm="1">
        <f t="array" ref="L7">_xlfn.XLOOKUP(L$1,'Copy of PY1 Data(H)'!$A$1:$CZ$1,_xlfn.XLOOKUP($A7,'Copy of PY1 Data(H)'!$A$1:$A$288,'Copy of PY1 Data(H)'!$A$1:$CZ$288))</f>
        <v>0</v>
      </c>
      <c r="M7" s="180" cm="1">
        <f t="array" ref="M7">_xlfn.XLOOKUP(M$1,'Copy of PY1 Data(H)'!$A$1:$CZ$1,_xlfn.XLOOKUP($A7,'Copy of PY1 Data(H)'!$A$1:$A$288,'Copy of PY1 Data(H)'!$A$1:$CZ$288))</f>
        <v>0</v>
      </c>
      <c r="N7" s="180" cm="1">
        <f t="array" ref="N7">_xlfn.XLOOKUP(N$1,'Copy of PY1 Data(H)'!$A$1:$CZ$1,_xlfn.XLOOKUP($A7,'Copy of PY1 Data(H)'!$A$1:$A$288,'Copy of PY1 Data(H)'!$A$1:$CZ$288))</f>
        <v>0</v>
      </c>
      <c r="O7" s="180" cm="1">
        <f t="array" ref="O7">_xlfn.XLOOKUP(O$1,'Copy of PY1 Data(H)'!$A$1:$CZ$1,_xlfn.XLOOKUP($A7,'Copy of PY1 Data(H)'!$A$1:$A$288,'Copy of PY1 Data(H)'!$A$1:$CZ$288))</f>
        <v>0</v>
      </c>
      <c r="P7" s="180" cm="1">
        <f t="array" ref="P7">_xlfn.XLOOKUP(P$1,'Copy of PY1 Data(H)'!$A$1:$CZ$1,_xlfn.XLOOKUP($A7,'Copy of PY1 Data(H)'!$A$1:$A$288,'Copy of PY1 Data(H)'!$A$1:$CZ$288))</f>
        <v>0</v>
      </c>
      <c r="Q7" s="180" cm="1">
        <f t="array" ref="Q7">_xlfn.XLOOKUP(Q$1,'Copy of PY1 Data(H)'!$A$1:$CZ$1,_xlfn.XLOOKUP($A7,'Copy of PY1 Data(H)'!$A$1:$A$288,'Copy of PY1 Data(H)'!$A$1:$CZ$288))</f>
        <v>178084</v>
      </c>
      <c r="R7" s="180" cm="1">
        <f t="array" ref="R7">_xlfn.XLOOKUP(R$1,'Copy of PY1 Data(H)'!$A$1:$CZ$1,_xlfn.XLOOKUP($A7,'Copy of PY1 Data(H)'!$A$1:$A$288,'Copy of PY1 Data(H)'!$A$1:$CZ$288))</f>
        <v>0</v>
      </c>
      <c r="S7" s="180" cm="1">
        <f t="array" ref="S7">_xlfn.XLOOKUP(S$1,'Copy of PY1 Data(H)'!$A$1:$CZ$1,_xlfn.XLOOKUP($A7,'Copy of PY1 Data(H)'!$A$1:$A$288,'Copy of PY1 Data(H)'!$A$1:$CZ$288))</f>
        <v>0</v>
      </c>
      <c r="T7" s="180" cm="1">
        <f t="array" ref="T7">_xlfn.XLOOKUP(T$1,'Copy of PY1 Data(H)'!$A$1:$CZ$1,_xlfn.XLOOKUP($A7,'Copy of PY1 Data(H)'!$A$1:$A$288,'Copy of PY1 Data(H)'!$A$1:$CZ$288))</f>
        <v>0</v>
      </c>
      <c r="U7" s="180" cm="1">
        <f t="array" ref="U7">_xlfn.XLOOKUP(U$1,'Copy of PY1 Data(H)'!$A$1:$CZ$1,_xlfn.XLOOKUP($A7,'Copy of PY1 Data(H)'!$A$1:$A$288,'Copy of PY1 Data(H)'!$A$1:$CZ$288))</f>
        <v>0</v>
      </c>
      <c r="V7" s="180" cm="1">
        <f t="array" ref="V7">_xlfn.XLOOKUP(V$1,'Copy of PY1 Data(H)'!$A$1:$CZ$1,_xlfn.XLOOKUP($A7,'Copy of PY1 Data(H)'!$A$1:$A$288,'Copy of PY1 Data(H)'!$A$1:$CZ$288))</f>
        <v>0</v>
      </c>
      <c r="W7" s="180" cm="1">
        <f t="array" ref="W7">_xlfn.XLOOKUP(W$1,'Copy of PY1 Data(H)'!$A$1:$CZ$1,_xlfn.XLOOKUP($A7,'Copy of PY1 Data(H)'!$A$1:$A$288,'Copy of PY1 Data(H)'!$A$1:$CZ$288))</f>
        <v>0</v>
      </c>
      <c r="X7" s="180" cm="1">
        <f t="array" ref="X7">_xlfn.XLOOKUP(X$1,'Copy of PY1 Data(H)'!$A$1:$CZ$1,_xlfn.XLOOKUP($A7,'Copy of PY1 Data(H)'!$A$1:$A$288,'Copy of PY1 Data(H)'!$A$1:$CZ$288))</f>
        <v>0</v>
      </c>
      <c r="Y7" s="180" cm="1">
        <f t="array" ref="Y7">_xlfn.XLOOKUP(Y$1,'Copy of PY1 Data(H)'!$A$1:$CZ$1,_xlfn.XLOOKUP($A7,'Copy of PY1 Data(H)'!$A$1:$A$288,'Copy of PY1 Data(H)'!$A$1:$CZ$288))</f>
        <v>110203</v>
      </c>
      <c r="Z7" s="180" cm="1">
        <f t="array" ref="Z7">_xlfn.XLOOKUP(Z$1,'Copy of PY1 Data(H)'!$A$1:$CZ$1,_xlfn.XLOOKUP($A7,'Copy of PY1 Data(H)'!$A$1:$A$288,'Copy of PY1 Data(H)'!$A$1:$CZ$288))</f>
        <v>0</v>
      </c>
      <c r="AA7" s="180" cm="1">
        <f t="array" ref="AA7">_xlfn.XLOOKUP(AA$1,'Copy of PY1 Data(H)'!$A$1:$CZ$1,_xlfn.XLOOKUP($A7,'Copy of PY1 Data(H)'!$A$1:$A$288,'Copy of PY1 Data(H)'!$A$1:$CZ$288))</f>
        <v>0</v>
      </c>
      <c r="AB7" s="180" cm="1">
        <f t="array" ref="AB7">_xlfn.XLOOKUP(AB$1,'Copy of PY1 Data(H)'!$A$1:$CZ$1,_xlfn.XLOOKUP($A7,'Copy of PY1 Data(H)'!$A$1:$A$288,'Copy of PY1 Data(H)'!$A$1:$CZ$288))</f>
        <v>0</v>
      </c>
      <c r="AC7" s="180" cm="1">
        <f t="array" ref="AC7">_xlfn.XLOOKUP(AC$1,'Copy of PY1 Data(H)'!$A$1:$CZ$1,_xlfn.XLOOKUP($A7,'Copy of PY1 Data(H)'!$A$1:$A$288,'Copy of PY1 Data(H)'!$A$1:$CZ$288))</f>
        <v>0</v>
      </c>
      <c r="AD7" s="180" cm="1">
        <f t="array" ref="AD7">_xlfn.XLOOKUP(AD$1,'Copy of PY1 Data(H)'!$A$1:$CZ$1,_xlfn.XLOOKUP($A7,'Copy of PY1 Data(H)'!$A$1:$A$288,'Copy of PY1 Data(H)'!$A$1:$CZ$288))</f>
        <v>0</v>
      </c>
      <c r="AE7" s="180" cm="1">
        <f t="array" ref="AE7">_xlfn.XLOOKUP(AE$1,'Copy of PY1 Data(H)'!$A$1:$CZ$1,_xlfn.XLOOKUP($A7,'Copy of PY1 Data(H)'!$A$1:$A$288,'Copy of PY1 Data(H)'!$A$1:$CZ$288))</f>
        <v>0</v>
      </c>
      <c r="AF7" s="180" cm="1">
        <f t="array" ref="AF7">_xlfn.XLOOKUP(AF$1,'Copy of PY1 Data(H)'!$A$1:$CZ$1,_xlfn.XLOOKUP($A7,'Copy of PY1 Data(H)'!$A$1:$A$288,'Copy of PY1 Data(H)'!$A$1:$CZ$288))</f>
        <v>0</v>
      </c>
      <c r="AG7" s="180" cm="1">
        <f t="array" ref="AG7">_xlfn.XLOOKUP(AG$1,'Copy of PY1 Data(H)'!$A$1:$CZ$1,_xlfn.XLOOKUP($A7,'Copy of PY1 Data(H)'!$A$1:$A$288,'Copy of PY1 Data(H)'!$A$1:$CZ$288))</f>
        <v>0</v>
      </c>
      <c r="AH7" s="180" cm="1">
        <f t="array" ref="AH7">_xlfn.XLOOKUP(AH$1,'Copy of PY1 Data(H)'!$A$1:$CZ$1,_xlfn.XLOOKUP($A7,'Copy of PY1 Data(H)'!$A$1:$A$288,'Copy of PY1 Data(H)'!$A$1:$CZ$288))</f>
        <v>0</v>
      </c>
      <c r="AI7" s="180" cm="1">
        <f t="array" ref="AI7">_xlfn.XLOOKUP(AI$1,'Copy of PY1 Data(H)'!$A$1:$CZ$1,_xlfn.XLOOKUP($A7,'Copy of PY1 Data(H)'!$A$1:$A$288,'Copy of PY1 Data(H)'!$A$1:$CZ$288))</f>
        <v>1163689</v>
      </c>
      <c r="AJ7" s="180" cm="1">
        <f t="array" ref="AJ7">_xlfn.XLOOKUP(AJ$1,'Copy of PY1 Data(H)'!$A$1:$CZ$1,_xlfn.XLOOKUP($A7,'Copy of PY1 Data(H)'!$A$1:$A$288,'Copy of PY1 Data(H)'!$A$1:$CZ$288))</f>
        <v>0</v>
      </c>
      <c r="AK7" s="180" cm="1">
        <f t="array" ref="AK7">_xlfn.XLOOKUP(AK$1,'Copy of PY1 Data(H)'!$A$1:$CZ$1,_xlfn.XLOOKUP($A7,'Copy of PY1 Data(H)'!$A$1:$A$288,'Copy of PY1 Data(H)'!$A$1:$CZ$288))</f>
        <v>0</v>
      </c>
      <c r="AL7" s="180" cm="1">
        <f t="array" ref="AL7">_xlfn.XLOOKUP(AL$1,'Copy of PY1 Data(H)'!$A$1:$CZ$1,_xlfn.XLOOKUP($A7,'Copy of PY1 Data(H)'!$A$1:$A$288,'Copy of PY1 Data(H)'!$A$1:$CZ$288))</f>
        <v>0</v>
      </c>
      <c r="AM7" s="180" cm="1">
        <f t="array" ref="AM7">_xlfn.XLOOKUP(AM$1,'Copy of PY1 Data(H)'!$A$1:$CZ$1,_xlfn.XLOOKUP($A7,'Copy of PY1 Data(H)'!$A$1:$A$288,'Copy of PY1 Data(H)'!$A$1:$CZ$288))</f>
        <v>55901</v>
      </c>
      <c r="AN7" s="180" cm="1">
        <f t="array" ref="AN7">_xlfn.XLOOKUP(AN$1,'Copy of PY1 Data(H)'!$A$1:$CZ$1,_xlfn.XLOOKUP($A7,'Copy of PY1 Data(H)'!$A$1:$A$288,'Copy of PY1 Data(H)'!$A$1:$CZ$288))</f>
        <v>9186</v>
      </c>
      <c r="AO7" s="180" cm="1">
        <f t="array" ref="AO7">_xlfn.XLOOKUP(AO$1,'Copy of PY1 Data(H)'!$A$1:$CZ$1,_xlfn.XLOOKUP($A7,'Copy of PY1 Data(H)'!$A$1:$A$288,'Copy of PY1 Data(H)'!$A$1:$CZ$288))</f>
        <v>0</v>
      </c>
      <c r="AP7" s="180" cm="1">
        <f t="array" ref="AP7">_xlfn.XLOOKUP(AP$1,'Copy of PY1 Data(H)'!$A$1:$CZ$1,_xlfn.XLOOKUP($A7,'Copy of PY1 Data(H)'!$A$1:$A$288,'Copy of PY1 Data(H)'!$A$1:$CZ$288))</f>
        <v>0</v>
      </c>
      <c r="AQ7" s="180" cm="1">
        <f t="array" ref="AQ7">_xlfn.XLOOKUP(AQ$1,'Copy of PY1 Data(H)'!$A$1:$CZ$1,_xlfn.XLOOKUP($A7,'Copy of PY1 Data(H)'!$A$1:$A$288,'Copy of PY1 Data(H)'!$A$1:$CZ$288))</f>
        <v>0</v>
      </c>
      <c r="AR7" s="180" cm="1">
        <f t="array" ref="AR7">_xlfn.XLOOKUP(AR$1,'Copy of PY1 Data(H)'!$A$1:$CZ$1,_xlfn.XLOOKUP($A7,'Copy of PY1 Data(H)'!$A$1:$A$288,'Copy of PY1 Data(H)'!$A$1:$CZ$288))</f>
        <v>0</v>
      </c>
      <c r="AS7" s="180" cm="1">
        <f t="array" ref="AS7">_xlfn.XLOOKUP(AS$1,'Copy of PY1 Data(H)'!$A$1:$CZ$1,_xlfn.XLOOKUP($A7,'Copy of PY1 Data(H)'!$A$1:$A$288,'Copy of PY1 Data(H)'!$A$1:$CZ$288))</f>
        <v>0</v>
      </c>
      <c r="AT7" s="180" cm="1">
        <f t="array" ref="AT7">_xlfn.XLOOKUP(AT$1,'Copy of PY1 Data(H)'!$A$1:$CZ$1,_xlfn.XLOOKUP($A7,'Copy of PY1 Data(H)'!$A$1:$A$288,'Copy of PY1 Data(H)'!$A$1:$CZ$288))</f>
        <v>0</v>
      </c>
      <c r="AU7" s="180" cm="1">
        <f t="array" ref="AU7">_xlfn.XLOOKUP(AU$1,'Copy of PY1 Data(H)'!$A$1:$CZ$1,_xlfn.XLOOKUP($A7,'Copy of PY1 Data(H)'!$A$1:$A$288,'Copy of PY1 Data(H)'!$A$1:$CZ$288))</f>
        <v>0</v>
      </c>
      <c r="AV7" s="180" cm="1">
        <f t="array" ref="AV7">_xlfn.XLOOKUP(AV$1,'Copy of PY1 Data(H)'!$A$1:$CZ$1,_xlfn.XLOOKUP($A7,'Copy of PY1 Data(H)'!$A$1:$A$288,'Copy of PY1 Data(H)'!$A$1:$CZ$288))</f>
        <v>0</v>
      </c>
      <c r="AW7" s="180" cm="1">
        <f t="array" ref="AW7">_xlfn.XLOOKUP(AW$1,'Copy of PY1 Data(H)'!$A$1:$CZ$1,_xlfn.XLOOKUP($A7,'Copy of PY1 Data(H)'!$A$1:$A$288,'Copy of PY1 Data(H)'!$A$1:$CZ$288))</f>
        <v>0</v>
      </c>
      <c r="AX7" s="180" cm="1">
        <f t="array" ref="AX7">_xlfn.XLOOKUP(AX$1,'Copy of PY1 Data(H)'!$A$1:$CZ$1,_xlfn.XLOOKUP($A7,'Copy of PY1 Data(H)'!$A$1:$A$288,'Copy of PY1 Data(H)'!$A$1:$CZ$288))</f>
        <v>0</v>
      </c>
      <c r="AY7" s="180" cm="1">
        <f t="array" ref="AY7">_xlfn.XLOOKUP(AY$1,'Copy of PY1 Data(H)'!$A$1:$CZ$1,_xlfn.XLOOKUP($A7,'Copy of PY1 Data(H)'!$A$1:$A$288,'Copy of PY1 Data(H)'!$A$1:$CZ$288))</f>
        <v>0</v>
      </c>
      <c r="AZ7" s="180" cm="1">
        <f t="array" ref="AZ7">_xlfn.XLOOKUP(AZ$1,'Copy of PY1 Data(H)'!$A$1:$CZ$1,_xlfn.XLOOKUP($A7,'Copy of PY1 Data(H)'!$A$1:$A$288,'Copy of PY1 Data(H)'!$A$1:$CZ$288))</f>
        <v>0</v>
      </c>
      <c r="BA7" s="180" cm="1">
        <f t="array" ref="BA7">_xlfn.XLOOKUP(BA$1,'Copy of PY1 Data(H)'!$A$1:$CZ$1,_xlfn.XLOOKUP($A7,'Copy of PY1 Data(H)'!$A$1:$A$288,'Copy of PY1 Data(H)'!$A$1:$CZ$288))</f>
        <v>0</v>
      </c>
      <c r="BB7" s="180" cm="1">
        <f t="array" ref="BB7">_xlfn.XLOOKUP(BB$1,'Copy of PY1 Data(H)'!$A$1:$CZ$1,_xlfn.XLOOKUP($A7,'Copy of PY1 Data(H)'!$A$1:$A$288,'Copy of PY1 Data(H)'!$A$1:$CZ$288))</f>
        <v>0</v>
      </c>
      <c r="BC7" s="180" cm="1">
        <f t="array" ref="BC7">_xlfn.XLOOKUP(BC$1,'Copy of PY1 Data(H)'!$A$1:$CZ$1,_xlfn.XLOOKUP($A7,'Copy of PY1 Data(H)'!$A$1:$A$288,'Copy of PY1 Data(H)'!$A$1:$CZ$288))</f>
        <v>0</v>
      </c>
      <c r="BD7" s="180" cm="1">
        <f t="array" ref="BD7">_xlfn.XLOOKUP(BD$1,'Copy of PY1 Data(H)'!$A$1:$CZ$1,_xlfn.XLOOKUP($A7,'Copy of PY1 Data(H)'!$A$1:$A$288,'Copy of PY1 Data(H)'!$A$1:$CZ$288))</f>
        <v>0</v>
      </c>
      <c r="BE7" s="180" cm="1">
        <f t="array" ref="BE7">_xlfn.XLOOKUP(BE$1,'Copy of PY1 Data(H)'!$A$1:$CZ$1,_xlfn.XLOOKUP($A7,'Copy of PY1 Data(H)'!$A$1:$A$288,'Copy of PY1 Data(H)'!$A$1:$CZ$288))</f>
        <v>0</v>
      </c>
      <c r="BF7" s="180" cm="1">
        <f t="array" ref="BF7">_xlfn.XLOOKUP(BF$1,'Copy of PY1 Data(H)'!$A$1:$CZ$1,_xlfn.XLOOKUP($A7,'Copy of PY1 Data(H)'!$A$1:$A$288,'Copy of PY1 Data(H)'!$A$1:$CZ$288))</f>
        <v>0</v>
      </c>
      <c r="BG7" s="180" cm="1">
        <f t="array" ref="BG7">_xlfn.XLOOKUP(BG$1,'Copy of PY1 Data(H)'!$A$1:$CZ$1,_xlfn.XLOOKUP($A7,'Copy of PY1 Data(H)'!$A$1:$A$288,'Copy of PY1 Data(H)'!$A$1:$CZ$288))</f>
        <v>0</v>
      </c>
      <c r="BH7" s="180" cm="1">
        <f t="array" ref="BH7">_xlfn.XLOOKUP(BH$1,'Copy of PY1 Data(H)'!$A$1:$CZ$1,_xlfn.XLOOKUP($A7,'Copy of PY1 Data(H)'!$A$1:$A$288,'Copy of PY1 Data(H)'!$A$1:$CZ$288))</f>
        <v>0</v>
      </c>
      <c r="BI7" s="180" cm="1">
        <f t="array" ref="BI7">_xlfn.XLOOKUP(BI$1,'Copy of PY1 Data(H)'!$A$1:$CZ$1,_xlfn.XLOOKUP($A7,'Copy of PY1 Data(H)'!$A$1:$A$288,'Copy of PY1 Data(H)'!$A$1:$CZ$288))</f>
        <v>0</v>
      </c>
      <c r="BJ7" s="180" cm="1">
        <f t="array" ref="BJ7">_xlfn.XLOOKUP(BJ$1,'Copy of PY1 Data(H)'!$A$1:$CZ$1,_xlfn.XLOOKUP($A7,'Copy of PY1 Data(H)'!$A$1:$A$288,'Copy of PY1 Data(H)'!$A$1:$CZ$288))</f>
        <v>0</v>
      </c>
      <c r="BK7" s="180" cm="1">
        <f t="array" ref="BK7">_xlfn.XLOOKUP(BK$1,'Copy of PY1 Data(H)'!$A$1:$CZ$1,_xlfn.XLOOKUP($A7,'Copy of PY1 Data(H)'!$A$1:$A$288,'Copy of PY1 Data(H)'!$A$1:$CZ$288))</f>
        <v>0</v>
      </c>
      <c r="BL7" s="180" cm="1">
        <f t="array" ref="BL7">_xlfn.XLOOKUP(BL$1,'Copy of PY1 Data(H)'!$A$1:$CZ$1,_xlfn.XLOOKUP($A7,'Copy of PY1 Data(H)'!$A$1:$A$288,'Copy of PY1 Data(H)'!$A$1:$CZ$288))</f>
        <v>0</v>
      </c>
      <c r="BM7" s="180" cm="1">
        <f t="array" ref="BM7">_xlfn.XLOOKUP(BM$1,'Copy of PY1 Data(H)'!$A$1:$CZ$1,_xlfn.XLOOKUP($A7,'Copy of PY1 Data(H)'!$A$1:$A$288,'Copy of PY1 Data(H)'!$A$1:$CZ$288))</f>
        <v>0</v>
      </c>
      <c r="BN7" s="180" cm="1">
        <f t="array" ref="BN7">_xlfn.XLOOKUP(BN$1,'Copy of PY1 Data(H)'!$A$1:$CZ$1,_xlfn.XLOOKUP($A7,'Copy of PY1 Data(H)'!$A$1:$A$288,'Copy of PY1 Data(H)'!$A$1:$CZ$288))</f>
        <v>0</v>
      </c>
      <c r="BO7" s="180" cm="1">
        <f t="array" ref="BO7">_xlfn.XLOOKUP(BO$1,'Copy of PY1 Data(H)'!$A$1:$CZ$1,_xlfn.XLOOKUP($A7,'Copy of PY1 Data(H)'!$A$1:$A$288,'Copy of PY1 Data(H)'!$A$1:$CZ$288))</f>
        <v>25829</v>
      </c>
      <c r="BP7" s="180" cm="1">
        <f t="array" ref="BP7">_xlfn.XLOOKUP(BP$1,'Copy of PY1 Data(H)'!$A$1:$CZ$1,_xlfn.XLOOKUP($A7,'Copy of PY1 Data(H)'!$A$1:$A$288,'Copy of PY1 Data(H)'!$A$1:$CZ$288))</f>
        <v>0</v>
      </c>
      <c r="BQ7" s="180" cm="1">
        <f t="array" ref="BQ7">_xlfn.XLOOKUP(BQ$1,'Copy of PY1 Data(H)'!$A$1:$CZ$1,_xlfn.XLOOKUP($A7,'Copy of PY1 Data(H)'!$A$1:$A$288,'Copy of PY1 Data(H)'!$A$1:$CZ$288))</f>
        <v>0</v>
      </c>
      <c r="BR7" s="180" cm="1">
        <f t="array" ref="BR7">_xlfn.XLOOKUP(BR$1,'Copy of PY1 Data(H)'!$A$1:$CZ$1,_xlfn.XLOOKUP($A7,'Copy of PY1 Data(H)'!$A$1:$A$288,'Copy of PY1 Data(H)'!$A$1:$CZ$288))</f>
        <v>32063</v>
      </c>
      <c r="BS7" s="180" cm="1">
        <f t="array" ref="BS7">_xlfn.XLOOKUP(BS$1,'Copy of PY1 Data(H)'!$A$1:$CZ$1,_xlfn.XLOOKUP($A7,'Copy of PY1 Data(H)'!$A$1:$A$288,'Copy of PY1 Data(H)'!$A$1:$CZ$288))</f>
        <v>0</v>
      </c>
      <c r="BT7" s="180" cm="1">
        <f t="array" ref="BT7">_xlfn.XLOOKUP(BT$1,'Copy of PY1 Data(H)'!$A$1:$CZ$1,_xlfn.XLOOKUP($A7,'Copy of PY1 Data(H)'!$A$1:$A$288,'Copy of PY1 Data(H)'!$A$1:$CZ$288))</f>
        <v>0</v>
      </c>
      <c r="BU7" s="180" cm="1">
        <f t="array" ref="BU7">_xlfn.XLOOKUP(BU$1,'Copy of PY1 Data(H)'!$A$1:$CZ$1,_xlfn.XLOOKUP($A7,'Copy of PY1 Data(H)'!$A$1:$A$288,'Copy of PY1 Data(H)'!$A$1:$CZ$288))</f>
        <v>0</v>
      </c>
      <c r="BV7" s="180" cm="1">
        <f t="array" ref="BV7">_xlfn.XLOOKUP(BV$1,'Copy of PY1 Data(H)'!$A$1:$CZ$1,_xlfn.XLOOKUP($A7,'Copy of PY1 Data(H)'!$A$1:$A$288,'Copy of PY1 Data(H)'!$A$1:$CZ$288))</f>
        <v>0</v>
      </c>
      <c r="BW7" s="180" cm="1">
        <f t="array" ref="BW7">_xlfn.XLOOKUP(BW$1,'Copy of PY1 Data(H)'!$A$1:$CZ$1,_xlfn.XLOOKUP($A7,'Copy of PY1 Data(H)'!$A$1:$A$288,'Copy of PY1 Data(H)'!$A$1:$CZ$288))</f>
        <v>0</v>
      </c>
      <c r="BX7" s="180" cm="1">
        <f t="array" ref="BX7">_xlfn.XLOOKUP(BX$1,'Copy of PY1 Data(H)'!$A$1:$CZ$1,_xlfn.XLOOKUP($A7,'Copy of PY1 Data(H)'!$A$1:$A$288,'Copy of PY1 Data(H)'!$A$1:$CZ$288))</f>
        <v>0</v>
      </c>
      <c r="BY7" s="180" cm="1">
        <f t="array" ref="BY7">_xlfn.XLOOKUP(BY$1,'Copy of PY1 Data(H)'!$A$1:$CZ$1,_xlfn.XLOOKUP($A7,'Copy of PY1 Data(H)'!$A$1:$A$288,'Copy of PY1 Data(H)'!$A$1:$CZ$288))</f>
        <v>0</v>
      </c>
      <c r="BZ7" s="180" cm="1">
        <f t="array" ref="BZ7">_xlfn.XLOOKUP(BZ$1,'Copy of PY1 Data(H)'!$A$1:$CZ$1,_xlfn.XLOOKUP($A7,'Copy of PY1 Data(H)'!$A$1:$A$288,'Copy of PY1 Data(H)'!$A$1:$CZ$288))</f>
        <v>0</v>
      </c>
      <c r="CA7" s="180" cm="1">
        <f t="array" ref="CA7">_xlfn.XLOOKUP(CA$1,'Copy of PY1 Data(H)'!$A$1:$CZ$1,_xlfn.XLOOKUP($A7,'Copy of PY1 Data(H)'!$A$1:$A$288,'Copy of PY1 Data(H)'!$A$1:$CZ$288))</f>
        <v>0</v>
      </c>
      <c r="CB7" s="180" cm="1">
        <f t="array" ref="CB7">_xlfn.XLOOKUP(CB$1,'Copy of PY1 Data(H)'!$A$1:$CZ$1,_xlfn.XLOOKUP($A7,'Copy of PY1 Data(H)'!$A$1:$A$288,'Copy of PY1 Data(H)'!$A$1:$CZ$288))</f>
        <v>0</v>
      </c>
      <c r="CC7" s="180" cm="1">
        <f t="array" ref="CC7">_xlfn.XLOOKUP(CC$1,'Copy of PY1 Data(H)'!$A$1:$CZ$1,_xlfn.XLOOKUP($A7,'Copy of PY1 Data(H)'!$A$1:$A$288,'Copy of PY1 Data(H)'!$A$1:$CZ$288))</f>
        <v>0</v>
      </c>
      <c r="CD7" s="180" cm="1">
        <f t="array" ref="CD7">_xlfn.XLOOKUP(CD$1,'Copy of PY1 Data(H)'!$A$1:$CZ$1,_xlfn.XLOOKUP($A7,'Copy of PY1 Data(H)'!$A$1:$A$288,'Copy of PY1 Data(H)'!$A$1:$CZ$288))</f>
        <v>19722</v>
      </c>
    </row>
    <row r="8" spans="1:82" x14ac:dyDescent="0.3">
      <c r="A8" s="180">
        <v>626</v>
      </c>
      <c r="C8" s="180"/>
      <c r="D8" s="180" cm="1">
        <f t="array" ref="D8">_xlfn.XLOOKUP(D$1,'Copy of PY1 Data(H)'!$A$1:$CZ$1,_xlfn.XLOOKUP($A8,'Copy of PY1 Data(H)'!$A$1:$A$288,'Copy of PY1 Data(H)'!$A$1:$CZ$288))</f>
        <v>0</v>
      </c>
      <c r="E8" s="180" cm="1">
        <f t="array" ref="E8">_xlfn.XLOOKUP(E$1,'Copy of PY1 Data(H)'!$A$1:$CZ$1,_xlfn.XLOOKUP($A8,'Copy of PY1 Data(H)'!$A$1:$A$288,'Copy of PY1 Data(H)'!$A$1:$CZ$288))</f>
        <v>6984</v>
      </c>
      <c r="F8" s="180" cm="1">
        <f t="array" ref="F8">_xlfn.XLOOKUP(F$1,'Copy of PY1 Data(H)'!$A$1:$CZ$1,_xlfn.XLOOKUP($A8,'Copy of PY1 Data(H)'!$A$1:$A$288,'Copy of PY1 Data(H)'!$A$1:$CZ$288))</f>
        <v>0</v>
      </c>
      <c r="G8" s="180" cm="1">
        <f t="array" ref="G8">_xlfn.XLOOKUP(G$1,'Copy of PY1 Data(H)'!$A$1:$CZ$1,_xlfn.XLOOKUP($A8,'Copy of PY1 Data(H)'!$A$1:$A$288,'Copy of PY1 Data(H)'!$A$1:$CZ$288))</f>
        <v>109158</v>
      </c>
      <c r="H8" s="180" cm="1">
        <f t="array" ref="H8">_xlfn.XLOOKUP(H$1,'Copy of PY1 Data(H)'!$A$1:$CZ$1,_xlfn.XLOOKUP($A8,'Copy of PY1 Data(H)'!$A$1:$A$288,'Copy of PY1 Data(H)'!$A$1:$CZ$288))</f>
        <v>62428</v>
      </c>
      <c r="I8" s="180" cm="1">
        <f t="array" ref="I8">_xlfn.XLOOKUP(I$1,'Copy of PY1 Data(H)'!$A$1:$CZ$1,_xlfn.XLOOKUP($A8,'Copy of PY1 Data(H)'!$A$1:$A$288,'Copy of PY1 Data(H)'!$A$1:$CZ$288))</f>
        <v>51855</v>
      </c>
      <c r="J8" s="180" cm="1">
        <f t="array" ref="J8">_xlfn.XLOOKUP(J$1,'Copy of PY1 Data(H)'!$A$1:$CZ$1,_xlfn.XLOOKUP($A8,'Copy of PY1 Data(H)'!$A$1:$A$288,'Copy of PY1 Data(H)'!$A$1:$CZ$288))</f>
        <v>322</v>
      </c>
      <c r="K8" s="180" cm="1">
        <f t="array" ref="K8">_xlfn.XLOOKUP(K$1,'Copy of PY1 Data(H)'!$A$1:$CZ$1,_xlfn.XLOOKUP($A8,'Copy of PY1 Data(H)'!$A$1:$A$288,'Copy of PY1 Data(H)'!$A$1:$CZ$288))</f>
        <v>1996</v>
      </c>
      <c r="L8" s="180" cm="1">
        <f t="array" ref="L8">_xlfn.XLOOKUP(L$1,'Copy of PY1 Data(H)'!$A$1:$CZ$1,_xlfn.XLOOKUP($A8,'Copy of PY1 Data(H)'!$A$1:$A$288,'Copy of PY1 Data(H)'!$A$1:$CZ$288))</f>
        <v>6482</v>
      </c>
      <c r="M8" s="180" cm="1">
        <f t="array" ref="M8">_xlfn.XLOOKUP(M$1,'Copy of PY1 Data(H)'!$A$1:$CZ$1,_xlfn.XLOOKUP($A8,'Copy of PY1 Data(H)'!$A$1:$A$288,'Copy of PY1 Data(H)'!$A$1:$CZ$288))</f>
        <v>1421950</v>
      </c>
      <c r="N8" s="180" cm="1">
        <f t="array" ref="N8">_xlfn.XLOOKUP(N$1,'Copy of PY1 Data(H)'!$A$1:$CZ$1,_xlfn.XLOOKUP($A8,'Copy of PY1 Data(H)'!$A$1:$A$288,'Copy of PY1 Data(H)'!$A$1:$CZ$288))</f>
        <v>39205</v>
      </c>
      <c r="O8" s="180" cm="1">
        <f t="array" ref="O8">_xlfn.XLOOKUP(O$1,'Copy of PY1 Data(H)'!$A$1:$CZ$1,_xlfn.XLOOKUP($A8,'Copy of PY1 Data(H)'!$A$1:$A$288,'Copy of PY1 Data(H)'!$A$1:$CZ$288))</f>
        <v>472333</v>
      </c>
      <c r="P8" s="180" cm="1">
        <f t="array" ref="P8">_xlfn.XLOOKUP(P$1,'Copy of PY1 Data(H)'!$A$1:$CZ$1,_xlfn.XLOOKUP($A8,'Copy of PY1 Data(H)'!$A$1:$A$288,'Copy of PY1 Data(H)'!$A$1:$CZ$288))</f>
        <v>2011</v>
      </c>
      <c r="Q8" s="180" cm="1">
        <f t="array" ref="Q8">_xlfn.XLOOKUP(Q$1,'Copy of PY1 Data(H)'!$A$1:$CZ$1,_xlfn.XLOOKUP($A8,'Copy of PY1 Data(H)'!$A$1:$A$288,'Copy of PY1 Data(H)'!$A$1:$CZ$288))</f>
        <v>6533116</v>
      </c>
      <c r="R8" s="180" cm="1">
        <f t="array" ref="R8">_xlfn.XLOOKUP(R$1,'Copy of PY1 Data(H)'!$A$1:$CZ$1,_xlfn.XLOOKUP($A8,'Copy of PY1 Data(H)'!$A$1:$A$288,'Copy of PY1 Data(H)'!$A$1:$CZ$288))</f>
        <v>143018</v>
      </c>
      <c r="S8" s="180" cm="1">
        <f t="array" ref="S8">_xlfn.XLOOKUP(S$1,'Copy of PY1 Data(H)'!$A$1:$CZ$1,_xlfn.XLOOKUP($A8,'Copy of PY1 Data(H)'!$A$1:$A$288,'Copy of PY1 Data(H)'!$A$1:$CZ$288))</f>
        <v>4092</v>
      </c>
      <c r="T8" s="180" cm="1">
        <f t="array" ref="T8">_xlfn.XLOOKUP(T$1,'Copy of PY1 Data(H)'!$A$1:$CZ$1,_xlfn.XLOOKUP($A8,'Copy of PY1 Data(H)'!$A$1:$A$288,'Copy of PY1 Data(H)'!$A$1:$CZ$288))</f>
        <v>19468452</v>
      </c>
      <c r="U8" s="180" cm="1">
        <f t="array" ref="U8">_xlfn.XLOOKUP(U$1,'Copy of PY1 Data(H)'!$A$1:$CZ$1,_xlfn.XLOOKUP($A8,'Copy of PY1 Data(H)'!$A$1:$A$288,'Copy of PY1 Data(H)'!$A$1:$CZ$288))</f>
        <v>2667399</v>
      </c>
      <c r="V8" s="180" cm="1">
        <f t="array" ref="V8">_xlfn.XLOOKUP(V$1,'Copy of PY1 Data(H)'!$A$1:$CZ$1,_xlfn.XLOOKUP($A8,'Copy of PY1 Data(H)'!$A$1:$A$288,'Copy of PY1 Data(H)'!$A$1:$CZ$288))</f>
        <v>5306216</v>
      </c>
      <c r="W8" s="180" cm="1">
        <f t="array" ref="W8">_xlfn.XLOOKUP(W$1,'Copy of PY1 Data(H)'!$A$1:$CZ$1,_xlfn.XLOOKUP($A8,'Copy of PY1 Data(H)'!$A$1:$A$288,'Copy of PY1 Data(H)'!$A$1:$CZ$288))</f>
        <v>6632364</v>
      </c>
      <c r="X8" s="180" cm="1">
        <f t="array" ref="X8">_xlfn.XLOOKUP(X$1,'Copy of PY1 Data(H)'!$A$1:$CZ$1,_xlfn.XLOOKUP($A8,'Copy of PY1 Data(H)'!$A$1:$A$288,'Copy of PY1 Data(H)'!$A$1:$CZ$288))</f>
        <v>0</v>
      </c>
      <c r="Y8" s="180" cm="1">
        <f t="array" ref="Y8">_xlfn.XLOOKUP(Y$1,'Copy of PY1 Data(H)'!$A$1:$CZ$1,_xlfn.XLOOKUP($A8,'Copy of PY1 Data(H)'!$A$1:$A$288,'Copy of PY1 Data(H)'!$A$1:$CZ$288))</f>
        <v>1864753</v>
      </c>
      <c r="Z8" s="180" cm="1">
        <f t="array" ref="Z8">_xlfn.XLOOKUP(Z$1,'Copy of PY1 Data(H)'!$A$1:$CZ$1,_xlfn.XLOOKUP($A8,'Copy of PY1 Data(H)'!$A$1:$A$288,'Copy of PY1 Data(H)'!$A$1:$CZ$288))</f>
        <v>32504</v>
      </c>
      <c r="AA8" s="180" cm="1">
        <f t="array" ref="AA8">_xlfn.XLOOKUP(AA$1,'Copy of PY1 Data(H)'!$A$1:$CZ$1,_xlfn.XLOOKUP($A8,'Copy of PY1 Data(H)'!$A$1:$A$288,'Copy of PY1 Data(H)'!$A$1:$CZ$288))</f>
        <v>1600295</v>
      </c>
      <c r="AB8" s="180" cm="1">
        <f t="array" ref="AB8">_xlfn.XLOOKUP(AB$1,'Copy of PY1 Data(H)'!$A$1:$CZ$1,_xlfn.XLOOKUP($A8,'Copy of PY1 Data(H)'!$A$1:$A$288,'Copy of PY1 Data(H)'!$A$1:$CZ$288))</f>
        <v>267349</v>
      </c>
      <c r="AC8" s="180" cm="1">
        <f t="array" ref="AC8">_xlfn.XLOOKUP(AC$1,'Copy of PY1 Data(H)'!$A$1:$CZ$1,_xlfn.XLOOKUP($A8,'Copy of PY1 Data(H)'!$A$1:$A$288,'Copy of PY1 Data(H)'!$A$1:$CZ$288))</f>
        <v>147229</v>
      </c>
      <c r="AD8" s="180" cm="1">
        <f t="array" ref="AD8">_xlfn.XLOOKUP(AD$1,'Copy of PY1 Data(H)'!$A$1:$CZ$1,_xlfn.XLOOKUP($A8,'Copy of PY1 Data(H)'!$A$1:$A$288,'Copy of PY1 Data(H)'!$A$1:$CZ$288))</f>
        <v>61768</v>
      </c>
      <c r="AE8" s="180" cm="1">
        <f t="array" ref="AE8">_xlfn.XLOOKUP(AE$1,'Copy of PY1 Data(H)'!$A$1:$CZ$1,_xlfn.XLOOKUP($A8,'Copy of PY1 Data(H)'!$A$1:$A$288,'Copy of PY1 Data(H)'!$A$1:$CZ$288))</f>
        <v>145396</v>
      </c>
      <c r="AF8" s="180" cm="1">
        <f t="array" ref="AF8">_xlfn.XLOOKUP(AF$1,'Copy of PY1 Data(H)'!$A$1:$CZ$1,_xlfn.XLOOKUP($A8,'Copy of PY1 Data(H)'!$A$1:$A$288,'Copy of PY1 Data(H)'!$A$1:$CZ$288))</f>
        <v>4804372</v>
      </c>
      <c r="AG8" s="180" cm="1">
        <f t="array" ref="AG8">_xlfn.XLOOKUP(AG$1,'Copy of PY1 Data(H)'!$A$1:$CZ$1,_xlfn.XLOOKUP($A8,'Copy of PY1 Data(H)'!$A$1:$A$288,'Copy of PY1 Data(H)'!$A$1:$CZ$288))</f>
        <v>347220</v>
      </c>
      <c r="AH8" s="180" cm="1">
        <f t="array" ref="AH8">_xlfn.XLOOKUP(AH$1,'Copy of PY1 Data(H)'!$A$1:$CZ$1,_xlfn.XLOOKUP($A8,'Copy of PY1 Data(H)'!$A$1:$A$288,'Copy of PY1 Data(H)'!$A$1:$CZ$288))</f>
        <v>11958</v>
      </c>
      <c r="AI8" s="180" cm="1">
        <f t="array" ref="AI8">_xlfn.XLOOKUP(AI$1,'Copy of PY1 Data(H)'!$A$1:$CZ$1,_xlfn.XLOOKUP($A8,'Copy of PY1 Data(H)'!$A$1:$A$288,'Copy of PY1 Data(H)'!$A$1:$CZ$288))</f>
        <v>11734326</v>
      </c>
      <c r="AJ8" s="180" cm="1">
        <f t="array" ref="AJ8">_xlfn.XLOOKUP(AJ$1,'Copy of PY1 Data(H)'!$A$1:$CZ$1,_xlfn.XLOOKUP($A8,'Copy of PY1 Data(H)'!$A$1:$A$288,'Copy of PY1 Data(H)'!$A$1:$CZ$288))</f>
        <v>14310</v>
      </c>
      <c r="AK8" s="180" cm="1">
        <f t="array" ref="AK8">_xlfn.XLOOKUP(AK$1,'Copy of PY1 Data(H)'!$A$1:$CZ$1,_xlfn.XLOOKUP($A8,'Copy of PY1 Data(H)'!$A$1:$A$288,'Copy of PY1 Data(H)'!$A$1:$CZ$288))</f>
        <v>0</v>
      </c>
      <c r="AL8" s="180" cm="1">
        <f t="array" ref="AL8">_xlfn.XLOOKUP(AL$1,'Copy of PY1 Data(H)'!$A$1:$CZ$1,_xlfn.XLOOKUP($A8,'Copy of PY1 Data(H)'!$A$1:$A$288,'Copy of PY1 Data(H)'!$A$1:$CZ$288))</f>
        <v>0</v>
      </c>
      <c r="AM8" s="180" cm="1">
        <f t="array" ref="AM8">_xlfn.XLOOKUP(AM$1,'Copy of PY1 Data(H)'!$A$1:$CZ$1,_xlfn.XLOOKUP($A8,'Copy of PY1 Data(H)'!$A$1:$A$288,'Copy of PY1 Data(H)'!$A$1:$CZ$288))</f>
        <v>2400724</v>
      </c>
      <c r="AN8" s="180" cm="1">
        <f t="array" ref="AN8">_xlfn.XLOOKUP(AN$1,'Copy of PY1 Data(H)'!$A$1:$CZ$1,_xlfn.XLOOKUP($A8,'Copy of PY1 Data(H)'!$A$1:$A$288,'Copy of PY1 Data(H)'!$A$1:$CZ$288))</f>
        <v>30258</v>
      </c>
      <c r="AO8" s="180" cm="1">
        <f t="array" ref="AO8">_xlfn.XLOOKUP(AO$1,'Copy of PY1 Data(H)'!$A$1:$CZ$1,_xlfn.XLOOKUP($A8,'Copy of PY1 Data(H)'!$A$1:$A$288,'Copy of PY1 Data(H)'!$A$1:$CZ$288))</f>
        <v>30036</v>
      </c>
      <c r="AP8" s="180" cm="1">
        <f t="array" ref="AP8">_xlfn.XLOOKUP(AP$1,'Copy of PY1 Data(H)'!$A$1:$CZ$1,_xlfn.XLOOKUP($A8,'Copy of PY1 Data(H)'!$A$1:$A$288,'Copy of PY1 Data(H)'!$A$1:$CZ$288))</f>
        <v>0</v>
      </c>
      <c r="AQ8" s="180" cm="1">
        <f t="array" ref="AQ8">_xlfn.XLOOKUP(AQ$1,'Copy of PY1 Data(H)'!$A$1:$CZ$1,_xlfn.XLOOKUP($A8,'Copy of PY1 Data(H)'!$A$1:$A$288,'Copy of PY1 Data(H)'!$A$1:$CZ$288))</f>
        <v>786919</v>
      </c>
      <c r="AR8" s="180" cm="1">
        <f t="array" ref="AR8">_xlfn.XLOOKUP(AR$1,'Copy of PY1 Data(H)'!$A$1:$CZ$1,_xlfn.XLOOKUP($A8,'Copy of PY1 Data(H)'!$A$1:$A$288,'Copy of PY1 Data(H)'!$A$1:$CZ$288))</f>
        <v>407976</v>
      </c>
      <c r="AS8" s="180" cm="1">
        <f t="array" ref="AS8">_xlfn.XLOOKUP(AS$1,'Copy of PY1 Data(H)'!$A$1:$CZ$1,_xlfn.XLOOKUP($A8,'Copy of PY1 Data(H)'!$A$1:$A$288,'Copy of PY1 Data(H)'!$A$1:$CZ$288))</f>
        <v>20677</v>
      </c>
      <c r="AT8" s="180" cm="1">
        <f t="array" ref="AT8">_xlfn.XLOOKUP(AT$1,'Copy of PY1 Data(H)'!$A$1:$CZ$1,_xlfn.XLOOKUP($A8,'Copy of PY1 Data(H)'!$A$1:$A$288,'Copy of PY1 Data(H)'!$A$1:$CZ$288))</f>
        <v>205978</v>
      </c>
      <c r="AU8" s="180" cm="1">
        <f t="array" ref="AU8">_xlfn.XLOOKUP(AU$1,'Copy of PY1 Data(H)'!$A$1:$CZ$1,_xlfn.XLOOKUP($A8,'Copy of PY1 Data(H)'!$A$1:$A$288,'Copy of PY1 Data(H)'!$A$1:$CZ$288))</f>
        <v>0</v>
      </c>
      <c r="AV8" s="180" cm="1">
        <f t="array" ref="AV8">_xlfn.XLOOKUP(AV$1,'Copy of PY1 Data(H)'!$A$1:$CZ$1,_xlfn.XLOOKUP($A8,'Copy of PY1 Data(H)'!$A$1:$A$288,'Copy of PY1 Data(H)'!$A$1:$CZ$288))</f>
        <v>340036</v>
      </c>
      <c r="AW8" s="180" cm="1">
        <f t="array" ref="AW8">_xlfn.XLOOKUP(AW$1,'Copy of PY1 Data(H)'!$A$1:$CZ$1,_xlfn.XLOOKUP($A8,'Copy of PY1 Data(H)'!$A$1:$A$288,'Copy of PY1 Data(H)'!$A$1:$CZ$288))</f>
        <v>342326</v>
      </c>
      <c r="AX8" s="180" cm="1">
        <f t="array" ref="AX8">_xlfn.XLOOKUP(AX$1,'Copy of PY1 Data(H)'!$A$1:$CZ$1,_xlfn.XLOOKUP($A8,'Copy of PY1 Data(H)'!$A$1:$A$288,'Copy of PY1 Data(H)'!$A$1:$CZ$288))</f>
        <v>68409</v>
      </c>
      <c r="AY8" s="180" cm="1">
        <f t="array" ref="AY8">_xlfn.XLOOKUP(AY$1,'Copy of PY1 Data(H)'!$A$1:$CZ$1,_xlfn.XLOOKUP($A8,'Copy of PY1 Data(H)'!$A$1:$A$288,'Copy of PY1 Data(H)'!$A$1:$CZ$288))</f>
        <v>2656423</v>
      </c>
      <c r="AZ8" s="180" cm="1">
        <f t="array" ref="AZ8">_xlfn.XLOOKUP(AZ$1,'Copy of PY1 Data(H)'!$A$1:$CZ$1,_xlfn.XLOOKUP($A8,'Copy of PY1 Data(H)'!$A$1:$A$288,'Copy of PY1 Data(H)'!$A$1:$CZ$288))</f>
        <v>129621</v>
      </c>
      <c r="BA8" s="180" cm="1">
        <f t="array" ref="BA8">_xlfn.XLOOKUP(BA$1,'Copy of PY1 Data(H)'!$A$1:$CZ$1,_xlfn.XLOOKUP($A8,'Copy of PY1 Data(H)'!$A$1:$A$288,'Copy of PY1 Data(H)'!$A$1:$CZ$288))</f>
        <v>81095</v>
      </c>
      <c r="BB8" s="180" cm="1">
        <f t="array" ref="BB8">_xlfn.XLOOKUP(BB$1,'Copy of PY1 Data(H)'!$A$1:$CZ$1,_xlfn.XLOOKUP($A8,'Copy of PY1 Data(H)'!$A$1:$A$288,'Copy of PY1 Data(H)'!$A$1:$CZ$288))</f>
        <v>0</v>
      </c>
      <c r="BC8" s="180" cm="1">
        <f t="array" ref="BC8">_xlfn.XLOOKUP(BC$1,'Copy of PY1 Data(H)'!$A$1:$CZ$1,_xlfn.XLOOKUP($A8,'Copy of PY1 Data(H)'!$A$1:$A$288,'Copy of PY1 Data(H)'!$A$1:$CZ$288))</f>
        <v>48002</v>
      </c>
      <c r="BD8" s="180" cm="1">
        <f t="array" ref="BD8">_xlfn.XLOOKUP(BD$1,'Copy of PY1 Data(H)'!$A$1:$CZ$1,_xlfn.XLOOKUP($A8,'Copy of PY1 Data(H)'!$A$1:$A$288,'Copy of PY1 Data(H)'!$A$1:$CZ$288))</f>
        <v>893210</v>
      </c>
      <c r="BE8" s="180" cm="1">
        <f t="array" ref="BE8">_xlfn.XLOOKUP(BE$1,'Copy of PY1 Data(H)'!$A$1:$CZ$1,_xlfn.XLOOKUP($A8,'Copy of PY1 Data(H)'!$A$1:$A$288,'Copy of PY1 Data(H)'!$A$1:$CZ$288))</f>
        <v>2846</v>
      </c>
      <c r="BF8" s="180" cm="1">
        <f t="array" ref="BF8">_xlfn.XLOOKUP(BF$1,'Copy of PY1 Data(H)'!$A$1:$CZ$1,_xlfn.XLOOKUP($A8,'Copy of PY1 Data(H)'!$A$1:$A$288,'Copy of PY1 Data(H)'!$A$1:$CZ$288))</f>
        <v>2804</v>
      </c>
      <c r="BG8" s="180" cm="1">
        <f t="array" ref="BG8">_xlfn.XLOOKUP(BG$1,'Copy of PY1 Data(H)'!$A$1:$CZ$1,_xlfn.XLOOKUP($A8,'Copy of PY1 Data(H)'!$A$1:$A$288,'Copy of PY1 Data(H)'!$A$1:$CZ$288))</f>
        <v>0</v>
      </c>
      <c r="BH8" s="180" cm="1">
        <f t="array" ref="BH8">_xlfn.XLOOKUP(BH$1,'Copy of PY1 Data(H)'!$A$1:$CZ$1,_xlfn.XLOOKUP($A8,'Copy of PY1 Data(H)'!$A$1:$A$288,'Copy of PY1 Data(H)'!$A$1:$CZ$288))</f>
        <v>1121</v>
      </c>
      <c r="BI8" s="180" cm="1">
        <f t="array" ref="BI8">_xlfn.XLOOKUP(BI$1,'Copy of PY1 Data(H)'!$A$1:$CZ$1,_xlfn.XLOOKUP($A8,'Copy of PY1 Data(H)'!$A$1:$A$288,'Copy of PY1 Data(H)'!$A$1:$CZ$288))</f>
        <v>2862</v>
      </c>
      <c r="BJ8" s="180" cm="1">
        <f t="array" ref="BJ8">_xlfn.XLOOKUP(BJ$1,'Copy of PY1 Data(H)'!$A$1:$CZ$1,_xlfn.XLOOKUP($A8,'Copy of PY1 Data(H)'!$A$1:$A$288,'Copy of PY1 Data(H)'!$A$1:$CZ$288))</f>
        <v>82516</v>
      </c>
      <c r="BK8" s="180" cm="1">
        <f t="array" ref="BK8">_xlfn.XLOOKUP(BK$1,'Copy of PY1 Data(H)'!$A$1:$CZ$1,_xlfn.XLOOKUP($A8,'Copy of PY1 Data(H)'!$A$1:$A$288,'Copy of PY1 Data(H)'!$A$1:$CZ$288))</f>
        <v>973721</v>
      </c>
      <c r="BL8" s="180" cm="1">
        <f t="array" ref="BL8">_xlfn.XLOOKUP(BL$1,'Copy of PY1 Data(H)'!$A$1:$CZ$1,_xlfn.XLOOKUP($A8,'Copy of PY1 Data(H)'!$A$1:$A$288,'Copy of PY1 Data(H)'!$A$1:$CZ$288))</f>
        <v>0</v>
      </c>
      <c r="BM8" s="180" cm="1">
        <f t="array" ref="BM8">_xlfn.XLOOKUP(BM$1,'Copy of PY1 Data(H)'!$A$1:$CZ$1,_xlfn.XLOOKUP($A8,'Copy of PY1 Data(H)'!$A$1:$A$288,'Copy of PY1 Data(H)'!$A$1:$CZ$288))</f>
        <v>167888</v>
      </c>
      <c r="BN8" s="180" cm="1">
        <f t="array" ref="BN8">_xlfn.XLOOKUP(BN$1,'Copy of PY1 Data(H)'!$A$1:$CZ$1,_xlfn.XLOOKUP($A8,'Copy of PY1 Data(H)'!$A$1:$A$288,'Copy of PY1 Data(H)'!$A$1:$CZ$288))</f>
        <v>474823</v>
      </c>
      <c r="BO8" s="180" cm="1">
        <f t="array" ref="BO8">_xlfn.XLOOKUP(BO$1,'Copy of PY1 Data(H)'!$A$1:$CZ$1,_xlfn.XLOOKUP($A8,'Copy of PY1 Data(H)'!$A$1:$A$288,'Copy of PY1 Data(H)'!$A$1:$CZ$288))</f>
        <v>105533</v>
      </c>
      <c r="BP8" s="180" cm="1">
        <f t="array" ref="BP8">_xlfn.XLOOKUP(BP$1,'Copy of PY1 Data(H)'!$A$1:$CZ$1,_xlfn.XLOOKUP($A8,'Copy of PY1 Data(H)'!$A$1:$A$288,'Copy of PY1 Data(H)'!$A$1:$CZ$288))</f>
        <v>107062</v>
      </c>
      <c r="BQ8" s="180" cm="1">
        <f t="array" ref="BQ8">_xlfn.XLOOKUP(BQ$1,'Copy of PY1 Data(H)'!$A$1:$CZ$1,_xlfn.XLOOKUP($A8,'Copy of PY1 Data(H)'!$A$1:$A$288,'Copy of PY1 Data(H)'!$A$1:$CZ$288))</f>
        <v>1809761</v>
      </c>
      <c r="BR8" s="180" cm="1">
        <f t="array" ref="BR8">_xlfn.XLOOKUP(BR$1,'Copy of PY1 Data(H)'!$A$1:$CZ$1,_xlfn.XLOOKUP($A8,'Copy of PY1 Data(H)'!$A$1:$A$288,'Copy of PY1 Data(H)'!$A$1:$CZ$288))</f>
        <v>124599</v>
      </c>
      <c r="BS8" s="180" cm="1">
        <f t="array" ref="BS8">_xlfn.XLOOKUP(BS$1,'Copy of PY1 Data(H)'!$A$1:$CZ$1,_xlfn.XLOOKUP($A8,'Copy of PY1 Data(H)'!$A$1:$A$288,'Copy of PY1 Data(H)'!$A$1:$CZ$288))</f>
        <v>2061370</v>
      </c>
      <c r="BT8" s="180" cm="1">
        <f t="array" ref="BT8">_xlfn.XLOOKUP(BT$1,'Copy of PY1 Data(H)'!$A$1:$CZ$1,_xlfn.XLOOKUP($A8,'Copy of PY1 Data(H)'!$A$1:$A$288,'Copy of PY1 Data(H)'!$A$1:$CZ$288))</f>
        <v>28619</v>
      </c>
      <c r="BU8" s="180" cm="1">
        <f t="array" ref="BU8">_xlfn.XLOOKUP(BU$1,'Copy of PY1 Data(H)'!$A$1:$CZ$1,_xlfn.XLOOKUP($A8,'Copy of PY1 Data(H)'!$A$1:$A$288,'Copy of PY1 Data(H)'!$A$1:$CZ$288))</f>
        <v>1233922</v>
      </c>
      <c r="BV8" s="180" cm="1">
        <f t="array" ref="BV8">_xlfn.XLOOKUP(BV$1,'Copy of PY1 Data(H)'!$A$1:$CZ$1,_xlfn.XLOOKUP($A8,'Copy of PY1 Data(H)'!$A$1:$A$288,'Copy of PY1 Data(H)'!$A$1:$CZ$288))</f>
        <v>50002</v>
      </c>
      <c r="BW8" s="180" cm="1">
        <f t="array" ref="BW8">_xlfn.XLOOKUP(BW$1,'Copy of PY1 Data(H)'!$A$1:$CZ$1,_xlfn.XLOOKUP($A8,'Copy of PY1 Data(H)'!$A$1:$A$288,'Copy of PY1 Data(H)'!$A$1:$CZ$288))</f>
        <v>0</v>
      </c>
      <c r="BX8" s="180" cm="1">
        <f t="array" ref="BX8">_xlfn.XLOOKUP(BX$1,'Copy of PY1 Data(H)'!$A$1:$CZ$1,_xlfn.XLOOKUP($A8,'Copy of PY1 Data(H)'!$A$1:$A$288,'Copy of PY1 Data(H)'!$A$1:$CZ$288))</f>
        <v>49597</v>
      </c>
      <c r="BY8" s="180" cm="1">
        <f t="array" ref="BY8">_xlfn.XLOOKUP(BY$1,'Copy of PY1 Data(H)'!$A$1:$CZ$1,_xlfn.XLOOKUP($A8,'Copy of PY1 Data(H)'!$A$1:$A$288,'Copy of PY1 Data(H)'!$A$1:$CZ$288))</f>
        <v>2229</v>
      </c>
      <c r="BZ8" s="180" cm="1">
        <f t="array" ref="BZ8">_xlfn.XLOOKUP(BZ$1,'Copy of PY1 Data(H)'!$A$1:$CZ$1,_xlfn.XLOOKUP($A8,'Copy of PY1 Data(H)'!$A$1:$A$288,'Copy of PY1 Data(H)'!$A$1:$CZ$288))</f>
        <v>117574</v>
      </c>
      <c r="CA8" s="180" cm="1">
        <f t="array" ref="CA8">_xlfn.XLOOKUP(CA$1,'Copy of PY1 Data(H)'!$A$1:$CZ$1,_xlfn.XLOOKUP($A8,'Copy of PY1 Data(H)'!$A$1:$A$288,'Copy of PY1 Data(H)'!$A$1:$CZ$288))</f>
        <v>8136</v>
      </c>
      <c r="CB8" s="180" cm="1">
        <f t="array" ref="CB8">_xlfn.XLOOKUP(CB$1,'Copy of PY1 Data(H)'!$A$1:$CZ$1,_xlfn.XLOOKUP($A8,'Copy of PY1 Data(H)'!$A$1:$A$288,'Copy of PY1 Data(H)'!$A$1:$CZ$288))</f>
        <v>172194</v>
      </c>
      <c r="CC8" s="180" cm="1">
        <f t="array" ref="CC8">_xlfn.XLOOKUP(CC$1,'Copy of PY1 Data(H)'!$A$1:$CZ$1,_xlfn.XLOOKUP($A8,'Copy of PY1 Data(H)'!$A$1:$A$288,'Copy of PY1 Data(H)'!$A$1:$CZ$288))</f>
        <v>0</v>
      </c>
      <c r="CD8" s="180" cm="1">
        <f t="array" ref="CD8">_xlfn.XLOOKUP(CD$1,'Copy of PY1 Data(H)'!$A$1:$CZ$1,_xlfn.XLOOKUP($A8,'Copy of PY1 Data(H)'!$A$1:$A$288,'Copy of PY1 Data(H)'!$A$1:$CZ$288))</f>
        <v>20738</v>
      </c>
    </row>
    <row r="9" spans="1:82" x14ac:dyDescent="0.3">
      <c r="A9" s="180">
        <v>627</v>
      </c>
      <c r="C9" s="180"/>
      <c r="D9" s="180" cm="1">
        <f t="array" ref="D9">_xlfn.XLOOKUP(D$1,'Copy of PY1 Data(H)'!$A$1:$CZ$1,_xlfn.XLOOKUP($A9,'Copy of PY1 Data(H)'!$A$1:$A$288,'Copy of PY1 Data(H)'!$A$1:$CZ$288))</f>
        <v>0</v>
      </c>
      <c r="E9" s="180" cm="1">
        <f t="array" ref="E9">_xlfn.XLOOKUP(E$1,'Copy of PY1 Data(H)'!$A$1:$CZ$1,_xlfn.XLOOKUP($A9,'Copy of PY1 Data(H)'!$A$1:$A$288,'Copy of PY1 Data(H)'!$A$1:$CZ$288))</f>
        <v>0</v>
      </c>
      <c r="F9" s="180" cm="1">
        <f t="array" ref="F9">_xlfn.XLOOKUP(F$1,'Copy of PY1 Data(H)'!$A$1:$CZ$1,_xlfn.XLOOKUP($A9,'Copy of PY1 Data(H)'!$A$1:$A$288,'Copy of PY1 Data(H)'!$A$1:$CZ$288))</f>
        <v>0</v>
      </c>
      <c r="G9" s="180" cm="1">
        <f t="array" ref="G9">_xlfn.XLOOKUP(G$1,'Copy of PY1 Data(H)'!$A$1:$CZ$1,_xlfn.XLOOKUP($A9,'Copy of PY1 Data(H)'!$A$1:$A$288,'Copy of PY1 Data(H)'!$A$1:$CZ$288))</f>
        <v>0</v>
      </c>
      <c r="H9" s="180" cm="1">
        <f t="array" ref="H9">_xlfn.XLOOKUP(H$1,'Copy of PY1 Data(H)'!$A$1:$CZ$1,_xlfn.XLOOKUP($A9,'Copy of PY1 Data(H)'!$A$1:$A$288,'Copy of PY1 Data(H)'!$A$1:$CZ$288))</f>
        <v>0</v>
      </c>
      <c r="I9" s="180" cm="1">
        <f t="array" ref="I9">_xlfn.XLOOKUP(I$1,'Copy of PY1 Data(H)'!$A$1:$CZ$1,_xlfn.XLOOKUP($A9,'Copy of PY1 Data(H)'!$A$1:$A$288,'Copy of PY1 Data(H)'!$A$1:$CZ$288))</f>
        <v>0</v>
      </c>
      <c r="J9" s="180" cm="1">
        <f t="array" ref="J9">_xlfn.XLOOKUP(J$1,'Copy of PY1 Data(H)'!$A$1:$CZ$1,_xlfn.XLOOKUP($A9,'Copy of PY1 Data(H)'!$A$1:$A$288,'Copy of PY1 Data(H)'!$A$1:$CZ$288))</f>
        <v>0</v>
      </c>
      <c r="K9" s="180" cm="1">
        <f t="array" ref="K9">_xlfn.XLOOKUP(K$1,'Copy of PY1 Data(H)'!$A$1:$CZ$1,_xlfn.XLOOKUP($A9,'Copy of PY1 Data(H)'!$A$1:$A$288,'Copy of PY1 Data(H)'!$A$1:$CZ$288))</f>
        <v>0</v>
      </c>
      <c r="L9" s="180" cm="1">
        <f t="array" ref="L9">_xlfn.XLOOKUP(L$1,'Copy of PY1 Data(H)'!$A$1:$CZ$1,_xlfn.XLOOKUP($A9,'Copy of PY1 Data(H)'!$A$1:$A$288,'Copy of PY1 Data(H)'!$A$1:$CZ$288))</f>
        <v>0</v>
      </c>
      <c r="M9" s="180" cm="1">
        <f t="array" ref="M9">_xlfn.XLOOKUP(M$1,'Copy of PY1 Data(H)'!$A$1:$CZ$1,_xlfn.XLOOKUP($A9,'Copy of PY1 Data(H)'!$A$1:$A$288,'Copy of PY1 Data(H)'!$A$1:$CZ$288))</f>
        <v>0</v>
      </c>
      <c r="N9" s="180" cm="1">
        <f t="array" ref="N9">_xlfn.XLOOKUP(N$1,'Copy of PY1 Data(H)'!$A$1:$CZ$1,_xlfn.XLOOKUP($A9,'Copy of PY1 Data(H)'!$A$1:$A$288,'Copy of PY1 Data(H)'!$A$1:$CZ$288))</f>
        <v>0</v>
      </c>
      <c r="O9" s="180" cm="1">
        <f t="array" ref="O9">_xlfn.XLOOKUP(O$1,'Copy of PY1 Data(H)'!$A$1:$CZ$1,_xlfn.XLOOKUP($A9,'Copy of PY1 Data(H)'!$A$1:$A$288,'Copy of PY1 Data(H)'!$A$1:$CZ$288))</f>
        <v>0</v>
      </c>
      <c r="P9" s="180" cm="1">
        <f t="array" ref="P9">_xlfn.XLOOKUP(P$1,'Copy of PY1 Data(H)'!$A$1:$CZ$1,_xlfn.XLOOKUP($A9,'Copy of PY1 Data(H)'!$A$1:$A$288,'Copy of PY1 Data(H)'!$A$1:$CZ$288))</f>
        <v>0</v>
      </c>
      <c r="Q9" s="180" cm="1">
        <f t="array" ref="Q9">_xlfn.XLOOKUP(Q$1,'Copy of PY1 Data(H)'!$A$1:$CZ$1,_xlfn.XLOOKUP($A9,'Copy of PY1 Data(H)'!$A$1:$A$288,'Copy of PY1 Data(H)'!$A$1:$CZ$288))</f>
        <v>0</v>
      </c>
      <c r="R9" s="180" cm="1">
        <f t="array" ref="R9">_xlfn.XLOOKUP(R$1,'Copy of PY1 Data(H)'!$A$1:$CZ$1,_xlfn.XLOOKUP($A9,'Copy of PY1 Data(H)'!$A$1:$A$288,'Copy of PY1 Data(H)'!$A$1:$CZ$288))</f>
        <v>0</v>
      </c>
      <c r="S9" s="180" cm="1">
        <f t="array" ref="S9">_xlfn.XLOOKUP(S$1,'Copy of PY1 Data(H)'!$A$1:$CZ$1,_xlfn.XLOOKUP($A9,'Copy of PY1 Data(H)'!$A$1:$A$288,'Copy of PY1 Data(H)'!$A$1:$CZ$288))</f>
        <v>0</v>
      </c>
      <c r="T9" s="180" cm="1">
        <f t="array" ref="T9">_xlfn.XLOOKUP(T$1,'Copy of PY1 Data(H)'!$A$1:$CZ$1,_xlfn.XLOOKUP($A9,'Copy of PY1 Data(H)'!$A$1:$A$288,'Copy of PY1 Data(H)'!$A$1:$CZ$288))</f>
        <v>0</v>
      </c>
      <c r="U9" s="180" cm="1">
        <f t="array" ref="U9">_xlfn.XLOOKUP(U$1,'Copy of PY1 Data(H)'!$A$1:$CZ$1,_xlfn.XLOOKUP($A9,'Copy of PY1 Data(H)'!$A$1:$A$288,'Copy of PY1 Data(H)'!$A$1:$CZ$288))</f>
        <v>0</v>
      </c>
      <c r="V9" s="180" cm="1">
        <f t="array" ref="V9">_xlfn.XLOOKUP(V$1,'Copy of PY1 Data(H)'!$A$1:$CZ$1,_xlfn.XLOOKUP($A9,'Copy of PY1 Data(H)'!$A$1:$A$288,'Copy of PY1 Data(H)'!$A$1:$CZ$288))</f>
        <v>0</v>
      </c>
      <c r="W9" s="180" cm="1">
        <f t="array" ref="W9">_xlfn.XLOOKUP(W$1,'Copy of PY1 Data(H)'!$A$1:$CZ$1,_xlfn.XLOOKUP($A9,'Copy of PY1 Data(H)'!$A$1:$A$288,'Copy of PY1 Data(H)'!$A$1:$CZ$288))</f>
        <v>0</v>
      </c>
      <c r="X9" s="180" cm="1">
        <f t="array" ref="X9">_xlfn.XLOOKUP(X$1,'Copy of PY1 Data(H)'!$A$1:$CZ$1,_xlfn.XLOOKUP($A9,'Copy of PY1 Data(H)'!$A$1:$A$288,'Copy of PY1 Data(H)'!$A$1:$CZ$288))</f>
        <v>0</v>
      </c>
      <c r="Y9" s="180" cm="1">
        <f t="array" ref="Y9">_xlfn.XLOOKUP(Y$1,'Copy of PY1 Data(H)'!$A$1:$CZ$1,_xlfn.XLOOKUP($A9,'Copy of PY1 Data(H)'!$A$1:$A$288,'Copy of PY1 Data(H)'!$A$1:$CZ$288))</f>
        <v>0</v>
      </c>
      <c r="Z9" s="180" cm="1">
        <f t="array" ref="Z9">_xlfn.XLOOKUP(Z$1,'Copy of PY1 Data(H)'!$A$1:$CZ$1,_xlfn.XLOOKUP($A9,'Copy of PY1 Data(H)'!$A$1:$A$288,'Copy of PY1 Data(H)'!$A$1:$CZ$288))</f>
        <v>0</v>
      </c>
      <c r="AA9" s="180" cm="1">
        <f t="array" ref="AA9">_xlfn.XLOOKUP(AA$1,'Copy of PY1 Data(H)'!$A$1:$CZ$1,_xlfn.XLOOKUP($A9,'Copy of PY1 Data(H)'!$A$1:$A$288,'Copy of PY1 Data(H)'!$A$1:$CZ$288))</f>
        <v>0</v>
      </c>
      <c r="AB9" s="180" cm="1">
        <f t="array" ref="AB9">_xlfn.XLOOKUP(AB$1,'Copy of PY1 Data(H)'!$A$1:$CZ$1,_xlfn.XLOOKUP($A9,'Copy of PY1 Data(H)'!$A$1:$A$288,'Copy of PY1 Data(H)'!$A$1:$CZ$288))</f>
        <v>0</v>
      </c>
      <c r="AC9" s="180" cm="1">
        <f t="array" ref="AC9">_xlfn.XLOOKUP(AC$1,'Copy of PY1 Data(H)'!$A$1:$CZ$1,_xlfn.XLOOKUP($A9,'Copy of PY1 Data(H)'!$A$1:$A$288,'Copy of PY1 Data(H)'!$A$1:$CZ$288))</f>
        <v>0</v>
      </c>
      <c r="AD9" s="180" cm="1">
        <f t="array" ref="AD9">_xlfn.XLOOKUP(AD$1,'Copy of PY1 Data(H)'!$A$1:$CZ$1,_xlfn.XLOOKUP($A9,'Copy of PY1 Data(H)'!$A$1:$A$288,'Copy of PY1 Data(H)'!$A$1:$CZ$288))</f>
        <v>0</v>
      </c>
      <c r="AE9" s="180" cm="1">
        <f t="array" ref="AE9">_xlfn.XLOOKUP(AE$1,'Copy of PY1 Data(H)'!$A$1:$CZ$1,_xlfn.XLOOKUP($A9,'Copy of PY1 Data(H)'!$A$1:$A$288,'Copy of PY1 Data(H)'!$A$1:$CZ$288))</f>
        <v>0</v>
      </c>
      <c r="AF9" s="180" cm="1">
        <f t="array" ref="AF9">_xlfn.XLOOKUP(AF$1,'Copy of PY1 Data(H)'!$A$1:$CZ$1,_xlfn.XLOOKUP($A9,'Copy of PY1 Data(H)'!$A$1:$A$288,'Copy of PY1 Data(H)'!$A$1:$CZ$288))</f>
        <v>0</v>
      </c>
      <c r="AG9" s="180" cm="1">
        <f t="array" ref="AG9">_xlfn.XLOOKUP(AG$1,'Copy of PY1 Data(H)'!$A$1:$CZ$1,_xlfn.XLOOKUP($A9,'Copy of PY1 Data(H)'!$A$1:$A$288,'Copy of PY1 Data(H)'!$A$1:$CZ$288))</f>
        <v>0</v>
      </c>
      <c r="AH9" s="180" cm="1">
        <f t="array" ref="AH9">_xlfn.XLOOKUP(AH$1,'Copy of PY1 Data(H)'!$A$1:$CZ$1,_xlfn.XLOOKUP($A9,'Copy of PY1 Data(H)'!$A$1:$A$288,'Copy of PY1 Data(H)'!$A$1:$CZ$288))</f>
        <v>0</v>
      </c>
      <c r="AI9" s="180" cm="1">
        <f t="array" ref="AI9">_xlfn.XLOOKUP(AI$1,'Copy of PY1 Data(H)'!$A$1:$CZ$1,_xlfn.XLOOKUP($A9,'Copy of PY1 Data(H)'!$A$1:$A$288,'Copy of PY1 Data(H)'!$A$1:$CZ$288))</f>
        <v>0</v>
      </c>
      <c r="AJ9" s="180" cm="1">
        <f t="array" ref="AJ9">_xlfn.XLOOKUP(AJ$1,'Copy of PY1 Data(H)'!$A$1:$CZ$1,_xlfn.XLOOKUP($A9,'Copy of PY1 Data(H)'!$A$1:$A$288,'Copy of PY1 Data(H)'!$A$1:$CZ$288))</f>
        <v>0</v>
      </c>
      <c r="AK9" s="180" cm="1">
        <f t="array" ref="AK9">_xlfn.XLOOKUP(AK$1,'Copy of PY1 Data(H)'!$A$1:$CZ$1,_xlfn.XLOOKUP($A9,'Copy of PY1 Data(H)'!$A$1:$A$288,'Copy of PY1 Data(H)'!$A$1:$CZ$288))</f>
        <v>0</v>
      </c>
      <c r="AL9" s="180" cm="1">
        <f t="array" ref="AL9">_xlfn.XLOOKUP(AL$1,'Copy of PY1 Data(H)'!$A$1:$CZ$1,_xlfn.XLOOKUP($A9,'Copy of PY1 Data(H)'!$A$1:$A$288,'Copy of PY1 Data(H)'!$A$1:$CZ$288))</f>
        <v>0</v>
      </c>
      <c r="AM9" s="180" cm="1">
        <f t="array" ref="AM9">_xlfn.XLOOKUP(AM$1,'Copy of PY1 Data(H)'!$A$1:$CZ$1,_xlfn.XLOOKUP($A9,'Copy of PY1 Data(H)'!$A$1:$A$288,'Copy of PY1 Data(H)'!$A$1:$CZ$288))</f>
        <v>0</v>
      </c>
      <c r="AN9" s="180" cm="1">
        <f t="array" ref="AN9">_xlfn.XLOOKUP(AN$1,'Copy of PY1 Data(H)'!$A$1:$CZ$1,_xlfn.XLOOKUP($A9,'Copy of PY1 Data(H)'!$A$1:$A$288,'Copy of PY1 Data(H)'!$A$1:$CZ$288))</f>
        <v>0</v>
      </c>
      <c r="AO9" s="180" cm="1">
        <f t="array" ref="AO9">_xlfn.XLOOKUP(AO$1,'Copy of PY1 Data(H)'!$A$1:$CZ$1,_xlfn.XLOOKUP($A9,'Copy of PY1 Data(H)'!$A$1:$A$288,'Copy of PY1 Data(H)'!$A$1:$CZ$288))</f>
        <v>0</v>
      </c>
      <c r="AP9" s="180" cm="1">
        <f t="array" ref="AP9">_xlfn.XLOOKUP(AP$1,'Copy of PY1 Data(H)'!$A$1:$CZ$1,_xlfn.XLOOKUP($A9,'Copy of PY1 Data(H)'!$A$1:$A$288,'Copy of PY1 Data(H)'!$A$1:$CZ$288))</f>
        <v>0</v>
      </c>
      <c r="AQ9" s="180" cm="1">
        <f t="array" ref="AQ9">_xlfn.XLOOKUP(AQ$1,'Copy of PY1 Data(H)'!$A$1:$CZ$1,_xlfn.XLOOKUP($A9,'Copy of PY1 Data(H)'!$A$1:$A$288,'Copy of PY1 Data(H)'!$A$1:$CZ$288))</f>
        <v>0</v>
      </c>
      <c r="AR9" s="180" cm="1">
        <f t="array" ref="AR9">_xlfn.XLOOKUP(AR$1,'Copy of PY1 Data(H)'!$A$1:$CZ$1,_xlfn.XLOOKUP($A9,'Copy of PY1 Data(H)'!$A$1:$A$288,'Copy of PY1 Data(H)'!$A$1:$CZ$288))</f>
        <v>0</v>
      </c>
      <c r="AS9" s="180" cm="1">
        <f t="array" ref="AS9">_xlfn.XLOOKUP(AS$1,'Copy of PY1 Data(H)'!$A$1:$CZ$1,_xlfn.XLOOKUP($A9,'Copy of PY1 Data(H)'!$A$1:$A$288,'Copy of PY1 Data(H)'!$A$1:$CZ$288))</f>
        <v>0</v>
      </c>
      <c r="AT9" s="180" cm="1">
        <f t="array" ref="AT9">_xlfn.XLOOKUP(AT$1,'Copy of PY1 Data(H)'!$A$1:$CZ$1,_xlfn.XLOOKUP($A9,'Copy of PY1 Data(H)'!$A$1:$A$288,'Copy of PY1 Data(H)'!$A$1:$CZ$288))</f>
        <v>93354</v>
      </c>
      <c r="AU9" s="180" cm="1">
        <f t="array" ref="AU9">_xlfn.XLOOKUP(AU$1,'Copy of PY1 Data(H)'!$A$1:$CZ$1,_xlfn.XLOOKUP($A9,'Copy of PY1 Data(H)'!$A$1:$A$288,'Copy of PY1 Data(H)'!$A$1:$CZ$288))</f>
        <v>0</v>
      </c>
      <c r="AV9" s="180" cm="1">
        <f t="array" ref="AV9">_xlfn.XLOOKUP(AV$1,'Copy of PY1 Data(H)'!$A$1:$CZ$1,_xlfn.XLOOKUP($A9,'Copy of PY1 Data(H)'!$A$1:$A$288,'Copy of PY1 Data(H)'!$A$1:$CZ$288))</f>
        <v>0</v>
      </c>
      <c r="AW9" s="180" cm="1">
        <f t="array" ref="AW9">_xlfn.XLOOKUP(AW$1,'Copy of PY1 Data(H)'!$A$1:$CZ$1,_xlfn.XLOOKUP($A9,'Copy of PY1 Data(H)'!$A$1:$A$288,'Copy of PY1 Data(H)'!$A$1:$CZ$288))</f>
        <v>0</v>
      </c>
      <c r="AX9" s="180" cm="1">
        <f t="array" ref="AX9">_xlfn.XLOOKUP(AX$1,'Copy of PY1 Data(H)'!$A$1:$CZ$1,_xlfn.XLOOKUP($A9,'Copy of PY1 Data(H)'!$A$1:$A$288,'Copy of PY1 Data(H)'!$A$1:$CZ$288))</f>
        <v>0</v>
      </c>
      <c r="AY9" s="180" cm="1">
        <f t="array" ref="AY9">_xlfn.XLOOKUP(AY$1,'Copy of PY1 Data(H)'!$A$1:$CZ$1,_xlfn.XLOOKUP($A9,'Copy of PY1 Data(H)'!$A$1:$A$288,'Copy of PY1 Data(H)'!$A$1:$CZ$288))</f>
        <v>0</v>
      </c>
      <c r="AZ9" s="180" cm="1">
        <f t="array" ref="AZ9">_xlfn.XLOOKUP(AZ$1,'Copy of PY1 Data(H)'!$A$1:$CZ$1,_xlfn.XLOOKUP($A9,'Copy of PY1 Data(H)'!$A$1:$A$288,'Copy of PY1 Data(H)'!$A$1:$CZ$288))</f>
        <v>0</v>
      </c>
      <c r="BA9" s="180" cm="1">
        <f t="array" ref="BA9">_xlfn.XLOOKUP(BA$1,'Copy of PY1 Data(H)'!$A$1:$CZ$1,_xlfn.XLOOKUP($A9,'Copy of PY1 Data(H)'!$A$1:$A$288,'Copy of PY1 Data(H)'!$A$1:$CZ$288))</f>
        <v>0</v>
      </c>
      <c r="BB9" s="180" cm="1">
        <f t="array" ref="BB9">_xlfn.XLOOKUP(BB$1,'Copy of PY1 Data(H)'!$A$1:$CZ$1,_xlfn.XLOOKUP($A9,'Copy of PY1 Data(H)'!$A$1:$A$288,'Copy of PY1 Data(H)'!$A$1:$CZ$288))</f>
        <v>0</v>
      </c>
      <c r="BC9" s="180" cm="1">
        <f t="array" ref="BC9">_xlfn.XLOOKUP(BC$1,'Copy of PY1 Data(H)'!$A$1:$CZ$1,_xlfn.XLOOKUP($A9,'Copy of PY1 Data(H)'!$A$1:$A$288,'Copy of PY1 Data(H)'!$A$1:$CZ$288))</f>
        <v>0</v>
      </c>
      <c r="BD9" s="180" cm="1">
        <f t="array" ref="BD9">_xlfn.XLOOKUP(BD$1,'Copy of PY1 Data(H)'!$A$1:$CZ$1,_xlfn.XLOOKUP($A9,'Copy of PY1 Data(H)'!$A$1:$A$288,'Copy of PY1 Data(H)'!$A$1:$CZ$288))</f>
        <v>0</v>
      </c>
      <c r="BE9" s="180" cm="1">
        <f t="array" ref="BE9">_xlfn.XLOOKUP(BE$1,'Copy of PY1 Data(H)'!$A$1:$CZ$1,_xlfn.XLOOKUP($A9,'Copy of PY1 Data(H)'!$A$1:$A$288,'Copy of PY1 Data(H)'!$A$1:$CZ$288))</f>
        <v>0</v>
      </c>
      <c r="BF9" s="180" cm="1">
        <f t="array" ref="BF9">_xlfn.XLOOKUP(BF$1,'Copy of PY1 Data(H)'!$A$1:$CZ$1,_xlfn.XLOOKUP($A9,'Copy of PY1 Data(H)'!$A$1:$A$288,'Copy of PY1 Data(H)'!$A$1:$CZ$288))</f>
        <v>0</v>
      </c>
      <c r="BG9" s="180" cm="1">
        <f t="array" ref="BG9">_xlfn.XLOOKUP(BG$1,'Copy of PY1 Data(H)'!$A$1:$CZ$1,_xlfn.XLOOKUP($A9,'Copy of PY1 Data(H)'!$A$1:$A$288,'Copy of PY1 Data(H)'!$A$1:$CZ$288))</f>
        <v>0</v>
      </c>
      <c r="BH9" s="180" cm="1">
        <f t="array" ref="BH9">_xlfn.XLOOKUP(BH$1,'Copy of PY1 Data(H)'!$A$1:$CZ$1,_xlfn.XLOOKUP($A9,'Copy of PY1 Data(H)'!$A$1:$A$288,'Copy of PY1 Data(H)'!$A$1:$CZ$288))</f>
        <v>0</v>
      </c>
      <c r="BI9" s="180" cm="1">
        <f t="array" ref="BI9">_xlfn.XLOOKUP(BI$1,'Copy of PY1 Data(H)'!$A$1:$CZ$1,_xlfn.XLOOKUP($A9,'Copy of PY1 Data(H)'!$A$1:$A$288,'Copy of PY1 Data(H)'!$A$1:$CZ$288))</f>
        <v>0</v>
      </c>
      <c r="BJ9" s="180" cm="1">
        <f t="array" ref="BJ9">_xlfn.XLOOKUP(BJ$1,'Copy of PY1 Data(H)'!$A$1:$CZ$1,_xlfn.XLOOKUP($A9,'Copy of PY1 Data(H)'!$A$1:$A$288,'Copy of PY1 Data(H)'!$A$1:$CZ$288))</f>
        <v>0</v>
      </c>
      <c r="BK9" s="180" cm="1">
        <f t="array" ref="BK9">_xlfn.XLOOKUP(BK$1,'Copy of PY1 Data(H)'!$A$1:$CZ$1,_xlfn.XLOOKUP($A9,'Copy of PY1 Data(H)'!$A$1:$A$288,'Copy of PY1 Data(H)'!$A$1:$CZ$288))</f>
        <v>0</v>
      </c>
      <c r="BL9" s="180" cm="1">
        <f t="array" ref="BL9">_xlfn.XLOOKUP(BL$1,'Copy of PY1 Data(H)'!$A$1:$CZ$1,_xlfn.XLOOKUP($A9,'Copy of PY1 Data(H)'!$A$1:$A$288,'Copy of PY1 Data(H)'!$A$1:$CZ$288))</f>
        <v>0</v>
      </c>
      <c r="BM9" s="180" cm="1">
        <f t="array" ref="BM9">_xlfn.XLOOKUP(BM$1,'Copy of PY1 Data(H)'!$A$1:$CZ$1,_xlfn.XLOOKUP($A9,'Copy of PY1 Data(H)'!$A$1:$A$288,'Copy of PY1 Data(H)'!$A$1:$CZ$288))</f>
        <v>0</v>
      </c>
      <c r="BN9" s="180" cm="1">
        <f t="array" ref="BN9">_xlfn.XLOOKUP(BN$1,'Copy of PY1 Data(H)'!$A$1:$CZ$1,_xlfn.XLOOKUP($A9,'Copy of PY1 Data(H)'!$A$1:$A$288,'Copy of PY1 Data(H)'!$A$1:$CZ$288))</f>
        <v>0</v>
      </c>
      <c r="BO9" s="180" cm="1">
        <f t="array" ref="BO9">_xlfn.XLOOKUP(BO$1,'Copy of PY1 Data(H)'!$A$1:$CZ$1,_xlfn.XLOOKUP($A9,'Copy of PY1 Data(H)'!$A$1:$A$288,'Copy of PY1 Data(H)'!$A$1:$CZ$288))</f>
        <v>0</v>
      </c>
      <c r="BP9" s="180" cm="1">
        <f t="array" ref="BP9">_xlfn.XLOOKUP(BP$1,'Copy of PY1 Data(H)'!$A$1:$CZ$1,_xlfn.XLOOKUP($A9,'Copy of PY1 Data(H)'!$A$1:$A$288,'Copy of PY1 Data(H)'!$A$1:$CZ$288))</f>
        <v>0</v>
      </c>
      <c r="BQ9" s="180" cm="1">
        <f t="array" ref="BQ9">_xlfn.XLOOKUP(BQ$1,'Copy of PY1 Data(H)'!$A$1:$CZ$1,_xlfn.XLOOKUP($A9,'Copy of PY1 Data(H)'!$A$1:$A$288,'Copy of PY1 Data(H)'!$A$1:$CZ$288))</f>
        <v>0</v>
      </c>
      <c r="BR9" s="180" cm="1">
        <f t="array" ref="BR9">_xlfn.XLOOKUP(BR$1,'Copy of PY1 Data(H)'!$A$1:$CZ$1,_xlfn.XLOOKUP($A9,'Copy of PY1 Data(H)'!$A$1:$A$288,'Copy of PY1 Data(H)'!$A$1:$CZ$288))</f>
        <v>19243</v>
      </c>
      <c r="BS9" s="180" cm="1">
        <f t="array" ref="BS9">_xlfn.XLOOKUP(BS$1,'Copy of PY1 Data(H)'!$A$1:$CZ$1,_xlfn.XLOOKUP($A9,'Copy of PY1 Data(H)'!$A$1:$A$288,'Copy of PY1 Data(H)'!$A$1:$CZ$288))</f>
        <v>0</v>
      </c>
      <c r="BT9" s="180" cm="1">
        <f t="array" ref="BT9">_xlfn.XLOOKUP(BT$1,'Copy of PY1 Data(H)'!$A$1:$CZ$1,_xlfn.XLOOKUP($A9,'Copy of PY1 Data(H)'!$A$1:$A$288,'Copy of PY1 Data(H)'!$A$1:$CZ$288))</f>
        <v>0</v>
      </c>
      <c r="BU9" s="180" cm="1">
        <f t="array" ref="BU9">_xlfn.XLOOKUP(BU$1,'Copy of PY1 Data(H)'!$A$1:$CZ$1,_xlfn.XLOOKUP($A9,'Copy of PY1 Data(H)'!$A$1:$A$288,'Copy of PY1 Data(H)'!$A$1:$CZ$288))</f>
        <v>0</v>
      </c>
      <c r="BV9" s="180" cm="1">
        <f t="array" ref="BV9">_xlfn.XLOOKUP(BV$1,'Copy of PY1 Data(H)'!$A$1:$CZ$1,_xlfn.XLOOKUP($A9,'Copy of PY1 Data(H)'!$A$1:$A$288,'Copy of PY1 Data(H)'!$A$1:$CZ$288))</f>
        <v>0</v>
      </c>
      <c r="BW9" s="180" cm="1">
        <f t="array" ref="BW9">_xlfn.XLOOKUP(BW$1,'Copy of PY1 Data(H)'!$A$1:$CZ$1,_xlfn.XLOOKUP($A9,'Copy of PY1 Data(H)'!$A$1:$A$288,'Copy of PY1 Data(H)'!$A$1:$CZ$288))</f>
        <v>0</v>
      </c>
      <c r="BX9" s="180" cm="1">
        <f t="array" ref="BX9">_xlfn.XLOOKUP(BX$1,'Copy of PY1 Data(H)'!$A$1:$CZ$1,_xlfn.XLOOKUP($A9,'Copy of PY1 Data(H)'!$A$1:$A$288,'Copy of PY1 Data(H)'!$A$1:$CZ$288))</f>
        <v>0</v>
      </c>
      <c r="BY9" s="180" cm="1">
        <f t="array" ref="BY9">_xlfn.XLOOKUP(BY$1,'Copy of PY1 Data(H)'!$A$1:$CZ$1,_xlfn.XLOOKUP($A9,'Copy of PY1 Data(H)'!$A$1:$A$288,'Copy of PY1 Data(H)'!$A$1:$CZ$288))</f>
        <v>0</v>
      </c>
      <c r="BZ9" s="180" cm="1">
        <f t="array" ref="BZ9">_xlfn.XLOOKUP(BZ$1,'Copy of PY1 Data(H)'!$A$1:$CZ$1,_xlfn.XLOOKUP($A9,'Copy of PY1 Data(H)'!$A$1:$A$288,'Copy of PY1 Data(H)'!$A$1:$CZ$288))</f>
        <v>0</v>
      </c>
      <c r="CA9" s="180" cm="1">
        <f t="array" ref="CA9">_xlfn.XLOOKUP(CA$1,'Copy of PY1 Data(H)'!$A$1:$CZ$1,_xlfn.XLOOKUP($A9,'Copy of PY1 Data(H)'!$A$1:$A$288,'Copy of PY1 Data(H)'!$A$1:$CZ$288))</f>
        <v>0</v>
      </c>
      <c r="CB9" s="180" cm="1">
        <f t="array" ref="CB9">_xlfn.XLOOKUP(CB$1,'Copy of PY1 Data(H)'!$A$1:$CZ$1,_xlfn.XLOOKUP($A9,'Copy of PY1 Data(H)'!$A$1:$A$288,'Copy of PY1 Data(H)'!$A$1:$CZ$288))</f>
        <v>62334</v>
      </c>
      <c r="CC9" s="180" cm="1">
        <f t="array" ref="CC9">_xlfn.XLOOKUP(CC$1,'Copy of PY1 Data(H)'!$A$1:$CZ$1,_xlfn.XLOOKUP($A9,'Copy of PY1 Data(H)'!$A$1:$A$288,'Copy of PY1 Data(H)'!$A$1:$CZ$288))</f>
        <v>0</v>
      </c>
      <c r="CD9" s="180" cm="1">
        <f t="array" ref="CD9">_xlfn.XLOOKUP(CD$1,'Copy of PY1 Data(H)'!$A$1:$CZ$1,_xlfn.XLOOKUP($A9,'Copy of PY1 Data(H)'!$A$1:$A$288,'Copy of PY1 Data(H)'!$A$1:$CZ$288))</f>
        <v>0</v>
      </c>
    </row>
    <row r="10" spans="1:82" x14ac:dyDescent="0.3">
      <c r="A10" s="180">
        <v>628</v>
      </c>
      <c r="C10" s="180"/>
      <c r="D10" s="180" cm="1">
        <f t="array" ref="D10">_xlfn.XLOOKUP(D$1,'Copy of PY1 Data(H)'!$A$1:$CZ$1,_xlfn.XLOOKUP($A10,'Copy of PY1 Data(H)'!$A$1:$A$288,'Copy of PY1 Data(H)'!$A$1:$CZ$288))</f>
        <v>0</v>
      </c>
      <c r="E10" s="180" cm="1">
        <f t="array" ref="E10">_xlfn.XLOOKUP(E$1,'Copy of PY1 Data(H)'!$A$1:$CZ$1,_xlfn.XLOOKUP($A10,'Copy of PY1 Data(H)'!$A$1:$A$288,'Copy of PY1 Data(H)'!$A$1:$CZ$288))</f>
        <v>0</v>
      </c>
      <c r="F10" s="180" cm="1">
        <f t="array" ref="F10">_xlfn.XLOOKUP(F$1,'Copy of PY1 Data(H)'!$A$1:$CZ$1,_xlfn.XLOOKUP($A10,'Copy of PY1 Data(H)'!$A$1:$A$288,'Copy of PY1 Data(H)'!$A$1:$CZ$288))</f>
        <v>0</v>
      </c>
      <c r="G10" s="180" cm="1">
        <f t="array" ref="G10">_xlfn.XLOOKUP(G$1,'Copy of PY1 Data(H)'!$A$1:$CZ$1,_xlfn.XLOOKUP($A10,'Copy of PY1 Data(H)'!$A$1:$A$288,'Copy of PY1 Data(H)'!$A$1:$CZ$288))</f>
        <v>2144</v>
      </c>
      <c r="H10" s="180" cm="1">
        <f t="array" ref="H10">_xlfn.XLOOKUP(H$1,'Copy of PY1 Data(H)'!$A$1:$CZ$1,_xlfn.XLOOKUP($A10,'Copy of PY1 Data(H)'!$A$1:$A$288,'Copy of PY1 Data(H)'!$A$1:$CZ$288))</f>
        <v>0</v>
      </c>
      <c r="I10" s="180" cm="1">
        <f t="array" ref="I10">_xlfn.XLOOKUP(I$1,'Copy of PY1 Data(H)'!$A$1:$CZ$1,_xlfn.XLOOKUP($A10,'Copy of PY1 Data(H)'!$A$1:$A$288,'Copy of PY1 Data(H)'!$A$1:$CZ$288))</f>
        <v>33341</v>
      </c>
      <c r="J10" s="180" cm="1">
        <f t="array" ref="J10">_xlfn.XLOOKUP(J$1,'Copy of PY1 Data(H)'!$A$1:$CZ$1,_xlfn.XLOOKUP($A10,'Copy of PY1 Data(H)'!$A$1:$A$288,'Copy of PY1 Data(H)'!$A$1:$CZ$288))</f>
        <v>0</v>
      </c>
      <c r="K10" s="180" cm="1">
        <f t="array" ref="K10">_xlfn.XLOOKUP(K$1,'Copy of PY1 Data(H)'!$A$1:$CZ$1,_xlfn.XLOOKUP($A10,'Copy of PY1 Data(H)'!$A$1:$A$288,'Copy of PY1 Data(H)'!$A$1:$CZ$288))</f>
        <v>0</v>
      </c>
      <c r="L10" s="180" cm="1">
        <f t="array" ref="L10">_xlfn.XLOOKUP(L$1,'Copy of PY1 Data(H)'!$A$1:$CZ$1,_xlfn.XLOOKUP($A10,'Copy of PY1 Data(H)'!$A$1:$A$288,'Copy of PY1 Data(H)'!$A$1:$CZ$288))</f>
        <v>0</v>
      </c>
      <c r="M10" s="180" cm="1">
        <f t="array" ref="M10">_xlfn.XLOOKUP(M$1,'Copy of PY1 Data(H)'!$A$1:$CZ$1,_xlfn.XLOOKUP($A10,'Copy of PY1 Data(H)'!$A$1:$A$288,'Copy of PY1 Data(H)'!$A$1:$CZ$288))</f>
        <v>0</v>
      </c>
      <c r="N10" s="180" cm="1">
        <f t="array" ref="N10">_xlfn.XLOOKUP(N$1,'Copy of PY1 Data(H)'!$A$1:$CZ$1,_xlfn.XLOOKUP($A10,'Copy of PY1 Data(H)'!$A$1:$A$288,'Copy of PY1 Data(H)'!$A$1:$CZ$288))</f>
        <v>0</v>
      </c>
      <c r="O10" s="180" cm="1">
        <f t="array" ref="O10">_xlfn.XLOOKUP(O$1,'Copy of PY1 Data(H)'!$A$1:$CZ$1,_xlfn.XLOOKUP($A10,'Copy of PY1 Data(H)'!$A$1:$A$288,'Copy of PY1 Data(H)'!$A$1:$CZ$288))</f>
        <v>0</v>
      </c>
      <c r="P10" s="180" cm="1">
        <f t="array" ref="P10">_xlfn.XLOOKUP(P$1,'Copy of PY1 Data(H)'!$A$1:$CZ$1,_xlfn.XLOOKUP($A10,'Copy of PY1 Data(H)'!$A$1:$A$288,'Copy of PY1 Data(H)'!$A$1:$CZ$288))</f>
        <v>0</v>
      </c>
      <c r="Q10" s="180" cm="1">
        <f t="array" ref="Q10">_xlfn.XLOOKUP(Q$1,'Copy of PY1 Data(H)'!$A$1:$CZ$1,_xlfn.XLOOKUP($A10,'Copy of PY1 Data(H)'!$A$1:$A$288,'Copy of PY1 Data(H)'!$A$1:$CZ$288))</f>
        <v>1886057</v>
      </c>
      <c r="R10" s="180" cm="1">
        <f t="array" ref="R10">_xlfn.XLOOKUP(R$1,'Copy of PY1 Data(H)'!$A$1:$CZ$1,_xlfn.XLOOKUP($A10,'Copy of PY1 Data(H)'!$A$1:$A$288,'Copy of PY1 Data(H)'!$A$1:$CZ$288))</f>
        <v>0</v>
      </c>
      <c r="S10" s="180" cm="1">
        <f t="array" ref="S10">_xlfn.XLOOKUP(S$1,'Copy of PY1 Data(H)'!$A$1:$CZ$1,_xlfn.XLOOKUP($A10,'Copy of PY1 Data(H)'!$A$1:$A$288,'Copy of PY1 Data(H)'!$A$1:$CZ$288))</f>
        <v>0</v>
      </c>
      <c r="T10" s="180" cm="1">
        <f t="array" ref="T10">_xlfn.XLOOKUP(T$1,'Copy of PY1 Data(H)'!$A$1:$CZ$1,_xlfn.XLOOKUP($A10,'Copy of PY1 Data(H)'!$A$1:$A$288,'Copy of PY1 Data(H)'!$A$1:$CZ$288))</f>
        <v>2004143</v>
      </c>
      <c r="U10" s="180" cm="1">
        <f t="array" ref="U10">_xlfn.XLOOKUP(U$1,'Copy of PY1 Data(H)'!$A$1:$CZ$1,_xlfn.XLOOKUP($A10,'Copy of PY1 Data(H)'!$A$1:$A$288,'Copy of PY1 Data(H)'!$A$1:$CZ$288))</f>
        <v>532267</v>
      </c>
      <c r="V10" s="180" cm="1">
        <f t="array" ref="V10">_xlfn.XLOOKUP(V$1,'Copy of PY1 Data(H)'!$A$1:$CZ$1,_xlfn.XLOOKUP($A10,'Copy of PY1 Data(H)'!$A$1:$A$288,'Copy of PY1 Data(H)'!$A$1:$CZ$288))</f>
        <v>89835</v>
      </c>
      <c r="W10" s="180" cm="1">
        <f t="array" ref="W10">_xlfn.XLOOKUP(W$1,'Copy of PY1 Data(H)'!$A$1:$CZ$1,_xlfn.XLOOKUP($A10,'Copy of PY1 Data(H)'!$A$1:$A$288,'Copy of PY1 Data(H)'!$A$1:$CZ$288))</f>
        <v>1183328</v>
      </c>
      <c r="X10" s="180" cm="1">
        <f t="array" ref="X10">_xlfn.XLOOKUP(X$1,'Copy of PY1 Data(H)'!$A$1:$CZ$1,_xlfn.XLOOKUP($A10,'Copy of PY1 Data(H)'!$A$1:$A$288,'Copy of PY1 Data(H)'!$A$1:$CZ$288))</f>
        <v>0</v>
      </c>
      <c r="Y10" s="180" cm="1">
        <f t="array" ref="Y10">_xlfn.XLOOKUP(Y$1,'Copy of PY1 Data(H)'!$A$1:$CZ$1,_xlfn.XLOOKUP($A10,'Copy of PY1 Data(H)'!$A$1:$A$288,'Copy of PY1 Data(H)'!$A$1:$CZ$288))</f>
        <v>262136</v>
      </c>
      <c r="Z10" s="180" cm="1">
        <f t="array" ref="Z10">_xlfn.XLOOKUP(Z$1,'Copy of PY1 Data(H)'!$A$1:$CZ$1,_xlfn.XLOOKUP($A10,'Copy of PY1 Data(H)'!$A$1:$A$288,'Copy of PY1 Data(H)'!$A$1:$CZ$288))</f>
        <v>0</v>
      </c>
      <c r="AA10" s="180" cm="1">
        <f t="array" ref="AA10">_xlfn.XLOOKUP(AA$1,'Copy of PY1 Data(H)'!$A$1:$CZ$1,_xlfn.XLOOKUP($A10,'Copy of PY1 Data(H)'!$A$1:$A$288,'Copy of PY1 Data(H)'!$A$1:$CZ$288))</f>
        <v>161529</v>
      </c>
      <c r="AB10" s="180" cm="1">
        <f t="array" ref="AB10">_xlfn.XLOOKUP(AB$1,'Copy of PY1 Data(H)'!$A$1:$CZ$1,_xlfn.XLOOKUP($A10,'Copy of PY1 Data(H)'!$A$1:$A$288,'Copy of PY1 Data(H)'!$A$1:$CZ$288))</f>
        <v>35000</v>
      </c>
      <c r="AC10" s="180" cm="1">
        <f t="array" ref="AC10">_xlfn.XLOOKUP(AC$1,'Copy of PY1 Data(H)'!$A$1:$CZ$1,_xlfn.XLOOKUP($A10,'Copy of PY1 Data(H)'!$A$1:$A$288,'Copy of PY1 Data(H)'!$A$1:$CZ$288))</f>
        <v>0</v>
      </c>
      <c r="AD10" s="180" cm="1">
        <f t="array" ref="AD10">_xlfn.XLOOKUP(AD$1,'Copy of PY1 Data(H)'!$A$1:$CZ$1,_xlfn.XLOOKUP($A10,'Copy of PY1 Data(H)'!$A$1:$A$288,'Copy of PY1 Data(H)'!$A$1:$CZ$288))</f>
        <v>19252</v>
      </c>
      <c r="AE10" s="180" cm="1">
        <f t="array" ref="AE10">_xlfn.XLOOKUP(AE$1,'Copy of PY1 Data(H)'!$A$1:$CZ$1,_xlfn.XLOOKUP($A10,'Copy of PY1 Data(H)'!$A$1:$A$288,'Copy of PY1 Data(H)'!$A$1:$CZ$288))</f>
        <v>0</v>
      </c>
      <c r="AF10" s="180" cm="1">
        <f t="array" ref="AF10">_xlfn.XLOOKUP(AF$1,'Copy of PY1 Data(H)'!$A$1:$CZ$1,_xlfn.XLOOKUP($A10,'Copy of PY1 Data(H)'!$A$1:$A$288,'Copy of PY1 Data(H)'!$A$1:$CZ$288))</f>
        <v>310000</v>
      </c>
      <c r="AG10" s="180" cm="1">
        <f t="array" ref="AG10">_xlfn.XLOOKUP(AG$1,'Copy of PY1 Data(H)'!$A$1:$CZ$1,_xlfn.XLOOKUP($A10,'Copy of PY1 Data(H)'!$A$1:$A$288,'Copy of PY1 Data(H)'!$A$1:$CZ$288))</f>
        <v>0</v>
      </c>
      <c r="AH10" s="180" cm="1">
        <f t="array" ref="AH10">_xlfn.XLOOKUP(AH$1,'Copy of PY1 Data(H)'!$A$1:$CZ$1,_xlfn.XLOOKUP($A10,'Copy of PY1 Data(H)'!$A$1:$A$288,'Copy of PY1 Data(H)'!$A$1:$CZ$288))</f>
        <v>0</v>
      </c>
      <c r="AI10" s="180" cm="1">
        <f t="array" ref="AI10">_xlfn.XLOOKUP(AI$1,'Copy of PY1 Data(H)'!$A$1:$CZ$1,_xlfn.XLOOKUP($A10,'Copy of PY1 Data(H)'!$A$1:$A$288,'Copy of PY1 Data(H)'!$A$1:$CZ$288))</f>
        <v>506990</v>
      </c>
      <c r="AJ10" s="180" cm="1">
        <f t="array" ref="AJ10">_xlfn.XLOOKUP(AJ$1,'Copy of PY1 Data(H)'!$A$1:$CZ$1,_xlfn.XLOOKUP($A10,'Copy of PY1 Data(H)'!$A$1:$A$288,'Copy of PY1 Data(H)'!$A$1:$CZ$288))</f>
        <v>0</v>
      </c>
      <c r="AK10" s="180" cm="1">
        <f t="array" ref="AK10">_xlfn.XLOOKUP(AK$1,'Copy of PY1 Data(H)'!$A$1:$CZ$1,_xlfn.XLOOKUP($A10,'Copy of PY1 Data(H)'!$A$1:$A$288,'Copy of PY1 Data(H)'!$A$1:$CZ$288))</f>
        <v>0</v>
      </c>
      <c r="AL10" s="180" cm="1">
        <f t="array" ref="AL10">_xlfn.XLOOKUP(AL$1,'Copy of PY1 Data(H)'!$A$1:$CZ$1,_xlfn.XLOOKUP($A10,'Copy of PY1 Data(H)'!$A$1:$A$288,'Copy of PY1 Data(H)'!$A$1:$CZ$288))</f>
        <v>0</v>
      </c>
      <c r="AM10" s="180" cm="1">
        <f t="array" ref="AM10">_xlfn.XLOOKUP(AM$1,'Copy of PY1 Data(H)'!$A$1:$CZ$1,_xlfn.XLOOKUP($A10,'Copy of PY1 Data(H)'!$A$1:$A$288,'Copy of PY1 Data(H)'!$A$1:$CZ$288))</f>
        <v>313629</v>
      </c>
      <c r="AN10" s="180" cm="1">
        <f t="array" ref="AN10">_xlfn.XLOOKUP(AN$1,'Copy of PY1 Data(H)'!$A$1:$CZ$1,_xlfn.XLOOKUP($A10,'Copy of PY1 Data(H)'!$A$1:$A$288,'Copy of PY1 Data(H)'!$A$1:$CZ$288))</f>
        <v>0</v>
      </c>
      <c r="AO10" s="180" cm="1">
        <f t="array" ref="AO10">_xlfn.XLOOKUP(AO$1,'Copy of PY1 Data(H)'!$A$1:$CZ$1,_xlfn.XLOOKUP($A10,'Copy of PY1 Data(H)'!$A$1:$A$288,'Copy of PY1 Data(H)'!$A$1:$CZ$288))</f>
        <v>0</v>
      </c>
      <c r="AP10" s="180" cm="1">
        <f t="array" ref="AP10">_xlfn.XLOOKUP(AP$1,'Copy of PY1 Data(H)'!$A$1:$CZ$1,_xlfn.XLOOKUP($A10,'Copy of PY1 Data(H)'!$A$1:$A$288,'Copy of PY1 Data(H)'!$A$1:$CZ$288))</f>
        <v>0</v>
      </c>
      <c r="AQ10" s="180" cm="1">
        <f t="array" ref="AQ10">_xlfn.XLOOKUP(AQ$1,'Copy of PY1 Data(H)'!$A$1:$CZ$1,_xlfn.XLOOKUP($A10,'Copy of PY1 Data(H)'!$A$1:$A$288,'Copy of PY1 Data(H)'!$A$1:$CZ$288))</f>
        <v>0</v>
      </c>
      <c r="AR10" s="180" cm="1">
        <f t="array" ref="AR10">_xlfn.XLOOKUP(AR$1,'Copy of PY1 Data(H)'!$A$1:$CZ$1,_xlfn.XLOOKUP($A10,'Copy of PY1 Data(H)'!$A$1:$A$288,'Copy of PY1 Data(H)'!$A$1:$CZ$288))</f>
        <v>71371</v>
      </c>
      <c r="AS10" s="180" cm="1">
        <f t="array" ref="AS10">_xlfn.XLOOKUP(AS$1,'Copy of PY1 Data(H)'!$A$1:$CZ$1,_xlfn.XLOOKUP($A10,'Copy of PY1 Data(H)'!$A$1:$A$288,'Copy of PY1 Data(H)'!$A$1:$CZ$288))</f>
        <v>0</v>
      </c>
      <c r="AT10" s="180" cm="1">
        <f t="array" ref="AT10">_xlfn.XLOOKUP(AT$1,'Copy of PY1 Data(H)'!$A$1:$CZ$1,_xlfn.XLOOKUP($A10,'Copy of PY1 Data(H)'!$A$1:$A$288,'Copy of PY1 Data(H)'!$A$1:$CZ$288))</f>
        <v>15440</v>
      </c>
      <c r="AU10" s="180" cm="1">
        <f t="array" ref="AU10">_xlfn.XLOOKUP(AU$1,'Copy of PY1 Data(H)'!$A$1:$CZ$1,_xlfn.XLOOKUP($A10,'Copy of PY1 Data(H)'!$A$1:$A$288,'Copy of PY1 Data(H)'!$A$1:$CZ$288))</f>
        <v>0</v>
      </c>
      <c r="AV10" s="180" cm="1">
        <f t="array" ref="AV10">_xlfn.XLOOKUP(AV$1,'Copy of PY1 Data(H)'!$A$1:$CZ$1,_xlfn.XLOOKUP($A10,'Copy of PY1 Data(H)'!$A$1:$A$288,'Copy of PY1 Data(H)'!$A$1:$CZ$288))</f>
        <v>0</v>
      </c>
      <c r="AW10" s="180" cm="1">
        <f t="array" ref="AW10">_xlfn.XLOOKUP(AW$1,'Copy of PY1 Data(H)'!$A$1:$CZ$1,_xlfn.XLOOKUP($A10,'Copy of PY1 Data(H)'!$A$1:$A$288,'Copy of PY1 Data(H)'!$A$1:$CZ$288))</f>
        <v>22436</v>
      </c>
      <c r="AX10" s="180" cm="1">
        <f t="array" ref="AX10">_xlfn.XLOOKUP(AX$1,'Copy of PY1 Data(H)'!$A$1:$CZ$1,_xlfn.XLOOKUP($A10,'Copy of PY1 Data(H)'!$A$1:$A$288,'Copy of PY1 Data(H)'!$A$1:$CZ$288))</f>
        <v>0</v>
      </c>
      <c r="AY10" s="180" cm="1">
        <f t="array" ref="AY10">_xlfn.XLOOKUP(AY$1,'Copy of PY1 Data(H)'!$A$1:$CZ$1,_xlfn.XLOOKUP($A10,'Copy of PY1 Data(H)'!$A$1:$A$288,'Copy of PY1 Data(H)'!$A$1:$CZ$288))</f>
        <v>98599</v>
      </c>
      <c r="AZ10" s="180" cm="1">
        <f t="array" ref="AZ10">_xlfn.XLOOKUP(AZ$1,'Copy of PY1 Data(H)'!$A$1:$CZ$1,_xlfn.XLOOKUP($A10,'Copy of PY1 Data(H)'!$A$1:$A$288,'Copy of PY1 Data(H)'!$A$1:$CZ$288))</f>
        <v>0</v>
      </c>
      <c r="BA10" s="180" cm="1">
        <f t="array" ref="BA10">_xlfn.XLOOKUP(BA$1,'Copy of PY1 Data(H)'!$A$1:$CZ$1,_xlfn.XLOOKUP($A10,'Copy of PY1 Data(H)'!$A$1:$A$288,'Copy of PY1 Data(H)'!$A$1:$CZ$288))</f>
        <v>2611</v>
      </c>
      <c r="BB10" s="180" cm="1">
        <f t="array" ref="BB10">_xlfn.XLOOKUP(BB$1,'Copy of PY1 Data(H)'!$A$1:$CZ$1,_xlfn.XLOOKUP($A10,'Copy of PY1 Data(H)'!$A$1:$A$288,'Copy of PY1 Data(H)'!$A$1:$CZ$288))</f>
        <v>0</v>
      </c>
      <c r="BC10" s="180" cm="1">
        <f t="array" ref="BC10">_xlfn.XLOOKUP(BC$1,'Copy of PY1 Data(H)'!$A$1:$CZ$1,_xlfn.XLOOKUP($A10,'Copy of PY1 Data(H)'!$A$1:$A$288,'Copy of PY1 Data(H)'!$A$1:$CZ$288))</f>
        <v>0</v>
      </c>
      <c r="BD10" s="180" cm="1">
        <f t="array" ref="BD10">_xlfn.XLOOKUP(BD$1,'Copy of PY1 Data(H)'!$A$1:$CZ$1,_xlfn.XLOOKUP($A10,'Copy of PY1 Data(H)'!$A$1:$A$288,'Copy of PY1 Data(H)'!$A$1:$CZ$288))</f>
        <v>142397</v>
      </c>
      <c r="BE10" s="180" cm="1">
        <f t="array" ref="BE10">_xlfn.XLOOKUP(BE$1,'Copy of PY1 Data(H)'!$A$1:$CZ$1,_xlfn.XLOOKUP($A10,'Copy of PY1 Data(H)'!$A$1:$A$288,'Copy of PY1 Data(H)'!$A$1:$CZ$288))</f>
        <v>0</v>
      </c>
      <c r="BF10" s="180" cm="1">
        <f t="array" ref="BF10">_xlfn.XLOOKUP(BF$1,'Copy of PY1 Data(H)'!$A$1:$CZ$1,_xlfn.XLOOKUP($A10,'Copy of PY1 Data(H)'!$A$1:$A$288,'Copy of PY1 Data(H)'!$A$1:$CZ$288))</f>
        <v>0</v>
      </c>
      <c r="BG10" s="180" cm="1">
        <f t="array" ref="BG10">_xlfn.XLOOKUP(BG$1,'Copy of PY1 Data(H)'!$A$1:$CZ$1,_xlfn.XLOOKUP($A10,'Copy of PY1 Data(H)'!$A$1:$A$288,'Copy of PY1 Data(H)'!$A$1:$CZ$288))</f>
        <v>0</v>
      </c>
      <c r="BH10" s="180" cm="1">
        <f t="array" ref="BH10">_xlfn.XLOOKUP(BH$1,'Copy of PY1 Data(H)'!$A$1:$CZ$1,_xlfn.XLOOKUP($A10,'Copy of PY1 Data(H)'!$A$1:$A$288,'Copy of PY1 Data(H)'!$A$1:$CZ$288))</f>
        <v>0</v>
      </c>
      <c r="BI10" s="180" cm="1">
        <f t="array" ref="BI10">_xlfn.XLOOKUP(BI$1,'Copy of PY1 Data(H)'!$A$1:$CZ$1,_xlfn.XLOOKUP($A10,'Copy of PY1 Data(H)'!$A$1:$A$288,'Copy of PY1 Data(H)'!$A$1:$CZ$288))</f>
        <v>0</v>
      </c>
      <c r="BJ10" s="180" cm="1">
        <f t="array" ref="BJ10">_xlfn.XLOOKUP(BJ$1,'Copy of PY1 Data(H)'!$A$1:$CZ$1,_xlfn.XLOOKUP($A10,'Copy of PY1 Data(H)'!$A$1:$A$288,'Copy of PY1 Data(H)'!$A$1:$CZ$288))</f>
        <v>0</v>
      </c>
      <c r="BK10" s="180" cm="1">
        <f t="array" ref="BK10">_xlfn.XLOOKUP(BK$1,'Copy of PY1 Data(H)'!$A$1:$CZ$1,_xlfn.XLOOKUP($A10,'Copy of PY1 Data(H)'!$A$1:$A$288,'Copy of PY1 Data(H)'!$A$1:$CZ$288))</f>
        <v>0</v>
      </c>
      <c r="BL10" s="180" cm="1">
        <f t="array" ref="BL10">_xlfn.XLOOKUP(BL$1,'Copy of PY1 Data(H)'!$A$1:$CZ$1,_xlfn.XLOOKUP($A10,'Copy of PY1 Data(H)'!$A$1:$A$288,'Copy of PY1 Data(H)'!$A$1:$CZ$288))</f>
        <v>0</v>
      </c>
      <c r="BM10" s="180" cm="1">
        <f t="array" ref="BM10">_xlfn.XLOOKUP(BM$1,'Copy of PY1 Data(H)'!$A$1:$CZ$1,_xlfn.XLOOKUP($A10,'Copy of PY1 Data(H)'!$A$1:$A$288,'Copy of PY1 Data(H)'!$A$1:$CZ$288))</f>
        <v>41551</v>
      </c>
      <c r="BN10" s="180" cm="1">
        <f t="array" ref="BN10">_xlfn.XLOOKUP(BN$1,'Copy of PY1 Data(H)'!$A$1:$CZ$1,_xlfn.XLOOKUP($A10,'Copy of PY1 Data(H)'!$A$1:$A$288,'Copy of PY1 Data(H)'!$A$1:$CZ$288))</f>
        <v>80000</v>
      </c>
      <c r="BO10" s="180" cm="1">
        <f t="array" ref="BO10">_xlfn.XLOOKUP(BO$1,'Copy of PY1 Data(H)'!$A$1:$CZ$1,_xlfn.XLOOKUP($A10,'Copy of PY1 Data(H)'!$A$1:$A$288,'Copy of PY1 Data(H)'!$A$1:$CZ$288))</f>
        <v>0</v>
      </c>
      <c r="BP10" s="180" cm="1">
        <f t="array" ref="BP10">_xlfn.XLOOKUP(BP$1,'Copy of PY1 Data(H)'!$A$1:$CZ$1,_xlfn.XLOOKUP($A10,'Copy of PY1 Data(H)'!$A$1:$A$288,'Copy of PY1 Data(H)'!$A$1:$CZ$288))</f>
        <v>0</v>
      </c>
      <c r="BQ10" s="180" cm="1">
        <f t="array" ref="BQ10">_xlfn.XLOOKUP(BQ$1,'Copy of PY1 Data(H)'!$A$1:$CZ$1,_xlfn.XLOOKUP($A10,'Copy of PY1 Data(H)'!$A$1:$A$288,'Copy of PY1 Data(H)'!$A$1:$CZ$288))</f>
        <v>494770</v>
      </c>
      <c r="BR10" s="180" cm="1">
        <f t="array" ref="BR10">_xlfn.XLOOKUP(BR$1,'Copy of PY1 Data(H)'!$A$1:$CZ$1,_xlfn.XLOOKUP($A10,'Copy of PY1 Data(H)'!$A$1:$A$288,'Copy of PY1 Data(H)'!$A$1:$CZ$288))</f>
        <v>57022</v>
      </c>
      <c r="BS10" s="180" cm="1">
        <f t="array" ref="BS10">_xlfn.XLOOKUP(BS$1,'Copy of PY1 Data(H)'!$A$1:$CZ$1,_xlfn.XLOOKUP($A10,'Copy of PY1 Data(H)'!$A$1:$A$288,'Copy of PY1 Data(H)'!$A$1:$CZ$288))</f>
        <v>31470</v>
      </c>
      <c r="BT10" s="180" cm="1">
        <f t="array" ref="BT10">_xlfn.XLOOKUP(BT$1,'Copy of PY1 Data(H)'!$A$1:$CZ$1,_xlfn.XLOOKUP($A10,'Copy of PY1 Data(H)'!$A$1:$A$288,'Copy of PY1 Data(H)'!$A$1:$CZ$288))</f>
        <v>1666</v>
      </c>
      <c r="BU10" s="180" cm="1">
        <f t="array" ref="BU10">_xlfn.XLOOKUP(BU$1,'Copy of PY1 Data(H)'!$A$1:$CZ$1,_xlfn.XLOOKUP($A10,'Copy of PY1 Data(H)'!$A$1:$A$288,'Copy of PY1 Data(H)'!$A$1:$CZ$288))</f>
        <v>0</v>
      </c>
      <c r="BV10" s="180" cm="1">
        <f t="array" ref="BV10">_xlfn.XLOOKUP(BV$1,'Copy of PY1 Data(H)'!$A$1:$CZ$1,_xlfn.XLOOKUP($A10,'Copy of PY1 Data(H)'!$A$1:$A$288,'Copy of PY1 Data(H)'!$A$1:$CZ$288))</f>
        <v>0</v>
      </c>
      <c r="BW10" s="180" cm="1">
        <f t="array" ref="BW10">_xlfn.XLOOKUP(BW$1,'Copy of PY1 Data(H)'!$A$1:$CZ$1,_xlfn.XLOOKUP($A10,'Copy of PY1 Data(H)'!$A$1:$A$288,'Copy of PY1 Data(H)'!$A$1:$CZ$288))</f>
        <v>0</v>
      </c>
      <c r="BX10" s="180" cm="1">
        <f t="array" ref="BX10">_xlfn.XLOOKUP(BX$1,'Copy of PY1 Data(H)'!$A$1:$CZ$1,_xlfn.XLOOKUP($A10,'Copy of PY1 Data(H)'!$A$1:$A$288,'Copy of PY1 Data(H)'!$A$1:$CZ$288))</f>
        <v>0</v>
      </c>
      <c r="BY10" s="180" cm="1">
        <f t="array" ref="BY10">_xlfn.XLOOKUP(BY$1,'Copy of PY1 Data(H)'!$A$1:$CZ$1,_xlfn.XLOOKUP($A10,'Copy of PY1 Data(H)'!$A$1:$A$288,'Copy of PY1 Data(H)'!$A$1:$CZ$288))</f>
        <v>0</v>
      </c>
      <c r="BZ10" s="180" cm="1">
        <f t="array" ref="BZ10">_xlfn.XLOOKUP(BZ$1,'Copy of PY1 Data(H)'!$A$1:$CZ$1,_xlfn.XLOOKUP($A10,'Copy of PY1 Data(H)'!$A$1:$A$288,'Copy of PY1 Data(H)'!$A$1:$CZ$288))</f>
        <v>0</v>
      </c>
      <c r="CA10" s="180" cm="1">
        <f t="array" ref="CA10">_xlfn.XLOOKUP(CA$1,'Copy of PY1 Data(H)'!$A$1:$CZ$1,_xlfn.XLOOKUP($A10,'Copy of PY1 Data(H)'!$A$1:$A$288,'Copy of PY1 Data(H)'!$A$1:$CZ$288))</f>
        <v>0</v>
      </c>
      <c r="CB10" s="180" cm="1">
        <f t="array" ref="CB10">_xlfn.XLOOKUP(CB$1,'Copy of PY1 Data(H)'!$A$1:$CZ$1,_xlfn.XLOOKUP($A10,'Copy of PY1 Data(H)'!$A$1:$A$288,'Copy of PY1 Data(H)'!$A$1:$CZ$288))</f>
        <v>0</v>
      </c>
      <c r="CC10" s="180" cm="1">
        <f t="array" ref="CC10">_xlfn.XLOOKUP(CC$1,'Copy of PY1 Data(H)'!$A$1:$CZ$1,_xlfn.XLOOKUP($A10,'Copy of PY1 Data(H)'!$A$1:$A$288,'Copy of PY1 Data(H)'!$A$1:$CZ$288))</f>
        <v>0</v>
      </c>
      <c r="CD10" s="180" cm="1">
        <f t="array" ref="CD10">_xlfn.XLOOKUP(CD$1,'Copy of PY1 Data(H)'!$A$1:$CZ$1,_xlfn.XLOOKUP($A10,'Copy of PY1 Data(H)'!$A$1:$A$288,'Copy of PY1 Data(H)'!$A$1:$CZ$288))</f>
        <v>0</v>
      </c>
    </row>
    <row r="11" spans="1:82" x14ac:dyDescent="0.3">
      <c r="A11" s="180">
        <v>629</v>
      </c>
      <c r="C11" s="180"/>
      <c r="D11" s="180" cm="1">
        <f t="array" ref="D11">_xlfn.XLOOKUP(D$1,'Copy of PY1 Data(H)'!$A$1:$CZ$1,_xlfn.XLOOKUP($A11,'Copy of PY1 Data(H)'!$A$1:$A$288,'Copy of PY1 Data(H)'!$A$1:$CZ$288))</f>
        <v>0</v>
      </c>
      <c r="E11" s="180" cm="1">
        <f t="array" ref="E11">_xlfn.XLOOKUP(E$1,'Copy of PY1 Data(H)'!$A$1:$CZ$1,_xlfn.XLOOKUP($A11,'Copy of PY1 Data(H)'!$A$1:$A$288,'Copy of PY1 Data(H)'!$A$1:$CZ$288))</f>
        <v>0</v>
      </c>
      <c r="F11" s="180" cm="1">
        <f t="array" ref="F11">_xlfn.XLOOKUP(F$1,'Copy of PY1 Data(H)'!$A$1:$CZ$1,_xlfn.XLOOKUP($A11,'Copy of PY1 Data(H)'!$A$1:$A$288,'Copy of PY1 Data(H)'!$A$1:$CZ$288))</f>
        <v>0</v>
      </c>
      <c r="G11" s="180" cm="1">
        <f t="array" ref="G11">_xlfn.XLOOKUP(G$1,'Copy of PY1 Data(H)'!$A$1:$CZ$1,_xlfn.XLOOKUP($A11,'Copy of PY1 Data(H)'!$A$1:$A$288,'Copy of PY1 Data(H)'!$A$1:$CZ$288))</f>
        <v>0</v>
      </c>
      <c r="H11" s="180" cm="1">
        <f t="array" ref="H11">_xlfn.XLOOKUP(H$1,'Copy of PY1 Data(H)'!$A$1:$CZ$1,_xlfn.XLOOKUP($A11,'Copy of PY1 Data(H)'!$A$1:$A$288,'Copy of PY1 Data(H)'!$A$1:$CZ$288))</f>
        <v>0</v>
      </c>
      <c r="I11" s="180" cm="1">
        <f t="array" ref="I11">_xlfn.XLOOKUP(I$1,'Copy of PY1 Data(H)'!$A$1:$CZ$1,_xlfn.XLOOKUP($A11,'Copy of PY1 Data(H)'!$A$1:$A$288,'Copy of PY1 Data(H)'!$A$1:$CZ$288))</f>
        <v>0</v>
      </c>
      <c r="J11" s="180" cm="1">
        <f t="array" ref="J11">_xlfn.XLOOKUP(J$1,'Copy of PY1 Data(H)'!$A$1:$CZ$1,_xlfn.XLOOKUP($A11,'Copy of PY1 Data(H)'!$A$1:$A$288,'Copy of PY1 Data(H)'!$A$1:$CZ$288))</f>
        <v>0</v>
      </c>
      <c r="K11" s="180" cm="1">
        <f t="array" ref="K11">_xlfn.XLOOKUP(K$1,'Copy of PY1 Data(H)'!$A$1:$CZ$1,_xlfn.XLOOKUP($A11,'Copy of PY1 Data(H)'!$A$1:$A$288,'Copy of PY1 Data(H)'!$A$1:$CZ$288))</f>
        <v>0</v>
      </c>
      <c r="L11" s="180" cm="1">
        <f t="array" ref="L11">_xlfn.XLOOKUP(L$1,'Copy of PY1 Data(H)'!$A$1:$CZ$1,_xlfn.XLOOKUP($A11,'Copy of PY1 Data(H)'!$A$1:$A$288,'Copy of PY1 Data(H)'!$A$1:$CZ$288))</f>
        <v>0</v>
      </c>
      <c r="M11" s="180" cm="1">
        <f t="array" ref="M11">_xlfn.XLOOKUP(M$1,'Copy of PY1 Data(H)'!$A$1:$CZ$1,_xlfn.XLOOKUP($A11,'Copy of PY1 Data(H)'!$A$1:$A$288,'Copy of PY1 Data(H)'!$A$1:$CZ$288))</f>
        <v>0</v>
      </c>
      <c r="N11" s="180" cm="1">
        <f t="array" ref="N11">_xlfn.XLOOKUP(N$1,'Copy of PY1 Data(H)'!$A$1:$CZ$1,_xlfn.XLOOKUP($A11,'Copy of PY1 Data(H)'!$A$1:$A$288,'Copy of PY1 Data(H)'!$A$1:$CZ$288))</f>
        <v>0</v>
      </c>
      <c r="O11" s="180" cm="1">
        <f t="array" ref="O11">_xlfn.XLOOKUP(O$1,'Copy of PY1 Data(H)'!$A$1:$CZ$1,_xlfn.XLOOKUP($A11,'Copy of PY1 Data(H)'!$A$1:$A$288,'Copy of PY1 Data(H)'!$A$1:$CZ$288))</f>
        <v>0</v>
      </c>
      <c r="P11" s="180" cm="1">
        <f t="array" ref="P11">_xlfn.XLOOKUP(P$1,'Copy of PY1 Data(H)'!$A$1:$CZ$1,_xlfn.XLOOKUP($A11,'Copy of PY1 Data(H)'!$A$1:$A$288,'Copy of PY1 Data(H)'!$A$1:$CZ$288))</f>
        <v>0</v>
      </c>
      <c r="Q11" s="180" cm="1">
        <f t="array" ref="Q11">_xlfn.XLOOKUP(Q$1,'Copy of PY1 Data(H)'!$A$1:$CZ$1,_xlfn.XLOOKUP($A11,'Copy of PY1 Data(H)'!$A$1:$A$288,'Copy of PY1 Data(H)'!$A$1:$CZ$288))</f>
        <v>0</v>
      </c>
      <c r="R11" s="180" cm="1">
        <f t="array" ref="R11">_xlfn.XLOOKUP(R$1,'Copy of PY1 Data(H)'!$A$1:$CZ$1,_xlfn.XLOOKUP($A11,'Copy of PY1 Data(H)'!$A$1:$A$288,'Copy of PY1 Data(H)'!$A$1:$CZ$288))</f>
        <v>0</v>
      </c>
      <c r="S11" s="180" cm="1">
        <f t="array" ref="S11">_xlfn.XLOOKUP(S$1,'Copy of PY1 Data(H)'!$A$1:$CZ$1,_xlfn.XLOOKUP($A11,'Copy of PY1 Data(H)'!$A$1:$A$288,'Copy of PY1 Data(H)'!$A$1:$CZ$288))</f>
        <v>0</v>
      </c>
      <c r="T11" s="180" cm="1">
        <f t="array" ref="T11">_xlfn.XLOOKUP(T$1,'Copy of PY1 Data(H)'!$A$1:$CZ$1,_xlfn.XLOOKUP($A11,'Copy of PY1 Data(H)'!$A$1:$A$288,'Copy of PY1 Data(H)'!$A$1:$CZ$288))</f>
        <v>0</v>
      </c>
      <c r="U11" s="180" cm="1">
        <f t="array" ref="U11">_xlfn.XLOOKUP(U$1,'Copy of PY1 Data(H)'!$A$1:$CZ$1,_xlfn.XLOOKUP($A11,'Copy of PY1 Data(H)'!$A$1:$A$288,'Copy of PY1 Data(H)'!$A$1:$CZ$288))</f>
        <v>0</v>
      </c>
      <c r="V11" s="180" cm="1">
        <f t="array" ref="V11">_xlfn.XLOOKUP(V$1,'Copy of PY1 Data(H)'!$A$1:$CZ$1,_xlfn.XLOOKUP($A11,'Copy of PY1 Data(H)'!$A$1:$A$288,'Copy of PY1 Data(H)'!$A$1:$CZ$288))</f>
        <v>0</v>
      </c>
      <c r="W11" s="180" cm="1">
        <f t="array" ref="W11">_xlfn.XLOOKUP(W$1,'Copy of PY1 Data(H)'!$A$1:$CZ$1,_xlfn.XLOOKUP($A11,'Copy of PY1 Data(H)'!$A$1:$A$288,'Copy of PY1 Data(H)'!$A$1:$CZ$288))</f>
        <v>0</v>
      </c>
      <c r="X11" s="180" cm="1">
        <f t="array" ref="X11">_xlfn.XLOOKUP(X$1,'Copy of PY1 Data(H)'!$A$1:$CZ$1,_xlfn.XLOOKUP($A11,'Copy of PY1 Data(H)'!$A$1:$A$288,'Copy of PY1 Data(H)'!$A$1:$CZ$288))</f>
        <v>0</v>
      </c>
      <c r="Y11" s="180" cm="1">
        <f t="array" ref="Y11">_xlfn.XLOOKUP(Y$1,'Copy of PY1 Data(H)'!$A$1:$CZ$1,_xlfn.XLOOKUP($A11,'Copy of PY1 Data(H)'!$A$1:$A$288,'Copy of PY1 Data(H)'!$A$1:$CZ$288))</f>
        <v>0</v>
      </c>
      <c r="Z11" s="180" cm="1">
        <f t="array" ref="Z11">_xlfn.XLOOKUP(Z$1,'Copy of PY1 Data(H)'!$A$1:$CZ$1,_xlfn.XLOOKUP($A11,'Copy of PY1 Data(H)'!$A$1:$A$288,'Copy of PY1 Data(H)'!$A$1:$CZ$288))</f>
        <v>0</v>
      </c>
      <c r="AA11" s="180" cm="1">
        <f t="array" ref="AA11">_xlfn.XLOOKUP(AA$1,'Copy of PY1 Data(H)'!$A$1:$CZ$1,_xlfn.XLOOKUP($A11,'Copy of PY1 Data(H)'!$A$1:$A$288,'Copy of PY1 Data(H)'!$A$1:$CZ$288))</f>
        <v>0</v>
      </c>
      <c r="AB11" s="180" cm="1">
        <f t="array" ref="AB11">_xlfn.XLOOKUP(AB$1,'Copy of PY1 Data(H)'!$A$1:$CZ$1,_xlfn.XLOOKUP($A11,'Copy of PY1 Data(H)'!$A$1:$A$288,'Copy of PY1 Data(H)'!$A$1:$CZ$288))</f>
        <v>0</v>
      </c>
      <c r="AC11" s="180" cm="1">
        <f t="array" ref="AC11">_xlfn.XLOOKUP(AC$1,'Copy of PY1 Data(H)'!$A$1:$CZ$1,_xlfn.XLOOKUP($A11,'Copy of PY1 Data(H)'!$A$1:$A$288,'Copy of PY1 Data(H)'!$A$1:$CZ$288))</f>
        <v>0</v>
      </c>
      <c r="AD11" s="180" cm="1">
        <f t="array" ref="AD11">_xlfn.XLOOKUP(AD$1,'Copy of PY1 Data(H)'!$A$1:$CZ$1,_xlfn.XLOOKUP($A11,'Copy of PY1 Data(H)'!$A$1:$A$288,'Copy of PY1 Data(H)'!$A$1:$CZ$288))</f>
        <v>0</v>
      </c>
      <c r="AE11" s="180" cm="1">
        <f t="array" ref="AE11">_xlfn.XLOOKUP(AE$1,'Copy of PY1 Data(H)'!$A$1:$CZ$1,_xlfn.XLOOKUP($A11,'Copy of PY1 Data(H)'!$A$1:$A$288,'Copy of PY1 Data(H)'!$A$1:$CZ$288))</f>
        <v>0</v>
      </c>
      <c r="AF11" s="180" cm="1">
        <f t="array" ref="AF11">_xlfn.XLOOKUP(AF$1,'Copy of PY1 Data(H)'!$A$1:$CZ$1,_xlfn.XLOOKUP($A11,'Copy of PY1 Data(H)'!$A$1:$A$288,'Copy of PY1 Data(H)'!$A$1:$CZ$288))</f>
        <v>0</v>
      </c>
      <c r="AG11" s="180" cm="1">
        <f t="array" ref="AG11">_xlfn.XLOOKUP(AG$1,'Copy of PY1 Data(H)'!$A$1:$CZ$1,_xlfn.XLOOKUP($A11,'Copy of PY1 Data(H)'!$A$1:$A$288,'Copy of PY1 Data(H)'!$A$1:$CZ$288))</f>
        <v>0</v>
      </c>
      <c r="AH11" s="180" cm="1">
        <f t="array" ref="AH11">_xlfn.XLOOKUP(AH$1,'Copy of PY1 Data(H)'!$A$1:$CZ$1,_xlfn.XLOOKUP($A11,'Copy of PY1 Data(H)'!$A$1:$A$288,'Copy of PY1 Data(H)'!$A$1:$CZ$288))</f>
        <v>0</v>
      </c>
      <c r="AI11" s="180" cm="1">
        <f t="array" ref="AI11">_xlfn.XLOOKUP(AI$1,'Copy of PY1 Data(H)'!$A$1:$CZ$1,_xlfn.XLOOKUP($A11,'Copy of PY1 Data(H)'!$A$1:$A$288,'Copy of PY1 Data(H)'!$A$1:$CZ$288))</f>
        <v>0</v>
      </c>
      <c r="AJ11" s="180" cm="1">
        <f t="array" ref="AJ11">_xlfn.XLOOKUP(AJ$1,'Copy of PY1 Data(H)'!$A$1:$CZ$1,_xlfn.XLOOKUP($A11,'Copy of PY1 Data(H)'!$A$1:$A$288,'Copy of PY1 Data(H)'!$A$1:$CZ$288))</f>
        <v>0</v>
      </c>
      <c r="AK11" s="180" cm="1">
        <f t="array" ref="AK11">_xlfn.XLOOKUP(AK$1,'Copy of PY1 Data(H)'!$A$1:$CZ$1,_xlfn.XLOOKUP($A11,'Copy of PY1 Data(H)'!$A$1:$A$288,'Copy of PY1 Data(H)'!$A$1:$CZ$288))</f>
        <v>0</v>
      </c>
      <c r="AL11" s="180" cm="1">
        <f t="array" ref="AL11">_xlfn.XLOOKUP(AL$1,'Copy of PY1 Data(H)'!$A$1:$CZ$1,_xlfn.XLOOKUP($A11,'Copy of PY1 Data(H)'!$A$1:$A$288,'Copy of PY1 Data(H)'!$A$1:$CZ$288))</f>
        <v>0</v>
      </c>
      <c r="AM11" s="180" cm="1">
        <f t="array" ref="AM11">_xlfn.XLOOKUP(AM$1,'Copy of PY1 Data(H)'!$A$1:$CZ$1,_xlfn.XLOOKUP($A11,'Copy of PY1 Data(H)'!$A$1:$A$288,'Copy of PY1 Data(H)'!$A$1:$CZ$288))</f>
        <v>0</v>
      </c>
      <c r="AN11" s="180" cm="1">
        <f t="array" ref="AN11">_xlfn.XLOOKUP(AN$1,'Copy of PY1 Data(H)'!$A$1:$CZ$1,_xlfn.XLOOKUP($A11,'Copy of PY1 Data(H)'!$A$1:$A$288,'Copy of PY1 Data(H)'!$A$1:$CZ$288))</f>
        <v>0</v>
      </c>
      <c r="AO11" s="180" cm="1">
        <f t="array" ref="AO11">_xlfn.XLOOKUP(AO$1,'Copy of PY1 Data(H)'!$A$1:$CZ$1,_xlfn.XLOOKUP($A11,'Copy of PY1 Data(H)'!$A$1:$A$288,'Copy of PY1 Data(H)'!$A$1:$CZ$288))</f>
        <v>0</v>
      </c>
      <c r="AP11" s="180" cm="1">
        <f t="array" ref="AP11">_xlfn.XLOOKUP(AP$1,'Copy of PY1 Data(H)'!$A$1:$CZ$1,_xlfn.XLOOKUP($A11,'Copy of PY1 Data(H)'!$A$1:$A$288,'Copy of PY1 Data(H)'!$A$1:$CZ$288))</f>
        <v>0</v>
      </c>
      <c r="AQ11" s="180" cm="1">
        <f t="array" ref="AQ11">_xlfn.XLOOKUP(AQ$1,'Copy of PY1 Data(H)'!$A$1:$CZ$1,_xlfn.XLOOKUP($A11,'Copy of PY1 Data(H)'!$A$1:$A$288,'Copy of PY1 Data(H)'!$A$1:$CZ$288))</f>
        <v>0</v>
      </c>
      <c r="AR11" s="180" cm="1">
        <f t="array" ref="AR11">_xlfn.XLOOKUP(AR$1,'Copy of PY1 Data(H)'!$A$1:$CZ$1,_xlfn.XLOOKUP($A11,'Copy of PY1 Data(H)'!$A$1:$A$288,'Copy of PY1 Data(H)'!$A$1:$CZ$288))</f>
        <v>0</v>
      </c>
      <c r="AS11" s="180" cm="1">
        <f t="array" ref="AS11">_xlfn.XLOOKUP(AS$1,'Copy of PY1 Data(H)'!$A$1:$CZ$1,_xlfn.XLOOKUP($A11,'Copy of PY1 Data(H)'!$A$1:$A$288,'Copy of PY1 Data(H)'!$A$1:$CZ$288))</f>
        <v>0</v>
      </c>
      <c r="AT11" s="180" cm="1">
        <f t="array" ref="AT11">_xlfn.XLOOKUP(AT$1,'Copy of PY1 Data(H)'!$A$1:$CZ$1,_xlfn.XLOOKUP($A11,'Copy of PY1 Data(H)'!$A$1:$A$288,'Copy of PY1 Data(H)'!$A$1:$CZ$288))</f>
        <v>0</v>
      </c>
      <c r="AU11" s="180" cm="1">
        <f t="array" ref="AU11">_xlfn.XLOOKUP(AU$1,'Copy of PY1 Data(H)'!$A$1:$CZ$1,_xlfn.XLOOKUP($A11,'Copy of PY1 Data(H)'!$A$1:$A$288,'Copy of PY1 Data(H)'!$A$1:$CZ$288))</f>
        <v>0</v>
      </c>
      <c r="AV11" s="180" cm="1">
        <f t="array" ref="AV11">_xlfn.XLOOKUP(AV$1,'Copy of PY1 Data(H)'!$A$1:$CZ$1,_xlfn.XLOOKUP($A11,'Copy of PY1 Data(H)'!$A$1:$A$288,'Copy of PY1 Data(H)'!$A$1:$CZ$288))</f>
        <v>0</v>
      </c>
      <c r="AW11" s="180" cm="1">
        <f t="array" ref="AW11">_xlfn.XLOOKUP(AW$1,'Copy of PY1 Data(H)'!$A$1:$CZ$1,_xlfn.XLOOKUP($A11,'Copy of PY1 Data(H)'!$A$1:$A$288,'Copy of PY1 Data(H)'!$A$1:$CZ$288))</f>
        <v>0</v>
      </c>
      <c r="AX11" s="180" cm="1">
        <f t="array" ref="AX11">_xlfn.XLOOKUP(AX$1,'Copy of PY1 Data(H)'!$A$1:$CZ$1,_xlfn.XLOOKUP($A11,'Copy of PY1 Data(H)'!$A$1:$A$288,'Copy of PY1 Data(H)'!$A$1:$CZ$288))</f>
        <v>0</v>
      </c>
      <c r="AY11" s="180" cm="1">
        <f t="array" ref="AY11">_xlfn.XLOOKUP(AY$1,'Copy of PY1 Data(H)'!$A$1:$CZ$1,_xlfn.XLOOKUP($A11,'Copy of PY1 Data(H)'!$A$1:$A$288,'Copy of PY1 Data(H)'!$A$1:$CZ$288))</f>
        <v>0</v>
      </c>
      <c r="AZ11" s="180" cm="1">
        <f t="array" ref="AZ11">_xlfn.XLOOKUP(AZ$1,'Copy of PY1 Data(H)'!$A$1:$CZ$1,_xlfn.XLOOKUP($A11,'Copy of PY1 Data(H)'!$A$1:$A$288,'Copy of PY1 Data(H)'!$A$1:$CZ$288))</f>
        <v>0</v>
      </c>
      <c r="BA11" s="180" cm="1">
        <f t="array" ref="BA11">_xlfn.XLOOKUP(BA$1,'Copy of PY1 Data(H)'!$A$1:$CZ$1,_xlfn.XLOOKUP($A11,'Copy of PY1 Data(H)'!$A$1:$A$288,'Copy of PY1 Data(H)'!$A$1:$CZ$288))</f>
        <v>0</v>
      </c>
      <c r="BB11" s="180" cm="1">
        <f t="array" ref="BB11">_xlfn.XLOOKUP(BB$1,'Copy of PY1 Data(H)'!$A$1:$CZ$1,_xlfn.XLOOKUP($A11,'Copy of PY1 Data(H)'!$A$1:$A$288,'Copy of PY1 Data(H)'!$A$1:$CZ$288))</f>
        <v>0</v>
      </c>
      <c r="BC11" s="180" cm="1">
        <f t="array" ref="BC11">_xlfn.XLOOKUP(BC$1,'Copy of PY1 Data(H)'!$A$1:$CZ$1,_xlfn.XLOOKUP($A11,'Copy of PY1 Data(H)'!$A$1:$A$288,'Copy of PY1 Data(H)'!$A$1:$CZ$288))</f>
        <v>0</v>
      </c>
      <c r="BD11" s="180" cm="1">
        <f t="array" ref="BD11">_xlfn.XLOOKUP(BD$1,'Copy of PY1 Data(H)'!$A$1:$CZ$1,_xlfn.XLOOKUP($A11,'Copy of PY1 Data(H)'!$A$1:$A$288,'Copy of PY1 Data(H)'!$A$1:$CZ$288))</f>
        <v>0</v>
      </c>
      <c r="BE11" s="180" cm="1">
        <f t="array" ref="BE11">_xlfn.XLOOKUP(BE$1,'Copy of PY1 Data(H)'!$A$1:$CZ$1,_xlfn.XLOOKUP($A11,'Copy of PY1 Data(H)'!$A$1:$A$288,'Copy of PY1 Data(H)'!$A$1:$CZ$288))</f>
        <v>0</v>
      </c>
      <c r="BF11" s="180" cm="1">
        <f t="array" ref="BF11">_xlfn.XLOOKUP(BF$1,'Copy of PY1 Data(H)'!$A$1:$CZ$1,_xlfn.XLOOKUP($A11,'Copy of PY1 Data(H)'!$A$1:$A$288,'Copy of PY1 Data(H)'!$A$1:$CZ$288))</f>
        <v>0</v>
      </c>
      <c r="BG11" s="180" cm="1">
        <f t="array" ref="BG11">_xlfn.XLOOKUP(BG$1,'Copy of PY1 Data(H)'!$A$1:$CZ$1,_xlfn.XLOOKUP($A11,'Copy of PY1 Data(H)'!$A$1:$A$288,'Copy of PY1 Data(H)'!$A$1:$CZ$288))</f>
        <v>0</v>
      </c>
      <c r="BH11" s="180" cm="1">
        <f t="array" ref="BH11">_xlfn.XLOOKUP(BH$1,'Copy of PY1 Data(H)'!$A$1:$CZ$1,_xlfn.XLOOKUP($A11,'Copy of PY1 Data(H)'!$A$1:$A$288,'Copy of PY1 Data(H)'!$A$1:$CZ$288))</f>
        <v>0</v>
      </c>
      <c r="BI11" s="180" cm="1">
        <f t="array" ref="BI11">_xlfn.XLOOKUP(BI$1,'Copy of PY1 Data(H)'!$A$1:$CZ$1,_xlfn.XLOOKUP($A11,'Copy of PY1 Data(H)'!$A$1:$A$288,'Copy of PY1 Data(H)'!$A$1:$CZ$288))</f>
        <v>0</v>
      </c>
      <c r="BJ11" s="180" cm="1">
        <f t="array" ref="BJ11">_xlfn.XLOOKUP(BJ$1,'Copy of PY1 Data(H)'!$A$1:$CZ$1,_xlfn.XLOOKUP($A11,'Copy of PY1 Data(H)'!$A$1:$A$288,'Copy of PY1 Data(H)'!$A$1:$CZ$288))</f>
        <v>0</v>
      </c>
      <c r="BK11" s="180" cm="1">
        <f t="array" ref="BK11">_xlfn.XLOOKUP(BK$1,'Copy of PY1 Data(H)'!$A$1:$CZ$1,_xlfn.XLOOKUP($A11,'Copy of PY1 Data(H)'!$A$1:$A$288,'Copy of PY1 Data(H)'!$A$1:$CZ$288))</f>
        <v>0</v>
      </c>
      <c r="BL11" s="180" cm="1">
        <f t="array" ref="BL11">_xlfn.XLOOKUP(BL$1,'Copy of PY1 Data(H)'!$A$1:$CZ$1,_xlfn.XLOOKUP($A11,'Copy of PY1 Data(H)'!$A$1:$A$288,'Copy of PY1 Data(H)'!$A$1:$CZ$288))</f>
        <v>0</v>
      </c>
      <c r="BM11" s="180" cm="1">
        <f t="array" ref="BM11">_xlfn.XLOOKUP(BM$1,'Copy of PY1 Data(H)'!$A$1:$CZ$1,_xlfn.XLOOKUP($A11,'Copy of PY1 Data(H)'!$A$1:$A$288,'Copy of PY1 Data(H)'!$A$1:$CZ$288))</f>
        <v>0</v>
      </c>
      <c r="BN11" s="180" cm="1">
        <f t="array" ref="BN11">_xlfn.XLOOKUP(BN$1,'Copy of PY1 Data(H)'!$A$1:$CZ$1,_xlfn.XLOOKUP($A11,'Copy of PY1 Data(H)'!$A$1:$A$288,'Copy of PY1 Data(H)'!$A$1:$CZ$288))</f>
        <v>0</v>
      </c>
      <c r="BO11" s="180" cm="1">
        <f t="array" ref="BO11">_xlfn.XLOOKUP(BO$1,'Copy of PY1 Data(H)'!$A$1:$CZ$1,_xlfn.XLOOKUP($A11,'Copy of PY1 Data(H)'!$A$1:$A$288,'Copy of PY1 Data(H)'!$A$1:$CZ$288))</f>
        <v>0</v>
      </c>
      <c r="BP11" s="180" cm="1">
        <f t="array" ref="BP11">_xlfn.XLOOKUP(BP$1,'Copy of PY1 Data(H)'!$A$1:$CZ$1,_xlfn.XLOOKUP($A11,'Copy of PY1 Data(H)'!$A$1:$A$288,'Copy of PY1 Data(H)'!$A$1:$CZ$288))</f>
        <v>0</v>
      </c>
      <c r="BQ11" s="180" cm="1">
        <f t="array" ref="BQ11">_xlfn.XLOOKUP(BQ$1,'Copy of PY1 Data(H)'!$A$1:$CZ$1,_xlfn.XLOOKUP($A11,'Copy of PY1 Data(H)'!$A$1:$A$288,'Copy of PY1 Data(H)'!$A$1:$CZ$288))</f>
        <v>0</v>
      </c>
      <c r="BR11" s="180" cm="1">
        <f t="array" ref="BR11">_xlfn.XLOOKUP(BR$1,'Copy of PY1 Data(H)'!$A$1:$CZ$1,_xlfn.XLOOKUP($A11,'Copy of PY1 Data(H)'!$A$1:$A$288,'Copy of PY1 Data(H)'!$A$1:$CZ$288))</f>
        <v>0</v>
      </c>
      <c r="BS11" s="180" cm="1">
        <f t="array" ref="BS11">_xlfn.XLOOKUP(BS$1,'Copy of PY1 Data(H)'!$A$1:$CZ$1,_xlfn.XLOOKUP($A11,'Copy of PY1 Data(H)'!$A$1:$A$288,'Copy of PY1 Data(H)'!$A$1:$CZ$288))</f>
        <v>0</v>
      </c>
      <c r="BT11" s="180" cm="1">
        <f t="array" ref="BT11">_xlfn.XLOOKUP(BT$1,'Copy of PY1 Data(H)'!$A$1:$CZ$1,_xlfn.XLOOKUP($A11,'Copy of PY1 Data(H)'!$A$1:$A$288,'Copy of PY1 Data(H)'!$A$1:$CZ$288))</f>
        <v>0</v>
      </c>
      <c r="BU11" s="180" cm="1">
        <f t="array" ref="BU11">_xlfn.XLOOKUP(BU$1,'Copy of PY1 Data(H)'!$A$1:$CZ$1,_xlfn.XLOOKUP($A11,'Copy of PY1 Data(H)'!$A$1:$A$288,'Copy of PY1 Data(H)'!$A$1:$CZ$288))</f>
        <v>0</v>
      </c>
      <c r="BV11" s="180" cm="1">
        <f t="array" ref="BV11">_xlfn.XLOOKUP(BV$1,'Copy of PY1 Data(H)'!$A$1:$CZ$1,_xlfn.XLOOKUP($A11,'Copy of PY1 Data(H)'!$A$1:$A$288,'Copy of PY1 Data(H)'!$A$1:$CZ$288))</f>
        <v>0</v>
      </c>
      <c r="BW11" s="180" cm="1">
        <f t="array" ref="BW11">_xlfn.XLOOKUP(BW$1,'Copy of PY1 Data(H)'!$A$1:$CZ$1,_xlfn.XLOOKUP($A11,'Copy of PY1 Data(H)'!$A$1:$A$288,'Copy of PY1 Data(H)'!$A$1:$CZ$288))</f>
        <v>0</v>
      </c>
      <c r="BX11" s="180" cm="1">
        <f t="array" ref="BX11">_xlfn.XLOOKUP(BX$1,'Copy of PY1 Data(H)'!$A$1:$CZ$1,_xlfn.XLOOKUP($A11,'Copy of PY1 Data(H)'!$A$1:$A$288,'Copy of PY1 Data(H)'!$A$1:$CZ$288))</f>
        <v>0</v>
      </c>
      <c r="BY11" s="180" cm="1">
        <f t="array" ref="BY11">_xlfn.XLOOKUP(BY$1,'Copy of PY1 Data(H)'!$A$1:$CZ$1,_xlfn.XLOOKUP($A11,'Copy of PY1 Data(H)'!$A$1:$A$288,'Copy of PY1 Data(H)'!$A$1:$CZ$288))</f>
        <v>0</v>
      </c>
      <c r="BZ11" s="180" cm="1">
        <f t="array" ref="BZ11">_xlfn.XLOOKUP(BZ$1,'Copy of PY1 Data(H)'!$A$1:$CZ$1,_xlfn.XLOOKUP($A11,'Copy of PY1 Data(H)'!$A$1:$A$288,'Copy of PY1 Data(H)'!$A$1:$CZ$288))</f>
        <v>0</v>
      </c>
      <c r="CA11" s="180" cm="1">
        <f t="array" ref="CA11">_xlfn.XLOOKUP(CA$1,'Copy of PY1 Data(H)'!$A$1:$CZ$1,_xlfn.XLOOKUP($A11,'Copy of PY1 Data(H)'!$A$1:$A$288,'Copy of PY1 Data(H)'!$A$1:$CZ$288))</f>
        <v>0</v>
      </c>
      <c r="CB11" s="180" cm="1">
        <f t="array" ref="CB11">_xlfn.XLOOKUP(CB$1,'Copy of PY1 Data(H)'!$A$1:$CZ$1,_xlfn.XLOOKUP($A11,'Copy of PY1 Data(H)'!$A$1:$A$288,'Copy of PY1 Data(H)'!$A$1:$CZ$288))</f>
        <v>0</v>
      </c>
      <c r="CC11" s="180" cm="1">
        <f t="array" ref="CC11">_xlfn.XLOOKUP(CC$1,'Copy of PY1 Data(H)'!$A$1:$CZ$1,_xlfn.XLOOKUP($A11,'Copy of PY1 Data(H)'!$A$1:$A$288,'Copy of PY1 Data(H)'!$A$1:$CZ$288))</f>
        <v>0</v>
      </c>
      <c r="CD11" s="180" cm="1">
        <f t="array" ref="CD11">_xlfn.XLOOKUP(CD$1,'Copy of PY1 Data(H)'!$A$1:$CZ$1,_xlfn.XLOOKUP($A11,'Copy of PY1 Data(H)'!$A$1:$A$288,'Copy of PY1 Data(H)'!$A$1:$CZ$288))</f>
        <v>0</v>
      </c>
    </row>
    <row r="12" spans="1:82" x14ac:dyDescent="0.3">
      <c r="A12" s="180">
        <v>630</v>
      </c>
      <c r="C12" s="180"/>
      <c r="D12" s="180" cm="1">
        <f t="array" ref="D12">_xlfn.XLOOKUP(D$1,'Copy of PY1 Data(H)'!$A$1:$CZ$1,_xlfn.XLOOKUP($A12,'Copy of PY1 Data(H)'!$A$1:$A$288,'Copy of PY1 Data(H)'!$A$1:$CZ$288))</f>
        <v>0</v>
      </c>
      <c r="E12" s="180" cm="1">
        <f t="array" ref="E12">_xlfn.XLOOKUP(E$1,'Copy of PY1 Data(H)'!$A$1:$CZ$1,_xlfn.XLOOKUP($A12,'Copy of PY1 Data(H)'!$A$1:$A$288,'Copy of PY1 Data(H)'!$A$1:$CZ$288))</f>
        <v>0</v>
      </c>
      <c r="F12" s="180" cm="1">
        <f t="array" ref="F12">_xlfn.XLOOKUP(F$1,'Copy of PY1 Data(H)'!$A$1:$CZ$1,_xlfn.XLOOKUP($A12,'Copy of PY1 Data(H)'!$A$1:$A$288,'Copy of PY1 Data(H)'!$A$1:$CZ$288))</f>
        <v>0</v>
      </c>
      <c r="G12" s="180" cm="1">
        <f t="array" ref="G12">_xlfn.XLOOKUP(G$1,'Copy of PY1 Data(H)'!$A$1:$CZ$1,_xlfn.XLOOKUP($A12,'Copy of PY1 Data(H)'!$A$1:$A$288,'Copy of PY1 Data(H)'!$A$1:$CZ$288))</f>
        <v>0</v>
      </c>
      <c r="H12" s="180" cm="1">
        <f t="array" ref="H12">_xlfn.XLOOKUP(H$1,'Copy of PY1 Data(H)'!$A$1:$CZ$1,_xlfn.XLOOKUP($A12,'Copy of PY1 Data(H)'!$A$1:$A$288,'Copy of PY1 Data(H)'!$A$1:$CZ$288))</f>
        <v>0</v>
      </c>
      <c r="I12" s="180" cm="1">
        <f t="array" ref="I12">_xlfn.XLOOKUP(I$1,'Copy of PY1 Data(H)'!$A$1:$CZ$1,_xlfn.XLOOKUP($A12,'Copy of PY1 Data(H)'!$A$1:$A$288,'Copy of PY1 Data(H)'!$A$1:$CZ$288))</f>
        <v>0</v>
      </c>
      <c r="J12" s="180" cm="1">
        <f t="array" ref="J12">_xlfn.XLOOKUP(J$1,'Copy of PY1 Data(H)'!$A$1:$CZ$1,_xlfn.XLOOKUP($A12,'Copy of PY1 Data(H)'!$A$1:$A$288,'Copy of PY1 Data(H)'!$A$1:$CZ$288))</f>
        <v>0</v>
      </c>
      <c r="K12" s="180" cm="1">
        <f t="array" ref="K12">_xlfn.XLOOKUP(K$1,'Copy of PY1 Data(H)'!$A$1:$CZ$1,_xlfn.XLOOKUP($A12,'Copy of PY1 Data(H)'!$A$1:$A$288,'Copy of PY1 Data(H)'!$A$1:$CZ$288))</f>
        <v>0</v>
      </c>
      <c r="L12" s="180" cm="1">
        <f t="array" ref="L12">_xlfn.XLOOKUP(L$1,'Copy of PY1 Data(H)'!$A$1:$CZ$1,_xlfn.XLOOKUP($A12,'Copy of PY1 Data(H)'!$A$1:$A$288,'Copy of PY1 Data(H)'!$A$1:$CZ$288))</f>
        <v>0</v>
      </c>
      <c r="M12" s="180" cm="1">
        <f t="array" ref="M12">_xlfn.XLOOKUP(M$1,'Copy of PY1 Data(H)'!$A$1:$CZ$1,_xlfn.XLOOKUP($A12,'Copy of PY1 Data(H)'!$A$1:$A$288,'Copy of PY1 Data(H)'!$A$1:$CZ$288))</f>
        <v>203748</v>
      </c>
      <c r="N12" s="180" cm="1">
        <f t="array" ref="N12">_xlfn.XLOOKUP(N$1,'Copy of PY1 Data(H)'!$A$1:$CZ$1,_xlfn.XLOOKUP($A12,'Copy of PY1 Data(H)'!$A$1:$A$288,'Copy of PY1 Data(H)'!$A$1:$CZ$288))</f>
        <v>0</v>
      </c>
      <c r="O12" s="180" cm="1">
        <f t="array" ref="O12">_xlfn.XLOOKUP(O$1,'Copy of PY1 Data(H)'!$A$1:$CZ$1,_xlfn.XLOOKUP($A12,'Copy of PY1 Data(H)'!$A$1:$A$288,'Copy of PY1 Data(H)'!$A$1:$CZ$288))</f>
        <v>0</v>
      </c>
      <c r="P12" s="180" cm="1">
        <f t="array" ref="P12">_xlfn.XLOOKUP(P$1,'Copy of PY1 Data(H)'!$A$1:$CZ$1,_xlfn.XLOOKUP($A12,'Copy of PY1 Data(H)'!$A$1:$A$288,'Copy of PY1 Data(H)'!$A$1:$CZ$288))</f>
        <v>0</v>
      </c>
      <c r="Q12" s="180" cm="1">
        <f t="array" ref="Q12">_xlfn.XLOOKUP(Q$1,'Copy of PY1 Data(H)'!$A$1:$CZ$1,_xlfn.XLOOKUP($A12,'Copy of PY1 Data(H)'!$A$1:$A$288,'Copy of PY1 Data(H)'!$A$1:$CZ$288))</f>
        <v>235302</v>
      </c>
      <c r="R12" s="180" cm="1">
        <f t="array" ref="R12">_xlfn.XLOOKUP(R$1,'Copy of PY1 Data(H)'!$A$1:$CZ$1,_xlfn.XLOOKUP($A12,'Copy of PY1 Data(H)'!$A$1:$A$288,'Copy of PY1 Data(H)'!$A$1:$CZ$288))</f>
        <v>0</v>
      </c>
      <c r="S12" s="180" cm="1">
        <f t="array" ref="S12">_xlfn.XLOOKUP(S$1,'Copy of PY1 Data(H)'!$A$1:$CZ$1,_xlfn.XLOOKUP($A12,'Copy of PY1 Data(H)'!$A$1:$A$288,'Copy of PY1 Data(H)'!$A$1:$CZ$288))</f>
        <v>0</v>
      </c>
      <c r="T12" s="180" cm="1">
        <f t="array" ref="T12">_xlfn.XLOOKUP(T$1,'Copy of PY1 Data(H)'!$A$1:$CZ$1,_xlfn.XLOOKUP($A12,'Copy of PY1 Data(H)'!$A$1:$A$288,'Copy of PY1 Data(H)'!$A$1:$CZ$288))</f>
        <v>2365979</v>
      </c>
      <c r="U12" s="180" cm="1">
        <f t="array" ref="U12">_xlfn.XLOOKUP(U$1,'Copy of PY1 Data(H)'!$A$1:$CZ$1,_xlfn.XLOOKUP($A12,'Copy of PY1 Data(H)'!$A$1:$A$288,'Copy of PY1 Data(H)'!$A$1:$CZ$288))</f>
        <v>0</v>
      </c>
      <c r="V12" s="180" cm="1">
        <f t="array" ref="V12">_xlfn.XLOOKUP(V$1,'Copy of PY1 Data(H)'!$A$1:$CZ$1,_xlfn.XLOOKUP($A12,'Copy of PY1 Data(H)'!$A$1:$A$288,'Copy of PY1 Data(H)'!$A$1:$CZ$288))</f>
        <v>0</v>
      </c>
      <c r="W12" s="180" cm="1">
        <f t="array" ref="W12">_xlfn.XLOOKUP(W$1,'Copy of PY1 Data(H)'!$A$1:$CZ$1,_xlfn.XLOOKUP($A12,'Copy of PY1 Data(H)'!$A$1:$A$288,'Copy of PY1 Data(H)'!$A$1:$CZ$288))</f>
        <v>132359</v>
      </c>
      <c r="X12" s="180" cm="1">
        <f t="array" ref="X12">_xlfn.XLOOKUP(X$1,'Copy of PY1 Data(H)'!$A$1:$CZ$1,_xlfn.XLOOKUP($A12,'Copy of PY1 Data(H)'!$A$1:$A$288,'Copy of PY1 Data(H)'!$A$1:$CZ$288))</f>
        <v>0</v>
      </c>
      <c r="Y12" s="180" cm="1">
        <f t="array" ref="Y12">_xlfn.XLOOKUP(Y$1,'Copy of PY1 Data(H)'!$A$1:$CZ$1,_xlfn.XLOOKUP($A12,'Copy of PY1 Data(H)'!$A$1:$A$288,'Copy of PY1 Data(H)'!$A$1:$CZ$288))</f>
        <v>377030</v>
      </c>
      <c r="Z12" s="180" cm="1">
        <f t="array" ref="Z12">_xlfn.XLOOKUP(Z$1,'Copy of PY1 Data(H)'!$A$1:$CZ$1,_xlfn.XLOOKUP($A12,'Copy of PY1 Data(H)'!$A$1:$A$288,'Copy of PY1 Data(H)'!$A$1:$CZ$288))</f>
        <v>0</v>
      </c>
      <c r="AA12" s="180" cm="1">
        <f t="array" ref="AA12">_xlfn.XLOOKUP(AA$1,'Copy of PY1 Data(H)'!$A$1:$CZ$1,_xlfn.XLOOKUP($A12,'Copy of PY1 Data(H)'!$A$1:$A$288,'Copy of PY1 Data(H)'!$A$1:$CZ$288))</f>
        <v>83775</v>
      </c>
      <c r="AB12" s="180" cm="1">
        <f t="array" ref="AB12">_xlfn.XLOOKUP(AB$1,'Copy of PY1 Data(H)'!$A$1:$CZ$1,_xlfn.XLOOKUP($A12,'Copy of PY1 Data(H)'!$A$1:$A$288,'Copy of PY1 Data(H)'!$A$1:$CZ$288))</f>
        <v>0</v>
      </c>
      <c r="AC12" s="180" cm="1">
        <f t="array" ref="AC12">_xlfn.XLOOKUP(AC$1,'Copy of PY1 Data(H)'!$A$1:$CZ$1,_xlfn.XLOOKUP($A12,'Copy of PY1 Data(H)'!$A$1:$A$288,'Copy of PY1 Data(H)'!$A$1:$CZ$288))</f>
        <v>0</v>
      </c>
      <c r="AD12" s="180" cm="1">
        <f t="array" ref="AD12">_xlfn.XLOOKUP(AD$1,'Copy of PY1 Data(H)'!$A$1:$CZ$1,_xlfn.XLOOKUP($A12,'Copy of PY1 Data(H)'!$A$1:$A$288,'Copy of PY1 Data(H)'!$A$1:$CZ$288))</f>
        <v>0</v>
      </c>
      <c r="AE12" s="180" cm="1">
        <f t="array" ref="AE12">_xlfn.XLOOKUP(AE$1,'Copy of PY1 Data(H)'!$A$1:$CZ$1,_xlfn.XLOOKUP($A12,'Copy of PY1 Data(H)'!$A$1:$A$288,'Copy of PY1 Data(H)'!$A$1:$CZ$288))</f>
        <v>0</v>
      </c>
      <c r="AF12" s="180" cm="1">
        <f t="array" ref="AF12">_xlfn.XLOOKUP(AF$1,'Copy of PY1 Data(H)'!$A$1:$CZ$1,_xlfn.XLOOKUP($A12,'Copy of PY1 Data(H)'!$A$1:$A$288,'Copy of PY1 Data(H)'!$A$1:$CZ$288))</f>
        <v>4300</v>
      </c>
      <c r="AG12" s="180" cm="1">
        <f t="array" ref="AG12">_xlfn.XLOOKUP(AG$1,'Copy of PY1 Data(H)'!$A$1:$CZ$1,_xlfn.XLOOKUP($A12,'Copy of PY1 Data(H)'!$A$1:$A$288,'Copy of PY1 Data(H)'!$A$1:$CZ$288))</f>
        <v>0</v>
      </c>
      <c r="AH12" s="180" cm="1">
        <f t="array" ref="AH12">_xlfn.XLOOKUP(AH$1,'Copy of PY1 Data(H)'!$A$1:$CZ$1,_xlfn.XLOOKUP($A12,'Copy of PY1 Data(H)'!$A$1:$A$288,'Copy of PY1 Data(H)'!$A$1:$CZ$288))</f>
        <v>0</v>
      </c>
      <c r="AI12" s="180" cm="1">
        <f t="array" ref="AI12">_xlfn.XLOOKUP(AI$1,'Copy of PY1 Data(H)'!$A$1:$CZ$1,_xlfn.XLOOKUP($A12,'Copy of PY1 Data(H)'!$A$1:$A$288,'Copy of PY1 Data(H)'!$A$1:$CZ$288))</f>
        <v>0</v>
      </c>
      <c r="AJ12" s="180" cm="1">
        <f t="array" ref="AJ12">_xlfn.XLOOKUP(AJ$1,'Copy of PY1 Data(H)'!$A$1:$CZ$1,_xlfn.XLOOKUP($A12,'Copy of PY1 Data(H)'!$A$1:$A$288,'Copy of PY1 Data(H)'!$A$1:$CZ$288))</f>
        <v>0</v>
      </c>
      <c r="AK12" s="180" cm="1">
        <f t="array" ref="AK12">_xlfn.XLOOKUP(AK$1,'Copy of PY1 Data(H)'!$A$1:$CZ$1,_xlfn.XLOOKUP($A12,'Copy of PY1 Data(H)'!$A$1:$A$288,'Copy of PY1 Data(H)'!$A$1:$CZ$288))</f>
        <v>0</v>
      </c>
      <c r="AL12" s="180" cm="1">
        <f t="array" ref="AL12">_xlfn.XLOOKUP(AL$1,'Copy of PY1 Data(H)'!$A$1:$CZ$1,_xlfn.XLOOKUP($A12,'Copy of PY1 Data(H)'!$A$1:$A$288,'Copy of PY1 Data(H)'!$A$1:$CZ$288))</f>
        <v>0</v>
      </c>
      <c r="AM12" s="180" cm="1">
        <f t="array" ref="AM12">_xlfn.XLOOKUP(AM$1,'Copy of PY1 Data(H)'!$A$1:$CZ$1,_xlfn.XLOOKUP($A12,'Copy of PY1 Data(H)'!$A$1:$A$288,'Copy of PY1 Data(H)'!$A$1:$CZ$288))</f>
        <v>32340</v>
      </c>
      <c r="AN12" s="180" cm="1">
        <f t="array" ref="AN12">_xlfn.XLOOKUP(AN$1,'Copy of PY1 Data(H)'!$A$1:$CZ$1,_xlfn.XLOOKUP($A12,'Copy of PY1 Data(H)'!$A$1:$A$288,'Copy of PY1 Data(H)'!$A$1:$CZ$288))</f>
        <v>0</v>
      </c>
      <c r="AO12" s="180" cm="1">
        <f t="array" ref="AO12">_xlfn.XLOOKUP(AO$1,'Copy of PY1 Data(H)'!$A$1:$CZ$1,_xlfn.XLOOKUP($A12,'Copy of PY1 Data(H)'!$A$1:$A$288,'Copy of PY1 Data(H)'!$A$1:$CZ$288))</f>
        <v>0</v>
      </c>
      <c r="AP12" s="180" cm="1">
        <f t="array" ref="AP12">_xlfn.XLOOKUP(AP$1,'Copy of PY1 Data(H)'!$A$1:$CZ$1,_xlfn.XLOOKUP($A12,'Copy of PY1 Data(H)'!$A$1:$A$288,'Copy of PY1 Data(H)'!$A$1:$CZ$288))</f>
        <v>0</v>
      </c>
      <c r="AQ12" s="180" cm="1">
        <f t="array" ref="AQ12">_xlfn.XLOOKUP(AQ$1,'Copy of PY1 Data(H)'!$A$1:$CZ$1,_xlfn.XLOOKUP($A12,'Copy of PY1 Data(H)'!$A$1:$A$288,'Copy of PY1 Data(H)'!$A$1:$CZ$288))</f>
        <v>0</v>
      </c>
      <c r="AR12" s="180" cm="1">
        <f t="array" ref="AR12">_xlfn.XLOOKUP(AR$1,'Copy of PY1 Data(H)'!$A$1:$CZ$1,_xlfn.XLOOKUP($A12,'Copy of PY1 Data(H)'!$A$1:$A$288,'Copy of PY1 Data(H)'!$A$1:$CZ$288))</f>
        <v>0</v>
      </c>
      <c r="AS12" s="180" cm="1">
        <f t="array" ref="AS12">_xlfn.XLOOKUP(AS$1,'Copy of PY1 Data(H)'!$A$1:$CZ$1,_xlfn.XLOOKUP($A12,'Copy of PY1 Data(H)'!$A$1:$A$288,'Copy of PY1 Data(H)'!$A$1:$CZ$288))</f>
        <v>0</v>
      </c>
      <c r="AT12" s="180" cm="1">
        <f t="array" ref="AT12">_xlfn.XLOOKUP(AT$1,'Copy of PY1 Data(H)'!$A$1:$CZ$1,_xlfn.XLOOKUP($A12,'Copy of PY1 Data(H)'!$A$1:$A$288,'Copy of PY1 Data(H)'!$A$1:$CZ$288))</f>
        <v>0</v>
      </c>
      <c r="AU12" s="180" cm="1">
        <f t="array" ref="AU12">_xlfn.XLOOKUP(AU$1,'Copy of PY1 Data(H)'!$A$1:$CZ$1,_xlfn.XLOOKUP($A12,'Copy of PY1 Data(H)'!$A$1:$A$288,'Copy of PY1 Data(H)'!$A$1:$CZ$288))</f>
        <v>0</v>
      </c>
      <c r="AV12" s="180" cm="1">
        <f t="array" ref="AV12">_xlfn.XLOOKUP(AV$1,'Copy of PY1 Data(H)'!$A$1:$CZ$1,_xlfn.XLOOKUP($A12,'Copy of PY1 Data(H)'!$A$1:$A$288,'Copy of PY1 Data(H)'!$A$1:$CZ$288))</f>
        <v>0</v>
      </c>
      <c r="AW12" s="180" cm="1">
        <f t="array" ref="AW12">_xlfn.XLOOKUP(AW$1,'Copy of PY1 Data(H)'!$A$1:$CZ$1,_xlfn.XLOOKUP($A12,'Copy of PY1 Data(H)'!$A$1:$A$288,'Copy of PY1 Data(H)'!$A$1:$CZ$288))</f>
        <v>12905</v>
      </c>
      <c r="AX12" s="180" cm="1">
        <f t="array" ref="AX12">_xlfn.XLOOKUP(AX$1,'Copy of PY1 Data(H)'!$A$1:$CZ$1,_xlfn.XLOOKUP($A12,'Copy of PY1 Data(H)'!$A$1:$A$288,'Copy of PY1 Data(H)'!$A$1:$CZ$288))</f>
        <v>33000</v>
      </c>
      <c r="AY12" s="180" cm="1">
        <f t="array" ref="AY12">_xlfn.XLOOKUP(AY$1,'Copy of PY1 Data(H)'!$A$1:$CZ$1,_xlfn.XLOOKUP($A12,'Copy of PY1 Data(H)'!$A$1:$A$288,'Copy of PY1 Data(H)'!$A$1:$CZ$288))</f>
        <v>0</v>
      </c>
      <c r="AZ12" s="180" cm="1">
        <f t="array" ref="AZ12">_xlfn.XLOOKUP(AZ$1,'Copy of PY1 Data(H)'!$A$1:$CZ$1,_xlfn.XLOOKUP($A12,'Copy of PY1 Data(H)'!$A$1:$A$288,'Copy of PY1 Data(H)'!$A$1:$CZ$288))</f>
        <v>0</v>
      </c>
      <c r="BA12" s="180" cm="1">
        <f t="array" ref="BA12">_xlfn.XLOOKUP(BA$1,'Copy of PY1 Data(H)'!$A$1:$CZ$1,_xlfn.XLOOKUP($A12,'Copy of PY1 Data(H)'!$A$1:$A$288,'Copy of PY1 Data(H)'!$A$1:$CZ$288))</f>
        <v>0</v>
      </c>
      <c r="BB12" s="180" cm="1">
        <f t="array" ref="BB12">_xlfn.XLOOKUP(BB$1,'Copy of PY1 Data(H)'!$A$1:$CZ$1,_xlfn.XLOOKUP($A12,'Copy of PY1 Data(H)'!$A$1:$A$288,'Copy of PY1 Data(H)'!$A$1:$CZ$288))</f>
        <v>0</v>
      </c>
      <c r="BC12" s="180" cm="1">
        <f t="array" ref="BC12">_xlfn.XLOOKUP(BC$1,'Copy of PY1 Data(H)'!$A$1:$CZ$1,_xlfn.XLOOKUP($A12,'Copy of PY1 Data(H)'!$A$1:$A$288,'Copy of PY1 Data(H)'!$A$1:$CZ$288))</f>
        <v>3075</v>
      </c>
      <c r="BD12" s="180" cm="1">
        <f t="array" ref="BD12">_xlfn.XLOOKUP(BD$1,'Copy of PY1 Data(H)'!$A$1:$CZ$1,_xlfn.XLOOKUP($A12,'Copy of PY1 Data(H)'!$A$1:$A$288,'Copy of PY1 Data(H)'!$A$1:$CZ$288))</f>
        <v>0</v>
      </c>
      <c r="BE12" s="180" cm="1">
        <f t="array" ref="BE12">_xlfn.XLOOKUP(BE$1,'Copy of PY1 Data(H)'!$A$1:$CZ$1,_xlfn.XLOOKUP($A12,'Copy of PY1 Data(H)'!$A$1:$A$288,'Copy of PY1 Data(H)'!$A$1:$CZ$288))</f>
        <v>0</v>
      </c>
      <c r="BF12" s="180" cm="1">
        <f t="array" ref="BF12">_xlfn.XLOOKUP(BF$1,'Copy of PY1 Data(H)'!$A$1:$CZ$1,_xlfn.XLOOKUP($A12,'Copy of PY1 Data(H)'!$A$1:$A$288,'Copy of PY1 Data(H)'!$A$1:$CZ$288))</f>
        <v>0</v>
      </c>
      <c r="BG12" s="180" cm="1">
        <f t="array" ref="BG12">_xlfn.XLOOKUP(BG$1,'Copy of PY1 Data(H)'!$A$1:$CZ$1,_xlfn.XLOOKUP($A12,'Copy of PY1 Data(H)'!$A$1:$A$288,'Copy of PY1 Data(H)'!$A$1:$CZ$288))</f>
        <v>0</v>
      </c>
      <c r="BH12" s="180" cm="1">
        <f t="array" ref="BH12">_xlfn.XLOOKUP(BH$1,'Copy of PY1 Data(H)'!$A$1:$CZ$1,_xlfn.XLOOKUP($A12,'Copy of PY1 Data(H)'!$A$1:$A$288,'Copy of PY1 Data(H)'!$A$1:$CZ$288))</f>
        <v>0</v>
      </c>
      <c r="BI12" s="180" cm="1">
        <f t="array" ref="BI12">_xlfn.XLOOKUP(BI$1,'Copy of PY1 Data(H)'!$A$1:$CZ$1,_xlfn.XLOOKUP($A12,'Copy of PY1 Data(H)'!$A$1:$A$288,'Copy of PY1 Data(H)'!$A$1:$CZ$288))</f>
        <v>0</v>
      </c>
      <c r="BJ12" s="180" cm="1">
        <f t="array" ref="BJ12">_xlfn.XLOOKUP(BJ$1,'Copy of PY1 Data(H)'!$A$1:$CZ$1,_xlfn.XLOOKUP($A12,'Copy of PY1 Data(H)'!$A$1:$A$288,'Copy of PY1 Data(H)'!$A$1:$CZ$288))</f>
        <v>0</v>
      </c>
      <c r="BK12" s="180" cm="1">
        <f t="array" ref="BK12">_xlfn.XLOOKUP(BK$1,'Copy of PY1 Data(H)'!$A$1:$CZ$1,_xlfn.XLOOKUP($A12,'Copy of PY1 Data(H)'!$A$1:$A$288,'Copy of PY1 Data(H)'!$A$1:$CZ$288))</f>
        <v>0</v>
      </c>
      <c r="BL12" s="180" cm="1">
        <f t="array" ref="BL12">_xlfn.XLOOKUP(BL$1,'Copy of PY1 Data(H)'!$A$1:$CZ$1,_xlfn.XLOOKUP($A12,'Copy of PY1 Data(H)'!$A$1:$A$288,'Copy of PY1 Data(H)'!$A$1:$CZ$288))</f>
        <v>0</v>
      </c>
      <c r="BM12" s="180" cm="1">
        <f t="array" ref="BM12">_xlfn.XLOOKUP(BM$1,'Copy of PY1 Data(H)'!$A$1:$CZ$1,_xlfn.XLOOKUP($A12,'Copy of PY1 Data(H)'!$A$1:$A$288,'Copy of PY1 Data(H)'!$A$1:$CZ$288))</f>
        <v>0</v>
      </c>
      <c r="BN12" s="180" cm="1">
        <f t="array" ref="BN12">_xlfn.XLOOKUP(BN$1,'Copy of PY1 Data(H)'!$A$1:$CZ$1,_xlfn.XLOOKUP($A12,'Copy of PY1 Data(H)'!$A$1:$A$288,'Copy of PY1 Data(H)'!$A$1:$CZ$288))</f>
        <v>26000</v>
      </c>
      <c r="BO12" s="180" cm="1">
        <f t="array" ref="BO12">_xlfn.XLOOKUP(BO$1,'Copy of PY1 Data(H)'!$A$1:$CZ$1,_xlfn.XLOOKUP($A12,'Copy of PY1 Data(H)'!$A$1:$A$288,'Copy of PY1 Data(H)'!$A$1:$CZ$288))</f>
        <v>0</v>
      </c>
      <c r="BP12" s="180" cm="1">
        <f t="array" ref="BP12">_xlfn.XLOOKUP(BP$1,'Copy of PY1 Data(H)'!$A$1:$CZ$1,_xlfn.XLOOKUP($A12,'Copy of PY1 Data(H)'!$A$1:$A$288,'Copy of PY1 Data(H)'!$A$1:$CZ$288))</f>
        <v>0</v>
      </c>
      <c r="BQ12" s="180" cm="1">
        <f t="array" ref="BQ12">_xlfn.XLOOKUP(BQ$1,'Copy of PY1 Data(H)'!$A$1:$CZ$1,_xlfn.XLOOKUP($A12,'Copy of PY1 Data(H)'!$A$1:$A$288,'Copy of PY1 Data(H)'!$A$1:$CZ$288))</f>
        <v>0</v>
      </c>
      <c r="BR12" s="180" cm="1">
        <f t="array" ref="BR12">_xlfn.XLOOKUP(BR$1,'Copy of PY1 Data(H)'!$A$1:$CZ$1,_xlfn.XLOOKUP($A12,'Copy of PY1 Data(H)'!$A$1:$A$288,'Copy of PY1 Data(H)'!$A$1:$CZ$288))</f>
        <v>0</v>
      </c>
      <c r="BS12" s="180" cm="1">
        <f t="array" ref="BS12">_xlfn.XLOOKUP(BS$1,'Copy of PY1 Data(H)'!$A$1:$CZ$1,_xlfn.XLOOKUP($A12,'Copy of PY1 Data(H)'!$A$1:$A$288,'Copy of PY1 Data(H)'!$A$1:$CZ$288))</f>
        <v>0</v>
      </c>
      <c r="BT12" s="180" cm="1">
        <f t="array" ref="BT12">_xlfn.XLOOKUP(BT$1,'Copy of PY1 Data(H)'!$A$1:$CZ$1,_xlfn.XLOOKUP($A12,'Copy of PY1 Data(H)'!$A$1:$A$288,'Copy of PY1 Data(H)'!$A$1:$CZ$288))</f>
        <v>0</v>
      </c>
      <c r="BU12" s="180" cm="1">
        <f t="array" ref="BU12">_xlfn.XLOOKUP(BU$1,'Copy of PY1 Data(H)'!$A$1:$CZ$1,_xlfn.XLOOKUP($A12,'Copy of PY1 Data(H)'!$A$1:$A$288,'Copy of PY1 Data(H)'!$A$1:$CZ$288))</f>
        <v>863875</v>
      </c>
      <c r="BV12" s="180" cm="1">
        <f t="array" ref="BV12">_xlfn.XLOOKUP(BV$1,'Copy of PY1 Data(H)'!$A$1:$CZ$1,_xlfn.XLOOKUP($A12,'Copy of PY1 Data(H)'!$A$1:$A$288,'Copy of PY1 Data(H)'!$A$1:$CZ$288))</f>
        <v>0</v>
      </c>
      <c r="BW12" s="180" cm="1">
        <f t="array" ref="BW12">_xlfn.XLOOKUP(BW$1,'Copy of PY1 Data(H)'!$A$1:$CZ$1,_xlfn.XLOOKUP($A12,'Copy of PY1 Data(H)'!$A$1:$A$288,'Copy of PY1 Data(H)'!$A$1:$CZ$288))</f>
        <v>0</v>
      </c>
      <c r="BX12" s="180" cm="1">
        <f t="array" ref="BX12">_xlfn.XLOOKUP(BX$1,'Copy of PY1 Data(H)'!$A$1:$CZ$1,_xlfn.XLOOKUP($A12,'Copy of PY1 Data(H)'!$A$1:$A$288,'Copy of PY1 Data(H)'!$A$1:$CZ$288))</f>
        <v>0</v>
      </c>
      <c r="BY12" s="180" cm="1">
        <f t="array" ref="BY12">_xlfn.XLOOKUP(BY$1,'Copy of PY1 Data(H)'!$A$1:$CZ$1,_xlfn.XLOOKUP($A12,'Copy of PY1 Data(H)'!$A$1:$A$288,'Copy of PY1 Data(H)'!$A$1:$CZ$288))</f>
        <v>0</v>
      </c>
      <c r="BZ12" s="180" cm="1">
        <f t="array" ref="BZ12">_xlfn.XLOOKUP(BZ$1,'Copy of PY1 Data(H)'!$A$1:$CZ$1,_xlfn.XLOOKUP($A12,'Copy of PY1 Data(H)'!$A$1:$A$288,'Copy of PY1 Data(H)'!$A$1:$CZ$288))</f>
        <v>0</v>
      </c>
      <c r="CA12" s="180" cm="1">
        <f t="array" ref="CA12">_xlfn.XLOOKUP(CA$1,'Copy of PY1 Data(H)'!$A$1:$CZ$1,_xlfn.XLOOKUP($A12,'Copy of PY1 Data(H)'!$A$1:$A$288,'Copy of PY1 Data(H)'!$A$1:$CZ$288))</f>
        <v>0</v>
      </c>
      <c r="CB12" s="180" cm="1">
        <f t="array" ref="CB12">_xlfn.XLOOKUP(CB$1,'Copy of PY1 Data(H)'!$A$1:$CZ$1,_xlfn.XLOOKUP($A12,'Copy of PY1 Data(H)'!$A$1:$A$288,'Copy of PY1 Data(H)'!$A$1:$CZ$288))</f>
        <v>0</v>
      </c>
      <c r="CC12" s="180" cm="1">
        <f t="array" ref="CC12">_xlfn.XLOOKUP(CC$1,'Copy of PY1 Data(H)'!$A$1:$CZ$1,_xlfn.XLOOKUP($A12,'Copy of PY1 Data(H)'!$A$1:$A$288,'Copy of PY1 Data(H)'!$A$1:$CZ$288))</f>
        <v>0</v>
      </c>
      <c r="CD12" s="180" cm="1">
        <f t="array" ref="CD12">_xlfn.XLOOKUP(CD$1,'Copy of PY1 Data(H)'!$A$1:$CZ$1,_xlfn.XLOOKUP($A12,'Copy of PY1 Data(H)'!$A$1:$A$288,'Copy of PY1 Data(H)'!$A$1:$CZ$288))</f>
        <v>0</v>
      </c>
    </row>
    <row r="13" spans="1:82" x14ac:dyDescent="0.3">
      <c r="A13" s="180">
        <v>631</v>
      </c>
      <c r="C13" s="180"/>
      <c r="D13" s="180" cm="1">
        <f t="array" ref="D13">_xlfn.XLOOKUP(D$1,'Copy of PY1 Data(H)'!$A$1:$CZ$1,_xlfn.XLOOKUP($A13,'Copy of PY1 Data(H)'!$A$1:$A$288,'Copy of PY1 Data(H)'!$A$1:$CZ$288))</f>
        <v>0</v>
      </c>
      <c r="E13" s="180" cm="1">
        <f t="array" ref="E13">_xlfn.XLOOKUP(E$1,'Copy of PY1 Data(H)'!$A$1:$CZ$1,_xlfn.XLOOKUP($A13,'Copy of PY1 Data(H)'!$A$1:$A$288,'Copy of PY1 Data(H)'!$A$1:$CZ$288))</f>
        <v>0</v>
      </c>
      <c r="F13" s="180" cm="1">
        <f t="array" ref="F13">_xlfn.XLOOKUP(F$1,'Copy of PY1 Data(H)'!$A$1:$CZ$1,_xlfn.XLOOKUP($A13,'Copy of PY1 Data(H)'!$A$1:$A$288,'Copy of PY1 Data(H)'!$A$1:$CZ$288))</f>
        <v>0</v>
      </c>
      <c r="G13" s="180" cm="1">
        <f t="array" ref="G13">_xlfn.XLOOKUP(G$1,'Copy of PY1 Data(H)'!$A$1:$CZ$1,_xlfn.XLOOKUP($A13,'Copy of PY1 Data(H)'!$A$1:$A$288,'Copy of PY1 Data(H)'!$A$1:$CZ$288))</f>
        <v>0</v>
      </c>
      <c r="H13" s="180" cm="1">
        <f t="array" ref="H13">_xlfn.XLOOKUP(H$1,'Copy of PY1 Data(H)'!$A$1:$CZ$1,_xlfn.XLOOKUP($A13,'Copy of PY1 Data(H)'!$A$1:$A$288,'Copy of PY1 Data(H)'!$A$1:$CZ$288))</f>
        <v>0</v>
      </c>
      <c r="I13" s="180" cm="1">
        <f t="array" ref="I13">_xlfn.XLOOKUP(I$1,'Copy of PY1 Data(H)'!$A$1:$CZ$1,_xlfn.XLOOKUP($A13,'Copy of PY1 Data(H)'!$A$1:$A$288,'Copy of PY1 Data(H)'!$A$1:$CZ$288))</f>
        <v>0</v>
      </c>
      <c r="J13" s="180" cm="1">
        <f t="array" ref="J13">_xlfn.XLOOKUP(J$1,'Copy of PY1 Data(H)'!$A$1:$CZ$1,_xlfn.XLOOKUP($A13,'Copy of PY1 Data(H)'!$A$1:$A$288,'Copy of PY1 Data(H)'!$A$1:$CZ$288))</f>
        <v>0</v>
      </c>
      <c r="K13" s="180" cm="1">
        <f t="array" ref="K13">_xlfn.XLOOKUP(K$1,'Copy of PY1 Data(H)'!$A$1:$CZ$1,_xlfn.XLOOKUP($A13,'Copy of PY1 Data(H)'!$A$1:$A$288,'Copy of PY1 Data(H)'!$A$1:$CZ$288))</f>
        <v>0</v>
      </c>
      <c r="L13" s="180" cm="1">
        <f t="array" ref="L13">_xlfn.XLOOKUP(L$1,'Copy of PY1 Data(H)'!$A$1:$CZ$1,_xlfn.XLOOKUP($A13,'Copy of PY1 Data(H)'!$A$1:$A$288,'Copy of PY1 Data(H)'!$A$1:$CZ$288))</f>
        <v>0</v>
      </c>
      <c r="M13" s="180" cm="1">
        <f t="array" ref="M13">_xlfn.XLOOKUP(M$1,'Copy of PY1 Data(H)'!$A$1:$CZ$1,_xlfn.XLOOKUP($A13,'Copy of PY1 Data(H)'!$A$1:$A$288,'Copy of PY1 Data(H)'!$A$1:$CZ$288))</f>
        <v>0</v>
      </c>
      <c r="N13" s="180" cm="1">
        <f t="array" ref="N13">_xlfn.XLOOKUP(N$1,'Copy of PY1 Data(H)'!$A$1:$CZ$1,_xlfn.XLOOKUP($A13,'Copy of PY1 Data(H)'!$A$1:$A$288,'Copy of PY1 Data(H)'!$A$1:$CZ$288))</f>
        <v>0</v>
      </c>
      <c r="O13" s="180" cm="1">
        <f t="array" ref="O13">_xlfn.XLOOKUP(O$1,'Copy of PY1 Data(H)'!$A$1:$CZ$1,_xlfn.XLOOKUP($A13,'Copy of PY1 Data(H)'!$A$1:$A$288,'Copy of PY1 Data(H)'!$A$1:$CZ$288))</f>
        <v>0</v>
      </c>
      <c r="P13" s="180" cm="1">
        <f t="array" ref="P13">_xlfn.XLOOKUP(P$1,'Copy of PY1 Data(H)'!$A$1:$CZ$1,_xlfn.XLOOKUP($A13,'Copy of PY1 Data(H)'!$A$1:$A$288,'Copy of PY1 Data(H)'!$A$1:$CZ$288))</f>
        <v>0</v>
      </c>
      <c r="Q13" s="180" cm="1">
        <f t="array" ref="Q13">_xlfn.XLOOKUP(Q$1,'Copy of PY1 Data(H)'!$A$1:$CZ$1,_xlfn.XLOOKUP($A13,'Copy of PY1 Data(H)'!$A$1:$A$288,'Copy of PY1 Data(H)'!$A$1:$CZ$288))</f>
        <v>0</v>
      </c>
      <c r="R13" s="180" cm="1">
        <f t="array" ref="R13">_xlfn.XLOOKUP(R$1,'Copy of PY1 Data(H)'!$A$1:$CZ$1,_xlfn.XLOOKUP($A13,'Copy of PY1 Data(H)'!$A$1:$A$288,'Copy of PY1 Data(H)'!$A$1:$CZ$288))</f>
        <v>0</v>
      </c>
      <c r="S13" s="180" cm="1">
        <f t="array" ref="S13">_xlfn.XLOOKUP(S$1,'Copy of PY1 Data(H)'!$A$1:$CZ$1,_xlfn.XLOOKUP($A13,'Copy of PY1 Data(H)'!$A$1:$A$288,'Copy of PY1 Data(H)'!$A$1:$CZ$288))</f>
        <v>0</v>
      </c>
      <c r="T13" s="180" cm="1">
        <f t="array" ref="T13">_xlfn.XLOOKUP(T$1,'Copy of PY1 Data(H)'!$A$1:$CZ$1,_xlfn.XLOOKUP($A13,'Copy of PY1 Data(H)'!$A$1:$A$288,'Copy of PY1 Data(H)'!$A$1:$CZ$288))</f>
        <v>0</v>
      </c>
      <c r="U13" s="180" cm="1">
        <f t="array" ref="U13">_xlfn.XLOOKUP(U$1,'Copy of PY1 Data(H)'!$A$1:$CZ$1,_xlfn.XLOOKUP($A13,'Copy of PY1 Data(H)'!$A$1:$A$288,'Copy of PY1 Data(H)'!$A$1:$CZ$288))</f>
        <v>0</v>
      </c>
      <c r="V13" s="180" cm="1">
        <f t="array" ref="V13">_xlfn.XLOOKUP(V$1,'Copy of PY1 Data(H)'!$A$1:$CZ$1,_xlfn.XLOOKUP($A13,'Copy of PY1 Data(H)'!$A$1:$A$288,'Copy of PY1 Data(H)'!$A$1:$CZ$288))</f>
        <v>0</v>
      </c>
      <c r="W13" s="180" cm="1">
        <f t="array" ref="W13">_xlfn.XLOOKUP(W$1,'Copy of PY1 Data(H)'!$A$1:$CZ$1,_xlfn.XLOOKUP($A13,'Copy of PY1 Data(H)'!$A$1:$A$288,'Copy of PY1 Data(H)'!$A$1:$CZ$288))</f>
        <v>0</v>
      </c>
      <c r="X13" s="180" cm="1">
        <f t="array" ref="X13">_xlfn.XLOOKUP(X$1,'Copy of PY1 Data(H)'!$A$1:$CZ$1,_xlfn.XLOOKUP($A13,'Copy of PY1 Data(H)'!$A$1:$A$288,'Copy of PY1 Data(H)'!$A$1:$CZ$288))</f>
        <v>0</v>
      </c>
      <c r="Y13" s="180" cm="1">
        <f t="array" ref="Y13">_xlfn.XLOOKUP(Y$1,'Copy of PY1 Data(H)'!$A$1:$CZ$1,_xlfn.XLOOKUP($A13,'Copy of PY1 Data(H)'!$A$1:$A$288,'Copy of PY1 Data(H)'!$A$1:$CZ$288))</f>
        <v>0</v>
      </c>
      <c r="Z13" s="180" cm="1">
        <f t="array" ref="Z13">_xlfn.XLOOKUP(Z$1,'Copy of PY1 Data(H)'!$A$1:$CZ$1,_xlfn.XLOOKUP($A13,'Copy of PY1 Data(H)'!$A$1:$A$288,'Copy of PY1 Data(H)'!$A$1:$CZ$288))</f>
        <v>0</v>
      </c>
      <c r="AA13" s="180" cm="1">
        <f t="array" ref="AA13">_xlfn.XLOOKUP(AA$1,'Copy of PY1 Data(H)'!$A$1:$CZ$1,_xlfn.XLOOKUP($A13,'Copy of PY1 Data(H)'!$A$1:$A$288,'Copy of PY1 Data(H)'!$A$1:$CZ$288))</f>
        <v>0</v>
      </c>
      <c r="AB13" s="180" cm="1">
        <f t="array" ref="AB13">_xlfn.XLOOKUP(AB$1,'Copy of PY1 Data(H)'!$A$1:$CZ$1,_xlfn.XLOOKUP($A13,'Copy of PY1 Data(H)'!$A$1:$A$288,'Copy of PY1 Data(H)'!$A$1:$CZ$288))</f>
        <v>0</v>
      </c>
      <c r="AC13" s="180" cm="1">
        <f t="array" ref="AC13">_xlfn.XLOOKUP(AC$1,'Copy of PY1 Data(H)'!$A$1:$CZ$1,_xlfn.XLOOKUP($A13,'Copy of PY1 Data(H)'!$A$1:$A$288,'Copy of PY1 Data(H)'!$A$1:$CZ$288))</f>
        <v>0</v>
      </c>
      <c r="AD13" s="180" cm="1">
        <f t="array" ref="AD13">_xlfn.XLOOKUP(AD$1,'Copy of PY1 Data(H)'!$A$1:$CZ$1,_xlfn.XLOOKUP($A13,'Copy of PY1 Data(H)'!$A$1:$A$288,'Copy of PY1 Data(H)'!$A$1:$CZ$288))</f>
        <v>0</v>
      </c>
      <c r="AE13" s="180" cm="1">
        <f t="array" ref="AE13">_xlfn.XLOOKUP(AE$1,'Copy of PY1 Data(H)'!$A$1:$CZ$1,_xlfn.XLOOKUP($A13,'Copy of PY1 Data(H)'!$A$1:$A$288,'Copy of PY1 Data(H)'!$A$1:$CZ$288))</f>
        <v>0</v>
      </c>
      <c r="AF13" s="180" cm="1">
        <f t="array" ref="AF13">_xlfn.XLOOKUP(AF$1,'Copy of PY1 Data(H)'!$A$1:$CZ$1,_xlfn.XLOOKUP($A13,'Copy of PY1 Data(H)'!$A$1:$A$288,'Copy of PY1 Data(H)'!$A$1:$CZ$288))</f>
        <v>0</v>
      </c>
      <c r="AG13" s="180" cm="1">
        <f t="array" ref="AG13">_xlfn.XLOOKUP(AG$1,'Copy of PY1 Data(H)'!$A$1:$CZ$1,_xlfn.XLOOKUP($A13,'Copy of PY1 Data(H)'!$A$1:$A$288,'Copy of PY1 Data(H)'!$A$1:$CZ$288))</f>
        <v>0</v>
      </c>
      <c r="AH13" s="180" cm="1">
        <f t="array" ref="AH13">_xlfn.XLOOKUP(AH$1,'Copy of PY1 Data(H)'!$A$1:$CZ$1,_xlfn.XLOOKUP($A13,'Copy of PY1 Data(H)'!$A$1:$A$288,'Copy of PY1 Data(H)'!$A$1:$CZ$288))</f>
        <v>0</v>
      </c>
      <c r="AI13" s="180" cm="1">
        <f t="array" ref="AI13">_xlfn.XLOOKUP(AI$1,'Copy of PY1 Data(H)'!$A$1:$CZ$1,_xlfn.XLOOKUP($A13,'Copy of PY1 Data(H)'!$A$1:$A$288,'Copy of PY1 Data(H)'!$A$1:$CZ$288))</f>
        <v>0</v>
      </c>
      <c r="AJ13" s="180" cm="1">
        <f t="array" ref="AJ13">_xlfn.XLOOKUP(AJ$1,'Copy of PY1 Data(H)'!$A$1:$CZ$1,_xlfn.XLOOKUP($A13,'Copy of PY1 Data(H)'!$A$1:$A$288,'Copy of PY1 Data(H)'!$A$1:$CZ$288))</f>
        <v>0</v>
      </c>
      <c r="AK13" s="180" cm="1">
        <f t="array" ref="AK13">_xlfn.XLOOKUP(AK$1,'Copy of PY1 Data(H)'!$A$1:$CZ$1,_xlfn.XLOOKUP($A13,'Copy of PY1 Data(H)'!$A$1:$A$288,'Copy of PY1 Data(H)'!$A$1:$CZ$288))</f>
        <v>0</v>
      </c>
      <c r="AL13" s="180" cm="1">
        <f t="array" ref="AL13">_xlfn.XLOOKUP(AL$1,'Copy of PY1 Data(H)'!$A$1:$CZ$1,_xlfn.XLOOKUP($A13,'Copy of PY1 Data(H)'!$A$1:$A$288,'Copy of PY1 Data(H)'!$A$1:$CZ$288))</f>
        <v>0</v>
      </c>
      <c r="AM13" s="180" cm="1">
        <f t="array" ref="AM13">_xlfn.XLOOKUP(AM$1,'Copy of PY1 Data(H)'!$A$1:$CZ$1,_xlfn.XLOOKUP($A13,'Copy of PY1 Data(H)'!$A$1:$A$288,'Copy of PY1 Data(H)'!$A$1:$CZ$288))</f>
        <v>0</v>
      </c>
      <c r="AN13" s="180" cm="1">
        <f t="array" ref="AN13">_xlfn.XLOOKUP(AN$1,'Copy of PY1 Data(H)'!$A$1:$CZ$1,_xlfn.XLOOKUP($A13,'Copy of PY1 Data(H)'!$A$1:$A$288,'Copy of PY1 Data(H)'!$A$1:$CZ$288))</f>
        <v>0</v>
      </c>
      <c r="AO13" s="180" cm="1">
        <f t="array" ref="AO13">_xlfn.XLOOKUP(AO$1,'Copy of PY1 Data(H)'!$A$1:$CZ$1,_xlfn.XLOOKUP($A13,'Copy of PY1 Data(H)'!$A$1:$A$288,'Copy of PY1 Data(H)'!$A$1:$CZ$288))</f>
        <v>0</v>
      </c>
      <c r="AP13" s="180" cm="1">
        <f t="array" ref="AP13">_xlfn.XLOOKUP(AP$1,'Copy of PY1 Data(H)'!$A$1:$CZ$1,_xlfn.XLOOKUP($A13,'Copy of PY1 Data(H)'!$A$1:$A$288,'Copy of PY1 Data(H)'!$A$1:$CZ$288))</f>
        <v>0</v>
      </c>
      <c r="AQ13" s="180" cm="1">
        <f t="array" ref="AQ13">_xlfn.XLOOKUP(AQ$1,'Copy of PY1 Data(H)'!$A$1:$CZ$1,_xlfn.XLOOKUP($A13,'Copy of PY1 Data(H)'!$A$1:$A$288,'Copy of PY1 Data(H)'!$A$1:$CZ$288))</f>
        <v>0</v>
      </c>
      <c r="AR13" s="180" cm="1">
        <f t="array" ref="AR13">_xlfn.XLOOKUP(AR$1,'Copy of PY1 Data(H)'!$A$1:$CZ$1,_xlfn.XLOOKUP($A13,'Copy of PY1 Data(H)'!$A$1:$A$288,'Copy of PY1 Data(H)'!$A$1:$CZ$288))</f>
        <v>0</v>
      </c>
      <c r="AS13" s="180" cm="1">
        <f t="array" ref="AS13">_xlfn.XLOOKUP(AS$1,'Copy of PY1 Data(H)'!$A$1:$CZ$1,_xlfn.XLOOKUP($A13,'Copy of PY1 Data(H)'!$A$1:$A$288,'Copy of PY1 Data(H)'!$A$1:$CZ$288))</f>
        <v>0</v>
      </c>
      <c r="AT13" s="180" cm="1">
        <f t="array" ref="AT13">_xlfn.XLOOKUP(AT$1,'Copy of PY1 Data(H)'!$A$1:$CZ$1,_xlfn.XLOOKUP($A13,'Copy of PY1 Data(H)'!$A$1:$A$288,'Copy of PY1 Data(H)'!$A$1:$CZ$288))</f>
        <v>0</v>
      </c>
      <c r="AU13" s="180" cm="1">
        <f t="array" ref="AU13">_xlfn.XLOOKUP(AU$1,'Copy of PY1 Data(H)'!$A$1:$CZ$1,_xlfn.XLOOKUP($A13,'Copy of PY1 Data(H)'!$A$1:$A$288,'Copy of PY1 Data(H)'!$A$1:$CZ$288))</f>
        <v>0</v>
      </c>
      <c r="AV13" s="180" cm="1">
        <f t="array" ref="AV13">_xlfn.XLOOKUP(AV$1,'Copy of PY1 Data(H)'!$A$1:$CZ$1,_xlfn.XLOOKUP($A13,'Copy of PY1 Data(H)'!$A$1:$A$288,'Copy of PY1 Data(H)'!$A$1:$CZ$288))</f>
        <v>0</v>
      </c>
      <c r="AW13" s="180" cm="1">
        <f t="array" ref="AW13">_xlfn.XLOOKUP(AW$1,'Copy of PY1 Data(H)'!$A$1:$CZ$1,_xlfn.XLOOKUP($A13,'Copy of PY1 Data(H)'!$A$1:$A$288,'Copy of PY1 Data(H)'!$A$1:$CZ$288))</f>
        <v>0</v>
      </c>
      <c r="AX13" s="180" cm="1">
        <f t="array" ref="AX13">_xlfn.XLOOKUP(AX$1,'Copy of PY1 Data(H)'!$A$1:$CZ$1,_xlfn.XLOOKUP($A13,'Copy of PY1 Data(H)'!$A$1:$A$288,'Copy of PY1 Data(H)'!$A$1:$CZ$288))</f>
        <v>0</v>
      </c>
      <c r="AY13" s="180" cm="1">
        <f t="array" ref="AY13">_xlfn.XLOOKUP(AY$1,'Copy of PY1 Data(H)'!$A$1:$CZ$1,_xlfn.XLOOKUP($A13,'Copy of PY1 Data(H)'!$A$1:$A$288,'Copy of PY1 Data(H)'!$A$1:$CZ$288))</f>
        <v>0</v>
      </c>
      <c r="AZ13" s="180" cm="1">
        <f t="array" ref="AZ13">_xlfn.XLOOKUP(AZ$1,'Copy of PY1 Data(H)'!$A$1:$CZ$1,_xlfn.XLOOKUP($A13,'Copy of PY1 Data(H)'!$A$1:$A$288,'Copy of PY1 Data(H)'!$A$1:$CZ$288))</f>
        <v>0</v>
      </c>
      <c r="BA13" s="180" cm="1">
        <f t="array" ref="BA13">_xlfn.XLOOKUP(BA$1,'Copy of PY1 Data(H)'!$A$1:$CZ$1,_xlfn.XLOOKUP($A13,'Copy of PY1 Data(H)'!$A$1:$A$288,'Copy of PY1 Data(H)'!$A$1:$CZ$288))</f>
        <v>0</v>
      </c>
      <c r="BB13" s="180" cm="1">
        <f t="array" ref="BB13">_xlfn.XLOOKUP(BB$1,'Copy of PY1 Data(H)'!$A$1:$CZ$1,_xlfn.XLOOKUP($A13,'Copy of PY1 Data(H)'!$A$1:$A$288,'Copy of PY1 Data(H)'!$A$1:$CZ$288))</f>
        <v>0</v>
      </c>
      <c r="BC13" s="180" cm="1">
        <f t="array" ref="BC13">_xlfn.XLOOKUP(BC$1,'Copy of PY1 Data(H)'!$A$1:$CZ$1,_xlfn.XLOOKUP($A13,'Copy of PY1 Data(H)'!$A$1:$A$288,'Copy of PY1 Data(H)'!$A$1:$CZ$288))</f>
        <v>0</v>
      </c>
      <c r="BD13" s="180" cm="1">
        <f t="array" ref="BD13">_xlfn.XLOOKUP(BD$1,'Copy of PY1 Data(H)'!$A$1:$CZ$1,_xlfn.XLOOKUP($A13,'Copy of PY1 Data(H)'!$A$1:$A$288,'Copy of PY1 Data(H)'!$A$1:$CZ$288))</f>
        <v>0</v>
      </c>
      <c r="BE13" s="180" cm="1">
        <f t="array" ref="BE13">_xlfn.XLOOKUP(BE$1,'Copy of PY1 Data(H)'!$A$1:$CZ$1,_xlfn.XLOOKUP($A13,'Copy of PY1 Data(H)'!$A$1:$A$288,'Copy of PY1 Data(H)'!$A$1:$CZ$288))</f>
        <v>0</v>
      </c>
      <c r="BF13" s="180" cm="1">
        <f t="array" ref="BF13">_xlfn.XLOOKUP(BF$1,'Copy of PY1 Data(H)'!$A$1:$CZ$1,_xlfn.XLOOKUP($A13,'Copy of PY1 Data(H)'!$A$1:$A$288,'Copy of PY1 Data(H)'!$A$1:$CZ$288))</f>
        <v>0</v>
      </c>
      <c r="BG13" s="180" cm="1">
        <f t="array" ref="BG13">_xlfn.XLOOKUP(BG$1,'Copy of PY1 Data(H)'!$A$1:$CZ$1,_xlfn.XLOOKUP($A13,'Copy of PY1 Data(H)'!$A$1:$A$288,'Copy of PY1 Data(H)'!$A$1:$CZ$288))</f>
        <v>0</v>
      </c>
      <c r="BH13" s="180" cm="1">
        <f t="array" ref="BH13">_xlfn.XLOOKUP(BH$1,'Copy of PY1 Data(H)'!$A$1:$CZ$1,_xlfn.XLOOKUP($A13,'Copy of PY1 Data(H)'!$A$1:$A$288,'Copy of PY1 Data(H)'!$A$1:$CZ$288))</f>
        <v>0</v>
      </c>
      <c r="BI13" s="180" cm="1">
        <f t="array" ref="BI13">_xlfn.XLOOKUP(BI$1,'Copy of PY1 Data(H)'!$A$1:$CZ$1,_xlfn.XLOOKUP($A13,'Copy of PY1 Data(H)'!$A$1:$A$288,'Copy of PY1 Data(H)'!$A$1:$CZ$288))</f>
        <v>0</v>
      </c>
      <c r="BJ13" s="180" cm="1">
        <f t="array" ref="BJ13">_xlfn.XLOOKUP(BJ$1,'Copy of PY1 Data(H)'!$A$1:$CZ$1,_xlfn.XLOOKUP($A13,'Copy of PY1 Data(H)'!$A$1:$A$288,'Copy of PY1 Data(H)'!$A$1:$CZ$288))</f>
        <v>0</v>
      </c>
      <c r="BK13" s="180" cm="1">
        <f t="array" ref="BK13">_xlfn.XLOOKUP(BK$1,'Copy of PY1 Data(H)'!$A$1:$CZ$1,_xlfn.XLOOKUP($A13,'Copy of PY1 Data(H)'!$A$1:$A$288,'Copy of PY1 Data(H)'!$A$1:$CZ$288))</f>
        <v>0</v>
      </c>
      <c r="BL13" s="180" cm="1">
        <f t="array" ref="BL13">_xlfn.XLOOKUP(BL$1,'Copy of PY1 Data(H)'!$A$1:$CZ$1,_xlfn.XLOOKUP($A13,'Copy of PY1 Data(H)'!$A$1:$A$288,'Copy of PY1 Data(H)'!$A$1:$CZ$288))</f>
        <v>0</v>
      </c>
      <c r="BM13" s="180" cm="1">
        <f t="array" ref="BM13">_xlfn.XLOOKUP(BM$1,'Copy of PY1 Data(H)'!$A$1:$CZ$1,_xlfn.XLOOKUP($A13,'Copy of PY1 Data(H)'!$A$1:$A$288,'Copy of PY1 Data(H)'!$A$1:$CZ$288))</f>
        <v>0</v>
      </c>
      <c r="BN13" s="180" cm="1">
        <f t="array" ref="BN13">_xlfn.XLOOKUP(BN$1,'Copy of PY1 Data(H)'!$A$1:$CZ$1,_xlfn.XLOOKUP($A13,'Copy of PY1 Data(H)'!$A$1:$A$288,'Copy of PY1 Data(H)'!$A$1:$CZ$288))</f>
        <v>0</v>
      </c>
      <c r="BO13" s="180" cm="1">
        <f t="array" ref="BO13">_xlfn.XLOOKUP(BO$1,'Copy of PY1 Data(H)'!$A$1:$CZ$1,_xlfn.XLOOKUP($A13,'Copy of PY1 Data(H)'!$A$1:$A$288,'Copy of PY1 Data(H)'!$A$1:$CZ$288))</f>
        <v>0</v>
      </c>
      <c r="BP13" s="180" cm="1">
        <f t="array" ref="BP13">_xlfn.XLOOKUP(BP$1,'Copy of PY1 Data(H)'!$A$1:$CZ$1,_xlfn.XLOOKUP($A13,'Copy of PY1 Data(H)'!$A$1:$A$288,'Copy of PY1 Data(H)'!$A$1:$CZ$288))</f>
        <v>0</v>
      </c>
      <c r="BQ13" s="180" cm="1">
        <f t="array" ref="BQ13">_xlfn.XLOOKUP(BQ$1,'Copy of PY1 Data(H)'!$A$1:$CZ$1,_xlfn.XLOOKUP($A13,'Copy of PY1 Data(H)'!$A$1:$A$288,'Copy of PY1 Data(H)'!$A$1:$CZ$288))</f>
        <v>0</v>
      </c>
      <c r="BR13" s="180" cm="1">
        <f t="array" ref="BR13">_xlfn.XLOOKUP(BR$1,'Copy of PY1 Data(H)'!$A$1:$CZ$1,_xlfn.XLOOKUP($A13,'Copy of PY1 Data(H)'!$A$1:$A$288,'Copy of PY1 Data(H)'!$A$1:$CZ$288))</f>
        <v>0</v>
      </c>
      <c r="BS13" s="180" cm="1">
        <f t="array" ref="BS13">_xlfn.XLOOKUP(BS$1,'Copy of PY1 Data(H)'!$A$1:$CZ$1,_xlfn.XLOOKUP($A13,'Copy of PY1 Data(H)'!$A$1:$A$288,'Copy of PY1 Data(H)'!$A$1:$CZ$288))</f>
        <v>0</v>
      </c>
      <c r="BT13" s="180" cm="1">
        <f t="array" ref="BT13">_xlfn.XLOOKUP(BT$1,'Copy of PY1 Data(H)'!$A$1:$CZ$1,_xlfn.XLOOKUP($A13,'Copy of PY1 Data(H)'!$A$1:$A$288,'Copy of PY1 Data(H)'!$A$1:$CZ$288))</f>
        <v>0</v>
      </c>
      <c r="BU13" s="180" cm="1">
        <f t="array" ref="BU13">_xlfn.XLOOKUP(BU$1,'Copy of PY1 Data(H)'!$A$1:$CZ$1,_xlfn.XLOOKUP($A13,'Copy of PY1 Data(H)'!$A$1:$A$288,'Copy of PY1 Data(H)'!$A$1:$CZ$288))</f>
        <v>0</v>
      </c>
      <c r="BV13" s="180" cm="1">
        <f t="array" ref="BV13">_xlfn.XLOOKUP(BV$1,'Copy of PY1 Data(H)'!$A$1:$CZ$1,_xlfn.XLOOKUP($A13,'Copy of PY1 Data(H)'!$A$1:$A$288,'Copy of PY1 Data(H)'!$A$1:$CZ$288))</f>
        <v>0</v>
      </c>
      <c r="BW13" s="180" cm="1">
        <f t="array" ref="BW13">_xlfn.XLOOKUP(BW$1,'Copy of PY1 Data(H)'!$A$1:$CZ$1,_xlfn.XLOOKUP($A13,'Copy of PY1 Data(H)'!$A$1:$A$288,'Copy of PY1 Data(H)'!$A$1:$CZ$288))</f>
        <v>0</v>
      </c>
      <c r="BX13" s="180" cm="1">
        <f t="array" ref="BX13">_xlfn.XLOOKUP(BX$1,'Copy of PY1 Data(H)'!$A$1:$CZ$1,_xlfn.XLOOKUP($A13,'Copy of PY1 Data(H)'!$A$1:$A$288,'Copy of PY1 Data(H)'!$A$1:$CZ$288))</f>
        <v>0</v>
      </c>
      <c r="BY13" s="180" cm="1">
        <f t="array" ref="BY13">_xlfn.XLOOKUP(BY$1,'Copy of PY1 Data(H)'!$A$1:$CZ$1,_xlfn.XLOOKUP($A13,'Copy of PY1 Data(H)'!$A$1:$A$288,'Copy of PY1 Data(H)'!$A$1:$CZ$288))</f>
        <v>0</v>
      </c>
      <c r="BZ13" s="180" cm="1">
        <f t="array" ref="BZ13">_xlfn.XLOOKUP(BZ$1,'Copy of PY1 Data(H)'!$A$1:$CZ$1,_xlfn.XLOOKUP($A13,'Copy of PY1 Data(H)'!$A$1:$A$288,'Copy of PY1 Data(H)'!$A$1:$CZ$288))</f>
        <v>0</v>
      </c>
      <c r="CA13" s="180" cm="1">
        <f t="array" ref="CA13">_xlfn.XLOOKUP(CA$1,'Copy of PY1 Data(H)'!$A$1:$CZ$1,_xlfn.XLOOKUP($A13,'Copy of PY1 Data(H)'!$A$1:$A$288,'Copy of PY1 Data(H)'!$A$1:$CZ$288))</f>
        <v>0</v>
      </c>
      <c r="CB13" s="180" cm="1">
        <f t="array" ref="CB13">_xlfn.XLOOKUP(CB$1,'Copy of PY1 Data(H)'!$A$1:$CZ$1,_xlfn.XLOOKUP($A13,'Copy of PY1 Data(H)'!$A$1:$A$288,'Copy of PY1 Data(H)'!$A$1:$CZ$288))</f>
        <v>0</v>
      </c>
      <c r="CC13" s="180" cm="1">
        <f t="array" ref="CC13">_xlfn.XLOOKUP(CC$1,'Copy of PY1 Data(H)'!$A$1:$CZ$1,_xlfn.XLOOKUP($A13,'Copy of PY1 Data(H)'!$A$1:$A$288,'Copy of PY1 Data(H)'!$A$1:$CZ$288))</f>
        <v>0</v>
      </c>
      <c r="CD13" s="180" cm="1">
        <f t="array" ref="CD13">_xlfn.XLOOKUP(CD$1,'Copy of PY1 Data(H)'!$A$1:$CZ$1,_xlfn.XLOOKUP($A13,'Copy of PY1 Data(H)'!$A$1:$A$288,'Copy of PY1 Data(H)'!$A$1:$CZ$288))</f>
        <v>0</v>
      </c>
    </row>
    <row r="14" spans="1:82" x14ac:dyDescent="0.3">
      <c r="A14" s="180">
        <v>632</v>
      </c>
      <c r="C14" s="180"/>
      <c r="D14" s="180" cm="1">
        <f t="array" ref="D14">_xlfn.XLOOKUP(D$1,'Copy of PY1 Data(H)'!$A$1:$CZ$1,_xlfn.XLOOKUP($A14,'Copy of PY1 Data(H)'!$A$1:$A$288,'Copy of PY1 Data(H)'!$A$1:$CZ$288))</f>
        <v>0</v>
      </c>
      <c r="E14" s="180" cm="1">
        <f t="array" ref="E14">_xlfn.XLOOKUP(E$1,'Copy of PY1 Data(H)'!$A$1:$CZ$1,_xlfn.XLOOKUP($A14,'Copy of PY1 Data(H)'!$A$1:$A$288,'Copy of PY1 Data(H)'!$A$1:$CZ$288))</f>
        <v>0</v>
      </c>
      <c r="F14" s="180" cm="1">
        <f t="array" ref="F14">_xlfn.XLOOKUP(F$1,'Copy of PY1 Data(H)'!$A$1:$CZ$1,_xlfn.XLOOKUP($A14,'Copy of PY1 Data(H)'!$A$1:$A$288,'Copy of PY1 Data(H)'!$A$1:$CZ$288))</f>
        <v>0</v>
      </c>
      <c r="G14" s="180" cm="1">
        <f t="array" ref="G14">_xlfn.XLOOKUP(G$1,'Copy of PY1 Data(H)'!$A$1:$CZ$1,_xlfn.XLOOKUP($A14,'Copy of PY1 Data(H)'!$A$1:$A$288,'Copy of PY1 Data(H)'!$A$1:$CZ$288))</f>
        <v>0</v>
      </c>
      <c r="H14" s="180" cm="1">
        <f t="array" ref="H14">_xlfn.XLOOKUP(H$1,'Copy of PY1 Data(H)'!$A$1:$CZ$1,_xlfn.XLOOKUP($A14,'Copy of PY1 Data(H)'!$A$1:$A$288,'Copy of PY1 Data(H)'!$A$1:$CZ$288))</f>
        <v>0</v>
      </c>
      <c r="I14" s="180" cm="1">
        <f t="array" ref="I14">_xlfn.XLOOKUP(I$1,'Copy of PY1 Data(H)'!$A$1:$CZ$1,_xlfn.XLOOKUP($A14,'Copy of PY1 Data(H)'!$A$1:$A$288,'Copy of PY1 Data(H)'!$A$1:$CZ$288))</f>
        <v>0</v>
      </c>
      <c r="J14" s="180" cm="1">
        <f t="array" ref="J14">_xlfn.XLOOKUP(J$1,'Copy of PY1 Data(H)'!$A$1:$CZ$1,_xlfn.XLOOKUP($A14,'Copy of PY1 Data(H)'!$A$1:$A$288,'Copy of PY1 Data(H)'!$A$1:$CZ$288))</f>
        <v>0</v>
      </c>
      <c r="K14" s="180" cm="1">
        <f t="array" ref="K14">_xlfn.XLOOKUP(K$1,'Copy of PY1 Data(H)'!$A$1:$CZ$1,_xlfn.XLOOKUP($A14,'Copy of PY1 Data(H)'!$A$1:$A$288,'Copy of PY1 Data(H)'!$A$1:$CZ$288))</f>
        <v>0</v>
      </c>
      <c r="L14" s="180" cm="1">
        <f t="array" ref="L14">_xlfn.XLOOKUP(L$1,'Copy of PY1 Data(H)'!$A$1:$CZ$1,_xlfn.XLOOKUP($A14,'Copy of PY1 Data(H)'!$A$1:$A$288,'Copy of PY1 Data(H)'!$A$1:$CZ$288))</f>
        <v>0</v>
      </c>
      <c r="M14" s="180" cm="1">
        <f t="array" ref="M14">_xlfn.XLOOKUP(M$1,'Copy of PY1 Data(H)'!$A$1:$CZ$1,_xlfn.XLOOKUP($A14,'Copy of PY1 Data(H)'!$A$1:$A$288,'Copy of PY1 Data(H)'!$A$1:$CZ$288))</f>
        <v>0</v>
      </c>
      <c r="N14" s="180" cm="1">
        <f t="array" ref="N14">_xlfn.XLOOKUP(N$1,'Copy of PY1 Data(H)'!$A$1:$CZ$1,_xlfn.XLOOKUP($A14,'Copy of PY1 Data(H)'!$A$1:$A$288,'Copy of PY1 Data(H)'!$A$1:$CZ$288))</f>
        <v>0</v>
      </c>
      <c r="O14" s="180" cm="1">
        <f t="array" ref="O14">_xlfn.XLOOKUP(O$1,'Copy of PY1 Data(H)'!$A$1:$CZ$1,_xlfn.XLOOKUP($A14,'Copy of PY1 Data(H)'!$A$1:$A$288,'Copy of PY1 Data(H)'!$A$1:$CZ$288))</f>
        <v>0</v>
      </c>
      <c r="P14" s="180" cm="1">
        <f t="array" ref="P14">_xlfn.XLOOKUP(P$1,'Copy of PY1 Data(H)'!$A$1:$CZ$1,_xlfn.XLOOKUP($A14,'Copy of PY1 Data(H)'!$A$1:$A$288,'Copy of PY1 Data(H)'!$A$1:$CZ$288))</f>
        <v>0</v>
      </c>
      <c r="Q14" s="180" cm="1">
        <f t="array" ref="Q14">_xlfn.XLOOKUP(Q$1,'Copy of PY1 Data(H)'!$A$1:$CZ$1,_xlfn.XLOOKUP($A14,'Copy of PY1 Data(H)'!$A$1:$A$288,'Copy of PY1 Data(H)'!$A$1:$CZ$288))</f>
        <v>0</v>
      </c>
      <c r="R14" s="180" cm="1">
        <f t="array" ref="R14">_xlfn.XLOOKUP(R$1,'Copy of PY1 Data(H)'!$A$1:$CZ$1,_xlfn.XLOOKUP($A14,'Copy of PY1 Data(H)'!$A$1:$A$288,'Copy of PY1 Data(H)'!$A$1:$CZ$288))</f>
        <v>0</v>
      </c>
      <c r="S14" s="180" cm="1">
        <f t="array" ref="S14">_xlfn.XLOOKUP(S$1,'Copy of PY1 Data(H)'!$A$1:$CZ$1,_xlfn.XLOOKUP($A14,'Copy of PY1 Data(H)'!$A$1:$A$288,'Copy of PY1 Data(H)'!$A$1:$CZ$288))</f>
        <v>0</v>
      </c>
      <c r="T14" s="180" cm="1">
        <f t="array" ref="T14">_xlfn.XLOOKUP(T$1,'Copy of PY1 Data(H)'!$A$1:$CZ$1,_xlfn.XLOOKUP($A14,'Copy of PY1 Data(H)'!$A$1:$A$288,'Copy of PY1 Data(H)'!$A$1:$CZ$288))</f>
        <v>0</v>
      </c>
      <c r="U14" s="180" cm="1">
        <f t="array" ref="U14">_xlfn.XLOOKUP(U$1,'Copy of PY1 Data(H)'!$A$1:$CZ$1,_xlfn.XLOOKUP($A14,'Copy of PY1 Data(H)'!$A$1:$A$288,'Copy of PY1 Data(H)'!$A$1:$CZ$288))</f>
        <v>0</v>
      </c>
      <c r="V14" s="180" cm="1">
        <f t="array" ref="V14">_xlfn.XLOOKUP(V$1,'Copy of PY1 Data(H)'!$A$1:$CZ$1,_xlfn.XLOOKUP($A14,'Copy of PY1 Data(H)'!$A$1:$A$288,'Copy of PY1 Data(H)'!$A$1:$CZ$288))</f>
        <v>0</v>
      </c>
      <c r="W14" s="180" cm="1">
        <f t="array" ref="W14">_xlfn.XLOOKUP(W$1,'Copy of PY1 Data(H)'!$A$1:$CZ$1,_xlfn.XLOOKUP($A14,'Copy of PY1 Data(H)'!$A$1:$A$288,'Copy of PY1 Data(H)'!$A$1:$CZ$288))</f>
        <v>0</v>
      </c>
      <c r="X14" s="180" cm="1">
        <f t="array" ref="X14">_xlfn.XLOOKUP(X$1,'Copy of PY1 Data(H)'!$A$1:$CZ$1,_xlfn.XLOOKUP($A14,'Copy of PY1 Data(H)'!$A$1:$A$288,'Copy of PY1 Data(H)'!$A$1:$CZ$288))</f>
        <v>0</v>
      </c>
      <c r="Y14" s="180" cm="1">
        <f t="array" ref="Y14">_xlfn.XLOOKUP(Y$1,'Copy of PY1 Data(H)'!$A$1:$CZ$1,_xlfn.XLOOKUP($A14,'Copy of PY1 Data(H)'!$A$1:$A$288,'Copy of PY1 Data(H)'!$A$1:$CZ$288))</f>
        <v>0</v>
      </c>
      <c r="Z14" s="180" cm="1">
        <f t="array" ref="Z14">_xlfn.XLOOKUP(Z$1,'Copy of PY1 Data(H)'!$A$1:$CZ$1,_xlfn.XLOOKUP($A14,'Copy of PY1 Data(H)'!$A$1:$A$288,'Copy of PY1 Data(H)'!$A$1:$CZ$288))</f>
        <v>0</v>
      </c>
      <c r="AA14" s="180" cm="1">
        <f t="array" ref="AA14">_xlfn.XLOOKUP(AA$1,'Copy of PY1 Data(H)'!$A$1:$CZ$1,_xlfn.XLOOKUP($A14,'Copy of PY1 Data(H)'!$A$1:$A$288,'Copy of PY1 Data(H)'!$A$1:$CZ$288))</f>
        <v>0</v>
      </c>
      <c r="AB14" s="180" cm="1">
        <f t="array" ref="AB14">_xlfn.XLOOKUP(AB$1,'Copy of PY1 Data(H)'!$A$1:$CZ$1,_xlfn.XLOOKUP($A14,'Copy of PY1 Data(H)'!$A$1:$A$288,'Copy of PY1 Data(H)'!$A$1:$CZ$288))</f>
        <v>0</v>
      </c>
      <c r="AC14" s="180" cm="1">
        <f t="array" ref="AC14">_xlfn.XLOOKUP(AC$1,'Copy of PY1 Data(H)'!$A$1:$CZ$1,_xlfn.XLOOKUP($A14,'Copy of PY1 Data(H)'!$A$1:$A$288,'Copy of PY1 Data(H)'!$A$1:$CZ$288))</f>
        <v>0</v>
      </c>
      <c r="AD14" s="180" cm="1">
        <f t="array" ref="AD14">_xlfn.XLOOKUP(AD$1,'Copy of PY1 Data(H)'!$A$1:$CZ$1,_xlfn.XLOOKUP($A14,'Copy of PY1 Data(H)'!$A$1:$A$288,'Copy of PY1 Data(H)'!$A$1:$CZ$288))</f>
        <v>0</v>
      </c>
      <c r="AE14" s="180" cm="1">
        <f t="array" ref="AE14">_xlfn.XLOOKUP(AE$1,'Copy of PY1 Data(H)'!$A$1:$CZ$1,_xlfn.XLOOKUP($A14,'Copy of PY1 Data(H)'!$A$1:$A$288,'Copy of PY1 Data(H)'!$A$1:$CZ$288))</f>
        <v>0</v>
      </c>
      <c r="AF14" s="180" cm="1">
        <f t="array" ref="AF14">_xlfn.XLOOKUP(AF$1,'Copy of PY1 Data(H)'!$A$1:$CZ$1,_xlfn.XLOOKUP($A14,'Copy of PY1 Data(H)'!$A$1:$A$288,'Copy of PY1 Data(H)'!$A$1:$CZ$288))</f>
        <v>0</v>
      </c>
      <c r="AG14" s="180" cm="1">
        <f t="array" ref="AG14">_xlfn.XLOOKUP(AG$1,'Copy of PY1 Data(H)'!$A$1:$CZ$1,_xlfn.XLOOKUP($A14,'Copy of PY1 Data(H)'!$A$1:$A$288,'Copy of PY1 Data(H)'!$A$1:$CZ$288))</f>
        <v>0</v>
      </c>
      <c r="AH14" s="180" cm="1">
        <f t="array" ref="AH14">_xlfn.XLOOKUP(AH$1,'Copy of PY1 Data(H)'!$A$1:$CZ$1,_xlfn.XLOOKUP($A14,'Copy of PY1 Data(H)'!$A$1:$A$288,'Copy of PY1 Data(H)'!$A$1:$CZ$288))</f>
        <v>0</v>
      </c>
      <c r="AI14" s="180" cm="1">
        <f t="array" ref="AI14">_xlfn.XLOOKUP(AI$1,'Copy of PY1 Data(H)'!$A$1:$CZ$1,_xlfn.XLOOKUP($A14,'Copy of PY1 Data(H)'!$A$1:$A$288,'Copy of PY1 Data(H)'!$A$1:$CZ$288))</f>
        <v>0</v>
      </c>
      <c r="AJ14" s="180" cm="1">
        <f t="array" ref="AJ14">_xlfn.XLOOKUP(AJ$1,'Copy of PY1 Data(H)'!$A$1:$CZ$1,_xlfn.XLOOKUP($A14,'Copy of PY1 Data(H)'!$A$1:$A$288,'Copy of PY1 Data(H)'!$A$1:$CZ$288))</f>
        <v>0</v>
      </c>
      <c r="AK14" s="180" cm="1">
        <f t="array" ref="AK14">_xlfn.XLOOKUP(AK$1,'Copy of PY1 Data(H)'!$A$1:$CZ$1,_xlfn.XLOOKUP($A14,'Copy of PY1 Data(H)'!$A$1:$A$288,'Copy of PY1 Data(H)'!$A$1:$CZ$288))</f>
        <v>0</v>
      </c>
      <c r="AL14" s="180" cm="1">
        <f t="array" ref="AL14">_xlfn.XLOOKUP(AL$1,'Copy of PY1 Data(H)'!$A$1:$CZ$1,_xlfn.XLOOKUP($A14,'Copy of PY1 Data(H)'!$A$1:$A$288,'Copy of PY1 Data(H)'!$A$1:$CZ$288))</f>
        <v>0</v>
      </c>
      <c r="AM14" s="180" cm="1">
        <f t="array" ref="AM14">_xlfn.XLOOKUP(AM$1,'Copy of PY1 Data(H)'!$A$1:$CZ$1,_xlfn.XLOOKUP($A14,'Copy of PY1 Data(H)'!$A$1:$A$288,'Copy of PY1 Data(H)'!$A$1:$CZ$288))</f>
        <v>0</v>
      </c>
      <c r="AN14" s="180" cm="1">
        <f t="array" ref="AN14">_xlfn.XLOOKUP(AN$1,'Copy of PY1 Data(H)'!$A$1:$CZ$1,_xlfn.XLOOKUP($A14,'Copy of PY1 Data(H)'!$A$1:$A$288,'Copy of PY1 Data(H)'!$A$1:$CZ$288))</f>
        <v>0</v>
      </c>
      <c r="AO14" s="180" cm="1">
        <f t="array" ref="AO14">_xlfn.XLOOKUP(AO$1,'Copy of PY1 Data(H)'!$A$1:$CZ$1,_xlfn.XLOOKUP($A14,'Copy of PY1 Data(H)'!$A$1:$A$288,'Copy of PY1 Data(H)'!$A$1:$CZ$288))</f>
        <v>0</v>
      </c>
      <c r="AP14" s="180" cm="1">
        <f t="array" ref="AP14">_xlfn.XLOOKUP(AP$1,'Copy of PY1 Data(H)'!$A$1:$CZ$1,_xlfn.XLOOKUP($A14,'Copy of PY1 Data(H)'!$A$1:$A$288,'Copy of PY1 Data(H)'!$A$1:$CZ$288))</f>
        <v>0</v>
      </c>
      <c r="AQ14" s="180" cm="1">
        <f t="array" ref="AQ14">_xlfn.XLOOKUP(AQ$1,'Copy of PY1 Data(H)'!$A$1:$CZ$1,_xlfn.XLOOKUP($A14,'Copy of PY1 Data(H)'!$A$1:$A$288,'Copy of PY1 Data(H)'!$A$1:$CZ$288))</f>
        <v>0</v>
      </c>
      <c r="AR14" s="180" cm="1">
        <f t="array" ref="AR14">_xlfn.XLOOKUP(AR$1,'Copy of PY1 Data(H)'!$A$1:$CZ$1,_xlfn.XLOOKUP($A14,'Copy of PY1 Data(H)'!$A$1:$A$288,'Copy of PY1 Data(H)'!$A$1:$CZ$288))</f>
        <v>0</v>
      </c>
      <c r="AS14" s="180" cm="1">
        <f t="array" ref="AS14">_xlfn.XLOOKUP(AS$1,'Copy of PY1 Data(H)'!$A$1:$CZ$1,_xlfn.XLOOKUP($A14,'Copy of PY1 Data(H)'!$A$1:$A$288,'Copy of PY1 Data(H)'!$A$1:$CZ$288))</f>
        <v>0</v>
      </c>
      <c r="AT14" s="180" cm="1">
        <f t="array" ref="AT14">_xlfn.XLOOKUP(AT$1,'Copy of PY1 Data(H)'!$A$1:$CZ$1,_xlfn.XLOOKUP($A14,'Copy of PY1 Data(H)'!$A$1:$A$288,'Copy of PY1 Data(H)'!$A$1:$CZ$288))</f>
        <v>0</v>
      </c>
      <c r="AU14" s="180" cm="1">
        <f t="array" ref="AU14">_xlfn.XLOOKUP(AU$1,'Copy of PY1 Data(H)'!$A$1:$CZ$1,_xlfn.XLOOKUP($A14,'Copy of PY1 Data(H)'!$A$1:$A$288,'Copy of PY1 Data(H)'!$A$1:$CZ$288))</f>
        <v>0</v>
      </c>
      <c r="AV14" s="180" cm="1">
        <f t="array" ref="AV14">_xlfn.XLOOKUP(AV$1,'Copy of PY1 Data(H)'!$A$1:$CZ$1,_xlfn.XLOOKUP($A14,'Copy of PY1 Data(H)'!$A$1:$A$288,'Copy of PY1 Data(H)'!$A$1:$CZ$288))</f>
        <v>0</v>
      </c>
      <c r="AW14" s="180" cm="1">
        <f t="array" ref="AW14">_xlfn.XLOOKUP(AW$1,'Copy of PY1 Data(H)'!$A$1:$CZ$1,_xlfn.XLOOKUP($A14,'Copy of PY1 Data(H)'!$A$1:$A$288,'Copy of PY1 Data(H)'!$A$1:$CZ$288))</f>
        <v>0</v>
      </c>
      <c r="AX14" s="180" cm="1">
        <f t="array" ref="AX14">_xlfn.XLOOKUP(AX$1,'Copy of PY1 Data(H)'!$A$1:$CZ$1,_xlfn.XLOOKUP($A14,'Copy of PY1 Data(H)'!$A$1:$A$288,'Copy of PY1 Data(H)'!$A$1:$CZ$288))</f>
        <v>0</v>
      </c>
      <c r="AY14" s="180" cm="1">
        <f t="array" ref="AY14">_xlfn.XLOOKUP(AY$1,'Copy of PY1 Data(H)'!$A$1:$CZ$1,_xlfn.XLOOKUP($A14,'Copy of PY1 Data(H)'!$A$1:$A$288,'Copy of PY1 Data(H)'!$A$1:$CZ$288))</f>
        <v>0</v>
      </c>
      <c r="AZ14" s="180" cm="1">
        <f t="array" ref="AZ14">_xlfn.XLOOKUP(AZ$1,'Copy of PY1 Data(H)'!$A$1:$CZ$1,_xlfn.XLOOKUP($A14,'Copy of PY1 Data(H)'!$A$1:$A$288,'Copy of PY1 Data(H)'!$A$1:$CZ$288))</f>
        <v>0</v>
      </c>
      <c r="BA14" s="180" cm="1">
        <f t="array" ref="BA14">_xlfn.XLOOKUP(BA$1,'Copy of PY1 Data(H)'!$A$1:$CZ$1,_xlfn.XLOOKUP($A14,'Copy of PY1 Data(H)'!$A$1:$A$288,'Copy of PY1 Data(H)'!$A$1:$CZ$288))</f>
        <v>0</v>
      </c>
      <c r="BB14" s="180" cm="1">
        <f t="array" ref="BB14">_xlfn.XLOOKUP(BB$1,'Copy of PY1 Data(H)'!$A$1:$CZ$1,_xlfn.XLOOKUP($A14,'Copy of PY1 Data(H)'!$A$1:$A$288,'Copy of PY1 Data(H)'!$A$1:$CZ$288))</f>
        <v>0</v>
      </c>
      <c r="BC14" s="180" cm="1">
        <f t="array" ref="BC14">_xlfn.XLOOKUP(BC$1,'Copy of PY1 Data(H)'!$A$1:$CZ$1,_xlfn.XLOOKUP($A14,'Copy of PY1 Data(H)'!$A$1:$A$288,'Copy of PY1 Data(H)'!$A$1:$CZ$288))</f>
        <v>0</v>
      </c>
      <c r="BD14" s="180" cm="1">
        <f t="array" ref="BD14">_xlfn.XLOOKUP(BD$1,'Copy of PY1 Data(H)'!$A$1:$CZ$1,_xlfn.XLOOKUP($A14,'Copy of PY1 Data(H)'!$A$1:$A$288,'Copy of PY1 Data(H)'!$A$1:$CZ$288))</f>
        <v>0</v>
      </c>
      <c r="BE14" s="180" cm="1">
        <f t="array" ref="BE14">_xlfn.XLOOKUP(BE$1,'Copy of PY1 Data(H)'!$A$1:$CZ$1,_xlfn.XLOOKUP($A14,'Copy of PY1 Data(H)'!$A$1:$A$288,'Copy of PY1 Data(H)'!$A$1:$CZ$288))</f>
        <v>0</v>
      </c>
      <c r="BF14" s="180" cm="1">
        <f t="array" ref="BF14">_xlfn.XLOOKUP(BF$1,'Copy of PY1 Data(H)'!$A$1:$CZ$1,_xlfn.XLOOKUP($A14,'Copy of PY1 Data(H)'!$A$1:$A$288,'Copy of PY1 Data(H)'!$A$1:$CZ$288))</f>
        <v>0</v>
      </c>
      <c r="BG14" s="180" cm="1">
        <f t="array" ref="BG14">_xlfn.XLOOKUP(BG$1,'Copy of PY1 Data(H)'!$A$1:$CZ$1,_xlfn.XLOOKUP($A14,'Copy of PY1 Data(H)'!$A$1:$A$288,'Copy of PY1 Data(H)'!$A$1:$CZ$288))</f>
        <v>0</v>
      </c>
      <c r="BH14" s="180" cm="1">
        <f t="array" ref="BH14">_xlfn.XLOOKUP(BH$1,'Copy of PY1 Data(H)'!$A$1:$CZ$1,_xlfn.XLOOKUP($A14,'Copy of PY1 Data(H)'!$A$1:$A$288,'Copy of PY1 Data(H)'!$A$1:$CZ$288))</f>
        <v>0</v>
      </c>
      <c r="BI14" s="180" cm="1">
        <f t="array" ref="BI14">_xlfn.XLOOKUP(BI$1,'Copy of PY1 Data(H)'!$A$1:$CZ$1,_xlfn.XLOOKUP($A14,'Copy of PY1 Data(H)'!$A$1:$A$288,'Copy of PY1 Data(H)'!$A$1:$CZ$288))</f>
        <v>0</v>
      </c>
      <c r="BJ14" s="180" cm="1">
        <f t="array" ref="BJ14">_xlfn.XLOOKUP(BJ$1,'Copy of PY1 Data(H)'!$A$1:$CZ$1,_xlfn.XLOOKUP($A14,'Copy of PY1 Data(H)'!$A$1:$A$288,'Copy of PY1 Data(H)'!$A$1:$CZ$288))</f>
        <v>0</v>
      </c>
      <c r="BK14" s="180" cm="1">
        <f t="array" ref="BK14">_xlfn.XLOOKUP(BK$1,'Copy of PY1 Data(H)'!$A$1:$CZ$1,_xlfn.XLOOKUP($A14,'Copy of PY1 Data(H)'!$A$1:$A$288,'Copy of PY1 Data(H)'!$A$1:$CZ$288))</f>
        <v>0</v>
      </c>
      <c r="BL14" s="180" cm="1">
        <f t="array" ref="BL14">_xlfn.XLOOKUP(BL$1,'Copy of PY1 Data(H)'!$A$1:$CZ$1,_xlfn.XLOOKUP($A14,'Copy of PY1 Data(H)'!$A$1:$A$288,'Copy of PY1 Data(H)'!$A$1:$CZ$288))</f>
        <v>0</v>
      </c>
      <c r="BM14" s="180" cm="1">
        <f t="array" ref="BM14">_xlfn.XLOOKUP(BM$1,'Copy of PY1 Data(H)'!$A$1:$CZ$1,_xlfn.XLOOKUP($A14,'Copy of PY1 Data(H)'!$A$1:$A$288,'Copy of PY1 Data(H)'!$A$1:$CZ$288))</f>
        <v>0</v>
      </c>
      <c r="BN14" s="180" cm="1">
        <f t="array" ref="BN14">_xlfn.XLOOKUP(BN$1,'Copy of PY1 Data(H)'!$A$1:$CZ$1,_xlfn.XLOOKUP($A14,'Copy of PY1 Data(H)'!$A$1:$A$288,'Copy of PY1 Data(H)'!$A$1:$CZ$288))</f>
        <v>0</v>
      </c>
      <c r="BO14" s="180" cm="1">
        <f t="array" ref="BO14">_xlfn.XLOOKUP(BO$1,'Copy of PY1 Data(H)'!$A$1:$CZ$1,_xlfn.XLOOKUP($A14,'Copy of PY1 Data(H)'!$A$1:$A$288,'Copy of PY1 Data(H)'!$A$1:$CZ$288))</f>
        <v>0</v>
      </c>
      <c r="BP14" s="180" cm="1">
        <f t="array" ref="BP14">_xlfn.XLOOKUP(BP$1,'Copy of PY1 Data(H)'!$A$1:$CZ$1,_xlfn.XLOOKUP($A14,'Copy of PY1 Data(H)'!$A$1:$A$288,'Copy of PY1 Data(H)'!$A$1:$CZ$288))</f>
        <v>0</v>
      </c>
      <c r="BQ14" s="180" cm="1">
        <f t="array" ref="BQ14">_xlfn.XLOOKUP(BQ$1,'Copy of PY1 Data(H)'!$A$1:$CZ$1,_xlfn.XLOOKUP($A14,'Copy of PY1 Data(H)'!$A$1:$A$288,'Copy of PY1 Data(H)'!$A$1:$CZ$288))</f>
        <v>0</v>
      </c>
      <c r="BR14" s="180" cm="1">
        <f t="array" ref="BR14">_xlfn.XLOOKUP(BR$1,'Copy of PY1 Data(H)'!$A$1:$CZ$1,_xlfn.XLOOKUP($A14,'Copy of PY1 Data(H)'!$A$1:$A$288,'Copy of PY1 Data(H)'!$A$1:$CZ$288))</f>
        <v>0</v>
      </c>
      <c r="BS14" s="180" cm="1">
        <f t="array" ref="BS14">_xlfn.XLOOKUP(BS$1,'Copy of PY1 Data(H)'!$A$1:$CZ$1,_xlfn.XLOOKUP($A14,'Copy of PY1 Data(H)'!$A$1:$A$288,'Copy of PY1 Data(H)'!$A$1:$CZ$288))</f>
        <v>0</v>
      </c>
      <c r="BT14" s="180" cm="1">
        <f t="array" ref="BT14">_xlfn.XLOOKUP(BT$1,'Copy of PY1 Data(H)'!$A$1:$CZ$1,_xlfn.XLOOKUP($A14,'Copy of PY1 Data(H)'!$A$1:$A$288,'Copy of PY1 Data(H)'!$A$1:$CZ$288))</f>
        <v>0</v>
      </c>
      <c r="BU14" s="180" cm="1">
        <f t="array" ref="BU14">_xlfn.XLOOKUP(BU$1,'Copy of PY1 Data(H)'!$A$1:$CZ$1,_xlfn.XLOOKUP($A14,'Copy of PY1 Data(H)'!$A$1:$A$288,'Copy of PY1 Data(H)'!$A$1:$CZ$288))</f>
        <v>0</v>
      </c>
      <c r="BV14" s="180" cm="1">
        <f t="array" ref="BV14">_xlfn.XLOOKUP(BV$1,'Copy of PY1 Data(H)'!$A$1:$CZ$1,_xlfn.XLOOKUP($A14,'Copy of PY1 Data(H)'!$A$1:$A$288,'Copy of PY1 Data(H)'!$A$1:$CZ$288))</f>
        <v>0</v>
      </c>
      <c r="BW14" s="180" cm="1">
        <f t="array" ref="BW14">_xlfn.XLOOKUP(BW$1,'Copy of PY1 Data(H)'!$A$1:$CZ$1,_xlfn.XLOOKUP($A14,'Copy of PY1 Data(H)'!$A$1:$A$288,'Copy of PY1 Data(H)'!$A$1:$CZ$288))</f>
        <v>0</v>
      </c>
      <c r="BX14" s="180" cm="1">
        <f t="array" ref="BX14">_xlfn.XLOOKUP(BX$1,'Copy of PY1 Data(H)'!$A$1:$CZ$1,_xlfn.XLOOKUP($A14,'Copy of PY1 Data(H)'!$A$1:$A$288,'Copy of PY1 Data(H)'!$A$1:$CZ$288))</f>
        <v>0</v>
      </c>
      <c r="BY14" s="180" cm="1">
        <f t="array" ref="BY14">_xlfn.XLOOKUP(BY$1,'Copy of PY1 Data(H)'!$A$1:$CZ$1,_xlfn.XLOOKUP($A14,'Copy of PY1 Data(H)'!$A$1:$A$288,'Copy of PY1 Data(H)'!$A$1:$CZ$288))</f>
        <v>0</v>
      </c>
      <c r="BZ14" s="180" cm="1">
        <f t="array" ref="BZ14">_xlfn.XLOOKUP(BZ$1,'Copy of PY1 Data(H)'!$A$1:$CZ$1,_xlfn.XLOOKUP($A14,'Copy of PY1 Data(H)'!$A$1:$A$288,'Copy of PY1 Data(H)'!$A$1:$CZ$288))</f>
        <v>0</v>
      </c>
      <c r="CA14" s="180" cm="1">
        <f t="array" ref="CA14">_xlfn.XLOOKUP(CA$1,'Copy of PY1 Data(H)'!$A$1:$CZ$1,_xlfn.XLOOKUP($A14,'Copy of PY1 Data(H)'!$A$1:$A$288,'Copy of PY1 Data(H)'!$A$1:$CZ$288))</f>
        <v>0</v>
      </c>
      <c r="CB14" s="180" cm="1">
        <f t="array" ref="CB14">_xlfn.XLOOKUP(CB$1,'Copy of PY1 Data(H)'!$A$1:$CZ$1,_xlfn.XLOOKUP($A14,'Copy of PY1 Data(H)'!$A$1:$A$288,'Copy of PY1 Data(H)'!$A$1:$CZ$288))</f>
        <v>0</v>
      </c>
      <c r="CC14" s="180" cm="1">
        <f t="array" ref="CC14">_xlfn.XLOOKUP(CC$1,'Copy of PY1 Data(H)'!$A$1:$CZ$1,_xlfn.XLOOKUP($A14,'Copy of PY1 Data(H)'!$A$1:$A$288,'Copy of PY1 Data(H)'!$A$1:$CZ$288))</f>
        <v>0</v>
      </c>
      <c r="CD14" s="180" cm="1">
        <f t="array" ref="CD14">_xlfn.XLOOKUP(CD$1,'Copy of PY1 Data(H)'!$A$1:$CZ$1,_xlfn.XLOOKUP($A14,'Copy of PY1 Data(H)'!$A$1:$A$288,'Copy of PY1 Data(H)'!$A$1:$CZ$288))</f>
        <v>0</v>
      </c>
    </row>
    <row r="15" spans="1:82" x14ac:dyDescent="0.3">
      <c r="A15" s="180">
        <v>338</v>
      </c>
      <c r="C15" s="180"/>
      <c r="D15" s="180" cm="1">
        <f t="array" ref="D15">_xlfn.XLOOKUP(D$1,'Copy of PY1 Data(H)'!$A$1:$CZ$1,_xlfn.XLOOKUP($A15,'Copy of PY1 Data(H)'!$A$1:$A$288,'Copy of PY1 Data(H)'!$A$1:$CZ$288))</f>
        <v>0</v>
      </c>
      <c r="E15" s="180" cm="1">
        <f t="array" ref="E15">_xlfn.XLOOKUP(E$1,'Copy of PY1 Data(H)'!$A$1:$CZ$1,_xlfn.XLOOKUP($A15,'Copy of PY1 Data(H)'!$A$1:$A$288,'Copy of PY1 Data(H)'!$A$1:$CZ$288))</f>
        <v>6984</v>
      </c>
      <c r="F15" s="180" cm="1">
        <f t="array" ref="F15">_xlfn.XLOOKUP(F$1,'Copy of PY1 Data(H)'!$A$1:$CZ$1,_xlfn.XLOOKUP($A15,'Copy of PY1 Data(H)'!$A$1:$A$288,'Copy of PY1 Data(H)'!$A$1:$CZ$288))</f>
        <v>0</v>
      </c>
      <c r="G15" s="180" cm="1">
        <f t="array" ref="G15">_xlfn.XLOOKUP(G$1,'Copy of PY1 Data(H)'!$A$1:$CZ$1,_xlfn.XLOOKUP($A15,'Copy of PY1 Data(H)'!$A$1:$A$288,'Copy of PY1 Data(H)'!$A$1:$CZ$288))</f>
        <v>766904</v>
      </c>
      <c r="H15" s="180" cm="1">
        <f t="array" ref="H15">_xlfn.XLOOKUP(H$1,'Copy of PY1 Data(H)'!$A$1:$CZ$1,_xlfn.XLOOKUP($A15,'Copy of PY1 Data(H)'!$A$1:$A$288,'Copy of PY1 Data(H)'!$A$1:$CZ$288))</f>
        <v>80876</v>
      </c>
      <c r="I15" s="180" cm="1">
        <f t="array" ref="I15">_xlfn.XLOOKUP(I$1,'Copy of PY1 Data(H)'!$A$1:$CZ$1,_xlfn.XLOOKUP($A15,'Copy of PY1 Data(H)'!$A$1:$A$288,'Copy of PY1 Data(H)'!$A$1:$CZ$288))</f>
        <v>281061</v>
      </c>
      <c r="J15" s="180" cm="1">
        <f t="array" ref="J15">_xlfn.XLOOKUP(J$1,'Copy of PY1 Data(H)'!$A$1:$CZ$1,_xlfn.XLOOKUP($A15,'Copy of PY1 Data(H)'!$A$1:$A$288,'Copy of PY1 Data(H)'!$A$1:$CZ$288))</f>
        <v>322</v>
      </c>
      <c r="K15" s="180" cm="1">
        <f t="array" ref="K15">_xlfn.XLOOKUP(K$1,'Copy of PY1 Data(H)'!$A$1:$CZ$1,_xlfn.XLOOKUP($A15,'Copy of PY1 Data(H)'!$A$1:$A$288,'Copy of PY1 Data(H)'!$A$1:$CZ$288))</f>
        <v>29582</v>
      </c>
      <c r="L15" s="180" cm="1">
        <f t="array" ref="L15">_xlfn.XLOOKUP(L$1,'Copy of PY1 Data(H)'!$A$1:$CZ$1,_xlfn.XLOOKUP($A15,'Copy of PY1 Data(H)'!$A$1:$A$288,'Copy of PY1 Data(H)'!$A$1:$CZ$288))</f>
        <v>6482</v>
      </c>
      <c r="M15" s="180" cm="1">
        <f t="array" ref="M15">_xlfn.XLOOKUP(M$1,'Copy of PY1 Data(H)'!$A$1:$CZ$1,_xlfn.XLOOKUP($A15,'Copy of PY1 Data(H)'!$A$1:$A$288,'Copy of PY1 Data(H)'!$A$1:$CZ$288))</f>
        <v>12699010</v>
      </c>
      <c r="N15" s="180" cm="1">
        <f t="array" ref="N15">_xlfn.XLOOKUP(N$1,'Copy of PY1 Data(H)'!$A$1:$CZ$1,_xlfn.XLOOKUP($A15,'Copy of PY1 Data(H)'!$A$1:$A$288,'Copy of PY1 Data(H)'!$A$1:$CZ$288))</f>
        <v>282973</v>
      </c>
      <c r="O15" s="180" cm="1">
        <f t="array" ref="O15">_xlfn.XLOOKUP(O$1,'Copy of PY1 Data(H)'!$A$1:$CZ$1,_xlfn.XLOOKUP($A15,'Copy of PY1 Data(H)'!$A$1:$A$288,'Copy of PY1 Data(H)'!$A$1:$CZ$288))</f>
        <v>4636566</v>
      </c>
      <c r="P15" s="180" cm="1">
        <f t="array" ref="P15">_xlfn.XLOOKUP(P$1,'Copy of PY1 Data(H)'!$A$1:$CZ$1,_xlfn.XLOOKUP($A15,'Copy of PY1 Data(H)'!$A$1:$A$288,'Copy of PY1 Data(H)'!$A$1:$CZ$288))</f>
        <v>2011</v>
      </c>
      <c r="Q15" s="180" cm="1">
        <f t="array" ref="Q15">_xlfn.XLOOKUP(Q$1,'Copy of PY1 Data(H)'!$A$1:$CZ$1,_xlfn.XLOOKUP($A15,'Copy of PY1 Data(H)'!$A$1:$A$288,'Copy of PY1 Data(H)'!$A$1:$CZ$288))</f>
        <v>74903404</v>
      </c>
      <c r="R15" s="180" cm="1">
        <f t="array" ref="R15">_xlfn.XLOOKUP(R$1,'Copy of PY1 Data(H)'!$A$1:$CZ$1,_xlfn.XLOOKUP($A15,'Copy of PY1 Data(H)'!$A$1:$A$288,'Copy of PY1 Data(H)'!$A$1:$CZ$288))</f>
        <v>1617829</v>
      </c>
      <c r="S15" s="180" cm="1">
        <f t="array" ref="S15">_xlfn.XLOOKUP(S$1,'Copy of PY1 Data(H)'!$A$1:$CZ$1,_xlfn.XLOOKUP($A15,'Copy of PY1 Data(H)'!$A$1:$A$288,'Copy of PY1 Data(H)'!$A$1:$CZ$288))</f>
        <v>4092</v>
      </c>
      <c r="T15" s="180" cm="1">
        <f t="array" ref="T15">_xlfn.XLOOKUP(T$1,'Copy of PY1 Data(H)'!$A$1:$CZ$1,_xlfn.XLOOKUP($A15,'Copy of PY1 Data(H)'!$A$1:$A$288,'Copy of PY1 Data(H)'!$A$1:$CZ$288))</f>
        <v>175337710</v>
      </c>
      <c r="U15" s="180" cm="1">
        <f t="array" ref="U15">_xlfn.XLOOKUP(U$1,'Copy of PY1 Data(H)'!$A$1:$CZ$1,_xlfn.XLOOKUP($A15,'Copy of PY1 Data(H)'!$A$1:$A$288,'Copy of PY1 Data(H)'!$A$1:$CZ$288))</f>
        <v>23393707</v>
      </c>
      <c r="V15" s="180" cm="1">
        <f t="array" ref="V15">_xlfn.XLOOKUP(V$1,'Copy of PY1 Data(H)'!$A$1:$CZ$1,_xlfn.XLOOKUP($A15,'Copy of PY1 Data(H)'!$A$1:$A$288,'Copy of PY1 Data(H)'!$A$1:$CZ$288))</f>
        <v>34796695</v>
      </c>
      <c r="W15" s="180" cm="1">
        <f t="array" ref="W15">_xlfn.XLOOKUP(W$1,'Copy of PY1 Data(H)'!$A$1:$CZ$1,_xlfn.XLOOKUP($A15,'Copy of PY1 Data(H)'!$A$1:$A$288,'Copy of PY1 Data(H)'!$A$1:$CZ$288))</f>
        <v>47901831</v>
      </c>
      <c r="X15" s="180" cm="1">
        <f t="array" ref="X15">_xlfn.XLOOKUP(X$1,'Copy of PY1 Data(H)'!$A$1:$CZ$1,_xlfn.XLOOKUP($A15,'Copy of PY1 Data(H)'!$A$1:$A$288,'Copy of PY1 Data(H)'!$A$1:$CZ$288))</f>
        <v>0</v>
      </c>
      <c r="Y15" s="180" cm="1">
        <f t="array" ref="Y15">_xlfn.XLOOKUP(Y$1,'Copy of PY1 Data(H)'!$A$1:$CZ$1,_xlfn.XLOOKUP($A15,'Copy of PY1 Data(H)'!$A$1:$A$288,'Copy of PY1 Data(H)'!$A$1:$CZ$288))</f>
        <v>7385622</v>
      </c>
      <c r="Z15" s="180" cm="1">
        <f t="array" ref="Z15">_xlfn.XLOOKUP(Z$1,'Copy of PY1 Data(H)'!$A$1:$CZ$1,_xlfn.XLOOKUP($A15,'Copy of PY1 Data(H)'!$A$1:$A$288,'Copy of PY1 Data(H)'!$A$1:$CZ$288))</f>
        <v>377475</v>
      </c>
      <c r="AA15" s="180" cm="1">
        <f t="array" ref="AA15">_xlfn.XLOOKUP(AA$1,'Copy of PY1 Data(H)'!$A$1:$CZ$1,_xlfn.XLOOKUP($A15,'Copy of PY1 Data(H)'!$A$1:$A$288,'Copy of PY1 Data(H)'!$A$1:$CZ$288))</f>
        <v>18317159</v>
      </c>
      <c r="AB15" s="180" cm="1">
        <f t="array" ref="AB15">_xlfn.XLOOKUP(AB$1,'Copy of PY1 Data(H)'!$A$1:$CZ$1,_xlfn.XLOOKUP($A15,'Copy of PY1 Data(H)'!$A$1:$A$288,'Copy of PY1 Data(H)'!$A$1:$CZ$288))</f>
        <v>1803811</v>
      </c>
      <c r="AC15" s="180" cm="1">
        <f t="array" ref="AC15">_xlfn.XLOOKUP(AC$1,'Copy of PY1 Data(H)'!$A$1:$CZ$1,_xlfn.XLOOKUP($A15,'Copy of PY1 Data(H)'!$A$1:$A$288,'Copy of PY1 Data(H)'!$A$1:$CZ$288))</f>
        <v>895373</v>
      </c>
      <c r="AD15" s="180" cm="1">
        <f t="array" ref="AD15">_xlfn.XLOOKUP(AD$1,'Copy of PY1 Data(H)'!$A$1:$CZ$1,_xlfn.XLOOKUP($A15,'Copy of PY1 Data(H)'!$A$1:$A$288,'Copy of PY1 Data(H)'!$A$1:$CZ$288))</f>
        <v>817948</v>
      </c>
      <c r="AE15" s="180" cm="1">
        <f t="array" ref="AE15">_xlfn.XLOOKUP(AE$1,'Copy of PY1 Data(H)'!$A$1:$CZ$1,_xlfn.XLOOKUP($A15,'Copy of PY1 Data(H)'!$A$1:$A$288,'Copy of PY1 Data(H)'!$A$1:$CZ$288))</f>
        <v>2728206</v>
      </c>
      <c r="AF15" s="180" cm="1">
        <f t="array" ref="AF15">_xlfn.XLOOKUP(AF$1,'Copy of PY1 Data(H)'!$A$1:$CZ$1,_xlfn.XLOOKUP($A15,'Copy of PY1 Data(H)'!$A$1:$A$288,'Copy of PY1 Data(H)'!$A$1:$CZ$288))</f>
        <v>21644882</v>
      </c>
      <c r="AG15" s="180" cm="1">
        <f t="array" ref="AG15">_xlfn.XLOOKUP(AG$1,'Copy of PY1 Data(H)'!$A$1:$CZ$1,_xlfn.XLOOKUP($A15,'Copy of PY1 Data(H)'!$A$1:$A$288,'Copy of PY1 Data(H)'!$A$1:$CZ$288))</f>
        <v>3380917</v>
      </c>
      <c r="AH15" s="180" cm="1">
        <f t="array" ref="AH15">_xlfn.XLOOKUP(AH$1,'Copy of PY1 Data(H)'!$A$1:$CZ$1,_xlfn.XLOOKUP($A15,'Copy of PY1 Data(H)'!$A$1:$A$288,'Copy of PY1 Data(H)'!$A$1:$CZ$288))</f>
        <v>514933</v>
      </c>
      <c r="AI15" s="180" cm="1">
        <f t="array" ref="AI15">_xlfn.XLOOKUP(AI$1,'Copy of PY1 Data(H)'!$A$1:$CZ$1,_xlfn.XLOOKUP($A15,'Copy of PY1 Data(H)'!$A$1:$A$288,'Copy of PY1 Data(H)'!$A$1:$CZ$288))</f>
        <v>83285411</v>
      </c>
      <c r="AJ15" s="180" cm="1">
        <f t="array" ref="AJ15">_xlfn.XLOOKUP(AJ$1,'Copy of PY1 Data(H)'!$A$1:$CZ$1,_xlfn.XLOOKUP($A15,'Copy of PY1 Data(H)'!$A$1:$A$288,'Copy of PY1 Data(H)'!$A$1:$CZ$288))</f>
        <v>38252</v>
      </c>
      <c r="AK15" s="180" cm="1">
        <f t="array" ref="AK15">_xlfn.XLOOKUP(AK$1,'Copy of PY1 Data(H)'!$A$1:$CZ$1,_xlfn.XLOOKUP($A15,'Copy of PY1 Data(H)'!$A$1:$A$288,'Copy of PY1 Data(H)'!$A$1:$CZ$288))</f>
        <v>0</v>
      </c>
      <c r="AL15" s="180" cm="1">
        <f t="array" ref="AL15">_xlfn.XLOOKUP(AL$1,'Copy of PY1 Data(H)'!$A$1:$CZ$1,_xlfn.XLOOKUP($A15,'Copy of PY1 Data(H)'!$A$1:$A$288,'Copy of PY1 Data(H)'!$A$1:$CZ$288))</f>
        <v>0</v>
      </c>
      <c r="AM15" s="180" cm="1">
        <f t="array" ref="AM15">_xlfn.XLOOKUP(AM$1,'Copy of PY1 Data(H)'!$A$1:$CZ$1,_xlfn.XLOOKUP($A15,'Copy of PY1 Data(H)'!$A$1:$A$288,'Copy of PY1 Data(H)'!$A$1:$CZ$288))</f>
        <v>15894092</v>
      </c>
      <c r="AN15" s="180" cm="1">
        <f t="array" ref="AN15">_xlfn.XLOOKUP(AN$1,'Copy of PY1 Data(H)'!$A$1:$CZ$1,_xlfn.XLOOKUP($A15,'Copy of PY1 Data(H)'!$A$1:$A$288,'Copy of PY1 Data(H)'!$A$1:$CZ$288))</f>
        <v>254696</v>
      </c>
      <c r="AO15" s="180" cm="1">
        <f t="array" ref="AO15">_xlfn.XLOOKUP(AO$1,'Copy of PY1 Data(H)'!$A$1:$CZ$1,_xlfn.XLOOKUP($A15,'Copy of PY1 Data(H)'!$A$1:$A$288,'Copy of PY1 Data(H)'!$A$1:$CZ$288))</f>
        <v>377817</v>
      </c>
      <c r="AP15" s="180" cm="1">
        <f t="array" ref="AP15">_xlfn.XLOOKUP(AP$1,'Copy of PY1 Data(H)'!$A$1:$CZ$1,_xlfn.XLOOKUP($A15,'Copy of PY1 Data(H)'!$A$1:$A$288,'Copy of PY1 Data(H)'!$A$1:$CZ$288))</f>
        <v>0</v>
      </c>
      <c r="AQ15" s="180" cm="1">
        <f t="array" ref="AQ15">_xlfn.XLOOKUP(AQ$1,'Copy of PY1 Data(H)'!$A$1:$CZ$1,_xlfn.XLOOKUP($A15,'Copy of PY1 Data(H)'!$A$1:$A$288,'Copy of PY1 Data(H)'!$A$1:$CZ$288))</f>
        <v>16414865</v>
      </c>
      <c r="AR15" s="180" cm="1">
        <f t="array" ref="AR15">_xlfn.XLOOKUP(AR$1,'Copy of PY1 Data(H)'!$A$1:$CZ$1,_xlfn.XLOOKUP($A15,'Copy of PY1 Data(H)'!$A$1:$A$288,'Copy of PY1 Data(H)'!$A$1:$CZ$288))</f>
        <v>51718836</v>
      </c>
      <c r="AS15" s="180" cm="1">
        <f t="array" ref="AS15">_xlfn.XLOOKUP(AS$1,'Copy of PY1 Data(H)'!$A$1:$CZ$1,_xlfn.XLOOKUP($A15,'Copy of PY1 Data(H)'!$A$1:$A$288,'Copy of PY1 Data(H)'!$A$1:$CZ$288))</f>
        <v>416084</v>
      </c>
      <c r="AT15" s="180" cm="1">
        <f t="array" ref="AT15">_xlfn.XLOOKUP(AT$1,'Copy of PY1 Data(H)'!$A$1:$CZ$1,_xlfn.XLOOKUP($A15,'Copy of PY1 Data(H)'!$A$1:$A$288,'Copy of PY1 Data(H)'!$A$1:$CZ$288))</f>
        <v>1393497</v>
      </c>
      <c r="AU15" s="180" cm="1">
        <f t="array" ref="AU15">_xlfn.XLOOKUP(AU$1,'Copy of PY1 Data(H)'!$A$1:$CZ$1,_xlfn.XLOOKUP($A15,'Copy of PY1 Data(H)'!$A$1:$A$288,'Copy of PY1 Data(H)'!$A$1:$CZ$288))</f>
        <v>0</v>
      </c>
      <c r="AV15" s="180" cm="1">
        <f t="array" ref="AV15">_xlfn.XLOOKUP(AV$1,'Copy of PY1 Data(H)'!$A$1:$CZ$1,_xlfn.XLOOKUP($A15,'Copy of PY1 Data(H)'!$A$1:$A$288,'Copy of PY1 Data(H)'!$A$1:$CZ$288))</f>
        <v>15866490</v>
      </c>
      <c r="AW15" s="180" cm="1">
        <f t="array" ref="AW15">_xlfn.XLOOKUP(AW$1,'Copy of PY1 Data(H)'!$A$1:$CZ$1,_xlfn.XLOOKUP($A15,'Copy of PY1 Data(H)'!$A$1:$A$288,'Copy of PY1 Data(H)'!$A$1:$CZ$288))</f>
        <v>1602654</v>
      </c>
      <c r="AX15" s="180" cm="1">
        <f t="array" ref="AX15">_xlfn.XLOOKUP(AX$1,'Copy of PY1 Data(H)'!$A$1:$CZ$1,_xlfn.XLOOKUP($A15,'Copy of PY1 Data(H)'!$A$1:$A$288,'Copy of PY1 Data(H)'!$A$1:$CZ$288))</f>
        <v>577826</v>
      </c>
      <c r="AY15" s="180" cm="1">
        <f t="array" ref="AY15">_xlfn.XLOOKUP(AY$1,'Copy of PY1 Data(H)'!$A$1:$CZ$1,_xlfn.XLOOKUP($A15,'Copy of PY1 Data(H)'!$A$1:$A$288,'Copy of PY1 Data(H)'!$A$1:$CZ$288))</f>
        <v>11714033</v>
      </c>
      <c r="AZ15" s="180" cm="1">
        <f t="array" ref="AZ15">_xlfn.XLOOKUP(AZ$1,'Copy of PY1 Data(H)'!$A$1:$CZ$1,_xlfn.XLOOKUP($A15,'Copy of PY1 Data(H)'!$A$1:$A$288,'Copy of PY1 Data(H)'!$A$1:$CZ$288))</f>
        <v>407415</v>
      </c>
      <c r="BA15" s="180" cm="1">
        <f t="array" ref="BA15">_xlfn.XLOOKUP(BA$1,'Copy of PY1 Data(H)'!$A$1:$CZ$1,_xlfn.XLOOKUP($A15,'Copy of PY1 Data(H)'!$A$1:$A$288,'Copy of PY1 Data(H)'!$A$1:$CZ$288))</f>
        <v>267155</v>
      </c>
      <c r="BB15" s="180" cm="1">
        <f t="array" ref="BB15">_xlfn.XLOOKUP(BB$1,'Copy of PY1 Data(H)'!$A$1:$CZ$1,_xlfn.XLOOKUP($A15,'Copy of PY1 Data(H)'!$A$1:$A$288,'Copy of PY1 Data(H)'!$A$1:$CZ$288))</f>
        <v>0</v>
      </c>
      <c r="BC15" s="180" cm="1">
        <f t="array" ref="BC15">_xlfn.XLOOKUP(BC$1,'Copy of PY1 Data(H)'!$A$1:$CZ$1,_xlfn.XLOOKUP($A15,'Copy of PY1 Data(H)'!$A$1:$A$288,'Copy of PY1 Data(H)'!$A$1:$CZ$288))</f>
        <v>48002</v>
      </c>
      <c r="BD15" s="180" cm="1">
        <f t="array" ref="BD15">_xlfn.XLOOKUP(BD$1,'Copy of PY1 Data(H)'!$A$1:$CZ$1,_xlfn.XLOOKUP($A15,'Copy of PY1 Data(H)'!$A$1:$A$288,'Copy of PY1 Data(H)'!$A$1:$CZ$288))</f>
        <v>12562868</v>
      </c>
      <c r="BE15" s="180" cm="1">
        <f t="array" ref="BE15">_xlfn.XLOOKUP(BE$1,'Copy of PY1 Data(H)'!$A$1:$CZ$1,_xlfn.XLOOKUP($A15,'Copy of PY1 Data(H)'!$A$1:$A$288,'Copy of PY1 Data(H)'!$A$1:$CZ$288))</f>
        <v>2846</v>
      </c>
      <c r="BF15" s="180" cm="1">
        <f t="array" ref="BF15">_xlfn.XLOOKUP(BF$1,'Copy of PY1 Data(H)'!$A$1:$CZ$1,_xlfn.XLOOKUP($A15,'Copy of PY1 Data(H)'!$A$1:$A$288,'Copy of PY1 Data(H)'!$A$1:$CZ$288))</f>
        <v>57551</v>
      </c>
      <c r="BG15" s="180" cm="1">
        <f t="array" ref="BG15">_xlfn.XLOOKUP(BG$1,'Copy of PY1 Data(H)'!$A$1:$CZ$1,_xlfn.XLOOKUP($A15,'Copy of PY1 Data(H)'!$A$1:$A$288,'Copy of PY1 Data(H)'!$A$1:$CZ$288))</f>
        <v>0</v>
      </c>
      <c r="BH15" s="180" cm="1">
        <f t="array" ref="BH15">_xlfn.XLOOKUP(BH$1,'Copy of PY1 Data(H)'!$A$1:$CZ$1,_xlfn.XLOOKUP($A15,'Copy of PY1 Data(H)'!$A$1:$A$288,'Copy of PY1 Data(H)'!$A$1:$CZ$288))</f>
        <v>1121</v>
      </c>
      <c r="BI15" s="180" cm="1">
        <f t="array" ref="BI15">_xlfn.XLOOKUP(BI$1,'Copy of PY1 Data(H)'!$A$1:$CZ$1,_xlfn.XLOOKUP($A15,'Copy of PY1 Data(H)'!$A$1:$A$288,'Copy of PY1 Data(H)'!$A$1:$CZ$288))</f>
        <v>31290</v>
      </c>
      <c r="BJ15" s="180" cm="1">
        <f t="array" ref="BJ15">_xlfn.XLOOKUP(BJ$1,'Copy of PY1 Data(H)'!$A$1:$CZ$1,_xlfn.XLOOKUP($A15,'Copy of PY1 Data(H)'!$A$1:$A$288,'Copy of PY1 Data(H)'!$A$1:$CZ$288))</f>
        <v>100978</v>
      </c>
      <c r="BK15" s="180" cm="1">
        <f t="array" ref="BK15">_xlfn.XLOOKUP(BK$1,'Copy of PY1 Data(H)'!$A$1:$CZ$1,_xlfn.XLOOKUP($A15,'Copy of PY1 Data(H)'!$A$1:$A$288,'Copy of PY1 Data(H)'!$A$1:$CZ$288))</f>
        <v>5587252</v>
      </c>
      <c r="BL15" s="180" cm="1">
        <f t="array" ref="BL15">_xlfn.XLOOKUP(BL$1,'Copy of PY1 Data(H)'!$A$1:$CZ$1,_xlfn.XLOOKUP($A15,'Copy of PY1 Data(H)'!$A$1:$A$288,'Copy of PY1 Data(H)'!$A$1:$CZ$288))</f>
        <v>0</v>
      </c>
      <c r="BM15" s="180" cm="1">
        <f t="array" ref="BM15">_xlfn.XLOOKUP(BM$1,'Copy of PY1 Data(H)'!$A$1:$CZ$1,_xlfn.XLOOKUP($A15,'Copy of PY1 Data(H)'!$A$1:$A$288,'Copy of PY1 Data(H)'!$A$1:$CZ$288))</f>
        <v>850019</v>
      </c>
      <c r="BN15" s="180" cm="1">
        <f t="array" ref="BN15">_xlfn.XLOOKUP(BN$1,'Copy of PY1 Data(H)'!$A$1:$CZ$1,_xlfn.XLOOKUP($A15,'Copy of PY1 Data(H)'!$A$1:$A$288,'Copy of PY1 Data(H)'!$A$1:$CZ$288))</f>
        <v>2631116</v>
      </c>
      <c r="BO15" s="180" cm="1">
        <f t="array" ref="BO15">_xlfn.XLOOKUP(BO$1,'Copy of PY1 Data(H)'!$A$1:$CZ$1,_xlfn.XLOOKUP($A15,'Copy of PY1 Data(H)'!$A$1:$A$288,'Copy of PY1 Data(H)'!$A$1:$CZ$288))</f>
        <v>1317169</v>
      </c>
      <c r="BP15" s="180" cm="1">
        <f t="array" ref="BP15">_xlfn.XLOOKUP(BP$1,'Copy of PY1 Data(H)'!$A$1:$CZ$1,_xlfn.XLOOKUP($A15,'Copy of PY1 Data(H)'!$A$1:$A$288,'Copy of PY1 Data(H)'!$A$1:$CZ$288))</f>
        <v>1945920</v>
      </c>
      <c r="BQ15" s="180" cm="1">
        <f t="array" ref="BQ15">_xlfn.XLOOKUP(BQ$1,'Copy of PY1 Data(H)'!$A$1:$CZ$1,_xlfn.XLOOKUP($A15,'Copy of PY1 Data(H)'!$A$1:$A$288,'Copy of PY1 Data(H)'!$A$1:$CZ$288))</f>
        <v>7599334</v>
      </c>
      <c r="BR15" s="180" cm="1">
        <f t="array" ref="BR15">_xlfn.XLOOKUP(BR$1,'Copy of PY1 Data(H)'!$A$1:$CZ$1,_xlfn.XLOOKUP($A15,'Copy of PY1 Data(H)'!$A$1:$A$288,'Copy of PY1 Data(H)'!$A$1:$CZ$288))</f>
        <v>803498</v>
      </c>
      <c r="BS15" s="180" cm="1">
        <f t="array" ref="BS15">_xlfn.XLOOKUP(BS$1,'Copy of PY1 Data(H)'!$A$1:$CZ$1,_xlfn.XLOOKUP($A15,'Copy of PY1 Data(H)'!$A$1:$A$288,'Copy of PY1 Data(H)'!$A$1:$CZ$288))</f>
        <v>31167225</v>
      </c>
      <c r="BT15" s="180" cm="1">
        <f t="array" ref="BT15">_xlfn.XLOOKUP(BT$1,'Copy of PY1 Data(H)'!$A$1:$CZ$1,_xlfn.XLOOKUP($A15,'Copy of PY1 Data(H)'!$A$1:$A$288,'Copy of PY1 Data(H)'!$A$1:$CZ$288))</f>
        <v>358588</v>
      </c>
      <c r="BU15" s="180" cm="1">
        <f t="array" ref="BU15">_xlfn.XLOOKUP(BU$1,'Copy of PY1 Data(H)'!$A$1:$CZ$1,_xlfn.XLOOKUP($A15,'Copy of PY1 Data(H)'!$A$1:$A$288,'Copy of PY1 Data(H)'!$A$1:$CZ$288))</f>
        <v>4496995</v>
      </c>
      <c r="BV15" s="180" cm="1">
        <f t="array" ref="BV15">_xlfn.XLOOKUP(BV$1,'Copy of PY1 Data(H)'!$A$1:$CZ$1,_xlfn.XLOOKUP($A15,'Copy of PY1 Data(H)'!$A$1:$A$288,'Copy of PY1 Data(H)'!$A$1:$CZ$288))</f>
        <v>50002</v>
      </c>
      <c r="BW15" s="180" cm="1">
        <f t="array" ref="BW15">_xlfn.XLOOKUP(BW$1,'Copy of PY1 Data(H)'!$A$1:$CZ$1,_xlfn.XLOOKUP($A15,'Copy of PY1 Data(H)'!$A$1:$A$288,'Copy of PY1 Data(H)'!$A$1:$CZ$288))</f>
        <v>0</v>
      </c>
      <c r="BX15" s="180" cm="1">
        <f t="array" ref="BX15">_xlfn.XLOOKUP(BX$1,'Copy of PY1 Data(H)'!$A$1:$CZ$1,_xlfn.XLOOKUP($A15,'Copy of PY1 Data(H)'!$A$1:$A$288,'Copy of PY1 Data(H)'!$A$1:$CZ$288))</f>
        <v>966952</v>
      </c>
      <c r="BY15" s="180" cm="1">
        <f t="array" ref="BY15">_xlfn.XLOOKUP(BY$1,'Copy of PY1 Data(H)'!$A$1:$CZ$1,_xlfn.XLOOKUP($A15,'Copy of PY1 Data(H)'!$A$1:$A$288,'Copy of PY1 Data(H)'!$A$1:$CZ$288))</f>
        <v>9257</v>
      </c>
      <c r="BZ15" s="180" cm="1">
        <f t="array" ref="BZ15">_xlfn.XLOOKUP(BZ$1,'Copy of PY1 Data(H)'!$A$1:$CZ$1,_xlfn.XLOOKUP($A15,'Copy of PY1 Data(H)'!$A$1:$A$288,'Copy of PY1 Data(H)'!$A$1:$CZ$288))</f>
        <v>1184068</v>
      </c>
      <c r="CA15" s="180" cm="1">
        <f t="array" ref="CA15">_xlfn.XLOOKUP(CA$1,'Copy of PY1 Data(H)'!$A$1:$CZ$1,_xlfn.XLOOKUP($A15,'Copy of PY1 Data(H)'!$A$1:$A$288,'Copy of PY1 Data(H)'!$A$1:$CZ$288))</f>
        <v>8480</v>
      </c>
      <c r="CB15" s="180" cm="1">
        <f t="array" ref="CB15">_xlfn.XLOOKUP(CB$1,'Copy of PY1 Data(H)'!$A$1:$CZ$1,_xlfn.XLOOKUP($A15,'Copy of PY1 Data(H)'!$A$1:$A$288,'Copy of PY1 Data(H)'!$A$1:$CZ$288))</f>
        <v>950056</v>
      </c>
      <c r="CC15" s="180" cm="1">
        <f t="array" ref="CC15">_xlfn.XLOOKUP(CC$1,'Copy of PY1 Data(H)'!$A$1:$CZ$1,_xlfn.XLOOKUP($A15,'Copy of PY1 Data(H)'!$A$1:$A$288,'Copy of PY1 Data(H)'!$A$1:$CZ$288))</f>
        <v>0</v>
      </c>
      <c r="CD15" s="180" cm="1">
        <f t="array" ref="CD15">_xlfn.XLOOKUP(CD$1,'Copy of PY1 Data(H)'!$A$1:$CZ$1,_xlfn.XLOOKUP($A15,'Copy of PY1 Data(H)'!$A$1:$A$288,'Copy of PY1 Data(H)'!$A$1:$CZ$288))</f>
        <v>40460</v>
      </c>
    </row>
    <row r="16" spans="1:82" x14ac:dyDescent="0.3">
      <c r="A16" s="180">
        <v>335</v>
      </c>
      <c r="C16" s="180"/>
      <c r="D16" s="180" cm="1">
        <f t="array" ref="D16">_xlfn.XLOOKUP(D$1,'Copy of PY1 Data(H)'!$A$1:$CZ$1,_xlfn.XLOOKUP($A16,'Copy of PY1 Data(H)'!$A$1:$A$288,'Copy of PY1 Data(H)'!$A$1:$CZ$288))</f>
        <v>0</v>
      </c>
      <c r="E16" s="180" cm="1">
        <f t="array" ref="E16">_xlfn.XLOOKUP(E$1,'Copy of PY1 Data(H)'!$A$1:$CZ$1,_xlfn.XLOOKUP($A16,'Copy of PY1 Data(H)'!$A$1:$A$288,'Copy of PY1 Data(H)'!$A$1:$CZ$288))</f>
        <v>0</v>
      </c>
      <c r="F16" s="180" cm="1">
        <f t="array" ref="F16">_xlfn.XLOOKUP(F$1,'Copy of PY1 Data(H)'!$A$1:$CZ$1,_xlfn.XLOOKUP($A16,'Copy of PY1 Data(H)'!$A$1:$A$288,'Copy of PY1 Data(H)'!$A$1:$CZ$288))</f>
        <v>0</v>
      </c>
      <c r="G16" s="180" cm="1">
        <f t="array" ref="G16">_xlfn.XLOOKUP(G$1,'Copy of PY1 Data(H)'!$A$1:$CZ$1,_xlfn.XLOOKUP($A16,'Copy of PY1 Data(H)'!$A$1:$A$288,'Copy of PY1 Data(H)'!$A$1:$CZ$288))</f>
        <v>0</v>
      </c>
      <c r="H16" s="180" cm="1">
        <f t="array" ref="H16">_xlfn.XLOOKUP(H$1,'Copy of PY1 Data(H)'!$A$1:$CZ$1,_xlfn.XLOOKUP($A16,'Copy of PY1 Data(H)'!$A$1:$A$288,'Copy of PY1 Data(H)'!$A$1:$CZ$288))</f>
        <v>0</v>
      </c>
      <c r="I16" s="180" cm="1">
        <f t="array" ref="I16">_xlfn.XLOOKUP(I$1,'Copy of PY1 Data(H)'!$A$1:$CZ$1,_xlfn.XLOOKUP($A16,'Copy of PY1 Data(H)'!$A$1:$A$288,'Copy of PY1 Data(H)'!$A$1:$CZ$288))</f>
        <v>0</v>
      </c>
      <c r="J16" s="180" cm="1">
        <f t="array" ref="J16">_xlfn.XLOOKUP(J$1,'Copy of PY1 Data(H)'!$A$1:$CZ$1,_xlfn.XLOOKUP($A16,'Copy of PY1 Data(H)'!$A$1:$A$288,'Copy of PY1 Data(H)'!$A$1:$CZ$288))</f>
        <v>0</v>
      </c>
      <c r="K16" s="180" cm="1">
        <f t="array" ref="K16">_xlfn.XLOOKUP(K$1,'Copy of PY1 Data(H)'!$A$1:$CZ$1,_xlfn.XLOOKUP($A16,'Copy of PY1 Data(H)'!$A$1:$A$288,'Copy of PY1 Data(H)'!$A$1:$CZ$288))</f>
        <v>0</v>
      </c>
      <c r="L16" s="180" cm="1">
        <f t="array" ref="L16">_xlfn.XLOOKUP(L$1,'Copy of PY1 Data(H)'!$A$1:$CZ$1,_xlfn.XLOOKUP($A16,'Copy of PY1 Data(H)'!$A$1:$A$288,'Copy of PY1 Data(H)'!$A$1:$CZ$288))</f>
        <v>0</v>
      </c>
      <c r="M16" s="180" cm="1">
        <f t="array" ref="M16">_xlfn.XLOOKUP(M$1,'Copy of PY1 Data(H)'!$A$1:$CZ$1,_xlfn.XLOOKUP($A16,'Copy of PY1 Data(H)'!$A$1:$A$288,'Copy of PY1 Data(H)'!$A$1:$CZ$288))</f>
        <v>0</v>
      </c>
      <c r="N16" s="180" cm="1">
        <f t="array" ref="N16">_xlfn.XLOOKUP(N$1,'Copy of PY1 Data(H)'!$A$1:$CZ$1,_xlfn.XLOOKUP($A16,'Copy of PY1 Data(H)'!$A$1:$A$288,'Copy of PY1 Data(H)'!$A$1:$CZ$288))</f>
        <v>0</v>
      </c>
      <c r="O16" s="180" cm="1">
        <f t="array" ref="O16">_xlfn.XLOOKUP(O$1,'Copy of PY1 Data(H)'!$A$1:$CZ$1,_xlfn.XLOOKUP($A16,'Copy of PY1 Data(H)'!$A$1:$A$288,'Copy of PY1 Data(H)'!$A$1:$CZ$288))</f>
        <v>0</v>
      </c>
      <c r="P16" s="180" cm="1">
        <f t="array" ref="P16">_xlfn.XLOOKUP(P$1,'Copy of PY1 Data(H)'!$A$1:$CZ$1,_xlfn.XLOOKUP($A16,'Copy of PY1 Data(H)'!$A$1:$A$288,'Copy of PY1 Data(H)'!$A$1:$CZ$288))</f>
        <v>0</v>
      </c>
      <c r="Q16" s="180" cm="1">
        <f t="array" ref="Q16">_xlfn.XLOOKUP(Q$1,'Copy of PY1 Data(H)'!$A$1:$CZ$1,_xlfn.XLOOKUP($A16,'Copy of PY1 Data(H)'!$A$1:$A$288,'Copy of PY1 Data(H)'!$A$1:$CZ$288))</f>
        <v>2084</v>
      </c>
      <c r="R16" s="180" cm="1">
        <f t="array" ref="R16">_xlfn.XLOOKUP(R$1,'Copy of PY1 Data(H)'!$A$1:$CZ$1,_xlfn.XLOOKUP($A16,'Copy of PY1 Data(H)'!$A$1:$A$288,'Copy of PY1 Data(H)'!$A$1:$CZ$288))</f>
        <v>0</v>
      </c>
      <c r="S16" s="180" cm="1">
        <f t="array" ref="S16">_xlfn.XLOOKUP(S$1,'Copy of PY1 Data(H)'!$A$1:$CZ$1,_xlfn.XLOOKUP($A16,'Copy of PY1 Data(H)'!$A$1:$A$288,'Copy of PY1 Data(H)'!$A$1:$CZ$288))</f>
        <v>0</v>
      </c>
      <c r="T16" s="180" cm="1">
        <f t="array" ref="T16">_xlfn.XLOOKUP(T$1,'Copy of PY1 Data(H)'!$A$1:$CZ$1,_xlfn.XLOOKUP($A16,'Copy of PY1 Data(H)'!$A$1:$A$288,'Copy of PY1 Data(H)'!$A$1:$CZ$288))</f>
        <v>471387</v>
      </c>
      <c r="U16" s="180" cm="1">
        <f t="array" ref="U16">_xlfn.XLOOKUP(U$1,'Copy of PY1 Data(H)'!$A$1:$CZ$1,_xlfn.XLOOKUP($A16,'Copy of PY1 Data(H)'!$A$1:$A$288,'Copy of PY1 Data(H)'!$A$1:$CZ$288))</f>
        <v>25176</v>
      </c>
      <c r="V16" s="180" cm="1">
        <f t="array" ref="V16">_xlfn.XLOOKUP(V$1,'Copy of PY1 Data(H)'!$A$1:$CZ$1,_xlfn.XLOOKUP($A16,'Copy of PY1 Data(H)'!$A$1:$A$288,'Copy of PY1 Data(H)'!$A$1:$CZ$288))</f>
        <v>0</v>
      </c>
      <c r="W16" s="180" cm="1">
        <f t="array" ref="W16">_xlfn.XLOOKUP(W$1,'Copy of PY1 Data(H)'!$A$1:$CZ$1,_xlfn.XLOOKUP($A16,'Copy of PY1 Data(H)'!$A$1:$A$288,'Copy of PY1 Data(H)'!$A$1:$CZ$288))</f>
        <v>0</v>
      </c>
      <c r="X16" s="180" cm="1">
        <f t="array" ref="X16">_xlfn.XLOOKUP(X$1,'Copy of PY1 Data(H)'!$A$1:$CZ$1,_xlfn.XLOOKUP($A16,'Copy of PY1 Data(H)'!$A$1:$A$288,'Copy of PY1 Data(H)'!$A$1:$CZ$288))</f>
        <v>0</v>
      </c>
      <c r="Y16" s="180" cm="1">
        <f t="array" ref="Y16">_xlfn.XLOOKUP(Y$1,'Copy of PY1 Data(H)'!$A$1:$CZ$1,_xlfn.XLOOKUP($A16,'Copy of PY1 Data(H)'!$A$1:$A$288,'Copy of PY1 Data(H)'!$A$1:$CZ$288))</f>
        <v>69015</v>
      </c>
      <c r="Z16" s="180" cm="1">
        <f t="array" ref="Z16">_xlfn.XLOOKUP(Z$1,'Copy of PY1 Data(H)'!$A$1:$CZ$1,_xlfn.XLOOKUP($A16,'Copy of PY1 Data(H)'!$A$1:$A$288,'Copy of PY1 Data(H)'!$A$1:$CZ$288))</f>
        <v>0</v>
      </c>
      <c r="AA16" s="180" cm="1">
        <f t="array" ref="AA16">_xlfn.XLOOKUP(AA$1,'Copy of PY1 Data(H)'!$A$1:$CZ$1,_xlfn.XLOOKUP($A16,'Copy of PY1 Data(H)'!$A$1:$A$288,'Copy of PY1 Data(H)'!$A$1:$CZ$288))</f>
        <v>0</v>
      </c>
      <c r="AB16" s="180" cm="1">
        <f t="array" ref="AB16">_xlfn.XLOOKUP(AB$1,'Copy of PY1 Data(H)'!$A$1:$CZ$1,_xlfn.XLOOKUP($A16,'Copy of PY1 Data(H)'!$A$1:$A$288,'Copy of PY1 Data(H)'!$A$1:$CZ$288))</f>
        <v>0</v>
      </c>
      <c r="AC16" s="180" cm="1">
        <f t="array" ref="AC16">_xlfn.XLOOKUP(AC$1,'Copy of PY1 Data(H)'!$A$1:$CZ$1,_xlfn.XLOOKUP($A16,'Copy of PY1 Data(H)'!$A$1:$A$288,'Copy of PY1 Data(H)'!$A$1:$CZ$288))</f>
        <v>0</v>
      </c>
      <c r="AD16" s="180" cm="1">
        <f t="array" ref="AD16">_xlfn.XLOOKUP(AD$1,'Copy of PY1 Data(H)'!$A$1:$CZ$1,_xlfn.XLOOKUP($A16,'Copy of PY1 Data(H)'!$A$1:$A$288,'Copy of PY1 Data(H)'!$A$1:$CZ$288))</f>
        <v>0</v>
      </c>
      <c r="AE16" s="180" cm="1">
        <f t="array" ref="AE16">_xlfn.XLOOKUP(AE$1,'Copy of PY1 Data(H)'!$A$1:$CZ$1,_xlfn.XLOOKUP($A16,'Copy of PY1 Data(H)'!$A$1:$A$288,'Copy of PY1 Data(H)'!$A$1:$CZ$288))</f>
        <v>0</v>
      </c>
      <c r="AF16" s="180" cm="1">
        <f t="array" ref="AF16">_xlfn.XLOOKUP(AF$1,'Copy of PY1 Data(H)'!$A$1:$CZ$1,_xlfn.XLOOKUP($A16,'Copy of PY1 Data(H)'!$A$1:$A$288,'Copy of PY1 Data(H)'!$A$1:$CZ$288))</f>
        <v>13402</v>
      </c>
      <c r="AG16" s="180" cm="1">
        <f t="array" ref="AG16">_xlfn.XLOOKUP(AG$1,'Copy of PY1 Data(H)'!$A$1:$CZ$1,_xlfn.XLOOKUP($A16,'Copy of PY1 Data(H)'!$A$1:$A$288,'Copy of PY1 Data(H)'!$A$1:$CZ$288))</f>
        <v>0</v>
      </c>
      <c r="AH16" s="180" cm="1">
        <f t="array" ref="AH16">_xlfn.XLOOKUP(AH$1,'Copy of PY1 Data(H)'!$A$1:$CZ$1,_xlfn.XLOOKUP($A16,'Copy of PY1 Data(H)'!$A$1:$A$288,'Copy of PY1 Data(H)'!$A$1:$CZ$288))</f>
        <v>0</v>
      </c>
      <c r="AI16" s="180" cm="1">
        <f t="array" ref="AI16">_xlfn.XLOOKUP(AI$1,'Copy of PY1 Data(H)'!$A$1:$CZ$1,_xlfn.XLOOKUP($A16,'Copy of PY1 Data(H)'!$A$1:$A$288,'Copy of PY1 Data(H)'!$A$1:$CZ$288))</f>
        <v>0</v>
      </c>
      <c r="AJ16" s="180" cm="1">
        <f t="array" ref="AJ16">_xlfn.XLOOKUP(AJ$1,'Copy of PY1 Data(H)'!$A$1:$CZ$1,_xlfn.XLOOKUP($A16,'Copy of PY1 Data(H)'!$A$1:$A$288,'Copy of PY1 Data(H)'!$A$1:$CZ$288))</f>
        <v>0</v>
      </c>
      <c r="AK16" s="180" cm="1">
        <f t="array" ref="AK16">_xlfn.XLOOKUP(AK$1,'Copy of PY1 Data(H)'!$A$1:$CZ$1,_xlfn.XLOOKUP($A16,'Copy of PY1 Data(H)'!$A$1:$A$288,'Copy of PY1 Data(H)'!$A$1:$CZ$288))</f>
        <v>0</v>
      </c>
      <c r="AL16" s="180" cm="1">
        <f t="array" ref="AL16">_xlfn.XLOOKUP(AL$1,'Copy of PY1 Data(H)'!$A$1:$CZ$1,_xlfn.XLOOKUP($A16,'Copy of PY1 Data(H)'!$A$1:$A$288,'Copy of PY1 Data(H)'!$A$1:$CZ$288))</f>
        <v>0</v>
      </c>
      <c r="AM16" s="180" cm="1">
        <f t="array" ref="AM16">_xlfn.XLOOKUP(AM$1,'Copy of PY1 Data(H)'!$A$1:$CZ$1,_xlfn.XLOOKUP($A16,'Copy of PY1 Data(H)'!$A$1:$A$288,'Copy of PY1 Data(H)'!$A$1:$CZ$288))</f>
        <v>0</v>
      </c>
      <c r="AN16" s="180" cm="1">
        <f t="array" ref="AN16">_xlfn.XLOOKUP(AN$1,'Copy of PY1 Data(H)'!$A$1:$CZ$1,_xlfn.XLOOKUP($A16,'Copy of PY1 Data(H)'!$A$1:$A$288,'Copy of PY1 Data(H)'!$A$1:$CZ$288))</f>
        <v>0</v>
      </c>
      <c r="AO16" s="180" cm="1">
        <f t="array" ref="AO16">_xlfn.XLOOKUP(AO$1,'Copy of PY1 Data(H)'!$A$1:$CZ$1,_xlfn.XLOOKUP($A16,'Copy of PY1 Data(H)'!$A$1:$A$288,'Copy of PY1 Data(H)'!$A$1:$CZ$288))</f>
        <v>0</v>
      </c>
      <c r="AP16" s="180" cm="1">
        <f t="array" ref="AP16">_xlfn.XLOOKUP(AP$1,'Copy of PY1 Data(H)'!$A$1:$CZ$1,_xlfn.XLOOKUP($A16,'Copy of PY1 Data(H)'!$A$1:$A$288,'Copy of PY1 Data(H)'!$A$1:$CZ$288))</f>
        <v>0</v>
      </c>
      <c r="AQ16" s="180" cm="1">
        <f t="array" ref="AQ16">_xlfn.XLOOKUP(AQ$1,'Copy of PY1 Data(H)'!$A$1:$CZ$1,_xlfn.XLOOKUP($A16,'Copy of PY1 Data(H)'!$A$1:$A$288,'Copy of PY1 Data(H)'!$A$1:$CZ$288))</f>
        <v>0</v>
      </c>
      <c r="AR16" s="180" cm="1">
        <f t="array" ref="AR16">_xlfn.XLOOKUP(AR$1,'Copy of PY1 Data(H)'!$A$1:$CZ$1,_xlfn.XLOOKUP($A16,'Copy of PY1 Data(H)'!$A$1:$A$288,'Copy of PY1 Data(H)'!$A$1:$CZ$288))</f>
        <v>0</v>
      </c>
      <c r="AS16" s="180" cm="1">
        <f t="array" ref="AS16">_xlfn.XLOOKUP(AS$1,'Copy of PY1 Data(H)'!$A$1:$CZ$1,_xlfn.XLOOKUP($A16,'Copy of PY1 Data(H)'!$A$1:$A$288,'Copy of PY1 Data(H)'!$A$1:$CZ$288))</f>
        <v>0</v>
      </c>
      <c r="AT16" s="180" cm="1">
        <f t="array" ref="AT16">_xlfn.XLOOKUP(AT$1,'Copy of PY1 Data(H)'!$A$1:$CZ$1,_xlfn.XLOOKUP($A16,'Copy of PY1 Data(H)'!$A$1:$A$288,'Copy of PY1 Data(H)'!$A$1:$CZ$288))</f>
        <v>0</v>
      </c>
      <c r="AU16" s="180" cm="1">
        <f t="array" ref="AU16">_xlfn.XLOOKUP(AU$1,'Copy of PY1 Data(H)'!$A$1:$CZ$1,_xlfn.XLOOKUP($A16,'Copy of PY1 Data(H)'!$A$1:$A$288,'Copy of PY1 Data(H)'!$A$1:$CZ$288))</f>
        <v>0</v>
      </c>
      <c r="AV16" s="180" cm="1">
        <f t="array" ref="AV16">_xlfn.XLOOKUP(AV$1,'Copy of PY1 Data(H)'!$A$1:$CZ$1,_xlfn.XLOOKUP($A16,'Copy of PY1 Data(H)'!$A$1:$A$288,'Copy of PY1 Data(H)'!$A$1:$CZ$288))</f>
        <v>0</v>
      </c>
      <c r="AW16" s="180" cm="1">
        <f t="array" ref="AW16">_xlfn.XLOOKUP(AW$1,'Copy of PY1 Data(H)'!$A$1:$CZ$1,_xlfn.XLOOKUP($A16,'Copy of PY1 Data(H)'!$A$1:$A$288,'Copy of PY1 Data(H)'!$A$1:$CZ$288))</f>
        <v>0</v>
      </c>
      <c r="AX16" s="180" cm="1">
        <f t="array" ref="AX16">_xlfn.XLOOKUP(AX$1,'Copy of PY1 Data(H)'!$A$1:$CZ$1,_xlfn.XLOOKUP($A16,'Copy of PY1 Data(H)'!$A$1:$A$288,'Copy of PY1 Data(H)'!$A$1:$CZ$288))</f>
        <v>0</v>
      </c>
      <c r="AY16" s="180" cm="1">
        <f t="array" ref="AY16">_xlfn.XLOOKUP(AY$1,'Copy of PY1 Data(H)'!$A$1:$CZ$1,_xlfn.XLOOKUP($A16,'Copy of PY1 Data(H)'!$A$1:$A$288,'Copy of PY1 Data(H)'!$A$1:$CZ$288))</f>
        <v>0</v>
      </c>
      <c r="AZ16" s="180" cm="1">
        <f t="array" ref="AZ16">_xlfn.XLOOKUP(AZ$1,'Copy of PY1 Data(H)'!$A$1:$CZ$1,_xlfn.XLOOKUP($A16,'Copy of PY1 Data(H)'!$A$1:$A$288,'Copy of PY1 Data(H)'!$A$1:$CZ$288))</f>
        <v>0</v>
      </c>
      <c r="BA16" s="180" cm="1">
        <f t="array" ref="BA16">_xlfn.XLOOKUP(BA$1,'Copy of PY1 Data(H)'!$A$1:$CZ$1,_xlfn.XLOOKUP($A16,'Copy of PY1 Data(H)'!$A$1:$A$288,'Copy of PY1 Data(H)'!$A$1:$CZ$288))</f>
        <v>0</v>
      </c>
      <c r="BB16" s="180" cm="1">
        <f t="array" ref="BB16">_xlfn.XLOOKUP(BB$1,'Copy of PY1 Data(H)'!$A$1:$CZ$1,_xlfn.XLOOKUP($A16,'Copy of PY1 Data(H)'!$A$1:$A$288,'Copy of PY1 Data(H)'!$A$1:$CZ$288))</f>
        <v>0</v>
      </c>
      <c r="BC16" s="180" cm="1">
        <f t="array" ref="BC16">_xlfn.XLOOKUP(BC$1,'Copy of PY1 Data(H)'!$A$1:$CZ$1,_xlfn.XLOOKUP($A16,'Copy of PY1 Data(H)'!$A$1:$A$288,'Copy of PY1 Data(H)'!$A$1:$CZ$288))</f>
        <v>0</v>
      </c>
      <c r="BD16" s="180" cm="1">
        <f t="array" ref="BD16">_xlfn.XLOOKUP(BD$1,'Copy of PY1 Data(H)'!$A$1:$CZ$1,_xlfn.XLOOKUP($A16,'Copy of PY1 Data(H)'!$A$1:$A$288,'Copy of PY1 Data(H)'!$A$1:$CZ$288))</f>
        <v>0</v>
      </c>
      <c r="BE16" s="180" cm="1">
        <f t="array" ref="BE16">_xlfn.XLOOKUP(BE$1,'Copy of PY1 Data(H)'!$A$1:$CZ$1,_xlfn.XLOOKUP($A16,'Copy of PY1 Data(H)'!$A$1:$A$288,'Copy of PY1 Data(H)'!$A$1:$CZ$288))</f>
        <v>0</v>
      </c>
      <c r="BF16" s="180" cm="1">
        <f t="array" ref="BF16">_xlfn.XLOOKUP(BF$1,'Copy of PY1 Data(H)'!$A$1:$CZ$1,_xlfn.XLOOKUP($A16,'Copy of PY1 Data(H)'!$A$1:$A$288,'Copy of PY1 Data(H)'!$A$1:$CZ$288))</f>
        <v>0</v>
      </c>
      <c r="BG16" s="180" cm="1">
        <f t="array" ref="BG16">_xlfn.XLOOKUP(BG$1,'Copy of PY1 Data(H)'!$A$1:$CZ$1,_xlfn.XLOOKUP($A16,'Copy of PY1 Data(H)'!$A$1:$A$288,'Copy of PY1 Data(H)'!$A$1:$CZ$288))</f>
        <v>0</v>
      </c>
      <c r="BH16" s="180" cm="1">
        <f t="array" ref="BH16">_xlfn.XLOOKUP(BH$1,'Copy of PY1 Data(H)'!$A$1:$CZ$1,_xlfn.XLOOKUP($A16,'Copy of PY1 Data(H)'!$A$1:$A$288,'Copy of PY1 Data(H)'!$A$1:$CZ$288))</f>
        <v>0</v>
      </c>
      <c r="BI16" s="180" cm="1">
        <f t="array" ref="BI16">_xlfn.XLOOKUP(BI$1,'Copy of PY1 Data(H)'!$A$1:$CZ$1,_xlfn.XLOOKUP($A16,'Copy of PY1 Data(H)'!$A$1:$A$288,'Copy of PY1 Data(H)'!$A$1:$CZ$288))</f>
        <v>0</v>
      </c>
      <c r="BJ16" s="180" cm="1">
        <f t="array" ref="BJ16">_xlfn.XLOOKUP(BJ$1,'Copy of PY1 Data(H)'!$A$1:$CZ$1,_xlfn.XLOOKUP($A16,'Copy of PY1 Data(H)'!$A$1:$A$288,'Copy of PY1 Data(H)'!$A$1:$CZ$288))</f>
        <v>0</v>
      </c>
      <c r="BK16" s="180" cm="1">
        <f t="array" ref="BK16">_xlfn.XLOOKUP(BK$1,'Copy of PY1 Data(H)'!$A$1:$CZ$1,_xlfn.XLOOKUP($A16,'Copy of PY1 Data(H)'!$A$1:$A$288,'Copy of PY1 Data(H)'!$A$1:$CZ$288))</f>
        <v>0</v>
      </c>
      <c r="BL16" s="180" cm="1">
        <f t="array" ref="BL16">_xlfn.XLOOKUP(BL$1,'Copy of PY1 Data(H)'!$A$1:$CZ$1,_xlfn.XLOOKUP($A16,'Copy of PY1 Data(H)'!$A$1:$A$288,'Copy of PY1 Data(H)'!$A$1:$CZ$288))</f>
        <v>0</v>
      </c>
      <c r="BM16" s="180" cm="1">
        <f t="array" ref="BM16">_xlfn.XLOOKUP(BM$1,'Copy of PY1 Data(H)'!$A$1:$CZ$1,_xlfn.XLOOKUP($A16,'Copy of PY1 Data(H)'!$A$1:$A$288,'Copy of PY1 Data(H)'!$A$1:$CZ$288))</f>
        <v>0</v>
      </c>
      <c r="BN16" s="180" cm="1">
        <f t="array" ref="BN16">_xlfn.XLOOKUP(BN$1,'Copy of PY1 Data(H)'!$A$1:$CZ$1,_xlfn.XLOOKUP($A16,'Copy of PY1 Data(H)'!$A$1:$A$288,'Copy of PY1 Data(H)'!$A$1:$CZ$288))</f>
        <v>16230</v>
      </c>
      <c r="BO16" s="180" cm="1">
        <f t="array" ref="BO16">_xlfn.XLOOKUP(BO$1,'Copy of PY1 Data(H)'!$A$1:$CZ$1,_xlfn.XLOOKUP($A16,'Copy of PY1 Data(H)'!$A$1:$A$288,'Copy of PY1 Data(H)'!$A$1:$CZ$288))</f>
        <v>0</v>
      </c>
      <c r="BP16" s="180" cm="1">
        <f t="array" ref="BP16">_xlfn.XLOOKUP(BP$1,'Copy of PY1 Data(H)'!$A$1:$CZ$1,_xlfn.XLOOKUP($A16,'Copy of PY1 Data(H)'!$A$1:$A$288,'Copy of PY1 Data(H)'!$A$1:$CZ$288))</f>
        <v>0</v>
      </c>
      <c r="BQ16" s="180" cm="1">
        <f t="array" ref="BQ16">_xlfn.XLOOKUP(BQ$1,'Copy of PY1 Data(H)'!$A$1:$CZ$1,_xlfn.XLOOKUP($A16,'Copy of PY1 Data(H)'!$A$1:$A$288,'Copy of PY1 Data(H)'!$A$1:$CZ$288))</f>
        <v>0</v>
      </c>
      <c r="BR16" s="180" cm="1">
        <f t="array" ref="BR16">_xlfn.XLOOKUP(BR$1,'Copy of PY1 Data(H)'!$A$1:$CZ$1,_xlfn.XLOOKUP($A16,'Copy of PY1 Data(H)'!$A$1:$A$288,'Copy of PY1 Data(H)'!$A$1:$CZ$288))</f>
        <v>0</v>
      </c>
      <c r="BS16" s="180" cm="1">
        <f t="array" ref="BS16">_xlfn.XLOOKUP(BS$1,'Copy of PY1 Data(H)'!$A$1:$CZ$1,_xlfn.XLOOKUP($A16,'Copy of PY1 Data(H)'!$A$1:$A$288,'Copy of PY1 Data(H)'!$A$1:$CZ$288))</f>
        <v>0</v>
      </c>
      <c r="BT16" s="180" cm="1">
        <f t="array" ref="BT16">_xlfn.XLOOKUP(BT$1,'Copy of PY1 Data(H)'!$A$1:$CZ$1,_xlfn.XLOOKUP($A16,'Copy of PY1 Data(H)'!$A$1:$A$288,'Copy of PY1 Data(H)'!$A$1:$CZ$288))</f>
        <v>0</v>
      </c>
      <c r="BU16" s="180" cm="1">
        <f t="array" ref="BU16">_xlfn.XLOOKUP(BU$1,'Copy of PY1 Data(H)'!$A$1:$CZ$1,_xlfn.XLOOKUP($A16,'Copy of PY1 Data(H)'!$A$1:$A$288,'Copy of PY1 Data(H)'!$A$1:$CZ$288))</f>
        <v>0</v>
      </c>
      <c r="BV16" s="180" cm="1">
        <f t="array" ref="BV16">_xlfn.XLOOKUP(BV$1,'Copy of PY1 Data(H)'!$A$1:$CZ$1,_xlfn.XLOOKUP($A16,'Copy of PY1 Data(H)'!$A$1:$A$288,'Copy of PY1 Data(H)'!$A$1:$CZ$288))</f>
        <v>0</v>
      </c>
      <c r="BW16" s="180" cm="1">
        <f t="array" ref="BW16">_xlfn.XLOOKUP(BW$1,'Copy of PY1 Data(H)'!$A$1:$CZ$1,_xlfn.XLOOKUP($A16,'Copy of PY1 Data(H)'!$A$1:$A$288,'Copy of PY1 Data(H)'!$A$1:$CZ$288))</f>
        <v>0</v>
      </c>
      <c r="BX16" s="180" cm="1">
        <f t="array" ref="BX16">_xlfn.XLOOKUP(BX$1,'Copy of PY1 Data(H)'!$A$1:$CZ$1,_xlfn.XLOOKUP($A16,'Copy of PY1 Data(H)'!$A$1:$A$288,'Copy of PY1 Data(H)'!$A$1:$CZ$288))</f>
        <v>0</v>
      </c>
      <c r="BY16" s="180" cm="1">
        <f t="array" ref="BY16">_xlfn.XLOOKUP(BY$1,'Copy of PY1 Data(H)'!$A$1:$CZ$1,_xlfn.XLOOKUP($A16,'Copy of PY1 Data(H)'!$A$1:$A$288,'Copy of PY1 Data(H)'!$A$1:$CZ$288))</f>
        <v>0</v>
      </c>
      <c r="BZ16" s="180" cm="1">
        <f t="array" ref="BZ16">_xlfn.XLOOKUP(BZ$1,'Copy of PY1 Data(H)'!$A$1:$CZ$1,_xlfn.XLOOKUP($A16,'Copy of PY1 Data(H)'!$A$1:$A$288,'Copy of PY1 Data(H)'!$A$1:$CZ$288))</f>
        <v>382790</v>
      </c>
      <c r="CA16" s="180" cm="1">
        <f t="array" ref="CA16">_xlfn.XLOOKUP(CA$1,'Copy of PY1 Data(H)'!$A$1:$CZ$1,_xlfn.XLOOKUP($A16,'Copy of PY1 Data(H)'!$A$1:$A$288,'Copy of PY1 Data(H)'!$A$1:$CZ$288))</f>
        <v>0</v>
      </c>
      <c r="CB16" s="180" cm="1">
        <f t="array" ref="CB16">_xlfn.XLOOKUP(CB$1,'Copy of PY1 Data(H)'!$A$1:$CZ$1,_xlfn.XLOOKUP($A16,'Copy of PY1 Data(H)'!$A$1:$A$288,'Copy of PY1 Data(H)'!$A$1:$CZ$288))</f>
        <v>0</v>
      </c>
      <c r="CC16" s="180" cm="1">
        <f t="array" ref="CC16">_xlfn.XLOOKUP(CC$1,'Copy of PY1 Data(H)'!$A$1:$CZ$1,_xlfn.XLOOKUP($A16,'Copy of PY1 Data(H)'!$A$1:$A$288,'Copy of PY1 Data(H)'!$A$1:$CZ$288))</f>
        <v>0</v>
      </c>
      <c r="CD16" s="180" cm="1">
        <f t="array" ref="CD16">_xlfn.XLOOKUP(CD$1,'Copy of PY1 Data(H)'!$A$1:$CZ$1,_xlfn.XLOOKUP($A16,'Copy of PY1 Data(H)'!$A$1:$A$288,'Copy of PY1 Data(H)'!$A$1:$CZ$288))</f>
        <v>0</v>
      </c>
    </row>
    <row r="17" spans="1:82" x14ac:dyDescent="0.3">
      <c r="A17" s="180">
        <v>252</v>
      </c>
      <c r="C17" s="180"/>
      <c r="D17" s="180" cm="1">
        <f t="array" ref="D17">_xlfn.XLOOKUP(D$1,'Copy of PY1 Data(H)'!$A$1:$CZ$1,_xlfn.XLOOKUP($A17,'Copy of PY1 Data(H)'!$A$1:$A$288,'Copy of PY1 Data(H)'!$A$1:$CZ$288))</f>
        <v>0</v>
      </c>
      <c r="E17" s="180" cm="1">
        <f t="array" ref="E17">_xlfn.XLOOKUP(E$1,'Copy of PY1 Data(H)'!$A$1:$CZ$1,_xlfn.XLOOKUP($A17,'Copy of PY1 Data(H)'!$A$1:$A$288,'Copy of PY1 Data(H)'!$A$1:$CZ$288))</f>
        <v>158479</v>
      </c>
      <c r="F17" s="180" cm="1">
        <f t="array" ref="F17">_xlfn.XLOOKUP(F$1,'Copy of PY1 Data(H)'!$A$1:$CZ$1,_xlfn.XLOOKUP($A17,'Copy of PY1 Data(H)'!$A$1:$A$288,'Copy of PY1 Data(H)'!$A$1:$CZ$288))</f>
        <v>0</v>
      </c>
      <c r="G17" s="180" cm="1">
        <f t="array" ref="G17">_xlfn.XLOOKUP(G$1,'Copy of PY1 Data(H)'!$A$1:$CZ$1,_xlfn.XLOOKUP($A17,'Copy of PY1 Data(H)'!$A$1:$A$288,'Copy of PY1 Data(H)'!$A$1:$CZ$288))</f>
        <v>5911053</v>
      </c>
      <c r="H17" s="180" cm="1">
        <f t="array" ref="H17">_xlfn.XLOOKUP(H$1,'Copy of PY1 Data(H)'!$A$1:$CZ$1,_xlfn.XLOOKUP($A17,'Copy of PY1 Data(H)'!$A$1:$A$288,'Copy of PY1 Data(H)'!$A$1:$CZ$288))</f>
        <v>2841088</v>
      </c>
      <c r="I17" s="180" cm="1">
        <f t="array" ref="I17">_xlfn.XLOOKUP(I$1,'Copy of PY1 Data(H)'!$A$1:$CZ$1,_xlfn.XLOOKUP($A17,'Copy of PY1 Data(H)'!$A$1:$A$288,'Copy of PY1 Data(H)'!$A$1:$CZ$288))</f>
        <v>5969524</v>
      </c>
      <c r="J17" s="180" cm="1">
        <f t="array" ref="J17">_xlfn.XLOOKUP(J$1,'Copy of PY1 Data(H)'!$A$1:$CZ$1,_xlfn.XLOOKUP($A17,'Copy of PY1 Data(H)'!$A$1:$A$288,'Copy of PY1 Data(H)'!$A$1:$CZ$288))</f>
        <v>8640</v>
      </c>
      <c r="K17" s="180" cm="1">
        <f t="array" ref="K17">_xlfn.XLOOKUP(K$1,'Copy of PY1 Data(H)'!$A$1:$CZ$1,_xlfn.XLOOKUP($A17,'Copy of PY1 Data(H)'!$A$1:$A$288,'Copy of PY1 Data(H)'!$A$1:$CZ$288))</f>
        <v>1661867</v>
      </c>
      <c r="L17" s="180" cm="1">
        <f t="array" ref="L17">_xlfn.XLOOKUP(L$1,'Copy of PY1 Data(H)'!$A$1:$CZ$1,_xlfn.XLOOKUP($A17,'Copy of PY1 Data(H)'!$A$1:$A$288,'Copy of PY1 Data(H)'!$A$1:$CZ$288))</f>
        <v>334020</v>
      </c>
      <c r="M17" s="180" cm="1">
        <f t="array" ref="M17">_xlfn.XLOOKUP(M$1,'Copy of PY1 Data(H)'!$A$1:$CZ$1,_xlfn.XLOOKUP($A17,'Copy of PY1 Data(H)'!$A$1:$A$288,'Copy of PY1 Data(H)'!$A$1:$CZ$288))</f>
        <v>73883347</v>
      </c>
      <c r="N17" s="180" cm="1">
        <f t="array" ref="N17">_xlfn.XLOOKUP(N$1,'Copy of PY1 Data(H)'!$A$1:$CZ$1,_xlfn.XLOOKUP($A17,'Copy of PY1 Data(H)'!$A$1:$A$288,'Copy of PY1 Data(H)'!$A$1:$CZ$288))</f>
        <v>391022</v>
      </c>
      <c r="O17" s="180" cm="1">
        <f t="array" ref="O17">_xlfn.XLOOKUP(O$1,'Copy of PY1 Data(H)'!$A$1:$CZ$1,_xlfn.XLOOKUP($A17,'Copy of PY1 Data(H)'!$A$1:$A$288,'Copy of PY1 Data(H)'!$A$1:$CZ$288))</f>
        <v>5559439</v>
      </c>
      <c r="P17" s="180" cm="1">
        <f t="array" ref="P17">_xlfn.XLOOKUP(P$1,'Copy of PY1 Data(H)'!$A$1:$CZ$1,_xlfn.XLOOKUP($A17,'Copy of PY1 Data(H)'!$A$1:$A$288,'Copy of PY1 Data(H)'!$A$1:$CZ$288))</f>
        <v>157331</v>
      </c>
      <c r="Q17" s="180" cm="1">
        <f t="array" ref="Q17">_xlfn.XLOOKUP(Q$1,'Copy of PY1 Data(H)'!$A$1:$CZ$1,_xlfn.XLOOKUP($A17,'Copy of PY1 Data(H)'!$A$1:$A$288,'Copy of PY1 Data(H)'!$A$1:$CZ$288))</f>
        <v>74680776</v>
      </c>
      <c r="R17" s="180" cm="1">
        <f t="array" ref="R17">_xlfn.XLOOKUP(R$1,'Copy of PY1 Data(H)'!$A$1:$CZ$1,_xlfn.XLOOKUP($A17,'Copy of PY1 Data(H)'!$A$1:$A$288,'Copy of PY1 Data(H)'!$A$1:$CZ$288))</f>
        <v>5444896</v>
      </c>
      <c r="S17" s="180" cm="1">
        <f t="array" ref="S17">_xlfn.XLOOKUP(S$1,'Copy of PY1 Data(H)'!$A$1:$CZ$1,_xlfn.XLOOKUP($A17,'Copy of PY1 Data(H)'!$A$1:$A$288,'Copy of PY1 Data(H)'!$A$1:$CZ$288))</f>
        <v>123284</v>
      </c>
      <c r="T17" s="180" cm="1">
        <f t="array" ref="T17">_xlfn.XLOOKUP(T$1,'Copy of PY1 Data(H)'!$A$1:$CZ$1,_xlfn.XLOOKUP($A17,'Copy of PY1 Data(H)'!$A$1:$A$288,'Copy of PY1 Data(H)'!$A$1:$CZ$288))</f>
        <v>88498363</v>
      </c>
      <c r="U17" s="180" cm="1">
        <f t="array" ref="U17">_xlfn.XLOOKUP(U$1,'Copy of PY1 Data(H)'!$A$1:$CZ$1,_xlfn.XLOOKUP($A17,'Copy of PY1 Data(H)'!$A$1:$A$288,'Copy of PY1 Data(H)'!$A$1:$CZ$288))</f>
        <v>41466910</v>
      </c>
      <c r="V17" s="180" cm="1">
        <f t="array" ref="V17">_xlfn.XLOOKUP(V$1,'Copy of PY1 Data(H)'!$A$1:$CZ$1,_xlfn.XLOOKUP($A17,'Copy of PY1 Data(H)'!$A$1:$A$288,'Copy of PY1 Data(H)'!$A$1:$CZ$288))</f>
        <v>27734431</v>
      </c>
      <c r="W17" s="180" cm="1">
        <f t="array" ref="W17">_xlfn.XLOOKUP(W$1,'Copy of PY1 Data(H)'!$A$1:$CZ$1,_xlfn.XLOOKUP($A17,'Copy of PY1 Data(H)'!$A$1:$A$288,'Copy of PY1 Data(H)'!$A$1:$CZ$288))</f>
        <v>141253092</v>
      </c>
      <c r="X17" s="180" cm="1">
        <f t="array" ref="X17">_xlfn.XLOOKUP(X$1,'Copy of PY1 Data(H)'!$A$1:$CZ$1,_xlfn.XLOOKUP($A17,'Copy of PY1 Data(H)'!$A$1:$A$288,'Copy of PY1 Data(H)'!$A$1:$CZ$288))</f>
        <v>0</v>
      </c>
      <c r="Y17" s="180" cm="1">
        <f t="array" ref="Y17">_xlfn.XLOOKUP(Y$1,'Copy of PY1 Data(H)'!$A$1:$CZ$1,_xlfn.XLOOKUP($A17,'Copy of PY1 Data(H)'!$A$1:$A$288,'Copy of PY1 Data(H)'!$A$1:$CZ$288))</f>
        <v>24748873</v>
      </c>
      <c r="Z17" s="180" cm="1">
        <f t="array" ref="Z17">_xlfn.XLOOKUP(Z$1,'Copy of PY1 Data(H)'!$A$1:$CZ$1,_xlfn.XLOOKUP($A17,'Copy of PY1 Data(H)'!$A$1:$A$288,'Copy of PY1 Data(H)'!$A$1:$CZ$288))</f>
        <v>1668288</v>
      </c>
      <c r="AA17" s="180" cm="1">
        <f t="array" ref="AA17">_xlfn.XLOOKUP(AA$1,'Copy of PY1 Data(H)'!$A$1:$CZ$1,_xlfn.XLOOKUP($A17,'Copy of PY1 Data(H)'!$A$1:$A$288,'Copy of PY1 Data(H)'!$A$1:$CZ$288))</f>
        <v>19883409</v>
      </c>
      <c r="AB17" s="180" cm="1">
        <f t="array" ref="AB17">_xlfn.XLOOKUP(AB$1,'Copy of PY1 Data(H)'!$A$1:$CZ$1,_xlfn.XLOOKUP($A17,'Copy of PY1 Data(H)'!$A$1:$A$288,'Copy of PY1 Data(H)'!$A$1:$CZ$288))</f>
        <v>3110014</v>
      </c>
      <c r="AC17" s="180" cm="1">
        <f t="array" ref="AC17">_xlfn.XLOOKUP(AC$1,'Copy of PY1 Data(H)'!$A$1:$CZ$1,_xlfn.XLOOKUP($A17,'Copy of PY1 Data(H)'!$A$1:$A$288,'Copy of PY1 Data(H)'!$A$1:$CZ$288))</f>
        <v>2703841</v>
      </c>
      <c r="AD17" s="180" cm="1">
        <f t="array" ref="AD17">_xlfn.XLOOKUP(AD$1,'Copy of PY1 Data(H)'!$A$1:$CZ$1,_xlfn.XLOOKUP($A17,'Copy of PY1 Data(H)'!$A$1:$A$288,'Copy of PY1 Data(H)'!$A$1:$CZ$288))</f>
        <v>1051235</v>
      </c>
      <c r="AE17" s="180" cm="1">
        <f t="array" ref="AE17">_xlfn.XLOOKUP(AE$1,'Copy of PY1 Data(H)'!$A$1:$CZ$1,_xlfn.XLOOKUP($A17,'Copy of PY1 Data(H)'!$A$1:$A$288,'Copy of PY1 Data(H)'!$A$1:$CZ$288))</f>
        <v>1575002</v>
      </c>
      <c r="AF17" s="180" cm="1">
        <f t="array" ref="AF17">_xlfn.XLOOKUP(AF$1,'Copy of PY1 Data(H)'!$A$1:$CZ$1,_xlfn.XLOOKUP($A17,'Copy of PY1 Data(H)'!$A$1:$A$288,'Copy of PY1 Data(H)'!$A$1:$CZ$288))</f>
        <v>36284111</v>
      </c>
      <c r="AG17" s="180" cm="1">
        <f t="array" ref="AG17">_xlfn.XLOOKUP(AG$1,'Copy of PY1 Data(H)'!$A$1:$CZ$1,_xlfn.XLOOKUP($A17,'Copy of PY1 Data(H)'!$A$1:$A$288,'Copy of PY1 Data(H)'!$A$1:$CZ$288))</f>
        <v>6640133</v>
      </c>
      <c r="AH17" s="180" cm="1">
        <f t="array" ref="AH17">_xlfn.XLOOKUP(AH$1,'Copy of PY1 Data(H)'!$A$1:$CZ$1,_xlfn.XLOOKUP($A17,'Copy of PY1 Data(H)'!$A$1:$A$288,'Copy of PY1 Data(H)'!$A$1:$CZ$288))</f>
        <v>1956421</v>
      </c>
      <c r="AI17" s="180" cm="1">
        <f t="array" ref="AI17">_xlfn.XLOOKUP(AI$1,'Copy of PY1 Data(H)'!$A$1:$CZ$1,_xlfn.XLOOKUP($A17,'Copy of PY1 Data(H)'!$A$1:$A$288,'Copy of PY1 Data(H)'!$A$1:$CZ$288))</f>
        <v>60008566</v>
      </c>
      <c r="AJ17" s="180" cm="1">
        <f t="array" ref="AJ17">_xlfn.XLOOKUP(AJ$1,'Copy of PY1 Data(H)'!$A$1:$CZ$1,_xlfn.XLOOKUP($A17,'Copy of PY1 Data(H)'!$A$1:$A$288,'Copy of PY1 Data(H)'!$A$1:$CZ$288))</f>
        <v>4634362</v>
      </c>
      <c r="AK17" s="180" cm="1">
        <f t="array" ref="AK17">_xlfn.XLOOKUP(AK$1,'Copy of PY1 Data(H)'!$A$1:$CZ$1,_xlfn.XLOOKUP($A17,'Copy of PY1 Data(H)'!$A$1:$A$288,'Copy of PY1 Data(H)'!$A$1:$CZ$288))</f>
        <v>0</v>
      </c>
      <c r="AL17" s="180" cm="1">
        <f t="array" ref="AL17">_xlfn.XLOOKUP(AL$1,'Copy of PY1 Data(H)'!$A$1:$CZ$1,_xlfn.XLOOKUP($A17,'Copy of PY1 Data(H)'!$A$1:$A$288,'Copy of PY1 Data(H)'!$A$1:$CZ$288))</f>
        <v>0</v>
      </c>
      <c r="AM17" s="180" cm="1">
        <f t="array" ref="AM17">_xlfn.XLOOKUP(AM$1,'Copy of PY1 Data(H)'!$A$1:$CZ$1,_xlfn.XLOOKUP($A17,'Copy of PY1 Data(H)'!$A$1:$A$288,'Copy of PY1 Data(H)'!$A$1:$CZ$288))</f>
        <v>12288198</v>
      </c>
      <c r="AN17" s="180" cm="1">
        <f t="array" ref="AN17">_xlfn.XLOOKUP(AN$1,'Copy of PY1 Data(H)'!$A$1:$CZ$1,_xlfn.XLOOKUP($A17,'Copy of PY1 Data(H)'!$A$1:$A$288,'Copy of PY1 Data(H)'!$A$1:$CZ$288))</f>
        <v>302939</v>
      </c>
      <c r="AO17" s="180" cm="1">
        <f t="array" ref="AO17">_xlfn.XLOOKUP(AO$1,'Copy of PY1 Data(H)'!$A$1:$CZ$1,_xlfn.XLOOKUP($A17,'Copy of PY1 Data(H)'!$A$1:$A$288,'Copy of PY1 Data(H)'!$A$1:$CZ$288))</f>
        <v>221528</v>
      </c>
      <c r="AP17" s="180" cm="1">
        <f t="array" ref="AP17">_xlfn.XLOOKUP(AP$1,'Copy of PY1 Data(H)'!$A$1:$CZ$1,_xlfn.XLOOKUP($A17,'Copy of PY1 Data(H)'!$A$1:$A$288,'Copy of PY1 Data(H)'!$A$1:$CZ$288))</f>
        <v>91468</v>
      </c>
      <c r="AQ17" s="180" cm="1">
        <f t="array" ref="AQ17">_xlfn.XLOOKUP(AQ$1,'Copy of PY1 Data(H)'!$A$1:$CZ$1,_xlfn.XLOOKUP($A17,'Copy of PY1 Data(H)'!$A$1:$A$288,'Copy of PY1 Data(H)'!$A$1:$CZ$288))</f>
        <v>12018527</v>
      </c>
      <c r="AR17" s="180" cm="1">
        <f t="array" ref="AR17">_xlfn.XLOOKUP(AR$1,'Copy of PY1 Data(H)'!$A$1:$CZ$1,_xlfn.XLOOKUP($A17,'Copy of PY1 Data(H)'!$A$1:$A$288,'Copy of PY1 Data(H)'!$A$1:$CZ$288))</f>
        <v>40661294</v>
      </c>
      <c r="AS17" s="180" cm="1">
        <f t="array" ref="AS17">_xlfn.XLOOKUP(AS$1,'Copy of PY1 Data(H)'!$A$1:$CZ$1,_xlfn.XLOOKUP($A17,'Copy of PY1 Data(H)'!$A$1:$A$288,'Copy of PY1 Data(H)'!$A$1:$CZ$288))</f>
        <v>136282</v>
      </c>
      <c r="AT17" s="180" cm="1">
        <f t="array" ref="AT17">_xlfn.XLOOKUP(AT$1,'Copy of PY1 Data(H)'!$A$1:$CZ$1,_xlfn.XLOOKUP($A17,'Copy of PY1 Data(H)'!$A$1:$A$288,'Copy of PY1 Data(H)'!$A$1:$CZ$288))</f>
        <v>2578831</v>
      </c>
      <c r="AU17" s="180" cm="1">
        <f t="array" ref="AU17">_xlfn.XLOOKUP(AU$1,'Copy of PY1 Data(H)'!$A$1:$CZ$1,_xlfn.XLOOKUP($A17,'Copy of PY1 Data(H)'!$A$1:$A$288,'Copy of PY1 Data(H)'!$A$1:$CZ$288))</f>
        <v>0</v>
      </c>
      <c r="AV17" s="180" cm="1">
        <f t="array" ref="AV17">_xlfn.XLOOKUP(AV$1,'Copy of PY1 Data(H)'!$A$1:$CZ$1,_xlfn.XLOOKUP($A17,'Copy of PY1 Data(H)'!$A$1:$A$288,'Copy of PY1 Data(H)'!$A$1:$CZ$288))</f>
        <v>25421901</v>
      </c>
      <c r="AW17" s="180" cm="1">
        <f t="array" ref="AW17">_xlfn.XLOOKUP(AW$1,'Copy of PY1 Data(H)'!$A$1:$CZ$1,_xlfn.XLOOKUP($A17,'Copy of PY1 Data(H)'!$A$1:$A$288,'Copy of PY1 Data(H)'!$A$1:$CZ$288))</f>
        <v>6811082</v>
      </c>
      <c r="AX17" s="180" cm="1">
        <f t="array" ref="AX17">_xlfn.XLOOKUP(AX$1,'Copy of PY1 Data(H)'!$A$1:$CZ$1,_xlfn.XLOOKUP($A17,'Copy of PY1 Data(H)'!$A$1:$A$288,'Copy of PY1 Data(H)'!$A$1:$CZ$288))</f>
        <v>3631545</v>
      </c>
      <c r="AY17" s="180" cm="1">
        <f t="array" ref="AY17">_xlfn.XLOOKUP(AY$1,'Copy of PY1 Data(H)'!$A$1:$CZ$1,_xlfn.XLOOKUP($A17,'Copy of PY1 Data(H)'!$A$1:$A$288,'Copy of PY1 Data(H)'!$A$1:$CZ$288))</f>
        <v>11383304</v>
      </c>
      <c r="AZ17" s="180" cm="1">
        <f t="array" ref="AZ17">_xlfn.XLOOKUP(AZ$1,'Copy of PY1 Data(H)'!$A$1:$CZ$1,_xlfn.XLOOKUP($A17,'Copy of PY1 Data(H)'!$A$1:$A$288,'Copy of PY1 Data(H)'!$A$1:$CZ$288))</f>
        <v>1901758</v>
      </c>
      <c r="BA17" s="180" cm="1">
        <f t="array" ref="BA17">_xlfn.XLOOKUP(BA$1,'Copy of PY1 Data(H)'!$A$1:$CZ$1,_xlfn.XLOOKUP($A17,'Copy of PY1 Data(H)'!$A$1:$A$288,'Copy of PY1 Data(H)'!$A$1:$CZ$288))</f>
        <v>3088876</v>
      </c>
      <c r="BB17" s="180" cm="1">
        <f t="array" ref="BB17">_xlfn.XLOOKUP(BB$1,'Copy of PY1 Data(H)'!$A$1:$CZ$1,_xlfn.XLOOKUP($A17,'Copy of PY1 Data(H)'!$A$1:$A$288,'Copy of PY1 Data(H)'!$A$1:$CZ$288))</f>
        <v>49931</v>
      </c>
      <c r="BC17" s="180" cm="1">
        <f t="array" ref="BC17">_xlfn.XLOOKUP(BC$1,'Copy of PY1 Data(H)'!$A$1:$CZ$1,_xlfn.XLOOKUP($A17,'Copy of PY1 Data(H)'!$A$1:$A$288,'Copy of PY1 Data(H)'!$A$1:$CZ$288))</f>
        <v>50493</v>
      </c>
      <c r="BD17" s="180" cm="1">
        <f t="array" ref="BD17">_xlfn.XLOOKUP(BD$1,'Copy of PY1 Data(H)'!$A$1:$CZ$1,_xlfn.XLOOKUP($A17,'Copy of PY1 Data(H)'!$A$1:$A$288,'Copy of PY1 Data(H)'!$A$1:$CZ$288))</f>
        <v>4419935</v>
      </c>
      <c r="BE17" s="180" cm="1">
        <f t="array" ref="BE17">_xlfn.XLOOKUP(BE$1,'Copy of PY1 Data(H)'!$A$1:$CZ$1,_xlfn.XLOOKUP($A17,'Copy of PY1 Data(H)'!$A$1:$A$288,'Copy of PY1 Data(H)'!$A$1:$CZ$288))</f>
        <v>70036</v>
      </c>
      <c r="BF17" s="180" cm="1">
        <f t="array" ref="BF17">_xlfn.XLOOKUP(BF$1,'Copy of PY1 Data(H)'!$A$1:$CZ$1,_xlfn.XLOOKUP($A17,'Copy of PY1 Data(H)'!$A$1:$A$288,'Copy of PY1 Data(H)'!$A$1:$CZ$288))</f>
        <v>126140</v>
      </c>
      <c r="BG17" s="180" cm="1">
        <f t="array" ref="BG17">_xlfn.XLOOKUP(BG$1,'Copy of PY1 Data(H)'!$A$1:$CZ$1,_xlfn.XLOOKUP($A17,'Copy of PY1 Data(H)'!$A$1:$A$288,'Copy of PY1 Data(H)'!$A$1:$CZ$288))</f>
        <v>0</v>
      </c>
      <c r="BH17" s="180" cm="1">
        <f t="array" ref="BH17">_xlfn.XLOOKUP(BH$1,'Copy of PY1 Data(H)'!$A$1:$CZ$1,_xlfn.XLOOKUP($A17,'Copy of PY1 Data(H)'!$A$1:$A$288,'Copy of PY1 Data(H)'!$A$1:$CZ$288))</f>
        <v>90317</v>
      </c>
      <c r="BI17" s="180" cm="1">
        <f t="array" ref="BI17">_xlfn.XLOOKUP(BI$1,'Copy of PY1 Data(H)'!$A$1:$CZ$1,_xlfn.XLOOKUP($A17,'Copy of PY1 Data(H)'!$A$1:$A$288,'Copy of PY1 Data(H)'!$A$1:$CZ$288))</f>
        <v>260500</v>
      </c>
      <c r="BJ17" s="180" cm="1">
        <f t="array" ref="BJ17">_xlfn.XLOOKUP(BJ$1,'Copy of PY1 Data(H)'!$A$1:$CZ$1,_xlfn.XLOOKUP($A17,'Copy of PY1 Data(H)'!$A$1:$A$288,'Copy of PY1 Data(H)'!$A$1:$CZ$288))</f>
        <v>369771</v>
      </c>
      <c r="BK17" s="180" cm="1">
        <f t="array" ref="BK17">_xlfn.XLOOKUP(BK$1,'Copy of PY1 Data(H)'!$A$1:$CZ$1,_xlfn.XLOOKUP($A17,'Copy of PY1 Data(H)'!$A$1:$A$288,'Copy of PY1 Data(H)'!$A$1:$CZ$288))</f>
        <v>4885490</v>
      </c>
      <c r="BL17" s="180" cm="1">
        <f t="array" ref="BL17">_xlfn.XLOOKUP(BL$1,'Copy of PY1 Data(H)'!$A$1:$CZ$1,_xlfn.XLOOKUP($A17,'Copy of PY1 Data(H)'!$A$1:$A$288,'Copy of PY1 Data(H)'!$A$1:$CZ$288))</f>
        <v>0</v>
      </c>
      <c r="BM17" s="180" cm="1">
        <f t="array" ref="BM17">_xlfn.XLOOKUP(BM$1,'Copy of PY1 Data(H)'!$A$1:$CZ$1,_xlfn.XLOOKUP($A17,'Copy of PY1 Data(H)'!$A$1:$A$288,'Copy of PY1 Data(H)'!$A$1:$CZ$288))</f>
        <v>2084954</v>
      </c>
      <c r="BN17" s="180" cm="1">
        <f t="array" ref="BN17">_xlfn.XLOOKUP(BN$1,'Copy of PY1 Data(H)'!$A$1:$CZ$1,_xlfn.XLOOKUP($A17,'Copy of PY1 Data(H)'!$A$1:$A$288,'Copy of PY1 Data(H)'!$A$1:$CZ$288))</f>
        <v>6441786</v>
      </c>
      <c r="BO17" s="180" cm="1">
        <f t="array" ref="BO17">_xlfn.XLOOKUP(BO$1,'Copy of PY1 Data(H)'!$A$1:$CZ$1,_xlfn.XLOOKUP($A17,'Copy of PY1 Data(H)'!$A$1:$A$288,'Copy of PY1 Data(H)'!$A$1:$CZ$288))</f>
        <v>268758</v>
      </c>
      <c r="BP17" s="180" cm="1">
        <f t="array" ref="BP17">_xlfn.XLOOKUP(BP$1,'Copy of PY1 Data(H)'!$A$1:$CZ$1,_xlfn.XLOOKUP($A17,'Copy of PY1 Data(H)'!$A$1:$A$288,'Copy of PY1 Data(H)'!$A$1:$CZ$288))</f>
        <v>1304598</v>
      </c>
      <c r="BQ17" s="180" cm="1">
        <f t="array" ref="BQ17">_xlfn.XLOOKUP(BQ$1,'Copy of PY1 Data(H)'!$A$1:$CZ$1,_xlfn.XLOOKUP($A17,'Copy of PY1 Data(H)'!$A$1:$A$288,'Copy of PY1 Data(H)'!$A$1:$CZ$288))</f>
        <v>27420053</v>
      </c>
      <c r="BR17" s="180" cm="1">
        <f t="array" ref="BR17">_xlfn.XLOOKUP(BR$1,'Copy of PY1 Data(H)'!$A$1:$CZ$1,_xlfn.XLOOKUP($A17,'Copy of PY1 Data(H)'!$A$1:$A$288,'Copy of PY1 Data(H)'!$A$1:$CZ$288))</f>
        <v>418698</v>
      </c>
      <c r="BS17" s="180" cm="1">
        <f t="array" ref="BS17">_xlfn.XLOOKUP(BS$1,'Copy of PY1 Data(H)'!$A$1:$CZ$1,_xlfn.XLOOKUP($A17,'Copy of PY1 Data(H)'!$A$1:$A$288,'Copy of PY1 Data(H)'!$A$1:$CZ$288))</f>
        <v>31061342</v>
      </c>
      <c r="BT17" s="180" cm="1">
        <f t="array" ref="BT17">_xlfn.XLOOKUP(BT$1,'Copy of PY1 Data(H)'!$A$1:$CZ$1,_xlfn.XLOOKUP($A17,'Copy of PY1 Data(H)'!$A$1:$A$288,'Copy of PY1 Data(H)'!$A$1:$CZ$288))</f>
        <v>721953</v>
      </c>
      <c r="BU17" s="180" cm="1">
        <f t="array" ref="BU17">_xlfn.XLOOKUP(BU$1,'Copy of PY1 Data(H)'!$A$1:$CZ$1,_xlfn.XLOOKUP($A17,'Copy of PY1 Data(H)'!$A$1:$A$288,'Copy of PY1 Data(H)'!$A$1:$CZ$288))</f>
        <v>5233918</v>
      </c>
      <c r="BV17" s="180" cm="1">
        <f t="array" ref="BV17">_xlfn.XLOOKUP(BV$1,'Copy of PY1 Data(H)'!$A$1:$CZ$1,_xlfn.XLOOKUP($A17,'Copy of PY1 Data(H)'!$A$1:$A$288,'Copy of PY1 Data(H)'!$A$1:$CZ$288))</f>
        <v>3305161</v>
      </c>
      <c r="BW17" s="180" cm="1">
        <f t="array" ref="BW17">_xlfn.XLOOKUP(BW$1,'Copy of PY1 Data(H)'!$A$1:$CZ$1,_xlfn.XLOOKUP($A17,'Copy of PY1 Data(H)'!$A$1:$A$288,'Copy of PY1 Data(H)'!$A$1:$CZ$288))</f>
        <v>0</v>
      </c>
      <c r="BX17" s="180" cm="1">
        <f t="array" ref="BX17">_xlfn.XLOOKUP(BX$1,'Copy of PY1 Data(H)'!$A$1:$CZ$1,_xlfn.XLOOKUP($A17,'Copy of PY1 Data(H)'!$A$1:$A$288,'Copy of PY1 Data(H)'!$A$1:$CZ$288))</f>
        <v>381949</v>
      </c>
      <c r="BY17" s="180" cm="1">
        <f t="array" ref="BY17">_xlfn.XLOOKUP(BY$1,'Copy of PY1 Data(H)'!$A$1:$CZ$1,_xlfn.XLOOKUP($A17,'Copy of PY1 Data(H)'!$A$1:$A$288,'Copy of PY1 Data(H)'!$A$1:$CZ$288))</f>
        <v>322629</v>
      </c>
      <c r="BZ17" s="180" cm="1">
        <f t="array" ref="BZ17">_xlfn.XLOOKUP(BZ$1,'Copy of PY1 Data(H)'!$A$1:$CZ$1,_xlfn.XLOOKUP($A17,'Copy of PY1 Data(H)'!$A$1:$A$288,'Copy of PY1 Data(H)'!$A$1:$CZ$288))</f>
        <v>949987</v>
      </c>
      <c r="CA17" s="180" cm="1">
        <f t="array" ref="CA17">_xlfn.XLOOKUP(CA$1,'Copy of PY1 Data(H)'!$A$1:$CZ$1,_xlfn.XLOOKUP($A17,'Copy of PY1 Data(H)'!$A$1:$A$288,'Copy of PY1 Data(H)'!$A$1:$CZ$288))</f>
        <v>60086</v>
      </c>
      <c r="CB17" s="180" cm="1">
        <f t="array" ref="CB17">_xlfn.XLOOKUP(CB$1,'Copy of PY1 Data(H)'!$A$1:$CZ$1,_xlfn.XLOOKUP($A17,'Copy of PY1 Data(H)'!$A$1:$A$288,'Copy of PY1 Data(H)'!$A$1:$CZ$288))</f>
        <v>533911</v>
      </c>
      <c r="CC17" s="180" cm="1">
        <f t="array" ref="CC17">_xlfn.XLOOKUP(CC$1,'Copy of PY1 Data(H)'!$A$1:$CZ$1,_xlfn.XLOOKUP($A17,'Copy of PY1 Data(H)'!$A$1:$A$288,'Copy of PY1 Data(H)'!$A$1:$CZ$288))</f>
        <v>0</v>
      </c>
      <c r="CD17" s="180" cm="1">
        <f t="array" ref="CD17">_xlfn.XLOOKUP(CD$1,'Copy of PY1 Data(H)'!$A$1:$CZ$1,_xlfn.XLOOKUP($A17,'Copy of PY1 Data(H)'!$A$1:$A$288,'Copy of PY1 Data(H)'!$A$1:$CZ$288))</f>
        <v>62000</v>
      </c>
    </row>
    <row r="18" spans="1:82" x14ac:dyDescent="0.3">
      <c r="A18" s="180">
        <v>253</v>
      </c>
      <c r="C18" s="180"/>
      <c r="D18" s="180" cm="1">
        <f t="array" ref="D18">_xlfn.XLOOKUP(D$1,'Copy of PY1 Data(H)'!$A$1:$CZ$1,_xlfn.XLOOKUP($A18,'Copy of PY1 Data(H)'!$A$1:$A$288,'Copy of PY1 Data(H)'!$A$1:$CZ$288))</f>
        <v>0</v>
      </c>
      <c r="E18" s="180" cm="1">
        <f t="array" ref="E18">_xlfn.XLOOKUP(E$1,'Copy of PY1 Data(H)'!$A$1:$CZ$1,_xlfn.XLOOKUP($A18,'Copy of PY1 Data(H)'!$A$1:$A$288,'Copy of PY1 Data(H)'!$A$1:$CZ$288))</f>
        <v>41939</v>
      </c>
      <c r="F18" s="180" cm="1">
        <f t="array" ref="F18">_xlfn.XLOOKUP(F$1,'Copy of PY1 Data(H)'!$A$1:$CZ$1,_xlfn.XLOOKUP($A18,'Copy of PY1 Data(H)'!$A$1:$A$288,'Copy of PY1 Data(H)'!$A$1:$CZ$288))</f>
        <v>0</v>
      </c>
      <c r="G18" s="180" cm="1">
        <f t="array" ref="G18">_xlfn.XLOOKUP(G$1,'Copy of PY1 Data(H)'!$A$1:$CZ$1,_xlfn.XLOOKUP($A18,'Copy of PY1 Data(H)'!$A$1:$A$288,'Copy of PY1 Data(H)'!$A$1:$CZ$288))</f>
        <v>698982</v>
      </c>
      <c r="H18" s="180" cm="1">
        <f t="array" ref="H18">_xlfn.XLOOKUP(H$1,'Copy of PY1 Data(H)'!$A$1:$CZ$1,_xlfn.XLOOKUP($A18,'Copy of PY1 Data(H)'!$A$1:$A$288,'Copy of PY1 Data(H)'!$A$1:$CZ$288))</f>
        <v>259513</v>
      </c>
      <c r="I18" s="180" cm="1">
        <f t="array" ref="I18">_xlfn.XLOOKUP(I$1,'Copy of PY1 Data(H)'!$A$1:$CZ$1,_xlfn.XLOOKUP($A18,'Copy of PY1 Data(H)'!$A$1:$A$288,'Copy of PY1 Data(H)'!$A$1:$CZ$288))</f>
        <v>349028</v>
      </c>
      <c r="J18" s="180" cm="1">
        <f t="array" ref="J18">_xlfn.XLOOKUP(J$1,'Copy of PY1 Data(H)'!$A$1:$CZ$1,_xlfn.XLOOKUP($A18,'Copy of PY1 Data(H)'!$A$1:$A$288,'Copy of PY1 Data(H)'!$A$1:$CZ$288))</f>
        <v>11253</v>
      </c>
      <c r="K18" s="180" cm="1">
        <f t="array" ref="K18">_xlfn.XLOOKUP(K$1,'Copy of PY1 Data(H)'!$A$1:$CZ$1,_xlfn.XLOOKUP($A18,'Copy of PY1 Data(H)'!$A$1:$A$288,'Copy of PY1 Data(H)'!$A$1:$CZ$288))</f>
        <v>62069</v>
      </c>
      <c r="L18" s="180" cm="1">
        <f t="array" ref="L18">_xlfn.XLOOKUP(L$1,'Copy of PY1 Data(H)'!$A$1:$CZ$1,_xlfn.XLOOKUP($A18,'Copy of PY1 Data(H)'!$A$1:$A$288,'Copy of PY1 Data(H)'!$A$1:$CZ$288))</f>
        <v>32261</v>
      </c>
      <c r="M18" s="180" cm="1">
        <f t="array" ref="M18">_xlfn.XLOOKUP(M$1,'Copy of PY1 Data(H)'!$A$1:$CZ$1,_xlfn.XLOOKUP($A18,'Copy of PY1 Data(H)'!$A$1:$A$288,'Copy of PY1 Data(H)'!$A$1:$CZ$288))</f>
        <v>3091255</v>
      </c>
      <c r="N18" s="180" cm="1">
        <f t="array" ref="N18">_xlfn.XLOOKUP(N$1,'Copy of PY1 Data(H)'!$A$1:$CZ$1,_xlfn.XLOOKUP($A18,'Copy of PY1 Data(H)'!$A$1:$A$288,'Copy of PY1 Data(H)'!$A$1:$CZ$288))</f>
        <v>189256</v>
      </c>
      <c r="O18" s="180" cm="1">
        <f t="array" ref="O18">_xlfn.XLOOKUP(O$1,'Copy of PY1 Data(H)'!$A$1:$CZ$1,_xlfn.XLOOKUP($A18,'Copy of PY1 Data(H)'!$A$1:$A$288,'Copy of PY1 Data(H)'!$A$1:$CZ$288))</f>
        <v>2916970</v>
      </c>
      <c r="P18" s="180" cm="1">
        <f t="array" ref="P18">_xlfn.XLOOKUP(P$1,'Copy of PY1 Data(H)'!$A$1:$CZ$1,_xlfn.XLOOKUP($A18,'Copy of PY1 Data(H)'!$A$1:$A$288,'Copy of PY1 Data(H)'!$A$1:$CZ$288))</f>
        <v>13537</v>
      </c>
      <c r="Q18" s="180" cm="1">
        <f t="array" ref="Q18">_xlfn.XLOOKUP(Q$1,'Copy of PY1 Data(H)'!$A$1:$CZ$1,_xlfn.XLOOKUP($A18,'Copy of PY1 Data(H)'!$A$1:$A$288,'Copy of PY1 Data(H)'!$A$1:$CZ$288))</f>
        <v>15706179</v>
      </c>
      <c r="R18" s="180" cm="1">
        <f t="array" ref="R18">_xlfn.XLOOKUP(R$1,'Copy of PY1 Data(H)'!$A$1:$CZ$1,_xlfn.XLOOKUP($A18,'Copy of PY1 Data(H)'!$A$1:$A$288,'Copy of PY1 Data(H)'!$A$1:$CZ$288))</f>
        <v>239171</v>
      </c>
      <c r="S18" s="180" cm="1">
        <f t="array" ref="S18">_xlfn.XLOOKUP(S$1,'Copy of PY1 Data(H)'!$A$1:$CZ$1,_xlfn.XLOOKUP($A18,'Copy of PY1 Data(H)'!$A$1:$A$288,'Copy of PY1 Data(H)'!$A$1:$CZ$288))</f>
        <v>4691</v>
      </c>
      <c r="T18" s="180" cm="1">
        <f t="array" ref="T18">_xlfn.XLOOKUP(T$1,'Copy of PY1 Data(H)'!$A$1:$CZ$1,_xlfn.XLOOKUP($A18,'Copy of PY1 Data(H)'!$A$1:$A$288,'Copy of PY1 Data(H)'!$A$1:$CZ$288))</f>
        <v>20425638</v>
      </c>
      <c r="U18" s="180" cm="1">
        <f t="array" ref="U18">_xlfn.XLOOKUP(U$1,'Copy of PY1 Data(H)'!$A$1:$CZ$1,_xlfn.XLOOKUP($A18,'Copy of PY1 Data(H)'!$A$1:$A$288,'Copy of PY1 Data(H)'!$A$1:$CZ$288))</f>
        <v>5312953</v>
      </c>
      <c r="V18" s="180" cm="1">
        <f t="array" ref="V18">_xlfn.XLOOKUP(V$1,'Copy of PY1 Data(H)'!$A$1:$CZ$1,_xlfn.XLOOKUP($A18,'Copy of PY1 Data(H)'!$A$1:$A$288,'Copy of PY1 Data(H)'!$A$1:$CZ$288))</f>
        <v>6004691</v>
      </c>
      <c r="W18" s="180" cm="1">
        <f t="array" ref="W18">_xlfn.XLOOKUP(W$1,'Copy of PY1 Data(H)'!$A$1:$CZ$1,_xlfn.XLOOKUP($A18,'Copy of PY1 Data(H)'!$A$1:$A$288,'Copy of PY1 Data(H)'!$A$1:$CZ$288))</f>
        <v>20773823</v>
      </c>
      <c r="X18" s="180" cm="1">
        <f t="array" ref="X18">_xlfn.XLOOKUP(X$1,'Copy of PY1 Data(H)'!$A$1:$CZ$1,_xlfn.XLOOKUP($A18,'Copy of PY1 Data(H)'!$A$1:$A$288,'Copy of PY1 Data(H)'!$A$1:$CZ$288))</f>
        <v>0</v>
      </c>
      <c r="Y18" s="180" cm="1">
        <f t="array" ref="Y18">_xlfn.XLOOKUP(Y$1,'Copy of PY1 Data(H)'!$A$1:$CZ$1,_xlfn.XLOOKUP($A18,'Copy of PY1 Data(H)'!$A$1:$A$288,'Copy of PY1 Data(H)'!$A$1:$CZ$288))</f>
        <v>4598101</v>
      </c>
      <c r="Z18" s="180" cm="1">
        <f t="array" ref="Z18">_xlfn.XLOOKUP(Z$1,'Copy of PY1 Data(H)'!$A$1:$CZ$1,_xlfn.XLOOKUP($A18,'Copy of PY1 Data(H)'!$A$1:$A$288,'Copy of PY1 Data(H)'!$A$1:$CZ$288))</f>
        <v>280716</v>
      </c>
      <c r="AA18" s="180" cm="1">
        <f t="array" ref="AA18">_xlfn.XLOOKUP(AA$1,'Copy of PY1 Data(H)'!$A$1:$CZ$1,_xlfn.XLOOKUP($A18,'Copy of PY1 Data(H)'!$A$1:$A$288,'Copy of PY1 Data(H)'!$A$1:$CZ$288))</f>
        <v>3650401</v>
      </c>
      <c r="AB18" s="180" cm="1">
        <f t="array" ref="AB18">_xlfn.XLOOKUP(AB$1,'Copy of PY1 Data(H)'!$A$1:$CZ$1,_xlfn.XLOOKUP($A18,'Copy of PY1 Data(H)'!$A$1:$A$288,'Copy of PY1 Data(H)'!$A$1:$CZ$288))</f>
        <v>1005246</v>
      </c>
      <c r="AC18" s="180" cm="1">
        <f t="array" ref="AC18">_xlfn.XLOOKUP(AC$1,'Copy of PY1 Data(H)'!$A$1:$CZ$1,_xlfn.XLOOKUP($A18,'Copy of PY1 Data(H)'!$A$1:$A$288,'Copy of PY1 Data(H)'!$A$1:$CZ$288))</f>
        <v>329460</v>
      </c>
      <c r="AD18" s="180" cm="1">
        <f t="array" ref="AD18">_xlfn.XLOOKUP(AD$1,'Copy of PY1 Data(H)'!$A$1:$CZ$1,_xlfn.XLOOKUP($A18,'Copy of PY1 Data(H)'!$A$1:$A$288,'Copy of PY1 Data(H)'!$A$1:$CZ$288))</f>
        <v>730297</v>
      </c>
      <c r="AE18" s="180" cm="1">
        <f t="array" ref="AE18">_xlfn.XLOOKUP(AE$1,'Copy of PY1 Data(H)'!$A$1:$CZ$1,_xlfn.XLOOKUP($A18,'Copy of PY1 Data(H)'!$A$1:$A$288,'Copy of PY1 Data(H)'!$A$1:$CZ$288))</f>
        <v>821036</v>
      </c>
      <c r="AF18" s="180" cm="1">
        <f t="array" ref="AF18">_xlfn.XLOOKUP(AF$1,'Copy of PY1 Data(H)'!$A$1:$CZ$1,_xlfn.XLOOKUP($A18,'Copy of PY1 Data(H)'!$A$1:$A$288,'Copy of PY1 Data(H)'!$A$1:$CZ$288))</f>
        <v>11184939</v>
      </c>
      <c r="AG18" s="180" cm="1">
        <f t="array" ref="AG18">_xlfn.XLOOKUP(AG$1,'Copy of PY1 Data(H)'!$A$1:$CZ$1,_xlfn.XLOOKUP($A18,'Copy of PY1 Data(H)'!$A$1:$A$288,'Copy of PY1 Data(H)'!$A$1:$CZ$288))</f>
        <v>1145758</v>
      </c>
      <c r="AH18" s="180" cm="1">
        <f t="array" ref="AH18">_xlfn.XLOOKUP(AH$1,'Copy of PY1 Data(H)'!$A$1:$CZ$1,_xlfn.XLOOKUP($A18,'Copy of PY1 Data(H)'!$A$1:$A$288,'Copy of PY1 Data(H)'!$A$1:$CZ$288))</f>
        <v>151571</v>
      </c>
      <c r="AI18" s="180" cm="1">
        <f t="array" ref="AI18">_xlfn.XLOOKUP(AI$1,'Copy of PY1 Data(H)'!$A$1:$CZ$1,_xlfn.XLOOKUP($A18,'Copy of PY1 Data(H)'!$A$1:$A$288,'Copy of PY1 Data(H)'!$A$1:$CZ$288))</f>
        <v>16628350</v>
      </c>
      <c r="AJ18" s="180" cm="1">
        <f t="array" ref="AJ18">_xlfn.XLOOKUP(AJ$1,'Copy of PY1 Data(H)'!$A$1:$CZ$1,_xlfn.XLOOKUP($A18,'Copy of PY1 Data(H)'!$A$1:$A$288,'Copy of PY1 Data(H)'!$A$1:$CZ$288))</f>
        <v>245235</v>
      </c>
      <c r="AK18" s="180" cm="1">
        <f t="array" ref="AK18">_xlfn.XLOOKUP(AK$1,'Copy of PY1 Data(H)'!$A$1:$CZ$1,_xlfn.XLOOKUP($A18,'Copy of PY1 Data(H)'!$A$1:$A$288,'Copy of PY1 Data(H)'!$A$1:$CZ$288))</f>
        <v>0</v>
      </c>
      <c r="AL18" s="180" cm="1">
        <f t="array" ref="AL18">_xlfn.XLOOKUP(AL$1,'Copy of PY1 Data(H)'!$A$1:$CZ$1,_xlfn.XLOOKUP($A18,'Copy of PY1 Data(H)'!$A$1:$A$288,'Copy of PY1 Data(H)'!$A$1:$CZ$288))</f>
        <v>0</v>
      </c>
      <c r="AM18" s="180" cm="1">
        <f t="array" ref="AM18">_xlfn.XLOOKUP(AM$1,'Copy of PY1 Data(H)'!$A$1:$CZ$1,_xlfn.XLOOKUP($A18,'Copy of PY1 Data(H)'!$A$1:$A$288,'Copy of PY1 Data(H)'!$A$1:$CZ$288))</f>
        <v>3482655</v>
      </c>
      <c r="AN18" s="180" cm="1">
        <f t="array" ref="AN18">_xlfn.XLOOKUP(AN$1,'Copy of PY1 Data(H)'!$A$1:$CZ$1,_xlfn.XLOOKUP($A18,'Copy of PY1 Data(H)'!$A$1:$A$288,'Copy of PY1 Data(H)'!$A$1:$CZ$288))</f>
        <v>163099</v>
      </c>
      <c r="AO18" s="180" cm="1">
        <f t="array" ref="AO18">_xlfn.XLOOKUP(AO$1,'Copy of PY1 Data(H)'!$A$1:$CZ$1,_xlfn.XLOOKUP($A18,'Copy of PY1 Data(H)'!$A$1:$A$288,'Copy of PY1 Data(H)'!$A$1:$CZ$288))</f>
        <v>135421</v>
      </c>
      <c r="AP18" s="180" cm="1">
        <f t="array" ref="AP18">_xlfn.XLOOKUP(AP$1,'Copy of PY1 Data(H)'!$A$1:$CZ$1,_xlfn.XLOOKUP($A18,'Copy of PY1 Data(H)'!$A$1:$A$288,'Copy of PY1 Data(H)'!$A$1:$CZ$288))</f>
        <v>31308</v>
      </c>
      <c r="AQ18" s="180" cm="1">
        <f t="array" ref="AQ18">_xlfn.XLOOKUP(AQ$1,'Copy of PY1 Data(H)'!$A$1:$CZ$1,_xlfn.XLOOKUP($A18,'Copy of PY1 Data(H)'!$A$1:$A$288,'Copy of PY1 Data(H)'!$A$1:$CZ$288))</f>
        <v>7403858</v>
      </c>
      <c r="AR18" s="180" cm="1">
        <f t="array" ref="AR18">_xlfn.XLOOKUP(AR$1,'Copy of PY1 Data(H)'!$A$1:$CZ$1,_xlfn.XLOOKUP($A18,'Copy of PY1 Data(H)'!$A$1:$A$288,'Copy of PY1 Data(H)'!$A$1:$CZ$288))</f>
        <v>1137149</v>
      </c>
      <c r="AS18" s="180" cm="1">
        <f t="array" ref="AS18">_xlfn.XLOOKUP(AS$1,'Copy of PY1 Data(H)'!$A$1:$CZ$1,_xlfn.XLOOKUP($A18,'Copy of PY1 Data(H)'!$A$1:$A$288,'Copy of PY1 Data(H)'!$A$1:$CZ$288))</f>
        <v>144037</v>
      </c>
      <c r="AT18" s="180" cm="1">
        <f t="array" ref="AT18">_xlfn.XLOOKUP(AT$1,'Copy of PY1 Data(H)'!$A$1:$CZ$1,_xlfn.XLOOKUP($A18,'Copy of PY1 Data(H)'!$A$1:$A$288,'Copy of PY1 Data(H)'!$A$1:$CZ$288))</f>
        <v>592982</v>
      </c>
      <c r="AU18" s="180" cm="1">
        <f t="array" ref="AU18">_xlfn.XLOOKUP(AU$1,'Copy of PY1 Data(H)'!$A$1:$CZ$1,_xlfn.XLOOKUP($A18,'Copy of PY1 Data(H)'!$A$1:$A$288,'Copy of PY1 Data(H)'!$A$1:$CZ$288))</f>
        <v>0</v>
      </c>
      <c r="AV18" s="180" cm="1">
        <f t="array" ref="AV18">_xlfn.XLOOKUP(AV$1,'Copy of PY1 Data(H)'!$A$1:$CZ$1,_xlfn.XLOOKUP($A18,'Copy of PY1 Data(H)'!$A$1:$A$288,'Copy of PY1 Data(H)'!$A$1:$CZ$288))</f>
        <v>18677358</v>
      </c>
      <c r="AW18" s="180" cm="1">
        <f t="array" ref="AW18">_xlfn.XLOOKUP(AW$1,'Copy of PY1 Data(H)'!$A$1:$CZ$1,_xlfn.XLOOKUP($A18,'Copy of PY1 Data(H)'!$A$1:$A$288,'Copy of PY1 Data(H)'!$A$1:$CZ$288))</f>
        <v>222823</v>
      </c>
      <c r="AX18" s="180" cm="1">
        <f t="array" ref="AX18">_xlfn.XLOOKUP(AX$1,'Copy of PY1 Data(H)'!$A$1:$CZ$1,_xlfn.XLOOKUP($A18,'Copy of PY1 Data(H)'!$A$1:$A$288,'Copy of PY1 Data(H)'!$A$1:$CZ$288))</f>
        <v>275463</v>
      </c>
      <c r="AY18" s="180" cm="1">
        <f t="array" ref="AY18">_xlfn.XLOOKUP(AY$1,'Copy of PY1 Data(H)'!$A$1:$CZ$1,_xlfn.XLOOKUP($A18,'Copy of PY1 Data(H)'!$A$1:$A$288,'Copy of PY1 Data(H)'!$A$1:$CZ$288))</f>
        <v>438853</v>
      </c>
      <c r="AZ18" s="180" cm="1">
        <f t="array" ref="AZ18">_xlfn.XLOOKUP(AZ$1,'Copy of PY1 Data(H)'!$A$1:$CZ$1,_xlfn.XLOOKUP($A18,'Copy of PY1 Data(H)'!$A$1:$A$288,'Copy of PY1 Data(H)'!$A$1:$CZ$288))</f>
        <v>166564</v>
      </c>
      <c r="BA18" s="180" cm="1">
        <f t="array" ref="BA18">_xlfn.XLOOKUP(BA$1,'Copy of PY1 Data(H)'!$A$1:$CZ$1,_xlfn.XLOOKUP($A18,'Copy of PY1 Data(H)'!$A$1:$A$288,'Copy of PY1 Data(H)'!$A$1:$CZ$288))</f>
        <v>563924</v>
      </c>
      <c r="BB18" s="180" cm="1">
        <f t="array" ref="BB18">_xlfn.XLOOKUP(BB$1,'Copy of PY1 Data(H)'!$A$1:$CZ$1,_xlfn.XLOOKUP($A18,'Copy of PY1 Data(H)'!$A$1:$A$288,'Copy of PY1 Data(H)'!$A$1:$CZ$288))</f>
        <v>0</v>
      </c>
      <c r="BC18" s="180" cm="1">
        <f t="array" ref="BC18">_xlfn.XLOOKUP(BC$1,'Copy of PY1 Data(H)'!$A$1:$CZ$1,_xlfn.XLOOKUP($A18,'Copy of PY1 Data(H)'!$A$1:$A$288,'Copy of PY1 Data(H)'!$A$1:$CZ$288))</f>
        <v>149591</v>
      </c>
      <c r="BD18" s="180" cm="1">
        <f t="array" ref="BD18">_xlfn.XLOOKUP(BD$1,'Copy of PY1 Data(H)'!$A$1:$CZ$1,_xlfn.XLOOKUP($A18,'Copy of PY1 Data(H)'!$A$1:$A$288,'Copy of PY1 Data(H)'!$A$1:$CZ$288))</f>
        <v>1113140</v>
      </c>
      <c r="BE18" s="180" cm="1">
        <f t="array" ref="BE18">_xlfn.XLOOKUP(BE$1,'Copy of PY1 Data(H)'!$A$1:$CZ$1,_xlfn.XLOOKUP($A18,'Copy of PY1 Data(H)'!$A$1:$A$288,'Copy of PY1 Data(H)'!$A$1:$CZ$288))</f>
        <v>41842</v>
      </c>
      <c r="BF18" s="180" cm="1">
        <f t="array" ref="BF18">_xlfn.XLOOKUP(BF$1,'Copy of PY1 Data(H)'!$A$1:$CZ$1,_xlfn.XLOOKUP($A18,'Copy of PY1 Data(H)'!$A$1:$A$288,'Copy of PY1 Data(H)'!$A$1:$CZ$288))</f>
        <v>126587</v>
      </c>
      <c r="BG18" s="180" cm="1">
        <f t="array" ref="BG18">_xlfn.XLOOKUP(BG$1,'Copy of PY1 Data(H)'!$A$1:$CZ$1,_xlfn.XLOOKUP($A18,'Copy of PY1 Data(H)'!$A$1:$A$288,'Copy of PY1 Data(H)'!$A$1:$CZ$288))</f>
        <v>0</v>
      </c>
      <c r="BH18" s="180" cm="1">
        <f t="array" ref="BH18">_xlfn.XLOOKUP(BH$1,'Copy of PY1 Data(H)'!$A$1:$CZ$1,_xlfn.XLOOKUP($A18,'Copy of PY1 Data(H)'!$A$1:$A$288,'Copy of PY1 Data(H)'!$A$1:$CZ$288))</f>
        <v>7006</v>
      </c>
      <c r="BI18" s="180" cm="1">
        <f t="array" ref="BI18">_xlfn.XLOOKUP(BI$1,'Copy of PY1 Data(H)'!$A$1:$CZ$1,_xlfn.XLOOKUP($A18,'Copy of PY1 Data(H)'!$A$1:$A$288,'Copy of PY1 Data(H)'!$A$1:$CZ$288))</f>
        <v>72003</v>
      </c>
      <c r="BJ18" s="180" cm="1">
        <f t="array" ref="BJ18">_xlfn.XLOOKUP(BJ$1,'Copy of PY1 Data(H)'!$A$1:$CZ$1,_xlfn.XLOOKUP($A18,'Copy of PY1 Data(H)'!$A$1:$A$288,'Copy of PY1 Data(H)'!$A$1:$CZ$288))</f>
        <v>33351</v>
      </c>
      <c r="BK18" s="180" cm="1">
        <f t="array" ref="BK18">_xlfn.XLOOKUP(BK$1,'Copy of PY1 Data(H)'!$A$1:$CZ$1,_xlfn.XLOOKUP($A18,'Copy of PY1 Data(H)'!$A$1:$A$288,'Copy of PY1 Data(H)'!$A$1:$CZ$288))</f>
        <v>972421</v>
      </c>
      <c r="BL18" s="180" cm="1">
        <f t="array" ref="BL18">_xlfn.XLOOKUP(BL$1,'Copy of PY1 Data(H)'!$A$1:$CZ$1,_xlfn.XLOOKUP($A18,'Copy of PY1 Data(H)'!$A$1:$A$288,'Copy of PY1 Data(H)'!$A$1:$CZ$288))</f>
        <v>0</v>
      </c>
      <c r="BM18" s="180" cm="1">
        <f t="array" ref="BM18">_xlfn.XLOOKUP(BM$1,'Copy of PY1 Data(H)'!$A$1:$CZ$1,_xlfn.XLOOKUP($A18,'Copy of PY1 Data(H)'!$A$1:$A$288,'Copy of PY1 Data(H)'!$A$1:$CZ$288))</f>
        <v>664508</v>
      </c>
      <c r="BN18" s="180" cm="1">
        <f t="array" ref="BN18">_xlfn.XLOOKUP(BN$1,'Copy of PY1 Data(H)'!$A$1:$CZ$1,_xlfn.XLOOKUP($A18,'Copy of PY1 Data(H)'!$A$1:$A$288,'Copy of PY1 Data(H)'!$A$1:$CZ$288))</f>
        <v>4503133</v>
      </c>
      <c r="BO18" s="180" cm="1">
        <f t="array" ref="BO18">_xlfn.XLOOKUP(BO$1,'Copy of PY1 Data(H)'!$A$1:$CZ$1,_xlfn.XLOOKUP($A18,'Copy of PY1 Data(H)'!$A$1:$A$288,'Copy of PY1 Data(H)'!$A$1:$CZ$288))</f>
        <v>296872</v>
      </c>
      <c r="BP18" s="180" cm="1">
        <f t="array" ref="BP18">_xlfn.XLOOKUP(BP$1,'Copy of PY1 Data(H)'!$A$1:$CZ$1,_xlfn.XLOOKUP($A18,'Copy of PY1 Data(H)'!$A$1:$A$288,'Copy of PY1 Data(H)'!$A$1:$CZ$288))</f>
        <v>467713</v>
      </c>
      <c r="BQ18" s="180" cm="1">
        <f t="array" ref="BQ18">_xlfn.XLOOKUP(BQ$1,'Copy of PY1 Data(H)'!$A$1:$CZ$1,_xlfn.XLOOKUP($A18,'Copy of PY1 Data(H)'!$A$1:$A$288,'Copy of PY1 Data(H)'!$A$1:$CZ$288))</f>
        <v>2664564</v>
      </c>
      <c r="BR18" s="180" cm="1">
        <f t="array" ref="BR18">_xlfn.XLOOKUP(BR$1,'Copy of PY1 Data(H)'!$A$1:$CZ$1,_xlfn.XLOOKUP($A18,'Copy of PY1 Data(H)'!$A$1:$A$288,'Copy of PY1 Data(H)'!$A$1:$CZ$288))</f>
        <v>371700</v>
      </c>
      <c r="BS18" s="180" cm="1">
        <f t="array" ref="BS18">_xlfn.XLOOKUP(BS$1,'Copy of PY1 Data(H)'!$A$1:$CZ$1,_xlfn.XLOOKUP($A18,'Copy of PY1 Data(H)'!$A$1:$A$288,'Copy of PY1 Data(H)'!$A$1:$CZ$288))</f>
        <v>1613044</v>
      </c>
      <c r="BT18" s="180" cm="1">
        <f t="array" ref="BT18">_xlfn.XLOOKUP(BT$1,'Copy of PY1 Data(H)'!$A$1:$CZ$1,_xlfn.XLOOKUP($A18,'Copy of PY1 Data(H)'!$A$1:$A$288,'Copy of PY1 Data(H)'!$A$1:$CZ$288))</f>
        <v>611142</v>
      </c>
      <c r="BU18" s="180" cm="1">
        <f t="array" ref="BU18">_xlfn.XLOOKUP(BU$1,'Copy of PY1 Data(H)'!$A$1:$CZ$1,_xlfn.XLOOKUP($A18,'Copy of PY1 Data(H)'!$A$1:$A$288,'Copy of PY1 Data(H)'!$A$1:$CZ$288))</f>
        <v>1709852</v>
      </c>
      <c r="BV18" s="180" cm="1">
        <f t="array" ref="BV18">_xlfn.XLOOKUP(BV$1,'Copy of PY1 Data(H)'!$A$1:$CZ$1,_xlfn.XLOOKUP($A18,'Copy of PY1 Data(H)'!$A$1:$A$288,'Copy of PY1 Data(H)'!$A$1:$CZ$288))</f>
        <v>1474023</v>
      </c>
      <c r="BW18" s="180" cm="1">
        <f t="array" ref="BW18">_xlfn.XLOOKUP(BW$1,'Copy of PY1 Data(H)'!$A$1:$CZ$1,_xlfn.XLOOKUP($A18,'Copy of PY1 Data(H)'!$A$1:$A$288,'Copy of PY1 Data(H)'!$A$1:$CZ$288))</f>
        <v>0</v>
      </c>
      <c r="BX18" s="180" cm="1">
        <f t="array" ref="BX18">_xlfn.XLOOKUP(BX$1,'Copy of PY1 Data(H)'!$A$1:$CZ$1,_xlfn.XLOOKUP($A18,'Copy of PY1 Data(H)'!$A$1:$A$288,'Copy of PY1 Data(H)'!$A$1:$CZ$288))</f>
        <v>334665</v>
      </c>
      <c r="BY18" s="180" cm="1">
        <f t="array" ref="BY18">_xlfn.XLOOKUP(BY$1,'Copy of PY1 Data(H)'!$A$1:$CZ$1,_xlfn.XLOOKUP($A18,'Copy of PY1 Data(H)'!$A$1:$A$288,'Copy of PY1 Data(H)'!$A$1:$CZ$288))</f>
        <v>138294</v>
      </c>
      <c r="BZ18" s="180" cm="1">
        <f t="array" ref="BZ18">_xlfn.XLOOKUP(BZ$1,'Copy of PY1 Data(H)'!$A$1:$CZ$1,_xlfn.XLOOKUP($A18,'Copy of PY1 Data(H)'!$A$1:$A$288,'Copy of PY1 Data(H)'!$A$1:$CZ$288))</f>
        <v>425700</v>
      </c>
      <c r="CA18" s="180" cm="1">
        <f t="array" ref="CA18">_xlfn.XLOOKUP(CA$1,'Copy of PY1 Data(H)'!$A$1:$CZ$1,_xlfn.XLOOKUP($A18,'Copy of PY1 Data(H)'!$A$1:$A$288,'Copy of PY1 Data(H)'!$A$1:$CZ$288))</f>
        <v>15978</v>
      </c>
      <c r="CB18" s="180" cm="1">
        <f t="array" ref="CB18">_xlfn.XLOOKUP(CB$1,'Copy of PY1 Data(H)'!$A$1:$CZ$1,_xlfn.XLOOKUP($A18,'Copy of PY1 Data(H)'!$A$1:$A$288,'Copy of PY1 Data(H)'!$A$1:$CZ$288))</f>
        <v>184756</v>
      </c>
      <c r="CC18" s="180" cm="1">
        <f t="array" ref="CC18">_xlfn.XLOOKUP(CC$1,'Copy of PY1 Data(H)'!$A$1:$CZ$1,_xlfn.XLOOKUP($A18,'Copy of PY1 Data(H)'!$A$1:$A$288,'Copy of PY1 Data(H)'!$A$1:$CZ$288))</f>
        <v>0</v>
      </c>
      <c r="CD18" s="180" cm="1">
        <f t="array" ref="CD18">_xlfn.XLOOKUP(CD$1,'Copy of PY1 Data(H)'!$A$1:$CZ$1,_xlfn.XLOOKUP($A18,'Copy of PY1 Data(H)'!$A$1:$A$288,'Copy of PY1 Data(H)'!$A$1:$CZ$288))</f>
        <v>19721</v>
      </c>
    </row>
    <row r="19" spans="1:82" x14ac:dyDescent="0.3">
      <c r="A19" s="180">
        <v>254</v>
      </c>
      <c r="C19" s="180"/>
      <c r="D19" s="180" cm="1">
        <f t="array" ref="D19">_xlfn.XLOOKUP(D$1,'Copy of PY1 Data(H)'!$A$1:$CZ$1,_xlfn.XLOOKUP($A19,'Copy of PY1 Data(H)'!$A$1:$A$288,'Copy of PY1 Data(H)'!$A$1:$CZ$288))</f>
        <v>0</v>
      </c>
      <c r="E19" s="180" cm="1">
        <f t="array" ref="E19">_xlfn.XLOOKUP(E$1,'Copy of PY1 Data(H)'!$A$1:$CZ$1,_xlfn.XLOOKUP($A19,'Copy of PY1 Data(H)'!$A$1:$A$288,'Copy of PY1 Data(H)'!$A$1:$CZ$288))</f>
        <v>150293</v>
      </c>
      <c r="F19" s="180" cm="1">
        <f t="array" ref="F19">_xlfn.XLOOKUP(F$1,'Copy of PY1 Data(H)'!$A$1:$CZ$1,_xlfn.XLOOKUP($A19,'Copy of PY1 Data(H)'!$A$1:$A$288,'Copy of PY1 Data(H)'!$A$1:$CZ$288))</f>
        <v>0</v>
      </c>
      <c r="G19" s="180" cm="1">
        <f t="array" ref="G19">_xlfn.XLOOKUP(G$1,'Copy of PY1 Data(H)'!$A$1:$CZ$1,_xlfn.XLOOKUP($A19,'Copy of PY1 Data(H)'!$A$1:$A$288,'Copy of PY1 Data(H)'!$A$1:$CZ$288))</f>
        <v>4398800</v>
      </c>
      <c r="H19" s="180" cm="1">
        <f t="array" ref="H19">_xlfn.XLOOKUP(H$1,'Copy of PY1 Data(H)'!$A$1:$CZ$1,_xlfn.XLOOKUP($A19,'Copy of PY1 Data(H)'!$A$1:$A$288,'Copy of PY1 Data(H)'!$A$1:$CZ$288))</f>
        <v>5958142</v>
      </c>
      <c r="I19" s="180" cm="1">
        <f t="array" ref="I19">_xlfn.XLOOKUP(I$1,'Copy of PY1 Data(H)'!$A$1:$CZ$1,_xlfn.XLOOKUP($A19,'Copy of PY1 Data(H)'!$A$1:$A$288,'Copy of PY1 Data(H)'!$A$1:$CZ$288))</f>
        <v>4788994</v>
      </c>
      <c r="J19" s="180" cm="1">
        <f t="array" ref="J19">_xlfn.XLOOKUP(J$1,'Copy of PY1 Data(H)'!$A$1:$CZ$1,_xlfn.XLOOKUP($A19,'Copy of PY1 Data(H)'!$A$1:$A$288,'Copy of PY1 Data(H)'!$A$1:$CZ$288))</f>
        <v>119064</v>
      </c>
      <c r="K19" s="180" cm="1">
        <f t="array" ref="K19">_xlfn.XLOOKUP(K$1,'Copy of PY1 Data(H)'!$A$1:$CZ$1,_xlfn.XLOOKUP($A19,'Copy of PY1 Data(H)'!$A$1:$A$288,'Copy of PY1 Data(H)'!$A$1:$CZ$288))</f>
        <v>1008689</v>
      </c>
      <c r="L19" s="180" cm="1">
        <f t="array" ref="L19">_xlfn.XLOOKUP(L$1,'Copy of PY1 Data(H)'!$A$1:$CZ$1,_xlfn.XLOOKUP($A19,'Copy of PY1 Data(H)'!$A$1:$A$288,'Copy of PY1 Data(H)'!$A$1:$CZ$288))</f>
        <v>1071085</v>
      </c>
      <c r="M19" s="180" cm="1">
        <f t="array" ref="M19">_xlfn.XLOOKUP(M$1,'Copy of PY1 Data(H)'!$A$1:$CZ$1,_xlfn.XLOOKUP($A19,'Copy of PY1 Data(H)'!$A$1:$A$288,'Copy of PY1 Data(H)'!$A$1:$CZ$288))</f>
        <v>277196</v>
      </c>
      <c r="N19" s="180" cm="1">
        <f t="array" ref="N19">_xlfn.XLOOKUP(N$1,'Copy of PY1 Data(H)'!$A$1:$CZ$1,_xlfn.XLOOKUP($A19,'Copy of PY1 Data(H)'!$A$1:$A$288,'Copy of PY1 Data(H)'!$A$1:$CZ$288))</f>
        <v>480813</v>
      </c>
      <c r="O19" s="180" cm="1">
        <f t="array" ref="O19">_xlfn.XLOOKUP(O$1,'Copy of PY1 Data(H)'!$A$1:$CZ$1,_xlfn.XLOOKUP($A19,'Copy of PY1 Data(H)'!$A$1:$A$288,'Copy of PY1 Data(H)'!$A$1:$CZ$288))</f>
        <v>2883904</v>
      </c>
      <c r="P19" s="180" cm="1">
        <f t="array" ref="P19">_xlfn.XLOOKUP(P$1,'Copy of PY1 Data(H)'!$A$1:$CZ$1,_xlfn.XLOOKUP($A19,'Copy of PY1 Data(H)'!$A$1:$A$288,'Copy of PY1 Data(H)'!$A$1:$CZ$288))</f>
        <v>307317</v>
      </c>
      <c r="Q19" s="180" cm="1">
        <f t="array" ref="Q19">_xlfn.XLOOKUP(Q$1,'Copy of PY1 Data(H)'!$A$1:$CZ$1,_xlfn.XLOOKUP($A19,'Copy of PY1 Data(H)'!$A$1:$A$288,'Copy of PY1 Data(H)'!$A$1:$CZ$288))</f>
        <v>-8008077</v>
      </c>
      <c r="R19" s="180" cm="1">
        <f t="array" ref="R19">_xlfn.XLOOKUP(R$1,'Copy of PY1 Data(H)'!$A$1:$CZ$1,_xlfn.XLOOKUP($A19,'Copy of PY1 Data(H)'!$A$1:$A$288,'Copy of PY1 Data(H)'!$A$1:$CZ$288))</f>
        <v>292731</v>
      </c>
      <c r="S19" s="180" cm="1">
        <f t="array" ref="S19">_xlfn.XLOOKUP(S$1,'Copy of PY1 Data(H)'!$A$1:$CZ$1,_xlfn.XLOOKUP($A19,'Copy of PY1 Data(H)'!$A$1:$A$288,'Copy of PY1 Data(H)'!$A$1:$CZ$288))</f>
        <v>182899</v>
      </c>
      <c r="T19" s="180" cm="1">
        <f t="array" ref="T19">_xlfn.XLOOKUP(T$1,'Copy of PY1 Data(H)'!$A$1:$CZ$1,_xlfn.XLOOKUP($A19,'Copy of PY1 Data(H)'!$A$1:$A$288,'Copy of PY1 Data(H)'!$A$1:$CZ$288))</f>
        <v>-4363745</v>
      </c>
      <c r="U19" s="180" cm="1">
        <f t="array" ref="U19">_xlfn.XLOOKUP(U$1,'Copy of PY1 Data(H)'!$A$1:$CZ$1,_xlfn.XLOOKUP($A19,'Copy of PY1 Data(H)'!$A$1:$A$288,'Copy of PY1 Data(H)'!$A$1:$CZ$288))</f>
        <v>766201</v>
      </c>
      <c r="V19" s="180" cm="1">
        <f t="array" ref="V19">_xlfn.XLOOKUP(V$1,'Copy of PY1 Data(H)'!$A$1:$CZ$1,_xlfn.XLOOKUP($A19,'Copy of PY1 Data(H)'!$A$1:$A$288,'Copy of PY1 Data(H)'!$A$1:$CZ$288))</f>
        <v>1884373</v>
      </c>
      <c r="W19" s="180" cm="1">
        <f t="array" ref="W19">_xlfn.XLOOKUP(W$1,'Copy of PY1 Data(H)'!$A$1:$CZ$1,_xlfn.XLOOKUP($A19,'Copy of PY1 Data(H)'!$A$1:$A$288,'Copy of PY1 Data(H)'!$A$1:$CZ$288))</f>
        <v>9508947</v>
      </c>
      <c r="X19" s="180" cm="1">
        <f t="array" ref="X19">_xlfn.XLOOKUP(X$1,'Copy of PY1 Data(H)'!$A$1:$CZ$1,_xlfn.XLOOKUP($A19,'Copy of PY1 Data(H)'!$A$1:$A$288,'Copy of PY1 Data(H)'!$A$1:$CZ$288))</f>
        <v>0</v>
      </c>
      <c r="Y19" s="180" cm="1">
        <f t="array" ref="Y19">_xlfn.XLOOKUP(Y$1,'Copy of PY1 Data(H)'!$A$1:$CZ$1,_xlfn.XLOOKUP($A19,'Copy of PY1 Data(H)'!$A$1:$A$288,'Copy of PY1 Data(H)'!$A$1:$CZ$288))</f>
        <v>9155883</v>
      </c>
      <c r="Z19" s="180" cm="1">
        <f t="array" ref="Z19">_xlfn.XLOOKUP(Z$1,'Copy of PY1 Data(H)'!$A$1:$CZ$1,_xlfn.XLOOKUP($A19,'Copy of PY1 Data(H)'!$A$1:$A$288,'Copy of PY1 Data(H)'!$A$1:$CZ$288))</f>
        <v>1281986</v>
      </c>
      <c r="AA19" s="180" cm="1">
        <f t="array" ref="AA19">_xlfn.XLOOKUP(AA$1,'Copy of PY1 Data(H)'!$A$1:$CZ$1,_xlfn.XLOOKUP($A19,'Copy of PY1 Data(H)'!$A$1:$A$288,'Copy of PY1 Data(H)'!$A$1:$CZ$288))</f>
        <v>8784646</v>
      </c>
      <c r="AB19" s="180" cm="1">
        <f t="array" ref="AB19">_xlfn.XLOOKUP(AB$1,'Copy of PY1 Data(H)'!$A$1:$CZ$1,_xlfn.XLOOKUP($A19,'Copy of PY1 Data(H)'!$A$1:$A$288,'Copy of PY1 Data(H)'!$A$1:$CZ$288))</f>
        <v>628920</v>
      </c>
      <c r="AC19" s="180" cm="1">
        <f t="array" ref="AC19">_xlfn.XLOOKUP(AC$1,'Copy of PY1 Data(H)'!$A$1:$CZ$1,_xlfn.XLOOKUP($A19,'Copy of PY1 Data(H)'!$A$1:$A$288,'Copy of PY1 Data(H)'!$A$1:$CZ$288))</f>
        <v>2432924</v>
      </c>
      <c r="AD19" s="180" cm="1">
        <f t="array" ref="AD19">_xlfn.XLOOKUP(AD$1,'Copy of PY1 Data(H)'!$A$1:$CZ$1,_xlfn.XLOOKUP($A19,'Copy of PY1 Data(H)'!$A$1:$A$288,'Copy of PY1 Data(H)'!$A$1:$CZ$288))</f>
        <v>675802</v>
      </c>
      <c r="AE19" s="180" cm="1">
        <f t="array" ref="AE19">_xlfn.XLOOKUP(AE$1,'Copy of PY1 Data(H)'!$A$1:$CZ$1,_xlfn.XLOOKUP($A19,'Copy of PY1 Data(H)'!$A$1:$A$288,'Copy of PY1 Data(H)'!$A$1:$CZ$288))</f>
        <v>3044707</v>
      </c>
      <c r="AF19" s="180" cm="1">
        <f t="array" ref="AF19">_xlfn.XLOOKUP(AF$1,'Copy of PY1 Data(H)'!$A$1:$CZ$1,_xlfn.XLOOKUP($A19,'Copy of PY1 Data(H)'!$A$1:$A$288,'Copy of PY1 Data(H)'!$A$1:$CZ$288))</f>
        <v>4724498</v>
      </c>
      <c r="AG19" s="180" cm="1">
        <f t="array" ref="AG19">_xlfn.XLOOKUP(AG$1,'Copy of PY1 Data(H)'!$A$1:$CZ$1,_xlfn.XLOOKUP($A19,'Copy of PY1 Data(H)'!$A$1:$A$288,'Copy of PY1 Data(H)'!$A$1:$CZ$288))</f>
        <v>4389507</v>
      </c>
      <c r="AH19" s="180" cm="1">
        <f t="array" ref="AH19">_xlfn.XLOOKUP(AH$1,'Copy of PY1 Data(H)'!$A$1:$CZ$1,_xlfn.XLOOKUP($A19,'Copy of PY1 Data(H)'!$A$1:$A$288,'Copy of PY1 Data(H)'!$A$1:$CZ$288))</f>
        <v>1243719</v>
      </c>
      <c r="AI19" s="180" cm="1">
        <f t="array" ref="AI19">_xlfn.XLOOKUP(AI$1,'Copy of PY1 Data(H)'!$A$1:$CZ$1,_xlfn.XLOOKUP($A19,'Copy of PY1 Data(H)'!$A$1:$A$288,'Copy of PY1 Data(H)'!$A$1:$CZ$288))</f>
        <v>-42640348</v>
      </c>
      <c r="AJ19" s="180" cm="1">
        <f t="array" ref="AJ19">_xlfn.XLOOKUP(AJ$1,'Copy of PY1 Data(H)'!$A$1:$CZ$1,_xlfn.XLOOKUP($A19,'Copy of PY1 Data(H)'!$A$1:$A$288,'Copy of PY1 Data(H)'!$A$1:$CZ$288))</f>
        <v>3584847</v>
      </c>
      <c r="AK19" s="180" cm="1">
        <f t="array" ref="AK19">_xlfn.XLOOKUP(AK$1,'Copy of PY1 Data(H)'!$A$1:$CZ$1,_xlfn.XLOOKUP($A19,'Copy of PY1 Data(H)'!$A$1:$A$288,'Copy of PY1 Data(H)'!$A$1:$CZ$288))</f>
        <v>0</v>
      </c>
      <c r="AL19" s="180" cm="1">
        <f t="array" ref="AL19">_xlfn.XLOOKUP(AL$1,'Copy of PY1 Data(H)'!$A$1:$CZ$1,_xlfn.XLOOKUP($A19,'Copy of PY1 Data(H)'!$A$1:$A$288,'Copy of PY1 Data(H)'!$A$1:$CZ$288))</f>
        <v>0</v>
      </c>
      <c r="AM19" s="180" cm="1">
        <f t="array" ref="AM19">_xlfn.XLOOKUP(AM$1,'Copy of PY1 Data(H)'!$A$1:$CZ$1,_xlfn.XLOOKUP($A19,'Copy of PY1 Data(H)'!$A$1:$A$288,'Copy of PY1 Data(H)'!$A$1:$CZ$288))</f>
        <v>5833494</v>
      </c>
      <c r="AN19" s="180" cm="1">
        <f t="array" ref="AN19">_xlfn.XLOOKUP(AN$1,'Copy of PY1 Data(H)'!$A$1:$CZ$1,_xlfn.XLOOKUP($A19,'Copy of PY1 Data(H)'!$A$1:$A$288,'Copy of PY1 Data(H)'!$A$1:$CZ$288))</f>
        <v>440433</v>
      </c>
      <c r="AO19" s="180" cm="1">
        <f t="array" ref="AO19">_xlfn.XLOOKUP(AO$1,'Copy of PY1 Data(H)'!$A$1:$CZ$1,_xlfn.XLOOKUP($A19,'Copy of PY1 Data(H)'!$A$1:$A$288,'Copy of PY1 Data(H)'!$A$1:$CZ$288))</f>
        <v>532093</v>
      </c>
      <c r="AP19" s="180" cm="1">
        <f t="array" ref="AP19">_xlfn.XLOOKUP(AP$1,'Copy of PY1 Data(H)'!$A$1:$CZ$1,_xlfn.XLOOKUP($A19,'Copy of PY1 Data(H)'!$A$1:$A$288,'Copy of PY1 Data(H)'!$A$1:$CZ$288))</f>
        <v>70417</v>
      </c>
      <c r="AQ19" s="180" cm="1">
        <f t="array" ref="AQ19">_xlfn.XLOOKUP(AQ$1,'Copy of PY1 Data(H)'!$A$1:$CZ$1,_xlfn.XLOOKUP($A19,'Copy of PY1 Data(H)'!$A$1:$A$288,'Copy of PY1 Data(H)'!$A$1:$CZ$288))</f>
        <v>6316843</v>
      </c>
      <c r="AR19" s="180" cm="1">
        <f t="array" ref="AR19">_xlfn.XLOOKUP(AR$1,'Copy of PY1 Data(H)'!$A$1:$CZ$1,_xlfn.XLOOKUP($A19,'Copy of PY1 Data(H)'!$A$1:$A$288,'Copy of PY1 Data(H)'!$A$1:$CZ$288))</f>
        <v>4182201</v>
      </c>
      <c r="AS19" s="180" cm="1">
        <f t="array" ref="AS19">_xlfn.XLOOKUP(AS$1,'Copy of PY1 Data(H)'!$A$1:$CZ$1,_xlfn.XLOOKUP($A19,'Copy of PY1 Data(H)'!$A$1:$A$288,'Copy of PY1 Data(H)'!$A$1:$CZ$288))</f>
        <v>640240</v>
      </c>
      <c r="AT19" s="180" cm="1">
        <f t="array" ref="AT19">_xlfn.XLOOKUP(AT$1,'Copy of PY1 Data(H)'!$A$1:$CZ$1,_xlfn.XLOOKUP($A19,'Copy of PY1 Data(H)'!$A$1:$A$288,'Copy of PY1 Data(H)'!$A$1:$CZ$288))</f>
        <v>983009</v>
      </c>
      <c r="AU19" s="180" cm="1">
        <f t="array" ref="AU19">_xlfn.XLOOKUP(AU$1,'Copy of PY1 Data(H)'!$A$1:$CZ$1,_xlfn.XLOOKUP($A19,'Copy of PY1 Data(H)'!$A$1:$A$288,'Copy of PY1 Data(H)'!$A$1:$CZ$288))</f>
        <v>0</v>
      </c>
      <c r="AV19" s="180" cm="1">
        <f t="array" ref="AV19">_xlfn.XLOOKUP(AV$1,'Copy of PY1 Data(H)'!$A$1:$CZ$1,_xlfn.XLOOKUP($A19,'Copy of PY1 Data(H)'!$A$1:$A$288,'Copy of PY1 Data(H)'!$A$1:$CZ$288))</f>
        <v>2980501</v>
      </c>
      <c r="AW19" s="180" cm="1">
        <f t="array" ref="AW19">_xlfn.XLOOKUP(AW$1,'Copy of PY1 Data(H)'!$A$1:$CZ$1,_xlfn.XLOOKUP($A19,'Copy of PY1 Data(H)'!$A$1:$A$288,'Copy of PY1 Data(H)'!$A$1:$CZ$288))</f>
        <v>3625028</v>
      </c>
      <c r="AX19" s="180" cm="1">
        <f t="array" ref="AX19">_xlfn.XLOOKUP(AX$1,'Copy of PY1 Data(H)'!$A$1:$CZ$1,_xlfn.XLOOKUP($A19,'Copy of PY1 Data(H)'!$A$1:$A$288,'Copy of PY1 Data(H)'!$A$1:$CZ$288))</f>
        <v>596897</v>
      </c>
      <c r="AY19" s="180" cm="1">
        <f t="array" ref="AY19">_xlfn.XLOOKUP(AY$1,'Copy of PY1 Data(H)'!$A$1:$CZ$1,_xlfn.XLOOKUP($A19,'Copy of PY1 Data(H)'!$A$1:$A$288,'Copy of PY1 Data(H)'!$A$1:$CZ$288))</f>
        <v>21026090</v>
      </c>
      <c r="AZ19" s="180" cm="1">
        <f t="array" ref="AZ19">_xlfn.XLOOKUP(AZ$1,'Copy of PY1 Data(H)'!$A$1:$CZ$1,_xlfn.XLOOKUP($A19,'Copy of PY1 Data(H)'!$A$1:$A$288,'Copy of PY1 Data(H)'!$A$1:$CZ$288))</f>
        <v>1982089</v>
      </c>
      <c r="BA19" s="180" cm="1">
        <f t="array" ref="BA19">_xlfn.XLOOKUP(BA$1,'Copy of PY1 Data(H)'!$A$1:$CZ$1,_xlfn.XLOOKUP($A19,'Copy of PY1 Data(H)'!$A$1:$A$288,'Copy of PY1 Data(H)'!$A$1:$CZ$288))</f>
        <v>737954</v>
      </c>
      <c r="BB19" s="180" cm="1">
        <f t="array" ref="BB19">_xlfn.XLOOKUP(BB$1,'Copy of PY1 Data(H)'!$A$1:$CZ$1,_xlfn.XLOOKUP($A19,'Copy of PY1 Data(H)'!$A$1:$A$288,'Copy of PY1 Data(H)'!$A$1:$CZ$288))</f>
        <v>120922</v>
      </c>
      <c r="BC19" s="180" cm="1">
        <f t="array" ref="BC19">_xlfn.XLOOKUP(BC$1,'Copy of PY1 Data(H)'!$A$1:$CZ$1,_xlfn.XLOOKUP($A19,'Copy of PY1 Data(H)'!$A$1:$A$288,'Copy of PY1 Data(H)'!$A$1:$CZ$288))</f>
        <v>664613</v>
      </c>
      <c r="BD19" s="180" cm="1">
        <f t="array" ref="BD19">_xlfn.XLOOKUP(BD$1,'Copy of PY1 Data(H)'!$A$1:$CZ$1,_xlfn.XLOOKUP($A19,'Copy of PY1 Data(H)'!$A$1:$A$288,'Copy of PY1 Data(H)'!$A$1:$CZ$288))</f>
        <v>-1004585</v>
      </c>
      <c r="BE19" s="180" cm="1">
        <f t="array" ref="BE19">_xlfn.XLOOKUP(BE$1,'Copy of PY1 Data(H)'!$A$1:$CZ$1,_xlfn.XLOOKUP($A19,'Copy of PY1 Data(H)'!$A$1:$A$288,'Copy of PY1 Data(H)'!$A$1:$CZ$288))</f>
        <v>623224</v>
      </c>
      <c r="BF19" s="180" cm="1">
        <f t="array" ref="BF19">_xlfn.XLOOKUP(BF$1,'Copy of PY1 Data(H)'!$A$1:$CZ$1,_xlfn.XLOOKUP($A19,'Copy of PY1 Data(H)'!$A$1:$A$288,'Copy of PY1 Data(H)'!$A$1:$CZ$288))</f>
        <v>776153</v>
      </c>
      <c r="BG19" s="180" cm="1">
        <f t="array" ref="BG19">_xlfn.XLOOKUP(BG$1,'Copy of PY1 Data(H)'!$A$1:$CZ$1,_xlfn.XLOOKUP($A19,'Copy of PY1 Data(H)'!$A$1:$A$288,'Copy of PY1 Data(H)'!$A$1:$CZ$288))</f>
        <v>0</v>
      </c>
      <c r="BH19" s="180" cm="1">
        <f t="array" ref="BH19">_xlfn.XLOOKUP(BH$1,'Copy of PY1 Data(H)'!$A$1:$CZ$1,_xlfn.XLOOKUP($A19,'Copy of PY1 Data(H)'!$A$1:$A$288,'Copy of PY1 Data(H)'!$A$1:$CZ$288))</f>
        <v>328241</v>
      </c>
      <c r="BI19" s="180" cm="1">
        <f t="array" ref="BI19">_xlfn.XLOOKUP(BI$1,'Copy of PY1 Data(H)'!$A$1:$CZ$1,_xlfn.XLOOKUP($A19,'Copy of PY1 Data(H)'!$A$1:$A$288,'Copy of PY1 Data(H)'!$A$1:$CZ$288))</f>
        <v>457431</v>
      </c>
      <c r="BJ19" s="180" cm="1">
        <f t="array" ref="BJ19">_xlfn.XLOOKUP(BJ$1,'Copy of PY1 Data(H)'!$A$1:$CZ$1,_xlfn.XLOOKUP($A19,'Copy of PY1 Data(H)'!$A$1:$A$288,'Copy of PY1 Data(H)'!$A$1:$CZ$288))</f>
        <v>245500</v>
      </c>
      <c r="BK19" s="180" cm="1">
        <f t="array" ref="BK19">_xlfn.XLOOKUP(BK$1,'Copy of PY1 Data(H)'!$A$1:$CZ$1,_xlfn.XLOOKUP($A19,'Copy of PY1 Data(H)'!$A$1:$A$288,'Copy of PY1 Data(H)'!$A$1:$CZ$288))</f>
        <v>-480457</v>
      </c>
      <c r="BL19" s="180" cm="1">
        <f t="array" ref="BL19">_xlfn.XLOOKUP(BL$1,'Copy of PY1 Data(H)'!$A$1:$CZ$1,_xlfn.XLOOKUP($A19,'Copy of PY1 Data(H)'!$A$1:$A$288,'Copy of PY1 Data(H)'!$A$1:$CZ$288))</f>
        <v>0</v>
      </c>
      <c r="BM19" s="180" cm="1">
        <f t="array" ref="BM19">_xlfn.XLOOKUP(BM$1,'Copy of PY1 Data(H)'!$A$1:$CZ$1,_xlfn.XLOOKUP($A19,'Copy of PY1 Data(H)'!$A$1:$A$288,'Copy of PY1 Data(H)'!$A$1:$CZ$288))</f>
        <v>-290803</v>
      </c>
      <c r="BN19" s="180" cm="1">
        <f t="array" ref="BN19">_xlfn.XLOOKUP(BN$1,'Copy of PY1 Data(H)'!$A$1:$CZ$1,_xlfn.XLOOKUP($A19,'Copy of PY1 Data(H)'!$A$1:$A$288,'Copy of PY1 Data(H)'!$A$1:$CZ$288))</f>
        <v>1768028</v>
      </c>
      <c r="BO19" s="180" cm="1">
        <f t="array" ref="BO19">_xlfn.XLOOKUP(BO$1,'Copy of PY1 Data(H)'!$A$1:$CZ$1,_xlfn.XLOOKUP($A19,'Copy of PY1 Data(H)'!$A$1:$A$288,'Copy of PY1 Data(H)'!$A$1:$CZ$288))</f>
        <v>832450</v>
      </c>
      <c r="BP19" s="180" cm="1">
        <f t="array" ref="BP19">_xlfn.XLOOKUP(BP$1,'Copy of PY1 Data(H)'!$A$1:$CZ$1,_xlfn.XLOOKUP($A19,'Copy of PY1 Data(H)'!$A$1:$A$288,'Copy of PY1 Data(H)'!$A$1:$CZ$288))</f>
        <v>1982436</v>
      </c>
      <c r="BQ19" s="180" cm="1">
        <f t="array" ref="BQ19">_xlfn.XLOOKUP(BQ$1,'Copy of PY1 Data(H)'!$A$1:$CZ$1,_xlfn.XLOOKUP($A19,'Copy of PY1 Data(H)'!$A$1:$A$288,'Copy of PY1 Data(H)'!$A$1:$CZ$288))</f>
        <v>7114828</v>
      </c>
      <c r="BR19" s="180" cm="1">
        <f t="array" ref="BR19">_xlfn.XLOOKUP(BR$1,'Copy of PY1 Data(H)'!$A$1:$CZ$1,_xlfn.XLOOKUP($A19,'Copy of PY1 Data(H)'!$A$1:$A$288,'Copy of PY1 Data(H)'!$A$1:$CZ$288))</f>
        <v>71942</v>
      </c>
      <c r="BS19" s="180" cm="1">
        <f t="array" ref="BS19">_xlfn.XLOOKUP(BS$1,'Copy of PY1 Data(H)'!$A$1:$CZ$1,_xlfn.XLOOKUP($A19,'Copy of PY1 Data(H)'!$A$1:$A$288,'Copy of PY1 Data(H)'!$A$1:$CZ$288))</f>
        <v>18262929</v>
      </c>
      <c r="BT19" s="180" cm="1">
        <f t="array" ref="BT19">_xlfn.XLOOKUP(BT$1,'Copy of PY1 Data(H)'!$A$1:$CZ$1,_xlfn.XLOOKUP($A19,'Copy of PY1 Data(H)'!$A$1:$A$288,'Copy of PY1 Data(H)'!$A$1:$CZ$288))</f>
        <v>385606</v>
      </c>
      <c r="BU19" s="180" cm="1">
        <f t="array" ref="BU19">_xlfn.XLOOKUP(BU$1,'Copy of PY1 Data(H)'!$A$1:$CZ$1,_xlfn.XLOOKUP($A19,'Copy of PY1 Data(H)'!$A$1:$A$288,'Copy of PY1 Data(H)'!$A$1:$CZ$288))</f>
        <v>3122932</v>
      </c>
      <c r="BV19" s="180" cm="1">
        <f t="array" ref="BV19">_xlfn.XLOOKUP(BV$1,'Copy of PY1 Data(H)'!$A$1:$CZ$1,_xlfn.XLOOKUP($A19,'Copy of PY1 Data(H)'!$A$1:$A$288,'Copy of PY1 Data(H)'!$A$1:$CZ$288))</f>
        <v>843921</v>
      </c>
      <c r="BW19" s="180" cm="1">
        <f t="array" ref="BW19">_xlfn.XLOOKUP(BW$1,'Copy of PY1 Data(H)'!$A$1:$CZ$1,_xlfn.XLOOKUP($A19,'Copy of PY1 Data(H)'!$A$1:$A$288,'Copy of PY1 Data(H)'!$A$1:$CZ$288))</f>
        <v>0</v>
      </c>
      <c r="BX19" s="180" cm="1">
        <f t="array" ref="BX19">_xlfn.XLOOKUP(BX$1,'Copy of PY1 Data(H)'!$A$1:$CZ$1,_xlfn.XLOOKUP($A19,'Copy of PY1 Data(H)'!$A$1:$A$288,'Copy of PY1 Data(H)'!$A$1:$CZ$288))</f>
        <v>1127770</v>
      </c>
      <c r="BY19" s="180" cm="1">
        <f t="array" ref="BY19">_xlfn.XLOOKUP(BY$1,'Copy of PY1 Data(H)'!$A$1:$CZ$1,_xlfn.XLOOKUP($A19,'Copy of PY1 Data(H)'!$A$1:$A$288,'Copy of PY1 Data(H)'!$A$1:$CZ$288))</f>
        <v>202353</v>
      </c>
      <c r="BZ19" s="180" cm="1">
        <f t="array" ref="BZ19">_xlfn.XLOOKUP(BZ$1,'Copy of PY1 Data(H)'!$A$1:$CZ$1,_xlfn.XLOOKUP($A19,'Copy of PY1 Data(H)'!$A$1:$A$288,'Copy of PY1 Data(H)'!$A$1:$CZ$288))</f>
        <v>-492735</v>
      </c>
      <c r="CA19" s="180" cm="1">
        <f t="array" ref="CA19">_xlfn.XLOOKUP(CA$1,'Copy of PY1 Data(H)'!$A$1:$CZ$1,_xlfn.XLOOKUP($A19,'Copy of PY1 Data(H)'!$A$1:$A$288,'Copy of PY1 Data(H)'!$A$1:$CZ$288))</f>
        <v>165799</v>
      </c>
      <c r="CB19" s="180" cm="1">
        <f t="array" ref="CB19">_xlfn.XLOOKUP(CB$1,'Copy of PY1 Data(H)'!$A$1:$CZ$1,_xlfn.XLOOKUP($A19,'Copy of PY1 Data(H)'!$A$1:$A$288,'Copy of PY1 Data(H)'!$A$1:$CZ$288))</f>
        <v>259882</v>
      </c>
      <c r="CC19" s="180" cm="1">
        <f t="array" ref="CC19">_xlfn.XLOOKUP(CC$1,'Copy of PY1 Data(H)'!$A$1:$CZ$1,_xlfn.XLOOKUP($A19,'Copy of PY1 Data(H)'!$A$1:$A$288,'Copy of PY1 Data(H)'!$A$1:$CZ$288))</f>
        <v>0</v>
      </c>
      <c r="CD19" s="180" cm="1">
        <f t="array" ref="CD19">_xlfn.XLOOKUP(CD$1,'Copy of PY1 Data(H)'!$A$1:$CZ$1,_xlfn.XLOOKUP($A19,'Copy of PY1 Data(H)'!$A$1:$A$288,'Copy of PY1 Data(H)'!$A$1:$CZ$288))</f>
        <v>370299</v>
      </c>
    </row>
    <row r="20" spans="1:82" s="968" customFormat="1" x14ac:dyDescent="0.3">
      <c r="B20" s="968" t="s">
        <v>2892</v>
      </c>
      <c r="D20" s="968" t="e" cm="1">
        <f t="array" ref="D20">_xlfn.XLOOKUP(D$1,'Copy of PY1 Data(H)'!$A$1:$CZ$1,_xlfn.XLOOKUP($B20,'Copy of PY1 Data(H)'!$A$1:$A$288,'Copy of PY1 Data(H)'!$A$1:$CZ$288))</f>
        <v>#N/A</v>
      </c>
      <c r="E20" s="968" t="e" cm="1">
        <f t="array" ref="E20">_xlfn.XLOOKUP(E$1,'Copy of PY1 Data(H)'!$A$1:$CZ$1,_xlfn.XLOOKUP($B20,'Copy of PY1 Data(H)'!$A$1:$A$288,'Copy of PY1 Data(H)'!$A$1:$CZ$288))</f>
        <v>#N/A</v>
      </c>
      <c r="F20" s="968" t="e" cm="1">
        <f t="array" ref="F20">_xlfn.XLOOKUP(F$1,'Copy of PY1 Data(H)'!$A$1:$CZ$1,_xlfn.XLOOKUP($B20,'Copy of PY1 Data(H)'!$A$1:$A$288,'Copy of PY1 Data(H)'!$A$1:$CZ$288))</f>
        <v>#N/A</v>
      </c>
      <c r="G20" s="968" t="e" cm="1">
        <f t="array" ref="G20">_xlfn.XLOOKUP(G$1,'Copy of PY1 Data(H)'!$A$1:$CZ$1,_xlfn.XLOOKUP($B20,'Copy of PY1 Data(H)'!$A$1:$A$288,'Copy of PY1 Data(H)'!$A$1:$CZ$288))</f>
        <v>#N/A</v>
      </c>
      <c r="H20" s="968" t="e" cm="1">
        <f t="array" ref="H20">_xlfn.XLOOKUP(H$1,'Copy of PY1 Data(H)'!$A$1:$CZ$1,_xlfn.XLOOKUP($B20,'Copy of PY1 Data(H)'!$A$1:$A$288,'Copy of PY1 Data(H)'!$A$1:$CZ$288))</f>
        <v>#N/A</v>
      </c>
      <c r="I20" s="968" t="e" cm="1">
        <f t="array" ref="I20">_xlfn.XLOOKUP(I$1,'Copy of PY1 Data(H)'!$A$1:$CZ$1,_xlfn.XLOOKUP($B20,'Copy of PY1 Data(H)'!$A$1:$A$288,'Copy of PY1 Data(H)'!$A$1:$CZ$288))</f>
        <v>#N/A</v>
      </c>
      <c r="J20" s="968" t="e" cm="1">
        <f t="array" ref="J20">_xlfn.XLOOKUP(J$1,'Copy of PY1 Data(H)'!$A$1:$CZ$1,_xlfn.XLOOKUP($B20,'Copy of PY1 Data(H)'!$A$1:$A$288,'Copy of PY1 Data(H)'!$A$1:$CZ$288))</f>
        <v>#N/A</v>
      </c>
      <c r="K20" s="968" t="e" cm="1">
        <f t="array" ref="K20">_xlfn.XLOOKUP(K$1,'Copy of PY1 Data(H)'!$A$1:$CZ$1,_xlfn.XLOOKUP($B20,'Copy of PY1 Data(H)'!$A$1:$A$288,'Copy of PY1 Data(H)'!$A$1:$CZ$288))</f>
        <v>#N/A</v>
      </c>
      <c r="L20" s="968" t="e" cm="1">
        <f t="array" ref="L20">_xlfn.XLOOKUP(L$1,'Copy of PY1 Data(H)'!$A$1:$CZ$1,_xlfn.XLOOKUP($B20,'Copy of PY1 Data(H)'!$A$1:$A$288,'Copy of PY1 Data(H)'!$A$1:$CZ$288))</f>
        <v>#N/A</v>
      </c>
      <c r="M20" s="968" t="e" cm="1">
        <f t="array" ref="M20">_xlfn.XLOOKUP(M$1,'Copy of PY1 Data(H)'!$A$1:$CZ$1,_xlfn.XLOOKUP($B20,'Copy of PY1 Data(H)'!$A$1:$A$288,'Copy of PY1 Data(H)'!$A$1:$CZ$288))</f>
        <v>#N/A</v>
      </c>
      <c r="N20" s="968" t="e" cm="1">
        <f t="array" ref="N20">_xlfn.XLOOKUP(N$1,'Copy of PY1 Data(H)'!$A$1:$CZ$1,_xlfn.XLOOKUP($B20,'Copy of PY1 Data(H)'!$A$1:$A$288,'Copy of PY1 Data(H)'!$A$1:$CZ$288))</f>
        <v>#N/A</v>
      </c>
      <c r="O20" s="968" t="e" cm="1">
        <f t="array" ref="O20">_xlfn.XLOOKUP(O$1,'Copy of PY1 Data(H)'!$A$1:$CZ$1,_xlfn.XLOOKUP($B20,'Copy of PY1 Data(H)'!$A$1:$A$288,'Copy of PY1 Data(H)'!$A$1:$CZ$288))</f>
        <v>#N/A</v>
      </c>
      <c r="P20" s="968" t="e" cm="1">
        <f t="array" ref="P20">_xlfn.XLOOKUP(P$1,'Copy of PY1 Data(H)'!$A$1:$CZ$1,_xlfn.XLOOKUP($B20,'Copy of PY1 Data(H)'!$A$1:$A$288,'Copy of PY1 Data(H)'!$A$1:$CZ$288))</f>
        <v>#N/A</v>
      </c>
      <c r="Q20" s="968" t="e" cm="1">
        <f t="array" ref="Q20">_xlfn.XLOOKUP(Q$1,'Copy of PY1 Data(H)'!$A$1:$CZ$1,_xlfn.XLOOKUP($B20,'Copy of PY1 Data(H)'!$A$1:$A$288,'Copy of PY1 Data(H)'!$A$1:$CZ$288))</f>
        <v>#N/A</v>
      </c>
      <c r="R20" s="968" t="e" cm="1">
        <f t="array" ref="R20">_xlfn.XLOOKUP(R$1,'Copy of PY1 Data(H)'!$A$1:$CZ$1,_xlfn.XLOOKUP($B20,'Copy of PY1 Data(H)'!$A$1:$A$288,'Copy of PY1 Data(H)'!$A$1:$CZ$288))</f>
        <v>#N/A</v>
      </c>
      <c r="S20" s="968" t="e" cm="1">
        <f t="array" ref="S20">_xlfn.XLOOKUP(S$1,'Copy of PY1 Data(H)'!$A$1:$CZ$1,_xlfn.XLOOKUP($B20,'Copy of PY1 Data(H)'!$A$1:$A$288,'Copy of PY1 Data(H)'!$A$1:$CZ$288))</f>
        <v>#N/A</v>
      </c>
      <c r="T20" s="968" t="e" cm="1">
        <f t="array" ref="T20">_xlfn.XLOOKUP(T$1,'Copy of PY1 Data(H)'!$A$1:$CZ$1,_xlfn.XLOOKUP($B20,'Copy of PY1 Data(H)'!$A$1:$A$288,'Copy of PY1 Data(H)'!$A$1:$CZ$288))</f>
        <v>#N/A</v>
      </c>
      <c r="U20" s="968" t="e" cm="1">
        <f t="array" ref="U20">_xlfn.XLOOKUP(U$1,'Copy of PY1 Data(H)'!$A$1:$CZ$1,_xlfn.XLOOKUP($B20,'Copy of PY1 Data(H)'!$A$1:$A$288,'Copy of PY1 Data(H)'!$A$1:$CZ$288))</f>
        <v>#N/A</v>
      </c>
      <c r="V20" s="968" t="e" cm="1">
        <f t="array" ref="V20">_xlfn.XLOOKUP(V$1,'Copy of PY1 Data(H)'!$A$1:$CZ$1,_xlfn.XLOOKUP($B20,'Copy of PY1 Data(H)'!$A$1:$A$288,'Copy of PY1 Data(H)'!$A$1:$CZ$288))</f>
        <v>#N/A</v>
      </c>
      <c r="W20" s="968" t="e" cm="1">
        <f t="array" ref="W20">_xlfn.XLOOKUP(W$1,'Copy of PY1 Data(H)'!$A$1:$CZ$1,_xlfn.XLOOKUP($B20,'Copy of PY1 Data(H)'!$A$1:$A$288,'Copy of PY1 Data(H)'!$A$1:$CZ$288))</f>
        <v>#N/A</v>
      </c>
      <c r="X20" s="968" t="e" cm="1">
        <f t="array" ref="X20">_xlfn.XLOOKUP(X$1,'Copy of PY1 Data(H)'!$A$1:$CZ$1,_xlfn.XLOOKUP($B20,'Copy of PY1 Data(H)'!$A$1:$A$288,'Copy of PY1 Data(H)'!$A$1:$CZ$288))</f>
        <v>#N/A</v>
      </c>
      <c r="Y20" s="968" t="e" cm="1">
        <f t="array" ref="Y20">_xlfn.XLOOKUP(Y$1,'Copy of PY1 Data(H)'!$A$1:$CZ$1,_xlfn.XLOOKUP($B20,'Copy of PY1 Data(H)'!$A$1:$A$288,'Copy of PY1 Data(H)'!$A$1:$CZ$288))</f>
        <v>#N/A</v>
      </c>
      <c r="Z20" s="968" t="e" cm="1">
        <f t="array" ref="Z20">_xlfn.XLOOKUP(Z$1,'Copy of PY1 Data(H)'!$A$1:$CZ$1,_xlfn.XLOOKUP($B20,'Copy of PY1 Data(H)'!$A$1:$A$288,'Copy of PY1 Data(H)'!$A$1:$CZ$288))</f>
        <v>#N/A</v>
      </c>
      <c r="AA20" s="968" t="e" cm="1">
        <f t="array" ref="AA20">_xlfn.XLOOKUP(AA$1,'Copy of PY1 Data(H)'!$A$1:$CZ$1,_xlfn.XLOOKUP($B20,'Copy of PY1 Data(H)'!$A$1:$A$288,'Copy of PY1 Data(H)'!$A$1:$CZ$288))</f>
        <v>#N/A</v>
      </c>
      <c r="AB20" s="968" t="e" cm="1">
        <f t="array" ref="AB20">_xlfn.XLOOKUP(AB$1,'Copy of PY1 Data(H)'!$A$1:$CZ$1,_xlfn.XLOOKUP($B20,'Copy of PY1 Data(H)'!$A$1:$A$288,'Copy of PY1 Data(H)'!$A$1:$CZ$288))</f>
        <v>#N/A</v>
      </c>
      <c r="AC20" s="968" t="e" cm="1">
        <f t="array" ref="AC20">_xlfn.XLOOKUP(AC$1,'Copy of PY1 Data(H)'!$A$1:$CZ$1,_xlfn.XLOOKUP($B20,'Copy of PY1 Data(H)'!$A$1:$A$288,'Copy of PY1 Data(H)'!$A$1:$CZ$288))</f>
        <v>#N/A</v>
      </c>
      <c r="AD20" s="968" t="e" cm="1">
        <f t="array" ref="AD20">_xlfn.XLOOKUP(AD$1,'Copy of PY1 Data(H)'!$A$1:$CZ$1,_xlfn.XLOOKUP($B20,'Copy of PY1 Data(H)'!$A$1:$A$288,'Copy of PY1 Data(H)'!$A$1:$CZ$288))</f>
        <v>#N/A</v>
      </c>
      <c r="AE20" s="968" t="e" cm="1">
        <f t="array" ref="AE20">_xlfn.XLOOKUP(AE$1,'Copy of PY1 Data(H)'!$A$1:$CZ$1,_xlfn.XLOOKUP($B20,'Copy of PY1 Data(H)'!$A$1:$A$288,'Copy of PY1 Data(H)'!$A$1:$CZ$288))</f>
        <v>#N/A</v>
      </c>
      <c r="AF20" s="968" t="e" cm="1">
        <f t="array" ref="AF20">_xlfn.XLOOKUP(AF$1,'Copy of PY1 Data(H)'!$A$1:$CZ$1,_xlfn.XLOOKUP($B20,'Copy of PY1 Data(H)'!$A$1:$A$288,'Copy of PY1 Data(H)'!$A$1:$CZ$288))</f>
        <v>#N/A</v>
      </c>
      <c r="AG20" s="968" t="e" cm="1">
        <f t="array" ref="AG20">_xlfn.XLOOKUP(AG$1,'Copy of PY1 Data(H)'!$A$1:$CZ$1,_xlfn.XLOOKUP($B20,'Copy of PY1 Data(H)'!$A$1:$A$288,'Copy of PY1 Data(H)'!$A$1:$CZ$288))</f>
        <v>#N/A</v>
      </c>
      <c r="AH20" s="968" t="e" cm="1">
        <f t="array" ref="AH20">_xlfn.XLOOKUP(AH$1,'Copy of PY1 Data(H)'!$A$1:$CZ$1,_xlfn.XLOOKUP($B20,'Copy of PY1 Data(H)'!$A$1:$A$288,'Copy of PY1 Data(H)'!$A$1:$CZ$288))</f>
        <v>#N/A</v>
      </c>
      <c r="AI20" s="968" t="e" cm="1">
        <f t="array" ref="AI20">_xlfn.XLOOKUP(AI$1,'Copy of PY1 Data(H)'!$A$1:$CZ$1,_xlfn.XLOOKUP($B20,'Copy of PY1 Data(H)'!$A$1:$A$288,'Copy of PY1 Data(H)'!$A$1:$CZ$288))</f>
        <v>#N/A</v>
      </c>
      <c r="AJ20" s="968" t="e" cm="1">
        <f t="array" ref="AJ20">_xlfn.XLOOKUP(AJ$1,'Copy of PY1 Data(H)'!$A$1:$CZ$1,_xlfn.XLOOKUP($B20,'Copy of PY1 Data(H)'!$A$1:$A$288,'Copy of PY1 Data(H)'!$A$1:$CZ$288))</f>
        <v>#N/A</v>
      </c>
      <c r="AK20" s="968" t="e" cm="1">
        <f t="array" ref="AK20">_xlfn.XLOOKUP(AK$1,'Copy of PY1 Data(H)'!$A$1:$CZ$1,_xlfn.XLOOKUP($B20,'Copy of PY1 Data(H)'!$A$1:$A$288,'Copy of PY1 Data(H)'!$A$1:$CZ$288))</f>
        <v>#N/A</v>
      </c>
      <c r="AL20" s="968" t="e" cm="1">
        <f t="array" ref="AL20">_xlfn.XLOOKUP(AL$1,'Copy of PY1 Data(H)'!$A$1:$CZ$1,_xlfn.XLOOKUP($B20,'Copy of PY1 Data(H)'!$A$1:$A$288,'Copy of PY1 Data(H)'!$A$1:$CZ$288))</f>
        <v>#N/A</v>
      </c>
      <c r="AM20" s="968" t="e" cm="1">
        <f t="array" ref="AM20">_xlfn.XLOOKUP(AM$1,'Copy of PY1 Data(H)'!$A$1:$CZ$1,_xlfn.XLOOKUP($B20,'Copy of PY1 Data(H)'!$A$1:$A$288,'Copy of PY1 Data(H)'!$A$1:$CZ$288))</f>
        <v>#N/A</v>
      </c>
      <c r="AN20" s="968" t="e" cm="1">
        <f t="array" ref="AN20">_xlfn.XLOOKUP(AN$1,'Copy of PY1 Data(H)'!$A$1:$CZ$1,_xlfn.XLOOKUP($B20,'Copy of PY1 Data(H)'!$A$1:$A$288,'Copy of PY1 Data(H)'!$A$1:$CZ$288))</f>
        <v>#N/A</v>
      </c>
      <c r="AO20" s="968" t="e" cm="1">
        <f t="array" ref="AO20">_xlfn.XLOOKUP(AO$1,'Copy of PY1 Data(H)'!$A$1:$CZ$1,_xlfn.XLOOKUP($B20,'Copy of PY1 Data(H)'!$A$1:$A$288,'Copy of PY1 Data(H)'!$A$1:$CZ$288))</f>
        <v>#N/A</v>
      </c>
      <c r="AP20" s="968" t="e" cm="1">
        <f t="array" ref="AP20">_xlfn.XLOOKUP(AP$1,'Copy of PY1 Data(H)'!$A$1:$CZ$1,_xlfn.XLOOKUP($B20,'Copy of PY1 Data(H)'!$A$1:$A$288,'Copy of PY1 Data(H)'!$A$1:$CZ$288))</f>
        <v>#N/A</v>
      </c>
      <c r="AQ20" s="968" t="e" cm="1">
        <f t="array" ref="AQ20">_xlfn.XLOOKUP(AQ$1,'Copy of PY1 Data(H)'!$A$1:$CZ$1,_xlfn.XLOOKUP($B20,'Copy of PY1 Data(H)'!$A$1:$A$288,'Copy of PY1 Data(H)'!$A$1:$CZ$288))</f>
        <v>#N/A</v>
      </c>
      <c r="AR20" s="968" t="e" cm="1">
        <f t="array" ref="AR20">_xlfn.XLOOKUP(AR$1,'Copy of PY1 Data(H)'!$A$1:$CZ$1,_xlfn.XLOOKUP($B20,'Copy of PY1 Data(H)'!$A$1:$A$288,'Copy of PY1 Data(H)'!$A$1:$CZ$288))</f>
        <v>#N/A</v>
      </c>
      <c r="AS20" s="968" t="e" cm="1">
        <f t="array" ref="AS20">_xlfn.XLOOKUP(AS$1,'Copy of PY1 Data(H)'!$A$1:$CZ$1,_xlfn.XLOOKUP($B20,'Copy of PY1 Data(H)'!$A$1:$A$288,'Copy of PY1 Data(H)'!$A$1:$CZ$288))</f>
        <v>#N/A</v>
      </c>
      <c r="AT20" s="968" t="e" cm="1">
        <f t="array" ref="AT20">_xlfn.XLOOKUP(AT$1,'Copy of PY1 Data(H)'!$A$1:$CZ$1,_xlfn.XLOOKUP($B20,'Copy of PY1 Data(H)'!$A$1:$A$288,'Copy of PY1 Data(H)'!$A$1:$CZ$288))</f>
        <v>#N/A</v>
      </c>
      <c r="AU20" s="968" t="e" cm="1">
        <f t="array" ref="AU20">_xlfn.XLOOKUP(AU$1,'Copy of PY1 Data(H)'!$A$1:$CZ$1,_xlfn.XLOOKUP($B20,'Copy of PY1 Data(H)'!$A$1:$A$288,'Copy of PY1 Data(H)'!$A$1:$CZ$288))</f>
        <v>#N/A</v>
      </c>
      <c r="AV20" s="968" t="e" cm="1">
        <f t="array" ref="AV20">_xlfn.XLOOKUP(AV$1,'Copy of PY1 Data(H)'!$A$1:$CZ$1,_xlfn.XLOOKUP($B20,'Copy of PY1 Data(H)'!$A$1:$A$288,'Copy of PY1 Data(H)'!$A$1:$CZ$288))</f>
        <v>#N/A</v>
      </c>
      <c r="AW20" s="968" t="e" cm="1">
        <f t="array" ref="AW20">_xlfn.XLOOKUP(AW$1,'Copy of PY1 Data(H)'!$A$1:$CZ$1,_xlfn.XLOOKUP($B20,'Copy of PY1 Data(H)'!$A$1:$A$288,'Copy of PY1 Data(H)'!$A$1:$CZ$288))</f>
        <v>#N/A</v>
      </c>
      <c r="AX20" s="968" t="e" cm="1">
        <f t="array" ref="AX20">_xlfn.XLOOKUP(AX$1,'Copy of PY1 Data(H)'!$A$1:$CZ$1,_xlfn.XLOOKUP($B20,'Copy of PY1 Data(H)'!$A$1:$A$288,'Copy of PY1 Data(H)'!$A$1:$CZ$288))</f>
        <v>#N/A</v>
      </c>
      <c r="AY20" s="968" t="e" cm="1">
        <f t="array" ref="AY20">_xlfn.XLOOKUP(AY$1,'Copy of PY1 Data(H)'!$A$1:$CZ$1,_xlfn.XLOOKUP($B20,'Copy of PY1 Data(H)'!$A$1:$A$288,'Copy of PY1 Data(H)'!$A$1:$CZ$288))</f>
        <v>#N/A</v>
      </c>
      <c r="AZ20" s="968" t="e" cm="1">
        <f t="array" ref="AZ20">_xlfn.XLOOKUP(AZ$1,'Copy of PY1 Data(H)'!$A$1:$CZ$1,_xlfn.XLOOKUP($B20,'Copy of PY1 Data(H)'!$A$1:$A$288,'Copy of PY1 Data(H)'!$A$1:$CZ$288))</f>
        <v>#N/A</v>
      </c>
      <c r="BA20" s="968" t="e" cm="1">
        <f t="array" ref="BA20">_xlfn.XLOOKUP(BA$1,'Copy of PY1 Data(H)'!$A$1:$CZ$1,_xlfn.XLOOKUP($B20,'Copy of PY1 Data(H)'!$A$1:$A$288,'Copy of PY1 Data(H)'!$A$1:$CZ$288))</f>
        <v>#N/A</v>
      </c>
      <c r="BB20" s="968" t="e" cm="1">
        <f t="array" ref="BB20">_xlfn.XLOOKUP(BB$1,'Copy of PY1 Data(H)'!$A$1:$CZ$1,_xlfn.XLOOKUP($B20,'Copy of PY1 Data(H)'!$A$1:$A$288,'Copy of PY1 Data(H)'!$A$1:$CZ$288))</f>
        <v>#N/A</v>
      </c>
      <c r="BC20" s="968" t="e" cm="1">
        <f t="array" ref="BC20">_xlfn.XLOOKUP(BC$1,'Copy of PY1 Data(H)'!$A$1:$CZ$1,_xlfn.XLOOKUP($B20,'Copy of PY1 Data(H)'!$A$1:$A$288,'Copy of PY1 Data(H)'!$A$1:$CZ$288))</f>
        <v>#N/A</v>
      </c>
      <c r="BD20" s="968" t="e" cm="1">
        <f t="array" ref="BD20">_xlfn.XLOOKUP(BD$1,'Copy of PY1 Data(H)'!$A$1:$CZ$1,_xlfn.XLOOKUP($B20,'Copy of PY1 Data(H)'!$A$1:$A$288,'Copy of PY1 Data(H)'!$A$1:$CZ$288))</f>
        <v>#N/A</v>
      </c>
      <c r="BE20" s="968" t="e" cm="1">
        <f t="array" ref="BE20">_xlfn.XLOOKUP(BE$1,'Copy of PY1 Data(H)'!$A$1:$CZ$1,_xlfn.XLOOKUP($B20,'Copy of PY1 Data(H)'!$A$1:$A$288,'Copy of PY1 Data(H)'!$A$1:$CZ$288))</f>
        <v>#N/A</v>
      </c>
      <c r="BF20" s="968" t="e" cm="1">
        <f t="array" ref="BF20">_xlfn.XLOOKUP(BF$1,'Copy of PY1 Data(H)'!$A$1:$CZ$1,_xlfn.XLOOKUP($B20,'Copy of PY1 Data(H)'!$A$1:$A$288,'Copy of PY1 Data(H)'!$A$1:$CZ$288))</f>
        <v>#N/A</v>
      </c>
      <c r="BG20" s="968" t="e" cm="1">
        <f t="array" ref="BG20">_xlfn.XLOOKUP(BG$1,'Copy of PY1 Data(H)'!$A$1:$CZ$1,_xlfn.XLOOKUP($B20,'Copy of PY1 Data(H)'!$A$1:$A$288,'Copy of PY1 Data(H)'!$A$1:$CZ$288))</f>
        <v>#N/A</v>
      </c>
      <c r="BH20" s="968" t="e" cm="1">
        <f t="array" ref="BH20">_xlfn.XLOOKUP(BH$1,'Copy of PY1 Data(H)'!$A$1:$CZ$1,_xlfn.XLOOKUP($B20,'Copy of PY1 Data(H)'!$A$1:$A$288,'Copy of PY1 Data(H)'!$A$1:$CZ$288))</f>
        <v>#N/A</v>
      </c>
      <c r="BI20" s="968" t="e" cm="1">
        <f t="array" ref="BI20">_xlfn.XLOOKUP(BI$1,'Copy of PY1 Data(H)'!$A$1:$CZ$1,_xlfn.XLOOKUP($B20,'Copy of PY1 Data(H)'!$A$1:$A$288,'Copy of PY1 Data(H)'!$A$1:$CZ$288))</f>
        <v>#N/A</v>
      </c>
      <c r="BJ20" s="968" t="e" cm="1">
        <f t="array" ref="BJ20">_xlfn.XLOOKUP(BJ$1,'Copy of PY1 Data(H)'!$A$1:$CZ$1,_xlfn.XLOOKUP($B20,'Copy of PY1 Data(H)'!$A$1:$A$288,'Copy of PY1 Data(H)'!$A$1:$CZ$288))</f>
        <v>#N/A</v>
      </c>
      <c r="BK20" s="968" t="e" cm="1">
        <f t="array" ref="BK20">_xlfn.XLOOKUP(BK$1,'Copy of PY1 Data(H)'!$A$1:$CZ$1,_xlfn.XLOOKUP($B20,'Copy of PY1 Data(H)'!$A$1:$A$288,'Copy of PY1 Data(H)'!$A$1:$CZ$288))</f>
        <v>#N/A</v>
      </c>
      <c r="BL20" s="968" t="e" cm="1">
        <f t="array" ref="BL20">_xlfn.XLOOKUP(BL$1,'Copy of PY1 Data(H)'!$A$1:$CZ$1,_xlfn.XLOOKUP($B20,'Copy of PY1 Data(H)'!$A$1:$A$288,'Copy of PY1 Data(H)'!$A$1:$CZ$288))</f>
        <v>#N/A</v>
      </c>
      <c r="BM20" s="968" t="e" cm="1">
        <f t="array" ref="BM20">_xlfn.XLOOKUP(BM$1,'Copy of PY1 Data(H)'!$A$1:$CZ$1,_xlfn.XLOOKUP($B20,'Copy of PY1 Data(H)'!$A$1:$A$288,'Copy of PY1 Data(H)'!$A$1:$CZ$288))</f>
        <v>#N/A</v>
      </c>
      <c r="BN20" s="968" t="e" cm="1">
        <f t="array" ref="BN20">_xlfn.XLOOKUP(BN$1,'Copy of PY1 Data(H)'!$A$1:$CZ$1,_xlfn.XLOOKUP($B20,'Copy of PY1 Data(H)'!$A$1:$A$288,'Copy of PY1 Data(H)'!$A$1:$CZ$288))</f>
        <v>#N/A</v>
      </c>
      <c r="BO20" s="968" t="e" cm="1">
        <f t="array" ref="BO20">_xlfn.XLOOKUP(BO$1,'Copy of PY1 Data(H)'!$A$1:$CZ$1,_xlfn.XLOOKUP($B20,'Copy of PY1 Data(H)'!$A$1:$A$288,'Copy of PY1 Data(H)'!$A$1:$CZ$288))</f>
        <v>#N/A</v>
      </c>
      <c r="BP20" s="968" t="e" cm="1">
        <f t="array" ref="BP20">_xlfn.XLOOKUP(BP$1,'Copy of PY1 Data(H)'!$A$1:$CZ$1,_xlfn.XLOOKUP($B20,'Copy of PY1 Data(H)'!$A$1:$A$288,'Copy of PY1 Data(H)'!$A$1:$CZ$288))</f>
        <v>#N/A</v>
      </c>
      <c r="BQ20" s="968" t="e" cm="1">
        <f t="array" ref="BQ20">_xlfn.XLOOKUP(BQ$1,'Copy of PY1 Data(H)'!$A$1:$CZ$1,_xlfn.XLOOKUP($B20,'Copy of PY1 Data(H)'!$A$1:$A$288,'Copy of PY1 Data(H)'!$A$1:$CZ$288))</f>
        <v>#N/A</v>
      </c>
      <c r="BR20" s="968" t="e" cm="1">
        <f t="array" ref="BR20">_xlfn.XLOOKUP(BR$1,'Copy of PY1 Data(H)'!$A$1:$CZ$1,_xlfn.XLOOKUP($B20,'Copy of PY1 Data(H)'!$A$1:$A$288,'Copy of PY1 Data(H)'!$A$1:$CZ$288))</f>
        <v>#N/A</v>
      </c>
      <c r="BS20" s="968" t="e" cm="1">
        <f t="array" ref="BS20">_xlfn.XLOOKUP(BS$1,'Copy of PY1 Data(H)'!$A$1:$CZ$1,_xlfn.XLOOKUP($B20,'Copy of PY1 Data(H)'!$A$1:$A$288,'Copy of PY1 Data(H)'!$A$1:$CZ$288))</f>
        <v>#N/A</v>
      </c>
      <c r="BT20" s="968" t="e" cm="1">
        <f t="array" ref="BT20">_xlfn.XLOOKUP(BT$1,'Copy of PY1 Data(H)'!$A$1:$CZ$1,_xlfn.XLOOKUP($B20,'Copy of PY1 Data(H)'!$A$1:$A$288,'Copy of PY1 Data(H)'!$A$1:$CZ$288))</f>
        <v>#N/A</v>
      </c>
      <c r="BU20" s="968" t="e" cm="1">
        <f t="array" ref="BU20">_xlfn.XLOOKUP(BU$1,'Copy of PY1 Data(H)'!$A$1:$CZ$1,_xlfn.XLOOKUP($B20,'Copy of PY1 Data(H)'!$A$1:$A$288,'Copy of PY1 Data(H)'!$A$1:$CZ$288))</f>
        <v>#N/A</v>
      </c>
      <c r="BV20" s="968" t="e" cm="1">
        <f t="array" ref="BV20">_xlfn.XLOOKUP(BV$1,'Copy of PY1 Data(H)'!$A$1:$CZ$1,_xlfn.XLOOKUP($B20,'Copy of PY1 Data(H)'!$A$1:$A$288,'Copy of PY1 Data(H)'!$A$1:$CZ$288))</f>
        <v>#N/A</v>
      </c>
      <c r="BW20" s="968" t="e" cm="1">
        <f t="array" ref="BW20">_xlfn.XLOOKUP(BW$1,'Copy of PY1 Data(H)'!$A$1:$CZ$1,_xlfn.XLOOKUP($B20,'Copy of PY1 Data(H)'!$A$1:$A$288,'Copy of PY1 Data(H)'!$A$1:$CZ$288))</f>
        <v>#N/A</v>
      </c>
      <c r="BX20" s="968" t="e" cm="1">
        <f t="array" ref="BX20">_xlfn.XLOOKUP(BX$1,'Copy of PY1 Data(H)'!$A$1:$CZ$1,_xlfn.XLOOKUP($B20,'Copy of PY1 Data(H)'!$A$1:$A$288,'Copy of PY1 Data(H)'!$A$1:$CZ$288))</f>
        <v>#N/A</v>
      </c>
      <c r="BY20" s="968" t="e" cm="1">
        <f t="array" ref="BY20">_xlfn.XLOOKUP(BY$1,'Copy of PY1 Data(H)'!$A$1:$CZ$1,_xlfn.XLOOKUP($B20,'Copy of PY1 Data(H)'!$A$1:$A$288,'Copy of PY1 Data(H)'!$A$1:$CZ$288))</f>
        <v>#N/A</v>
      </c>
      <c r="BZ20" s="968" t="e" cm="1">
        <f t="array" ref="BZ20">_xlfn.XLOOKUP(BZ$1,'Copy of PY1 Data(H)'!$A$1:$CZ$1,_xlfn.XLOOKUP($B20,'Copy of PY1 Data(H)'!$A$1:$A$288,'Copy of PY1 Data(H)'!$A$1:$CZ$288))</f>
        <v>#N/A</v>
      </c>
      <c r="CA20" s="968" t="e" cm="1">
        <f t="array" ref="CA20">_xlfn.XLOOKUP(CA$1,'Copy of PY1 Data(H)'!$A$1:$CZ$1,_xlfn.XLOOKUP($B20,'Copy of PY1 Data(H)'!$A$1:$A$288,'Copy of PY1 Data(H)'!$A$1:$CZ$288))</f>
        <v>#N/A</v>
      </c>
      <c r="CB20" s="968" t="e" cm="1">
        <f t="array" ref="CB20">_xlfn.XLOOKUP(CB$1,'Copy of PY1 Data(H)'!$A$1:$CZ$1,_xlfn.XLOOKUP($B20,'Copy of PY1 Data(H)'!$A$1:$A$288,'Copy of PY1 Data(H)'!$A$1:$CZ$288))</f>
        <v>#N/A</v>
      </c>
      <c r="CC20" s="968" t="e" cm="1">
        <f t="array" ref="CC20">_xlfn.XLOOKUP(CC$1,'Copy of PY1 Data(H)'!$A$1:$CZ$1,_xlfn.XLOOKUP($B20,'Copy of PY1 Data(H)'!$A$1:$A$288,'Copy of PY1 Data(H)'!$A$1:$CZ$288))</f>
        <v>#N/A</v>
      </c>
      <c r="CD20" s="968" t="e" cm="1">
        <f t="array" ref="CD20">_xlfn.XLOOKUP(CD$1,'Copy of PY1 Data(H)'!$A$1:$CZ$1,_xlfn.XLOOKUP($B20,'Copy of PY1 Data(H)'!$A$1:$A$288,'Copy of PY1 Data(H)'!$A$1:$CZ$288))</f>
        <v>#N/A</v>
      </c>
    </row>
    <row r="21" spans="1:82" x14ac:dyDescent="0.3">
      <c r="A21" s="180">
        <v>502</v>
      </c>
      <c r="C21" s="180"/>
      <c r="D21" s="180" cm="1">
        <f t="array" ref="D21">_xlfn.XLOOKUP(D$1,'Copy of PY1 Data(H)'!$A$1:$CZ$1,_xlfn.XLOOKUP($A21,'Copy of PY1 Data(H)'!$A$1:$A$288,'Copy of PY1 Data(H)'!$A$1:$CZ$288))</f>
        <v>0</v>
      </c>
      <c r="E21" s="180" cm="1">
        <f t="array" ref="E21">_xlfn.XLOOKUP(E$1,'Copy of PY1 Data(H)'!$A$1:$CZ$1,_xlfn.XLOOKUP($A21,'Copy of PY1 Data(H)'!$A$1:$A$288,'Copy of PY1 Data(H)'!$A$1:$CZ$288))</f>
        <v>0</v>
      </c>
      <c r="F21" s="180" cm="1">
        <f t="array" ref="F21">_xlfn.XLOOKUP(F$1,'Copy of PY1 Data(H)'!$A$1:$CZ$1,_xlfn.XLOOKUP($A21,'Copy of PY1 Data(H)'!$A$1:$A$288,'Copy of PY1 Data(H)'!$A$1:$CZ$288))</f>
        <v>0</v>
      </c>
      <c r="G21" s="180" cm="1">
        <f t="array" ref="G21">_xlfn.XLOOKUP(G$1,'Copy of PY1 Data(H)'!$A$1:$CZ$1,_xlfn.XLOOKUP($A21,'Copy of PY1 Data(H)'!$A$1:$A$288,'Copy of PY1 Data(H)'!$A$1:$CZ$288))</f>
        <v>0</v>
      </c>
      <c r="H21" s="180" cm="1">
        <f t="array" ref="H21">_xlfn.XLOOKUP(H$1,'Copy of PY1 Data(H)'!$A$1:$CZ$1,_xlfn.XLOOKUP($A21,'Copy of PY1 Data(H)'!$A$1:$A$288,'Copy of PY1 Data(H)'!$A$1:$CZ$288))</f>
        <v>0</v>
      </c>
      <c r="I21" s="180" cm="1">
        <f t="array" ref="I21">_xlfn.XLOOKUP(I$1,'Copy of PY1 Data(H)'!$A$1:$CZ$1,_xlfn.XLOOKUP($A21,'Copy of PY1 Data(H)'!$A$1:$A$288,'Copy of PY1 Data(H)'!$A$1:$CZ$288))</f>
        <v>0</v>
      </c>
      <c r="J21" s="180" cm="1">
        <f t="array" ref="J21">_xlfn.XLOOKUP(J$1,'Copy of PY1 Data(H)'!$A$1:$CZ$1,_xlfn.XLOOKUP($A21,'Copy of PY1 Data(H)'!$A$1:$A$288,'Copy of PY1 Data(H)'!$A$1:$CZ$288))</f>
        <v>8312</v>
      </c>
      <c r="K21" s="180" cm="1">
        <f t="array" ref="K21">_xlfn.XLOOKUP(K$1,'Copy of PY1 Data(H)'!$A$1:$CZ$1,_xlfn.XLOOKUP($A21,'Copy of PY1 Data(H)'!$A$1:$A$288,'Copy of PY1 Data(H)'!$A$1:$CZ$288))</f>
        <v>0</v>
      </c>
      <c r="L21" s="180" cm="1">
        <f t="array" ref="L21">_xlfn.XLOOKUP(L$1,'Copy of PY1 Data(H)'!$A$1:$CZ$1,_xlfn.XLOOKUP($A21,'Copy of PY1 Data(H)'!$A$1:$A$288,'Copy of PY1 Data(H)'!$A$1:$CZ$288))</f>
        <v>0</v>
      </c>
      <c r="M21" s="180" cm="1">
        <f t="array" ref="M21">_xlfn.XLOOKUP(M$1,'Copy of PY1 Data(H)'!$A$1:$CZ$1,_xlfn.XLOOKUP($A21,'Copy of PY1 Data(H)'!$A$1:$A$288,'Copy of PY1 Data(H)'!$A$1:$CZ$288))</f>
        <v>0</v>
      </c>
      <c r="N21" s="180" cm="1">
        <f t="array" ref="N21">_xlfn.XLOOKUP(N$1,'Copy of PY1 Data(H)'!$A$1:$CZ$1,_xlfn.XLOOKUP($A21,'Copy of PY1 Data(H)'!$A$1:$A$288,'Copy of PY1 Data(H)'!$A$1:$CZ$288))</f>
        <v>0</v>
      </c>
      <c r="O21" s="180" cm="1">
        <f t="array" ref="O21">_xlfn.XLOOKUP(O$1,'Copy of PY1 Data(H)'!$A$1:$CZ$1,_xlfn.XLOOKUP($A21,'Copy of PY1 Data(H)'!$A$1:$A$288,'Copy of PY1 Data(H)'!$A$1:$CZ$288))</f>
        <v>640606</v>
      </c>
      <c r="P21" s="180" cm="1">
        <f t="array" ref="P21">_xlfn.XLOOKUP(P$1,'Copy of PY1 Data(H)'!$A$1:$CZ$1,_xlfn.XLOOKUP($A21,'Copy of PY1 Data(H)'!$A$1:$A$288,'Copy of PY1 Data(H)'!$A$1:$CZ$288))</f>
        <v>0</v>
      </c>
      <c r="Q21" s="180" cm="1">
        <f t="array" ref="Q21">_xlfn.XLOOKUP(Q$1,'Copy of PY1 Data(H)'!$A$1:$CZ$1,_xlfn.XLOOKUP($A21,'Copy of PY1 Data(H)'!$A$1:$A$288,'Copy of PY1 Data(H)'!$A$1:$CZ$288))</f>
        <v>166963678</v>
      </c>
      <c r="R21" s="180" cm="1">
        <f t="array" ref="R21">_xlfn.XLOOKUP(R$1,'Copy of PY1 Data(H)'!$A$1:$CZ$1,_xlfn.XLOOKUP($A21,'Copy of PY1 Data(H)'!$A$1:$A$288,'Copy of PY1 Data(H)'!$A$1:$CZ$288))</f>
        <v>827925</v>
      </c>
      <c r="S21" s="180" cm="1">
        <f t="array" ref="S21">_xlfn.XLOOKUP(S$1,'Copy of PY1 Data(H)'!$A$1:$CZ$1,_xlfn.XLOOKUP($A21,'Copy of PY1 Data(H)'!$A$1:$A$288,'Copy of PY1 Data(H)'!$A$1:$CZ$288))</f>
        <v>0</v>
      </c>
      <c r="T21" s="180" cm="1">
        <f t="array" ref="T21">_xlfn.XLOOKUP(T$1,'Copy of PY1 Data(H)'!$A$1:$CZ$1,_xlfn.XLOOKUP($A21,'Copy of PY1 Data(H)'!$A$1:$A$288,'Copy of PY1 Data(H)'!$A$1:$CZ$288))</f>
        <v>48008771</v>
      </c>
      <c r="U21" s="180" cm="1">
        <f t="array" ref="U21">_xlfn.XLOOKUP(U$1,'Copy of PY1 Data(H)'!$A$1:$CZ$1,_xlfn.XLOOKUP($A21,'Copy of PY1 Data(H)'!$A$1:$A$288,'Copy of PY1 Data(H)'!$A$1:$CZ$288))</f>
        <v>7976631</v>
      </c>
      <c r="V21" s="180" cm="1">
        <f t="array" ref="V21">_xlfn.XLOOKUP(V$1,'Copy of PY1 Data(H)'!$A$1:$CZ$1,_xlfn.XLOOKUP($A21,'Copy of PY1 Data(H)'!$A$1:$A$288,'Copy of PY1 Data(H)'!$A$1:$CZ$288))</f>
        <v>41548234</v>
      </c>
      <c r="W21" s="180" cm="1">
        <f t="array" ref="W21">_xlfn.XLOOKUP(W$1,'Copy of PY1 Data(H)'!$A$1:$CZ$1,_xlfn.XLOOKUP($A21,'Copy of PY1 Data(H)'!$A$1:$A$288,'Copy of PY1 Data(H)'!$A$1:$CZ$288))</f>
        <v>1866684</v>
      </c>
      <c r="X21" s="180" cm="1">
        <f t="array" ref="X21">_xlfn.XLOOKUP(X$1,'Copy of PY1 Data(H)'!$A$1:$CZ$1,_xlfn.XLOOKUP($A21,'Copy of PY1 Data(H)'!$A$1:$A$288,'Copy of PY1 Data(H)'!$A$1:$CZ$288))</f>
        <v>0</v>
      </c>
      <c r="Y21" s="180" cm="1">
        <f t="array" ref="Y21">_xlfn.XLOOKUP(Y$1,'Copy of PY1 Data(H)'!$A$1:$CZ$1,_xlfn.XLOOKUP($A21,'Copy of PY1 Data(H)'!$A$1:$A$288,'Copy of PY1 Data(H)'!$A$1:$CZ$288))</f>
        <v>4382145</v>
      </c>
      <c r="Z21" s="180" cm="1">
        <f t="array" ref="Z21">_xlfn.XLOOKUP(Z$1,'Copy of PY1 Data(H)'!$A$1:$CZ$1,_xlfn.XLOOKUP($A21,'Copy of PY1 Data(H)'!$A$1:$A$288,'Copy of PY1 Data(H)'!$A$1:$CZ$288))</f>
        <v>1423433</v>
      </c>
      <c r="AA21" s="180" cm="1">
        <f t="array" ref="AA21">_xlfn.XLOOKUP(AA$1,'Copy of PY1 Data(H)'!$A$1:$CZ$1,_xlfn.XLOOKUP($A21,'Copy of PY1 Data(H)'!$A$1:$A$288,'Copy of PY1 Data(H)'!$A$1:$CZ$288))</f>
        <v>12968587</v>
      </c>
      <c r="AB21" s="180" cm="1">
        <f t="array" ref="AB21">_xlfn.XLOOKUP(AB$1,'Copy of PY1 Data(H)'!$A$1:$CZ$1,_xlfn.XLOOKUP($A21,'Copy of PY1 Data(H)'!$A$1:$A$288,'Copy of PY1 Data(H)'!$A$1:$CZ$288))</f>
        <v>899654</v>
      </c>
      <c r="AC21" s="180" cm="1">
        <f t="array" ref="AC21">_xlfn.XLOOKUP(AC$1,'Copy of PY1 Data(H)'!$A$1:$CZ$1,_xlfn.XLOOKUP($A21,'Copy of PY1 Data(H)'!$A$1:$A$288,'Copy of PY1 Data(H)'!$A$1:$CZ$288))</f>
        <v>908603</v>
      </c>
      <c r="AD21" s="180" cm="1">
        <f t="array" ref="AD21">_xlfn.XLOOKUP(AD$1,'Copy of PY1 Data(H)'!$A$1:$CZ$1,_xlfn.XLOOKUP($A21,'Copy of PY1 Data(H)'!$A$1:$A$288,'Copy of PY1 Data(H)'!$A$1:$CZ$288))</f>
        <v>805080</v>
      </c>
      <c r="AE21" s="180" cm="1">
        <f t="array" ref="AE21">_xlfn.XLOOKUP(AE$1,'Copy of PY1 Data(H)'!$A$1:$CZ$1,_xlfn.XLOOKUP($A21,'Copy of PY1 Data(H)'!$A$1:$A$288,'Copy of PY1 Data(H)'!$A$1:$CZ$288))</f>
        <v>2951914</v>
      </c>
      <c r="AF21" s="180" cm="1">
        <f t="array" ref="AF21">_xlfn.XLOOKUP(AF$1,'Copy of PY1 Data(H)'!$A$1:$CZ$1,_xlfn.XLOOKUP($A21,'Copy of PY1 Data(H)'!$A$1:$A$288,'Copy of PY1 Data(H)'!$A$1:$CZ$288))</f>
        <v>4157164</v>
      </c>
      <c r="AG21" s="180" cm="1">
        <f t="array" ref="AG21">_xlfn.XLOOKUP(AG$1,'Copy of PY1 Data(H)'!$A$1:$CZ$1,_xlfn.XLOOKUP($A21,'Copy of PY1 Data(H)'!$A$1:$A$288,'Copy of PY1 Data(H)'!$A$1:$CZ$288))</f>
        <v>666972</v>
      </c>
      <c r="AH21" s="180" cm="1">
        <f t="array" ref="AH21">_xlfn.XLOOKUP(AH$1,'Copy of PY1 Data(H)'!$A$1:$CZ$1,_xlfn.XLOOKUP($A21,'Copy of PY1 Data(H)'!$A$1:$A$288,'Copy of PY1 Data(H)'!$A$1:$CZ$288))</f>
        <v>0</v>
      </c>
      <c r="AI21" s="180" cm="1">
        <f t="array" ref="AI21">_xlfn.XLOOKUP(AI$1,'Copy of PY1 Data(H)'!$A$1:$CZ$1,_xlfn.XLOOKUP($A21,'Copy of PY1 Data(H)'!$A$1:$A$288,'Copy of PY1 Data(H)'!$A$1:$CZ$288))</f>
        <v>38480576</v>
      </c>
      <c r="AJ21" s="180" cm="1">
        <f t="array" ref="AJ21">_xlfn.XLOOKUP(AJ$1,'Copy of PY1 Data(H)'!$A$1:$CZ$1,_xlfn.XLOOKUP($A21,'Copy of PY1 Data(H)'!$A$1:$A$288,'Copy of PY1 Data(H)'!$A$1:$CZ$288))</f>
        <v>356220</v>
      </c>
      <c r="AK21" s="180" cm="1">
        <f t="array" ref="AK21">_xlfn.XLOOKUP(AK$1,'Copy of PY1 Data(H)'!$A$1:$CZ$1,_xlfn.XLOOKUP($A21,'Copy of PY1 Data(H)'!$A$1:$A$288,'Copy of PY1 Data(H)'!$A$1:$CZ$288))</f>
        <v>0</v>
      </c>
      <c r="AL21" s="180" cm="1">
        <f t="array" ref="AL21">_xlfn.XLOOKUP(AL$1,'Copy of PY1 Data(H)'!$A$1:$CZ$1,_xlfn.XLOOKUP($A21,'Copy of PY1 Data(H)'!$A$1:$A$288,'Copy of PY1 Data(H)'!$A$1:$CZ$288))</f>
        <v>0</v>
      </c>
      <c r="AM21" s="180" cm="1">
        <f t="array" ref="AM21">_xlfn.XLOOKUP(AM$1,'Copy of PY1 Data(H)'!$A$1:$CZ$1,_xlfn.XLOOKUP($A21,'Copy of PY1 Data(H)'!$A$1:$A$288,'Copy of PY1 Data(H)'!$A$1:$CZ$288))</f>
        <v>13215037</v>
      </c>
      <c r="AN21" s="180" cm="1">
        <f t="array" ref="AN21">_xlfn.XLOOKUP(AN$1,'Copy of PY1 Data(H)'!$A$1:$CZ$1,_xlfn.XLOOKUP($A21,'Copy of PY1 Data(H)'!$A$1:$A$288,'Copy of PY1 Data(H)'!$A$1:$CZ$288))</f>
        <v>9702</v>
      </c>
      <c r="AO21" s="180" cm="1">
        <f t="array" ref="AO21">_xlfn.XLOOKUP(AO$1,'Copy of PY1 Data(H)'!$A$1:$CZ$1,_xlfn.XLOOKUP($A21,'Copy of PY1 Data(H)'!$A$1:$A$288,'Copy of PY1 Data(H)'!$A$1:$CZ$288))</f>
        <v>58030</v>
      </c>
      <c r="AP21" s="180" cm="1">
        <f t="array" ref="AP21">_xlfn.XLOOKUP(AP$1,'Copy of PY1 Data(H)'!$A$1:$CZ$1,_xlfn.XLOOKUP($A21,'Copy of PY1 Data(H)'!$A$1:$A$288,'Copy of PY1 Data(H)'!$A$1:$CZ$288))</f>
        <v>0</v>
      </c>
      <c r="AQ21" s="180" cm="1">
        <f t="array" ref="AQ21">_xlfn.XLOOKUP(AQ$1,'Copy of PY1 Data(H)'!$A$1:$CZ$1,_xlfn.XLOOKUP($A21,'Copy of PY1 Data(H)'!$A$1:$A$288,'Copy of PY1 Data(H)'!$A$1:$CZ$288))</f>
        <v>0</v>
      </c>
      <c r="AR21" s="180" cm="1">
        <f t="array" ref="AR21">_xlfn.XLOOKUP(AR$1,'Copy of PY1 Data(H)'!$A$1:$CZ$1,_xlfn.XLOOKUP($A21,'Copy of PY1 Data(H)'!$A$1:$A$288,'Copy of PY1 Data(H)'!$A$1:$CZ$288))</f>
        <v>4805820</v>
      </c>
      <c r="AS21" s="180" cm="1">
        <f t="array" ref="AS21">_xlfn.XLOOKUP(AS$1,'Copy of PY1 Data(H)'!$A$1:$CZ$1,_xlfn.XLOOKUP($A21,'Copy of PY1 Data(H)'!$A$1:$A$288,'Copy of PY1 Data(H)'!$A$1:$CZ$288))</f>
        <v>0</v>
      </c>
      <c r="AT21" s="180" cm="1">
        <f t="array" ref="AT21">_xlfn.XLOOKUP(AT$1,'Copy of PY1 Data(H)'!$A$1:$CZ$1,_xlfn.XLOOKUP($A21,'Copy of PY1 Data(H)'!$A$1:$A$288,'Copy of PY1 Data(H)'!$A$1:$CZ$288))</f>
        <v>262246</v>
      </c>
      <c r="AU21" s="180" cm="1">
        <f t="array" ref="AU21">_xlfn.XLOOKUP(AU$1,'Copy of PY1 Data(H)'!$A$1:$CZ$1,_xlfn.XLOOKUP($A21,'Copy of PY1 Data(H)'!$A$1:$A$288,'Copy of PY1 Data(H)'!$A$1:$CZ$288))</f>
        <v>0</v>
      </c>
      <c r="AV21" s="180" cm="1">
        <f t="array" ref="AV21">_xlfn.XLOOKUP(AV$1,'Copy of PY1 Data(H)'!$A$1:$CZ$1,_xlfn.XLOOKUP($A21,'Copy of PY1 Data(H)'!$A$1:$A$288,'Copy of PY1 Data(H)'!$A$1:$CZ$288))</f>
        <v>32700239</v>
      </c>
      <c r="AW21" s="180" cm="1">
        <f t="array" ref="AW21">_xlfn.XLOOKUP(AW$1,'Copy of PY1 Data(H)'!$A$1:$CZ$1,_xlfn.XLOOKUP($A21,'Copy of PY1 Data(H)'!$A$1:$A$288,'Copy of PY1 Data(H)'!$A$1:$CZ$288))</f>
        <v>0</v>
      </c>
      <c r="AX21" s="180" cm="1">
        <f t="array" ref="AX21">_xlfn.XLOOKUP(AX$1,'Copy of PY1 Data(H)'!$A$1:$CZ$1,_xlfn.XLOOKUP($A21,'Copy of PY1 Data(H)'!$A$1:$A$288,'Copy of PY1 Data(H)'!$A$1:$CZ$288))</f>
        <v>1713638</v>
      </c>
      <c r="AY21" s="180" cm="1">
        <f t="array" ref="AY21">_xlfn.XLOOKUP(AY$1,'Copy of PY1 Data(H)'!$A$1:$CZ$1,_xlfn.XLOOKUP($A21,'Copy of PY1 Data(H)'!$A$1:$A$288,'Copy of PY1 Data(H)'!$A$1:$CZ$288))</f>
        <v>5522053</v>
      </c>
      <c r="AZ21" s="180" cm="1">
        <f t="array" ref="AZ21">_xlfn.XLOOKUP(AZ$1,'Copy of PY1 Data(H)'!$A$1:$CZ$1,_xlfn.XLOOKUP($A21,'Copy of PY1 Data(H)'!$A$1:$A$288,'Copy of PY1 Data(H)'!$A$1:$CZ$288))</f>
        <v>961745</v>
      </c>
      <c r="BA21" s="180" cm="1">
        <f t="array" ref="BA21">_xlfn.XLOOKUP(BA$1,'Copy of PY1 Data(H)'!$A$1:$CZ$1,_xlfn.XLOOKUP($A21,'Copy of PY1 Data(H)'!$A$1:$A$288,'Copy of PY1 Data(H)'!$A$1:$CZ$288))</f>
        <v>220685</v>
      </c>
      <c r="BB21" s="180" cm="1">
        <f t="array" ref="BB21">_xlfn.XLOOKUP(BB$1,'Copy of PY1 Data(H)'!$A$1:$CZ$1,_xlfn.XLOOKUP($A21,'Copy of PY1 Data(H)'!$A$1:$A$288,'Copy of PY1 Data(H)'!$A$1:$CZ$288))</f>
        <v>0</v>
      </c>
      <c r="BC21" s="180" cm="1">
        <f t="array" ref="BC21">_xlfn.XLOOKUP(BC$1,'Copy of PY1 Data(H)'!$A$1:$CZ$1,_xlfn.XLOOKUP($A21,'Copy of PY1 Data(H)'!$A$1:$A$288,'Copy of PY1 Data(H)'!$A$1:$CZ$288))</f>
        <v>65618</v>
      </c>
      <c r="BD21" s="180" cm="1">
        <f t="array" ref="BD21">_xlfn.XLOOKUP(BD$1,'Copy of PY1 Data(H)'!$A$1:$CZ$1,_xlfn.XLOOKUP($A21,'Copy of PY1 Data(H)'!$A$1:$A$288,'Copy of PY1 Data(H)'!$A$1:$CZ$288))</f>
        <v>11289517</v>
      </c>
      <c r="BE21" s="180" cm="1">
        <f t="array" ref="BE21">_xlfn.XLOOKUP(BE$1,'Copy of PY1 Data(H)'!$A$1:$CZ$1,_xlfn.XLOOKUP($A21,'Copy of PY1 Data(H)'!$A$1:$A$288,'Copy of PY1 Data(H)'!$A$1:$CZ$288))</f>
        <v>0</v>
      </c>
      <c r="BF21" s="180" cm="1">
        <f t="array" ref="BF21">_xlfn.XLOOKUP(BF$1,'Copy of PY1 Data(H)'!$A$1:$CZ$1,_xlfn.XLOOKUP($A21,'Copy of PY1 Data(H)'!$A$1:$A$288,'Copy of PY1 Data(H)'!$A$1:$CZ$288))</f>
        <v>142368</v>
      </c>
      <c r="BG21" s="180" cm="1">
        <f t="array" ref="BG21">_xlfn.XLOOKUP(BG$1,'Copy of PY1 Data(H)'!$A$1:$CZ$1,_xlfn.XLOOKUP($A21,'Copy of PY1 Data(H)'!$A$1:$A$288,'Copy of PY1 Data(H)'!$A$1:$CZ$288))</f>
        <v>0</v>
      </c>
      <c r="BH21" s="180" cm="1">
        <f t="array" ref="BH21">_xlfn.XLOOKUP(BH$1,'Copy of PY1 Data(H)'!$A$1:$CZ$1,_xlfn.XLOOKUP($A21,'Copy of PY1 Data(H)'!$A$1:$A$288,'Copy of PY1 Data(H)'!$A$1:$CZ$288))</f>
        <v>0</v>
      </c>
      <c r="BI21" s="180" cm="1">
        <f t="array" ref="BI21">_xlfn.XLOOKUP(BI$1,'Copy of PY1 Data(H)'!$A$1:$CZ$1,_xlfn.XLOOKUP($A21,'Copy of PY1 Data(H)'!$A$1:$A$288,'Copy of PY1 Data(H)'!$A$1:$CZ$288))</f>
        <v>292295</v>
      </c>
      <c r="BJ21" s="180" cm="1">
        <f t="array" ref="BJ21">_xlfn.XLOOKUP(BJ$1,'Copy of PY1 Data(H)'!$A$1:$CZ$1,_xlfn.XLOOKUP($A21,'Copy of PY1 Data(H)'!$A$1:$A$288,'Copy of PY1 Data(H)'!$A$1:$CZ$288))</f>
        <v>0</v>
      </c>
      <c r="BK21" s="180" cm="1">
        <f t="array" ref="BK21">_xlfn.XLOOKUP(BK$1,'Copy of PY1 Data(H)'!$A$1:$CZ$1,_xlfn.XLOOKUP($A21,'Copy of PY1 Data(H)'!$A$1:$A$288,'Copy of PY1 Data(H)'!$A$1:$CZ$288))</f>
        <v>2198526</v>
      </c>
      <c r="BL21" s="180" cm="1">
        <f t="array" ref="BL21">_xlfn.XLOOKUP(BL$1,'Copy of PY1 Data(H)'!$A$1:$CZ$1,_xlfn.XLOOKUP($A21,'Copy of PY1 Data(H)'!$A$1:$A$288,'Copy of PY1 Data(H)'!$A$1:$CZ$288))</f>
        <v>0</v>
      </c>
      <c r="BM21" s="180" cm="1">
        <f t="array" ref="BM21">_xlfn.XLOOKUP(BM$1,'Copy of PY1 Data(H)'!$A$1:$CZ$1,_xlfn.XLOOKUP($A21,'Copy of PY1 Data(H)'!$A$1:$A$288,'Copy of PY1 Data(H)'!$A$1:$CZ$288))</f>
        <v>48416</v>
      </c>
      <c r="BN21" s="180" cm="1">
        <f t="array" ref="BN21">_xlfn.XLOOKUP(BN$1,'Copy of PY1 Data(H)'!$A$1:$CZ$1,_xlfn.XLOOKUP($A21,'Copy of PY1 Data(H)'!$A$1:$A$288,'Copy of PY1 Data(H)'!$A$1:$CZ$288))</f>
        <v>790283</v>
      </c>
      <c r="BO21" s="180" cm="1">
        <f t="array" ref="BO21">_xlfn.XLOOKUP(BO$1,'Copy of PY1 Data(H)'!$A$1:$CZ$1,_xlfn.XLOOKUP($A21,'Copy of PY1 Data(H)'!$A$1:$A$288,'Copy of PY1 Data(H)'!$A$1:$CZ$288))</f>
        <v>1888312</v>
      </c>
      <c r="BP21" s="180" cm="1">
        <f t="array" ref="BP21">_xlfn.XLOOKUP(BP$1,'Copy of PY1 Data(H)'!$A$1:$CZ$1,_xlfn.XLOOKUP($A21,'Copy of PY1 Data(H)'!$A$1:$A$288,'Copy of PY1 Data(H)'!$A$1:$CZ$288))</f>
        <v>1054128</v>
      </c>
      <c r="BQ21" s="180" cm="1">
        <f t="array" ref="BQ21">_xlfn.XLOOKUP(BQ$1,'Copy of PY1 Data(H)'!$A$1:$CZ$1,_xlfn.XLOOKUP($A21,'Copy of PY1 Data(H)'!$A$1:$A$288,'Copy of PY1 Data(H)'!$A$1:$CZ$288))</f>
        <v>0</v>
      </c>
      <c r="BR21" s="180" cm="1">
        <f t="array" ref="BR21">_xlfn.XLOOKUP(BR$1,'Copy of PY1 Data(H)'!$A$1:$CZ$1,_xlfn.XLOOKUP($A21,'Copy of PY1 Data(H)'!$A$1:$A$288,'Copy of PY1 Data(H)'!$A$1:$CZ$288))</f>
        <v>0</v>
      </c>
      <c r="BS21" s="180" cm="1">
        <f t="array" ref="BS21">_xlfn.XLOOKUP(BS$1,'Copy of PY1 Data(H)'!$A$1:$CZ$1,_xlfn.XLOOKUP($A21,'Copy of PY1 Data(H)'!$A$1:$A$288,'Copy of PY1 Data(H)'!$A$1:$CZ$288))</f>
        <v>6644230</v>
      </c>
      <c r="BT21" s="180" cm="1">
        <f t="array" ref="BT21">_xlfn.XLOOKUP(BT$1,'Copy of PY1 Data(H)'!$A$1:$CZ$1,_xlfn.XLOOKUP($A21,'Copy of PY1 Data(H)'!$A$1:$A$288,'Copy of PY1 Data(H)'!$A$1:$CZ$288))</f>
        <v>529649</v>
      </c>
      <c r="BU21" s="180" cm="1">
        <f t="array" ref="BU21">_xlfn.XLOOKUP(BU$1,'Copy of PY1 Data(H)'!$A$1:$CZ$1,_xlfn.XLOOKUP($A21,'Copy of PY1 Data(H)'!$A$1:$A$288,'Copy of PY1 Data(H)'!$A$1:$CZ$288))</f>
        <v>4762428</v>
      </c>
      <c r="BV21" s="180" cm="1">
        <f t="array" ref="BV21">_xlfn.XLOOKUP(BV$1,'Copy of PY1 Data(H)'!$A$1:$CZ$1,_xlfn.XLOOKUP($A21,'Copy of PY1 Data(H)'!$A$1:$A$288,'Copy of PY1 Data(H)'!$A$1:$CZ$288))</f>
        <v>0</v>
      </c>
      <c r="BW21" s="180" cm="1">
        <f t="array" ref="BW21">_xlfn.XLOOKUP(BW$1,'Copy of PY1 Data(H)'!$A$1:$CZ$1,_xlfn.XLOOKUP($A21,'Copy of PY1 Data(H)'!$A$1:$A$288,'Copy of PY1 Data(H)'!$A$1:$CZ$288))</f>
        <v>0</v>
      </c>
      <c r="BX21" s="180" cm="1">
        <f t="array" ref="BX21">_xlfn.XLOOKUP(BX$1,'Copy of PY1 Data(H)'!$A$1:$CZ$1,_xlfn.XLOOKUP($A21,'Copy of PY1 Data(H)'!$A$1:$A$288,'Copy of PY1 Data(H)'!$A$1:$CZ$288))</f>
        <v>1217470</v>
      </c>
      <c r="BY21" s="180" cm="1">
        <f t="array" ref="BY21">_xlfn.XLOOKUP(BY$1,'Copy of PY1 Data(H)'!$A$1:$CZ$1,_xlfn.XLOOKUP($A21,'Copy of PY1 Data(H)'!$A$1:$A$288,'Copy of PY1 Data(H)'!$A$1:$CZ$288))</f>
        <v>3129</v>
      </c>
      <c r="BZ21" s="180" cm="1">
        <f t="array" ref="BZ21">_xlfn.XLOOKUP(BZ$1,'Copy of PY1 Data(H)'!$A$1:$CZ$1,_xlfn.XLOOKUP($A21,'Copy of PY1 Data(H)'!$A$1:$A$288,'Copy of PY1 Data(H)'!$A$1:$CZ$288))</f>
        <v>317687</v>
      </c>
      <c r="CA21" s="180" cm="1">
        <f t="array" ref="CA21">_xlfn.XLOOKUP(CA$1,'Copy of PY1 Data(H)'!$A$1:$CZ$1,_xlfn.XLOOKUP($A21,'Copy of PY1 Data(H)'!$A$1:$A$288,'Copy of PY1 Data(H)'!$A$1:$CZ$288))</f>
        <v>25537</v>
      </c>
      <c r="CB21" s="180" cm="1">
        <f t="array" ref="CB21">_xlfn.XLOOKUP(CB$1,'Copy of PY1 Data(H)'!$A$1:$CZ$1,_xlfn.XLOOKUP($A21,'Copy of PY1 Data(H)'!$A$1:$A$288,'Copy of PY1 Data(H)'!$A$1:$CZ$288))</f>
        <v>330291</v>
      </c>
      <c r="CC21" s="180" cm="1">
        <f t="array" ref="CC21">_xlfn.XLOOKUP(CC$1,'Copy of PY1 Data(H)'!$A$1:$CZ$1,_xlfn.XLOOKUP($A21,'Copy of PY1 Data(H)'!$A$1:$A$288,'Copy of PY1 Data(H)'!$A$1:$CZ$288))</f>
        <v>0</v>
      </c>
      <c r="CD21" s="180" cm="1">
        <f t="array" ref="CD21">_xlfn.XLOOKUP(CD$1,'Copy of PY1 Data(H)'!$A$1:$CZ$1,_xlfn.XLOOKUP($A21,'Copy of PY1 Data(H)'!$A$1:$A$288,'Copy of PY1 Data(H)'!$A$1:$CZ$288))</f>
        <v>3868</v>
      </c>
    </row>
    <row r="22" spans="1:82" x14ac:dyDescent="0.3">
      <c r="A22" s="180">
        <v>503</v>
      </c>
      <c r="C22" s="180"/>
      <c r="D22" s="180" cm="1">
        <f t="array" ref="D22">_xlfn.XLOOKUP(D$1,'Copy of PY1 Data(H)'!$A$1:$CZ$1,_xlfn.XLOOKUP($A22,'Copy of PY1 Data(H)'!$A$1:$A$288,'Copy of PY1 Data(H)'!$A$1:$CZ$288))</f>
        <v>0</v>
      </c>
      <c r="E22" s="180" cm="1">
        <f t="array" ref="E22">_xlfn.XLOOKUP(E$1,'Copy of PY1 Data(H)'!$A$1:$CZ$1,_xlfn.XLOOKUP($A22,'Copy of PY1 Data(H)'!$A$1:$A$288,'Copy of PY1 Data(H)'!$A$1:$CZ$288))</f>
        <v>0</v>
      </c>
      <c r="F22" s="180" cm="1">
        <f t="array" ref="F22">_xlfn.XLOOKUP(F$1,'Copy of PY1 Data(H)'!$A$1:$CZ$1,_xlfn.XLOOKUP($A22,'Copy of PY1 Data(H)'!$A$1:$A$288,'Copy of PY1 Data(H)'!$A$1:$CZ$288))</f>
        <v>0</v>
      </c>
      <c r="G22" s="180" cm="1">
        <f t="array" ref="G22">_xlfn.XLOOKUP(G$1,'Copy of PY1 Data(H)'!$A$1:$CZ$1,_xlfn.XLOOKUP($A22,'Copy of PY1 Data(H)'!$A$1:$A$288,'Copy of PY1 Data(H)'!$A$1:$CZ$288))</f>
        <v>0</v>
      </c>
      <c r="H22" s="180" cm="1">
        <f t="array" ref="H22">_xlfn.XLOOKUP(H$1,'Copy of PY1 Data(H)'!$A$1:$CZ$1,_xlfn.XLOOKUP($A22,'Copy of PY1 Data(H)'!$A$1:$A$288,'Copy of PY1 Data(H)'!$A$1:$CZ$288))</f>
        <v>0</v>
      </c>
      <c r="I22" s="180" cm="1">
        <f t="array" ref="I22">_xlfn.XLOOKUP(I$1,'Copy of PY1 Data(H)'!$A$1:$CZ$1,_xlfn.XLOOKUP($A22,'Copy of PY1 Data(H)'!$A$1:$A$288,'Copy of PY1 Data(H)'!$A$1:$CZ$288))</f>
        <v>0</v>
      </c>
      <c r="J22" s="180" cm="1">
        <f t="array" ref="J22">_xlfn.XLOOKUP(J$1,'Copy of PY1 Data(H)'!$A$1:$CZ$1,_xlfn.XLOOKUP($A22,'Copy of PY1 Data(H)'!$A$1:$A$288,'Copy of PY1 Data(H)'!$A$1:$CZ$288))</f>
        <v>9594</v>
      </c>
      <c r="K22" s="180" cm="1">
        <f t="array" ref="K22">_xlfn.XLOOKUP(K$1,'Copy of PY1 Data(H)'!$A$1:$CZ$1,_xlfn.XLOOKUP($A22,'Copy of PY1 Data(H)'!$A$1:$A$288,'Copy of PY1 Data(H)'!$A$1:$CZ$288))</f>
        <v>0</v>
      </c>
      <c r="L22" s="180" cm="1">
        <f t="array" ref="L22">_xlfn.XLOOKUP(L$1,'Copy of PY1 Data(H)'!$A$1:$CZ$1,_xlfn.XLOOKUP($A22,'Copy of PY1 Data(H)'!$A$1:$A$288,'Copy of PY1 Data(H)'!$A$1:$CZ$288))</f>
        <v>0</v>
      </c>
      <c r="M22" s="180" cm="1">
        <f t="array" ref="M22">_xlfn.XLOOKUP(M$1,'Copy of PY1 Data(H)'!$A$1:$CZ$1,_xlfn.XLOOKUP($A22,'Copy of PY1 Data(H)'!$A$1:$A$288,'Copy of PY1 Data(H)'!$A$1:$CZ$288))</f>
        <v>0</v>
      </c>
      <c r="N22" s="180" cm="1">
        <f t="array" ref="N22">_xlfn.XLOOKUP(N$1,'Copy of PY1 Data(H)'!$A$1:$CZ$1,_xlfn.XLOOKUP($A22,'Copy of PY1 Data(H)'!$A$1:$A$288,'Copy of PY1 Data(H)'!$A$1:$CZ$288))</f>
        <v>0</v>
      </c>
      <c r="O22" s="180" cm="1">
        <f t="array" ref="O22">_xlfn.XLOOKUP(O$1,'Copy of PY1 Data(H)'!$A$1:$CZ$1,_xlfn.XLOOKUP($A22,'Copy of PY1 Data(H)'!$A$1:$A$288,'Copy of PY1 Data(H)'!$A$1:$CZ$288))</f>
        <v>115204</v>
      </c>
      <c r="P22" s="180" cm="1">
        <f t="array" ref="P22">_xlfn.XLOOKUP(P$1,'Copy of PY1 Data(H)'!$A$1:$CZ$1,_xlfn.XLOOKUP($A22,'Copy of PY1 Data(H)'!$A$1:$A$288,'Copy of PY1 Data(H)'!$A$1:$CZ$288))</f>
        <v>0</v>
      </c>
      <c r="Q22" s="180" cm="1">
        <f t="array" ref="Q22">_xlfn.XLOOKUP(Q$1,'Copy of PY1 Data(H)'!$A$1:$CZ$1,_xlfn.XLOOKUP($A22,'Copy of PY1 Data(H)'!$A$1:$A$288,'Copy of PY1 Data(H)'!$A$1:$CZ$288))</f>
        <v>1565725</v>
      </c>
      <c r="R22" s="180" cm="1">
        <f t="array" ref="R22">_xlfn.XLOOKUP(R$1,'Copy of PY1 Data(H)'!$A$1:$CZ$1,_xlfn.XLOOKUP($A22,'Copy of PY1 Data(H)'!$A$1:$A$288,'Copy of PY1 Data(H)'!$A$1:$CZ$288))</f>
        <v>6023</v>
      </c>
      <c r="S22" s="180" cm="1">
        <f t="array" ref="S22">_xlfn.XLOOKUP(S$1,'Copy of PY1 Data(H)'!$A$1:$CZ$1,_xlfn.XLOOKUP($A22,'Copy of PY1 Data(H)'!$A$1:$A$288,'Copy of PY1 Data(H)'!$A$1:$CZ$288))</f>
        <v>0</v>
      </c>
      <c r="T22" s="180" cm="1">
        <f t="array" ref="T22">_xlfn.XLOOKUP(T$1,'Copy of PY1 Data(H)'!$A$1:$CZ$1,_xlfn.XLOOKUP($A22,'Copy of PY1 Data(H)'!$A$1:$A$288,'Copy of PY1 Data(H)'!$A$1:$CZ$288))</f>
        <v>17181796</v>
      </c>
      <c r="U22" s="180" cm="1">
        <f t="array" ref="U22">_xlfn.XLOOKUP(U$1,'Copy of PY1 Data(H)'!$A$1:$CZ$1,_xlfn.XLOOKUP($A22,'Copy of PY1 Data(H)'!$A$1:$A$288,'Copy of PY1 Data(H)'!$A$1:$CZ$288))</f>
        <v>213739</v>
      </c>
      <c r="V22" s="180" cm="1">
        <f t="array" ref="V22">_xlfn.XLOOKUP(V$1,'Copy of PY1 Data(H)'!$A$1:$CZ$1,_xlfn.XLOOKUP($A22,'Copy of PY1 Data(H)'!$A$1:$A$288,'Copy of PY1 Data(H)'!$A$1:$CZ$288))</f>
        <v>881066</v>
      </c>
      <c r="W22" s="180" cm="1">
        <f t="array" ref="W22">_xlfn.XLOOKUP(W$1,'Copy of PY1 Data(H)'!$A$1:$CZ$1,_xlfn.XLOOKUP($A22,'Copy of PY1 Data(H)'!$A$1:$A$288,'Copy of PY1 Data(H)'!$A$1:$CZ$288))</f>
        <v>0</v>
      </c>
      <c r="X22" s="180" cm="1">
        <f t="array" ref="X22">_xlfn.XLOOKUP(X$1,'Copy of PY1 Data(H)'!$A$1:$CZ$1,_xlfn.XLOOKUP($A22,'Copy of PY1 Data(H)'!$A$1:$A$288,'Copy of PY1 Data(H)'!$A$1:$CZ$288))</f>
        <v>0</v>
      </c>
      <c r="Y22" s="180" cm="1">
        <f t="array" ref="Y22">_xlfn.XLOOKUP(Y$1,'Copy of PY1 Data(H)'!$A$1:$CZ$1,_xlfn.XLOOKUP($A22,'Copy of PY1 Data(H)'!$A$1:$A$288,'Copy of PY1 Data(H)'!$A$1:$CZ$288))</f>
        <v>69634</v>
      </c>
      <c r="Z22" s="180" cm="1">
        <f t="array" ref="Z22">_xlfn.XLOOKUP(Z$1,'Copy of PY1 Data(H)'!$A$1:$CZ$1,_xlfn.XLOOKUP($A22,'Copy of PY1 Data(H)'!$A$1:$A$288,'Copy of PY1 Data(H)'!$A$1:$CZ$288))</f>
        <v>160000</v>
      </c>
      <c r="AA22" s="180" cm="1">
        <f t="array" ref="AA22">_xlfn.XLOOKUP(AA$1,'Copy of PY1 Data(H)'!$A$1:$CZ$1,_xlfn.XLOOKUP($A22,'Copy of PY1 Data(H)'!$A$1:$A$288,'Copy of PY1 Data(H)'!$A$1:$CZ$288))</f>
        <v>3743865</v>
      </c>
      <c r="AB22" s="180" cm="1">
        <f t="array" ref="AB22">_xlfn.XLOOKUP(AB$1,'Copy of PY1 Data(H)'!$A$1:$CZ$1,_xlfn.XLOOKUP($A22,'Copy of PY1 Data(H)'!$A$1:$A$288,'Copy of PY1 Data(H)'!$A$1:$CZ$288))</f>
        <v>194915</v>
      </c>
      <c r="AC22" s="180" cm="1">
        <f t="array" ref="AC22">_xlfn.XLOOKUP(AC$1,'Copy of PY1 Data(H)'!$A$1:$CZ$1,_xlfn.XLOOKUP($A22,'Copy of PY1 Data(H)'!$A$1:$A$288,'Copy of PY1 Data(H)'!$A$1:$CZ$288))</f>
        <v>112476</v>
      </c>
      <c r="AD22" s="180" cm="1">
        <f t="array" ref="AD22">_xlfn.XLOOKUP(AD$1,'Copy of PY1 Data(H)'!$A$1:$CZ$1,_xlfn.XLOOKUP($A22,'Copy of PY1 Data(H)'!$A$1:$A$288,'Copy of PY1 Data(H)'!$A$1:$CZ$288))</f>
        <v>134890</v>
      </c>
      <c r="AE22" s="180" cm="1">
        <f t="array" ref="AE22">_xlfn.XLOOKUP(AE$1,'Copy of PY1 Data(H)'!$A$1:$CZ$1,_xlfn.XLOOKUP($A22,'Copy of PY1 Data(H)'!$A$1:$A$288,'Copy of PY1 Data(H)'!$A$1:$CZ$288))</f>
        <v>155809</v>
      </c>
      <c r="AF22" s="180" cm="1">
        <f t="array" ref="AF22">_xlfn.XLOOKUP(AF$1,'Copy of PY1 Data(H)'!$A$1:$CZ$1,_xlfn.XLOOKUP($A22,'Copy of PY1 Data(H)'!$A$1:$A$288,'Copy of PY1 Data(H)'!$A$1:$CZ$288))</f>
        <v>492634</v>
      </c>
      <c r="AG22" s="180" cm="1">
        <f t="array" ref="AG22">_xlfn.XLOOKUP(AG$1,'Copy of PY1 Data(H)'!$A$1:$CZ$1,_xlfn.XLOOKUP($A22,'Copy of PY1 Data(H)'!$A$1:$A$288,'Copy of PY1 Data(H)'!$A$1:$CZ$288))</f>
        <v>176874</v>
      </c>
      <c r="AH22" s="180" cm="1">
        <f t="array" ref="AH22">_xlfn.XLOOKUP(AH$1,'Copy of PY1 Data(H)'!$A$1:$CZ$1,_xlfn.XLOOKUP($A22,'Copy of PY1 Data(H)'!$A$1:$A$288,'Copy of PY1 Data(H)'!$A$1:$CZ$288))</f>
        <v>0</v>
      </c>
      <c r="AI22" s="180" cm="1">
        <f t="array" ref="AI22">_xlfn.XLOOKUP(AI$1,'Copy of PY1 Data(H)'!$A$1:$CZ$1,_xlfn.XLOOKUP($A22,'Copy of PY1 Data(H)'!$A$1:$A$288,'Copy of PY1 Data(H)'!$A$1:$CZ$288))</f>
        <v>2558476</v>
      </c>
      <c r="AJ22" s="180" cm="1">
        <f t="array" ref="AJ22">_xlfn.XLOOKUP(AJ$1,'Copy of PY1 Data(H)'!$A$1:$CZ$1,_xlfn.XLOOKUP($A22,'Copy of PY1 Data(H)'!$A$1:$A$288,'Copy of PY1 Data(H)'!$A$1:$CZ$288))</f>
        <v>12635</v>
      </c>
      <c r="AK22" s="180" cm="1">
        <f t="array" ref="AK22">_xlfn.XLOOKUP(AK$1,'Copy of PY1 Data(H)'!$A$1:$CZ$1,_xlfn.XLOOKUP($A22,'Copy of PY1 Data(H)'!$A$1:$A$288,'Copy of PY1 Data(H)'!$A$1:$CZ$288))</f>
        <v>0</v>
      </c>
      <c r="AL22" s="180" cm="1">
        <f t="array" ref="AL22">_xlfn.XLOOKUP(AL$1,'Copy of PY1 Data(H)'!$A$1:$CZ$1,_xlfn.XLOOKUP($A22,'Copy of PY1 Data(H)'!$A$1:$A$288,'Copy of PY1 Data(H)'!$A$1:$CZ$288))</f>
        <v>0</v>
      </c>
      <c r="AM22" s="180" cm="1">
        <f t="array" ref="AM22">_xlfn.XLOOKUP(AM$1,'Copy of PY1 Data(H)'!$A$1:$CZ$1,_xlfn.XLOOKUP($A22,'Copy of PY1 Data(H)'!$A$1:$A$288,'Copy of PY1 Data(H)'!$A$1:$CZ$288))</f>
        <v>1400978</v>
      </c>
      <c r="AN22" s="180" cm="1">
        <f t="array" ref="AN22">_xlfn.XLOOKUP(AN$1,'Copy of PY1 Data(H)'!$A$1:$CZ$1,_xlfn.XLOOKUP($A22,'Copy of PY1 Data(H)'!$A$1:$A$288,'Copy of PY1 Data(H)'!$A$1:$CZ$288))</f>
        <v>25772</v>
      </c>
      <c r="AO22" s="180" cm="1">
        <f t="array" ref="AO22">_xlfn.XLOOKUP(AO$1,'Copy of PY1 Data(H)'!$A$1:$CZ$1,_xlfn.XLOOKUP($A22,'Copy of PY1 Data(H)'!$A$1:$A$288,'Copy of PY1 Data(H)'!$A$1:$CZ$288))</f>
        <v>89154</v>
      </c>
      <c r="AP22" s="180" cm="1">
        <f t="array" ref="AP22">_xlfn.XLOOKUP(AP$1,'Copy of PY1 Data(H)'!$A$1:$CZ$1,_xlfn.XLOOKUP($A22,'Copy of PY1 Data(H)'!$A$1:$A$288,'Copy of PY1 Data(H)'!$A$1:$CZ$288))</f>
        <v>0</v>
      </c>
      <c r="AQ22" s="180" cm="1">
        <f t="array" ref="AQ22">_xlfn.XLOOKUP(AQ$1,'Copy of PY1 Data(H)'!$A$1:$CZ$1,_xlfn.XLOOKUP($A22,'Copy of PY1 Data(H)'!$A$1:$A$288,'Copy of PY1 Data(H)'!$A$1:$CZ$288))</f>
        <v>0</v>
      </c>
      <c r="AR22" s="180" cm="1">
        <f t="array" ref="AR22">_xlfn.XLOOKUP(AR$1,'Copy of PY1 Data(H)'!$A$1:$CZ$1,_xlfn.XLOOKUP($A22,'Copy of PY1 Data(H)'!$A$1:$A$288,'Copy of PY1 Data(H)'!$A$1:$CZ$288))</f>
        <v>75393</v>
      </c>
      <c r="AS22" s="180" cm="1">
        <f t="array" ref="AS22">_xlfn.XLOOKUP(AS$1,'Copy of PY1 Data(H)'!$A$1:$CZ$1,_xlfn.XLOOKUP($A22,'Copy of PY1 Data(H)'!$A$1:$A$288,'Copy of PY1 Data(H)'!$A$1:$CZ$288))</f>
        <v>0</v>
      </c>
      <c r="AT22" s="180" cm="1">
        <f t="array" ref="AT22">_xlfn.XLOOKUP(AT$1,'Copy of PY1 Data(H)'!$A$1:$CZ$1,_xlfn.XLOOKUP($A22,'Copy of PY1 Data(H)'!$A$1:$A$288,'Copy of PY1 Data(H)'!$A$1:$CZ$288))</f>
        <v>38650</v>
      </c>
      <c r="AU22" s="180" cm="1">
        <f t="array" ref="AU22">_xlfn.XLOOKUP(AU$1,'Copy of PY1 Data(H)'!$A$1:$CZ$1,_xlfn.XLOOKUP($A22,'Copy of PY1 Data(H)'!$A$1:$A$288,'Copy of PY1 Data(H)'!$A$1:$CZ$288))</f>
        <v>0</v>
      </c>
      <c r="AV22" s="180" cm="1">
        <f t="array" ref="AV22">_xlfn.XLOOKUP(AV$1,'Copy of PY1 Data(H)'!$A$1:$CZ$1,_xlfn.XLOOKUP($A22,'Copy of PY1 Data(H)'!$A$1:$A$288,'Copy of PY1 Data(H)'!$A$1:$CZ$288))</f>
        <v>6440120</v>
      </c>
      <c r="AW22" s="180" cm="1">
        <f t="array" ref="AW22">_xlfn.XLOOKUP(AW$1,'Copy of PY1 Data(H)'!$A$1:$CZ$1,_xlfn.XLOOKUP($A22,'Copy of PY1 Data(H)'!$A$1:$A$288,'Copy of PY1 Data(H)'!$A$1:$CZ$288))</f>
        <v>0</v>
      </c>
      <c r="AX22" s="180" cm="1">
        <f t="array" ref="AX22">_xlfn.XLOOKUP(AX$1,'Copy of PY1 Data(H)'!$A$1:$CZ$1,_xlfn.XLOOKUP($A22,'Copy of PY1 Data(H)'!$A$1:$A$288,'Copy of PY1 Data(H)'!$A$1:$CZ$288))</f>
        <v>26829</v>
      </c>
      <c r="AY22" s="180" cm="1">
        <f t="array" ref="AY22">_xlfn.XLOOKUP(AY$1,'Copy of PY1 Data(H)'!$A$1:$CZ$1,_xlfn.XLOOKUP($A22,'Copy of PY1 Data(H)'!$A$1:$A$288,'Copy of PY1 Data(H)'!$A$1:$CZ$288))</f>
        <v>250334</v>
      </c>
      <c r="AZ22" s="180" cm="1">
        <f t="array" ref="AZ22">_xlfn.XLOOKUP(AZ$1,'Copy of PY1 Data(H)'!$A$1:$CZ$1,_xlfn.XLOOKUP($A22,'Copy of PY1 Data(H)'!$A$1:$A$288,'Copy of PY1 Data(H)'!$A$1:$CZ$288))</f>
        <v>33600</v>
      </c>
      <c r="BA22" s="180" cm="1">
        <f t="array" ref="BA22">_xlfn.XLOOKUP(BA$1,'Copy of PY1 Data(H)'!$A$1:$CZ$1,_xlfn.XLOOKUP($A22,'Copy of PY1 Data(H)'!$A$1:$A$288,'Copy of PY1 Data(H)'!$A$1:$CZ$288))</f>
        <v>26983</v>
      </c>
      <c r="BB22" s="180" cm="1">
        <f t="array" ref="BB22">_xlfn.XLOOKUP(BB$1,'Copy of PY1 Data(H)'!$A$1:$CZ$1,_xlfn.XLOOKUP($A22,'Copy of PY1 Data(H)'!$A$1:$A$288,'Copy of PY1 Data(H)'!$A$1:$CZ$288))</f>
        <v>0</v>
      </c>
      <c r="BC22" s="180" cm="1">
        <f t="array" ref="BC22">_xlfn.XLOOKUP(BC$1,'Copy of PY1 Data(H)'!$A$1:$CZ$1,_xlfn.XLOOKUP($A22,'Copy of PY1 Data(H)'!$A$1:$A$288,'Copy of PY1 Data(H)'!$A$1:$CZ$288))</f>
        <v>9710</v>
      </c>
      <c r="BD22" s="180" cm="1">
        <f t="array" ref="BD22">_xlfn.XLOOKUP(BD$1,'Copy of PY1 Data(H)'!$A$1:$CZ$1,_xlfn.XLOOKUP($A22,'Copy of PY1 Data(H)'!$A$1:$A$288,'Copy of PY1 Data(H)'!$A$1:$CZ$288))</f>
        <v>0</v>
      </c>
      <c r="BE22" s="180" cm="1">
        <f t="array" ref="BE22">_xlfn.XLOOKUP(BE$1,'Copy of PY1 Data(H)'!$A$1:$CZ$1,_xlfn.XLOOKUP($A22,'Copy of PY1 Data(H)'!$A$1:$A$288,'Copy of PY1 Data(H)'!$A$1:$CZ$288))</f>
        <v>0</v>
      </c>
      <c r="BF22" s="180" cm="1">
        <f t="array" ref="BF22">_xlfn.XLOOKUP(BF$1,'Copy of PY1 Data(H)'!$A$1:$CZ$1,_xlfn.XLOOKUP($A22,'Copy of PY1 Data(H)'!$A$1:$A$288,'Copy of PY1 Data(H)'!$A$1:$CZ$288))</f>
        <v>2354</v>
      </c>
      <c r="BG22" s="180" cm="1">
        <f t="array" ref="BG22">_xlfn.XLOOKUP(BG$1,'Copy of PY1 Data(H)'!$A$1:$CZ$1,_xlfn.XLOOKUP($A22,'Copy of PY1 Data(H)'!$A$1:$A$288,'Copy of PY1 Data(H)'!$A$1:$CZ$288))</f>
        <v>0</v>
      </c>
      <c r="BH22" s="180" cm="1">
        <f t="array" ref="BH22">_xlfn.XLOOKUP(BH$1,'Copy of PY1 Data(H)'!$A$1:$CZ$1,_xlfn.XLOOKUP($A22,'Copy of PY1 Data(H)'!$A$1:$A$288,'Copy of PY1 Data(H)'!$A$1:$CZ$288))</f>
        <v>0</v>
      </c>
      <c r="BI22" s="180" cm="1">
        <f t="array" ref="BI22">_xlfn.XLOOKUP(BI$1,'Copy of PY1 Data(H)'!$A$1:$CZ$1,_xlfn.XLOOKUP($A22,'Copy of PY1 Data(H)'!$A$1:$A$288,'Copy of PY1 Data(H)'!$A$1:$CZ$288))</f>
        <v>20620</v>
      </c>
      <c r="BJ22" s="180" cm="1">
        <f t="array" ref="BJ22">_xlfn.XLOOKUP(BJ$1,'Copy of PY1 Data(H)'!$A$1:$CZ$1,_xlfn.XLOOKUP($A22,'Copy of PY1 Data(H)'!$A$1:$A$288,'Copy of PY1 Data(H)'!$A$1:$CZ$288))</f>
        <v>0</v>
      </c>
      <c r="BK22" s="180" cm="1">
        <f t="array" ref="BK22">_xlfn.XLOOKUP(BK$1,'Copy of PY1 Data(H)'!$A$1:$CZ$1,_xlfn.XLOOKUP($A22,'Copy of PY1 Data(H)'!$A$1:$A$288,'Copy of PY1 Data(H)'!$A$1:$CZ$288))</f>
        <v>0</v>
      </c>
      <c r="BL22" s="180" cm="1">
        <f t="array" ref="BL22">_xlfn.XLOOKUP(BL$1,'Copy of PY1 Data(H)'!$A$1:$CZ$1,_xlfn.XLOOKUP($A22,'Copy of PY1 Data(H)'!$A$1:$A$288,'Copy of PY1 Data(H)'!$A$1:$CZ$288))</f>
        <v>0</v>
      </c>
      <c r="BM22" s="180" cm="1">
        <f t="array" ref="BM22">_xlfn.XLOOKUP(BM$1,'Copy of PY1 Data(H)'!$A$1:$CZ$1,_xlfn.XLOOKUP($A22,'Copy of PY1 Data(H)'!$A$1:$A$288,'Copy of PY1 Data(H)'!$A$1:$CZ$288))</f>
        <v>40822</v>
      </c>
      <c r="BN22" s="180" cm="1">
        <f t="array" ref="BN22">_xlfn.XLOOKUP(BN$1,'Copy of PY1 Data(H)'!$A$1:$CZ$1,_xlfn.XLOOKUP($A22,'Copy of PY1 Data(H)'!$A$1:$A$288,'Copy of PY1 Data(H)'!$A$1:$CZ$288))</f>
        <v>3527</v>
      </c>
      <c r="BO22" s="180" cm="1">
        <f t="array" ref="BO22">_xlfn.XLOOKUP(BO$1,'Copy of PY1 Data(H)'!$A$1:$CZ$1,_xlfn.XLOOKUP($A22,'Copy of PY1 Data(H)'!$A$1:$A$288,'Copy of PY1 Data(H)'!$A$1:$CZ$288))</f>
        <v>66935</v>
      </c>
      <c r="BP22" s="180" cm="1">
        <f t="array" ref="BP22">_xlfn.XLOOKUP(BP$1,'Copy of PY1 Data(H)'!$A$1:$CZ$1,_xlfn.XLOOKUP($A22,'Copy of PY1 Data(H)'!$A$1:$A$288,'Copy of PY1 Data(H)'!$A$1:$CZ$288))</f>
        <v>84397</v>
      </c>
      <c r="BQ22" s="180" cm="1">
        <f t="array" ref="BQ22">_xlfn.XLOOKUP(BQ$1,'Copy of PY1 Data(H)'!$A$1:$CZ$1,_xlfn.XLOOKUP($A22,'Copy of PY1 Data(H)'!$A$1:$A$288,'Copy of PY1 Data(H)'!$A$1:$CZ$288))</f>
        <v>0</v>
      </c>
      <c r="BR22" s="180" cm="1">
        <f t="array" ref="BR22">_xlfn.XLOOKUP(BR$1,'Copy of PY1 Data(H)'!$A$1:$CZ$1,_xlfn.XLOOKUP($A22,'Copy of PY1 Data(H)'!$A$1:$A$288,'Copy of PY1 Data(H)'!$A$1:$CZ$288))</f>
        <v>0</v>
      </c>
      <c r="BS22" s="180" cm="1">
        <f t="array" ref="BS22">_xlfn.XLOOKUP(BS$1,'Copy of PY1 Data(H)'!$A$1:$CZ$1,_xlfn.XLOOKUP($A22,'Copy of PY1 Data(H)'!$A$1:$A$288,'Copy of PY1 Data(H)'!$A$1:$CZ$288))</f>
        <v>254893</v>
      </c>
      <c r="BT22" s="180" cm="1">
        <f t="array" ref="BT22">_xlfn.XLOOKUP(BT$1,'Copy of PY1 Data(H)'!$A$1:$CZ$1,_xlfn.XLOOKUP($A22,'Copy of PY1 Data(H)'!$A$1:$A$288,'Copy of PY1 Data(H)'!$A$1:$CZ$288))</f>
        <v>64142</v>
      </c>
      <c r="BU22" s="180" cm="1">
        <f t="array" ref="BU22">_xlfn.XLOOKUP(BU$1,'Copy of PY1 Data(H)'!$A$1:$CZ$1,_xlfn.XLOOKUP($A22,'Copy of PY1 Data(H)'!$A$1:$A$288,'Copy of PY1 Data(H)'!$A$1:$CZ$288))</f>
        <v>140077</v>
      </c>
      <c r="BV22" s="180" cm="1">
        <f t="array" ref="BV22">_xlfn.XLOOKUP(BV$1,'Copy of PY1 Data(H)'!$A$1:$CZ$1,_xlfn.XLOOKUP($A22,'Copy of PY1 Data(H)'!$A$1:$A$288,'Copy of PY1 Data(H)'!$A$1:$CZ$288))</f>
        <v>0</v>
      </c>
      <c r="BW22" s="180" cm="1">
        <f t="array" ref="BW22">_xlfn.XLOOKUP(BW$1,'Copy of PY1 Data(H)'!$A$1:$CZ$1,_xlfn.XLOOKUP($A22,'Copy of PY1 Data(H)'!$A$1:$A$288,'Copy of PY1 Data(H)'!$A$1:$CZ$288))</f>
        <v>0</v>
      </c>
      <c r="BX22" s="180" cm="1">
        <f t="array" ref="BX22">_xlfn.XLOOKUP(BX$1,'Copy of PY1 Data(H)'!$A$1:$CZ$1,_xlfn.XLOOKUP($A22,'Copy of PY1 Data(H)'!$A$1:$A$288,'Copy of PY1 Data(H)'!$A$1:$CZ$288))</f>
        <v>36656</v>
      </c>
      <c r="BY22" s="180" cm="1">
        <f t="array" ref="BY22">_xlfn.XLOOKUP(BY$1,'Copy of PY1 Data(H)'!$A$1:$CZ$1,_xlfn.XLOOKUP($A22,'Copy of PY1 Data(H)'!$A$1:$A$288,'Copy of PY1 Data(H)'!$A$1:$CZ$288))</f>
        <v>0</v>
      </c>
      <c r="BZ22" s="180" cm="1">
        <f t="array" ref="BZ22">_xlfn.XLOOKUP(BZ$1,'Copy of PY1 Data(H)'!$A$1:$CZ$1,_xlfn.XLOOKUP($A22,'Copy of PY1 Data(H)'!$A$1:$A$288,'Copy of PY1 Data(H)'!$A$1:$CZ$288))</f>
        <v>44321</v>
      </c>
      <c r="CA22" s="180" cm="1">
        <f t="array" ref="CA22">_xlfn.XLOOKUP(CA$1,'Copy of PY1 Data(H)'!$A$1:$CZ$1,_xlfn.XLOOKUP($A22,'Copy of PY1 Data(H)'!$A$1:$A$288,'Copy of PY1 Data(H)'!$A$1:$CZ$288))</f>
        <v>12829</v>
      </c>
      <c r="CB22" s="180" cm="1">
        <f t="array" ref="CB22">_xlfn.XLOOKUP(CB$1,'Copy of PY1 Data(H)'!$A$1:$CZ$1,_xlfn.XLOOKUP($A22,'Copy of PY1 Data(H)'!$A$1:$A$288,'Copy of PY1 Data(H)'!$A$1:$CZ$288))</f>
        <v>103383</v>
      </c>
      <c r="CC22" s="180" cm="1">
        <f t="array" ref="CC22">_xlfn.XLOOKUP(CC$1,'Copy of PY1 Data(H)'!$A$1:$CZ$1,_xlfn.XLOOKUP($A22,'Copy of PY1 Data(H)'!$A$1:$A$288,'Copy of PY1 Data(H)'!$A$1:$CZ$288))</f>
        <v>0</v>
      </c>
      <c r="CD22" s="180" cm="1">
        <f t="array" ref="CD22">_xlfn.XLOOKUP(CD$1,'Copy of PY1 Data(H)'!$A$1:$CZ$1,_xlfn.XLOOKUP($A22,'Copy of PY1 Data(H)'!$A$1:$A$288,'Copy of PY1 Data(H)'!$A$1:$CZ$288))</f>
        <v>0</v>
      </c>
    </row>
    <row r="23" spans="1:82" s="968" customFormat="1" x14ac:dyDescent="0.3">
      <c r="B23" s="968" t="s">
        <v>2892</v>
      </c>
      <c r="D23" s="968" t="e" cm="1">
        <f t="array" ref="D23">_xlfn.XLOOKUP(D$1,'Copy of PY1 Data(H)'!$A$1:$CZ$1,_xlfn.XLOOKUP($B23,'Copy of PY1 Data(H)'!$A$1:$A$288,'Copy of PY1 Data(H)'!$A$1:$CZ$288))</f>
        <v>#N/A</v>
      </c>
      <c r="E23" s="968" t="e" cm="1">
        <f t="array" ref="E23">_xlfn.XLOOKUP(E$1,'Copy of PY1 Data(H)'!$A$1:$CZ$1,_xlfn.XLOOKUP($B23,'Copy of PY1 Data(H)'!$A$1:$A$288,'Copy of PY1 Data(H)'!$A$1:$CZ$288))</f>
        <v>#N/A</v>
      </c>
      <c r="F23" s="968" t="e" cm="1">
        <f t="array" ref="F23">_xlfn.XLOOKUP(F$1,'Copy of PY1 Data(H)'!$A$1:$CZ$1,_xlfn.XLOOKUP($B23,'Copy of PY1 Data(H)'!$A$1:$A$288,'Copy of PY1 Data(H)'!$A$1:$CZ$288))</f>
        <v>#N/A</v>
      </c>
      <c r="G23" s="968" t="e" cm="1">
        <f t="array" ref="G23">_xlfn.XLOOKUP(G$1,'Copy of PY1 Data(H)'!$A$1:$CZ$1,_xlfn.XLOOKUP($B23,'Copy of PY1 Data(H)'!$A$1:$A$288,'Copy of PY1 Data(H)'!$A$1:$CZ$288))</f>
        <v>#N/A</v>
      </c>
      <c r="H23" s="968" t="e" cm="1">
        <f t="array" ref="H23">_xlfn.XLOOKUP(H$1,'Copy of PY1 Data(H)'!$A$1:$CZ$1,_xlfn.XLOOKUP($B23,'Copy of PY1 Data(H)'!$A$1:$A$288,'Copy of PY1 Data(H)'!$A$1:$CZ$288))</f>
        <v>#N/A</v>
      </c>
      <c r="I23" s="968" t="e" cm="1">
        <f t="array" ref="I23">_xlfn.XLOOKUP(I$1,'Copy of PY1 Data(H)'!$A$1:$CZ$1,_xlfn.XLOOKUP($B23,'Copy of PY1 Data(H)'!$A$1:$A$288,'Copy of PY1 Data(H)'!$A$1:$CZ$288))</f>
        <v>#N/A</v>
      </c>
      <c r="J23" s="968" t="e" cm="1">
        <f t="array" ref="J23">_xlfn.XLOOKUP(J$1,'Copy of PY1 Data(H)'!$A$1:$CZ$1,_xlfn.XLOOKUP($B23,'Copy of PY1 Data(H)'!$A$1:$A$288,'Copy of PY1 Data(H)'!$A$1:$CZ$288))</f>
        <v>#N/A</v>
      </c>
      <c r="K23" s="968" t="e" cm="1">
        <f t="array" ref="K23">_xlfn.XLOOKUP(K$1,'Copy of PY1 Data(H)'!$A$1:$CZ$1,_xlfn.XLOOKUP($B23,'Copy of PY1 Data(H)'!$A$1:$A$288,'Copy of PY1 Data(H)'!$A$1:$CZ$288))</f>
        <v>#N/A</v>
      </c>
      <c r="L23" s="968" t="e" cm="1">
        <f t="array" ref="L23">_xlfn.XLOOKUP(L$1,'Copy of PY1 Data(H)'!$A$1:$CZ$1,_xlfn.XLOOKUP($B23,'Copy of PY1 Data(H)'!$A$1:$A$288,'Copy of PY1 Data(H)'!$A$1:$CZ$288))</f>
        <v>#N/A</v>
      </c>
      <c r="M23" s="968" t="e" cm="1">
        <f t="array" ref="M23">_xlfn.XLOOKUP(M$1,'Copy of PY1 Data(H)'!$A$1:$CZ$1,_xlfn.XLOOKUP($B23,'Copy of PY1 Data(H)'!$A$1:$A$288,'Copy of PY1 Data(H)'!$A$1:$CZ$288))</f>
        <v>#N/A</v>
      </c>
      <c r="N23" s="968" t="e" cm="1">
        <f t="array" ref="N23">_xlfn.XLOOKUP(N$1,'Copy of PY1 Data(H)'!$A$1:$CZ$1,_xlfn.XLOOKUP($B23,'Copy of PY1 Data(H)'!$A$1:$A$288,'Copy of PY1 Data(H)'!$A$1:$CZ$288))</f>
        <v>#N/A</v>
      </c>
      <c r="O23" s="968" t="e" cm="1">
        <f t="array" ref="O23">_xlfn.XLOOKUP(O$1,'Copy of PY1 Data(H)'!$A$1:$CZ$1,_xlfn.XLOOKUP($B23,'Copy of PY1 Data(H)'!$A$1:$A$288,'Copy of PY1 Data(H)'!$A$1:$CZ$288))</f>
        <v>#N/A</v>
      </c>
      <c r="P23" s="968" t="e" cm="1">
        <f t="array" ref="P23">_xlfn.XLOOKUP(P$1,'Copy of PY1 Data(H)'!$A$1:$CZ$1,_xlfn.XLOOKUP($B23,'Copy of PY1 Data(H)'!$A$1:$A$288,'Copy of PY1 Data(H)'!$A$1:$CZ$288))</f>
        <v>#N/A</v>
      </c>
      <c r="Q23" s="968" t="e" cm="1">
        <f t="array" ref="Q23">_xlfn.XLOOKUP(Q$1,'Copy of PY1 Data(H)'!$A$1:$CZ$1,_xlfn.XLOOKUP($B23,'Copy of PY1 Data(H)'!$A$1:$A$288,'Copy of PY1 Data(H)'!$A$1:$CZ$288))</f>
        <v>#N/A</v>
      </c>
      <c r="R23" s="968" t="e" cm="1">
        <f t="array" ref="R23">_xlfn.XLOOKUP(R$1,'Copy of PY1 Data(H)'!$A$1:$CZ$1,_xlfn.XLOOKUP($B23,'Copy of PY1 Data(H)'!$A$1:$A$288,'Copy of PY1 Data(H)'!$A$1:$CZ$288))</f>
        <v>#N/A</v>
      </c>
      <c r="S23" s="968" t="e" cm="1">
        <f t="array" ref="S23">_xlfn.XLOOKUP(S$1,'Copy of PY1 Data(H)'!$A$1:$CZ$1,_xlfn.XLOOKUP($B23,'Copy of PY1 Data(H)'!$A$1:$A$288,'Copy of PY1 Data(H)'!$A$1:$CZ$288))</f>
        <v>#N/A</v>
      </c>
      <c r="T23" s="968" t="e" cm="1">
        <f t="array" ref="T23">_xlfn.XLOOKUP(T$1,'Copy of PY1 Data(H)'!$A$1:$CZ$1,_xlfn.XLOOKUP($B23,'Copy of PY1 Data(H)'!$A$1:$A$288,'Copy of PY1 Data(H)'!$A$1:$CZ$288))</f>
        <v>#N/A</v>
      </c>
      <c r="U23" s="968" t="e" cm="1">
        <f t="array" ref="U23">_xlfn.XLOOKUP(U$1,'Copy of PY1 Data(H)'!$A$1:$CZ$1,_xlfn.XLOOKUP($B23,'Copy of PY1 Data(H)'!$A$1:$A$288,'Copy of PY1 Data(H)'!$A$1:$CZ$288))</f>
        <v>#N/A</v>
      </c>
      <c r="V23" s="968" t="e" cm="1">
        <f t="array" ref="V23">_xlfn.XLOOKUP(V$1,'Copy of PY1 Data(H)'!$A$1:$CZ$1,_xlfn.XLOOKUP($B23,'Copy of PY1 Data(H)'!$A$1:$A$288,'Copy of PY1 Data(H)'!$A$1:$CZ$288))</f>
        <v>#N/A</v>
      </c>
      <c r="W23" s="968" t="e" cm="1">
        <f t="array" ref="W23">_xlfn.XLOOKUP(W$1,'Copy of PY1 Data(H)'!$A$1:$CZ$1,_xlfn.XLOOKUP($B23,'Copy of PY1 Data(H)'!$A$1:$A$288,'Copy of PY1 Data(H)'!$A$1:$CZ$288))</f>
        <v>#N/A</v>
      </c>
      <c r="X23" s="968" t="e" cm="1">
        <f t="array" ref="X23">_xlfn.XLOOKUP(X$1,'Copy of PY1 Data(H)'!$A$1:$CZ$1,_xlfn.XLOOKUP($B23,'Copy of PY1 Data(H)'!$A$1:$A$288,'Copy of PY1 Data(H)'!$A$1:$CZ$288))</f>
        <v>#N/A</v>
      </c>
      <c r="Y23" s="968" t="e" cm="1">
        <f t="array" ref="Y23">_xlfn.XLOOKUP(Y$1,'Copy of PY1 Data(H)'!$A$1:$CZ$1,_xlfn.XLOOKUP($B23,'Copy of PY1 Data(H)'!$A$1:$A$288,'Copy of PY1 Data(H)'!$A$1:$CZ$288))</f>
        <v>#N/A</v>
      </c>
      <c r="Z23" s="968" t="e" cm="1">
        <f t="array" ref="Z23">_xlfn.XLOOKUP(Z$1,'Copy of PY1 Data(H)'!$A$1:$CZ$1,_xlfn.XLOOKUP($B23,'Copy of PY1 Data(H)'!$A$1:$A$288,'Copy of PY1 Data(H)'!$A$1:$CZ$288))</f>
        <v>#N/A</v>
      </c>
      <c r="AA23" s="968" t="e" cm="1">
        <f t="array" ref="AA23">_xlfn.XLOOKUP(AA$1,'Copy of PY1 Data(H)'!$A$1:$CZ$1,_xlfn.XLOOKUP($B23,'Copy of PY1 Data(H)'!$A$1:$A$288,'Copy of PY1 Data(H)'!$A$1:$CZ$288))</f>
        <v>#N/A</v>
      </c>
      <c r="AB23" s="968" t="e" cm="1">
        <f t="array" ref="AB23">_xlfn.XLOOKUP(AB$1,'Copy of PY1 Data(H)'!$A$1:$CZ$1,_xlfn.XLOOKUP($B23,'Copy of PY1 Data(H)'!$A$1:$A$288,'Copy of PY1 Data(H)'!$A$1:$CZ$288))</f>
        <v>#N/A</v>
      </c>
      <c r="AC23" s="968" t="e" cm="1">
        <f t="array" ref="AC23">_xlfn.XLOOKUP(AC$1,'Copy of PY1 Data(H)'!$A$1:$CZ$1,_xlfn.XLOOKUP($B23,'Copy of PY1 Data(H)'!$A$1:$A$288,'Copy of PY1 Data(H)'!$A$1:$CZ$288))</f>
        <v>#N/A</v>
      </c>
      <c r="AD23" s="968" t="e" cm="1">
        <f t="array" ref="AD23">_xlfn.XLOOKUP(AD$1,'Copy of PY1 Data(H)'!$A$1:$CZ$1,_xlfn.XLOOKUP($B23,'Copy of PY1 Data(H)'!$A$1:$A$288,'Copy of PY1 Data(H)'!$A$1:$CZ$288))</f>
        <v>#N/A</v>
      </c>
      <c r="AE23" s="968" t="e" cm="1">
        <f t="array" ref="AE23">_xlfn.XLOOKUP(AE$1,'Copy of PY1 Data(H)'!$A$1:$CZ$1,_xlfn.XLOOKUP($B23,'Copy of PY1 Data(H)'!$A$1:$A$288,'Copy of PY1 Data(H)'!$A$1:$CZ$288))</f>
        <v>#N/A</v>
      </c>
      <c r="AF23" s="968" t="e" cm="1">
        <f t="array" ref="AF23">_xlfn.XLOOKUP(AF$1,'Copy of PY1 Data(H)'!$A$1:$CZ$1,_xlfn.XLOOKUP($B23,'Copy of PY1 Data(H)'!$A$1:$A$288,'Copy of PY1 Data(H)'!$A$1:$CZ$288))</f>
        <v>#N/A</v>
      </c>
      <c r="AG23" s="968" t="e" cm="1">
        <f t="array" ref="AG23">_xlfn.XLOOKUP(AG$1,'Copy of PY1 Data(H)'!$A$1:$CZ$1,_xlfn.XLOOKUP($B23,'Copy of PY1 Data(H)'!$A$1:$A$288,'Copy of PY1 Data(H)'!$A$1:$CZ$288))</f>
        <v>#N/A</v>
      </c>
      <c r="AH23" s="968" t="e" cm="1">
        <f t="array" ref="AH23">_xlfn.XLOOKUP(AH$1,'Copy of PY1 Data(H)'!$A$1:$CZ$1,_xlfn.XLOOKUP($B23,'Copy of PY1 Data(H)'!$A$1:$A$288,'Copy of PY1 Data(H)'!$A$1:$CZ$288))</f>
        <v>#N/A</v>
      </c>
      <c r="AI23" s="968" t="e" cm="1">
        <f t="array" ref="AI23">_xlfn.XLOOKUP(AI$1,'Copy of PY1 Data(H)'!$A$1:$CZ$1,_xlfn.XLOOKUP($B23,'Copy of PY1 Data(H)'!$A$1:$A$288,'Copy of PY1 Data(H)'!$A$1:$CZ$288))</f>
        <v>#N/A</v>
      </c>
      <c r="AJ23" s="968" t="e" cm="1">
        <f t="array" ref="AJ23">_xlfn.XLOOKUP(AJ$1,'Copy of PY1 Data(H)'!$A$1:$CZ$1,_xlfn.XLOOKUP($B23,'Copy of PY1 Data(H)'!$A$1:$A$288,'Copy of PY1 Data(H)'!$A$1:$CZ$288))</f>
        <v>#N/A</v>
      </c>
      <c r="AK23" s="968" t="e" cm="1">
        <f t="array" ref="AK23">_xlfn.XLOOKUP(AK$1,'Copy of PY1 Data(H)'!$A$1:$CZ$1,_xlfn.XLOOKUP($B23,'Copy of PY1 Data(H)'!$A$1:$A$288,'Copy of PY1 Data(H)'!$A$1:$CZ$288))</f>
        <v>#N/A</v>
      </c>
      <c r="AL23" s="968" t="e" cm="1">
        <f t="array" ref="AL23">_xlfn.XLOOKUP(AL$1,'Copy of PY1 Data(H)'!$A$1:$CZ$1,_xlfn.XLOOKUP($B23,'Copy of PY1 Data(H)'!$A$1:$A$288,'Copy of PY1 Data(H)'!$A$1:$CZ$288))</f>
        <v>#N/A</v>
      </c>
      <c r="AM23" s="968" t="e" cm="1">
        <f t="array" ref="AM23">_xlfn.XLOOKUP(AM$1,'Copy of PY1 Data(H)'!$A$1:$CZ$1,_xlfn.XLOOKUP($B23,'Copy of PY1 Data(H)'!$A$1:$A$288,'Copy of PY1 Data(H)'!$A$1:$CZ$288))</f>
        <v>#N/A</v>
      </c>
      <c r="AN23" s="968" t="e" cm="1">
        <f t="array" ref="AN23">_xlfn.XLOOKUP(AN$1,'Copy of PY1 Data(H)'!$A$1:$CZ$1,_xlfn.XLOOKUP($B23,'Copy of PY1 Data(H)'!$A$1:$A$288,'Copy of PY1 Data(H)'!$A$1:$CZ$288))</f>
        <v>#N/A</v>
      </c>
      <c r="AO23" s="968" t="e" cm="1">
        <f t="array" ref="AO23">_xlfn.XLOOKUP(AO$1,'Copy of PY1 Data(H)'!$A$1:$CZ$1,_xlfn.XLOOKUP($B23,'Copy of PY1 Data(H)'!$A$1:$A$288,'Copy of PY1 Data(H)'!$A$1:$CZ$288))</f>
        <v>#N/A</v>
      </c>
      <c r="AP23" s="968" t="e" cm="1">
        <f t="array" ref="AP23">_xlfn.XLOOKUP(AP$1,'Copy of PY1 Data(H)'!$A$1:$CZ$1,_xlfn.XLOOKUP($B23,'Copy of PY1 Data(H)'!$A$1:$A$288,'Copy of PY1 Data(H)'!$A$1:$CZ$288))</f>
        <v>#N/A</v>
      </c>
      <c r="AQ23" s="968" t="e" cm="1">
        <f t="array" ref="AQ23">_xlfn.XLOOKUP(AQ$1,'Copy of PY1 Data(H)'!$A$1:$CZ$1,_xlfn.XLOOKUP($B23,'Copy of PY1 Data(H)'!$A$1:$A$288,'Copy of PY1 Data(H)'!$A$1:$CZ$288))</f>
        <v>#N/A</v>
      </c>
      <c r="AR23" s="968" t="e" cm="1">
        <f t="array" ref="AR23">_xlfn.XLOOKUP(AR$1,'Copy of PY1 Data(H)'!$A$1:$CZ$1,_xlfn.XLOOKUP($B23,'Copy of PY1 Data(H)'!$A$1:$A$288,'Copy of PY1 Data(H)'!$A$1:$CZ$288))</f>
        <v>#N/A</v>
      </c>
      <c r="AS23" s="968" t="e" cm="1">
        <f t="array" ref="AS23">_xlfn.XLOOKUP(AS$1,'Copy of PY1 Data(H)'!$A$1:$CZ$1,_xlfn.XLOOKUP($B23,'Copy of PY1 Data(H)'!$A$1:$A$288,'Copy of PY1 Data(H)'!$A$1:$CZ$288))</f>
        <v>#N/A</v>
      </c>
      <c r="AT23" s="968" t="e" cm="1">
        <f t="array" ref="AT23">_xlfn.XLOOKUP(AT$1,'Copy of PY1 Data(H)'!$A$1:$CZ$1,_xlfn.XLOOKUP($B23,'Copy of PY1 Data(H)'!$A$1:$A$288,'Copy of PY1 Data(H)'!$A$1:$CZ$288))</f>
        <v>#N/A</v>
      </c>
      <c r="AU23" s="968" t="e" cm="1">
        <f t="array" ref="AU23">_xlfn.XLOOKUP(AU$1,'Copy of PY1 Data(H)'!$A$1:$CZ$1,_xlfn.XLOOKUP($B23,'Copy of PY1 Data(H)'!$A$1:$A$288,'Copy of PY1 Data(H)'!$A$1:$CZ$288))</f>
        <v>#N/A</v>
      </c>
      <c r="AV23" s="968" t="e" cm="1">
        <f t="array" ref="AV23">_xlfn.XLOOKUP(AV$1,'Copy of PY1 Data(H)'!$A$1:$CZ$1,_xlfn.XLOOKUP($B23,'Copy of PY1 Data(H)'!$A$1:$A$288,'Copy of PY1 Data(H)'!$A$1:$CZ$288))</f>
        <v>#N/A</v>
      </c>
      <c r="AW23" s="968" t="e" cm="1">
        <f t="array" ref="AW23">_xlfn.XLOOKUP(AW$1,'Copy of PY1 Data(H)'!$A$1:$CZ$1,_xlfn.XLOOKUP($B23,'Copy of PY1 Data(H)'!$A$1:$A$288,'Copy of PY1 Data(H)'!$A$1:$CZ$288))</f>
        <v>#N/A</v>
      </c>
      <c r="AX23" s="968" t="e" cm="1">
        <f t="array" ref="AX23">_xlfn.XLOOKUP(AX$1,'Copy of PY1 Data(H)'!$A$1:$CZ$1,_xlfn.XLOOKUP($B23,'Copy of PY1 Data(H)'!$A$1:$A$288,'Copy of PY1 Data(H)'!$A$1:$CZ$288))</f>
        <v>#N/A</v>
      </c>
      <c r="AY23" s="968" t="e" cm="1">
        <f t="array" ref="AY23">_xlfn.XLOOKUP(AY$1,'Copy of PY1 Data(H)'!$A$1:$CZ$1,_xlfn.XLOOKUP($B23,'Copy of PY1 Data(H)'!$A$1:$A$288,'Copy of PY1 Data(H)'!$A$1:$CZ$288))</f>
        <v>#N/A</v>
      </c>
      <c r="AZ23" s="968" t="e" cm="1">
        <f t="array" ref="AZ23">_xlfn.XLOOKUP(AZ$1,'Copy of PY1 Data(H)'!$A$1:$CZ$1,_xlfn.XLOOKUP($B23,'Copy of PY1 Data(H)'!$A$1:$A$288,'Copy of PY1 Data(H)'!$A$1:$CZ$288))</f>
        <v>#N/A</v>
      </c>
      <c r="BA23" s="968" t="e" cm="1">
        <f t="array" ref="BA23">_xlfn.XLOOKUP(BA$1,'Copy of PY1 Data(H)'!$A$1:$CZ$1,_xlfn.XLOOKUP($B23,'Copy of PY1 Data(H)'!$A$1:$A$288,'Copy of PY1 Data(H)'!$A$1:$CZ$288))</f>
        <v>#N/A</v>
      </c>
      <c r="BB23" s="968" t="e" cm="1">
        <f t="array" ref="BB23">_xlfn.XLOOKUP(BB$1,'Copy of PY1 Data(H)'!$A$1:$CZ$1,_xlfn.XLOOKUP($B23,'Copy of PY1 Data(H)'!$A$1:$A$288,'Copy of PY1 Data(H)'!$A$1:$CZ$288))</f>
        <v>#N/A</v>
      </c>
      <c r="BC23" s="968" t="e" cm="1">
        <f t="array" ref="BC23">_xlfn.XLOOKUP(BC$1,'Copy of PY1 Data(H)'!$A$1:$CZ$1,_xlfn.XLOOKUP($B23,'Copy of PY1 Data(H)'!$A$1:$A$288,'Copy of PY1 Data(H)'!$A$1:$CZ$288))</f>
        <v>#N/A</v>
      </c>
      <c r="BD23" s="968" t="e" cm="1">
        <f t="array" ref="BD23">_xlfn.XLOOKUP(BD$1,'Copy of PY1 Data(H)'!$A$1:$CZ$1,_xlfn.XLOOKUP($B23,'Copy of PY1 Data(H)'!$A$1:$A$288,'Copy of PY1 Data(H)'!$A$1:$CZ$288))</f>
        <v>#N/A</v>
      </c>
      <c r="BE23" s="968" t="e" cm="1">
        <f t="array" ref="BE23">_xlfn.XLOOKUP(BE$1,'Copy of PY1 Data(H)'!$A$1:$CZ$1,_xlfn.XLOOKUP($B23,'Copy of PY1 Data(H)'!$A$1:$A$288,'Copy of PY1 Data(H)'!$A$1:$CZ$288))</f>
        <v>#N/A</v>
      </c>
      <c r="BF23" s="968" t="e" cm="1">
        <f t="array" ref="BF23">_xlfn.XLOOKUP(BF$1,'Copy of PY1 Data(H)'!$A$1:$CZ$1,_xlfn.XLOOKUP($B23,'Copy of PY1 Data(H)'!$A$1:$A$288,'Copy of PY1 Data(H)'!$A$1:$CZ$288))</f>
        <v>#N/A</v>
      </c>
      <c r="BG23" s="968" t="e" cm="1">
        <f t="array" ref="BG23">_xlfn.XLOOKUP(BG$1,'Copy of PY1 Data(H)'!$A$1:$CZ$1,_xlfn.XLOOKUP($B23,'Copy of PY1 Data(H)'!$A$1:$A$288,'Copy of PY1 Data(H)'!$A$1:$CZ$288))</f>
        <v>#N/A</v>
      </c>
      <c r="BH23" s="968" t="e" cm="1">
        <f t="array" ref="BH23">_xlfn.XLOOKUP(BH$1,'Copy of PY1 Data(H)'!$A$1:$CZ$1,_xlfn.XLOOKUP($B23,'Copy of PY1 Data(H)'!$A$1:$A$288,'Copy of PY1 Data(H)'!$A$1:$CZ$288))</f>
        <v>#N/A</v>
      </c>
      <c r="BI23" s="968" t="e" cm="1">
        <f t="array" ref="BI23">_xlfn.XLOOKUP(BI$1,'Copy of PY1 Data(H)'!$A$1:$CZ$1,_xlfn.XLOOKUP($B23,'Copy of PY1 Data(H)'!$A$1:$A$288,'Copy of PY1 Data(H)'!$A$1:$CZ$288))</f>
        <v>#N/A</v>
      </c>
      <c r="BJ23" s="968" t="e" cm="1">
        <f t="array" ref="BJ23">_xlfn.XLOOKUP(BJ$1,'Copy of PY1 Data(H)'!$A$1:$CZ$1,_xlfn.XLOOKUP($B23,'Copy of PY1 Data(H)'!$A$1:$A$288,'Copy of PY1 Data(H)'!$A$1:$CZ$288))</f>
        <v>#N/A</v>
      </c>
      <c r="BK23" s="968" t="e" cm="1">
        <f t="array" ref="BK23">_xlfn.XLOOKUP(BK$1,'Copy of PY1 Data(H)'!$A$1:$CZ$1,_xlfn.XLOOKUP($B23,'Copy of PY1 Data(H)'!$A$1:$A$288,'Copy of PY1 Data(H)'!$A$1:$CZ$288))</f>
        <v>#N/A</v>
      </c>
      <c r="BL23" s="968" t="e" cm="1">
        <f t="array" ref="BL23">_xlfn.XLOOKUP(BL$1,'Copy of PY1 Data(H)'!$A$1:$CZ$1,_xlfn.XLOOKUP($B23,'Copy of PY1 Data(H)'!$A$1:$A$288,'Copy of PY1 Data(H)'!$A$1:$CZ$288))</f>
        <v>#N/A</v>
      </c>
      <c r="BM23" s="968" t="e" cm="1">
        <f t="array" ref="BM23">_xlfn.XLOOKUP(BM$1,'Copy of PY1 Data(H)'!$A$1:$CZ$1,_xlfn.XLOOKUP($B23,'Copy of PY1 Data(H)'!$A$1:$A$288,'Copy of PY1 Data(H)'!$A$1:$CZ$288))</f>
        <v>#N/A</v>
      </c>
      <c r="BN23" s="968" t="e" cm="1">
        <f t="array" ref="BN23">_xlfn.XLOOKUP(BN$1,'Copy of PY1 Data(H)'!$A$1:$CZ$1,_xlfn.XLOOKUP($B23,'Copy of PY1 Data(H)'!$A$1:$A$288,'Copy of PY1 Data(H)'!$A$1:$CZ$288))</f>
        <v>#N/A</v>
      </c>
      <c r="BO23" s="968" t="e" cm="1">
        <f t="array" ref="BO23">_xlfn.XLOOKUP(BO$1,'Copy of PY1 Data(H)'!$A$1:$CZ$1,_xlfn.XLOOKUP($B23,'Copy of PY1 Data(H)'!$A$1:$A$288,'Copy of PY1 Data(H)'!$A$1:$CZ$288))</f>
        <v>#N/A</v>
      </c>
      <c r="BP23" s="968" t="e" cm="1">
        <f t="array" ref="BP23">_xlfn.XLOOKUP(BP$1,'Copy of PY1 Data(H)'!$A$1:$CZ$1,_xlfn.XLOOKUP($B23,'Copy of PY1 Data(H)'!$A$1:$A$288,'Copy of PY1 Data(H)'!$A$1:$CZ$288))</f>
        <v>#N/A</v>
      </c>
      <c r="BQ23" s="968" t="e" cm="1">
        <f t="array" ref="BQ23">_xlfn.XLOOKUP(BQ$1,'Copy of PY1 Data(H)'!$A$1:$CZ$1,_xlfn.XLOOKUP($B23,'Copy of PY1 Data(H)'!$A$1:$A$288,'Copy of PY1 Data(H)'!$A$1:$CZ$288))</f>
        <v>#N/A</v>
      </c>
      <c r="BR23" s="968" t="e" cm="1">
        <f t="array" ref="BR23">_xlfn.XLOOKUP(BR$1,'Copy of PY1 Data(H)'!$A$1:$CZ$1,_xlfn.XLOOKUP($B23,'Copy of PY1 Data(H)'!$A$1:$A$288,'Copy of PY1 Data(H)'!$A$1:$CZ$288))</f>
        <v>#N/A</v>
      </c>
      <c r="BS23" s="968" t="e" cm="1">
        <f t="array" ref="BS23">_xlfn.XLOOKUP(BS$1,'Copy of PY1 Data(H)'!$A$1:$CZ$1,_xlfn.XLOOKUP($B23,'Copy of PY1 Data(H)'!$A$1:$A$288,'Copy of PY1 Data(H)'!$A$1:$CZ$288))</f>
        <v>#N/A</v>
      </c>
      <c r="BT23" s="968" t="e" cm="1">
        <f t="array" ref="BT23">_xlfn.XLOOKUP(BT$1,'Copy of PY1 Data(H)'!$A$1:$CZ$1,_xlfn.XLOOKUP($B23,'Copy of PY1 Data(H)'!$A$1:$A$288,'Copy of PY1 Data(H)'!$A$1:$CZ$288))</f>
        <v>#N/A</v>
      </c>
      <c r="BU23" s="968" t="e" cm="1">
        <f t="array" ref="BU23">_xlfn.XLOOKUP(BU$1,'Copy of PY1 Data(H)'!$A$1:$CZ$1,_xlfn.XLOOKUP($B23,'Copy of PY1 Data(H)'!$A$1:$A$288,'Copy of PY1 Data(H)'!$A$1:$CZ$288))</f>
        <v>#N/A</v>
      </c>
      <c r="BV23" s="968" t="e" cm="1">
        <f t="array" ref="BV23">_xlfn.XLOOKUP(BV$1,'Copy of PY1 Data(H)'!$A$1:$CZ$1,_xlfn.XLOOKUP($B23,'Copy of PY1 Data(H)'!$A$1:$A$288,'Copy of PY1 Data(H)'!$A$1:$CZ$288))</f>
        <v>#N/A</v>
      </c>
      <c r="BW23" s="968" t="e" cm="1">
        <f t="array" ref="BW23">_xlfn.XLOOKUP(BW$1,'Copy of PY1 Data(H)'!$A$1:$CZ$1,_xlfn.XLOOKUP($B23,'Copy of PY1 Data(H)'!$A$1:$A$288,'Copy of PY1 Data(H)'!$A$1:$CZ$288))</f>
        <v>#N/A</v>
      </c>
      <c r="BX23" s="968" t="e" cm="1">
        <f t="array" ref="BX23">_xlfn.XLOOKUP(BX$1,'Copy of PY1 Data(H)'!$A$1:$CZ$1,_xlfn.XLOOKUP($B23,'Copy of PY1 Data(H)'!$A$1:$A$288,'Copy of PY1 Data(H)'!$A$1:$CZ$288))</f>
        <v>#N/A</v>
      </c>
      <c r="BY23" s="968" t="e" cm="1">
        <f t="array" ref="BY23">_xlfn.XLOOKUP(BY$1,'Copy of PY1 Data(H)'!$A$1:$CZ$1,_xlfn.XLOOKUP($B23,'Copy of PY1 Data(H)'!$A$1:$A$288,'Copy of PY1 Data(H)'!$A$1:$CZ$288))</f>
        <v>#N/A</v>
      </c>
      <c r="BZ23" s="968" t="e" cm="1">
        <f t="array" ref="BZ23">_xlfn.XLOOKUP(BZ$1,'Copy of PY1 Data(H)'!$A$1:$CZ$1,_xlfn.XLOOKUP($B23,'Copy of PY1 Data(H)'!$A$1:$A$288,'Copy of PY1 Data(H)'!$A$1:$CZ$288))</f>
        <v>#N/A</v>
      </c>
      <c r="CA23" s="968" t="e" cm="1">
        <f t="array" ref="CA23">_xlfn.XLOOKUP(CA$1,'Copy of PY1 Data(H)'!$A$1:$CZ$1,_xlfn.XLOOKUP($B23,'Copy of PY1 Data(H)'!$A$1:$A$288,'Copy of PY1 Data(H)'!$A$1:$CZ$288))</f>
        <v>#N/A</v>
      </c>
      <c r="CB23" s="968" t="e" cm="1">
        <f t="array" ref="CB23">_xlfn.XLOOKUP(CB$1,'Copy of PY1 Data(H)'!$A$1:$CZ$1,_xlfn.XLOOKUP($B23,'Copy of PY1 Data(H)'!$A$1:$A$288,'Copy of PY1 Data(H)'!$A$1:$CZ$288))</f>
        <v>#N/A</v>
      </c>
      <c r="CC23" s="968" t="e" cm="1">
        <f t="array" ref="CC23">_xlfn.XLOOKUP(CC$1,'Copy of PY1 Data(H)'!$A$1:$CZ$1,_xlfn.XLOOKUP($B23,'Copy of PY1 Data(H)'!$A$1:$A$288,'Copy of PY1 Data(H)'!$A$1:$CZ$288))</f>
        <v>#N/A</v>
      </c>
      <c r="CD23" s="968" t="e" cm="1">
        <f t="array" ref="CD23">_xlfn.XLOOKUP(CD$1,'Copy of PY1 Data(H)'!$A$1:$CZ$1,_xlfn.XLOOKUP($B23,'Copy of PY1 Data(H)'!$A$1:$A$288,'Copy of PY1 Data(H)'!$A$1:$CZ$288))</f>
        <v>#N/A</v>
      </c>
    </row>
    <row r="24" spans="1:82" x14ac:dyDescent="0.3">
      <c r="A24" s="180">
        <v>344</v>
      </c>
      <c r="C24" s="180"/>
      <c r="D24" s="180" cm="1">
        <f t="array" ref="D24">_xlfn.XLOOKUP(D$1,'Copy of PY1 Data(H)'!$A$1:$CZ$1,_xlfn.XLOOKUP($A24,'Copy of PY1 Data(H)'!$A$1:$A$288,'Copy of PY1 Data(H)'!$A$1:$CZ$288))</f>
        <v>0</v>
      </c>
      <c r="E24" s="180" cm="1">
        <f t="array" ref="E24">_xlfn.XLOOKUP(E$1,'Copy of PY1 Data(H)'!$A$1:$CZ$1,_xlfn.XLOOKUP($A24,'Copy of PY1 Data(H)'!$A$1:$A$288,'Copy of PY1 Data(H)'!$A$1:$CZ$288))</f>
        <v>0</v>
      </c>
      <c r="F24" s="180" cm="1">
        <f t="array" ref="F24">_xlfn.XLOOKUP(F$1,'Copy of PY1 Data(H)'!$A$1:$CZ$1,_xlfn.XLOOKUP($A24,'Copy of PY1 Data(H)'!$A$1:$A$288,'Copy of PY1 Data(H)'!$A$1:$CZ$288))</f>
        <v>0</v>
      </c>
      <c r="G24" s="180" cm="1">
        <f t="array" ref="G24">_xlfn.XLOOKUP(G$1,'Copy of PY1 Data(H)'!$A$1:$CZ$1,_xlfn.XLOOKUP($A24,'Copy of PY1 Data(H)'!$A$1:$A$288,'Copy of PY1 Data(H)'!$A$1:$CZ$288))</f>
        <v>11725</v>
      </c>
      <c r="H24" s="180" cm="1">
        <f t="array" ref="H24">_xlfn.XLOOKUP(H$1,'Copy of PY1 Data(H)'!$A$1:$CZ$1,_xlfn.XLOOKUP($A24,'Copy of PY1 Data(H)'!$A$1:$A$288,'Copy of PY1 Data(H)'!$A$1:$CZ$288))</f>
        <v>0</v>
      </c>
      <c r="I24" s="180" cm="1">
        <f t="array" ref="I24">_xlfn.XLOOKUP(I$1,'Copy of PY1 Data(H)'!$A$1:$CZ$1,_xlfn.XLOOKUP($A24,'Copy of PY1 Data(H)'!$A$1:$A$288,'Copy of PY1 Data(H)'!$A$1:$CZ$288))</f>
        <v>0</v>
      </c>
      <c r="J24" s="180" cm="1">
        <f t="array" ref="J24">_xlfn.XLOOKUP(J$1,'Copy of PY1 Data(H)'!$A$1:$CZ$1,_xlfn.XLOOKUP($A24,'Copy of PY1 Data(H)'!$A$1:$A$288,'Copy of PY1 Data(H)'!$A$1:$CZ$288))</f>
        <v>0</v>
      </c>
      <c r="K24" s="180" cm="1">
        <f t="array" ref="K24">_xlfn.XLOOKUP(K$1,'Copy of PY1 Data(H)'!$A$1:$CZ$1,_xlfn.XLOOKUP($A24,'Copy of PY1 Data(H)'!$A$1:$A$288,'Copy of PY1 Data(H)'!$A$1:$CZ$288))</f>
        <v>0</v>
      </c>
      <c r="L24" s="180" cm="1">
        <f t="array" ref="L24">_xlfn.XLOOKUP(L$1,'Copy of PY1 Data(H)'!$A$1:$CZ$1,_xlfn.XLOOKUP($A24,'Copy of PY1 Data(H)'!$A$1:$A$288,'Copy of PY1 Data(H)'!$A$1:$CZ$288))</f>
        <v>0</v>
      </c>
      <c r="M24" s="180" cm="1">
        <f t="array" ref="M24">_xlfn.XLOOKUP(M$1,'Copy of PY1 Data(H)'!$A$1:$CZ$1,_xlfn.XLOOKUP($A24,'Copy of PY1 Data(H)'!$A$1:$A$288,'Copy of PY1 Data(H)'!$A$1:$CZ$288))</f>
        <v>47274</v>
      </c>
      <c r="N24" s="180" cm="1">
        <f t="array" ref="N24">_xlfn.XLOOKUP(N$1,'Copy of PY1 Data(H)'!$A$1:$CZ$1,_xlfn.XLOOKUP($A24,'Copy of PY1 Data(H)'!$A$1:$A$288,'Copy of PY1 Data(H)'!$A$1:$CZ$288))</f>
        <v>853</v>
      </c>
      <c r="O24" s="180" cm="1">
        <f t="array" ref="O24">_xlfn.XLOOKUP(O$1,'Copy of PY1 Data(H)'!$A$1:$CZ$1,_xlfn.XLOOKUP($A24,'Copy of PY1 Data(H)'!$A$1:$A$288,'Copy of PY1 Data(H)'!$A$1:$CZ$288))</f>
        <v>13243</v>
      </c>
      <c r="P24" s="180" cm="1">
        <f t="array" ref="P24">_xlfn.XLOOKUP(P$1,'Copy of PY1 Data(H)'!$A$1:$CZ$1,_xlfn.XLOOKUP($A24,'Copy of PY1 Data(H)'!$A$1:$A$288,'Copy of PY1 Data(H)'!$A$1:$CZ$288))</f>
        <v>0</v>
      </c>
      <c r="Q24" s="180" cm="1">
        <f t="array" ref="Q24">_xlfn.XLOOKUP(Q$1,'Copy of PY1 Data(H)'!$A$1:$CZ$1,_xlfn.XLOOKUP($A24,'Copy of PY1 Data(H)'!$A$1:$A$288,'Copy of PY1 Data(H)'!$A$1:$CZ$288))</f>
        <v>504542</v>
      </c>
      <c r="R24" s="180" cm="1">
        <f t="array" ref="R24">_xlfn.XLOOKUP(R$1,'Copy of PY1 Data(H)'!$A$1:$CZ$1,_xlfn.XLOOKUP($A24,'Copy of PY1 Data(H)'!$A$1:$A$288,'Copy of PY1 Data(H)'!$A$1:$CZ$288))</f>
        <v>31588</v>
      </c>
      <c r="S24" s="180" cm="1">
        <f t="array" ref="S24">_xlfn.XLOOKUP(S$1,'Copy of PY1 Data(H)'!$A$1:$CZ$1,_xlfn.XLOOKUP($A24,'Copy of PY1 Data(H)'!$A$1:$A$288,'Copy of PY1 Data(H)'!$A$1:$CZ$288))</f>
        <v>0</v>
      </c>
      <c r="T24" s="180" cm="1">
        <f t="array" ref="T24">_xlfn.XLOOKUP(T$1,'Copy of PY1 Data(H)'!$A$1:$CZ$1,_xlfn.XLOOKUP($A24,'Copy of PY1 Data(H)'!$A$1:$A$288,'Copy of PY1 Data(H)'!$A$1:$CZ$288))</f>
        <v>1774698</v>
      </c>
      <c r="U24" s="180" cm="1">
        <f t="array" ref="U24">_xlfn.XLOOKUP(U$1,'Copy of PY1 Data(H)'!$A$1:$CZ$1,_xlfn.XLOOKUP($A24,'Copy of PY1 Data(H)'!$A$1:$A$288,'Copy of PY1 Data(H)'!$A$1:$CZ$288))</f>
        <v>393715</v>
      </c>
      <c r="V24" s="180" cm="1">
        <f t="array" ref="V24">_xlfn.XLOOKUP(V$1,'Copy of PY1 Data(H)'!$A$1:$CZ$1,_xlfn.XLOOKUP($A24,'Copy of PY1 Data(H)'!$A$1:$A$288,'Copy of PY1 Data(H)'!$A$1:$CZ$288))</f>
        <v>93164</v>
      </c>
      <c r="W24" s="180" cm="1">
        <f t="array" ref="W24">_xlfn.XLOOKUP(W$1,'Copy of PY1 Data(H)'!$A$1:$CZ$1,_xlfn.XLOOKUP($A24,'Copy of PY1 Data(H)'!$A$1:$A$288,'Copy of PY1 Data(H)'!$A$1:$CZ$288))</f>
        <v>833379</v>
      </c>
      <c r="X24" s="180" cm="1">
        <f t="array" ref="X24">_xlfn.XLOOKUP(X$1,'Copy of PY1 Data(H)'!$A$1:$CZ$1,_xlfn.XLOOKUP($A24,'Copy of PY1 Data(H)'!$A$1:$A$288,'Copy of PY1 Data(H)'!$A$1:$CZ$288))</f>
        <v>0</v>
      </c>
      <c r="Y24" s="180" cm="1">
        <f t="array" ref="Y24">_xlfn.XLOOKUP(Y$1,'Copy of PY1 Data(H)'!$A$1:$CZ$1,_xlfn.XLOOKUP($A24,'Copy of PY1 Data(H)'!$A$1:$A$288,'Copy of PY1 Data(H)'!$A$1:$CZ$288))</f>
        <v>0</v>
      </c>
      <c r="Z24" s="180" cm="1">
        <f t="array" ref="Z24">_xlfn.XLOOKUP(Z$1,'Copy of PY1 Data(H)'!$A$1:$CZ$1,_xlfn.XLOOKUP($A24,'Copy of PY1 Data(H)'!$A$1:$A$288,'Copy of PY1 Data(H)'!$A$1:$CZ$288))</f>
        <v>0</v>
      </c>
      <c r="AA24" s="180" cm="1">
        <f t="array" ref="AA24">_xlfn.XLOOKUP(AA$1,'Copy of PY1 Data(H)'!$A$1:$CZ$1,_xlfn.XLOOKUP($A24,'Copy of PY1 Data(H)'!$A$1:$A$288,'Copy of PY1 Data(H)'!$A$1:$CZ$288))</f>
        <v>311994</v>
      </c>
      <c r="AB24" s="180" cm="1">
        <f t="array" ref="AB24">_xlfn.XLOOKUP(AB$1,'Copy of PY1 Data(H)'!$A$1:$CZ$1,_xlfn.XLOOKUP($A24,'Copy of PY1 Data(H)'!$A$1:$A$288,'Copy of PY1 Data(H)'!$A$1:$CZ$288))</f>
        <v>494</v>
      </c>
      <c r="AC24" s="180" cm="1">
        <f t="array" ref="AC24">_xlfn.XLOOKUP(AC$1,'Copy of PY1 Data(H)'!$A$1:$CZ$1,_xlfn.XLOOKUP($A24,'Copy of PY1 Data(H)'!$A$1:$A$288,'Copy of PY1 Data(H)'!$A$1:$CZ$288))</f>
        <v>23939</v>
      </c>
      <c r="AD24" s="180" cm="1">
        <f t="array" ref="AD24">_xlfn.XLOOKUP(AD$1,'Copy of PY1 Data(H)'!$A$1:$CZ$1,_xlfn.XLOOKUP($A24,'Copy of PY1 Data(H)'!$A$1:$A$288,'Copy of PY1 Data(H)'!$A$1:$CZ$288))</f>
        <v>0</v>
      </c>
      <c r="AE24" s="180" cm="1">
        <f t="array" ref="AE24">_xlfn.XLOOKUP(AE$1,'Copy of PY1 Data(H)'!$A$1:$CZ$1,_xlfn.XLOOKUP($A24,'Copy of PY1 Data(H)'!$A$1:$A$288,'Copy of PY1 Data(H)'!$A$1:$CZ$288))</f>
        <v>71462</v>
      </c>
      <c r="AF24" s="180" cm="1">
        <f t="array" ref="AF24">_xlfn.XLOOKUP(AF$1,'Copy of PY1 Data(H)'!$A$1:$CZ$1,_xlfn.XLOOKUP($A24,'Copy of PY1 Data(H)'!$A$1:$A$288,'Copy of PY1 Data(H)'!$A$1:$CZ$288))</f>
        <v>294342</v>
      </c>
      <c r="AG24" s="180" cm="1">
        <f t="array" ref="AG24">_xlfn.XLOOKUP(AG$1,'Copy of PY1 Data(H)'!$A$1:$CZ$1,_xlfn.XLOOKUP($A24,'Copy of PY1 Data(H)'!$A$1:$A$288,'Copy of PY1 Data(H)'!$A$1:$CZ$288))</f>
        <v>0</v>
      </c>
      <c r="AH24" s="180" cm="1">
        <f t="array" ref="AH24">_xlfn.XLOOKUP(AH$1,'Copy of PY1 Data(H)'!$A$1:$CZ$1,_xlfn.XLOOKUP($A24,'Copy of PY1 Data(H)'!$A$1:$A$288,'Copy of PY1 Data(H)'!$A$1:$CZ$288))</f>
        <v>6352</v>
      </c>
      <c r="AI24" s="180" cm="1">
        <f t="array" ref="AI24">_xlfn.XLOOKUP(AI$1,'Copy of PY1 Data(H)'!$A$1:$CZ$1,_xlfn.XLOOKUP($A24,'Copy of PY1 Data(H)'!$A$1:$A$288,'Copy of PY1 Data(H)'!$A$1:$CZ$288))</f>
        <v>223485</v>
      </c>
      <c r="AJ24" s="180" cm="1">
        <f t="array" ref="AJ24">_xlfn.XLOOKUP(AJ$1,'Copy of PY1 Data(H)'!$A$1:$CZ$1,_xlfn.XLOOKUP($A24,'Copy of PY1 Data(H)'!$A$1:$A$288,'Copy of PY1 Data(H)'!$A$1:$CZ$288))</f>
        <v>0</v>
      </c>
      <c r="AK24" s="180" cm="1">
        <f t="array" ref="AK24">_xlfn.XLOOKUP(AK$1,'Copy of PY1 Data(H)'!$A$1:$CZ$1,_xlfn.XLOOKUP($A24,'Copy of PY1 Data(H)'!$A$1:$A$288,'Copy of PY1 Data(H)'!$A$1:$CZ$288))</f>
        <v>0</v>
      </c>
      <c r="AL24" s="180" cm="1">
        <f t="array" ref="AL24">_xlfn.XLOOKUP(AL$1,'Copy of PY1 Data(H)'!$A$1:$CZ$1,_xlfn.XLOOKUP($A24,'Copy of PY1 Data(H)'!$A$1:$A$288,'Copy of PY1 Data(H)'!$A$1:$CZ$288))</f>
        <v>0</v>
      </c>
      <c r="AM24" s="180" cm="1">
        <f t="array" ref="AM24">_xlfn.XLOOKUP(AM$1,'Copy of PY1 Data(H)'!$A$1:$CZ$1,_xlfn.XLOOKUP($A24,'Copy of PY1 Data(H)'!$A$1:$A$288,'Copy of PY1 Data(H)'!$A$1:$CZ$288))</f>
        <v>196972</v>
      </c>
      <c r="AN24" s="180" cm="1">
        <f t="array" ref="AN24">_xlfn.XLOOKUP(AN$1,'Copy of PY1 Data(H)'!$A$1:$CZ$1,_xlfn.XLOOKUP($A24,'Copy of PY1 Data(H)'!$A$1:$A$288,'Copy of PY1 Data(H)'!$A$1:$CZ$288))</f>
        <v>0</v>
      </c>
      <c r="AO24" s="180" cm="1">
        <f t="array" ref="AO24">_xlfn.XLOOKUP(AO$1,'Copy of PY1 Data(H)'!$A$1:$CZ$1,_xlfn.XLOOKUP($A24,'Copy of PY1 Data(H)'!$A$1:$A$288,'Copy of PY1 Data(H)'!$A$1:$CZ$288))</f>
        <v>1651</v>
      </c>
      <c r="AP24" s="180" cm="1">
        <f t="array" ref="AP24">_xlfn.XLOOKUP(AP$1,'Copy of PY1 Data(H)'!$A$1:$CZ$1,_xlfn.XLOOKUP($A24,'Copy of PY1 Data(H)'!$A$1:$A$288,'Copy of PY1 Data(H)'!$A$1:$CZ$288))</f>
        <v>0</v>
      </c>
      <c r="AQ24" s="180" cm="1">
        <f t="array" ref="AQ24">_xlfn.XLOOKUP(AQ$1,'Copy of PY1 Data(H)'!$A$1:$CZ$1,_xlfn.XLOOKUP($A24,'Copy of PY1 Data(H)'!$A$1:$A$288,'Copy of PY1 Data(H)'!$A$1:$CZ$288))</f>
        <v>487774</v>
      </c>
      <c r="AR24" s="180" cm="1">
        <f t="array" ref="AR24">_xlfn.XLOOKUP(AR$1,'Copy of PY1 Data(H)'!$A$1:$CZ$1,_xlfn.XLOOKUP($A24,'Copy of PY1 Data(H)'!$A$1:$A$288,'Copy of PY1 Data(H)'!$A$1:$CZ$288))</f>
        <v>17661</v>
      </c>
      <c r="AS24" s="180" cm="1">
        <f t="array" ref="AS24">_xlfn.XLOOKUP(AS$1,'Copy of PY1 Data(H)'!$A$1:$CZ$1,_xlfn.XLOOKUP($A24,'Copy of PY1 Data(H)'!$A$1:$A$288,'Copy of PY1 Data(H)'!$A$1:$CZ$288))</f>
        <v>0</v>
      </c>
      <c r="AT24" s="180" cm="1">
        <f t="array" ref="AT24">_xlfn.XLOOKUP(AT$1,'Copy of PY1 Data(H)'!$A$1:$CZ$1,_xlfn.XLOOKUP($A24,'Copy of PY1 Data(H)'!$A$1:$A$288,'Copy of PY1 Data(H)'!$A$1:$CZ$288))</f>
        <v>13146</v>
      </c>
      <c r="AU24" s="180" cm="1">
        <f t="array" ref="AU24">_xlfn.XLOOKUP(AU$1,'Copy of PY1 Data(H)'!$A$1:$CZ$1,_xlfn.XLOOKUP($A24,'Copy of PY1 Data(H)'!$A$1:$A$288,'Copy of PY1 Data(H)'!$A$1:$CZ$288))</f>
        <v>0</v>
      </c>
      <c r="AV24" s="180" cm="1">
        <f t="array" ref="AV24">_xlfn.XLOOKUP(AV$1,'Copy of PY1 Data(H)'!$A$1:$CZ$1,_xlfn.XLOOKUP($A24,'Copy of PY1 Data(H)'!$A$1:$A$288,'Copy of PY1 Data(H)'!$A$1:$CZ$288))</f>
        <v>36756</v>
      </c>
      <c r="AW24" s="180" cm="1">
        <f t="array" ref="AW24">_xlfn.XLOOKUP(AW$1,'Copy of PY1 Data(H)'!$A$1:$CZ$1,_xlfn.XLOOKUP($A24,'Copy of PY1 Data(H)'!$A$1:$A$288,'Copy of PY1 Data(H)'!$A$1:$CZ$288))</f>
        <v>0</v>
      </c>
      <c r="AX24" s="180" cm="1">
        <f t="array" ref="AX24">_xlfn.XLOOKUP(AX$1,'Copy of PY1 Data(H)'!$A$1:$CZ$1,_xlfn.XLOOKUP($A24,'Copy of PY1 Data(H)'!$A$1:$A$288,'Copy of PY1 Data(H)'!$A$1:$CZ$288))</f>
        <v>0</v>
      </c>
      <c r="AY24" s="180" cm="1">
        <f t="array" ref="AY24">_xlfn.XLOOKUP(AY$1,'Copy of PY1 Data(H)'!$A$1:$CZ$1,_xlfn.XLOOKUP($A24,'Copy of PY1 Data(H)'!$A$1:$A$288,'Copy of PY1 Data(H)'!$A$1:$CZ$288))</f>
        <v>276594</v>
      </c>
      <c r="AZ24" s="180" cm="1">
        <f t="array" ref="AZ24">_xlfn.XLOOKUP(AZ$1,'Copy of PY1 Data(H)'!$A$1:$CZ$1,_xlfn.XLOOKUP($A24,'Copy of PY1 Data(H)'!$A$1:$A$288,'Copy of PY1 Data(H)'!$A$1:$CZ$288))</f>
        <v>1155</v>
      </c>
      <c r="BA24" s="180" cm="1">
        <f t="array" ref="BA24">_xlfn.XLOOKUP(BA$1,'Copy of PY1 Data(H)'!$A$1:$CZ$1,_xlfn.XLOOKUP($A24,'Copy of PY1 Data(H)'!$A$1:$A$288,'Copy of PY1 Data(H)'!$A$1:$CZ$288))</f>
        <v>0</v>
      </c>
      <c r="BB24" s="180" cm="1">
        <f t="array" ref="BB24">_xlfn.XLOOKUP(BB$1,'Copy of PY1 Data(H)'!$A$1:$CZ$1,_xlfn.XLOOKUP($A24,'Copy of PY1 Data(H)'!$A$1:$A$288,'Copy of PY1 Data(H)'!$A$1:$CZ$288))</f>
        <v>0</v>
      </c>
      <c r="BC24" s="180" cm="1">
        <f t="array" ref="BC24">_xlfn.XLOOKUP(BC$1,'Copy of PY1 Data(H)'!$A$1:$CZ$1,_xlfn.XLOOKUP($A24,'Copy of PY1 Data(H)'!$A$1:$A$288,'Copy of PY1 Data(H)'!$A$1:$CZ$288))</f>
        <v>0</v>
      </c>
      <c r="BD24" s="180" cm="1">
        <f t="array" ref="BD24">_xlfn.XLOOKUP(BD$1,'Copy of PY1 Data(H)'!$A$1:$CZ$1,_xlfn.XLOOKUP($A24,'Copy of PY1 Data(H)'!$A$1:$A$288,'Copy of PY1 Data(H)'!$A$1:$CZ$288))</f>
        <v>1</v>
      </c>
      <c r="BE24" s="180" cm="1">
        <f t="array" ref="BE24">_xlfn.XLOOKUP(BE$1,'Copy of PY1 Data(H)'!$A$1:$CZ$1,_xlfn.XLOOKUP($A24,'Copy of PY1 Data(H)'!$A$1:$A$288,'Copy of PY1 Data(H)'!$A$1:$CZ$288))</f>
        <v>0</v>
      </c>
      <c r="BF24" s="180" cm="1">
        <f t="array" ref="BF24">_xlfn.XLOOKUP(BF$1,'Copy of PY1 Data(H)'!$A$1:$CZ$1,_xlfn.XLOOKUP($A24,'Copy of PY1 Data(H)'!$A$1:$A$288,'Copy of PY1 Data(H)'!$A$1:$CZ$288))</f>
        <v>0</v>
      </c>
      <c r="BG24" s="180" cm="1">
        <f t="array" ref="BG24">_xlfn.XLOOKUP(BG$1,'Copy of PY1 Data(H)'!$A$1:$CZ$1,_xlfn.XLOOKUP($A24,'Copy of PY1 Data(H)'!$A$1:$A$288,'Copy of PY1 Data(H)'!$A$1:$CZ$288))</f>
        <v>0</v>
      </c>
      <c r="BH24" s="180" cm="1">
        <f t="array" ref="BH24">_xlfn.XLOOKUP(BH$1,'Copy of PY1 Data(H)'!$A$1:$CZ$1,_xlfn.XLOOKUP($A24,'Copy of PY1 Data(H)'!$A$1:$A$288,'Copy of PY1 Data(H)'!$A$1:$CZ$288))</f>
        <v>0</v>
      </c>
      <c r="BI24" s="180" cm="1">
        <f t="array" ref="BI24">_xlfn.XLOOKUP(BI$1,'Copy of PY1 Data(H)'!$A$1:$CZ$1,_xlfn.XLOOKUP($A24,'Copy of PY1 Data(H)'!$A$1:$A$288,'Copy of PY1 Data(H)'!$A$1:$CZ$288))</f>
        <v>0</v>
      </c>
      <c r="BJ24" s="180" cm="1">
        <f t="array" ref="BJ24">_xlfn.XLOOKUP(BJ$1,'Copy of PY1 Data(H)'!$A$1:$CZ$1,_xlfn.XLOOKUP($A24,'Copy of PY1 Data(H)'!$A$1:$A$288,'Copy of PY1 Data(H)'!$A$1:$CZ$288))</f>
        <v>1398</v>
      </c>
      <c r="BK24" s="180" cm="1">
        <f t="array" ref="BK24">_xlfn.XLOOKUP(BK$1,'Copy of PY1 Data(H)'!$A$1:$CZ$1,_xlfn.XLOOKUP($A24,'Copy of PY1 Data(H)'!$A$1:$A$288,'Copy of PY1 Data(H)'!$A$1:$CZ$288))</f>
        <v>74552</v>
      </c>
      <c r="BL24" s="180" cm="1">
        <f t="array" ref="BL24">_xlfn.XLOOKUP(BL$1,'Copy of PY1 Data(H)'!$A$1:$CZ$1,_xlfn.XLOOKUP($A24,'Copy of PY1 Data(H)'!$A$1:$A$288,'Copy of PY1 Data(H)'!$A$1:$CZ$288))</f>
        <v>0</v>
      </c>
      <c r="BM24" s="180" cm="1">
        <f t="array" ref="BM24">_xlfn.XLOOKUP(BM$1,'Copy of PY1 Data(H)'!$A$1:$CZ$1,_xlfn.XLOOKUP($A24,'Copy of PY1 Data(H)'!$A$1:$A$288,'Copy of PY1 Data(H)'!$A$1:$CZ$288))</f>
        <v>6958</v>
      </c>
      <c r="BN24" s="180" cm="1">
        <f t="array" ref="BN24">_xlfn.XLOOKUP(BN$1,'Copy of PY1 Data(H)'!$A$1:$CZ$1,_xlfn.XLOOKUP($A24,'Copy of PY1 Data(H)'!$A$1:$A$288,'Copy of PY1 Data(H)'!$A$1:$CZ$288))</f>
        <v>26871</v>
      </c>
      <c r="BO24" s="180" cm="1">
        <f t="array" ref="BO24">_xlfn.XLOOKUP(BO$1,'Copy of PY1 Data(H)'!$A$1:$CZ$1,_xlfn.XLOOKUP($A24,'Copy of PY1 Data(H)'!$A$1:$A$288,'Copy of PY1 Data(H)'!$A$1:$CZ$288))</f>
        <v>17512</v>
      </c>
      <c r="BP24" s="180" cm="1">
        <f t="array" ref="BP24">_xlfn.XLOOKUP(BP$1,'Copy of PY1 Data(H)'!$A$1:$CZ$1,_xlfn.XLOOKUP($A24,'Copy of PY1 Data(H)'!$A$1:$A$288,'Copy of PY1 Data(H)'!$A$1:$CZ$288))</f>
        <v>61394</v>
      </c>
      <c r="BQ24" s="180" cm="1">
        <f t="array" ref="BQ24">_xlfn.XLOOKUP(BQ$1,'Copy of PY1 Data(H)'!$A$1:$CZ$1,_xlfn.XLOOKUP($A24,'Copy of PY1 Data(H)'!$A$1:$A$288,'Copy of PY1 Data(H)'!$A$1:$CZ$288))</f>
        <v>1467</v>
      </c>
      <c r="BR24" s="180" cm="1">
        <f t="array" ref="BR24">_xlfn.XLOOKUP(BR$1,'Copy of PY1 Data(H)'!$A$1:$CZ$1,_xlfn.XLOOKUP($A24,'Copy of PY1 Data(H)'!$A$1:$A$288,'Copy of PY1 Data(H)'!$A$1:$CZ$288))</f>
        <v>0</v>
      </c>
      <c r="BS24" s="180" cm="1">
        <f t="array" ref="BS24">_xlfn.XLOOKUP(BS$1,'Copy of PY1 Data(H)'!$A$1:$CZ$1,_xlfn.XLOOKUP($A24,'Copy of PY1 Data(H)'!$A$1:$A$288,'Copy of PY1 Data(H)'!$A$1:$CZ$288))</f>
        <v>141776</v>
      </c>
      <c r="BT24" s="180" cm="1">
        <f t="array" ref="BT24">_xlfn.XLOOKUP(BT$1,'Copy of PY1 Data(H)'!$A$1:$CZ$1,_xlfn.XLOOKUP($A24,'Copy of PY1 Data(H)'!$A$1:$A$288,'Copy of PY1 Data(H)'!$A$1:$CZ$288))</f>
        <v>9165</v>
      </c>
      <c r="BU24" s="180" cm="1">
        <f t="array" ref="BU24">_xlfn.XLOOKUP(BU$1,'Copy of PY1 Data(H)'!$A$1:$CZ$1,_xlfn.XLOOKUP($A24,'Copy of PY1 Data(H)'!$A$1:$A$288,'Copy of PY1 Data(H)'!$A$1:$CZ$288))</f>
        <v>7626</v>
      </c>
      <c r="BV24" s="180" cm="1">
        <f t="array" ref="BV24">_xlfn.XLOOKUP(BV$1,'Copy of PY1 Data(H)'!$A$1:$CZ$1,_xlfn.XLOOKUP($A24,'Copy of PY1 Data(H)'!$A$1:$A$288,'Copy of PY1 Data(H)'!$A$1:$CZ$288))</f>
        <v>0</v>
      </c>
      <c r="BW24" s="180" cm="1">
        <f t="array" ref="BW24">_xlfn.XLOOKUP(BW$1,'Copy of PY1 Data(H)'!$A$1:$CZ$1,_xlfn.XLOOKUP($A24,'Copy of PY1 Data(H)'!$A$1:$A$288,'Copy of PY1 Data(H)'!$A$1:$CZ$288))</f>
        <v>0</v>
      </c>
      <c r="BX24" s="180" cm="1">
        <f t="array" ref="BX24">_xlfn.XLOOKUP(BX$1,'Copy of PY1 Data(H)'!$A$1:$CZ$1,_xlfn.XLOOKUP($A24,'Copy of PY1 Data(H)'!$A$1:$A$288,'Copy of PY1 Data(H)'!$A$1:$CZ$288))</f>
        <v>1035</v>
      </c>
      <c r="BY24" s="180" cm="1">
        <f t="array" ref="BY24">_xlfn.XLOOKUP(BY$1,'Copy of PY1 Data(H)'!$A$1:$CZ$1,_xlfn.XLOOKUP($A24,'Copy of PY1 Data(H)'!$A$1:$A$288,'Copy of PY1 Data(H)'!$A$1:$CZ$288))</f>
        <v>0</v>
      </c>
      <c r="BZ24" s="180" cm="1">
        <f t="array" ref="BZ24">_xlfn.XLOOKUP(BZ$1,'Copy of PY1 Data(H)'!$A$1:$CZ$1,_xlfn.XLOOKUP($A24,'Copy of PY1 Data(H)'!$A$1:$A$288,'Copy of PY1 Data(H)'!$A$1:$CZ$288))</f>
        <v>0</v>
      </c>
      <c r="CA24" s="180" cm="1">
        <f t="array" ref="CA24">_xlfn.XLOOKUP(CA$1,'Copy of PY1 Data(H)'!$A$1:$CZ$1,_xlfn.XLOOKUP($A24,'Copy of PY1 Data(H)'!$A$1:$A$288,'Copy of PY1 Data(H)'!$A$1:$CZ$288))</f>
        <v>0</v>
      </c>
      <c r="CB24" s="180" cm="1">
        <f t="array" ref="CB24">_xlfn.XLOOKUP(CB$1,'Copy of PY1 Data(H)'!$A$1:$CZ$1,_xlfn.XLOOKUP($A24,'Copy of PY1 Data(H)'!$A$1:$A$288,'Copy of PY1 Data(H)'!$A$1:$CZ$288))</f>
        <v>24167</v>
      </c>
      <c r="CC24" s="180" cm="1">
        <f t="array" ref="CC24">_xlfn.XLOOKUP(CC$1,'Copy of PY1 Data(H)'!$A$1:$CZ$1,_xlfn.XLOOKUP($A24,'Copy of PY1 Data(H)'!$A$1:$A$288,'Copy of PY1 Data(H)'!$A$1:$CZ$288))</f>
        <v>0</v>
      </c>
      <c r="CD24" s="180" cm="1">
        <f t="array" ref="CD24">_xlfn.XLOOKUP(CD$1,'Copy of PY1 Data(H)'!$A$1:$CZ$1,_xlfn.XLOOKUP($A24,'Copy of PY1 Data(H)'!$A$1:$A$288,'Copy of PY1 Data(H)'!$A$1:$CZ$288))</f>
        <v>0</v>
      </c>
    </row>
    <row r="25" spans="1:82" x14ac:dyDescent="0.3">
      <c r="A25" s="180">
        <v>388</v>
      </c>
      <c r="C25" s="180"/>
      <c r="D25" s="180" cm="1">
        <f t="array" ref="D25">_xlfn.XLOOKUP(D$1,'Copy of PY1 Data(H)'!$A$1:$CZ$1,_xlfn.XLOOKUP($A25,'Copy of PY1 Data(H)'!$A$1:$A$288,'Copy of PY1 Data(H)'!$A$1:$CZ$288))</f>
        <v>0</v>
      </c>
      <c r="E25" s="180" cm="1">
        <f t="array" ref="E25">_xlfn.XLOOKUP(E$1,'Copy of PY1 Data(H)'!$A$1:$CZ$1,_xlfn.XLOOKUP($A25,'Copy of PY1 Data(H)'!$A$1:$A$288,'Copy of PY1 Data(H)'!$A$1:$CZ$288))</f>
        <v>48604</v>
      </c>
      <c r="F25" s="180" cm="1">
        <f t="array" ref="F25">_xlfn.XLOOKUP(F$1,'Copy of PY1 Data(H)'!$A$1:$CZ$1,_xlfn.XLOOKUP($A25,'Copy of PY1 Data(H)'!$A$1:$A$288,'Copy of PY1 Data(H)'!$A$1:$CZ$288))</f>
        <v>0</v>
      </c>
      <c r="G25" s="180" cm="1">
        <f t="array" ref="G25">_xlfn.XLOOKUP(G$1,'Copy of PY1 Data(H)'!$A$1:$CZ$1,_xlfn.XLOOKUP($A25,'Copy of PY1 Data(H)'!$A$1:$A$288,'Copy of PY1 Data(H)'!$A$1:$CZ$288))</f>
        <v>1975287</v>
      </c>
      <c r="H25" s="180" cm="1">
        <f t="array" ref="H25">_xlfn.XLOOKUP(H$1,'Copy of PY1 Data(H)'!$A$1:$CZ$1,_xlfn.XLOOKUP($A25,'Copy of PY1 Data(H)'!$A$1:$A$288,'Copy of PY1 Data(H)'!$A$1:$CZ$288))</f>
        <v>1054725</v>
      </c>
      <c r="I25" s="180" cm="1">
        <f t="array" ref="I25">_xlfn.XLOOKUP(I$1,'Copy of PY1 Data(H)'!$A$1:$CZ$1,_xlfn.XLOOKUP($A25,'Copy of PY1 Data(H)'!$A$1:$A$288,'Copy of PY1 Data(H)'!$A$1:$CZ$288))</f>
        <v>3861511</v>
      </c>
      <c r="J25" s="180" cm="1">
        <f t="array" ref="J25">_xlfn.XLOOKUP(J$1,'Copy of PY1 Data(H)'!$A$1:$CZ$1,_xlfn.XLOOKUP($A25,'Copy of PY1 Data(H)'!$A$1:$A$288,'Copy of PY1 Data(H)'!$A$1:$CZ$288))</f>
        <v>76116</v>
      </c>
      <c r="K25" s="180" cm="1">
        <f t="array" ref="K25">_xlfn.XLOOKUP(K$1,'Copy of PY1 Data(H)'!$A$1:$CZ$1,_xlfn.XLOOKUP($A25,'Copy of PY1 Data(H)'!$A$1:$A$288,'Copy of PY1 Data(H)'!$A$1:$CZ$288))</f>
        <v>295639</v>
      </c>
      <c r="L25" s="180" cm="1">
        <f t="array" ref="L25">_xlfn.XLOOKUP(L$1,'Copy of PY1 Data(H)'!$A$1:$CZ$1,_xlfn.XLOOKUP($A25,'Copy of PY1 Data(H)'!$A$1:$A$288,'Copy of PY1 Data(H)'!$A$1:$CZ$288))</f>
        <v>196555</v>
      </c>
      <c r="M25" s="180" cm="1">
        <f t="array" ref="M25">_xlfn.XLOOKUP(M$1,'Copy of PY1 Data(H)'!$A$1:$CZ$1,_xlfn.XLOOKUP($A25,'Copy of PY1 Data(H)'!$A$1:$A$288,'Copy of PY1 Data(H)'!$A$1:$CZ$288))</f>
        <v>17674502</v>
      </c>
      <c r="N25" s="180" cm="1">
        <f t="array" ref="N25">_xlfn.XLOOKUP(N$1,'Copy of PY1 Data(H)'!$A$1:$CZ$1,_xlfn.XLOOKUP($A25,'Copy of PY1 Data(H)'!$A$1:$A$288,'Copy of PY1 Data(H)'!$A$1:$CZ$288))</f>
        <v>556851</v>
      </c>
      <c r="O25" s="180" cm="1">
        <f t="array" ref="O25">_xlfn.XLOOKUP(O$1,'Copy of PY1 Data(H)'!$A$1:$CZ$1,_xlfn.XLOOKUP($A25,'Copy of PY1 Data(H)'!$A$1:$A$288,'Copy of PY1 Data(H)'!$A$1:$CZ$288))</f>
        <v>5728588</v>
      </c>
      <c r="P25" s="180" cm="1">
        <f t="array" ref="P25">_xlfn.XLOOKUP(P$1,'Copy of PY1 Data(H)'!$A$1:$CZ$1,_xlfn.XLOOKUP($A25,'Copy of PY1 Data(H)'!$A$1:$A$288,'Copy of PY1 Data(H)'!$A$1:$CZ$288))</f>
        <v>106338</v>
      </c>
      <c r="Q25" s="180" cm="1">
        <f t="array" ref="Q25">_xlfn.XLOOKUP(Q$1,'Copy of PY1 Data(H)'!$A$1:$CZ$1,_xlfn.XLOOKUP($A25,'Copy of PY1 Data(H)'!$A$1:$A$288,'Copy of PY1 Data(H)'!$A$1:$CZ$288))</f>
        <v>49154964</v>
      </c>
      <c r="R25" s="180" cm="1">
        <f t="array" ref="R25">_xlfn.XLOOKUP(R$1,'Copy of PY1 Data(H)'!$A$1:$CZ$1,_xlfn.XLOOKUP($A25,'Copy of PY1 Data(H)'!$A$1:$A$288,'Copy of PY1 Data(H)'!$A$1:$CZ$288))</f>
        <v>1700004</v>
      </c>
      <c r="S25" s="180" cm="1">
        <f t="array" ref="S25">_xlfn.XLOOKUP(S$1,'Copy of PY1 Data(H)'!$A$1:$CZ$1,_xlfn.XLOOKUP($A25,'Copy of PY1 Data(H)'!$A$1:$A$288,'Copy of PY1 Data(H)'!$A$1:$CZ$288))</f>
        <v>38667</v>
      </c>
      <c r="T25" s="180" cm="1">
        <f t="array" ref="T25">_xlfn.XLOOKUP(T$1,'Copy of PY1 Data(H)'!$A$1:$CZ$1,_xlfn.XLOOKUP($A25,'Copy of PY1 Data(H)'!$A$1:$A$288,'Copy of PY1 Data(H)'!$A$1:$CZ$288))</f>
        <v>64029622</v>
      </c>
      <c r="U25" s="180" cm="1">
        <f t="array" ref="U25">_xlfn.XLOOKUP(U$1,'Copy of PY1 Data(H)'!$A$1:$CZ$1,_xlfn.XLOOKUP($A25,'Copy of PY1 Data(H)'!$A$1:$A$288,'Copy of PY1 Data(H)'!$A$1:$CZ$288))</f>
        <v>17268557</v>
      </c>
      <c r="V25" s="180" cm="1">
        <f t="array" ref="V25">_xlfn.XLOOKUP(V$1,'Copy of PY1 Data(H)'!$A$1:$CZ$1,_xlfn.XLOOKUP($A25,'Copy of PY1 Data(H)'!$A$1:$A$288,'Copy of PY1 Data(H)'!$A$1:$CZ$288))</f>
        <v>26676149</v>
      </c>
      <c r="W25" s="180" cm="1">
        <f t="array" ref="W25">_xlfn.XLOOKUP(W$1,'Copy of PY1 Data(H)'!$A$1:$CZ$1,_xlfn.XLOOKUP($A25,'Copy of PY1 Data(H)'!$A$1:$A$288,'Copy of PY1 Data(H)'!$A$1:$CZ$288))</f>
        <v>53393415</v>
      </c>
      <c r="X25" s="180" cm="1">
        <f t="array" ref="X25">_xlfn.XLOOKUP(X$1,'Copy of PY1 Data(H)'!$A$1:$CZ$1,_xlfn.XLOOKUP($A25,'Copy of PY1 Data(H)'!$A$1:$A$288,'Copy of PY1 Data(H)'!$A$1:$CZ$288))</f>
        <v>0</v>
      </c>
      <c r="Y25" s="180" cm="1">
        <f t="array" ref="Y25">_xlfn.XLOOKUP(Y$1,'Copy of PY1 Data(H)'!$A$1:$CZ$1,_xlfn.XLOOKUP($A25,'Copy of PY1 Data(H)'!$A$1:$A$288,'Copy of PY1 Data(H)'!$A$1:$CZ$288))</f>
        <v>13717554</v>
      </c>
      <c r="Z25" s="180" cm="1">
        <f t="array" ref="Z25">_xlfn.XLOOKUP(Z$1,'Copy of PY1 Data(H)'!$A$1:$CZ$1,_xlfn.XLOOKUP($A25,'Copy of PY1 Data(H)'!$A$1:$A$288,'Copy of PY1 Data(H)'!$A$1:$CZ$288))</f>
        <v>1153347</v>
      </c>
      <c r="AA25" s="180" cm="1">
        <f t="array" ref="AA25">_xlfn.XLOOKUP(AA$1,'Copy of PY1 Data(H)'!$A$1:$CZ$1,_xlfn.XLOOKUP($A25,'Copy of PY1 Data(H)'!$A$1:$A$288,'Copy of PY1 Data(H)'!$A$1:$CZ$288))</f>
        <v>13087875</v>
      </c>
      <c r="AB25" s="180" cm="1">
        <f t="array" ref="AB25">_xlfn.XLOOKUP(AB$1,'Copy of PY1 Data(H)'!$A$1:$CZ$1,_xlfn.XLOOKUP($A25,'Copy of PY1 Data(H)'!$A$1:$A$288,'Copy of PY1 Data(H)'!$A$1:$CZ$288))</f>
        <v>4448584</v>
      </c>
      <c r="AC25" s="180" cm="1">
        <f t="array" ref="AC25">_xlfn.XLOOKUP(AC$1,'Copy of PY1 Data(H)'!$A$1:$CZ$1,_xlfn.XLOOKUP($A25,'Copy of PY1 Data(H)'!$A$1:$A$288,'Copy of PY1 Data(H)'!$A$1:$CZ$288))</f>
        <v>1778163</v>
      </c>
      <c r="AD25" s="180" cm="1">
        <f t="array" ref="AD25">_xlfn.XLOOKUP(AD$1,'Copy of PY1 Data(H)'!$A$1:$CZ$1,_xlfn.XLOOKUP($A25,'Copy of PY1 Data(H)'!$A$1:$A$288,'Copy of PY1 Data(H)'!$A$1:$CZ$288))</f>
        <v>2113545</v>
      </c>
      <c r="AE25" s="180" cm="1">
        <f t="array" ref="AE25">_xlfn.XLOOKUP(AE$1,'Copy of PY1 Data(H)'!$A$1:$CZ$1,_xlfn.XLOOKUP($A25,'Copy of PY1 Data(H)'!$A$1:$A$288,'Copy of PY1 Data(H)'!$A$1:$CZ$288))</f>
        <v>2726767</v>
      </c>
      <c r="AF25" s="180" cm="1">
        <f t="array" ref="AF25">_xlfn.XLOOKUP(AF$1,'Copy of PY1 Data(H)'!$A$1:$CZ$1,_xlfn.XLOOKUP($A25,'Copy of PY1 Data(H)'!$A$1:$A$288,'Copy of PY1 Data(H)'!$A$1:$CZ$288))</f>
        <v>24445566</v>
      </c>
      <c r="AG25" s="180" cm="1">
        <f t="array" ref="AG25">_xlfn.XLOOKUP(AG$1,'Copy of PY1 Data(H)'!$A$1:$CZ$1,_xlfn.XLOOKUP($A25,'Copy of PY1 Data(H)'!$A$1:$A$288,'Copy of PY1 Data(H)'!$A$1:$CZ$288))</f>
        <v>6588488</v>
      </c>
      <c r="AH25" s="180" cm="1">
        <f t="array" ref="AH25">_xlfn.XLOOKUP(AH$1,'Copy of PY1 Data(H)'!$A$1:$CZ$1,_xlfn.XLOOKUP($A25,'Copy of PY1 Data(H)'!$A$1:$A$288,'Copy of PY1 Data(H)'!$A$1:$CZ$288))</f>
        <v>1123300</v>
      </c>
      <c r="AI25" s="180" cm="1">
        <f t="array" ref="AI25">_xlfn.XLOOKUP(AI$1,'Copy of PY1 Data(H)'!$A$1:$CZ$1,_xlfn.XLOOKUP($A25,'Copy of PY1 Data(H)'!$A$1:$A$288,'Copy of PY1 Data(H)'!$A$1:$CZ$288))</f>
        <v>44447944</v>
      </c>
      <c r="AJ25" s="180" cm="1">
        <f t="array" ref="AJ25">_xlfn.XLOOKUP(AJ$1,'Copy of PY1 Data(H)'!$A$1:$CZ$1,_xlfn.XLOOKUP($A25,'Copy of PY1 Data(H)'!$A$1:$A$288,'Copy of PY1 Data(H)'!$A$1:$CZ$288))</f>
        <v>422866</v>
      </c>
      <c r="AK25" s="180" cm="1">
        <f t="array" ref="AK25">_xlfn.XLOOKUP(AK$1,'Copy of PY1 Data(H)'!$A$1:$CZ$1,_xlfn.XLOOKUP($A25,'Copy of PY1 Data(H)'!$A$1:$A$288,'Copy of PY1 Data(H)'!$A$1:$CZ$288))</f>
        <v>0</v>
      </c>
      <c r="AL25" s="180" cm="1">
        <f t="array" ref="AL25">_xlfn.XLOOKUP(AL$1,'Copy of PY1 Data(H)'!$A$1:$CZ$1,_xlfn.XLOOKUP($A25,'Copy of PY1 Data(H)'!$A$1:$A$288,'Copy of PY1 Data(H)'!$A$1:$CZ$288))</f>
        <v>0</v>
      </c>
      <c r="AM25" s="180" cm="1">
        <f t="array" ref="AM25">_xlfn.XLOOKUP(AM$1,'Copy of PY1 Data(H)'!$A$1:$CZ$1,_xlfn.XLOOKUP($A25,'Copy of PY1 Data(H)'!$A$1:$A$288,'Copy of PY1 Data(H)'!$A$1:$CZ$288))</f>
        <v>14572329</v>
      </c>
      <c r="AN25" s="180" cm="1">
        <f t="array" ref="AN25">_xlfn.XLOOKUP(AN$1,'Copy of PY1 Data(H)'!$A$1:$CZ$1,_xlfn.XLOOKUP($A25,'Copy of PY1 Data(H)'!$A$1:$A$288,'Copy of PY1 Data(H)'!$A$1:$CZ$288))</f>
        <v>704434</v>
      </c>
      <c r="AO25" s="180" cm="1">
        <f t="array" ref="AO25">_xlfn.XLOOKUP(AO$1,'Copy of PY1 Data(H)'!$A$1:$CZ$1,_xlfn.XLOOKUP($A25,'Copy of PY1 Data(H)'!$A$1:$A$288,'Copy of PY1 Data(H)'!$A$1:$CZ$288))</f>
        <v>653087</v>
      </c>
      <c r="AP25" s="180" cm="1">
        <f t="array" ref="AP25">_xlfn.XLOOKUP(AP$1,'Copy of PY1 Data(H)'!$A$1:$CZ$1,_xlfn.XLOOKUP($A25,'Copy of PY1 Data(H)'!$A$1:$A$288,'Copy of PY1 Data(H)'!$A$1:$CZ$288))</f>
        <v>38641</v>
      </c>
      <c r="AQ25" s="180" cm="1">
        <f t="array" ref="AQ25">_xlfn.XLOOKUP(AQ$1,'Copy of PY1 Data(H)'!$A$1:$CZ$1,_xlfn.XLOOKUP($A25,'Copy of PY1 Data(H)'!$A$1:$A$288,'Copy of PY1 Data(H)'!$A$1:$CZ$288))</f>
        <v>11054985</v>
      </c>
      <c r="AR25" s="180" cm="1">
        <f t="array" ref="AR25">_xlfn.XLOOKUP(AR$1,'Copy of PY1 Data(H)'!$A$1:$CZ$1,_xlfn.XLOOKUP($A25,'Copy of PY1 Data(H)'!$A$1:$A$288,'Copy of PY1 Data(H)'!$A$1:$CZ$288))</f>
        <v>7372571</v>
      </c>
      <c r="AS25" s="180" cm="1">
        <f t="array" ref="AS25">_xlfn.XLOOKUP(AS$1,'Copy of PY1 Data(H)'!$A$1:$CZ$1,_xlfn.XLOOKUP($A25,'Copy of PY1 Data(H)'!$A$1:$A$288,'Copy of PY1 Data(H)'!$A$1:$CZ$288))</f>
        <v>543209</v>
      </c>
      <c r="AT25" s="180" cm="1">
        <f t="array" ref="AT25">_xlfn.XLOOKUP(AT$1,'Copy of PY1 Data(H)'!$A$1:$CZ$1,_xlfn.XLOOKUP($A25,'Copy of PY1 Data(H)'!$A$1:$A$288,'Copy of PY1 Data(H)'!$A$1:$CZ$288))</f>
        <v>2375926</v>
      </c>
      <c r="AU25" s="180" cm="1">
        <f t="array" ref="AU25">_xlfn.XLOOKUP(AU$1,'Copy of PY1 Data(H)'!$A$1:$CZ$1,_xlfn.XLOOKUP($A25,'Copy of PY1 Data(H)'!$A$1:$A$288,'Copy of PY1 Data(H)'!$A$1:$CZ$288))</f>
        <v>0</v>
      </c>
      <c r="AV25" s="180" cm="1">
        <f t="array" ref="AV25">_xlfn.XLOOKUP(AV$1,'Copy of PY1 Data(H)'!$A$1:$CZ$1,_xlfn.XLOOKUP($A25,'Copy of PY1 Data(H)'!$A$1:$A$288,'Copy of PY1 Data(H)'!$A$1:$CZ$288))</f>
        <v>28696982</v>
      </c>
      <c r="AW25" s="180" cm="1">
        <f t="array" ref="AW25">_xlfn.XLOOKUP(AW$1,'Copy of PY1 Data(H)'!$A$1:$CZ$1,_xlfn.XLOOKUP($A25,'Copy of PY1 Data(H)'!$A$1:$A$288,'Copy of PY1 Data(H)'!$A$1:$CZ$288))</f>
        <v>1600569</v>
      </c>
      <c r="AX25" s="180" cm="1">
        <f t="array" ref="AX25">_xlfn.XLOOKUP(AX$1,'Copy of PY1 Data(H)'!$A$1:$CZ$1,_xlfn.XLOOKUP($A25,'Copy of PY1 Data(H)'!$A$1:$A$288,'Copy of PY1 Data(H)'!$A$1:$CZ$288))</f>
        <v>2081494</v>
      </c>
      <c r="AY25" s="180" cm="1">
        <f t="array" ref="AY25">_xlfn.XLOOKUP(AY$1,'Copy of PY1 Data(H)'!$A$1:$CZ$1,_xlfn.XLOOKUP($A25,'Copy of PY1 Data(H)'!$A$1:$A$288,'Copy of PY1 Data(H)'!$A$1:$CZ$288))</f>
        <v>11418442</v>
      </c>
      <c r="AZ25" s="180" cm="1">
        <f t="array" ref="AZ25">_xlfn.XLOOKUP(AZ$1,'Copy of PY1 Data(H)'!$A$1:$CZ$1,_xlfn.XLOOKUP($A25,'Copy of PY1 Data(H)'!$A$1:$A$288,'Copy of PY1 Data(H)'!$A$1:$CZ$288))</f>
        <v>1129623</v>
      </c>
      <c r="BA25" s="180" cm="1">
        <f t="array" ref="BA25">_xlfn.XLOOKUP(BA$1,'Copy of PY1 Data(H)'!$A$1:$CZ$1,_xlfn.XLOOKUP($A25,'Copy of PY1 Data(H)'!$A$1:$A$288,'Copy of PY1 Data(H)'!$A$1:$CZ$288))</f>
        <v>1136297</v>
      </c>
      <c r="BB25" s="180" cm="1">
        <f t="array" ref="BB25">_xlfn.XLOOKUP(BB$1,'Copy of PY1 Data(H)'!$A$1:$CZ$1,_xlfn.XLOOKUP($A25,'Copy of PY1 Data(H)'!$A$1:$A$288,'Copy of PY1 Data(H)'!$A$1:$CZ$288))</f>
        <v>23140</v>
      </c>
      <c r="BC25" s="180" cm="1">
        <f t="array" ref="BC25">_xlfn.XLOOKUP(BC$1,'Copy of PY1 Data(H)'!$A$1:$CZ$1,_xlfn.XLOOKUP($A25,'Copy of PY1 Data(H)'!$A$1:$A$288,'Copy of PY1 Data(H)'!$A$1:$CZ$288))</f>
        <v>223337</v>
      </c>
      <c r="BD25" s="180" cm="1">
        <f t="array" ref="BD25">_xlfn.XLOOKUP(BD$1,'Copy of PY1 Data(H)'!$A$1:$CZ$1,_xlfn.XLOOKUP($A25,'Copy of PY1 Data(H)'!$A$1:$A$288,'Copy of PY1 Data(H)'!$A$1:$CZ$288))</f>
        <v>10564877</v>
      </c>
      <c r="BE25" s="180" cm="1">
        <f t="array" ref="BE25">_xlfn.XLOOKUP(BE$1,'Copy of PY1 Data(H)'!$A$1:$CZ$1,_xlfn.XLOOKUP($A25,'Copy of PY1 Data(H)'!$A$1:$A$288,'Copy of PY1 Data(H)'!$A$1:$CZ$288))</f>
        <v>266436</v>
      </c>
      <c r="BF25" s="180" cm="1">
        <f t="array" ref="BF25">_xlfn.XLOOKUP(BF$1,'Copy of PY1 Data(H)'!$A$1:$CZ$1,_xlfn.XLOOKUP($A25,'Copy of PY1 Data(H)'!$A$1:$A$288,'Copy of PY1 Data(H)'!$A$1:$CZ$288))</f>
        <v>349344</v>
      </c>
      <c r="BG25" s="180" cm="1">
        <f t="array" ref="BG25">_xlfn.XLOOKUP(BG$1,'Copy of PY1 Data(H)'!$A$1:$CZ$1,_xlfn.XLOOKUP($A25,'Copy of PY1 Data(H)'!$A$1:$A$288,'Copy of PY1 Data(H)'!$A$1:$CZ$288))</f>
        <v>0</v>
      </c>
      <c r="BH25" s="180" cm="1">
        <f t="array" ref="BH25">_xlfn.XLOOKUP(BH$1,'Copy of PY1 Data(H)'!$A$1:$CZ$1,_xlfn.XLOOKUP($A25,'Copy of PY1 Data(H)'!$A$1:$A$288,'Copy of PY1 Data(H)'!$A$1:$CZ$288))</f>
        <v>69855</v>
      </c>
      <c r="BI25" s="180" cm="1">
        <f t="array" ref="BI25">_xlfn.XLOOKUP(BI$1,'Copy of PY1 Data(H)'!$A$1:$CZ$1,_xlfn.XLOOKUP($A25,'Copy of PY1 Data(H)'!$A$1:$A$288,'Copy of PY1 Data(H)'!$A$1:$CZ$288))</f>
        <v>256815</v>
      </c>
      <c r="BJ25" s="180" cm="1">
        <f t="array" ref="BJ25">_xlfn.XLOOKUP(BJ$1,'Copy of PY1 Data(H)'!$A$1:$CZ$1,_xlfn.XLOOKUP($A25,'Copy of PY1 Data(H)'!$A$1:$A$288,'Copy of PY1 Data(H)'!$A$1:$CZ$288))</f>
        <v>105900</v>
      </c>
      <c r="BK25" s="180" cm="1">
        <f t="array" ref="BK25">_xlfn.XLOOKUP(BK$1,'Copy of PY1 Data(H)'!$A$1:$CZ$1,_xlfn.XLOOKUP($A25,'Copy of PY1 Data(H)'!$A$1:$A$288,'Copy of PY1 Data(H)'!$A$1:$CZ$288))</f>
        <v>3657596</v>
      </c>
      <c r="BL25" s="180" cm="1">
        <f t="array" ref="BL25">_xlfn.XLOOKUP(BL$1,'Copy of PY1 Data(H)'!$A$1:$CZ$1,_xlfn.XLOOKUP($A25,'Copy of PY1 Data(H)'!$A$1:$A$288,'Copy of PY1 Data(H)'!$A$1:$CZ$288))</f>
        <v>0</v>
      </c>
      <c r="BM25" s="180" cm="1">
        <f t="array" ref="BM25">_xlfn.XLOOKUP(BM$1,'Copy of PY1 Data(H)'!$A$1:$CZ$1,_xlfn.XLOOKUP($A25,'Copy of PY1 Data(H)'!$A$1:$A$288,'Copy of PY1 Data(H)'!$A$1:$CZ$288))</f>
        <v>1953453</v>
      </c>
      <c r="BN25" s="180" cm="1">
        <f t="array" ref="BN25">_xlfn.XLOOKUP(BN$1,'Copy of PY1 Data(H)'!$A$1:$CZ$1,_xlfn.XLOOKUP($A25,'Copy of PY1 Data(H)'!$A$1:$A$288,'Copy of PY1 Data(H)'!$A$1:$CZ$288))</f>
        <v>4933462</v>
      </c>
      <c r="BO25" s="180" cm="1">
        <f t="array" ref="BO25">_xlfn.XLOOKUP(BO$1,'Copy of PY1 Data(H)'!$A$1:$CZ$1,_xlfn.XLOOKUP($A25,'Copy of PY1 Data(H)'!$A$1:$A$288,'Copy of PY1 Data(H)'!$A$1:$CZ$288))</f>
        <v>1184389</v>
      </c>
      <c r="BP25" s="180" cm="1">
        <f t="array" ref="BP25">_xlfn.XLOOKUP(BP$1,'Copy of PY1 Data(H)'!$A$1:$CZ$1,_xlfn.XLOOKUP($A25,'Copy of PY1 Data(H)'!$A$1:$A$288,'Copy of PY1 Data(H)'!$A$1:$CZ$288))</f>
        <v>1515384</v>
      </c>
      <c r="BQ25" s="180" cm="1">
        <f t="array" ref="BQ25">_xlfn.XLOOKUP(BQ$1,'Copy of PY1 Data(H)'!$A$1:$CZ$1,_xlfn.XLOOKUP($A25,'Copy of PY1 Data(H)'!$A$1:$A$288,'Copy of PY1 Data(H)'!$A$1:$CZ$288))</f>
        <v>19667437</v>
      </c>
      <c r="BR25" s="180" cm="1">
        <f t="array" ref="BR25">_xlfn.XLOOKUP(BR$1,'Copy of PY1 Data(H)'!$A$1:$CZ$1,_xlfn.XLOOKUP($A25,'Copy of PY1 Data(H)'!$A$1:$A$288,'Copy of PY1 Data(H)'!$A$1:$CZ$288))</f>
        <v>1444680</v>
      </c>
      <c r="BS25" s="180" cm="1">
        <f t="array" ref="BS25">_xlfn.XLOOKUP(BS$1,'Copy of PY1 Data(H)'!$A$1:$CZ$1,_xlfn.XLOOKUP($A25,'Copy of PY1 Data(H)'!$A$1:$A$288,'Copy of PY1 Data(H)'!$A$1:$CZ$288))</f>
        <v>10476759</v>
      </c>
      <c r="BT25" s="180" cm="1">
        <f t="array" ref="BT25">_xlfn.XLOOKUP(BT$1,'Copy of PY1 Data(H)'!$A$1:$CZ$1,_xlfn.XLOOKUP($A25,'Copy of PY1 Data(H)'!$A$1:$A$288,'Copy of PY1 Data(H)'!$A$1:$CZ$288))</f>
        <v>775529</v>
      </c>
      <c r="BU25" s="180" cm="1">
        <f t="array" ref="BU25">_xlfn.XLOOKUP(BU$1,'Copy of PY1 Data(H)'!$A$1:$CZ$1,_xlfn.XLOOKUP($A25,'Copy of PY1 Data(H)'!$A$1:$A$288,'Copy of PY1 Data(H)'!$A$1:$CZ$288))</f>
        <v>4968347</v>
      </c>
      <c r="BV25" s="180" cm="1">
        <f t="array" ref="BV25">_xlfn.XLOOKUP(BV$1,'Copy of PY1 Data(H)'!$A$1:$CZ$1,_xlfn.XLOOKUP($A25,'Copy of PY1 Data(H)'!$A$1:$A$288,'Copy of PY1 Data(H)'!$A$1:$CZ$288))</f>
        <v>733627</v>
      </c>
      <c r="BW25" s="180" cm="1">
        <f t="array" ref="BW25">_xlfn.XLOOKUP(BW$1,'Copy of PY1 Data(H)'!$A$1:$CZ$1,_xlfn.XLOOKUP($A25,'Copy of PY1 Data(H)'!$A$1:$A$288,'Copy of PY1 Data(H)'!$A$1:$CZ$288))</f>
        <v>0</v>
      </c>
      <c r="BX25" s="180" cm="1">
        <f t="array" ref="BX25">_xlfn.XLOOKUP(BX$1,'Copy of PY1 Data(H)'!$A$1:$CZ$1,_xlfn.XLOOKUP($A25,'Copy of PY1 Data(H)'!$A$1:$A$288,'Copy of PY1 Data(H)'!$A$1:$CZ$288))</f>
        <v>900496</v>
      </c>
      <c r="BY25" s="180" cm="1">
        <f t="array" ref="BY25">_xlfn.XLOOKUP(BY$1,'Copy of PY1 Data(H)'!$A$1:$CZ$1,_xlfn.XLOOKUP($A25,'Copy of PY1 Data(H)'!$A$1:$A$288,'Copy of PY1 Data(H)'!$A$1:$CZ$288))</f>
        <v>81900</v>
      </c>
      <c r="BZ25" s="180" cm="1">
        <f t="array" ref="BZ25">_xlfn.XLOOKUP(BZ$1,'Copy of PY1 Data(H)'!$A$1:$CZ$1,_xlfn.XLOOKUP($A25,'Copy of PY1 Data(H)'!$A$1:$A$288,'Copy of PY1 Data(H)'!$A$1:$CZ$288))</f>
        <v>232792</v>
      </c>
      <c r="CA25" s="180" cm="1">
        <f t="array" ref="CA25">_xlfn.XLOOKUP(CA$1,'Copy of PY1 Data(H)'!$A$1:$CZ$1,_xlfn.XLOOKUP($A25,'Copy of PY1 Data(H)'!$A$1:$A$288,'Copy of PY1 Data(H)'!$A$1:$CZ$288))</f>
        <v>154021</v>
      </c>
      <c r="CB25" s="180" cm="1">
        <f t="array" ref="CB25">_xlfn.XLOOKUP(CB$1,'Copy of PY1 Data(H)'!$A$1:$CZ$1,_xlfn.XLOOKUP($A25,'Copy of PY1 Data(H)'!$A$1:$A$288,'Copy of PY1 Data(H)'!$A$1:$CZ$288))</f>
        <v>1053607</v>
      </c>
      <c r="CC25" s="180" cm="1">
        <f t="array" ref="CC25">_xlfn.XLOOKUP(CC$1,'Copy of PY1 Data(H)'!$A$1:$CZ$1,_xlfn.XLOOKUP($A25,'Copy of PY1 Data(H)'!$A$1:$A$288,'Copy of PY1 Data(H)'!$A$1:$CZ$288))</f>
        <v>0</v>
      </c>
      <c r="CD25" s="180" cm="1">
        <f t="array" ref="CD25">_xlfn.XLOOKUP(CD$1,'Copy of PY1 Data(H)'!$A$1:$CZ$1,_xlfn.XLOOKUP($A25,'Copy of PY1 Data(H)'!$A$1:$A$288,'Copy of PY1 Data(H)'!$A$1:$CZ$288))</f>
        <v>54400</v>
      </c>
    </row>
    <row r="26" spans="1:82" x14ac:dyDescent="0.3">
      <c r="A26" s="180">
        <v>339</v>
      </c>
      <c r="C26" s="180"/>
      <c r="D26" s="180" cm="1">
        <f t="array" ref="D26">_xlfn.XLOOKUP(D$1,'Copy of PY1 Data(H)'!$A$1:$CZ$1,_xlfn.XLOOKUP($A26,'Copy of PY1 Data(H)'!$A$1:$A$288,'Copy of PY1 Data(H)'!$A$1:$CZ$288))</f>
        <v>0</v>
      </c>
      <c r="E26" s="180" cm="1">
        <f t="array" ref="E26">_xlfn.XLOOKUP(E$1,'Copy of PY1 Data(H)'!$A$1:$CZ$1,_xlfn.XLOOKUP($A26,'Copy of PY1 Data(H)'!$A$1:$A$288,'Copy of PY1 Data(H)'!$A$1:$CZ$288))</f>
        <v>12160</v>
      </c>
      <c r="F26" s="180" cm="1">
        <f t="array" ref="F26">_xlfn.XLOOKUP(F$1,'Copy of PY1 Data(H)'!$A$1:$CZ$1,_xlfn.XLOOKUP($A26,'Copy of PY1 Data(H)'!$A$1:$A$288,'Copy of PY1 Data(H)'!$A$1:$CZ$288))</f>
        <v>0</v>
      </c>
      <c r="G26" s="180" cm="1">
        <f t="array" ref="G26">_xlfn.XLOOKUP(G$1,'Copy of PY1 Data(H)'!$A$1:$CZ$1,_xlfn.XLOOKUP($A26,'Copy of PY1 Data(H)'!$A$1:$A$288,'Copy of PY1 Data(H)'!$A$1:$CZ$288))</f>
        <v>22440</v>
      </c>
      <c r="H26" s="180" cm="1">
        <f t="array" ref="H26">_xlfn.XLOOKUP(H$1,'Copy of PY1 Data(H)'!$A$1:$CZ$1,_xlfn.XLOOKUP($A26,'Copy of PY1 Data(H)'!$A$1:$A$288,'Copy of PY1 Data(H)'!$A$1:$CZ$288))</f>
        <v>0</v>
      </c>
      <c r="I26" s="180" cm="1">
        <f t="array" ref="I26">_xlfn.XLOOKUP(I$1,'Copy of PY1 Data(H)'!$A$1:$CZ$1,_xlfn.XLOOKUP($A26,'Copy of PY1 Data(H)'!$A$1:$A$288,'Copy of PY1 Data(H)'!$A$1:$CZ$288))</f>
        <v>14475</v>
      </c>
      <c r="J26" s="180" cm="1">
        <f t="array" ref="J26">_xlfn.XLOOKUP(J$1,'Copy of PY1 Data(H)'!$A$1:$CZ$1,_xlfn.XLOOKUP($A26,'Copy of PY1 Data(H)'!$A$1:$A$288,'Copy of PY1 Data(H)'!$A$1:$CZ$288))</f>
        <v>0</v>
      </c>
      <c r="K26" s="180" cm="1">
        <f t="array" ref="K26">_xlfn.XLOOKUP(K$1,'Copy of PY1 Data(H)'!$A$1:$CZ$1,_xlfn.XLOOKUP($A26,'Copy of PY1 Data(H)'!$A$1:$A$288,'Copy of PY1 Data(H)'!$A$1:$CZ$288))</f>
        <v>5085</v>
      </c>
      <c r="L26" s="180" cm="1">
        <f t="array" ref="L26">_xlfn.XLOOKUP(L$1,'Copy of PY1 Data(H)'!$A$1:$CZ$1,_xlfn.XLOOKUP($A26,'Copy of PY1 Data(H)'!$A$1:$A$288,'Copy of PY1 Data(H)'!$A$1:$CZ$288))</f>
        <v>3985</v>
      </c>
      <c r="M26" s="180" cm="1">
        <f t="array" ref="M26">_xlfn.XLOOKUP(M$1,'Copy of PY1 Data(H)'!$A$1:$CZ$1,_xlfn.XLOOKUP($A26,'Copy of PY1 Data(H)'!$A$1:$A$288,'Copy of PY1 Data(H)'!$A$1:$CZ$288))</f>
        <v>0</v>
      </c>
      <c r="N26" s="180" cm="1">
        <f t="array" ref="N26">_xlfn.XLOOKUP(N$1,'Copy of PY1 Data(H)'!$A$1:$CZ$1,_xlfn.XLOOKUP($A26,'Copy of PY1 Data(H)'!$A$1:$A$288,'Copy of PY1 Data(H)'!$A$1:$CZ$288))</f>
        <v>247200</v>
      </c>
      <c r="O26" s="180" cm="1">
        <f t="array" ref="O26">_xlfn.XLOOKUP(O$1,'Copy of PY1 Data(H)'!$A$1:$CZ$1,_xlfn.XLOOKUP($A26,'Copy of PY1 Data(H)'!$A$1:$A$288,'Copy of PY1 Data(H)'!$A$1:$CZ$288))</f>
        <v>210519</v>
      </c>
      <c r="P26" s="180" cm="1">
        <f t="array" ref="P26">_xlfn.XLOOKUP(P$1,'Copy of PY1 Data(H)'!$A$1:$CZ$1,_xlfn.XLOOKUP($A26,'Copy of PY1 Data(H)'!$A$1:$A$288,'Copy of PY1 Data(H)'!$A$1:$CZ$288))</f>
        <v>590</v>
      </c>
      <c r="Q26" s="180" cm="1">
        <f t="array" ref="Q26">_xlfn.XLOOKUP(Q$1,'Copy of PY1 Data(H)'!$A$1:$CZ$1,_xlfn.XLOOKUP($A26,'Copy of PY1 Data(H)'!$A$1:$A$288,'Copy of PY1 Data(H)'!$A$1:$CZ$288))</f>
        <v>10310804</v>
      </c>
      <c r="R26" s="180" cm="1">
        <f t="array" ref="R26">_xlfn.XLOOKUP(R$1,'Copy of PY1 Data(H)'!$A$1:$CZ$1,_xlfn.XLOOKUP($A26,'Copy of PY1 Data(H)'!$A$1:$A$288,'Copy of PY1 Data(H)'!$A$1:$CZ$288))</f>
        <v>68427</v>
      </c>
      <c r="S26" s="180" cm="1">
        <f t="array" ref="S26">_xlfn.XLOOKUP(S$1,'Copy of PY1 Data(H)'!$A$1:$CZ$1,_xlfn.XLOOKUP($A26,'Copy of PY1 Data(H)'!$A$1:$A$288,'Copy of PY1 Data(H)'!$A$1:$CZ$288))</f>
        <v>0</v>
      </c>
      <c r="T26" s="180" cm="1">
        <f t="array" ref="T26">_xlfn.XLOOKUP(T$1,'Copy of PY1 Data(H)'!$A$1:$CZ$1,_xlfn.XLOOKUP($A26,'Copy of PY1 Data(H)'!$A$1:$A$288,'Copy of PY1 Data(H)'!$A$1:$CZ$288))</f>
        <v>6232685</v>
      </c>
      <c r="U26" s="180" cm="1">
        <f t="array" ref="U26">_xlfn.XLOOKUP(U$1,'Copy of PY1 Data(H)'!$A$1:$CZ$1,_xlfn.XLOOKUP($A26,'Copy of PY1 Data(H)'!$A$1:$A$288,'Copy of PY1 Data(H)'!$A$1:$CZ$288))</f>
        <v>2066960</v>
      </c>
      <c r="V26" s="180" cm="1">
        <f t="array" ref="V26">_xlfn.XLOOKUP(V$1,'Copy of PY1 Data(H)'!$A$1:$CZ$1,_xlfn.XLOOKUP($A26,'Copy of PY1 Data(H)'!$A$1:$A$288,'Copy of PY1 Data(H)'!$A$1:$CZ$288))</f>
        <v>7703971</v>
      </c>
      <c r="W26" s="180" cm="1">
        <f t="array" ref="W26">_xlfn.XLOOKUP(W$1,'Copy of PY1 Data(H)'!$A$1:$CZ$1,_xlfn.XLOOKUP($A26,'Copy of PY1 Data(H)'!$A$1:$A$288,'Copy of PY1 Data(H)'!$A$1:$CZ$288))</f>
        <v>2720674</v>
      </c>
      <c r="X26" s="180" cm="1">
        <f t="array" ref="X26">_xlfn.XLOOKUP(X$1,'Copy of PY1 Data(H)'!$A$1:$CZ$1,_xlfn.XLOOKUP($A26,'Copy of PY1 Data(H)'!$A$1:$A$288,'Copy of PY1 Data(H)'!$A$1:$CZ$288))</f>
        <v>0</v>
      </c>
      <c r="Y26" s="180" cm="1">
        <f t="array" ref="Y26">_xlfn.XLOOKUP(Y$1,'Copy of PY1 Data(H)'!$A$1:$CZ$1,_xlfn.XLOOKUP($A26,'Copy of PY1 Data(H)'!$A$1:$A$288,'Copy of PY1 Data(H)'!$A$1:$CZ$288))</f>
        <v>817564</v>
      </c>
      <c r="Z26" s="180" cm="1">
        <f t="array" ref="Z26">_xlfn.XLOOKUP(Z$1,'Copy of PY1 Data(H)'!$A$1:$CZ$1,_xlfn.XLOOKUP($A26,'Copy of PY1 Data(H)'!$A$1:$A$288,'Copy of PY1 Data(H)'!$A$1:$CZ$288))</f>
        <v>108317</v>
      </c>
      <c r="AA26" s="180" cm="1">
        <f t="array" ref="AA26">_xlfn.XLOOKUP(AA$1,'Copy of PY1 Data(H)'!$A$1:$CZ$1,_xlfn.XLOOKUP($A26,'Copy of PY1 Data(H)'!$A$1:$A$288,'Copy of PY1 Data(H)'!$A$1:$CZ$288))</f>
        <v>1017307</v>
      </c>
      <c r="AB26" s="180" cm="1">
        <f t="array" ref="AB26">_xlfn.XLOOKUP(AB$1,'Copy of PY1 Data(H)'!$A$1:$CZ$1,_xlfn.XLOOKUP($A26,'Copy of PY1 Data(H)'!$A$1:$A$288,'Copy of PY1 Data(H)'!$A$1:$CZ$288))</f>
        <v>669426</v>
      </c>
      <c r="AC26" s="180" cm="1">
        <f t="array" ref="AC26">_xlfn.XLOOKUP(AC$1,'Copy of PY1 Data(H)'!$A$1:$CZ$1,_xlfn.XLOOKUP($A26,'Copy of PY1 Data(H)'!$A$1:$A$288,'Copy of PY1 Data(H)'!$A$1:$CZ$288))</f>
        <v>34296</v>
      </c>
      <c r="AD26" s="180" cm="1">
        <f t="array" ref="AD26">_xlfn.XLOOKUP(AD$1,'Copy of PY1 Data(H)'!$A$1:$CZ$1,_xlfn.XLOOKUP($A26,'Copy of PY1 Data(H)'!$A$1:$A$288,'Copy of PY1 Data(H)'!$A$1:$CZ$288))</f>
        <v>318638</v>
      </c>
      <c r="AE26" s="180" cm="1">
        <f t="array" ref="AE26">_xlfn.XLOOKUP(AE$1,'Copy of PY1 Data(H)'!$A$1:$CZ$1,_xlfn.XLOOKUP($A26,'Copy of PY1 Data(H)'!$A$1:$A$288,'Copy of PY1 Data(H)'!$A$1:$CZ$288))</f>
        <v>30872</v>
      </c>
      <c r="AF26" s="180" cm="1">
        <f t="array" ref="AF26">_xlfn.XLOOKUP(AF$1,'Copy of PY1 Data(H)'!$A$1:$CZ$1,_xlfn.XLOOKUP($A26,'Copy of PY1 Data(H)'!$A$1:$A$288,'Copy of PY1 Data(H)'!$A$1:$CZ$288))</f>
        <v>457203</v>
      </c>
      <c r="AG26" s="180" cm="1">
        <f t="array" ref="AG26">_xlfn.XLOOKUP(AG$1,'Copy of PY1 Data(H)'!$A$1:$CZ$1,_xlfn.XLOOKUP($A26,'Copy of PY1 Data(H)'!$A$1:$A$288,'Copy of PY1 Data(H)'!$A$1:$CZ$288))</f>
        <v>869477</v>
      </c>
      <c r="AH26" s="180" cm="1">
        <f t="array" ref="AH26">_xlfn.XLOOKUP(AH$1,'Copy of PY1 Data(H)'!$A$1:$CZ$1,_xlfn.XLOOKUP($A26,'Copy of PY1 Data(H)'!$A$1:$A$288,'Copy of PY1 Data(H)'!$A$1:$CZ$288))</f>
        <v>4226</v>
      </c>
      <c r="AI26" s="180" cm="1">
        <f t="array" ref="AI26">_xlfn.XLOOKUP(AI$1,'Copy of PY1 Data(H)'!$A$1:$CZ$1,_xlfn.XLOOKUP($A26,'Copy of PY1 Data(H)'!$A$1:$A$288,'Copy of PY1 Data(H)'!$A$1:$CZ$288))</f>
        <v>2016749</v>
      </c>
      <c r="AJ26" s="180" cm="1">
        <f t="array" ref="AJ26">_xlfn.XLOOKUP(AJ$1,'Copy of PY1 Data(H)'!$A$1:$CZ$1,_xlfn.XLOOKUP($A26,'Copy of PY1 Data(H)'!$A$1:$A$288,'Copy of PY1 Data(H)'!$A$1:$CZ$288))</f>
        <v>6255</v>
      </c>
      <c r="AK26" s="180" cm="1">
        <f t="array" ref="AK26">_xlfn.XLOOKUP(AK$1,'Copy of PY1 Data(H)'!$A$1:$CZ$1,_xlfn.XLOOKUP($A26,'Copy of PY1 Data(H)'!$A$1:$A$288,'Copy of PY1 Data(H)'!$A$1:$CZ$288))</f>
        <v>0</v>
      </c>
      <c r="AL26" s="180" cm="1">
        <f t="array" ref="AL26">_xlfn.XLOOKUP(AL$1,'Copy of PY1 Data(H)'!$A$1:$CZ$1,_xlfn.XLOOKUP($A26,'Copy of PY1 Data(H)'!$A$1:$A$288,'Copy of PY1 Data(H)'!$A$1:$CZ$288))</f>
        <v>0</v>
      </c>
      <c r="AM26" s="180" cm="1">
        <f t="array" ref="AM26">_xlfn.XLOOKUP(AM$1,'Copy of PY1 Data(H)'!$A$1:$CZ$1,_xlfn.XLOOKUP($A26,'Copy of PY1 Data(H)'!$A$1:$A$288,'Copy of PY1 Data(H)'!$A$1:$CZ$288))</f>
        <v>1701593</v>
      </c>
      <c r="AN26" s="180" cm="1">
        <f t="array" ref="AN26">_xlfn.XLOOKUP(AN$1,'Copy of PY1 Data(H)'!$A$1:$CZ$1,_xlfn.XLOOKUP($A26,'Copy of PY1 Data(H)'!$A$1:$A$288,'Copy of PY1 Data(H)'!$A$1:$CZ$288))</f>
        <v>49079</v>
      </c>
      <c r="AO26" s="180" cm="1">
        <f t="array" ref="AO26">_xlfn.XLOOKUP(AO$1,'Copy of PY1 Data(H)'!$A$1:$CZ$1,_xlfn.XLOOKUP($A26,'Copy of PY1 Data(H)'!$A$1:$A$288,'Copy of PY1 Data(H)'!$A$1:$CZ$288))</f>
        <v>968</v>
      </c>
      <c r="AP26" s="180" cm="1">
        <f t="array" ref="AP26">_xlfn.XLOOKUP(AP$1,'Copy of PY1 Data(H)'!$A$1:$CZ$1,_xlfn.XLOOKUP($A26,'Copy of PY1 Data(H)'!$A$1:$A$288,'Copy of PY1 Data(H)'!$A$1:$CZ$288))</f>
        <v>10456</v>
      </c>
      <c r="AQ26" s="180" cm="1">
        <f t="array" ref="AQ26">_xlfn.XLOOKUP(AQ$1,'Copy of PY1 Data(H)'!$A$1:$CZ$1,_xlfn.XLOOKUP($A26,'Copy of PY1 Data(H)'!$A$1:$A$288,'Copy of PY1 Data(H)'!$A$1:$CZ$288))</f>
        <v>1184587</v>
      </c>
      <c r="AR26" s="180" cm="1">
        <f t="array" ref="AR26">_xlfn.XLOOKUP(AR$1,'Copy of PY1 Data(H)'!$A$1:$CZ$1,_xlfn.XLOOKUP($A26,'Copy of PY1 Data(H)'!$A$1:$A$288,'Copy of PY1 Data(H)'!$A$1:$CZ$288))</f>
        <v>462813</v>
      </c>
      <c r="AS26" s="180" cm="1">
        <f t="array" ref="AS26">_xlfn.XLOOKUP(AS$1,'Copy of PY1 Data(H)'!$A$1:$CZ$1,_xlfn.XLOOKUP($A26,'Copy of PY1 Data(H)'!$A$1:$A$288,'Copy of PY1 Data(H)'!$A$1:$CZ$288))</f>
        <v>261</v>
      </c>
      <c r="AT26" s="180" cm="1">
        <f t="array" ref="AT26">_xlfn.XLOOKUP(AT$1,'Copy of PY1 Data(H)'!$A$1:$CZ$1,_xlfn.XLOOKUP($A26,'Copy of PY1 Data(H)'!$A$1:$A$288,'Copy of PY1 Data(H)'!$A$1:$CZ$288))</f>
        <v>164265</v>
      </c>
      <c r="AU26" s="180" cm="1">
        <f t="array" ref="AU26">_xlfn.XLOOKUP(AU$1,'Copy of PY1 Data(H)'!$A$1:$CZ$1,_xlfn.XLOOKUP($A26,'Copy of PY1 Data(H)'!$A$1:$A$288,'Copy of PY1 Data(H)'!$A$1:$CZ$288))</f>
        <v>0</v>
      </c>
      <c r="AV26" s="180" cm="1">
        <f t="array" ref="AV26">_xlfn.XLOOKUP(AV$1,'Copy of PY1 Data(H)'!$A$1:$CZ$1,_xlfn.XLOOKUP($A26,'Copy of PY1 Data(H)'!$A$1:$A$288,'Copy of PY1 Data(H)'!$A$1:$CZ$288))</f>
        <v>2475519</v>
      </c>
      <c r="AW26" s="180" cm="1">
        <f t="array" ref="AW26">_xlfn.XLOOKUP(AW$1,'Copy of PY1 Data(H)'!$A$1:$CZ$1,_xlfn.XLOOKUP($A26,'Copy of PY1 Data(H)'!$A$1:$A$288,'Copy of PY1 Data(H)'!$A$1:$CZ$288))</f>
        <v>47367</v>
      </c>
      <c r="AX26" s="180" cm="1">
        <f t="array" ref="AX26">_xlfn.XLOOKUP(AX$1,'Copy of PY1 Data(H)'!$A$1:$CZ$1,_xlfn.XLOOKUP($A26,'Copy of PY1 Data(H)'!$A$1:$A$288,'Copy of PY1 Data(H)'!$A$1:$CZ$288))</f>
        <v>191248</v>
      </c>
      <c r="AY26" s="180" cm="1">
        <f t="array" ref="AY26">_xlfn.XLOOKUP(AY$1,'Copy of PY1 Data(H)'!$A$1:$CZ$1,_xlfn.XLOOKUP($A26,'Copy of PY1 Data(H)'!$A$1:$A$288,'Copy of PY1 Data(H)'!$A$1:$CZ$288))</f>
        <v>3616172</v>
      </c>
      <c r="AZ26" s="180" cm="1">
        <f t="array" ref="AZ26">_xlfn.XLOOKUP(AZ$1,'Copy of PY1 Data(H)'!$A$1:$CZ$1,_xlfn.XLOOKUP($A26,'Copy of PY1 Data(H)'!$A$1:$A$288,'Copy of PY1 Data(H)'!$A$1:$CZ$288))</f>
        <v>54011</v>
      </c>
      <c r="BA26" s="180" cm="1">
        <f t="array" ref="BA26">_xlfn.XLOOKUP(BA$1,'Copy of PY1 Data(H)'!$A$1:$CZ$1,_xlfn.XLOOKUP($A26,'Copy of PY1 Data(H)'!$A$1:$A$288,'Copy of PY1 Data(H)'!$A$1:$CZ$288))</f>
        <v>128805</v>
      </c>
      <c r="BB26" s="180" cm="1">
        <f t="array" ref="BB26">_xlfn.XLOOKUP(BB$1,'Copy of PY1 Data(H)'!$A$1:$CZ$1,_xlfn.XLOOKUP($A26,'Copy of PY1 Data(H)'!$A$1:$A$288,'Copy of PY1 Data(H)'!$A$1:$CZ$288))</f>
        <v>0</v>
      </c>
      <c r="BC26" s="180" cm="1">
        <f t="array" ref="BC26">_xlfn.XLOOKUP(BC$1,'Copy of PY1 Data(H)'!$A$1:$CZ$1,_xlfn.XLOOKUP($A26,'Copy of PY1 Data(H)'!$A$1:$A$288,'Copy of PY1 Data(H)'!$A$1:$CZ$288))</f>
        <v>26305</v>
      </c>
      <c r="BD26" s="180" cm="1">
        <f t="array" ref="BD26">_xlfn.XLOOKUP(BD$1,'Copy of PY1 Data(H)'!$A$1:$CZ$1,_xlfn.XLOOKUP($A26,'Copy of PY1 Data(H)'!$A$1:$A$288,'Copy of PY1 Data(H)'!$A$1:$CZ$288))</f>
        <v>2413513</v>
      </c>
      <c r="BE26" s="180" cm="1">
        <f t="array" ref="BE26">_xlfn.XLOOKUP(BE$1,'Copy of PY1 Data(H)'!$A$1:$CZ$1,_xlfn.XLOOKUP($A26,'Copy of PY1 Data(H)'!$A$1:$A$288,'Copy of PY1 Data(H)'!$A$1:$CZ$288))</f>
        <v>24237</v>
      </c>
      <c r="BF26" s="180" cm="1">
        <f t="array" ref="BF26">_xlfn.XLOOKUP(BF$1,'Copy of PY1 Data(H)'!$A$1:$CZ$1,_xlfn.XLOOKUP($A26,'Copy of PY1 Data(H)'!$A$1:$A$288,'Copy of PY1 Data(H)'!$A$1:$CZ$288))</f>
        <v>63148</v>
      </c>
      <c r="BG26" s="180" cm="1">
        <f t="array" ref="BG26">_xlfn.XLOOKUP(BG$1,'Copy of PY1 Data(H)'!$A$1:$CZ$1,_xlfn.XLOOKUP($A26,'Copy of PY1 Data(H)'!$A$1:$A$288,'Copy of PY1 Data(H)'!$A$1:$CZ$288))</f>
        <v>0</v>
      </c>
      <c r="BH26" s="180" cm="1">
        <f t="array" ref="BH26">_xlfn.XLOOKUP(BH$1,'Copy of PY1 Data(H)'!$A$1:$CZ$1,_xlfn.XLOOKUP($A26,'Copy of PY1 Data(H)'!$A$1:$A$288,'Copy of PY1 Data(H)'!$A$1:$CZ$288))</f>
        <v>0</v>
      </c>
      <c r="BI26" s="180" cm="1">
        <f t="array" ref="BI26">_xlfn.XLOOKUP(BI$1,'Copy of PY1 Data(H)'!$A$1:$CZ$1,_xlfn.XLOOKUP($A26,'Copy of PY1 Data(H)'!$A$1:$A$288,'Copy of PY1 Data(H)'!$A$1:$CZ$288))</f>
        <v>33099</v>
      </c>
      <c r="BJ26" s="180" cm="1">
        <f t="array" ref="BJ26">_xlfn.XLOOKUP(BJ$1,'Copy of PY1 Data(H)'!$A$1:$CZ$1,_xlfn.XLOOKUP($A26,'Copy of PY1 Data(H)'!$A$1:$A$288,'Copy of PY1 Data(H)'!$A$1:$CZ$288))</f>
        <v>5316</v>
      </c>
      <c r="BK26" s="180" cm="1">
        <f t="array" ref="BK26">_xlfn.XLOOKUP(BK$1,'Copy of PY1 Data(H)'!$A$1:$CZ$1,_xlfn.XLOOKUP($A26,'Copy of PY1 Data(H)'!$A$1:$A$288,'Copy of PY1 Data(H)'!$A$1:$CZ$288))</f>
        <v>599247</v>
      </c>
      <c r="BL26" s="180" cm="1">
        <f t="array" ref="BL26">_xlfn.XLOOKUP(BL$1,'Copy of PY1 Data(H)'!$A$1:$CZ$1,_xlfn.XLOOKUP($A26,'Copy of PY1 Data(H)'!$A$1:$A$288,'Copy of PY1 Data(H)'!$A$1:$CZ$288))</f>
        <v>0</v>
      </c>
      <c r="BM26" s="180" cm="1">
        <f t="array" ref="BM26">_xlfn.XLOOKUP(BM$1,'Copy of PY1 Data(H)'!$A$1:$CZ$1,_xlfn.XLOOKUP($A26,'Copy of PY1 Data(H)'!$A$1:$A$288,'Copy of PY1 Data(H)'!$A$1:$CZ$288))</f>
        <v>444250</v>
      </c>
      <c r="BN26" s="180" cm="1">
        <f t="array" ref="BN26">_xlfn.XLOOKUP(BN$1,'Copy of PY1 Data(H)'!$A$1:$CZ$1,_xlfn.XLOOKUP($A26,'Copy of PY1 Data(H)'!$A$1:$A$288,'Copy of PY1 Data(H)'!$A$1:$CZ$288))</f>
        <v>895349</v>
      </c>
      <c r="BO26" s="180" cm="1">
        <f t="array" ref="BO26">_xlfn.XLOOKUP(BO$1,'Copy of PY1 Data(H)'!$A$1:$CZ$1,_xlfn.XLOOKUP($A26,'Copy of PY1 Data(H)'!$A$1:$A$288,'Copy of PY1 Data(H)'!$A$1:$CZ$288))</f>
        <v>268537</v>
      </c>
      <c r="BP26" s="180" cm="1">
        <f t="array" ref="BP26">_xlfn.XLOOKUP(BP$1,'Copy of PY1 Data(H)'!$A$1:$CZ$1,_xlfn.XLOOKUP($A26,'Copy of PY1 Data(H)'!$A$1:$A$288,'Copy of PY1 Data(H)'!$A$1:$CZ$288))</f>
        <v>31364</v>
      </c>
      <c r="BQ26" s="180" cm="1">
        <f t="array" ref="BQ26">_xlfn.XLOOKUP(BQ$1,'Copy of PY1 Data(H)'!$A$1:$CZ$1,_xlfn.XLOOKUP($A26,'Copy of PY1 Data(H)'!$A$1:$A$288,'Copy of PY1 Data(H)'!$A$1:$CZ$288))</f>
        <v>1505250</v>
      </c>
      <c r="BR26" s="180" cm="1">
        <f t="array" ref="BR26">_xlfn.XLOOKUP(BR$1,'Copy of PY1 Data(H)'!$A$1:$CZ$1,_xlfn.XLOOKUP($A26,'Copy of PY1 Data(H)'!$A$1:$A$288,'Copy of PY1 Data(H)'!$A$1:$CZ$288))</f>
        <v>151298</v>
      </c>
      <c r="BS26" s="180" cm="1">
        <f t="array" ref="BS26">_xlfn.XLOOKUP(BS$1,'Copy of PY1 Data(H)'!$A$1:$CZ$1,_xlfn.XLOOKUP($A26,'Copy of PY1 Data(H)'!$A$1:$A$288,'Copy of PY1 Data(H)'!$A$1:$CZ$288))</f>
        <v>927828</v>
      </c>
      <c r="BT26" s="180" cm="1">
        <f t="array" ref="BT26">_xlfn.XLOOKUP(BT$1,'Copy of PY1 Data(H)'!$A$1:$CZ$1,_xlfn.XLOOKUP($A26,'Copy of PY1 Data(H)'!$A$1:$A$288,'Copy of PY1 Data(H)'!$A$1:$CZ$288))</f>
        <v>128588</v>
      </c>
      <c r="BU26" s="180" cm="1">
        <f t="array" ref="BU26">_xlfn.XLOOKUP(BU$1,'Copy of PY1 Data(H)'!$A$1:$CZ$1,_xlfn.XLOOKUP($A26,'Copy of PY1 Data(H)'!$A$1:$A$288,'Copy of PY1 Data(H)'!$A$1:$CZ$288))</f>
        <v>721009</v>
      </c>
      <c r="BV26" s="180" cm="1">
        <f t="array" ref="BV26">_xlfn.XLOOKUP(BV$1,'Copy of PY1 Data(H)'!$A$1:$CZ$1,_xlfn.XLOOKUP($A26,'Copy of PY1 Data(H)'!$A$1:$A$288,'Copy of PY1 Data(H)'!$A$1:$CZ$288))</f>
        <v>87344</v>
      </c>
      <c r="BW26" s="180" cm="1">
        <f t="array" ref="BW26">_xlfn.XLOOKUP(BW$1,'Copy of PY1 Data(H)'!$A$1:$CZ$1,_xlfn.XLOOKUP($A26,'Copy of PY1 Data(H)'!$A$1:$A$288,'Copy of PY1 Data(H)'!$A$1:$CZ$288))</f>
        <v>0</v>
      </c>
      <c r="BX26" s="180" cm="1">
        <f t="array" ref="BX26">_xlfn.XLOOKUP(BX$1,'Copy of PY1 Data(H)'!$A$1:$CZ$1,_xlfn.XLOOKUP($A26,'Copy of PY1 Data(H)'!$A$1:$A$288,'Copy of PY1 Data(H)'!$A$1:$CZ$288))</f>
        <v>47123</v>
      </c>
      <c r="BY26" s="180" cm="1">
        <f t="array" ref="BY26">_xlfn.XLOOKUP(BY$1,'Copy of PY1 Data(H)'!$A$1:$CZ$1,_xlfn.XLOOKUP($A26,'Copy of PY1 Data(H)'!$A$1:$A$288,'Copy of PY1 Data(H)'!$A$1:$CZ$288))</f>
        <v>0</v>
      </c>
      <c r="BZ26" s="180" cm="1">
        <f t="array" ref="BZ26">_xlfn.XLOOKUP(BZ$1,'Copy of PY1 Data(H)'!$A$1:$CZ$1,_xlfn.XLOOKUP($A26,'Copy of PY1 Data(H)'!$A$1:$A$288,'Copy of PY1 Data(H)'!$A$1:$CZ$288))</f>
        <v>0</v>
      </c>
      <c r="CA26" s="180" cm="1">
        <f t="array" ref="CA26">_xlfn.XLOOKUP(CA$1,'Copy of PY1 Data(H)'!$A$1:$CZ$1,_xlfn.XLOOKUP($A26,'Copy of PY1 Data(H)'!$A$1:$A$288,'Copy of PY1 Data(H)'!$A$1:$CZ$288))</f>
        <v>20593</v>
      </c>
      <c r="CB26" s="180" cm="1">
        <f t="array" ref="CB26">_xlfn.XLOOKUP(CB$1,'Copy of PY1 Data(H)'!$A$1:$CZ$1,_xlfn.XLOOKUP($A26,'Copy of PY1 Data(H)'!$A$1:$A$288,'Copy of PY1 Data(H)'!$A$1:$CZ$288))</f>
        <v>190666</v>
      </c>
      <c r="CC26" s="180" cm="1">
        <f t="array" ref="CC26">_xlfn.XLOOKUP(CC$1,'Copy of PY1 Data(H)'!$A$1:$CZ$1,_xlfn.XLOOKUP($A26,'Copy of PY1 Data(H)'!$A$1:$A$288,'Copy of PY1 Data(H)'!$A$1:$CZ$288))</f>
        <v>0</v>
      </c>
      <c r="CD26" s="180" cm="1">
        <f t="array" ref="CD26">_xlfn.XLOOKUP(CD$1,'Copy of PY1 Data(H)'!$A$1:$CZ$1,_xlfn.XLOOKUP($A26,'Copy of PY1 Data(H)'!$A$1:$A$288,'Copy of PY1 Data(H)'!$A$1:$CZ$288))</f>
        <v>0</v>
      </c>
    </row>
    <row r="27" spans="1:82" s="635" customFormat="1" x14ac:dyDescent="0.3">
      <c r="A27" s="635">
        <v>504</v>
      </c>
      <c r="B27" s="180"/>
      <c r="C27" s="180"/>
      <c r="D27" s="180" cm="1">
        <f t="array" ref="D27">_xlfn.XLOOKUP(D$1,'Copy of PY1 Data(H)'!$A$1:$CZ$1,_xlfn.XLOOKUP($A27,'Copy of PY1 Data(H)'!$A$1:$A$288,'Copy of PY1 Data(H)'!$A$1:$CZ$288))</f>
        <v>0</v>
      </c>
      <c r="E27" s="180" cm="1">
        <f t="array" ref="E27">_xlfn.XLOOKUP(E$1,'Copy of PY1 Data(H)'!$A$1:$CZ$1,_xlfn.XLOOKUP($A27,'Copy of PY1 Data(H)'!$A$1:$A$288,'Copy of PY1 Data(H)'!$A$1:$CZ$288))</f>
        <v>5893</v>
      </c>
      <c r="F27" s="180" cm="1">
        <f t="array" ref="F27">_xlfn.XLOOKUP(F$1,'Copy of PY1 Data(H)'!$A$1:$CZ$1,_xlfn.XLOOKUP($A27,'Copy of PY1 Data(H)'!$A$1:$A$288,'Copy of PY1 Data(H)'!$A$1:$CZ$288))</f>
        <v>0</v>
      </c>
      <c r="G27" s="180" cm="1">
        <f t="array" ref="G27">_xlfn.XLOOKUP(G$1,'Copy of PY1 Data(H)'!$A$1:$CZ$1,_xlfn.XLOOKUP($A27,'Copy of PY1 Data(H)'!$A$1:$A$288,'Copy of PY1 Data(H)'!$A$1:$CZ$288))</f>
        <v>88817</v>
      </c>
      <c r="H27" s="180" cm="1">
        <f t="array" ref="H27">_xlfn.XLOOKUP(H$1,'Copy of PY1 Data(H)'!$A$1:$CZ$1,_xlfn.XLOOKUP($A27,'Copy of PY1 Data(H)'!$A$1:$A$288,'Copy of PY1 Data(H)'!$A$1:$CZ$288))</f>
        <v>0</v>
      </c>
      <c r="I27" s="180" cm="1">
        <f t="array" ref="I27">_xlfn.XLOOKUP(I$1,'Copy of PY1 Data(H)'!$A$1:$CZ$1,_xlfn.XLOOKUP($A27,'Copy of PY1 Data(H)'!$A$1:$A$288,'Copy of PY1 Data(H)'!$A$1:$CZ$288))</f>
        <v>37416</v>
      </c>
      <c r="J27" s="180" cm="1">
        <f t="array" ref="J27">_xlfn.XLOOKUP(J$1,'Copy of PY1 Data(H)'!$A$1:$CZ$1,_xlfn.XLOOKUP($A27,'Copy of PY1 Data(H)'!$A$1:$A$288,'Copy of PY1 Data(H)'!$A$1:$CZ$288))</f>
        <v>0</v>
      </c>
      <c r="K27" s="180" cm="1">
        <f t="array" ref="K27">_xlfn.XLOOKUP(K$1,'Copy of PY1 Data(H)'!$A$1:$CZ$1,_xlfn.XLOOKUP($A27,'Copy of PY1 Data(H)'!$A$1:$A$288,'Copy of PY1 Data(H)'!$A$1:$CZ$288))</f>
        <v>0</v>
      </c>
      <c r="L27" s="180" cm="1">
        <f t="array" ref="L27">_xlfn.XLOOKUP(L$1,'Copy of PY1 Data(H)'!$A$1:$CZ$1,_xlfn.XLOOKUP($A27,'Copy of PY1 Data(H)'!$A$1:$A$288,'Copy of PY1 Data(H)'!$A$1:$CZ$288))</f>
        <v>31832</v>
      </c>
      <c r="M27" s="180" cm="1">
        <f t="array" ref="M27">_xlfn.XLOOKUP(M$1,'Copy of PY1 Data(H)'!$A$1:$CZ$1,_xlfn.XLOOKUP($A27,'Copy of PY1 Data(H)'!$A$1:$A$288,'Copy of PY1 Data(H)'!$A$1:$CZ$288))</f>
        <v>1653499</v>
      </c>
      <c r="N27" s="180" cm="1">
        <f t="array" ref="N27">_xlfn.XLOOKUP(N$1,'Copy of PY1 Data(H)'!$A$1:$CZ$1,_xlfn.XLOOKUP($A27,'Copy of PY1 Data(H)'!$A$1:$A$288,'Copy of PY1 Data(H)'!$A$1:$CZ$288))</f>
        <v>0</v>
      </c>
      <c r="O27" s="180" cm="1">
        <f t="array" ref="O27">_xlfn.XLOOKUP(O$1,'Copy of PY1 Data(H)'!$A$1:$CZ$1,_xlfn.XLOOKUP($A27,'Copy of PY1 Data(H)'!$A$1:$A$288,'Copy of PY1 Data(H)'!$A$1:$CZ$288))</f>
        <v>672700</v>
      </c>
      <c r="P27" s="180" cm="1">
        <f t="array" ref="P27">_xlfn.XLOOKUP(P$1,'Copy of PY1 Data(H)'!$A$1:$CZ$1,_xlfn.XLOOKUP($A27,'Copy of PY1 Data(H)'!$A$1:$A$288,'Copy of PY1 Data(H)'!$A$1:$CZ$288))</f>
        <v>0</v>
      </c>
      <c r="Q27" s="180" cm="1">
        <f t="array" ref="Q27">_xlfn.XLOOKUP(Q$1,'Copy of PY1 Data(H)'!$A$1:$CZ$1,_xlfn.XLOOKUP($A27,'Copy of PY1 Data(H)'!$A$1:$A$288,'Copy of PY1 Data(H)'!$A$1:$CZ$288))</f>
        <v>2259127</v>
      </c>
      <c r="R27" s="180" cm="1">
        <f t="array" ref="R27">_xlfn.XLOOKUP(R$1,'Copy of PY1 Data(H)'!$A$1:$CZ$1,_xlfn.XLOOKUP($A27,'Copy of PY1 Data(H)'!$A$1:$A$288,'Copy of PY1 Data(H)'!$A$1:$CZ$288))</f>
        <v>257147</v>
      </c>
      <c r="S27" s="180" cm="1">
        <f t="array" ref="S27">_xlfn.XLOOKUP(S$1,'Copy of PY1 Data(H)'!$A$1:$CZ$1,_xlfn.XLOOKUP($A27,'Copy of PY1 Data(H)'!$A$1:$A$288,'Copy of PY1 Data(H)'!$A$1:$CZ$288))</f>
        <v>5125</v>
      </c>
      <c r="T27" s="180" cm="1">
        <f t="array" ref="T27">_xlfn.XLOOKUP(T$1,'Copy of PY1 Data(H)'!$A$1:$CZ$1,_xlfn.XLOOKUP($A27,'Copy of PY1 Data(H)'!$A$1:$A$288,'Copy of PY1 Data(H)'!$A$1:$CZ$288))</f>
        <v>9928075</v>
      </c>
      <c r="U27" s="180" cm="1">
        <f t="array" ref="U27">_xlfn.XLOOKUP(U$1,'Copy of PY1 Data(H)'!$A$1:$CZ$1,_xlfn.XLOOKUP($A27,'Copy of PY1 Data(H)'!$A$1:$A$288,'Copy of PY1 Data(H)'!$A$1:$CZ$288))</f>
        <v>1955541</v>
      </c>
      <c r="V27" s="180" cm="1">
        <f t="array" ref="V27">_xlfn.XLOOKUP(V$1,'Copy of PY1 Data(H)'!$A$1:$CZ$1,_xlfn.XLOOKUP($A27,'Copy of PY1 Data(H)'!$A$1:$A$288,'Copy of PY1 Data(H)'!$A$1:$CZ$288))</f>
        <v>1656870</v>
      </c>
      <c r="W27" s="180" cm="1">
        <f t="array" ref="W27">_xlfn.XLOOKUP(W$1,'Copy of PY1 Data(H)'!$A$1:$CZ$1,_xlfn.XLOOKUP($A27,'Copy of PY1 Data(H)'!$A$1:$A$288,'Copy of PY1 Data(H)'!$A$1:$CZ$288))</f>
        <v>1174575</v>
      </c>
      <c r="X27" s="180" cm="1">
        <f t="array" ref="X27">_xlfn.XLOOKUP(X$1,'Copy of PY1 Data(H)'!$A$1:$CZ$1,_xlfn.XLOOKUP($A27,'Copy of PY1 Data(H)'!$A$1:$A$288,'Copy of PY1 Data(H)'!$A$1:$CZ$288))</f>
        <v>0</v>
      </c>
      <c r="Y27" s="180" cm="1">
        <f t="array" ref="Y27">_xlfn.XLOOKUP(Y$1,'Copy of PY1 Data(H)'!$A$1:$CZ$1,_xlfn.XLOOKUP($A27,'Copy of PY1 Data(H)'!$A$1:$A$288,'Copy of PY1 Data(H)'!$A$1:$CZ$288))</f>
        <v>953544</v>
      </c>
      <c r="Z27" s="180" cm="1">
        <f t="array" ref="Z27">_xlfn.XLOOKUP(Z$1,'Copy of PY1 Data(H)'!$A$1:$CZ$1,_xlfn.XLOOKUP($A27,'Copy of PY1 Data(H)'!$A$1:$A$288,'Copy of PY1 Data(H)'!$A$1:$CZ$288))</f>
        <v>79142</v>
      </c>
      <c r="AA27" s="180" cm="1">
        <f t="array" ref="AA27">_xlfn.XLOOKUP(AA$1,'Copy of PY1 Data(H)'!$A$1:$CZ$1,_xlfn.XLOOKUP($A27,'Copy of PY1 Data(H)'!$A$1:$A$288,'Copy of PY1 Data(H)'!$A$1:$CZ$288))</f>
        <v>168901</v>
      </c>
      <c r="AB27" s="180" cm="1">
        <f t="array" ref="AB27">_xlfn.XLOOKUP(AB$1,'Copy of PY1 Data(H)'!$A$1:$CZ$1,_xlfn.XLOOKUP($A27,'Copy of PY1 Data(H)'!$A$1:$A$288,'Copy of PY1 Data(H)'!$A$1:$CZ$288))</f>
        <v>128278</v>
      </c>
      <c r="AC27" s="180" cm="1">
        <f t="array" ref="AC27">_xlfn.XLOOKUP(AC$1,'Copy of PY1 Data(H)'!$A$1:$CZ$1,_xlfn.XLOOKUP($A27,'Copy of PY1 Data(H)'!$A$1:$A$288,'Copy of PY1 Data(H)'!$A$1:$CZ$288))</f>
        <v>818462</v>
      </c>
      <c r="AD27" s="180" cm="1">
        <f t="array" ref="AD27">_xlfn.XLOOKUP(AD$1,'Copy of PY1 Data(H)'!$A$1:$CZ$1,_xlfn.XLOOKUP($A27,'Copy of PY1 Data(H)'!$A$1:$A$288,'Copy of PY1 Data(H)'!$A$1:$CZ$288))</f>
        <v>246524</v>
      </c>
      <c r="AE27" s="180" cm="1">
        <f t="array" ref="AE27">_xlfn.XLOOKUP(AE$1,'Copy of PY1 Data(H)'!$A$1:$CZ$1,_xlfn.XLOOKUP($A27,'Copy of PY1 Data(H)'!$A$1:$A$288,'Copy of PY1 Data(H)'!$A$1:$CZ$288))</f>
        <v>413037</v>
      </c>
      <c r="AF27" s="180" cm="1">
        <f t="array" ref="AF27">_xlfn.XLOOKUP(AF$1,'Copy of PY1 Data(H)'!$A$1:$CZ$1,_xlfn.XLOOKUP($A27,'Copy of PY1 Data(H)'!$A$1:$A$288,'Copy of PY1 Data(H)'!$A$1:$CZ$288))</f>
        <v>852638</v>
      </c>
      <c r="AG27" s="180" cm="1">
        <f t="array" ref="AG27">_xlfn.XLOOKUP(AG$1,'Copy of PY1 Data(H)'!$A$1:$CZ$1,_xlfn.XLOOKUP($A27,'Copy of PY1 Data(H)'!$A$1:$A$288,'Copy of PY1 Data(H)'!$A$1:$CZ$288))</f>
        <v>1185767</v>
      </c>
      <c r="AH27" s="180" cm="1">
        <f t="array" ref="AH27">_xlfn.XLOOKUP(AH$1,'Copy of PY1 Data(H)'!$A$1:$CZ$1,_xlfn.XLOOKUP($A27,'Copy of PY1 Data(H)'!$A$1:$A$288,'Copy of PY1 Data(H)'!$A$1:$CZ$288))</f>
        <v>436334</v>
      </c>
      <c r="AI27" s="180" cm="1">
        <f t="array" ref="AI27">_xlfn.XLOOKUP(AI$1,'Copy of PY1 Data(H)'!$A$1:$CZ$1,_xlfn.XLOOKUP($A27,'Copy of PY1 Data(H)'!$A$1:$A$288,'Copy of PY1 Data(H)'!$A$1:$CZ$288))</f>
        <v>6556008</v>
      </c>
      <c r="AJ27" s="180" cm="1">
        <f t="array" ref="AJ27">_xlfn.XLOOKUP(AJ$1,'Copy of PY1 Data(H)'!$A$1:$CZ$1,_xlfn.XLOOKUP($A27,'Copy of PY1 Data(H)'!$A$1:$A$288,'Copy of PY1 Data(H)'!$A$1:$CZ$288))</f>
        <v>48260</v>
      </c>
      <c r="AK27" s="180" cm="1">
        <f t="array" ref="AK27">_xlfn.XLOOKUP(AK$1,'Copy of PY1 Data(H)'!$A$1:$CZ$1,_xlfn.XLOOKUP($A27,'Copy of PY1 Data(H)'!$A$1:$A$288,'Copy of PY1 Data(H)'!$A$1:$CZ$288))</f>
        <v>0</v>
      </c>
      <c r="AL27" s="180" cm="1">
        <f t="array" ref="AL27">_xlfn.XLOOKUP(AL$1,'Copy of PY1 Data(H)'!$A$1:$CZ$1,_xlfn.XLOOKUP($A27,'Copy of PY1 Data(H)'!$A$1:$A$288,'Copy of PY1 Data(H)'!$A$1:$CZ$288))</f>
        <v>0</v>
      </c>
      <c r="AM27" s="180" cm="1">
        <f t="array" ref="AM27">_xlfn.XLOOKUP(AM$1,'Copy of PY1 Data(H)'!$A$1:$CZ$1,_xlfn.XLOOKUP($A27,'Copy of PY1 Data(H)'!$A$1:$A$288,'Copy of PY1 Data(H)'!$A$1:$CZ$288))</f>
        <v>627208</v>
      </c>
      <c r="AN27" s="180" cm="1">
        <f t="array" ref="AN27">_xlfn.XLOOKUP(AN$1,'Copy of PY1 Data(H)'!$A$1:$CZ$1,_xlfn.XLOOKUP($A27,'Copy of PY1 Data(H)'!$A$1:$A$288,'Copy of PY1 Data(H)'!$A$1:$CZ$288))</f>
        <v>69767</v>
      </c>
      <c r="AO27" s="180" cm="1">
        <f t="array" ref="AO27">_xlfn.XLOOKUP(AO$1,'Copy of PY1 Data(H)'!$A$1:$CZ$1,_xlfn.XLOOKUP($A27,'Copy of PY1 Data(H)'!$A$1:$A$288,'Copy of PY1 Data(H)'!$A$1:$CZ$288))</f>
        <v>0</v>
      </c>
      <c r="AP27" s="180" cm="1">
        <f t="array" ref="AP27">_xlfn.XLOOKUP(AP$1,'Copy of PY1 Data(H)'!$A$1:$CZ$1,_xlfn.XLOOKUP($A27,'Copy of PY1 Data(H)'!$A$1:$A$288,'Copy of PY1 Data(H)'!$A$1:$CZ$288))</f>
        <v>30270</v>
      </c>
      <c r="AQ27" s="180" cm="1">
        <f t="array" ref="AQ27">_xlfn.XLOOKUP(AQ$1,'Copy of PY1 Data(H)'!$A$1:$CZ$1,_xlfn.XLOOKUP($A27,'Copy of PY1 Data(H)'!$A$1:$A$288,'Copy of PY1 Data(H)'!$A$1:$CZ$288))</f>
        <v>1057836</v>
      </c>
      <c r="AR27" s="180" cm="1">
        <f t="array" ref="AR27">_xlfn.XLOOKUP(AR$1,'Copy of PY1 Data(H)'!$A$1:$CZ$1,_xlfn.XLOOKUP($A27,'Copy of PY1 Data(H)'!$A$1:$A$288,'Copy of PY1 Data(H)'!$A$1:$CZ$288))</f>
        <v>585259</v>
      </c>
      <c r="AS27" s="180" cm="1">
        <f t="array" ref="AS27">_xlfn.XLOOKUP(AS$1,'Copy of PY1 Data(H)'!$A$1:$CZ$1,_xlfn.XLOOKUP($A27,'Copy of PY1 Data(H)'!$A$1:$A$288,'Copy of PY1 Data(H)'!$A$1:$CZ$288))</f>
        <v>225437</v>
      </c>
      <c r="AT27" s="180" cm="1">
        <f t="array" ref="AT27">_xlfn.XLOOKUP(AT$1,'Copy of PY1 Data(H)'!$A$1:$CZ$1,_xlfn.XLOOKUP($A27,'Copy of PY1 Data(H)'!$A$1:$A$288,'Copy of PY1 Data(H)'!$A$1:$CZ$288))</f>
        <v>169351</v>
      </c>
      <c r="AU27" s="180" cm="1">
        <f t="array" ref="AU27">_xlfn.XLOOKUP(AU$1,'Copy of PY1 Data(H)'!$A$1:$CZ$1,_xlfn.XLOOKUP($A27,'Copy of PY1 Data(H)'!$A$1:$A$288,'Copy of PY1 Data(H)'!$A$1:$CZ$288))</f>
        <v>0</v>
      </c>
      <c r="AV27" s="180" cm="1">
        <f t="array" ref="AV27">_xlfn.XLOOKUP(AV$1,'Copy of PY1 Data(H)'!$A$1:$CZ$1,_xlfn.XLOOKUP($A27,'Copy of PY1 Data(H)'!$A$1:$A$288,'Copy of PY1 Data(H)'!$A$1:$CZ$288))</f>
        <v>8979412</v>
      </c>
      <c r="AW27" s="180" cm="1">
        <f t="array" ref="AW27">_xlfn.XLOOKUP(AW$1,'Copy of PY1 Data(H)'!$A$1:$CZ$1,_xlfn.XLOOKUP($A27,'Copy of PY1 Data(H)'!$A$1:$A$288,'Copy of PY1 Data(H)'!$A$1:$CZ$288))</f>
        <v>26285</v>
      </c>
      <c r="AX27" s="180" cm="1">
        <f t="array" ref="AX27">_xlfn.XLOOKUP(AX$1,'Copy of PY1 Data(H)'!$A$1:$CZ$1,_xlfn.XLOOKUP($A27,'Copy of PY1 Data(H)'!$A$1:$A$288,'Copy of PY1 Data(H)'!$A$1:$CZ$288))</f>
        <v>143115</v>
      </c>
      <c r="AY27" s="180" cm="1">
        <f t="array" ref="AY27">_xlfn.XLOOKUP(AY$1,'Copy of PY1 Data(H)'!$A$1:$CZ$1,_xlfn.XLOOKUP($A27,'Copy of PY1 Data(H)'!$A$1:$A$288,'Copy of PY1 Data(H)'!$A$1:$CZ$288))</f>
        <v>2176625</v>
      </c>
      <c r="AZ27" s="180" cm="1">
        <f t="array" ref="AZ27">_xlfn.XLOOKUP(AZ$1,'Copy of PY1 Data(H)'!$A$1:$CZ$1,_xlfn.XLOOKUP($A27,'Copy of PY1 Data(H)'!$A$1:$A$288,'Copy of PY1 Data(H)'!$A$1:$CZ$288))</f>
        <v>270765</v>
      </c>
      <c r="BA27" s="180" cm="1">
        <f t="array" ref="BA27">_xlfn.XLOOKUP(BA$1,'Copy of PY1 Data(H)'!$A$1:$CZ$1,_xlfn.XLOOKUP($A27,'Copy of PY1 Data(H)'!$A$1:$A$288,'Copy of PY1 Data(H)'!$A$1:$CZ$288))</f>
        <v>125741</v>
      </c>
      <c r="BB27" s="180" cm="1">
        <f t="array" ref="BB27">_xlfn.XLOOKUP(BB$1,'Copy of PY1 Data(H)'!$A$1:$CZ$1,_xlfn.XLOOKUP($A27,'Copy of PY1 Data(H)'!$A$1:$A$288,'Copy of PY1 Data(H)'!$A$1:$CZ$288))</f>
        <v>0</v>
      </c>
      <c r="BC27" s="180" cm="1">
        <f t="array" ref="BC27">_xlfn.XLOOKUP(BC$1,'Copy of PY1 Data(H)'!$A$1:$CZ$1,_xlfn.XLOOKUP($A27,'Copy of PY1 Data(H)'!$A$1:$A$288,'Copy of PY1 Data(H)'!$A$1:$CZ$288))</f>
        <v>0</v>
      </c>
      <c r="BD27" s="180" cm="1">
        <f t="array" ref="BD27">_xlfn.XLOOKUP(BD$1,'Copy of PY1 Data(H)'!$A$1:$CZ$1,_xlfn.XLOOKUP($A27,'Copy of PY1 Data(H)'!$A$1:$A$288,'Copy of PY1 Data(H)'!$A$1:$CZ$288))</f>
        <v>485047</v>
      </c>
      <c r="BE27" s="180" cm="1">
        <f t="array" ref="BE27">_xlfn.XLOOKUP(BE$1,'Copy of PY1 Data(H)'!$A$1:$CZ$1,_xlfn.XLOOKUP($A27,'Copy of PY1 Data(H)'!$A$1:$A$288,'Copy of PY1 Data(H)'!$A$1:$CZ$288))</f>
        <v>5552</v>
      </c>
      <c r="BF27" s="180" cm="1">
        <f t="array" ref="BF27">_xlfn.XLOOKUP(BF$1,'Copy of PY1 Data(H)'!$A$1:$CZ$1,_xlfn.XLOOKUP($A27,'Copy of PY1 Data(H)'!$A$1:$A$288,'Copy of PY1 Data(H)'!$A$1:$CZ$288))</f>
        <v>30000</v>
      </c>
      <c r="BG27" s="180" cm="1">
        <f t="array" ref="BG27">_xlfn.XLOOKUP(BG$1,'Copy of PY1 Data(H)'!$A$1:$CZ$1,_xlfn.XLOOKUP($A27,'Copy of PY1 Data(H)'!$A$1:$A$288,'Copy of PY1 Data(H)'!$A$1:$CZ$288))</f>
        <v>0</v>
      </c>
      <c r="BH27" s="180" cm="1">
        <f t="array" ref="BH27">_xlfn.XLOOKUP(BH$1,'Copy of PY1 Data(H)'!$A$1:$CZ$1,_xlfn.XLOOKUP($A27,'Copy of PY1 Data(H)'!$A$1:$A$288,'Copy of PY1 Data(H)'!$A$1:$CZ$288))</f>
        <v>8069</v>
      </c>
      <c r="BI27" s="180" cm="1">
        <f t="array" ref="BI27">_xlfn.XLOOKUP(BI$1,'Copy of PY1 Data(H)'!$A$1:$CZ$1,_xlfn.XLOOKUP($A27,'Copy of PY1 Data(H)'!$A$1:$A$288,'Copy of PY1 Data(H)'!$A$1:$CZ$288))</f>
        <v>21169</v>
      </c>
      <c r="BJ27" s="180" cm="1">
        <f t="array" ref="BJ27">_xlfn.XLOOKUP(BJ$1,'Copy of PY1 Data(H)'!$A$1:$CZ$1,_xlfn.XLOOKUP($A27,'Copy of PY1 Data(H)'!$A$1:$A$288,'Copy of PY1 Data(H)'!$A$1:$CZ$288))</f>
        <v>20306</v>
      </c>
      <c r="BK27" s="180" cm="1">
        <f t="array" ref="BK27">_xlfn.XLOOKUP(BK$1,'Copy of PY1 Data(H)'!$A$1:$CZ$1,_xlfn.XLOOKUP($A27,'Copy of PY1 Data(H)'!$A$1:$A$288,'Copy of PY1 Data(H)'!$A$1:$CZ$288))</f>
        <v>525406</v>
      </c>
      <c r="BL27" s="180" cm="1">
        <f t="array" ref="BL27">_xlfn.XLOOKUP(BL$1,'Copy of PY1 Data(H)'!$A$1:$CZ$1,_xlfn.XLOOKUP($A27,'Copy of PY1 Data(H)'!$A$1:$A$288,'Copy of PY1 Data(H)'!$A$1:$CZ$288))</f>
        <v>0</v>
      </c>
      <c r="BM27" s="180" cm="1">
        <f t="array" ref="BM27">_xlfn.XLOOKUP(BM$1,'Copy of PY1 Data(H)'!$A$1:$CZ$1,_xlfn.XLOOKUP($A27,'Copy of PY1 Data(H)'!$A$1:$A$288,'Copy of PY1 Data(H)'!$A$1:$CZ$288))</f>
        <v>41301</v>
      </c>
      <c r="BN27" s="180" cm="1">
        <f t="array" ref="BN27">_xlfn.XLOOKUP(BN$1,'Copy of PY1 Data(H)'!$A$1:$CZ$1,_xlfn.XLOOKUP($A27,'Copy of PY1 Data(H)'!$A$1:$A$288,'Copy of PY1 Data(H)'!$A$1:$CZ$288))</f>
        <v>579583</v>
      </c>
      <c r="BO27" s="180" cm="1">
        <f t="array" ref="BO27">_xlfn.XLOOKUP(BO$1,'Copy of PY1 Data(H)'!$A$1:$CZ$1,_xlfn.XLOOKUP($A27,'Copy of PY1 Data(H)'!$A$1:$A$288,'Copy of PY1 Data(H)'!$A$1:$CZ$288))</f>
        <v>50043</v>
      </c>
      <c r="BP27" s="180" cm="1">
        <f t="array" ref="BP27">_xlfn.XLOOKUP(BP$1,'Copy of PY1 Data(H)'!$A$1:$CZ$1,_xlfn.XLOOKUP($A27,'Copy of PY1 Data(H)'!$A$1:$A$288,'Copy of PY1 Data(H)'!$A$1:$CZ$288))</f>
        <v>254695</v>
      </c>
      <c r="BQ27" s="180" cm="1">
        <f t="array" ref="BQ27">_xlfn.XLOOKUP(BQ$1,'Copy of PY1 Data(H)'!$A$1:$CZ$1,_xlfn.XLOOKUP($A27,'Copy of PY1 Data(H)'!$A$1:$A$288,'Copy of PY1 Data(H)'!$A$1:$CZ$288))</f>
        <v>790509</v>
      </c>
      <c r="BR27" s="180" cm="1">
        <f t="array" ref="BR27">_xlfn.XLOOKUP(BR$1,'Copy of PY1 Data(H)'!$A$1:$CZ$1,_xlfn.XLOOKUP($A27,'Copy of PY1 Data(H)'!$A$1:$A$288,'Copy of PY1 Data(H)'!$A$1:$CZ$288))</f>
        <v>107212</v>
      </c>
      <c r="BS27" s="180" cm="1">
        <f t="array" ref="BS27">_xlfn.XLOOKUP(BS$1,'Copy of PY1 Data(H)'!$A$1:$CZ$1,_xlfn.XLOOKUP($A27,'Copy of PY1 Data(H)'!$A$1:$A$288,'Copy of PY1 Data(H)'!$A$1:$CZ$288))</f>
        <v>1807992</v>
      </c>
      <c r="BT27" s="180" cm="1">
        <f t="array" ref="BT27">_xlfn.XLOOKUP(BT$1,'Copy of PY1 Data(H)'!$A$1:$CZ$1,_xlfn.XLOOKUP($A27,'Copy of PY1 Data(H)'!$A$1:$A$288,'Copy of PY1 Data(H)'!$A$1:$CZ$288))</f>
        <v>299949</v>
      </c>
      <c r="BU27" s="180" cm="1">
        <f t="array" ref="BU27">_xlfn.XLOOKUP(BU$1,'Copy of PY1 Data(H)'!$A$1:$CZ$1,_xlfn.XLOOKUP($A27,'Copy of PY1 Data(H)'!$A$1:$A$288,'Copy of PY1 Data(H)'!$A$1:$CZ$288))</f>
        <v>527900</v>
      </c>
      <c r="BV27" s="180" cm="1">
        <f t="array" ref="BV27">_xlfn.XLOOKUP(BV$1,'Copy of PY1 Data(H)'!$A$1:$CZ$1,_xlfn.XLOOKUP($A27,'Copy of PY1 Data(H)'!$A$1:$A$288,'Copy of PY1 Data(H)'!$A$1:$CZ$288))</f>
        <v>0</v>
      </c>
      <c r="BW27" s="180" cm="1">
        <f t="array" ref="BW27">_xlfn.XLOOKUP(BW$1,'Copy of PY1 Data(H)'!$A$1:$CZ$1,_xlfn.XLOOKUP($A27,'Copy of PY1 Data(H)'!$A$1:$A$288,'Copy of PY1 Data(H)'!$A$1:$CZ$288))</f>
        <v>0</v>
      </c>
      <c r="BX27" s="180" cm="1">
        <f t="array" ref="BX27">_xlfn.XLOOKUP(BX$1,'Copy of PY1 Data(H)'!$A$1:$CZ$1,_xlfn.XLOOKUP($A27,'Copy of PY1 Data(H)'!$A$1:$A$288,'Copy of PY1 Data(H)'!$A$1:$CZ$288))</f>
        <v>26403</v>
      </c>
      <c r="BY27" s="180" cm="1">
        <f t="array" ref="BY27">_xlfn.XLOOKUP(BY$1,'Copy of PY1 Data(H)'!$A$1:$CZ$1,_xlfn.XLOOKUP($A27,'Copy of PY1 Data(H)'!$A$1:$A$288,'Copy of PY1 Data(H)'!$A$1:$CZ$288))</f>
        <v>27987</v>
      </c>
      <c r="BZ27" s="180" cm="1">
        <f t="array" ref="BZ27">_xlfn.XLOOKUP(BZ$1,'Copy of PY1 Data(H)'!$A$1:$CZ$1,_xlfn.XLOOKUP($A27,'Copy of PY1 Data(H)'!$A$1:$A$288,'Copy of PY1 Data(H)'!$A$1:$CZ$288))</f>
        <v>90847</v>
      </c>
      <c r="CA27" s="180" cm="1">
        <f t="array" ref="CA27">_xlfn.XLOOKUP(CA$1,'Copy of PY1 Data(H)'!$A$1:$CZ$1,_xlfn.XLOOKUP($A27,'Copy of PY1 Data(H)'!$A$1:$A$288,'Copy of PY1 Data(H)'!$A$1:$CZ$288))</f>
        <v>6675</v>
      </c>
      <c r="CB27" s="180" cm="1">
        <f t="array" ref="CB27">_xlfn.XLOOKUP(CB$1,'Copy of PY1 Data(H)'!$A$1:$CZ$1,_xlfn.XLOOKUP($A27,'Copy of PY1 Data(H)'!$A$1:$A$288,'Copy of PY1 Data(H)'!$A$1:$CZ$288))</f>
        <v>66092</v>
      </c>
      <c r="CC27" s="180" cm="1">
        <f t="array" ref="CC27">_xlfn.XLOOKUP(CC$1,'Copy of PY1 Data(H)'!$A$1:$CZ$1,_xlfn.XLOOKUP($A27,'Copy of PY1 Data(H)'!$A$1:$A$288,'Copy of PY1 Data(H)'!$A$1:$CZ$288))</f>
        <v>0</v>
      </c>
      <c r="CD27" s="180" cm="1">
        <f t="array" ref="CD27">_xlfn.XLOOKUP(CD$1,'Copy of PY1 Data(H)'!$A$1:$CZ$1,_xlfn.XLOOKUP($A27,'Copy of PY1 Data(H)'!$A$1:$A$288,'Copy of PY1 Data(H)'!$A$1:$CZ$288))</f>
        <v>7593</v>
      </c>
    </row>
    <row r="28" spans="1:82" s="635" customFormat="1" x14ac:dyDescent="0.3">
      <c r="A28" s="635">
        <v>505</v>
      </c>
      <c r="B28" s="180"/>
      <c r="C28" s="180"/>
      <c r="D28" s="180" cm="1">
        <f t="array" ref="D28">_xlfn.XLOOKUP(D$1,'Copy of PY1 Data(H)'!$A$1:$CZ$1,_xlfn.XLOOKUP($A28,'Copy of PY1 Data(H)'!$A$1:$A$288,'Copy of PY1 Data(H)'!$A$1:$CZ$288))</f>
        <v>0</v>
      </c>
      <c r="E28" s="180" cm="1">
        <f t="array" ref="E28">_xlfn.XLOOKUP(E$1,'Copy of PY1 Data(H)'!$A$1:$CZ$1,_xlfn.XLOOKUP($A28,'Copy of PY1 Data(H)'!$A$1:$A$288,'Copy of PY1 Data(H)'!$A$1:$CZ$288))</f>
        <v>0</v>
      </c>
      <c r="F28" s="180" cm="1">
        <f t="array" ref="F28">_xlfn.XLOOKUP(F$1,'Copy of PY1 Data(H)'!$A$1:$CZ$1,_xlfn.XLOOKUP($A28,'Copy of PY1 Data(H)'!$A$1:$A$288,'Copy of PY1 Data(H)'!$A$1:$CZ$288))</f>
        <v>0</v>
      </c>
      <c r="G28" s="180" cm="1">
        <f t="array" ref="G28">_xlfn.XLOOKUP(G$1,'Copy of PY1 Data(H)'!$A$1:$CZ$1,_xlfn.XLOOKUP($A28,'Copy of PY1 Data(H)'!$A$1:$A$288,'Copy of PY1 Data(H)'!$A$1:$CZ$288))</f>
        <v>0</v>
      </c>
      <c r="H28" s="180" cm="1">
        <f t="array" ref="H28">_xlfn.XLOOKUP(H$1,'Copy of PY1 Data(H)'!$A$1:$CZ$1,_xlfn.XLOOKUP($A28,'Copy of PY1 Data(H)'!$A$1:$A$288,'Copy of PY1 Data(H)'!$A$1:$CZ$288))</f>
        <v>0</v>
      </c>
      <c r="I28" s="180" cm="1">
        <f t="array" ref="I28">_xlfn.XLOOKUP(I$1,'Copy of PY1 Data(H)'!$A$1:$CZ$1,_xlfn.XLOOKUP($A28,'Copy of PY1 Data(H)'!$A$1:$A$288,'Copy of PY1 Data(H)'!$A$1:$CZ$288))</f>
        <v>29287</v>
      </c>
      <c r="J28" s="180" cm="1">
        <f t="array" ref="J28">_xlfn.XLOOKUP(J$1,'Copy of PY1 Data(H)'!$A$1:$CZ$1,_xlfn.XLOOKUP($A28,'Copy of PY1 Data(H)'!$A$1:$A$288,'Copy of PY1 Data(H)'!$A$1:$CZ$288))</f>
        <v>0</v>
      </c>
      <c r="K28" s="180" cm="1">
        <f t="array" ref="K28">_xlfn.XLOOKUP(K$1,'Copy of PY1 Data(H)'!$A$1:$CZ$1,_xlfn.XLOOKUP($A28,'Copy of PY1 Data(H)'!$A$1:$A$288,'Copy of PY1 Data(H)'!$A$1:$CZ$288))</f>
        <v>0</v>
      </c>
      <c r="L28" s="180" cm="1">
        <f t="array" ref="L28">_xlfn.XLOOKUP(L$1,'Copy of PY1 Data(H)'!$A$1:$CZ$1,_xlfn.XLOOKUP($A28,'Copy of PY1 Data(H)'!$A$1:$A$288,'Copy of PY1 Data(H)'!$A$1:$CZ$288))</f>
        <v>0</v>
      </c>
      <c r="M28" s="180" cm="1">
        <f t="array" ref="M28">_xlfn.XLOOKUP(M$1,'Copy of PY1 Data(H)'!$A$1:$CZ$1,_xlfn.XLOOKUP($A28,'Copy of PY1 Data(H)'!$A$1:$A$288,'Copy of PY1 Data(H)'!$A$1:$CZ$288))</f>
        <v>17882045</v>
      </c>
      <c r="N28" s="180" cm="1">
        <f t="array" ref="N28">_xlfn.XLOOKUP(N$1,'Copy of PY1 Data(H)'!$A$1:$CZ$1,_xlfn.XLOOKUP($A28,'Copy of PY1 Data(H)'!$A$1:$A$288,'Copy of PY1 Data(H)'!$A$1:$CZ$288))</f>
        <v>56195</v>
      </c>
      <c r="O28" s="180" cm="1">
        <f t="array" ref="O28">_xlfn.XLOOKUP(O$1,'Copy of PY1 Data(H)'!$A$1:$CZ$1,_xlfn.XLOOKUP($A28,'Copy of PY1 Data(H)'!$A$1:$A$288,'Copy of PY1 Data(H)'!$A$1:$CZ$288))</f>
        <v>25625</v>
      </c>
      <c r="P28" s="180" cm="1">
        <f t="array" ref="P28">_xlfn.XLOOKUP(P$1,'Copy of PY1 Data(H)'!$A$1:$CZ$1,_xlfn.XLOOKUP($A28,'Copy of PY1 Data(H)'!$A$1:$A$288,'Copy of PY1 Data(H)'!$A$1:$CZ$288))</f>
        <v>22858</v>
      </c>
      <c r="Q28" s="180" cm="1">
        <f t="array" ref="Q28">_xlfn.XLOOKUP(Q$1,'Copy of PY1 Data(H)'!$A$1:$CZ$1,_xlfn.XLOOKUP($A28,'Copy of PY1 Data(H)'!$A$1:$A$288,'Copy of PY1 Data(H)'!$A$1:$CZ$288))</f>
        <v>541836</v>
      </c>
      <c r="R28" s="180" cm="1">
        <f t="array" ref="R28">_xlfn.XLOOKUP(R$1,'Copy of PY1 Data(H)'!$A$1:$CZ$1,_xlfn.XLOOKUP($A28,'Copy of PY1 Data(H)'!$A$1:$A$288,'Copy of PY1 Data(H)'!$A$1:$CZ$288))</f>
        <v>2705</v>
      </c>
      <c r="S28" s="180" cm="1">
        <f t="array" ref="S28">_xlfn.XLOOKUP(S$1,'Copy of PY1 Data(H)'!$A$1:$CZ$1,_xlfn.XLOOKUP($A28,'Copy of PY1 Data(H)'!$A$1:$A$288,'Copy of PY1 Data(H)'!$A$1:$CZ$288))</f>
        <v>0</v>
      </c>
      <c r="T28" s="180" cm="1">
        <f t="array" ref="T28">_xlfn.XLOOKUP(T$1,'Copy of PY1 Data(H)'!$A$1:$CZ$1,_xlfn.XLOOKUP($A28,'Copy of PY1 Data(H)'!$A$1:$A$288,'Copy of PY1 Data(H)'!$A$1:$CZ$288))</f>
        <v>0</v>
      </c>
      <c r="U28" s="180" cm="1">
        <f t="array" ref="U28">_xlfn.XLOOKUP(U$1,'Copy of PY1 Data(H)'!$A$1:$CZ$1,_xlfn.XLOOKUP($A28,'Copy of PY1 Data(H)'!$A$1:$A$288,'Copy of PY1 Data(H)'!$A$1:$CZ$288))</f>
        <v>2518256</v>
      </c>
      <c r="V28" s="180" cm="1">
        <f t="array" ref="V28">_xlfn.XLOOKUP(V$1,'Copy of PY1 Data(H)'!$A$1:$CZ$1,_xlfn.XLOOKUP($A28,'Copy of PY1 Data(H)'!$A$1:$A$288,'Copy of PY1 Data(H)'!$A$1:$CZ$288))</f>
        <v>443371</v>
      </c>
      <c r="W28" s="180" cm="1">
        <f t="array" ref="W28">_xlfn.XLOOKUP(W$1,'Copy of PY1 Data(H)'!$A$1:$CZ$1,_xlfn.XLOOKUP($A28,'Copy of PY1 Data(H)'!$A$1:$A$288,'Copy of PY1 Data(H)'!$A$1:$CZ$288))</f>
        <v>6770876</v>
      </c>
      <c r="X28" s="180" cm="1">
        <f t="array" ref="X28">_xlfn.XLOOKUP(X$1,'Copy of PY1 Data(H)'!$A$1:$CZ$1,_xlfn.XLOOKUP($A28,'Copy of PY1 Data(H)'!$A$1:$A$288,'Copy of PY1 Data(H)'!$A$1:$CZ$288))</f>
        <v>0</v>
      </c>
      <c r="Y28" s="180" cm="1">
        <f t="array" ref="Y28">_xlfn.XLOOKUP(Y$1,'Copy of PY1 Data(H)'!$A$1:$CZ$1,_xlfn.XLOOKUP($A28,'Copy of PY1 Data(H)'!$A$1:$A$288,'Copy of PY1 Data(H)'!$A$1:$CZ$288))</f>
        <v>0</v>
      </c>
      <c r="Z28" s="180" cm="1">
        <f t="array" ref="Z28">_xlfn.XLOOKUP(Z$1,'Copy of PY1 Data(H)'!$A$1:$CZ$1,_xlfn.XLOOKUP($A28,'Copy of PY1 Data(H)'!$A$1:$A$288,'Copy of PY1 Data(H)'!$A$1:$CZ$288))</f>
        <v>68437</v>
      </c>
      <c r="AA28" s="180" cm="1">
        <f t="array" ref="AA28">_xlfn.XLOOKUP(AA$1,'Copy of PY1 Data(H)'!$A$1:$CZ$1,_xlfn.XLOOKUP($A28,'Copy of PY1 Data(H)'!$A$1:$A$288,'Copy of PY1 Data(H)'!$A$1:$CZ$288))</f>
        <v>468258</v>
      </c>
      <c r="AB28" s="180" cm="1">
        <f t="array" ref="AB28">_xlfn.XLOOKUP(AB$1,'Copy of PY1 Data(H)'!$A$1:$CZ$1,_xlfn.XLOOKUP($A28,'Copy of PY1 Data(H)'!$A$1:$A$288,'Copy of PY1 Data(H)'!$A$1:$CZ$288))</f>
        <v>74500</v>
      </c>
      <c r="AC28" s="180" cm="1">
        <f t="array" ref="AC28">_xlfn.XLOOKUP(AC$1,'Copy of PY1 Data(H)'!$A$1:$CZ$1,_xlfn.XLOOKUP($A28,'Copy of PY1 Data(H)'!$A$1:$A$288,'Copy of PY1 Data(H)'!$A$1:$CZ$288))</f>
        <v>0</v>
      </c>
      <c r="AD28" s="180" cm="1">
        <f t="array" ref="AD28">_xlfn.XLOOKUP(AD$1,'Copy of PY1 Data(H)'!$A$1:$CZ$1,_xlfn.XLOOKUP($A28,'Copy of PY1 Data(H)'!$A$1:$A$288,'Copy of PY1 Data(H)'!$A$1:$CZ$288))</f>
        <v>0</v>
      </c>
      <c r="AE28" s="180" cm="1">
        <f t="array" ref="AE28">_xlfn.XLOOKUP(AE$1,'Copy of PY1 Data(H)'!$A$1:$CZ$1,_xlfn.XLOOKUP($A28,'Copy of PY1 Data(H)'!$A$1:$A$288,'Copy of PY1 Data(H)'!$A$1:$CZ$288))</f>
        <v>0</v>
      </c>
      <c r="AF28" s="180" cm="1">
        <f t="array" ref="AF28">_xlfn.XLOOKUP(AF$1,'Copy of PY1 Data(H)'!$A$1:$CZ$1,_xlfn.XLOOKUP($A28,'Copy of PY1 Data(H)'!$A$1:$A$288,'Copy of PY1 Data(H)'!$A$1:$CZ$288))</f>
        <v>511050</v>
      </c>
      <c r="AG28" s="180" cm="1">
        <f t="array" ref="AG28">_xlfn.XLOOKUP(AG$1,'Copy of PY1 Data(H)'!$A$1:$CZ$1,_xlfn.XLOOKUP($A28,'Copy of PY1 Data(H)'!$A$1:$A$288,'Copy of PY1 Data(H)'!$A$1:$CZ$288))</f>
        <v>0</v>
      </c>
      <c r="AH28" s="180" cm="1">
        <f t="array" ref="AH28">_xlfn.XLOOKUP(AH$1,'Copy of PY1 Data(H)'!$A$1:$CZ$1,_xlfn.XLOOKUP($A28,'Copy of PY1 Data(H)'!$A$1:$A$288,'Copy of PY1 Data(H)'!$A$1:$CZ$288))</f>
        <v>19642</v>
      </c>
      <c r="AI28" s="180" cm="1">
        <f t="array" ref="AI28">_xlfn.XLOOKUP(AI$1,'Copy of PY1 Data(H)'!$A$1:$CZ$1,_xlfn.XLOOKUP($A28,'Copy of PY1 Data(H)'!$A$1:$A$288,'Copy of PY1 Data(H)'!$A$1:$CZ$288))</f>
        <v>0</v>
      </c>
      <c r="AJ28" s="180" cm="1">
        <f t="array" ref="AJ28">_xlfn.XLOOKUP(AJ$1,'Copy of PY1 Data(H)'!$A$1:$CZ$1,_xlfn.XLOOKUP($A28,'Copy of PY1 Data(H)'!$A$1:$A$288,'Copy of PY1 Data(H)'!$A$1:$CZ$288))</f>
        <v>0</v>
      </c>
      <c r="AK28" s="180" cm="1">
        <f t="array" ref="AK28">_xlfn.XLOOKUP(AK$1,'Copy of PY1 Data(H)'!$A$1:$CZ$1,_xlfn.XLOOKUP($A28,'Copy of PY1 Data(H)'!$A$1:$A$288,'Copy of PY1 Data(H)'!$A$1:$CZ$288))</f>
        <v>0</v>
      </c>
      <c r="AL28" s="180" cm="1">
        <f t="array" ref="AL28">_xlfn.XLOOKUP(AL$1,'Copy of PY1 Data(H)'!$A$1:$CZ$1,_xlfn.XLOOKUP($A28,'Copy of PY1 Data(H)'!$A$1:$A$288,'Copy of PY1 Data(H)'!$A$1:$CZ$288))</f>
        <v>0</v>
      </c>
      <c r="AM28" s="180" cm="1">
        <f t="array" ref="AM28">_xlfn.XLOOKUP(AM$1,'Copy of PY1 Data(H)'!$A$1:$CZ$1,_xlfn.XLOOKUP($A28,'Copy of PY1 Data(H)'!$A$1:$A$288,'Copy of PY1 Data(H)'!$A$1:$CZ$288))</f>
        <v>120653</v>
      </c>
      <c r="AN28" s="180" cm="1">
        <f t="array" ref="AN28">_xlfn.XLOOKUP(AN$1,'Copy of PY1 Data(H)'!$A$1:$CZ$1,_xlfn.XLOOKUP($A28,'Copy of PY1 Data(H)'!$A$1:$A$288,'Copy of PY1 Data(H)'!$A$1:$CZ$288))</f>
        <v>0</v>
      </c>
      <c r="AO28" s="180" cm="1">
        <f t="array" ref="AO28">_xlfn.XLOOKUP(AO$1,'Copy of PY1 Data(H)'!$A$1:$CZ$1,_xlfn.XLOOKUP($A28,'Copy of PY1 Data(H)'!$A$1:$A$288,'Copy of PY1 Data(H)'!$A$1:$CZ$288))</f>
        <v>97337</v>
      </c>
      <c r="AP28" s="180" cm="1">
        <f t="array" ref="AP28">_xlfn.XLOOKUP(AP$1,'Copy of PY1 Data(H)'!$A$1:$CZ$1,_xlfn.XLOOKUP($A28,'Copy of PY1 Data(H)'!$A$1:$A$288,'Copy of PY1 Data(H)'!$A$1:$CZ$288))</f>
        <v>0</v>
      </c>
      <c r="AQ28" s="180" cm="1">
        <f t="array" ref="AQ28">_xlfn.XLOOKUP(AQ$1,'Copy of PY1 Data(H)'!$A$1:$CZ$1,_xlfn.XLOOKUP($A28,'Copy of PY1 Data(H)'!$A$1:$A$288,'Copy of PY1 Data(H)'!$A$1:$CZ$288))</f>
        <v>0</v>
      </c>
      <c r="AR28" s="180" cm="1">
        <f t="array" ref="AR28">_xlfn.XLOOKUP(AR$1,'Copy of PY1 Data(H)'!$A$1:$CZ$1,_xlfn.XLOOKUP($A28,'Copy of PY1 Data(H)'!$A$1:$A$288,'Copy of PY1 Data(H)'!$A$1:$CZ$288))</f>
        <v>0</v>
      </c>
      <c r="AS28" s="180" cm="1">
        <f t="array" ref="AS28">_xlfn.XLOOKUP(AS$1,'Copy of PY1 Data(H)'!$A$1:$CZ$1,_xlfn.XLOOKUP($A28,'Copy of PY1 Data(H)'!$A$1:$A$288,'Copy of PY1 Data(H)'!$A$1:$CZ$288))</f>
        <v>0</v>
      </c>
      <c r="AT28" s="180" cm="1">
        <f t="array" ref="AT28">_xlfn.XLOOKUP(AT$1,'Copy of PY1 Data(H)'!$A$1:$CZ$1,_xlfn.XLOOKUP($A28,'Copy of PY1 Data(H)'!$A$1:$A$288,'Copy of PY1 Data(H)'!$A$1:$CZ$288))</f>
        <v>141853</v>
      </c>
      <c r="AU28" s="180" cm="1">
        <f t="array" ref="AU28">_xlfn.XLOOKUP(AU$1,'Copy of PY1 Data(H)'!$A$1:$CZ$1,_xlfn.XLOOKUP($A28,'Copy of PY1 Data(H)'!$A$1:$A$288,'Copy of PY1 Data(H)'!$A$1:$CZ$288))</f>
        <v>0</v>
      </c>
      <c r="AV28" s="180" cm="1">
        <f t="array" ref="AV28">_xlfn.XLOOKUP(AV$1,'Copy of PY1 Data(H)'!$A$1:$CZ$1,_xlfn.XLOOKUP($A28,'Copy of PY1 Data(H)'!$A$1:$A$288,'Copy of PY1 Data(H)'!$A$1:$CZ$288))</f>
        <v>0</v>
      </c>
      <c r="AW28" s="180" cm="1">
        <f t="array" ref="AW28">_xlfn.XLOOKUP(AW$1,'Copy of PY1 Data(H)'!$A$1:$CZ$1,_xlfn.XLOOKUP($A28,'Copy of PY1 Data(H)'!$A$1:$A$288,'Copy of PY1 Data(H)'!$A$1:$CZ$288))</f>
        <v>2478</v>
      </c>
      <c r="AX28" s="180" cm="1">
        <f t="array" ref="AX28">_xlfn.XLOOKUP(AX$1,'Copy of PY1 Data(H)'!$A$1:$CZ$1,_xlfn.XLOOKUP($A28,'Copy of PY1 Data(H)'!$A$1:$A$288,'Copy of PY1 Data(H)'!$A$1:$CZ$288))</f>
        <v>0</v>
      </c>
      <c r="AY28" s="180" cm="1">
        <f t="array" ref="AY28">_xlfn.XLOOKUP(AY$1,'Copy of PY1 Data(H)'!$A$1:$CZ$1,_xlfn.XLOOKUP($A28,'Copy of PY1 Data(H)'!$A$1:$A$288,'Copy of PY1 Data(H)'!$A$1:$CZ$288))</f>
        <v>104603</v>
      </c>
      <c r="AZ28" s="180" cm="1">
        <f t="array" ref="AZ28">_xlfn.XLOOKUP(AZ$1,'Copy of PY1 Data(H)'!$A$1:$CZ$1,_xlfn.XLOOKUP($A28,'Copy of PY1 Data(H)'!$A$1:$A$288,'Copy of PY1 Data(H)'!$A$1:$CZ$288))</f>
        <v>0</v>
      </c>
      <c r="BA28" s="180" cm="1">
        <f t="array" ref="BA28">_xlfn.XLOOKUP(BA$1,'Copy of PY1 Data(H)'!$A$1:$CZ$1,_xlfn.XLOOKUP($A28,'Copy of PY1 Data(H)'!$A$1:$A$288,'Copy of PY1 Data(H)'!$A$1:$CZ$288))</f>
        <v>2119284</v>
      </c>
      <c r="BB28" s="180" cm="1">
        <f t="array" ref="BB28">_xlfn.XLOOKUP(BB$1,'Copy of PY1 Data(H)'!$A$1:$CZ$1,_xlfn.XLOOKUP($A28,'Copy of PY1 Data(H)'!$A$1:$A$288,'Copy of PY1 Data(H)'!$A$1:$CZ$288))</f>
        <v>0</v>
      </c>
      <c r="BC28" s="180" cm="1">
        <f t="array" ref="BC28">_xlfn.XLOOKUP(BC$1,'Copy of PY1 Data(H)'!$A$1:$CZ$1,_xlfn.XLOOKUP($A28,'Copy of PY1 Data(H)'!$A$1:$A$288,'Copy of PY1 Data(H)'!$A$1:$CZ$288))</f>
        <v>0</v>
      </c>
      <c r="BD28" s="180" cm="1">
        <f t="array" ref="BD28">_xlfn.XLOOKUP(BD$1,'Copy of PY1 Data(H)'!$A$1:$CZ$1,_xlfn.XLOOKUP($A28,'Copy of PY1 Data(H)'!$A$1:$A$288,'Copy of PY1 Data(H)'!$A$1:$CZ$288))</f>
        <v>24170</v>
      </c>
      <c r="BE28" s="180" cm="1">
        <f t="array" ref="BE28">_xlfn.XLOOKUP(BE$1,'Copy of PY1 Data(H)'!$A$1:$CZ$1,_xlfn.XLOOKUP($A28,'Copy of PY1 Data(H)'!$A$1:$A$288,'Copy of PY1 Data(H)'!$A$1:$CZ$288))</f>
        <v>0</v>
      </c>
      <c r="BF28" s="180" cm="1">
        <f t="array" ref="BF28">_xlfn.XLOOKUP(BF$1,'Copy of PY1 Data(H)'!$A$1:$CZ$1,_xlfn.XLOOKUP($A28,'Copy of PY1 Data(H)'!$A$1:$A$288,'Copy of PY1 Data(H)'!$A$1:$CZ$288))</f>
        <v>0</v>
      </c>
      <c r="BG28" s="180" cm="1">
        <f t="array" ref="BG28">_xlfn.XLOOKUP(BG$1,'Copy of PY1 Data(H)'!$A$1:$CZ$1,_xlfn.XLOOKUP($A28,'Copy of PY1 Data(H)'!$A$1:$A$288,'Copy of PY1 Data(H)'!$A$1:$CZ$288))</f>
        <v>0</v>
      </c>
      <c r="BH28" s="180" cm="1">
        <f t="array" ref="BH28">_xlfn.XLOOKUP(BH$1,'Copy of PY1 Data(H)'!$A$1:$CZ$1,_xlfn.XLOOKUP($A28,'Copy of PY1 Data(H)'!$A$1:$A$288,'Copy of PY1 Data(H)'!$A$1:$CZ$288))</f>
        <v>0</v>
      </c>
      <c r="BI28" s="180" cm="1">
        <f t="array" ref="BI28">_xlfn.XLOOKUP(BI$1,'Copy of PY1 Data(H)'!$A$1:$CZ$1,_xlfn.XLOOKUP($A28,'Copy of PY1 Data(H)'!$A$1:$A$288,'Copy of PY1 Data(H)'!$A$1:$CZ$288))</f>
        <v>0</v>
      </c>
      <c r="BJ28" s="180" cm="1">
        <f t="array" ref="BJ28">_xlfn.XLOOKUP(BJ$1,'Copy of PY1 Data(H)'!$A$1:$CZ$1,_xlfn.XLOOKUP($A28,'Copy of PY1 Data(H)'!$A$1:$A$288,'Copy of PY1 Data(H)'!$A$1:$CZ$288))</f>
        <v>0</v>
      </c>
      <c r="BK28" s="180" cm="1">
        <f t="array" ref="BK28">_xlfn.XLOOKUP(BK$1,'Copy of PY1 Data(H)'!$A$1:$CZ$1,_xlfn.XLOOKUP($A28,'Copy of PY1 Data(H)'!$A$1:$A$288,'Copy of PY1 Data(H)'!$A$1:$CZ$288))</f>
        <v>0</v>
      </c>
      <c r="BL28" s="180" cm="1">
        <f t="array" ref="BL28">_xlfn.XLOOKUP(BL$1,'Copy of PY1 Data(H)'!$A$1:$CZ$1,_xlfn.XLOOKUP($A28,'Copy of PY1 Data(H)'!$A$1:$A$288,'Copy of PY1 Data(H)'!$A$1:$CZ$288))</f>
        <v>0</v>
      </c>
      <c r="BM28" s="180" cm="1">
        <f t="array" ref="BM28">_xlfn.XLOOKUP(BM$1,'Copy of PY1 Data(H)'!$A$1:$CZ$1,_xlfn.XLOOKUP($A28,'Copy of PY1 Data(H)'!$A$1:$A$288,'Copy of PY1 Data(H)'!$A$1:$CZ$288))</f>
        <v>2148</v>
      </c>
      <c r="BN28" s="180" cm="1">
        <f t="array" ref="BN28">_xlfn.XLOOKUP(BN$1,'Copy of PY1 Data(H)'!$A$1:$CZ$1,_xlfn.XLOOKUP($A28,'Copy of PY1 Data(H)'!$A$1:$A$288,'Copy of PY1 Data(H)'!$A$1:$CZ$288))</f>
        <v>705624</v>
      </c>
      <c r="BO28" s="180" cm="1">
        <f t="array" ref="BO28">_xlfn.XLOOKUP(BO$1,'Copy of PY1 Data(H)'!$A$1:$CZ$1,_xlfn.XLOOKUP($A28,'Copy of PY1 Data(H)'!$A$1:$A$288,'Copy of PY1 Data(H)'!$A$1:$CZ$288))</f>
        <v>0</v>
      </c>
      <c r="BP28" s="180" cm="1">
        <f t="array" ref="BP28">_xlfn.XLOOKUP(BP$1,'Copy of PY1 Data(H)'!$A$1:$CZ$1,_xlfn.XLOOKUP($A28,'Copy of PY1 Data(H)'!$A$1:$A$288,'Copy of PY1 Data(H)'!$A$1:$CZ$288))</f>
        <v>0</v>
      </c>
      <c r="BQ28" s="180" cm="1">
        <f t="array" ref="BQ28">_xlfn.XLOOKUP(BQ$1,'Copy of PY1 Data(H)'!$A$1:$CZ$1,_xlfn.XLOOKUP($A28,'Copy of PY1 Data(H)'!$A$1:$A$288,'Copy of PY1 Data(H)'!$A$1:$CZ$288))</f>
        <v>95100</v>
      </c>
      <c r="BR28" s="180" cm="1">
        <f t="array" ref="BR28">_xlfn.XLOOKUP(BR$1,'Copy of PY1 Data(H)'!$A$1:$CZ$1,_xlfn.XLOOKUP($A28,'Copy of PY1 Data(H)'!$A$1:$A$288,'Copy of PY1 Data(H)'!$A$1:$CZ$288))</f>
        <v>0</v>
      </c>
      <c r="BS28" s="180" cm="1">
        <f t="array" ref="BS28">_xlfn.XLOOKUP(BS$1,'Copy of PY1 Data(H)'!$A$1:$CZ$1,_xlfn.XLOOKUP($A28,'Copy of PY1 Data(H)'!$A$1:$A$288,'Copy of PY1 Data(H)'!$A$1:$CZ$288))</f>
        <v>94683</v>
      </c>
      <c r="BT28" s="180" cm="1">
        <f t="array" ref="BT28">_xlfn.XLOOKUP(BT$1,'Copy of PY1 Data(H)'!$A$1:$CZ$1,_xlfn.XLOOKUP($A28,'Copy of PY1 Data(H)'!$A$1:$A$288,'Copy of PY1 Data(H)'!$A$1:$CZ$288))</f>
        <v>0</v>
      </c>
      <c r="BU28" s="180" cm="1">
        <f t="array" ref="BU28">_xlfn.XLOOKUP(BU$1,'Copy of PY1 Data(H)'!$A$1:$CZ$1,_xlfn.XLOOKUP($A28,'Copy of PY1 Data(H)'!$A$1:$A$288,'Copy of PY1 Data(H)'!$A$1:$CZ$288))</f>
        <v>0</v>
      </c>
      <c r="BV28" s="180" cm="1">
        <f t="array" ref="BV28">_xlfn.XLOOKUP(BV$1,'Copy of PY1 Data(H)'!$A$1:$CZ$1,_xlfn.XLOOKUP($A28,'Copy of PY1 Data(H)'!$A$1:$A$288,'Copy of PY1 Data(H)'!$A$1:$CZ$288))</f>
        <v>68211</v>
      </c>
      <c r="BW28" s="180" cm="1">
        <f t="array" ref="BW28">_xlfn.XLOOKUP(BW$1,'Copy of PY1 Data(H)'!$A$1:$CZ$1,_xlfn.XLOOKUP($A28,'Copy of PY1 Data(H)'!$A$1:$A$288,'Copy of PY1 Data(H)'!$A$1:$CZ$288))</f>
        <v>0</v>
      </c>
      <c r="BX28" s="180" cm="1">
        <f t="array" ref="BX28">_xlfn.XLOOKUP(BX$1,'Copy of PY1 Data(H)'!$A$1:$CZ$1,_xlfn.XLOOKUP($A28,'Copy of PY1 Data(H)'!$A$1:$A$288,'Copy of PY1 Data(H)'!$A$1:$CZ$288))</f>
        <v>40753</v>
      </c>
      <c r="BY28" s="180" cm="1">
        <f t="array" ref="BY28">_xlfn.XLOOKUP(BY$1,'Copy of PY1 Data(H)'!$A$1:$CZ$1,_xlfn.XLOOKUP($A28,'Copy of PY1 Data(H)'!$A$1:$A$288,'Copy of PY1 Data(H)'!$A$1:$CZ$288))</f>
        <v>0</v>
      </c>
      <c r="BZ28" s="180" cm="1">
        <f t="array" ref="BZ28">_xlfn.XLOOKUP(BZ$1,'Copy of PY1 Data(H)'!$A$1:$CZ$1,_xlfn.XLOOKUP($A28,'Copy of PY1 Data(H)'!$A$1:$A$288,'Copy of PY1 Data(H)'!$A$1:$CZ$288))</f>
        <v>0</v>
      </c>
      <c r="CA28" s="180" cm="1">
        <f t="array" ref="CA28">_xlfn.XLOOKUP(CA$1,'Copy of PY1 Data(H)'!$A$1:$CZ$1,_xlfn.XLOOKUP($A28,'Copy of PY1 Data(H)'!$A$1:$A$288,'Copy of PY1 Data(H)'!$A$1:$CZ$288))</f>
        <v>0</v>
      </c>
      <c r="CB28" s="180" cm="1">
        <f t="array" ref="CB28">_xlfn.XLOOKUP(CB$1,'Copy of PY1 Data(H)'!$A$1:$CZ$1,_xlfn.XLOOKUP($A28,'Copy of PY1 Data(H)'!$A$1:$A$288,'Copy of PY1 Data(H)'!$A$1:$CZ$288))</f>
        <v>0</v>
      </c>
      <c r="CC28" s="180" cm="1">
        <f t="array" ref="CC28">_xlfn.XLOOKUP(CC$1,'Copy of PY1 Data(H)'!$A$1:$CZ$1,_xlfn.XLOOKUP($A28,'Copy of PY1 Data(H)'!$A$1:$A$288,'Copy of PY1 Data(H)'!$A$1:$CZ$288))</f>
        <v>0</v>
      </c>
      <c r="CD28" s="180" cm="1">
        <f t="array" ref="CD28">_xlfn.XLOOKUP(CD$1,'Copy of PY1 Data(H)'!$A$1:$CZ$1,_xlfn.XLOOKUP($A28,'Copy of PY1 Data(H)'!$A$1:$A$288,'Copy of PY1 Data(H)'!$A$1:$CZ$288))</f>
        <v>0</v>
      </c>
    </row>
    <row r="29" spans="1:82" s="635" customFormat="1" x14ac:dyDescent="0.3">
      <c r="A29" s="635">
        <v>341</v>
      </c>
      <c r="B29" s="180"/>
      <c r="C29" s="180"/>
      <c r="D29" s="180" cm="1">
        <f t="array" ref="D29">_xlfn.XLOOKUP(D$1,'Copy of PY1 Data(H)'!$A$1:$CZ$1,_xlfn.XLOOKUP($A29,'Copy of PY1 Data(H)'!$A$1:$A$288,'Copy of PY1 Data(H)'!$A$1:$CZ$288))</f>
        <v>0</v>
      </c>
      <c r="E29" s="180" cm="1">
        <f t="array" ref="E29">_xlfn.XLOOKUP(E$1,'Copy of PY1 Data(H)'!$A$1:$CZ$1,_xlfn.XLOOKUP($A29,'Copy of PY1 Data(H)'!$A$1:$A$288,'Copy of PY1 Data(H)'!$A$1:$CZ$288))</f>
        <v>53328</v>
      </c>
      <c r="F29" s="180" cm="1">
        <f t="array" ref="F29">_xlfn.XLOOKUP(F$1,'Copy of PY1 Data(H)'!$A$1:$CZ$1,_xlfn.XLOOKUP($A29,'Copy of PY1 Data(H)'!$A$1:$A$288,'Copy of PY1 Data(H)'!$A$1:$CZ$288))</f>
        <v>0</v>
      </c>
      <c r="G29" s="180" cm="1">
        <f t="array" ref="G29">_xlfn.XLOOKUP(G$1,'Copy of PY1 Data(H)'!$A$1:$CZ$1,_xlfn.XLOOKUP($A29,'Copy of PY1 Data(H)'!$A$1:$A$288,'Copy of PY1 Data(H)'!$A$1:$CZ$288))</f>
        <v>2169791</v>
      </c>
      <c r="H29" s="180" cm="1">
        <f t="array" ref="H29">_xlfn.XLOOKUP(H$1,'Copy of PY1 Data(H)'!$A$1:$CZ$1,_xlfn.XLOOKUP($A29,'Copy of PY1 Data(H)'!$A$1:$A$288,'Copy of PY1 Data(H)'!$A$1:$CZ$288))</f>
        <v>1873515</v>
      </c>
      <c r="I29" s="180" cm="1">
        <f t="array" ref="I29">_xlfn.XLOOKUP(I$1,'Copy of PY1 Data(H)'!$A$1:$CZ$1,_xlfn.XLOOKUP($A29,'Copy of PY1 Data(H)'!$A$1:$A$288,'Copy of PY1 Data(H)'!$A$1:$CZ$288))</f>
        <v>4451356</v>
      </c>
      <c r="J29" s="180" cm="1">
        <f t="array" ref="J29">_xlfn.XLOOKUP(J$1,'Copy of PY1 Data(H)'!$A$1:$CZ$1,_xlfn.XLOOKUP($A29,'Copy of PY1 Data(H)'!$A$1:$A$288,'Copy of PY1 Data(H)'!$A$1:$CZ$288))</f>
        <v>86772</v>
      </c>
      <c r="K29" s="180" cm="1">
        <f t="array" ref="K29">_xlfn.XLOOKUP(K$1,'Copy of PY1 Data(H)'!$A$1:$CZ$1,_xlfn.XLOOKUP($A29,'Copy of PY1 Data(H)'!$A$1:$A$288,'Copy of PY1 Data(H)'!$A$1:$CZ$288))</f>
        <v>357438</v>
      </c>
      <c r="L29" s="180" cm="1">
        <f t="array" ref="L29">_xlfn.XLOOKUP(L$1,'Copy of PY1 Data(H)'!$A$1:$CZ$1,_xlfn.XLOOKUP($A29,'Copy of PY1 Data(H)'!$A$1:$A$288,'Copy of PY1 Data(H)'!$A$1:$CZ$288))</f>
        <v>213042</v>
      </c>
      <c r="M29" s="180" cm="1">
        <f t="array" ref="M29">_xlfn.XLOOKUP(M$1,'Copy of PY1 Data(H)'!$A$1:$CZ$1,_xlfn.XLOOKUP($A29,'Copy of PY1 Data(H)'!$A$1:$A$288,'Copy of PY1 Data(H)'!$A$1:$CZ$288))</f>
        <v>15103257</v>
      </c>
      <c r="N29" s="180" cm="1">
        <f t="array" ref="N29">_xlfn.XLOOKUP(N$1,'Copy of PY1 Data(H)'!$A$1:$CZ$1,_xlfn.XLOOKUP($A29,'Copy of PY1 Data(H)'!$A$1:$A$288,'Copy of PY1 Data(H)'!$A$1:$CZ$288))</f>
        <v>298327</v>
      </c>
      <c r="O29" s="180" cm="1">
        <f t="array" ref="O29">_xlfn.XLOOKUP(O$1,'Copy of PY1 Data(H)'!$A$1:$CZ$1,_xlfn.XLOOKUP($A29,'Copy of PY1 Data(H)'!$A$1:$A$288,'Copy of PY1 Data(H)'!$A$1:$CZ$288))</f>
        <v>4936610</v>
      </c>
      <c r="P29" s="180" cm="1">
        <f t="array" ref="P29">_xlfn.XLOOKUP(P$1,'Copy of PY1 Data(H)'!$A$1:$CZ$1,_xlfn.XLOOKUP($A29,'Copy of PY1 Data(H)'!$A$1:$A$288,'Copy of PY1 Data(H)'!$A$1:$CZ$288))</f>
        <v>89450</v>
      </c>
      <c r="Q29" s="180" cm="1">
        <f t="array" ref="Q29">_xlfn.XLOOKUP(Q$1,'Copy of PY1 Data(H)'!$A$1:$CZ$1,_xlfn.XLOOKUP($A29,'Copy of PY1 Data(H)'!$A$1:$A$288,'Copy of PY1 Data(H)'!$A$1:$CZ$288))</f>
        <v>39597108</v>
      </c>
      <c r="R29" s="180" cm="1">
        <f t="array" ref="R29">_xlfn.XLOOKUP(R$1,'Copy of PY1 Data(H)'!$A$1:$CZ$1,_xlfn.XLOOKUP($A29,'Copy of PY1 Data(H)'!$A$1:$A$288,'Copy of PY1 Data(H)'!$A$1:$CZ$288))</f>
        <v>1635680</v>
      </c>
      <c r="S29" s="180" cm="1">
        <f t="array" ref="S29">_xlfn.XLOOKUP(S$1,'Copy of PY1 Data(H)'!$A$1:$CZ$1,_xlfn.XLOOKUP($A29,'Copy of PY1 Data(H)'!$A$1:$A$288,'Copy of PY1 Data(H)'!$A$1:$CZ$288))</f>
        <v>26916</v>
      </c>
      <c r="T29" s="180" cm="1">
        <f t="array" ref="T29">_xlfn.XLOOKUP(T$1,'Copy of PY1 Data(H)'!$A$1:$CZ$1,_xlfn.XLOOKUP($A29,'Copy of PY1 Data(H)'!$A$1:$A$288,'Copy of PY1 Data(H)'!$A$1:$CZ$288))</f>
        <v>67928839</v>
      </c>
      <c r="U29" s="180" cm="1">
        <f t="array" ref="U29">_xlfn.XLOOKUP(U$1,'Copy of PY1 Data(H)'!$A$1:$CZ$1,_xlfn.XLOOKUP($A29,'Copy of PY1 Data(H)'!$A$1:$A$288,'Copy of PY1 Data(H)'!$A$1:$CZ$288))</f>
        <v>14003305</v>
      </c>
      <c r="V29" s="180" cm="1">
        <f t="array" ref="V29">_xlfn.XLOOKUP(V$1,'Copy of PY1 Data(H)'!$A$1:$CZ$1,_xlfn.XLOOKUP($A29,'Copy of PY1 Data(H)'!$A$1:$A$288,'Copy of PY1 Data(H)'!$A$1:$CZ$288))</f>
        <v>19099504</v>
      </c>
      <c r="W29" s="180" cm="1">
        <f t="array" ref="W29">_xlfn.XLOOKUP(W$1,'Copy of PY1 Data(H)'!$A$1:$CZ$1,_xlfn.XLOOKUP($A29,'Copy of PY1 Data(H)'!$A$1:$A$288,'Copy of PY1 Data(H)'!$A$1:$CZ$288))</f>
        <v>33713374</v>
      </c>
      <c r="X29" s="180" cm="1">
        <f t="array" ref="X29">_xlfn.XLOOKUP(X$1,'Copy of PY1 Data(H)'!$A$1:$CZ$1,_xlfn.XLOOKUP($A29,'Copy of PY1 Data(H)'!$A$1:$A$288,'Copy of PY1 Data(H)'!$A$1:$CZ$288))</f>
        <v>0</v>
      </c>
      <c r="Y29" s="180" cm="1">
        <f t="array" ref="Y29">_xlfn.XLOOKUP(Y$1,'Copy of PY1 Data(H)'!$A$1:$CZ$1,_xlfn.XLOOKUP($A29,'Copy of PY1 Data(H)'!$A$1:$A$288,'Copy of PY1 Data(H)'!$A$1:$CZ$288))</f>
        <v>12952815</v>
      </c>
      <c r="Z29" s="180" cm="1">
        <f t="array" ref="Z29">_xlfn.XLOOKUP(Z$1,'Copy of PY1 Data(H)'!$A$1:$CZ$1,_xlfn.XLOOKUP($A29,'Copy of PY1 Data(H)'!$A$1:$A$288,'Copy of PY1 Data(H)'!$A$1:$CZ$288))</f>
        <v>1040058</v>
      </c>
      <c r="AA29" s="180" cm="1">
        <f t="array" ref="AA29">_xlfn.XLOOKUP(AA$1,'Copy of PY1 Data(H)'!$A$1:$CZ$1,_xlfn.XLOOKUP($A29,'Copy of PY1 Data(H)'!$A$1:$A$288,'Copy of PY1 Data(H)'!$A$1:$CZ$288))</f>
        <v>13706538</v>
      </c>
      <c r="AB29" s="180" cm="1">
        <f t="array" ref="AB29">_xlfn.XLOOKUP(AB$1,'Copy of PY1 Data(H)'!$A$1:$CZ$1,_xlfn.XLOOKUP($A29,'Copy of PY1 Data(H)'!$A$1:$A$288,'Copy of PY1 Data(H)'!$A$1:$CZ$288))</f>
        <v>3742477</v>
      </c>
      <c r="AC29" s="180" cm="1">
        <f t="array" ref="AC29">_xlfn.XLOOKUP(AC$1,'Copy of PY1 Data(H)'!$A$1:$CZ$1,_xlfn.XLOOKUP($A29,'Copy of PY1 Data(H)'!$A$1:$A$288,'Copy of PY1 Data(H)'!$A$1:$CZ$288))</f>
        <v>1402981</v>
      </c>
      <c r="AD29" s="180" cm="1">
        <f t="array" ref="AD29">_xlfn.XLOOKUP(AD$1,'Copy of PY1 Data(H)'!$A$1:$CZ$1,_xlfn.XLOOKUP($A29,'Copy of PY1 Data(H)'!$A$1:$A$288,'Copy of PY1 Data(H)'!$A$1:$CZ$288))</f>
        <v>1605509</v>
      </c>
      <c r="AE29" s="180" cm="1">
        <f t="array" ref="AE29">_xlfn.XLOOKUP(AE$1,'Copy of PY1 Data(H)'!$A$1:$CZ$1,_xlfn.XLOOKUP($A29,'Copy of PY1 Data(H)'!$A$1:$A$288,'Copy of PY1 Data(H)'!$A$1:$CZ$288))</f>
        <v>2488787</v>
      </c>
      <c r="AF29" s="180" cm="1">
        <f t="array" ref="AF29">_xlfn.XLOOKUP(AF$1,'Copy of PY1 Data(H)'!$A$1:$CZ$1,_xlfn.XLOOKUP($A29,'Copy of PY1 Data(H)'!$A$1:$A$288,'Copy of PY1 Data(H)'!$A$1:$CZ$288))</f>
        <v>20140859</v>
      </c>
      <c r="AG29" s="180" cm="1">
        <f t="array" ref="AG29">_xlfn.XLOOKUP(AG$1,'Copy of PY1 Data(H)'!$A$1:$CZ$1,_xlfn.XLOOKUP($A29,'Copy of PY1 Data(H)'!$A$1:$A$288,'Copy of PY1 Data(H)'!$A$1:$CZ$288))</f>
        <v>4618926</v>
      </c>
      <c r="AH29" s="180" cm="1">
        <f t="array" ref="AH29">_xlfn.XLOOKUP(AH$1,'Copy of PY1 Data(H)'!$A$1:$CZ$1,_xlfn.XLOOKUP($A29,'Copy of PY1 Data(H)'!$A$1:$A$288,'Copy of PY1 Data(H)'!$A$1:$CZ$288))</f>
        <v>1087995</v>
      </c>
      <c r="AI29" s="180" cm="1">
        <f t="array" ref="AI29">_xlfn.XLOOKUP(AI$1,'Copy of PY1 Data(H)'!$A$1:$CZ$1,_xlfn.XLOOKUP($A29,'Copy of PY1 Data(H)'!$A$1:$A$288,'Copy of PY1 Data(H)'!$A$1:$CZ$288))</f>
        <v>31700434</v>
      </c>
      <c r="AJ29" s="180" cm="1">
        <f t="array" ref="AJ29">_xlfn.XLOOKUP(AJ$1,'Copy of PY1 Data(H)'!$A$1:$CZ$1,_xlfn.XLOOKUP($A29,'Copy of PY1 Data(H)'!$A$1:$A$288,'Copy of PY1 Data(H)'!$A$1:$CZ$288))</f>
        <v>912472</v>
      </c>
      <c r="AK29" s="180" cm="1">
        <f t="array" ref="AK29">_xlfn.XLOOKUP(AK$1,'Copy of PY1 Data(H)'!$A$1:$CZ$1,_xlfn.XLOOKUP($A29,'Copy of PY1 Data(H)'!$A$1:$A$288,'Copy of PY1 Data(H)'!$A$1:$CZ$288))</f>
        <v>0</v>
      </c>
      <c r="AL29" s="180" cm="1">
        <f t="array" ref="AL29">_xlfn.XLOOKUP(AL$1,'Copy of PY1 Data(H)'!$A$1:$CZ$1,_xlfn.XLOOKUP($A29,'Copy of PY1 Data(H)'!$A$1:$A$288,'Copy of PY1 Data(H)'!$A$1:$CZ$288))</f>
        <v>0</v>
      </c>
      <c r="AM29" s="180" cm="1">
        <f t="array" ref="AM29">_xlfn.XLOOKUP(AM$1,'Copy of PY1 Data(H)'!$A$1:$CZ$1,_xlfn.XLOOKUP($A29,'Copy of PY1 Data(H)'!$A$1:$A$288,'Copy of PY1 Data(H)'!$A$1:$CZ$288))</f>
        <v>13306061</v>
      </c>
      <c r="AN29" s="180" cm="1">
        <f t="array" ref="AN29">_xlfn.XLOOKUP(AN$1,'Copy of PY1 Data(H)'!$A$1:$CZ$1,_xlfn.XLOOKUP($A29,'Copy of PY1 Data(H)'!$A$1:$A$288,'Copy of PY1 Data(H)'!$A$1:$CZ$288))</f>
        <v>554834</v>
      </c>
      <c r="AO29" s="180" cm="1">
        <f t="array" ref="AO29">_xlfn.XLOOKUP(AO$1,'Copy of PY1 Data(H)'!$A$1:$CZ$1,_xlfn.XLOOKUP($A29,'Copy of PY1 Data(H)'!$A$1:$A$288,'Copy of PY1 Data(H)'!$A$1:$CZ$288))</f>
        <v>850946</v>
      </c>
      <c r="AP29" s="180" cm="1">
        <f t="array" ref="AP29">_xlfn.XLOOKUP(AP$1,'Copy of PY1 Data(H)'!$A$1:$CZ$1,_xlfn.XLOOKUP($A29,'Copy of PY1 Data(H)'!$A$1:$A$288,'Copy of PY1 Data(H)'!$A$1:$CZ$288))</f>
        <v>4563</v>
      </c>
      <c r="AQ29" s="180" cm="1">
        <f t="array" ref="AQ29">_xlfn.XLOOKUP(AQ$1,'Copy of PY1 Data(H)'!$A$1:$CZ$1,_xlfn.XLOOKUP($A29,'Copy of PY1 Data(H)'!$A$1:$A$288,'Copy of PY1 Data(H)'!$A$1:$CZ$288))</f>
        <v>8866119</v>
      </c>
      <c r="AR29" s="180" cm="1">
        <f t="array" ref="AR29">_xlfn.XLOOKUP(AR$1,'Copy of PY1 Data(H)'!$A$1:$CZ$1,_xlfn.XLOOKUP($A29,'Copy of PY1 Data(H)'!$A$1:$A$288,'Copy of PY1 Data(H)'!$A$1:$CZ$288))</f>
        <v>6549146</v>
      </c>
      <c r="AS29" s="180" cm="1">
        <f t="array" ref="AS29">_xlfn.XLOOKUP(AS$1,'Copy of PY1 Data(H)'!$A$1:$CZ$1,_xlfn.XLOOKUP($A29,'Copy of PY1 Data(H)'!$A$1:$A$288,'Copy of PY1 Data(H)'!$A$1:$CZ$288))</f>
        <v>451949</v>
      </c>
      <c r="AT29" s="180" cm="1">
        <f t="array" ref="AT29">_xlfn.XLOOKUP(AT$1,'Copy of PY1 Data(H)'!$A$1:$CZ$1,_xlfn.XLOOKUP($A29,'Copy of PY1 Data(H)'!$A$1:$A$288,'Copy of PY1 Data(H)'!$A$1:$CZ$288))</f>
        <v>2333104</v>
      </c>
      <c r="AU29" s="180" cm="1">
        <f t="array" ref="AU29">_xlfn.XLOOKUP(AU$1,'Copy of PY1 Data(H)'!$A$1:$CZ$1,_xlfn.XLOOKUP($A29,'Copy of PY1 Data(H)'!$A$1:$A$288,'Copy of PY1 Data(H)'!$A$1:$CZ$288))</f>
        <v>0</v>
      </c>
      <c r="AV29" s="180" cm="1">
        <f t="array" ref="AV29">_xlfn.XLOOKUP(AV$1,'Copy of PY1 Data(H)'!$A$1:$CZ$1,_xlfn.XLOOKUP($A29,'Copy of PY1 Data(H)'!$A$1:$A$288,'Copy of PY1 Data(H)'!$A$1:$CZ$288))</f>
        <v>15533823</v>
      </c>
      <c r="AW29" s="180" cm="1">
        <f t="array" ref="AW29">_xlfn.XLOOKUP(AW$1,'Copy of PY1 Data(H)'!$A$1:$CZ$1,_xlfn.XLOOKUP($A29,'Copy of PY1 Data(H)'!$A$1:$A$288,'Copy of PY1 Data(H)'!$A$1:$CZ$288))</f>
        <v>1766847</v>
      </c>
      <c r="AX29" s="180" cm="1">
        <f t="array" ref="AX29">_xlfn.XLOOKUP(AX$1,'Copy of PY1 Data(H)'!$A$1:$CZ$1,_xlfn.XLOOKUP($A29,'Copy of PY1 Data(H)'!$A$1:$A$288,'Copy of PY1 Data(H)'!$A$1:$CZ$288))</f>
        <v>1547231</v>
      </c>
      <c r="AY29" s="180" cm="1">
        <f t="array" ref="AY29">_xlfn.XLOOKUP(AY$1,'Copy of PY1 Data(H)'!$A$1:$CZ$1,_xlfn.XLOOKUP($A29,'Copy of PY1 Data(H)'!$A$1:$A$288,'Copy of PY1 Data(H)'!$A$1:$CZ$288))</f>
        <v>8037634</v>
      </c>
      <c r="AZ29" s="180" cm="1">
        <f t="array" ref="AZ29">_xlfn.XLOOKUP(AZ$1,'Copy of PY1 Data(H)'!$A$1:$CZ$1,_xlfn.XLOOKUP($A29,'Copy of PY1 Data(H)'!$A$1:$A$288,'Copy of PY1 Data(H)'!$A$1:$CZ$288))</f>
        <v>916901</v>
      </c>
      <c r="BA29" s="180" cm="1">
        <f t="array" ref="BA29">_xlfn.XLOOKUP(BA$1,'Copy of PY1 Data(H)'!$A$1:$CZ$1,_xlfn.XLOOKUP($A29,'Copy of PY1 Data(H)'!$A$1:$A$288,'Copy of PY1 Data(H)'!$A$1:$CZ$288))</f>
        <v>910170</v>
      </c>
      <c r="BB29" s="180" cm="1">
        <f t="array" ref="BB29">_xlfn.XLOOKUP(BB$1,'Copy of PY1 Data(H)'!$A$1:$CZ$1,_xlfn.XLOOKUP($A29,'Copy of PY1 Data(H)'!$A$1:$A$288,'Copy of PY1 Data(H)'!$A$1:$CZ$288))</f>
        <v>33689</v>
      </c>
      <c r="BC29" s="180" cm="1">
        <f t="array" ref="BC29">_xlfn.XLOOKUP(BC$1,'Copy of PY1 Data(H)'!$A$1:$CZ$1,_xlfn.XLOOKUP($A29,'Copy of PY1 Data(H)'!$A$1:$A$288,'Copy of PY1 Data(H)'!$A$1:$CZ$288))</f>
        <v>264273</v>
      </c>
      <c r="BD29" s="180" cm="1">
        <f t="array" ref="BD29">_xlfn.XLOOKUP(BD$1,'Copy of PY1 Data(H)'!$A$1:$CZ$1,_xlfn.XLOOKUP($A29,'Copy of PY1 Data(H)'!$A$1:$A$288,'Copy of PY1 Data(H)'!$A$1:$CZ$288))</f>
        <v>6874468</v>
      </c>
      <c r="BE29" s="180" cm="1">
        <f t="array" ref="BE29">_xlfn.XLOOKUP(BE$1,'Copy of PY1 Data(H)'!$A$1:$CZ$1,_xlfn.XLOOKUP($A29,'Copy of PY1 Data(H)'!$A$1:$A$288,'Copy of PY1 Data(H)'!$A$1:$CZ$288))</f>
        <v>115073</v>
      </c>
      <c r="BF29" s="180" cm="1">
        <f t="array" ref="BF29">_xlfn.XLOOKUP(BF$1,'Copy of PY1 Data(H)'!$A$1:$CZ$1,_xlfn.XLOOKUP($A29,'Copy of PY1 Data(H)'!$A$1:$A$288,'Copy of PY1 Data(H)'!$A$1:$CZ$288))</f>
        <v>342617</v>
      </c>
      <c r="BG29" s="180" cm="1">
        <f t="array" ref="BG29">_xlfn.XLOOKUP(BG$1,'Copy of PY1 Data(H)'!$A$1:$CZ$1,_xlfn.XLOOKUP($A29,'Copy of PY1 Data(H)'!$A$1:$A$288,'Copy of PY1 Data(H)'!$A$1:$CZ$288))</f>
        <v>0</v>
      </c>
      <c r="BH29" s="180" cm="1">
        <f t="array" ref="BH29">_xlfn.XLOOKUP(BH$1,'Copy of PY1 Data(H)'!$A$1:$CZ$1,_xlfn.XLOOKUP($A29,'Copy of PY1 Data(H)'!$A$1:$A$288,'Copy of PY1 Data(H)'!$A$1:$CZ$288))</f>
        <v>78405</v>
      </c>
      <c r="BI29" s="180" cm="1">
        <f t="array" ref="BI29">_xlfn.XLOOKUP(BI$1,'Copy of PY1 Data(H)'!$A$1:$CZ$1,_xlfn.XLOOKUP($A29,'Copy of PY1 Data(H)'!$A$1:$A$288,'Copy of PY1 Data(H)'!$A$1:$CZ$288))</f>
        <v>196108</v>
      </c>
      <c r="BJ29" s="180" cm="1">
        <f t="array" ref="BJ29">_xlfn.XLOOKUP(BJ$1,'Copy of PY1 Data(H)'!$A$1:$CZ$1,_xlfn.XLOOKUP($A29,'Copy of PY1 Data(H)'!$A$1:$A$288,'Copy of PY1 Data(H)'!$A$1:$CZ$288))</f>
        <v>121787</v>
      </c>
      <c r="BK29" s="180" cm="1">
        <f t="array" ref="BK29">_xlfn.XLOOKUP(BK$1,'Copy of PY1 Data(H)'!$A$1:$CZ$1,_xlfn.XLOOKUP($A29,'Copy of PY1 Data(H)'!$A$1:$A$288,'Copy of PY1 Data(H)'!$A$1:$CZ$288))</f>
        <v>2940496</v>
      </c>
      <c r="BL29" s="180" cm="1">
        <f t="array" ref="BL29">_xlfn.XLOOKUP(BL$1,'Copy of PY1 Data(H)'!$A$1:$CZ$1,_xlfn.XLOOKUP($A29,'Copy of PY1 Data(H)'!$A$1:$A$288,'Copy of PY1 Data(H)'!$A$1:$CZ$288))</f>
        <v>0</v>
      </c>
      <c r="BM29" s="180" cm="1">
        <f t="array" ref="BM29">_xlfn.XLOOKUP(BM$1,'Copy of PY1 Data(H)'!$A$1:$CZ$1,_xlfn.XLOOKUP($A29,'Copy of PY1 Data(H)'!$A$1:$A$288,'Copy of PY1 Data(H)'!$A$1:$CZ$288))</f>
        <v>1580906</v>
      </c>
      <c r="BN29" s="180" cm="1">
        <f t="array" ref="BN29">_xlfn.XLOOKUP(BN$1,'Copy of PY1 Data(H)'!$A$1:$CZ$1,_xlfn.XLOOKUP($A29,'Copy of PY1 Data(H)'!$A$1:$A$288,'Copy of PY1 Data(H)'!$A$1:$CZ$288))</f>
        <v>3727587</v>
      </c>
      <c r="BO29" s="180" cm="1">
        <f t="array" ref="BO29">_xlfn.XLOOKUP(BO$1,'Copy of PY1 Data(H)'!$A$1:$CZ$1,_xlfn.XLOOKUP($A29,'Copy of PY1 Data(H)'!$A$1:$A$288,'Copy of PY1 Data(H)'!$A$1:$CZ$288))</f>
        <v>1050102</v>
      </c>
      <c r="BP29" s="180" cm="1">
        <f t="array" ref="BP29">_xlfn.XLOOKUP(BP$1,'Copy of PY1 Data(H)'!$A$1:$CZ$1,_xlfn.XLOOKUP($A29,'Copy of PY1 Data(H)'!$A$1:$A$288,'Copy of PY1 Data(H)'!$A$1:$CZ$288))</f>
        <v>1542997</v>
      </c>
      <c r="BQ29" s="180" cm="1">
        <f t="array" ref="BQ29">_xlfn.XLOOKUP(BQ$1,'Copy of PY1 Data(H)'!$A$1:$CZ$1,_xlfn.XLOOKUP($A29,'Copy of PY1 Data(H)'!$A$1:$A$288,'Copy of PY1 Data(H)'!$A$1:$CZ$288))</f>
        <v>18803582</v>
      </c>
      <c r="BR29" s="180" cm="1">
        <f t="array" ref="BR29">_xlfn.XLOOKUP(BR$1,'Copy of PY1 Data(H)'!$A$1:$CZ$1,_xlfn.XLOOKUP($A29,'Copy of PY1 Data(H)'!$A$1:$A$288,'Copy of PY1 Data(H)'!$A$1:$CZ$288))</f>
        <v>731527</v>
      </c>
      <c r="BS29" s="180" cm="1">
        <f t="array" ref="BS29">_xlfn.XLOOKUP(BS$1,'Copy of PY1 Data(H)'!$A$1:$CZ$1,_xlfn.XLOOKUP($A29,'Copy of PY1 Data(H)'!$A$1:$A$288,'Copy of PY1 Data(H)'!$A$1:$CZ$288))</f>
        <v>12757135</v>
      </c>
      <c r="BT29" s="180" cm="1">
        <f t="array" ref="BT29">_xlfn.XLOOKUP(BT$1,'Copy of PY1 Data(H)'!$A$1:$CZ$1,_xlfn.XLOOKUP($A29,'Copy of PY1 Data(H)'!$A$1:$A$288,'Copy of PY1 Data(H)'!$A$1:$CZ$288))</f>
        <v>360245</v>
      </c>
      <c r="BU29" s="180" cm="1">
        <f t="array" ref="BU29">_xlfn.XLOOKUP(BU$1,'Copy of PY1 Data(H)'!$A$1:$CZ$1,_xlfn.XLOOKUP($A29,'Copy of PY1 Data(H)'!$A$1:$A$288,'Copy of PY1 Data(H)'!$A$1:$CZ$288))</f>
        <v>4641263</v>
      </c>
      <c r="BV29" s="180" cm="1">
        <f t="array" ref="BV29">_xlfn.XLOOKUP(BV$1,'Copy of PY1 Data(H)'!$A$1:$CZ$1,_xlfn.XLOOKUP($A29,'Copy of PY1 Data(H)'!$A$1:$A$288,'Copy of PY1 Data(H)'!$A$1:$CZ$288))</f>
        <v>604514</v>
      </c>
      <c r="BW29" s="180" cm="1">
        <f t="array" ref="BW29">_xlfn.XLOOKUP(BW$1,'Copy of PY1 Data(H)'!$A$1:$CZ$1,_xlfn.XLOOKUP($A29,'Copy of PY1 Data(H)'!$A$1:$A$288,'Copy of PY1 Data(H)'!$A$1:$CZ$288))</f>
        <v>0</v>
      </c>
      <c r="BX29" s="180" cm="1">
        <f t="array" ref="BX29">_xlfn.XLOOKUP(BX$1,'Copy of PY1 Data(H)'!$A$1:$CZ$1,_xlfn.XLOOKUP($A29,'Copy of PY1 Data(H)'!$A$1:$A$288,'Copy of PY1 Data(H)'!$A$1:$CZ$288))</f>
        <v>737512</v>
      </c>
      <c r="BY29" s="180" cm="1">
        <f t="array" ref="BY29">_xlfn.XLOOKUP(BY$1,'Copy of PY1 Data(H)'!$A$1:$CZ$1,_xlfn.XLOOKUP($A29,'Copy of PY1 Data(H)'!$A$1:$A$288,'Copy of PY1 Data(H)'!$A$1:$CZ$288))</f>
        <v>50301</v>
      </c>
      <c r="BZ29" s="180" cm="1">
        <f t="array" ref="BZ29">_xlfn.XLOOKUP(BZ$1,'Copy of PY1 Data(H)'!$A$1:$CZ$1,_xlfn.XLOOKUP($A29,'Copy of PY1 Data(H)'!$A$1:$A$288,'Copy of PY1 Data(H)'!$A$1:$CZ$288))</f>
        <v>153853</v>
      </c>
      <c r="CA29" s="180" cm="1">
        <f t="array" ref="CA29">_xlfn.XLOOKUP(CA$1,'Copy of PY1 Data(H)'!$A$1:$CZ$1,_xlfn.XLOOKUP($A29,'Copy of PY1 Data(H)'!$A$1:$A$288,'Copy of PY1 Data(H)'!$A$1:$CZ$288))</f>
        <v>107397</v>
      </c>
      <c r="CB29" s="180" cm="1">
        <f t="array" ref="CB29">_xlfn.XLOOKUP(CB$1,'Copy of PY1 Data(H)'!$A$1:$CZ$1,_xlfn.XLOOKUP($A29,'Copy of PY1 Data(H)'!$A$1:$A$288,'Copy of PY1 Data(H)'!$A$1:$CZ$288))</f>
        <v>993913</v>
      </c>
      <c r="CC29" s="180" cm="1">
        <f t="array" ref="CC29">_xlfn.XLOOKUP(CC$1,'Copy of PY1 Data(H)'!$A$1:$CZ$1,_xlfn.XLOOKUP($A29,'Copy of PY1 Data(H)'!$A$1:$A$288,'Copy of PY1 Data(H)'!$A$1:$CZ$288))</f>
        <v>0</v>
      </c>
      <c r="CD29" s="180" cm="1">
        <f t="array" ref="CD29">_xlfn.XLOOKUP(CD$1,'Copy of PY1 Data(H)'!$A$1:$CZ$1,_xlfn.XLOOKUP($A29,'Copy of PY1 Data(H)'!$A$1:$A$288,'Copy of PY1 Data(H)'!$A$1:$CZ$288))</f>
        <v>53761</v>
      </c>
    </row>
    <row r="30" spans="1:82" s="635" customFormat="1" ht="13.95" customHeight="1" x14ac:dyDescent="0.3">
      <c r="A30" s="635">
        <v>386</v>
      </c>
      <c r="B30" s="180"/>
      <c r="C30" s="180"/>
      <c r="D30" s="180" cm="1">
        <f t="array" ref="D30">_xlfn.XLOOKUP(D$1,'Copy of PY1 Data(H)'!$A$1:$CZ$1,_xlfn.XLOOKUP($A30,'Copy of PY1 Data(H)'!$A$1:$A$288,'Copy of PY1 Data(H)'!$A$1:$CZ$288))</f>
        <v>0</v>
      </c>
      <c r="E30" s="180" cm="1">
        <f t="array" ref="E30">_xlfn.XLOOKUP(E$1,'Copy of PY1 Data(H)'!$A$1:$CZ$1,_xlfn.XLOOKUP($A30,'Copy of PY1 Data(H)'!$A$1:$A$288,'Copy of PY1 Data(H)'!$A$1:$CZ$288))</f>
        <v>0</v>
      </c>
      <c r="F30" s="180" cm="1">
        <f t="array" ref="F30">_xlfn.XLOOKUP(F$1,'Copy of PY1 Data(H)'!$A$1:$CZ$1,_xlfn.XLOOKUP($A30,'Copy of PY1 Data(H)'!$A$1:$A$288,'Copy of PY1 Data(H)'!$A$1:$CZ$288))</f>
        <v>0</v>
      </c>
      <c r="G30" s="180" cm="1">
        <f t="array" ref="G30">_xlfn.XLOOKUP(G$1,'Copy of PY1 Data(H)'!$A$1:$CZ$1,_xlfn.XLOOKUP($A30,'Copy of PY1 Data(H)'!$A$1:$A$288,'Copy of PY1 Data(H)'!$A$1:$CZ$288))</f>
        <v>0</v>
      </c>
      <c r="H30" s="180" cm="1">
        <f t="array" ref="H30">_xlfn.XLOOKUP(H$1,'Copy of PY1 Data(H)'!$A$1:$CZ$1,_xlfn.XLOOKUP($A30,'Copy of PY1 Data(H)'!$A$1:$A$288,'Copy of PY1 Data(H)'!$A$1:$CZ$288))</f>
        <v>0</v>
      </c>
      <c r="I30" s="180" cm="1">
        <f t="array" ref="I30">_xlfn.XLOOKUP(I$1,'Copy of PY1 Data(H)'!$A$1:$CZ$1,_xlfn.XLOOKUP($A30,'Copy of PY1 Data(H)'!$A$1:$A$288,'Copy of PY1 Data(H)'!$A$1:$CZ$288))</f>
        <v>0</v>
      </c>
      <c r="J30" s="180" cm="1">
        <f t="array" ref="J30">_xlfn.XLOOKUP(J$1,'Copy of PY1 Data(H)'!$A$1:$CZ$1,_xlfn.XLOOKUP($A30,'Copy of PY1 Data(H)'!$A$1:$A$288,'Copy of PY1 Data(H)'!$A$1:$CZ$288))</f>
        <v>0</v>
      </c>
      <c r="K30" s="180" cm="1">
        <f t="array" ref="K30">_xlfn.XLOOKUP(K$1,'Copy of PY1 Data(H)'!$A$1:$CZ$1,_xlfn.XLOOKUP($A30,'Copy of PY1 Data(H)'!$A$1:$A$288,'Copy of PY1 Data(H)'!$A$1:$CZ$288))</f>
        <v>0</v>
      </c>
      <c r="L30" s="180" cm="1">
        <f t="array" ref="L30">_xlfn.XLOOKUP(L$1,'Copy of PY1 Data(H)'!$A$1:$CZ$1,_xlfn.XLOOKUP($A30,'Copy of PY1 Data(H)'!$A$1:$A$288,'Copy of PY1 Data(H)'!$A$1:$CZ$288))</f>
        <v>0</v>
      </c>
      <c r="M30" s="180" cm="1">
        <f t="array" ref="M30">_xlfn.XLOOKUP(M$1,'Copy of PY1 Data(H)'!$A$1:$CZ$1,_xlfn.XLOOKUP($A30,'Copy of PY1 Data(H)'!$A$1:$A$288,'Copy of PY1 Data(H)'!$A$1:$CZ$288))</f>
        <v>0</v>
      </c>
      <c r="N30" s="180" cm="1">
        <f t="array" ref="N30">_xlfn.XLOOKUP(N$1,'Copy of PY1 Data(H)'!$A$1:$CZ$1,_xlfn.XLOOKUP($A30,'Copy of PY1 Data(H)'!$A$1:$A$288,'Copy of PY1 Data(H)'!$A$1:$CZ$288))</f>
        <v>0</v>
      </c>
      <c r="O30" s="180" cm="1">
        <f t="array" ref="O30">_xlfn.XLOOKUP(O$1,'Copy of PY1 Data(H)'!$A$1:$CZ$1,_xlfn.XLOOKUP($A30,'Copy of PY1 Data(H)'!$A$1:$A$288,'Copy of PY1 Data(H)'!$A$1:$CZ$288))</f>
        <v>0</v>
      </c>
      <c r="P30" s="180" cm="1">
        <f t="array" ref="P30">_xlfn.XLOOKUP(P$1,'Copy of PY1 Data(H)'!$A$1:$CZ$1,_xlfn.XLOOKUP($A30,'Copy of PY1 Data(H)'!$A$1:$A$288,'Copy of PY1 Data(H)'!$A$1:$CZ$288))</f>
        <v>0</v>
      </c>
      <c r="Q30" s="180" cm="1">
        <f t="array" ref="Q30">_xlfn.XLOOKUP(Q$1,'Copy of PY1 Data(H)'!$A$1:$CZ$1,_xlfn.XLOOKUP($A30,'Copy of PY1 Data(H)'!$A$1:$A$288,'Copy of PY1 Data(H)'!$A$1:$CZ$288))</f>
        <v>7249417</v>
      </c>
      <c r="R30" s="180" cm="1">
        <f t="array" ref="R30">_xlfn.XLOOKUP(R$1,'Copy of PY1 Data(H)'!$A$1:$CZ$1,_xlfn.XLOOKUP($A30,'Copy of PY1 Data(H)'!$A$1:$A$288,'Copy of PY1 Data(H)'!$A$1:$CZ$288))</f>
        <v>0</v>
      </c>
      <c r="S30" s="180" cm="1">
        <f t="array" ref="S30">_xlfn.XLOOKUP(S$1,'Copy of PY1 Data(H)'!$A$1:$CZ$1,_xlfn.XLOOKUP($A30,'Copy of PY1 Data(H)'!$A$1:$A$288,'Copy of PY1 Data(H)'!$A$1:$CZ$288))</f>
        <v>0</v>
      </c>
      <c r="T30" s="180" cm="1">
        <f t="array" ref="T30">_xlfn.XLOOKUP(T$1,'Copy of PY1 Data(H)'!$A$1:$CZ$1,_xlfn.XLOOKUP($A30,'Copy of PY1 Data(H)'!$A$1:$A$288,'Copy of PY1 Data(H)'!$A$1:$CZ$288))</f>
        <v>1447202</v>
      </c>
      <c r="U30" s="180" cm="1">
        <f t="array" ref="U30">_xlfn.XLOOKUP(U$1,'Copy of PY1 Data(H)'!$A$1:$CZ$1,_xlfn.XLOOKUP($A30,'Copy of PY1 Data(H)'!$A$1:$A$288,'Copy of PY1 Data(H)'!$A$1:$CZ$288))</f>
        <v>0</v>
      </c>
      <c r="V30" s="180" cm="1">
        <f t="array" ref="V30">_xlfn.XLOOKUP(V$1,'Copy of PY1 Data(H)'!$A$1:$CZ$1,_xlfn.XLOOKUP($A30,'Copy of PY1 Data(H)'!$A$1:$A$288,'Copy of PY1 Data(H)'!$A$1:$CZ$288))</f>
        <v>784199</v>
      </c>
      <c r="W30" s="180" cm="1">
        <f t="array" ref="W30">_xlfn.XLOOKUP(W$1,'Copy of PY1 Data(H)'!$A$1:$CZ$1,_xlfn.XLOOKUP($A30,'Copy of PY1 Data(H)'!$A$1:$A$288,'Copy of PY1 Data(H)'!$A$1:$CZ$288))</f>
        <v>0</v>
      </c>
      <c r="X30" s="180" cm="1">
        <f t="array" ref="X30">_xlfn.XLOOKUP(X$1,'Copy of PY1 Data(H)'!$A$1:$CZ$1,_xlfn.XLOOKUP($A30,'Copy of PY1 Data(H)'!$A$1:$A$288,'Copy of PY1 Data(H)'!$A$1:$CZ$288))</f>
        <v>0</v>
      </c>
      <c r="Y30" s="180" cm="1">
        <f t="array" ref="Y30">_xlfn.XLOOKUP(Y$1,'Copy of PY1 Data(H)'!$A$1:$CZ$1,_xlfn.XLOOKUP($A30,'Copy of PY1 Data(H)'!$A$1:$A$288,'Copy of PY1 Data(H)'!$A$1:$CZ$288))</f>
        <v>13351</v>
      </c>
      <c r="Z30" s="180" cm="1">
        <f t="array" ref="Z30">_xlfn.XLOOKUP(Z$1,'Copy of PY1 Data(H)'!$A$1:$CZ$1,_xlfn.XLOOKUP($A30,'Copy of PY1 Data(H)'!$A$1:$A$288,'Copy of PY1 Data(H)'!$A$1:$CZ$288))</f>
        <v>29071</v>
      </c>
      <c r="AA30" s="180" cm="1">
        <f t="array" ref="AA30">_xlfn.XLOOKUP(AA$1,'Copy of PY1 Data(H)'!$A$1:$CZ$1,_xlfn.XLOOKUP($A30,'Copy of PY1 Data(H)'!$A$1:$A$288,'Copy of PY1 Data(H)'!$A$1:$CZ$288))</f>
        <v>0</v>
      </c>
      <c r="AB30" s="180" cm="1">
        <f t="array" ref="AB30">_xlfn.XLOOKUP(AB$1,'Copy of PY1 Data(H)'!$A$1:$CZ$1,_xlfn.XLOOKUP($A30,'Copy of PY1 Data(H)'!$A$1:$A$288,'Copy of PY1 Data(H)'!$A$1:$CZ$288))</f>
        <v>0</v>
      </c>
      <c r="AC30" s="180" cm="1">
        <f t="array" ref="AC30">_xlfn.XLOOKUP(AC$1,'Copy of PY1 Data(H)'!$A$1:$CZ$1,_xlfn.XLOOKUP($A30,'Copy of PY1 Data(H)'!$A$1:$A$288,'Copy of PY1 Data(H)'!$A$1:$CZ$288))</f>
        <v>0</v>
      </c>
      <c r="AD30" s="180" cm="1">
        <f t="array" ref="AD30">_xlfn.XLOOKUP(AD$1,'Copy of PY1 Data(H)'!$A$1:$CZ$1,_xlfn.XLOOKUP($A30,'Copy of PY1 Data(H)'!$A$1:$A$288,'Copy of PY1 Data(H)'!$A$1:$CZ$288))</f>
        <v>0</v>
      </c>
      <c r="AE30" s="180" cm="1">
        <f t="array" ref="AE30">_xlfn.XLOOKUP(AE$1,'Copy of PY1 Data(H)'!$A$1:$CZ$1,_xlfn.XLOOKUP($A30,'Copy of PY1 Data(H)'!$A$1:$A$288,'Copy of PY1 Data(H)'!$A$1:$CZ$288))</f>
        <v>0</v>
      </c>
      <c r="AF30" s="180" cm="1">
        <f t="array" ref="AF30">_xlfn.XLOOKUP(AF$1,'Copy of PY1 Data(H)'!$A$1:$CZ$1,_xlfn.XLOOKUP($A30,'Copy of PY1 Data(H)'!$A$1:$A$288,'Copy of PY1 Data(H)'!$A$1:$CZ$288))</f>
        <v>0</v>
      </c>
      <c r="AG30" s="180" cm="1">
        <f t="array" ref="AG30">_xlfn.XLOOKUP(AG$1,'Copy of PY1 Data(H)'!$A$1:$CZ$1,_xlfn.XLOOKUP($A30,'Copy of PY1 Data(H)'!$A$1:$A$288,'Copy of PY1 Data(H)'!$A$1:$CZ$288))</f>
        <v>92477</v>
      </c>
      <c r="AH30" s="180" cm="1">
        <f t="array" ref="AH30">_xlfn.XLOOKUP(AH$1,'Copy of PY1 Data(H)'!$A$1:$CZ$1,_xlfn.XLOOKUP($A30,'Copy of PY1 Data(H)'!$A$1:$A$288,'Copy of PY1 Data(H)'!$A$1:$CZ$288))</f>
        <v>0</v>
      </c>
      <c r="AI30" s="180" cm="1">
        <f t="array" ref="AI30">_xlfn.XLOOKUP(AI$1,'Copy of PY1 Data(H)'!$A$1:$CZ$1,_xlfn.XLOOKUP($A30,'Copy of PY1 Data(H)'!$A$1:$A$288,'Copy of PY1 Data(H)'!$A$1:$CZ$288))</f>
        <v>3413610</v>
      </c>
      <c r="AJ30" s="180" cm="1">
        <f t="array" ref="AJ30">_xlfn.XLOOKUP(AJ$1,'Copy of PY1 Data(H)'!$A$1:$CZ$1,_xlfn.XLOOKUP($A30,'Copy of PY1 Data(H)'!$A$1:$A$288,'Copy of PY1 Data(H)'!$A$1:$CZ$288))</f>
        <v>500000</v>
      </c>
      <c r="AK30" s="180" cm="1">
        <f t="array" ref="AK30">_xlfn.XLOOKUP(AK$1,'Copy of PY1 Data(H)'!$A$1:$CZ$1,_xlfn.XLOOKUP($A30,'Copy of PY1 Data(H)'!$A$1:$A$288,'Copy of PY1 Data(H)'!$A$1:$CZ$288))</f>
        <v>0</v>
      </c>
      <c r="AL30" s="180" cm="1">
        <f t="array" ref="AL30">_xlfn.XLOOKUP(AL$1,'Copy of PY1 Data(H)'!$A$1:$CZ$1,_xlfn.XLOOKUP($A30,'Copy of PY1 Data(H)'!$A$1:$A$288,'Copy of PY1 Data(H)'!$A$1:$CZ$288))</f>
        <v>0</v>
      </c>
      <c r="AM30" s="180" cm="1">
        <f t="array" ref="AM30">_xlfn.XLOOKUP(AM$1,'Copy of PY1 Data(H)'!$A$1:$CZ$1,_xlfn.XLOOKUP($A30,'Copy of PY1 Data(H)'!$A$1:$A$288,'Copy of PY1 Data(H)'!$A$1:$CZ$288))</f>
        <v>536000</v>
      </c>
      <c r="AN30" s="180" cm="1">
        <f t="array" ref="AN30">_xlfn.XLOOKUP(AN$1,'Copy of PY1 Data(H)'!$A$1:$CZ$1,_xlfn.XLOOKUP($A30,'Copy of PY1 Data(H)'!$A$1:$A$288,'Copy of PY1 Data(H)'!$A$1:$CZ$288))</f>
        <v>0</v>
      </c>
      <c r="AO30" s="180" cm="1">
        <f t="array" ref="AO30">_xlfn.XLOOKUP(AO$1,'Copy of PY1 Data(H)'!$A$1:$CZ$1,_xlfn.XLOOKUP($A30,'Copy of PY1 Data(H)'!$A$1:$A$288,'Copy of PY1 Data(H)'!$A$1:$CZ$288))</f>
        <v>0</v>
      </c>
      <c r="AP30" s="180" cm="1">
        <f t="array" ref="AP30">_xlfn.XLOOKUP(AP$1,'Copy of PY1 Data(H)'!$A$1:$CZ$1,_xlfn.XLOOKUP($A30,'Copy of PY1 Data(H)'!$A$1:$A$288,'Copy of PY1 Data(H)'!$A$1:$CZ$288))</f>
        <v>0</v>
      </c>
      <c r="AQ30" s="180" cm="1">
        <f t="array" ref="AQ30">_xlfn.XLOOKUP(AQ$1,'Copy of PY1 Data(H)'!$A$1:$CZ$1,_xlfn.XLOOKUP($A30,'Copy of PY1 Data(H)'!$A$1:$A$288,'Copy of PY1 Data(H)'!$A$1:$CZ$288))</f>
        <v>0</v>
      </c>
      <c r="AR30" s="180" cm="1">
        <f t="array" ref="AR30">_xlfn.XLOOKUP(AR$1,'Copy of PY1 Data(H)'!$A$1:$CZ$1,_xlfn.XLOOKUP($A30,'Copy of PY1 Data(H)'!$A$1:$A$288,'Copy of PY1 Data(H)'!$A$1:$CZ$288))</f>
        <v>0</v>
      </c>
      <c r="AS30" s="180" cm="1">
        <f t="array" ref="AS30">_xlfn.XLOOKUP(AS$1,'Copy of PY1 Data(H)'!$A$1:$CZ$1,_xlfn.XLOOKUP($A30,'Copy of PY1 Data(H)'!$A$1:$A$288,'Copy of PY1 Data(H)'!$A$1:$CZ$288))</f>
        <v>0</v>
      </c>
      <c r="AT30" s="180" cm="1">
        <f t="array" ref="AT30">_xlfn.XLOOKUP(AT$1,'Copy of PY1 Data(H)'!$A$1:$CZ$1,_xlfn.XLOOKUP($A30,'Copy of PY1 Data(H)'!$A$1:$A$288,'Copy of PY1 Data(H)'!$A$1:$CZ$288))</f>
        <v>61205</v>
      </c>
      <c r="AU30" s="180" cm="1">
        <f t="array" ref="AU30">_xlfn.XLOOKUP(AU$1,'Copy of PY1 Data(H)'!$A$1:$CZ$1,_xlfn.XLOOKUP($A30,'Copy of PY1 Data(H)'!$A$1:$A$288,'Copy of PY1 Data(H)'!$A$1:$CZ$288))</f>
        <v>0</v>
      </c>
      <c r="AV30" s="180" cm="1">
        <f t="array" ref="AV30">_xlfn.XLOOKUP(AV$1,'Copy of PY1 Data(H)'!$A$1:$CZ$1,_xlfn.XLOOKUP($A30,'Copy of PY1 Data(H)'!$A$1:$A$288,'Copy of PY1 Data(H)'!$A$1:$CZ$288))</f>
        <v>245000</v>
      </c>
      <c r="AW30" s="180" cm="1">
        <f t="array" ref="AW30">_xlfn.XLOOKUP(AW$1,'Copy of PY1 Data(H)'!$A$1:$CZ$1,_xlfn.XLOOKUP($A30,'Copy of PY1 Data(H)'!$A$1:$A$288,'Copy of PY1 Data(H)'!$A$1:$CZ$288))</f>
        <v>0</v>
      </c>
      <c r="AX30" s="180" cm="1">
        <f t="array" ref="AX30">_xlfn.XLOOKUP(AX$1,'Copy of PY1 Data(H)'!$A$1:$CZ$1,_xlfn.XLOOKUP($A30,'Copy of PY1 Data(H)'!$A$1:$A$288,'Copy of PY1 Data(H)'!$A$1:$CZ$288))</f>
        <v>0</v>
      </c>
      <c r="AY30" s="180" cm="1">
        <f t="array" ref="AY30">_xlfn.XLOOKUP(AY$1,'Copy of PY1 Data(H)'!$A$1:$CZ$1,_xlfn.XLOOKUP($A30,'Copy of PY1 Data(H)'!$A$1:$A$288,'Copy of PY1 Data(H)'!$A$1:$CZ$288))</f>
        <v>0</v>
      </c>
      <c r="AZ30" s="180" cm="1">
        <f t="array" ref="AZ30">_xlfn.XLOOKUP(AZ$1,'Copy of PY1 Data(H)'!$A$1:$CZ$1,_xlfn.XLOOKUP($A30,'Copy of PY1 Data(H)'!$A$1:$A$288,'Copy of PY1 Data(H)'!$A$1:$CZ$288))</f>
        <v>0</v>
      </c>
      <c r="BA30" s="180" cm="1">
        <f t="array" ref="BA30">_xlfn.XLOOKUP(BA$1,'Copy of PY1 Data(H)'!$A$1:$CZ$1,_xlfn.XLOOKUP($A30,'Copy of PY1 Data(H)'!$A$1:$A$288,'Copy of PY1 Data(H)'!$A$1:$CZ$288))</f>
        <v>0</v>
      </c>
      <c r="BB30" s="180" cm="1">
        <f t="array" ref="BB30">_xlfn.XLOOKUP(BB$1,'Copy of PY1 Data(H)'!$A$1:$CZ$1,_xlfn.XLOOKUP($A30,'Copy of PY1 Data(H)'!$A$1:$A$288,'Copy of PY1 Data(H)'!$A$1:$CZ$288))</f>
        <v>0</v>
      </c>
      <c r="BC30" s="180" cm="1">
        <f t="array" ref="BC30">_xlfn.XLOOKUP(BC$1,'Copy of PY1 Data(H)'!$A$1:$CZ$1,_xlfn.XLOOKUP($A30,'Copy of PY1 Data(H)'!$A$1:$A$288,'Copy of PY1 Data(H)'!$A$1:$CZ$288))</f>
        <v>0</v>
      </c>
      <c r="BD30" s="180" cm="1">
        <f t="array" ref="BD30">_xlfn.XLOOKUP(BD$1,'Copy of PY1 Data(H)'!$A$1:$CZ$1,_xlfn.XLOOKUP($A30,'Copy of PY1 Data(H)'!$A$1:$A$288,'Copy of PY1 Data(H)'!$A$1:$CZ$288))</f>
        <v>225975</v>
      </c>
      <c r="BE30" s="180" cm="1">
        <f t="array" ref="BE30">_xlfn.XLOOKUP(BE$1,'Copy of PY1 Data(H)'!$A$1:$CZ$1,_xlfn.XLOOKUP($A30,'Copy of PY1 Data(H)'!$A$1:$A$288,'Copy of PY1 Data(H)'!$A$1:$CZ$288))</f>
        <v>0</v>
      </c>
      <c r="BF30" s="180" cm="1">
        <f t="array" ref="BF30">_xlfn.XLOOKUP(BF$1,'Copy of PY1 Data(H)'!$A$1:$CZ$1,_xlfn.XLOOKUP($A30,'Copy of PY1 Data(H)'!$A$1:$A$288,'Copy of PY1 Data(H)'!$A$1:$CZ$288))</f>
        <v>0</v>
      </c>
      <c r="BG30" s="180" cm="1">
        <f t="array" ref="BG30">_xlfn.XLOOKUP(BG$1,'Copy of PY1 Data(H)'!$A$1:$CZ$1,_xlfn.XLOOKUP($A30,'Copy of PY1 Data(H)'!$A$1:$A$288,'Copy of PY1 Data(H)'!$A$1:$CZ$288))</f>
        <v>0</v>
      </c>
      <c r="BH30" s="180" cm="1">
        <f t="array" ref="BH30">_xlfn.XLOOKUP(BH$1,'Copy of PY1 Data(H)'!$A$1:$CZ$1,_xlfn.XLOOKUP($A30,'Copy of PY1 Data(H)'!$A$1:$A$288,'Copy of PY1 Data(H)'!$A$1:$CZ$288))</f>
        <v>0</v>
      </c>
      <c r="BI30" s="180" cm="1">
        <f t="array" ref="BI30">_xlfn.XLOOKUP(BI$1,'Copy of PY1 Data(H)'!$A$1:$CZ$1,_xlfn.XLOOKUP($A30,'Copy of PY1 Data(H)'!$A$1:$A$288,'Copy of PY1 Data(H)'!$A$1:$CZ$288))</f>
        <v>0</v>
      </c>
      <c r="BJ30" s="180" cm="1">
        <f t="array" ref="BJ30">_xlfn.XLOOKUP(BJ$1,'Copy of PY1 Data(H)'!$A$1:$CZ$1,_xlfn.XLOOKUP($A30,'Copy of PY1 Data(H)'!$A$1:$A$288,'Copy of PY1 Data(H)'!$A$1:$CZ$288))</f>
        <v>0</v>
      </c>
      <c r="BK30" s="180" cm="1">
        <f t="array" ref="BK30">_xlfn.XLOOKUP(BK$1,'Copy of PY1 Data(H)'!$A$1:$CZ$1,_xlfn.XLOOKUP($A30,'Copy of PY1 Data(H)'!$A$1:$A$288,'Copy of PY1 Data(H)'!$A$1:$CZ$288))</f>
        <v>0</v>
      </c>
      <c r="BL30" s="180" cm="1">
        <f t="array" ref="BL30">_xlfn.XLOOKUP(BL$1,'Copy of PY1 Data(H)'!$A$1:$CZ$1,_xlfn.XLOOKUP($A30,'Copy of PY1 Data(H)'!$A$1:$A$288,'Copy of PY1 Data(H)'!$A$1:$CZ$288))</f>
        <v>0</v>
      </c>
      <c r="BM30" s="180" cm="1">
        <f t="array" ref="BM30">_xlfn.XLOOKUP(BM$1,'Copy of PY1 Data(H)'!$A$1:$CZ$1,_xlfn.XLOOKUP($A30,'Copy of PY1 Data(H)'!$A$1:$A$288,'Copy of PY1 Data(H)'!$A$1:$CZ$288))</f>
        <v>0</v>
      </c>
      <c r="BN30" s="180" cm="1">
        <f t="array" ref="BN30">_xlfn.XLOOKUP(BN$1,'Copy of PY1 Data(H)'!$A$1:$CZ$1,_xlfn.XLOOKUP($A30,'Copy of PY1 Data(H)'!$A$1:$A$288,'Copy of PY1 Data(H)'!$A$1:$CZ$288))</f>
        <v>0</v>
      </c>
      <c r="BO30" s="180" cm="1">
        <f t="array" ref="BO30">_xlfn.XLOOKUP(BO$1,'Copy of PY1 Data(H)'!$A$1:$CZ$1,_xlfn.XLOOKUP($A30,'Copy of PY1 Data(H)'!$A$1:$A$288,'Copy of PY1 Data(H)'!$A$1:$CZ$288))</f>
        <v>0</v>
      </c>
      <c r="BP30" s="180" cm="1">
        <f t="array" ref="BP30">_xlfn.XLOOKUP(BP$1,'Copy of PY1 Data(H)'!$A$1:$CZ$1,_xlfn.XLOOKUP($A30,'Copy of PY1 Data(H)'!$A$1:$A$288,'Copy of PY1 Data(H)'!$A$1:$CZ$288))</f>
        <v>0</v>
      </c>
      <c r="BQ30" s="180" cm="1">
        <f t="array" ref="BQ30">_xlfn.XLOOKUP(BQ$1,'Copy of PY1 Data(H)'!$A$1:$CZ$1,_xlfn.XLOOKUP($A30,'Copy of PY1 Data(H)'!$A$1:$A$288,'Copy of PY1 Data(H)'!$A$1:$CZ$288))</f>
        <v>0</v>
      </c>
      <c r="BR30" s="180" cm="1">
        <f t="array" ref="BR30">_xlfn.XLOOKUP(BR$1,'Copy of PY1 Data(H)'!$A$1:$CZ$1,_xlfn.XLOOKUP($A30,'Copy of PY1 Data(H)'!$A$1:$A$288,'Copy of PY1 Data(H)'!$A$1:$CZ$288))</f>
        <v>375000</v>
      </c>
      <c r="BS30" s="180" cm="1">
        <f t="array" ref="BS30">_xlfn.XLOOKUP(BS$1,'Copy of PY1 Data(H)'!$A$1:$CZ$1,_xlfn.XLOOKUP($A30,'Copy of PY1 Data(H)'!$A$1:$A$288,'Copy of PY1 Data(H)'!$A$1:$CZ$288))</f>
        <v>41277</v>
      </c>
      <c r="BT30" s="180" cm="1">
        <f t="array" ref="BT30">_xlfn.XLOOKUP(BT$1,'Copy of PY1 Data(H)'!$A$1:$CZ$1,_xlfn.XLOOKUP($A30,'Copy of PY1 Data(H)'!$A$1:$A$288,'Copy of PY1 Data(H)'!$A$1:$CZ$288))</f>
        <v>0</v>
      </c>
      <c r="BU30" s="180" cm="1">
        <f t="array" ref="BU30">_xlfn.XLOOKUP(BU$1,'Copy of PY1 Data(H)'!$A$1:$CZ$1,_xlfn.XLOOKUP($A30,'Copy of PY1 Data(H)'!$A$1:$A$288,'Copy of PY1 Data(H)'!$A$1:$CZ$288))</f>
        <v>0</v>
      </c>
      <c r="BV30" s="180" cm="1">
        <f t="array" ref="BV30">_xlfn.XLOOKUP(BV$1,'Copy of PY1 Data(H)'!$A$1:$CZ$1,_xlfn.XLOOKUP($A30,'Copy of PY1 Data(H)'!$A$1:$A$288,'Copy of PY1 Data(H)'!$A$1:$CZ$288))</f>
        <v>0</v>
      </c>
      <c r="BW30" s="180" cm="1">
        <f t="array" ref="BW30">_xlfn.XLOOKUP(BW$1,'Copy of PY1 Data(H)'!$A$1:$CZ$1,_xlfn.XLOOKUP($A30,'Copy of PY1 Data(H)'!$A$1:$A$288,'Copy of PY1 Data(H)'!$A$1:$CZ$288))</f>
        <v>0</v>
      </c>
      <c r="BX30" s="180" cm="1">
        <f t="array" ref="BX30">_xlfn.XLOOKUP(BX$1,'Copy of PY1 Data(H)'!$A$1:$CZ$1,_xlfn.XLOOKUP($A30,'Copy of PY1 Data(H)'!$A$1:$A$288,'Copy of PY1 Data(H)'!$A$1:$CZ$288))</f>
        <v>0</v>
      </c>
      <c r="BY30" s="180" cm="1">
        <f t="array" ref="BY30">_xlfn.XLOOKUP(BY$1,'Copy of PY1 Data(H)'!$A$1:$CZ$1,_xlfn.XLOOKUP($A30,'Copy of PY1 Data(H)'!$A$1:$A$288,'Copy of PY1 Data(H)'!$A$1:$CZ$288))</f>
        <v>0</v>
      </c>
      <c r="BZ30" s="180" cm="1">
        <f t="array" ref="BZ30">_xlfn.XLOOKUP(BZ$1,'Copy of PY1 Data(H)'!$A$1:$CZ$1,_xlfn.XLOOKUP($A30,'Copy of PY1 Data(H)'!$A$1:$A$288,'Copy of PY1 Data(H)'!$A$1:$CZ$288))</f>
        <v>0</v>
      </c>
      <c r="CA30" s="180" cm="1">
        <f t="array" ref="CA30">_xlfn.XLOOKUP(CA$1,'Copy of PY1 Data(H)'!$A$1:$CZ$1,_xlfn.XLOOKUP($A30,'Copy of PY1 Data(H)'!$A$1:$A$288,'Copy of PY1 Data(H)'!$A$1:$CZ$288))</f>
        <v>0</v>
      </c>
      <c r="CB30" s="180" cm="1">
        <f t="array" ref="CB30">_xlfn.XLOOKUP(CB$1,'Copy of PY1 Data(H)'!$A$1:$CZ$1,_xlfn.XLOOKUP($A30,'Copy of PY1 Data(H)'!$A$1:$A$288,'Copy of PY1 Data(H)'!$A$1:$CZ$288))</f>
        <v>0</v>
      </c>
      <c r="CC30" s="180" cm="1">
        <f t="array" ref="CC30">_xlfn.XLOOKUP(CC$1,'Copy of PY1 Data(H)'!$A$1:$CZ$1,_xlfn.XLOOKUP($A30,'Copy of PY1 Data(H)'!$A$1:$A$288,'Copy of PY1 Data(H)'!$A$1:$CZ$288))</f>
        <v>0</v>
      </c>
      <c r="CD30" s="180" cm="1">
        <f t="array" ref="CD30">_xlfn.XLOOKUP(CD$1,'Copy of PY1 Data(H)'!$A$1:$CZ$1,_xlfn.XLOOKUP($A30,'Copy of PY1 Data(H)'!$A$1:$A$288,'Copy of PY1 Data(H)'!$A$1:$CZ$288))</f>
        <v>0</v>
      </c>
    </row>
    <row r="31" spans="1:82" x14ac:dyDescent="0.3">
      <c r="A31" s="180">
        <v>387</v>
      </c>
      <c r="C31" s="180"/>
      <c r="D31" s="180" cm="1">
        <f t="array" ref="D31">_xlfn.XLOOKUP(D$1,'Copy of PY1 Data(H)'!$A$1:$CZ$1,_xlfn.XLOOKUP($A31,'Copy of PY1 Data(H)'!$A$1:$A$288,'Copy of PY1 Data(H)'!$A$1:$CZ$288))</f>
        <v>0</v>
      </c>
      <c r="E31" s="180" cm="1">
        <f t="array" ref="E31">_xlfn.XLOOKUP(E$1,'Copy of PY1 Data(H)'!$A$1:$CZ$1,_xlfn.XLOOKUP($A31,'Copy of PY1 Data(H)'!$A$1:$A$288,'Copy of PY1 Data(H)'!$A$1:$CZ$288))</f>
        <v>0</v>
      </c>
      <c r="F31" s="180" cm="1">
        <f t="array" ref="F31">_xlfn.XLOOKUP(F$1,'Copy of PY1 Data(H)'!$A$1:$CZ$1,_xlfn.XLOOKUP($A31,'Copy of PY1 Data(H)'!$A$1:$A$288,'Copy of PY1 Data(H)'!$A$1:$CZ$288))</f>
        <v>0</v>
      </c>
      <c r="G31" s="180" cm="1">
        <f t="array" ref="G31">_xlfn.XLOOKUP(G$1,'Copy of PY1 Data(H)'!$A$1:$CZ$1,_xlfn.XLOOKUP($A31,'Copy of PY1 Data(H)'!$A$1:$A$288,'Copy of PY1 Data(H)'!$A$1:$CZ$288))</f>
        <v>0</v>
      </c>
      <c r="H31" s="180" cm="1">
        <f t="array" ref="H31">_xlfn.XLOOKUP(H$1,'Copy of PY1 Data(H)'!$A$1:$CZ$1,_xlfn.XLOOKUP($A31,'Copy of PY1 Data(H)'!$A$1:$A$288,'Copy of PY1 Data(H)'!$A$1:$CZ$288))</f>
        <v>0</v>
      </c>
      <c r="I31" s="180" cm="1">
        <f t="array" ref="I31">_xlfn.XLOOKUP(I$1,'Copy of PY1 Data(H)'!$A$1:$CZ$1,_xlfn.XLOOKUP($A31,'Copy of PY1 Data(H)'!$A$1:$A$288,'Copy of PY1 Data(H)'!$A$1:$CZ$288))</f>
        <v>0</v>
      </c>
      <c r="J31" s="180" cm="1">
        <f t="array" ref="J31">_xlfn.XLOOKUP(J$1,'Copy of PY1 Data(H)'!$A$1:$CZ$1,_xlfn.XLOOKUP($A31,'Copy of PY1 Data(H)'!$A$1:$A$288,'Copy of PY1 Data(H)'!$A$1:$CZ$288))</f>
        <v>0</v>
      </c>
      <c r="K31" s="180" cm="1">
        <f t="array" ref="K31">_xlfn.XLOOKUP(K$1,'Copy of PY1 Data(H)'!$A$1:$CZ$1,_xlfn.XLOOKUP($A31,'Copy of PY1 Data(H)'!$A$1:$A$288,'Copy of PY1 Data(H)'!$A$1:$CZ$288))</f>
        <v>0</v>
      </c>
      <c r="L31" s="180" cm="1">
        <f t="array" ref="L31">_xlfn.XLOOKUP(L$1,'Copy of PY1 Data(H)'!$A$1:$CZ$1,_xlfn.XLOOKUP($A31,'Copy of PY1 Data(H)'!$A$1:$A$288,'Copy of PY1 Data(H)'!$A$1:$CZ$288))</f>
        <v>0</v>
      </c>
      <c r="M31" s="180" cm="1">
        <f t="array" ref="M31">_xlfn.XLOOKUP(M$1,'Copy of PY1 Data(H)'!$A$1:$CZ$1,_xlfn.XLOOKUP($A31,'Copy of PY1 Data(H)'!$A$1:$A$288,'Copy of PY1 Data(H)'!$A$1:$CZ$288))</f>
        <v>0</v>
      </c>
      <c r="N31" s="180" cm="1">
        <f t="array" ref="N31">_xlfn.XLOOKUP(N$1,'Copy of PY1 Data(H)'!$A$1:$CZ$1,_xlfn.XLOOKUP($A31,'Copy of PY1 Data(H)'!$A$1:$A$288,'Copy of PY1 Data(H)'!$A$1:$CZ$288))</f>
        <v>0</v>
      </c>
      <c r="O31" s="180" cm="1">
        <f t="array" ref="O31">_xlfn.XLOOKUP(O$1,'Copy of PY1 Data(H)'!$A$1:$CZ$1,_xlfn.XLOOKUP($A31,'Copy of PY1 Data(H)'!$A$1:$A$288,'Copy of PY1 Data(H)'!$A$1:$CZ$288))</f>
        <v>0</v>
      </c>
      <c r="P31" s="180" cm="1">
        <f t="array" ref="P31">_xlfn.XLOOKUP(P$1,'Copy of PY1 Data(H)'!$A$1:$CZ$1,_xlfn.XLOOKUP($A31,'Copy of PY1 Data(H)'!$A$1:$A$288,'Copy of PY1 Data(H)'!$A$1:$CZ$288))</f>
        <v>0</v>
      </c>
      <c r="Q31" s="180" cm="1">
        <f t="array" ref="Q31">_xlfn.XLOOKUP(Q$1,'Copy of PY1 Data(H)'!$A$1:$CZ$1,_xlfn.XLOOKUP($A31,'Copy of PY1 Data(H)'!$A$1:$A$288,'Copy of PY1 Data(H)'!$A$1:$CZ$288))</f>
        <v>6441440</v>
      </c>
      <c r="R31" s="180" cm="1">
        <f t="array" ref="R31">_xlfn.XLOOKUP(R$1,'Copy of PY1 Data(H)'!$A$1:$CZ$1,_xlfn.XLOOKUP($A31,'Copy of PY1 Data(H)'!$A$1:$A$288,'Copy of PY1 Data(H)'!$A$1:$CZ$288))</f>
        <v>0</v>
      </c>
      <c r="S31" s="180" cm="1">
        <f t="array" ref="S31">_xlfn.XLOOKUP(S$1,'Copy of PY1 Data(H)'!$A$1:$CZ$1,_xlfn.XLOOKUP($A31,'Copy of PY1 Data(H)'!$A$1:$A$288,'Copy of PY1 Data(H)'!$A$1:$CZ$288))</f>
        <v>0</v>
      </c>
      <c r="T31" s="180" cm="1">
        <f t="array" ref="T31">_xlfn.XLOOKUP(T$1,'Copy of PY1 Data(H)'!$A$1:$CZ$1,_xlfn.XLOOKUP($A31,'Copy of PY1 Data(H)'!$A$1:$A$288,'Copy of PY1 Data(H)'!$A$1:$CZ$288))</f>
        <v>0</v>
      </c>
      <c r="U31" s="180" cm="1">
        <f t="array" ref="U31">_xlfn.XLOOKUP(U$1,'Copy of PY1 Data(H)'!$A$1:$CZ$1,_xlfn.XLOOKUP($A31,'Copy of PY1 Data(H)'!$A$1:$A$288,'Copy of PY1 Data(H)'!$A$1:$CZ$288))</f>
        <v>0</v>
      </c>
      <c r="V31" s="180" cm="1">
        <f t="array" ref="V31">_xlfn.XLOOKUP(V$1,'Copy of PY1 Data(H)'!$A$1:$CZ$1,_xlfn.XLOOKUP($A31,'Copy of PY1 Data(H)'!$A$1:$A$288,'Copy of PY1 Data(H)'!$A$1:$CZ$288))</f>
        <v>0</v>
      </c>
      <c r="W31" s="180" cm="1">
        <f t="array" ref="W31">_xlfn.XLOOKUP(W$1,'Copy of PY1 Data(H)'!$A$1:$CZ$1,_xlfn.XLOOKUP($A31,'Copy of PY1 Data(H)'!$A$1:$A$288,'Copy of PY1 Data(H)'!$A$1:$CZ$288))</f>
        <v>0</v>
      </c>
      <c r="X31" s="180" cm="1">
        <f t="array" ref="X31">_xlfn.XLOOKUP(X$1,'Copy of PY1 Data(H)'!$A$1:$CZ$1,_xlfn.XLOOKUP($A31,'Copy of PY1 Data(H)'!$A$1:$A$288,'Copy of PY1 Data(H)'!$A$1:$CZ$288))</f>
        <v>0</v>
      </c>
      <c r="Y31" s="180" cm="1">
        <f t="array" ref="Y31">_xlfn.XLOOKUP(Y$1,'Copy of PY1 Data(H)'!$A$1:$CZ$1,_xlfn.XLOOKUP($A31,'Copy of PY1 Data(H)'!$A$1:$A$288,'Copy of PY1 Data(H)'!$A$1:$CZ$288))</f>
        <v>472141</v>
      </c>
      <c r="Z31" s="180" cm="1">
        <f t="array" ref="Z31">_xlfn.XLOOKUP(Z$1,'Copy of PY1 Data(H)'!$A$1:$CZ$1,_xlfn.XLOOKUP($A31,'Copy of PY1 Data(H)'!$A$1:$A$288,'Copy of PY1 Data(H)'!$A$1:$CZ$288))</f>
        <v>26425</v>
      </c>
      <c r="AA31" s="180" cm="1">
        <f t="array" ref="AA31">_xlfn.XLOOKUP(AA$1,'Copy of PY1 Data(H)'!$A$1:$CZ$1,_xlfn.XLOOKUP($A31,'Copy of PY1 Data(H)'!$A$1:$A$288,'Copy of PY1 Data(H)'!$A$1:$CZ$288))</f>
        <v>0</v>
      </c>
      <c r="AB31" s="180" cm="1">
        <f t="array" ref="AB31">_xlfn.XLOOKUP(AB$1,'Copy of PY1 Data(H)'!$A$1:$CZ$1,_xlfn.XLOOKUP($A31,'Copy of PY1 Data(H)'!$A$1:$A$288,'Copy of PY1 Data(H)'!$A$1:$CZ$288))</f>
        <v>40000</v>
      </c>
      <c r="AC31" s="180" cm="1">
        <f t="array" ref="AC31">_xlfn.XLOOKUP(AC$1,'Copy of PY1 Data(H)'!$A$1:$CZ$1,_xlfn.XLOOKUP($A31,'Copy of PY1 Data(H)'!$A$1:$A$288,'Copy of PY1 Data(H)'!$A$1:$CZ$288))</f>
        <v>0</v>
      </c>
      <c r="AD31" s="180" cm="1">
        <f t="array" ref="AD31">_xlfn.XLOOKUP(AD$1,'Copy of PY1 Data(H)'!$A$1:$CZ$1,_xlfn.XLOOKUP($A31,'Copy of PY1 Data(H)'!$A$1:$A$288,'Copy of PY1 Data(H)'!$A$1:$CZ$288))</f>
        <v>0</v>
      </c>
      <c r="AE31" s="180" cm="1">
        <f t="array" ref="AE31">_xlfn.XLOOKUP(AE$1,'Copy of PY1 Data(H)'!$A$1:$CZ$1,_xlfn.XLOOKUP($A31,'Copy of PY1 Data(H)'!$A$1:$A$288,'Copy of PY1 Data(H)'!$A$1:$CZ$288))</f>
        <v>0</v>
      </c>
      <c r="AF31" s="180" cm="1">
        <f t="array" ref="AF31">_xlfn.XLOOKUP(AF$1,'Copy of PY1 Data(H)'!$A$1:$CZ$1,_xlfn.XLOOKUP($A31,'Copy of PY1 Data(H)'!$A$1:$A$288,'Copy of PY1 Data(H)'!$A$1:$CZ$288))</f>
        <v>0</v>
      </c>
      <c r="AG31" s="180" cm="1">
        <f t="array" ref="AG31">_xlfn.XLOOKUP(AG$1,'Copy of PY1 Data(H)'!$A$1:$CZ$1,_xlfn.XLOOKUP($A31,'Copy of PY1 Data(H)'!$A$1:$A$288,'Copy of PY1 Data(H)'!$A$1:$CZ$288))</f>
        <v>0</v>
      </c>
      <c r="AH31" s="180" cm="1">
        <f t="array" ref="AH31">_xlfn.XLOOKUP(AH$1,'Copy of PY1 Data(H)'!$A$1:$CZ$1,_xlfn.XLOOKUP($A31,'Copy of PY1 Data(H)'!$A$1:$A$288,'Copy of PY1 Data(H)'!$A$1:$CZ$288))</f>
        <v>0</v>
      </c>
      <c r="AI31" s="180" cm="1">
        <f t="array" ref="AI31">_xlfn.XLOOKUP(AI$1,'Copy of PY1 Data(H)'!$A$1:$CZ$1,_xlfn.XLOOKUP($A31,'Copy of PY1 Data(H)'!$A$1:$A$288,'Copy of PY1 Data(H)'!$A$1:$CZ$288))</f>
        <v>776060</v>
      </c>
      <c r="AJ31" s="180" cm="1">
        <f t="array" ref="AJ31">_xlfn.XLOOKUP(AJ$1,'Copy of PY1 Data(H)'!$A$1:$CZ$1,_xlfn.XLOOKUP($A31,'Copy of PY1 Data(H)'!$A$1:$A$288,'Copy of PY1 Data(H)'!$A$1:$CZ$288))</f>
        <v>0</v>
      </c>
      <c r="AK31" s="180" cm="1">
        <f t="array" ref="AK31">_xlfn.XLOOKUP(AK$1,'Copy of PY1 Data(H)'!$A$1:$CZ$1,_xlfn.XLOOKUP($A31,'Copy of PY1 Data(H)'!$A$1:$A$288,'Copy of PY1 Data(H)'!$A$1:$CZ$288))</f>
        <v>0</v>
      </c>
      <c r="AL31" s="180" cm="1">
        <f t="array" ref="AL31">_xlfn.XLOOKUP(AL$1,'Copy of PY1 Data(H)'!$A$1:$CZ$1,_xlfn.XLOOKUP($A31,'Copy of PY1 Data(H)'!$A$1:$A$288,'Copy of PY1 Data(H)'!$A$1:$CZ$288))</f>
        <v>0</v>
      </c>
      <c r="AM31" s="180" cm="1">
        <f t="array" ref="AM31">_xlfn.XLOOKUP(AM$1,'Copy of PY1 Data(H)'!$A$1:$CZ$1,_xlfn.XLOOKUP($A31,'Copy of PY1 Data(H)'!$A$1:$A$288,'Copy of PY1 Data(H)'!$A$1:$CZ$288))</f>
        <v>0</v>
      </c>
      <c r="AN31" s="180" cm="1">
        <f t="array" ref="AN31">_xlfn.XLOOKUP(AN$1,'Copy of PY1 Data(H)'!$A$1:$CZ$1,_xlfn.XLOOKUP($A31,'Copy of PY1 Data(H)'!$A$1:$A$288,'Copy of PY1 Data(H)'!$A$1:$CZ$288))</f>
        <v>0</v>
      </c>
      <c r="AO31" s="180" cm="1">
        <f t="array" ref="AO31">_xlfn.XLOOKUP(AO$1,'Copy of PY1 Data(H)'!$A$1:$CZ$1,_xlfn.XLOOKUP($A31,'Copy of PY1 Data(H)'!$A$1:$A$288,'Copy of PY1 Data(H)'!$A$1:$CZ$288))</f>
        <v>0</v>
      </c>
      <c r="AP31" s="180" cm="1">
        <f t="array" ref="AP31">_xlfn.XLOOKUP(AP$1,'Copy of PY1 Data(H)'!$A$1:$CZ$1,_xlfn.XLOOKUP($A31,'Copy of PY1 Data(H)'!$A$1:$A$288,'Copy of PY1 Data(H)'!$A$1:$CZ$288))</f>
        <v>0</v>
      </c>
      <c r="AQ31" s="180" cm="1">
        <f t="array" ref="AQ31">_xlfn.XLOOKUP(AQ$1,'Copy of PY1 Data(H)'!$A$1:$CZ$1,_xlfn.XLOOKUP($A31,'Copy of PY1 Data(H)'!$A$1:$A$288,'Copy of PY1 Data(H)'!$A$1:$CZ$288))</f>
        <v>0</v>
      </c>
      <c r="AR31" s="180" cm="1">
        <f t="array" ref="AR31">_xlfn.XLOOKUP(AR$1,'Copy of PY1 Data(H)'!$A$1:$CZ$1,_xlfn.XLOOKUP($A31,'Copy of PY1 Data(H)'!$A$1:$A$288,'Copy of PY1 Data(H)'!$A$1:$CZ$288))</f>
        <v>0</v>
      </c>
      <c r="AS31" s="180" cm="1">
        <f t="array" ref="AS31">_xlfn.XLOOKUP(AS$1,'Copy of PY1 Data(H)'!$A$1:$CZ$1,_xlfn.XLOOKUP($A31,'Copy of PY1 Data(H)'!$A$1:$A$288,'Copy of PY1 Data(H)'!$A$1:$CZ$288))</f>
        <v>0</v>
      </c>
      <c r="AT31" s="180" cm="1">
        <f t="array" ref="AT31">_xlfn.XLOOKUP(AT$1,'Copy of PY1 Data(H)'!$A$1:$CZ$1,_xlfn.XLOOKUP($A31,'Copy of PY1 Data(H)'!$A$1:$A$288,'Copy of PY1 Data(H)'!$A$1:$CZ$288))</f>
        <v>0</v>
      </c>
      <c r="AU31" s="180" cm="1">
        <f t="array" ref="AU31">_xlfn.XLOOKUP(AU$1,'Copy of PY1 Data(H)'!$A$1:$CZ$1,_xlfn.XLOOKUP($A31,'Copy of PY1 Data(H)'!$A$1:$A$288,'Copy of PY1 Data(H)'!$A$1:$CZ$288))</f>
        <v>0</v>
      </c>
      <c r="AV31" s="180" cm="1">
        <f t="array" ref="AV31">_xlfn.XLOOKUP(AV$1,'Copy of PY1 Data(H)'!$A$1:$CZ$1,_xlfn.XLOOKUP($A31,'Copy of PY1 Data(H)'!$A$1:$A$288,'Copy of PY1 Data(H)'!$A$1:$CZ$288))</f>
        <v>0</v>
      </c>
      <c r="AW31" s="180" cm="1">
        <f t="array" ref="AW31">_xlfn.XLOOKUP(AW$1,'Copy of PY1 Data(H)'!$A$1:$CZ$1,_xlfn.XLOOKUP($A31,'Copy of PY1 Data(H)'!$A$1:$A$288,'Copy of PY1 Data(H)'!$A$1:$CZ$288))</f>
        <v>0</v>
      </c>
      <c r="AX31" s="180" cm="1">
        <f t="array" ref="AX31">_xlfn.XLOOKUP(AX$1,'Copy of PY1 Data(H)'!$A$1:$CZ$1,_xlfn.XLOOKUP($A31,'Copy of PY1 Data(H)'!$A$1:$A$288,'Copy of PY1 Data(H)'!$A$1:$CZ$288))</f>
        <v>0</v>
      </c>
      <c r="AY31" s="180" cm="1">
        <f t="array" ref="AY31">_xlfn.XLOOKUP(AY$1,'Copy of PY1 Data(H)'!$A$1:$CZ$1,_xlfn.XLOOKUP($A31,'Copy of PY1 Data(H)'!$A$1:$A$288,'Copy of PY1 Data(H)'!$A$1:$CZ$288))</f>
        <v>0</v>
      </c>
      <c r="AZ31" s="180" cm="1">
        <f t="array" ref="AZ31">_xlfn.XLOOKUP(AZ$1,'Copy of PY1 Data(H)'!$A$1:$CZ$1,_xlfn.XLOOKUP($A31,'Copy of PY1 Data(H)'!$A$1:$A$288,'Copy of PY1 Data(H)'!$A$1:$CZ$288))</f>
        <v>0</v>
      </c>
      <c r="BA31" s="180" cm="1">
        <f t="array" ref="BA31">_xlfn.XLOOKUP(BA$1,'Copy of PY1 Data(H)'!$A$1:$CZ$1,_xlfn.XLOOKUP($A31,'Copy of PY1 Data(H)'!$A$1:$A$288,'Copy of PY1 Data(H)'!$A$1:$CZ$288))</f>
        <v>0</v>
      </c>
      <c r="BB31" s="180" cm="1">
        <f t="array" ref="BB31">_xlfn.XLOOKUP(BB$1,'Copy of PY1 Data(H)'!$A$1:$CZ$1,_xlfn.XLOOKUP($A31,'Copy of PY1 Data(H)'!$A$1:$A$288,'Copy of PY1 Data(H)'!$A$1:$CZ$288))</f>
        <v>0</v>
      </c>
      <c r="BC31" s="180" cm="1">
        <f t="array" ref="BC31">_xlfn.XLOOKUP(BC$1,'Copy of PY1 Data(H)'!$A$1:$CZ$1,_xlfn.XLOOKUP($A31,'Copy of PY1 Data(H)'!$A$1:$A$288,'Copy of PY1 Data(H)'!$A$1:$CZ$288))</f>
        <v>0</v>
      </c>
      <c r="BD31" s="180" cm="1">
        <f t="array" ref="BD31">_xlfn.XLOOKUP(BD$1,'Copy of PY1 Data(H)'!$A$1:$CZ$1,_xlfn.XLOOKUP($A31,'Copy of PY1 Data(H)'!$A$1:$A$288,'Copy of PY1 Data(H)'!$A$1:$CZ$288))</f>
        <v>0</v>
      </c>
      <c r="BE31" s="180" cm="1">
        <f t="array" ref="BE31">_xlfn.XLOOKUP(BE$1,'Copy of PY1 Data(H)'!$A$1:$CZ$1,_xlfn.XLOOKUP($A31,'Copy of PY1 Data(H)'!$A$1:$A$288,'Copy of PY1 Data(H)'!$A$1:$CZ$288))</f>
        <v>0</v>
      </c>
      <c r="BF31" s="180" cm="1">
        <f t="array" ref="BF31">_xlfn.XLOOKUP(BF$1,'Copy of PY1 Data(H)'!$A$1:$CZ$1,_xlfn.XLOOKUP($A31,'Copy of PY1 Data(H)'!$A$1:$A$288,'Copy of PY1 Data(H)'!$A$1:$CZ$288))</f>
        <v>11275</v>
      </c>
      <c r="BG31" s="180" cm="1">
        <f t="array" ref="BG31">_xlfn.XLOOKUP(BG$1,'Copy of PY1 Data(H)'!$A$1:$CZ$1,_xlfn.XLOOKUP($A31,'Copy of PY1 Data(H)'!$A$1:$A$288,'Copy of PY1 Data(H)'!$A$1:$CZ$288))</f>
        <v>0</v>
      </c>
      <c r="BH31" s="180" cm="1">
        <f t="array" ref="BH31">_xlfn.XLOOKUP(BH$1,'Copy of PY1 Data(H)'!$A$1:$CZ$1,_xlfn.XLOOKUP($A31,'Copy of PY1 Data(H)'!$A$1:$A$288,'Copy of PY1 Data(H)'!$A$1:$CZ$288))</f>
        <v>0</v>
      </c>
      <c r="BI31" s="180" cm="1">
        <f t="array" ref="BI31">_xlfn.XLOOKUP(BI$1,'Copy of PY1 Data(H)'!$A$1:$CZ$1,_xlfn.XLOOKUP($A31,'Copy of PY1 Data(H)'!$A$1:$A$288,'Copy of PY1 Data(H)'!$A$1:$CZ$288))</f>
        <v>0</v>
      </c>
      <c r="BJ31" s="180" cm="1">
        <f t="array" ref="BJ31">_xlfn.XLOOKUP(BJ$1,'Copy of PY1 Data(H)'!$A$1:$CZ$1,_xlfn.XLOOKUP($A31,'Copy of PY1 Data(H)'!$A$1:$A$288,'Copy of PY1 Data(H)'!$A$1:$CZ$288))</f>
        <v>0</v>
      </c>
      <c r="BK31" s="180" cm="1">
        <f t="array" ref="BK31">_xlfn.XLOOKUP(BK$1,'Copy of PY1 Data(H)'!$A$1:$CZ$1,_xlfn.XLOOKUP($A31,'Copy of PY1 Data(H)'!$A$1:$A$288,'Copy of PY1 Data(H)'!$A$1:$CZ$288))</f>
        <v>0</v>
      </c>
      <c r="BL31" s="180" cm="1">
        <f t="array" ref="BL31">_xlfn.XLOOKUP(BL$1,'Copy of PY1 Data(H)'!$A$1:$CZ$1,_xlfn.XLOOKUP($A31,'Copy of PY1 Data(H)'!$A$1:$A$288,'Copy of PY1 Data(H)'!$A$1:$CZ$288))</f>
        <v>0</v>
      </c>
      <c r="BM31" s="180" cm="1">
        <f t="array" ref="BM31">_xlfn.XLOOKUP(BM$1,'Copy of PY1 Data(H)'!$A$1:$CZ$1,_xlfn.XLOOKUP($A31,'Copy of PY1 Data(H)'!$A$1:$A$288,'Copy of PY1 Data(H)'!$A$1:$CZ$288))</f>
        <v>0</v>
      </c>
      <c r="BN31" s="180" cm="1">
        <f t="array" ref="BN31">_xlfn.XLOOKUP(BN$1,'Copy of PY1 Data(H)'!$A$1:$CZ$1,_xlfn.XLOOKUP($A31,'Copy of PY1 Data(H)'!$A$1:$A$288,'Copy of PY1 Data(H)'!$A$1:$CZ$288))</f>
        <v>0</v>
      </c>
      <c r="BO31" s="180" cm="1">
        <f t="array" ref="BO31">_xlfn.XLOOKUP(BO$1,'Copy of PY1 Data(H)'!$A$1:$CZ$1,_xlfn.XLOOKUP($A31,'Copy of PY1 Data(H)'!$A$1:$A$288,'Copy of PY1 Data(H)'!$A$1:$CZ$288))</f>
        <v>0</v>
      </c>
      <c r="BP31" s="180" cm="1">
        <f t="array" ref="BP31">_xlfn.XLOOKUP(BP$1,'Copy of PY1 Data(H)'!$A$1:$CZ$1,_xlfn.XLOOKUP($A31,'Copy of PY1 Data(H)'!$A$1:$A$288,'Copy of PY1 Data(H)'!$A$1:$CZ$288))</f>
        <v>0</v>
      </c>
      <c r="BQ31" s="180" cm="1">
        <f t="array" ref="BQ31">_xlfn.XLOOKUP(BQ$1,'Copy of PY1 Data(H)'!$A$1:$CZ$1,_xlfn.XLOOKUP($A31,'Copy of PY1 Data(H)'!$A$1:$A$288,'Copy of PY1 Data(H)'!$A$1:$CZ$288))</f>
        <v>0</v>
      </c>
      <c r="BR31" s="180" cm="1">
        <f t="array" ref="BR31">_xlfn.XLOOKUP(BR$1,'Copy of PY1 Data(H)'!$A$1:$CZ$1,_xlfn.XLOOKUP($A31,'Copy of PY1 Data(H)'!$A$1:$A$288,'Copy of PY1 Data(H)'!$A$1:$CZ$288))</f>
        <v>0</v>
      </c>
      <c r="BS31" s="180" cm="1">
        <f t="array" ref="BS31">_xlfn.XLOOKUP(BS$1,'Copy of PY1 Data(H)'!$A$1:$CZ$1,_xlfn.XLOOKUP($A31,'Copy of PY1 Data(H)'!$A$1:$A$288,'Copy of PY1 Data(H)'!$A$1:$CZ$288))</f>
        <v>0</v>
      </c>
      <c r="BT31" s="180" cm="1">
        <f t="array" ref="BT31">_xlfn.XLOOKUP(BT$1,'Copy of PY1 Data(H)'!$A$1:$CZ$1,_xlfn.XLOOKUP($A31,'Copy of PY1 Data(H)'!$A$1:$A$288,'Copy of PY1 Data(H)'!$A$1:$CZ$288))</f>
        <v>0</v>
      </c>
      <c r="BU31" s="180" cm="1">
        <f t="array" ref="BU31">_xlfn.XLOOKUP(BU$1,'Copy of PY1 Data(H)'!$A$1:$CZ$1,_xlfn.XLOOKUP($A31,'Copy of PY1 Data(H)'!$A$1:$A$288,'Copy of PY1 Data(H)'!$A$1:$CZ$288))</f>
        <v>0</v>
      </c>
      <c r="BV31" s="180" cm="1">
        <f t="array" ref="BV31">_xlfn.XLOOKUP(BV$1,'Copy of PY1 Data(H)'!$A$1:$CZ$1,_xlfn.XLOOKUP($A31,'Copy of PY1 Data(H)'!$A$1:$A$288,'Copy of PY1 Data(H)'!$A$1:$CZ$288))</f>
        <v>0</v>
      </c>
      <c r="BW31" s="180" cm="1">
        <f t="array" ref="BW31">_xlfn.XLOOKUP(BW$1,'Copy of PY1 Data(H)'!$A$1:$CZ$1,_xlfn.XLOOKUP($A31,'Copy of PY1 Data(H)'!$A$1:$A$288,'Copy of PY1 Data(H)'!$A$1:$CZ$288))</f>
        <v>0</v>
      </c>
      <c r="BX31" s="180" cm="1">
        <f t="array" ref="BX31">_xlfn.XLOOKUP(BX$1,'Copy of PY1 Data(H)'!$A$1:$CZ$1,_xlfn.XLOOKUP($A31,'Copy of PY1 Data(H)'!$A$1:$A$288,'Copy of PY1 Data(H)'!$A$1:$CZ$288))</f>
        <v>0</v>
      </c>
      <c r="BY31" s="180" cm="1">
        <f t="array" ref="BY31">_xlfn.XLOOKUP(BY$1,'Copy of PY1 Data(H)'!$A$1:$CZ$1,_xlfn.XLOOKUP($A31,'Copy of PY1 Data(H)'!$A$1:$A$288,'Copy of PY1 Data(H)'!$A$1:$CZ$288))</f>
        <v>0</v>
      </c>
      <c r="BZ31" s="180" cm="1">
        <f t="array" ref="BZ31">_xlfn.XLOOKUP(BZ$1,'Copy of PY1 Data(H)'!$A$1:$CZ$1,_xlfn.XLOOKUP($A31,'Copy of PY1 Data(H)'!$A$1:$A$288,'Copy of PY1 Data(H)'!$A$1:$CZ$288))</f>
        <v>0</v>
      </c>
      <c r="CA31" s="180" cm="1">
        <f t="array" ref="CA31">_xlfn.XLOOKUP(CA$1,'Copy of PY1 Data(H)'!$A$1:$CZ$1,_xlfn.XLOOKUP($A31,'Copy of PY1 Data(H)'!$A$1:$A$288,'Copy of PY1 Data(H)'!$A$1:$CZ$288))</f>
        <v>0</v>
      </c>
      <c r="CB31" s="180" cm="1">
        <f t="array" ref="CB31">_xlfn.XLOOKUP(CB$1,'Copy of PY1 Data(H)'!$A$1:$CZ$1,_xlfn.XLOOKUP($A31,'Copy of PY1 Data(H)'!$A$1:$A$288,'Copy of PY1 Data(H)'!$A$1:$CZ$288))</f>
        <v>0</v>
      </c>
      <c r="CC31" s="180" cm="1">
        <f t="array" ref="CC31">_xlfn.XLOOKUP(CC$1,'Copy of PY1 Data(H)'!$A$1:$CZ$1,_xlfn.XLOOKUP($A31,'Copy of PY1 Data(H)'!$A$1:$A$288,'Copy of PY1 Data(H)'!$A$1:$CZ$288))</f>
        <v>0</v>
      </c>
      <c r="CD31" s="180" cm="1">
        <f t="array" ref="CD31">_xlfn.XLOOKUP(CD$1,'Copy of PY1 Data(H)'!$A$1:$CZ$1,_xlfn.XLOOKUP($A31,'Copy of PY1 Data(H)'!$A$1:$A$288,'Copy of PY1 Data(H)'!$A$1:$CZ$288))</f>
        <v>0</v>
      </c>
    </row>
    <row r="32" spans="1:82" x14ac:dyDescent="0.3">
      <c r="A32" s="180">
        <v>389</v>
      </c>
      <c r="C32" s="180"/>
      <c r="D32" s="180" cm="1">
        <f t="array" ref="D32">_xlfn.XLOOKUP(D$1,'Copy of PY1 Data(H)'!$A$1:$CZ$1,_xlfn.XLOOKUP($A32,'Copy of PY1 Data(H)'!$A$1:$A$288,'Copy of PY1 Data(H)'!$A$1:$CZ$288))</f>
        <v>0</v>
      </c>
      <c r="E32" s="180" cm="1">
        <f t="array" ref="E32">_xlfn.XLOOKUP(E$1,'Copy of PY1 Data(H)'!$A$1:$CZ$1,_xlfn.XLOOKUP($A32,'Copy of PY1 Data(H)'!$A$1:$A$288,'Copy of PY1 Data(H)'!$A$1:$CZ$288))</f>
        <v>0</v>
      </c>
      <c r="F32" s="180" cm="1">
        <f t="array" ref="F32">_xlfn.XLOOKUP(F$1,'Copy of PY1 Data(H)'!$A$1:$CZ$1,_xlfn.XLOOKUP($A32,'Copy of PY1 Data(H)'!$A$1:$A$288,'Copy of PY1 Data(H)'!$A$1:$CZ$288))</f>
        <v>0</v>
      </c>
      <c r="G32" s="180" cm="1">
        <f t="array" ref="G32">_xlfn.XLOOKUP(G$1,'Copy of PY1 Data(H)'!$A$1:$CZ$1,_xlfn.XLOOKUP($A32,'Copy of PY1 Data(H)'!$A$1:$A$288,'Copy of PY1 Data(H)'!$A$1:$CZ$288))</f>
        <v>0</v>
      </c>
      <c r="H32" s="180" cm="1">
        <f t="array" ref="H32">_xlfn.XLOOKUP(H$1,'Copy of PY1 Data(H)'!$A$1:$CZ$1,_xlfn.XLOOKUP($A32,'Copy of PY1 Data(H)'!$A$1:$A$288,'Copy of PY1 Data(H)'!$A$1:$CZ$288))</f>
        <v>0</v>
      </c>
      <c r="I32" s="180" cm="1">
        <f t="array" ref="I32">_xlfn.XLOOKUP(I$1,'Copy of PY1 Data(H)'!$A$1:$CZ$1,_xlfn.XLOOKUP($A32,'Copy of PY1 Data(H)'!$A$1:$A$288,'Copy of PY1 Data(H)'!$A$1:$CZ$288))</f>
        <v>0</v>
      </c>
      <c r="J32" s="180" cm="1">
        <f t="array" ref="J32">_xlfn.XLOOKUP(J$1,'Copy of PY1 Data(H)'!$A$1:$CZ$1,_xlfn.XLOOKUP($A32,'Copy of PY1 Data(H)'!$A$1:$A$288,'Copy of PY1 Data(H)'!$A$1:$CZ$288))</f>
        <v>0</v>
      </c>
      <c r="K32" s="180" cm="1">
        <f t="array" ref="K32">_xlfn.XLOOKUP(K$1,'Copy of PY1 Data(H)'!$A$1:$CZ$1,_xlfn.XLOOKUP($A32,'Copy of PY1 Data(H)'!$A$1:$A$288,'Copy of PY1 Data(H)'!$A$1:$CZ$288))</f>
        <v>0</v>
      </c>
      <c r="L32" s="180" cm="1">
        <f t="array" ref="L32">_xlfn.XLOOKUP(L$1,'Copy of PY1 Data(H)'!$A$1:$CZ$1,_xlfn.XLOOKUP($A32,'Copy of PY1 Data(H)'!$A$1:$A$288,'Copy of PY1 Data(H)'!$A$1:$CZ$288))</f>
        <v>0</v>
      </c>
      <c r="M32" s="180" cm="1">
        <f t="array" ref="M32">_xlfn.XLOOKUP(M$1,'Copy of PY1 Data(H)'!$A$1:$CZ$1,_xlfn.XLOOKUP($A32,'Copy of PY1 Data(H)'!$A$1:$A$288,'Copy of PY1 Data(H)'!$A$1:$CZ$288))</f>
        <v>0</v>
      </c>
      <c r="N32" s="180" cm="1">
        <f t="array" ref="N32">_xlfn.XLOOKUP(N$1,'Copy of PY1 Data(H)'!$A$1:$CZ$1,_xlfn.XLOOKUP($A32,'Copy of PY1 Data(H)'!$A$1:$A$288,'Copy of PY1 Data(H)'!$A$1:$CZ$288))</f>
        <v>0</v>
      </c>
      <c r="O32" s="180" cm="1">
        <f t="array" ref="O32">_xlfn.XLOOKUP(O$1,'Copy of PY1 Data(H)'!$A$1:$CZ$1,_xlfn.XLOOKUP($A32,'Copy of PY1 Data(H)'!$A$1:$A$288,'Copy of PY1 Data(H)'!$A$1:$CZ$288))</f>
        <v>0</v>
      </c>
      <c r="P32" s="180" cm="1">
        <f t="array" ref="P32">_xlfn.XLOOKUP(P$1,'Copy of PY1 Data(H)'!$A$1:$CZ$1,_xlfn.XLOOKUP($A32,'Copy of PY1 Data(H)'!$A$1:$A$288,'Copy of PY1 Data(H)'!$A$1:$CZ$288))</f>
        <v>0</v>
      </c>
      <c r="Q32" s="180" cm="1">
        <f t="array" ref="Q32">_xlfn.XLOOKUP(Q$1,'Copy of PY1 Data(H)'!$A$1:$CZ$1,_xlfn.XLOOKUP($A32,'Copy of PY1 Data(H)'!$A$1:$A$288,'Copy of PY1 Data(H)'!$A$1:$CZ$288))</f>
        <v>0</v>
      </c>
      <c r="R32" s="180" cm="1">
        <f t="array" ref="R32">_xlfn.XLOOKUP(R$1,'Copy of PY1 Data(H)'!$A$1:$CZ$1,_xlfn.XLOOKUP($A32,'Copy of PY1 Data(H)'!$A$1:$A$288,'Copy of PY1 Data(H)'!$A$1:$CZ$288))</f>
        <v>0</v>
      </c>
      <c r="S32" s="180" cm="1">
        <f t="array" ref="S32">_xlfn.XLOOKUP(S$1,'Copy of PY1 Data(H)'!$A$1:$CZ$1,_xlfn.XLOOKUP($A32,'Copy of PY1 Data(H)'!$A$1:$A$288,'Copy of PY1 Data(H)'!$A$1:$CZ$288))</f>
        <v>0</v>
      </c>
      <c r="T32" s="180" cm="1">
        <f t="array" ref="T32">_xlfn.XLOOKUP(T$1,'Copy of PY1 Data(H)'!$A$1:$CZ$1,_xlfn.XLOOKUP($A32,'Copy of PY1 Data(H)'!$A$1:$A$288,'Copy of PY1 Data(H)'!$A$1:$CZ$288))</f>
        <v>0</v>
      </c>
      <c r="U32" s="180" cm="1">
        <f t="array" ref="U32">_xlfn.XLOOKUP(U$1,'Copy of PY1 Data(H)'!$A$1:$CZ$1,_xlfn.XLOOKUP($A32,'Copy of PY1 Data(H)'!$A$1:$A$288,'Copy of PY1 Data(H)'!$A$1:$CZ$288))</f>
        <v>0</v>
      </c>
      <c r="V32" s="180" cm="1">
        <f t="array" ref="V32">_xlfn.XLOOKUP(V$1,'Copy of PY1 Data(H)'!$A$1:$CZ$1,_xlfn.XLOOKUP($A32,'Copy of PY1 Data(H)'!$A$1:$A$288,'Copy of PY1 Data(H)'!$A$1:$CZ$288))</f>
        <v>0</v>
      </c>
      <c r="W32" s="180" cm="1">
        <f t="array" ref="W32">_xlfn.XLOOKUP(W$1,'Copy of PY1 Data(H)'!$A$1:$CZ$1,_xlfn.XLOOKUP($A32,'Copy of PY1 Data(H)'!$A$1:$A$288,'Copy of PY1 Data(H)'!$A$1:$CZ$288))</f>
        <v>0</v>
      </c>
      <c r="X32" s="180" cm="1">
        <f t="array" ref="X32">_xlfn.XLOOKUP(X$1,'Copy of PY1 Data(H)'!$A$1:$CZ$1,_xlfn.XLOOKUP($A32,'Copy of PY1 Data(H)'!$A$1:$A$288,'Copy of PY1 Data(H)'!$A$1:$CZ$288))</f>
        <v>0</v>
      </c>
      <c r="Y32" s="180" cm="1">
        <f t="array" ref="Y32">_xlfn.XLOOKUP(Y$1,'Copy of PY1 Data(H)'!$A$1:$CZ$1,_xlfn.XLOOKUP($A32,'Copy of PY1 Data(H)'!$A$1:$A$288,'Copy of PY1 Data(H)'!$A$1:$CZ$288))</f>
        <v>0</v>
      </c>
      <c r="Z32" s="180" cm="1">
        <f t="array" ref="Z32">_xlfn.XLOOKUP(Z$1,'Copy of PY1 Data(H)'!$A$1:$CZ$1,_xlfn.XLOOKUP($A32,'Copy of PY1 Data(H)'!$A$1:$A$288,'Copy of PY1 Data(H)'!$A$1:$CZ$288))</f>
        <v>0</v>
      </c>
      <c r="AA32" s="180" cm="1">
        <f t="array" ref="AA32">_xlfn.XLOOKUP(AA$1,'Copy of PY1 Data(H)'!$A$1:$CZ$1,_xlfn.XLOOKUP($A32,'Copy of PY1 Data(H)'!$A$1:$A$288,'Copy of PY1 Data(H)'!$A$1:$CZ$288))</f>
        <v>0</v>
      </c>
      <c r="AB32" s="180" cm="1">
        <f t="array" ref="AB32">_xlfn.XLOOKUP(AB$1,'Copy of PY1 Data(H)'!$A$1:$CZ$1,_xlfn.XLOOKUP($A32,'Copy of PY1 Data(H)'!$A$1:$A$288,'Copy of PY1 Data(H)'!$A$1:$CZ$288))</f>
        <v>0</v>
      </c>
      <c r="AC32" s="180" cm="1">
        <f t="array" ref="AC32">_xlfn.XLOOKUP(AC$1,'Copy of PY1 Data(H)'!$A$1:$CZ$1,_xlfn.XLOOKUP($A32,'Copy of PY1 Data(H)'!$A$1:$A$288,'Copy of PY1 Data(H)'!$A$1:$CZ$288))</f>
        <v>0</v>
      </c>
      <c r="AD32" s="180" cm="1">
        <f t="array" ref="AD32">_xlfn.XLOOKUP(AD$1,'Copy of PY1 Data(H)'!$A$1:$CZ$1,_xlfn.XLOOKUP($A32,'Copy of PY1 Data(H)'!$A$1:$A$288,'Copy of PY1 Data(H)'!$A$1:$CZ$288))</f>
        <v>0</v>
      </c>
      <c r="AE32" s="180" cm="1">
        <f t="array" ref="AE32">_xlfn.XLOOKUP(AE$1,'Copy of PY1 Data(H)'!$A$1:$CZ$1,_xlfn.XLOOKUP($A32,'Copy of PY1 Data(H)'!$A$1:$A$288,'Copy of PY1 Data(H)'!$A$1:$CZ$288))</f>
        <v>0</v>
      </c>
      <c r="AF32" s="180" cm="1">
        <f t="array" ref="AF32">_xlfn.XLOOKUP(AF$1,'Copy of PY1 Data(H)'!$A$1:$CZ$1,_xlfn.XLOOKUP($A32,'Copy of PY1 Data(H)'!$A$1:$A$288,'Copy of PY1 Data(H)'!$A$1:$CZ$288))</f>
        <v>0</v>
      </c>
      <c r="AG32" s="180" cm="1">
        <f t="array" ref="AG32">_xlfn.XLOOKUP(AG$1,'Copy of PY1 Data(H)'!$A$1:$CZ$1,_xlfn.XLOOKUP($A32,'Copy of PY1 Data(H)'!$A$1:$A$288,'Copy of PY1 Data(H)'!$A$1:$CZ$288))</f>
        <v>0</v>
      </c>
      <c r="AH32" s="180" cm="1">
        <f t="array" ref="AH32">_xlfn.XLOOKUP(AH$1,'Copy of PY1 Data(H)'!$A$1:$CZ$1,_xlfn.XLOOKUP($A32,'Copy of PY1 Data(H)'!$A$1:$A$288,'Copy of PY1 Data(H)'!$A$1:$CZ$288))</f>
        <v>0</v>
      </c>
      <c r="AI32" s="180" cm="1">
        <f t="array" ref="AI32">_xlfn.XLOOKUP(AI$1,'Copy of PY1 Data(H)'!$A$1:$CZ$1,_xlfn.XLOOKUP($A32,'Copy of PY1 Data(H)'!$A$1:$A$288,'Copy of PY1 Data(H)'!$A$1:$CZ$288))</f>
        <v>0</v>
      </c>
      <c r="AJ32" s="180" cm="1">
        <f t="array" ref="AJ32">_xlfn.XLOOKUP(AJ$1,'Copy of PY1 Data(H)'!$A$1:$CZ$1,_xlfn.XLOOKUP($A32,'Copy of PY1 Data(H)'!$A$1:$A$288,'Copy of PY1 Data(H)'!$A$1:$CZ$288))</f>
        <v>0</v>
      </c>
      <c r="AK32" s="180" cm="1">
        <f t="array" ref="AK32">_xlfn.XLOOKUP(AK$1,'Copy of PY1 Data(H)'!$A$1:$CZ$1,_xlfn.XLOOKUP($A32,'Copy of PY1 Data(H)'!$A$1:$A$288,'Copy of PY1 Data(H)'!$A$1:$CZ$288))</f>
        <v>0</v>
      </c>
      <c r="AL32" s="180" cm="1">
        <f t="array" ref="AL32">_xlfn.XLOOKUP(AL$1,'Copy of PY1 Data(H)'!$A$1:$CZ$1,_xlfn.XLOOKUP($A32,'Copy of PY1 Data(H)'!$A$1:$A$288,'Copy of PY1 Data(H)'!$A$1:$CZ$288))</f>
        <v>0</v>
      </c>
      <c r="AM32" s="180" cm="1">
        <f t="array" ref="AM32">_xlfn.XLOOKUP(AM$1,'Copy of PY1 Data(H)'!$A$1:$CZ$1,_xlfn.XLOOKUP($A32,'Copy of PY1 Data(H)'!$A$1:$A$288,'Copy of PY1 Data(H)'!$A$1:$CZ$288))</f>
        <v>0</v>
      </c>
      <c r="AN32" s="180" cm="1">
        <f t="array" ref="AN32">_xlfn.XLOOKUP(AN$1,'Copy of PY1 Data(H)'!$A$1:$CZ$1,_xlfn.XLOOKUP($A32,'Copy of PY1 Data(H)'!$A$1:$A$288,'Copy of PY1 Data(H)'!$A$1:$CZ$288))</f>
        <v>0</v>
      </c>
      <c r="AO32" s="180" cm="1">
        <f t="array" ref="AO32">_xlfn.XLOOKUP(AO$1,'Copy of PY1 Data(H)'!$A$1:$CZ$1,_xlfn.XLOOKUP($A32,'Copy of PY1 Data(H)'!$A$1:$A$288,'Copy of PY1 Data(H)'!$A$1:$CZ$288))</f>
        <v>0</v>
      </c>
      <c r="AP32" s="180" cm="1">
        <f t="array" ref="AP32">_xlfn.XLOOKUP(AP$1,'Copy of PY1 Data(H)'!$A$1:$CZ$1,_xlfn.XLOOKUP($A32,'Copy of PY1 Data(H)'!$A$1:$A$288,'Copy of PY1 Data(H)'!$A$1:$CZ$288))</f>
        <v>0</v>
      </c>
      <c r="AQ32" s="180" cm="1">
        <f t="array" ref="AQ32">_xlfn.XLOOKUP(AQ$1,'Copy of PY1 Data(H)'!$A$1:$CZ$1,_xlfn.XLOOKUP($A32,'Copy of PY1 Data(H)'!$A$1:$A$288,'Copy of PY1 Data(H)'!$A$1:$CZ$288))</f>
        <v>0</v>
      </c>
      <c r="AR32" s="180" cm="1">
        <f t="array" ref="AR32">_xlfn.XLOOKUP(AR$1,'Copy of PY1 Data(H)'!$A$1:$CZ$1,_xlfn.XLOOKUP($A32,'Copy of PY1 Data(H)'!$A$1:$A$288,'Copy of PY1 Data(H)'!$A$1:$CZ$288))</f>
        <v>0</v>
      </c>
      <c r="AS32" s="180" cm="1">
        <f t="array" ref="AS32">_xlfn.XLOOKUP(AS$1,'Copy of PY1 Data(H)'!$A$1:$CZ$1,_xlfn.XLOOKUP($A32,'Copy of PY1 Data(H)'!$A$1:$A$288,'Copy of PY1 Data(H)'!$A$1:$CZ$288))</f>
        <v>0</v>
      </c>
      <c r="AT32" s="180" cm="1">
        <f t="array" ref="AT32">_xlfn.XLOOKUP(AT$1,'Copy of PY1 Data(H)'!$A$1:$CZ$1,_xlfn.XLOOKUP($A32,'Copy of PY1 Data(H)'!$A$1:$A$288,'Copy of PY1 Data(H)'!$A$1:$CZ$288))</f>
        <v>0</v>
      </c>
      <c r="AU32" s="180" cm="1">
        <f t="array" ref="AU32">_xlfn.XLOOKUP(AU$1,'Copy of PY1 Data(H)'!$A$1:$CZ$1,_xlfn.XLOOKUP($A32,'Copy of PY1 Data(H)'!$A$1:$A$288,'Copy of PY1 Data(H)'!$A$1:$CZ$288))</f>
        <v>0</v>
      </c>
      <c r="AV32" s="180" cm="1">
        <f t="array" ref="AV32">_xlfn.XLOOKUP(AV$1,'Copy of PY1 Data(H)'!$A$1:$CZ$1,_xlfn.XLOOKUP($A32,'Copy of PY1 Data(H)'!$A$1:$A$288,'Copy of PY1 Data(H)'!$A$1:$CZ$288))</f>
        <v>0</v>
      </c>
      <c r="AW32" s="180" cm="1">
        <f t="array" ref="AW32">_xlfn.XLOOKUP(AW$1,'Copy of PY1 Data(H)'!$A$1:$CZ$1,_xlfn.XLOOKUP($A32,'Copy of PY1 Data(H)'!$A$1:$A$288,'Copy of PY1 Data(H)'!$A$1:$CZ$288))</f>
        <v>0</v>
      </c>
      <c r="AX32" s="180" cm="1">
        <f t="array" ref="AX32">_xlfn.XLOOKUP(AX$1,'Copy of PY1 Data(H)'!$A$1:$CZ$1,_xlfn.XLOOKUP($A32,'Copy of PY1 Data(H)'!$A$1:$A$288,'Copy of PY1 Data(H)'!$A$1:$CZ$288))</f>
        <v>0</v>
      </c>
      <c r="AY32" s="180" cm="1">
        <f t="array" ref="AY32">_xlfn.XLOOKUP(AY$1,'Copy of PY1 Data(H)'!$A$1:$CZ$1,_xlfn.XLOOKUP($A32,'Copy of PY1 Data(H)'!$A$1:$A$288,'Copy of PY1 Data(H)'!$A$1:$CZ$288))</f>
        <v>0</v>
      </c>
      <c r="AZ32" s="180" cm="1">
        <f t="array" ref="AZ32">_xlfn.XLOOKUP(AZ$1,'Copy of PY1 Data(H)'!$A$1:$CZ$1,_xlfn.XLOOKUP($A32,'Copy of PY1 Data(H)'!$A$1:$A$288,'Copy of PY1 Data(H)'!$A$1:$CZ$288))</f>
        <v>0</v>
      </c>
      <c r="BA32" s="180" cm="1">
        <f t="array" ref="BA32">_xlfn.XLOOKUP(BA$1,'Copy of PY1 Data(H)'!$A$1:$CZ$1,_xlfn.XLOOKUP($A32,'Copy of PY1 Data(H)'!$A$1:$A$288,'Copy of PY1 Data(H)'!$A$1:$CZ$288))</f>
        <v>0</v>
      </c>
      <c r="BB32" s="180" cm="1">
        <f t="array" ref="BB32">_xlfn.XLOOKUP(BB$1,'Copy of PY1 Data(H)'!$A$1:$CZ$1,_xlfn.XLOOKUP($A32,'Copy of PY1 Data(H)'!$A$1:$A$288,'Copy of PY1 Data(H)'!$A$1:$CZ$288))</f>
        <v>0</v>
      </c>
      <c r="BC32" s="180" cm="1">
        <f t="array" ref="BC32">_xlfn.XLOOKUP(BC$1,'Copy of PY1 Data(H)'!$A$1:$CZ$1,_xlfn.XLOOKUP($A32,'Copy of PY1 Data(H)'!$A$1:$A$288,'Copy of PY1 Data(H)'!$A$1:$CZ$288))</f>
        <v>0</v>
      </c>
      <c r="BD32" s="180" cm="1">
        <f t="array" ref="BD32">_xlfn.XLOOKUP(BD$1,'Copy of PY1 Data(H)'!$A$1:$CZ$1,_xlfn.XLOOKUP($A32,'Copy of PY1 Data(H)'!$A$1:$A$288,'Copy of PY1 Data(H)'!$A$1:$CZ$288))</f>
        <v>0</v>
      </c>
      <c r="BE32" s="180" cm="1">
        <f t="array" ref="BE32">_xlfn.XLOOKUP(BE$1,'Copy of PY1 Data(H)'!$A$1:$CZ$1,_xlfn.XLOOKUP($A32,'Copy of PY1 Data(H)'!$A$1:$A$288,'Copy of PY1 Data(H)'!$A$1:$CZ$288))</f>
        <v>0</v>
      </c>
      <c r="BF32" s="180" cm="1">
        <f t="array" ref="BF32">_xlfn.XLOOKUP(BF$1,'Copy of PY1 Data(H)'!$A$1:$CZ$1,_xlfn.XLOOKUP($A32,'Copy of PY1 Data(H)'!$A$1:$A$288,'Copy of PY1 Data(H)'!$A$1:$CZ$288))</f>
        <v>0</v>
      </c>
      <c r="BG32" s="180" cm="1">
        <f t="array" ref="BG32">_xlfn.XLOOKUP(BG$1,'Copy of PY1 Data(H)'!$A$1:$CZ$1,_xlfn.XLOOKUP($A32,'Copy of PY1 Data(H)'!$A$1:$A$288,'Copy of PY1 Data(H)'!$A$1:$CZ$288))</f>
        <v>0</v>
      </c>
      <c r="BH32" s="180" cm="1">
        <f t="array" ref="BH32">_xlfn.XLOOKUP(BH$1,'Copy of PY1 Data(H)'!$A$1:$CZ$1,_xlfn.XLOOKUP($A32,'Copy of PY1 Data(H)'!$A$1:$A$288,'Copy of PY1 Data(H)'!$A$1:$CZ$288))</f>
        <v>0</v>
      </c>
      <c r="BI32" s="180" cm="1">
        <f t="array" ref="BI32">_xlfn.XLOOKUP(BI$1,'Copy of PY1 Data(H)'!$A$1:$CZ$1,_xlfn.XLOOKUP($A32,'Copy of PY1 Data(H)'!$A$1:$A$288,'Copy of PY1 Data(H)'!$A$1:$CZ$288))</f>
        <v>0</v>
      </c>
      <c r="BJ32" s="180" cm="1">
        <f t="array" ref="BJ32">_xlfn.XLOOKUP(BJ$1,'Copy of PY1 Data(H)'!$A$1:$CZ$1,_xlfn.XLOOKUP($A32,'Copy of PY1 Data(H)'!$A$1:$A$288,'Copy of PY1 Data(H)'!$A$1:$CZ$288))</f>
        <v>0</v>
      </c>
      <c r="BK32" s="180" cm="1">
        <f t="array" ref="BK32">_xlfn.XLOOKUP(BK$1,'Copy of PY1 Data(H)'!$A$1:$CZ$1,_xlfn.XLOOKUP($A32,'Copy of PY1 Data(H)'!$A$1:$A$288,'Copy of PY1 Data(H)'!$A$1:$CZ$288))</f>
        <v>0</v>
      </c>
      <c r="BL32" s="180" cm="1">
        <f t="array" ref="BL32">_xlfn.XLOOKUP(BL$1,'Copy of PY1 Data(H)'!$A$1:$CZ$1,_xlfn.XLOOKUP($A32,'Copy of PY1 Data(H)'!$A$1:$A$288,'Copy of PY1 Data(H)'!$A$1:$CZ$288))</f>
        <v>0</v>
      </c>
      <c r="BM32" s="180" cm="1">
        <f t="array" ref="BM32">_xlfn.XLOOKUP(BM$1,'Copy of PY1 Data(H)'!$A$1:$CZ$1,_xlfn.XLOOKUP($A32,'Copy of PY1 Data(H)'!$A$1:$A$288,'Copy of PY1 Data(H)'!$A$1:$CZ$288))</f>
        <v>0</v>
      </c>
      <c r="BN32" s="180" cm="1">
        <f t="array" ref="BN32">_xlfn.XLOOKUP(BN$1,'Copy of PY1 Data(H)'!$A$1:$CZ$1,_xlfn.XLOOKUP($A32,'Copy of PY1 Data(H)'!$A$1:$A$288,'Copy of PY1 Data(H)'!$A$1:$CZ$288))</f>
        <v>0</v>
      </c>
      <c r="BO32" s="180" cm="1">
        <f t="array" ref="BO32">_xlfn.XLOOKUP(BO$1,'Copy of PY1 Data(H)'!$A$1:$CZ$1,_xlfn.XLOOKUP($A32,'Copy of PY1 Data(H)'!$A$1:$A$288,'Copy of PY1 Data(H)'!$A$1:$CZ$288))</f>
        <v>0</v>
      </c>
      <c r="BP32" s="180" cm="1">
        <f t="array" ref="BP32">_xlfn.XLOOKUP(BP$1,'Copy of PY1 Data(H)'!$A$1:$CZ$1,_xlfn.XLOOKUP($A32,'Copy of PY1 Data(H)'!$A$1:$A$288,'Copy of PY1 Data(H)'!$A$1:$CZ$288))</f>
        <v>0</v>
      </c>
      <c r="BQ32" s="180" cm="1">
        <f t="array" ref="BQ32">_xlfn.XLOOKUP(BQ$1,'Copy of PY1 Data(H)'!$A$1:$CZ$1,_xlfn.XLOOKUP($A32,'Copy of PY1 Data(H)'!$A$1:$A$288,'Copy of PY1 Data(H)'!$A$1:$CZ$288))</f>
        <v>0</v>
      </c>
      <c r="BR32" s="180" cm="1">
        <f t="array" ref="BR32">_xlfn.XLOOKUP(BR$1,'Copy of PY1 Data(H)'!$A$1:$CZ$1,_xlfn.XLOOKUP($A32,'Copy of PY1 Data(H)'!$A$1:$A$288,'Copy of PY1 Data(H)'!$A$1:$CZ$288))</f>
        <v>0</v>
      </c>
      <c r="BS32" s="180" cm="1">
        <f t="array" ref="BS32">_xlfn.XLOOKUP(BS$1,'Copy of PY1 Data(H)'!$A$1:$CZ$1,_xlfn.XLOOKUP($A32,'Copy of PY1 Data(H)'!$A$1:$A$288,'Copy of PY1 Data(H)'!$A$1:$CZ$288))</f>
        <v>0</v>
      </c>
      <c r="BT32" s="180" cm="1">
        <f t="array" ref="BT32">_xlfn.XLOOKUP(BT$1,'Copy of PY1 Data(H)'!$A$1:$CZ$1,_xlfn.XLOOKUP($A32,'Copy of PY1 Data(H)'!$A$1:$A$288,'Copy of PY1 Data(H)'!$A$1:$CZ$288))</f>
        <v>0</v>
      </c>
      <c r="BU32" s="180" cm="1">
        <f t="array" ref="BU32">_xlfn.XLOOKUP(BU$1,'Copy of PY1 Data(H)'!$A$1:$CZ$1,_xlfn.XLOOKUP($A32,'Copy of PY1 Data(H)'!$A$1:$A$288,'Copy of PY1 Data(H)'!$A$1:$CZ$288))</f>
        <v>0</v>
      </c>
      <c r="BV32" s="180" cm="1">
        <f t="array" ref="BV32">_xlfn.XLOOKUP(BV$1,'Copy of PY1 Data(H)'!$A$1:$CZ$1,_xlfn.XLOOKUP($A32,'Copy of PY1 Data(H)'!$A$1:$A$288,'Copy of PY1 Data(H)'!$A$1:$CZ$288))</f>
        <v>0</v>
      </c>
      <c r="BW32" s="180" cm="1">
        <f t="array" ref="BW32">_xlfn.XLOOKUP(BW$1,'Copy of PY1 Data(H)'!$A$1:$CZ$1,_xlfn.XLOOKUP($A32,'Copy of PY1 Data(H)'!$A$1:$A$288,'Copy of PY1 Data(H)'!$A$1:$CZ$288))</f>
        <v>0</v>
      </c>
      <c r="BX32" s="180" cm="1">
        <f t="array" ref="BX32">_xlfn.XLOOKUP(BX$1,'Copy of PY1 Data(H)'!$A$1:$CZ$1,_xlfn.XLOOKUP($A32,'Copy of PY1 Data(H)'!$A$1:$A$288,'Copy of PY1 Data(H)'!$A$1:$CZ$288))</f>
        <v>0</v>
      </c>
      <c r="BY32" s="180" cm="1">
        <f t="array" ref="BY32">_xlfn.XLOOKUP(BY$1,'Copy of PY1 Data(H)'!$A$1:$CZ$1,_xlfn.XLOOKUP($A32,'Copy of PY1 Data(H)'!$A$1:$A$288,'Copy of PY1 Data(H)'!$A$1:$CZ$288))</f>
        <v>0</v>
      </c>
      <c r="BZ32" s="180" cm="1">
        <f t="array" ref="BZ32">_xlfn.XLOOKUP(BZ$1,'Copy of PY1 Data(H)'!$A$1:$CZ$1,_xlfn.XLOOKUP($A32,'Copy of PY1 Data(H)'!$A$1:$A$288,'Copy of PY1 Data(H)'!$A$1:$CZ$288))</f>
        <v>0</v>
      </c>
      <c r="CA32" s="180" cm="1">
        <f t="array" ref="CA32">_xlfn.XLOOKUP(CA$1,'Copy of PY1 Data(H)'!$A$1:$CZ$1,_xlfn.XLOOKUP($A32,'Copy of PY1 Data(H)'!$A$1:$A$288,'Copy of PY1 Data(H)'!$A$1:$CZ$288))</f>
        <v>0</v>
      </c>
      <c r="CB32" s="180" cm="1">
        <f t="array" ref="CB32">_xlfn.XLOOKUP(CB$1,'Copy of PY1 Data(H)'!$A$1:$CZ$1,_xlfn.XLOOKUP($A32,'Copy of PY1 Data(H)'!$A$1:$A$288,'Copy of PY1 Data(H)'!$A$1:$CZ$288))</f>
        <v>0</v>
      </c>
      <c r="CC32" s="180" cm="1">
        <f t="array" ref="CC32">_xlfn.XLOOKUP(CC$1,'Copy of PY1 Data(H)'!$A$1:$CZ$1,_xlfn.XLOOKUP($A32,'Copy of PY1 Data(H)'!$A$1:$A$288,'Copy of PY1 Data(H)'!$A$1:$CZ$288))</f>
        <v>0</v>
      </c>
      <c r="CD32" s="180" cm="1">
        <f t="array" ref="CD32">_xlfn.XLOOKUP(CD$1,'Copy of PY1 Data(H)'!$A$1:$CZ$1,_xlfn.XLOOKUP($A32,'Copy of PY1 Data(H)'!$A$1:$A$288,'Copy of PY1 Data(H)'!$A$1:$CZ$288))</f>
        <v>0</v>
      </c>
    </row>
    <row r="33" spans="1:82" x14ac:dyDescent="0.3">
      <c r="A33" s="180">
        <v>255</v>
      </c>
      <c r="C33" s="180"/>
      <c r="D33" s="180" cm="1">
        <f t="array" ref="D33">_xlfn.XLOOKUP(D$1,'Copy of PY1 Data(H)'!$A$1:$CZ$1,_xlfn.XLOOKUP($A33,'Copy of PY1 Data(H)'!$A$1:$A$288,'Copy of PY1 Data(H)'!$A$1:$CZ$288))</f>
        <v>0</v>
      </c>
      <c r="E33" s="180" cm="1">
        <f t="array" ref="E33">_xlfn.XLOOKUP(E$1,'Copy of PY1 Data(H)'!$A$1:$CZ$1,_xlfn.XLOOKUP($A33,'Copy of PY1 Data(H)'!$A$1:$A$288,'Copy of PY1 Data(H)'!$A$1:$CZ$288))</f>
        <v>22777</v>
      </c>
      <c r="F33" s="180" cm="1">
        <f t="array" ref="F33">_xlfn.XLOOKUP(F$1,'Copy of PY1 Data(H)'!$A$1:$CZ$1,_xlfn.XLOOKUP($A33,'Copy of PY1 Data(H)'!$A$1:$A$288,'Copy of PY1 Data(H)'!$A$1:$CZ$288))</f>
        <v>0</v>
      </c>
      <c r="G33" s="180" cm="1">
        <f t="array" ref="G33">_xlfn.XLOOKUP(G$1,'Copy of PY1 Data(H)'!$A$1:$CZ$1,_xlfn.XLOOKUP($A33,'Copy of PY1 Data(H)'!$A$1:$A$288,'Copy of PY1 Data(H)'!$A$1:$CZ$288))</f>
        <v>305761</v>
      </c>
      <c r="H33" s="180" cm="1">
        <f t="array" ref="H33">_xlfn.XLOOKUP(H$1,'Copy of PY1 Data(H)'!$A$1:$CZ$1,_xlfn.XLOOKUP($A33,'Copy of PY1 Data(H)'!$A$1:$A$288,'Copy of PY1 Data(H)'!$A$1:$CZ$288))</f>
        <v>818790</v>
      </c>
      <c r="I33" s="180" cm="1">
        <f t="array" ref="I33">_xlfn.XLOOKUP(I$1,'Copy of PY1 Data(H)'!$A$1:$CZ$1,_xlfn.XLOOKUP($A33,'Copy of PY1 Data(H)'!$A$1:$A$288,'Copy of PY1 Data(H)'!$A$1:$CZ$288))</f>
        <v>671023</v>
      </c>
      <c r="J33" s="180" cm="1">
        <f t="array" ref="J33">_xlfn.XLOOKUP(J$1,'Copy of PY1 Data(H)'!$A$1:$CZ$1,_xlfn.XLOOKUP($A33,'Copy of PY1 Data(H)'!$A$1:$A$288,'Copy of PY1 Data(H)'!$A$1:$CZ$288))</f>
        <v>10656</v>
      </c>
      <c r="K33" s="180" cm="1">
        <f t="array" ref="K33">_xlfn.XLOOKUP(K$1,'Copy of PY1 Data(H)'!$A$1:$CZ$1,_xlfn.XLOOKUP($A33,'Copy of PY1 Data(H)'!$A$1:$A$288,'Copy of PY1 Data(H)'!$A$1:$CZ$288))</f>
        <v>66884</v>
      </c>
      <c r="L33" s="180" cm="1">
        <f t="array" ref="L33">_xlfn.XLOOKUP(L$1,'Copy of PY1 Data(H)'!$A$1:$CZ$1,_xlfn.XLOOKUP($A33,'Copy of PY1 Data(H)'!$A$1:$A$288,'Copy of PY1 Data(H)'!$A$1:$CZ$288))</f>
        <v>52304</v>
      </c>
      <c r="M33" s="180" cm="1">
        <f t="array" ref="M33">_xlfn.XLOOKUP(M$1,'Copy of PY1 Data(H)'!$A$1:$CZ$1,_xlfn.XLOOKUP($A33,'Copy of PY1 Data(H)'!$A$1:$A$288,'Copy of PY1 Data(H)'!$A$1:$CZ$288))</f>
        <v>16964299</v>
      </c>
      <c r="N33" s="180" cm="1">
        <f t="array" ref="N33">_xlfn.XLOOKUP(N$1,'Copy of PY1 Data(H)'!$A$1:$CZ$1,_xlfn.XLOOKUP($A33,'Copy of PY1 Data(H)'!$A$1:$A$288,'Copy of PY1 Data(H)'!$A$1:$CZ$288))</f>
        <v>44871</v>
      </c>
      <c r="O33" s="180" cm="1">
        <f t="array" ref="O33">_xlfn.XLOOKUP(O$1,'Copy of PY1 Data(H)'!$A$1:$CZ$1,_xlfn.XLOOKUP($A33,'Copy of PY1 Data(H)'!$A$1:$A$288,'Copy of PY1 Data(H)'!$A$1:$CZ$288))</f>
        <v>116866</v>
      </c>
      <c r="P33" s="180" cm="1">
        <f t="array" ref="P33">_xlfn.XLOOKUP(P$1,'Copy of PY1 Data(H)'!$A$1:$CZ$1,_xlfn.XLOOKUP($A33,'Copy of PY1 Data(H)'!$A$1:$A$288,'Copy of PY1 Data(H)'!$A$1:$CZ$288))</f>
        <v>6560</v>
      </c>
      <c r="Q33" s="180" cm="1">
        <f t="array" ref="Q33">_xlfn.XLOOKUP(Q$1,'Copy of PY1 Data(H)'!$A$1:$CZ$1,_xlfn.XLOOKUP($A33,'Copy of PY1 Data(H)'!$A$1:$A$288,'Copy of PY1 Data(H)'!$A$1:$CZ$288))</f>
        <v>4361888</v>
      </c>
      <c r="R33" s="180" cm="1">
        <f t="array" ref="R33">_xlfn.XLOOKUP(R$1,'Copy of PY1 Data(H)'!$A$1:$CZ$1,_xlfn.XLOOKUP($A33,'Copy of PY1 Data(H)'!$A$1:$A$288,'Copy of PY1 Data(H)'!$A$1:$CZ$288))</f>
        <v>263955</v>
      </c>
      <c r="S33" s="180" cm="1">
        <f t="array" ref="S33">_xlfn.XLOOKUP(S$1,'Copy of PY1 Data(H)'!$A$1:$CZ$1,_xlfn.XLOOKUP($A33,'Copy of PY1 Data(H)'!$A$1:$A$288,'Copy of PY1 Data(H)'!$A$1:$CZ$288))</f>
        <v>-6626</v>
      </c>
      <c r="T33" s="180" cm="1">
        <f t="array" ref="T33">_xlfn.XLOOKUP(T$1,'Copy of PY1 Data(H)'!$A$1:$CZ$1,_xlfn.XLOOKUP($A33,'Copy of PY1 Data(H)'!$A$1:$A$288,'Copy of PY1 Data(H)'!$A$1:$CZ$288))</f>
        <v>21507179</v>
      </c>
      <c r="U33" s="180" cm="1">
        <f t="array" ref="U33">_xlfn.XLOOKUP(U$1,'Copy of PY1 Data(H)'!$A$1:$CZ$1,_xlfn.XLOOKUP($A33,'Copy of PY1 Data(H)'!$A$1:$A$288,'Copy of PY1 Data(H)'!$A$1:$CZ$288))</f>
        <v>3275505</v>
      </c>
      <c r="V33" s="180" cm="1">
        <f t="array" ref="V33">_xlfn.XLOOKUP(V$1,'Copy of PY1 Data(H)'!$A$1:$CZ$1,_xlfn.XLOOKUP($A33,'Copy of PY1 Data(H)'!$A$1:$A$288,'Copy of PY1 Data(H)'!$A$1:$CZ$288))</f>
        <v>3011766</v>
      </c>
      <c r="W33" s="180" cm="1">
        <f t="array" ref="W33">_xlfn.XLOOKUP(W$1,'Copy of PY1 Data(H)'!$A$1:$CZ$1,_xlfn.XLOOKUP($A33,'Copy of PY1 Data(H)'!$A$1:$A$288,'Copy of PY1 Data(H)'!$A$1:$CZ$288))</f>
        <v>-9013916</v>
      </c>
      <c r="X33" s="180" cm="1">
        <f t="array" ref="X33">_xlfn.XLOOKUP(X$1,'Copy of PY1 Data(H)'!$A$1:$CZ$1,_xlfn.XLOOKUP($A33,'Copy of PY1 Data(H)'!$A$1:$A$288,'Copy of PY1 Data(H)'!$A$1:$CZ$288))</f>
        <v>0</v>
      </c>
      <c r="Y33" s="180" cm="1">
        <f t="array" ref="Y33">_xlfn.XLOOKUP(Y$1,'Copy of PY1 Data(H)'!$A$1:$CZ$1,_xlfn.XLOOKUP($A33,'Copy of PY1 Data(H)'!$A$1:$A$288,'Copy of PY1 Data(H)'!$A$1:$CZ$288))</f>
        <v>547579</v>
      </c>
      <c r="Z33" s="180" cm="1">
        <f t="array" ref="Z33">_xlfn.XLOOKUP(Z$1,'Copy of PY1 Data(H)'!$A$1:$CZ$1,_xlfn.XLOOKUP($A33,'Copy of PY1 Data(H)'!$A$1:$A$288,'Copy of PY1 Data(H)'!$A$1:$CZ$288))</f>
        <v>145253</v>
      </c>
      <c r="AA33" s="180" cm="1">
        <f t="array" ref="AA33">_xlfn.XLOOKUP(AA$1,'Copy of PY1 Data(H)'!$A$1:$CZ$1,_xlfn.XLOOKUP($A33,'Copy of PY1 Data(H)'!$A$1:$A$288,'Copy of PY1 Data(H)'!$A$1:$CZ$288))</f>
        <v>2273129</v>
      </c>
      <c r="AB33" s="180" cm="1">
        <f t="array" ref="AB33">_xlfn.XLOOKUP(AB$1,'Copy of PY1 Data(H)'!$A$1:$CZ$1,_xlfn.XLOOKUP($A33,'Copy of PY1 Data(H)'!$A$1:$A$288,'Copy of PY1 Data(H)'!$A$1:$CZ$288))</f>
        <v>126097</v>
      </c>
      <c r="AC33" s="180" cm="1">
        <f t="array" ref="AC33">_xlfn.XLOOKUP(AC$1,'Copy of PY1 Data(H)'!$A$1:$CZ$1,_xlfn.XLOOKUP($A33,'Copy of PY1 Data(H)'!$A$1:$A$288,'Copy of PY1 Data(H)'!$A$1:$CZ$288))</f>
        <v>477576</v>
      </c>
      <c r="AD33" s="180" cm="1">
        <f t="array" ref="AD33">_xlfn.XLOOKUP(AD$1,'Copy of PY1 Data(H)'!$A$1:$CZ$1,_xlfn.XLOOKUP($A33,'Copy of PY1 Data(H)'!$A$1:$A$288,'Copy of PY1 Data(H)'!$A$1:$CZ$288))</f>
        <v>57126</v>
      </c>
      <c r="AE33" s="180" cm="1">
        <f t="array" ref="AE33">_xlfn.XLOOKUP(AE$1,'Copy of PY1 Data(H)'!$A$1:$CZ$1,_xlfn.XLOOKUP($A33,'Copy of PY1 Data(H)'!$A$1:$A$288,'Copy of PY1 Data(H)'!$A$1:$CZ$288))</f>
        <v>205929</v>
      </c>
      <c r="AF33" s="180" cm="1">
        <f t="array" ref="AF33">_xlfn.XLOOKUP(AF$1,'Copy of PY1 Data(H)'!$A$1:$CZ$1,_xlfn.XLOOKUP($A33,'Copy of PY1 Data(H)'!$A$1:$A$288,'Copy of PY1 Data(H)'!$A$1:$CZ$288))</f>
        <v>-2483816</v>
      </c>
      <c r="AG33" s="180" cm="1">
        <f t="array" ref="AG33">_xlfn.XLOOKUP(AG$1,'Copy of PY1 Data(H)'!$A$1:$CZ$1,_xlfn.XLOOKUP($A33,'Copy of PY1 Data(H)'!$A$1:$A$288,'Copy of PY1 Data(H)'!$A$1:$CZ$288))</f>
        <v>178159</v>
      </c>
      <c r="AH33" s="180" cm="1">
        <f t="array" ref="AH33">_xlfn.XLOOKUP(AH$1,'Copy of PY1 Data(H)'!$A$1:$CZ$1,_xlfn.XLOOKUP($A33,'Copy of PY1 Data(H)'!$A$1:$A$288,'Copy of PY1 Data(H)'!$A$1:$CZ$288))</f>
        <v>424897</v>
      </c>
      <c r="AI33" s="180" cm="1">
        <f t="array" ref="AI33">_xlfn.XLOOKUP(AI$1,'Copy of PY1 Data(H)'!$A$1:$CZ$1,_xlfn.XLOOKUP($A33,'Copy of PY1 Data(H)'!$A$1:$A$288,'Copy of PY1 Data(H)'!$A$1:$CZ$288))</f>
        <v>-1537203</v>
      </c>
      <c r="AJ33" s="180" cm="1">
        <f t="array" ref="AJ33">_xlfn.XLOOKUP(AJ$1,'Copy of PY1 Data(H)'!$A$1:$CZ$1,_xlfn.XLOOKUP($A33,'Copy of PY1 Data(H)'!$A$1:$A$288,'Copy of PY1 Data(H)'!$A$1:$CZ$288))</f>
        <v>1044121</v>
      </c>
      <c r="AK33" s="180" cm="1">
        <f t="array" ref="AK33">_xlfn.XLOOKUP(AK$1,'Copy of PY1 Data(H)'!$A$1:$CZ$1,_xlfn.XLOOKUP($A33,'Copy of PY1 Data(H)'!$A$1:$A$288,'Copy of PY1 Data(H)'!$A$1:$CZ$288))</f>
        <v>0</v>
      </c>
      <c r="AL33" s="180" cm="1">
        <f t="array" ref="AL33">_xlfn.XLOOKUP(AL$1,'Copy of PY1 Data(H)'!$A$1:$CZ$1,_xlfn.XLOOKUP($A33,'Copy of PY1 Data(H)'!$A$1:$A$288,'Copy of PY1 Data(H)'!$A$1:$CZ$288))</f>
        <v>0</v>
      </c>
      <c r="AM33" s="180" cm="1">
        <f t="array" ref="AM33">_xlfn.XLOOKUP(AM$1,'Copy of PY1 Data(H)'!$A$1:$CZ$1,_xlfn.XLOOKUP($A33,'Copy of PY1 Data(H)'!$A$1:$A$288,'Copy of PY1 Data(H)'!$A$1:$CZ$288))</f>
        <v>1719186</v>
      </c>
      <c r="AN33" s="180" cm="1">
        <f t="array" ref="AN33">_xlfn.XLOOKUP(AN$1,'Copy of PY1 Data(H)'!$A$1:$CZ$1,_xlfn.XLOOKUP($A33,'Copy of PY1 Data(H)'!$A$1:$A$288,'Copy of PY1 Data(H)'!$A$1:$CZ$288))</f>
        <v>-30754</v>
      </c>
      <c r="AO33" s="180" cm="1">
        <f t="array" ref="AO33">_xlfn.XLOOKUP(AO$1,'Copy of PY1 Data(H)'!$A$1:$CZ$1,_xlfn.XLOOKUP($A33,'Copy of PY1 Data(H)'!$A$1:$A$288,'Copy of PY1 Data(H)'!$A$1:$CZ$288))</f>
        <v>296164</v>
      </c>
      <c r="AP33" s="180" cm="1">
        <f t="array" ref="AP33">_xlfn.XLOOKUP(AP$1,'Copy of PY1 Data(H)'!$A$1:$CZ$1,_xlfn.XLOOKUP($A33,'Copy of PY1 Data(H)'!$A$1:$A$288,'Copy of PY1 Data(H)'!$A$1:$CZ$288))</f>
        <v>6648</v>
      </c>
      <c r="AQ33" s="180" cm="1">
        <f t="array" ref="AQ33">_xlfn.XLOOKUP(AQ$1,'Copy of PY1 Data(H)'!$A$1:$CZ$1,_xlfn.XLOOKUP($A33,'Copy of PY1 Data(H)'!$A$1:$A$288,'Copy of PY1 Data(H)'!$A$1:$CZ$288))</f>
        <v>53557</v>
      </c>
      <c r="AR33" s="180" cm="1">
        <f t="array" ref="AR33">_xlfn.XLOOKUP(AR$1,'Copy of PY1 Data(H)'!$A$1:$CZ$1,_xlfn.XLOOKUP($A33,'Copy of PY1 Data(H)'!$A$1:$A$288,'Copy of PY1 Data(H)'!$A$1:$CZ$288))</f>
        <v>224647</v>
      </c>
      <c r="AS33" s="180" cm="1">
        <f t="array" ref="AS33">_xlfn.XLOOKUP(AS$1,'Copy of PY1 Data(H)'!$A$1:$CZ$1,_xlfn.XLOOKUP($A33,'Copy of PY1 Data(H)'!$A$1:$A$288,'Copy of PY1 Data(H)'!$A$1:$CZ$288))</f>
        <v>134438</v>
      </c>
      <c r="AT33" s="180" cm="1">
        <f t="array" ref="AT33">_xlfn.XLOOKUP(AT$1,'Copy of PY1 Data(H)'!$A$1:$CZ$1,_xlfn.XLOOKUP($A33,'Copy of PY1 Data(H)'!$A$1:$A$288,'Copy of PY1 Data(H)'!$A$1:$CZ$288))</f>
        <v>493852</v>
      </c>
      <c r="AU33" s="180" cm="1">
        <f t="array" ref="AU33">_xlfn.XLOOKUP(AU$1,'Copy of PY1 Data(H)'!$A$1:$CZ$1,_xlfn.XLOOKUP($A33,'Copy of PY1 Data(H)'!$A$1:$A$288,'Copy of PY1 Data(H)'!$A$1:$CZ$288))</f>
        <v>0</v>
      </c>
      <c r="AV33" s="180" cm="1">
        <f t="array" ref="AV33">_xlfn.XLOOKUP(AV$1,'Copy of PY1 Data(H)'!$A$1:$CZ$1,_xlfn.XLOOKUP($A33,'Copy of PY1 Data(H)'!$A$1:$A$288,'Copy of PY1 Data(H)'!$A$1:$CZ$288))</f>
        <v>-1463228</v>
      </c>
      <c r="AW33" s="180" cm="1">
        <f t="array" ref="AW33">_xlfn.XLOOKUP(AW$1,'Copy of PY1 Data(H)'!$A$1:$CZ$1,_xlfn.XLOOKUP($A33,'Copy of PY1 Data(H)'!$A$1:$A$288,'Copy of PY1 Data(H)'!$A$1:$CZ$288))</f>
        <v>242408</v>
      </c>
      <c r="AX33" s="180" cm="1">
        <f t="array" ref="AX33">_xlfn.XLOOKUP(AX$1,'Copy of PY1 Data(H)'!$A$1:$CZ$1,_xlfn.XLOOKUP($A33,'Copy of PY1 Data(H)'!$A$1:$A$288,'Copy of PY1 Data(H)'!$A$1:$CZ$288))</f>
        <v>-199900</v>
      </c>
      <c r="AY33" s="180" cm="1">
        <f t="array" ref="AY33">_xlfn.XLOOKUP(AY$1,'Copy of PY1 Data(H)'!$A$1:$CZ$1,_xlfn.XLOOKUP($A33,'Copy of PY1 Data(H)'!$A$1:$A$288,'Copy of PY1 Data(H)'!$A$1:$CZ$288))</f>
        <v>2516592</v>
      </c>
      <c r="AZ33" s="180" cm="1">
        <f t="array" ref="AZ33">_xlfn.XLOOKUP(AZ$1,'Copy of PY1 Data(H)'!$A$1:$CZ$1,_xlfn.XLOOKUP($A33,'Copy of PY1 Data(H)'!$A$1:$A$288,'Copy of PY1 Data(H)'!$A$1:$CZ$288))</f>
        <v>112054</v>
      </c>
      <c r="BA33" s="180" cm="1">
        <f t="array" ref="BA33">_xlfn.XLOOKUP(BA$1,'Copy of PY1 Data(H)'!$A$1:$CZ$1,_xlfn.XLOOKUP($A33,'Copy of PY1 Data(H)'!$A$1:$A$288,'Copy of PY1 Data(H)'!$A$1:$CZ$288))</f>
        <v>2147703</v>
      </c>
      <c r="BB33" s="180" cm="1">
        <f t="array" ref="BB33">_xlfn.XLOOKUP(BB$1,'Copy of PY1 Data(H)'!$A$1:$CZ$1,_xlfn.XLOOKUP($A33,'Copy of PY1 Data(H)'!$A$1:$A$288,'Copy of PY1 Data(H)'!$A$1:$CZ$288))</f>
        <v>10549</v>
      </c>
      <c r="BC33" s="180" cm="1">
        <f t="array" ref="BC33">_xlfn.XLOOKUP(BC$1,'Copy of PY1 Data(H)'!$A$1:$CZ$1,_xlfn.XLOOKUP($A33,'Copy of PY1 Data(H)'!$A$1:$A$288,'Copy of PY1 Data(H)'!$A$1:$CZ$288))</f>
        <v>67241</v>
      </c>
      <c r="BD33" s="180" cm="1">
        <f t="array" ref="BD33">_xlfn.XLOOKUP(BD$1,'Copy of PY1 Data(H)'!$A$1:$CZ$1,_xlfn.XLOOKUP($A33,'Copy of PY1 Data(H)'!$A$1:$A$288,'Copy of PY1 Data(H)'!$A$1:$CZ$288))</f>
        <v>-541704</v>
      </c>
      <c r="BE33" s="180" cm="1">
        <f t="array" ref="BE33">_xlfn.XLOOKUP(BE$1,'Copy of PY1 Data(H)'!$A$1:$CZ$1,_xlfn.XLOOKUP($A33,'Copy of PY1 Data(H)'!$A$1:$A$288,'Copy of PY1 Data(H)'!$A$1:$CZ$288))</f>
        <v>-121574</v>
      </c>
      <c r="BF33" s="180" cm="1">
        <f t="array" ref="BF33">_xlfn.XLOOKUP(BF$1,'Copy of PY1 Data(H)'!$A$1:$CZ$1,_xlfn.XLOOKUP($A33,'Copy of PY1 Data(H)'!$A$1:$A$288,'Copy of PY1 Data(H)'!$A$1:$CZ$288))</f>
        <v>75146</v>
      </c>
      <c r="BG33" s="180" cm="1">
        <f t="array" ref="BG33">_xlfn.XLOOKUP(BG$1,'Copy of PY1 Data(H)'!$A$1:$CZ$1,_xlfn.XLOOKUP($A33,'Copy of PY1 Data(H)'!$A$1:$A$288,'Copy of PY1 Data(H)'!$A$1:$CZ$288))</f>
        <v>0</v>
      </c>
      <c r="BH33" s="180" cm="1">
        <f t="array" ref="BH33">_xlfn.XLOOKUP(BH$1,'Copy of PY1 Data(H)'!$A$1:$CZ$1,_xlfn.XLOOKUP($A33,'Copy of PY1 Data(H)'!$A$1:$A$288,'Copy of PY1 Data(H)'!$A$1:$CZ$288))</f>
        <v>16619</v>
      </c>
      <c r="BI33" s="180" cm="1">
        <f t="array" ref="BI33">_xlfn.XLOOKUP(BI$1,'Copy of PY1 Data(H)'!$A$1:$CZ$1,_xlfn.XLOOKUP($A33,'Copy of PY1 Data(H)'!$A$1:$A$288,'Copy of PY1 Data(H)'!$A$1:$CZ$288))</f>
        <v>-6439</v>
      </c>
      <c r="BJ33" s="180" cm="1">
        <f t="array" ref="BJ33">_xlfn.XLOOKUP(BJ$1,'Copy of PY1 Data(H)'!$A$1:$CZ$1,_xlfn.XLOOKUP($A33,'Copy of PY1 Data(H)'!$A$1:$A$288,'Copy of PY1 Data(H)'!$A$1:$CZ$288))</f>
        <v>41509</v>
      </c>
      <c r="BK33" s="180" cm="1">
        <f t="array" ref="BK33">_xlfn.XLOOKUP(BK$1,'Copy of PY1 Data(H)'!$A$1:$CZ$1,_xlfn.XLOOKUP($A33,'Copy of PY1 Data(H)'!$A$1:$A$288,'Copy of PY1 Data(H)'!$A$1:$CZ$288))</f>
        <v>407553</v>
      </c>
      <c r="BL33" s="180" cm="1">
        <f t="array" ref="BL33">_xlfn.XLOOKUP(BL$1,'Copy of PY1 Data(H)'!$A$1:$CZ$1,_xlfn.XLOOKUP($A33,'Copy of PY1 Data(H)'!$A$1:$A$288,'Copy of PY1 Data(H)'!$A$1:$CZ$288))</f>
        <v>0</v>
      </c>
      <c r="BM33" s="180" cm="1">
        <f t="array" ref="BM33">_xlfn.XLOOKUP(BM$1,'Copy of PY1 Data(H)'!$A$1:$CZ$1,_xlfn.XLOOKUP($A33,'Copy of PY1 Data(H)'!$A$1:$A$288,'Copy of PY1 Data(H)'!$A$1:$CZ$288))</f>
        <v>115152</v>
      </c>
      <c r="BN33" s="180" cm="1">
        <f t="array" ref="BN33">_xlfn.XLOOKUP(BN$1,'Copy of PY1 Data(H)'!$A$1:$CZ$1,_xlfn.XLOOKUP($A33,'Copy of PY1 Data(H)'!$A$1:$A$288,'Copy of PY1 Data(H)'!$A$1:$CZ$288))</f>
        <v>974681</v>
      </c>
      <c r="BO33" s="180" cm="1">
        <f t="array" ref="BO33">_xlfn.XLOOKUP(BO$1,'Copy of PY1 Data(H)'!$A$1:$CZ$1,_xlfn.XLOOKUP($A33,'Copy of PY1 Data(H)'!$A$1:$A$288,'Copy of PY1 Data(H)'!$A$1:$CZ$288))</f>
        <v>184293</v>
      </c>
      <c r="BP33" s="180" cm="1">
        <f t="array" ref="BP33">_xlfn.XLOOKUP(BP$1,'Copy of PY1 Data(H)'!$A$1:$CZ$1,_xlfn.XLOOKUP($A33,'Copy of PY1 Data(H)'!$A$1:$A$288,'Copy of PY1 Data(H)'!$A$1:$CZ$288))</f>
        <v>313672</v>
      </c>
      <c r="BQ33" s="180" cm="1">
        <f t="array" ref="BQ33">_xlfn.XLOOKUP(BQ$1,'Copy of PY1 Data(H)'!$A$1:$CZ$1,_xlfn.XLOOKUP($A33,'Copy of PY1 Data(H)'!$A$1:$A$288,'Copy of PY1 Data(H)'!$A$1:$CZ$288))</f>
        <v>1527004</v>
      </c>
      <c r="BR33" s="180" cm="1">
        <f t="array" ref="BR33">_xlfn.XLOOKUP(BR$1,'Copy of PY1 Data(H)'!$A$1:$CZ$1,_xlfn.XLOOKUP($A33,'Copy of PY1 Data(H)'!$A$1:$A$288,'Copy of PY1 Data(H)'!$A$1:$CZ$288))</f>
        <v>-79643</v>
      </c>
      <c r="BS33" s="180" cm="1">
        <f t="array" ref="BS33">_xlfn.XLOOKUP(BS$1,'Copy of PY1 Data(H)'!$A$1:$CZ$1,_xlfn.XLOOKUP($A33,'Copy of PY1 Data(H)'!$A$1:$A$288,'Copy of PY1 Data(H)'!$A$1:$CZ$288))</f>
        <v>5152156</v>
      </c>
      <c r="BT33" s="180" cm="1">
        <f t="array" ref="BT33">_xlfn.XLOOKUP(BT$1,'Copy of PY1 Data(H)'!$A$1:$CZ$1,_xlfn.XLOOKUP($A33,'Copy of PY1 Data(H)'!$A$1:$A$288,'Copy of PY1 Data(H)'!$A$1:$CZ$288))</f>
        <v>13253</v>
      </c>
      <c r="BU33" s="180" cm="1">
        <f t="array" ref="BU33">_xlfn.XLOOKUP(BU$1,'Copy of PY1 Data(H)'!$A$1:$CZ$1,_xlfn.XLOOKUP($A33,'Copy of PY1 Data(H)'!$A$1:$A$288,'Copy of PY1 Data(H)'!$A$1:$CZ$288))</f>
        <v>921825</v>
      </c>
      <c r="BV33" s="180" cm="1">
        <f t="array" ref="BV33">_xlfn.XLOOKUP(BV$1,'Copy of PY1 Data(H)'!$A$1:$CZ$1,_xlfn.XLOOKUP($A33,'Copy of PY1 Data(H)'!$A$1:$A$288,'Copy of PY1 Data(H)'!$A$1:$CZ$288))</f>
        <v>26442</v>
      </c>
      <c r="BW33" s="180" cm="1">
        <f t="array" ref="BW33">_xlfn.XLOOKUP(BW$1,'Copy of PY1 Data(H)'!$A$1:$CZ$1,_xlfn.XLOOKUP($A33,'Copy of PY1 Data(H)'!$A$1:$A$288,'Copy of PY1 Data(H)'!$A$1:$CZ$288))</f>
        <v>0</v>
      </c>
      <c r="BX33" s="180" cm="1">
        <f t="array" ref="BX33">_xlfn.XLOOKUP(BX$1,'Copy of PY1 Data(H)'!$A$1:$CZ$1,_xlfn.XLOOKUP($A33,'Copy of PY1 Data(H)'!$A$1:$A$288,'Copy of PY1 Data(H)'!$A$1:$CZ$288))</f>
        <v>-48705</v>
      </c>
      <c r="BY33" s="180" cm="1">
        <f t="array" ref="BY33">_xlfn.XLOOKUP(BY$1,'Copy of PY1 Data(H)'!$A$1:$CZ$1,_xlfn.XLOOKUP($A33,'Copy of PY1 Data(H)'!$A$1:$A$288,'Copy of PY1 Data(H)'!$A$1:$CZ$288))</f>
        <v>-3612</v>
      </c>
      <c r="BZ33" s="180" cm="1">
        <f t="array" ref="BZ33">_xlfn.XLOOKUP(BZ$1,'Copy of PY1 Data(H)'!$A$1:$CZ$1,_xlfn.XLOOKUP($A33,'Copy of PY1 Data(H)'!$A$1:$A$288,'Copy of PY1 Data(H)'!$A$1:$CZ$288))</f>
        <v>11908</v>
      </c>
      <c r="CA33" s="180" cm="1">
        <f t="array" ref="CA33">_xlfn.XLOOKUP(CA$1,'Copy of PY1 Data(H)'!$A$1:$CZ$1,_xlfn.XLOOKUP($A33,'Copy of PY1 Data(H)'!$A$1:$A$288,'Copy of PY1 Data(H)'!$A$1:$CZ$288))</f>
        <v>-19356</v>
      </c>
      <c r="CB33" s="180" cm="1">
        <f t="array" ref="CB33">_xlfn.XLOOKUP(CB$1,'Copy of PY1 Data(H)'!$A$1:$CZ$1,_xlfn.XLOOKUP($A33,'Copy of PY1 Data(H)'!$A$1:$A$288,'Copy of PY1 Data(H)'!$A$1:$CZ$288))</f>
        <v>197064</v>
      </c>
      <c r="CC33" s="180" cm="1">
        <f t="array" ref="CC33">_xlfn.XLOOKUP(CC$1,'Copy of PY1 Data(H)'!$A$1:$CZ$1,_xlfn.XLOOKUP($A33,'Copy of PY1 Data(H)'!$A$1:$A$288,'Copy of PY1 Data(H)'!$A$1:$CZ$288))</f>
        <v>0</v>
      </c>
      <c r="CD33" s="180" cm="1">
        <f t="array" ref="CD33">_xlfn.XLOOKUP(CD$1,'Copy of PY1 Data(H)'!$A$1:$CZ$1,_xlfn.XLOOKUP($A33,'Copy of PY1 Data(H)'!$A$1:$A$288,'Copy of PY1 Data(H)'!$A$1:$CZ$288))</f>
        <v>6954</v>
      </c>
    </row>
    <row r="34" spans="1:82" x14ac:dyDescent="0.3">
      <c r="A34" s="180">
        <v>376</v>
      </c>
      <c r="C34" s="180"/>
      <c r="D34" s="180" cm="1">
        <f t="array" ref="D34">_xlfn.XLOOKUP(D$1,'Copy of PY1 Data(H)'!$A$1:$CZ$1,_xlfn.XLOOKUP($A34,'Copy of PY1 Data(H)'!$A$1:$A$288,'Copy of PY1 Data(H)'!$A$1:$CZ$288))</f>
        <v>0</v>
      </c>
      <c r="E34" s="180" cm="1">
        <f t="array" ref="E34">_xlfn.XLOOKUP(E$1,'Copy of PY1 Data(H)'!$A$1:$CZ$1,_xlfn.XLOOKUP($A34,'Copy of PY1 Data(H)'!$A$1:$A$288,'Copy of PY1 Data(H)'!$A$1:$CZ$288))</f>
        <v>0</v>
      </c>
      <c r="F34" s="180" cm="1">
        <f t="array" ref="F34">_xlfn.XLOOKUP(F$1,'Copy of PY1 Data(H)'!$A$1:$CZ$1,_xlfn.XLOOKUP($A34,'Copy of PY1 Data(H)'!$A$1:$A$288,'Copy of PY1 Data(H)'!$A$1:$CZ$288))</f>
        <v>0</v>
      </c>
      <c r="G34" s="180" cm="1">
        <f t="array" ref="G34">_xlfn.XLOOKUP(G$1,'Copy of PY1 Data(H)'!$A$1:$CZ$1,_xlfn.XLOOKUP($A34,'Copy of PY1 Data(H)'!$A$1:$A$288,'Copy of PY1 Data(H)'!$A$1:$CZ$288))</f>
        <v>0</v>
      </c>
      <c r="H34" s="180" cm="1">
        <f t="array" ref="H34">_xlfn.XLOOKUP(H$1,'Copy of PY1 Data(H)'!$A$1:$CZ$1,_xlfn.XLOOKUP($A34,'Copy of PY1 Data(H)'!$A$1:$A$288,'Copy of PY1 Data(H)'!$A$1:$CZ$288))</f>
        <v>1</v>
      </c>
      <c r="I34" s="180" cm="1">
        <f t="array" ref="I34">_xlfn.XLOOKUP(I$1,'Copy of PY1 Data(H)'!$A$1:$CZ$1,_xlfn.XLOOKUP($A34,'Copy of PY1 Data(H)'!$A$1:$A$288,'Copy of PY1 Data(H)'!$A$1:$CZ$288))</f>
        <v>2824</v>
      </c>
      <c r="J34" s="180" cm="1">
        <f t="array" ref="J34">_xlfn.XLOOKUP(J$1,'Copy of PY1 Data(H)'!$A$1:$CZ$1,_xlfn.XLOOKUP($A34,'Copy of PY1 Data(H)'!$A$1:$A$288,'Copy of PY1 Data(H)'!$A$1:$CZ$288))</f>
        <v>-1</v>
      </c>
      <c r="K34" s="180" cm="1">
        <f t="array" ref="K34">_xlfn.XLOOKUP(K$1,'Copy of PY1 Data(H)'!$A$1:$CZ$1,_xlfn.XLOOKUP($A34,'Copy of PY1 Data(H)'!$A$1:$A$288,'Copy of PY1 Data(H)'!$A$1:$CZ$288))</f>
        <v>0</v>
      </c>
      <c r="L34" s="180" cm="1">
        <f t="array" ref="L34">_xlfn.XLOOKUP(L$1,'Copy of PY1 Data(H)'!$A$1:$CZ$1,_xlfn.XLOOKUP($A34,'Copy of PY1 Data(H)'!$A$1:$A$288,'Copy of PY1 Data(H)'!$A$1:$CZ$288))</f>
        <v>0</v>
      </c>
      <c r="M34" s="180" cm="1">
        <f t="array" ref="M34">_xlfn.XLOOKUP(M$1,'Copy of PY1 Data(H)'!$A$1:$CZ$1,_xlfn.XLOOKUP($A34,'Copy of PY1 Data(H)'!$A$1:$A$288,'Copy of PY1 Data(H)'!$A$1:$CZ$288))</f>
        <v>638174</v>
      </c>
      <c r="N34" s="180" cm="1">
        <f t="array" ref="N34">_xlfn.XLOOKUP(N$1,'Copy of PY1 Data(H)'!$A$1:$CZ$1,_xlfn.XLOOKUP($A34,'Copy of PY1 Data(H)'!$A$1:$A$288,'Copy of PY1 Data(H)'!$A$1:$CZ$288))</f>
        <v>0</v>
      </c>
      <c r="O34" s="180" cm="1">
        <f t="array" ref="O34">_xlfn.XLOOKUP(O$1,'Copy of PY1 Data(H)'!$A$1:$CZ$1,_xlfn.XLOOKUP($A34,'Copy of PY1 Data(H)'!$A$1:$A$288,'Copy of PY1 Data(H)'!$A$1:$CZ$288))</f>
        <v>2</v>
      </c>
      <c r="P34" s="180" cm="1">
        <f t="array" ref="P34">_xlfn.XLOOKUP(P$1,'Copy of PY1 Data(H)'!$A$1:$CZ$1,_xlfn.XLOOKUP($A34,'Copy of PY1 Data(H)'!$A$1:$A$288,'Copy of PY1 Data(H)'!$A$1:$CZ$288))</f>
        <v>0</v>
      </c>
      <c r="Q34" s="180" cm="1">
        <f t="array" ref="Q34">_xlfn.XLOOKUP(Q$1,'Copy of PY1 Data(H)'!$A$1:$CZ$1,_xlfn.XLOOKUP($A34,'Copy of PY1 Data(H)'!$A$1:$A$288,'Copy of PY1 Data(H)'!$A$1:$CZ$288))</f>
        <v>0</v>
      </c>
      <c r="R34" s="180" cm="1">
        <f t="array" ref="R34">_xlfn.XLOOKUP(R$1,'Copy of PY1 Data(H)'!$A$1:$CZ$1,_xlfn.XLOOKUP($A34,'Copy of PY1 Data(H)'!$A$1:$A$288,'Copy of PY1 Data(H)'!$A$1:$CZ$288))</f>
        <v>0</v>
      </c>
      <c r="S34" s="180" cm="1">
        <f t="array" ref="S34">_xlfn.XLOOKUP(S$1,'Copy of PY1 Data(H)'!$A$1:$CZ$1,_xlfn.XLOOKUP($A34,'Copy of PY1 Data(H)'!$A$1:$A$288,'Copy of PY1 Data(H)'!$A$1:$CZ$288))</f>
        <v>0</v>
      </c>
      <c r="T34" s="180" cm="1">
        <f t="array" ref="T34">_xlfn.XLOOKUP(T$1,'Copy of PY1 Data(H)'!$A$1:$CZ$1,_xlfn.XLOOKUP($A34,'Copy of PY1 Data(H)'!$A$1:$A$288,'Copy of PY1 Data(H)'!$A$1:$CZ$288))</f>
        <v>1042404</v>
      </c>
      <c r="U34" s="180" cm="1">
        <f t="array" ref="U34">_xlfn.XLOOKUP(U$1,'Copy of PY1 Data(H)'!$A$1:$CZ$1,_xlfn.XLOOKUP($A34,'Copy of PY1 Data(H)'!$A$1:$A$288,'Copy of PY1 Data(H)'!$A$1:$CZ$288))</f>
        <v>0</v>
      </c>
      <c r="V34" s="180" cm="1">
        <f t="array" ref="V34">_xlfn.XLOOKUP(V$1,'Copy of PY1 Data(H)'!$A$1:$CZ$1,_xlfn.XLOOKUP($A34,'Copy of PY1 Data(H)'!$A$1:$A$288,'Copy of PY1 Data(H)'!$A$1:$CZ$288))</f>
        <v>-2190934</v>
      </c>
      <c r="W34" s="180" cm="1">
        <f t="array" ref="W34">_xlfn.XLOOKUP(W$1,'Copy of PY1 Data(H)'!$A$1:$CZ$1,_xlfn.XLOOKUP($A34,'Copy of PY1 Data(H)'!$A$1:$A$288,'Copy of PY1 Data(H)'!$A$1:$CZ$288))</f>
        <v>0</v>
      </c>
      <c r="X34" s="180" cm="1">
        <f t="array" ref="X34">_xlfn.XLOOKUP(X$1,'Copy of PY1 Data(H)'!$A$1:$CZ$1,_xlfn.XLOOKUP($A34,'Copy of PY1 Data(H)'!$A$1:$A$288,'Copy of PY1 Data(H)'!$A$1:$CZ$288))</f>
        <v>0</v>
      </c>
      <c r="Y34" s="180" cm="1">
        <f t="array" ref="Y34">_xlfn.XLOOKUP(Y$1,'Copy of PY1 Data(H)'!$A$1:$CZ$1,_xlfn.XLOOKUP($A34,'Copy of PY1 Data(H)'!$A$1:$A$288,'Copy of PY1 Data(H)'!$A$1:$CZ$288))</f>
        <v>0</v>
      </c>
      <c r="Z34" s="180" cm="1">
        <f t="array" ref="Z34">_xlfn.XLOOKUP(Z$1,'Copy of PY1 Data(H)'!$A$1:$CZ$1,_xlfn.XLOOKUP($A34,'Copy of PY1 Data(H)'!$A$1:$A$288,'Copy of PY1 Data(H)'!$A$1:$CZ$288))</f>
        <v>0</v>
      </c>
      <c r="AA34" s="180" cm="1">
        <f t="array" ref="AA34">_xlfn.XLOOKUP(AA$1,'Copy of PY1 Data(H)'!$A$1:$CZ$1,_xlfn.XLOOKUP($A34,'Copy of PY1 Data(H)'!$A$1:$A$288,'Copy of PY1 Data(H)'!$A$1:$CZ$288))</f>
        <v>0</v>
      </c>
      <c r="AB34" s="180" cm="1">
        <f t="array" ref="AB34">_xlfn.XLOOKUP(AB$1,'Copy of PY1 Data(H)'!$A$1:$CZ$1,_xlfn.XLOOKUP($A34,'Copy of PY1 Data(H)'!$A$1:$A$288,'Copy of PY1 Data(H)'!$A$1:$CZ$288))</f>
        <v>0</v>
      </c>
      <c r="AC34" s="180" cm="1">
        <f t="array" ref="AC34">_xlfn.XLOOKUP(AC$1,'Copy of PY1 Data(H)'!$A$1:$CZ$1,_xlfn.XLOOKUP($A34,'Copy of PY1 Data(H)'!$A$1:$A$288,'Copy of PY1 Data(H)'!$A$1:$CZ$288))</f>
        <v>0</v>
      </c>
      <c r="AD34" s="180" cm="1">
        <f t="array" ref="AD34">_xlfn.XLOOKUP(AD$1,'Copy of PY1 Data(H)'!$A$1:$CZ$1,_xlfn.XLOOKUP($A34,'Copy of PY1 Data(H)'!$A$1:$A$288,'Copy of PY1 Data(H)'!$A$1:$CZ$288))</f>
        <v>0</v>
      </c>
      <c r="AE34" s="180" cm="1">
        <f t="array" ref="AE34">_xlfn.XLOOKUP(AE$1,'Copy of PY1 Data(H)'!$A$1:$CZ$1,_xlfn.XLOOKUP($A34,'Copy of PY1 Data(H)'!$A$1:$A$288,'Copy of PY1 Data(H)'!$A$1:$CZ$288))</f>
        <v>0</v>
      </c>
      <c r="AF34" s="180" cm="1">
        <f t="array" ref="AF34">_xlfn.XLOOKUP(AF$1,'Copy of PY1 Data(H)'!$A$1:$CZ$1,_xlfn.XLOOKUP($A34,'Copy of PY1 Data(H)'!$A$1:$A$288,'Copy of PY1 Data(H)'!$A$1:$CZ$288))</f>
        <v>0</v>
      </c>
      <c r="AG34" s="180" cm="1">
        <f t="array" ref="AG34">_xlfn.XLOOKUP(AG$1,'Copy of PY1 Data(H)'!$A$1:$CZ$1,_xlfn.XLOOKUP($A34,'Copy of PY1 Data(H)'!$A$1:$A$288,'Copy of PY1 Data(H)'!$A$1:$CZ$288))</f>
        <v>0</v>
      </c>
      <c r="AH34" s="180" cm="1">
        <f t="array" ref="AH34">_xlfn.XLOOKUP(AH$1,'Copy of PY1 Data(H)'!$A$1:$CZ$1,_xlfn.XLOOKUP($A34,'Copy of PY1 Data(H)'!$A$1:$A$288,'Copy of PY1 Data(H)'!$A$1:$CZ$288))</f>
        <v>0</v>
      </c>
      <c r="AI34" s="180" cm="1">
        <f t="array" ref="AI34">_xlfn.XLOOKUP(AI$1,'Copy of PY1 Data(H)'!$A$1:$CZ$1,_xlfn.XLOOKUP($A34,'Copy of PY1 Data(H)'!$A$1:$A$288,'Copy of PY1 Data(H)'!$A$1:$CZ$288))</f>
        <v>0</v>
      </c>
      <c r="AJ34" s="180" cm="1">
        <f t="array" ref="AJ34">_xlfn.XLOOKUP(AJ$1,'Copy of PY1 Data(H)'!$A$1:$CZ$1,_xlfn.XLOOKUP($A34,'Copy of PY1 Data(H)'!$A$1:$A$288,'Copy of PY1 Data(H)'!$A$1:$CZ$288))</f>
        <v>0</v>
      </c>
      <c r="AK34" s="180" cm="1">
        <f t="array" ref="AK34">_xlfn.XLOOKUP(AK$1,'Copy of PY1 Data(H)'!$A$1:$CZ$1,_xlfn.XLOOKUP($A34,'Copy of PY1 Data(H)'!$A$1:$A$288,'Copy of PY1 Data(H)'!$A$1:$CZ$288))</f>
        <v>0</v>
      </c>
      <c r="AL34" s="180" cm="1">
        <f t="array" ref="AL34">_xlfn.XLOOKUP(AL$1,'Copy of PY1 Data(H)'!$A$1:$CZ$1,_xlfn.XLOOKUP($A34,'Copy of PY1 Data(H)'!$A$1:$A$288,'Copy of PY1 Data(H)'!$A$1:$CZ$288))</f>
        <v>0</v>
      </c>
      <c r="AM34" s="180" cm="1">
        <f t="array" ref="AM34">_xlfn.XLOOKUP(AM$1,'Copy of PY1 Data(H)'!$A$1:$CZ$1,_xlfn.XLOOKUP($A34,'Copy of PY1 Data(H)'!$A$1:$A$288,'Copy of PY1 Data(H)'!$A$1:$CZ$288))</f>
        <v>0</v>
      </c>
      <c r="AN34" s="180" cm="1">
        <f t="array" ref="AN34">_xlfn.XLOOKUP(AN$1,'Copy of PY1 Data(H)'!$A$1:$CZ$1,_xlfn.XLOOKUP($A34,'Copy of PY1 Data(H)'!$A$1:$A$288,'Copy of PY1 Data(H)'!$A$1:$CZ$288))</f>
        <v>0</v>
      </c>
      <c r="AO34" s="180" cm="1">
        <f t="array" ref="AO34">_xlfn.XLOOKUP(AO$1,'Copy of PY1 Data(H)'!$A$1:$CZ$1,_xlfn.XLOOKUP($A34,'Copy of PY1 Data(H)'!$A$1:$A$288,'Copy of PY1 Data(H)'!$A$1:$CZ$288))</f>
        <v>0</v>
      </c>
      <c r="AP34" s="180" cm="1">
        <f t="array" ref="AP34">_xlfn.XLOOKUP(AP$1,'Copy of PY1 Data(H)'!$A$1:$CZ$1,_xlfn.XLOOKUP($A34,'Copy of PY1 Data(H)'!$A$1:$A$288,'Copy of PY1 Data(H)'!$A$1:$CZ$288))</f>
        <v>0</v>
      </c>
      <c r="AQ34" s="180" cm="1">
        <f t="array" ref="AQ34">_xlfn.XLOOKUP(AQ$1,'Copy of PY1 Data(H)'!$A$1:$CZ$1,_xlfn.XLOOKUP($A34,'Copy of PY1 Data(H)'!$A$1:$A$288,'Copy of PY1 Data(H)'!$A$1:$CZ$288))</f>
        <v>0</v>
      </c>
      <c r="AR34" s="180" cm="1">
        <f t="array" ref="AR34">_xlfn.XLOOKUP(AR$1,'Copy of PY1 Data(H)'!$A$1:$CZ$1,_xlfn.XLOOKUP($A34,'Copy of PY1 Data(H)'!$A$1:$A$288,'Copy of PY1 Data(H)'!$A$1:$CZ$288))</f>
        <v>0</v>
      </c>
      <c r="AS34" s="180" cm="1">
        <f t="array" ref="AS34">_xlfn.XLOOKUP(AS$1,'Copy of PY1 Data(H)'!$A$1:$CZ$1,_xlfn.XLOOKUP($A34,'Copy of PY1 Data(H)'!$A$1:$A$288,'Copy of PY1 Data(H)'!$A$1:$CZ$288))</f>
        <v>0</v>
      </c>
      <c r="AT34" s="180" cm="1">
        <f t="array" ref="AT34">_xlfn.XLOOKUP(AT$1,'Copy of PY1 Data(H)'!$A$1:$CZ$1,_xlfn.XLOOKUP($A34,'Copy of PY1 Data(H)'!$A$1:$A$288,'Copy of PY1 Data(H)'!$A$1:$CZ$288))</f>
        <v>0</v>
      </c>
      <c r="AU34" s="180" cm="1">
        <f t="array" ref="AU34">_xlfn.XLOOKUP(AU$1,'Copy of PY1 Data(H)'!$A$1:$CZ$1,_xlfn.XLOOKUP($A34,'Copy of PY1 Data(H)'!$A$1:$A$288,'Copy of PY1 Data(H)'!$A$1:$CZ$288))</f>
        <v>0</v>
      </c>
      <c r="AV34" s="180" cm="1">
        <f t="array" ref="AV34">_xlfn.XLOOKUP(AV$1,'Copy of PY1 Data(H)'!$A$1:$CZ$1,_xlfn.XLOOKUP($A34,'Copy of PY1 Data(H)'!$A$1:$A$288,'Copy of PY1 Data(H)'!$A$1:$CZ$288))</f>
        <v>0</v>
      </c>
      <c r="AW34" s="180" cm="1">
        <f t="array" ref="AW34">_xlfn.XLOOKUP(AW$1,'Copy of PY1 Data(H)'!$A$1:$CZ$1,_xlfn.XLOOKUP($A34,'Copy of PY1 Data(H)'!$A$1:$A$288,'Copy of PY1 Data(H)'!$A$1:$CZ$288))</f>
        <v>0</v>
      </c>
      <c r="AX34" s="180" cm="1">
        <f t="array" ref="AX34">_xlfn.XLOOKUP(AX$1,'Copy of PY1 Data(H)'!$A$1:$CZ$1,_xlfn.XLOOKUP($A34,'Copy of PY1 Data(H)'!$A$1:$A$288,'Copy of PY1 Data(H)'!$A$1:$CZ$288))</f>
        <v>-1</v>
      </c>
      <c r="AY34" s="180" cm="1">
        <f t="array" ref="AY34">_xlfn.XLOOKUP(AY$1,'Copy of PY1 Data(H)'!$A$1:$CZ$1,_xlfn.XLOOKUP($A34,'Copy of PY1 Data(H)'!$A$1:$A$288,'Copy of PY1 Data(H)'!$A$1:$CZ$288))</f>
        <v>0</v>
      </c>
      <c r="AZ34" s="180" cm="1">
        <f t="array" ref="AZ34">_xlfn.XLOOKUP(AZ$1,'Copy of PY1 Data(H)'!$A$1:$CZ$1,_xlfn.XLOOKUP($A34,'Copy of PY1 Data(H)'!$A$1:$A$288,'Copy of PY1 Data(H)'!$A$1:$CZ$288))</f>
        <v>0</v>
      </c>
      <c r="BA34" s="180" cm="1">
        <f t="array" ref="BA34">_xlfn.XLOOKUP(BA$1,'Copy of PY1 Data(H)'!$A$1:$CZ$1,_xlfn.XLOOKUP($A34,'Copy of PY1 Data(H)'!$A$1:$A$288,'Copy of PY1 Data(H)'!$A$1:$CZ$288))</f>
        <v>0</v>
      </c>
      <c r="BB34" s="180" cm="1">
        <f t="array" ref="BB34">_xlfn.XLOOKUP(BB$1,'Copy of PY1 Data(H)'!$A$1:$CZ$1,_xlfn.XLOOKUP($A34,'Copy of PY1 Data(H)'!$A$1:$A$288,'Copy of PY1 Data(H)'!$A$1:$CZ$288))</f>
        <v>0</v>
      </c>
      <c r="BC34" s="180" cm="1">
        <f t="array" ref="BC34">_xlfn.XLOOKUP(BC$1,'Copy of PY1 Data(H)'!$A$1:$CZ$1,_xlfn.XLOOKUP($A34,'Copy of PY1 Data(H)'!$A$1:$A$288,'Copy of PY1 Data(H)'!$A$1:$CZ$288))</f>
        <v>-1</v>
      </c>
      <c r="BD34" s="180" cm="1">
        <f t="array" ref="BD34">_xlfn.XLOOKUP(BD$1,'Copy of PY1 Data(H)'!$A$1:$CZ$1,_xlfn.XLOOKUP($A34,'Copy of PY1 Data(H)'!$A$1:$A$288,'Copy of PY1 Data(H)'!$A$1:$CZ$288))</f>
        <v>0</v>
      </c>
      <c r="BE34" s="180" cm="1">
        <f t="array" ref="BE34">_xlfn.XLOOKUP(BE$1,'Copy of PY1 Data(H)'!$A$1:$CZ$1,_xlfn.XLOOKUP($A34,'Copy of PY1 Data(H)'!$A$1:$A$288,'Copy of PY1 Data(H)'!$A$1:$CZ$288))</f>
        <v>0</v>
      </c>
      <c r="BF34" s="180" cm="1">
        <f t="array" ref="BF34">_xlfn.XLOOKUP(BF$1,'Copy of PY1 Data(H)'!$A$1:$CZ$1,_xlfn.XLOOKUP($A34,'Copy of PY1 Data(H)'!$A$1:$A$288,'Copy of PY1 Data(H)'!$A$1:$CZ$288))</f>
        <v>0</v>
      </c>
      <c r="BG34" s="180" cm="1">
        <f t="array" ref="BG34">_xlfn.XLOOKUP(BG$1,'Copy of PY1 Data(H)'!$A$1:$CZ$1,_xlfn.XLOOKUP($A34,'Copy of PY1 Data(H)'!$A$1:$A$288,'Copy of PY1 Data(H)'!$A$1:$CZ$288))</f>
        <v>0</v>
      </c>
      <c r="BH34" s="180" cm="1">
        <f t="array" ref="BH34">_xlfn.XLOOKUP(BH$1,'Copy of PY1 Data(H)'!$A$1:$CZ$1,_xlfn.XLOOKUP($A34,'Copy of PY1 Data(H)'!$A$1:$A$288,'Copy of PY1 Data(H)'!$A$1:$CZ$288))</f>
        <v>0</v>
      </c>
      <c r="BI34" s="180" cm="1">
        <f t="array" ref="BI34">_xlfn.XLOOKUP(BI$1,'Copy of PY1 Data(H)'!$A$1:$CZ$1,_xlfn.XLOOKUP($A34,'Copy of PY1 Data(H)'!$A$1:$A$288,'Copy of PY1 Data(H)'!$A$1:$CZ$288))</f>
        <v>0</v>
      </c>
      <c r="BJ34" s="180" cm="1">
        <f t="array" ref="BJ34">_xlfn.XLOOKUP(BJ$1,'Copy of PY1 Data(H)'!$A$1:$CZ$1,_xlfn.XLOOKUP($A34,'Copy of PY1 Data(H)'!$A$1:$A$288,'Copy of PY1 Data(H)'!$A$1:$CZ$288))</f>
        <v>0</v>
      </c>
      <c r="BK34" s="180" cm="1">
        <f t="array" ref="BK34">_xlfn.XLOOKUP(BK$1,'Copy of PY1 Data(H)'!$A$1:$CZ$1,_xlfn.XLOOKUP($A34,'Copy of PY1 Data(H)'!$A$1:$A$288,'Copy of PY1 Data(H)'!$A$1:$CZ$288))</f>
        <v>0</v>
      </c>
      <c r="BL34" s="180" cm="1">
        <f t="array" ref="BL34">_xlfn.XLOOKUP(BL$1,'Copy of PY1 Data(H)'!$A$1:$CZ$1,_xlfn.XLOOKUP($A34,'Copy of PY1 Data(H)'!$A$1:$A$288,'Copy of PY1 Data(H)'!$A$1:$CZ$288))</f>
        <v>0</v>
      </c>
      <c r="BM34" s="180" cm="1">
        <f t="array" ref="BM34">_xlfn.XLOOKUP(BM$1,'Copy of PY1 Data(H)'!$A$1:$CZ$1,_xlfn.XLOOKUP($A34,'Copy of PY1 Data(H)'!$A$1:$A$288,'Copy of PY1 Data(H)'!$A$1:$CZ$288))</f>
        <v>0</v>
      </c>
      <c r="BN34" s="180" cm="1">
        <f t="array" ref="BN34">_xlfn.XLOOKUP(BN$1,'Copy of PY1 Data(H)'!$A$1:$CZ$1,_xlfn.XLOOKUP($A34,'Copy of PY1 Data(H)'!$A$1:$A$288,'Copy of PY1 Data(H)'!$A$1:$CZ$288))</f>
        <v>0</v>
      </c>
      <c r="BO34" s="180" cm="1">
        <f t="array" ref="BO34">_xlfn.XLOOKUP(BO$1,'Copy of PY1 Data(H)'!$A$1:$CZ$1,_xlfn.XLOOKUP($A34,'Copy of PY1 Data(H)'!$A$1:$A$288,'Copy of PY1 Data(H)'!$A$1:$CZ$288))</f>
        <v>0</v>
      </c>
      <c r="BP34" s="180" cm="1">
        <f t="array" ref="BP34">_xlfn.XLOOKUP(BP$1,'Copy of PY1 Data(H)'!$A$1:$CZ$1,_xlfn.XLOOKUP($A34,'Copy of PY1 Data(H)'!$A$1:$A$288,'Copy of PY1 Data(H)'!$A$1:$CZ$288))</f>
        <v>0</v>
      </c>
      <c r="BQ34" s="180" cm="1">
        <f t="array" ref="BQ34">_xlfn.XLOOKUP(BQ$1,'Copy of PY1 Data(H)'!$A$1:$CZ$1,_xlfn.XLOOKUP($A34,'Copy of PY1 Data(H)'!$A$1:$A$288,'Copy of PY1 Data(H)'!$A$1:$CZ$288))</f>
        <v>0</v>
      </c>
      <c r="BR34" s="180" cm="1">
        <f t="array" ref="BR34">_xlfn.XLOOKUP(BR$1,'Copy of PY1 Data(H)'!$A$1:$CZ$1,_xlfn.XLOOKUP($A34,'Copy of PY1 Data(H)'!$A$1:$A$288,'Copy of PY1 Data(H)'!$A$1:$CZ$288))</f>
        <v>0</v>
      </c>
      <c r="BS34" s="180" cm="1">
        <f t="array" ref="BS34">_xlfn.XLOOKUP(BS$1,'Copy of PY1 Data(H)'!$A$1:$CZ$1,_xlfn.XLOOKUP($A34,'Copy of PY1 Data(H)'!$A$1:$A$288,'Copy of PY1 Data(H)'!$A$1:$CZ$288))</f>
        <v>0</v>
      </c>
      <c r="BT34" s="180" cm="1">
        <f t="array" ref="BT34">_xlfn.XLOOKUP(BT$1,'Copy of PY1 Data(H)'!$A$1:$CZ$1,_xlfn.XLOOKUP($A34,'Copy of PY1 Data(H)'!$A$1:$A$288,'Copy of PY1 Data(H)'!$A$1:$CZ$288))</f>
        <v>0</v>
      </c>
      <c r="BU34" s="180" cm="1">
        <f t="array" ref="BU34">_xlfn.XLOOKUP(BU$1,'Copy of PY1 Data(H)'!$A$1:$CZ$1,_xlfn.XLOOKUP($A34,'Copy of PY1 Data(H)'!$A$1:$A$288,'Copy of PY1 Data(H)'!$A$1:$CZ$288))</f>
        <v>0</v>
      </c>
      <c r="BV34" s="180" cm="1">
        <f t="array" ref="BV34">_xlfn.XLOOKUP(BV$1,'Copy of PY1 Data(H)'!$A$1:$CZ$1,_xlfn.XLOOKUP($A34,'Copy of PY1 Data(H)'!$A$1:$A$288,'Copy of PY1 Data(H)'!$A$1:$CZ$288))</f>
        <v>0</v>
      </c>
      <c r="BW34" s="180" cm="1">
        <f t="array" ref="BW34">_xlfn.XLOOKUP(BW$1,'Copy of PY1 Data(H)'!$A$1:$CZ$1,_xlfn.XLOOKUP($A34,'Copy of PY1 Data(H)'!$A$1:$A$288,'Copy of PY1 Data(H)'!$A$1:$CZ$288))</f>
        <v>0</v>
      </c>
      <c r="BX34" s="180" cm="1">
        <f t="array" ref="BX34">_xlfn.XLOOKUP(BX$1,'Copy of PY1 Data(H)'!$A$1:$CZ$1,_xlfn.XLOOKUP($A34,'Copy of PY1 Data(H)'!$A$1:$A$288,'Copy of PY1 Data(H)'!$A$1:$CZ$288))</f>
        <v>0</v>
      </c>
      <c r="BY34" s="180" cm="1">
        <f t="array" ref="BY34">_xlfn.XLOOKUP(BY$1,'Copy of PY1 Data(H)'!$A$1:$CZ$1,_xlfn.XLOOKUP($A34,'Copy of PY1 Data(H)'!$A$1:$A$288,'Copy of PY1 Data(H)'!$A$1:$CZ$288))</f>
        <v>0</v>
      </c>
      <c r="BZ34" s="180" cm="1">
        <f t="array" ref="BZ34">_xlfn.XLOOKUP(BZ$1,'Copy of PY1 Data(H)'!$A$1:$CZ$1,_xlfn.XLOOKUP($A34,'Copy of PY1 Data(H)'!$A$1:$A$288,'Copy of PY1 Data(H)'!$A$1:$CZ$288))</f>
        <v>0</v>
      </c>
      <c r="CA34" s="180" cm="1">
        <f t="array" ref="CA34">_xlfn.XLOOKUP(CA$1,'Copy of PY1 Data(H)'!$A$1:$CZ$1,_xlfn.XLOOKUP($A34,'Copy of PY1 Data(H)'!$A$1:$A$288,'Copy of PY1 Data(H)'!$A$1:$CZ$288))</f>
        <v>0</v>
      </c>
      <c r="CB34" s="180" cm="1">
        <f t="array" ref="CB34">_xlfn.XLOOKUP(CB$1,'Copy of PY1 Data(H)'!$A$1:$CZ$1,_xlfn.XLOOKUP($A34,'Copy of PY1 Data(H)'!$A$1:$A$288,'Copy of PY1 Data(H)'!$A$1:$CZ$288))</f>
        <v>0</v>
      </c>
      <c r="CC34" s="180" cm="1">
        <f t="array" ref="CC34">_xlfn.XLOOKUP(CC$1,'Copy of PY1 Data(H)'!$A$1:$CZ$1,_xlfn.XLOOKUP($A34,'Copy of PY1 Data(H)'!$A$1:$A$288,'Copy of PY1 Data(H)'!$A$1:$CZ$288))</f>
        <v>0</v>
      </c>
      <c r="CD34" s="180" cm="1">
        <f t="array" ref="CD34">_xlfn.XLOOKUP(CD$1,'Copy of PY1 Data(H)'!$A$1:$CZ$1,_xlfn.XLOOKUP($A34,'Copy of PY1 Data(H)'!$A$1:$A$288,'Copy of PY1 Data(H)'!$A$1:$CZ$288))</f>
        <v>0</v>
      </c>
    </row>
    <row r="35" spans="1:82" x14ac:dyDescent="0.3">
      <c r="A35" s="180">
        <v>597</v>
      </c>
      <c r="C35" s="180"/>
      <c r="D35" s="180" cm="1">
        <f t="array" ref="D35">_xlfn.XLOOKUP(D$1,'Copy of PY1 Data(H)'!$A$1:$CZ$1,_xlfn.XLOOKUP($A35,'Copy of PY1 Data(H)'!$A$1:$A$288,'Copy of PY1 Data(H)'!$A$1:$CZ$288))</f>
        <v>0</v>
      </c>
      <c r="E35" s="180" cm="1">
        <f t="array" ref="E35">_xlfn.XLOOKUP(E$1,'Copy of PY1 Data(H)'!$A$1:$CZ$1,_xlfn.XLOOKUP($A35,'Copy of PY1 Data(H)'!$A$1:$A$288,'Copy of PY1 Data(H)'!$A$1:$CZ$288))</f>
        <v>0</v>
      </c>
      <c r="F35" s="180" cm="1">
        <f t="array" ref="F35">_xlfn.XLOOKUP(F$1,'Copy of PY1 Data(H)'!$A$1:$CZ$1,_xlfn.XLOOKUP($A35,'Copy of PY1 Data(H)'!$A$1:$A$288,'Copy of PY1 Data(H)'!$A$1:$CZ$288))</f>
        <v>0</v>
      </c>
      <c r="G35" s="180" cm="1">
        <f t="array" ref="G35">_xlfn.XLOOKUP(G$1,'Copy of PY1 Data(H)'!$A$1:$CZ$1,_xlfn.XLOOKUP($A35,'Copy of PY1 Data(H)'!$A$1:$A$288,'Copy of PY1 Data(H)'!$A$1:$CZ$288))</f>
        <v>1901</v>
      </c>
      <c r="H35" s="180" cm="1">
        <f t="array" ref="H35">_xlfn.XLOOKUP(H$1,'Copy of PY1 Data(H)'!$A$1:$CZ$1,_xlfn.XLOOKUP($A35,'Copy of PY1 Data(H)'!$A$1:$A$288,'Copy of PY1 Data(H)'!$A$1:$CZ$288))</f>
        <v>42838</v>
      </c>
      <c r="I35" s="180" cm="1">
        <f t="array" ref="I35">_xlfn.XLOOKUP(I$1,'Copy of PY1 Data(H)'!$A$1:$CZ$1,_xlfn.XLOOKUP($A35,'Copy of PY1 Data(H)'!$A$1:$A$288,'Copy of PY1 Data(H)'!$A$1:$CZ$288))</f>
        <v>10498</v>
      </c>
      <c r="J35" s="180" cm="1">
        <f t="array" ref="J35">_xlfn.XLOOKUP(J$1,'Copy of PY1 Data(H)'!$A$1:$CZ$1,_xlfn.XLOOKUP($A35,'Copy of PY1 Data(H)'!$A$1:$A$288,'Copy of PY1 Data(H)'!$A$1:$CZ$288))</f>
        <v>20</v>
      </c>
      <c r="K35" s="180" cm="1">
        <f t="array" ref="K35">_xlfn.XLOOKUP(K$1,'Copy of PY1 Data(H)'!$A$1:$CZ$1,_xlfn.XLOOKUP($A35,'Copy of PY1 Data(H)'!$A$1:$A$288,'Copy of PY1 Data(H)'!$A$1:$CZ$288))</f>
        <v>0</v>
      </c>
      <c r="L35" s="180" cm="1">
        <f t="array" ref="L35">_xlfn.XLOOKUP(L$1,'Copy of PY1 Data(H)'!$A$1:$CZ$1,_xlfn.XLOOKUP($A35,'Copy of PY1 Data(H)'!$A$1:$A$288,'Copy of PY1 Data(H)'!$A$1:$CZ$288))</f>
        <v>6182</v>
      </c>
      <c r="M35" s="180" cm="1">
        <f t="array" ref="M35">_xlfn.XLOOKUP(M$1,'Copy of PY1 Data(H)'!$A$1:$CZ$1,_xlfn.XLOOKUP($A35,'Copy of PY1 Data(H)'!$A$1:$A$288,'Copy of PY1 Data(H)'!$A$1:$CZ$288))</f>
        <v>4854</v>
      </c>
      <c r="N35" s="180" cm="1">
        <f t="array" ref="N35">_xlfn.XLOOKUP(N$1,'Copy of PY1 Data(H)'!$A$1:$CZ$1,_xlfn.XLOOKUP($A35,'Copy of PY1 Data(H)'!$A$1:$A$288,'Copy of PY1 Data(H)'!$A$1:$CZ$288))</f>
        <v>1743</v>
      </c>
      <c r="O35" s="180" cm="1">
        <f t="array" ref="O35">_xlfn.XLOOKUP(O$1,'Copy of PY1 Data(H)'!$A$1:$CZ$1,_xlfn.XLOOKUP($A35,'Copy of PY1 Data(H)'!$A$1:$A$288,'Copy of PY1 Data(H)'!$A$1:$CZ$288))</f>
        <v>1617</v>
      </c>
      <c r="P35" s="180" cm="1">
        <f t="array" ref="P35">_xlfn.XLOOKUP(P$1,'Copy of PY1 Data(H)'!$A$1:$CZ$1,_xlfn.XLOOKUP($A35,'Copy of PY1 Data(H)'!$A$1:$A$288,'Copy of PY1 Data(H)'!$A$1:$CZ$288))</f>
        <v>0</v>
      </c>
      <c r="Q35" s="180" cm="1">
        <f t="array" ref="Q35">_xlfn.XLOOKUP(Q$1,'Copy of PY1 Data(H)'!$A$1:$CZ$1,_xlfn.XLOOKUP($A35,'Copy of PY1 Data(H)'!$A$1:$A$288,'Copy of PY1 Data(H)'!$A$1:$CZ$288))</f>
        <v>-857216</v>
      </c>
      <c r="R35" s="180" cm="1">
        <f t="array" ref="R35">_xlfn.XLOOKUP(R$1,'Copy of PY1 Data(H)'!$A$1:$CZ$1,_xlfn.XLOOKUP($A35,'Copy of PY1 Data(H)'!$A$1:$A$288,'Copy of PY1 Data(H)'!$A$1:$CZ$288))</f>
        <v>522</v>
      </c>
      <c r="S35" s="180" cm="1">
        <f t="array" ref="S35">_xlfn.XLOOKUP(S$1,'Copy of PY1 Data(H)'!$A$1:$CZ$1,_xlfn.XLOOKUP($A35,'Copy of PY1 Data(H)'!$A$1:$A$288,'Copy of PY1 Data(H)'!$A$1:$CZ$288))</f>
        <v>1166</v>
      </c>
      <c r="T35" s="180" cm="1">
        <f t="array" ref="T35">_xlfn.XLOOKUP(T$1,'Copy of PY1 Data(H)'!$A$1:$CZ$1,_xlfn.XLOOKUP($A35,'Copy of PY1 Data(H)'!$A$1:$A$288,'Copy of PY1 Data(H)'!$A$1:$CZ$288))</f>
        <v>43422</v>
      </c>
      <c r="U35" s="180" cm="1">
        <f t="array" ref="U35">_xlfn.XLOOKUP(U$1,'Copy of PY1 Data(H)'!$A$1:$CZ$1,_xlfn.XLOOKUP($A35,'Copy of PY1 Data(H)'!$A$1:$A$288,'Copy of PY1 Data(H)'!$A$1:$CZ$288))</f>
        <v>10718</v>
      </c>
      <c r="V35" s="180" cm="1">
        <f t="array" ref="V35">_xlfn.XLOOKUP(V$1,'Copy of PY1 Data(H)'!$A$1:$CZ$1,_xlfn.XLOOKUP($A35,'Copy of PY1 Data(H)'!$A$1:$A$288,'Copy of PY1 Data(H)'!$A$1:$CZ$288))</f>
        <v>39461</v>
      </c>
      <c r="W35" s="180" cm="1">
        <f t="array" ref="W35">_xlfn.XLOOKUP(W$1,'Copy of PY1 Data(H)'!$A$1:$CZ$1,_xlfn.XLOOKUP($A35,'Copy of PY1 Data(H)'!$A$1:$A$288,'Copy of PY1 Data(H)'!$A$1:$CZ$288))</f>
        <v>0</v>
      </c>
      <c r="X35" s="180" cm="1">
        <f t="array" ref="X35">_xlfn.XLOOKUP(X$1,'Copy of PY1 Data(H)'!$A$1:$CZ$1,_xlfn.XLOOKUP($A35,'Copy of PY1 Data(H)'!$A$1:$A$288,'Copy of PY1 Data(H)'!$A$1:$CZ$288))</f>
        <v>0</v>
      </c>
      <c r="Y35" s="180" cm="1">
        <f t="array" ref="Y35">_xlfn.XLOOKUP(Y$1,'Copy of PY1 Data(H)'!$A$1:$CZ$1,_xlfn.XLOOKUP($A35,'Copy of PY1 Data(H)'!$A$1:$A$288,'Copy of PY1 Data(H)'!$A$1:$CZ$288))</f>
        <v>12009</v>
      </c>
      <c r="Z35" s="180" cm="1">
        <f t="array" ref="Z35">_xlfn.XLOOKUP(Z$1,'Copy of PY1 Data(H)'!$A$1:$CZ$1,_xlfn.XLOOKUP($A35,'Copy of PY1 Data(H)'!$A$1:$A$288,'Copy of PY1 Data(H)'!$A$1:$CZ$288))</f>
        <v>493</v>
      </c>
      <c r="AA35" s="180" cm="1">
        <f t="array" ref="AA35">_xlfn.XLOOKUP(AA$1,'Copy of PY1 Data(H)'!$A$1:$CZ$1,_xlfn.XLOOKUP($A35,'Copy of PY1 Data(H)'!$A$1:$A$288,'Copy of PY1 Data(H)'!$A$1:$CZ$288))</f>
        <v>6771</v>
      </c>
      <c r="AB35" s="180" cm="1">
        <f t="array" ref="AB35">_xlfn.XLOOKUP(AB$1,'Copy of PY1 Data(H)'!$A$1:$CZ$1,_xlfn.XLOOKUP($A35,'Copy of PY1 Data(H)'!$A$1:$A$288,'Copy of PY1 Data(H)'!$A$1:$CZ$288))</f>
        <v>0</v>
      </c>
      <c r="AC35" s="180" cm="1">
        <f t="array" ref="AC35">_xlfn.XLOOKUP(AC$1,'Copy of PY1 Data(H)'!$A$1:$CZ$1,_xlfn.XLOOKUP($A35,'Copy of PY1 Data(H)'!$A$1:$A$288,'Copy of PY1 Data(H)'!$A$1:$CZ$288))</f>
        <v>5847</v>
      </c>
      <c r="AD35" s="180" cm="1">
        <f t="array" ref="AD35">_xlfn.XLOOKUP(AD$1,'Copy of PY1 Data(H)'!$A$1:$CZ$1,_xlfn.XLOOKUP($A35,'Copy of PY1 Data(H)'!$A$1:$A$288,'Copy of PY1 Data(H)'!$A$1:$CZ$288))</f>
        <v>211</v>
      </c>
      <c r="AE35" s="180" cm="1">
        <f t="array" ref="AE35">_xlfn.XLOOKUP(AE$1,'Copy of PY1 Data(H)'!$A$1:$CZ$1,_xlfn.XLOOKUP($A35,'Copy of PY1 Data(H)'!$A$1:$A$288,'Copy of PY1 Data(H)'!$A$1:$CZ$288))</f>
        <v>5592</v>
      </c>
      <c r="AF35" s="180" cm="1">
        <f t="array" ref="AF35">_xlfn.XLOOKUP(AF$1,'Copy of PY1 Data(H)'!$A$1:$CZ$1,_xlfn.XLOOKUP($A35,'Copy of PY1 Data(H)'!$A$1:$A$288,'Copy of PY1 Data(H)'!$A$1:$CZ$288))</f>
        <v>-143666</v>
      </c>
      <c r="AG35" s="180" cm="1">
        <f t="array" ref="AG35">_xlfn.XLOOKUP(AG$1,'Copy of PY1 Data(H)'!$A$1:$CZ$1,_xlfn.XLOOKUP($A35,'Copy of PY1 Data(H)'!$A$1:$A$288,'Copy of PY1 Data(H)'!$A$1:$CZ$288))</f>
        <v>5081</v>
      </c>
      <c r="AH35" s="180" cm="1">
        <f t="array" ref="AH35">_xlfn.XLOOKUP(AH$1,'Copy of PY1 Data(H)'!$A$1:$CZ$1,_xlfn.XLOOKUP($A35,'Copy of PY1 Data(H)'!$A$1:$A$288,'Copy of PY1 Data(H)'!$A$1:$CZ$288))</f>
        <v>192</v>
      </c>
      <c r="AI35" s="180" cm="1">
        <f t="array" ref="AI35">_xlfn.XLOOKUP(AI$1,'Copy of PY1 Data(H)'!$A$1:$CZ$1,_xlfn.XLOOKUP($A35,'Copy of PY1 Data(H)'!$A$1:$A$288,'Copy of PY1 Data(H)'!$A$1:$CZ$288))</f>
        <v>7738</v>
      </c>
      <c r="AJ35" s="180" cm="1">
        <f t="array" ref="AJ35">_xlfn.XLOOKUP(AJ$1,'Copy of PY1 Data(H)'!$A$1:$CZ$1,_xlfn.XLOOKUP($A35,'Copy of PY1 Data(H)'!$A$1:$A$288,'Copy of PY1 Data(H)'!$A$1:$CZ$288))</f>
        <v>252947</v>
      </c>
      <c r="AK35" s="180" cm="1">
        <f t="array" ref="AK35">_xlfn.XLOOKUP(AK$1,'Copy of PY1 Data(H)'!$A$1:$CZ$1,_xlfn.XLOOKUP($A35,'Copy of PY1 Data(H)'!$A$1:$A$288,'Copy of PY1 Data(H)'!$A$1:$CZ$288))</f>
        <v>0</v>
      </c>
      <c r="AL35" s="180" cm="1">
        <f t="array" ref="AL35">_xlfn.XLOOKUP(AL$1,'Copy of PY1 Data(H)'!$A$1:$CZ$1,_xlfn.XLOOKUP($A35,'Copy of PY1 Data(H)'!$A$1:$A$288,'Copy of PY1 Data(H)'!$A$1:$CZ$288))</f>
        <v>0</v>
      </c>
      <c r="AM35" s="180" cm="1">
        <f t="array" ref="AM35">_xlfn.XLOOKUP(AM$1,'Copy of PY1 Data(H)'!$A$1:$CZ$1,_xlfn.XLOOKUP($A35,'Copy of PY1 Data(H)'!$A$1:$A$288,'Copy of PY1 Data(H)'!$A$1:$CZ$288))</f>
        <v>5048</v>
      </c>
      <c r="AN35" s="180" cm="1">
        <f t="array" ref="AN35">_xlfn.XLOOKUP(AN$1,'Copy of PY1 Data(H)'!$A$1:$CZ$1,_xlfn.XLOOKUP($A35,'Copy of PY1 Data(H)'!$A$1:$A$288,'Copy of PY1 Data(H)'!$A$1:$CZ$288))</f>
        <v>1977</v>
      </c>
      <c r="AO35" s="180" cm="1">
        <f t="array" ref="AO35">_xlfn.XLOOKUP(AO$1,'Copy of PY1 Data(H)'!$A$1:$CZ$1,_xlfn.XLOOKUP($A35,'Copy of PY1 Data(H)'!$A$1:$A$288,'Copy of PY1 Data(H)'!$A$1:$CZ$288))</f>
        <v>1</v>
      </c>
      <c r="AP35" s="180" cm="1">
        <f t="array" ref="AP35">_xlfn.XLOOKUP(AP$1,'Copy of PY1 Data(H)'!$A$1:$CZ$1,_xlfn.XLOOKUP($A35,'Copy of PY1 Data(H)'!$A$1:$A$288,'Copy of PY1 Data(H)'!$A$1:$CZ$288))</f>
        <v>359</v>
      </c>
      <c r="AQ35" s="180" cm="1">
        <f t="array" ref="AQ35">_xlfn.XLOOKUP(AQ$1,'Copy of PY1 Data(H)'!$A$1:$CZ$1,_xlfn.XLOOKUP($A35,'Copy of PY1 Data(H)'!$A$1:$A$288,'Copy of PY1 Data(H)'!$A$1:$CZ$288))</f>
        <v>20196</v>
      </c>
      <c r="AR35" s="180" cm="1">
        <f t="array" ref="AR35">_xlfn.XLOOKUP(AR$1,'Copy of PY1 Data(H)'!$A$1:$CZ$1,_xlfn.XLOOKUP($A35,'Copy of PY1 Data(H)'!$A$1:$A$288,'Copy of PY1 Data(H)'!$A$1:$CZ$288))</f>
        <v>253438</v>
      </c>
      <c r="AS35" s="180" cm="1">
        <f t="array" ref="AS35">_xlfn.XLOOKUP(AS$1,'Copy of PY1 Data(H)'!$A$1:$CZ$1,_xlfn.XLOOKUP($A35,'Copy of PY1 Data(H)'!$A$1:$A$288,'Copy of PY1 Data(H)'!$A$1:$CZ$288))</f>
        <v>97</v>
      </c>
      <c r="AT35" s="180" cm="1">
        <f t="array" ref="AT35">_xlfn.XLOOKUP(AT$1,'Copy of PY1 Data(H)'!$A$1:$CZ$1,_xlfn.XLOOKUP($A35,'Copy of PY1 Data(H)'!$A$1:$A$288,'Copy of PY1 Data(H)'!$A$1:$CZ$288))</f>
        <v>1752</v>
      </c>
      <c r="AU35" s="180" cm="1">
        <f t="array" ref="AU35">_xlfn.XLOOKUP(AU$1,'Copy of PY1 Data(H)'!$A$1:$CZ$1,_xlfn.XLOOKUP($A35,'Copy of PY1 Data(H)'!$A$1:$A$288,'Copy of PY1 Data(H)'!$A$1:$CZ$288))</f>
        <v>0</v>
      </c>
      <c r="AV35" s="180" cm="1">
        <f t="array" ref="AV35">_xlfn.XLOOKUP(AV$1,'Copy of PY1 Data(H)'!$A$1:$CZ$1,_xlfn.XLOOKUP($A35,'Copy of PY1 Data(H)'!$A$1:$A$288,'Copy of PY1 Data(H)'!$A$1:$CZ$288))</f>
        <v>42027</v>
      </c>
      <c r="AW35" s="180" cm="1">
        <f t="array" ref="AW35">_xlfn.XLOOKUP(AW$1,'Copy of PY1 Data(H)'!$A$1:$CZ$1,_xlfn.XLOOKUP($A35,'Copy of PY1 Data(H)'!$A$1:$A$288,'Copy of PY1 Data(H)'!$A$1:$CZ$288))</f>
        <v>20330</v>
      </c>
      <c r="AX35" s="180" cm="1">
        <f t="array" ref="AX35">_xlfn.XLOOKUP(AX$1,'Copy of PY1 Data(H)'!$A$1:$CZ$1,_xlfn.XLOOKUP($A35,'Copy of PY1 Data(H)'!$A$1:$A$288,'Copy of PY1 Data(H)'!$A$1:$CZ$288))</f>
        <v>4864</v>
      </c>
      <c r="AY35" s="180" cm="1">
        <f t="array" ref="AY35">_xlfn.XLOOKUP(AY$1,'Copy of PY1 Data(H)'!$A$1:$CZ$1,_xlfn.XLOOKUP($A35,'Copy of PY1 Data(H)'!$A$1:$A$288,'Copy of PY1 Data(H)'!$A$1:$CZ$288))</f>
        <v>88623</v>
      </c>
      <c r="AZ35" s="180" cm="1">
        <f t="array" ref="AZ35">_xlfn.XLOOKUP(AZ$1,'Copy of PY1 Data(H)'!$A$1:$CZ$1,_xlfn.XLOOKUP($A35,'Copy of PY1 Data(H)'!$A$1:$A$288,'Copy of PY1 Data(H)'!$A$1:$CZ$288))</f>
        <v>15823</v>
      </c>
      <c r="BA35" s="180" cm="1">
        <f t="array" ref="BA35">_xlfn.XLOOKUP(BA$1,'Copy of PY1 Data(H)'!$A$1:$CZ$1,_xlfn.XLOOKUP($A35,'Copy of PY1 Data(H)'!$A$1:$A$288,'Copy of PY1 Data(H)'!$A$1:$CZ$288))</f>
        <v>286</v>
      </c>
      <c r="BB35" s="180" cm="1">
        <f t="array" ref="BB35">_xlfn.XLOOKUP(BB$1,'Copy of PY1 Data(H)'!$A$1:$CZ$1,_xlfn.XLOOKUP($A35,'Copy of PY1 Data(H)'!$A$1:$A$288,'Copy of PY1 Data(H)'!$A$1:$CZ$288))</f>
        <v>0</v>
      </c>
      <c r="BC35" s="180" cm="1">
        <f t="array" ref="BC35">_xlfn.XLOOKUP(BC$1,'Copy of PY1 Data(H)'!$A$1:$CZ$1,_xlfn.XLOOKUP($A35,'Copy of PY1 Data(H)'!$A$1:$A$288,'Copy of PY1 Data(H)'!$A$1:$CZ$288))</f>
        <v>4407</v>
      </c>
      <c r="BD35" s="180" cm="1">
        <f t="array" ref="BD35">_xlfn.XLOOKUP(BD$1,'Copy of PY1 Data(H)'!$A$1:$CZ$1,_xlfn.XLOOKUP($A35,'Copy of PY1 Data(H)'!$A$1:$A$288,'Copy of PY1 Data(H)'!$A$1:$CZ$288))</f>
        <v>24956</v>
      </c>
      <c r="BE35" s="180" cm="1">
        <f t="array" ref="BE35">_xlfn.XLOOKUP(BE$1,'Copy of PY1 Data(H)'!$A$1:$CZ$1,_xlfn.XLOOKUP($A35,'Copy of PY1 Data(H)'!$A$1:$A$288,'Copy of PY1 Data(H)'!$A$1:$CZ$288))</f>
        <v>8493</v>
      </c>
      <c r="BF35" s="180" cm="1">
        <f t="array" ref="BF35">_xlfn.XLOOKUP(BF$1,'Copy of PY1 Data(H)'!$A$1:$CZ$1,_xlfn.XLOOKUP($A35,'Copy of PY1 Data(H)'!$A$1:$A$288,'Copy of PY1 Data(H)'!$A$1:$CZ$288))</f>
        <v>490</v>
      </c>
      <c r="BG35" s="180" cm="1">
        <f t="array" ref="BG35">_xlfn.XLOOKUP(BG$1,'Copy of PY1 Data(H)'!$A$1:$CZ$1,_xlfn.XLOOKUP($A35,'Copy of PY1 Data(H)'!$A$1:$A$288,'Copy of PY1 Data(H)'!$A$1:$CZ$288))</f>
        <v>0</v>
      </c>
      <c r="BH35" s="180" cm="1">
        <f t="array" ref="BH35">_xlfn.XLOOKUP(BH$1,'Copy of PY1 Data(H)'!$A$1:$CZ$1,_xlfn.XLOOKUP($A35,'Copy of PY1 Data(H)'!$A$1:$A$288,'Copy of PY1 Data(H)'!$A$1:$CZ$288))</f>
        <v>817</v>
      </c>
      <c r="BI35" s="180" cm="1">
        <f t="array" ref="BI35">_xlfn.XLOOKUP(BI$1,'Copy of PY1 Data(H)'!$A$1:$CZ$1,_xlfn.XLOOKUP($A35,'Copy of PY1 Data(H)'!$A$1:$A$288,'Copy of PY1 Data(H)'!$A$1:$CZ$288))</f>
        <v>1782</v>
      </c>
      <c r="BJ35" s="180" cm="1">
        <f t="array" ref="BJ35">_xlfn.XLOOKUP(BJ$1,'Copy of PY1 Data(H)'!$A$1:$CZ$1,_xlfn.XLOOKUP($A35,'Copy of PY1 Data(H)'!$A$1:$A$288,'Copy of PY1 Data(H)'!$A$1:$CZ$288))</f>
        <v>142</v>
      </c>
      <c r="BK35" s="180" cm="1">
        <f t="array" ref="BK35">_xlfn.XLOOKUP(BK$1,'Copy of PY1 Data(H)'!$A$1:$CZ$1,_xlfn.XLOOKUP($A35,'Copy of PY1 Data(H)'!$A$1:$A$288,'Copy of PY1 Data(H)'!$A$1:$CZ$288))</f>
        <v>21596</v>
      </c>
      <c r="BL35" s="180" cm="1">
        <f t="array" ref="BL35">_xlfn.XLOOKUP(BL$1,'Copy of PY1 Data(H)'!$A$1:$CZ$1,_xlfn.XLOOKUP($A35,'Copy of PY1 Data(H)'!$A$1:$A$288,'Copy of PY1 Data(H)'!$A$1:$CZ$288))</f>
        <v>0</v>
      </c>
      <c r="BM35" s="180" cm="1">
        <f t="array" ref="BM35">_xlfn.XLOOKUP(BM$1,'Copy of PY1 Data(H)'!$A$1:$CZ$1,_xlfn.XLOOKUP($A35,'Copy of PY1 Data(H)'!$A$1:$A$288,'Copy of PY1 Data(H)'!$A$1:$CZ$288))</f>
        <v>6</v>
      </c>
      <c r="BN35" s="180" cm="1">
        <f t="array" ref="BN35">_xlfn.XLOOKUP(BN$1,'Copy of PY1 Data(H)'!$A$1:$CZ$1,_xlfn.XLOOKUP($A35,'Copy of PY1 Data(H)'!$A$1:$A$288,'Copy of PY1 Data(H)'!$A$1:$CZ$288))</f>
        <v>9392</v>
      </c>
      <c r="BO35" s="180" cm="1">
        <f t="array" ref="BO35">_xlfn.XLOOKUP(BO$1,'Copy of PY1 Data(H)'!$A$1:$CZ$1,_xlfn.XLOOKUP($A35,'Copy of PY1 Data(H)'!$A$1:$A$288,'Copy of PY1 Data(H)'!$A$1:$CZ$288))</f>
        <v>283</v>
      </c>
      <c r="BP35" s="180" cm="1">
        <f t="array" ref="BP35">_xlfn.XLOOKUP(BP$1,'Copy of PY1 Data(H)'!$A$1:$CZ$1,_xlfn.XLOOKUP($A35,'Copy of PY1 Data(H)'!$A$1:$A$288,'Copy of PY1 Data(H)'!$A$1:$CZ$288))</f>
        <v>2198</v>
      </c>
      <c r="BQ35" s="180" cm="1">
        <f t="array" ref="BQ35">_xlfn.XLOOKUP(BQ$1,'Copy of PY1 Data(H)'!$A$1:$CZ$1,_xlfn.XLOOKUP($A35,'Copy of PY1 Data(H)'!$A$1:$A$288,'Copy of PY1 Data(H)'!$A$1:$CZ$288))</f>
        <v>2879</v>
      </c>
      <c r="BR35" s="180" cm="1">
        <f t="array" ref="BR35">_xlfn.XLOOKUP(BR$1,'Copy of PY1 Data(H)'!$A$1:$CZ$1,_xlfn.XLOOKUP($A35,'Copy of PY1 Data(H)'!$A$1:$A$288,'Copy of PY1 Data(H)'!$A$1:$CZ$288))</f>
        <v>0</v>
      </c>
      <c r="BS35" s="180" cm="1">
        <f t="array" ref="BS35">_xlfn.XLOOKUP(BS$1,'Copy of PY1 Data(H)'!$A$1:$CZ$1,_xlfn.XLOOKUP($A35,'Copy of PY1 Data(H)'!$A$1:$A$288,'Copy of PY1 Data(H)'!$A$1:$CZ$288))</f>
        <v>16720</v>
      </c>
      <c r="BT35" s="180" cm="1">
        <f t="array" ref="BT35">_xlfn.XLOOKUP(BT$1,'Copy of PY1 Data(H)'!$A$1:$CZ$1,_xlfn.XLOOKUP($A35,'Copy of PY1 Data(H)'!$A$1:$A$288,'Copy of PY1 Data(H)'!$A$1:$CZ$288))</f>
        <v>332</v>
      </c>
      <c r="BU35" s="180" cm="1">
        <f t="array" ref="BU35">_xlfn.XLOOKUP(BU$1,'Copy of PY1 Data(H)'!$A$1:$CZ$1,_xlfn.XLOOKUP($A35,'Copy of PY1 Data(H)'!$A$1:$A$288,'Copy of PY1 Data(H)'!$A$1:$CZ$288))</f>
        <v>3530</v>
      </c>
      <c r="BV35" s="180" cm="1">
        <f t="array" ref="BV35">_xlfn.XLOOKUP(BV$1,'Copy of PY1 Data(H)'!$A$1:$CZ$1,_xlfn.XLOOKUP($A35,'Copy of PY1 Data(H)'!$A$1:$A$288,'Copy of PY1 Data(H)'!$A$1:$CZ$288))</f>
        <v>0</v>
      </c>
      <c r="BW35" s="180" cm="1">
        <f t="array" ref="BW35">_xlfn.XLOOKUP(BW$1,'Copy of PY1 Data(H)'!$A$1:$CZ$1,_xlfn.XLOOKUP($A35,'Copy of PY1 Data(H)'!$A$1:$A$288,'Copy of PY1 Data(H)'!$A$1:$CZ$288))</f>
        <v>0</v>
      </c>
      <c r="BX35" s="180" cm="1">
        <f t="array" ref="BX35">_xlfn.XLOOKUP(BX$1,'Copy of PY1 Data(H)'!$A$1:$CZ$1,_xlfn.XLOOKUP($A35,'Copy of PY1 Data(H)'!$A$1:$A$288,'Copy of PY1 Data(H)'!$A$1:$CZ$288))</f>
        <v>0</v>
      </c>
      <c r="BY35" s="180" cm="1">
        <f t="array" ref="BY35">_xlfn.XLOOKUP(BY$1,'Copy of PY1 Data(H)'!$A$1:$CZ$1,_xlfn.XLOOKUP($A35,'Copy of PY1 Data(H)'!$A$1:$A$288,'Copy of PY1 Data(H)'!$A$1:$CZ$288))</f>
        <v>839</v>
      </c>
      <c r="BZ35" s="180" cm="1">
        <f t="array" ref="BZ35">_xlfn.XLOOKUP(BZ$1,'Copy of PY1 Data(H)'!$A$1:$CZ$1,_xlfn.XLOOKUP($A35,'Copy of PY1 Data(H)'!$A$1:$A$288,'Copy of PY1 Data(H)'!$A$1:$CZ$288))</f>
        <v>6054</v>
      </c>
      <c r="CA35" s="180" cm="1">
        <f t="array" ref="CA35">_xlfn.XLOOKUP(CA$1,'Copy of PY1 Data(H)'!$A$1:$CZ$1,_xlfn.XLOOKUP($A35,'Copy of PY1 Data(H)'!$A$1:$A$288,'Copy of PY1 Data(H)'!$A$1:$CZ$288))</f>
        <v>408</v>
      </c>
      <c r="CB35" s="180" cm="1">
        <f t="array" ref="CB35">_xlfn.XLOOKUP(CB$1,'Copy of PY1 Data(H)'!$A$1:$CZ$1,_xlfn.XLOOKUP($A35,'Copy of PY1 Data(H)'!$A$1:$A$288,'Copy of PY1 Data(H)'!$A$1:$CZ$288))</f>
        <v>19061</v>
      </c>
      <c r="CC35" s="180" cm="1">
        <f t="array" ref="CC35">_xlfn.XLOOKUP(CC$1,'Copy of PY1 Data(H)'!$A$1:$CZ$1,_xlfn.XLOOKUP($A35,'Copy of PY1 Data(H)'!$A$1:$A$288,'Copy of PY1 Data(H)'!$A$1:$CZ$288))</f>
        <v>0</v>
      </c>
      <c r="CD35" s="180" cm="1">
        <f t="array" ref="CD35">_xlfn.XLOOKUP(CD$1,'Copy of PY1 Data(H)'!$A$1:$CZ$1,_xlfn.XLOOKUP($A35,'Copy of PY1 Data(H)'!$A$1:$A$288,'Copy of PY1 Data(H)'!$A$1:$CZ$288))</f>
        <v>1389</v>
      </c>
    </row>
    <row r="36" spans="1:82" s="968" customFormat="1" x14ac:dyDescent="0.3">
      <c r="B36" s="968" t="s">
        <v>2892</v>
      </c>
      <c r="D36" s="968" t="e" cm="1">
        <f t="array" ref="D36">_xlfn.XLOOKUP(D$1,'Copy of PY1 Data(H)'!$A$1:$CZ$1,_xlfn.XLOOKUP($B36,'Copy of PY1 Data(H)'!$A$1:$A$288,'Copy of PY1 Data(H)'!$A$1:$CZ$288))</f>
        <v>#N/A</v>
      </c>
      <c r="E36" s="968" t="e" cm="1">
        <f t="array" ref="E36">_xlfn.XLOOKUP(E$1,'Copy of PY1 Data(H)'!$A$1:$CZ$1,_xlfn.XLOOKUP($B36,'Copy of PY1 Data(H)'!$A$1:$A$288,'Copy of PY1 Data(H)'!$A$1:$CZ$288))</f>
        <v>#N/A</v>
      </c>
      <c r="F36" s="968" t="e" cm="1">
        <f t="array" ref="F36">_xlfn.XLOOKUP(F$1,'Copy of PY1 Data(H)'!$A$1:$CZ$1,_xlfn.XLOOKUP($B36,'Copy of PY1 Data(H)'!$A$1:$A$288,'Copy of PY1 Data(H)'!$A$1:$CZ$288))</f>
        <v>#N/A</v>
      </c>
      <c r="G36" s="968" t="e" cm="1">
        <f t="array" ref="G36">_xlfn.XLOOKUP(G$1,'Copy of PY1 Data(H)'!$A$1:$CZ$1,_xlfn.XLOOKUP($B36,'Copy of PY1 Data(H)'!$A$1:$A$288,'Copy of PY1 Data(H)'!$A$1:$CZ$288))</f>
        <v>#N/A</v>
      </c>
      <c r="H36" s="968" t="e" cm="1">
        <f t="array" ref="H36">_xlfn.XLOOKUP(H$1,'Copy of PY1 Data(H)'!$A$1:$CZ$1,_xlfn.XLOOKUP($B36,'Copy of PY1 Data(H)'!$A$1:$A$288,'Copy of PY1 Data(H)'!$A$1:$CZ$288))</f>
        <v>#N/A</v>
      </c>
      <c r="I36" s="968" t="e" cm="1">
        <f t="array" ref="I36">_xlfn.XLOOKUP(I$1,'Copy of PY1 Data(H)'!$A$1:$CZ$1,_xlfn.XLOOKUP($B36,'Copy of PY1 Data(H)'!$A$1:$A$288,'Copy of PY1 Data(H)'!$A$1:$CZ$288))</f>
        <v>#N/A</v>
      </c>
      <c r="J36" s="968" t="e" cm="1">
        <f t="array" ref="J36">_xlfn.XLOOKUP(J$1,'Copy of PY1 Data(H)'!$A$1:$CZ$1,_xlfn.XLOOKUP($B36,'Copy of PY1 Data(H)'!$A$1:$A$288,'Copy of PY1 Data(H)'!$A$1:$CZ$288))</f>
        <v>#N/A</v>
      </c>
      <c r="K36" s="968" t="e" cm="1">
        <f t="array" ref="K36">_xlfn.XLOOKUP(K$1,'Copy of PY1 Data(H)'!$A$1:$CZ$1,_xlfn.XLOOKUP($B36,'Copy of PY1 Data(H)'!$A$1:$A$288,'Copy of PY1 Data(H)'!$A$1:$CZ$288))</f>
        <v>#N/A</v>
      </c>
      <c r="L36" s="968" t="e" cm="1">
        <f t="array" ref="L36">_xlfn.XLOOKUP(L$1,'Copy of PY1 Data(H)'!$A$1:$CZ$1,_xlfn.XLOOKUP($B36,'Copy of PY1 Data(H)'!$A$1:$A$288,'Copy of PY1 Data(H)'!$A$1:$CZ$288))</f>
        <v>#N/A</v>
      </c>
      <c r="M36" s="968" t="e" cm="1">
        <f t="array" ref="M36">_xlfn.XLOOKUP(M$1,'Copy of PY1 Data(H)'!$A$1:$CZ$1,_xlfn.XLOOKUP($B36,'Copy of PY1 Data(H)'!$A$1:$A$288,'Copy of PY1 Data(H)'!$A$1:$CZ$288))</f>
        <v>#N/A</v>
      </c>
      <c r="N36" s="968" t="e" cm="1">
        <f t="array" ref="N36">_xlfn.XLOOKUP(N$1,'Copy of PY1 Data(H)'!$A$1:$CZ$1,_xlfn.XLOOKUP($B36,'Copy of PY1 Data(H)'!$A$1:$A$288,'Copy of PY1 Data(H)'!$A$1:$CZ$288))</f>
        <v>#N/A</v>
      </c>
      <c r="O36" s="968" t="e" cm="1">
        <f t="array" ref="O36">_xlfn.XLOOKUP(O$1,'Copy of PY1 Data(H)'!$A$1:$CZ$1,_xlfn.XLOOKUP($B36,'Copy of PY1 Data(H)'!$A$1:$A$288,'Copy of PY1 Data(H)'!$A$1:$CZ$288))</f>
        <v>#N/A</v>
      </c>
      <c r="P36" s="968" t="e" cm="1">
        <f t="array" ref="P36">_xlfn.XLOOKUP(P$1,'Copy of PY1 Data(H)'!$A$1:$CZ$1,_xlfn.XLOOKUP($B36,'Copy of PY1 Data(H)'!$A$1:$A$288,'Copy of PY1 Data(H)'!$A$1:$CZ$288))</f>
        <v>#N/A</v>
      </c>
      <c r="Q36" s="968" t="e" cm="1">
        <f t="array" ref="Q36">_xlfn.XLOOKUP(Q$1,'Copy of PY1 Data(H)'!$A$1:$CZ$1,_xlfn.XLOOKUP($B36,'Copy of PY1 Data(H)'!$A$1:$A$288,'Copy of PY1 Data(H)'!$A$1:$CZ$288))</f>
        <v>#N/A</v>
      </c>
      <c r="R36" s="968" t="e" cm="1">
        <f t="array" ref="R36">_xlfn.XLOOKUP(R$1,'Copy of PY1 Data(H)'!$A$1:$CZ$1,_xlfn.XLOOKUP($B36,'Copy of PY1 Data(H)'!$A$1:$A$288,'Copy of PY1 Data(H)'!$A$1:$CZ$288))</f>
        <v>#N/A</v>
      </c>
      <c r="S36" s="968" t="e" cm="1">
        <f t="array" ref="S36">_xlfn.XLOOKUP(S$1,'Copy of PY1 Data(H)'!$A$1:$CZ$1,_xlfn.XLOOKUP($B36,'Copy of PY1 Data(H)'!$A$1:$A$288,'Copy of PY1 Data(H)'!$A$1:$CZ$288))</f>
        <v>#N/A</v>
      </c>
      <c r="T36" s="968" t="e" cm="1">
        <f t="array" ref="T36">_xlfn.XLOOKUP(T$1,'Copy of PY1 Data(H)'!$A$1:$CZ$1,_xlfn.XLOOKUP($B36,'Copy of PY1 Data(H)'!$A$1:$A$288,'Copy of PY1 Data(H)'!$A$1:$CZ$288))</f>
        <v>#N/A</v>
      </c>
      <c r="U36" s="968" t="e" cm="1">
        <f t="array" ref="U36">_xlfn.XLOOKUP(U$1,'Copy of PY1 Data(H)'!$A$1:$CZ$1,_xlfn.XLOOKUP($B36,'Copy of PY1 Data(H)'!$A$1:$A$288,'Copy of PY1 Data(H)'!$A$1:$CZ$288))</f>
        <v>#N/A</v>
      </c>
      <c r="V36" s="968" t="e" cm="1">
        <f t="array" ref="V36">_xlfn.XLOOKUP(V$1,'Copy of PY1 Data(H)'!$A$1:$CZ$1,_xlfn.XLOOKUP($B36,'Copy of PY1 Data(H)'!$A$1:$A$288,'Copy of PY1 Data(H)'!$A$1:$CZ$288))</f>
        <v>#N/A</v>
      </c>
      <c r="W36" s="968" t="e" cm="1">
        <f t="array" ref="W36">_xlfn.XLOOKUP(W$1,'Copy of PY1 Data(H)'!$A$1:$CZ$1,_xlfn.XLOOKUP($B36,'Copy of PY1 Data(H)'!$A$1:$A$288,'Copy of PY1 Data(H)'!$A$1:$CZ$288))</f>
        <v>#N/A</v>
      </c>
      <c r="X36" s="968" t="e" cm="1">
        <f t="array" ref="X36">_xlfn.XLOOKUP(X$1,'Copy of PY1 Data(H)'!$A$1:$CZ$1,_xlfn.XLOOKUP($B36,'Copy of PY1 Data(H)'!$A$1:$A$288,'Copy of PY1 Data(H)'!$A$1:$CZ$288))</f>
        <v>#N/A</v>
      </c>
      <c r="Y36" s="968" t="e" cm="1">
        <f t="array" ref="Y36">_xlfn.XLOOKUP(Y$1,'Copy of PY1 Data(H)'!$A$1:$CZ$1,_xlfn.XLOOKUP($B36,'Copy of PY1 Data(H)'!$A$1:$A$288,'Copy of PY1 Data(H)'!$A$1:$CZ$288))</f>
        <v>#N/A</v>
      </c>
      <c r="Z36" s="968" t="e" cm="1">
        <f t="array" ref="Z36">_xlfn.XLOOKUP(Z$1,'Copy of PY1 Data(H)'!$A$1:$CZ$1,_xlfn.XLOOKUP($B36,'Copy of PY1 Data(H)'!$A$1:$A$288,'Copy of PY1 Data(H)'!$A$1:$CZ$288))</f>
        <v>#N/A</v>
      </c>
      <c r="AA36" s="968" t="e" cm="1">
        <f t="array" ref="AA36">_xlfn.XLOOKUP(AA$1,'Copy of PY1 Data(H)'!$A$1:$CZ$1,_xlfn.XLOOKUP($B36,'Copy of PY1 Data(H)'!$A$1:$A$288,'Copy of PY1 Data(H)'!$A$1:$CZ$288))</f>
        <v>#N/A</v>
      </c>
      <c r="AB36" s="968" t="e" cm="1">
        <f t="array" ref="AB36">_xlfn.XLOOKUP(AB$1,'Copy of PY1 Data(H)'!$A$1:$CZ$1,_xlfn.XLOOKUP($B36,'Copy of PY1 Data(H)'!$A$1:$A$288,'Copy of PY1 Data(H)'!$A$1:$CZ$288))</f>
        <v>#N/A</v>
      </c>
      <c r="AC36" s="968" t="e" cm="1">
        <f t="array" ref="AC36">_xlfn.XLOOKUP(AC$1,'Copy of PY1 Data(H)'!$A$1:$CZ$1,_xlfn.XLOOKUP($B36,'Copy of PY1 Data(H)'!$A$1:$A$288,'Copy of PY1 Data(H)'!$A$1:$CZ$288))</f>
        <v>#N/A</v>
      </c>
      <c r="AD36" s="968" t="e" cm="1">
        <f t="array" ref="AD36">_xlfn.XLOOKUP(AD$1,'Copy of PY1 Data(H)'!$A$1:$CZ$1,_xlfn.XLOOKUP($B36,'Copy of PY1 Data(H)'!$A$1:$A$288,'Copy of PY1 Data(H)'!$A$1:$CZ$288))</f>
        <v>#N/A</v>
      </c>
      <c r="AE36" s="968" t="e" cm="1">
        <f t="array" ref="AE36">_xlfn.XLOOKUP(AE$1,'Copy of PY1 Data(H)'!$A$1:$CZ$1,_xlfn.XLOOKUP($B36,'Copy of PY1 Data(H)'!$A$1:$A$288,'Copy of PY1 Data(H)'!$A$1:$CZ$288))</f>
        <v>#N/A</v>
      </c>
      <c r="AF36" s="968" t="e" cm="1">
        <f t="array" ref="AF36">_xlfn.XLOOKUP(AF$1,'Copy of PY1 Data(H)'!$A$1:$CZ$1,_xlfn.XLOOKUP($B36,'Copy of PY1 Data(H)'!$A$1:$A$288,'Copy of PY1 Data(H)'!$A$1:$CZ$288))</f>
        <v>#N/A</v>
      </c>
      <c r="AG36" s="968" t="e" cm="1">
        <f t="array" ref="AG36">_xlfn.XLOOKUP(AG$1,'Copy of PY1 Data(H)'!$A$1:$CZ$1,_xlfn.XLOOKUP($B36,'Copy of PY1 Data(H)'!$A$1:$A$288,'Copy of PY1 Data(H)'!$A$1:$CZ$288))</f>
        <v>#N/A</v>
      </c>
      <c r="AH36" s="968" t="e" cm="1">
        <f t="array" ref="AH36">_xlfn.XLOOKUP(AH$1,'Copy of PY1 Data(H)'!$A$1:$CZ$1,_xlfn.XLOOKUP($B36,'Copy of PY1 Data(H)'!$A$1:$A$288,'Copy of PY1 Data(H)'!$A$1:$CZ$288))</f>
        <v>#N/A</v>
      </c>
      <c r="AI36" s="968" t="e" cm="1">
        <f t="array" ref="AI36">_xlfn.XLOOKUP(AI$1,'Copy of PY1 Data(H)'!$A$1:$CZ$1,_xlfn.XLOOKUP($B36,'Copy of PY1 Data(H)'!$A$1:$A$288,'Copy of PY1 Data(H)'!$A$1:$CZ$288))</f>
        <v>#N/A</v>
      </c>
      <c r="AJ36" s="968" t="e" cm="1">
        <f t="array" ref="AJ36">_xlfn.XLOOKUP(AJ$1,'Copy of PY1 Data(H)'!$A$1:$CZ$1,_xlfn.XLOOKUP($B36,'Copy of PY1 Data(H)'!$A$1:$A$288,'Copy of PY1 Data(H)'!$A$1:$CZ$288))</f>
        <v>#N/A</v>
      </c>
      <c r="AK36" s="968" t="e" cm="1">
        <f t="array" ref="AK36">_xlfn.XLOOKUP(AK$1,'Copy of PY1 Data(H)'!$A$1:$CZ$1,_xlfn.XLOOKUP($B36,'Copy of PY1 Data(H)'!$A$1:$A$288,'Copy of PY1 Data(H)'!$A$1:$CZ$288))</f>
        <v>#N/A</v>
      </c>
      <c r="AL36" s="968" t="e" cm="1">
        <f t="array" ref="AL36">_xlfn.XLOOKUP(AL$1,'Copy of PY1 Data(H)'!$A$1:$CZ$1,_xlfn.XLOOKUP($B36,'Copy of PY1 Data(H)'!$A$1:$A$288,'Copy of PY1 Data(H)'!$A$1:$CZ$288))</f>
        <v>#N/A</v>
      </c>
      <c r="AM36" s="968" t="e" cm="1">
        <f t="array" ref="AM36">_xlfn.XLOOKUP(AM$1,'Copy of PY1 Data(H)'!$A$1:$CZ$1,_xlfn.XLOOKUP($B36,'Copy of PY1 Data(H)'!$A$1:$A$288,'Copy of PY1 Data(H)'!$A$1:$CZ$288))</f>
        <v>#N/A</v>
      </c>
      <c r="AN36" s="968" t="e" cm="1">
        <f t="array" ref="AN36">_xlfn.XLOOKUP(AN$1,'Copy of PY1 Data(H)'!$A$1:$CZ$1,_xlfn.XLOOKUP($B36,'Copy of PY1 Data(H)'!$A$1:$A$288,'Copy of PY1 Data(H)'!$A$1:$CZ$288))</f>
        <v>#N/A</v>
      </c>
      <c r="AO36" s="968" t="e" cm="1">
        <f t="array" ref="AO36">_xlfn.XLOOKUP(AO$1,'Copy of PY1 Data(H)'!$A$1:$CZ$1,_xlfn.XLOOKUP($B36,'Copy of PY1 Data(H)'!$A$1:$A$288,'Copy of PY1 Data(H)'!$A$1:$CZ$288))</f>
        <v>#N/A</v>
      </c>
      <c r="AP36" s="968" t="e" cm="1">
        <f t="array" ref="AP36">_xlfn.XLOOKUP(AP$1,'Copy of PY1 Data(H)'!$A$1:$CZ$1,_xlfn.XLOOKUP($B36,'Copy of PY1 Data(H)'!$A$1:$A$288,'Copy of PY1 Data(H)'!$A$1:$CZ$288))</f>
        <v>#N/A</v>
      </c>
      <c r="AQ36" s="968" t="e" cm="1">
        <f t="array" ref="AQ36">_xlfn.XLOOKUP(AQ$1,'Copy of PY1 Data(H)'!$A$1:$CZ$1,_xlfn.XLOOKUP($B36,'Copy of PY1 Data(H)'!$A$1:$A$288,'Copy of PY1 Data(H)'!$A$1:$CZ$288))</f>
        <v>#N/A</v>
      </c>
      <c r="AR36" s="968" t="e" cm="1">
        <f t="array" ref="AR36">_xlfn.XLOOKUP(AR$1,'Copy of PY1 Data(H)'!$A$1:$CZ$1,_xlfn.XLOOKUP($B36,'Copy of PY1 Data(H)'!$A$1:$A$288,'Copy of PY1 Data(H)'!$A$1:$CZ$288))</f>
        <v>#N/A</v>
      </c>
      <c r="AS36" s="968" t="e" cm="1">
        <f t="array" ref="AS36">_xlfn.XLOOKUP(AS$1,'Copy of PY1 Data(H)'!$A$1:$CZ$1,_xlfn.XLOOKUP($B36,'Copy of PY1 Data(H)'!$A$1:$A$288,'Copy of PY1 Data(H)'!$A$1:$CZ$288))</f>
        <v>#N/A</v>
      </c>
      <c r="AT36" s="968" t="e" cm="1">
        <f t="array" ref="AT36">_xlfn.XLOOKUP(AT$1,'Copy of PY1 Data(H)'!$A$1:$CZ$1,_xlfn.XLOOKUP($B36,'Copy of PY1 Data(H)'!$A$1:$A$288,'Copy of PY1 Data(H)'!$A$1:$CZ$288))</f>
        <v>#N/A</v>
      </c>
      <c r="AU36" s="968" t="e" cm="1">
        <f t="array" ref="AU36">_xlfn.XLOOKUP(AU$1,'Copy of PY1 Data(H)'!$A$1:$CZ$1,_xlfn.XLOOKUP($B36,'Copy of PY1 Data(H)'!$A$1:$A$288,'Copy of PY1 Data(H)'!$A$1:$CZ$288))</f>
        <v>#N/A</v>
      </c>
      <c r="AV36" s="968" t="e" cm="1">
        <f t="array" ref="AV36">_xlfn.XLOOKUP(AV$1,'Copy of PY1 Data(H)'!$A$1:$CZ$1,_xlfn.XLOOKUP($B36,'Copy of PY1 Data(H)'!$A$1:$A$288,'Copy of PY1 Data(H)'!$A$1:$CZ$288))</f>
        <v>#N/A</v>
      </c>
      <c r="AW36" s="968" t="e" cm="1">
        <f t="array" ref="AW36">_xlfn.XLOOKUP(AW$1,'Copy of PY1 Data(H)'!$A$1:$CZ$1,_xlfn.XLOOKUP($B36,'Copy of PY1 Data(H)'!$A$1:$A$288,'Copy of PY1 Data(H)'!$A$1:$CZ$288))</f>
        <v>#N/A</v>
      </c>
      <c r="AX36" s="968" t="e" cm="1">
        <f t="array" ref="AX36">_xlfn.XLOOKUP(AX$1,'Copy of PY1 Data(H)'!$A$1:$CZ$1,_xlfn.XLOOKUP($B36,'Copy of PY1 Data(H)'!$A$1:$A$288,'Copy of PY1 Data(H)'!$A$1:$CZ$288))</f>
        <v>#N/A</v>
      </c>
      <c r="AY36" s="968" t="e" cm="1">
        <f t="array" ref="AY36">_xlfn.XLOOKUP(AY$1,'Copy of PY1 Data(H)'!$A$1:$CZ$1,_xlfn.XLOOKUP($B36,'Copy of PY1 Data(H)'!$A$1:$A$288,'Copy of PY1 Data(H)'!$A$1:$CZ$288))</f>
        <v>#N/A</v>
      </c>
      <c r="AZ36" s="968" t="e" cm="1">
        <f t="array" ref="AZ36">_xlfn.XLOOKUP(AZ$1,'Copy of PY1 Data(H)'!$A$1:$CZ$1,_xlfn.XLOOKUP($B36,'Copy of PY1 Data(H)'!$A$1:$A$288,'Copy of PY1 Data(H)'!$A$1:$CZ$288))</f>
        <v>#N/A</v>
      </c>
      <c r="BA36" s="968" t="e" cm="1">
        <f t="array" ref="BA36">_xlfn.XLOOKUP(BA$1,'Copy of PY1 Data(H)'!$A$1:$CZ$1,_xlfn.XLOOKUP($B36,'Copy of PY1 Data(H)'!$A$1:$A$288,'Copy of PY1 Data(H)'!$A$1:$CZ$288))</f>
        <v>#N/A</v>
      </c>
      <c r="BB36" s="968" t="e" cm="1">
        <f t="array" ref="BB36">_xlfn.XLOOKUP(BB$1,'Copy of PY1 Data(H)'!$A$1:$CZ$1,_xlfn.XLOOKUP($B36,'Copy of PY1 Data(H)'!$A$1:$A$288,'Copy of PY1 Data(H)'!$A$1:$CZ$288))</f>
        <v>#N/A</v>
      </c>
      <c r="BC36" s="968" t="e" cm="1">
        <f t="array" ref="BC36">_xlfn.XLOOKUP(BC$1,'Copy of PY1 Data(H)'!$A$1:$CZ$1,_xlfn.XLOOKUP($B36,'Copy of PY1 Data(H)'!$A$1:$A$288,'Copy of PY1 Data(H)'!$A$1:$CZ$288))</f>
        <v>#N/A</v>
      </c>
      <c r="BD36" s="968" t="e" cm="1">
        <f t="array" ref="BD36">_xlfn.XLOOKUP(BD$1,'Copy of PY1 Data(H)'!$A$1:$CZ$1,_xlfn.XLOOKUP($B36,'Copy of PY1 Data(H)'!$A$1:$A$288,'Copy of PY1 Data(H)'!$A$1:$CZ$288))</f>
        <v>#N/A</v>
      </c>
      <c r="BE36" s="968" t="e" cm="1">
        <f t="array" ref="BE36">_xlfn.XLOOKUP(BE$1,'Copy of PY1 Data(H)'!$A$1:$CZ$1,_xlfn.XLOOKUP($B36,'Copy of PY1 Data(H)'!$A$1:$A$288,'Copy of PY1 Data(H)'!$A$1:$CZ$288))</f>
        <v>#N/A</v>
      </c>
      <c r="BF36" s="968" t="e" cm="1">
        <f t="array" ref="BF36">_xlfn.XLOOKUP(BF$1,'Copy of PY1 Data(H)'!$A$1:$CZ$1,_xlfn.XLOOKUP($B36,'Copy of PY1 Data(H)'!$A$1:$A$288,'Copy of PY1 Data(H)'!$A$1:$CZ$288))</f>
        <v>#N/A</v>
      </c>
      <c r="BG36" s="968" t="e" cm="1">
        <f t="array" ref="BG36">_xlfn.XLOOKUP(BG$1,'Copy of PY1 Data(H)'!$A$1:$CZ$1,_xlfn.XLOOKUP($B36,'Copy of PY1 Data(H)'!$A$1:$A$288,'Copy of PY1 Data(H)'!$A$1:$CZ$288))</f>
        <v>#N/A</v>
      </c>
      <c r="BH36" s="968" t="e" cm="1">
        <f t="array" ref="BH36">_xlfn.XLOOKUP(BH$1,'Copy of PY1 Data(H)'!$A$1:$CZ$1,_xlfn.XLOOKUP($B36,'Copy of PY1 Data(H)'!$A$1:$A$288,'Copy of PY1 Data(H)'!$A$1:$CZ$288))</f>
        <v>#N/A</v>
      </c>
      <c r="BI36" s="968" t="e" cm="1">
        <f t="array" ref="BI36">_xlfn.XLOOKUP(BI$1,'Copy of PY1 Data(H)'!$A$1:$CZ$1,_xlfn.XLOOKUP($B36,'Copy of PY1 Data(H)'!$A$1:$A$288,'Copy of PY1 Data(H)'!$A$1:$CZ$288))</f>
        <v>#N/A</v>
      </c>
      <c r="BJ36" s="968" t="e" cm="1">
        <f t="array" ref="BJ36">_xlfn.XLOOKUP(BJ$1,'Copy of PY1 Data(H)'!$A$1:$CZ$1,_xlfn.XLOOKUP($B36,'Copy of PY1 Data(H)'!$A$1:$A$288,'Copy of PY1 Data(H)'!$A$1:$CZ$288))</f>
        <v>#N/A</v>
      </c>
      <c r="BK36" s="968" t="e" cm="1">
        <f t="array" ref="BK36">_xlfn.XLOOKUP(BK$1,'Copy of PY1 Data(H)'!$A$1:$CZ$1,_xlfn.XLOOKUP($B36,'Copy of PY1 Data(H)'!$A$1:$A$288,'Copy of PY1 Data(H)'!$A$1:$CZ$288))</f>
        <v>#N/A</v>
      </c>
      <c r="BL36" s="968" t="e" cm="1">
        <f t="array" ref="BL36">_xlfn.XLOOKUP(BL$1,'Copy of PY1 Data(H)'!$A$1:$CZ$1,_xlfn.XLOOKUP($B36,'Copy of PY1 Data(H)'!$A$1:$A$288,'Copy of PY1 Data(H)'!$A$1:$CZ$288))</f>
        <v>#N/A</v>
      </c>
      <c r="BM36" s="968" t="e" cm="1">
        <f t="array" ref="BM36">_xlfn.XLOOKUP(BM$1,'Copy of PY1 Data(H)'!$A$1:$CZ$1,_xlfn.XLOOKUP($B36,'Copy of PY1 Data(H)'!$A$1:$A$288,'Copy of PY1 Data(H)'!$A$1:$CZ$288))</f>
        <v>#N/A</v>
      </c>
      <c r="BN36" s="968" t="e" cm="1">
        <f t="array" ref="BN36">_xlfn.XLOOKUP(BN$1,'Copy of PY1 Data(H)'!$A$1:$CZ$1,_xlfn.XLOOKUP($B36,'Copy of PY1 Data(H)'!$A$1:$A$288,'Copy of PY1 Data(H)'!$A$1:$CZ$288))</f>
        <v>#N/A</v>
      </c>
      <c r="BO36" s="968" t="e" cm="1">
        <f t="array" ref="BO36">_xlfn.XLOOKUP(BO$1,'Copy of PY1 Data(H)'!$A$1:$CZ$1,_xlfn.XLOOKUP($B36,'Copy of PY1 Data(H)'!$A$1:$A$288,'Copy of PY1 Data(H)'!$A$1:$CZ$288))</f>
        <v>#N/A</v>
      </c>
      <c r="BP36" s="968" t="e" cm="1">
        <f t="array" ref="BP36">_xlfn.XLOOKUP(BP$1,'Copy of PY1 Data(H)'!$A$1:$CZ$1,_xlfn.XLOOKUP($B36,'Copy of PY1 Data(H)'!$A$1:$A$288,'Copy of PY1 Data(H)'!$A$1:$CZ$288))</f>
        <v>#N/A</v>
      </c>
      <c r="BQ36" s="968" t="e" cm="1">
        <f t="array" ref="BQ36">_xlfn.XLOOKUP(BQ$1,'Copy of PY1 Data(H)'!$A$1:$CZ$1,_xlfn.XLOOKUP($B36,'Copy of PY1 Data(H)'!$A$1:$A$288,'Copy of PY1 Data(H)'!$A$1:$CZ$288))</f>
        <v>#N/A</v>
      </c>
      <c r="BR36" s="968" t="e" cm="1">
        <f t="array" ref="BR36">_xlfn.XLOOKUP(BR$1,'Copy of PY1 Data(H)'!$A$1:$CZ$1,_xlfn.XLOOKUP($B36,'Copy of PY1 Data(H)'!$A$1:$A$288,'Copy of PY1 Data(H)'!$A$1:$CZ$288))</f>
        <v>#N/A</v>
      </c>
      <c r="BS36" s="968" t="e" cm="1">
        <f t="array" ref="BS36">_xlfn.XLOOKUP(BS$1,'Copy of PY1 Data(H)'!$A$1:$CZ$1,_xlfn.XLOOKUP($B36,'Copy of PY1 Data(H)'!$A$1:$A$288,'Copy of PY1 Data(H)'!$A$1:$CZ$288))</f>
        <v>#N/A</v>
      </c>
      <c r="BT36" s="968" t="e" cm="1">
        <f t="array" ref="BT36">_xlfn.XLOOKUP(BT$1,'Copy of PY1 Data(H)'!$A$1:$CZ$1,_xlfn.XLOOKUP($B36,'Copy of PY1 Data(H)'!$A$1:$A$288,'Copy of PY1 Data(H)'!$A$1:$CZ$288))</f>
        <v>#N/A</v>
      </c>
      <c r="BU36" s="968" t="e" cm="1">
        <f t="array" ref="BU36">_xlfn.XLOOKUP(BU$1,'Copy of PY1 Data(H)'!$A$1:$CZ$1,_xlfn.XLOOKUP($B36,'Copy of PY1 Data(H)'!$A$1:$A$288,'Copy of PY1 Data(H)'!$A$1:$CZ$288))</f>
        <v>#N/A</v>
      </c>
      <c r="BV36" s="968" t="e" cm="1">
        <f t="array" ref="BV36">_xlfn.XLOOKUP(BV$1,'Copy of PY1 Data(H)'!$A$1:$CZ$1,_xlfn.XLOOKUP($B36,'Copy of PY1 Data(H)'!$A$1:$A$288,'Copy of PY1 Data(H)'!$A$1:$CZ$288))</f>
        <v>#N/A</v>
      </c>
      <c r="BW36" s="968" t="e" cm="1">
        <f t="array" ref="BW36">_xlfn.XLOOKUP(BW$1,'Copy of PY1 Data(H)'!$A$1:$CZ$1,_xlfn.XLOOKUP($B36,'Copy of PY1 Data(H)'!$A$1:$A$288,'Copy of PY1 Data(H)'!$A$1:$CZ$288))</f>
        <v>#N/A</v>
      </c>
      <c r="BX36" s="968" t="e" cm="1">
        <f t="array" ref="BX36">_xlfn.XLOOKUP(BX$1,'Copy of PY1 Data(H)'!$A$1:$CZ$1,_xlfn.XLOOKUP($B36,'Copy of PY1 Data(H)'!$A$1:$A$288,'Copy of PY1 Data(H)'!$A$1:$CZ$288))</f>
        <v>#N/A</v>
      </c>
      <c r="BY36" s="968" t="e" cm="1">
        <f t="array" ref="BY36">_xlfn.XLOOKUP(BY$1,'Copy of PY1 Data(H)'!$A$1:$CZ$1,_xlfn.XLOOKUP($B36,'Copy of PY1 Data(H)'!$A$1:$A$288,'Copy of PY1 Data(H)'!$A$1:$CZ$288))</f>
        <v>#N/A</v>
      </c>
      <c r="BZ36" s="968" t="e" cm="1">
        <f t="array" ref="BZ36">_xlfn.XLOOKUP(BZ$1,'Copy of PY1 Data(H)'!$A$1:$CZ$1,_xlfn.XLOOKUP($B36,'Copy of PY1 Data(H)'!$A$1:$A$288,'Copy of PY1 Data(H)'!$A$1:$CZ$288))</f>
        <v>#N/A</v>
      </c>
      <c r="CA36" s="968" t="e" cm="1">
        <f t="array" ref="CA36">_xlfn.XLOOKUP(CA$1,'Copy of PY1 Data(H)'!$A$1:$CZ$1,_xlfn.XLOOKUP($B36,'Copy of PY1 Data(H)'!$A$1:$A$288,'Copy of PY1 Data(H)'!$A$1:$CZ$288))</f>
        <v>#N/A</v>
      </c>
      <c r="CB36" s="968" t="e" cm="1">
        <f t="array" ref="CB36">_xlfn.XLOOKUP(CB$1,'Copy of PY1 Data(H)'!$A$1:$CZ$1,_xlfn.XLOOKUP($B36,'Copy of PY1 Data(H)'!$A$1:$A$288,'Copy of PY1 Data(H)'!$A$1:$CZ$288))</f>
        <v>#N/A</v>
      </c>
      <c r="CC36" s="968" t="e" cm="1">
        <f t="array" ref="CC36">_xlfn.XLOOKUP(CC$1,'Copy of PY1 Data(H)'!$A$1:$CZ$1,_xlfn.XLOOKUP($B36,'Copy of PY1 Data(H)'!$A$1:$A$288,'Copy of PY1 Data(H)'!$A$1:$CZ$288))</f>
        <v>#N/A</v>
      </c>
      <c r="CD36" s="968" t="e" cm="1">
        <f t="array" ref="CD36">_xlfn.XLOOKUP(CD$1,'Copy of PY1 Data(H)'!$A$1:$CZ$1,_xlfn.XLOOKUP($B36,'Copy of PY1 Data(H)'!$A$1:$A$288,'Copy of PY1 Data(H)'!$A$1:$CZ$288))</f>
        <v>#N/A</v>
      </c>
    </row>
    <row r="37" spans="1:82" x14ac:dyDescent="0.3">
      <c r="A37" s="180">
        <v>592</v>
      </c>
      <c r="C37" s="180"/>
      <c r="D37" s="180" cm="1">
        <f t="array" ref="D37">_xlfn.XLOOKUP(D$1,'Copy of PY1 Data(H)'!$A$1:$CZ$1,_xlfn.XLOOKUP($A37,'Copy of PY1 Data(H)'!$A$1:$A$288,'Copy of PY1 Data(H)'!$A$1:$CZ$288))</f>
        <v>0</v>
      </c>
      <c r="E37" s="180" cm="1">
        <f t="array" ref="E37">_xlfn.XLOOKUP(E$1,'Copy of PY1 Data(H)'!$A$1:$CZ$1,_xlfn.XLOOKUP($A37,'Copy of PY1 Data(H)'!$A$1:$A$288,'Copy of PY1 Data(H)'!$A$1:$CZ$288))</f>
        <v>0</v>
      </c>
      <c r="F37" s="180" cm="1">
        <f t="array" ref="F37">_xlfn.XLOOKUP(F$1,'Copy of PY1 Data(H)'!$A$1:$CZ$1,_xlfn.XLOOKUP($A37,'Copy of PY1 Data(H)'!$A$1:$A$288,'Copy of PY1 Data(H)'!$A$1:$CZ$288))</f>
        <v>0</v>
      </c>
      <c r="G37" s="180" cm="1">
        <f t="array" ref="G37">_xlfn.XLOOKUP(G$1,'Copy of PY1 Data(H)'!$A$1:$CZ$1,_xlfn.XLOOKUP($A37,'Copy of PY1 Data(H)'!$A$1:$A$288,'Copy of PY1 Data(H)'!$A$1:$CZ$288))</f>
        <v>0</v>
      </c>
      <c r="H37" s="180" cm="1">
        <f t="array" ref="H37">_xlfn.XLOOKUP(H$1,'Copy of PY1 Data(H)'!$A$1:$CZ$1,_xlfn.XLOOKUP($A37,'Copy of PY1 Data(H)'!$A$1:$A$288,'Copy of PY1 Data(H)'!$A$1:$CZ$288))</f>
        <v>0</v>
      </c>
      <c r="I37" s="180" cm="1">
        <f t="array" ref="I37">_xlfn.XLOOKUP(I$1,'Copy of PY1 Data(H)'!$A$1:$CZ$1,_xlfn.XLOOKUP($A37,'Copy of PY1 Data(H)'!$A$1:$A$288,'Copy of PY1 Data(H)'!$A$1:$CZ$288))</f>
        <v>0</v>
      </c>
      <c r="J37" s="180" cm="1">
        <f t="array" ref="J37">_xlfn.XLOOKUP(J$1,'Copy of PY1 Data(H)'!$A$1:$CZ$1,_xlfn.XLOOKUP($A37,'Copy of PY1 Data(H)'!$A$1:$A$288,'Copy of PY1 Data(H)'!$A$1:$CZ$288))</f>
        <v>-46126</v>
      </c>
      <c r="K37" s="180" cm="1">
        <f t="array" ref="K37">_xlfn.XLOOKUP(K$1,'Copy of PY1 Data(H)'!$A$1:$CZ$1,_xlfn.XLOOKUP($A37,'Copy of PY1 Data(H)'!$A$1:$A$288,'Copy of PY1 Data(H)'!$A$1:$CZ$288))</f>
        <v>0</v>
      </c>
      <c r="L37" s="180" cm="1">
        <f t="array" ref="L37">_xlfn.XLOOKUP(L$1,'Copy of PY1 Data(H)'!$A$1:$CZ$1,_xlfn.XLOOKUP($A37,'Copy of PY1 Data(H)'!$A$1:$A$288,'Copy of PY1 Data(H)'!$A$1:$CZ$288))</f>
        <v>0</v>
      </c>
      <c r="M37" s="180" cm="1">
        <f t="array" ref="M37">_xlfn.XLOOKUP(M$1,'Copy of PY1 Data(H)'!$A$1:$CZ$1,_xlfn.XLOOKUP($A37,'Copy of PY1 Data(H)'!$A$1:$A$288,'Copy of PY1 Data(H)'!$A$1:$CZ$288))</f>
        <v>0</v>
      </c>
      <c r="N37" s="180" cm="1">
        <f t="array" ref="N37">_xlfn.XLOOKUP(N$1,'Copy of PY1 Data(H)'!$A$1:$CZ$1,_xlfn.XLOOKUP($A37,'Copy of PY1 Data(H)'!$A$1:$A$288,'Copy of PY1 Data(H)'!$A$1:$CZ$288))</f>
        <v>0</v>
      </c>
      <c r="O37" s="180" cm="1">
        <f t="array" ref="O37">_xlfn.XLOOKUP(O$1,'Copy of PY1 Data(H)'!$A$1:$CZ$1,_xlfn.XLOOKUP($A37,'Copy of PY1 Data(H)'!$A$1:$A$288,'Copy of PY1 Data(H)'!$A$1:$CZ$288))</f>
        <v>66844</v>
      </c>
      <c r="P37" s="180" cm="1">
        <f t="array" ref="P37">_xlfn.XLOOKUP(P$1,'Copy of PY1 Data(H)'!$A$1:$CZ$1,_xlfn.XLOOKUP($A37,'Copy of PY1 Data(H)'!$A$1:$A$288,'Copy of PY1 Data(H)'!$A$1:$CZ$288))</f>
        <v>0</v>
      </c>
      <c r="Q37" s="180" cm="1">
        <f t="array" ref="Q37">_xlfn.XLOOKUP(Q$1,'Copy of PY1 Data(H)'!$A$1:$CZ$1,_xlfn.XLOOKUP($A37,'Copy of PY1 Data(H)'!$A$1:$A$288,'Copy of PY1 Data(H)'!$A$1:$CZ$288))</f>
        <v>0</v>
      </c>
      <c r="R37" s="180" cm="1">
        <f t="array" ref="R37">_xlfn.XLOOKUP(R$1,'Copy of PY1 Data(H)'!$A$1:$CZ$1,_xlfn.XLOOKUP($A37,'Copy of PY1 Data(H)'!$A$1:$A$288,'Copy of PY1 Data(H)'!$A$1:$CZ$288))</f>
        <v>63649</v>
      </c>
      <c r="S37" s="180" cm="1">
        <f t="array" ref="S37">_xlfn.XLOOKUP(S$1,'Copy of PY1 Data(H)'!$A$1:$CZ$1,_xlfn.XLOOKUP($A37,'Copy of PY1 Data(H)'!$A$1:$A$288,'Copy of PY1 Data(H)'!$A$1:$CZ$288))</f>
        <v>0</v>
      </c>
      <c r="T37" s="180" cm="1">
        <f t="array" ref="T37">_xlfn.XLOOKUP(T$1,'Copy of PY1 Data(H)'!$A$1:$CZ$1,_xlfn.XLOOKUP($A37,'Copy of PY1 Data(H)'!$A$1:$A$288,'Copy of PY1 Data(H)'!$A$1:$CZ$288))</f>
        <v>430950</v>
      </c>
      <c r="U37" s="180" cm="1">
        <f t="array" ref="U37">_xlfn.XLOOKUP(U$1,'Copy of PY1 Data(H)'!$A$1:$CZ$1,_xlfn.XLOOKUP($A37,'Copy of PY1 Data(H)'!$A$1:$A$288,'Copy of PY1 Data(H)'!$A$1:$CZ$288))</f>
        <v>876113</v>
      </c>
      <c r="V37" s="180" cm="1">
        <f t="array" ref="V37">_xlfn.XLOOKUP(V$1,'Copy of PY1 Data(H)'!$A$1:$CZ$1,_xlfn.XLOOKUP($A37,'Copy of PY1 Data(H)'!$A$1:$A$288,'Copy of PY1 Data(H)'!$A$1:$CZ$288))</f>
        <v>10001503</v>
      </c>
      <c r="W37" s="180" cm="1">
        <f t="array" ref="W37">_xlfn.XLOOKUP(W$1,'Copy of PY1 Data(H)'!$A$1:$CZ$1,_xlfn.XLOOKUP($A37,'Copy of PY1 Data(H)'!$A$1:$A$288,'Copy of PY1 Data(H)'!$A$1:$CZ$288))</f>
        <v>247075</v>
      </c>
      <c r="X37" s="180" cm="1">
        <f t="array" ref="X37">_xlfn.XLOOKUP(X$1,'Copy of PY1 Data(H)'!$A$1:$CZ$1,_xlfn.XLOOKUP($A37,'Copy of PY1 Data(H)'!$A$1:$A$288,'Copy of PY1 Data(H)'!$A$1:$CZ$288))</f>
        <v>0</v>
      </c>
      <c r="Y37" s="180" cm="1">
        <f t="array" ref="Y37">_xlfn.XLOOKUP(Y$1,'Copy of PY1 Data(H)'!$A$1:$CZ$1,_xlfn.XLOOKUP($A37,'Copy of PY1 Data(H)'!$A$1:$A$288,'Copy of PY1 Data(H)'!$A$1:$CZ$288))</f>
        <v>2613135</v>
      </c>
      <c r="Z37" s="180" cm="1">
        <f t="array" ref="Z37">_xlfn.XLOOKUP(Z$1,'Copy of PY1 Data(H)'!$A$1:$CZ$1,_xlfn.XLOOKUP($A37,'Copy of PY1 Data(H)'!$A$1:$A$288,'Copy of PY1 Data(H)'!$A$1:$CZ$288))</f>
        <v>-152782</v>
      </c>
      <c r="AA37" s="180" cm="1">
        <f t="array" ref="AA37">_xlfn.XLOOKUP(AA$1,'Copy of PY1 Data(H)'!$A$1:$CZ$1,_xlfn.XLOOKUP($A37,'Copy of PY1 Data(H)'!$A$1:$A$288,'Copy of PY1 Data(H)'!$A$1:$CZ$288))</f>
        <v>2940758</v>
      </c>
      <c r="AB37" s="180" cm="1">
        <f t="array" ref="AB37">_xlfn.XLOOKUP(AB$1,'Copy of PY1 Data(H)'!$A$1:$CZ$1,_xlfn.XLOOKUP($A37,'Copy of PY1 Data(H)'!$A$1:$A$288,'Copy of PY1 Data(H)'!$A$1:$CZ$288))</f>
        <v>441263</v>
      </c>
      <c r="AC37" s="180" cm="1">
        <f t="array" ref="AC37">_xlfn.XLOOKUP(AC$1,'Copy of PY1 Data(H)'!$A$1:$CZ$1,_xlfn.XLOOKUP($A37,'Copy of PY1 Data(H)'!$A$1:$A$288,'Copy of PY1 Data(H)'!$A$1:$CZ$288))</f>
        <v>109386</v>
      </c>
      <c r="AD37" s="180" cm="1">
        <f t="array" ref="AD37">_xlfn.XLOOKUP(AD$1,'Copy of PY1 Data(H)'!$A$1:$CZ$1,_xlfn.XLOOKUP($A37,'Copy of PY1 Data(H)'!$A$1:$A$288,'Copy of PY1 Data(H)'!$A$1:$CZ$288))</f>
        <v>297828</v>
      </c>
      <c r="AE37" s="180" cm="1">
        <f t="array" ref="AE37">_xlfn.XLOOKUP(AE$1,'Copy of PY1 Data(H)'!$A$1:$CZ$1,_xlfn.XLOOKUP($A37,'Copy of PY1 Data(H)'!$A$1:$A$288,'Copy of PY1 Data(H)'!$A$1:$CZ$288))</f>
        <v>-456066</v>
      </c>
      <c r="AF37" s="180" cm="1">
        <f t="array" ref="AF37">_xlfn.XLOOKUP(AF$1,'Copy of PY1 Data(H)'!$A$1:$CZ$1,_xlfn.XLOOKUP($A37,'Copy of PY1 Data(H)'!$A$1:$A$288,'Copy of PY1 Data(H)'!$A$1:$CZ$288))</f>
        <v>-186871</v>
      </c>
      <c r="AG37" s="180" cm="1">
        <f t="array" ref="AG37">_xlfn.XLOOKUP(AG$1,'Copy of PY1 Data(H)'!$A$1:$CZ$1,_xlfn.XLOOKUP($A37,'Copy of PY1 Data(H)'!$A$1:$A$288,'Copy of PY1 Data(H)'!$A$1:$CZ$288))</f>
        <v>-1218885</v>
      </c>
      <c r="AH37" s="180" cm="1">
        <f t="array" ref="AH37">_xlfn.XLOOKUP(AH$1,'Copy of PY1 Data(H)'!$A$1:$CZ$1,_xlfn.XLOOKUP($A37,'Copy of PY1 Data(H)'!$A$1:$A$288,'Copy of PY1 Data(H)'!$A$1:$CZ$288))</f>
        <v>-3581193</v>
      </c>
      <c r="AI37" s="180" cm="1">
        <f t="array" ref="AI37">_xlfn.XLOOKUP(AI$1,'Copy of PY1 Data(H)'!$A$1:$CZ$1,_xlfn.XLOOKUP($A37,'Copy of PY1 Data(H)'!$A$1:$A$288,'Copy of PY1 Data(H)'!$A$1:$CZ$288))</f>
        <v>6689475</v>
      </c>
      <c r="AJ37" s="180" cm="1">
        <f t="array" ref="AJ37">_xlfn.XLOOKUP(AJ$1,'Copy of PY1 Data(H)'!$A$1:$CZ$1,_xlfn.XLOOKUP($A37,'Copy of PY1 Data(H)'!$A$1:$A$288,'Copy of PY1 Data(H)'!$A$1:$CZ$288))</f>
        <v>-540472</v>
      </c>
      <c r="AK37" s="180" cm="1">
        <f t="array" ref="AK37">_xlfn.XLOOKUP(AK$1,'Copy of PY1 Data(H)'!$A$1:$CZ$1,_xlfn.XLOOKUP($A37,'Copy of PY1 Data(H)'!$A$1:$A$288,'Copy of PY1 Data(H)'!$A$1:$CZ$288))</f>
        <v>0</v>
      </c>
      <c r="AL37" s="180" cm="1">
        <f t="array" ref="AL37">_xlfn.XLOOKUP(AL$1,'Copy of PY1 Data(H)'!$A$1:$CZ$1,_xlfn.XLOOKUP($A37,'Copy of PY1 Data(H)'!$A$1:$A$288,'Copy of PY1 Data(H)'!$A$1:$CZ$288))</f>
        <v>0</v>
      </c>
      <c r="AM37" s="180" cm="1">
        <f t="array" ref="AM37">_xlfn.XLOOKUP(AM$1,'Copy of PY1 Data(H)'!$A$1:$CZ$1,_xlfn.XLOOKUP($A37,'Copy of PY1 Data(H)'!$A$1:$A$288,'Copy of PY1 Data(H)'!$A$1:$CZ$288))</f>
        <v>3038133</v>
      </c>
      <c r="AN37" s="180" cm="1">
        <f t="array" ref="AN37">_xlfn.XLOOKUP(AN$1,'Copy of PY1 Data(H)'!$A$1:$CZ$1,_xlfn.XLOOKUP($A37,'Copy of PY1 Data(H)'!$A$1:$A$288,'Copy of PY1 Data(H)'!$A$1:$CZ$288))</f>
        <v>-64457</v>
      </c>
      <c r="AO37" s="180" cm="1">
        <f t="array" ref="AO37">_xlfn.XLOOKUP(AO$1,'Copy of PY1 Data(H)'!$A$1:$CZ$1,_xlfn.XLOOKUP($A37,'Copy of PY1 Data(H)'!$A$1:$A$288,'Copy of PY1 Data(H)'!$A$1:$CZ$288))</f>
        <v>-61913</v>
      </c>
      <c r="AP37" s="180" cm="1">
        <f t="array" ref="AP37">_xlfn.XLOOKUP(AP$1,'Copy of PY1 Data(H)'!$A$1:$CZ$1,_xlfn.XLOOKUP($A37,'Copy of PY1 Data(H)'!$A$1:$A$288,'Copy of PY1 Data(H)'!$A$1:$CZ$288))</f>
        <v>0</v>
      </c>
      <c r="AQ37" s="180" cm="1">
        <f t="array" ref="AQ37">_xlfn.XLOOKUP(AQ$1,'Copy of PY1 Data(H)'!$A$1:$CZ$1,_xlfn.XLOOKUP($A37,'Copy of PY1 Data(H)'!$A$1:$A$288,'Copy of PY1 Data(H)'!$A$1:$CZ$288))</f>
        <v>0</v>
      </c>
      <c r="AR37" s="180" cm="1">
        <f t="array" ref="AR37">_xlfn.XLOOKUP(AR$1,'Copy of PY1 Data(H)'!$A$1:$CZ$1,_xlfn.XLOOKUP($A37,'Copy of PY1 Data(H)'!$A$1:$A$288,'Copy of PY1 Data(H)'!$A$1:$CZ$288))</f>
        <v>596356</v>
      </c>
      <c r="AS37" s="180" cm="1">
        <f t="array" ref="AS37">_xlfn.XLOOKUP(AS$1,'Copy of PY1 Data(H)'!$A$1:$CZ$1,_xlfn.XLOOKUP($A37,'Copy of PY1 Data(H)'!$A$1:$A$288,'Copy of PY1 Data(H)'!$A$1:$CZ$288))</f>
        <v>0</v>
      </c>
      <c r="AT37" s="180" cm="1">
        <f t="array" ref="AT37">_xlfn.XLOOKUP(AT$1,'Copy of PY1 Data(H)'!$A$1:$CZ$1,_xlfn.XLOOKUP($A37,'Copy of PY1 Data(H)'!$A$1:$A$288,'Copy of PY1 Data(H)'!$A$1:$CZ$288))</f>
        <v>67264</v>
      </c>
      <c r="AU37" s="180" cm="1">
        <f t="array" ref="AU37">_xlfn.XLOOKUP(AU$1,'Copy of PY1 Data(H)'!$A$1:$CZ$1,_xlfn.XLOOKUP($A37,'Copy of PY1 Data(H)'!$A$1:$A$288,'Copy of PY1 Data(H)'!$A$1:$CZ$288))</f>
        <v>0</v>
      </c>
      <c r="AV37" s="180" cm="1">
        <f t="array" ref="AV37">_xlfn.XLOOKUP(AV$1,'Copy of PY1 Data(H)'!$A$1:$CZ$1,_xlfn.XLOOKUP($A37,'Copy of PY1 Data(H)'!$A$1:$A$288,'Copy of PY1 Data(H)'!$A$1:$CZ$288))</f>
        <v>1411217</v>
      </c>
      <c r="AW37" s="180" cm="1">
        <f t="array" ref="AW37">_xlfn.XLOOKUP(AW$1,'Copy of PY1 Data(H)'!$A$1:$CZ$1,_xlfn.XLOOKUP($A37,'Copy of PY1 Data(H)'!$A$1:$A$288,'Copy of PY1 Data(H)'!$A$1:$CZ$288))</f>
        <v>0</v>
      </c>
      <c r="AX37" s="180" cm="1">
        <f t="array" ref="AX37">_xlfn.XLOOKUP(AX$1,'Copy of PY1 Data(H)'!$A$1:$CZ$1,_xlfn.XLOOKUP($A37,'Copy of PY1 Data(H)'!$A$1:$A$288,'Copy of PY1 Data(H)'!$A$1:$CZ$288))</f>
        <v>-108766</v>
      </c>
      <c r="AY37" s="180" cm="1">
        <f t="array" ref="AY37">_xlfn.XLOOKUP(AY$1,'Copy of PY1 Data(H)'!$A$1:$CZ$1,_xlfn.XLOOKUP($A37,'Copy of PY1 Data(H)'!$A$1:$A$288,'Copy of PY1 Data(H)'!$A$1:$CZ$288))</f>
        <v>860494</v>
      </c>
      <c r="AZ37" s="180" cm="1">
        <f t="array" ref="AZ37">_xlfn.XLOOKUP(AZ$1,'Copy of PY1 Data(H)'!$A$1:$CZ$1,_xlfn.XLOOKUP($A37,'Copy of PY1 Data(H)'!$A$1:$A$288,'Copy of PY1 Data(H)'!$A$1:$CZ$288))</f>
        <v>-78500</v>
      </c>
      <c r="BA37" s="180" cm="1">
        <f t="array" ref="BA37">_xlfn.XLOOKUP(BA$1,'Copy of PY1 Data(H)'!$A$1:$CZ$1,_xlfn.XLOOKUP($A37,'Copy of PY1 Data(H)'!$A$1:$A$288,'Copy of PY1 Data(H)'!$A$1:$CZ$288))</f>
        <v>-48860</v>
      </c>
      <c r="BB37" s="180" cm="1">
        <f t="array" ref="BB37">_xlfn.XLOOKUP(BB$1,'Copy of PY1 Data(H)'!$A$1:$CZ$1,_xlfn.XLOOKUP($A37,'Copy of PY1 Data(H)'!$A$1:$A$288,'Copy of PY1 Data(H)'!$A$1:$CZ$288))</f>
        <v>0</v>
      </c>
      <c r="BC37" s="180" cm="1">
        <f t="array" ref="BC37">_xlfn.XLOOKUP(BC$1,'Copy of PY1 Data(H)'!$A$1:$CZ$1,_xlfn.XLOOKUP($A37,'Copy of PY1 Data(H)'!$A$1:$A$288,'Copy of PY1 Data(H)'!$A$1:$CZ$288))</f>
        <v>-50191</v>
      </c>
      <c r="BD37" s="180" cm="1">
        <f t="array" ref="BD37">_xlfn.XLOOKUP(BD$1,'Copy of PY1 Data(H)'!$A$1:$CZ$1,_xlfn.XLOOKUP($A37,'Copy of PY1 Data(H)'!$A$1:$A$288,'Copy of PY1 Data(H)'!$A$1:$CZ$288))</f>
        <v>6222216</v>
      </c>
      <c r="BE37" s="180" cm="1">
        <f t="array" ref="BE37">_xlfn.XLOOKUP(BE$1,'Copy of PY1 Data(H)'!$A$1:$CZ$1,_xlfn.XLOOKUP($A37,'Copy of PY1 Data(H)'!$A$1:$A$288,'Copy of PY1 Data(H)'!$A$1:$CZ$288))</f>
        <v>0</v>
      </c>
      <c r="BF37" s="180" cm="1">
        <f t="array" ref="BF37">_xlfn.XLOOKUP(BF$1,'Copy of PY1 Data(H)'!$A$1:$CZ$1,_xlfn.XLOOKUP($A37,'Copy of PY1 Data(H)'!$A$1:$A$288,'Copy of PY1 Data(H)'!$A$1:$CZ$288))</f>
        <v>89137</v>
      </c>
      <c r="BG37" s="180" cm="1">
        <f t="array" ref="BG37">_xlfn.XLOOKUP(BG$1,'Copy of PY1 Data(H)'!$A$1:$CZ$1,_xlfn.XLOOKUP($A37,'Copy of PY1 Data(H)'!$A$1:$A$288,'Copy of PY1 Data(H)'!$A$1:$CZ$288))</f>
        <v>0</v>
      </c>
      <c r="BH37" s="180" cm="1">
        <f t="array" ref="BH37">_xlfn.XLOOKUP(BH$1,'Copy of PY1 Data(H)'!$A$1:$CZ$1,_xlfn.XLOOKUP($A37,'Copy of PY1 Data(H)'!$A$1:$A$288,'Copy of PY1 Data(H)'!$A$1:$CZ$288))</f>
        <v>0</v>
      </c>
      <c r="BI37" s="180" cm="1">
        <f t="array" ref="BI37">_xlfn.XLOOKUP(BI$1,'Copy of PY1 Data(H)'!$A$1:$CZ$1,_xlfn.XLOOKUP($A37,'Copy of PY1 Data(H)'!$A$1:$A$288,'Copy of PY1 Data(H)'!$A$1:$CZ$288))</f>
        <v>-48610</v>
      </c>
      <c r="BJ37" s="180" cm="1">
        <f t="array" ref="BJ37">_xlfn.XLOOKUP(BJ$1,'Copy of PY1 Data(H)'!$A$1:$CZ$1,_xlfn.XLOOKUP($A37,'Copy of PY1 Data(H)'!$A$1:$A$288,'Copy of PY1 Data(H)'!$A$1:$CZ$288))</f>
        <v>0</v>
      </c>
      <c r="BK37" s="180" cm="1">
        <f t="array" ref="BK37">_xlfn.XLOOKUP(BK$1,'Copy of PY1 Data(H)'!$A$1:$CZ$1,_xlfn.XLOOKUP($A37,'Copy of PY1 Data(H)'!$A$1:$A$288,'Copy of PY1 Data(H)'!$A$1:$CZ$288))</f>
        <v>-182192</v>
      </c>
      <c r="BL37" s="180" cm="1">
        <f t="array" ref="BL37">_xlfn.XLOOKUP(BL$1,'Copy of PY1 Data(H)'!$A$1:$CZ$1,_xlfn.XLOOKUP($A37,'Copy of PY1 Data(H)'!$A$1:$A$288,'Copy of PY1 Data(H)'!$A$1:$CZ$288))</f>
        <v>0</v>
      </c>
      <c r="BM37" s="180" cm="1">
        <f t="array" ref="BM37">_xlfn.XLOOKUP(BM$1,'Copy of PY1 Data(H)'!$A$1:$CZ$1,_xlfn.XLOOKUP($A37,'Copy of PY1 Data(H)'!$A$1:$A$288,'Copy of PY1 Data(H)'!$A$1:$CZ$288))</f>
        <v>820986</v>
      </c>
      <c r="BN37" s="180" cm="1">
        <f t="array" ref="BN37">_xlfn.XLOOKUP(BN$1,'Copy of PY1 Data(H)'!$A$1:$CZ$1,_xlfn.XLOOKUP($A37,'Copy of PY1 Data(H)'!$A$1:$A$288,'Copy of PY1 Data(H)'!$A$1:$CZ$288))</f>
        <v>132108</v>
      </c>
      <c r="BO37" s="180" cm="1">
        <f t="array" ref="BO37">_xlfn.XLOOKUP(BO$1,'Copy of PY1 Data(H)'!$A$1:$CZ$1,_xlfn.XLOOKUP($A37,'Copy of PY1 Data(H)'!$A$1:$A$288,'Copy of PY1 Data(H)'!$A$1:$CZ$288))</f>
        <v>-12960</v>
      </c>
      <c r="BP37" s="180" cm="1">
        <f t="array" ref="BP37">_xlfn.XLOOKUP(BP$1,'Copy of PY1 Data(H)'!$A$1:$CZ$1,_xlfn.XLOOKUP($A37,'Copy of PY1 Data(H)'!$A$1:$A$288,'Copy of PY1 Data(H)'!$A$1:$CZ$288))</f>
        <v>47893</v>
      </c>
      <c r="BQ37" s="180" cm="1">
        <f t="array" ref="BQ37">_xlfn.XLOOKUP(BQ$1,'Copy of PY1 Data(H)'!$A$1:$CZ$1,_xlfn.XLOOKUP($A37,'Copy of PY1 Data(H)'!$A$1:$A$288,'Copy of PY1 Data(H)'!$A$1:$CZ$288))</f>
        <v>0</v>
      </c>
      <c r="BR37" s="180" cm="1">
        <f t="array" ref="BR37">_xlfn.XLOOKUP(BR$1,'Copy of PY1 Data(H)'!$A$1:$CZ$1,_xlfn.XLOOKUP($A37,'Copy of PY1 Data(H)'!$A$1:$A$288,'Copy of PY1 Data(H)'!$A$1:$CZ$288))</f>
        <v>309012</v>
      </c>
      <c r="BS37" s="180" cm="1">
        <f t="array" ref="BS37">_xlfn.XLOOKUP(BS$1,'Copy of PY1 Data(H)'!$A$1:$CZ$1,_xlfn.XLOOKUP($A37,'Copy of PY1 Data(H)'!$A$1:$A$288,'Copy of PY1 Data(H)'!$A$1:$CZ$288))</f>
        <v>3106374</v>
      </c>
      <c r="BT37" s="180" cm="1">
        <f t="array" ref="BT37">_xlfn.XLOOKUP(BT$1,'Copy of PY1 Data(H)'!$A$1:$CZ$1,_xlfn.XLOOKUP($A37,'Copy of PY1 Data(H)'!$A$1:$A$288,'Copy of PY1 Data(H)'!$A$1:$CZ$288))</f>
        <v>-174819</v>
      </c>
      <c r="BU37" s="180" cm="1">
        <f t="array" ref="BU37">_xlfn.XLOOKUP(BU$1,'Copy of PY1 Data(H)'!$A$1:$CZ$1,_xlfn.XLOOKUP($A37,'Copy of PY1 Data(H)'!$A$1:$A$288,'Copy of PY1 Data(H)'!$A$1:$CZ$288))</f>
        <v>172230</v>
      </c>
      <c r="BV37" s="180" cm="1">
        <f t="array" ref="BV37">_xlfn.XLOOKUP(BV$1,'Copy of PY1 Data(H)'!$A$1:$CZ$1,_xlfn.XLOOKUP($A37,'Copy of PY1 Data(H)'!$A$1:$A$288,'Copy of PY1 Data(H)'!$A$1:$CZ$288))</f>
        <v>0</v>
      </c>
      <c r="BW37" s="180" cm="1">
        <f t="array" ref="BW37">_xlfn.XLOOKUP(BW$1,'Copy of PY1 Data(H)'!$A$1:$CZ$1,_xlfn.XLOOKUP($A37,'Copy of PY1 Data(H)'!$A$1:$A$288,'Copy of PY1 Data(H)'!$A$1:$CZ$288))</f>
        <v>0</v>
      </c>
      <c r="BX37" s="180" cm="1">
        <f t="array" ref="BX37">_xlfn.XLOOKUP(BX$1,'Copy of PY1 Data(H)'!$A$1:$CZ$1,_xlfn.XLOOKUP($A37,'Copy of PY1 Data(H)'!$A$1:$A$288,'Copy of PY1 Data(H)'!$A$1:$CZ$288))</f>
        <v>50443</v>
      </c>
      <c r="BY37" s="180" cm="1">
        <f t="array" ref="BY37">_xlfn.XLOOKUP(BY$1,'Copy of PY1 Data(H)'!$A$1:$CZ$1,_xlfn.XLOOKUP($A37,'Copy of PY1 Data(H)'!$A$1:$A$288,'Copy of PY1 Data(H)'!$A$1:$CZ$288))</f>
        <v>-19003</v>
      </c>
      <c r="BZ37" s="180" cm="1">
        <f t="array" ref="BZ37">_xlfn.XLOOKUP(BZ$1,'Copy of PY1 Data(H)'!$A$1:$CZ$1,_xlfn.XLOOKUP($A37,'Copy of PY1 Data(H)'!$A$1:$A$288,'Copy of PY1 Data(H)'!$A$1:$CZ$288))</f>
        <v>100842</v>
      </c>
      <c r="CA37" s="180" cm="1">
        <f t="array" ref="CA37">_xlfn.XLOOKUP(CA$1,'Copy of PY1 Data(H)'!$A$1:$CZ$1,_xlfn.XLOOKUP($A37,'Copy of PY1 Data(H)'!$A$1:$A$288,'Copy of PY1 Data(H)'!$A$1:$CZ$288))</f>
        <v>-131854</v>
      </c>
      <c r="CB37" s="180" cm="1">
        <f t="array" ref="CB37">_xlfn.XLOOKUP(CB$1,'Copy of PY1 Data(H)'!$A$1:$CZ$1,_xlfn.XLOOKUP($A37,'Copy of PY1 Data(H)'!$A$1:$A$288,'Copy of PY1 Data(H)'!$A$1:$CZ$288))</f>
        <v>-2929</v>
      </c>
      <c r="CC37" s="180" cm="1">
        <f t="array" ref="CC37">_xlfn.XLOOKUP(CC$1,'Copy of PY1 Data(H)'!$A$1:$CZ$1,_xlfn.XLOOKUP($A37,'Copy of PY1 Data(H)'!$A$1:$A$288,'Copy of PY1 Data(H)'!$A$1:$CZ$288))</f>
        <v>0</v>
      </c>
      <c r="CD37" s="180" cm="1">
        <f t="array" ref="CD37">_xlfn.XLOOKUP(CD$1,'Copy of PY1 Data(H)'!$A$1:$CZ$1,_xlfn.XLOOKUP($A37,'Copy of PY1 Data(H)'!$A$1:$A$288,'Copy of PY1 Data(H)'!$A$1:$CZ$288))</f>
        <v>-9868</v>
      </c>
    </row>
    <row r="38" spans="1:82" x14ac:dyDescent="0.3">
      <c r="A38" s="180">
        <v>591</v>
      </c>
      <c r="C38" s="180"/>
      <c r="D38" s="180" cm="1">
        <f t="array" ref="D38">_xlfn.XLOOKUP(D$1,'Copy of PY1 Data(H)'!$A$1:$CZ$1,_xlfn.XLOOKUP($A38,'Copy of PY1 Data(H)'!$A$1:$A$288,'Copy of PY1 Data(H)'!$A$1:$CZ$288))</f>
        <v>0</v>
      </c>
      <c r="E38" s="180" cm="1">
        <f t="array" ref="E38">_xlfn.XLOOKUP(E$1,'Copy of PY1 Data(H)'!$A$1:$CZ$1,_xlfn.XLOOKUP($A38,'Copy of PY1 Data(H)'!$A$1:$A$288,'Copy of PY1 Data(H)'!$A$1:$CZ$288))</f>
        <v>0</v>
      </c>
      <c r="F38" s="180" cm="1">
        <f t="array" ref="F38">_xlfn.XLOOKUP(F$1,'Copy of PY1 Data(H)'!$A$1:$CZ$1,_xlfn.XLOOKUP($A38,'Copy of PY1 Data(H)'!$A$1:$A$288,'Copy of PY1 Data(H)'!$A$1:$CZ$288))</f>
        <v>0</v>
      </c>
      <c r="G38" s="180" cm="1">
        <f t="array" ref="G38">_xlfn.XLOOKUP(G$1,'Copy of PY1 Data(H)'!$A$1:$CZ$1,_xlfn.XLOOKUP($A38,'Copy of PY1 Data(H)'!$A$1:$A$288,'Copy of PY1 Data(H)'!$A$1:$CZ$288))</f>
        <v>0</v>
      </c>
      <c r="H38" s="180" cm="1">
        <f t="array" ref="H38">_xlfn.XLOOKUP(H$1,'Copy of PY1 Data(H)'!$A$1:$CZ$1,_xlfn.XLOOKUP($A38,'Copy of PY1 Data(H)'!$A$1:$A$288,'Copy of PY1 Data(H)'!$A$1:$CZ$288))</f>
        <v>0</v>
      </c>
      <c r="I38" s="180" cm="1">
        <f t="array" ref="I38">_xlfn.XLOOKUP(I$1,'Copy of PY1 Data(H)'!$A$1:$CZ$1,_xlfn.XLOOKUP($A38,'Copy of PY1 Data(H)'!$A$1:$A$288,'Copy of PY1 Data(H)'!$A$1:$CZ$288))</f>
        <v>0</v>
      </c>
      <c r="J38" s="180" cm="1">
        <f t="array" ref="J38">_xlfn.XLOOKUP(J$1,'Copy of PY1 Data(H)'!$A$1:$CZ$1,_xlfn.XLOOKUP($A38,'Copy of PY1 Data(H)'!$A$1:$A$288,'Copy of PY1 Data(H)'!$A$1:$CZ$288))</f>
        <v>177850</v>
      </c>
      <c r="K38" s="180" cm="1">
        <f t="array" ref="K38">_xlfn.XLOOKUP(K$1,'Copy of PY1 Data(H)'!$A$1:$CZ$1,_xlfn.XLOOKUP($A38,'Copy of PY1 Data(H)'!$A$1:$A$288,'Copy of PY1 Data(H)'!$A$1:$CZ$288))</f>
        <v>0</v>
      </c>
      <c r="L38" s="180" cm="1">
        <f t="array" ref="L38">_xlfn.XLOOKUP(L$1,'Copy of PY1 Data(H)'!$A$1:$CZ$1,_xlfn.XLOOKUP($A38,'Copy of PY1 Data(H)'!$A$1:$A$288,'Copy of PY1 Data(H)'!$A$1:$CZ$288))</f>
        <v>0</v>
      </c>
      <c r="M38" s="180" cm="1">
        <f t="array" ref="M38">_xlfn.XLOOKUP(M$1,'Copy of PY1 Data(H)'!$A$1:$CZ$1,_xlfn.XLOOKUP($A38,'Copy of PY1 Data(H)'!$A$1:$A$288,'Copy of PY1 Data(H)'!$A$1:$CZ$288))</f>
        <v>0</v>
      </c>
      <c r="N38" s="180" cm="1">
        <f t="array" ref="N38">_xlfn.XLOOKUP(N$1,'Copy of PY1 Data(H)'!$A$1:$CZ$1,_xlfn.XLOOKUP($A38,'Copy of PY1 Data(H)'!$A$1:$A$288,'Copy of PY1 Data(H)'!$A$1:$CZ$288))</f>
        <v>0</v>
      </c>
      <c r="O38" s="180" cm="1">
        <f t="array" ref="O38">_xlfn.XLOOKUP(O$1,'Copy of PY1 Data(H)'!$A$1:$CZ$1,_xlfn.XLOOKUP($A38,'Copy of PY1 Data(H)'!$A$1:$A$288,'Copy of PY1 Data(H)'!$A$1:$CZ$288))</f>
        <v>6119986</v>
      </c>
      <c r="P38" s="180" cm="1">
        <f t="array" ref="P38">_xlfn.XLOOKUP(P$1,'Copy of PY1 Data(H)'!$A$1:$CZ$1,_xlfn.XLOOKUP($A38,'Copy of PY1 Data(H)'!$A$1:$A$288,'Copy of PY1 Data(H)'!$A$1:$CZ$288))</f>
        <v>0</v>
      </c>
      <c r="Q38" s="180" cm="1">
        <f t="array" ref="Q38">_xlfn.XLOOKUP(Q$1,'Copy of PY1 Data(H)'!$A$1:$CZ$1,_xlfn.XLOOKUP($A38,'Copy of PY1 Data(H)'!$A$1:$A$288,'Copy of PY1 Data(H)'!$A$1:$CZ$288))</f>
        <v>0</v>
      </c>
      <c r="R38" s="180" cm="1">
        <f t="array" ref="R38">_xlfn.XLOOKUP(R$1,'Copy of PY1 Data(H)'!$A$1:$CZ$1,_xlfn.XLOOKUP($A38,'Copy of PY1 Data(H)'!$A$1:$A$288,'Copy of PY1 Data(H)'!$A$1:$CZ$288))</f>
        <v>276722</v>
      </c>
      <c r="S38" s="180" cm="1">
        <f t="array" ref="S38">_xlfn.XLOOKUP(S$1,'Copy of PY1 Data(H)'!$A$1:$CZ$1,_xlfn.XLOOKUP($A38,'Copy of PY1 Data(H)'!$A$1:$A$288,'Copy of PY1 Data(H)'!$A$1:$CZ$288))</f>
        <v>0</v>
      </c>
      <c r="T38" s="180" cm="1">
        <f t="array" ref="T38">_xlfn.XLOOKUP(T$1,'Copy of PY1 Data(H)'!$A$1:$CZ$1,_xlfn.XLOOKUP($A38,'Copy of PY1 Data(H)'!$A$1:$A$288,'Copy of PY1 Data(H)'!$A$1:$CZ$288))</f>
        <v>32146175</v>
      </c>
      <c r="U38" s="180" cm="1">
        <f t="array" ref="U38">_xlfn.XLOOKUP(U$1,'Copy of PY1 Data(H)'!$A$1:$CZ$1,_xlfn.XLOOKUP($A38,'Copy of PY1 Data(H)'!$A$1:$A$288,'Copy of PY1 Data(H)'!$A$1:$CZ$288))</f>
        <v>9129109</v>
      </c>
      <c r="V38" s="180" cm="1">
        <f t="array" ref="V38">_xlfn.XLOOKUP(V$1,'Copy of PY1 Data(H)'!$A$1:$CZ$1,_xlfn.XLOOKUP($A38,'Copy of PY1 Data(H)'!$A$1:$A$288,'Copy of PY1 Data(H)'!$A$1:$CZ$288))</f>
        <v>43114283</v>
      </c>
      <c r="W38" s="180" cm="1">
        <f t="array" ref="W38">_xlfn.XLOOKUP(W$1,'Copy of PY1 Data(H)'!$A$1:$CZ$1,_xlfn.XLOOKUP($A38,'Copy of PY1 Data(H)'!$A$1:$A$288,'Copy of PY1 Data(H)'!$A$1:$CZ$288))</f>
        <v>245960</v>
      </c>
      <c r="X38" s="180" cm="1">
        <f t="array" ref="X38">_xlfn.XLOOKUP(X$1,'Copy of PY1 Data(H)'!$A$1:$CZ$1,_xlfn.XLOOKUP($A38,'Copy of PY1 Data(H)'!$A$1:$A$288,'Copy of PY1 Data(H)'!$A$1:$CZ$288))</f>
        <v>0</v>
      </c>
      <c r="Y38" s="180" cm="1">
        <f t="array" ref="Y38">_xlfn.XLOOKUP(Y$1,'Copy of PY1 Data(H)'!$A$1:$CZ$1,_xlfn.XLOOKUP($A38,'Copy of PY1 Data(H)'!$A$1:$A$288,'Copy of PY1 Data(H)'!$A$1:$CZ$288))</f>
        <v>5840925</v>
      </c>
      <c r="Z38" s="180" cm="1">
        <f t="array" ref="Z38">_xlfn.XLOOKUP(Z$1,'Copy of PY1 Data(H)'!$A$1:$CZ$1,_xlfn.XLOOKUP($A38,'Copy of PY1 Data(H)'!$A$1:$A$288,'Copy of PY1 Data(H)'!$A$1:$CZ$288))</f>
        <v>1514702</v>
      </c>
      <c r="AA38" s="180" cm="1">
        <f t="array" ref="AA38">_xlfn.XLOOKUP(AA$1,'Copy of PY1 Data(H)'!$A$1:$CZ$1,_xlfn.XLOOKUP($A38,'Copy of PY1 Data(H)'!$A$1:$A$288,'Copy of PY1 Data(H)'!$A$1:$CZ$288))</f>
        <v>7859669</v>
      </c>
      <c r="AB38" s="180" cm="1">
        <f t="array" ref="AB38">_xlfn.XLOOKUP(AB$1,'Copy of PY1 Data(H)'!$A$1:$CZ$1,_xlfn.XLOOKUP($A38,'Copy of PY1 Data(H)'!$A$1:$A$288,'Copy of PY1 Data(H)'!$A$1:$CZ$288))</f>
        <v>4247507</v>
      </c>
      <c r="AC38" s="180" cm="1">
        <f t="array" ref="AC38">_xlfn.XLOOKUP(AC$1,'Copy of PY1 Data(H)'!$A$1:$CZ$1,_xlfn.XLOOKUP($A38,'Copy of PY1 Data(H)'!$A$1:$A$288,'Copy of PY1 Data(H)'!$A$1:$CZ$288))</f>
        <v>1169711</v>
      </c>
      <c r="AD38" s="180" cm="1">
        <f t="array" ref="AD38">_xlfn.XLOOKUP(AD$1,'Copy of PY1 Data(H)'!$A$1:$CZ$1,_xlfn.XLOOKUP($A38,'Copy of PY1 Data(H)'!$A$1:$A$288,'Copy of PY1 Data(H)'!$A$1:$CZ$288))</f>
        <v>1435163</v>
      </c>
      <c r="AE38" s="180" cm="1">
        <f t="array" ref="AE38">_xlfn.XLOOKUP(AE$1,'Copy of PY1 Data(H)'!$A$1:$CZ$1,_xlfn.XLOOKUP($A38,'Copy of PY1 Data(H)'!$A$1:$A$288,'Copy of PY1 Data(H)'!$A$1:$CZ$288))</f>
        <v>3310765</v>
      </c>
      <c r="AF38" s="180" cm="1">
        <f t="array" ref="AF38">_xlfn.XLOOKUP(AF$1,'Copy of PY1 Data(H)'!$A$1:$CZ$1,_xlfn.XLOOKUP($A38,'Copy of PY1 Data(H)'!$A$1:$A$288,'Copy of PY1 Data(H)'!$A$1:$CZ$288))</f>
        <v>3950579</v>
      </c>
      <c r="AG38" s="180" cm="1">
        <f t="array" ref="AG38">_xlfn.XLOOKUP(AG$1,'Copy of PY1 Data(H)'!$A$1:$CZ$1,_xlfn.XLOOKUP($A38,'Copy of PY1 Data(H)'!$A$1:$A$288,'Copy of PY1 Data(H)'!$A$1:$CZ$288))</f>
        <v>4793883</v>
      </c>
      <c r="AH38" s="180" cm="1">
        <f t="array" ref="AH38">_xlfn.XLOOKUP(AH$1,'Copy of PY1 Data(H)'!$A$1:$CZ$1,_xlfn.XLOOKUP($A38,'Copy of PY1 Data(H)'!$A$1:$A$288,'Copy of PY1 Data(H)'!$A$1:$CZ$288))</f>
        <v>177069</v>
      </c>
      <c r="AI38" s="180" cm="1">
        <f t="array" ref="AI38">_xlfn.XLOOKUP(AI$1,'Copy of PY1 Data(H)'!$A$1:$CZ$1,_xlfn.XLOOKUP($A38,'Copy of PY1 Data(H)'!$A$1:$A$288,'Copy of PY1 Data(H)'!$A$1:$CZ$288))</f>
        <v>71702948</v>
      </c>
      <c r="AJ38" s="180" cm="1">
        <f t="array" ref="AJ38">_xlfn.XLOOKUP(AJ$1,'Copy of PY1 Data(H)'!$A$1:$CZ$1,_xlfn.XLOOKUP($A38,'Copy of PY1 Data(H)'!$A$1:$A$288,'Copy of PY1 Data(H)'!$A$1:$CZ$288))</f>
        <v>290429</v>
      </c>
      <c r="AK38" s="180" cm="1">
        <f t="array" ref="AK38">_xlfn.XLOOKUP(AK$1,'Copy of PY1 Data(H)'!$A$1:$CZ$1,_xlfn.XLOOKUP($A38,'Copy of PY1 Data(H)'!$A$1:$A$288,'Copy of PY1 Data(H)'!$A$1:$CZ$288))</f>
        <v>0</v>
      </c>
      <c r="AL38" s="180" cm="1">
        <f t="array" ref="AL38">_xlfn.XLOOKUP(AL$1,'Copy of PY1 Data(H)'!$A$1:$CZ$1,_xlfn.XLOOKUP($A38,'Copy of PY1 Data(H)'!$A$1:$A$288,'Copy of PY1 Data(H)'!$A$1:$CZ$288))</f>
        <v>0</v>
      </c>
      <c r="AM38" s="180" cm="1">
        <f t="array" ref="AM38">_xlfn.XLOOKUP(AM$1,'Copy of PY1 Data(H)'!$A$1:$CZ$1,_xlfn.XLOOKUP($A38,'Copy of PY1 Data(H)'!$A$1:$A$288,'Copy of PY1 Data(H)'!$A$1:$CZ$288))</f>
        <v>24638328</v>
      </c>
      <c r="AN38" s="180" cm="1">
        <f t="array" ref="AN38">_xlfn.XLOOKUP(AN$1,'Copy of PY1 Data(H)'!$A$1:$CZ$1,_xlfn.XLOOKUP($A38,'Copy of PY1 Data(H)'!$A$1:$A$288,'Copy of PY1 Data(H)'!$A$1:$CZ$288))</f>
        <v>439977</v>
      </c>
      <c r="AO38" s="180" cm="1">
        <f t="array" ref="AO38">_xlfn.XLOOKUP(AO$1,'Copy of PY1 Data(H)'!$A$1:$CZ$1,_xlfn.XLOOKUP($A38,'Copy of PY1 Data(H)'!$A$1:$A$288,'Copy of PY1 Data(H)'!$A$1:$CZ$288))</f>
        <v>839648</v>
      </c>
      <c r="AP38" s="180" cm="1">
        <f t="array" ref="AP38">_xlfn.XLOOKUP(AP$1,'Copy of PY1 Data(H)'!$A$1:$CZ$1,_xlfn.XLOOKUP($A38,'Copy of PY1 Data(H)'!$A$1:$A$288,'Copy of PY1 Data(H)'!$A$1:$CZ$288))</f>
        <v>0</v>
      </c>
      <c r="AQ38" s="180" cm="1">
        <f t="array" ref="AQ38">_xlfn.XLOOKUP(AQ$1,'Copy of PY1 Data(H)'!$A$1:$CZ$1,_xlfn.XLOOKUP($A38,'Copy of PY1 Data(H)'!$A$1:$A$288,'Copy of PY1 Data(H)'!$A$1:$CZ$288))</f>
        <v>0</v>
      </c>
      <c r="AR38" s="180" cm="1">
        <f t="array" ref="AR38">_xlfn.XLOOKUP(AR$1,'Copy of PY1 Data(H)'!$A$1:$CZ$1,_xlfn.XLOOKUP($A38,'Copy of PY1 Data(H)'!$A$1:$A$288,'Copy of PY1 Data(H)'!$A$1:$CZ$288))</f>
        <v>2646232</v>
      </c>
      <c r="AS38" s="180" cm="1">
        <f t="array" ref="AS38">_xlfn.XLOOKUP(AS$1,'Copy of PY1 Data(H)'!$A$1:$CZ$1,_xlfn.XLOOKUP($A38,'Copy of PY1 Data(H)'!$A$1:$A$288,'Copy of PY1 Data(H)'!$A$1:$CZ$288))</f>
        <v>0</v>
      </c>
      <c r="AT38" s="180" cm="1">
        <f t="array" ref="AT38">_xlfn.XLOOKUP(AT$1,'Copy of PY1 Data(H)'!$A$1:$CZ$1,_xlfn.XLOOKUP($A38,'Copy of PY1 Data(H)'!$A$1:$A$288,'Copy of PY1 Data(H)'!$A$1:$CZ$288))</f>
        <v>1768727</v>
      </c>
      <c r="AU38" s="180" cm="1">
        <f t="array" ref="AU38">_xlfn.XLOOKUP(AU$1,'Copy of PY1 Data(H)'!$A$1:$CZ$1,_xlfn.XLOOKUP($A38,'Copy of PY1 Data(H)'!$A$1:$A$288,'Copy of PY1 Data(H)'!$A$1:$CZ$288))</f>
        <v>0</v>
      </c>
      <c r="AV38" s="180" cm="1">
        <f t="array" ref="AV38">_xlfn.XLOOKUP(AV$1,'Copy of PY1 Data(H)'!$A$1:$CZ$1,_xlfn.XLOOKUP($A38,'Copy of PY1 Data(H)'!$A$1:$A$288,'Copy of PY1 Data(H)'!$A$1:$CZ$288))</f>
        <v>18944700</v>
      </c>
      <c r="AW38" s="180" cm="1">
        <f t="array" ref="AW38">_xlfn.XLOOKUP(AW$1,'Copy of PY1 Data(H)'!$A$1:$CZ$1,_xlfn.XLOOKUP($A38,'Copy of PY1 Data(H)'!$A$1:$A$288,'Copy of PY1 Data(H)'!$A$1:$CZ$288))</f>
        <v>0</v>
      </c>
      <c r="AX38" s="180" cm="1">
        <f t="array" ref="AX38">_xlfn.XLOOKUP(AX$1,'Copy of PY1 Data(H)'!$A$1:$CZ$1,_xlfn.XLOOKUP($A38,'Copy of PY1 Data(H)'!$A$1:$A$288,'Copy of PY1 Data(H)'!$A$1:$CZ$288))</f>
        <v>1235568</v>
      </c>
      <c r="AY38" s="180" cm="1">
        <f t="array" ref="AY38">_xlfn.XLOOKUP(AY$1,'Copy of PY1 Data(H)'!$A$1:$CZ$1,_xlfn.XLOOKUP($A38,'Copy of PY1 Data(H)'!$A$1:$A$288,'Copy of PY1 Data(H)'!$A$1:$CZ$288))</f>
        <v>2872359</v>
      </c>
      <c r="AZ38" s="180" cm="1">
        <f t="array" ref="AZ38">_xlfn.XLOOKUP(AZ$1,'Copy of PY1 Data(H)'!$A$1:$CZ$1,_xlfn.XLOOKUP($A38,'Copy of PY1 Data(H)'!$A$1:$A$288,'Copy of PY1 Data(H)'!$A$1:$CZ$288))</f>
        <v>618251</v>
      </c>
      <c r="BA38" s="180" cm="1">
        <f t="array" ref="BA38">_xlfn.XLOOKUP(BA$1,'Copy of PY1 Data(H)'!$A$1:$CZ$1,_xlfn.XLOOKUP($A38,'Copy of PY1 Data(H)'!$A$1:$A$288,'Copy of PY1 Data(H)'!$A$1:$CZ$288))</f>
        <v>371495</v>
      </c>
      <c r="BB38" s="180" cm="1">
        <f t="array" ref="BB38">_xlfn.XLOOKUP(BB$1,'Copy of PY1 Data(H)'!$A$1:$CZ$1,_xlfn.XLOOKUP($A38,'Copy of PY1 Data(H)'!$A$1:$A$288,'Copy of PY1 Data(H)'!$A$1:$CZ$288))</f>
        <v>0</v>
      </c>
      <c r="BC38" s="180" cm="1">
        <f t="array" ref="BC38">_xlfn.XLOOKUP(BC$1,'Copy of PY1 Data(H)'!$A$1:$CZ$1,_xlfn.XLOOKUP($A38,'Copy of PY1 Data(H)'!$A$1:$A$288,'Copy of PY1 Data(H)'!$A$1:$CZ$288))</f>
        <v>150769</v>
      </c>
      <c r="BD38" s="180" cm="1">
        <f t="array" ref="BD38">_xlfn.XLOOKUP(BD$1,'Copy of PY1 Data(H)'!$A$1:$CZ$1,_xlfn.XLOOKUP($A38,'Copy of PY1 Data(H)'!$A$1:$A$288,'Copy of PY1 Data(H)'!$A$1:$CZ$288))</f>
        <v>4993746</v>
      </c>
      <c r="BE38" s="180" cm="1">
        <f t="array" ref="BE38">_xlfn.XLOOKUP(BE$1,'Copy of PY1 Data(H)'!$A$1:$CZ$1,_xlfn.XLOOKUP($A38,'Copy of PY1 Data(H)'!$A$1:$A$288,'Copy of PY1 Data(H)'!$A$1:$CZ$288))</f>
        <v>0</v>
      </c>
      <c r="BF38" s="180" cm="1">
        <f t="array" ref="BF38">_xlfn.XLOOKUP(BF$1,'Copy of PY1 Data(H)'!$A$1:$CZ$1,_xlfn.XLOOKUP($A38,'Copy of PY1 Data(H)'!$A$1:$A$288,'Copy of PY1 Data(H)'!$A$1:$CZ$288))</f>
        <v>262997</v>
      </c>
      <c r="BG38" s="180" cm="1">
        <f t="array" ref="BG38">_xlfn.XLOOKUP(BG$1,'Copy of PY1 Data(H)'!$A$1:$CZ$1,_xlfn.XLOOKUP($A38,'Copy of PY1 Data(H)'!$A$1:$A$288,'Copy of PY1 Data(H)'!$A$1:$CZ$288))</f>
        <v>0</v>
      </c>
      <c r="BH38" s="180" cm="1">
        <f t="array" ref="BH38">_xlfn.XLOOKUP(BH$1,'Copy of PY1 Data(H)'!$A$1:$CZ$1,_xlfn.XLOOKUP($A38,'Copy of PY1 Data(H)'!$A$1:$A$288,'Copy of PY1 Data(H)'!$A$1:$CZ$288))</f>
        <v>0</v>
      </c>
      <c r="BI38" s="180" cm="1">
        <f t="array" ref="BI38">_xlfn.XLOOKUP(BI$1,'Copy of PY1 Data(H)'!$A$1:$CZ$1,_xlfn.XLOOKUP($A38,'Copy of PY1 Data(H)'!$A$1:$A$288,'Copy of PY1 Data(H)'!$A$1:$CZ$288))</f>
        <v>220229</v>
      </c>
      <c r="BJ38" s="180" cm="1">
        <f t="array" ref="BJ38">_xlfn.XLOOKUP(BJ$1,'Copy of PY1 Data(H)'!$A$1:$CZ$1,_xlfn.XLOOKUP($A38,'Copy of PY1 Data(H)'!$A$1:$A$288,'Copy of PY1 Data(H)'!$A$1:$CZ$288))</f>
        <v>0</v>
      </c>
      <c r="BK38" s="180" cm="1">
        <f t="array" ref="BK38">_xlfn.XLOOKUP(BK$1,'Copy of PY1 Data(H)'!$A$1:$CZ$1,_xlfn.XLOOKUP($A38,'Copy of PY1 Data(H)'!$A$1:$A$288,'Copy of PY1 Data(H)'!$A$1:$CZ$288))</f>
        <v>3005840</v>
      </c>
      <c r="BL38" s="180" cm="1">
        <f t="array" ref="BL38">_xlfn.XLOOKUP(BL$1,'Copy of PY1 Data(H)'!$A$1:$CZ$1,_xlfn.XLOOKUP($A38,'Copy of PY1 Data(H)'!$A$1:$A$288,'Copy of PY1 Data(H)'!$A$1:$CZ$288))</f>
        <v>0</v>
      </c>
      <c r="BM38" s="180" cm="1">
        <f t="array" ref="BM38">_xlfn.XLOOKUP(BM$1,'Copy of PY1 Data(H)'!$A$1:$CZ$1,_xlfn.XLOOKUP($A38,'Copy of PY1 Data(H)'!$A$1:$A$288,'Copy of PY1 Data(H)'!$A$1:$CZ$288))</f>
        <v>1167262</v>
      </c>
      <c r="BN38" s="180" cm="1">
        <f t="array" ref="BN38">_xlfn.XLOOKUP(BN$1,'Copy of PY1 Data(H)'!$A$1:$CZ$1,_xlfn.XLOOKUP($A38,'Copy of PY1 Data(H)'!$A$1:$A$288,'Copy of PY1 Data(H)'!$A$1:$CZ$288))</f>
        <v>807713</v>
      </c>
      <c r="BO38" s="180" cm="1">
        <f t="array" ref="BO38">_xlfn.XLOOKUP(BO$1,'Copy of PY1 Data(H)'!$A$1:$CZ$1,_xlfn.XLOOKUP($A38,'Copy of PY1 Data(H)'!$A$1:$A$288,'Copy of PY1 Data(H)'!$A$1:$CZ$288))</f>
        <v>964708</v>
      </c>
      <c r="BP38" s="180" cm="1">
        <f t="array" ref="BP38">_xlfn.XLOOKUP(BP$1,'Copy of PY1 Data(H)'!$A$1:$CZ$1,_xlfn.XLOOKUP($A38,'Copy of PY1 Data(H)'!$A$1:$A$288,'Copy of PY1 Data(H)'!$A$1:$CZ$288))</f>
        <v>388107</v>
      </c>
      <c r="BQ38" s="180" cm="1">
        <f t="array" ref="BQ38">_xlfn.XLOOKUP(BQ$1,'Copy of PY1 Data(H)'!$A$1:$CZ$1,_xlfn.XLOOKUP($A38,'Copy of PY1 Data(H)'!$A$1:$A$288,'Copy of PY1 Data(H)'!$A$1:$CZ$288))</f>
        <v>0</v>
      </c>
      <c r="BR38" s="180" cm="1">
        <f t="array" ref="BR38">_xlfn.XLOOKUP(BR$1,'Copy of PY1 Data(H)'!$A$1:$CZ$1,_xlfn.XLOOKUP($A38,'Copy of PY1 Data(H)'!$A$1:$A$288,'Copy of PY1 Data(H)'!$A$1:$CZ$288))</f>
        <v>3072521</v>
      </c>
      <c r="BS38" s="180" cm="1">
        <f t="array" ref="BS38">_xlfn.XLOOKUP(BS$1,'Copy of PY1 Data(H)'!$A$1:$CZ$1,_xlfn.XLOOKUP($A38,'Copy of PY1 Data(H)'!$A$1:$A$288,'Copy of PY1 Data(H)'!$A$1:$CZ$288))</f>
        <v>12689391</v>
      </c>
      <c r="BT38" s="180" cm="1">
        <f t="array" ref="BT38">_xlfn.XLOOKUP(BT$1,'Copy of PY1 Data(H)'!$A$1:$CZ$1,_xlfn.XLOOKUP($A38,'Copy of PY1 Data(H)'!$A$1:$A$288,'Copy of PY1 Data(H)'!$A$1:$CZ$288))</f>
        <v>775285</v>
      </c>
      <c r="BU38" s="180" cm="1">
        <f t="array" ref="BU38">_xlfn.XLOOKUP(BU$1,'Copy of PY1 Data(H)'!$A$1:$CZ$1,_xlfn.XLOOKUP($A38,'Copy of PY1 Data(H)'!$A$1:$A$288,'Copy of PY1 Data(H)'!$A$1:$CZ$288))</f>
        <v>3909602</v>
      </c>
      <c r="BV38" s="180" cm="1">
        <f t="array" ref="BV38">_xlfn.XLOOKUP(BV$1,'Copy of PY1 Data(H)'!$A$1:$CZ$1,_xlfn.XLOOKUP($A38,'Copy of PY1 Data(H)'!$A$1:$A$288,'Copy of PY1 Data(H)'!$A$1:$CZ$288))</f>
        <v>0</v>
      </c>
      <c r="BW38" s="180" cm="1">
        <f t="array" ref="BW38">_xlfn.XLOOKUP(BW$1,'Copy of PY1 Data(H)'!$A$1:$CZ$1,_xlfn.XLOOKUP($A38,'Copy of PY1 Data(H)'!$A$1:$A$288,'Copy of PY1 Data(H)'!$A$1:$CZ$288))</f>
        <v>0</v>
      </c>
      <c r="BX38" s="180" cm="1">
        <f t="array" ref="BX38">_xlfn.XLOOKUP(BX$1,'Copy of PY1 Data(H)'!$A$1:$CZ$1,_xlfn.XLOOKUP($A38,'Copy of PY1 Data(H)'!$A$1:$A$288,'Copy of PY1 Data(H)'!$A$1:$CZ$288))</f>
        <v>348186</v>
      </c>
      <c r="BY38" s="180" cm="1">
        <f t="array" ref="BY38">_xlfn.XLOOKUP(BY$1,'Copy of PY1 Data(H)'!$A$1:$CZ$1,_xlfn.XLOOKUP($A38,'Copy of PY1 Data(H)'!$A$1:$A$288,'Copy of PY1 Data(H)'!$A$1:$CZ$288))</f>
        <v>32015</v>
      </c>
      <c r="BZ38" s="180" cm="1">
        <f t="array" ref="BZ38">_xlfn.XLOOKUP(BZ$1,'Copy of PY1 Data(H)'!$A$1:$CZ$1,_xlfn.XLOOKUP($A38,'Copy of PY1 Data(H)'!$A$1:$A$288,'Copy of PY1 Data(H)'!$A$1:$CZ$288))</f>
        <v>368104</v>
      </c>
      <c r="CA38" s="180" cm="1">
        <f t="array" ref="CA38">_xlfn.XLOOKUP(CA$1,'Copy of PY1 Data(H)'!$A$1:$CZ$1,_xlfn.XLOOKUP($A38,'Copy of PY1 Data(H)'!$A$1:$A$288,'Copy of PY1 Data(H)'!$A$1:$CZ$288))</f>
        <v>324328</v>
      </c>
      <c r="CB38" s="180" cm="1">
        <f t="array" ref="CB38">_xlfn.XLOOKUP(CB$1,'Copy of PY1 Data(H)'!$A$1:$CZ$1,_xlfn.XLOOKUP($A38,'Copy of PY1 Data(H)'!$A$1:$A$288,'Copy of PY1 Data(H)'!$A$1:$CZ$288))</f>
        <v>756578</v>
      </c>
      <c r="CC38" s="180" cm="1">
        <f t="array" ref="CC38">_xlfn.XLOOKUP(CC$1,'Copy of PY1 Data(H)'!$A$1:$CZ$1,_xlfn.XLOOKUP($A38,'Copy of PY1 Data(H)'!$A$1:$A$288,'Copy of PY1 Data(H)'!$A$1:$CZ$288))</f>
        <v>0</v>
      </c>
      <c r="CD38" s="180" cm="1">
        <f t="array" ref="CD38">_xlfn.XLOOKUP(CD$1,'Copy of PY1 Data(H)'!$A$1:$CZ$1,_xlfn.XLOOKUP($A38,'Copy of PY1 Data(H)'!$A$1:$A$288,'Copy of PY1 Data(H)'!$A$1:$CZ$288))</f>
        <v>67408</v>
      </c>
    </row>
    <row r="39" spans="1:82" s="968" customFormat="1" x14ac:dyDescent="0.3">
      <c r="B39" s="968" t="s">
        <v>2892</v>
      </c>
      <c r="D39" s="968" t="e" cm="1">
        <f t="array" ref="D39">_xlfn.XLOOKUP(D$1,'Copy of PY1 Data(H)'!$A$1:$CZ$1,_xlfn.XLOOKUP($B39,'Copy of PY1 Data(H)'!$A$1:$A$288,'Copy of PY1 Data(H)'!$A$1:$CZ$288))</f>
        <v>#N/A</v>
      </c>
      <c r="E39" s="968" t="e" cm="1">
        <f t="array" ref="E39">_xlfn.XLOOKUP(E$1,'Copy of PY1 Data(H)'!$A$1:$CZ$1,_xlfn.XLOOKUP($B39,'Copy of PY1 Data(H)'!$A$1:$A$288,'Copy of PY1 Data(H)'!$A$1:$CZ$288))</f>
        <v>#N/A</v>
      </c>
      <c r="F39" s="968" t="e" cm="1">
        <f t="array" ref="F39">_xlfn.XLOOKUP(F$1,'Copy of PY1 Data(H)'!$A$1:$CZ$1,_xlfn.XLOOKUP($B39,'Copy of PY1 Data(H)'!$A$1:$A$288,'Copy of PY1 Data(H)'!$A$1:$CZ$288))</f>
        <v>#N/A</v>
      </c>
      <c r="G39" s="968" t="e" cm="1">
        <f t="array" ref="G39">_xlfn.XLOOKUP(G$1,'Copy of PY1 Data(H)'!$A$1:$CZ$1,_xlfn.XLOOKUP($B39,'Copy of PY1 Data(H)'!$A$1:$A$288,'Copy of PY1 Data(H)'!$A$1:$CZ$288))</f>
        <v>#N/A</v>
      </c>
      <c r="H39" s="968" t="e" cm="1">
        <f t="array" ref="H39">_xlfn.XLOOKUP(H$1,'Copy of PY1 Data(H)'!$A$1:$CZ$1,_xlfn.XLOOKUP($B39,'Copy of PY1 Data(H)'!$A$1:$A$288,'Copy of PY1 Data(H)'!$A$1:$CZ$288))</f>
        <v>#N/A</v>
      </c>
      <c r="I39" s="968" t="e" cm="1">
        <f t="array" ref="I39">_xlfn.XLOOKUP(I$1,'Copy of PY1 Data(H)'!$A$1:$CZ$1,_xlfn.XLOOKUP($B39,'Copy of PY1 Data(H)'!$A$1:$A$288,'Copy of PY1 Data(H)'!$A$1:$CZ$288))</f>
        <v>#N/A</v>
      </c>
      <c r="J39" s="968" t="e" cm="1">
        <f t="array" ref="J39">_xlfn.XLOOKUP(J$1,'Copy of PY1 Data(H)'!$A$1:$CZ$1,_xlfn.XLOOKUP($B39,'Copy of PY1 Data(H)'!$A$1:$A$288,'Copy of PY1 Data(H)'!$A$1:$CZ$288))</f>
        <v>#N/A</v>
      </c>
      <c r="K39" s="968" t="e" cm="1">
        <f t="array" ref="K39">_xlfn.XLOOKUP(K$1,'Copy of PY1 Data(H)'!$A$1:$CZ$1,_xlfn.XLOOKUP($B39,'Copy of PY1 Data(H)'!$A$1:$A$288,'Copy of PY1 Data(H)'!$A$1:$CZ$288))</f>
        <v>#N/A</v>
      </c>
      <c r="L39" s="968" t="e" cm="1">
        <f t="array" ref="L39">_xlfn.XLOOKUP(L$1,'Copy of PY1 Data(H)'!$A$1:$CZ$1,_xlfn.XLOOKUP($B39,'Copy of PY1 Data(H)'!$A$1:$A$288,'Copy of PY1 Data(H)'!$A$1:$CZ$288))</f>
        <v>#N/A</v>
      </c>
      <c r="M39" s="968" t="e" cm="1">
        <f t="array" ref="M39">_xlfn.XLOOKUP(M$1,'Copy of PY1 Data(H)'!$A$1:$CZ$1,_xlfn.XLOOKUP($B39,'Copy of PY1 Data(H)'!$A$1:$A$288,'Copy of PY1 Data(H)'!$A$1:$CZ$288))</f>
        <v>#N/A</v>
      </c>
      <c r="N39" s="968" t="e" cm="1">
        <f t="array" ref="N39">_xlfn.XLOOKUP(N$1,'Copy of PY1 Data(H)'!$A$1:$CZ$1,_xlfn.XLOOKUP($B39,'Copy of PY1 Data(H)'!$A$1:$A$288,'Copy of PY1 Data(H)'!$A$1:$CZ$288))</f>
        <v>#N/A</v>
      </c>
      <c r="O39" s="968" t="e" cm="1">
        <f t="array" ref="O39">_xlfn.XLOOKUP(O$1,'Copy of PY1 Data(H)'!$A$1:$CZ$1,_xlfn.XLOOKUP($B39,'Copy of PY1 Data(H)'!$A$1:$A$288,'Copy of PY1 Data(H)'!$A$1:$CZ$288))</f>
        <v>#N/A</v>
      </c>
      <c r="P39" s="968" t="e" cm="1">
        <f t="array" ref="P39">_xlfn.XLOOKUP(P$1,'Copy of PY1 Data(H)'!$A$1:$CZ$1,_xlfn.XLOOKUP($B39,'Copy of PY1 Data(H)'!$A$1:$A$288,'Copy of PY1 Data(H)'!$A$1:$CZ$288))</f>
        <v>#N/A</v>
      </c>
      <c r="Q39" s="968" t="e" cm="1">
        <f t="array" ref="Q39">_xlfn.XLOOKUP(Q$1,'Copy of PY1 Data(H)'!$A$1:$CZ$1,_xlfn.XLOOKUP($B39,'Copy of PY1 Data(H)'!$A$1:$A$288,'Copy of PY1 Data(H)'!$A$1:$CZ$288))</f>
        <v>#N/A</v>
      </c>
      <c r="R39" s="968" t="e" cm="1">
        <f t="array" ref="R39">_xlfn.XLOOKUP(R$1,'Copy of PY1 Data(H)'!$A$1:$CZ$1,_xlfn.XLOOKUP($B39,'Copy of PY1 Data(H)'!$A$1:$A$288,'Copy of PY1 Data(H)'!$A$1:$CZ$288))</f>
        <v>#N/A</v>
      </c>
      <c r="S39" s="968" t="e" cm="1">
        <f t="array" ref="S39">_xlfn.XLOOKUP(S$1,'Copy of PY1 Data(H)'!$A$1:$CZ$1,_xlfn.XLOOKUP($B39,'Copy of PY1 Data(H)'!$A$1:$A$288,'Copy of PY1 Data(H)'!$A$1:$CZ$288))</f>
        <v>#N/A</v>
      </c>
      <c r="T39" s="968" t="e" cm="1">
        <f t="array" ref="T39">_xlfn.XLOOKUP(T$1,'Copy of PY1 Data(H)'!$A$1:$CZ$1,_xlfn.XLOOKUP($B39,'Copy of PY1 Data(H)'!$A$1:$A$288,'Copy of PY1 Data(H)'!$A$1:$CZ$288))</f>
        <v>#N/A</v>
      </c>
      <c r="U39" s="968" t="e" cm="1">
        <f t="array" ref="U39">_xlfn.XLOOKUP(U$1,'Copy of PY1 Data(H)'!$A$1:$CZ$1,_xlfn.XLOOKUP($B39,'Copy of PY1 Data(H)'!$A$1:$A$288,'Copy of PY1 Data(H)'!$A$1:$CZ$288))</f>
        <v>#N/A</v>
      </c>
      <c r="V39" s="968" t="e" cm="1">
        <f t="array" ref="V39">_xlfn.XLOOKUP(V$1,'Copy of PY1 Data(H)'!$A$1:$CZ$1,_xlfn.XLOOKUP($B39,'Copy of PY1 Data(H)'!$A$1:$A$288,'Copy of PY1 Data(H)'!$A$1:$CZ$288))</f>
        <v>#N/A</v>
      </c>
      <c r="W39" s="968" t="e" cm="1">
        <f t="array" ref="W39">_xlfn.XLOOKUP(W$1,'Copy of PY1 Data(H)'!$A$1:$CZ$1,_xlfn.XLOOKUP($B39,'Copy of PY1 Data(H)'!$A$1:$A$288,'Copy of PY1 Data(H)'!$A$1:$CZ$288))</f>
        <v>#N/A</v>
      </c>
      <c r="X39" s="968" t="e" cm="1">
        <f t="array" ref="X39">_xlfn.XLOOKUP(X$1,'Copy of PY1 Data(H)'!$A$1:$CZ$1,_xlfn.XLOOKUP($B39,'Copy of PY1 Data(H)'!$A$1:$A$288,'Copy of PY1 Data(H)'!$A$1:$CZ$288))</f>
        <v>#N/A</v>
      </c>
      <c r="Y39" s="968" t="e" cm="1">
        <f t="array" ref="Y39">_xlfn.XLOOKUP(Y$1,'Copy of PY1 Data(H)'!$A$1:$CZ$1,_xlfn.XLOOKUP($B39,'Copy of PY1 Data(H)'!$A$1:$A$288,'Copy of PY1 Data(H)'!$A$1:$CZ$288))</f>
        <v>#N/A</v>
      </c>
      <c r="Z39" s="968" t="e" cm="1">
        <f t="array" ref="Z39">_xlfn.XLOOKUP(Z$1,'Copy of PY1 Data(H)'!$A$1:$CZ$1,_xlfn.XLOOKUP($B39,'Copy of PY1 Data(H)'!$A$1:$A$288,'Copy of PY1 Data(H)'!$A$1:$CZ$288))</f>
        <v>#N/A</v>
      </c>
      <c r="AA39" s="968" t="e" cm="1">
        <f t="array" ref="AA39">_xlfn.XLOOKUP(AA$1,'Copy of PY1 Data(H)'!$A$1:$CZ$1,_xlfn.XLOOKUP($B39,'Copy of PY1 Data(H)'!$A$1:$A$288,'Copy of PY1 Data(H)'!$A$1:$CZ$288))</f>
        <v>#N/A</v>
      </c>
      <c r="AB39" s="968" t="e" cm="1">
        <f t="array" ref="AB39">_xlfn.XLOOKUP(AB$1,'Copy of PY1 Data(H)'!$A$1:$CZ$1,_xlfn.XLOOKUP($B39,'Copy of PY1 Data(H)'!$A$1:$A$288,'Copy of PY1 Data(H)'!$A$1:$CZ$288))</f>
        <v>#N/A</v>
      </c>
      <c r="AC39" s="968" t="e" cm="1">
        <f t="array" ref="AC39">_xlfn.XLOOKUP(AC$1,'Copy of PY1 Data(H)'!$A$1:$CZ$1,_xlfn.XLOOKUP($B39,'Copy of PY1 Data(H)'!$A$1:$A$288,'Copy of PY1 Data(H)'!$A$1:$CZ$288))</f>
        <v>#N/A</v>
      </c>
      <c r="AD39" s="968" t="e" cm="1">
        <f t="array" ref="AD39">_xlfn.XLOOKUP(AD$1,'Copy of PY1 Data(H)'!$A$1:$CZ$1,_xlfn.XLOOKUP($B39,'Copy of PY1 Data(H)'!$A$1:$A$288,'Copy of PY1 Data(H)'!$A$1:$CZ$288))</f>
        <v>#N/A</v>
      </c>
      <c r="AE39" s="968" t="e" cm="1">
        <f t="array" ref="AE39">_xlfn.XLOOKUP(AE$1,'Copy of PY1 Data(H)'!$A$1:$CZ$1,_xlfn.XLOOKUP($B39,'Copy of PY1 Data(H)'!$A$1:$A$288,'Copy of PY1 Data(H)'!$A$1:$CZ$288))</f>
        <v>#N/A</v>
      </c>
      <c r="AF39" s="968" t="e" cm="1">
        <f t="array" ref="AF39">_xlfn.XLOOKUP(AF$1,'Copy of PY1 Data(H)'!$A$1:$CZ$1,_xlfn.XLOOKUP($B39,'Copy of PY1 Data(H)'!$A$1:$A$288,'Copy of PY1 Data(H)'!$A$1:$CZ$288))</f>
        <v>#N/A</v>
      </c>
      <c r="AG39" s="968" t="e" cm="1">
        <f t="array" ref="AG39">_xlfn.XLOOKUP(AG$1,'Copy of PY1 Data(H)'!$A$1:$CZ$1,_xlfn.XLOOKUP($B39,'Copy of PY1 Data(H)'!$A$1:$A$288,'Copy of PY1 Data(H)'!$A$1:$CZ$288))</f>
        <v>#N/A</v>
      </c>
      <c r="AH39" s="968" t="e" cm="1">
        <f t="array" ref="AH39">_xlfn.XLOOKUP(AH$1,'Copy of PY1 Data(H)'!$A$1:$CZ$1,_xlfn.XLOOKUP($B39,'Copy of PY1 Data(H)'!$A$1:$A$288,'Copy of PY1 Data(H)'!$A$1:$CZ$288))</f>
        <v>#N/A</v>
      </c>
      <c r="AI39" s="968" t="e" cm="1">
        <f t="array" ref="AI39">_xlfn.XLOOKUP(AI$1,'Copy of PY1 Data(H)'!$A$1:$CZ$1,_xlfn.XLOOKUP($B39,'Copy of PY1 Data(H)'!$A$1:$A$288,'Copy of PY1 Data(H)'!$A$1:$CZ$288))</f>
        <v>#N/A</v>
      </c>
      <c r="AJ39" s="968" t="e" cm="1">
        <f t="array" ref="AJ39">_xlfn.XLOOKUP(AJ$1,'Copy of PY1 Data(H)'!$A$1:$CZ$1,_xlfn.XLOOKUP($B39,'Copy of PY1 Data(H)'!$A$1:$A$288,'Copy of PY1 Data(H)'!$A$1:$CZ$288))</f>
        <v>#N/A</v>
      </c>
      <c r="AK39" s="968" t="e" cm="1">
        <f t="array" ref="AK39">_xlfn.XLOOKUP(AK$1,'Copy of PY1 Data(H)'!$A$1:$CZ$1,_xlfn.XLOOKUP($B39,'Copy of PY1 Data(H)'!$A$1:$A$288,'Copy of PY1 Data(H)'!$A$1:$CZ$288))</f>
        <v>#N/A</v>
      </c>
      <c r="AL39" s="968" t="e" cm="1">
        <f t="array" ref="AL39">_xlfn.XLOOKUP(AL$1,'Copy of PY1 Data(H)'!$A$1:$CZ$1,_xlfn.XLOOKUP($B39,'Copy of PY1 Data(H)'!$A$1:$A$288,'Copy of PY1 Data(H)'!$A$1:$CZ$288))</f>
        <v>#N/A</v>
      </c>
      <c r="AM39" s="968" t="e" cm="1">
        <f t="array" ref="AM39">_xlfn.XLOOKUP(AM$1,'Copy of PY1 Data(H)'!$A$1:$CZ$1,_xlfn.XLOOKUP($B39,'Copy of PY1 Data(H)'!$A$1:$A$288,'Copy of PY1 Data(H)'!$A$1:$CZ$288))</f>
        <v>#N/A</v>
      </c>
      <c r="AN39" s="968" t="e" cm="1">
        <f t="array" ref="AN39">_xlfn.XLOOKUP(AN$1,'Copy of PY1 Data(H)'!$A$1:$CZ$1,_xlfn.XLOOKUP($B39,'Copy of PY1 Data(H)'!$A$1:$A$288,'Copy of PY1 Data(H)'!$A$1:$CZ$288))</f>
        <v>#N/A</v>
      </c>
      <c r="AO39" s="968" t="e" cm="1">
        <f t="array" ref="AO39">_xlfn.XLOOKUP(AO$1,'Copy of PY1 Data(H)'!$A$1:$CZ$1,_xlfn.XLOOKUP($B39,'Copy of PY1 Data(H)'!$A$1:$A$288,'Copy of PY1 Data(H)'!$A$1:$CZ$288))</f>
        <v>#N/A</v>
      </c>
      <c r="AP39" s="968" t="e" cm="1">
        <f t="array" ref="AP39">_xlfn.XLOOKUP(AP$1,'Copy of PY1 Data(H)'!$A$1:$CZ$1,_xlfn.XLOOKUP($B39,'Copy of PY1 Data(H)'!$A$1:$A$288,'Copy of PY1 Data(H)'!$A$1:$CZ$288))</f>
        <v>#N/A</v>
      </c>
      <c r="AQ39" s="968" t="e" cm="1">
        <f t="array" ref="AQ39">_xlfn.XLOOKUP(AQ$1,'Copy of PY1 Data(H)'!$A$1:$CZ$1,_xlfn.XLOOKUP($B39,'Copy of PY1 Data(H)'!$A$1:$A$288,'Copy of PY1 Data(H)'!$A$1:$CZ$288))</f>
        <v>#N/A</v>
      </c>
      <c r="AR39" s="968" t="e" cm="1">
        <f t="array" ref="AR39">_xlfn.XLOOKUP(AR$1,'Copy of PY1 Data(H)'!$A$1:$CZ$1,_xlfn.XLOOKUP($B39,'Copy of PY1 Data(H)'!$A$1:$A$288,'Copy of PY1 Data(H)'!$A$1:$CZ$288))</f>
        <v>#N/A</v>
      </c>
      <c r="AS39" s="968" t="e" cm="1">
        <f t="array" ref="AS39">_xlfn.XLOOKUP(AS$1,'Copy of PY1 Data(H)'!$A$1:$CZ$1,_xlfn.XLOOKUP($B39,'Copy of PY1 Data(H)'!$A$1:$A$288,'Copy of PY1 Data(H)'!$A$1:$CZ$288))</f>
        <v>#N/A</v>
      </c>
      <c r="AT39" s="968" t="e" cm="1">
        <f t="array" ref="AT39">_xlfn.XLOOKUP(AT$1,'Copy of PY1 Data(H)'!$A$1:$CZ$1,_xlfn.XLOOKUP($B39,'Copy of PY1 Data(H)'!$A$1:$A$288,'Copy of PY1 Data(H)'!$A$1:$CZ$288))</f>
        <v>#N/A</v>
      </c>
      <c r="AU39" s="968" t="e" cm="1">
        <f t="array" ref="AU39">_xlfn.XLOOKUP(AU$1,'Copy of PY1 Data(H)'!$A$1:$CZ$1,_xlfn.XLOOKUP($B39,'Copy of PY1 Data(H)'!$A$1:$A$288,'Copy of PY1 Data(H)'!$A$1:$CZ$288))</f>
        <v>#N/A</v>
      </c>
      <c r="AV39" s="968" t="e" cm="1">
        <f t="array" ref="AV39">_xlfn.XLOOKUP(AV$1,'Copy of PY1 Data(H)'!$A$1:$CZ$1,_xlfn.XLOOKUP($B39,'Copy of PY1 Data(H)'!$A$1:$A$288,'Copy of PY1 Data(H)'!$A$1:$CZ$288))</f>
        <v>#N/A</v>
      </c>
      <c r="AW39" s="968" t="e" cm="1">
        <f t="array" ref="AW39">_xlfn.XLOOKUP(AW$1,'Copy of PY1 Data(H)'!$A$1:$CZ$1,_xlfn.XLOOKUP($B39,'Copy of PY1 Data(H)'!$A$1:$A$288,'Copy of PY1 Data(H)'!$A$1:$CZ$288))</f>
        <v>#N/A</v>
      </c>
      <c r="AX39" s="968" t="e" cm="1">
        <f t="array" ref="AX39">_xlfn.XLOOKUP(AX$1,'Copy of PY1 Data(H)'!$A$1:$CZ$1,_xlfn.XLOOKUP($B39,'Copy of PY1 Data(H)'!$A$1:$A$288,'Copy of PY1 Data(H)'!$A$1:$CZ$288))</f>
        <v>#N/A</v>
      </c>
      <c r="AY39" s="968" t="e" cm="1">
        <f t="array" ref="AY39">_xlfn.XLOOKUP(AY$1,'Copy of PY1 Data(H)'!$A$1:$CZ$1,_xlfn.XLOOKUP($B39,'Copy of PY1 Data(H)'!$A$1:$A$288,'Copy of PY1 Data(H)'!$A$1:$CZ$288))</f>
        <v>#N/A</v>
      </c>
      <c r="AZ39" s="968" t="e" cm="1">
        <f t="array" ref="AZ39">_xlfn.XLOOKUP(AZ$1,'Copy of PY1 Data(H)'!$A$1:$CZ$1,_xlfn.XLOOKUP($B39,'Copy of PY1 Data(H)'!$A$1:$A$288,'Copy of PY1 Data(H)'!$A$1:$CZ$288))</f>
        <v>#N/A</v>
      </c>
      <c r="BA39" s="968" t="e" cm="1">
        <f t="array" ref="BA39">_xlfn.XLOOKUP(BA$1,'Copy of PY1 Data(H)'!$A$1:$CZ$1,_xlfn.XLOOKUP($B39,'Copy of PY1 Data(H)'!$A$1:$A$288,'Copy of PY1 Data(H)'!$A$1:$CZ$288))</f>
        <v>#N/A</v>
      </c>
      <c r="BB39" s="968" t="e" cm="1">
        <f t="array" ref="BB39">_xlfn.XLOOKUP(BB$1,'Copy of PY1 Data(H)'!$A$1:$CZ$1,_xlfn.XLOOKUP($B39,'Copy of PY1 Data(H)'!$A$1:$A$288,'Copy of PY1 Data(H)'!$A$1:$CZ$288))</f>
        <v>#N/A</v>
      </c>
      <c r="BC39" s="968" t="e" cm="1">
        <f t="array" ref="BC39">_xlfn.XLOOKUP(BC$1,'Copy of PY1 Data(H)'!$A$1:$CZ$1,_xlfn.XLOOKUP($B39,'Copy of PY1 Data(H)'!$A$1:$A$288,'Copy of PY1 Data(H)'!$A$1:$CZ$288))</f>
        <v>#N/A</v>
      </c>
      <c r="BD39" s="968" t="e" cm="1">
        <f t="array" ref="BD39">_xlfn.XLOOKUP(BD$1,'Copy of PY1 Data(H)'!$A$1:$CZ$1,_xlfn.XLOOKUP($B39,'Copy of PY1 Data(H)'!$A$1:$A$288,'Copy of PY1 Data(H)'!$A$1:$CZ$288))</f>
        <v>#N/A</v>
      </c>
      <c r="BE39" s="968" t="e" cm="1">
        <f t="array" ref="BE39">_xlfn.XLOOKUP(BE$1,'Copy of PY1 Data(H)'!$A$1:$CZ$1,_xlfn.XLOOKUP($B39,'Copy of PY1 Data(H)'!$A$1:$A$288,'Copy of PY1 Data(H)'!$A$1:$CZ$288))</f>
        <v>#N/A</v>
      </c>
      <c r="BF39" s="968" t="e" cm="1">
        <f t="array" ref="BF39">_xlfn.XLOOKUP(BF$1,'Copy of PY1 Data(H)'!$A$1:$CZ$1,_xlfn.XLOOKUP($B39,'Copy of PY1 Data(H)'!$A$1:$A$288,'Copy of PY1 Data(H)'!$A$1:$CZ$288))</f>
        <v>#N/A</v>
      </c>
      <c r="BG39" s="968" t="e" cm="1">
        <f t="array" ref="BG39">_xlfn.XLOOKUP(BG$1,'Copy of PY1 Data(H)'!$A$1:$CZ$1,_xlfn.XLOOKUP($B39,'Copy of PY1 Data(H)'!$A$1:$A$288,'Copy of PY1 Data(H)'!$A$1:$CZ$288))</f>
        <v>#N/A</v>
      </c>
      <c r="BH39" s="968" t="e" cm="1">
        <f t="array" ref="BH39">_xlfn.XLOOKUP(BH$1,'Copy of PY1 Data(H)'!$A$1:$CZ$1,_xlfn.XLOOKUP($B39,'Copy of PY1 Data(H)'!$A$1:$A$288,'Copy of PY1 Data(H)'!$A$1:$CZ$288))</f>
        <v>#N/A</v>
      </c>
      <c r="BI39" s="968" t="e" cm="1">
        <f t="array" ref="BI39">_xlfn.XLOOKUP(BI$1,'Copy of PY1 Data(H)'!$A$1:$CZ$1,_xlfn.XLOOKUP($B39,'Copy of PY1 Data(H)'!$A$1:$A$288,'Copy of PY1 Data(H)'!$A$1:$CZ$288))</f>
        <v>#N/A</v>
      </c>
      <c r="BJ39" s="968" t="e" cm="1">
        <f t="array" ref="BJ39">_xlfn.XLOOKUP(BJ$1,'Copy of PY1 Data(H)'!$A$1:$CZ$1,_xlfn.XLOOKUP($B39,'Copy of PY1 Data(H)'!$A$1:$A$288,'Copy of PY1 Data(H)'!$A$1:$CZ$288))</f>
        <v>#N/A</v>
      </c>
      <c r="BK39" s="968" t="e" cm="1">
        <f t="array" ref="BK39">_xlfn.XLOOKUP(BK$1,'Copy of PY1 Data(H)'!$A$1:$CZ$1,_xlfn.XLOOKUP($B39,'Copy of PY1 Data(H)'!$A$1:$A$288,'Copy of PY1 Data(H)'!$A$1:$CZ$288))</f>
        <v>#N/A</v>
      </c>
      <c r="BL39" s="968" t="e" cm="1">
        <f t="array" ref="BL39">_xlfn.XLOOKUP(BL$1,'Copy of PY1 Data(H)'!$A$1:$CZ$1,_xlfn.XLOOKUP($B39,'Copy of PY1 Data(H)'!$A$1:$A$288,'Copy of PY1 Data(H)'!$A$1:$CZ$288))</f>
        <v>#N/A</v>
      </c>
      <c r="BM39" s="968" t="e" cm="1">
        <f t="array" ref="BM39">_xlfn.XLOOKUP(BM$1,'Copy of PY1 Data(H)'!$A$1:$CZ$1,_xlfn.XLOOKUP($B39,'Copy of PY1 Data(H)'!$A$1:$A$288,'Copy of PY1 Data(H)'!$A$1:$CZ$288))</f>
        <v>#N/A</v>
      </c>
      <c r="BN39" s="968" t="e" cm="1">
        <f t="array" ref="BN39">_xlfn.XLOOKUP(BN$1,'Copy of PY1 Data(H)'!$A$1:$CZ$1,_xlfn.XLOOKUP($B39,'Copy of PY1 Data(H)'!$A$1:$A$288,'Copy of PY1 Data(H)'!$A$1:$CZ$288))</f>
        <v>#N/A</v>
      </c>
      <c r="BO39" s="968" t="e" cm="1">
        <f t="array" ref="BO39">_xlfn.XLOOKUP(BO$1,'Copy of PY1 Data(H)'!$A$1:$CZ$1,_xlfn.XLOOKUP($B39,'Copy of PY1 Data(H)'!$A$1:$A$288,'Copy of PY1 Data(H)'!$A$1:$CZ$288))</f>
        <v>#N/A</v>
      </c>
      <c r="BP39" s="968" t="e" cm="1">
        <f t="array" ref="BP39">_xlfn.XLOOKUP(BP$1,'Copy of PY1 Data(H)'!$A$1:$CZ$1,_xlfn.XLOOKUP($B39,'Copy of PY1 Data(H)'!$A$1:$A$288,'Copy of PY1 Data(H)'!$A$1:$CZ$288))</f>
        <v>#N/A</v>
      </c>
      <c r="BQ39" s="968" t="e" cm="1">
        <f t="array" ref="BQ39">_xlfn.XLOOKUP(BQ$1,'Copy of PY1 Data(H)'!$A$1:$CZ$1,_xlfn.XLOOKUP($B39,'Copy of PY1 Data(H)'!$A$1:$A$288,'Copy of PY1 Data(H)'!$A$1:$CZ$288))</f>
        <v>#N/A</v>
      </c>
      <c r="BR39" s="968" t="e" cm="1">
        <f t="array" ref="BR39">_xlfn.XLOOKUP(BR$1,'Copy of PY1 Data(H)'!$A$1:$CZ$1,_xlfn.XLOOKUP($B39,'Copy of PY1 Data(H)'!$A$1:$A$288,'Copy of PY1 Data(H)'!$A$1:$CZ$288))</f>
        <v>#N/A</v>
      </c>
      <c r="BS39" s="968" t="e" cm="1">
        <f t="array" ref="BS39">_xlfn.XLOOKUP(BS$1,'Copy of PY1 Data(H)'!$A$1:$CZ$1,_xlfn.XLOOKUP($B39,'Copy of PY1 Data(H)'!$A$1:$A$288,'Copy of PY1 Data(H)'!$A$1:$CZ$288))</f>
        <v>#N/A</v>
      </c>
      <c r="BT39" s="968" t="e" cm="1">
        <f t="array" ref="BT39">_xlfn.XLOOKUP(BT$1,'Copy of PY1 Data(H)'!$A$1:$CZ$1,_xlfn.XLOOKUP($B39,'Copy of PY1 Data(H)'!$A$1:$A$288,'Copy of PY1 Data(H)'!$A$1:$CZ$288))</f>
        <v>#N/A</v>
      </c>
      <c r="BU39" s="968" t="e" cm="1">
        <f t="array" ref="BU39">_xlfn.XLOOKUP(BU$1,'Copy of PY1 Data(H)'!$A$1:$CZ$1,_xlfn.XLOOKUP($B39,'Copy of PY1 Data(H)'!$A$1:$A$288,'Copy of PY1 Data(H)'!$A$1:$CZ$288))</f>
        <v>#N/A</v>
      </c>
      <c r="BV39" s="968" t="e" cm="1">
        <f t="array" ref="BV39">_xlfn.XLOOKUP(BV$1,'Copy of PY1 Data(H)'!$A$1:$CZ$1,_xlfn.XLOOKUP($B39,'Copy of PY1 Data(H)'!$A$1:$A$288,'Copy of PY1 Data(H)'!$A$1:$CZ$288))</f>
        <v>#N/A</v>
      </c>
      <c r="BW39" s="968" t="e" cm="1">
        <f t="array" ref="BW39">_xlfn.XLOOKUP(BW$1,'Copy of PY1 Data(H)'!$A$1:$CZ$1,_xlfn.XLOOKUP($B39,'Copy of PY1 Data(H)'!$A$1:$A$288,'Copy of PY1 Data(H)'!$A$1:$CZ$288))</f>
        <v>#N/A</v>
      </c>
      <c r="BX39" s="968" t="e" cm="1">
        <f t="array" ref="BX39">_xlfn.XLOOKUP(BX$1,'Copy of PY1 Data(H)'!$A$1:$CZ$1,_xlfn.XLOOKUP($B39,'Copy of PY1 Data(H)'!$A$1:$A$288,'Copy of PY1 Data(H)'!$A$1:$CZ$288))</f>
        <v>#N/A</v>
      </c>
      <c r="BY39" s="968" t="e" cm="1">
        <f t="array" ref="BY39">_xlfn.XLOOKUP(BY$1,'Copy of PY1 Data(H)'!$A$1:$CZ$1,_xlfn.XLOOKUP($B39,'Copy of PY1 Data(H)'!$A$1:$A$288,'Copy of PY1 Data(H)'!$A$1:$CZ$288))</f>
        <v>#N/A</v>
      </c>
      <c r="BZ39" s="968" t="e" cm="1">
        <f t="array" ref="BZ39">_xlfn.XLOOKUP(BZ$1,'Copy of PY1 Data(H)'!$A$1:$CZ$1,_xlfn.XLOOKUP($B39,'Copy of PY1 Data(H)'!$A$1:$A$288,'Copy of PY1 Data(H)'!$A$1:$CZ$288))</f>
        <v>#N/A</v>
      </c>
      <c r="CA39" s="968" t="e" cm="1">
        <f t="array" ref="CA39">_xlfn.XLOOKUP(CA$1,'Copy of PY1 Data(H)'!$A$1:$CZ$1,_xlfn.XLOOKUP($B39,'Copy of PY1 Data(H)'!$A$1:$A$288,'Copy of PY1 Data(H)'!$A$1:$CZ$288))</f>
        <v>#N/A</v>
      </c>
      <c r="CB39" s="968" t="e" cm="1">
        <f t="array" ref="CB39">_xlfn.XLOOKUP(CB$1,'Copy of PY1 Data(H)'!$A$1:$CZ$1,_xlfn.XLOOKUP($B39,'Copy of PY1 Data(H)'!$A$1:$A$288,'Copy of PY1 Data(H)'!$A$1:$CZ$288))</f>
        <v>#N/A</v>
      </c>
      <c r="CC39" s="968" t="e" cm="1">
        <f t="array" ref="CC39">_xlfn.XLOOKUP(CC$1,'Copy of PY1 Data(H)'!$A$1:$CZ$1,_xlfn.XLOOKUP($B39,'Copy of PY1 Data(H)'!$A$1:$A$288,'Copy of PY1 Data(H)'!$A$1:$CZ$288))</f>
        <v>#N/A</v>
      </c>
      <c r="CD39" s="968" t="e" cm="1">
        <f t="array" ref="CD39">_xlfn.XLOOKUP(CD$1,'Copy of PY1 Data(H)'!$A$1:$CZ$1,_xlfn.XLOOKUP($B39,'Copy of PY1 Data(H)'!$A$1:$A$288,'Copy of PY1 Data(H)'!$A$1:$CZ$288))</f>
        <v>#N/A</v>
      </c>
    </row>
    <row r="40" spans="1:82" x14ac:dyDescent="0.3">
      <c r="A40" s="180">
        <v>506</v>
      </c>
      <c r="C40" s="180"/>
      <c r="D40" s="180" cm="1">
        <f t="array" ref="D40">_xlfn.XLOOKUP(D$1,'Copy of PY1 Data(H)'!$A$1:$CZ$1,_xlfn.XLOOKUP($A40,'Copy of PY1 Data(H)'!$A$1:$A$288,'Copy of PY1 Data(H)'!$A$1:$CZ$288))</f>
        <v>0</v>
      </c>
      <c r="E40" s="180" cm="1">
        <f t="array" ref="E40">_xlfn.XLOOKUP(E$1,'Copy of PY1 Data(H)'!$A$1:$CZ$1,_xlfn.XLOOKUP($A40,'Copy of PY1 Data(H)'!$A$1:$A$288,'Copy of PY1 Data(H)'!$A$1:$CZ$288))</f>
        <v>153936</v>
      </c>
      <c r="F40" s="180" cm="1">
        <f t="array" ref="F40">_xlfn.XLOOKUP(F$1,'Copy of PY1 Data(H)'!$A$1:$CZ$1,_xlfn.XLOOKUP($A40,'Copy of PY1 Data(H)'!$A$1:$A$288,'Copy of PY1 Data(H)'!$A$1:$CZ$288))</f>
        <v>0</v>
      </c>
      <c r="G40" s="180" cm="1">
        <f t="array" ref="G40">_xlfn.XLOOKUP(G$1,'Copy of PY1 Data(H)'!$A$1:$CZ$1,_xlfn.XLOOKUP($A40,'Copy of PY1 Data(H)'!$A$1:$A$288,'Copy of PY1 Data(H)'!$A$1:$CZ$288))</f>
        <v>4484976</v>
      </c>
      <c r="H40" s="180" cm="1">
        <f t="array" ref="H40">_xlfn.XLOOKUP(H$1,'Copy of PY1 Data(H)'!$A$1:$CZ$1,_xlfn.XLOOKUP($A40,'Copy of PY1 Data(H)'!$A$1:$A$288,'Copy of PY1 Data(H)'!$A$1:$CZ$288))</f>
        <v>6013962</v>
      </c>
      <c r="I40" s="180" cm="1">
        <f t="array" ref="I40">_xlfn.XLOOKUP(I$1,'Copy of PY1 Data(H)'!$A$1:$CZ$1,_xlfn.XLOOKUP($A40,'Copy of PY1 Data(H)'!$A$1:$A$288,'Copy of PY1 Data(H)'!$A$1:$CZ$288))</f>
        <v>4869652</v>
      </c>
      <c r="J40" s="180" cm="1">
        <f t="array" ref="J40">_xlfn.XLOOKUP(J$1,'Copy of PY1 Data(H)'!$A$1:$CZ$1,_xlfn.XLOOKUP($A40,'Copy of PY1 Data(H)'!$A$1:$A$288,'Copy of PY1 Data(H)'!$A$1:$CZ$288))</f>
        <v>116594</v>
      </c>
      <c r="K40" s="180" cm="1">
        <f t="array" ref="K40">_xlfn.XLOOKUP(K$1,'Copy of PY1 Data(H)'!$A$1:$CZ$1,_xlfn.XLOOKUP($A40,'Copy of PY1 Data(H)'!$A$1:$A$288,'Copy of PY1 Data(H)'!$A$1:$CZ$288))</f>
        <v>1002638</v>
      </c>
      <c r="L40" s="180" cm="1">
        <f t="array" ref="L40">_xlfn.XLOOKUP(L$1,'Copy of PY1 Data(H)'!$A$1:$CZ$1,_xlfn.XLOOKUP($A40,'Copy of PY1 Data(H)'!$A$1:$A$288,'Copy of PY1 Data(H)'!$A$1:$CZ$288))</f>
        <v>1076012</v>
      </c>
      <c r="M40" s="180" cm="1">
        <f t="array" ref="M40">_xlfn.XLOOKUP(M$1,'Copy of PY1 Data(H)'!$A$1:$CZ$1,_xlfn.XLOOKUP($A40,'Copy of PY1 Data(H)'!$A$1:$A$288,'Copy of PY1 Data(H)'!$A$1:$CZ$288))</f>
        <v>8003670</v>
      </c>
      <c r="N40" s="180" cm="1">
        <f t="array" ref="N40">_xlfn.XLOOKUP(N$1,'Copy of PY1 Data(H)'!$A$1:$CZ$1,_xlfn.XLOOKUP($A40,'Copy of PY1 Data(H)'!$A$1:$A$288,'Copy of PY1 Data(H)'!$A$1:$CZ$288))</f>
        <v>607134</v>
      </c>
      <c r="O40" s="180" cm="1">
        <f t="array" ref="O40">_xlfn.XLOOKUP(O$1,'Copy of PY1 Data(H)'!$A$1:$CZ$1,_xlfn.XLOOKUP($A40,'Copy of PY1 Data(H)'!$A$1:$A$288,'Copy of PY1 Data(H)'!$A$1:$CZ$288))</f>
        <v>5001158</v>
      </c>
      <c r="P40" s="180" cm="1">
        <f t="array" ref="P40">_xlfn.XLOOKUP(P$1,'Copy of PY1 Data(H)'!$A$1:$CZ$1,_xlfn.XLOOKUP($A40,'Copy of PY1 Data(H)'!$A$1:$A$288,'Copy of PY1 Data(H)'!$A$1:$CZ$288))</f>
        <v>306966</v>
      </c>
      <c r="Q40" s="180" cm="1">
        <f t="array" ref="Q40">_xlfn.XLOOKUP(Q$1,'Copy of PY1 Data(H)'!$A$1:$CZ$1,_xlfn.XLOOKUP($A40,'Copy of PY1 Data(H)'!$A$1:$A$288,'Copy of PY1 Data(H)'!$A$1:$CZ$288))</f>
        <v>34551770</v>
      </c>
      <c r="R40" s="180" cm="1">
        <f t="array" ref="R40">_xlfn.XLOOKUP(R$1,'Copy of PY1 Data(H)'!$A$1:$CZ$1,_xlfn.XLOOKUP($A40,'Copy of PY1 Data(H)'!$A$1:$A$288,'Copy of PY1 Data(H)'!$A$1:$CZ$288))</f>
        <v>556073</v>
      </c>
      <c r="S40" s="180" cm="1">
        <f t="array" ref="S40">_xlfn.XLOOKUP(S$1,'Copy of PY1 Data(H)'!$A$1:$CZ$1,_xlfn.XLOOKUP($A40,'Copy of PY1 Data(H)'!$A$1:$A$288,'Copy of PY1 Data(H)'!$A$1:$CZ$288))</f>
        <v>178268</v>
      </c>
      <c r="T40" s="180" cm="1">
        <f t="array" ref="T40">_xlfn.XLOOKUP(T$1,'Copy of PY1 Data(H)'!$A$1:$CZ$1,_xlfn.XLOOKUP($A40,'Copy of PY1 Data(H)'!$A$1:$A$288,'Copy of PY1 Data(H)'!$A$1:$CZ$288))</f>
        <v>62340017</v>
      </c>
      <c r="U40" s="180" cm="1">
        <f t="array" ref="U40">_xlfn.XLOOKUP(U$1,'Copy of PY1 Data(H)'!$A$1:$CZ$1,_xlfn.XLOOKUP($A40,'Copy of PY1 Data(H)'!$A$1:$A$288,'Copy of PY1 Data(H)'!$A$1:$CZ$288))</f>
        <v>9143987</v>
      </c>
      <c r="V40" s="180" cm="1">
        <f t="array" ref="V40">_xlfn.XLOOKUP(V$1,'Copy of PY1 Data(H)'!$A$1:$CZ$1,_xlfn.XLOOKUP($A40,'Copy of PY1 Data(H)'!$A$1:$A$288,'Copy of PY1 Data(H)'!$A$1:$CZ$288))</f>
        <v>23218379</v>
      </c>
      <c r="W40" s="180" cm="1">
        <f t="array" ref="W40">_xlfn.XLOOKUP(W$1,'Copy of PY1 Data(H)'!$A$1:$CZ$1,_xlfn.XLOOKUP($A40,'Copy of PY1 Data(H)'!$A$1:$A$288,'Copy of PY1 Data(H)'!$A$1:$CZ$288))</f>
        <v>27304188</v>
      </c>
      <c r="X40" s="180" cm="1">
        <f t="array" ref="X40">_xlfn.XLOOKUP(X$1,'Copy of PY1 Data(H)'!$A$1:$CZ$1,_xlfn.XLOOKUP($A40,'Copy of PY1 Data(H)'!$A$1:$A$288,'Copy of PY1 Data(H)'!$A$1:$CZ$288))</f>
        <v>0</v>
      </c>
      <c r="Y40" s="180" cm="1">
        <f t="array" ref="Y40">_xlfn.XLOOKUP(Y$1,'Copy of PY1 Data(H)'!$A$1:$CZ$1,_xlfn.XLOOKUP($A40,'Copy of PY1 Data(H)'!$A$1:$A$288,'Copy of PY1 Data(H)'!$A$1:$CZ$288))</f>
        <v>13463206</v>
      </c>
      <c r="Z40" s="180" cm="1">
        <f t="array" ref="Z40">_xlfn.XLOOKUP(Z$1,'Copy of PY1 Data(H)'!$A$1:$CZ$1,_xlfn.XLOOKUP($A40,'Copy of PY1 Data(H)'!$A$1:$A$288,'Copy of PY1 Data(H)'!$A$1:$CZ$288))</f>
        <v>1448873</v>
      </c>
      <c r="AA40" s="180" cm="1">
        <f t="array" ref="AA40">_xlfn.XLOOKUP(AA$1,'Copy of PY1 Data(H)'!$A$1:$CZ$1,_xlfn.XLOOKUP($A40,'Copy of PY1 Data(H)'!$A$1:$A$288,'Copy of PY1 Data(H)'!$A$1:$CZ$288))</f>
        <v>14200104</v>
      </c>
      <c r="AB40" s="180" cm="1">
        <f t="array" ref="AB40">_xlfn.XLOOKUP(AB$1,'Copy of PY1 Data(H)'!$A$1:$CZ$1,_xlfn.XLOOKUP($A40,'Copy of PY1 Data(H)'!$A$1:$A$288,'Copy of PY1 Data(H)'!$A$1:$CZ$288))</f>
        <v>826110</v>
      </c>
      <c r="AC40" s="180" cm="1">
        <f t="array" ref="AC40">_xlfn.XLOOKUP(AC$1,'Copy of PY1 Data(H)'!$A$1:$CZ$1,_xlfn.XLOOKUP($A40,'Copy of PY1 Data(H)'!$A$1:$A$288,'Copy of PY1 Data(H)'!$A$1:$CZ$288))</f>
        <v>2248681</v>
      </c>
      <c r="AD40" s="180" cm="1">
        <f t="array" ref="AD40">_xlfn.XLOOKUP(AD$1,'Copy of PY1 Data(H)'!$A$1:$CZ$1,_xlfn.XLOOKUP($A40,'Copy of PY1 Data(H)'!$A$1:$A$288,'Copy of PY1 Data(H)'!$A$1:$CZ$288))</f>
        <v>1471330</v>
      </c>
      <c r="AE40" s="180" cm="1">
        <f t="array" ref="AE40">_xlfn.XLOOKUP(AE$1,'Copy of PY1 Data(H)'!$A$1:$CZ$1,_xlfn.XLOOKUP($A40,'Copy of PY1 Data(H)'!$A$1:$A$288,'Copy of PY1 Data(H)'!$A$1:$CZ$288))</f>
        <v>3436448</v>
      </c>
      <c r="AF40" s="180" cm="1">
        <f t="array" ref="AF40">_xlfn.XLOOKUP(AF$1,'Copy of PY1 Data(H)'!$A$1:$CZ$1,_xlfn.XLOOKUP($A40,'Copy of PY1 Data(H)'!$A$1:$A$288,'Copy of PY1 Data(H)'!$A$1:$CZ$288))</f>
        <v>10785293</v>
      </c>
      <c r="AG40" s="180" cm="1">
        <f t="array" ref="AG40">_xlfn.XLOOKUP(AG$1,'Copy of PY1 Data(H)'!$A$1:$CZ$1,_xlfn.XLOOKUP($A40,'Copy of PY1 Data(H)'!$A$1:$A$288,'Copy of PY1 Data(H)'!$A$1:$CZ$288))</f>
        <v>5924463</v>
      </c>
      <c r="AH40" s="180" cm="1">
        <f t="array" ref="AH40">_xlfn.XLOOKUP(AH$1,'Copy of PY1 Data(H)'!$A$1:$CZ$1,_xlfn.XLOOKUP($A40,'Copy of PY1 Data(H)'!$A$1:$A$288,'Copy of PY1 Data(H)'!$A$1:$CZ$288))</f>
        <v>1022469</v>
      </c>
      <c r="AI40" s="180" cm="1">
        <f t="array" ref="AI40">_xlfn.XLOOKUP(AI$1,'Copy of PY1 Data(H)'!$A$1:$CZ$1,_xlfn.XLOOKUP($A40,'Copy of PY1 Data(H)'!$A$1:$A$288,'Copy of PY1 Data(H)'!$A$1:$CZ$288))</f>
        <v>13872851</v>
      </c>
      <c r="AJ40" s="180" cm="1">
        <f t="array" ref="AJ40">_xlfn.XLOOKUP(AJ$1,'Copy of PY1 Data(H)'!$A$1:$CZ$1,_xlfn.XLOOKUP($A40,'Copy of PY1 Data(H)'!$A$1:$A$288,'Copy of PY1 Data(H)'!$A$1:$CZ$288))</f>
        <v>3545163</v>
      </c>
      <c r="AK40" s="180" cm="1">
        <f t="array" ref="AK40">_xlfn.XLOOKUP(AK$1,'Copy of PY1 Data(H)'!$A$1:$CZ$1,_xlfn.XLOOKUP($A40,'Copy of PY1 Data(H)'!$A$1:$A$288,'Copy of PY1 Data(H)'!$A$1:$CZ$288))</f>
        <v>0</v>
      </c>
      <c r="AL40" s="180" cm="1">
        <f t="array" ref="AL40">_xlfn.XLOOKUP(AL$1,'Copy of PY1 Data(H)'!$A$1:$CZ$1,_xlfn.XLOOKUP($A40,'Copy of PY1 Data(H)'!$A$1:$A$288,'Copy of PY1 Data(H)'!$A$1:$CZ$288))</f>
        <v>0</v>
      </c>
      <c r="AM40" s="180" cm="1">
        <f t="array" ref="AM40">_xlfn.XLOOKUP(AM$1,'Copy of PY1 Data(H)'!$A$1:$CZ$1,_xlfn.XLOOKUP($A40,'Copy of PY1 Data(H)'!$A$1:$A$288,'Copy of PY1 Data(H)'!$A$1:$CZ$288))</f>
        <v>10260394</v>
      </c>
      <c r="AN40" s="180" cm="1">
        <f t="array" ref="AN40">_xlfn.XLOOKUP(AN$1,'Copy of PY1 Data(H)'!$A$1:$CZ$1,_xlfn.XLOOKUP($A40,'Copy of PY1 Data(H)'!$A$1:$A$288,'Copy of PY1 Data(H)'!$A$1:$CZ$288))</f>
        <v>593052</v>
      </c>
      <c r="AO40" s="180" cm="1">
        <f t="array" ref="AO40">_xlfn.XLOOKUP(AO$1,'Copy of PY1 Data(H)'!$A$1:$CZ$1,_xlfn.XLOOKUP($A40,'Copy of PY1 Data(H)'!$A$1:$A$288,'Copy of PY1 Data(H)'!$A$1:$CZ$288))</f>
        <v>520977</v>
      </c>
      <c r="AP40" s="180" cm="1">
        <f t="array" ref="AP40">_xlfn.XLOOKUP(AP$1,'Copy of PY1 Data(H)'!$A$1:$CZ$1,_xlfn.XLOOKUP($A40,'Copy of PY1 Data(H)'!$A$1:$A$288,'Copy of PY1 Data(H)'!$A$1:$CZ$288))</f>
        <v>70417</v>
      </c>
      <c r="AQ40" s="180" cm="1">
        <f t="array" ref="AQ40">_xlfn.XLOOKUP(AQ$1,'Copy of PY1 Data(H)'!$A$1:$CZ$1,_xlfn.XLOOKUP($A40,'Copy of PY1 Data(H)'!$A$1:$A$288,'Copy of PY1 Data(H)'!$A$1:$CZ$288))</f>
        <v>3812109</v>
      </c>
      <c r="AR40" s="180" cm="1">
        <f t="array" ref="AR40">_xlfn.XLOOKUP(AR$1,'Copy of PY1 Data(H)'!$A$1:$CZ$1,_xlfn.XLOOKUP($A40,'Copy of PY1 Data(H)'!$A$1:$A$288,'Copy of PY1 Data(H)'!$A$1:$CZ$288))</f>
        <v>19157234</v>
      </c>
      <c r="AS40" s="180" cm="1">
        <f t="array" ref="AS40">_xlfn.XLOOKUP(AS$1,'Copy of PY1 Data(H)'!$A$1:$CZ$1,_xlfn.XLOOKUP($A40,'Copy of PY1 Data(H)'!$A$1:$A$288,'Copy of PY1 Data(H)'!$A$1:$CZ$288))</f>
        <v>700908</v>
      </c>
      <c r="AT40" s="180" cm="1">
        <f t="array" ref="AT40">_xlfn.XLOOKUP(AT$1,'Copy of PY1 Data(H)'!$A$1:$CZ$1,_xlfn.XLOOKUP($A40,'Copy of PY1 Data(H)'!$A$1:$A$288,'Copy of PY1 Data(H)'!$A$1:$CZ$288))</f>
        <v>1690652</v>
      </c>
      <c r="AU40" s="180" cm="1">
        <f t="array" ref="AU40">_xlfn.XLOOKUP(AU$1,'Copy of PY1 Data(H)'!$A$1:$CZ$1,_xlfn.XLOOKUP($A40,'Copy of PY1 Data(H)'!$A$1:$A$288,'Copy of PY1 Data(H)'!$A$1:$CZ$288))</f>
        <v>0</v>
      </c>
      <c r="AV40" s="180" cm="1">
        <f t="array" ref="AV40">_xlfn.XLOOKUP(AV$1,'Copy of PY1 Data(H)'!$A$1:$CZ$1,_xlfn.XLOOKUP($A40,'Copy of PY1 Data(H)'!$A$1:$A$288,'Copy of PY1 Data(H)'!$A$1:$CZ$288))</f>
        <v>13161990</v>
      </c>
      <c r="AW40" s="180" cm="1">
        <f t="array" ref="AW40">_xlfn.XLOOKUP(AW$1,'Copy of PY1 Data(H)'!$A$1:$CZ$1,_xlfn.XLOOKUP($A40,'Copy of PY1 Data(H)'!$A$1:$A$288,'Copy of PY1 Data(H)'!$A$1:$CZ$288))</f>
        <v>3828267</v>
      </c>
      <c r="AX40" s="180" cm="1">
        <f t="array" ref="AX40">_xlfn.XLOOKUP(AX$1,'Copy of PY1 Data(H)'!$A$1:$CZ$1,_xlfn.XLOOKUP($A40,'Copy of PY1 Data(H)'!$A$1:$A$288,'Copy of PY1 Data(H)'!$A$1:$CZ$288))</f>
        <v>823897</v>
      </c>
      <c r="AY40" s="180" cm="1">
        <f t="array" ref="AY40">_xlfn.XLOOKUP(AY$1,'Copy of PY1 Data(H)'!$A$1:$CZ$1,_xlfn.XLOOKUP($A40,'Copy of PY1 Data(H)'!$A$1:$A$288,'Copy of PY1 Data(H)'!$A$1:$CZ$288))</f>
        <v>20851638</v>
      </c>
      <c r="AZ40" s="180" cm="1">
        <f t="array" ref="AZ40">_xlfn.XLOOKUP(AZ$1,'Copy of PY1 Data(H)'!$A$1:$CZ$1,_xlfn.XLOOKUP($A40,'Copy of PY1 Data(H)'!$A$1:$A$288,'Copy of PY1 Data(H)'!$A$1:$CZ$288))</f>
        <v>2269324</v>
      </c>
      <c r="BA40" s="180" cm="1">
        <f t="array" ref="BA40">_xlfn.XLOOKUP(BA$1,'Copy of PY1 Data(H)'!$A$1:$CZ$1,_xlfn.XLOOKUP($A40,'Copy of PY1 Data(H)'!$A$1:$A$288,'Copy of PY1 Data(H)'!$A$1:$CZ$288))</f>
        <v>853307</v>
      </c>
      <c r="BB40" s="180" cm="1">
        <f t="array" ref="BB40">_xlfn.XLOOKUP(BB$1,'Copy of PY1 Data(H)'!$A$1:$CZ$1,_xlfn.XLOOKUP($A40,'Copy of PY1 Data(H)'!$A$1:$A$288,'Copy of PY1 Data(H)'!$A$1:$CZ$288))</f>
        <v>120922</v>
      </c>
      <c r="BC40" s="180" cm="1">
        <f t="array" ref="BC40">_xlfn.XLOOKUP(BC$1,'Copy of PY1 Data(H)'!$A$1:$CZ$1,_xlfn.XLOOKUP($A40,'Copy of PY1 Data(H)'!$A$1:$A$288,'Copy of PY1 Data(H)'!$A$1:$CZ$288))</f>
        <v>476417</v>
      </c>
      <c r="BD40" s="180" cm="1">
        <f t="array" ref="BD40">_xlfn.XLOOKUP(BD$1,'Copy of PY1 Data(H)'!$A$1:$CZ$1,_xlfn.XLOOKUP($A40,'Copy of PY1 Data(H)'!$A$1:$A$288,'Copy of PY1 Data(H)'!$A$1:$CZ$288))</f>
        <v>7136296</v>
      </c>
      <c r="BE40" s="180" cm="1">
        <f t="array" ref="BE40">_xlfn.XLOOKUP(BE$1,'Copy of PY1 Data(H)'!$A$1:$CZ$1,_xlfn.XLOOKUP($A40,'Copy of PY1 Data(H)'!$A$1:$A$288,'Copy of PY1 Data(H)'!$A$1:$CZ$288))</f>
        <v>626070</v>
      </c>
      <c r="BF40" s="180" cm="1">
        <f t="array" ref="BF40">_xlfn.XLOOKUP(BF$1,'Copy of PY1 Data(H)'!$A$1:$CZ$1,_xlfn.XLOOKUP($A40,'Copy of PY1 Data(H)'!$A$1:$A$288,'Copy of PY1 Data(H)'!$A$1:$CZ$288))</f>
        <v>769225</v>
      </c>
      <c r="BG40" s="180" cm="1">
        <f t="array" ref="BG40">_xlfn.XLOOKUP(BG$1,'Copy of PY1 Data(H)'!$A$1:$CZ$1,_xlfn.XLOOKUP($A40,'Copy of PY1 Data(H)'!$A$1:$A$288,'Copy of PY1 Data(H)'!$A$1:$CZ$288))</f>
        <v>0</v>
      </c>
      <c r="BH40" s="180" cm="1">
        <f t="array" ref="BH40">_xlfn.XLOOKUP(BH$1,'Copy of PY1 Data(H)'!$A$1:$CZ$1,_xlfn.XLOOKUP($A40,'Copy of PY1 Data(H)'!$A$1:$A$288,'Copy of PY1 Data(H)'!$A$1:$CZ$288))</f>
        <v>328990</v>
      </c>
      <c r="BI40" s="180" cm="1">
        <f t="array" ref="BI40">_xlfn.XLOOKUP(BI$1,'Copy of PY1 Data(H)'!$A$1:$CZ$1,_xlfn.XLOOKUP($A40,'Copy of PY1 Data(H)'!$A$1:$A$288,'Copy of PY1 Data(H)'!$A$1:$CZ$288))</f>
        <v>449011</v>
      </c>
      <c r="BJ40" s="180" cm="1">
        <f t="array" ref="BJ40">_xlfn.XLOOKUP(BJ$1,'Copy of PY1 Data(H)'!$A$1:$CZ$1,_xlfn.XLOOKUP($A40,'Copy of PY1 Data(H)'!$A$1:$A$288,'Copy of PY1 Data(H)'!$A$1:$CZ$288))</f>
        <v>247980</v>
      </c>
      <c r="BK40" s="180" cm="1">
        <f t="array" ref="BK40">_xlfn.XLOOKUP(BK$1,'Copy of PY1 Data(H)'!$A$1:$CZ$1,_xlfn.XLOOKUP($A40,'Copy of PY1 Data(H)'!$A$1:$A$288,'Copy of PY1 Data(H)'!$A$1:$CZ$288))</f>
        <v>2163911</v>
      </c>
      <c r="BL40" s="180" cm="1">
        <f t="array" ref="BL40">_xlfn.XLOOKUP(BL$1,'Copy of PY1 Data(H)'!$A$1:$CZ$1,_xlfn.XLOOKUP($A40,'Copy of PY1 Data(H)'!$A$1:$A$288,'Copy of PY1 Data(H)'!$A$1:$CZ$288))</f>
        <v>0</v>
      </c>
      <c r="BM40" s="180" cm="1">
        <f t="array" ref="BM40">_xlfn.XLOOKUP(BM$1,'Copy of PY1 Data(H)'!$A$1:$CZ$1,_xlfn.XLOOKUP($A40,'Copy of PY1 Data(H)'!$A$1:$A$288,'Copy of PY1 Data(H)'!$A$1:$CZ$288))</f>
        <v>109884</v>
      </c>
      <c r="BN40" s="180" cm="1">
        <f t="array" ref="BN40">_xlfn.XLOOKUP(BN$1,'Copy of PY1 Data(H)'!$A$1:$CZ$1,_xlfn.XLOOKUP($A40,'Copy of PY1 Data(H)'!$A$1:$A$288,'Copy of PY1 Data(H)'!$A$1:$CZ$288))</f>
        <v>2637036</v>
      </c>
      <c r="BO40" s="180" cm="1">
        <f t="array" ref="BO40">_xlfn.XLOOKUP(BO$1,'Copy of PY1 Data(H)'!$A$1:$CZ$1,_xlfn.XLOOKUP($A40,'Copy of PY1 Data(H)'!$A$1:$A$288,'Copy of PY1 Data(H)'!$A$1:$CZ$288))</f>
        <v>1238015</v>
      </c>
      <c r="BP40" s="180" cm="1">
        <f t="array" ref="BP40">_xlfn.XLOOKUP(BP$1,'Copy of PY1 Data(H)'!$A$1:$CZ$1,_xlfn.XLOOKUP($A40,'Copy of PY1 Data(H)'!$A$1:$A$288,'Copy of PY1 Data(H)'!$A$1:$CZ$288))</f>
        <v>2155832</v>
      </c>
      <c r="BQ40" s="180" cm="1">
        <f t="array" ref="BQ40">_xlfn.XLOOKUP(BQ$1,'Copy of PY1 Data(H)'!$A$1:$CZ$1,_xlfn.XLOOKUP($A40,'Copy of PY1 Data(H)'!$A$1:$A$288,'Copy of PY1 Data(H)'!$A$1:$CZ$288))</f>
        <v>12525504</v>
      </c>
      <c r="BR40" s="180" cm="1">
        <f t="array" ref="BR40">_xlfn.XLOOKUP(BR$1,'Copy of PY1 Data(H)'!$A$1:$CZ$1,_xlfn.XLOOKUP($A40,'Copy of PY1 Data(H)'!$A$1:$A$288,'Copy of PY1 Data(H)'!$A$1:$CZ$288))</f>
        <v>362888</v>
      </c>
      <c r="BS40" s="180" cm="1">
        <f t="array" ref="BS40">_xlfn.XLOOKUP(BS$1,'Copy of PY1 Data(H)'!$A$1:$CZ$1,_xlfn.XLOOKUP($A40,'Copy of PY1 Data(H)'!$A$1:$A$288,'Copy of PY1 Data(H)'!$A$1:$CZ$288))</f>
        <v>20721378</v>
      </c>
      <c r="BT40" s="180" cm="1">
        <f t="array" ref="BT40">_xlfn.XLOOKUP(BT$1,'Copy of PY1 Data(H)'!$A$1:$CZ$1,_xlfn.XLOOKUP($A40,'Copy of PY1 Data(H)'!$A$1:$A$288,'Copy of PY1 Data(H)'!$A$1:$CZ$288))</f>
        <v>543262</v>
      </c>
      <c r="BU40" s="180" cm="1">
        <f t="array" ref="BU40">_xlfn.XLOOKUP(BU$1,'Copy of PY1 Data(H)'!$A$1:$CZ$1,_xlfn.XLOOKUP($A40,'Copy of PY1 Data(H)'!$A$1:$A$288,'Copy of PY1 Data(H)'!$A$1:$CZ$288))</f>
        <v>5486609</v>
      </c>
      <c r="BV40" s="180" cm="1">
        <f t="array" ref="BV40">_xlfn.XLOOKUP(BV$1,'Copy of PY1 Data(H)'!$A$1:$CZ$1,_xlfn.XLOOKUP($A40,'Copy of PY1 Data(H)'!$A$1:$A$288,'Copy of PY1 Data(H)'!$A$1:$CZ$288))</f>
        <v>1074153</v>
      </c>
      <c r="BW40" s="180" cm="1">
        <f t="array" ref="BW40">_xlfn.XLOOKUP(BW$1,'Copy of PY1 Data(H)'!$A$1:$CZ$1,_xlfn.XLOOKUP($A40,'Copy of PY1 Data(H)'!$A$1:$A$288,'Copy of PY1 Data(H)'!$A$1:$CZ$288))</f>
        <v>0</v>
      </c>
      <c r="BX40" s="180" cm="1">
        <f t="array" ref="BX40">_xlfn.XLOOKUP(BX$1,'Copy of PY1 Data(H)'!$A$1:$CZ$1,_xlfn.XLOOKUP($A40,'Copy of PY1 Data(H)'!$A$1:$A$288,'Copy of PY1 Data(H)'!$A$1:$CZ$288))</f>
        <v>1793365</v>
      </c>
      <c r="BY40" s="180" cm="1">
        <f t="array" ref="BY40">_xlfn.XLOOKUP(BY$1,'Copy of PY1 Data(H)'!$A$1:$CZ$1,_xlfn.XLOOKUP($A40,'Copy of PY1 Data(H)'!$A$1:$A$288,'Copy of PY1 Data(H)'!$A$1:$CZ$288))</f>
        <v>211452</v>
      </c>
      <c r="BZ40" s="180" cm="1">
        <f t="array" ref="BZ40">_xlfn.XLOOKUP(BZ$1,'Copy of PY1 Data(H)'!$A$1:$CZ$1,_xlfn.XLOOKUP($A40,'Copy of PY1 Data(H)'!$A$1:$A$288,'Copy of PY1 Data(H)'!$A$1:$CZ$288))</f>
        <v>483343</v>
      </c>
      <c r="CA40" s="180" cm="1">
        <f t="array" ref="CA40">_xlfn.XLOOKUP(CA$1,'Copy of PY1 Data(H)'!$A$1:$CZ$1,_xlfn.XLOOKUP($A40,'Copy of PY1 Data(H)'!$A$1:$A$288,'Copy of PY1 Data(H)'!$A$1:$CZ$288))</f>
        <v>172989</v>
      </c>
      <c r="CB40" s="180" cm="1">
        <f t="array" ref="CB40">_xlfn.XLOOKUP(CB$1,'Copy of PY1 Data(H)'!$A$1:$CZ$1,_xlfn.XLOOKUP($A40,'Copy of PY1 Data(H)'!$A$1:$A$288,'Copy of PY1 Data(H)'!$A$1:$CZ$288))</f>
        <v>497034</v>
      </c>
      <c r="CC40" s="180" cm="1">
        <f t="array" ref="CC40">_xlfn.XLOOKUP(CC$1,'Copy of PY1 Data(H)'!$A$1:$CZ$1,_xlfn.XLOOKUP($A40,'Copy of PY1 Data(H)'!$A$1:$A$288,'Copy of PY1 Data(H)'!$A$1:$CZ$288))</f>
        <v>0</v>
      </c>
      <c r="CD40" s="180" cm="1">
        <f t="array" ref="CD40">_xlfn.XLOOKUP(CD$1,'Copy of PY1 Data(H)'!$A$1:$CZ$1,_xlfn.XLOOKUP($A40,'Copy of PY1 Data(H)'!$A$1:$A$288,'Copy of PY1 Data(H)'!$A$1:$CZ$288))</f>
        <v>388389</v>
      </c>
    </row>
    <row r="41" spans="1:82" x14ac:dyDescent="0.3">
      <c r="A41" s="180">
        <v>536</v>
      </c>
      <c r="C41" s="180"/>
      <c r="D41" s="180" cm="1">
        <f t="array" ref="D41">_xlfn.XLOOKUP(D$1,'Copy of PY1 Data(H)'!$A$1:$CZ$1,_xlfn.XLOOKUP($A41,'Copy of PY1 Data(H)'!$A$1:$A$288,'Copy of PY1 Data(H)'!$A$1:$CZ$288))</f>
        <v>0</v>
      </c>
      <c r="E41" s="180" cm="1">
        <f t="array" ref="E41">_xlfn.XLOOKUP(E$1,'Copy of PY1 Data(H)'!$A$1:$CZ$1,_xlfn.XLOOKUP($A41,'Copy of PY1 Data(H)'!$A$1:$A$288,'Copy of PY1 Data(H)'!$A$1:$CZ$288))</f>
        <v>37312</v>
      </c>
      <c r="F41" s="180" cm="1">
        <f t="array" ref="F41">_xlfn.XLOOKUP(F$1,'Copy of PY1 Data(H)'!$A$1:$CZ$1,_xlfn.XLOOKUP($A41,'Copy of PY1 Data(H)'!$A$1:$A$288,'Copy of PY1 Data(H)'!$A$1:$CZ$288))</f>
        <v>0</v>
      </c>
      <c r="G41" s="180" cm="1">
        <f t="array" ref="G41">_xlfn.XLOOKUP(G$1,'Copy of PY1 Data(H)'!$A$1:$CZ$1,_xlfn.XLOOKUP($A41,'Copy of PY1 Data(H)'!$A$1:$A$288,'Copy of PY1 Data(H)'!$A$1:$CZ$288))</f>
        <v>342316</v>
      </c>
      <c r="H41" s="180" cm="1">
        <f t="array" ref="H41">_xlfn.XLOOKUP(H$1,'Copy of PY1 Data(H)'!$A$1:$CZ$1,_xlfn.XLOOKUP($A41,'Copy of PY1 Data(H)'!$A$1:$A$288,'Copy of PY1 Data(H)'!$A$1:$CZ$288))</f>
        <v>0</v>
      </c>
      <c r="I41" s="180" cm="1">
        <f t="array" ref="I41">_xlfn.XLOOKUP(I$1,'Copy of PY1 Data(H)'!$A$1:$CZ$1,_xlfn.XLOOKUP($A41,'Copy of PY1 Data(H)'!$A$1:$A$288,'Copy of PY1 Data(H)'!$A$1:$CZ$288))</f>
        <v>0</v>
      </c>
      <c r="J41" s="180" cm="1">
        <f t="array" ref="J41">_xlfn.XLOOKUP(J$1,'Copy of PY1 Data(H)'!$A$1:$CZ$1,_xlfn.XLOOKUP($A41,'Copy of PY1 Data(H)'!$A$1:$A$288,'Copy of PY1 Data(H)'!$A$1:$CZ$288))</f>
        <v>0</v>
      </c>
      <c r="K41" s="180" cm="1">
        <f t="array" ref="K41">_xlfn.XLOOKUP(K$1,'Copy of PY1 Data(H)'!$A$1:$CZ$1,_xlfn.XLOOKUP($A41,'Copy of PY1 Data(H)'!$A$1:$A$288,'Copy of PY1 Data(H)'!$A$1:$CZ$288))</f>
        <v>0</v>
      </c>
      <c r="L41" s="180" cm="1">
        <f t="array" ref="L41">_xlfn.XLOOKUP(L$1,'Copy of PY1 Data(H)'!$A$1:$CZ$1,_xlfn.XLOOKUP($A41,'Copy of PY1 Data(H)'!$A$1:$A$288,'Copy of PY1 Data(H)'!$A$1:$CZ$288))</f>
        <v>17464</v>
      </c>
      <c r="M41" s="180" cm="1">
        <f t="array" ref="M41">_xlfn.XLOOKUP(M$1,'Copy of PY1 Data(H)'!$A$1:$CZ$1,_xlfn.XLOOKUP($A41,'Copy of PY1 Data(H)'!$A$1:$A$288,'Copy of PY1 Data(H)'!$A$1:$CZ$288))</f>
        <v>967215</v>
      </c>
      <c r="N41" s="180" cm="1">
        <f t="array" ref="N41">_xlfn.XLOOKUP(N$1,'Copy of PY1 Data(H)'!$A$1:$CZ$1,_xlfn.XLOOKUP($A41,'Copy of PY1 Data(H)'!$A$1:$A$288,'Copy of PY1 Data(H)'!$A$1:$CZ$288))</f>
        <v>107543</v>
      </c>
      <c r="O41" s="180" cm="1">
        <f t="array" ref="O41">_xlfn.XLOOKUP(O$1,'Copy of PY1 Data(H)'!$A$1:$CZ$1,_xlfn.XLOOKUP($A41,'Copy of PY1 Data(H)'!$A$1:$A$288,'Copy of PY1 Data(H)'!$A$1:$CZ$288))</f>
        <v>1000014</v>
      </c>
      <c r="P41" s="180" cm="1">
        <f t="array" ref="P41">_xlfn.XLOOKUP(P$1,'Copy of PY1 Data(H)'!$A$1:$CZ$1,_xlfn.XLOOKUP($A41,'Copy of PY1 Data(H)'!$A$1:$A$288,'Copy of PY1 Data(H)'!$A$1:$CZ$288))</f>
        <v>0</v>
      </c>
      <c r="Q41" s="180" cm="1">
        <f t="array" ref="Q41">_xlfn.XLOOKUP(Q$1,'Copy of PY1 Data(H)'!$A$1:$CZ$1,_xlfn.XLOOKUP($A41,'Copy of PY1 Data(H)'!$A$1:$A$288,'Copy of PY1 Data(H)'!$A$1:$CZ$288))</f>
        <v>1193348</v>
      </c>
      <c r="R41" s="180" cm="1">
        <f t="array" ref="R41">_xlfn.XLOOKUP(R$1,'Copy of PY1 Data(H)'!$A$1:$CZ$1,_xlfn.XLOOKUP($A41,'Copy of PY1 Data(H)'!$A$1:$A$288,'Copy of PY1 Data(H)'!$A$1:$CZ$288))</f>
        <v>47844</v>
      </c>
      <c r="S41" s="180" cm="1">
        <f t="array" ref="S41">_xlfn.XLOOKUP(S$1,'Copy of PY1 Data(H)'!$A$1:$CZ$1,_xlfn.XLOOKUP($A41,'Copy of PY1 Data(H)'!$A$1:$A$288,'Copy of PY1 Data(H)'!$A$1:$CZ$288))</f>
        <v>0</v>
      </c>
      <c r="T41" s="180" cm="1">
        <f t="array" ref="T41">_xlfn.XLOOKUP(T$1,'Copy of PY1 Data(H)'!$A$1:$CZ$1,_xlfn.XLOOKUP($A41,'Copy of PY1 Data(H)'!$A$1:$A$288,'Copy of PY1 Data(H)'!$A$1:$CZ$288))</f>
        <v>14064204</v>
      </c>
      <c r="U41" s="180" cm="1">
        <f t="array" ref="U41">_xlfn.XLOOKUP(U$1,'Copy of PY1 Data(H)'!$A$1:$CZ$1,_xlfn.XLOOKUP($A41,'Copy of PY1 Data(H)'!$A$1:$A$288,'Copy of PY1 Data(H)'!$A$1:$CZ$288))</f>
        <v>567123</v>
      </c>
      <c r="V41" s="180" cm="1">
        <f t="array" ref="V41">_xlfn.XLOOKUP(V$1,'Copy of PY1 Data(H)'!$A$1:$CZ$1,_xlfn.XLOOKUP($A41,'Copy of PY1 Data(H)'!$A$1:$A$288,'Copy of PY1 Data(H)'!$A$1:$CZ$288))</f>
        <v>1913333</v>
      </c>
      <c r="W41" s="180" cm="1">
        <f t="array" ref="W41">_xlfn.XLOOKUP(W$1,'Copy of PY1 Data(H)'!$A$1:$CZ$1,_xlfn.XLOOKUP($A41,'Copy of PY1 Data(H)'!$A$1:$A$288,'Copy of PY1 Data(H)'!$A$1:$CZ$288))</f>
        <v>4547071</v>
      </c>
      <c r="X41" s="180" cm="1">
        <f t="array" ref="X41">_xlfn.XLOOKUP(X$1,'Copy of PY1 Data(H)'!$A$1:$CZ$1,_xlfn.XLOOKUP($A41,'Copy of PY1 Data(H)'!$A$1:$A$288,'Copy of PY1 Data(H)'!$A$1:$CZ$288))</f>
        <v>0</v>
      </c>
      <c r="Y41" s="180" cm="1">
        <f t="array" ref="Y41">_xlfn.XLOOKUP(Y$1,'Copy of PY1 Data(H)'!$A$1:$CZ$1,_xlfn.XLOOKUP($A41,'Copy of PY1 Data(H)'!$A$1:$A$288,'Copy of PY1 Data(H)'!$A$1:$CZ$288))</f>
        <v>1188108</v>
      </c>
      <c r="Z41" s="180" cm="1">
        <f t="array" ref="Z41">_xlfn.XLOOKUP(Z$1,'Copy of PY1 Data(H)'!$A$1:$CZ$1,_xlfn.XLOOKUP($A41,'Copy of PY1 Data(H)'!$A$1:$A$288,'Copy of PY1 Data(H)'!$A$1:$CZ$288))</f>
        <v>85839</v>
      </c>
      <c r="AA41" s="180" cm="1">
        <f t="array" ref="AA41">_xlfn.XLOOKUP(AA$1,'Copy of PY1 Data(H)'!$A$1:$CZ$1,_xlfn.XLOOKUP($A41,'Copy of PY1 Data(H)'!$A$1:$A$288,'Copy of PY1 Data(H)'!$A$1:$CZ$288))</f>
        <v>2121790</v>
      </c>
      <c r="AB41" s="180" cm="1">
        <f t="array" ref="AB41">_xlfn.XLOOKUP(AB$1,'Copy of PY1 Data(H)'!$A$1:$CZ$1,_xlfn.XLOOKUP($A41,'Copy of PY1 Data(H)'!$A$1:$A$288,'Copy of PY1 Data(H)'!$A$1:$CZ$288))</f>
        <v>299367</v>
      </c>
      <c r="AC41" s="180" cm="1">
        <f t="array" ref="AC41">_xlfn.XLOOKUP(AC$1,'Copy of PY1 Data(H)'!$A$1:$CZ$1,_xlfn.XLOOKUP($A41,'Copy of PY1 Data(H)'!$A$1:$A$288,'Copy of PY1 Data(H)'!$A$1:$CZ$288))</f>
        <v>73183</v>
      </c>
      <c r="AD41" s="180" cm="1">
        <f t="array" ref="AD41">_xlfn.XLOOKUP(AD$1,'Copy of PY1 Data(H)'!$A$1:$CZ$1,_xlfn.XLOOKUP($A41,'Copy of PY1 Data(H)'!$A$1:$A$288,'Copy of PY1 Data(H)'!$A$1:$CZ$288))</f>
        <v>68874</v>
      </c>
      <c r="AE41" s="180" cm="1">
        <f t="array" ref="AE41">_xlfn.XLOOKUP(AE$1,'Copy of PY1 Data(H)'!$A$1:$CZ$1,_xlfn.XLOOKUP($A41,'Copy of PY1 Data(H)'!$A$1:$A$288,'Copy of PY1 Data(H)'!$A$1:$CZ$288))</f>
        <v>390541</v>
      </c>
      <c r="AF41" s="180" cm="1">
        <f t="array" ref="AF41">_xlfn.XLOOKUP(AF$1,'Copy of PY1 Data(H)'!$A$1:$CZ$1,_xlfn.XLOOKUP($A41,'Copy of PY1 Data(H)'!$A$1:$A$288,'Copy of PY1 Data(H)'!$A$1:$CZ$288))</f>
        <v>6863757</v>
      </c>
      <c r="AG41" s="180" cm="1">
        <f t="array" ref="AG41">_xlfn.XLOOKUP(AG$1,'Copy of PY1 Data(H)'!$A$1:$CZ$1,_xlfn.XLOOKUP($A41,'Copy of PY1 Data(H)'!$A$1:$A$288,'Copy of PY1 Data(H)'!$A$1:$CZ$288))</f>
        <v>0</v>
      </c>
      <c r="AH41" s="180" cm="1">
        <f t="array" ref="AH41">_xlfn.XLOOKUP(AH$1,'Copy of PY1 Data(H)'!$A$1:$CZ$1,_xlfn.XLOOKUP($A41,'Copy of PY1 Data(H)'!$A$1:$A$288,'Copy of PY1 Data(H)'!$A$1:$CZ$288))</f>
        <v>337263</v>
      </c>
      <c r="AI41" s="180" cm="1">
        <f t="array" ref="AI41">_xlfn.XLOOKUP(AI$1,'Copy of PY1 Data(H)'!$A$1:$CZ$1,_xlfn.XLOOKUP($A41,'Copy of PY1 Data(H)'!$A$1:$A$288,'Copy of PY1 Data(H)'!$A$1:$CZ$288))</f>
        <v>1109300</v>
      </c>
      <c r="AJ41" s="180" cm="1">
        <f t="array" ref="AJ41">_xlfn.XLOOKUP(AJ$1,'Copy of PY1 Data(H)'!$A$1:$CZ$1,_xlfn.XLOOKUP($A41,'Copy of PY1 Data(H)'!$A$1:$A$288,'Copy of PY1 Data(H)'!$A$1:$CZ$288))</f>
        <v>171759</v>
      </c>
      <c r="AK41" s="180" cm="1">
        <f t="array" ref="AK41">_xlfn.XLOOKUP(AK$1,'Copy of PY1 Data(H)'!$A$1:$CZ$1,_xlfn.XLOOKUP($A41,'Copy of PY1 Data(H)'!$A$1:$A$288,'Copy of PY1 Data(H)'!$A$1:$CZ$288))</f>
        <v>0</v>
      </c>
      <c r="AL41" s="180" cm="1">
        <f t="array" ref="AL41">_xlfn.XLOOKUP(AL$1,'Copy of PY1 Data(H)'!$A$1:$CZ$1,_xlfn.XLOOKUP($A41,'Copy of PY1 Data(H)'!$A$1:$A$288,'Copy of PY1 Data(H)'!$A$1:$CZ$288))</f>
        <v>0</v>
      </c>
      <c r="AM41" s="180" cm="1">
        <f t="array" ref="AM41">_xlfn.XLOOKUP(AM$1,'Copy of PY1 Data(H)'!$A$1:$CZ$1,_xlfn.XLOOKUP($A41,'Copy of PY1 Data(H)'!$A$1:$A$288,'Copy of PY1 Data(H)'!$A$1:$CZ$288))</f>
        <v>1631573</v>
      </c>
      <c r="AN41" s="180" cm="1">
        <f t="array" ref="AN41">_xlfn.XLOOKUP(AN$1,'Copy of PY1 Data(H)'!$A$1:$CZ$1,_xlfn.XLOOKUP($A41,'Copy of PY1 Data(H)'!$A$1:$A$288,'Copy of PY1 Data(H)'!$A$1:$CZ$288))</f>
        <v>103554</v>
      </c>
      <c r="AO41" s="180" cm="1">
        <f t="array" ref="AO41">_xlfn.XLOOKUP(AO$1,'Copy of PY1 Data(H)'!$A$1:$CZ$1,_xlfn.XLOOKUP($A41,'Copy of PY1 Data(H)'!$A$1:$A$288,'Copy of PY1 Data(H)'!$A$1:$CZ$288))</f>
        <v>127356</v>
      </c>
      <c r="AP41" s="180" cm="1">
        <f t="array" ref="AP41">_xlfn.XLOOKUP(AP$1,'Copy of PY1 Data(H)'!$A$1:$CZ$1,_xlfn.XLOOKUP($A41,'Copy of PY1 Data(H)'!$A$1:$A$288,'Copy of PY1 Data(H)'!$A$1:$CZ$288))</f>
        <v>0</v>
      </c>
      <c r="AQ41" s="180" cm="1">
        <f t="array" ref="AQ41">_xlfn.XLOOKUP(AQ$1,'Copy of PY1 Data(H)'!$A$1:$CZ$1,_xlfn.XLOOKUP($A41,'Copy of PY1 Data(H)'!$A$1:$A$288,'Copy of PY1 Data(H)'!$A$1:$CZ$288))</f>
        <v>14576</v>
      </c>
      <c r="AR41" s="180" cm="1">
        <f t="array" ref="AR41">_xlfn.XLOOKUP(AR$1,'Copy of PY1 Data(H)'!$A$1:$CZ$1,_xlfn.XLOOKUP($A41,'Copy of PY1 Data(H)'!$A$1:$A$288,'Copy of PY1 Data(H)'!$A$1:$CZ$288))</f>
        <v>136175</v>
      </c>
      <c r="AS41" s="180" cm="1">
        <f t="array" ref="AS41">_xlfn.XLOOKUP(AS$1,'Copy of PY1 Data(H)'!$A$1:$CZ$1,_xlfn.XLOOKUP($A41,'Copy of PY1 Data(H)'!$A$1:$A$288,'Copy of PY1 Data(H)'!$A$1:$CZ$288))</f>
        <v>349231</v>
      </c>
      <c r="AT41" s="180" cm="1">
        <f t="array" ref="AT41">_xlfn.XLOOKUP(AT$1,'Copy of PY1 Data(H)'!$A$1:$CZ$1,_xlfn.XLOOKUP($A41,'Copy of PY1 Data(H)'!$A$1:$A$288,'Copy of PY1 Data(H)'!$A$1:$CZ$288))</f>
        <v>212417</v>
      </c>
      <c r="AU41" s="180" cm="1">
        <f t="array" ref="AU41">_xlfn.XLOOKUP(AU$1,'Copy of PY1 Data(H)'!$A$1:$CZ$1,_xlfn.XLOOKUP($A41,'Copy of PY1 Data(H)'!$A$1:$A$288,'Copy of PY1 Data(H)'!$A$1:$CZ$288))</f>
        <v>0</v>
      </c>
      <c r="AV41" s="180" cm="1">
        <f t="array" ref="AV41">_xlfn.XLOOKUP(AV$1,'Copy of PY1 Data(H)'!$A$1:$CZ$1,_xlfn.XLOOKUP($A41,'Copy of PY1 Data(H)'!$A$1:$A$288,'Copy of PY1 Data(H)'!$A$1:$CZ$288))</f>
        <v>3850135</v>
      </c>
      <c r="AW41" s="180" cm="1">
        <f t="array" ref="AW41">_xlfn.XLOOKUP(AW$1,'Copy of PY1 Data(H)'!$A$1:$CZ$1,_xlfn.XLOOKUP($A41,'Copy of PY1 Data(H)'!$A$1:$A$288,'Copy of PY1 Data(H)'!$A$1:$CZ$288))</f>
        <v>15165</v>
      </c>
      <c r="AX41" s="180" cm="1">
        <f t="array" ref="AX41">_xlfn.XLOOKUP(AX$1,'Copy of PY1 Data(H)'!$A$1:$CZ$1,_xlfn.XLOOKUP($A41,'Copy of PY1 Data(H)'!$A$1:$A$288,'Copy of PY1 Data(H)'!$A$1:$CZ$288))</f>
        <v>127683</v>
      </c>
      <c r="AY41" s="180" cm="1">
        <f t="array" ref="AY41">_xlfn.XLOOKUP(AY$1,'Copy of PY1 Data(H)'!$A$1:$CZ$1,_xlfn.XLOOKUP($A41,'Copy of PY1 Data(H)'!$A$1:$A$288,'Copy of PY1 Data(H)'!$A$1:$CZ$288))</f>
        <v>1641228</v>
      </c>
      <c r="AZ41" s="180" cm="1">
        <f t="array" ref="AZ41">_xlfn.XLOOKUP(AZ$1,'Copy of PY1 Data(H)'!$A$1:$CZ$1,_xlfn.XLOOKUP($A41,'Copy of PY1 Data(H)'!$A$1:$A$288,'Copy of PY1 Data(H)'!$A$1:$CZ$288))</f>
        <v>63826</v>
      </c>
      <c r="BA41" s="180" cm="1">
        <f t="array" ref="BA41">_xlfn.XLOOKUP(BA$1,'Copy of PY1 Data(H)'!$A$1:$CZ$1,_xlfn.XLOOKUP($A41,'Copy of PY1 Data(H)'!$A$1:$A$288,'Copy of PY1 Data(H)'!$A$1:$CZ$288))</f>
        <v>488373</v>
      </c>
      <c r="BB41" s="180" cm="1">
        <f t="array" ref="BB41">_xlfn.XLOOKUP(BB$1,'Copy of PY1 Data(H)'!$A$1:$CZ$1,_xlfn.XLOOKUP($A41,'Copy of PY1 Data(H)'!$A$1:$A$288,'Copy of PY1 Data(H)'!$A$1:$CZ$288))</f>
        <v>0</v>
      </c>
      <c r="BC41" s="180" cm="1">
        <f t="array" ref="BC41">_xlfn.XLOOKUP(BC$1,'Copy of PY1 Data(H)'!$A$1:$CZ$1,_xlfn.XLOOKUP($A41,'Copy of PY1 Data(H)'!$A$1:$A$288,'Copy of PY1 Data(H)'!$A$1:$CZ$288))</f>
        <v>3075</v>
      </c>
      <c r="BD41" s="180" cm="1">
        <f t="array" ref="BD41">_xlfn.XLOOKUP(BD$1,'Copy of PY1 Data(H)'!$A$1:$CZ$1,_xlfn.XLOOKUP($A41,'Copy of PY1 Data(H)'!$A$1:$A$288,'Copy of PY1 Data(H)'!$A$1:$CZ$288))</f>
        <v>241122</v>
      </c>
      <c r="BE41" s="180" cm="1">
        <f t="array" ref="BE41">_xlfn.XLOOKUP(BE$1,'Copy of PY1 Data(H)'!$A$1:$CZ$1,_xlfn.XLOOKUP($A41,'Copy of PY1 Data(H)'!$A$1:$A$288,'Copy of PY1 Data(H)'!$A$1:$CZ$288))</f>
        <v>36412</v>
      </c>
      <c r="BF41" s="180" cm="1">
        <f t="array" ref="BF41">_xlfn.XLOOKUP(BF$1,'Copy of PY1 Data(H)'!$A$1:$CZ$1,_xlfn.XLOOKUP($A41,'Copy of PY1 Data(H)'!$A$1:$A$288,'Copy of PY1 Data(H)'!$A$1:$CZ$288))</f>
        <v>28823</v>
      </c>
      <c r="BG41" s="180" cm="1">
        <f t="array" ref="BG41">_xlfn.XLOOKUP(BG$1,'Copy of PY1 Data(H)'!$A$1:$CZ$1,_xlfn.XLOOKUP($A41,'Copy of PY1 Data(H)'!$A$1:$A$288,'Copy of PY1 Data(H)'!$A$1:$CZ$288))</f>
        <v>0</v>
      </c>
      <c r="BH41" s="180" cm="1">
        <f t="array" ref="BH41">_xlfn.XLOOKUP(BH$1,'Copy of PY1 Data(H)'!$A$1:$CZ$1,_xlfn.XLOOKUP($A41,'Copy of PY1 Data(H)'!$A$1:$A$288,'Copy of PY1 Data(H)'!$A$1:$CZ$288))</f>
        <v>0</v>
      </c>
      <c r="BI41" s="180" cm="1">
        <f t="array" ref="BI41">_xlfn.XLOOKUP(BI$1,'Copy of PY1 Data(H)'!$A$1:$CZ$1,_xlfn.XLOOKUP($A41,'Copy of PY1 Data(H)'!$A$1:$A$288,'Copy of PY1 Data(H)'!$A$1:$CZ$288))</f>
        <v>38662</v>
      </c>
      <c r="BJ41" s="180" cm="1">
        <f t="array" ref="BJ41">_xlfn.XLOOKUP(BJ$1,'Copy of PY1 Data(H)'!$A$1:$CZ$1,_xlfn.XLOOKUP($A41,'Copy of PY1 Data(H)'!$A$1:$A$288,'Copy of PY1 Data(H)'!$A$1:$CZ$288))</f>
        <v>72539</v>
      </c>
      <c r="BK41" s="180" cm="1">
        <f t="array" ref="BK41">_xlfn.XLOOKUP(BK$1,'Copy of PY1 Data(H)'!$A$1:$CZ$1,_xlfn.XLOOKUP($A41,'Copy of PY1 Data(H)'!$A$1:$A$288,'Copy of PY1 Data(H)'!$A$1:$CZ$288))</f>
        <v>76929</v>
      </c>
      <c r="BL41" s="180" cm="1">
        <f t="array" ref="BL41">_xlfn.XLOOKUP(BL$1,'Copy of PY1 Data(H)'!$A$1:$CZ$1,_xlfn.XLOOKUP($A41,'Copy of PY1 Data(H)'!$A$1:$A$288,'Copy of PY1 Data(H)'!$A$1:$CZ$288))</f>
        <v>0</v>
      </c>
      <c r="BM41" s="180" cm="1">
        <f t="array" ref="BM41">_xlfn.XLOOKUP(BM$1,'Copy of PY1 Data(H)'!$A$1:$CZ$1,_xlfn.XLOOKUP($A41,'Copy of PY1 Data(H)'!$A$1:$A$288,'Copy of PY1 Data(H)'!$A$1:$CZ$288))</f>
        <v>87448</v>
      </c>
      <c r="BN41" s="180" cm="1">
        <f t="array" ref="BN41">_xlfn.XLOOKUP(BN$1,'Copy of PY1 Data(H)'!$A$1:$CZ$1,_xlfn.XLOOKUP($A41,'Copy of PY1 Data(H)'!$A$1:$A$288,'Copy of PY1 Data(H)'!$A$1:$CZ$288))</f>
        <v>115887</v>
      </c>
      <c r="BO41" s="180" cm="1">
        <f t="array" ref="BO41">_xlfn.XLOOKUP(BO$1,'Copy of PY1 Data(H)'!$A$1:$CZ$1,_xlfn.XLOOKUP($A41,'Copy of PY1 Data(H)'!$A$1:$A$288,'Copy of PY1 Data(H)'!$A$1:$CZ$288))</f>
        <v>142129</v>
      </c>
      <c r="BP41" s="180" cm="1">
        <f t="array" ref="BP41">_xlfn.XLOOKUP(BP$1,'Copy of PY1 Data(H)'!$A$1:$CZ$1,_xlfn.XLOOKUP($A41,'Copy of PY1 Data(H)'!$A$1:$A$288,'Copy of PY1 Data(H)'!$A$1:$CZ$288))</f>
        <v>221430</v>
      </c>
      <c r="BQ41" s="180" cm="1">
        <f t="array" ref="BQ41">_xlfn.XLOOKUP(BQ$1,'Copy of PY1 Data(H)'!$A$1:$CZ$1,_xlfn.XLOOKUP($A41,'Copy of PY1 Data(H)'!$A$1:$A$288,'Copy of PY1 Data(H)'!$A$1:$CZ$288))</f>
        <v>0</v>
      </c>
      <c r="BR41" s="180" cm="1">
        <f t="array" ref="BR41">_xlfn.XLOOKUP(BR$1,'Copy of PY1 Data(H)'!$A$1:$CZ$1,_xlfn.XLOOKUP($A41,'Copy of PY1 Data(H)'!$A$1:$A$288,'Copy of PY1 Data(H)'!$A$1:$CZ$288))</f>
        <v>247973</v>
      </c>
      <c r="BS41" s="180" cm="1">
        <f t="array" ref="BS41">_xlfn.XLOOKUP(BS$1,'Copy of PY1 Data(H)'!$A$1:$CZ$1,_xlfn.XLOOKUP($A41,'Copy of PY1 Data(H)'!$A$1:$A$288,'Copy of PY1 Data(H)'!$A$1:$CZ$288))</f>
        <v>384690</v>
      </c>
      <c r="BT41" s="180" cm="1">
        <f t="array" ref="BT41">_xlfn.XLOOKUP(BT$1,'Copy of PY1 Data(H)'!$A$1:$CZ$1,_xlfn.XLOOKUP($A41,'Copy of PY1 Data(H)'!$A$1:$A$288,'Copy of PY1 Data(H)'!$A$1:$CZ$288))</f>
        <v>168300</v>
      </c>
      <c r="BU41" s="180" cm="1">
        <f t="array" ref="BU41">_xlfn.XLOOKUP(BU$1,'Copy of PY1 Data(H)'!$A$1:$CZ$1,_xlfn.XLOOKUP($A41,'Copy of PY1 Data(H)'!$A$1:$A$288,'Copy of PY1 Data(H)'!$A$1:$CZ$288))</f>
        <v>1147411</v>
      </c>
      <c r="BV41" s="180" cm="1">
        <f t="array" ref="BV41">_xlfn.XLOOKUP(BV$1,'Copy of PY1 Data(H)'!$A$1:$CZ$1,_xlfn.XLOOKUP($A41,'Copy of PY1 Data(H)'!$A$1:$A$288,'Copy of PY1 Data(H)'!$A$1:$CZ$288))</f>
        <v>0</v>
      </c>
      <c r="BW41" s="180" cm="1">
        <f t="array" ref="BW41">_xlfn.XLOOKUP(BW$1,'Copy of PY1 Data(H)'!$A$1:$CZ$1,_xlfn.XLOOKUP($A41,'Copy of PY1 Data(H)'!$A$1:$A$288,'Copy of PY1 Data(H)'!$A$1:$CZ$288))</f>
        <v>0</v>
      </c>
      <c r="BX41" s="180" cm="1">
        <f t="array" ref="BX41">_xlfn.XLOOKUP(BX$1,'Copy of PY1 Data(H)'!$A$1:$CZ$1,_xlfn.XLOOKUP($A41,'Copy of PY1 Data(H)'!$A$1:$A$288,'Copy of PY1 Data(H)'!$A$1:$CZ$288))</f>
        <v>209942</v>
      </c>
      <c r="BY41" s="180" cm="1">
        <f t="array" ref="BY41">_xlfn.XLOOKUP(BY$1,'Copy of PY1 Data(H)'!$A$1:$CZ$1,_xlfn.XLOOKUP($A41,'Copy of PY1 Data(H)'!$A$1:$A$288,'Copy of PY1 Data(H)'!$A$1:$CZ$288))</f>
        <v>117881</v>
      </c>
      <c r="BZ41" s="180" cm="1">
        <f t="array" ref="BZ41">_xlfn.XLOOKUP(BZ$1,'Copy of PY1 Data(H)'!$A$1:$CZ$1,_xlfn.XLOOKUP($A41,'Copy of PY1 Data(H)'!$A$1:$A$288,'Copy of PY1 Data(H)'!$A$1:$CZ$288))</f>
        <v>34759</v>
      </c>
      <c r="CA41" s="180" cm="1">
        <f t="array" ref="CA41">_xlfn.XLOOKUP(CA$1,'Copy of PY1 Data(H)'!$A$1:$CZ$1,_xlfn.XLOOKUP($A41,'Copy of PY1 Data(H)'!$A$1:$A$288,'Copy of PY1 Data(H)'!$A$1:$CZ$288))</f>
        <v>8457</v>
      </c>
      <c r="CB41" s="180" cm="1">
        <f t="array" ref="CB41">_xlfn.XLOOKUP(CB$1,'Copy of PY1 Data(H)'!$A$1:$CZ$1,_xlfn.XLOOKUP($A41,'Copy of PY1 Data(H)'!$A$1:$A$288,'Copy of PY1 Data(H)'!$A$1:$CZ$288))</f>
        <v>59332</v>
      </c>
      <c r="CC41" s="180" cm="1">
        <f t="array" ref="CC41">_xlfn.XLOOKUP(CC$1,'Copy of PY1 Data(H)'!$A$1:$CZ$1,_xlfn.XLOOKUP($A41,'Copy of PY1 Data(H)'!$A$1:$A$288,'Copy of PY1 Data(H)'!$A$1:$CZ$288))</f>
        <v>0</v>
      </c>
      <c r="CD41" s="180" cm="1">
        <f t="array" ref="CD41">_xlfn.XLOOKUP(CD$1,'Copy of PY1 Data(H)'!$A$1:$CZ$1,_xlfn.XLOOKUP($A41,'Copy of PY1 Data(H)'!$A$1:$A$288,'Copy of PY1 Data(H)'!$A$1:$CZ$288))</f>
        <v>18636</v>
      </c>
    </row>
    <row r="42" spans="1:82" x14ac:dyDescent="0.3">
      <c r="A42" s="180">
        <v>586</v>
      </c>
      <c r="C42" s="180"/>
      <c r="D42" s="180" cm="1">
        <f t="array" ref="D42">_xlfn.XLOOKUP(D$1,'Copy of PY1 Data(H)'!$A$1:$CZ$1,_xlfn.XLOOKUP($A42,'Copy of PY1 Data(H)'!$A$1:$A$288,'Copy of PY1 Data(H)'!$A$1:$CZ$288))</f>
        <v>0</v>
      </c>
      <c r="E42" s="180" cm="1">
        <f t="array" ref="E42">_xlfn.XLOOKUP(E$1,'Copy of PY1 Data(H)'!$A$1:$CZ$1,_xlfn.XLOOKUP($A42,'Copy of PY1 Data(H)'!$A$1:$A$288,'Copy of PY1 Data(H)'!$A$1:$CZ$288))</f>
        <v>0</v>
      </c>
      <c r="F42" s="180" cm="1">
        <f t="array" ref="F42">_xlfn.XLOOKUP(F$1,'Copy of PY1 Data(H)'!$A$1:$CZ$1,_xlfn.XLOOKUP($A42,'Copy of PY1 Data(H)'!$A$1:$A$288,'Copy of PY1 Data(H)'!$A$1:$CZ$288))</f>
        <v>0</v>
      </c>
      <c r="G42" s="180" cm="1">
        <f t="array" ref="G42">_xlfn.XLOOKUP(G$1,'Copy of PY1 Data(H)'!$A$1:$CZ$1,_xlfn.XLOOKUP($A42,'Copy of PY1 Data(H)'!$A$1:$A$288,'Copy of PY1 Data(H)'!$A$1:$CZ$288))</f>
        <v>0</v>
      </c>
      <c r="H42" s="180" cm="1">
        <f t="array" ref="H42">_xlfn.XLOOKUP(H$1,'Copy of PY1 Data(H)'!$A$1:$CZ$1,_xlfn.XLOOKUP($A42,'Copy of PY1 Data(H)'!$A$1:$A$288,'Copy of PY1 Data(H)'!$A$1:$CZ$288))</f>
        <v>0</v>
      </c>
      <c r="I42" s="180" cm="1">
        <f t="array" ref="I42">_xlfn.XLOOKUP(I$1,'Copy of PY1 Data(H)'!$A$1:$CZ$1,_xlfn.XLOOKUP($A42,'Copy of PY1 Data(H)'!$A$1:$A$288,'Copy of PY1 Data(H)'!$A$1:$CZ$288))</f>
        <v>0</v>
      </c>
      <c r="J42" s="180" cm="1">
        <f t="array" ref="J42">_xlfn.XLOOKUP(J$1,'Copy of PY1 Data(H)'!$A$1:$CZ$1,_xlfn.XLOOKUP($A42,'Copy of PY1 Data(H)'!$A$1:$A$288,'Copy of PY1 Data(H)'!$A$1:$CZ$288))</f>
        <v>0</v>
      </c>
      <c r="K42" s="180" cm="1">
        <f t="array" ref="K42">_xlfn.XLOOKUP(K$1,'Copy of PY1 Data(H)'!$A$1:$CZ$1,_xlfn.XLOOKUP($A42,'Copy of PY1 Data(H)'!$A$1:$A$288,'Copy of PY1 Data(H)'!$A$1:$CZ$288))</f>
        <v>0</v>
      </c>
      <c r="L42" s="180" cm="1">
        <f t="array" ref="L42">_xlfn.XLOOKUP(L$1,'Copy of PY1 Data(H)'!$A$1:$CZ$1,_xlfn.XLOOKUP($A42,'Copy of PY1 Data(H)'!$A$1:$A$288,'Copy of PY1 Data(H)'!$A$1:$CZ$288))</f>
        <v>0</v>
      </c>
      <c r="M42" s="180" cm="1">
        <f t="array" ref="M42">_xlfn.XLOOKUP(M$1,'Copy of PY1 Data(H)'!$A$1:$CZ$1,_xlfn.XLOOKUP($A42,'Copy of PY1 Data(H)'!$A$1:$A$288,'Copy of PY1 Data(H)'!$A$1:$CZ$288))</f>
        <v>0</v>
      </c>
      <c r="N42" s="180" cm="1">
        <f t="array" ref="N42">_xlfn.XLOOKUP(N$1,'Copy of PY1 Data(H)'!$A$1:$CZ$1,_xlfn.XLOOKUP($A42,'Copy of PY1 Data(H)'!$A$1:$A$288,'Copy of PY1 Data(H)'!$A$1:$CZ$288))</f>
        <v>0</v>
      </c>
      <c r="O42" s="180" cm="1">
        <f t="array" ref="O42">_xlfn.XLOOKUP(O$1,'Copy of PY1 Data(H)'!$A$1:$CZ$1,_xlfn.XLOOKUP($A42,'Copy of PY1 Data(H)'!$A$1:$A$288,'Copy of PY1 Data(H)'!$A$1:$CZ$288))</f>
        <v>1614373</v>
      </c>
      <c r="P42" s="180" cm="1">
        <f t="array" ref="P42">_xlfn.XLOOKUP(P$1,'Copy of PY1 Data(H)'!$A$1:$CZ$1,_xlfn.XLOOKUP($A42,'Copy of PY1 Data(H)'!$A$1:$A$288,'Copy of PY1 Data(H)'!$A$1:$CZ$288))</f>
        <v>0</v>
      </c>
      <c r="Q42" s="180" cm="1">
        <f t="array" ref="Q42">_xlfn.XLOOKUP(Q$1,'Copy of PY1 Data(H)'!$A$1:$CZ$1,_xlfn.XLOOKUP($A42,'Copy of PY1 Data(H)'!$A$1:$A$288,'Copy of PY1 Data(H)'!$A$1:$CZ$288))</f>
        <v>0</v>
      </c>
      <c r="R42" s="180" cm="1">
        <f t="array" ref="R42">_xlfn.XLOOKUP(R$1,'Copy of PY1 Data(H)'!$A$1:$CZ$1,_xlfn.XLOOKUP($A42,'Copy of PY1 Data(H)'!$A$1:$A$288,'Copy of PY1 Data(H)'!$A$1:$CZ$288))</f>
        <v>0</v>
      </c>
      <c r="S42" s="180" cm="1">
        <f t="array" ref="S42">_xlfn.XLOOKUP(S$1,'Copy of PY1 Data(H)'!$A$1:$CZ$1,_xlfn.XLOOKUP($A42,'Copy of PY1 Data(H)'!$A$1:$A$288,'Copy of PY1 Data(H)'!$A$1:$CZ$288))</f>
        <v>0</v>
      </c>
      <c r="T42" s="180" cm="1">
        <f t="array" ref="T42">_xlfn.XLOOKUP(T$1,'Copy of PY1 Data(H)'!$A$1:$CZ$1,_xlfn.XLOOKUP($A42,'Copy of PY1 Data(H)'!$A$1:$A$288,'Copy of PY1 Data(H)'!$A$1:$CZ$288))</f>
        <v>0</v>
      </c>
      <c r="U42" s="180" cm="1">
        <f t="array" ref="U42">_xlfn.XLOOKUP(U$1,'Copy of PY1 Data(H)'!$A$1:$CZ$1,_xlfn.XLOOKUP($A42,'Copy of PY1 Data(H)'!$A$1:$A$288,'Copy of PY1 Data(H)'!$A$1:$CZ$288))</f>
        <v>0</v>
      </c>
      <c r="V42" s="180" cm="1">
        <f t="array" ref="V42">_xlfn.XLOOKUP(V$1,'Copy of PY1 Data(H)'!$A$1:$CZ$1,_xlfn.XLOOKUP($A42,'Copy of PY1 Data(H)'!$A$1:$A$288,'Copy of PY1 Data(H)'!$A$1:$CZ$288))</f>
        <v>0</v>
      </c>
      <c r="W42" s="180" cm="1">
        <f t="array" ref="W42">_xlfn.XLOOKUP(W$1,'Copy of PY1 Data(H)'!$A$1:$CZ$1,_xlfn.XLOOKUP($A42,'Copy of PY1 Data(H)'!$A$1:$A$288,'Copy of PY1 Data(H)'!$A$1:$CZ$288))</f>
        <v>0</v>
      </c>
      <c r="X42" s="180" cm="1">
        <f t="array" ref="X42">_xlfn.XLOOKUP(X$1,'Copy of PY1 Data(H)'!$A$1:$CZ$1,_xlfn.XLOOKUP($A42,'Copy of PY1 Data(H)'!$A$1:$A$288,'Copy of PY1 Data(H)'!$A$1:$CZ$288))</f>
        <v>0</v>
      </c>
      <c r="Y42" s="180" cm="1">
        <f t="array" ref="Y42">_xlfn.XLOOKUP(Y$1,'Copy of PY1 Data(H)'!$A$1:$CZ$1,_xlfn.XLOOKUP($A42,'Copy of PY1 Data(H)'!$A$1:$A$288,'Copy of PY1 Data(H)'!$A$1:$CZ$288))</f>
        <v>0</v>
      </c>
      <c r="Z42" s="180" cm="1">
        <f t="array" ref="Z42">_xlfn.XLOOKUP(Z$1,'Copy of PY1 Data(H)'!$A$1:$CZ$1,_xlfn.XLOOKUP($A42,'Copy of PY1 Data(H)'!$A$1:$A$288,'Copy of PY1 Data(H)'!$A$1:$CZ$288))</f>
        <v>0</v>
      </c>
      <c r="AA42" s="180" cm="1">
        <f t="array" ref="AA42">_xlfn.XLOOKUP(AA$1,'Copy of PY1 Data(H)'!$A$1:$CZ$1,_xlfn.XLOOKUP($A42,'Copy of PY1 Data(H)'!$A$1:$A$288,'Copy of PY1 Data(H)'!$A$1:$CZ$288))</f>
        <v>0</v>
      </c>
      <c r="AB42" s="180" cm="1">
        <f t="array" ref="AB42">_xlfn.XLOOKUP(AB$1,'Copy of PY1 Data(H)'!$A$1:$CZ$1,_xlfn.XLOOKUP($A42,'Copy of PY1 Data(H)'!$A$1:$A$288,'Copy of PY1 Data(H)'!$A$1:$CZ$288))</f>
        <v>0</v>
      </c>
      <c r="AC42" s="180" cm="1">
        <f t="array" ref="AC42">_xlfn.XLOOKUP(AC$1,'Copy of PY1 Data(H)'!$A$1:$CZ$1,_xlfn.XLOOKUP($A42,'Copy of PY1 Data(H)'!$A$1:$A$288,'Copy of PY1 Data(H)'!$A$1:$CZ$288))</f>
        <v>21086</v>
      </c>
      <c r="AD42" s="180" cm="1">
        <f t="array" ref="AD42">_xlfn.XLOOKUP(AD$1,'Copy of PY1 Data(H)'!$A$1:$CZ$1,_xlfn.XLOOKUP($A42,'Copy of PY1 Data(H)'!$A$1:$A$288,'Copy of PY1 Data(H)'!$A$1:$CZ$288))</f>
        <v>0</v>
      </c>
      <c r="AE42" s="180" cm="1">
        <f t="array" ref="AE42">_xlfn.XLOOKUP(AE$1,'Copy of PY1 Data(H)'!$A$1:$CZ$1,_xlfn.XLOOKUP($A42,'Copy of PY1 Data(H)'!$A$1:$A$288,'Copy of PY1 Data(H)'!$A$1:$CZ$288))</f>
        <v>0</v>
      </c>
      <c r="AF42" s="180" cm="1">
        <f t="array" ref="AF42">_xlfn.XLOOKUP(AF$1,'Copy of PY1 Data(H)'!$A$1:$CZ$1,_xlfn.XLOOKUP($A42,'Copy of PY1 Data(H)'!$A$1:$A$288,'Copy of PY1 Data(H)'!$A$1:$CZ$288))</f>
        <v>0</v>
      </c>
      <c r="AG42" s="180" cm="1">
        <f t="array" ref="AG42">_xlfn.XLOOKUP(AG$1,'Copy of PY1 Data(H)'!$A$1:$CZ$1,_xlfn.XLOOKUP($A42,'Copy of PY1 Data(H)'!$A$1:$A$288,'Copy of PY1 Data(H)'!$A$1:$CZ$288))</f>
        <v>0</v>
      </c>
      <c r="AH42" s="180" cm="1">
        <f t="array" ref="AH42">_xlfn.XLOOKUP(AH$1,'Copy of PY1 Data(H)'!$A$1:$CZ$1,_xlfn.XLOOKUP($A42,'Copy of PY1 Data(H)'!$A$1:$A$288,'Copy of PY1 Data(H)'!$A$1:$CZ$288))</f>
        <v>0</v>
      </c>
      <c r="AI42" s="180" cm="1">
        <f t="array" ref="AI42">_xlfn.XLOOKUP(AI$1,'Copy of PY1 Data(H)'!$A$1:$CZ$1,_xlfn.XLOOKUP($A42,'Copy of PY1 Data(H)'!$A$1:$A$288,'Copy of PY1 Data(H)'!$A$1:$CZ$288))</f>
        <v>0</v>
      </c>
      <c r="AJ42" s="180" cm="1">
        <f t="array" ref="AJ42">_xlfn.XLOOKUP(AJ$1,'Copy of PY1 Data(H)'!$A$1:$CZ$1,_xlfn.XLOOKUP($A42,'Copy of PY1 Data(H)'!$A$1:$A$288,'Copy of PY1 Data(H)'!$A$1:$CZ$288))</f>
        <v>0</v>
      </c>
      <c r="AK42" s="180" cm="1">
        <f t="array" ref="AK42">_xlfn.XLOOKUP(AK$1,'Copy of PY1 Data(H)'!$A$1:$CZ$1,_xlfn.XLOOKUP($A42,'Copy of PY1 Data(H)'!$A$1:$A$288,'Copy of PY1 Data(H)'!$A$1:$CZ$288))</f>
        <v>0</v>
      </c>
      <c r="AL42" s="180" cm="1">
        <f t="array" ref="AL42">_xlfn.XLOOKUP(AL$1,'Copy of PY1 Data(H)'!$A$1:$CZ$1,_xlfn.XLOOKUP($A42,'Copy of PY1 Data(H)'!$A$1:$A$288,'Copy of PY1 Data(H)'!$A$1:$CZ$288))</f>
        <v>0</v>
      </c>
      <c r="AM42" s="180" cm="1">
        <f t="array" ref="AM42">_xlfn.XLOOKUP(AM$1,'Copy of PY1 Data(H)'!$A$1:$CZ$1,_xlfn.XLOOKUP($A42,'Copy of PY1 Data(H)'!$A$1:$A$288,'Copy of PY1 Data(H)'!$A$1:$CZ$288))</f>
        <v>0</v>
      </c>
      <c r="AN42" s="180" cm="1">
        <f t="array" ref="AN42">_xlfn.XLOOKUP(AN$1,'Copy of PY1 Data(H)'!$A$1:$CZ$1,_xlfn.XLOOKUP($A42,'Copy of PY1 Data(H)'!$A$1:$A$288,'Copy of PY1 Data(H)'!$A$1:$CZ$288))</f>
        <v>0</v>
      </c>
      <c r="AO42" s="180" cm="1">
        <f t="array" ref="AO42">_xlfn.XLOOKUP(AO$1,'Copy of PY1 Data(H)'!$A$1:$CZ$1,_xlfn.XLOOKUP($A42,'Copy of PY1 Data(H)'!$A$1:$A$288,'Copy of PY1 Data(H)'!$A$1:$CZ$288))</f>
        <v>0</v>
      </c>
      <c r="AP42" s="180" cm="1">
        <f t="array" ref="AP42">_xlfn.XLOOKUP(AP$1,'Copy of PY1 Data(H)'!$A$1:$CZ$1,_xlfn.XLOOKUP($A42,'Copy of PY1 Data(H)'!$A$1:$A$288,'Copy of PY1 Data(H)'!$A$1:$CZ$288))</f>
        <v>0</v>
      </c>
      <c r="AQ42" s="180" cm="1">
        <f t="array" ref="AQ42">_xlfn.XLOOKUP(AQ$1,'Copy of PY1 Data(H)'!$A$1:$CZ$1,_xlfn.XLOOKUP($A42,'Copy of PY1 Data(H)'!$A$1:$A$288,'Copy of PY1 Data(H)'!$A$1:$CZ$288))</f>
        <v>0</v>
      </c>
      <c r="AR42" s="180" cm="1">
        <f t="array" ref="AR42">_xlfn.XLOOKUP(AR$1,'Copy of PY1 Data(H)'!$A$1:$CZ$1,_xlfn.XLOOKUP($A42,'Copy of PY1 Data(H)'!$A$1:$A$288,'Copy of PY1 Data(H)'!$A$1:$CZ$288))</f>
        <v>0</v>
      </c>
      <c r="AS42" s="180" cm="1">
        <f t="array" ref="AS42">_xlfn.XLOOKUP(AS$1,'Copy of PY1 Data(H)'!$A$1:$CZ$1,_xlfn.XLOOKUP($A42,'Copy of PY1 Data(H)'!$A$1:$A$288,'Copy of PY1 Data(H)'!$A$1:$CZ$288))</f>
        <v>0</v>
      </c>
      <c r="AT42" s="180" cm="1">
        <f t="array" ref="AT42">_xlfn.XLOOKUP(AT$1,'Copy of PY1 Data(H)'!$A$1:$CZ$1,_xlfn.XLOOKUP($A42,'Copy of PY1 Data(H)'!$A$1:$A$288,'Copy of PY1 Data(H)'!$A$1:$CZ$288))</f>
        <v>0</v>
      </c>
      <c r="AU42" s="180" cm="1">
        <f t="array" ref="AU42">_xlfn.XLOOKUP(AU$1,'Copy of PY1 Data(H)'!$A$1:$CZ$1,_xlfn.XLOOKUP($A42,'Copy of PY1 Data(H)'!$A$1:$A$288,'Copy of PY1 Data(H)'!$A$1:$CZ$288))</f>
        <v>0</v>
      </c>
      <c r="AV42" s="180" cm="1">
        <f t="array" ref="AV42">_xlfn.XLOOKUP(AV$1,'Copy of PY1 Data(H)'!$A$1:$CZ$1,_xlfn.XLOOKUP($A42,'Copy of PY1 Data(H)'!$A$1:$A$288,'Copy of PY1 Data(H)'!$A$1:$CZ$288))</f>
        <v>0</v>
      </c>
      <c r="AW42" s="180" cm="1">
        <f t="array" ref="AW42">_xlfn.XLOOKUP(AW$1,'Copy of PY1 Data(H)'!$A$1:$CZ$1,_xlfn.XLOOKUP($A42,'Copy of PY1 Data(H)'!$A$1:$A$288,'Copy of PY1 Data(H)'!$A$1:$CZ$288))</f>
        <v>0</v>
      </c>
      <c r="AX42" s="180" cm="1">
        <f t="array" ref="AX42">_xlfn.XLOOKUP(AX$1,'Copy of PY1 Data(H)'!$A$1:$CZ$1,_xlfn.XLOOKUP($A42,'Copy of PY1 Data(H)'!$A$1:$A$288,'Copy of PY1 Data(H)'!$A$1:$CZ$288))</f>
        <v>0</v>
      </c>
      <c r="AY42" s="180" cm="1">
        <f t="array" ref="AY42">_xlfn.XLOOKUP(AY$1,'Copy of PY1 Data(H)'!$A$1:$CZ$1,_xlfn.XLOOKUP($A42,'Copy of PY1 Data(H)'!$A$1:$A$288,'Copy of PY1 Data(H)'!$A$1:$CZ$288))</f>
        <v>0</v>
      </c>
      <c r="AZ42" s="180" cm="1">
        <f t="array" ref="AZ42">_xlfn.XLOOKUP(AZ$1,'Copy of PY1 Data(H)'!$A$1:$CZ$1,_xlfn.XLOOKUP($A42,'Copy of PY1 Data(H)'!$A$1:$A$288,'Copy of PY1 Data(H)'!$A$1:$CZ$288))</f>
        <v>0</v>
      </c>
      <c r="BA42" s="180" cm="1">
        <f t="array" ref="BA42">_xlfn.XLOOKUP(BA$1,'Copy of PY1 Data(H)'!$A$1:$CZ$1,_xlfn.XLOOKUP($A42,'Copy of PY1 Data(H)'!$A$1:$A$288,'Copy of PY1 Data(H)'!$A$1:$CZ$288))</f>
        <v>0</v>
      </c>
      <c r="BB42" s="180" cm="1">
        <f t="array" ref="BB42">_xlfn.XLOOKUP(BB$1,'Copy of PY1 Data(H)'!$A$1:$CZ$1,_xlfn.XLOOKUP($A42,'Copy of PY1 Data(H)'!$A$1:$A$288,'Copy of PY1 Data(H)'!$A$1:$CZ$288))</f>
        <v>0</v>
      </c>
      <c r="BC42" s="180" cm="1">
        <f t="array" ref="BC42">_xlfn.XLOOKUP(BC$1,'Copy of PY1 Data(H)'!$A$1:$CZ$1,_xlfn.XLOOKUP($A42,'Copy of PY1 Data(H)'!$A$1:$A$288,'Copy of PY1 Data(H)'!$A$1:$CZ$288))</f>
        <v>109130</v>
      </c>
      <c r="BD42" s="180" cm="1">
        <f t="array" ref="BD42">_xlfn.XLOOKUP(BD$1,'Copy of PY1 Data(H)'!$A$1:$CZ$1,_xlfn.XLOOKUP($A42,'Copy of PY1 Data(H)'!$A$1:$A$288,'Copy of PY1 Data(H)'!$A$1:$CZ$288))</f>
        <v>0</v>
      </c>
      <c r="BE42" s="180" cm="1">
        <f t="array" ref="BE42">_xlfn.XLOOKUP(BE$1,'Copy of PY1 Data(H)'!$A$1:$CZ$1,_xlfn.XLOOKUP($A42,'Copy of PY1 Data(H)'!$A$1:$A$288,'Copy of PY1 Data(H)'!$A$1:$CZ$288))</f>
        <v>0</v>
      </c>
      <c r="BF42" s="180" cm="1">
        <f t="array" ref="BF42">_xlfn.XLOOKUP(BF$1,'Copy of PY1 Data(H)'!$A$1:$CZ$1,_xlfn.XLOOKUP($A42,'Copy of PY1 Data(H)'!$A$1:$A$288,'Copy of PY1 Data(H)'!$A$1:$CZ$288))</f>
        <v>0</v>
      </c>
      <c r="BG42" s="180" cm="1">
        <f t="array" ref="BG42">_xlfn.XLOOKUP(BG$1,'Copy of PY1 Data(H)'!$A$1:$CZ$1,_xlfn.XLOOKUP($A42,'Copy of PY1 Data(H)'!$A$1:$A$288,'Copy of PY1 Data(H)'!$A$1:$CZ$288))</f>
        <v>0</v>
      </c>
      <c r="BH42" s="180" cm="1">
        <f t="array" ref="BH42">_xlfn.XLOOKUP(BH$1,'Copy of PY1 Data(H)'!$A$1:$CZ$1,_xlfn.XLOOKUP($A42,'Copy of PY1 Data(H)'!$A$1:$A$288,'Copy of PY1 Data(H)'!$A$1:$CZ$288))</f>
        <v>0</v>
      </c>
      <c r="BI42" s="180" cm="1">
        <f t="array" ref="BI42">_xlfn.XLOOKUP(BI$1,'Copy of PY1 Data(H)'!$A$1:$CZ$1,_xlfn.XLOOKUP($A42,'Copy of PY1 Data(H)'!$A$1:$A$288,'Copy of PY1 Data(H)'!$A$1:$CZ$288))</f>
        <v>0</v>
      </c>
      <c r="BJ42" s="180" cm="1">
        <f t="array" ref="BJ42">_xlfn.XLOOKUP(BJ$1,'Copy of PY1 Data(H)'!$A$1:$CZ$1,_xlfn.XLOOKUP($A42,'Copy of PY1 Data(H)'!$A$1:$A$288,'Copy of PY1 Data(H)'!$A$1:$CZ$288))</f>
        <v>0</v>
      </c>
      <c r="BK42" s="180" cm="1">
        <f t="array" ref="BK42">_xlfn.XLOOKUP(BK$1,'Copy of PY1 Data(H)'!$A$1:$CZ$1,_xlfn.XLOOKUP($A42,'Copy of PY1 Data(H)'!$A$1:$A$288,'Copy of PY1 Data(H)'!$A$1:$CZ$288))</f>
        <v>0</v>
      </c>
      <c r="BL42" s="180" cm="1">
        <f t="array" ref="BL42">_xlfn.XLOOKUP(BL$1,'Copy of PY1 Data(H)'!$A$1:$CZ$1,_xlfn.XLOOKUP($A42,'Copy of PY1 Data(H)'!$A$1:$A$288,'Copy of PY1 Data(H)'!$A$1:$CZ$288))</f>
        <v>0</v>
      </c>
      <c r="BM42" s="180" cm="1">
        <f t="array" ref="BM42">_xlfn.XLOOKUP(BM$1,'Copy of PY1 Data(H)'!$A$1:$CZ$1,_xlfn.XLOOKUP($A42,'Copy of PY1 Data(H)'!$A$1:$A$288,'Copy of PY1 Data(H)'!$A$1:$CZ$288))</f>
        <v>0</v>
      </c>
      <c r="BN42" s="180" cm="1">
        <f t="array" ref="BN42">_xlfn.XLOOKUP(BN$1,'Copy of PY1 Data(H)'!$A$1:$CZ$1,_xlfn.XLOOKUP($A42,'Copy of PY1 Data(H)'!$A$1:$A$288,'Copy of PY1 Data(H)'!$A$1:$CZ$288))</f>
        <v>0</v>
      </c>
      <c r="BO42" s="180" cm="1">
        <f t="array" ref="BO42">_xlfn.XLOOKUP(BO$1,'Copy of PY1 Data(H)'!$A$1:$CZ$1,_xlfn.XLOOKUP($A42,'Copy of PY1 Data(H)'!$A$1:$A$288,'Copy of PY1 Data(H)'!$A$1:$CZ$288))</f>
        <v>0</v>
      </c>
      <c r="BP42" s="180" cm="1">
        <f t="array" ref="BP42">_xlfn.XLOOKUP(BP$1,'Copy of PY1 Data(H)'!$A$1:$CZ$1,_xlfn.XLOOKUP($A42,'Copy of PY1 Data(H)'!$A$1:$A$288,'Copy of PY1 Data(H)'!$A$1:$CZ$288))</f>
        <v>0</v>
      </c>
      <c r="BQ42" s="180" cm="1">
        <f t="array" ref="BQ42">_xlfn.XLOOKUP(BQ$1,'Copy of PY1 Data(H)'!$A$1:$CZ$1,_xlfn.XLOOKUP($A42,'Copy of PY1 Data(H)'!$A$1:$A$288,'Copy of PY1 Data(H)'!$A$1:$CZ$288))</f>
        <v>0</v>
      </c>
      <c r="BR42" s="180" cm="1">
        <f t="array" ref="BR42">_xlfn.XLOOKUP(BR$1,'Copy of PY1 Data(H)'!$A$1:$CZ$1,_xlfn.XLOOKUP($A42,'Copy of PY1 Data(H)'!$A$1:$A$288,'Copy of PY1 Data(H)'!$A$1:$CZ$288))</f>
        <v>0</v>
      </c>
      <c r="BS42" s="180" cm="1">
        <f t="array" ref="BS42">_xlfn.XLOOKUP(BS$1,'Copy of PY1 Data(H)'!$A$1:$CZ$1,_xlfn.XLOOKUP($A42,'Copy of PY1 Data(H)'!$A$1:$A$288,'Copy of PY1 Data(H)'!$A$1:$CZ$288))</f>
        <v>0</v>
      </c>
      <c r="BT42" s="180" cm="1">
        <f t="array" ref="BT42">_xlfn.XLOOKUP(BT$1,'Copy of PY1 Data(H)'!$A$1:$CZ$1,_xlfn.XLOOKUP($A42,'Copy of PY1 Data(H)'!$A$1:$A$288,'Copy of PY1 Data(H)'!$A$1:$CZ$288))</f>
        <v>0</v>
      </c>
      <c r="BU42" s="180" cm="1">
        <f t="array" ref="BU42">_xlfn.XLOOKUP(BU$1,'Copy of PY1 Data(H)'!$A$1:$CZ$1,_xlfn.XLOOKUP($A42,'Copy of PY1 Data(H)'!$A$1:$A$288,'Copy of PY1 Data(H)'!$A$1:$CZ$288))</f>
        <v>0</v>
      </c>
      <c r="BV42" s="180" cm="1">
        <f t="array" ref="BV42">_xlfn.XLOOKUP(BV$1,'Copy of PY1 Data(H)'!$A$1:$CZ$1,_xlfn.XLOOKUP($A42,'Copy of PY1 Data(H)'!$A$1:$A$288,'Copy of PY1 Data(H)'!$A$1:$CZ$288))</f>
        <v>0</v>
      </c>
      <c r="BW42" s="180" cm="1">
        <f t="array" ref="BW42">_xlfn.XLOOKUP(BW$1,'Copy of PY1 Data(H)'!$A$1:$CZ$1,_xlfn.XLOOKUP($A42,'Copy of PY1 Data(H)'!$A$1:$A$288,'Copy of PY1 Data(H)'!$A$1:$CZ$288))</f>
        <v>0</v>
      </c>
      <c r="BX42" s="180" cm="1">
        <f t="array" ref="BX42">_xlfn.XLOOKUP(BX$1,'Copy of PY1 Data(H)'!$A$1:$CZ$1,_xlfn.XLOOKUP($A42,'Copy of PY1 Data(H)'!$A$1:$A$288,'Copy of PY1 Data(H)'!$A$1:$CZ$288))</f>
        <v>0</v>
      </c>
      <c r="BY42" s="180" cm="1">
        <f t="array" ref="BY42">_xlfn.XLOOKUP(BY$1,'Copy of PY1 Data(H)'!$A$1:$CZ$1,_xlfn.XLOOKUP($A42,'Copy of PY1 Data(H)'!$A$1:$A$288,'Copy of PY1 Data(H)'!$A$1:$CZ$288))</f>
        <v>0</v>
      </c>
      <c r="BZ42" s="180" cm="1">
        <f t="array" ref="BZ42">_xlfn.XLOOKUP(BZ$1,'Copy of PY1 Data(H)'!$A$1:$CZ$1,_xlfn.XLOOKUP($A42,'Copy of PY1 Data(H)'!$A$1:$A$288,'Copy of PY1 Data(H)'!$A$1:$CZ$288))</f>
        <v>0</v>
      </c>
      <c r="CA42" s="180" cm="1">
        <f t="array" ref="CA42">_xlfn.XLOOKUP(CA$1,'Copy of PY1 Data(H)'!$A$1:$CZ$1,_xlfn.XLOOKUP($A42,'Copy of PY1 Data(H)'!$A$1:$A$288,'Copy of PY1 Data(H)'!$A$1:$CZ$288))</f>
        <v>0</v>
      </c>
      <c r="CB42" s="180" cm="1">
        <f t="array" ref="CB42">_xlfn.XLOOKUP(CB$1,'Copy of PY1 Data(H)'!$A$1:$CZ$1,_xlfn.XLOOKUP($A42,'Copy of PY1 Data(H)'!$A$1:$A$288,'Copy of PY1 Data(H)'!$A$1:$CZ$288))</f>
        <v>0</v>
      </c>
      <c r="CC42" s="180" cm="1">
        <f t="array" ref="CC42">_xlfn.XLOOKUP(CC$1,'Copy of PY1 Data(H)'!$A$1:$CZ$1,_xlfn.XLOOKUP($A42,'Copy of PY1 Data(H)'!$A$1:$A$288,'Copy of PY1 Data(H)'!$A$1:$CZ$288))</f>
        <v>0</v>
      </c>
      <c r="CD42" s="180" cm="1">
        <f t="array" ref="CD42">_xlfn.XLOOKUP(CD$1,'Copy of PY1 Data(H)'!$A$1:$CZ$1,_xlfn.XLOOKUP($A42,'Copy of PY1 Data(H)'!$A$1:$A$288,'Copy of PY1 Data(H)'!$A$1:$CZ$288))</f>
        <v>0</v>
      </c>
    </row>
    <row r="43" spans="1:82" x14ac:dyDescent="0.3">
      <c r="A43" s="180">
        <v>379</v>
      </c>
      <c r="C43" s="180"/>
      <c r="D43" s="180" cm="1">
        <f t="array" ref="D43">_xlfn.XLOOKUP(D$1,'Copy of PY1 Data(H)'!$A$1:$CZ$1,_xlfn.XLOOKUP($A43,'Copy of PY1 Data(H)'!$A$1:$A$288,'Copy of PY1 Data(H)'!$A$1:$CZ$288))</f>
        <v>0</v>
      </c>
      <c r="E43" s="180" cm="1">
        <f t="array" ref="E43">_xlfn.XLOOKUP(E$1,'Copy of PY1 Data(H)'!$A$1:$CZ$1,_xlfn.XLOOKUP($A43,'Copy of PY1 Data(H)'!$A$1:$A$288,'Copy of PY1 Data(H)'!$A$1:$CZ$288))</f>
        <v>196895</v>
      </c>
      <c r="F43" s="180" cm="1">
        <f t="array" ref="F43">_xlfn.XLOOKUP(F$1,'Copy of PY1 Data(H)'!$A$1:$CZ$1,_xlfn.XLOOKUP($A43,'Copy of PY1 Data(H)'!$A$1:$A$288,'Copy of PY1 Data(H)'!$A$1:$CZ$288))</f>
        <v>0</v>
      </c>
      <c r="G43" s="180" cm="1">
        <f t="array" ref="G43">_xlfn.XLOOKUP(G$1,'Copy of PY1 Data(H)'!$A$1:$CZ$1,_xlfn.XLOOKUP($A43,'Copy of PY1 Data(H)'!$A$1:$A$288,'Copy of PY1 Data(H)'!$A$1:$CZ$288))</f>
        <v>5228079</v>
      </c>
      <c r="H43" s="180" cm="1">
        <f t="array" ref="H43">_xlfn.XLOOKUP(H$1,'Copy of PY1 Data(H)'!$A$1:$CZ$1,_xlfn.XLOOKUP($A43,'Copy of PY1 Data(H)'!$A$1:$A$288,'Copy of PY1 Data(H)'!$A$1:$CZ$288))</f>
        <v>6287156</v>
      </c>
      <c r="I43" s="180" cm="1">
        <f t="array" ref="I43">_xlfn.XLOOKUP(I$1,'Copy of PY1 Data(H)'!$A$1:$CZ$1,_xlfn.XLOOKUP($A43,'Copy of PY1 Data(H)'!$A$1:$A$288,'Copy of PY1 Data(H)'!$A$1:$CZ$288))</f>
        <v>5273115</v>
      </c>
      <c r="J43" s="180" cm="1">
        <f t="array" ref="J43">_xlfn.XLOOKUP(J$1,'Copy of PY1 Data(H)'!$A$1:$CZ$1,_xlfn.XLOOKUP($A43,'Copy of PY1 Data(H)'!$A$1:$A$288,'Copy of PY1 Data(H)'!$A$1:$CZ$288))</f>
        <v>130639</v>
      </c>
      <c r="K43" s="180" cm="1">
        <f t="array" ref="K43">_xlfn.XLOOKUP(K$1,'Copy of PY1 Data(H)'!$A$1:$CZ$1,_xlfn.XLOOKUP($A43,'Copy of PY1 Data(H)'!$A$1:$A$288,'Copy of PY1 Data(H)'!$A$1:$CZ$288))</f>
        <v>1065265</v>
      </c>
      <c r="L43" s="180" cm="1">
        <f t="array" ref="L43">_xlfn.XLOOKUP(L$1,'Copy of PY1 Data(H)'!$A$1:$CZ$1,_xlfn.XLOOKUP($A43,'Copy of PY1 Data(H)'!$A$1:$A$288,'Copy of PY1 Data(H)'!$A$1:$CZ$288))</f>
        <v>1109828</v>
      </c>
      <c r="M43" s="180" cm="1">
        <f t="array" ref="M43">_xlfn.XLOOKUP(M$1,'Copy of PY1 Data(H)'!$A$1:$CZ$1,_xlfn.XLOOKUP($A43,'Copy of PY1 Data(H)'!$A$1:$A$288,'Copy of PY1 Data(H)'!$A$1:$CZ$288))</f>
        <v>11351033</v>
      </c>
      <c r="N43" s="180" cm="1">
        <f t="array" ref="N43">_xlfn.XLOOKUP(N$1,'Copy of PY1 Data(H)'!$A$1:$CZ$1,_xlfn.XLOOKUP($A43,'Copy of PY1 Data(H)'!$A$1:$A$288,'Copy of PY1 Data(H)'!$A$1:$CZ$288))</f>
        <v>784994</v>
      </c>
      <c r="O43" s="180" cm="1">
        <f t="array" ref="O43">_xlfn.XLOOKUP(O$1,'Copy of PY1 Data(H)'!$A$1:$CZ$1,_xlfn.XLOOKUP($A43,'Copy of PY1 Data(H)'!$A$1:$A$288,'Copy of PY1 Data(H)'!$A$1:$CZ$288))</f>
        <v>7986699</v>
      </c>
      <c r="P43" s="180" cm="1">
        <f t="array" ref="P43">_xlfn.XLOOKUP(P$1,'Copy of PY1 Data(H)'!$A$1:$CZ$1,_xlfn.XLOOKUP($A43,'Copy of PY1 Data(H)'!$A$1:$A$288,'Copy of PY1 Data(H)'!$A$1:$CZ$288))</f>
        <v>321082</v>
      </c>
      <c r="Q43" s="180" cm="1">
        <f t="array" ref="Q43">_xlfn.XLOOKUP(Q$1,'Copy of PY1 Data(H)'!$A$1:$CZ$1,_xlfn.XLOOKUP($A43,'Copy of PY1 Data(H)'!$A$1:$A$288,'Copy of PY1 Data(H)'!$A$1:$CZ$288))</f>
        <v>41791972</v>
      </c>
      <c r="R43" s="180" cm="1">
        <f t="array" ref="R43">_xlfn.XLOOKUP(R$1,'Copy of PY1 Data(H)'!$A$1:$CZ$1,_xlfn.XLOOKUP($A43,'Copy of PY1 Data(H)'!$A$1:$A$288,'Copy of PY1 Data(H)'!$A$1:$CZ$288))</f>
        <v>781486</v>
      </c>
      <c r="S43" s="180" cm="1">
        <f t="array" ref="S43">_xlfn.XLOOKUP(S$1,'Copy of PY1 Data(H)'!$A$1:$CZ$1,_xlfn.XLOOKUP($A43,'Copy of PY1 Data(H)'!$A$1:$A$288,'Copy of PY1 Data(H)'!$A$1:$CZ$288))</f>
        <v>191682</v>
      </c>
      <c r="T43" s="180" cm="1">
        <f t="array" ref="T43">_xlfn.XLOOKUP(T$1,'Copy of PY1 Data(H)'!$A$1:$CZ$1,_xlfn.XLOOKUP($A43,'Copy of PY1 Data(H)'!$A$1:$A$288,'Copy of PY1 Data(H)'!$A$1:$CZ$288))</f>
        <v>85787624</v>
      </c>
      <c r="U43" s="180" cm="1">
        <f t="array" ref="U43">_xlfn.XLOOKUP(U$1,'Copy of PY1 Data(H)'!$A$1:$CZ$1,_xlfn.XLOOKUP($A43,'Copy of PY1 Data(H)'!$A$1:$A$288,'Copy of PY1 Data(H)'!$A$1:$CZ$288))</f>
        <v>12533497</v>
      </c>
      <c r="V43" s="180" cm="1">
        <f t="array" ref="V43">_xlfn.XLOOKUP(V$1,'Copy of PY1 Data(H)'!$A$1:$CZ$1,_xlfn.XLOOKUP($A43,'Copy of PY1 Data(H)'!$A$1:$A$288,'Copy of PY1 Data(H)'!$A$1:$CZ$288))</f>
        <v>27361483</v>
      </c>
      <c r="W43" s="180" cm="1">
        <f t="array" ref="W43">_xlfn.XLOOKUP(W$1,'Copy of PY1 Data(H)'!$A$1:$CZ$1,_xlfn.XLOOKUP($A43,'Copy of PY1 Data(H)'!$A$1:$A$288,'Copy of PY1 Data(H)'!$A$1:$CZ$288))</f>
        <v>34830420</v>
      </c>
      <c r="X43" s="180" cm="1">
        <f t="array" ref="X43">_xlfn.XLOOKUP(X$1,'Copy of PY1 Data(H)'!$A$1:$CZ$1,_xlfn.XLOOKUP($A43,'Copy of PY1 Data(H)'!$A$1:$A$288,'Copy of PY1 Data(H)'!$A$1:$CZ$288))</f>
        <v>0</v>
      </c>
      <c r="Y43" s="180" cm="1">
        <f t="array" ref="Y43">_xlfn.XLOOKUP(Y$1,'Copy of PY1 Data(H)'!$A$1:$CZ$1,_xlfn.XLOOKUP($A43,'Copy of PY1 Data(H)'!$A$1:$A$288,'Copy of PY1 Data(H)'!$A$1:$CZ$288))</f>
        <v>16568819</v>
      </c>
      <c r="Z43" s="180" cm="1">
        <f t="array" ref="Z43">_xlfn.XLOOKUP(Z$1,'Copy of PY1 Data(H)'!$A$1:$CZ$1,_xlfn.XLOOKUP($A43,'Copy of PY1 Data(H)'!$A$1:$A$288,'Copy of PY1 Data(H)'!$A$1:$CZ$288))</f>
        <v>1779368</v>
      </c>
      <c r="AA43" s="180" cm="1">
        <f t="array" ref="AA43">_xlfn.XLOOKUP(AA$1,'Copy of PY1 Data(H)'!$A$1:$CZ$1,_xlfn.XLOOKUP($A43,'Copy of PY1 Data(H)'!$A$1:$A$288,'Copy of PY1 Data(H)'!$A$1:$CZ$288))</f>
        <v>17838801</v>
      </c>
      <c r="AB43" s="180" cm="1">
        <f t="array" ref="AB43">_xlfn.XLOOKUP(AB$1,'Copy of PY1 Data(H)'!$A$1:$CZ$1,_xlfn.XLOOKUP($A43,'Copy of PY1 Data(H)'!$A$1:$A$288,'Copy of PY1 Data(H)'!$A$1:$CZ$288))</f>
        <v>2006185</v>
      </c>
      <c r="AC43" s="180" cm="1">
        <f t="array" ref="AC43">_xlfn.XLOOKUP(AC$1,'Copy of PY1 Data(H)'!$A$1:$CZ$1,_xlfn.XLOOKUP($A43,'Copy of PY1 Data(H)'!$A$1:$A$288,'Copy of PY1 Data(H)'!$A$1:$CZ$288))</f>
        <v>2543461</v>
      </c>
      <c r="AD43" s="180" cm="1">
        <f t="array" ref="AD43">_xlfn.XLOOKUP(AD$1,'Copy of PY1 Data(H)'!$A$1:$CZ$1,_xlfn.XLOOKUP($A43,'Copy of PY1 Data(H)'!$A$1:$A$288,'Copy of PY1 Data(H)'!$A$1:$CZ$288))</f>
        <v>1888585</v>
      </c>
      <c r="AE43" s="180" cm="1">
        <f t="array" ref="AE43">_xlfn.XLOOKUP(AE$1,'Copy of PY1 Data(H)'!$A$1:$CZ$1,_xlfn.XLOOKUP($A43,'Copy of PY1 Data(H)'!$A$1:$A$288,'Copy of PY1 Data(H)'!$A$1:$CZ$288))</f>
        <v>3987571</v>
      </c>
      <c r="AF43" s="180" cm="1">
        <f t="array" ref="AF43">_xlfn.XLOOKUP(AF$1,'Copy of PY1 Data(H)'!$A$1:$CZ$1,_xlfn.XLOOKUP($A43,'Copy of PY1 Data(H)'!$A$1:$A$288,'Copy of PY1 Data(H)'!$A$1:$CZ$288))</f>
        <v>20510788</v>
      </c>
      <c r="AG43" s="180" cm="1">
        <f t="array" ref="AG43">_xlfn.XLOOKUP(AG$1,'Copy of PY1 Data(H)'!$A$1:$CZ$1,_xlfn.XLOOKUP($A43,'Copy of PY1 Data(H)'!$A$1:$A$288,'Copy of PY1 Data(H)'!$A$1:$CZ$288))</f>
        <v>6618573</v>
      </c>
      <c r="AH43" s="180" cm="1">
        <f t="array" ref="AH43">_xlfn.XLOOKUP(AH$1,'Copy of PY1 Data(H)'!$A$1:$CZ$1,_xlfn.XLOOKUP($A43,'Copy of PY1 Data(H)'!$A$1:$A$288,'Copy of PY1 Data(H)'!$A$1:$CZ$288))</f>
        <v>1607840</v>
      </c>
      <c r="AI43" s="180" cm="1">
        <f t="array" ref="AI43">_xlfn.XLOOKUP(AI$1,'Copy of PY1 Data(H)'!$A$1:$CZ$1,_xlfn.XLOOKUP($A43,'Copy of PY1 Data(H)'!$A$1:$A$288,'Copy of PY1 Data(H)'!$A$1:$CZ$288))</f>
        <v>29186364</v>
      </c>
      <c r="AJ43" s="180" cm="1">
        <f t="array" ref="AJ43">_xlfn.XLOOKUP(AJ$1,'Copy of PY1 Data(H)'!$A$1:$CZ$1,_xlfn.XLOOKUP($A43,'Copy of PY1 Data(H)'!$A$1:$A$288,'Copy of PY1 Data(H)'!$A$1:$CZ$288))</f>
        <v>3783900</v>
      </c>
      <c r="AK43" s="180" cm="1">
        <f t="array" ref="AK43">_xlfn.XLOOKUP(AK$1,'Copy of PY1 Data(H)'!$A$1:$CZ$1,_xlfn.XLOOKUP($A43,'Copy of PY1 Data(H)'!$A$1:$A$288,'Copy of PY1 Data(H)'!$A$1:$CZ$288))</f>
        <v>0</v>
      </c>
      <c r="AL43" s="180" cm="1">
        <f t="array" ref="AL43">_xlfn.XLOOKUP(AL$1,'Copy of PY1 Data(H)'!$A$1:$CZ$1,_xlfn.XLOOKUP($A43,'Copy of PY1 Data(H)'!$A$1:$A$288,'Copy of PY1 Data(H)'!$A$1:$CZ$288))</f>
        <v>0</v>
      </c>
      <c r="AM43" s="180" cm="1">
        <f t="array" ref="AM43">_xlfn.XLOOKUP(AM$1,'Copy of PY1 Data(H)'!$A$1:$CZ$1,_xlfn.XLOOKUP($A43,'Copy of PY1 Data(H)'!$A$1:$A$288,'Copy of PY1 Data(H)'!$A$1:$CZ$288))</f>
        <v>14111039</v>
      </c>
      <c r="AN43" s="180" cm="1">
        <f t="array" ref="AN43">_xlfn.XLOOKUP(AN$1,'Copy of PY1 Data(H)'!$A$1:$CZ$1,_xlfn.XLOOKUP($A43,'Copy of PY1 Data(H)'!$A$1:$A$288,'Copy of PY1 Data(H)'!$A$1:$CZ$288))</f>
        <v>771843</v>
      </c>
      <c r="AO43" s="180" cm="1">
        <f t="array" ref="AO43">_xlfn.XLOOKUP(AO$1,'Copy of PY1 Data(H)'!$A$1:$CZ$1,_xlfn.XLOOKUP($A43,'Copy of PY1 Data(H)'!$A$1:$A$288,'Copy of PY1 Data(H)'!$A$1:$CZ$288))</f>
        <v>774217</v>
      </c>
      <c r="AP43" s="180" cm="1">
        <f t="array" ref="AP43">_xlfn.XLOOKUP(AP$1,'Copy of PY1 Data(H)'!$A$1:$CZ$1,_xlfn.XLOOKUP($A43,'Copy of PY1 Data(H)'!$A$1:$A$288,'Copy of PY1 Data(H)'!$A$1:$CZ$288))</f>
        <v>101725</v>
      </c>
      <c r="AQ43" s="180" cm="1">
        <f t="array" ref="AQ43">_xlfn.XLOOKUP(AQ$1,'Copy of PY1 Data(H)'!$A$1:$CZ$1,_xlfn.XLOOKUP($A43,'Copy of PY1 Data(H)'!$A$1:$A$288,'Copy of PY1 Data(H)'!$A$1:$CZ$288))</f>
        <v>4555219</v>
      </c>
      <c r="AR43" s="180" cm="1">
        <f t="array" ref="AR43">_xlfn.XLOOKUP(AR$1,'Copy of PY1 Data(H)'!$A$1:$CZ$1,_xlfn.XLOOKUP($A43,'Copy of PY1 Data(H)'!$A$1:$A$288,'Copy of PY1 Data(H)'!$A$1:$CZ$288))</f>
        <v>54034632</v>
      </c>
      <c r="AS43" s="180" cm="1">
        <f t="array" ref="AS43">_xlfn.XLOOKUP(AS$1,'Copy of PY1 Data(H)'!$A$1:$CZ$1,_xlfn.XLOOKUP($A43,'Copy of PY1 Data(H)'!$A$1:$A$288,'Copy of PY1 Data(H)'!$A$1:$CZ$288))</f>
        <v>1158916</v>
      </c>
      <c r="AT43" s="180" cm="1">
        <f t="array" ref="AT43">_xlfn.XLOOKUP(AT$1,'Copy of PY1 Data(H)'!$A$1:$CZ$1,_xlfn.XLOOKUP($A43,'Copy of PY1 Data(H)'!$A$1:$A$288,'Copy of PY1 Data(H)'!$A$1:$CZ$288))</f>
        <v>2324224</v>
      </c>
      <c r="AU43" s="180" cm="1">
        <f t="array" ref="AU43">_xlfn.XLOOKUP(AU$1,'Copy of PY1 Data(H)'!$A$1:$CZ$1,_xlfn.XLOOKUP($A43,'Copy of PY1 Data(H)'!$A$1:$A$288,'Copy of PY1 Data(H)'!$A$1:$CZ$288))</f>
        <v>0</v>
      </c>
      <c r="AV43" s="180" cm="1">
        <f t="array" ref="AV43">_xlfn.XLOOKUP(AV$1,'Copy of PY1 Data(H)'!$A$1:$CZ$1,_xlfn.XLOOKUP($A43,'Copy of PY1 Data(H)'!$A$1:$A$288,'Copy of PY1 Data(H)'!$A$1:$CZ$288))</f>
        <v>17730866</v>
      </c>
      <c r="AW43" s="180" cm="1">
        <f t="array" ref="AW43">_xlfn.XLOOKUP(AW$1,'Copy of PY1 Data(H)'!$A$1:$CZ$1,_xlfn.XLOOKUP($A43,'Copy of PY1 Data(H)'!$A$1:$A$288,'Copy of PY1 Data(H)'!$A$1:$CZ$288))</f>
        <v>4072131</v>
      </c>
      <c r="AX43" s="180" cm="1">
        <f t="array" ref="AX43">_xlfn.XLOOKUP(AX$1,'Copy of PY1 Data(H)'!$A$1:$CZ$1,_xlfn.XLOOKUP($A43,'Copy of PY1 Data(H)'!$A$1:$A$288,'Copy of PY1 Data(H)'!$A$1:$CZ$288))</f>
        <v>1176392</v>
      </c>
      <c r="AY43" s="180" cm="1">
        <f t="array" ref="AY43">_xlfn.XLOOKUP(AY$1,'Copy of PY1 Data(H)'!$A$1:$CZ$1,_xlfn.XLOOKUP($A43,'Copy of PY1 Data(H)'!$A$1:$A$288,'Copy of PY1 Data(H)'!$A$1:$CZ$288))</f>
        <v>22735651</v>
      </c>
      <c r="AZ43" s="180" cm="1">
        <f t="array" ref="AZ43">_xlfn.XLOOKUP(AZ$1,'Copy of PY1 Data(H)'!$A$1:$CZ$1,_xlfn.XLOOKUP($A43,'Copy of PY1 Data(H)'!$A$1:$A$288,'Copy of PY1 Data(H)'!$A$1:$CZ$288))</f>
        <v>2409436</v>
      </c>
      <c r="BA43" s="180" cm="1">
        <f t="array" ref="BA43">_xlfn.XLOOKUP(BA$1,'Copy of PY1 Data(H)'!$A$1:$CZ$1,_xlfn.XLOOKUP($A43,'Copy of PY1 Data(H)'!$A$1:$A$288,'Copy of PY1 Data(H)'!$A$1:$CZ$288))</f>
        <v>1460422</v>
      </c>
      <c r="BB43" s="180" cm="1">
        <f t="array" ref="BB43">_xlfn.XLOOKUP(BB$1,'Copy of PY1 Data(H)'!$A$1:$CZ$1,_xlfn.XLOOKUP($A43,'Copy of PY1 Data(H)'!$A$1:$A$288,'Copy of PY1 Data(H)'!$A$1:$CZ$288))</f>
        <v>120922</v>
      </c>
      <c r="BC43" s="180" cm="1">
        <f t="array" ref="BC43">_xlfn.XLOOKUP(BC$1,'Copy of PY1 Data(H)'!$A$1:$CZ$1,_xlfn.XLOOKUP($A43,'Copy of PY1 Data(H)'!$A$1:$A$288,'Copy of PY1 Data(H)'!$A$1:$CZ$288))</f>
        <v>633419</v>
      </c>
      <c r="BD43" s="180" cm="1">
        <f t="array" ref="BD43">_xlfn.XLOOKUP(BD$1,'Copy of PY1 Data(H)'!$A$1:$CZ$1,_xlfn.XLOOKUP($A43,'Copy of PY1 Data(H)'!$A$1:$A$288,'Copy of PY1 Data(H)'!$A$1:$CZ$288))</f>
        <v>8348322</v>
      </c>
      <c r="BE43" s="180" cm="1">
        <f t="array" ref="BE43">_xlfn.XLOOKUP(BE$1,'Copy of PY1 Data(H)'!$A$1:$CZ$1,_xlfn.XLOOKUP($A43,'Copy of PY1 Data(H)'!$A$1:$A$288,'Copy of PY1 Data(H)'!$A$1:$CZ$288))</f>
        <v>667912</v>
      </c>
      <c r="BF43" s="180" cm="1">
        <f t="array" ref="BF43">_xlfn.XLOOKUP(BF$1,'Copy of PY1 Data(H)'!$A$1:$CZ$1,_xlfn.XLOOKUP($A43,'Copy of PY1 Data(H)'!$A$1:$A$288,'Copy of PY1 Data(H)'!$A$1:$CZ$288))</f>
        <v>927095</v>
      </c>
      <c r="BG43" s="180" cm="1">
        <f t="array" ref="BG43">_xlfn.XLOOKUP(BG$1,'Copy of PY1 Data(H)'!$A$1:$CZ$1,_xlfn.XLOOKUP($A43,'Copy of PY1 Data(H)'!$A$1:$A$288,'Copy of PY1 Data(H)'!$A$1:$CZ$288))</f>
        <v>0</v>
      </c>
      <c r="BH43" s="180" cm="1">
        <f t="array" ref="BH43">_xlfn.XLOOKUP(BH$1,'Copy of PY1 Data(H)'!$A$1:$CZ$1,_xlfn.XLOOKUP($A43,'Copy of PY1 Data(H)'!$A$1:$A$288,'Copy of PY1 Data(H)'!$A$1:$CZ$288))</f>
        <v>336368</v>
      </c>
      <c r="BI43" s="180" cm="1">
        <f t="array" ref="BI43">_xlfn.XLOOKUP(BI$1,'Copy of PY1 Data(H)'!$A$1:$CZ$1,_xlfn.XLOOKUP($A43,'Copy of PY1 Data(H)'!$A$1:$A$288,'Copy of PY1 Data(H)'!$A$1:$CZ$288))</f>
        <v>538032</v>
      </c>
      <c r="BJ43" s="180" cm="1">
        <f t="array" ref="BJ43">_xlfn.XLOOKUP(BJ$1,'Copy of PY1 Data(H)'!$A$1:$CZ$1,_xlfn.XLOOKUP($A43,'Copy of PY1 Data(H)'!$A$1:$A$288,'Copy of PY1 Data(H)'!$A$1:$CZ$288))</f>
        <v>343371</v>
      </c>
      <c r="BK43" s="180" cm="1">
        <f t="array" ref="BK43">_xlfn.XLOOKUP(BK$1,'Copy of PY1 Data(H)'!$A$1:$CZ$1,_xlfn.XLOOKUP($A43,'Copy of PY1 Data(H)'!$A$1:$A$288,'Copy of PY1 Data(H)'!$A$1:$CZ$288))</f>
        <v>2792016</v>
      </c>
      <c r="BL43" s="180" cm="1">
        <f t="array" ref="BL43">_xlfn.XLOOKUP(BL$1,'Copy of PY1 Data(H)'!$A$1:$CZ$1,_xlfn.XLOOKUP($A43,'Copy of PY1 Data(H)'!$A$1:$A$288,'Copy of PY1 Data(H)'!$A$1:$CZ$288))</f>
        <v>0</v>
      </c>
      <c r="BM43" s="180" cm="1">
        <f t="array" ref="BM43">_xlfn.XLOOKUP(BM$1,'Copy of PY1 Data(H)'!$A$1:$CZ$1,_xlfn.XLOOKUP($A43,'Copy of PY1 Data(H)'!$A$1:$A$288,'Copy of PY1 Data(H)'!$A$1:$CZ$288))</f>
        <v>785927</v>
      </c>
      <c r="BN43" s="180" cm="1">
        <f t="array" ref="BN43">_xlfn.XLOOKUP(BN$1,'Copy of PY1 Data(H)'!$A$1:$CZ$1,_xlfn.XLOOKUP($A43,'Copy of PY1 Data(H)'!$A$1:$A$288,'Copy of PY1 Data(H)'!$A$1:$CZ$288))</f>
        <v>3460811</v>
      </c>
      <c r="BO43" s="180" cm="1">
        <f t="array" ref="BO43">_xlfn.XLOOKUP(BO$1,'Copy of PY1 Data(H)'!$A$1:$CZ$1,_xlfn.XLOOKUP($A43,'Copy of PY1 Data(H)'!$A$1:$A$288,'Copy of PY1 Data(H)'!$A$1:$CZ$288))</f>
        <v>1469941</v>
      </c>
      <c r="BP43" s="180" cm="1">
        <f t="array" ref="BP43">_xlfn.XLOOKUP(BP$1,'Copy of PY1 Data(H)'!$A$1:$CZ$1,_xlfn.XLOOKUP($A43,'Copy of PY1 Data(H)'!$A$1:$A$288,'Copy of PY1 Data(H)'!$A$1:$CZ$288))</f>
        <v>2628059</v>
      </c>
      <c r="BQ43" s="180" cm="1">
        <f t="array" ref="BQ43">_xlfn.XLOOKUP(BQ$1,'Copy of PY1 Data(H)'!$A$1:$CZ$1,_xlfn.XLOOKUP($A43,'Copy of PY1 Data(H)'!$A$1:$A$288,'Copy of PY1 Data(H)'!$A$1:$CZ$288))</f>
        <v>14631698</v>
      </c>
      <c r="BR43" s="180" cm="1">
        <f t="array" ref="BR43">_xlfn.XLOOKUP(BR$1,'Copy of PY1 Data(H)'!$A$1:$CZ$1,_xlfn.XLOOKUP($A43,'Copy of PY1 Data(H)'!$A$1:$A$288,'Copy of PY1 Data(H)'!$A$1:$CZ$288))</f>
        <v>781705</v>
      </c>
      <c r="BS43" s="180" cm="1">
        <f t="array" ref="BS43">_xlfn.XLOOKUP(BS$1,'Copy of PY1 Data(H)'!$A$1:$CZ$1,_xlfn.XLOOKUP($A43,'Copy of PY1 Data(H)'!$A$1:$A$288,'Copy of PY1 Data(H)'!$A$1:$CZ$288))</f>
        <v>22040135</v>
      </c>
      <c r="BT43" s="180" cm="1">
        <f t="array" ref="BT43">_xlfn.XLOOKUP(BT$1,'Copy of PY1 Data(H)'!$A$1:$CZ$1,_xlfn.XLOOKUP($A43,'Copy of PY1 Data(H)'!$A$1:$A$288,'Copy of PY1 Data(H)'!$A$1:$CZ$288))</f>
        <v>893017</v>
      </c>
      <c r="BU43" s="180" cm="1">
        <f t="array" ref="BU43">_xlfn.XLOOKUP(BU$1,'Copy of PY1 Data(H)'!$A$1:$CZ$1,_xlfn.XLOOKUP($A43,'Copy of PY1 Data(H)'!$A$1:$A$288,'Copy of PY1 Data(H)'!$A$1:$CZ$288))</f>
        <v>7196461</v>
      </c>
      <c r="BV43" s="180" cm="1">
        <f t="array" ref="BV43">_xlfn.XLOOKUP(BV$1,'Copy of PY1 Data(H)'!$A$1:$CZ$1,_xlfn.XLOOKUP($A43,'Copy of PY1 Data(H)'!$A$1:$A$288,'Copy of PY1 Data(H)'!$A$1:$CZ$288))</f>
        <v>1153338</v>
      </c>
      <c r="BW43" s="180" cm="1">
        <f t="array" ref="BW43">_xlfn.XLOOKUP(BW$1,'Copy of PY1 Data(H)'!$A$1:$CZ$1,_xlfn.XLOOKUP($A43,'Copy of PY1 Data(H)'!$A$1:$A$288,'Copy of PY1 Data(H)'!$A$1:$CZ$288))</f>
        <v>0</v>
      </c>
      <c r="BX43" s="180" cm="1">
        <f t="array" ref="BX43">_xlfn.XLOOKUP(BX$1,'Copy of PY1 Data(H)'!$A$1:$CZ$1,_xlfn.XLOOKUP($A43,'Copy of PY1 Data(H)'!$A$1:$A$288,'Copy of PY1 Data(H)'!$A$1:$CZ$288))</f>
        <v>2168070</v>
      </c>
      <c r="BY43" s="180" cm="1">
        <f t="array" ref="BY43">_xlfn.XLOOKUP(BY$1,'Copy of PY1 Data(H)'!$A$1:$CZ$1,_xlfn.XLOOKUP($A43,'Copy of PY1 Data(H)'!$A$1:$A$288,'Copy of PY1 Data(H)'!$A$1:$CZ$288))</f>
        <v>349904</v>
      </c>
      <c r="BZ43" s="180" cm="1">
        <f t="array" ref="BZ43">_xlfn.XLOOKUP(BZ$1,'Copy of PY1 Data(H)'!$A$1:$CZ$1,_xlfn.XLOOKUP($A43,'Copy of PY1 Data(H)'!$A$1:$A$288,'Copy of PY1 Data(H)'!$A$1:$CZ$288))</f>
        <v>926409</v>
      </c>
      <c r="CA43" s="180" cm="1">
        <f t="array" ref="CA43">_xlfn.XLOOKUP(CA$1,'Copy of PY1 Data(H)'!$A$1:$CZ$1,_xlfn.XLOOKUP($A43,'Copy of PY1 Data(H)'!$A$1:$A$288,'Copy of PY1 Data(H)'!$A$1:$CZ$288))</f>
        <v>190089</v>
      </c>
      <c r="CB43" s="180" cm="1">
        <f t="array" ref="CB43">_xlfn.XLOOKUP(CB$1,'Copy of PY1 Data(H)'!$A$1:$CZ$1,_xlfn.XLOOKUP($A43,'Copy of PY1 Data(H)'!$A$1:$A$288,'Copy of PY1 Data(H)'!$A$1:$CZ$288))</f>
        <v>685403</v>
      </c>
      <c r="CC43" s="180" cm="1">
        <f t="array" ref="CC43">_xlfn.XLOOKUP(CC$1,'Copy of PY1 Data(H)'!$A$1:$CZ$1,_xlfn.XLOOKUP($A43,'Copy of PY1 Data(H)'!$A$1:$A$288,'Copy of PY1 Data(H)'!$A$1:$CZ$288))</f>
        <v>0</v>
      </c>
      <c r="CD43" s="180" cm="1">
        <f t="array" ref="CD43">_xlfn.XLOOKUP(CD$1,'Copy of PY1 Data(H)'!$A$1:$CZ$1,_xlfn.XLOOKUP($A43,'Copy of PY1 Data(H)'!$A$1:$A$288,'Copy of PY1 Data(H)'!$A$1:$CZ$288))</f>
        <v>410758</v>
      </c>
    </row>
    <row r="44" spans="1:82" x14ac:dyDescent="0.3">
      <c r="A44" s="180">
        <v>368</v>
      </c>
      <c r="C44" s="180"/>
      <c r="D44" s="180" cm="1">
        <f t="array" ref="D44">_xlfn.XLOOKUP(D$1,'Copy of PY1 Data(H)'!$A$1:$CZ$1,_xlfn.XLOOKUP($A44,'Copy of PY1 Data(H)'!$A$1:$A$288,'Copy of PY1 Data(H)'!$A$1:$CZ$288))</f>
        <v>0</v>
      </c>
      <c r="E44" s="180" cm="1">
        <f t="array" ref="E44">_xlfn.XLOOKUP(E$1,'Copy of PY1 Data(H)'!$A$1:$CZ$1,_xlfn.XLOOKUP($A44,'Copy of PY1 Data(H)'!$A$1:$A$288,'Copy of PY1 Data(H)'!$A$1:$CZ$288))</f>
        <v>0</v>
      </c>
      <c r="F44" s="180" cm="1">
        <f t="array" ref="F44">_xlfn.XLOOKUP(F$1,'Copy of PY1 Data(H)'!$A$1:$CZ$1,_xlfn.XLOOKUP($A44,'Copy of PY1 Data(H)'!$A$1:$A$288,'Copy of PY1 Data(H)'!$A$1:$CZ$288))</f>
        <v>0</v>
      </c>
      <c r="G44" s="180" cm="1">
        <f t="array" ref="G44">_xlfn.XLOOKUP(G$1,'Copy of PY1 Data(H)'!$A$1:$CZ$1,_xlfn.XLOOKUP($A44,'Copy of PY1 Data(H)'!$A$1:$A$288,'Copy of PY1 Data(H)'!$A$1:$CZ$288))</f>
        <v>0</v>
      </c>
      <c r="H44" s="180" cm="1">
        <f t="array" ref="H44">_xlfn.XLOOKUP(H$1,'Copy of PY1 Data(H)'!$A$1:$CZ$1,_xlfn.XLOOKUP($A44,'Copy of PY1 Data(H)'!$A$1:$A$288,'Copy of PY1 Data(H)'!$A$1:$CZ$288))</f>
        <v>0</v>
      </c>
      <c r="I44" s="180" cm="1">
        <f t="array" ref="I44">_xlfn.XLOOKUP(I$1,'Copy of PY1 Data(H)'!$A$1:$CZ$1,_xlfn.XLOOKUP($A44,'Copy of PY1 Data(H)'!$A$1:$A$288,'Copy of PY1 Data(H)'!$A$1:$CZ$288))</f>
        <v>0</v>
      </c>
      <c r="J44" s="180" cm="1">
        <f t="array" ref="J44">_xlfn.XLOOKUP(J$1,'Copy of PY1 Data(H)'!$A$1:$CZ$1,_xlfn.XLOOKUP($A44,'Copy of PY1 Data(H)'!$A$1:$A$288,'Copy of PY1 Data(H)'!$A$1:$CZ$288))</f>
        <v>0</v>
      </c>
      <c r="K44" s="180" cm="1">
        <f t="array" ref="K44">_xlfn.XLOOKUP(K$1,'Copy of PY1 Data(H)'!$A$1:$CZ$1,_xlfn.XLOOKUP($A44,'Copy of PY1 Data(H)'!$A$1:$A$288,'Copy of PY1 Data(H)'!$A$1:$CZ$288))</f>
        <v>0</v>
      </c>
      <c r="L44" s="180" cm="1">
        <f t="array" ref="L44">_xlfn.XLOOKUP(L$1,'Copy of PY1 Data(H)'!$A$1:$CZ$1,_xlfn.XLOOKUP($A44,'Copy of PY1 Data(H)'!$A$1:$A$288,'Copy of PY1 Data(H)'!$A$1:$CZ$288))</f>
        <v>0</v>
      </c>
      <c r="M44" s="180" cm="1">
        <f t="array" ref="M44">_xlfn.XLOOKUP(M$1,'Copy of PY1 Data(H)'!$A$1:$CZ$1,_xlfn.XLOOKUP($A44,'Copy of PY1 Data(H)'!$A$1:$A$288,'Copy of PY1 Data(H)'!$A$1:$CZ$288))</f>
        <v>203748</v>
      </c>
      <c r="N44" s="180" cm="1">
        <f t="array" ref="N44">_xlfn.XLOOKUP(N$1,'Copy of PY1 Data(H)'!$A$1:$CZ$1,_xlfn.XLOOKUP($A44,'Copy of PY1 Data(H)'!$A$1:$A$288,'Copy of PY1 Data(H)'!$A$1:$CZ$288))</f>
        <v>0</v>
      </c>
      <c r="O44" s="180" cm="1">
        <f t="array" ref="O44">_xlfn.XLOOKUP(O$1,'Copy of PY1 Data(H)'!$A$1:$CZ$1,_xlfn.XLOOKUP($A44,'Copy of PY1 Data(H)'!$A$1:$A$288,'Copy of PY1 Data(H)'!$A$1:$CZ$288))</f>
        <v>0</v>
      </c>
      <c r="P44" s="180" cm="1">
        <f t="array" ref="P44">_xlfn.XLOOKUP(P$1,'Copy of PY1 Data(H)'!$A$1:$CZ$1,_xlfn.XLOOKUP($A44,'Copy of PY1 Data(H)'!$A$1:$A$288,'Copy of PY1 Data(H)'!$A$1:$CZ$288))</f>
        <v>0</v>
      </c>
      <c r="Q44" s="180" cm="1">
        <f t="array" ref="Q44">_xlfn.XLOOKUP(Q$1,'Copy of PY1 Data(H)'!$A$1:$CZ$1,_xlfn.XLOOKUP($A44,'Copy of PY1 Data(H)'!$A$1:$A$288,'Copy of PY1 Data(H)'!$A$1:$CZ$288))</f>
        <v>114352</v>
      </c>
      <c r="R44" s="180" cm="1">
        <f t="array" ref="R44">_xlfn.XLOOKUP(R$1,'Copy of PY1 Data(H)'!$A$1:$CZ$1,_xlfn.XLOOKUP($A44,'Copy of PY1 Data(H)'!$A$1:$A$288,'Copy of PY1 Data(H)'!$A$1:$CZ$288))</f>
        <v>0</v>
      </c>
      <c r="S44" s="180" cm="1">
        <f t="array" ref="S44">_xlfn.XLOOKUP(S$1,'Copy of PY1 Data(H)'!$A$1:$CZ$1,_xlfn.XLOOKUP($A44,'Copy of PY1 Data(H)'!$A$1:$A$288,'Copy of PY1 Data(H)'!$A$1:$CZ$288))</f>
        <v>0</v>
      </c>
      <c r="T44" s="180" cm="1">
        <f t="array" ref="T44">_xlfn.XLOOKUP(T$1,'Copy of PY1 Data(H)'!$A$1:$CZ$1,_xlfn.XLOOKUP($A44,'Copy of PY1 Data(H)'!$A$1:$A$288,'Copy of PY1 Data(H)'!$A$1:$CZ$288))</f>
        <v>44124</v>
      </c>
      <c r="U44" s="180" cm="1">
        <f t="array" ref="U44">_xlfn.XLOOKUP(U$1,'Copy of PY1 Data(H)'!$A$1:$CZ$1,_xlfn.XLOOKUP($A44,'Copy of PY1 Data(H)'!$A$1:$A$288,'Copy of PY1 Data(H)'!$A$1:$CZ$288))</f>
        <v>0</v>
      </c>
      <c r="V44" s="180" cm="1">
        <f t="array" ref="V44">_xlfn.XLOOKUP(V$1,'Copy of PY1 Data(H)'!$A$1:$CZ$1,_xlfn.XLOOKUP($A44,'Copy of PY1 Data(H)'!$A$1:$A$288,'Copy of PY1 Data(H)'!$A$1:$CZ$288))</f>
        <v>0</v>
      </c>
      <c r="W44" s="180" cm="1">
        <f t="array" ref="W44">_xlfn.XLOOKUP(W$1,'Copy of PY1 Data(H)'!$A$1:$CZ$1,_xlfn.XLOOKUP($A44,'Copy of PY1 Data(H)'!$A$1:$A$288,'Copy of PY1 Data(H)'!$A$1:$CZ$288))</f>
        <v>0</v>
      </c>
      <c r="X44" s="180" cm="1">
        <f t="array" ref="X44">_xlfn.XLOOKUP(X$1,'Copy of PY1 Data(H)'!$A$1:$CZ$1,_xlfn.XLOOKUP($A44,'Copy of PY1 Data(H)'!$A$1:$A$288,'Copy of PY1 Data(H)'!$A$1:$CZ$288))</f>
        <v>0</v>
      </c>
      <c r="Y44" s="180" cm="1">
        <f t="array" ref="Y44">_xlfn.XLOOKUP(Y$1,'Copy of PY1 Data(H)'!$A$1:$CZ$1,_xlfn.XLOOKUP($A44,'Copy of PY1 Data(H)'!$A$1:$A$288,'Copy of PY1 Data(H)'!$A$1:$CZ$288))</f>
        <v>341210</v>
      </c>
      <c r="Z44" s="180" cm="1">
        <f t="array" ref="Z44">_xlfn.XLOOKUP(Z$1,'Copy of PY1 Data(H)'!$A$1:$CZ$1,_xlfn.XLOOKUP($A44,'Copy of PY1 Data(H)'!$A$1:$A$288,'Copy of PY1 Data(H)'!$A$1:$CZ$288))</f>
        <v>0</v>
      </c>
      <c r="AA44" s="180" cm="1">
        <f t="array" ref="AA44">_xlfn.XLOOKUP(AA$1,'Copy of PY1 Data(H)'!$A$1:$CZ$1,_xlfn.XLOOKUP($A44,'Copy of PY1 Data(H)'!$A$1:$A$288,'Copy of PY1 Data(H)'!$A$1:$CZ$288))</f>
        <v>83775</v>
      </c>
      <c r="AB44" s="180" cm="1">
        <f t="array" ref="AB44">_xlfn.XLOOKUP(AB$1,'Copy of PY1 Data(H)'!$A$1:$CZ$1,_xlfn.XLOOKUP($A44,'Copy of PY1 Data(H)'!$A$1:$A$288,'Copy of PY1 Data(H)'!$A$1:$CZ$288))</f>
        <v>0</v>
      </c>
      <c r="AC44" s="180" cm="1">
        <f t="array" ref="AC44">_xlfn.XLOOKUP(AC$1,'Copy of PY1 Data(H)'!$A$1:$CZ$1,_xlfn.XLOOKUP($A44,'Copy of PY1 Data(H)'!$A$1:$A$288,'Copy of PY1 Data(H)'!$A$1:$CZ$288))</f>
        <v>31930</v>
      </c>
      <c r="AD44" s="180" cm="1">
        <f t="array" ref="AD44">_xlfn.XLOOKUP(AD$1,'Copy of PY1 Data(H)'!$A$1:$CZ$1,_xlfn.XLOOKUP($A44,'Copy of PY1 Data(H)'!$A$1:$A$288,'Copy of PY1 Data(H)'!$A$1:$CZ$288))</f>
        <v>0</v>
      </c>
      <c r="AE44" s="180" cm="1">
        <f t="array" ref="AE44">_xlfn.XLOOKUP(AE$1,'Copy of PY1 Data(H)'!$A$1:$CZ$1,_xlfn.XLOOKUP($A44,'Copy of PY1 Data(H)'!$A$1:$A$288,'Copy of PY1 Data(H)'!$A$1:$CZ$288))</f>
        <v>0</v>
      </c>
      <c r="AF44" s="180" cm="1">
        <f t="array" ref="AF44">_xlfn.XLOOKUP(AF$1,'Copy of PY1 Data(H)'!$A$1:$CZ$1,_xlfn.XLOOKUP($A44,'Copy of PY1 Data(H)'!$A$1:$A$288,'Copy of PY1 Data(H)'!$A$1:$CZ$288))</f>
        <v>4300</v>
      </c>
      <c r="AG44" s="180" cm="1">
        <f t="array" ref="AG44">_xlfn.XLOOKUP(AG$1,'Copy of PY1 Data(H)'!$A$1:$CZ$1,_xlfn.XLOOKUP($A44,'Copy of PY1 Data(H)'!$A$1:$A$288,'Copy of PY1 Data(H)'!$A$1:$CZ$288))</f>
        <v>0</v>
      </c>
      <c r="AH44" s="180" cm="1">
        <f t="array" ref="AH44">_xlfn.XLOOKUP(AH$1,'Copy of PY1 Data(H)'!$A$1:$CZ$1,_xlfn.XLOOKUP($A44,'Copy of PY1 Data(H)'!$A$1:$A$288,'Copy of PY1 Data(H)'!$A$1:$CZ$288))</f>
        <v>0</v>
      </c>
      <c r="AI44" s="180" cm="1">
        <f t="array" ref="AI44">_xlfn.XLOOKUP(AI$1,'Copy of PY1 Data(H)'!$A$1:$CZ$1,_xlfn.XLOOKUP($A44,'Copy of PY1 Data(H)'!$A$1:$A$288,'Copy of PY1 Data(H)'!$A$1:$CZ$288))</f>
        <v>0</v>
      </c>
      <c r="AJ44" s="180" cm="1">
        <f t="array" ref="AJ44">_xlfn.XLOOKUP(AJ$1,'Copy of PY1 Data(H)'!$A$1:$CZ$1,_xlfn.XLOOKUP($A44,'Copy of PY1 Data(H)'!$A$1:$A$288,'Copy of PY1 Data(H)'!$A$1:$CZ$288))</f>
        <v>0</v>
      </c>
      <c r="AK44" s="180" cm="1">
        <f t="array" ref="AK44">_xlfn.XLOOKUP(AK$1,'Copy of PY1 Data(H)'!$A$1:$CZ$1,_xlfn.XLOOKUP($A44,'Copy of PY1 Data(H)'!$A$1:$A$288,'Copy of PY1 Data(H)'!$A$1:$CZ$288))</f>
        <v>0</v>
      </c>
      <c r="AL44" s="180" cm="1">
        <f t="array" ref="AL44">_xlfn.XLOOKUP(AL$1,'Copy of PY1 Data(H)'!$A$1:$CZ$1,_xlfn.XLOOKUP($A44,'Copy of PY1 Data(H)'!$A$1:$A$288,'Copy of PY1 Data(H)'!$A$1:$CZ$288))</f>
        <v>0</v>
      </c>
      <c r="AM44" s="180" cm="1">
        <f t="array" ref="AM44">_xlfn.XLOOKUP(AM$1,'Copy of PY1 Data(H)'!$A$1:$CZ$1,_xlfn.XLOOKUP($A44,'Copy of PY1 Data(H)'!$A$1:$A$288,'Copy of PY1 Data(H)'!$A$1:$CZ$288))</f>
        <v>32340</v>
      </c>
      <c r="AN44" s="180" cm="1">
        <f t="array" ref="AN44">_xlfn.XLOOKUP(AN$1,'Copy of PY1 Data(H)'!$A$1:$CZ$1,_xlfn.XLOOKUP($A44,'Copy of PY1 Data(H)'!$A$1:$A$288,'Copy of PY1 Data(H)'!$A$1:$CZ$288))</f>
        <v>0</v>
      </c>
      <c r="AO44" s="180" cm="1">
        <f t="array" ref="AO44">_xlfn.XLOOKUP(AO$1,'Copy of PY1 Data(H)'!$A$1:$CZ$1,_xlfn.XLOOKUP($A44,'Copy of PY1 Data(H)'!$A$1:$A$288,'Copy of PY1 Data(H)'!$A$1:$CZ$288))</f>
        <v>0</v>
      </c>
      <c r="AP44" s="180" cm="1">
        <f t="array" ref="AP44">_xlfn.XLOOKUP(AP$1,'Copy of PY1 Data(H)'!$A$1:$CZ$1,_xlfn.XLOOKUP($A44,'Copy of PY1 Data(H)'!$A$1:$A$288,'Copy of PY1 Data(H)'!$A$1:$CZ$288))</f>
        <v>0</v>
      </c>
      <c r="AQ44" s="180" cm="1">
        <f t="array" ref="AQ44">_xlfn.XLOOKUP(AQ$1,'Copy of PY1 Data(H)'!$A$1:$CZ$1,_xlfn.XLOOKUP($A44,'Copy of PY1 Data(H)'!$A$1:$A$288,'Copy of PY1 Data(H)'!$A$1:$CZ$288))</f>
        <v>0</v>
      </c>
      <c r="AR44" s="180" cm="1">
        <f t="array" ref="AR44">_xlfn.XLOOKUP(AR$1,'Copy of PY1 Data(H)'!$A$1:$CZ$1,_xlfn.XLOOKUP($A44,'Copy of PY1 Data(H)'!$A$1:$A$288,'Copy of PY1 Data(H)'!$A$1:$CZ$288))</f>
        <v>0</v>
      </c>
      <c r="AS44" s="180" cm="1">
        <f t="array" ref="AS44">_xlfn.XLOOKUP(AS$1,'Copy of PY1 Data(H)'!$A$1:$CZ$1,_xlfn.XLOOKUP($A44,'Copy of PY1 Data(H)'!$A$1:$A$288,'Copy of PY1 Data(H)'!$A$1:$CZ$288))</f>
        <v>0</v>
      </c>
      <c r="AT44" s="180" cm="1">
        <f t="array" ref="AT44">_xlfn.XLOOKUP(AT$1,'Copy of PY1 Data(H)'!$A$1:$CZ$1,_xlfn.XLOOKUP($A44,'Copy of PY1 Data(H)'!$A$1:$A$288,'Copy of PY1 Data(H)'!$A$1:$CZ$288))</f>
        <v>0</v>
      </c>
      <c r="AU44" s="180" cm="1">
        <f t="array" ref="AU44">_xlfn.XLOOKUP(AU$1,'Copy of PY1 Data(H)'!$A$1:$CZ$1,_xlfn.XLOOKUP($A44,'Copy of PY1 Data(H)'!$A$1:$A$288,'Copy of PY1 Data(H)'!$A$1:$CZ$288))</f>
        <v>0</v>
      </c>
      <c r="AV44" s="180" cm="1">
        <f t="array" ref="AV44">_xlfn.XLOOKUP(AV$1,'Copy of PY1 Data(H)'!$A$1:$CZ$1,_xlfn.XLOOKUP($A44,'Copy of PY1 Data(H)'!$A$1:$A$288,'Copy of PY1 Data(H)'!$A$1:$CZ$288))</f>
        <v>25239</v>
      </c>
      <c r="AW44" s="180" cm="1">
        <f t="array" ref="AW44">_xlfn.XLOOKUP(AW$1,'Copy of PY1 Data(H)'!$A$1:$CZ$1,_xlfn.XLOOKUP($A44,'Copy of PY1 Data(H)'!$A$1:$A$288,'Copy of PY1 Data(H)'!$A$1:$CZ$288))</f>
        <v>12905</v>
      </c>
      <c r="AX44" s="180" cm="1">
        <f t="array" ref="AX44">_xlfn.XLOOKUP(AX$1,'Copy of PY1 Data(H)'!$A$1:$CZ$1,_xlfn.XLOOKUP($A44,'Copy of PY1 Data(H)'!$A$1:$A$288,'Copy of PY1 Data(H)'!$A$1:$CZ$288))</f>
        <v>33000</v>
      </c>
      <c r="AY44" s="180" cm="1">
        <f t="array" ref="AY44">_xlfn.XLOOKUP(AY$1,'Copy of PY1 Data(H)'!$A$1:$CZ$1,_xlfn.XLOOKUP($A44,'Copy of PY1 Data(H)'!$A$1:$A$288,'Copy of PY1 Data(H)'!$A$1:$CZ$288))</f>
        <v>1529419</v>
      </c>
      <c r="AZ44" s="180" cm="1">
        <f t="array" ref="AZ44">_xlfn.XLOOKUP(AZ$1,'Copy of PY1 Data(H)'!$A$1:$CZ$1,_xlfn.XLOOKUP($A44,'Copy of PY1 Data(H)'!$A$1:$A$288,'Copy of PY1 Data(H)'!$A$1:$CZ$288))</f>
        <v>0</v>
      </c>
      <c r="BA44" s="180" cm="1">
        <f t="array" ref="BA44">_xlfn.XLOOKUP(BA$1,'Copy of PY1 Data(H)'!$A$1:$CZ$1,_xlfn.XLOOKUP($A44,'Copy of PY1 Data(H)'!$A$1:$A$288,'Copy of PY1 Data(H)'!$A$1:$CZ$288))</f>
        <v>0</v>
      </c>
      <c r="BB44" s="180" cm="1">
        <f t="array" ref="BB44">_xlfn.XLOOKUP(BB$1,'Copy of PY1 Data(H)'!$A$1:$CZ$1,_xlfn.XLOOKUP($A44,'Copy of PY1 Data(H)'!$A$1:$A$288,'Copy of PY1 Data(H)'!$A$1:$CZ$288))</f>
        <v>0</v>
      </c>
      <c r="BC44" s="180" cm="1">
        <f t="array" ref="BC44">_xlfn.XLOOKUP(BC$1,'Copy of PY1 Data(H)'!$A$1:$CZ$1,_xlfn.XLOOKUP($A44,'Copy of PY1 Data(H)'!$A$1:$A$288,'Copy of PY1 Data(H)'!$A$1:$CZ$288))</f>
        <v>3075</v>
      </c>
      <c r="BD44" s="180" cm="1">
        <f t="array" ref="BD44">_xlfn.XLOOKUP(BD$1,'Copy of PY1 Data(H)'!$A$1:$CZ$1,_xlfn.XLOOKUP($A44,'Copy of PY1 Data(H)'!$A$1:$A$288,'Copy of PY1 Data(H)'!$A$1:$CZ$288))</f>
        <v>0</v>
      </c>
      <c r="BE44" s="180" cm="1">
        <f t="array" ref="BE44">_xlfn.XLOOKUP(BE$1,'Copy of PY1 Data(H)'!$A$1:$CZ$1,_xlfn.XLOOKUP($A44,'Copy of PY1 Data(H)'!$A$1:$A$288,'Copy of PY1 Data(H)'!$A$1:$CZ$288))</f>
        <v>0</v>
      </c>
      <c r="BF44" s="180" cm="1">
        <f t="array" ref="BF44">_xlfn.XLOOKUP(BF$1,'Copy of PY1 Data(H)'!$A$1:$CZ$1,_xlfn.XLOOKUP($A44,'Copy of PY1 Data(H)'!$A$1:$A$288,'Copy of PY1 Data(H)'!$A$1:$CZ$288))</f>
        <v>0</v>
      </c>
      <c r="BG44" s="180" cm="1">
        <f t="array" ref="BG44">_xlfn.XLOOKUP(BG$1,'Copy of PY1 Data(H)'!$A$1:$CZ$1,_xlfn.XLOOKUP($A44,'Copy of PY1 Data(H)'!$A$1:$A$288,'Copy of PY1 Data(H)'!$A$1:$CZ$288))</f>
        <v>0</v>
      </c>
      <c r="BH44" s="180" cm="1">
        <f t="array" ref="BH44">_xlfn.XLOOKUP(BH$1,'Copy of PY1 Data(H)'!$A$1:$CZ$1,_xlfn.XLOOKUP($A44,'Copy of PY1 Data(H)'!$A$1:$A$288,'Copy of PY1 Data(H)'!$A$1:$CZ$288))</f>
        <v>0</v>
      </c>
      <c r="BI44" s="180" cm="1">
        <f t="array" ref="BI44">_xlfn.XLOOKUP(BI$1,'Copy of PY1 Data(H)'!$A$1:$CZ$1,_xlfn.XLOOKUP($A44,'Copy of PY1 Data(H)'!$A$1:$A$288,'Copy of PY1 Data(H)'!$A$1:$CZ$288))</f>
        <v>0</v>
      </c>
      <c r="BJ44" s="180" cm="1">
        <f t="array" ref="BJ44">_xlfn.XLOOKUP(BJ$1,'Copy of PY1 Data(H)'!$A$1:$CZ$1,_xlfn.XLOOKUP($A44,'Copy of PY1 Data(H)'!$A$1:$A$288,'Copy of PY1 Data(H)'!$A$1:$CZ$288))</f>
        <v>0</v>
      </c>
      <c r="BK44" s="180" cm="1">
        <f t="array" ref="BK44">_xlfn.XLOOKUP(BK$1,'Copy of PY1 Data(H)'!$A$1:$CZ$1,_xlfn.XLOOKUP($A44,'Copy of PY1 Data(H)'!$A$1:$A$288,'Copy of PY1 Data(H)'!$A$1:$CZ$288))</f>
        <v>0</v>
      </c>
      <c r="BL44" s="180" cm="1">
        <f t="array" ref="BL44">_xlfn.XLOOKUP(BL$1,'Copy of PY1 Data(H)'!$A$1:$CZ$1,_xlfn.XLOOKUP($A44,'Copy of PY1 Data(H)'!$A$1:$A$288,'Copy of PY1 Data(H)'!$A$1:$CZ$288))</f>
        <v>0</v>
      </c>
      <c r="BM44" s="180" cm="1">
        <f t="array" ref="BM44">_xlfn.XLOOKUP(BM$1,'Copy of PY1 Data(H)'!$A$1:$CZ$1,_xlfn.XLOOKUP($A44,'Copy of PY1 Data(H)'!$A$1:$A$288,'Copy of PY1 Data(H)'!$A$1:$CZ$288))</f>
        <v>0</v>
      </c>
      <c r="BN44" s="180" cm="1">
        <f t="array" ref="BN44">_xlfn.XLOOKUP(BN$1,'Copy of PY1 Data(H)'!$A$1:$CZ$1,_xlfn.XLOOKUP($A44,'Copy of PY1 Data(H)'!$A$1:$A$288,'Copy of PY1 Data(H)'!$A$1:$CZ$288))</f>
        <v>26000</v>
      </c>
      <c r="BO44" s="180" cm="1">
        <f t="array" ref="BO44">_xlfn.XLOOKUP(BO$1,'Copy of PY1 Data(H)'!$A$1:$CZ$1,_xlfn.XLOOKUP($A44,'Copy of PY1 Data(H)'!$A$1:$A$288,'Copy of PY1 Data(H)'!$A$1:$CZ$288))</f>
        <v>0</v>
      </c>
      <c r="BP44" s="180" cm="1">
        <f t="array" ref="BP44">_xlfn.XLOOKUP(BP$1,'Copy of PY1 Data(H)'!$A$1:$CZ$1,_xlfn.XLOOKUP($A44,'Copy of PY1 Data(H)'!$A$1:$A$288,'Copy of PY1 Data(H)'!$A$1:$CZ$288))</f>
        <v>0</v>
      </c>
      <c r="BQ44" s="180" cm="1">
        <f t="array" ref="BQ44">_xlfn.XLOOKUP(BQ$1,'Copy of PY1 Data(H)'!$A$1:$CZ$1,_xlfn.XLOOKUP($A44,'Copy of PY1 Data(H)'!$A$1:$A$288,'Copy of PY1 Data(H)'!$A$1:$CZ$288))</f>
        <v>0</v>
      </c>
      <c r="BR44" s="180" cm="1">
        <f t="array" ref="BR44">_xlfn.XLOOKUP(BR$1,'Copy of PY1 Data(H)'!$A$1:$CZ$1,_xlfn.XLOOKUP($A44,'Copy of PY1 Data(H)'!$A$1:$A$288,'Copy of PY1 Data(H)'!$A$1:$CZ$288))</f>
        <v>0</v>
      </c>
      <c r="BS44" s="180" cm="1">
        <f t="array" ref="BS44">_xlfn.XLOOKUP(BS$1,'Copy of PY1 Data(H)'!$A$1:$CZ$1,_xlfn.XLOOKUP($A44,'Copy of PY1 Data(H)'!$A$1:$A$288,'Copy of PY1 Data(H)'!$A$1:$CZ$288))</f>
        <v>0</v>
      </c>
      <c r="BT44" s="180" cm="1">
        <f t="array" ref="BT44">_xlfn.XLOOKUP(BT$1,'Copy of PY1 Data(H)'!$A$1:$CZ$1,_xlfn.XLOOKUP($A44,'Copy of PY1 Data(H)'!$A$1:$A$288,'Copy of PY1 Data(H)'!$A$1:$CZ$288))</f>
        <v>0</v>
      </c>
      <c r="BU44" s="180" cm="1">
        <f t="array" ref="BU44">_xlfn.XLOOKUP(BU$1,'Copy of PY1 Data(H)'!$A$1:$CZ$1,_xlfn.XLOOKUP($A44,'Copy of PY1 Data(H)'!$A$1:$A$288,'Copy of PY1 Data(H)'!$A$1:$CZ$288))</f>
        <v>863875</v>
      </c>
      <c r="BV44" s="180" cm="1">
        <f t="array" ref="BV44">_xlfn.XLOOKUP(BV$1,'Copy of PY1 Data(H)'!$A$1:$CZ$1,_xlfn.XLOOKUP($A44,'Copy of PY1 Data(H)'!$A$1:$A$288,'Copy of PY1 Data(H)'!$A$1:$CZ$288))</f>
        <v>0</v>
      </c>
      <c r="BW44" s="180" cm="1">
        <f t="array" ref="BW44">_xlfn.XLOOKUP(BW$1,'Copy of PY1 Data(H)'!$A$1:$CZ$1,_xlfn.XLOOKUP($A44,'Copy of PY1 Data(H)'!$A$1:$A$288,'Copy of PY1 Data(H)'!$A$1:$CZ$288))</f>
        <v>0</v>
      </c>
      <c r="BX44" s="180" cm="1">
        <f t="array" ref="BX44">_xlfn.XLOOKUP(BX$1,'Copy of PY1 Data(H)'!$A$1:$CZ$1,_xlfn.XLOOKUP($A44,'Copy of PY1 Data(H)'!$A$1:$A$288,'Copy of PY1 Data(H)'!$A$1:$CZ$288))</f>
        <v>0</v>
      </c>
      <c r="BY44" s="180" cm="1">
        <f t="array" ref="BY44">_xlfn.XLOOKUP(BY$1,'Copy of PY1 Data(H)'!$A$1:$CZ$1,_xlfn.XLOOKUP($A44,'Copy of PY1 Data(H)'!$A$1:$A$288,'Copy of PY1 Data(H)'!$A$1:$CZ$288))</f>
        <v>0</v>
      </c>
      <c r="BZ44" s="180" cm="1">
        <f t="array" ref="BZ44">_xlfn.XLOOKUP(BZ$1,'Copy of PY1 Data(H)'!$A$1:$CZ$1,_xlfn.XLOOKUP($A44,'Copy of PY1 Data(H)'!$A$1:$A$288,'Copy of PY1 Data(H)'!$A$1:$CZ$288))</f>
        <v>0</v>
      </c>
      <c r="CA44" s="180" cm="1">
        <f t="array" ref="CA44">_xlfn.XLOOKUP(CA$1,'Copy of PY1 Data(H)'!$A$1:$CZ$1,_xlfn.XLOOKUP($A44,'Copy of PY1 Data(H)'!$A$1:$A$288,'Copy of PY1 Data(H)'!$A$1:$CZ$288))</f>
        <v>0</v>
      </c>
      <c r="CB44" s="180" cm="1">
        <f t="array" ref="CB44">_xlfn.XLOOKUP(CB$1,'Copy of PY1 Data(H)'!$A$1:$CZ$1,_xlfn.XLOOKUP($A44,'Copy of PY1 Data(H)'!$A$1:$A$288,'Copy of PY1 Data(H)'!$A$1:$CZ$288))</f>
        <v>0</v>
      </c>
      <c r="CC44" s="180" cm="1">
        <f t="array" ref="CC44">_xlfn.XLOOKUP(CC$1,'Copy of PY1 Data(H)'!$A$1:$CZ$1,_xlfn.XLOOKUP($A44,'Copy of PY1 Data(H)'!$A$1:$A$288,'Copy of PY1 Data(H)'!$A$1:$CZ$288))</f>
        <v>0</v>
      </c>
      <c r="CD44" s="180" cm="1">
        <f t="array" ref="CD44">_xlfn.XLOOKUP(CD$1,'Copy of PY1 Data(H)'!$A$1:$CZ$1,_xlfn.XLOOKUP($A44,'Copy of PY1 Data(H)'!$A$1:$A$288,'Copy of PY1 Data(H)'!$A$1:$CZ$288))</f>
        <v>0</v>
      </c>
    </row>
    <row r="45" spans="1:82" x14ac:dyDescent="0.3">
      <c r="A45" s="180">
        <v>4</v>
      </c>
      <c r="C45" s="180"/>
      <c r="D45" s="180" cm="1">
        <f t="array" ref="D45">_xlfn.XLOOKUP(D$1,'Copy of PY1 Data(H)'!$A$1:$CZ$1,_xlfn.XLOOKUP($A45,'Copy of PY1 Data(H)'!$A$1:$A$288,'Copy of PY1 Data(H)'!$A$1:$CZ$288))</f>
        <v>0</v>
      </c>
      <c r="E45" s="180" cm="1">
        <f t="array" ref="E45">_xlfn.XLOOKUP(E$1,'Copy of PY1 Data(H)'!$A$1:$CZ$1,_xlfn.XLOOKUP($A45,'Copy of PY1 Data(H)'!$A$1:$A$288,'Copy of PY1 Data(H)'!$A$1:$CZ$288))</f>
        <v>4884</v>
      </c>
      <c r="F45" s="180" cm="1">
        <f t="array" ref="F45">_xlfn.XLOOKUP(F$1,'Copy of PY1 Data(H)'!$A$1:$CZ$1,_xlfn.XLOOKUP($A45,'Copy of PY1 Data(H)'!$A$1:$A$288,'Copy of PY1 Data(H)'!$A$1:$CZ$288))</f>
        <v>0</v>
      </c>
      <c r="G45" s="180" cm="1">
        <f t="array" ref="G45">_xlfn.XLOOKUP(G$1,'Copy of PY1 Data(H)'!$A$1:$CZ$1,_xlfn.XLOOKUP($A45,'Copy of PY1 Data(H)'!$A$1:$A$288,'Copy of PY1 Data(H)'!$A$1:$CZ$288))</f>
        <v>65640</v>
      </c>
      <c r="H45" s="180" cm="1">
        <f t="array" ref="H45">_xlfn.XLOOKUP(H$1,'Copy of PY1 Data(H)'!$A$1:$CZ$1,_xlfn.XLOOKUP($A45,'Copy of PY1 Data(H)'!$A$1:$A$288,'Copy of PY1 Data(H)'!$A$1:$CZ$288))</f>
        <v>62428</v>
      </c>
      <c r="I45" s="180" cm="1">
        <f t="array" ref="I45">_xlfn.XLOOKUP(I$1,'Copy of PY1 Data(H)'!$A$1:$CZ$1,_xlfn.XLOOKUP($A45,'Copy of PY1 Data(H)'!$A$1:$A$288,'Copy of PY1 Data(H)'!$A$1:$CZ$288))</f>
        <v>15406</v>
      </c>
      <c r="J45" s="180" cm="1">
        <f t="array" ref="J45">_xlfn.XLOOKUP(J$1,'Copy of PY1 Data(H)'!$A$1:$CZ$1,_xlfn.XLOOKUP($A45,'Copy of PY1 Data(H)'!$A$1:$A$288,'Copy of PY1 Data(H)'!$A$1:$CZ$288))</f>
        <v>322</v>
      </c>
      <c r="K45" s="180" cm="1">
        <f t="array" ref="K45">_xlfn.XLOOKUP(K$1,'Copy of PY1 Data(H)'!$A$1:$CZ$1,_xlfn.XLOOKUP($A45,'Copy of PY1 Data(H)'!$A$1:$A$288,'Copy of PY1 Data(H)'!$A$1:$CZ$288))</f>
        <v>1996</v>
      </c>
      <c r="L45" s="180" cm="1">
        <f t="array" ref="L45">_xlfn.XLOOKUP(L$1,'Copy of PY1 Data(H)'!$A$1:$CZ$1,_xlfn.XLOOKUP($A45,'Copy of PY1 Data(H)'!$A$1:$A$288,'Copy of PY1 Data(H)'!$A$1:$CZ$288))</f>
        <v>6482</v>
      </c>
      <c r="M45" s="180" cm="1">
        <f t="array" ref="M45">_xlfn.XLOOKUP(M$1,'Copy of PY1 Data(H)'!$A$1:$CZ$1,_xlfn.XLOOKUP($A45,'Copy of PY1 Data(H)'!$A$1:$A$288,'Copy of PY1 Data(H)'!$A$1:$CZ$288))</f>
        <v>411893</v>
      </c>
      <c r="N45" s="180" cm="1">
        <f t="array" ref="N45">_xlfn.XLOOKUP(N$1,'Copy of PY1 Data(H)'!$A$1:$CZ$1,_xlfn.XLOOKUP($A45,'Copy of PY1 Data(H)'!$A$1:$A$288,'Copy of PY1 Data(H)'!$A$1:$CZ$288))</f>
        <v>5320</v>
      </c>
      <c r="O45" s="180" cm="1">
        <f t="array" ref="O45">_xlfn.XLOOKUP(O$1,'Copy of PY1 Data(H)'!$A$1:$CZ$1,_xlfn.XLOOKUP($A45,'Copy of PY1 Data(H)'!$A$1:$A$288,'Copy of PY1 Data(H)'!$A$1:$CZ$288))</f>
        <v>126322</v>
      </c>
      <c r="P45" s="180" cm="1">
        <f t="array" ref="P45">_xlfn.XLOOKUP(P$1,'Copy of PY1 Data(H)'!$A$1:$CZ$1,_xlfn.XLOOKUP($A45,'Copy of PY1 Data(H)'!$A$1:$A$288,'Copy of PY1 Data(H)'!$A$1:$CZ$288))</f>
        <v>1238</v>
      </c>
      <c r="Q45" s="180" cm="1">
        <f t="array" ref="Q45">_xlfn.XLOOKUP(Q$1,'Copy of PY1 Data(H)'!$A$1:$CZ$1,_xlfn.XLOOKUP($A45,'Copy of PY1 Data(H)'!$A$1:$A$288,'Copy of PY1 Data(H)'!$A$1:$CZ$288))</f>
        <v>2286673</v>
      </c>
      <c r="R45" s="180" cm="1">
        <f t="array" ref="R45">_xlfn.XLOOKUP(R$1,'Copy of PY1 Data(H)'!$A$1:$CZ$1,_xlfn.XLOOKUP($A45,'Copy of PY1 Data(H)'!$A$1:$A$288,'Copy of PY1 Data(H)'!$A$1:$CZ$288))</f>
        <v>55140</v>
      </c>
      <c r="S45" s="180" cm="1">
        <f t="array" ref="S45">_xlfn.XLOOKUP(S$1,'Copy of PY1 Data(H)'!$A$1:$CZ$1,_xlfn.XLOOKUP($A45,'Copy of PY1 Data(H)'!$A$1:$A$288,'Copy of PY1 Data(H)'!$A$1:$CZ$288))</f>
        <v>4092</v>
      </c>
      <c r="T45" s="180" cm="1">
        <f t="array" ref="T45">_xlfn.XLOOKUP(T$1,'Copy of PY1 Data(H)'!$A$1:$CZ$1,_xlfn.XLOOKUP($A45,'Copy of PY1 Data(H)'!$A$1:$A$288,'Copy of PY1 Data(H)'!$A$1:$CZ$288))</f>
        <v>6891927</v>
      </c>
      <c r="U45" s="180" cm="1">
        <f t="array" ref="U45">_xlfn.XLOOKUP(U$1,'Copy of PY1 Data(H)'!$A$1:$CZ$1,_xlfn.XLOOKUP($A45,'Copy of PY1 Data(H)'!$A$1:$A$288,'Copy of PY1 Data(H)'!$A$1:$CZ$288))</f>
        <v>1077263</v>
      </c>
      <c r="V45" s="180" cm="1">
        <f t="array" ref="V45">_xlfn.XLOOKUP(V$1,'Copy of PY1 Data(H)'!$A$1:$CZ$1,_xlfn.XLOOKUP($A45,'Copy of PY1 Data(H)'!$A$1:$A$288,'Copy of PY1 Data(H)'!$A$1:$CZ$288))</f>
        <v>1014929</v>
      </c>
      <c r="W45" s="180" cm="1">
        <f t="array" ref="W45">_xlfn.XLOOKUP(W$1,'Copy of PY1 Data(H)'!$A$1:$CZ$1,_xlfn.XLOOKUP($A45,'Copy of PY1 Data(H)'!$A$1:$A$288,'Copy of PY1 Data(H)'!$A$1:$CZ$288))</f>
        <v>2258931</v>
      </c>
      <c r="X45" s="180" cm="1">
        <f t="array" ref="X45">_xlfn.XLOOKUP(X$1,'Copy of PY1 Data(H)'!$A$1:$CZ$1,_xlfn.XLOOKUP($A45,'Copy of PY1 Data(H)'!$A$1:$A$288,'Copy of PY1 Data(H)'!$A$1:$CZ$288))</f>
        <v>0</v>
      </c>
      <c r="Y45" s="180" cm="1">
        <f t="array" ref="Y45">_xlfn.XLOOKUP(Y$1,'Copy of PY1 Data(H)'!$A$1:$CZ$1,_xlfn.XLOOKUP($A45,'Copy of PY1 Data(H)'!$A$1:$A$288,'Copy of PY1 Data(H)'!$A$1:$CZ$288))</f>
        <v>1415500</v>
      </c>
      <c r="Z45" s="180" cm="1">
        <f t="array" ref="Z45">_xlfn.XLOOKUP(Z$1,'Copy of PY1 Data(H)'!$A$1:$CZ$1,_xlfn.XLOOKUP($A45,'Copy of PY1 Data(H)'!$A$1:$A$288,'Copy of PY1 Data(H)'!$A$1:$CZ$288))</f>
        <v>25961</v>
      </c>
      <c r="AA45" s="180" cm="1">
        <f t="array" ref="AA45">_xlfn.XLOOKUP(AA$1,'Copy of PY1 Data(H)'!$A$1:$CZ$1,_xlfn.XLOOKUP($A45,'Copy of PY1 Data(H)'!$A$1:$A$288,'Copy of PY1 Data(H)'!$A$1:$CZ$288))</f>
        <v>319138</v>
      </c>
      <c r="AB45" s="180" cm="1">
        <f t="array" ref="AB45">_xlfn.XLOOKUP(AB$1,'Copy of PY1 Data(H)'!$A$1:$CZ$1,_xlfn.XLOOKUP($A45,'Copy of PY1 Data(H)'!$A$1:$A$288,'Copy of PY1 Data(H)'!$A$1:$CZ$288))</f>
        <v>195657</v>
      </c>
      <c r="AC45" s="180" cm="1">
        <f t="array" ref="AC45">_xlfn.XLOOKUP(AC$1,'Copy of PY1 Data(H)'!$A$1:$CZ$1,_xlfn.XLOOKUP($A45,'Copy of PY1 Data(H)'!$A$1:$A$288,'Copy of PY1 Data(H)'!$A$1:$CZ$288))</f>
        <v>58279</v>
      </c>
      <c r="AD45" s="180" cm="1">
        <f t="array" ref="AD45">_xlfn.XLOOKUP(AD$1,'Copy of PY1 Data(H)'!$A$1:$CZ$1,_xlfn.XLOOKUP($A45,'Copy of PY1 Data(H)'!$A$1:$A$288,'Copy of PY1 Data(H)'!$A$1:$CZ$288))</f>
        <v>42516</v>
      </c>
      <c r="AE45" s="180" cm="1">
        <f t="array" ref="AE45">_xlfn.XLOOKUP(AE$1,'Copy of PY1 Data(H)'!$A$1:$CZ$1,_xlfn.XLOOKUP($A45,'Copy of PY1 Data(H)'!$A$1:$A$288,'Copy of PY1 Data(H)'!$A$1:$CZ$288))</f>
        <v>24854</v>
      </c>
      <c r="AF45" s="180" cm="1">
        <f t="array" ref="AF45">_xlfn.XLOOKUP(AF$1,'Copy of PY1 Data(H)'!$A$1:$CZ$1,_xlfn.XLOOKUP($A45,'Copy of PY1 Data(H)'!$A$1:$A$288,'Copy of PY1 Data(H)'!$A$1:$CZ$288))</f>
        <v>686439</v>
      </c>
      <c r="AG45" s="180" cm="1">
        <f t="array" ref="AG45">_xlfn.XLOOKUP(AG$1,'Copy of PY1 Data(H)'!$A$1:$CZ$1,_xlfn.XLOOKUP($A45,'Copy of PY1 Data(H)'!$A$1:$A$288,'Copy of PY1 Data(H)'!$A$1:$CZ$288))</f>
        <v>350438</v>
      </c>
      <c r="AH45" s="180" cm="1">
        <f t="array" ref="AH45">_xlfn.XLOOKUP(AH$1,'Copy of PY1 Data(H)'!$A$1:$CZ$1,_xlfn.XLOOKUP($A45,'Copy of PY1 Data(H)'!$A$1:$A$288,'Copy of PY1 Data(H)'!$A$1:$CZ$288))</f>
        <v>9008</v>
      </c>
      <c r="AI45" s="180" cm="1">
        <f t="array" ref="AI45">_xlfn.XLOOKUP(AI$1,'Copy of PY1 Data(H)'!$A$1:$CZ$1,_xlfn.XLOOKUP($A45,'Copy of PY1 Data(H)'!$A$1:$A$288,'Copy of PY1 Data(H)'!$A$1:$CZ$288))</f>
        <v>2963461</v>
      </c>
      <c r="AJ45" s="180" cm="1">
        <f t="array" ref="AJ45">_xlfn.XLOOKUP(AJ$1,'Copy of PY1 Data(H)'!$A$1:$CZ$1,_xlfn.XLOOKUP($A45,'Copy of PY1 Data(H)'!$A$1:$A$288,'Copy of PY1 Data(H)'!$A$1:$CZ$288))</f>
        <v>14310</v>
      </c>
      <c r="AK45" s="180" cm="1">
        <f t="array" ref="AK45">_xlfn.XLOOKUP(AK$1,'Copy of PY1 Data(H)'!$A$1:$CZ$1,_xlfn.XLOOKUP($A45,'Copy of PY1 Data(H)'!$A$1:$A$288,'Copy of PY1 Data(H)'!$A$1:$CZ$288))</f>
        <v>0</v>
      </c>
      <c r="AL45" s="180" cm="1">
        <f t="array" ref="AL45">_xlfn.XLOOKUP(AL$1,'Copy of PY1 Data(H)'!$A$1:$CZ$1,_xlfn.XLOOKUP($A45,'Copy of PY1 Data(H)'!$A$1:$A$288,'Copy of PY1 Data(H)'!$A$1:$CZ$288))</f>
        <v>0</v>
      </c>
      <c r="AM45" s="180" cm="1">
        <f t="array" ref="AM45">_xlfn.XLOOKUP(AM$1,'Copy of PY1 Data(H)'!$A$1:$CZ$1,_xlfn.XLOOKUP($A45,'Copy of PY1 Data(H)'!$A$1:$A$288,'Copy of PY1 Data(H)'!$A$1:$CZ$288))</f>
        <v>503407</v>
      </c>
      <c r="AN45" s="180" cm="1">
        <f t="array" ref="AN45">_xlfn.XLOOKUP(AN$1,'Copy of PY1 Data(H)'!$A$1:$CZ$1,_xlfn.XLOOKUP($A45,'Copy of PY1 Data(H)'!$A$1:$A$288,'Copy of PY1 Data(H)'!$A$1:$CZ$288))</f>
        <v>30258</v>
      </c>
      <c r="AO45" s="180" cm="1">
        <f t="array" ref="AO45">_xlfn.XLOOKUP(AO$1,'Copy of PY1 Data(H)'!$A$1:$CZ$1,_xlfn.XLOOKUP($A45,'Copy of PY1 Data(H)'!$A$1:$A$288,'Copy of PY1 Data(H)'!$A$1:$CZ$288))</f>
        <v>4633</v>
      </c>
      <c r="AP45" s="180" cm="1">
        <f t="array" ref="AP45">_xlfn.XLOOKUP(AP$1,'Copy of PY1 Data(H)'!$A$1:$CZ$1,_xlfn.XLOOKUP($A45,'Copy of PY1 Data(H)'!$A$1:$A$288,'Copy of PY1 Data(H)'!$A$1:$CZ$288))</f>
        <v>0</v>
      </c>
      <c r="AQ45" s="180" cm="1">
        <f t="array" ref="AQ45">_xlfn.XLOOKUP(AQ$1,'Copy of PY1 Data(H)'!$A$1:$CZ$1,_xlfn.XLOOKUP($A45,'Copy of PY1 Data(H)'!$A$1:$A$288,'Copy of PY1 Data(H)'!$A$1:$CZ$288))</f>
        <v>178581</v>
      </c>
      <c r="AR45" s="180" cm="1">
        <f t="array" ref="AR45">_xlfn.XLOOKUP(AR$1,'Copy of PY1 Data(H)'!$A$1:$CZ$1,_xlfn.XLOOKUP($A45,'Copy of PY1 Data(H)'!$A$1:$A$288,'Copy of PY1 Data(H)'!$A$1:$CZ$288))</f>
        <v>140267</v>
      </c>
      <c r="AS45" s="180" cm="1">
        <f t="array" ref="AS45">_xlfn.XLOOKUP(AS$1,'Copy of PY1 Data(H)'!$A$1:$CZ$1,_xlfn.XLOOKUP($A45,'Copy of PY1 Data(H)'!$A$1:$A$288,'Copy of PY1 Data(H)'!$A$1:$CZ$288))</f>
        <v>20677</v>
      </c>
      <c r="AT45" s="180" cm="1">
        <f t="array" ref="AT45">_xlfn.XLOOKUP(AT$1,'Copy of PY1 Data(H)'!$A$1:$CZ$1,_xlfn.XLOOKUP($A45,'Copy of PY1 Data(H)'!$A$1:$A$288,'Copy of PY1 Data(H)'!$A$1:$CZ$288))</f>
        <v>97184</v>
      </c>
      <c r="AU45" s="180" cm="1">
        <f t="array" ref="AU45">_xlfn.XLOOKUP(AU$1,'Copy of PY1 Data(H)'!$A$1:$CZ$1,_xlfn.XLOOKUP($A45,'Copy of PY1 Data(H)'!$A$1:$A$288,'Copy of PY1 Data(H)'!$A$1:$CZ$288))</f>
        <v>0</v>
      </c>
      <c r="AV45" s="180" cm="1">
        <f t="array" ref="AV45">_xlfn.XLOOKUP(AV$1,'Copy of PY1 Data(H)'!$A$1:$CZ$1,_xlfn.XLOOKUP($A45,'Copy of PY1 Data(H)'!$A$1:$A$288,'Copy of PY1 Data(H)'!$A$1:$CZ$288))</f>
        <v>269341</v>
      </c>
      <c r="AW45" s="180" cm="1">
        <f t="array" ref="AW45">_xlfn.XLOOKUP(AW$1,'Copy of PY1 Data(H)'!$A$1:$CZ$1,_xlfn.XLOOKUP($A45,'Copy of PY1 Data(H)'!$A$1:$A$288,'Copy of PY1 Data(H)'!$A$1:$CZ$288))</f>
        <v>66600</v>
      </c>
      <c r="AX45" s="180" cm="1">
        <f t="array" ref="AX45">_xlfn.XLOOKUP(AX$1,'Copy of PY1 Data(H)'!$A$1:$CZ$1,_xlfn.XLOOKUP($A45,'Copy of PY1 Data(H)'!$A$1:$A$288,'Copy of PY1 Data(H)'!$A$1:$CZ$288))</f>
        <v>68410</v>
      </c>
      <c r="AY45" s="180" cm="1">
        <f t="array" ref="AY45">_xlfn.XLOOKUP(AY$1,'Copy of PY1 Data(H)'!$A$1:$CZ$1,_xlfn.XLOOKUP($A45,'Copy of PY1 Data(H)'!$A$1:$A$288,'Copy of PY1 Data(H)'!$A$1:$CZ$288))</f>
        <v>1720513</v>
      </c>
      <c r="AZ45" s="180" cm="1">
        <f t="array" ref="AZ45">_xlfn.XLOOKUP(AZ$1,'Copy of PY1 Data(H)'!$A$1:$CZ$1,_xlfn.XLOOKUP($A45,'Copy of PY1 Data(H)'!$A$1:$A$288,'Copy of PY1 Data(H)'!$A$1:$CZ$288))</f>
        <v>119536</v>
      </c>
      <c r="BA45" s="180" cm="1">
        <f t="array" ref="BA45">_xlfn.XLOOKUP(BA$1,'Copy of PY1 Data(H)'!$A$1:$CZ$1,_xlfn.XLOOKUP($A45,'Copy of PY1 Data(H)'!$A$1:$A$288,'Copy of PY1 Data(H)'!$A$1:$CZ$288))</f>
        <v>78484</v>
      </c>
      <c r="BB45" s="180" cm="1">
        <f t="array" ref="BB45">_xlfn.XLOOKUP(BB$1,'Copy of PY1 Data(H)'!$A$1:$CZ$1,_xlfn.XLOOKUP($A45,'Copy of PY1 Data(H)'!$A$1:$A$288,'Copy of PY1 Data(H)'!$A$1:$CZ$288))</f>
        <v>0</v>
      </c>
      <c r="BC45" s="180" cm="1">
        <f t="array" ref="BC45">_xlfn.XLOOKUP(BC$1,'Copy of PY1 Data(H)'!$A$1:$CZ$1,_xlfn.XLOOKUP($A45,'Copy of PY1 Data(H)'!$A$1:$A$288,'Copy of PY1 Data(H)'!$A$1:$CZ$288))</f>
        <v>48002</v>
      </c>
      <c r="BD45" s="180" cm="1">
        <f t="array" ref="BD45">_xlfn.XLOOKUP(BD$1,'Copy of PY1 Data(H)'!$A$1:$CZ$1,_xlfn.XLOOKUP($A45,'Copy of PY1 Data(H)'!$A$1:$A$288,'Copy of PY1 Data(H)'!$A$1:$CZ$288))</f>
        <v>562411</v>
      </c>
      <c r="BE45" s="180" cm="1">
        <f t="array" ref="BE45">_xlfn.XLOOKUP(BE$1,'Copy of PY1 Data(H)'!$A$1:$CZ$1,_xlfn.XLOOKUP($A45,'Copy of PY1 Data(H)'!$A$1:$A$288,'Copy of PY1 Data(H)'!$A$1:$CZ$288))</f>
        <v>2846</v>
      </c>
      <c r="BF45" s="180" cm="1">
        <f t="array" ref="BF45">_xlfn.XLOOKUP(BF$1,'Copy of PY1 Data(H)'!$A$1:$CZ$1,_xlfn.XLOOKUP($A45,'Copy of PY1 Data(H)'!$A$1:$A$288,'Copy of PY1 Data(H)'!$A$1:$CZ$288))</f>
        <v>2804</v>
      </c>
      <c r="BG45" s="180" cm="1">
        <f t="array" ref="BG45">_xlfn.XLOOKUP(BG$1,'Copy of PY1 Data(H)'!$A$1:$CZ$1,_xlfn.XLOOKUP($A45,'Copy of PY1 Data(H)'!$A$1:$A$288,'Copy of PY1 Data(H)'!$A$1:$CZ$288))</f>
        <v>0</v>
      </c>
      <c r="BH45" s="180" cm="1">
        <f t="array" ref="BH45">_xlfn.XLOOKUP(BH$1,'Copy of PY1 Data(H)'!$A$1:$CZ$1,_xlfn.XLOOKUP($A45,'Copy of PY1 Data(H)'!$A$1:$A$288,'Copy of PY1 Data(H)'!$A$1:$CZ$288))</f>
        <v>1121</v>
      </c>
      <c r="BI45" s="180" cm="1">
        <f t="array" ref="BI45">_xlfn.XLOOKUP(BI$1,'Copy of PY1 Data(H)'!$A$1:$CZ$1,_xlfn.XLOOKUP($A45,'Copy of PY1 Data(H)'!$A$1:$A$288,'Copy of PY1 Data(H)'!$A$1:$CZ$288))</f>
        <v>2862</v>
      </c>
      <c r="BJ45" s="180" cm="1">
        <f t="array" ref="BJ45">_xlfn.XLOOKUP(BJ$1,'Copy of PY1 Data(H)'!$A$1:$CZ$1,_xlfn.XLOOKUP($A45,'Copy of PY1 Data(H)'!$A$1:$A$288,'Copy of PY1 Data(H)'!$A$1:$CZ$288))</f>
        <v>64520</v>
      </c>
      <c r="BK45" s="180" cm="1">
        <f t="array" ref="BK45">_xlfn.XLOOKUP(BK$1,'Copy of PY1 Data(H)'!$A$1:$CZ$1,_xlfn.XLOOKUP($A45,'Copy of PY1 Data(H)'!$A$1:$A$288,'Copy of PY1 Data(H)'!$A$1:$CZ$288))</f>
        <v>213873</v>
      </c>
      <c r="BL45" s="180" cm="1">
        <f t="array" ref="BL45">_xlfn.XLOOKUP(BL$1,'Copy of PY1 Data(H)'!$A$1:$CZ$1,_xlfn.XLOOKUP($A45,'Copy of PY1 Data(H)'!$A$1:$A$288,'Copy of PY1 Data(H)'!$A$1:$CZ$288))</f>
        <v>0</v>
      </c>
      <c r="BM45" s="180" cm="1">
        <f t="array" ref="BM45">_xlfn.XLOOKUP(BM$1,'Copy of PY1 Data(H)'!$A$1:$CZ$1,_xlfn.XLOOKUP($A45,'Copy of PY1 Data(H)'!$A$1:$A$288,'Copy of PY1 Data(H)'!$A$1:$CZ$288))</f>
        <v>77359</v>
      </c>
      <c r="BN45" s="180" cm="1">
        <f t="array" ref="BN45">_xlfn.XLOOKUP(BN$1,'Copy of PY1 Data(H)'!$A$1:$CZ$1,_xlfn.XLOOKUP($A45,'Copy of PY1 Data(H)'!$A$1:$A$288,'Copy of PY1 Data(H)'!$A$1:$CZ$288))</f>
        <v>257428</v>
      </c>
      <c r="BO45" s="180" cm="1">
        <f t="array" ref="BO45">_xlfn.XLOOKUP(BO$1,'Copy of PY1 Data(H)'!$A$1:$CZ$1,_xlfn.XLOOKUP($A45,'Copy of PY1 Data(H)'!$A$1:$A$288,'Copy of PY1 Data(H)'!$A$1:$CZ$288))</f>
        <v>88737</v>
      </c>
      <c r="BP45" s="180" cm="1">
        <f t="array" ref="BP45">_xlfn.XLOOKUP(BP$1,'Copy of PY1 Data(H)'!$A$1:$CZ$1,_xlfn.XLOOKUP($A45,'Copy of PY1 Data(H)'!$A$1:$A$288,'Copy of PY1 Data(H)'!$A$1:$CZ$288))</f>
        <v>0</v>
      </c>
      <c r="BQ45" s="180" cm="1">
        <f t="array" ref="BQ45">_xlfn.XLOOKUP(BQ$1,'Copy of PY1 Data(H)'!$A$1:$CZ$1,_xlfn.XLOOKUP($A45,'Copy of PY1 Data(H)'!$A$1:$A$288,'Copy of PY1 Data(H)'!$A$1:$CZ$288))</f>
        <v>1314991</v>
      </c>
      <c r="BR45" s="180" cm="1">
        <f t="array" ref="BR45">_xlfn.XLOOKUP(BR$1,'Copy of PY1 Data(H)'!$A$1:$CZ$1,_xlfn.XLOOKUP($A45,'Copy of PY1 Data(H)'!$A$1:$A$288,'Copy of PY1 Data(H)'!$A$1:$CZ$288))</f>
        <v>46529</v>
      </c>
      <c r="BS45" s="180" cm="1">
        <f t="array" ref="BS45">_xlfn.XLOOKUP(BS$1,'Copy of PY1 Data(H)'!$A$1:$CZ$1,_xlfn.XLOOKUP($A45,'Copy of PY1 Data(H)'!$A$1:$A$288,'Copy of PY1 Data(H)'!$A$1:$CZ$288))</f>
        <v>1890401</v>
      </c>
      <c r="BT45" s="180" cm="1">
        <f t="array" ref="BT45">_xlfn.XLOOKUP(BT$1,'Copy of PY1 Data(H)'!$A$1:$CZ$1,_xlfn.XLOOKUP($A45,'Copy of PY1 Data(H)'!$A$1:$A$288,'Copy of PY1 Data(H)'!$A$1:$CZ$288))</f>
        <v>12858</v>
      </c>
      <c r="BU45" s="180" cm="1">
        <f t="array" ref="BU45">_xlfn.XLOOKUP(BU$1,'Copy of PY1 Data(H)'!$A$1:$CZ$1,_xlfn.XLOOKUP($A45,'Copy of PY1 Data(H)'!$A$1:$A$288,'Copy of PY1 Data(H)'!$A$1:$CZ$288))</f>
        <v>1118043</v>
      </c>
      <c r="BV45" s="180" cm="1">
        <f t="array" ref="BV45">_xlfn.XLOOKUP(BV$1,'Copy of PY1 Data(H)'!$A$1:$CZ$1,_xlfn.XLOOKUP($A45,'Copy of PY1 Data(H)'!$A$1:$A$288,'Copy of PY1 Data(H)'!$A$1:$CZ$288))</f>
        <v>237721</v>
      </c>
      <c r="BW45" s="180" cm="1">
        <f t="array" ref="BW45">_xlfn.XLOOKUP(BW$1,'Copy of PY1 Data(H)'!$A$1:$CZ$1,_xlfn.XLOOKUP($A45,'Copy of PY1 Data(H)'!$A$1:$A$288,'Copy of PY1 Data(H)'!$A$1:$CZ$288))</f>
        <v>0</v>
      </c>
      <c r="BX45" s="180" cm="1">
        <f t="array" ref="BX45">_xlfn.XLOOKUP(BX$1,'Copy of PY1 Data(H)'!$A$1:$CZ$1,_xlfn.XLOOKUP($A45,'Copy of PY1 Data(H)'!$A$1:$A$288,'Copy of PY1 Data(H)'!$A$1:$CZ$288))</f>
        <v>43929</v>
      </c>
      <c r="BY45" s="180" cm="1">
        <f t="array" ref="BY45">_xlfn.XLOOKUP(BY$1,'Copy of PY1 Data(H)'!$A$1:$CZ$1,_xlfn.XLOOKUP($A45,'Copy of PY1 Data(H)'!$A$1:$A$288,'Copy of PY1 Data(H)'!$A$1:$CZ$288))</f>
        <v>2229</v>
      </c>
      <c r="BZ45" s="180" cm="1">
        <f t="array" ref="BZ45">_xlfn.XLOOKUP(BZ$1,'Copy of PY1 Data(H)'!$A$1:$CZ$1,_xlfn.XLOOKUP($A45,'Copy of PY1 Data(H)'!$A$1:$A$288,'Copy of PY1 Data(H)'!$A$1:$CZ$288))</f>
        <v>11667</v>
      </c>
      <c r="CA45" s="180" cm="1">
        <f t="array" ref="CA45">_xlfn.XLOOKUP(CA$1,'Copy of PY1 Data(H)'!$A$1:$CZ$1,_xlfn.XLOOKUP($A45,'Copy of PY1 Data(H)'!$A$1:$A$288,'Copy of PY1 Data(H)'!$A$1:$CZ$288))</f>
        <v>8136</v>
      </c>
      <c r="CB45" s="180" cm="1">
        <f t="array" ref="CB45">_xlfn.XLOOKUP(CB$1,'Copy of PY1 Data(H)'!$A$1:$CZ$1,_xlfn.XLOOKUP($A45,'Copy of PY1 Data(H)'!$A$1:$A$288,'Copy of PY1 Data(H)'!$A$1:$CZ$288))</f>
        <v>25630</v>
      </c>
      <c r="CC45" s="180" cm="1">
        <f t="array" ref="CC45">_xlfn.XLOOKUP(CC$1,'Copy of PY1 Data(H)'!$A$1:$CZ$1,_xlfn.XLOOKUP($A45,'Copy of PY1 Data(H)'!$A$1:$A$288,'Copy of PY1 Data(H)'!$A$1:$CZ$288))</f>
        <v>0</v>
      </c>
      <c r="CD45" s="180" cm="1">
        <f t="array" ref="CD45">_xlfn.XLOOKUP(CD$1,'Copy of PY1 Data(H)'!$A$1:$CZ$1,_xlfn.XLOOKUP($A45,'Copy of PY1 Data(H)'!$A$1:$A$288,'Copy of PY1 Data(H)'!$A$1:$CZ$288))</f>
        <v>20738</v>
      </c>
    </row>
    <row r="46" spans="1:82" x14ac:dyDescent="0.3">
      <c r="A46" s="180">
        <v>5</v>
      </c>
      <c r="C46" s="180"/>
      <c r="D46" s="180" cm="1">
        <f t="array" ref="D46">_xlfn.XLOOKUP(D$1,'Copy of PY1 Data(H)'!$A$1:$CZ$1,_xlfn.XLOOKUP($A46,'Copy of PY1 Data(H)'!$A$1:$A$288,'Copy of PY1 Data(H)'!$A$1:$CZ$288))</f>
        <v>0</v>
      </c>
      <c r="E46" s="180" cm="1">
        <f t="array" ref="E46">_xlfn.XLOOKUP(E$1,'Copy of PY1 Data(H)'!$A$1:$CZ$1,_xlfn.XLOOKUP($A46,'Copy of PY1 Data(H)'!$A$1:$A$288,'Copy of PY1 Data(H)'!$A$1:$CZ$288))</f>
        <v>0</v>
      </c>
      <c r="F46" s="180" cm="1">
        <f t="array" ref="F46">_xlfn.XLOOKUP(F$1,'Copy of PY1 Data(H)'!$A$1:$CZ$1,_xlfn.XLOOKUP($A46,'Copy of PY1 Data(H)'!$A$1:$A$288,'Copy of PY1 Data(H)'!$A$1:$CZ$288))</f>
        <v>0</v>
      </c>
      <c r="G46" s="180" cm="1">
        <f t="array" ref="G46">_xlfn.XLOOKUP(G$1,'Copy of PY1 Data(H)'!$A$1:$CZ$1,_xlfn.XLOOKUP($A46,'Copy of PY1 Data(H)'!$A$1:$A$288,'Copy of PY1 Data(H)'!$A$1:$CZ$288))</f>
        <v>8121</v>
      </c>
      <c r="H46" s="180" cm="1">
        <f t="array" ref="H46">_xlfn.XLOOKUP(H$1,'Copy of PY1 Data(H)'!$A$1:$CZ$1,_xlfn.XLOOKUP($A46,'Copy of PY1 Data(H)'!$A$1:$A$288,'Copy of PY1 Data(H)'!$A$1:$CZ$288))</f>
        <v>0</v>
      </c>
      <c r="I46" s="180" cm="1">
        <f t="array" ref="I46">_xlfn.XLOOKUP(I$1,'Copy of PY1 Data(H)'!$A$1:$CZ$1,_xlfn.XLOOKUP($A46,'Copy of PY1 Data(H)'!$A$1:$A$288,'Copy of PY1 Data(H)'!$A$1:$CZ$288))</f>
        <v>10118</v>
      </c>
      <c r="J46" s="180" cm="1">
        <f t="array" ref="J46">_xlfn.XLOOKUP(J$1,'Copy of PY1 Data(H)'!$A$1:$CZ$1,_xlfn.XLOOKUP($A46,'Copy of PY1 Data(H)'!$A$1:$A$288,'Copy of PY1 Data(H)'!$A$1:$CZ$288))</f>
        <v>0</v>
      </c>
      <c r="K46" s="180" cm="1">
        <f t="array" ref="K46">_xlfn.XLOOKUP(K$1,'Copy of PY1 Data(H)'!$A$1:$CZ$1,_xlfn.XLOOKUP($A46,'Copy of PY1 Data(H)'!$A$1:$A$288,'Copy of PY1 Data(H)'!$A$1:$CZ$288))</f>
        <v>71</v>
      </c>
      <c r="L46" s="180" cm="1">
        <f t="array" ref="L46">_xlfn.XLOOKUP(L$1,'Copy of PY1 Data(H)'!$A$1:$CZ$1,_xlfn.XLOOKUP($A46,'Copy of PY1 Data(H)'!$A$1:$A$288,'Copy of PY1 Data(H)'!$A$1:$CZ$288))</f>
        <v>0</v>
      </c>
      <c r="M46" s="180" cm="1">
        <f t="array" ref="M46">_xlfn.XLOOKUP(M$1,'Copy of PY1 Data(H)'!$A$1:$CZ$1,_xlfn.XLOOKUP($A46,'Copy of PY1 Data(H)'!$A$1:$A$288,'Copy of PY1 Data(H)'!$A$1:$CZ$288))</f>
        <v>0</v>
      </c>
      <c r="N46" s="180" cm="1">
        <f t="array" ref="N46">_xlfn.XLOOKUP(N$1,'Copy of PY1 Data(H)'!$A$1:$CZ$1,_xlfn.XLOOKUP($A46,'Copy of PY1 Data(H)'!$A$1:$A$288,'Copy of PY1 Data(H)'!$A$1:$CZ$288))</f>
        <v>0</v>
      </c>
      <c r="O46" s="180" cm="1">
        <f t="array" ref="O46">_xlfn.XLOOKUP(O$1,'Copy of PY1 Data(H)'!$A$1:$CZ$1,_xlfn.XLOOKUP($A46,'Copy of PY1 Data(H)'!$A$1:$A$288,'Copy of PY1 Data(H)'!$A$1:$CZ$288))</f>
        <v>0</v>
      </c>
      <c r="P46" s="180" cm="1">
        <f t="array" ref="P46">_xlfn.XLOOKUP(P$1,'Copy of PY1 Data(H)'!$A$1:$CZ$1,_xlfn.XLOOKUP($A46,'Copy of PY1 Data(H)'!$A$1:$A$288,'Copy of PY1 Data(H)'!$A$1:$CZ$288))</f>
        <v>0</v>
      </c>
      <c r="Q46" s="180" cm="1">
        <f t="array" ref="Q46">_xlfn.XLOOKUP(Q$1,'Copy of PY1 Data(H)'!$A$1:$CZ$1,_xlfn.XLOOKUP($A46,'Copy of PY1 Data(H)'!$A$1:$A$288,'Copy of PY1 Data(H)'!$A$1:$CZ$288))</f>
        <v>20684</v>
      </c>
      <c r="R46" s="180" cm="1">
        <f t="array" ref="R46">_xlfn.XLOOKUP(R$1,'Copy of PY1 Data(H)'!$A$1:$CZ$1,_xlfn.XLOOKUP($A46,'Copy of PY1 Data(H)'!$A$1:$A$288,'Copy of PY1 Data(H)'!$A$1:$CZ$288))</f>
        <v>0</v>
      </c>
      <c r="S46" s="180" cm="1">
        <f t="array" ref="S46">_xlfn.XLOOKUP(S$1,'Copy of PY1 Data(H)'!$A$1:$CZ$1,_xlfn.XLOOKUP($A46,'Copy of PY1 Data(H)'!$A$1:$A$288,'Copy of PY1 Data(H)'!$A$1:$CZ$288))</f>
        <v>0</v>
      </c>
      <c r="T46" s="180" cm="1">
        <f t="array" ref="T46">_xlfn.XLOOKUP(T$1,'Copy of PY1 Data(H)'!$A$1:$CZ$1,_xlfn.XLOOKUP($A46,'Copy of PY1 Data(H)'!$A$1:$A$288,'Copy of PY1 Data(H)'!$A$1:$CZ$288))</f>
        <v>1056727</v>
      </c>
      <c r="U46" s="180" cm="1">
        <f t="array" ref="U46">_xlfn.XLOOKUP(U$1,'Copy of PY1 Data(H)'!$A$1:$CZ$1,_xlfn.XLOOKUP($A46,'Copy of PY1 Data(H)'!$A$1:$A$288,'Copy of PY1 Data(H)'!$A$1:$CZ$288))</f>
        <v>799745</v>
      </c>
      <c r="V46" s="180" cm="1">
        <f t="array" ref="V46">_xlfn.XLOOKUP(V$1,'Copy of PY1 Data(H)'!$A$1:$CZ$1,_xlfn.XLOOKUP($A46,'Copy of PY1 Data(H)'!$A$1:$A$288,'Copy of PY1 Data(H)'!$A$1:$CZ$288))</f>
        <v>349</v>
      </c>
      <c r="W46" s="180" cm="1">
        <f t="array" ref="W46">_xlfn.XLOOKUP(W$1,'Copy of PY1 Data(H)'!$A$1:$CZ$1,_xlfn.XLOOKUP($A46,'Copy of PY1 Data(H)'!$A$1:$A$288,'Copy of PY1 Data(H)'!$A$1:$CZ$288))</f>
        <v>10233</v>
      </c>
      <c r="X46" s="180" cm="1">
        <f t="array" ref="X46">_xlfn.XLOOKUP(X$1,'Copy of PY1 Data(H)'!$A$1:$CZ$1,_xlfn.XLOOKUP($A46,'Copy of PY1 Data(H)'!$A$1:$A$288,'Copy of PY1 Data(H)'!$A$1:$CZ$288))</f>
        <v>0</v>
      </c>
      <c r="Y46" s="180" cm="1">
        <f t="array" ref="Y46">_xlfn.XLOOKUP(Y$1,'Copy of PY1 Data(H)'!$A$1:$CZ$1,_xlfn.XLOOKUP($A46,'Copy of PY1 Data(H)'!$A$1:$A$288,'Copy of PY1 Data(H)'!$A$1:$CZ$288))</f>
        <v>18946</v>
      </c>
      <c r="Z46" s="180" cm="1">
        <f t="array" ref="Z46">_xlfn.XLOOKUP(Z$1,'Copy of PY1 Data(H)'!$A$1:$CZ$1,_xlfn.XLOOKUP($A46,'Copy of PY1 Data(H)'!$A$1:$A$288,'Copy of PY1 Data(H)'!$A$1:$CZ$288))</f>
        <v>0</v>
      </c>
      <c r="AA46" s="180" cm="1">
        <f t="array" ref="AA46">_xlfn.XLOOKUP(AA$1,'Copy of PY1 Data(H)'!$A$1:$CZ$1,_xlfn.XLOOKUP($A46,'Copy of PY1 Data(H)'!$A$1:$A$288,'Copy of PY1 Data(H)'!$A$1:$CZ$288))</f>
        <v>0</v>
      </c>
      <c r="AB46" s="180" cm="1">
        <f t="array" ref="AB46">_xlfn.XLOOKUP(AB$1,'Copy of PY1 Data(H)'!$A$1:$CZ$1,_xlfn.XLOOKUP($A46,'Copy of PY1 Data(H)'!$A$1:$A$288,'Copy of PY1 Data(H)'!$A$1:$CZ$288))</f>
        <v>0</v>
      </c>
      <c r="AC46" s="180" cm="1">
        <f t="array" ref="AC46">_xlfn.XLOOKUP(AC$1,'Copy of PY1 Data(H)'!$A$1:$CZ$1,_xlfn.XLOOKUP($A46,'Copy of PY1 Data(H)'!$A$1:$A$288,'Copy of PY1 Data(H)'!$A$1:$CZ$288))</f>
        <v>0</v>
      </c>
      <c r="AD46" s="180" cm="1">
        <f t="array" ref="AD46">_xlfn.XLOOKUP(AD$1,'Copy of PY1 Data(H)'!$A$1:$CZ$1,_xlfn.XLOOKUP($A46,'Copy of PY1 Data(H)'!$A$1:$A$288,'Copy of PY1 Data(H)'!$A$1:$CZ$288))</f>
        <v>0</v>
      </c>
      <c r="AE46" s="180" cm="1">
        <f t="array" ref="AE46">_xlfn.XLOOKUP(AE$1,'Copy of PY1 Data(H)'!$A$1:$CZ$1,_xlfn.XLOOKUP($A46,'Copy of PY1 Data(H)'!$A$1:$A$288,'Copy of PY1 Data(H)'!$A$1:$CZ$288))</f>
        <v>23319</v>
      </c>
      <c r="AF46" s="180" cm="1">
        <f t="array" ref="AF46">_xlfn.XLOOKUP(AF$1,'Copy of PY1 Data(H)'!$A$1:$CZ$1,_xlfn.XLOOKUP($A46,'Copy of PY1 Data(H)'!$A$1:$A$288,'Copy of PY1 Data(H)'!$A$1:$CZ$288))</f>
        <v>4222</v>
      </c>
      <c r="AG46" s="180" cm="1">
        <f t="array" ref="AG46">_xlfn.XLOOKUP(AG$1,'Copy of PY1 Data(H)'!$A$1:$CZ$1,_xlfn.XLOOKUP($A46,'Copy of PY1 Data(H)'!$A$1:$A$288,'Copy of PY1 Data(H)'!$A$1:$CZ$288))</f>
        <v>0</v>
      </c>
      <c r="AH46" s="180" cm="1">
        <f t="array" ref="AH46">_xlfn.XLOOKUP(AH$1,'Copy of PY1 Data(H)'!$A$1:$CZ$1,_xlfn.XLOOKUP($A46,'Copy of PY1 Data(H)'!$A$1:$A$288,'Copy of PY1 Data(H)'!$A$1:$CZ$288))</f>
        <v>166640</v>
      </c>
      <c r="AI46" s="180" cm="1">
        <f t="array" ref="AI46">_xlfn.XLOOKUP(AI$1,'Copy of PY1 Data(H)'!$A$1:$CZ$1,_xlfn.XLOOKUP($A46,'Copy of PY1 Data(H)'!$A$1:$A$288,'Copy of PY1 Data(H)'!$A$1:$CZ$288))</f>
        <v>297778</v>
      </c>
      <c r="AJ46" s="180" cm="1">
        <f t="array" ref="AJ46">_xlfn.XLOOKUP(AJ$1,'Copy of PY1 Data(H)'!$A$1:$CZ$1,_xlfn.XLOOKUP($A46,'Copy of PY1 Data(H)'!$A$1:$A$288,'Copy of PY1 Data(H)'!$A$1:$CZ$288))</f>
        <v>0</v>
      </c>
      <c r="AK46" s="180" cm="1">
        <f t="array" ref="AK46">_xlfn.XLOOKUP(AK$1,'Copy of PY1 Data(H)'!$A$1:$CZ$1,_xlfn.XLOOKUP($A46,'Copy of PY1 Data(H)'!$A$1:$A$288,'Copy of PY1 Data(H)'!$A$1:$CZ$288))</f>
        <v>0</v>
      </c>
      <c r="AL46" s="180" cm="1">
        <f t="array" ref="AL46">_xlfn.XLOOKUP(AL$1,'Copy of PY1 Data(H)'!$A$1:$CZ$1,_xlfn.XLOOKUP($A46,'Copy of PY1 Data(H)'!$A$1:$A$288,'Copy of PY1 Data(H)'!$A$1:$CZ$288))</f>
        <v>0</v>
      </c>
      <c r="AM46" s="180" cm="1">
        <f t="array" ref="AM46">_xlfn.XLOOKUP(AM$1,'Copy of PY1 Data(H)'!$A$1:$CZ$1,_xlfn.XLOOKUP($A46,'Copy of PY1 Data(H)'!$A$1:$A$288,'Copy of PY1 Data(H)'!$A$1:$CZ$288))</f>
        <v>785</v>
      </c>
      <c r="AN46" s="180" cm="1">
        <f t="array" ref="AN46">_xlfn.XLOOKUP(AN$1,'Copy of PY1 Data(H)'!$A$1:$CZ$1,_xlfn.XLOOKUP($A46,'Copy of PY1 Data(H)'!$A$1:$A$288,'Copy of PY1 Data(H)'!$A$1:$CZ$288))</f>
        <v>1221</v>
      </c>
      <c r="AO46" s="180" cm="1">
        <f t="array" ref="AO46">_xlfn.XLOOKUP(AO$1,'Copy of PY1 Data(H)'!$A$1:$CZ$1,_xlfn.XLOOKUP($A46,'Copy of PY1 Data(H)'!$A$1:$A$288,'Copy of PY1 Data(H)'!$A$1:$CZ$288))</f>
        <v>0</v>
      </c>
      <c r="AP46" s="180" cm="1">
        <f t="array" ref="AP46">_xlfn.XLOOKUP(AP$1,'Copy of PY1 Data(H)'!$A$1:$CZ$1,_xlfn.XLOOKUP($A46,'Copy of PY1 Data(H)'!$A$1:$A$288,'Copy of PY1 Data(H)'!$A$1:$CZ$288))</f>
        <v>0</v>
      </c>
      <c r="AQ46" s="180" cm="1">
        <f t="array" ref="AQ46">_xlfn.XLOOKUP(AQ$1,'Copy of PY1 Data(H)'!$A$1:$CZ$1,_xlfn.XLOOKUP($A46,'Copy of PY1 Data(H)'!$A$1:$A$288,'Copy of PY1 Data(H)'!$A$1:$CZ$288))</f>
        <v>0</v>
      </c>
      <c r="AR46" s="180" cm="1">
        <f t="array" ref="AR46">_xlfn.XLOOKUP(AR$1,'Copy of PY1 Data(H)'!$A$1:$CZ$1,_xlfn.XLOOKUP($A46,'Copy of PY1 Data(H)'!$A$1:$A$288,'Copy of PY1 Data(H)'!$A$1:$CZ$288))</f>
        <v>13000000</v>
      </c>
      <c r="AS46" s="180" cm="1">
        <f t="array" ref="AS46">_xlfn.XLOOKUP(AS$1,'Copy of PY1 Data(H)'!$A$1:$CZ$1,_xlfn.XLOOKUP($A46,'Copy of PY1 Data(H)'!$A$1:$A$288,'Copy of PY1 Data(H)'!$A$1:$CZ$288))</f>
        <v>300000</v>
      </c>
      <c r="AT46" s="180" cm="1">
        <f t="array" ref="AT46">_xlfn.XLOOKUP(AT$1,'Copy of PY1 Data(H)'!$A$1:$CZ$1,_xlfn.XLOOKUP($A46,'Copy of PY1 Data(H)'!$A$1:$A$288,'Copy of PY1 Data(H)'!$A$1:$CZ$288))</f>
        <v>289</v>
      </c>
      <c r="AU46" s="180" cm="1">
        <f t="array" ref="AU46">_xlfn.XLOOKUP(AU$1,'Copy of PY1 Data(H)'!$A$1:$CZ$1,_xlfn.XLOOKUP($A46,'Copy of PY1 Data(H)'!$A$1:$A$288,'Copy of PY1 Data(H)'!$A$1:$CZ$288))</f>
        <v>0</v>
      </c>
      <c r="AV46" s="180" cm="1">
        <f t="array" ref="AV46">_xlfn.XLOOKUP(AV$1,'Copy of PY1 Data(H)'!$A$1:$CZ$1,_xlfn.XLOOKUP($A46,'Copy of PY1 Data(H)'!$A$1:$A$288,'Copy of PY1 Data(H)'!$A$1:$CZ$288))</f>
        <v>32023</v>
      </c>
      <c r="AW46" s="180" cm="1">
        <f t="array" ref="AW46">_xlfn.XLOOKUP(AW$1,'Copy of PY1 Data(H)'!$A$1:$CZ$1,_xlfn.XLOOKUP($A46,'Copy of PY1 Data(H)'!$A$1:$A$288,'Copy of PY1 Data(H)'!$A$1:$CZ$288))</f>
        <v>0</v>
      </c>
      <c r="AX46" s="180" cm="1">
        <f t="array" ref="AX46">_xlfn.XLOOKUP(AX$1,'Copy of PY1 Data(H)'!$A$1:$CZ$1,_xlfn.XLOOKUP($A46,'Copy of PY1 Data(H)'!$A$1:$A$288,'Copy of PY1 Data(H)'!$A$1:$CZ$288))</f>
        <v>0</v>
      </c>
      <c r="AY46" s="180" cm="1">
        <f t="array" ref="AY46">_xlfn.XLOOKUP(AY$1,'Copy of PY1 Data(H)'!$A$1:$CZ$1,_xlfn.XLOOKUP($A46,'Copy of PY1 Data(H)'!$A$1:$A$288,'Copy of PY1 Data(H)'!$A$1:$CZ$288))</f>
        <v>0</v>
      </c>
      <c r="AZ46" s="180" cm="1">
        <f t="array" ref="AZ46">_xlfn.XLOOKUP(AZ$1,'Copy of PY1 Data(H)'!$A$1:$CZ$1,_xlfn.XLOOKUP($A46,'Copy of PY1 Data(H)'!$A$1:$A$288,'Copy of PY1 Data(H)'!$A$1:$CZ$288))</f>
        <v>0</v>
      </c>
      <c r="BA46" s="180" cm="1">
        <f t="array" ref="BA46">_xlfn.XLOOKUP(BA$1,'Copy of PY1 Data(H)'!$A$1:$CZ$1,_xlfn.XLOOKUP($A46,'Copy of PY1 Data(H)'!$A$1:$A$288,'Copy of PY1 Data(H)'!$A$1:$CZ$288))</f>
        <v>0</v>
      </c>
      <c r="BB46" s="180" cm="1">
        <f t="array" ref="BB46">_xlfn.XLOOKUP(BB$1,'Copy of PY1 Data(H)'!$A$1:$CZ$1,_xlfn.XLOOKUP($A46,'Copy of PY1 Data(H)'!$A$1:$A$288,'Copy of PY1 Data(H)'!$A$1:$CZ$288))</f>
        <v>0</v>
      </c>
      <c r="BC46" s="180" cm="1">
        <f t="array" ref="BC46">_xlfn.XLOOKUP(BC$1,'Copy of PY1 Data(H)'!$A$1:$CZ$1,_xlfn.XLOOKUP($A46,'Copy of PY1 Data(H)'!$A$1:$A$288,'Copy of PY1 Data(H)'!$A$1:$CZ$288))</f>
        <v>0</v>
      </c>
      <c r="BD46" s="180" cm="1">
        <f t="array" ref="BD46">_xlfn.XLOOKUP(BD$1,'Copy of PY1 Data(H)'!$A$1:$CZ$1,_xlfn.XLOOKUP($A46,'Copy of PY1 Data(H)'!$A$1:$A$288,'Copy of PY1 Data(H)'!$A$1:$CZ$288))</f>
        <v>0</v>
      </c>
      <c r="BE46" s="180" cm="1">
        <f t="array" ref="BE46">_xlfn.XLOOKUP(BE$1,'Copy of PY1 Data(H)'!$A$1:$CZ$1,_xlfn.XLOOKUP($A46,'Copy of PY1 Data(H)'!$A$1:$A$288,'Copy of PY1 Data(H)'!$A$1:$CZ$288))</f>
        <v>0</v>
      </c>
      <c r="BF46" s="180" cm="1">
        <f t="array" ref="BF46">_xlfn.XLOOKUP(BF$1,'Copy of PY1 Data(H)'!$A$1:$CZ$1,_xlfn.XLOOKUP($A46,'Copy of PY1 Data(H)'!$A$1:$A$288,'Copy of PY1 Data(H)'!$A$1:$CZ$288))</f>
        <v>0</v>
      </c>
      <c r="BG46" s="180" cm="1">
        <f t="array" ref="BG46">_xlfn.XLOOKUP(BG$1,'Copy of PY1 Data(H)'!$A$1:$CZ$1,_xlfn.XLOOKUP($A46,'Copy of PY1 Data(H)'!$A$1:$A$288,'Copy of PY1 Data(H)'!$A$1:$CZ$288))</f>
        <v>0</v>
      </c>
      <c r="BH46" s="180" cm="1">
        <f t="array" ref="BH46">_xlfn.XLOOKUP(BH$1,'Copy of PY1 Data(H)'!$A$1:$CZ$1,_xlfn.XLOOKUP($A46,'Copy of PY1 Data(H)'!$A$1:$A$288,'Copy of PY1 Data(H)'!$A$1:$CZ$288))</f>
        <v>0</v>
      </c>
      <c r="BI46" s="180" cm="1">
        <f t="array" ref="BI46">_xlfn.XLOOKUP(BI$1,'Copy of PY1 Data(H)'!$A$1:$CZ$1,_xlfn.XLOOKUP($A46,'Copy of PY1 Data(H)'!$A$1:$A$288,'Copy of PY1 Data(H)'!$A$1:$CZ$288))</f>
        <v>0</v>
      </c>
      <c r="BJ46" s="180" cm="1">
        <f t="array" ref="BJ46">_xlfn.XLOOKUP(BJ$1,'Copy of PY1 Data(H)'!$A$1:$CZ$1,_xlfn.XLOOKUP($A46,'Copy of PY1 Data(H)'!$A$1:$A$288,'Copy of PY1 Data(H)'!$A$1:$CZ$288))</f>
        <v>0</v>
      </c>
      <c r="BK46" s="180" cm="1">
        <f t="array" ref="BK46">_xlfn.XLOOKUP(BK$1,'Copy of PY1 Data(H)'!$A$1:$CZ$1,_xlfn.XLOOKUP($A46,'Copy of PY1 Data(H)'!$A$1:$A$288,'Copy of PY1 Data(H)'!$A$1:$CZ$288))</f>
        <v>0</v>
      </c>
      <c r="BL46" s="180" cm="1">
        <f t="array" ref="BL46">_xlfn.XLOOKUP(BL$1,'Copy of PY1 Data(H)'!$A$1:$CZ$1,_xlfn.XLOOKUP($A46,'Copy of PY1 Data(H)'!$A$1:$A$288,'Copy of PY1 Data(H)'!$A$1:$CZ$288))</f>
        <v>0</v>
      </c>
      <c r="BM46" s="180" cm="1">
        <f t="array" ref="BM46">_xlfn.XLOOKUP(BM$1,'Copy of PY1 Data(H)'!$A$1:$CZ$1,_xlfn.XLOOKUP($A46,'Copy of PY1 Data(H)'!$A$1:$A$288,'Copy of PY1 Data(H)'!$A$1:$CZ$288))</f>
        <v>0</v>
      </c>
      <c r="BN46" s="180" cm="1">
        <f t="array" ref="BN46">_xlfn.XLOOKUP(BN$1,'Copy of PY1 Data(H)'!$A$1:$CZ$1,_xlfn.XLOOKUP($A46,'Copy of PY1 Data(H)'!$A$1:$A$288,'Copy of PY1 Data(H)'!$A$1:$CZ$288))</f>
        <v>26081</v>
      </c>
      <c r="BO46" s="180" cm="1">
        <f t="array" ref="BO46">_xlfn.XLOOKUP(BO$1,'Copy of PY1 Data(H)'!$A$1:$CZ$1,_xlfn.XLOOKUP($A46,'Copy of PY1 Data(H)'!$A$1:$A$288,'Copy of PY1 Data(H)'!$A$1:$CZ$288))</f>
        <v>0</v>
      </c>
      <c r="BP46" s="180" cm="1">
        <f t="array" ref="BP46">_xlfn.XLOOKUP(BP$1,'Copy of PY1 Data(H)'!$A$1:$CZ$1,_xlfn.XLOOKUP($A46,'Copy of PY1 Data(H)'!$A$1:$A$288,'Copy of PY1 Data(H)'!$A$1:$CZ$288))</f>
        <v>0</v>
      </c>
      <c r="BQ46" s="180" cm="1">
        <f t="array" ref="BQ46">_xlfn.XLOOKUP(BQ$1,'Copy of PY1 Data(H)'!$A$1:$CZ$1,_xlfn.XLOOKUP($A46,'Copy of PY1 Data(H)'!$A$1:$A$288,'Copy of PY1 Data(H)'!$A$1:$CZ$288))</f>
        <v>0</v>
      </c>
      <c r="BR46" s="180" cm="1">
        <f t="array" ref="BR46">_xlfn.XLOOKUP(BR$1,'Copy of PY1 Data(H)'!$A$1:$CZ$1,_xlfn.XLOOKUP($A46,'Copy of PY1 Data(H)'!$A$1:$A$288,'Copy of PY1 Data(H)'!$A$1:$CZ$288))</f>
        <v>0</v>
      </c>
      <c r="BS46" s="180" cm="1">
        <f t="array" ref="BS46">_xlfn.XLOOKUP(BS$1,'Copy of PY1 Data(H)'!$A$1:$CZ$1,_xlfn.XLOOKUP($A46,'Copy of PY1 Data(H)'!$A$1:$A$288,'Copy of PY1 Data(H)'!$A$1:$CZ$288))</f>
        <v>0</v>
      </c>
      <c r="BT46" s="180" cm="1">
        <f t="array" ref="BT46">_xlfn.XLOOKUP(BT$1,'Copy of PY1 Data(H)'!$A$1:$CZ$1,_xlfn.XLOOKUP($A46,'Copy of PY1 Data(H)'!$A$1:$A$288,'Copy of PY1 Data(H)'!$A$1:$CZ$288))</f>
        <v>2510</v>
      </c>
      <c r="BU46" s="180" cm="1">
        <f t="array" ref="BU46">_xlfn.XLOOKUP(BU$1,'Copy of PY1 Data(H)'!$A$1:$CZ$1,_xlfn.XLOOKUP($A46,'Copy of PY1 Data(H)'!$A$1:$A$288,'Copy of PY1 Data(H)'!$A$1:$CZ$288))</f>
        <v>470855</v>
      </c>
      <c r="BV46" s="180" cm="1">
        <f t="array" ref="BV46">_xlfn.XLOOKUP(BV$1,'Copy of PY1 Data(H)'!$A$1:$CZ$1,_xlfn.XLOOKUP($A46,'Copy of PY1 Data(H)'!$A$1:$A$288,'Copy of PY1 Data(H)'!$A$1:$CZ$288))</f>
        <v>0</v>
      </c>
      <c r="BW46" s="180" cm="1">
        <f t="array" ref="BW46">_xlfn.XLOOKUP(BW$1,'Copy of PY1 Data(H)'!$A$1:$CZ$1,_xlfn.XLOOKUP($A46,'Copy of PY1 Data(H)'!$A$1:$A$288,'Copy of PY1 Data(H)'!$A$1:$CZ$288))</f>
        <v>0</v>
      </c>
      <c r="BX46" s="180" cm="1">
        <f t="array" ref="BX46">_xlfn.XLOOKUP(BX$1,'Copy of PY1 Data(H)'!$A$1:$CZ$1,_xlfn.XLOOKUP($A46,'Copy of PY1 Data(H)'!$A$1:$A$288,'Copy of PY1 Data(H)'!$A$1:$CZ$288))</f>
        <v>0</v>
      </c>
      <c r="BY46" s="180" cm="1">
        <f t="array" ref="BY46">_xlfn.XLOOKUP(BY$1,'Copy of PY1 Data(H)'!$A$1:$CZ$1,_xlfn.XLOOKUP($A46,'Copy of PY1 Data(H)'!$A$1:$A$288,'Copy of PY1 Data(H)'!$A$1:$CZ$288))</f>
        <v>7028</v>
      </c>
      <c r="BZ46" s="180" cm="1">
        <f t="array" ref="BZ46">_xlfn.XLOOKUP(BZ$1,'Copy of PY1 Data(H)'!$A$1:$CZ$1,_xlfn.XLOOKUP($A46,'Copy of PY1 Data(H)'!$A$1:$A$288,'Copy of PY1 Data(H)'!$A$1:$CZ$288))</f>
        <v>327756</v>
      </c>
      <c r="CA46" s="180" cm="1">
        <f t="array" ref="CA46">_xlfn.XLOOKUP(CA$1,'Copy of PY1 Data(H)'!$A$1:$CZ$1,_xlfn.XLOOKUP($A46,'Copy of PY1 Data(H)'!$A$1:$A$288,'Copy of PY1 Data(H)'!$A$1:$CZ$288))</f>
        <v>344</v>
      </c>
      <c r="CB46" s="180" cm="1">
        <f t="array" ref="CB46">_xlfn.XLOOKUP(CB$1,'Copy of PY1 Data(H)'!$A$1:$CZ$1,_xlfn.XLOOKUP($A46,'Copy of PY1 Data(H)'!$A$1:$A$288,'Copy of PY1 Data(H)'!$A$1:$CZ$288))</f>
        <v>0</v>
      </c>
      <c r="CC46" s="180" cm="1">
        <f t="array" ref="CC46">_xlfn.XLOOKUP(CC$1,'Copy of PY1 Data(H)'!$A$1:$CZ$1,_xlfn.XLOOKUP($A46,'Copy of PY1 Data(H)'!$A$1:$A$288,'Copy of PY1 Data(H)'!$A$1:$CZ$288))</f>
        <v>0</v>
      </c>
      <c r="CD46" s="180" cm="1">
        <f t="array" ref="CD46">_xlfn.XLOOKUP(CD$1,'Copy of PY1 Data(H)'!$A$1:$CZ$1,_xlfn.XLOOKUP($A46,'Copy of PY1 Data(H)'!$A$1:$A$288,'Copy of PY1 Data(H)'!$A$1:$CZ$288))</f>
        <v>0</v>
      </c>
    </row>
    <row r="47" spans="1:82" x14ac:dyDescent="0.3">
      <c r="A47" s="180">
        <v>380</v>
      </c>
      <c r="C47" s="180"/>
      <c r="D47" s="180" cm="1">
        <f t="array" ref="D47">_xlfn.XLOOKUP(D$1,'Copy of PY1 Data(H)'!$A$1:$CZ$1,_xlfn.XLOOKUP($A47,'Copy of PY1 Data(H)'!$A$1:$A$288,'Copy of PY1 Data(H)'!$A$1:$CZ$288))</f>
        <v>0</v>
      </c>
      <c r="E47" s="180" cm="1">
        <f t="array" ref="E47">_xlfn.XLOOKUP(E$1,'Copy of PY1 Data(H)'!$A$1:$CZ$1,_xlfn.XLOOKUP($A47,'Copy of PY1 Data(H)'!$A$1:$A$288,'Copy of PY1 Data(H)'!$A$1:$CZ$288))</f>
        <v>1020</v>
      </c>
      <c r="F47" s="180" cm="1">
        <f t="array" ref="F47">_xlfn.XLOOKUP(F$1,'Copy of PY1 Data(H)'!$A$1:$CZ$1,_xlfn.XLOOKUP($A47,'Copy of PY1 Data(H)'!$A$1:$A$288,'Copy of PY1 Data(H)'!$A$1:$CZ$288))</f>
        <v>0</v>
      </c>
      <c r="G47" s="180" cm="1">
        <f t="array" ref="G47">_xlfn.XLOOKUP(G$1,'Copy of PY1 Data(H)'!$A$1:$CZ$1,_xlfn.XLOOKUP($A47,'Copy of PY1 Data(H)'!$A$1:$A$288,'Copy of PY1 Data(H)'!$A$1:$CZ$288))</f>
        <v>44121</v>
      </c>
      <c r="H47" s="180" cm="1">
        <f t="array" ref="H47">_xlfn.XLOOKUP(H$1,'Copy of PY1 Data(H)'!$A$1:$CZ$1,_xlfn.XLOOKUP($A47,'Copy of PY1 Data(H)'!$A$1:$A$288,'Copy of PY1 Data(H)'!$A$1:$CZ$288))</f>
        <v>13681</v>
      </c>
      <c r="I47" s="180" cm="1">
        <f t="array" ref="I47">_xlfn.XLOOKUP(I$1,'Copy of PY1 Data(H)'!$A$1:$CZ$1,_xlfn.XLOOKUP($A47,'Copy of PY1 Data(H)'!$A$1:$A$288,'Copy of PY1 Data(H)'!$A$1:$CZ$288))</f>
        <v>48236</v>
      </c>
      <c r="J47" s="180" cm="1">
        <f t="array" ref="J47">_xlfn.XLOOKUP(J$1,'Copy of PY1 Data(H)'!$A$1:$CZ$1,_xlfn.XLOOKUP($A47,'Copy of PY1 Data(H)'!$A$1:$A$288,'Copy of PY1 Data(H)'!$A$1:$CZ$288))</f>
        <v>2792</v>
      </c>
      <c r="K47" s="180" cm="1">
        <f t="array" ref="K47">_xlfn.XLOOKUP(K$1,'Copy of PY1 Data(H)'!$A$1:$CZ$1,_xlfn.XLOOKUP($A47,'Copy of PY1 Data(H)'!$A$1:$A$288,'Copy of PY1 Data(H)'!$A$1:$CZ$288))</f>
        <v>558</v>
      </c>
      <c r="L47" s="180" cm="1">
        <f t="array" ref="L47">_xlfn.XLOOKUP(L$1,'Copy of PY1 Data(H)'!$A$1:$CZ$1,_xlfn.XLOOKUP($A47,'Copy of PY1 Data(H)'!$A$1:$A$288,'Copy of PY1 Data(H)'!$A$1:$CZ$288))</f>
        <v>1555</v>
      </c>
      <c r="M47" s="180" cm="1">
        <f t="array" ref="M47">_xlfn.XLOOKUP(M$1,'Copy of PY1 Data(H)'!$A$1:$CZ$1,_xlfn.XLOOKUP($A47,'Copy of PY1 Data(H)'!$A$1:$A$288,'Copy of PY1 Data(H)'!$A$1:$CZ$288))</f>
        <v>149064</v>
      </c>
      <c r="N47" s="180" cm="1">
        <f t="array" ref="N47">_xlfn.XLOOKUP(N$1,'Copy of PY1 Data(H)'!$A$1:$CZ$1,_xlfn.XLOOKUP($A47,'Copy of PY1 Data(H)'!$A$1:$A$288,'Copy of PY1 Data(H)'!$A$1:$CZ$288))</f>
        <v>1542</v>
      </c>
      <c r="O47" s="180" cm="1">
        <f t="array" ref="O47">_xlfn.XLOOKUP(O$1,'Copy of PY1 Data(H)'!$A$1:$CZ$1,_xlfn.XLOOKUP($A47,'Copy of PY1 Data(H)'!$A$1:$A$288,'Copy of PY1 Data(H)'!$A$1:$CZ$288))</f>
        <v>68570</v>
      </c>
      <c r="P47" s="180" cm="1">
        <f t="array" ref="P47">_xlfn.XLOOKUP(P$1,'Copy of PY1 Data(H)'!$A$1:$CZ$1,_xlfn.XLOOKUP($A47,'Copy of PY1 Data(H)'!$A$1:$A$288,'Copy of PY1 Data(H)'!$A$1:$CZ$288))</f>
        <v>579</v>
      </c>
      <c r="Q47" s="180" cm="1">
        <f t="array" ref="Q47">_xlfn.XLOOKUP(Q$1,'Copy of PY1 Data(H)'!$A$1:$CZ$1,_xlfn.XLOOKUP($A47,'Copy of PY1 Data(H)'!$A$1:$A$288,'Copy of PY1 Data(H)'!$A$1:$CZ$288))</f>
        <v>839689</v>
      </c>
      <c r="R47" s="180" cm="1">
        <f t="array" ref="R47">_xlfn.XLOOKUP(R$1,'Copy of PY1 Data(H)'!$A$1:$CZ$1,_xlfn.XLOOKUP($A47,'Copy of PY1 Data(H)'!$A$1:$A$288,'Copy of PY1 Data(H)'!$A$1:$CZ$288))</f>
        <v>0</v>
      </c>
      <c r="S47" s="180" cm="1">
        <f t="array" ref="S47">_xlfn.XLOOKUP(S$1,'Copy of PY1 Data(H)'!$A$1:$CZ$1,_xlfn.XLOOKUP($A47,'Copy of PY1 Data(H)'!$A$1:$A$288,'Copy of PY1 Data(H)'!$A$1:$CZ$288))</f>
        <v>0</v>
      </c>
      <c r="T47" s="180" cm="1">
        <f t="array" ref="T47">_xlfn.XLOOKUP(T$1,'Copy of PY1 Data(H)'!$A$1:$CZ$1,_xlfn.XLOOKUP($A47,'Copy of PY1 Data(H)'!$A$1:$A$288,'Copy of PY1 Data(H)'!$A$1:$CZ$288))</f>
        <v>0</v>
      </c>
      <c r="U47" s="180" cm="1">
        <f t="array" ref="U47">_xlfn.XLOOKUP(U$1,'Copy of PY1 Data(H)'!$A$1:$CZ$1,_xlfn.XLOOKUP($A47,'Copy of PY1 Data(H)'!$A$1:$A$288,'Copy of PY1 Data(H)'!$A$1:$CZ$288))</f>
        <v>0</v>
      </c>
      <c r="V47" s="180" cm="1">
        <f t="array" ref="V47">_xlfn.XLOOKUP(V$1,'Copy of PY1 Data(H)'!$A$1:$CZ$1,_xlfn.XLOOKUP($A47,'Copy of PY1 Data(H)'!$A$1:$A$288,'Copy of PY1 Data(H)'!$A$1:$CZ$288))</f>
        <v>275407</v>
      </c>
      <c r="W47" s="180" cm="1">
        <f t="array" ref="W47">_xlfn.XLOOKUP(W$1,'Copy of PY1 Data(H)'!$A$1:$CZ$1,_xlfn.XLOOKUP($A47,'Copy of PY1 Data(H)'!$A$1:$A$288,'Copy of PY1 Data(H)'!$A$1:$CZ$288))</f>
        <v>6490</v>
      </c>
      <c r="X47" s="180" cm="1">
        <f t="array" ref="X47">_xlfn.XLOOKUP(X$1,'Copy of PY1 Data(H)'!$A$1:$CZ$1,_xlfn.XLOOKUP($A47,'Copy of PY1 Data(H)'!$A$1:$A$288,'Copy of PY1 Data(H)'!$A$1:$CZ$288))</f>
        <v>0</v>
      </c>
      <c r="Y47" s="180" cm="1">
        <f t="array" ref="Y47">_xlfn.XLOOKUP(Y$1,'Copy of PY1 Data(H)'!$A$1:$CZ$1,_xlfn.XLOOKUP($A47,'Copy of PY1 Data(H)'!$A$1:$A$288,'Copy of PY1 Data(H)'!$A$1:$CZ$288))</f>
        <v>195935</v>
      </c>
      <c r="Z47" s="180" cm="1">
        <f t="array" ref="Z47">_xlfn.XLOOKUP(Z$1,'Copy of PY1 Data(H)'!$A$1:$CZ$1,_xlfn.XLOOKUP($A47,'Copy of PY1 Data(H)'!$A$1:$A$288,'Copy of PY1 Data(H)'!$A$1:$CZ$288))</f>
        <v>70535</v>
      </c>
      <c r="AA47" s="180" cm="1">
        <f t="array" ref="AA47">_xlfn.XLOOKUP(AA$1,'Copy of PY1 Data(H)'!$A$1:$CZ$1,_xlfn.XLOOKUP($A47,'Copy of PY1 Data(H)'!$A$1:$A$288,'Copy of PY1 Data(H)'!$A$1:$CZ$288))</f>
        <v>123147</v>
      </c>
      <c r="AB47" s="180" cm="1">
        <f t="array" ref="AB47">_xlfn.XLOOKUP(AB$1,'Copy of PY1 Data(H)'!$A$1:$CZ$1,_xlfn.XLOOKUP($A47,'Copy of PY1 Data(H)'!$A$1:$A$288,'Copy of PY1 Data(H)'!$A$1:$CZ$288))</f>
        <v>118558</v>
      </c>
      <c r="AC47" s="180" cm="1">
        <f t="array" ref="AC47">_xlfn.XLOOKUP(AC$1,'Copy of PY1 Data(H)'!$A$1:$CZ$1,_xlfn.XLOOKUP($A47,'Copy of PY1 Data(H)'!$A$1:$A$288,'Copy of PY1 Data(H)'!$A$1:$CZ$288))</f>
        <v>20432</v>
      </c>
      <c r="AD47" s="180" cm="1">
        <f t="array" ref="AD47">_xlfn.XLOOKUP(AD$1,'Copy of PY1 Data(H)'!$A$1:$CZ$1,_xlfn.XLOOKUP($A47,'Copy of PY1 Data(H)'!$A$1:$A$288,'Copy of PY1 Data(H)'!$A$1:$CZ$288))</f>
        <v>87355</v>
      </c>
      <c r="AE47" s="180" cm="1">
        <f t="array" ref="AE47">_xlfn.XLOOKUP(AE$1,'Copy of PY1 Data(H)'!$A$1:$CZ$1,_xlfn.XLOOKUP($A47,'Copy of PY1 Data(H)'!$A$1:$A$288,'Copy of PY1 Data(H)'!$A$1:$CZ$288))</f>
        <v>98413</v>
      </c>
      <c r="AF47" s="180" cm="1">
        <f t="array" ref="AF47">_xlfn.XLOOKUP(AF$1,'Copy of PY1 Data(H)'!$A$1:$CZ$1,_xlfn.XLOOKUP($A47,'Copy of PY1 Data(H)'!$A$1:$A$288,'Copy of PY1 Data(H)'!$A$1:$CZ$288))</f>
        <v>4971</v>
      </c>
      <c r="AG47" s="180" cm="1">
        <f t="array" ref="AG47">_xlfn.XLOOKUP(AG$1,'Copy of PY1 Data(H)'!$A$1:$CZ$1,_xlfn.XLOOKUP($A47,'Copy of PY1 Data(H)'!$A$1:$A$288,'Copy of PY1 Data(H)'!$A$1:$CZ$288))</f>
        <v>257800</v>
      </c>
      <c r="AH47" s="180" cm="1">
        <f t="array" ref="AH47">_xlfn.XLOOKUP(AH$1,'Copy of PY1 Data(H)'!$A$1:$CZ$1,_xlfn.XLOOKUP($A47,'Copy of PY1 Data(H)'!$A$1:$A$288,'Copy of PY1 Data(H)'!$A$1:$CZ$288))</f>
        <v>24271</v>
      </c>
      <c r="AI47" s="180" cm="1">
        <f t="array" ref="AI47">_xlfn.XLOOKUP(AI$1,'Copy of PY1 Data(H)'!$A$1:$CZ$1,_xlfn.XLOOKUP($A47,'Copy of PY1 Data(H)'!$A$1:$A$288,'Copy of PY1 Data(H)'!$A$1:$CZ$288))</f>
        <v>237934</v>
      </c>
      <c r="AJ47" s="180" cm="1">
        <f t="array" ref="AJ47">_xlfn.XLOOKUP(AJ$1,'Copy of PY1 Data(H)'!$A$1:$CZ$1,_xlfn.XLOOKUP($A47,'Copy of PY1 Data(H)'!$A$1:$A$288,'Copy of PY1 Data(H)'!$A$1:$CZ$288))</f>
        <v>1652</v>
      </c>
      <c r="AK47" s="180" cm="1">
        <f t="array" ref="AK47">_xlfn.XLOOKUP(AK$1,'Copy of PY1 Data(H)'!$A$1:$CZ$1,_xlfn.XLOOKUP($A47,'Copy of PY1 Data(H)'!$A$1:$A$288,'Copy of PY1 Data(H)'!$A$1:$CZ$288))</f>
        <v>0</v>
      </c>
      <c r="AL47" s="180" cm="1">
        <f t="array" ref="AL47">_xlfn.XLOOKUP(AL$1,'Copy of PY1 Data(H)'!$A$1:$CZ$1,_xlfn.XLOOKUP($A47,'Copy of PY1 Data(H)'!$A$1:$A$288,'Copy of PY1 Data(H)'!$A$1:$CZ$288))</f>
        <v>0</v>
      </c>
      <c r="AM47" s="180" cm="1">
        <f t="array" ref="AM47">_xlfn.XLOOKUP(AM$1,'Copy of PY1 Data(H)'!$A$1:$CZ$1,_xlfn.XLOOKUP($A47,'Copy of PY1 Data(H)'!$A$1:$A$288,'Copy of PY1 Data(H)'!$A$1:$CZ$288))</f>
        <v>339197</v>
      </c>
      <c r="AN47" s="180" cm="1">
        <f t="array" ref="AN47">_xlfn.XLOOKUP(AN$1,'Copy of PY1 Data(H)'!$A$1:$CZ$1,_xlfn.XLOOKUP($A47,'Copy of PY1 Data(H)'!$A$1:$A$288,'Copy of PY1 Data(H)'!$A$1:$CZ$288))</f>
        <v>15692</v>
      </c>
      <c r="AO47" s="180" cm="1">
        <f t="array" ref="AO47">_xlfn.XLOOKUP(AO$1,'Copy of PY1 Data(H)'!$A$1:$CZ$1,_xlfn.XLOOKUP($A47,'Copy of PY1 Data(H)'!$A$1:$A$288,'Copy of PY1 Data(H)'!$A$1:$CZ$288))</f>
        <v>34993</v>
      </c>
      <c r="AP47" s="180" cm="1">
        <f t="array" ref="AP47">_xlfn.XLOOKUP(AP$1,'Copy of PY1 Data(H)'!$A$1:$CZ$1,_xlfn.XLOOKUP($A47,'Copy of PY1 Data(H)'!$A$1:$A$288,'Copy of PY1 Data(H)'!$A$1:$CZ$288))</f>
        <v>0</v>
      </c>
      <c r="AQ47" s="180" cm="1">
        <f t="array" ref="AQ47">_xlfn.XLOOKUP(AQ$1,'Copy of PY1 Data(H)'!$A$1:$CZ$1,_xlfn.XLOOKUP($A47,'Copy of PY1 Data(H)'!$A$1:$A$288,'Copy of PY1 Data(H)'!$A$1:$CZ$288))</f>
        <v>49114</v>
      </c>
      <c r="AR47" s="180" cm="1">
        <f t="array" ref="AR47">_xlfn.XLOOKUP(AR$1,'Copy of PY1 Data(H)'!$A$1:$CZ$1,_xlfn.XLOOKUP($A47,'Copy of PY1 Data(H)'!$A$1:$A$288,'Copy of PY1 Data(H)'!$A$1:$CZ$288))</f>
        <v>33722749</v>
      </c>
      <c r="AS47" s="180" cm="1">
        <f t="array" ref="AS47">_xlfn.XLOOKUP(AS$1,'Copy of PY1 Data(H)'!$A$1:$CZ$1,_xlfn.XLOOKUP($A47,'Copy of PY1 Data(H)'!$A$1:$A$288,'Copy of PY1 Data(H)'!$A$1:$CZ$288))</f>
        <v>13944</v>
      </c>
      <c r="AT47" s="180" cm="1">
        <f t="array" ref="AT47">_xlfn.XLOOKUP(AT$1,'Copy of PY1 Data(H)'!$A$1:$CZ$1,_xlfn.XLOOKUP($A47,'Copy of PY1 Data(H)'!$A$1:$A$288,'Copy of PY1 Data(H)'!$A$1:$CZ$288))</f>
        <v>40590</v>
      </c>
      <c r="AU47" s="180" cm="1">
        <f t="array" ref="AU47">_xlfn.XLOOKUP(AU$1,'Copy of PY1 Data(H)'!$A$1:$CZ$1,_xlfn.XLOOKUP($A47,'Copy of PY1 Data(H)'!$A$1:$A$288,'Copy of PY1 Data(H)'!$A$1:$CZ$288))</f>
        <v>0</v>
      </c>
      <c r="AV47" s="180" cm="1">
        <f t="array" ref="AV47">_xlfn.XLOOKUP(AV$1,'Copy of PY1 Data(H)'!$A$1:$CZ$1,_xlfn.XLOOKUP($A47,'Copy of PY1 Data(H)'!$A$1:$A$288,'Copy of PY1 Data(H)'!$A$1:$CZ$288))</f>
        <v>97181</v>
      </c>
      <c r="AW47" s="180" cm="1">
        <f t="array" ref="AW47">_xlfn.XLOOKUP(AW$1,'Copy of PY1 Data(H)'!$A$1:$CZ$1,_xlfn.XLOOKUP($A47,'Copy of PY1 Data(H)'!$A$1:$A$288,'Copy of PY1 Data(H)'!$A$1:$CZ$288))</f>
        <v>8136</v>
      </c>
      <c r="AX47" s="180" cm="1">
        <f t="array" ref="AX47">_xlfn.XLOOKUP(AX$1,'Copy of PY1 Data(H)'!$A$1:$CZ$1,_xlfn.XLOOKUP($A47,'Copy of PY1 Data(H)'!$A$1:$A$288,'Copy of PY1 Data(H)'!$A$1:$CZ$288))</f>
        <v>44033</v>
      </c>
      <c r="AY47" s="180" cm="1">
        <f t="array" ref="AY47">_xlfn.XLOOKUP(AY$1,'Copy of PY1 Data(H)'!$A$1:$CZ$1,_xlfn.XLOOKUP($A47,'Copy of PY1 Data(H)'!$A$1:$A$288,'Copy of PY1 Data(H)'!$A$1:$CZ$288))</f>
        <v>0</v>
      </c>
      <c r="AZ47" s="180" cm="1">
        <f t="array" ref="AZ47">_xlfn.XLOOKUP(AZ$1,'Copy of PY1 Data(H)'!$A$1:$CZ$1,_xlfn.XLOOKUP($A47,'Copy of PY1 Data(H)'!$A$1:$A$288,'Copy of PY1 Data(H)'!$A$1:$CZ$288))</f>
        <v>8547</v>
      </c>
      <c r="BA47" s="180" cm="1">
        <f t="array" ref="BA47">_xlfn.XLOOKUP(BA$1,'Copy of PY1 Data(H)'!$A$1:$CZ$1,_xlfn.XLOOKUP($A47,'Copy of PY1 Data(H)'!$A$1:$A$288,'Copy of PY1 Data(H)'!$A$1:$CZ$288))</f>
        <v>43191</v>
      </c>
      <c r="BB47" s="180" cm="1">
        <f t="array" ref="BB47">_xlfn.XLOOKUP(BB$1,'Copy of PY1 Data(H)'!$A$1:$CZ$1,_xlfn.XLOOKUP($A47,'Copy of PY1 Data(H)'!$A$1:$A$288,'Copy of PY1 Data(H)'!$A$1:$CZ$288))</f>
        <v>0</v>
      </c>
      <c r="BC47" s="180" cm="1">
        <f t="array" ref="BC47">_xlfn.XLOOKUP(BC$1,'Copy of PY1 Data(H)'!$A$1:$CZ$1,_xlfn.XLOOKUP($A47,'Copy of PY1 Data(H)'!$A$1:$A$288,'Copy of PY1 Data(H)'!$A$1:$CZ$288))</f>
        <v>1368</v>
      </c>
      <c r="BD47" s="180" cm="1">
        <f t="array" ref="BD47">_xlfn.XLOOKUP(BD$1,'Copy of PY1 Data(H)'!$A$1:$CZ$1,_xlfn.XLOOKUP($A47,'Copy of PY1 Data(H)'!$A$1:$A$288,'Copy of PY1 Data(H)'!$A$1:$CZ$288))</f>
        <v>138961</v>
      </c>
      <c r="BE47" s="180" cm="1">
        <f t="array" ref="BE47">_xlfn.XLOOKUP(BE$1,'Copy of PY1 Data(H)'!$A$1:$CZ$1,_xlfn.XLOOKUP($A47,'Copy of PY1 Data(H)'!$A$1:$A$288,'Copy of PY1 Data(H)'!$A$1:$CZ$288))</f>
        <v>0</v>
      </c>
      <c r="BF47" s="180" cm="1">
        <f t="array" ref="BF47">_xlfn.XLOOKUP(BF$1,'Copy of PY1 Data(H)'!$A$1:$CZ$1,_xlfn.XLOOKUP($A47,'Copy of PY1 Data(H)'!$A$1:$A$288,'Copy of PY1 Data(H)'!$A$1:$CZ$288))</f>
        <v>31283</v>
      </c>
      <c r="BG47" s="180" cm="1">
        <f t="array" ref="BG47">_xlfn.XLOOKUP(BG$1,'Copy of PY1 Data(H)'!$A$1:$CZ$1,_xlfn.XLOOKUP($A47,'Copy of PY1 Data(H)'!$A$1:$A$288,'Copy of PY1 Data(H)'!$A$1:$CZ$288))</f>
        <v>0</v>
      </c>
      <c r="BH47" s="180" cm="1">
        <f t="array" ref="BH47">_xlfn.XLOOKUP(BH$1,'Copy of PY1 Data(H)'!$A$1:$CZ$1,_xlfn.XLOOKUP($A47,'Copy of PY1 Data(H)'!$A$1:$A$288,'Copy of PY1 Data(H)'!$A$1:$CZ$288))</f>
        <v>372</v>
      </c>
      <c r="BI47" s="180" cm="1">
        <f t="array" ref="BI47">_xlfn.XLOOKUP(BI$1,'Copy of PY1 Data(H)'!$A$1:$CZ$1,_xlfn.XLOOKUP($A47,'Copy of PY1 Data(H)'!$A$1:$A$288,'Copy of PY1 Data(H)'!$A$1:$CZ$288))</f>
        <v>17018</v>
      </c>
      <c r="BJ47" s="180" cm="1">
        <f t="array" ref="BJ47">_xlfn.XLOOKUP(BJ$1,'Copy of PY1 Data(H)'!$A$1:$CZ$1,_xlfn.XLOOKUP($A47,'Copy of PY1 Data(H)'!$A$1:$A$288,'Copy of PY1 Data(H)'!$A$1:$CZ$288))</f>
        <v>4116</v>
      </c>
      <c r="BK47" s="180" cm="1">
        <f t="array" ref="BK47">_xlfn.XLOOKUP(BK$1,'Copy of PY1 Data(H)'!$A$1:$CZ$1,_xlfn.XLOOKUP($A47,'Copy of PY1 Data(H)'!$A$1:$A$288,'Copy of PY1 Data(H)'!$A$1:$CZ$288))</f>
        <v>112295</v>
      </c>
      <c r="BL47" s="180" cm="1">
        <f t="array" ref="BL47">_xlfn.XLOOKUP(BL$1,'Copy of PY1 Data(H)'!$A$1:$CZ$1,_xlfn.XLOOKUP($A47,'Copy of PY1 Data(H)'!$A$1:$A$288,'Copy of PY1 Data(H)'!$A$1:$CZ$288))</f>
        <v>0</v>
      </c>
      <c r="BM47" s="180" cm="1">
        <f t="array" ref="BM47">_xlfn.XLOOKUP(BM$1,'Copy of PY1 Data(H)'!$A$1:$CZ$1,_xlfn.XLOOKUP($A47,'Copy of PY1 Data(H)'!$A$1:$A$288,'Copy of PY1 Data(H)'!$A$1:$CZ$288))</f>
        <v>11536</v>
      </c>
      <c r="BN47" s="180" cm="1">
        <f t="array" ref="BN47">_xlfn.XLOOKUP(BN$1,'Copy of PY1 Data(H)'!$A$1:$CZ$1,_xlfn.XLOOKUP($A47,'Copy of PY1 Data(H)'!$A$1:$A$288,'Copy of PY1 Data(H)'!$A$1:$CZ$288))</f>
        <v>64524</v>
      </c>
      <c r="BO47" s="180" cm="1">
        <f t="array" ref="BO47">_xlfn.XLOOKUP(BO$1,'Copy of PY1 Data(H)'!$A$1:$CZ$1,_xlfn.XLOOKUP($A47,'Copy of PY1 Data(H)'!$A$1:$A$288,'Copy of PY1 Data(H)'!$A$1:$CZ$288))</f>
        <v>1171</v>
      </c>
      <c r="BP47" s="180" cm="1">
        <f t="array" ref="BP47">_xlfn.XLOOKUP(BP$1,'Copy of PY1 Data(H)'!$A$1:$CZ$1,_xlfn.XLOOKUP($A47,'Copy of PY1 Data(H)'!$A$1:$A$288,'Copy of PY1 Data(H)'!$A$1:$CZ$288))</f>
        <v>4514</v>
      </c>
      <c r="BQ47" s="180" cm="1">
        <f t="array" ref="BQ47">_xlfn.XLOOKUP(BQ$1,'Copy of PY1 Data(H)'!$A$1:$CZ$1,_xlfn.XLOOKUP($A47,'Copy of PY1 Data(H)'!$A$1:$A$288,'Copy of PY1 Data(H)'!$A$1:$CZ$288))</f>
        <v>27839</v>
      </c>
      <c r="BR47" s="180" cm="1">
        <f t="array" ref="BR47">_xlfn.XLOOKUP(BR$1,'Copy of PY1 Data(H)'!$A$1:$CZ$1,_xlfn.XLOOKUP($A47,'Copy of PY1 Data(H)'!$A$1:$A$288,'Copy of PY1 Data(H)'!$A$1:$CZ$288))</f>
        <v>47117</v>
      </c>
      <c r="BS47" s="180" cm="1">
        <f t="array" ref="BS47">_xlfn.XLOOKUP(BS$1,'Copy of PY1 Data(H)'!$A$1:$CZ$1,_xlfn.XLOOKUP($A47,'Copy of PY1 Data(H)'!$A$1:$A$288,'Copy of PY1 Data(H)'!$A$1:$CZ$288))</f>
        <v>105046</v>
      </c>
      <c r="BT47" s="180" cm="1">
        <f t="array" ref="BT47">_xlfn.XLOOKUP(BT$1,'Copy of PY1 Data(H)'!$A$1:$CZ$1,_xlfn.XLOOKUP($A47,'Copy of PY1 Data(H)'!$A$1:$A$288,'Copy of PY1 Data(H)'!$A$1:$CZ$288))</f>
        <v>10355</v>
      </c>
      <c r="BU47" s="180" cm="1">
        <f t="array" ref="BU47">_xlfn.XLOOKUP(BU$1,'Copy of PY1 Data(H)'!$A$1:$CZ$1,_xlfn.XLOOKUP($A47,'Copy of PY1 Data(H)'!$A$1:$A$288,'Copy of PY1 Data(H)'!$A$1:$CZ$288))</f>
        <v>79424</v>
      </c>
      <c r="BV47" s="180" cm="1">
        <f t="array" ref="BV47">_xlfn.XLOOKUP(BV$1,'Copy of PY1 Data(H)'!$A$1:$CZ$1,_xlfn.XLOOKUP($A47,'Copy of PY1 Data(H)'!$A$1:$A$288,'Copy of PY1 Data(H)'!$A$1:$CZ$288))</f>
        <v>7489</v>
      </c>
      <c r="BW47" s="180" cm="1">
        <f t="array" ref="BW47">_xlfn.XLOOKUP(BW$1,'Copy of PY1 Data(H)'!$A$1:$CZ$1,_xlfn.XLOOKUP($A47,'Copy of PY1 Data(H)'!$A$1:$A$288,'Copy of PY1 Data(H)'!$A$1:$CZ$288))</f>
        <v>0</v>
      </c>
      <c r="BX47" s="180" cm="1">
        <f t="array" ref="BX47">_xlfn.XLOOKUP(BX$1,'Copy of PY1 Data(H)'!$A$1:$CZ$1,_xlfn.XLOOKUP($A47,'Copy of PY1 Data(H)'!$A$1:$A$288,'Copy of PY1 Data(H)'!$A$1:$CZ$288))</f>
        <v>40040</v>
      </c>
      <c r="BY47" s="180" cm="1">
        <f t="array" ref="BY47">_xlfn.XLOOKUP(BY$1,'Copy of PY1 Data(H)'!$A$1:$CZ$1,_xlfn.XLOOKUP($A47,'Copy of PY1 Data(H)'!$A$1:$A$288,'Copy of PY1 Data(H)'!$A$1:$CZ$288))</f>
        <v>158</v>
      </c>
      <c r="BZ47" s="180" cm="1">
        <f t="array" ref="BZ47">_xlfn.XLOOKUP(BZ$1,'Copy of PY1 Data(H)'!$A$1:$CZ$1,_xlfn.XLOOKUP($A47,'Copy of PY1 Data(H)'!$A$1:$A$288,'Copy of PY1 Data(H)'!$A$1:$CZ$288))</f>
        <v>17366</v>
      </c>
      <c r="CA47" s="180" cm="1">
        <f t="array" ref="CA47">_xlfn.XLOOKUP(CA$1,'Copy of PY1 Data(H)'!$A$1:$CZ$1,_xlfn.XLOOKUP($A47,'Copy of PY1 Data(H)'!$A$1:$A$288,'Copy of PY1 Data(H)'!$A$1:$CZ$288))</f>
        <v>1122</v>
      </c>
      <c r="CB47" s="180" cm="1">
        <f t="array" ref="CB47">_xlfn.XLOOKUP(CB$1,'Copy of PY1 Data(H)'!$A$1:$CZ$1,_xlfn.XLOOKUP($A47,'Copy of PY1 Data(H)'!$A$1:$A$288,'Copy of PY1 Data(H)'!$A$1:$CZ$288))</f>
        <v>4921</v>
      </c>
      <c r="CC47" s="180" cm="1">
        <f t="array" ref="CC47">_xlfn.XLOOKUP(CC$1,'Copy of PY1 Data(H)'!$A$1:$CZ$1,_xlfn.XLOOKUP($A47,'Copy of PY1 Data(H)'!$A$1:$A$288,'Copy of PY1 Data(H)'!$A$1:$CZ$288))</f>
        <v>0</v>
      </c>
      <c r="CD47" s="180" cm="1">
        <f t="array" ref="CD47">_xlfn.XLOOKUP(CD$1,'Copy of PY1 Data(H)'!$A$1:$CZ$1,_xlfn.XLOOKUP($A47,'Copy of PY1 Data(H)'!$A$1:$A$288,'Copy of PY1 Data(H)'!$A$1:$CZ$288))</f>
        <v>2648</v>
      </c>
    </row>
    <row r="48" spans="1:82" x14ac:dyDescent="0.3">
      <c r="A48" s="180">
        <v>391</v>
      </c>
      <c r="C48" s="180"/>
      <c r="D48" s="180" cm="1">
        <f t="array" ref="D48">_xlfn.XLOOKUP(D$1,'Copy of PY1 Data(H)'!$A$1:$CZ$1,_xlfn.XLOOKUP($A48,'Copy of PY1 Data(H)'!$A$1:$A$288,'Copy of PY1 Data(H)'!$A$1:$CZ$288))</f>
        <v>0</v>
      </c>
      <c r="E48" s="180" cm="1">
        <f t="array" ref="E48">_xlfn.XLOOKUP(E$1,'Copy of PY1 Data(H)'!$A$1:$CZ$1,_xlfn.XLOOKUP($A48,'Copy of PY1 Data(H)'!$A$1:$A$288,'Copy of PY1 Data(H)'!$A$1:$CZ$288))</f>
        <v>4627</v>
      </c>
      <c r="F48" s="180" cm="1">
        <f t="array" ref="F48">_xlfn.XLOOKUP(F$1,'Copy of PY1 Data(H)'!$A$1:$CZ$1,_xlfn.XLOOKUP($A48,'Copy of PY1 Data(H)'!$A$1:$A$288,'Copy of PY1 Data(H)'!$A$1:$CZ$288))</f>
        <v>0</v>
      </c>
      <c r="G48" s="180" cm="1">
        <f t="array" ref="G48">_xlfn.XLOOKUP(G$1,'Copy of PY1 Data(H)'!$A$1:$CZ$1,_xlfn.XLOOKUP($A48,'Copy of PY1 Data(H)'!$A$1:$A$288,'Copy of PY1 Data(H)'!$A$1:$CZ$288))</f>
        <v>356666</v>
      </c>
      <c r="H48" s="180" cm="1">
        <f t="array" ref="H48">_xlfn.XLOOKUP(H$1,'Copy of PY1 Data(H)'!$A$1:$CZ$1,_xlfn.XLOOKUP($A48,'Copy of PY1 Data(H)'!$A$1:$A$288,'Copy of PY1 Data(H)'!$A$1:$CZ$288))</f>
        <v>259513</v>
      </c>
      <c r="I48" s="180" cm="1">
        <f t="array" ref="I48">_xlfn.XLOOKUP(I$1,'Copy of PY1 Data(H)'!$A$1:$CZ$1,_xlfn.XLOOKUP($A48,'Copy of PY1 Data(H)'!$A$1:$A$288,'Copy of PY1 Data(H)'!$A$1:$CZ$288))</f>
        <v>347158</v>
      </c>
      <c r="J48" s="180" cm="1">
        <f t="array" ref="J48">_xlfn.XLOOKUP(J$1,'Copy of PY1 Data(H)'!$A$1:$CZ$1,_xlfn.XLOOKUP($A48,'Copy of PY1 Data(H)'!$A$1:$A$288,'Copy of PY1 Data(H)'!$A$1:$CZ$288))</f>
        <v>11253</v>
      </c>
      <c r="K48" s="180" cm="1">
        <f t="array" ref="K48">_xlfn.XLOOKUP(K$1,'Copy of PY1 Data(H)'!$A$1:$CZ$1,_xlfn.XLOOKUP($A48,'Copy of PY1 Data(H)'!$A$1:$A$288,'Copy of PY1 Data(H)'!$A$1:$CZ$288))</f>
        <v>62069</v>
      </c>
      <c r="L48" s="180" cm="1">
        <f t="array" ref="L48">_xlfn.XLOOKUP(L$1,'Copy of PY1 Data(H)'!$A$1:$CZ$1,_xlfn.XLOOKUP($A48,'Copy of PY1 Data(H)'!$A$1:$A$288,'Copy of PY1 Data(H)'!$A$1:$CZ$288))</f>
        <v>14797</v>
      </c>
      <c r="M48" s="180" cm="1">
        <f t="array" ref="M48">_xlfn.XLOOKUP(M$1,'Copy of PY1 Data(H)'!$A$1:$CZ$1,_xlfn.XLOOKUP($A48,'Copy of PY1 Data(H)'!$A$1:$A$288,'Copy of PY1 Data(H)'!$A$1:$CZ$288))</f>
        <v>2252834</v>
      </c>
      <c r="N48" s="180" cm="1">
        <f t="array" ref="N48">_xlfn.XLOOKUP(N$1,'Copy of PY1 Data(H)'!$A$1:$CZ$1,_xlfn.XLOOKUP($A48,'Copy of PY1 Data(H)'!$A$1:$A$288,'Copy of PY1 Data(H)'!$A$1:$CZ$288))</f>
        <v>68775</v>
      </c>
      <c r="O48" s="180" cm="1">
        <f t="array" ref="O48">_xlfn.XLOOKUP(O$1,'Copy of PY1 Data(H)'!$A$1:$CZ$1,_xlfn.XLOOKUP($A48,'Copy of PY1 Data(H)'!$A$1:$A$288,'Copy of PY1 Data(H)'!$A$1:$CZ$288))</f>
        <v>1916956</v>
      </c>
      <c r="P48" s="180" cm="1">
        <f t="array" ref="P48">_xlfn.XLOOKUP(P$1,'Copy of PY1 Data(H)'!$A$1:$CZ$1,_xlfn.XLOOKUP($A48,'Copy of PY1 Data(H)'!$A$1:$A$288,'Copy of PY1 Data(H)'!$A$1:$CZ$288))</f>
        <v>13537</v>
      </c>
      <c r="Q48" s="180" cm="1">
        <f t="array" ref="Q48">_xlfn.XLOOKUP(Q$1,'Copy of PY1 Data(H)'!$A$1:$CZ$1,_xlfn.XLOOKUP($A48,'Copy of PY1 Data(H)'!$A$1:$A$288,'Copy of PY1 Data(H)'!$A$1:$CZ$288))</f>
        <v>5615860</v>
      </c>
      <c r="R48" s="180" cm="1">
        <f t="array" ref="R48">_xlfn.XLOOKUP(R$1,'Copy of PY1 Data(H)'!$A$1:$CZ$1,_xlfn.XLOOKUP($A48,'Copy of PY1 Data(H)'!$A$1:$A$288,'Copy of PY1 Data(H)'!$A$1:$CZ$288))</f>
        <v>176459</v>
      </c>
      <c r="S48" s="180" cm="1">
        <f t="array" ref="S48">_xlfn.XLOOKUP(S$1,'Copy of PY1 Data(H)'!$A$1:$CZ$1,_xlfn.XLOOKUP($A48,'Copy of PY1 Data(H)'!$A$1:$A$288,'Copy of PY1 Data(H)'!$A$1:$CZ$288))</f>
        <v>4691</v>
      </c>
      <c r="T48" s="180" cm="1">
        <f t="array" ref="T48">_xlfn.XLOOKUP(T$1,'Copy of PY1 Data(H)'!$A$1:$CZ$1,_xlfn.XLOOKUP($A48,'Copy of PY1 Data(H)'!$A$1:$A$288,'Copy of PY1 Data(H)'!$A$1:$CZ$288))</f>
        <v>10138939</v>
      </c>
      <c r="U48" s="180" cm="1">
        <f t="array" ref="U48">_xlfn.XLOOKUP(U$1,'Copy of PY1 Data(H)'!$A$1:$CZ$1,_xlfn.XLOOKUP($A48,'Copy of PY1 Data(H)'!$A$1:$A$288,'Copy of PY1 Data(H)'!$A$1:$CZ$288))</f>
        <v>3356971</v>
      </c>
      <c r="V48" s="180" cm="1">
        <f t="array" ref="V48">_xlfn.XLOOKUP(V$1,'Copy of PY1 Data(H)'!$A$1:$CZ$1,_xlfn.XLOOKUP($A48,'Copy of PY1 Data(H)'!$A$1:$A$288,'Copy of PY1 Data(H)'!$A$1:$CZ$288))</f>
        <v>2216423</v>
      </c>
      <c r="W48" s="180" cm="1">
        <f t="array" ref="W48">_xlfn.XLOOKUP(W$1,'Copy of PY1 Data(H)'!$A$1:$CZ$1,_xlfn.XLOOKUP($A48,'Copy of PY1 Data(H)'!$A$1:$A$288,'Copy of PY1 Data(H)'!$A$1:$CZ$288))</f>
        <v>5498323</v>
      </c>
      <c r="X48" s="180" cm="1">
        <f t="array" ref="X48">_xlfn.XLOOKUP(X$1,'Copy of PY1 Data(H)'!$A$1:$CZ$1,_xlfn.XLOOKUP($A48,'Copy of PY1 Data(H)'!$A$1:$A$288,'Copy of PY1 Data(H)'!$A$1:$CZ$288))</f>
        <v>0</v>
      </c>
      <c r="Y48" s="180" cm="1">
        <f t="array" ref="Y48">_xlfn.XLOOKUP(Y$1,'Copy of PY1 Data(H)'!$A$1:$CZ$1,_xlfn.XLOOKUP($A48,'Copy of PY1 Data(H)'!$A$1:$A$288,'Copy of PY1 Data(H)'!$A$1:$CZ$288))</f>
        <v>2358623</v>
      </c>
      <c r="Z48" s="180" cm="1">
        <f t="array" ref="Z48">_xlfn.XLOOKUP(Z$1,'Copy of PY1 Data(H)'!$A$1:$CZ$1,_xlfn.XLOOKUP($A48,'Copy of PY1 Data(H)'!$A$1:$A$288,'Copy of PY1 Data(H)'!$A$1:$CZ$288))</f>
        <v>170388</v>
      </c>
      <c r="AA48" s="180" cm="1">
        <f t="array" ref="AA48">_xlfn.XLOOKUP(AA$1,'Copy of PY1 Data(H)'!$A$1:$CZ$1,_xlfn.XLOOKUP($A48,'Copy of PY1 Data(H)'!$A$1:$A$288,'Copy of PY1 Data(H)'!$A$1:$CZ$288))</f>
        <v>1239641</v>
      </c>
      <c r="AB48" s="180" cm="1">
        <f t="array" ref="AB48">_xlfn.XLOOKUP(AB$1,'Copy of PY1 Data(H)'!$A$1:$CZ$1,_xlfn.XLOOKUP($A48,'Copy of PY1 Data(H)'!$A$1:$A$288,'Copy of PY1 Data(H)'!$A$1:$CZ$288))</f>
        <v>705879</v>
      </c>
      <c r="AC48" s="180" cm="1">
        <f t="array" ref="AC48">_xlfn.XLOOKUP(AC$1,'Copy of PY1 Data(H)'!$A$1:$CZ$1,_xlfn.XLOOKUP($A48,'Copy of PY1 Data(H)'!$A$1:$A$288,'Copy of PY1 Data(H)'!$A$1:$CZ$288))</f>
        <v>201165</v>
      </c>
      <c r="AD48" s="180" cm="1">
        <f t="array" ref="AD48">_xlfn.XLOOKUP(AD$1,'Copy of PY1 Data(H)'!$A$1:$CZ$1,_xlfn.XLOOKUP($A48,'Copy of PY1 Data(H)'!$A$1:$A$288,'Copy of PY1 Data(H)'!$A$1:$CZ$288))</f>
        <v>661423</v>
      </c>
      <c r="AE48" s="180" cm="1">
        <f t="array" ref="AE48">_xlfn.XLOOKUP(AE$1,'Copy of PY1 Data(H)'!$A$1:$CZ$1,_xlfn.XLOOKUP($A48,'Copy of PY1 Data(H)'!$A$1:$A$288,'Copy of PY1 Data(H)'!$A$1:$CZ$288))</f>
        <v>62169</v>
      </c>
      <c r="AF48" s="180" cm="1">
        <f t="array" ref="AF48">_xlfn.XLOOKUP(AF$1,'Copy of PY1 Data(H)'!$A$1:$CZ$1,_xlfn.XLOOKUP($A48,'Copy of PY1 Data(H)'!$A$1:$A$288,'Copy of PY1 Data(H)'!$A$1:$CZ$288))</f>
        <v>5102787</v>
      </c>
      <c r="AG48" s="180" cm="1">
        <f t="array" ref="AG48">_xlfn.XLOOKUP(AG$1,'Copy of PY1 Data(H)'!$A$1:$CZ$1,_xlfn.XLOOKUP($A48,'Copy of PY1 Data(H)'!$A$1:$A$288,'Copy of PY1 Data(H)'!$A$1:$CZ$288))</f>
        <v>577654</v>
      </c>
      <c r="AH48" s="180" cm="1">
        <f t="array" ref="AH48">_xlfn.XLOOKUP(AH$1,'Copy of PY1 Data(H)'!$A$1:$CZ$1,_xlfn.XLOOKUP($A48,'Copy of PY1 Data(H)'!$A$1:$A$288,'Copy of PY1 Data(H)'!$A$1:$CZ$288))</f>
        <v>223837</v>
      </c>
      <c r="AI48" s="180" cm="1">
        <f t="array" ref="AI48">_xlfn.XLOOKUP(AI$1,'Copy of PY1 Data(H)'!$A$1:$CZ$1,_xlfn.XLOOKUP($A48,'Copy of PY1 Data(H)'!$A$1:$A$288,'Copy of PY1 Data(H)'!$A$1:$CZ$288))</f>
        <v>14316843</v>
      </c>
      <c r="AJ48" s="180" cm="1">
        <f t="array" ref="AJ48">_xlfn.XLOOKUP(AJ$1,'Copy of PY1 Data(H)'!$A$1:$CZ$1,_xlfn.XLOOKUP($A48,'Copy of PY1 Data(H)'!$A$1:$A$288,'Copy of PY1 Data(H)'!$A$1:$CZ$288))</f>
        <v>73476</v>
      </c>
      <c r="AK48" s="180" cm="1">
        <f t="array" ref="AK48">_xlfn.XLOOKUP(AK$1,'Copy of PY1 Data(H)'!$A$1:$CZ$1,_xlfn.XLOOKUP($A48,'Copy of PY1 Data(H)'!$A$1:$A$288,'Copy of PY1 Data(H)'!$A$1:$CZ$288))</f>
        <v>0</v>
      </c>
      <c r="AL48" s="180" cm="1">
        <f t="array" ref="AL48">_xlfn.XLOOKUP(AL$1,'Copy of PY1 Data(H)'!$A$1:$CZ$1,_xlfn.XLOOKUP($A48,'Copy of PY1 Data(H)'!$A$1:$A$288,'Copy of PY1 Data(H)'!$A$1:$CZ$288))</f>
        <v>0</v>
      </c>
      <c r="AM48" s="180" cm="1">
        <f t="array" ref="AM48">_xlfn.XLOOKUP(AM$1,'Copy of PY1 Data(H)'!$A$1:$CZ$1,_xlfn.XLOOKUP($A48,'Copy of PY1 Data(H)'!$A$1:$A$288,'Copy of PY1 Data(H)'!$A$1:$CZ$288))</f>
        <v>2752304</v>
      </c>
      <c r="AN48" s="180" cm="1">
        <f t="array" ref="AN48">_xlfn.XLOOKUP(AN$1,'Copy of PY1 Data(H)'!$A$1:$CZ$1,_xlfn.XLOOKUP($A48,'Copy of PY1 Data(H)'!$A$1:$A$288,'Copy of PY1 Data(H)'!$A$1:$CZ$288))</f>
        <v>59545</v>
      </c>
      <c r="AO48" s="180" cm="1">
        <f t="array" ref="AO48">_xlfn.XLOOKUP(AO$1,'Copy of PY1 Data(H)'!$A$1:$CZ$1,_xlfn.XLOOKUP($A48,'Copy of PY1 Data(H)'!$A$1:$A$288,'Copy of PY1 Data(H)'!$A$1:$CZ$288))</f>
        <v>90891</v>
      </c>
      <c r="AP48" s="180" cm="1">
        <f t="array" ref="AP48">_xlfn.XLOOKUP(AP$1,'Copy of PY1 Data(H)'!$A$1:$CZ$1,_xlfn.XLOOKUP($A48,'Copy of PY1 Data(H)'!$A$1:$A$288,'Copy of PY1 Data(H)'!$A$1:$CZ$288))</f>
        <v>31308</v>
      </c>
      <c r="AQ48" s="180" cm="1">
        <f t="array" ref="AQ48">_xlfn.XLOOKUP(AQ$1,'Copy of PY1 Data(H)'!$A$1:$CZ$1,_xlfn.XLOOKUP($A48,'Copy of PY1 Data(H)'!$A$1:$A$288,'Copy of PY1 Data(H)'!$A$1:$CZ$288))</f>
        <v>649420</v>
      </c>
      <c r="AR48" s="180" cm="1">
        <f t="array" ref="AR48">_xlfn.XLOOKUP(AR$1,'Copy of PY1 Data(H)'!$A$1:$CZ$1,_xlfn.XLOOKUP($A48,'Copy of PY1 Data(H)'!$A$1:$A$288,'Copy of PY1 Data(H)'!$A$1:$CZ$288))</f>
        <v>1018474</v>
      </c>
      <c r="AS48" s="180" cm="1">
        <f t="array" ref="AS48">_xlfn.XLOOKUP(AS$1,'Copy of PY1 Data(H)'!$A$1:$CZ$1,_xlfn.XLOOKUP($A48,'Copy of PY1 Data(H)'!$A$1:$A$288,'Copy of PY1 Data(H)'!$A$1:$CZ$288))</f>
        <v>94833</v>
      </c>
      <c r="AT48" s="180" cm="1">
        <f t="array" ref="AT48">_xlfn.XLOOKUP(AT$1,'Copy of PY1 Data(H)'!$A$1:$CZ$1,_xlfn.XLOOKUP($A48,'Copy of PY1 Data(H)'!$A$1:$A$288,'Copy of PY1 Data(H)'!$A$1:$CZ$288))</f>
        <v>380565</v>
      </c>
      <c r="AU48" s="180" cm="1">
        <f t="array" ref="AU48">_xlfn.XLOOKUP(AU$1,'Copy of PY1 Data(H)'!$A$1:$CZ$1,_xlfn.XLOOKUP($A48,'Copy of PY1 Data(H)'!$A$1:$A$288,'Copy of PY1 Data(H)'!$A$1:$CZ$288))</f>
        <v>0</v>
      </c>
      <c r="AV48" s="180" cm="1">
        <f t="array" ref="AV48">_xlfn.XLOOKUP(AV$1,'Copy of PY1 Data(H)'!$A$1:$CZ$1,_xlfn.XLOOKUP($A48,'Copy of PY1 Data(H)'!$A$1:$A$288,'Copy of PY1 Data(H)'!$A$1:$CZ$288))</f>
        <v>433211</v>
      </c>
      <c r="AW48" s="180" cm="1">
        <f t="array" ref="AW48">_xlfn.XLOOKUP(AW$1,'Copy of PY1 Data(H)'!$A$1:$CZ$1,_xlfn.XLOOKUP($A48,'Copy of PY1 Data(H)'!$A$1:$A$288,'Copy of PY1 Data(H)'!$A$1:$CZ$288))</f>
        <v>220563</v>
      </c>
      <c r="AX48" s="180" cm="1">
        <f t="array" ref="AX48">_xlfn.XLOOKUP(AX$1,'Copy of PY1 Data(H)'!$A$1:$CZ$1,_xlfn.XLOOKUP($A48,'Copy of PY1 Data(H)'!$A$1:$A$288,'Copy of PY1 Data(H)'!$A$1:$CZ$288))</f>
        <v>180780</v>
      </c>
      <c r="AY48" s="180" cm="1">
        <f t="array" ref="AY48">_xlfn.XLOOKUP(AY$1,'Copy of PY1 Data(H)'!$A$1:$CZ$1,_xlfn.XLOOKUP($A48,'Copy of PY1 Data(H)'!$A$1:$A$288,'Copy of PY1 Data(H)'!$A$1:$CZ$288))</f>
        <v>242785</v>
      </c>
      <c r="AZ48" s="180" cm="1">
        <f t="array" ref="AZ48">_xlfn.XLOOKUP(AZ$1,'Copy of PY1 Data(H)'!$A$1:$CZ$1,_xlfn.XLOOKUP($A48,'Copy of PY1 Data(H)'!$A$1:$A$288,'Copy of PY1 Data(H)'!$A$1:$CZ$288))</f>
        <v>67738</v>
      </c>
      <c r="BA48" s="180" cm="1">
        <f t="array" ref="BA48">_xlfn.XLOOKUP(BA$1,'Copy of PY1 Data(H)'!$A$1:$CZ$1,_xlfn.XLOOKUP($A48,'Copy of PY1 Data(H)'!$A$1:$A$288,'Copy of PY1 Data(H)'!$A$1:$CZ$288))</f>
        <v>75551</v>
      </c>
      <c r="BB48" s="180" cm="1">
        <f t="array" ref="BB48">_xlfn.XLOOKUP(BB$1,'Copy of PY1 Data(H)'!$A$1:$CZ$1,_xlfn.XLOOKUP($A48,'Copy of PY1 Data(H)'!$A$1:$A$288,'Copy of PY1 Data(H)'!$A$1:$CZ$288))</f>
        <v>0</v>
      </c>
      <c r="BC48" s="180" cm="1">
        <f t="array" ref="BC48">_xlfn.XLOOKUP(BC$1,'Copy of PY1 Data(H)'!$A$1:$CZ$1,_xlfn.XLOOKUP($A48,'Copy of PY1 Data(H)'!$A$1:$A$288,'Copy of PY1 Data(H)'!$A$1:$CZ$288))</f>
        <v>149591</v>
      </c>
      <c r="BD48" s="180" cm="1">
        <f t="array" ref="BD48">_xlfn.XLOOKUP(BD$1,'Copy of PY1 Data(H)'!$A$1:$CZ$1,_xlfn.XLOOKUP($A48,'Copy of PY1 Data(H)'!$A$1:$A$288,'Copy of PY1 Data(H)'!$A$1:$CZ$288))</f>
        <v>827934</v>
      </c>
      <c r="BE48" s="180" cm="1">
        <f t="array" ref="BE48">_xlfn.XLOOKUP(BE$1,'Copy of PY1 Data(H)'!$A$1:$CZ$1,_xlfn.XLOOKUP($A48,'Copy of PY1 Data(H)'!$A$1:$A$288,'Copy of PY1 Data(H)'!$A$1:$CZ$288))</f>
        <v>5430</v>
      </c>
      <c r="BF48" s="180" cm="1">
        <f t="array" ref="BF48">_xlfn.XLOOKUP(BF$1,'Copy of PY1 Data(H)'!$A$1:$CZ$1,_xlfn.XLOOKUP($A48,'Copy of PY1 Data(H)'!$A$1:$A$288,'Copy of PY1 Data(H)'!$A$1:$CZ$288))</f>
        <v>97764</v>
      </c>
      <c r="BG48" s="180" cm="1">
        <f t="array" ref="BG48">_xlfn.XLOOKUP(BG$1,'Copy of PY1 Data(H)'!$A$1:$CZ$1,_xlfn.XLOOKUP($A48,'Copy of PY1 Data(H)'!$A$1:$A$288,'Copy of PY1 Data(H)'!$A$1:$CZ$288))</f>
        <v>0</v>
      </c>
      <c r="BH48" s="180" cm="1">
        <f t="array" ref="BH48">_xlfn.XLOOKUP(BH$1,'Copy of PY1 Data(H)'!$A$1:$CZ$1,_xlfn.XLOOKUP($A48,'Copy of PY1 Data(H)'!$A$1:$A$288,'Copy of PY1 Data(H)'!$A$1:$CZ$288))</f>
        <v>7006</v>
      </c>
      <c r="BI48" s="180" cm="1">
        <f t="array" ref="BI48">_xlfn.XLOOKUP(BI$1,'Copy of PY1 Data(H)'!$A$1:$CZ$1,_xlfn.XLOOKUP($A48,'Copy of PY1 Data(H)'!$A$1:$A$288,'Copy of PY1 Data(H)'!$A$1:$CZ$288))</f>
        <v>33341</v>
      </c>
      <c r="BJ48" s="180" cm="1">
        <f t="array" ref="BJ48">_xlfn.XLOOKUP(BJ$1,'Copy of PY1 Data(H)'!$A$1:$CZ$1,_xlfn.XLOOKUP($A48,'Copy of PY1 Data(H)'!$A$1:$A$288,'Copy of PY1 Data(H)'!$A$1:$CZ$288))</f>
        <v>17262</v>
      </c>
      <c r="BK48" s="180" cm="1">
        <f t="array" ref="BK48">_xlfn.XLOOKUP(BK$1,'Copy of PY1 Data(H)'!$A$1:$CZ$1,_xlfn.XLOOKUP($A48,'Copy of PY1 Data(H)'!$A$1:$A$288,'Copy of PY1 Data(H)'!$A$1:$CZ$288))</f>
        <v>424707</v>
      </c>
      <c r="BL48" s="180" cm="1">
        <f t="array" ref="BL48">_xlfn.XLOOKUP(BL$1,'Copy of PY1 Data(H)'!$A$1:$CZ$1,_xlfn.XLOOKUP($A48,'Copy of PY1 Data(H)'!$A$1:$A$288,'Copy of PY1 Data(H)'!$A$1:$CZ$288))</f>
        <v>0</v>
      </c>
      <c r="BM48" s="180" cm="1">
        <f t="array" ref="BM48">_xlfn.XLOOKUP(BM$1,'Copy of PY1 Data(H)'!$A$1:$CZ$1,_xlfn.XLOOKUP($A48,'Copy of PY1 Data(H)'!$A$1:$A$288,'Copy of PY1 Data(H)'!$A$1:$CZ$288))</f>
        <v>577060</v>
      </c>
      <c r="BN48" s="180" cm="1">
        <f t="array" ref="BN48">_xlfn.XLOOKUP(BN$1,'Copy of PY1 Data(H)'!$A$1:$CZ$1,_xlfn.XLOOKUP($A48,'Copy of PY1 Data(H)'!$A$1:$A$288,'Copy of PY1 Data(H)'!$A$1:$CZ$288))</f>
        <v>589790</v>
      </c>
      <c r="BO48" s="180" cm="1">
        <f t="array" ref="BO48">_xlfn.XLOOKUP(BO$1,'Copy of PY1 Data(H)'!$A$1:$CZ$1,_xlfn.XLOOKUP($A48,'Copy of PY1 Data(H)'!$A$1:$A$288,'Copy of PY1 Data(H)'!$A$1:$CZ$288))</f>
        <v>88626</v>
      </c>
      <c r="BP48" s="180" cm="1">
        <f t="array" ref="BP48">_xlfn.XLOOKUP(BP$1,'Copy of PY1 Data(H)'!$A$1:$CZ$1,_xlfn.XLOOKUP($A48,'Copy of PY1 Data(H)'!$A$1:$A$288,'Copy of PY1 Data(H)'!$A$1:$CZ$288))</f>
        <v>246283</v>
      </c>
      <c r="BQ48" s="180" cm="1">
        <f t="array" ref="BQ48">_xlfn.XLOOKUP(BQ$1,'Copy of PY1 Data(H)'!$A$1:$CZ$1,_xlfn.XLOOKUP($A48,'Copy of PY1 Data(H)'!$A$1:$A$288,'Copy of PY1 Data(H)'!$A$1:$CZ$288))</f>
        <v>2624890</v>
      </c>
      <c r="BR48" s="180" cm="1">
        <f t="array" ref="BR48">_xlfn.XLOOKUP(BR$1,'Copy of PY1 Data(H)'!$A$1:$CZ$1,_xlfn.XLOOKUP($A48,'Copy of PY1 Data(H)'!$A$1:$A$288,'Copy of PY1 Data(H)'!$A$1:$CZ$288))</f>
        <v>123727</v>
      </c>
      <c r="BS48" s="180" cm="1">
        <f t="array" ref="BS48">_xlfn.XLOOKUP(BS$1,'Copy of PY1 Data(H)'!$A$1:$CZ$1,_xlfn.XLOOKUP($A48,'Copy of PY1 Data(H)'!$A$1:$A$288,'Copy of PY1 Data(H)'!$A$1:$CZ$288))</f>
        <v>822368</v>
      </c>
      <c r="BT48" s="180" cm="1">
        <f t="array" ref="BT48">_xlfn.XLOOKUP(BT$1,'Copy of PY1 Data(H)'!$A$1:$CZ$1,_xlfn.XLOOKUP($A48,'Copy of PY1 Data(H)'!$A$1:$A$288,'Copy of PY1 Data(H)'!$A$1:$CZ$288))</f>
        <v>171100</v>
      </c>
      <c r="BU48" s="180" cm="1">
        <f t="array" ref="BU48">_xlfn.XLOOKUP(BU$1,'Copy of PY1 Data(H)'!$A$1:$CZ$1,_xlfn.XLOOKUP($A48,'Copy of PY1 Data(H)'!$A$1:$A$288,'Copy of PY1 Data(H)'!$A$1:$CZ$288))</f>
        <v>483017</v>
      </c>
      <c r="BV48" s="180" cm="1">
        <f t="array" ref="BV48">_xlfn.XLOOKUP(BV$1,'Copy of PY1 Data(H)'!$A$1:$CZ$1,_xlfn.XLOOKUP($A48,'Copy of PY1 Data(H)'!$A$1:$A$288,'Copy of PY1 Data(H)'!$A$1:$CZ$288))</f>
        <v>71696</v>
      </c>
      <c r="BW48" s="180" cm="1">
        <f t="array" ref="BW48">_xlfn.XLOOKUP(BW$1,'Copy of PY1 Data(H)'!$A$1:$CZ$1,_xlfn.XLOOKUP($A48,'Copy of PY1 Data(H)'!$A$1:$A$288,'Copy of PY1 Data(H)'!$A$1:$CZ$288))</f>
        <v>0</v>
      </c>
      <c r="BX48" s="180" cm="1">
        <f t="array" ref="BX48">_xlfn.XLOOKUP(BX$1,'Copy of PY1 Data(H)'!$A$1:$CZ$1,_xlfn.XLOOKUP($A48,'Copy of PY1 Data(H)'!$A$1:$A$288,'Copy of PY1 Data(H)'!$A$1:$CZ$288))</f>
        <v>124723</v>
      </c>
      <c r="BY48" s="180" cm="1">
        <f t="array" ref="BY48">_xlfn.XLOOKUP(BY$1,'Copy of PY1 Data(H)'!$A$1:$CZ$1,_xlfn.XLOOKUP($A48,'Copy of PY1 Data(H)'!$A$1:$A$288,'Copy of PY1 Data(H)'!$A$1:$CZ$288))</f>
        <v>20413</v>
      </c>
      <c r="BZ48" s="180" cm="1">
        <f t="array" ref="BZ48">_xlfn.XLOOKUP(BZ$1,'Copy of PY1 Data(H)'!$A$1:$CZ$1,_xlfn.XLOOKUP($A48,'Copy of PY1 Data(H)'!$A$1:$A$288,'Copy of PY1 Data(H)'!$A$1:$CZ$288))</f>
        <v>390941</v>
      </c>
      <c r="CA48" s="180" cm="1">
        <f t="array" ref="CA48">_xlfn.XLOOKUP(CA$1,'Copy of PY1 Data(H)'!$A$1:$CZ$1,_xlfn.XLOOKUP($A48,'Copy of PY1 Data(H)'!$A$1:$A$288,'Copy of PY1 Data(H)'!$A$1:$CZ$288))</f>
        <v>7521</v>
      </c>
      <c r="CB48" s="180" cm="1">
        <f t="array" ref="CB48">_xlfn.XLOOKUP(CB$1,'Copy of PY1 Data(H)'!$A$1:$CZ$1,_xlfn.XLOOKUP($A48,'Copy of PY1 Data(H)'!$A$1:$A$288,'Copy of PY1 Data(H)'!$A$1:$CZ$288))</f>
        <v>96262</v>
      </c>
      <c r="CC48" s="180" cm="1">
        <f t="array" ref="CC48">_xlfn.XLOOKUP(CC$1,'Copy of PY1 Data(H)'!$A$1:$CZ$1,_xlfn.XLOOKUP($A48,'Copy of PY1 Data(H)'!$A$1:$A$288,'Copy of PY1 Data(H)'!$A$1:$CZ$288))</f>
        <v>0</v>
      </c>
      <c r="CD48" s="180" cm="1">
        <f t="array" ref="CD48">_xlfn.XLOOKUP(CD$1,'Copy of PY1 Data(H)'!$A$1:$CZ$1,_xlfn.XLOOKUP($A48,'Copy of PY1 Data(H)'!$A$1:$A$288,'Copy of PY1 Data(H)'!$A$1:$CZ$288))</f>
        <v>1085</v>
      </c>
    </row>
    <row r="49" spans="1:82" x14ac:dyDescent="0.3">
      <c r="A49" s="180">
        <v>7</v>
      </c>
      <c r="C49" s="180"/>
      <c r="D49" s="180" cm="1">
        <f t="array" ref="D49">_xlfn.XLOOKUP(D$1,'Copy of PY1 Data(H)'!$A$1:$CZ$1,_xlfn.XLOOKUP($A49,'Copy of PY1 Data(H)'!$A$1:$A$288,'Copy of PY1 Data(H)'!$A$1:$CZ$288))</f>
        <v>0</v>
      </c>
      <c r="E49" s="180" cm="1">
        <f t="array" ref="E49">_xlfn.XLOOKUP(E$1,'Copy of PY1 Data(H)'!$A$1:$CZ$1,_xlfn.XLOOKUP($A49,'Copy of PY1 Data(H)'!$A$1:$A$288,'Copy of PY1 Data(H)'!$A$1:$CZ$288))</f>
        <v>0</v>
      </c>
      <c r="F49" s="180" cm="1">
        <f t="array" ref="F49">_xlfn.XLOOKUP(F$1,'Copy of PY1 Data(H)'!$A$1:$CZ$1,_xlfn.XLOOKUP($A49,'Copy of PY1 Data(H)'!$A$1:$A$288,'Copy of PY1 Data(H)'!$A$1:$CZ$288))</f>
        <v>0</v>
      </c>
      <c r="G49" s="180" cm="1">
        <f t="array" ref="G49">_xlfn.XLOOKUP(G$1,'Copy of PY1 Data(H)'!$A$1:$CZ$1,_xlfn.XLOOKUP($A49,'Copy of PY1 Data(H)'!$A$1:$A$288,'Copy of PY1 Data(H)'!$A$1:$CZ$288))</f>
        <v>0</v>
      </c>
      <c r="H49" s="180" cm="1">
        <f t="array" ref="H49">_xlfn.XLOOKUP(H$1,'Copy of PY1 Data(H)'!$A$1:$CZ$1,_xlfn.XLOOKUP($A49,'Copy of PY1 Data(H)'!$A$1:$A$288,'Copy of PY1 Data(H)'!$A$1:$CZ$288))</f>
        <v>0</v>
      </c>
      <c r="I49" s="180" cm="1">
        <f t="array" ref="I49">_xlfn.XLOOKUP(I$1,'Copy of PY1 Data(H)'!$A$1:$CZ$1,_xlfn.XLOOKUP($A49,'Copy of PY1 Data(H)'!$A$1:$A$288,'Copy of PY1 Data(H)'!$A$1:$CZ$288))</f>
        <v>8069</v>
      </c>
      <c r="J49" s="180" cm="1">
        <f t="array" ref="J49">_xlfn.XLOOKUP(J$1,'Copy of PY1 Data(H)'!$A$1:$CZ$1,_xlfn.XLOOKUP($A49,'Copy of PY1 Data(H)'!$A$1:$A$288,'Copy of PY1 Data(H)'!$A$1:$CZ$288))</f>
        <v>0</v>
      </c>
      <c r="K49" s="180" cm="1">
        <f t="array" ref="K49">_xlfn.XLOOKUP(K$1,'Copy of PY1 Data(H)'!$A$1:$CZ$1,_xlfn.XLOOKUP($A49,'Copy of PY1 Data(H)'!$A$1:$A$288,'Copy of PY1 Data(H)'!$A$1:$CZ$288))</f>
        <v>0</v>
      </c>
      <c r="L49" s="180" cm="1">
        <f t="array" ref="L49">_xlfn.XLOOKUP(L$1,'Copy of PY1 Data(H)'!$A$1:$CZ$1,_xlfn.XLOOKUP($A49,'Copy of PY1 Data(H)'!$A$1:$A$288,'Copy of PY1 Data(H)'!$A$1:$CZ$288))</f>
        <v>0</v>
      </c>
      <c r="M49" s="180" cm="1">
        <f t="array" ref="M49">_xlfn.XLOOKUP(M$1,'Copy of PY1 Data(H)'!$A$1:$CZ$1,_xlfn.XLOOKUP($A49,'Copy of PY1 Data(H)'!$A$1:$A$288,'Copy of PY1 Data(H)'!$A$1:$CZ$288))</f>
        <v>0</v>
      </c>
      <c r="N49" s="180" cm="1">
        <f t="array" ref="N49">_xlfn.XLOOKUP(N$1,'Copy of PY1 Data(H)'!$A$1:$CZ$1,_xlfn.XLOOKUP($A49,'Copy of PY1 Data(H)'!$A$1:$A$288,'Copy of PY1 Data(H)'!$A$1:$CZ$288))</f>
        <v>0</v>
      </c>
      <c r="O49" s="180" cm="1">
        <f t="array" ref="O49">_xlfn.XLOOKUP(O$1,'Copy of PY1 Data(H)'!$A$1:$CZ$1,_xlfn.XLOOKUP($A49,'Copy of PY1 Data(H)'!$A$1:$A$288,'Copy of PY1 Data(H)'!$A$1:$CZ$288))</f>
        <v>0</v>
      </c>
      <c r="P49" s="180" cm="1">
        <f t="array" ref="P49">_xlfn.XLOOKUP(P$1,'Copy of PY1 Data(H)'!$A$1:$CZ$1,_xlfn.XLOOKUP($A49,'Copy of PY1 Data(H)'!$A$1:$A$288,'Copy of PY1 Data(H)'!$A$1:$CZ$288))</f>
        <v>0</v>
      </c>
      <c r="Q49" s="180" cm="1">
        <f t="array" ref="Q49">_xlfn.XLOOKUP(Q$1,'Copy of PY1 Data(H)'!$A$1:$CZ$1,_xlfn.XLOOKUP($A49,'Copy of PY1 Data(H)'!$A$1:$A$288,'Copy of PY1 Data(H)'!$A$1:$CZ$288))</f>
        <v>448815</v>
      </c>
      <c r="R49" s="180" cm="1">
        <f t="array" ref="R49">_xlfn.XLOOKUP(R$1,'Copy of PY1 Data(H)'!$A$1:$CZ$1,_xlfn.XLOOKUP($A49,'Copy of PY1 Data(H)'!$A$1:$A$288,'Copy of PY1 Data(H)'!$A$1:$CZ$288))</f>
        <v>0</v>
      </c>
      <c r="S49" s="180" cm="1">
        <f t="array" ref="S49">_xlfn.XLOOKUP(S$1,'Copy of PY1 Data(H)'!$A$1:$CZ$1,_xlfn.XLOOKUP($A49,'Copy of PY1 Data(H)'!$A$1:$A$288,'Copy of PY1 Data(H)'!$A$1:$CZ$288))</f>
        <v>8723</v>
      </c>
      <c r="T49" s="180" cm="1">
        <f t="array" ref="T49">_xlfn.XLOOKUP(T$1,'Copy of PY1 Data(H)'!$A$1:$CZ$1,_xlfn.XLOOKUP($A49,'Copy of PY1 Data(H)'!$A$1:$A$288,'Copy of PY1 Data(H)'!$A$1:$CZ$288))</f>
        <v>287219</v>
      </c>
      <c r="U49" s="180" cm="1">
        <f t="array" ref="U49">_xlfn.XLOOKUP(U$1,'Copy of PY1 Data(H)'!$A$1:$CZ$1,_xlfn.XLOOKUP($A49,'Copy of PY1 Data(H)'!$A$1:$A$288,'Copy of PY1 Data(H)'!$A$1:$CZ$288))</f>
        <v>32540</v>
      </c>
      <c r="V49" s="180" cm="1">
        <f t="array" ref="V49">_xlfn.XLOOKUP(V$1,'Copy of PY1 Data(H)'!$A$1:$CZ$1,_xlfn.XLOOKUP($A49,'Copy of PY1 Data(H)'!$A$1:$A$288,'Copy of PY1 Data(H)'!$A$1:$CZ$288))</f>
        <v>177568</v>
      </c>
      <c r="W49" s="180" cm="1">
        <f t="array" ref="W49">_xlfn.XLOOKUP(W$1,'Copy of PY1 Data(H)'!$A$1:$CZ$1,_xlfn.XLOOKUP($A49,'Copy of PY1 Data(H)'!$A$1:$A$288,'Copy of PY1 Data(H)'!$A$1:$CZ$288))</f>
        <v>0</v>
      </c>
      <c r="X49" s="180" cm="1">
        <f t="array" ref="X49">_xlfn.XLOOKUP(X$1,'Copy of PY1 Data(H)'!$A$1:$CZ$1,_xlfn.XLOOKUP($A49,'Copy of PY1 Data(H)'!$A$1:$A$288,'Copy of PY1 Data(H)'!$A$1:$CZ$288))</f>
        <v>0</v>
      </c>
      <c r="Y49" s="180" cm="1">
        <f t="array" ref="Y49">_xlfn.XLOOKUP(Y$1,'Copy of PY1 Data(H)'!$A$1:$CZ$1,_xlfn.XLOOKUP($A49,'Copy of PY1 Data(H)'!$A$1:$A$288,'Copy of PY1 Data(H)'!$A$1:$CZ$288))</f>
        <v>5355</v>
      </c>
      <c r="Z49" s="180" cm="1">
        <f t="array" ref="Z49">_xlfn.XLOOKUP(Z$1,'Copy of PY1 Data(H)'!$A$1:$CZ$1,_xlfn.XLOOKUP($A49,'Copy of PY1 Data(H)'!$A$1:$A$288,'Copy of PY1 Data(H)'!$A$1:$CZ$288))</f>
        <v>3733</v>
      </c>
      <c r="AA49" s="180" cm="1">
        <f t="array" ref="AA49">_xlfn.XLOOKUP(AA$1,'Copy of PY1 Data(H)'!$A$1:$CZ$1,_xlfn.XLOOKUP($A49,'Copy of PY1 Data(H)'!$A$1:$A$288,'Copy of PY1 Data(H)'!$A$1:$CZ$288))</f>
        <v>154119</v>
      </c>
      <c r="AB49" s="180" cm="1">
        <f t="array" ref="AB49">_xlfn.XLOOKUP(AB$1,'Copy of PY1 Data(H)'!$A$1:$CZ$1,_xlfn.XLOOKUP($A49,'Copy of PY1 Data(H)'!$A$1:$A$288,'Copy of PY1 Data(H)'!$A$1:$CZ$288))</f>
        <v>15000</v>
      </c>
      <c r="AC49" s="180" cm="1">
        <f t="array" ref="AC49">_xlfn.XLOOKUP(AC$1,'Copy of PY1 Data(H)'!$A$1:$CZ$1,_xlfn.XLOOKUP($A49,'Copy of PY1 Data(H)'!$A$1:$A$288,'Copy of PY1 Data(H)'!$A$1:$CZ$288))</f>
        <v>0</v>
      </c>
      <c r="AD49" s="180" cm="1">
        <f t="array" ref="AD49">_xlfn.XLOOKUP(AD$1,'Copy of PY1 Data(H)'!$A$1:$CZ$1,_xlfn.XLOOKUP($A49,'Copy of PY1 Data(H)'!$A$1:$A$288,'Copy of PY1 Data(H)'!$A$1:$CZ$288))</f>
        <v>56679</v>
      </c>
      <c r="AE49" s="180" cm="1">
        <f t="array" ref="AE49">_xlfn.XLOOKUP(AE$1,'Copy of PY1 Data(H)'!$A$1:$CZ$1,_xlfn.XLOOKUP($A49,'Copy of PY1 Data(H)'!$A$1:$A$288,'Copy of PY1 Data(H)'!$A$1:$CZ$288))</f>
        <v>0</v>
      </c>
      <c r="AF49" s="180" cm="1">
        <f t="array" ref="AF49">_xlfn.XLOOKUP(AF$1,'Copy of PY1 Data(H)'!$A$1:$CZ$1,_xlfn.XLOOKUP($A49,'Copy of PY1 Data(H)'!$A$1:$A$288,'Copy of PY1 Data(H)'!$A$1:$CZ$288))</f>
        <v>73819</v>
      </c>
      <c r="AG49" s="180" cm="1">
        <f t="array" ref="AG49">_xlfn.XLOOKUP(AG$1,'Copy of PY1 Data(H)'!$A$1:$CZ$1,_xlfn.XLOOKUP($A49,'Copy of PY1 Data(H)'!$A$1:$A$288,'Copy of PY1 Data(H)'!$A$1:$CZ$288))</f>
        <v>2742</v>
      </c>
      <c r="AH49" s="180" cm="1">
        <f t="array" ref="AH49">_xlfn.XLOOKUP(AH$1,'Copy of PY1 Data(H)'!$A$1:$CZ$1,_xlfn.XLOOKUP($A49,'Copy of PY1 Data(H)'!$A$1:$A$288,'Copy of PY1 Data(H)'!$A$1:$CZ$288))</f>
        <v>0</v>
      </c>
      <c r="AI49" s="180" cm="1">
        <f t="array" ref="AI49">_xlfn.XLOOKUP(AI$1,'Copy of PY1 Data(H)'!$A$1:$CZ$1,_xlfn.XLOOKUP($A49,'Copy of PY1 Data(H)'!$A$1:$A$288,'Copy of PY1 Data(H)'!$A$1:$CZ$288))</f>
        <v>294458</v>
      </c>
      <c r="AJ49" s="180" cm="1">
        <f t="array" ref="AJ49">_xlfn.XLOOKUP(AJ$1,'Copy of PY1 Data(H)'!$A$1:$CZ$1,_xlfn.XLOOKUP($A49,'Copy of PY1 Data(H)'!$A$1:$A$288,'Copy of PY1 Data(H)'!$A$1:$CZ$288))</f>
        <v>0</v>
      </c>
      <c r="AK49" s="180" cm="1">
        <f t="array" ref="AK49">_xlfn.XLOOKUP(AK$1,'Copy of PY1 Data(H)'!$A$1:$CZ$1,_xlfn.XLOOKUP($A49,'Copy of PY1 Data(H)'!$A$1:$A$288,'Copy of PY1 Data(H)'!$A$1:$CZ$288))</f>
        <v>0</v>
      </c>
      <c r="AL49" s="180" cm="1">
        <f t="array" ref="AL49">_xlfn.XLOOKUP(AL$1,'Copy of PY1 Data(H)'!$A$1:$CZ$1,_xlfn.XLOOKUP($A49,'Copy of PY1 Data(H)'!$A$1:$A$288,'Copy of PY1 Data(H)'!$A$1:$CZ$288))</f>
        <v>0</v>
      </c>
      <c r="AM49" s="180" cm="1">
        <f t="array" ref="AM49">_xlfn.XLOOKUP(AM$1,'Copy of PY1 Data(H)'!$A$1:$CZ$1,_xlfn.XLOOKUP($A49,'Copy of PY1 Data(H)'!$A$1:$A$288,'Copy of PY1 Data(H)'!$A$1:$CZ$288))</f>
        <v>49505</v>
      </c>
      <c r="AN49" s="180" cm="1">
        <f t="array" ref="AN49">_xlfn.XLOOKUP(AN$1,'Copy of PY1 Data(H)'!$A$1:$CZ$1,_xlfn.XLOOKUP($A49,'Copy of PY1 Data(H)'!$A$1:$A$288,'Copy of PY1 Data(H)'!$A$1:$CZ$288))</f>
        <v>0</v>
      </c>
      <c r="AO49" s="180" cm="1">
        <f t="array" ref="AO49">_xlfn.XLOOKUP(AO$1,'Copy of PY1 Data(H)'!$A$1:$CZ$1,_xlfn.XLOOKUP($A49,'Copy of PY1 Data(H)'!$A$1:$A$288,'Copy of PY1 Data(H)'!$A$1:$CZ$288))</f>
        <v>0</v>
      </c>
      <c r="AP49" s="180" cm="1">
        <f t="array" ref="AP49">_xlfn.XLOOKUP(AP$1,'Copy of PY1 Data(H)'!$A$1:$CZ$1,_xlfn.XLOOKUP($A49,'Copy of PY1 Data(H)'!$A$1:$A$288,'Copy of PY1 Data(H)'!$A$1:$CZ$288))</f>
        <v>0</v>
      </c>
      <c r="AQ49" s="180" cm="1">
        <f t="array" ref="AQ49">_xlfn.XLOOKUP(AQ$1,'Copy of PY1 Data(H)'!$A$1:$CZ$1,_xlfn.XLOOKUP($A49,'Copy of PY1 Data(H)'!$A$1:$A$288,'Copy of PY1 Data(H)'!$A$1:$CZ$288))</f>
        <v>0</v>
      </c>
      <c r="AR49" s="180" cm="1">
        <f t="array" ref="AR49">_xlfn.XLOOKUP(AR$1,'Copy of PY1 Data(H)'!$A$1:$CZ$1,_xlfn.XLOOKUP($A49,'Copy of PY1 Data(H)'!$A$1:$A$288,'Copy of PY1 Data(H)'!$A$1:$CZ$288))</f>
        <v>0</v>
      </c>
      <c r="AS49" s="180" cm="1">
        <f t="array" ref="AS49">_xlfn.XLOOKUP(AS$1,'Copy of PY1 Data(H)'!$A$1:$CZ$1,_xlfn.XLOOKUP($A49,'Copy of PY1 Data(H)'!$A$1:$A$288,'Copy of PY1 Data(H)'!$A$1:$CZ$288))</f>
        <v>0</v>
      </c>
      <c r="AT49" s="180" cm="1">
        <f t="array" ref="AT49">_xlfn.XLOOKUP(AT$1,'Copy of PY1 Data(H)'!$A$1:$CZ$1,_xlfn.XLOOKUP($A49,'Copy of PY1 Data(H)'!$A$1:$A$288,'Copy of PY1 Data(H)'!$A$1:$CZ$288))</f>
        <v>0</v>
      </c>
      <c r="AU49" s="180" cm="1">
        <f t="array" ref="AU49">_xlfn.XLOOKUP(AU$1,'Copy of PY1 Data(H)'!$A$1:$CZ$1,_xlfn.XLOOKUP($A49,'Copy of PY1 Data(H)'!$A$1:$A$288,'Copy of PY1 Data(H)'!$A$1:$CZ$288))</f>
        <v>0</v>
      </c>
      <c r="AV49" s="180" cm="1">
        <f t="array" ref="AV49">_xlfn.XLOOKUP(AV$1,'Copy of PY1 Data(H)'!$A$1:$CZ$1,_xlfn.XLOOKUP($A49,'Copy of PY1 Data(H)'!$A$1:$A$288,'Copy of PY1 Data(H)'!$A$1:$CZ$288))</f>
        <v>146420</v>
      </c>
      <c r="AW49" s="180" cm="1">
        <f t="array" ref="AW49">_xlfn.XLOOKUP(AW$1,'Copy of PY1 Data(H)'!$A$1:$CZ$1,_xlfn.XLOOKUP($A49,'Copy of PY1 Data(H)'!$A$1:$A$288,'Copy of PY1 Data(H)'!$A$1:$CZ$288))</f>
        <v>0</v>
      </c>
      <c r="AX49" s="180" cm="1">
        <f t="array" ref="AX49">_xlfn.XLOOKUP(AX$1,'Copy of PY1 Data(H)'!$A$1:$CZ$1,_xlfn.XLOOKUP($A49,'Copy of PY1 Data(H)'!$A$1:$A$288,'Copy of PY1 Data(H)'!$A$1:$CZ$288))</f>
        <v>0</v>
      </c>
      <c r="AY49" s="180" cm="1">
        <f t="array" ref="AY49">_xlfn.XLOOKUP(AY$1,'Copy of PY1 Data(H)'!$A$1:$CZ$1,_xlfn.XLOOKUP($A49,'Copy of PY1 Data(H)'!$A$1:$A$288,'Copy of PY1 Data(H)'!$A$1:$CZ$288))</f>
        <v>0</v>
      </c>
      <c r="AZ49" s="180" cm="1">
        <f t="array" ref="AZ49">_xlfn.XLOOKUP(AZ$1,'Copy of PY1 Data(H)'!$A$1:$CZ$1,_xlfn.XLOOKUP($A49,'Copy of PY1 Data(H)'!$A$1:$A$288,'Copy of PY1 Data(H)'!$A$1:$CZ$288))</f>
        <v>0</v>
      </c>
      <c r="BA49" s="180" cm="1">
        <f t="array" ref="BA49">_xlfn.XLOOKUP(BA$1,'Copy of PY1 Data(H)'!$A$1:$CZ$1,_xlfn.XLOOKUP($A49,'Copy of PY1 Data(H)'!$A$1:$A$288,'Copy of PY1 Data(H)'!$A$1:$CZ$288))</f>
        <v>0</v>
      </c>
      <c r="BB49" s="180" cm="1">
        <f t="array" ref="BB49">_xlfn.XLOOKUP(BB$1,'Copy of PY1 Data(H)'!$A$1:$CZ$1,_xlfn.XLOOKUP($A49,'Copy of PY1 Data(H)'!$A$1:$A$288,'Copy of PY1 Data(H)'!$A$1:$CZ$288))</f>
        <v>0</v>
      </c>
      <c r="BC49" s="180" cm="1">
        <f t="array" ref="BC49">_xlfn.XLOOKUP(BC$1,'Copy of PY1 Data(H)'!$A$1:$CZ$1,_xlfn.XLOOKUP($A49,'Copy of PY1 Data(H)'!$A$1:$A$288,'Copy of PY1 Data(H)'!$A$1:$CZ$288))</f>
        <v>2972</v>
      </c>
      <c r="BD49" s="180" cm="1">
        <f t="array" ref="BD49">_xlfn.XLOOKUP(BD$1,'Copy of PY1 Data(H)'!$A$1:$CZ$1,_xlfn.XLOOKUP($A49,'Copy of PY1 Data(H)'!$A$1:$A$288,'Copy of PY1 Data(H)'!$A$1:$CZ$288))</f>
        <v>3404</v>
      </c>
      <c r="BE49" s="180" cm="1">
        <f t="array" ref="BE49">_xlfn.XLOOKUP(BE$1,'Copy of PY1 Data(H)'!$A$1:$CZ$1,_xlfn.XLOOKUP($A49,'Copy of PY1 Data(H)'!$A$1:$A$288,'Copy of PY1 Data(H)'!$A$1:$CZ$288))</f>
        <v>0</v>
      </c>
      <c r="BF49" s="180" cm="1">
        <f t="array" ref="BF49">_xlfn.XLOOKUP(BF$1,'Copy of PY1 Data(H)'!$A$1:$CZ$1,_xlfn.XLOOKUP($A49,'Copy of PY1 Data(H)'!$A$1:$A$288,'Copy of PY1 Data(H)'!$A$1:$CZ$288))</f>
        <v>0</v>
      </c>
      <c r="BG49" s="180" cm="1">
        <f t="array" ref="BG49">_xlfn.XLOOKUP(BG$1,'Copy of PY1 Data(H)'!$A$1:$CZ$1,_xlfn.XLOOKUP($A49,'Copy of PY1 Data(H)'!$A$1:$A$288,'Copy of PY1 Data(H)'!$A$1:$CZ$288))</f>
        <v>0</v>
      </c>
      <c r="BH49" s="180" cm="1">
        <f t="array" ref="BH49">_xlfn.XLOOKUP(BH$1,'Copy of PY1 Data(H)'!$A$1:$CZ$1,_xlfn.XLOOKUP($A49,'Copy of PY1 Data(H)'!$A$1:$A$288,'Copy of PY1 Data(H)'!$A$1:$CZ$288))</f>
        <v>0</v>
      </c>
      <c r="BI49" s="180" cm="1">
        <f t="array" ref="BI49">_xlfn.XLOOKUP(BI$1,'Copy of PY1 Data(H)'!$A$1:$CZ$1,_xlfn.XLOOKUP($A49,'Copy of PY1 Data(H)'!$A$1:$A$288,'Copy of PY1 Data(H)'!$A$1:$CZ$288))</f>
        <v>0</v>
      </c>
      <c r="BJ49" s="180" cm="1">
        <f t="array" ref="BJ49">_xlfn.XLOOKUP(BJ$1,'Copy of PY1 Data(H)'!$A$1:$CZ$1,_xlfn.XLOOKUP($A49,'Copy of PY1 Data(H)'!$A$1:$A$288,'Copy of PY1 Data(H)'!$A$1:$CZ$288))</f>
        <v>1474</v>
      </c>
      <c r="BK49" s="180" cm="1">
        <f t="array" ref="BK49">_xlfn.XLOOKUP(BK$1,'Copy of PY1 Data(H)'!$A$1:$CZ$1,_xlfn.XLOOKUP($A49,'Copy of PY1 Data(H)'!$A$1:$A$288,'Copy of PY1 Data(H)'!$A$1:$CZ$288))</f>
        <v>0</v>
      </c>
      <c r="BL49" s="180" cm="1">
        <f t="array" ref="BL49">_xlfn.XLOOKUP(BL$1,'Copy of PY1 Data(H)'!$A$1:$CZ$1,_xlfn.XLOOKUP($A49,'Copy of PY1 Data(H)'!$A$1:$A$288,'Copy of PY1 Data(H)'!$A$1:$CZ$288))</f>
        <v>0</v>
      </c>
      <c r="BM49" s="180" cm="1">
        <f t="array" ref="BM49">_xlfn.XLOOKUP(BM$1,'Copy of PY1 Data(H)'!$A$1:$CZ$1,_xlfn.XLOOKUP($A49,'Copy of PY1 Data(H)'!$A$1:$A$288,'Copy of PY1 Data(H)'!$A$1:$CZ$288))</f>
        <v>0</v>
      </c>
      <c r="BN49" s="180" cm="1">
        <f t="array" ref="BN49">_xlfn.XLOOKUP(BN$1,'Copy of PY1 Data(H)'!$A$1:$CZ$1,_xlfn.XLOOKUP($A49,'Copy of PY1 Data(H)'!$A$1:$A$288,'Copy of PY1 Data(H)'!$A$1:$CZ$288))</f>
        <v>53574</v>
      </c>
      <c r="BO49" s="180" cm="1">
        <f t="array" ref="BO49">_xlfn.XLOOKUP(BO$1,'Copy of PY1 Data(H)'!$A$1:$CZ$1,_xlfn.XLOOKUP($A49,'Copy of PY1 Data(H)'!$A$1:$A$288,'Copy of PY1 Data(H)'!$A$1:$CZ$288))</f>
        <v>0</v>
      </c>
      <c r="BP49" s="180" cm="1">
        <f t="array" ref="BP49">_xlfn.XLOOKUP(BP$1,'Copy of PY1 Data(H)'!$A$1:$CZ$1,_xlfn.XLOOKUP($A49,'Copy of PY1 Data(H)'!$A$1:$A$288,'Copy of PY1 Data(H)'!$A$1:$CZ$288))</f>
        <v>0</v>
      </c>
      <c r="BQ49" s="180" cm="1">
        <f t="array" ref="BQ49">_xlfn.XLOOKUP(BQ$1,'Copy of PY1 Data(H)'!$A$1:$CZ$1,_xlfn.XLOOKUP($A49,'Copy of PY1 Data(H)'!$A$1:$A$288,'Copy of PY1 Data(H)'!$A$1:$CZ$288))</f>
        <v>99188</v>
      </c>
      <c r="BR49" s="180" cm="1">
        <f t="array" ref="BR49">_xlfn.XLOOKUP(BR$1,'Copy of PY1 Data(H)'!$A$1:$CZ$1,_xlfn.XLOOKUP($A49,'Copy of PY1 Data(H)'!$A$1:$A$288,'Copy of PY1 Data(H)'!$A$1:$CZ$288))</f>
        <v>0</v>
      </c>
      <c r="BS49" s="180" cm="1">
        <f t="array" ref="BS49">_xlfn.XLOOKUP(BS$1,'Copy of PY1 Data(H)'!$A$1:$CZ$1,_xlfn.XLOOKUP($A49,'Copy of PY1 Data(H)'!$A$1:$A$288,'Copy of PY1 Data(H)'!$A$1:$CZ$288))</f>
        <v>6653</v>
      </c>
      <c r="BT49" s="180" cm="1">
        <f t="array" ref="BT49">_xlfn.XLOOKUP(BT$1,'Copy of PY1 Data(H)'!$A$1:$CZ$1,_xlfn.XLOOKUP($A49,'Copy of PY1 Data(H)'!$A$1:$A$288,'Copy of PY1 Data(H)'!$A$1:$CZ$288))</f>
        <v>0</v>
      </c>
      <c r="BU49" s="180" cm="1">
        <f t="array" ref="BU49">_xlfn.XLOOKUP(BU$1,'Copy of PY1 Data(H)'!$A$1:$CZ$1,_xlfn.XLOOKUP($A49,'Copy of PY1 Data(H)'!$A$1:$A$288,'Copy of PY1 Data(H)'!$A$1:$CZ$288))</f>
        <v>0</v>
      </c>
      <c r="BV49" s="180" cm="1">
        <f t="array" ref="BV49">_xlfn.XLOOKUP(BV$1,'Copy of PY1 Data(H)'!$A$1:$CZ$1,_xlfn.XLOOKUP($A49,'Copy of PY1 Data(H)'!$A$1:$A$288,'Copy of PY1 Data(H)'!$A$1:$CZ$288))</f>
        <v>350</v>
      </c>
      <c r="BW49" s="180" cm="1">
        <f t="array" ref="BW49">_xlfn.XLOOKUP(BW$1,'Copy of PY1 Data(H)'!$A$1:$CZ$1,_xlfn.XLOOKUP($A49,'Copy of PY1 Data(H)'!$A$1:$A$288,'Copy of PY1 Data(H)'!$A$1:$CZ$288))</f>
        <v>0</v>
      </c>
      <c r="BX49" s="180" cm="1">
        <f t="array" ref="BX49">_xlfn.XLOOKUP(BX$1,'Copy of PY1 Data(H)'!$A$1:$CZ$1,_xlfn.XLOOKUP($A49,'Copy of PY1 Data(H)'!$A$1:$A$288,'Copy of PY1 Data(H)'!$A$1:$CZ$288))</f>
        <v>0</v>
      </c>
      <c r="BY49" s="180" cm="1">
        <f t="array" ref="BY49">_xlfn.XLOOKUP(BY$1,'Copy of PY1 Data(H)'!$A$1:$CZ$1,_xlfn.XLOOKUP($A49,'Copy of PY1 Data(H)'!$A$1:$A$288,'Copy of PY1 Data(H)'!$A$1:$CZ$288))</f>
        <v>0</v>
      </c>
      <c r="BZ49" s="180" cm="1">
        <f t="array" ref="BZ49">_xlfn.XLOOKUP(BZ$1,'Copy of PY1 Data(H)'!$A$1:$CZ$1,_xlfn.XLOOKUP($A49,'Copy of PY1 Data(H)'!$A$1:$A$288,'Copy of PY1 Data(H)'!$A$1:$CZ$288))</f>
        <v>0</v>
      </c>
      <c r="CA49" s="180" cm="1">
        <f t="array" ref="CA49">_xlfn.XLOOKUP(CA$1,'Copy of PY1 Data(H)'!$A$1:$CZ$1,_xlfn.XLOOKUP($A49,'Copy of PY1 Data(H)'!$A$1:$A$288,'Copy of PY1 Data(H)'!$A$1:$CZ$288))</f>
        <v>0</v>
      </c>
      <c r="CB49" s="180" cm="1">
        <f t="array" ref="CB49">_xlfn.XLOOKUP(CB$1,'Copy of PY1 Data(H)'!$A$1:$CZ$1,_xlfn.XLOOKUP($A49,'Copy of PY1 Data(H)'!$A$1:$A$288,'Copy of PY1 Data(H)'!$A$1:$CZ$288))</f>
        <v>27854</v>
      </c>
      <c r="CC49" s="180" cm="1">
        <f t="array" ref="CC49">_xlfn.XLOOKUP(CC$1,'Copy of PY1 Data(H)'!$A$1:$CZ$1,_xlfn.XLOOKUP($A49,'Copy of PY1 Data(H)'!$A$1:$A$288,'Copy of PY1 Data(H)'!$A$1:$CZ$288))</f>
        <v>0</v>
      </c>
      <c r="CD49" s="180" cm="1">
        <f t="array" ref="CD49">_xlfn.XLOOKUP(CD$1,'Copy of PY1 Data(H)'!$A$1:$CZ$1,_xlfn.XLOOKUP($A49,'Copy of PY1 Data(H)'!$A$1:$A$288,'Copy of PY1 Data(H)'!$A$1:$CZ$288))</f>
        <v>0</v>
      </c>
    </row>
    <row r="50" spans="1:82" x14ac:dyDescent="0.3">
      <c r="A50" s="180">
        <v>11</v>
      </c>
      <c r="C50" s="180"/>
      <c r="D50" s="180" cm="1">
        <f t="array" ref="D50">_xlfn.XLOOKUP(D$1,'Copy of PY1 Data(H)'!$A$1:$CZ$1,_xlfn.XLOOKUP($A50,'Copy of PY1 Data(H)'!$A$1:$A$288,'Copy of PY1 Data(H)'!$A$1:$CZ$288))</f>
        <v>0</v>
      </c>
      <c r="E50" s="180" cm="1">
        <f t="array" ref="E50">_xlfn.XLOOKUP(E$1,'Copy of PY1 Data(H)'!$A$1:$CZ$1,_xlfn.XLOOKUP($A50,'Copy of PY1 Data(H)'!$A$1:$A$288,'Copy of PY1 Data(H)'!$A$1:$CZ$288))</f>
        <v>37312</v>
      </c>
      <c r="F50" s="180" cm="1">
        <f t="array" ref="F50">_xlfn.XLOOKUP(F$1,'Copy of PY1 Data(H)'!$A$1:$CZ$1,_xlfn.XLOOKUP($A50,'Copy of PY1 Data(H)'!$A$1:$A$288,'Copy of PY1 Data(H)'!$A$1:$CZ$288))</f>
        <v>0</v>
      </c>
      <c r="G50" s="180" cm="1">
        <f t="array" ref="G50">_xlfn.XLOOKUP(G$1,'Copy of PY1 Data(H)'!$A$1:$CZ$1,_xlfn.XLOOKUP($A50,'Copy of PY1 Data(H)'!$A$1:$A$288,'Copy of PY1 Data(H)'!$A$1:$CZ$288))</f>
        <v>342316</v>
      </c>
      <c r="H50" s="180" cm="1">
        <f t="array" ref="H50">_xlfn.XLOOKUP(H$1,'Copy of PY1 Data(H)'!$A$1:$CZ$1,_xlfn.XLOOKUP($A50,'Copy of PY1 Data(H)'!$A$1:$A$288,'Copy of PY1 Data(H)'!$A$1:$CZ$288))</f>
        <v>0</v>
      </c>
      <c r="I50" s="180" cm="1">
        <f t="array" ref="I50">_xlfn.XLOOKUP(I$1,'Copy of PY1 Data(H)'!$A$1:$CZ$1,_xlfn.XLOOKUP($A50,'Copy of PY1 Data(H)'!$A$1:$A$288,'Copy of PY1 Data(H)'!$A$1:$CZ$288))</f>
        <v>0</v>
      </c>
      <c r="J50" s="180" cm="1">
        <f t="array" ref="J50">_xlfn.XLOOKUP(J$1,'Copy of PY1 Data(H)'!$A$1:$CZ$1,_xlfn.XLOOKUP($A50,'Copy of PY1 Data(H)'!$A$1:$A$288,'Copy of PY1 Data(H)'!$A$1:$CZ$288))</f>
        <v>0</v>
      </c>
      <c r="K50" s="180" cm="1">
        <f t="array" ref="K50">_xlfn.XLOOKUP(K$1,'Copy of PY1 Data(H)'!$A$1:$CZ$1,_xlfn.XLOOKUP($A50,'Copy of PY1 Data(H)'!$A$1:$A$288,'Copy of PY1 Data(H)'!$A$1:$CZ$288))</f>
        <v>0</v>
      </c>
      <c r="L50" s="180" cm="1">
        <f t="array" ref="L50">_xlfn.XLOOKUP(L$1,'Copy of PY1 Data(H)'!$A$1:$CZ$1,_xlfn.XLOOKUP($A50,'Copy of PY1 Data(H)'!$A$1:$A$288,'Copy of PY1 Data(H)'!$A$1:$CZ$288))</f>
        <v>17464</v>
      </c>
      <c r="M50" s="180" cm="1">
        <f t="array" ref="M50">_xlfn.XLOOKUP(M$1,'Copy of PY1 Data(H)'!$A$1:$CZ$1,_xlfn.XLOOKUP($A50,'Copy of PY1 Data(H)'!$A$1:$A$288,'Copy of PY1 Data(H)'!$A$1:$CZ$288))</f>
        <v>695500</v>
      </c>
      <c r="N50" s="180" cm="1">
        <f t="array" ref="N50">_xlfn.XLOOKUP(N$1,'Copy of PY1 Data(H)'!$A$1:$CZ$1,_xlfn.XLOOKUP($A50,'Copy of PY1 Data(H)'!$A$1:$A$288,'Copy of PY1 Data(H)'!$A$1:$CZ$288))</f>
        <v>107543</v>
      </c>
      <c r="O50" s="180" cm="1">
        <f t="array" ref="O50">_xlfn.XLOOKUP(O$1,'Copy of PY1 Data(H)'!$A$1:$CZ$1,_xlfn.XLOOKUP($A50,'Copy of PY1 Data(H)'!$A$1:$A$288,'Copy of PY1 Data(H)'!$A$1:$CZ$288))</f>
        <v>14</v>
      </c>
      <c r="P50" s="180" cm="1">
        <f t="array" ref="P50">_xlfn.XLOOKUP(P$1,'Copy of PY1 Data(H)'!$A$1:$CZ$1,_xlfn.XLOOKUP($A50,'Copy of PY1 Data(H)'!$A$1:$A$288,'Copy of PY1 Data(H)'!$A$1:$CZ$288))</f>
        <v>0</v>
      </c>
      <c r="Q50" s="180" cm="1">
        <f t="array" ref="Q50">_xlfn.XLOOKUP(Q$1,'Copy of PY1 Data(H)'!$A$1:$CZ$1,_xlfn.XLOOKUP($A50,'Copy of PY1 Data(H)'!$A$1:$A$288,'Copy of PY1 Data(H)'!$A$1:$CZ$288))</f>
        <v>1147750</v>
      </c>
      <c r="R50" s="180" cm="1">
        <f t="array" ref="R50">_xlfn.XLOOKUP(R$1,'Copy of PY1 Data(H)'!$A$1:$CZ$1,_xlfn.XLOOKUP($A50,'Copy of PY1 Data(H)'!$A$1:$A$288,'Copy of PY1 Data(H)'!$A$1:$CZ$288))</f>
        <v>47844</v>
      </c>
      <c r="S50" s="180" cm="1">
        <f t="array" ref="S50">_xlfn.XLOOKUP(S$1,'Copy of PY1 Data(H)'!$A$1:$CZ$1,_xlfn.XLOOKUP($A50,'Copy of PY1 Data(H)'!$A$1:$A$288,'Copy of PY1 Data(H)'!$A$1:$CZ$288))</f>
        <v>0</v>
      </c>
      <c r="T50" s="180" cm="1">
        <f t="array" ref="T50">_xlfn.XLOOKUP(T$1,'Copy of PY1 Data(H)'!$A$1:$CZ$1,_xlfn.XLOOKUP($A50,'Copy of PY1 Data(H)'!$A$1:$A$288,'Copy of PY1 Data(H)'!$A$1:$CZ$288))</f>
        <v>944917</v>
      </c>
      <c r="U50" s="180" cm="1">
        <f t="array" ref="U50">_xlfn.XLOOKUP(U$1,'Copy of PY1 Data(H)'!$A$1:$CZ$1,_xlfn.XLOOKUP($A50,'Copy of PY1 Data(H)'!$A$1:$A$288,'Copy of PY1 Data(H)'!$A$1:$CZ$288))</f>
        <v>0</v>
      </c>
      <c r="V50" s="180" cm="1">
        <f t="array" ref="V50">_xlfn.XLOOKUP(V$1,'Copy of PY1 Data(H)'!$A$1:$CZ$1,_xlfn.XLOOKUP($A50,'Copy of PY1 Data(H)'!$A$1:$A$288,'Copy of PY1 Data(H)'!$A$1:$CZ$288))</f>
        <v>725145</v>
      </c>
      <c r="W50" s="180" cm="1">
        <f t="array" ref="W50">_xlfn.XLOOKUP(W$1,'Copy of PY1 Data(H)'!$A$1:$CZ$1,_xlfn.XLOOKUP($A50,'Copy of PY1 Data(H)'!$A$1:$A$288,'Copy of PY1 Data(H)'!$A$1:$CZ$288))</f>
        <v>4529378</v>
      </c>
      <c r="X50" s="180" cm="1">
        <f t="array" ref="X50">_xlfn.XLOOKUP(X$1,'Copy of PY1 Data(H)'!$A$1:$CZ$1,_xlfn.XLOOKUP($A50,'Copy of PY1 Data(H)'!$A$1:$A$288,'Copy of PY1 Data(H)'!$A$1:$CZ$288))</f>
        <v>0</v>
      </c>
      <c r="Y50" s="180" cm="1">
        <f t="array" ref="Y50">_xlfn.XLOOKUP(Y$1,'Copy of PY1 Data(H)'!$A$1:$CZ$1,_xlfn.XLOOKUP($A50,'Copy of PY1 Data(H)'!$A$1:$A$288,'Copy of PY1 Data(H)'!$A$1:$CZ$288))</f>
        <v>510468</v>
      </c>
      <c r="Z50" s="180" cm="1">
        <f t="array" ref="Z50">_xlfn.XLOOKUP(Z$1,'Copy of PY1 Data(H)'!$A$1:$CZ$1,_xlfn.XLOOKUP($A50,'Copy of PY1 Data(H)'!$A$1:$A$288,'Copy of PY1 Data(H)'!$A$1:$CZ$288))</f>
        <v>85839</v>
      </c>
      <c r="AA50" s="180" cm="1">
        <f t="array" ref="AA50">_xlfn.XLOOKUP(AA$1,'Copy of PY1 Data(H)'!$A$1:$CZ$1,_xlfn.XLOOKUP($A50,'Copy of PY1 Data(H)'!$A$1:$A$288,'Copy of PY1 Data(H)'!$A$1:$CZ$288))</f>
        <v>1906801</v>
      </c>
      <c r="AB50" s="180" cm="1">
        <f t="array" ref="AB50">_xlfn.XLOOKUP(AB$1,'Copy of PY1 Data(H)'!$A$1:$CZ$1,_xlfn.XLOOKUP($A50,'Copy of PY1 Data(H)'!$A$1:$A$288,'Copy of PY1 Data(H)'!$A$1:$CZ$288))</f>
        <v>299367</v>
      </c>
      <c r="AC50" s="180" cm="1">
        <f t="array" ref="AC50">_xlfn.XLOOKUP(AC$1,'Copy of PY1 Data(H)'!$A$1:$CZ$1,_xlfn.XLOOKUP($A50,'Copy of PY1 Data(H)'!$A$1:$A$288,'Copy of PY1 Data(H)'!$A$1:$CZ$288))</f>
        <v>41253</v>
      </c>
      <c r="AD50" s="180" cm="1">
        <f t="array" ref="AD50">_xlfn.XLOOKUP(AD$1,'Copy of PY1 Data(H)'!$A$1:$CZ$1,_xlfn.XLOOKUP($A50,'Copy of PY1 Data(H)'!$A$1:$A$288,'Copy of PY1 Data(H)'!$A$1:$CZ$288))</f>
        <v>68874</v>
      </c>
      <c r="AE50" s="180" cm="1">
        <f t="array" ref="AE50">_xlfn.XLOOKUP(AE$1,'Copy of PY1 Data(H)'!$A$1:$CZ$1,_xlfn.XLOOKUP($A50,'Copy of PY1 Data(H)'!$A$1:$A$288,'Copy of PY1 Data(H)'!$A$1:$CZ$288))</f>
        <v>93279</v>
      </c>
      <c r="AF50" s="180" cm="1">
        <f t="array" ref="AF50">_xlfn.XLOOKUP(AF$1,'Copy of PY1 Data(H)'!$A$1:$CZ$1,_xlfn.XLOOKUP($A50,'Copy of PY1 Data(H)'!$A$1:$A$288,'Copy of PY1 Data(H)'!$A$1:$CZ$288))</f>
        <v>144188</v>
      </c>
      <c r="AG50" s="180" cm="1">
        <f t="array" ref="AG50">_xlfn.XLOOKUP(AG$1,'Copy of PY1 Data(H)'!$A$1:$CZ$1,_xlfn.XLOOKUP($A50,'Copy of PY1 Data(H)'!$A$1:$A$288,'Copy of PY1 Data(H)'!$A$1:$CZ$288))</f>
        <v>0</v>
      </c>
      <c r="AH50" s="180" cm="1">
        <f t="array" ref="AH50">_xlfn.XLOOKUP(AH$1,'Copy of PY1 Data(H)'!$A$1:$CZ$1,_xlfn.XLOOKUP($A50,'Copy of PY1 Data(H)'!$A$1:$A$288,'Copy of PY1 Data(H)'!$A$1:$CZ$288))</f>
        <v>82408</v>
      </c>
      <c r="AI50" s="180" cm="1">
        <f t="array" ref="AI50">_xlfn.XLOOKUP(AI$1,'Copy of PY1 Data(H)'!$A$1:$CZ$1,_xlfn.XLOOKUP($A50,'Copy of PY1 Data(H)'!$A$1:$A$288,'Copy of PY1 Data(H)'!$A$1:$CZ$288))</f>
        <v>376471</v>
      </c>
      <c r="AJ50" s="180" cm="1">
        <f t="array" ref="AJ50">_xlfn.XLOOKUP(AJ$1,'Copy of PY1 Data(H)'!$A$1:$CZ$1,_xlfn.XLOOKUP($A50,'Copy of PY1 Data(H)'!$A$1:$A$288,'Copy of PY1 Data(H)'!$A$1:$CZ$288))</f>
        <v>171759</v>
      </c>
      <c r="AK50" s="180" cm="1">
        <f t="array" ref="AK50">_xlfn.XLOOKUP(AK$1,'Copy of PY1 Data(H)'!$A$1:$CZ$1,_xlfn.XLOOKUP($A50,'Copy of PY1 Data(H)'!$A$1:$A$288,'Copy of PY1 Data(H)'!$A$1:$CZ$288))</f>
        <v>0</v>
      </c>
      <c r="AL50" s="180" cm="1">
        <f t="array" ref="AL50">_xlfn.XLOOKUP(AL$1,'Copy of PY1 Data(H)'!$A$1:$CZ$1,_xlfn.XLOOKUP($A50,'Copy of PY1 Data(H)'!$A$1:$A$288,'Copy of PY1 Data(H)'!$A$1:$CZ$288))</f>
        <v>0</v>
      </c>
      <c r="AM50" s="180" cm="1">
        <f t="array" ref="AM50">_xlfn.XLOOKUP(AM$1,'Copy of PY1 Data(H)'!$A$1:$CZ$1,_xlfn.XLOOKUP($A50,'Copy of PY1 Data(H)'!$A$1:$A$288,'Copy of PY1 Data(H)'!$A$1:$CZ$288))</f>
        <v>342525</v>
      </c>
      <c r="AN50" s="180" cm="1">
        <f t="array" ref="AN50">_xlfn.XLOOKUP(AN$1,'Copy of PY1 Data(H)'!$A$1:$CZ$1,_xlfn.XLOOKUP($A50,'Copy of PY1 Data(H)'!$A$1:$A$288,'Copy of PY1 Data(H)'!$A$1:$CZ$288))</f>
        <v>103554</v>
      </c>
      <c r="AO50" s="180" cm="1">
        <f t="array" ref="AO50">_xlfn.XLOOKUP(AO$1,'Copy of PY1 Data(H)'!$A$1:$CZ$1,_xlfn.XLOOKUP($A50,'Copy of PY1 Data(H)'!$A$1:$A$288,'Copy of PY1 Data(H)'!$A$1:$CZ$288))</f>
        <v>28530</v>
      </c>
      <c r="AP50" s="180" cm="1">
        <f t="array" ref="AP50">_xlfn.XLOOKUP(AP$1,'Copy of PY1 Data(H)'!$A$1:$CZ$1,_xlfn.XLOOKUP($A50,'Copy of PY1 Data(H)'!$A$1:$A$288,'Copy of PY1 Data(H)'!$A$1:$CZ$288))</f>
        <v>0</v>
      </c>
      <c r="AQ50" s="180" cm="1">
        <f t="array" ref="AQ50">_xlfn.XLOOKUP(AQ$1,'Copy of PY1 Data(H)'!$A$1:$CZ$1,_xlfn.XLOOKUP($A50,'Copy of PY1 Data(H)'!$A$1:$A$288,'Copy of PY1 Data(H)'!$A$1:$CZ$288))</f>
        <v>14576</v>
      </c>
      <c r="AR50" s="180" cm="1">
        <f t="array" ref="AR50">_xlfn.XLOOKUP(AR$1,'Copy of PY1 Data(H)'!$A$1:$CZ$1,_xlfn.XLOOKUP($A50,'Copy of PY1 Data(H)'!$A$1:$A$288,'Copy of PY1 Data(H)'!$A$1:$CZ$288))</f>
        <v>0</v>
      </c>
      <c r="AS50" s="180" cm="1">
        <f t="array" ref="AS50">_xlfn.XLOOKUP(AS$1,'Copy of PY1 Data(H)'!$A$1:$CZ$1,_xlfn.XLOOKUP($A50,'Copy of PY1 Data(H)'!$A$1:$A$288,'Copy of PY1 Data(H)'!$A$1:$CZ$288))</f>
        <v>49204</v>
      </c>
      <c r="AT50" s="180" cm="1">
        <f t="array" ref="AT50">_xlfn.XLOOKUP(AT$1,'Copy of PY1 Data(H)'!$A$1:$CZ$1,_xlfn.XLOOKUP($A50,'Copy of PY1 Data(H)'!$A$1:$A$288,'Copy of PY1 Data(H)'!$A$1:$CZ$288))</f>
        <v>212417</v>
      </c>
      <c r="AU50" s="180" cm="1">
        <f t="array" ref="AU50">_xlfn.XLOOKUP(AU$1,'Copy of PY1 Data(H)'!$A$1:$CZ$1,_xlfn.XLOOKUP($A50,'Copy of PY1 Data(H)'!$A$1:$A$288,'Copy of PY1 Data(H)'!$A$1:$CZ$288))</f>
        <v>0</v>
      </c>
      <c r="AV50" s="180" cm="1">
        <f t="array" ref="AV50">_xlfn.XLOOKUP(AV$1,'Copy of PY1 Data(H)'!$A$1:$CZ$1,_xlfn.XLOOKUP($A50,'Copy of PY1 Data(H)'!$A$1:$A$288,'Copy of PY1 Data(H)'!$A$1:$CZ$288))</f>
        <v>756319</v>
      </c>
      <c r="AW50" s="180" cm="1">
        <f t="array" ref="AW50">_xlfn.XLOOKUP(AW$1,'Copy of PY1 Data(H)'!$A$1:$CZ$1,_xlfn.XLOOKUP($A50,'Copy of PY1 Data(H)'!$A$1:$A$288,'Copy of PY1 Data(H)'!$A$1:$CZ$288))</f>
        <v>0</v>
      </c>
      <c r="AX50" s="180" cm="1">
        <f t="array" ref="AX50">_xlfn.XLOOKUP(AX$1,'Copy of PY1 Data(H)'!$A$1:$CZ$1,_xlfn.XLOOKUP($A50,'Copy of PY1 Data(H)'!$A$1:$A$288,'Copy of PY1 Data(H)'!$A$1:$CZ$288))</f>
        <v>94683</v>
      </c>
      <c r="AY50" s="180" cm="1">
        <f t="array" ref="AY50">_xlfn.XLOOKUP(AY$1,'Copy of PY1 Data(H)'!$A$1:$CZ$1,_xlfn.XLOOKUP($A50,'Copy of PY1 Data(H)'!$A$1:$A$288,'Copy of PY1 Data(H)'!$A$1:$CZ$288))</f>
        <v>111809</v>
      </c>
      <c r="AZ50" s="180" cm="1">
        <f t="array" ref="AZ50">_xlfn.XLOOKUP(AZ$1,'Copy of PY1 Data(H)'!$A$1:$CZ$1,_xlfn.XLOOKUP($A50,'Copy of PY1 Data(H)'!$A$1:$A$288,'Copy of PY1 Data(H)'!$A$1:$CZ$288))</f>
        <v>53755</v>
      </c>
      <c r="BA50" s="180" cm="1">
        <f t="array" ref="BA50">_xlfn.XLOOKUP(BA$1,'Copy of PY1 Data(H)'!$A$1:$CZ$1,_xlfn.XLOOKUP($A50,'Copy of PY1 Data(H)'!$A$1:$A$288,'Copy of PY1 Data(H)'!$A$1:$CZ$288))</f>
        <v>225217</v>
      </c>
      <c r="BB50" s="180" cm="1">
        <f t="array" ref="BB50">_xlfn.XLOOKUP(BB$1,'Copy of PY1 Data(H)'!$A$1:$CZ$1,_xlfn.XLOOKUP($A50,'Copy of PY1 Data(H)'!$A$1:$A$288,'Copy of PY1 Data(H)'!$A$1:$CZ$288))</f>
        <v>0</v>
      </c>
      <c r="BC50" s="180" cm="1">
        <f t="array" ref="BC50">_xlfn.XLOOKUP(BC$1,'Copy of PY1 Data(H)'!$A$1:$CZ$1,_xlfn.XLOOKUP($A50,'Copy of PY1 Data(H)'!$A$1:$A$288,'Copy of PY1 Data(H)'!$A$1:$CZ$288))</f>
        <v>0</v>
      </c>
      <c r="BD50" s="180" cm="1">
        <f t="array" ref="BD50">_xlfn.XLOOKUP(BD$1,'Copy of PY1 Data(H)'!$A$1:$CZ$1,_xlfn.XLOOKUP($A50,'Copy of PY1 Data(H)'!$A$1:$A$288,'Copy of PY1 Data(H)'!$A$1:$CZ$288))</f>
        <v>222089</v>
      </c>
      <c r="BE50" s="180" cm="1">
        <f t="array" ref="BE50">_xlfn.XLOOKUP(BE$1,'Copy of PY1 Data(H)'!$A$1:$CZ$1,_xlfn.XLOOKUP($A50,'Copy of PY1 Data(H)'!$A$1:$A$288,'Copy of PY1 Data(H)'!$A$1:$CZ$288))</f>
        <v>36412</v>
      </c>
      <c r="BF50" s="180" cm="1">
        <f t="array" ref="BF50">_xlfn.XLOOKUP(BF$1,'Copy of PY1 Data(H)'!$A$1:$CZ$1,_xlfn.XLOOKUP($A50,'Copy of PY1 Data(H)'!$A$1:$A$288,'Copy of PY1 Data(H)'!$A$1:$CZ$288))</f>
        <v>28823</v>
      </c>
      <c r="BG50" s="180" cm="1">
        <f t="array" ref="BG50">_xlfn.XLOOKUP(BG$1,'Copy of PY1 Data(H)'!$A$1:$CZ$1,_xlfn.XLOOKUP($A50,'Copy of PY1 Data(H)'!$A$1:$A$288,'Copy of PY1 Data(H)'!$A$1:$CZ$288))</f>
        <v>0</v>
      </c>
      <c r="BH50" s="180" cm="1">
        <f t="array" ref="BH50">_xlfn.XLOOKUP(BH$1,'Copy of PY1 Data(H)'!$A$1:$CZ$1,_xlfn.XLOOKUP($A50,'Copy of PY1 Data(H)'!$A$1:$A$288,'Copy of PY1 Data(H)'!$A$1:$CZ$288))</f>
        <v>0</v>
      </c>
      <c r="BI50" s="180" cm="1">
        <f t="array" ref="BI50">_xlfn.XLOOKUP(BI$1,'Copy of PY1 Data(H)'!$A$1:$CZ$1,_xlfn.XLOOKUP($A50,'Copy of PY1 Data(H)'!$A$1:$A$288,'Copy of PY1 Data(H)'!$A$1:$CZ$288))</f>
        <v>38662</v>
      </c>
      <c r="BJ50" s="180" cm="1">
        <f t="array" ref="BJ50">_xlfn.XLOOKUP(BJ$1,'Copy of PY1 Data(H)'!$A$1:$CZ$1,_xlfn.XLOOKUP($A50,'Copy of PY1 Data(H)'!$A$1:$A$288,'Copy of PY1 Data(H)'!$A$1:$CZ$288))</f>
        <v>16089</v>
      </c>
      <c r="BK50" s="180" cm="1">
        <f t="array" ref="BK50">_xlfn.XLOOKUP(BK$1,'Copy of PY1 Data(H)'!$A$1:$CZ$1,_xlfn.XLOOKUP($A50,'Copy of PY1 Data(H)'!$A$1:$A$288,'Copy of PY1 Data(H)'!$A$1:$CZ$288))</f>
        <v>76929</v>
      </c>
      <c r="BL50" s="180" cm="1">
        <f t="array" ref="BL50">_xlfn.XLOOKUP(BL$1,'Copy of PY1 Data(H)'!$A$1:$CZ$1,_xlfn.XLOOKUP($A50,'Copy of PY1 Data(H)'!$A$1:$A$288,'Copy of PY1 Data(H)'!$A$1:$CZ$288))</f>
        <v>0</v>
      </c>
      <c r="BM50" s="180" cm="1">
        <f t="array" ref="BM50">_xlfn.XLOOKUP(BM$1,'Copy of PY1 Data(H)'!$A$1:$CZ$1,_xlfn.XLOOKUP($A50,'Copy of PY1 Data(H)'!$A$1:$A$288,'Copy of PY1 Data(H)'!$A$1:$CZ$288))</f>
        <v>87448</v>
      </c>
      <c r="BN50" s="180" cm="1">
        <f t="array" ref="BN50">_xlfn.XLOOKUP(BN$1,'Copy of PY1 Data(H)'!$A$1:$CZ$1,_xlfn.XLOOKUP($A50,'Copy of PY1 Data(H)'!$A$1:$A$288,'Copy of PY1 Data(H)'!$A$1:$CZ$288))</f>
        <v>48483</v>
      </c>
      <c r="BO50" s="180" cm="1">
        <f t="array" ref="BO50">_xlfn.XLOOKUP(BO$1,'Copy of PY1 Data(H)'!$A$1:$CZ$1,_xlfn.XLOOKUP($A50,'Copy of PY1 Data(H)'!$A$1:$A$288,'Copy of PY1 Data(H)'!$A$1:$CZ$288))</f>
        <v>142129</v>
      </c>
      <c r="BP50" s="180" cm="1">
        <f t="array" ref="BP50">_xlfn.XLOOKUP(BP$1,'Copy of PY1 Data(H)'!$A$1:$CZ$1,_xlfn.XLOOKUP($A50,'Copy of PY1 Data(H)'!$A$1:$A$288,'Copy of PY1 Data(H)'!$A$1:$CZ$288))</f>
        <v>163038</v>
      </c>
      <c r="BQ50" s="180" cm="1">
        <f t="array" ref="BQ50">_xlfn.XLOOKUP(BQ$1,'Copy of PY1 Data(H)'!$A$1:$CZ$1,_xlfn.XLOOKUP($A50,'Copy of PY1 Data(H)'!$A$1:$A$288,'Copy of PY1 Data(H)'!$A$1:$CZ$288))</f>
        <v>0</v>
      </c>
      <c r="BR50" s="180" cm="1">
        <f t="array" ref="BR50">_xlfn.XLOOKUP(BR$1,'Copy of PY1 Data(H)'!$A$1:$CZ$1,_xlfn.XLOOKUP($A50,'Copy of PY1 Data(H)'!$A$1:$A$288,'Copy of PY1 Data(H)'!$A$1:$CZ$288))</f>
        <v>207879</v>
      </c>
      <c r="BS50" s="180" cm="1">
        <f t="array" ref="BS50">_xlfn.XLOOKUP(BS$1,'Copy of PY1 Data(H)'!$A$1:$CZ$1,_xlfn.XLOOKUP($A50,'Copy of PY1 Data(H)'!$A$1:$A$288,'Copy of PY1 Data(H)'!$A$1:$CZ$288))</f>
        <v>384690</v>
      </c>
      <c r="BT50" s="180" cm="1">
        <f t="array" ref="BT50">_xlfn.XLOOKUP(BT$1,'Copy of PY1 Data(H)'!$A$1:$CZ$1,_xlfn.XLOOKUP($A50,'Copy of PY1 Data(H)'!$A$1:$A$288,'Copy of PY1 Data(H)'!$A$1:$CZ$288))</f>
        <v>72205</v>
      </c>
      <c r="BU50" s="180" cm="1">
        <f t="array" ref="BU50">_xlfn.XLOOKUP(BU$1,'Copy of PY1 Data(H)'!$A$1:$CZ$1,_xlfn.XLOOKUP($A50,'Copy of PY1 Data(H)'!$A$1:$A$288,'Copy of PY1 Data(H)'!$A$1:$CZ$288))</f>
        <v>123587</v>
      </c>
      <c r="BV50" s="180" cm="1">
        <f t="array" ref="BV50">_xlfn.XLOOKUP(BV$1,'Copy of PY1 Data(H)'!$A$1:$CZ$1,_xlfn.XLOOKUP($A50,'Copy of PY1 Data(H)'!$A$1:$A$288,'Copy of PY1 Data(H)'!$A$1:$CZ$288))</f>
        <v>0</v>
      </c>
      <c r="BW50" s="180" cm="1">
        <f t="array" ref="BW50">_xlfn.XLOOKUP(BW$1,'Copy of PY1 Data(H)'!$A$1:$CZ$1,_xlfn.XLOOKUP($A50,'Copy of PY1 Data(H)'!$A$1:$A$288,'Copy of PY1 Data(H)'!$A$1:$CZ$288))</f>
        <v>0</v>
      </c>
      <c r="BX50" s="180" cm="1">
        <f t="array" ref="BX50">_xlfn.XLOOKUP(BX$1,'Copy of PY1 Data(H)'!$A$1:$CZ$1,_xlfn.XLOOKUP($A50,'Copy of PY1 Data(H)'!$A$1:$A$288,'Copy of PY1 Data(H)'!$A$1:$CZ$288))</f>
        <v>209942</v>
      </c>
      <c r="BY50" s="180" cm="1">
        <f t="array" ref="BY50">_xlfn.XLOOKUP(BY$1,'Copy of PY1 Data(H)'!$A$1:$CZ$1,_xlfn.XLOOKUP($A50,'Copy of PY1 Data(H)'!$A$1:$A$288,'Copy of PY1 Data(H)'!$A$1:$CZ$288))</f>
        <v>117881</v>
      </c>
      <c r="BZ50" s="180" cm="1">
        <f t="array" ref="BZ50">_xlfn.XLOOKUP(BZ$1,'Copy of PY1 Data(H)'!$A$1:$CZ$1,_xlfn.XLOOKUP($A50,'Copy of PY1 Data(H)'!$A$1:$A$288,'Copy of PY1 Data(H)'!$A$1:$CZ$288))</f>
        <v>34759</v>
      </c>
      <c r="CA50" s="180" cm="1">
        <f t="array" ref="CA50">_xlfn.XLOOKUP(CA$1,'Copy of PY1 Data(H)'!$A$1:$CZ$1,_xlfn.XLOOKUP($A50,'Copy of PY1 Data(H)'!$A$1:$A$288,'Copy of PY1 Data(H)'!$A$1:$CZ$288))</f>
        <v>8457</v>
      </c>
      <c r="CB50" s="180" cm="1">
        <f t="array" ref="CB50">_xlfn.XLOOKUP(CB$1,'Copy of PY1 Data(H)'!$A$1:$CZ$1,_xlfn.XLOOKUP($A50,'Copy of PY1 Data(H)'!$A$1:$A$288,'Copy of PY1 Data(H)'!$A$1:$CZ$288))</f>
        <v>59332</v>
      </c>
      <c r="CC50" s="180" cm="1">
        <f t="array" ref="CC50">_xlfn.XLOOKUP(CC$1,'Copy of PY1 Data(H)'!$A$1:$CZ$1,_xlfn.XLOOKUP($A50,'Copy of PY1 Data(H)'!$A$1:$A$288,'Copy of PY1 Data(H)'!$A$1:$CZ$288))</f>
        <v>0</v>
      </c>
      <c r="CD50" s="180" cm="1">
        <f t="array" ref="CD50">_xlfn.XLOOKUP(CD$1,'Copy of PY1 Data(H)'!$A$1:$CZ$1,_xlfn.XLOOKUP($A50,'Copy of PY1 Data(H)'!$A$1:$A$288,'Copy of PY1 Data(H)'!$A$1:$CZ$288))</f>
        <v>18636</v>
      </c>
    </row>
    <row r="51" spans="1:82" x14ac:dyDescent="0.3">
      <c r="A51" s="180">
        <v>645</v>
      </c>
      <c r="C51" s="180"/>
      <c r="D51" s="180" cm="1">
        <f t="array" ref="D51">_xlfn.XLOOKUP(D$1,'Copy of PY1 Data(H)'!$A$1:$CZ$1,_xlfn.XLOOKUP($A51,'Copy of PY1 Data(H)'!$A$1:$A$288,'Copy of PY1 Data(H)'!$A$1:$CZ$288))</f>
        <v>0</v>
      </c>
      <c r="E51" s="180" cm="1">
        <f t="array" ref="E51">_xlfn.XLOOKUP(E$1,'Copy of PY1 Data(H)'!$A$1:$CZ$1,_xlfn.XLOOKUP($A51,'Copy of PY1 Data(H)'!$A$1:$A$288,'Copy of PY1 Data(H)'!$A$1:$CZ$288))</f>
        <v>0</v>
      </c>
      <c r="F51" s="180" cm="1">
        <f t="array" ref="F51">_xlfn.XLOOKUP(F$1,'Copy of PY1 Data(H)'!$A$1:$CZ$1,_xlfn.XLOOKUP($A51,'Copy of PY1 Data(H)'!$A$1:$A$288,'Copy of PY1 Data(H)'!$A$1:$CZ$288))</f>
        <v>0</v>
      </c>
      <c r="G51" s="180" cm="1">
        <f t="array" ref="G51">_xlfn.XLOOKUP(G$1,'Copy of PY1 Data(H)'!$A$1:$CZ$1,_xlfn.XLOOKUP($A51,'Copy of PY1 Data(H)'!$A$1:$A$288,'Copy of PY1 Data(H)'!$A$1:$CZ$288))</f>
        <v>110000</v>
      </c>
      <c r="H51" s="180" cm="1">
        <f t="array" ref="H51">_xlfn.XLOOKUP(H$1,'Copy of PY1 Data(H)'!$A$1:$CZ$1,_xlfn.XLOOKUP($A51,'Copy of PY1 Data(H)'!$A$1:$A$288,'Copy of PY1 Data(H)'!$A$1:$CZ$288))</f>
        <v>1361025</v>
      </c>
      <c r="I51" s="180" cm="1">
        <f t="array" ref="I51">_xlfn.XLOOKUP(I$1,'Copy of PY1 Data(H)'!$A$1:$CZ$1,_xlfn.XLOOKUP($A51,'Copy of PY1 Data(H)'!$A$1:$A$288,'Copy of PY1 Data(H)'!$A$1:$CZ$288))</f>
        <v>40869</v>
      </c>
      <c r="J51" s="180" cm="1">
        <f t="array" ref="J51">_xlfn.XLOOKUP(J$1,'Copy of PY1 Data(H)'!$A$1:$CZ$1,_xlfn.XLOOKUP($A51,'Copy of PY1 Data(H)'!$A$1:$A$288,'Copy of PY1 Data(H)'!$A$1:$CZ$288))</f>
        <v>16038</v>
      </c>
      <c r="K51" s="180" cm="1">
        <f t="array" ref="K51">_xlfn.XLOOKUP(K$1,'Copy of PY1 Data(H)'!$A$1:$CZ$1,_xlfn.XLOOKUP($A51,'Copy of PY1 Data(H)'!$A$1:$A$288,'Copy of PY1 Data(H)'!$A$1:$CZ$288))</f>
        <v>0</v>
      </c>
      <c r="L51" s="180" cm="1">
        <f t="array" ref="L51">_xlfn.XLOOKUP(L$1,'Copy of PY1 Data(H)'!$A$1:$CZ$1,_xlfn.XLOOKUP($A51,'Copy of PY1 Data(H)'!$A$1:$A$288,'Copy of PY1 Data(H)'!$A$1:$CZ$288))</f>
        <v>0</v>
      </c>
      <c r="M51" s="180" cm="1">
        <f t="array" ref="M51">_xlfn.XLOOKUP(M$1,'Copy of PY1 Data(H)'!$A$1:$CZ$1,_xlfn.XLOOKUP($A51,'Copy of PY1 Data(H)'!$A$1:$A$288,'Copy of PY1 Data(H)'!$A$1:$CZ$288))</f>
        <v>1590509</v>
      </c>
      <c r="N51" s="180" cm="1">
        <f t="array" ref="N51">_xlfn.XLOOKUP(N$1,'Copy of PY1 Data(H)'!$A$1:$CZ$1,_xlfn.XLOOKUP($A51,'Copy of PY1 Data(H)'!$A$1:$A$288,'Copy of PY1 Data(H)'!$A$1:$CZ$288))</f>
        <v>12938</v>
      </c>
      <c r="O51" s="180" cm="1">
        <f t="array" ref="O51">_xlfn.XLOOKUP(O$1,'Copy of PY1 Data(H)'!$A$1:$CZ$1,_xlfn.XLOOKUP($A51,'Copy of PY1 Data(H)'!$A$1:$A$288,'Copy of PY1 Data(H)'!$A$1:$CZ$288))</f>
        <v>121149</v>
      </c>
      <c r="P51" s="180" cm="1">
        <f t="array" ref="P51">_xlfn.XLOOKUP(P$1,'Copy of PY1 Data(H)'!$A$1:$CZ$1,_xlfn.XLOOKUP($A51,'Copy of PY1 Data(H)'!$A$1:$A$288,'Copy of PY1 Data(H)'!$A$1:$CZ$288))</f>
        <v>10851</v>
      </c>
      <c r="Q51" s="180" cm="1">
        <f t="array" ref="Q51">_xlfn.XLOOKUP(Q$1,'Copy of PY1 Data(H)'!$A$1:$CZ$1,_xlfn.XLOOKUP($A51,'Copy of PY1 Data(H)'!$A$1:$A$288,'Copy of PY1 Data(H)'!$A$1:$CZ$288))</f>
        <v>18377984</v>
      </c>
      <c r="R51" s="180" cm="1">
        <f t="array" ref="R51">_xlfn.XLOOKUP(R$1,'Copy of PY1 Data(H)'!$A$1:$CZ$1,_xlfn.XLOOKUP($A51,'Copy of PY1 Data(H)'!$A$1:$A$288,'Copy of PY1 Data(H)'!$A$1:$CZ$288))</f>
        <v>34983</v>
      </c>
      <c r="S51" s="180" cm="1">
        <f t="array" ref="S51">_xlfn.XLOOKUP(S$1,'Copy of PY1 Data(H)'!$A$1:$CZ$1,_xlfn.XLOOKUP($A51,'Copy of PY1 Data(H)'!$A$1:$A$288,'Copy of PY1 Data(H)'!$A$1:$CZ$288))</f>
        <v>0</v>
      </c>
      <c r="T51" s="180" cm="1">
        <f t="array" ref="T51">_xlfn.XLOOKUP(T$1,'Copy of PY1 Data(H)'!$A$1:$CZ$1,_xlfn.XLOOKUP($A51,'Copy of PY1 Data(H)'!$A$1:$A$288,'Copy of PY1 Data(H)'!$A$1:$CZ$288))</f>
        <v>0</v>
      </c>
      <c r="U51" s="180" cm="1">
        <f t="array" ref="U51">_xlfn.XLOOKUP(U$1,'Copy of PY1 Data(H)'!$A$1:$CZ$1,_xlfn.XLOOKUP($A51,'Copy of PY1 Data(H)'!$A$1:$A$288,'Copy of PY1 Data(H)'!$A$1:$CZ$288))</f>
        <v>2015752</v>
      </c>
      <c r="V51" s="180" cm="1">
        <f t="array" ref="V51">_xlfn.XLOOKUP(V$1,'Copy of PY1 Data(H)'!$A$1:$CZ$1,_xlfn.XLOOKUP($A51,'Copy of PY1 Data(H)'!$A$1:$A$288,'Copy of PY1 Data(H)'!$A$1:$CZ$288))</f>
        <v>0</v>
      </c>
      <c r="W51" s="180" cm="1">
        <f t="array" ref="W51">_xlfn.XLOOKUP(W$1,'Copy of PY1 Data(H)'!$A$1:$CZ$1,_xlfn.XLOOKUP($A51,'Copy of PY1 Data(H)'!$A$1:$A$288,'Copy of PY1 Data(H)'!$A$1:$CZ$288))</f>
        <v>2577037</v>
      </c>
      <c r="X51" s="180" cm="1">
        <f t="array" ref="X51">_xlfn.XLOOKUP(X$1,'Copy of PY1 Data(H)'!$A$1:$CZ$1,_xlfn.XLOOKUP($A51,'Copy of PY1 Data(H)'!$A$1:$A$288,'Copy of PY1 Data(H)'!$A$1:$CZ$288))</f>
        <v>0</v>
      </c>
      <c r="Y51" s="180" cm="1">
        <f t="array" ref="Y51">_xlfn.XLOOKUP(Y$1,'Copy of PY1 Data(H)'!$A$1:$CZ$1,_xlfn.XLOOKUP($A51,'Copy of PY1 Data(H)'!$A$1:$A$288,'Copy of PY1 Data(H)'!$A$1:$CZ$288))</f>
        <v>1299230</v>
      </c>
      <c r="Z51" s="180" cm="1">
        <f t="array" ref="Z51">_xlfn.XLOOKUP(Z$1,'Copy of PY1 Data(H)'!$A$1:$CZ$1,_xlfn.XLOOKUP($A51,'Copy of PY1 Data(H)'!$A$1:$A$288,'Copy of PY1 Data(H)'!$A$1:$CZ$288))</f>
        <v>569066</v>
      </c>
      <c r="AA51" s="180" cm="1">
        <f t="array" ref="AA51">_xlfn.XLOOKUP(AA$1,'Copy of PY1 Data(H)'!$A$1:$CZ$1,_xlfn.XLOOKUP($A51,'Copy of PY1 Data(H)'!$A$1:$A$288,'Copy of PY1 Data(H)'!$A$1:$CZ$288))</f>
        <v>2003356</v>
      </c>
      <c r="AB51" s="180" cm="1">
        <f t="array" ref="AB51">_xlfn.XLOOKUP(AB$1,'Copy of PY1 Data(H)'!$A$1:$CZ$1,_xlfn.XLOOKUP($A51,'Copy of PY1 Data(H)'!$A$1:$A$288,'Copy of PY1 Data(H)'!$A$1:$CZ$288))</f>
        <v>0</v>
      </c>
      <c r="AC51" s="180" cm="1">
        <f t="array" ref="AC51">_xlfn.XLOOKUP(AC$1,'Copy of PY1 Data(H)'!$A$1:$CZ$1,_xlfn.XLOOKUP($A51,'Copy of PY1 Data(H)'!$A$1:$A$288,'Copy of PY1 Data(H)'!$A$1:$CZ$288))</f>
        <v>520905</v>
      </c>
      <c r="AD51" s="180" cm="1">
        <f t="array" ref="AD51">_xlfn.XLOOKUP(AD$1,'Copy of PY1 Data(H)'!$A$1:$CZ$1,_xlfn.XLOOKUP($A51,'Copy of PY1 Data(H)'!$A$1:$A$288,'Copy of PY1 Data(H)'!$A$1:$CZ$288))</f>
        <v>0</v>
      </c>
      <c r="AE51" s="180" cm="1">
        <f t="array" ref="AE51">_xlfn.XLOOKUP(AE$1,'Copy of PY1 Data(H)'!$A$1:$CZ$1,_xlfn.XLOOKUP($A51,'Copy of PY1 Data(H)'!$A$1:$A$288,'Copy of PY1 Data(H)'!$A$1:$CZ$288))</f>
        <v>595052</v>
      </c>
      <c r="AF51" s="180" cm="1">
        <f t="array" ref="AF51">_xlfn.XLOOKUP(AF$1,'Copy of PY1 Data(H)'!$A$1:$CZ$1,_xlfn.XLOOKUP($A51,'Copy of PY1 Data(H)'!$A$1:$A$288,'Copy of PY1 Data(H)'!$A$1:$CZ$288))</f>
        <v>316712</v>
      </c>
      <c r="AG51" s="180" cm="1">
        <f t="array" ref="AG51">_xlfn.XLOOKUP(AG$1,'Copy of PY1 Data(H)'!$A$1:$CZ$1,_xlfn.XLOOKUP($A51,'Copy of PY1 Data(H)'!$A$1:$A$288,'Copy of PY1 Data(H)'!$A$1:$CZ$288))</f>
        <v>0</v>
      </c>
      <c r="AH51" s="180" cm="1">
        <f t="array" ref="AH51">_xlfn.XLOOKUP(AH$1,'Copy of PY1 Data(H)'!$A$1:$CZ$1,_xlfn.XLOOKUP($A51,'Copy of PY1 Data(H)'!$A$1:$A$288,'Copy of PY1 Data(H)'!$A$1:$CZ$288))</f>
        <v>0</v>
      </c>
      <c r="AI51" s="180" cm="1">
        <f t="array" ref="AI51">_xlfn.XLOOKUP(AI$1,'Copy of PY1 Data(H)'!$A$1:$CZ$1,_xlfn.XLOOKUP($A51,'Copy of PY1 Data(H)'!$A$1:$A$288,'Copy of PY1 Data(H)'!$A$1:$CZ$288))</f>
        <v>143310</v>
      </c>
      <c r="AJ51" s="180" cm="1">
        <f t="array" ref="AJ51">_xlfn.XLOOKUP(AJ$1,'Copy of PY1 Data(H)'!$A$1:$CZ$1,_xlfn.XLOOKUP($A51,'Copy of PY1 Data(H)'!$A$1:$A$288,'Copy of PY1 Data(H)'!$A$1:$CZ$288))</f>
        <v>0</v>
      </c>
      <c r="AK51" s="180" cm="1">
        <f t="array" ref="AK51">_xlfn.XLOOKUP(AK$1,'Copy of PY1 Data(H)'!$A$1:$CZ$1,_xlfn.XLOOKUP($A51,'Copy of PY1 Data(H)'!$A$1:$A$288,'Copy of PY1 Data(H)'!$A$1:$CZ$288))</f>
        <v>0</v>
      </c>
      <c r="AL51" s="180" cm="1">
        <f t="array" ref="AL51">_xlfn.XLOOKUP(AL$1,'Copy of PY1 Data(H)'!$A$1:$CZ$1,_xlfn.XLOOKUP($A51,'Copy of PY1 Data(H)'!$A$1:$A$288,'Copy of PY1 Data(H)'!$A$1:$CZ$288))</f>
        <v>0</v>
      </c>
      <c r="AM51" s="180" cm="1">
        <f t="array" ref="AM51">_xlfn.XLOOKUP(AM$1,'Copy of PY1 Data(H)'!$A$1:$CZ$1,_xlfn.XLOOKUP($A51,'Copy of PY1 Data(H)'!$A$1:$A$288,'Copy of PY1 Data(H)'!$A$1:$CZ$288))</f>
        <v>617870</v>
      </c>
      <c r="AN51" s="180" cm="1">
        <f t="array" ref="AN51">_xlfn.XLOOKUP(AN$1,'Copy of PY1 Data(H)'!$A$1:$CZ$1,_xlfn.XLOOKUP($A51,'Copy of PY1 Data(H)'!$A$1:$A$288,'Copy of PY1 Data(H)'!$A$1:$CZ$288))</f>
        <v>97900</v>
      </c>
      <c r="AO51" s="180" cm="1">
        <f t="array" ref="AO51">_xlfn.XLOOKUP(AO$1,'Copy of PY1 Data(H)'!$A$1:$CZ$1,_xlfn.XLOOKUP($A51,'Copy of PY1 Data(H)'!$A$1:$A$288,'Copy of PY1 Data(H)'!$A$1:$CZ$288))</f>
        <v>0</v>
      </c>
      <c r="AP51" s="180" cm="1">
        <f t="array" ref="AP51">_xlfn.XLOOKUP(AP$1,'Copy of PY1 Data(H)'!$A$1:$CZ$1,_xlfn.XLOOKUP($A51,'Copy of PY1 Data(H)'!$A$1:$A$288,'Copy of PY1 Data(H)'!$A$1:$CZ$288))</f>
        <v>14187</v>
      </c>
      <c r="AQ51" s="180" cm="1">
        <f t="array" ref="AQ51">_xlfn.XLOOKUP(AQ$1,'Copy of PY1 Data(H)'!$A$1:$CZ$1,_xlfn.XLOOKUP($A51,'Copy of PY1 Data(H)'!$A$1:$A$288,'Copy of PY1 Data(H)'!$A$1:$CZ$288))</f>
        <v>0</v>
      </c>
      <c r="AR51" s="180" cm="1">
        <f t="array" ref="AR51">_xlfn.XLOOKUP(AR$1,'Copy of PY1 Data(H)'!$A$1:$CZ$1,_xlfn.XLOOKUP($A51,'Copy of PY1 Data(H)'!$A$1:$A$288,'Copy of PY1 Data(H)'!$A$1:$CZ$288))</f>
        <v>0</v>
      </c>
      <c r="AS51" s="180" cm="1">
        <f t="array" ref="AS51">_xlfn.XLOOKUP(AS$1,'Copy of PY1 Data(H)'!$A$1:$CZ$1,_xlfn.XLOOKUP($A51,'Copy of PY1 Data(H)'!$A$1:$A$288,'Copy of PY1 Data(H)'!$A$1:$CZ$288))</f>
        <v>0</v>
      </c>
      <c r="AT51" s="180" cm="1">
        <f t="array" ref="AT51">_xlfn.XLOOKUP(AT$1,'Copy of PY1 Data(H)'!$A$1:$CZ$1,_xlfn.XLOOKUP($A51,'Copy of PY1 Data(H)'!$A$1:$A$288,'Copy of PY1 Data(H)'!$A$1:$CZ$288))</f>
        <v>445064</v>
      </c>
      <c r="AU51" s="180" cm="1">
        <f t="array" ref="AU51">_xlfn.XLOOKUP(AU$1,'Copy of PY1 Data(H)'!$A$1:$CZ$1,_xlfn.XLOOKUP($A51,'Copy of PY1 Data(H)'!$A$1:$A$288,'Copy of PY1 Data(H)'!$A$1:$CZ$288))</f>
        <v>0</v>
      </c>
      <c r="AV51" s="180" cm="1">
        <f t="array" ref="AV51">_xlfn.XLOOKUP(AV$1,'Copy of PY1 Data(H)'!$A$1:$CZ$1,_xlfn.XLOOKUP($A51,'Copy of PY1 Data(H)'!$A$1:$A$288,'Copy of PY1 Data(H)'!$A$1:$CZ$288))</f>
        <v>0</v>
      </c>
      <c r="AW51" s="180" cm="1">
        <f t="array" ref="AW51">_xlfn.XLOOKUP(AW$1,'Copy of PY1 Data(H)'!$A$1:$CZ$1,_xlfn.XLOOKUP($A51,'Copy of PY1 Data(H)'!$A$1:$A$288,'Copy of PY1 Data(H)'!$A$1:$CZ$288))</f>
        <v>712623</v>
      </c>
      <c r="AX51" s="180" cm="1">
        <f t="array" ref="AX51">_xlfn.XLOOKUP(AX$1,'Copy of PY1 Data(H)'!$A$1:$CZ$1,_xlfn.XLOOKUP($A51,'Copy of PY1 Data(H)'!$A$1:$A$288,'Copy of PY1 Data(H)'!$A$1:$CZ$288))</f>
        <v>0</v>
      </c>
      <c r="AY51" s="180" cm="1">
        <f t="array" ref="AY51">_xlfn.XLOOKUP(AY$1,'Copy of PY1 Data(H)'!$A$1:$CZ$1,_xlfn.XLOOKUP($A51,'Copy of PY1 Data(H)'!$A$1:$A$288,'Copy of PY1 Data(H)'!$A$1:$CZ$288))</f>
        <v>0</v>
      </c>
      <c r="AZ51" s="180" cm="1">
        <f t="array" ref="AZ51">_xlfn.XLOOKUP(AZ$1,'Copy of PY1 Data(H)'!$A$1:$CZ$1,_xlfn.XLOOKUP($A51,'Copy of PY1 Data(H)'!$A$1:$A$288,'Copy of PY1 Data(H)'!$A$1:$CZ$288))</f>
        <v>0</v>
      </c>
      <c r="BA51" s="180" cm="1">
        <f t="array" ref="BA51">_xlfn.XLOOKUP(BA$1,'Copy of PY1 Data(H)'!$A$1:$CZ$1,_xlfn.XLOOKUP($A51,'Copy of PY1 Data(H)'!$A$1:$A$288,'Copy of PY1 Data(H)'!$A$1:$CZ$288))</f>
        <v>263156</v>
      </c>
      <c r="BB51" s="180" cm="1">
        <f t="array" ref="BB51">_xlfn.XLOOKUP(BB$1,'Copy of PY1 Data(H)'!$A$1:$CZ$1,_xlfn.XLOOKUP($A51,'Copy of PY1 Data(H)'!$A$1:$A$288,'Copy of PY1 Data(H)'!$A$1:$CZ$288))</f>
        <v>0</v>
      </c>
      <c r="BC51" s="180" cm="1">
        <f t="array" ref="BC51">_xlfn.XLOOKUP(BC$1,'Copy of PY1 Data(H)'!$A$1:$CZ$1,_xlfn.XLOOKUP($A51,'Copy of PY1 Data(H)'!$A$1:$A$288,'Copy of PY1 Data(H)'!$A$1:$CZ$288))</f>
        <v>0</v>
      </c>
      <c r="BD51" s="180" cm="1">
        <f t="array" ref="BD51">_xlfn.XLOOKUP(BD$1,'Copy of PY1 Data(H)'!$A$1:$CZ$1,_xlfn.XLOOKUP($A51,'Copy of PY1 Data(H)'!$A$1:$A$288,'Copy of PY1 Data(H)'!$A$1:$CZ$288))</f>
        <v>230955</v>
      </c>
      <c r="BE51" s="180" cm="1">
        <f t="array" ref="BE51">_xlfn.XLOOKUP(BE$1,'Copy of PY1 Data(H)'!$A$1:$CZ$1,_xlfn.XLOOKUP($A51,'Copy of PY1 Data(H)'!$A$1:$A$288,'Copy of PY1 Data(H)'!$A$1:$CZ$288))</f>
        <v>0</v>
      </c>
      <c r="BF51" s="180" cm="1">
        <f t="array" ref="BF51">_xlfn.XLOOKUP(BF$1,'Copy of PY1 Data(H)'!$A$1:$CZ$1,_xlfn.XLOOKUP($A51,'Copy of PY1 Data(H)'!$A$1:$A$288,'Copy of PY1 Data(H)'!$A$1:$CZ$288))</f>
        <v>0</v>
      </c>
      <c r="BG51" s="180" cm="1">
        <f t="array" ref="BG51">_xlfn.XLOOKUP(BG$1,'Copy of PY1 Data(H)'!$A$1:$CZ$1,_xlfn.XLOOKUP($A51,'Copy of PY1 Data(H)'!$A$1:$A$288,'Copy of PY1 Data(H)'!$A$1:$CZ$288))</f>
        <v>0</v>
      </c>
      <c r="BH51" s="180" cm="1">
        <f t="array" ref="BH51">_xlfn.XLOOKUP(BH$1,'Copy of PY1 Data(H)'!$A$1:$CZ$1,_xlfn.XLOOKUP($A51,'Copy of PY1 Data(H)'!$A$1:$A$288,'Copy of PY1 Data(H)'!$A$1:$CZ$288))</f>
        <v>0</v>
      </c>
      <c r="BI51" s="180" cm="1">
        <f t="array" ref="BI51">_xlfn.XLOOKUP(BI$1,'Copy of PY1 Data(H)'!$A$1:$CZ$1,_xlfn.XLOOKUP($A51,'Copy of PY1 Data(H)'!$A$1:$A$288,'Copy of PY1 Data(H)'!$A$1:$CZ$288))</f>
        <v>156135</v>
      </c>
      <c r="BJ51" s="180" cm="1">
        <f t="array" ref="BJ51">_xlfn.XLOOKUP(BJ$1,'Copy of PY1 Data(H)'!$A$1:$CZ$1,_xlfn.XLOOKUP($A51,'Copy of PY1 Data(H)'!$A$1:$A$288,'Copy of PY1 Data(H)'!$A$1:$CZ$288))</f>
        <v>63846</v>
      </c>
      <c r="BK51" s="180" cm="1">
        <f t="array" ref="BK51">_xlfn.XLOOKUP(BK$1,'Copy of PY1 Data(H)'!$A$1:$CZ$1,_xlfn.XLOOKUP($A51,'Copy of PY1 Data(H)'!$A$1:$A$288,'Copy of PY1 Data(H)'!$A$1:$CZ$288))</f>
        <v>100000</v>
      </c>
      <c r="BL51" s="180" cm="1">
        <f t="array" ref="BL51">_xlfn.XLOOKUP(BL$1,'Copy of PY1 Data(H)'!$A$1:$CZ$1,_xlfn.XLOOKUP($A51,'Copy of PY1 Data(H)'!$A$1:$A$288,'Copy of PY1 Data(H)'!$A$1:$CZ$288))</f>
        <v>0</v>
      </c>
      <c r="BM51" s="180" cm="1">
        <f t="array" ref="BM51">_xlfn.XLOOKUP(BM$1,'Copy of PY1 Data(H)'!$A$1:$CZ$1,_xlfn.XLOOKUP($A51,'Copy of PY1 Data(H)'!$A$1:$A$288,'Copy of PY1 Data(H)'!$A$1:$CZ$288))</f>
        <v>0</v>
      </c>
      <c r="BN51" s="180" cm="1">
        <f t="array" ref="BN51">_xlfn.XLOOKUP(BN$1,'Copy of PY1 Data(H)'!$A$1:$CZ$1,_xlfn.XLOOKUP($A51,'Copy of PY1 Data(H)'!$A$1:$A$288,'Copy of PY1 Data(H)'!$A$1:$CZ$288))</f>
        <v>167000</v>
      </c>
      <c r="BO51" s="180" cm="1">
        <f t="array" ref="BO51">_xlfn.XLOOKUP(BO$1,'Copy of PY1 Data(H)'!$A$1:$CZ$1,_xlfn.XLOOKUP($A51,'Copy of PY1 Data(H)'!$A$1:$A$288,'Copy of PY1 Data(H)'!$A$1:$CZ$288))</f>
        <v>0</v>
      </c>
      <c r="BP51" s="180" cm="1">
        <f t="array" ref="BP51">_xlfn.XLOOKUP(BP$1,'Copy of PY1 Data(H)'!$A$1:$CZ$1,_xlfn.XLOOKUP($A51,'Copy of PY1 Data(H)'!$A$1:$A$288,'Copy of PY1 Data(H)'!$A$1:$CZ$288))</f>
        <v>254861</v>
      </c>
      <c r="BQ51" s="180" cm="1">
        <f t="array" ref="BQ51">_xlfn.XLOOKUP(BQ$1,'Copy of PY1 Data(H)'!$A$1:$CZ$1,_xlfn.XLOOKUP($A51,'Copy of PY1 Data(H)'!$A$1:$A$288,'Copy of PY1 Data(H)'!$A$1:$CZ$288))</f>
        <v>2530950</v>
      </c>
      <c r="BR51" s="180" cm="1">
        <f t="array" ref="BR51">_xlfn.XLOOKUP(BR$1,'Copy of PY1 Data(H)'!$A$1:$CZ$1,_xlfn.XLOOKUP($A51,'Copy of PY1 Data(H)'!$A$1:$A$288,'Copy of PY1 Data(H)'!$A$1:$CZ$288))</f>
        <v>0</v>
      </c>
      <c r="BS51" s="180" cm="1">
        <f t="array" ref="BS51">_xlfn.XLOOKUP(BS$1,'Copy of PY1 Data(H)'!$A$1:$CZ$1,_xlfn.XLOOKUP($A51,'Copy of PY1 Data(H)'!$A$1:$A$288,'Copy of PY1 Data(H)'!$A$1:$CZ$288))</f>
        <v>320000</v>
      </c>
      <c r="BT51" s="180" cm="1">
        <f t="array" ref="BT51">_xlfn.XLOOKUP(BT$1,'Copy of PY1 Data(H)'!$A$1:$CZ$1,_xlfn.XLOOKUP($A51,'Copy of PY1 Data(H)'!$A$1:$A$288,'Copy of PY1 Data(H)'!$A$1:$CZ$288))</f>
        <v>36502</v>
      </c>
      <c r="BU51" s="180" cm="1">
        <f t="array" ref="BU51">_xlfn.XLOOKUP(BU$1,'Copy of PY1 Data(H)'!$A$1:$CZ$1,_xlfn.XLOOKUP($A51,'Copy of PY1 Data(H)'!$A$1:$A$288,'Copy of PY1 Data(H)'!$A$1:$CZ$288))</f>
        <v>14429</v>
      </c>
      <c r="BV51" s="180" cm="1">
        <f t="array" ref="BV51">_xlfn.XLOOKUP(BV$1,'Copy of PY1 Data(H)'!$A$1:$CZ$1,_xlfn.XLOOKUP($A51,'Copy of PY1 Data(H)'!$A$1:$A$288,'Copy of PY1 Data(H)'!$A$1:$CZ$288))</f>
        <v>0</v>
      </c>
      <c r="BW51" s="180" cm="1">
        <f t="array" ref="BW51">_xlfn.XLOOKUP(BW$1,'Copy of PY1 Data(H)'!$A$1:$CZ$1,_xlfn.XLOOKUP($A51,'Copy of PY1 Data(H)'!$A$1:$A$288,'Copy of PY1 Data(H)'!$A$1:$CZ$288))</f>
        <v>0</v>
      </c>
      <c r="BX51" s="180" cm="1">
        <f t="array" ref="BX51">_xlfn.XLOOKUP(BX$1,'Copy of PY1 Data(H)'!$A$1:$CZ$1,_xlfn.XLOOKUP($A51,'Copy of PY1 Data(H)'!$A$1:$A$288,'Copy of PY1 Data(H)'!$A$1:$CZ$288))</f>
        <v>138316</v>
      </c>
      <c r="BY51" s="180" cm="1">
        <f t="array" ref="BY51">_xlfn.XLOOKUP(BY$1,'Copy of PY1 Data(H)'!$A$1:$CZ$1,_xlfn.XLOOKUP($A51,'Copy of PY1 Data(H)'!$A$1:$A$288,'Copy of PY1 Data(H)'!$A$1:$CZ$288))</f>
        <v>0</v>
      </c>
      <c r="BZ51" s="180" cm="1">
        <f t="array" ref="BZ51">_xlfn.XLOOKUP(BZ$1,'Copy of PY1 Data(H)'!$A$1:$CZ$1,_xlfn.XLOOKUP($A51,'Copy of PY1 Data(H)'!$A$1:$A$288,'Copy of PY1 Data(H)'!$A$1:$CZ$288))</f>
        <v>0</v>
      </c>
      <c r="CA51" s="180" cm="1">
        <f t="array" ref="CA51">_xlfn.XLOOKUP(CA$1,'Copy of PY1 Data(H)'!$A$1:$CZ$1,_xlfn.XLOOKUP($A51,'Copy of PY1 Data(H)'!$A$1:$A$288,'Copy of PY1 Data(H)'!$A$1:$CZ$288))</f>
        <v>0</v>
      </c>
      <c r="CB51" s="180" cm="1">
        <f t="array" ref="CB51">_xlfn.XLOOKUP(CB$1,'Copy of PY1 Data(H)'!$A$1:$CZ$1,_xlfn.XLOOKUP($A51,'Copy of PY1 Data(H)'!$A$1:$A$288,'Copy of PY1 Data(H)'!$A$1:$CZ$288))</f>
        <v>0</v>
      </c>
      <c r="CC51" s="180" cm="1">
        <f t="array" ref="CC51">_xlfn.XLOOKUP(CC$1,'Copy of PY1 Data(H)'!$A$1:$CZ$1,_xlfn.XLOOKUP($A51,'Copy of PY1 Data(H)'!$A$1:$A$288,'Copy of PY1 Data(H)'!$A$1:$CZ$288))</f>
        <v>0</v>
      </c>
      <c r="CD51" s="180" cm="1">
        <f t="array" ref="CD51">_xlfn.XLOOKUP(CD$1,'Copy of PY1 Data(H)'!$A$1:$CZ$1,_xlfn.XLOOKUP($A51,'Copy of PY1 Data(H)'!$A$1:$A$288,'Copy of PY1 Data(H)'!$A$1:$CZ$288))</f>
        <v>0</v>
      </c>
    </row>
    <row r="52" spans="1:82" x14ac:dyDescent="0.3">
      <c r="A52" s="180">
        <v>646</v>
      </c>
      <c r="C52" s="180"/>
      <c r="D52" s="180" cm="1">
        <f t="array" ref="D52">_xlfn.XLOOKUP(D$1,'Copy of PY1 Data(H)'!$A$1:$CZ$1,_xlfn.XLOOKUP($A52,'Copy of PY1 Data(H)'!$A$1:$A$288,'Copy of PY1 Data(H)'!$A$1:$CZ$288))</f>
        <v>0</v>
      </c>
      <c r="E52" s="180" cm="1">
        <f t="array" ref="E52">_xlfn.XLOOKUP(E$1,'Copy of PY1 Data(H)'!$A$1:$CZ$1,_xlfn.XLOOKUP($A52,'Copy of PY1 Data(H)'!$A$1:$A$288,'Copy of PY1 Data(H)'!$A$1:$CZ$288))</f>
        <v>149052</v>
      </c>
      <c r="F52" s="180" cm="1">
        <f t="array" ref="F52">_xlfn.XLOOKUP(F$1,'Copy of PY1 Data(H)'!$A$1:$CZ$1,_xlfn.XLOOKUP($A52,'Copy of PY1 Data(H)'!$A$1:$A$288,'Copy of PY1 Data(H)'!$A$1:$CZ$288))</f>
        <v>0</v>
      </c>
      <c r="G52" s="180" cm="1">
        <f t="array" ref="G52">_xlfn.XLOOKUP(G$1,'Copy of PY1 Data(H)'!$A$1:$CZ$1,_xlfn.XLOOKUP($A52,'Copy of PY1 Data(H)'!$A$1:$A$288,'Copy of PY1 Data(H)'!$A$1:$CZ$288))</f>
        <v>1871450</v>
      </c>
      <c r="H52" s="180" cm="1">
        <f t="array" ref="H52">_xlfn.XLOOKUP(H$1,'Copy of PY1 Data(H)'!$A$1:$CZ$1,_xlfn.XLOOKUP($A52,'Copy of PY1 Data(H)'!$A$1:$A$288,'Copy of PY1 Data(H)'!$A$1:$CZ$288))</f>
        <v>4590509</v>
      </c>
      <c r="I52" s="180" cm="1">
        <f t="array" ref="I52">_xlfn.XLOOKUP(I$1,'Copy of PY1 Data(H)'!$A$1:$CZ$1,_xlfn.XLOOKUP($A52,'Copy of PY1 Data(H)'!$A$1:$A$288,'Copy of PY1 Data(H)'!$A$1:$CZ$288))</f>
        <v>4776828</v>
      </c>
      <c r="J52" s="180" cm="1">
        <f t="array" ref="J52">_xlfn.XLOOKUP(J$1,'Copy of PY1 Data(H)'!$A$1:$CZ$1,_xlfn.XLOOKUP($A52,'Copy of PY1 Data(H)'!$A$1:$A$288,'Copy of PY1 Data(H)'!$A$1:$CZ$288))</f>
        <v>100235</v>
      </c>
      <c r="K52" s="180" cm="1">
        <f t="array" ref="K52">_xlfn.XLOOKUP(K$1,'Copy of PY1 Data(H)'!$A$1:$CZ$1,_xlfn.XLOOKUP($A52,'Copy of PY1 Data(H)'!$A$1:$A$288,'Copy of PY1 Data(H)'!$A$1:$CZ$288))</f>
        <v>1000571</v>
      </c>
      <c r="L52" s="180" cm="1">
        <f t="array" ref="L52">_xlfn.XLOOKUP(L$1,'Copy of PY1 Data(H)'!$A$1:$CZ$1,_xlfn.XLOOKUP($A52,'Copy of PY1 Data(H)'!$A$1:$A$288,'Copy of PY1 Data(H)'!$A$1:$CZ$288))</f>
        <v>912037</v>
      </c>
      <c r="M52" s="180" cm="1">
        <f t="array" ref="M52">_xlfn.XLOOKUP(M$1,'Copy of PY1 Data(H)'!$A$1:$CZ$1,_xlfn.XLOOKUP($A52,'Copy of PY1 Data(H)'!$A$1:$A$288,'Copy of PY1 Data(H)'!$A$1:$CZ$288))</f>
        <v>5888378</v>
      </c>
      <c r="N52" s="180" cm="1">
        <f t="array" ref="N52">_xlfn.XLOOKUP(N$1,'Copy of PY1 Data(H)'!$A$1:$CZ$1,_xlfn.XLOOKUP($A52,'Copy of PY1 Data(H)'!$A$1:$A$288,'Copy of PY1 Data(H)'!$A$1:$CZ$288))</f>
        <v>553434</v>
      </c>
      <c r="O52" s="180" cm="1">
        <f t="array" ref="O52">_xlfn.XLOOKUP(O$1,'Copy of PY1 Data(H)'!$A$1:$CZ$1,_xlfn.XLOOKUP($A52,'Copy of PY1 Data(H)'!$A$1:$A$288,'Copy of PY1 Data(H)'!$A$1:$CZ$288))</f>
        <v>4753688</v>
      </c>
      <c r="P52" s="180" cm="1">
        <f t="array" ref="P52">_xlfn.XLOOKUP(P$1,'Copy of PY1 Data(H)'!$A$1:$CZ$1,_xlfn.XLOOKUP($A52,'Copy of PY1 Data(H)'!$A$1:$A$288,'Copy of PY1 Data(H)'!$A$1:$CZ$288))</f>
        <v>294877</v>
      </c>
      <c r="Q52" s="180" cm="1">
        <f t="array" ref="Q52">_xlfn.XLOOKUP(Q$1,'Copy of PY1 Data(H)'!$A$1:$CZ$1,_xlfn.XLOOKUP($A52,'Copy of PY1 Data(H)'!$A$1:$A$288,'Copy of PY1 Data(H)'!$A$1:$CZ$288))</f>
        <v>11183063</v>
      </c>
      <c r="R52" s="180" cm="1">
        <f t="array" ref="R52">_xlfn.XLOOKUP(R$1,'Copy of PY1 Data(H)'!$A$1:$CZ$1,_xlfn.XLOOKUP($A52,'Copy of PY1 Data(H)'!$A$1:$A$288,'Copy of PY1 Data(H)'!$A$1:$CZ$288))</f>
        <v>465950</v>
      </c>
      <c r="S52" s="180" cm="1">
        <f t="array" ref="S52">_xlfn.XLOOKUP(S$1,'Copy of PY1 Data(H)'!$A$1:$CZ$1,_xlfn.XLOOKUP($A52,'Copy of PY1 Data(H)'!$A$1:$A$288,'Copy of PY1 Data(H)'!$A$1:$CZ$288))</f>
        <v>174176</v>
      </c>
      <c r="T52" s="180" cm="1">
        <f t="array" ref="T52">_xlfn.XLOOKUP(T$1,'Copy of PY1 Data(H)'!$A$1:$CZ$1,_xlfn.XLOOKUP($A52,'Copy of PY1 Data(H)'!$A$1:$A$288,'Copy of PY1 Data(H)'!$A$1:$CZ$288))</f>
        <v>56128087</v>
      </c>
      <c r="U52" s="180" cm="1">
        <f t="array" ref="U52">_xlfn.XLOOKUP(U$1,'Copy of PY1 Data(H)'!$A$1:$CZ$1,_xlfn.XLOOKUP($A52,'Copy of PY1 Data(H)'!$A$1:$A$288,'Copy of PY1 Data(H)'!$A$1:$CZ$288))</f>
        <v>4464526</v>
      </c>
      <c r="V52" s="180" cm="1">
        <f t="array" ref="V52">_xlfn.XLOOKUP(V$1,'Copy of PY1 Data(H)'!$A$1:$CZ$1,_xlfn.XLOOKUP($A52,'Copy of PY1 Data(H)'!$A$1:$A$288,'Copy of PY1 Data(H)'!$A$1:$CZ$288))</f>
        <v>18833682</v>
      </c>
      <c r="W52" s="180" cm="1">
        <f t="array" ref="W52">_xlfn.XLOOKUP(W$1,'Copy of PY1 Data(H)'!$A$1:$CZ$1,_xlfn.XLOOKUP($A52,'Copy of PY1 Data(H)'!$A$1:$A$288,'Copy of PY1 Data(H)'!$A$1:$CZ$288))</f>
        <v>13784522</v>
      </c>
      <c r="X52" s="180" cm="1">
        <f t="array" ref="X52">_xlfn.XLOOKUP(X$1,'Copy of PY1 Data(H)'!$A$1:$CZ$1,_xlfn.XLOOKUP($A52,'Copy of PY1 Data(H)'!$A$1:$A$288,'Copy of PY1 Data(H)'!$A$1:$CZ$288))</f>
        <v>0</v>
      </c>
      <c r="Y52" s="180" cm="1">
        <f t="array" ref="Y52">_xlfn.XLOOKUP(Y$1,'Copy of PY1 Data(H)'!$A$1:$CZ$1,_xlfn.XLOOKUP($A52,'Copy of PY1 Data(H)'!$A$1:$A$288,'Copy of PY1 Data(H)'!$A$1:$CZ$288))</f>
        <v>9665039</v>
      </c>
      <c r="Z52" s="180" cm="1">
        <f t="array" ref="Z52">_xlfn.XLOOKUP(Z$1,'Copy of PY1 Data(H)'!$A$1:$CZ$1,_xlfn.XLOOKUP($A52,'Copy of PY1 Data(H)'!$A$1:$A$288,'Copy of PY1 Data(H)'!$A$1:$CZ$288))</f>
        <v>833406</v>
      </c>
      <c r="AA52" s="180" cm="1">
        <f t="array" ref="AA52">_xlfn.XLOOKUP(AA$1,'Copy of PY1 Data(H)'!$A$1:$CZ$1,_xlfn.XLOOKUP($A52,'Copy of PY1 Data(H)'!$A$1:$A$288,'Copy of PY1 Data(H)'!$A$1:$CZ$288))</f>
        <v>10888792</v>
      </c>
      <c r="AB52" s="180" cm="1">
        <f t="array" ref="AB52">_xlfn.XLOOKUP(AB$1,'Copy of PY1 Data(H)'!$A$1:$CZ$1,_xlfn.XLOOKUP($A52,'Copy of PY1 Data(H)'!$A$1:$A$288,'Copy of PY1 Data(H)'!$A$1:$CZ$288))</f>
        <v>671724</v>
      </c>
      <c r="AC52" s="180" cm="1">
        <f t="array" ref="AC52">_xlfn.XLOOKUP(AC$1,'Copy of PY1 Data(H)'!$A$1:$CZ$1,_xlfn.XLOOKUP($A52,'Copy of PY1 Data(H)'!$A$1:$A$288,'Copy of PY1 Data(H)'!$A$1:$CZ$288))</f>
        <v>1701427</v>
      </c>
      <c r="AD52" s="180" cm="1">
        <f t="array" ref="AD52">_xlfn.XLOOKUP(AD$1,'Copy of PY1 Data(H)'!$A$1:$CZ$1,_xlfn.XLOOKUP($A52,'Copy of PY1 Data(H)'!$A$1:$A$288,'Copy of PY1 Data(H)'!$A$1:$CZ$288))</f>
        <v>971738</v>
      </c>
      <c r="AE52" s="180" cm="1">
        <f t="array" ref="AE52">_xlfn.XLOOKUP(AE$1,'Copy of PY1 Data(H)'!$A$1:$CZ$1,_xlfn.XLOOKUP($A52,'Copy of PY1 Data(H)'!$A$1:$A$288,'Copy of PY1 Data(H)'!$A$1:$CZ$288))</f>
        <v>2920310</v>
      </c>
      <c r="AF52" s="180" cm="1">
        <f t="array" ref="AF52">_xlfn.XLOOKUP(AF$1,'Copy of PY1 Data(H)'!$A$1:$CZ$1,_xlfn.XLOOKUP($A52,'Copy of PY1 Data(H)'!$A$1:$A$288,'Copy of PY1 Data(H)'!$A$1:$CZ$288))</f>
        <v>8185984</v>
      </c>
      <c r="AG52" s="180" cm="1">
        <f t="array" ref="AG52">_xlfn.XLOOKUP(AG$1,'Copy of PY1 Data(H)'!$A$1:$CZ$1,_xlfn.XLOOKUP($A52,'Copy of PY1 Data(H)'!$A$1:$A$288,'Copy of PY1 Data(H)'!$A$1:$CZ$288))</f>
        <v>4712583</v>
      </c>
      <c r="AH52" s="180" cm="1">
        <f t="array" ref="AH52">_xlfn.XLOOKUP(AH$1,'Copy of PY1 Data(H)'!$A$1:$CZ$1,_xlfn.XLOOKUP($A52,'Copy of PY1 Data(H)'!$A$1:$A$288,'Copy of PY1 Data(H)'!$A$1:$CZ$288))</f>
        <v>1025098</v>
      </c>
      <c r="AI52" s="180" cm="1">
        <f t="array" ref="AI52">_xlfn.XLOOKUP(AI$1,'Copy of PY1 Data(H)'!$A$1:$CZ$1,_xlfn.XLOOKUP($A52,'Copy of PY1 Data(H)'!$A$1:$A$288,'Copy of PY1 Data(H)'!$A$1:$CZ$288))</f>
        <v>9823280</v>
      </c>
      <c r="AJ52" s="180" cm="1">
        <f t="array" ref="AJ52">_xlfn.XLOOKUP(AJ$1,'Copy of PY1 Data(H)'!$A$1:$CZ$1,_xlfn.XLOOKUP($A52,'Copy of PY1 Data(H)'!$A$1:$A$288,'Copy of PY1 Data(H)'!$A$1:$CZ$288))</f>
        <v>3522703</v>
      </c>
      <c r="AK52" s="180" cm="1">
        <f t="array" ref="AK52">_xlfn.XLOOKUP(AK$1,'Copy of PY1 Data(H)'!$A$1:$CZ$1,_xlfn.XLOOKUP($A52,'Copy of PY1 Data(H)'!$A$1:$A$288,'Copy of PY1 Data(H)'!$A$1:$CZ$288))</f>
        <v>0</v>
      </c>
      <c r="AL52" s="180" cm="1">
        <f t="array" ref="AL52">_xlfn.XLOOKUP(AL$1,'Copy of PY1 Data(H)'!$A$1:$CZ$1,_xlfn.XLOOKUP($A52,'Copy of PY1 Data(H)'!$A$1:$A$288,'Copy of PY1 Data(H)'!$A$1:$CZ$288))</f>
        <v>0</v>
      </c>
      <c r="AM52" s="180" cm="1">
        <f t="array" ref="AM52">_xlfn.XLOOKUP(AM$1,'Copy of PY1 Data(H)'!$A$1:$CZ$1,_xlfn.XLOOKUP($A52,'Copy of PY1 Data(H)'!$A$1:$A$288,'Copy of PY1 Data(H)'!$A$1:$CZ$288))</f>
        <v>8247946</v>
      </c>
      <c r="AN52" s="180" cm="1">
        <f t="array" ref="AN52">_xlfn.XLOOKUP(AN$1,'Copy of PY1 Data(H)'!$A$1:$CZ$1,_xlfn.XLOOKUP($A52,'Copy of PY1 Data(H)'!$A$1:$A$288,'Copy of PY1 Data(H)'!$A$1:$CZ$288))</f>
        <v>463673</v>
      </c>
      <c r="AO52" s="180" cm="1">
        <f t="array" ref="AO52">_xlfn.XLOOKUP(AO$1,'Copy of PY1 Data(H)'!$A$1:$CZ$1,_xlfn.XLOOKUP($A52,'Copy of PY1 Data(H)'!$A$1:$A$288,'Copy of PY1 Data(H)'!$A$1:$CZ$288))</f>
        <v>516344</v>
      </c>
      <c r="AP52" s="180" cm="1">
        <f t="array" ref="AP52">_xlfn.XLOOKUP(AP$1,'Copy of PY1 Data(H)'!$A$1:$CZ$1,_xlfn.XLOOKUP($A52,'Copy of PY1 Data(H)'!$A$1:$A$288,'Copy of PY1 Data(H)'!$A$1:$CZ$288))</f>
        <v>56230</v>
      </c>
      <c r="AQ52" s="180" cm="1">
        <f t="array" ref="AQ52">_xlfn.XLOOKUP(AQ$1,'Copy of PY1 Data(H)'!$A$1:$CZ$1,_xlfn.XLOOKUP($A52,'Copy of PY1 Data(H)'!$A$1:$A$288,'Copy of PY1 Data(H)'!$A$1:$CZ$288))</f>
        <v>3663528</v>
      </c>
      <c r="AR52" s="180" cm="1">
        <f t="array" ref="AR52">_xlfn.XLOOKUP(AR$1,'Copy of PY1 Data(H)'!$A$1:$CZ$1,_xlfn.XLOOKUP($A52,'Copy of PY1 Data(H)'!$A$1:$A$288,'Copy of PY1 Data(H)'!$A$1:$CZ$288))</f>
        <v>6034467</v>
      </c>
      <c r="AS52" s="180" cm="1">
        <f t="array" ref="AS52">_xlfn.XLOOKUP(AS$1,'Copy of PY1 Data(H)'!$A$1:$CZ$1,_xlfn.XLOOKUP($A52,'Copy of PY1 Data(H)'!$A$1:$A$288,'Copy of PY1 Data(H)'!$A$1:$CZ$288))</f>
        <v>680258</v>
      </c>
      <c r="AT52" s="180" cm="1">
        <f t="array" ref="AT52">_xlfn.XLOOKUP(AT$1,'Copy of PY1 Data(H)'!$A$1:$CZ$1,_xlfn.XLOOKUP($A52,'Copy of PY1 Data(H)'!$A$1:$A$288,'Copy of PY1 Data(H)'!$A$1:$CZ$288))</f>
        <v>1148115</v>
      </c>
      <c r="AU52" s="180" cm="1">
        <f t="array" ref="AU52">_xlfn.XLOOKUP(AU$1,'Copy of PY1 Data(H)'!$A$1:$CZ$1,_xlfn.XLOOKUP($A52,'Copy of PY1 Data(H)'!$A$1:$A$288,'Copy of PY1 Data(H)'!$A$1:$CZ$288))</f>
        <v>0</v>
      </c>
      <c r="AV52" s="180" cm="1">
        <f t="array" ref="AV52">_xlfn.XLOOKUP(AV$1,'Copy of PY1 Data(H)'!$A$1:$CZ$1,_xlfn.XLOOKUP($A52,'Copy of PY1 Data(H)'!$A$1:$A$288,'Copy of PY1 Data(H)'!$A$1:$CZ$288))</f>
        <v>15954442</v>
      </c>
      <c r="AW52" s="180" cm="1">
        <f t="array" ref="AW52">_xlfn.XLOOKUP(AW$1,'Copy of PY1 Data(H)'!$A$1:$CZ$1,_xlfn.XLOOKUP($A52,'Copy of PY1 Data(H)'!$A$1:$A$288,'Copy of PY1 Data(H)'!$A$1:$CZ$288))</f>
        <v>1386565</v>
      </c>
      <c r="AX52" s="180" cm="1">
        <f t="array" ref="AX52">_xlfn.XLOOKUP(AX$1,'Copy of PY1 Data(H)'!$A$1:$CZ$1,_xlfn.XLOOKUP($A52,'Copy of PY1 Data(H)'!$A$1:$A$288,'Copy of PY1 Data(H)'!$A$1:$CZ$288))</f>
        <v>788487</v>
      </c>
      <c r="AY52" s="180" cm="1">
        <f t="array" ref="AY52">_xlfn.XLOOKUP(AY$1,'Copy of PY1 Data(H)'!$A$1:$CZ$1,_xlfn.XLOOKUP($A52,'Copy of PY1 Data(H)'!$A$1:$A$288,'Copy of PY1 Data(H)'!$A$1:$CZ$288))</f>
        <v>5265341</v>
      </c>
      <c r="AZ52" s="180" cm="1">
        <f t="array" ref="AZ52">_xlfn.XLOOKUP(AZ$1,'Copy of PY1 Data(H)'!$A$1:$CZ$1,_xlfn.XLOOKUP($A52,'Copy of PY1 Data(H)'!$A$1:$A$288,'Copy of PY1 Data(H)'!$A$1:$CZ$288))</f>
        <v>2114789</v>
      </c>
      <c r="BA52" s="180" cm="1">
        <f t="array" ref="BA52">_xlfn.XLOOKUP(BA$1,'Copy of PY1 Data(H)'!$A$1:$CZ$1,_xlfn.XLOOKUP($A52,'Copy of PY1 Data(H)'!$A$1:$A$288,'Copy of PY1 Data(H)'!$A$1:$CZ$288))</f>
        <v>774823</v>
      </c>
      <c r="BB52" s="180" cm="1">
        <f t="array" ref="BB52">_xlfn.XLOOKUP(BB$1,'Copy of PY1 Data(H)'!$A$1:$CZ$1,_xlfn.XLOOKUP($A52,'Copy of PY1 Data(H)'!$A$1:$A$288,'Copy of PY1 Data(H)'!$A$1:$CZ$288))</f>
        <v>120922</v>
      </c>
      <c r="BC52" s="180" cm="1">
        <f t="array" ref="BC52">_xlfn.XLOOKUP(BC$1,'Copy of PY1 Data(H)'!$A$1:$CZ$1,_xlfn.XLOOKUP($A52,'Copy of PY1 Data(H)'!$A$1:$A$288,'Copy of PY1 Data(H)'!$A$1:$CZ$288))</f>
        <v>431486</v>
      </c>
      <c r="BD52" s="180" cm="1">
        <f t="array" ref="BD52">_xlfn.XLOOKUP(BD$1,'Copy of PY1 Data(H)'!$A$1:$CZ$1,_xlfn.XLOOKUP($A52,'Copy of PY1 Data(H)'!$A$1:$A$288,'Copy of PY1 Data(H)'!$A$1:$CZ$288))</f>
        <v>6292226</v>
      </c>
      <c r="BE52" s="180" cm="1">
        <f t="array" ref="BE52">_xlfn.XLOOKUP(BE$1,'Copy of PY1 Data(H)'!$A$1:$CZ$1,_xlfn.XLOOKUP($A52,'Copy of PY1 Data(H)'!$A$1:$A$288,'Copy of PY1 Data(H)'!$A$1:$CZ$288))</f>
        <v>623224</v>
      </c>
      <c r="BF52" s="180" cm="1">
        <f t="array" ref="BF52">_xlfn.XLOOKUP(BF$1,'Copy of PY1 Data(H)'!$A$1:$CZ$1,_xlfn.XLOOKUP($A52,'Copy of PY1 Data(H)'!$A$1:$A$288,'Copy of PY1 Data(H)'!$A$1:$CZ$288))</f>
        <v>766421</v>
      </c>
      <c r="BG52" s="180" cm="1">
        <f t="array" ref="BG52">_xlfn.XLOOKUP(BG$1,'Copy of PY1 Data(H)'!$A$1:$CZ$1,_xlfn.XLOOKUP($A52,'Copy of PY1 Data(H)'!$A$1:$A$288,'Copy of PY1 Data(H)'!$A$1:$CZ$288))</f>
        <v>0</v>
      </c>
      <c r="BH52" s="180" cm="1">
        <f t="array" ref="BH52">_xlfn.XLOOKUP(BH$1,'Copy of PY1 Data(H)'!$A$1:$CZ$1,_xlfn.XLOOKUP($A52,'Copy of PY1 Data(H)'!$A$1:$A$288,'Copy of PY1 Data(H)'!$A$1:$CZ$288))</f>
        <v>327869</v>
      </c>
      <c r="BI52" s="180" cm="1">
        <f t="array" ref="BI52">_xlfn.XLOOKUP(BI$1,'Copy of PY1 Data(H)'!$A$1:$CZ$1,_xlfn.XLOOKUP($A52,'Copy of PY1 Data(H)'!$A$1:$A$288,'Copy of PY1 Data(H)'!$A$1:$CZ$288))</f>
        <v>290014</v>
      </c>
      <c r="BJ52" s="180" cm="1">
        <f t="array" ref="BJ52">_xlfn.XLOOKUP(BJ$1,'Copy of PY1 Data(H)'!$A$1:$CZ$1,_xlfn.XLOOKUP($A52,'Copy of PY1 Data(H)'!$A$1:$A$288,'Copy of PY1 Data(H)'!$A$1:$CZ$288))</f>
        <v>176064</v>
      </c>
      <c r="BK52" s="180" cm="1">
        <f t="array" ref="BK52">_xlfn.XLOOKUP(BK$1,'Copy of PY1 Data(H)'!$A$1:$CZ$1,_xlfn.XLOOKUP($A52,'Copy of PY1 Data(H)'!$A$1:$A$288,'Copy of PY1 Data(H)'!$A$1:$CZ$288))</f>
        <v>1964212</v>
      </c>
      <c r="BL52" s="180" cm="1">
        <f t="array" ref="BL52">_xlfn.XLOOKUP(BL$1,'Copy of PY1 Data(H)'!$A$1:$CZ$1,_xlfn.XLOOKUP($A52,'Copy of PY1 Data(H)'!$A$1:$A$288,'Copy of PY1 Data(H)'!$A$1:$CZ$288))</f>
        <v>0</v>
      </c>
      <c r="BM52" s="180" cm="1">
        <f t="array" ref="BM52">_xlfn.XLOOKUP(BM$1,'Copy of PY1 Data(H)'!$A$1:$CZ$1,_xlfn.XLOOKUP($A52,'Copy of PY1 Data(H)'!$A$1:$A$288,'Copy of PY1 Data(H)'!$A$1:$CZ$288))</f>
        <v>32524</v>
      </c>
      <c r="BN52" s="180" cm="1">
        <f t="array" ref="BN52">_xlfn.XLOOKUP(BN$1,'Copy of PY1 Data(H)'!$A$1:$CZ$1,_xlfn.XLOOKUP($A52,'Copy of PY1 Data(H)'!$A$1:$A$288,'Copy of PY1 Data(H)'!$A$1:$CZ$288))</f>
        <v>1209294</v>
      </c>
      <c r="BO52" s="180" cm="1">
        <f t="array" ref="BO52">_xlfn.XLOOKUP(BO$1,'Copy of PY1 Data(H)'!$A$1:$CZ$1,_xlfn.XLOOKUP($A52,'Copy of PY1 Data(H)'!$A$1:$A$288,'Copy of PY1 Data(H)'!$A$1:$CZ$288))</f>
        <v>1114431</v>
      </c>
      <c r="BP52" s="180" cm="1">
        <f t="array" ref="BP52">_xlfn.XLOOKUP(BP$1,'Copy of PY1 Data(H)'!$A$1:$CZ$1,_xlfn.XLOOKUP($A52,'Copy of PY1 Data(H)'!$A$1:$A$288,'Copy of PY1 Data(H)'!$A$1:$CZ$288))</f>
        <v>1881472</v>
      </c>
      <c r="BQ52" s="180" cm="1">
        <f t="array" ref="BQ52">_xlfn.XLOOKUP(BQ$1,'Copy of PY1 Data(H)'!$A$1:$CZ$1,_xlfn.XLOOKUP($A52,'Copy of PY1 Data(H)'!$A$1:$A$288,'Copy of PY1 Data(H)'!$A$1:$CZ$288))</f>
        <v>2891475</v>
      </c>
      <c r="BR52" s="180" cm="1">
        <f t="array" ref="BR52">_xlfn.XLOOKUP(BR$1,'Copy of PY1 Data(H)'!$A$1:$CZ$1,_xlfn.XLOOKUP($A52,'Copy of PY1 Data(H)'!$A$1:$A$288,'Copy of PY1 Data(H)'!$A$1:$CZ$288))</f>
        <v>316359</v>
      </c>
      <c r="BS52" s="180" cm="1">
        <f t="array" ref="BS52">_xlfn.XLOOKUP(BS$1,'Copy of PY1 Data(H)'!$A$1:$CZ$1,_xlfn.XLOOKUP($A52,'Copy of PY1 Data(H)'!$A$1:$A$288,'Copy of PY1 Data(H)'!$A$1:$CZ$288))</f>
        <v>15690912</v>
      </c>
      <c r="BT52" s="180" cm="1">
        <f t="array" ref="BT52">_xlfn.XLOOKUP(BT$1,'Copy of PY1 Data(H)'!$A$1:$CZ$1,_xlfn.XLOOKUP($A52,'Copy of PY1 Data(H)'!$A$1:$A$288,'Copy of PY1 Data(H)'!$A$1:$CZ$288))</f>
        <v>491392</v>
      </c>
      <c r="BU52" s="180" cm="1">
        <f t="array" ref="BU52">_xlfn.XLOOKUP(BU$1,'Copy of PY1 Data(H)'!$A$1:$CZ$1,_xlfn.XLOOKUP($A52,'Copy of PY1 Data(H)'!$A$1:$A$288,'Copy of PY1 Data(H)'!$A$1:$CZ$288))</f>
        <v>3818287</v>
      </c>
      <c r="BV52" s="180" cm="1">
        <f t="array" ref="BV52">_xlfn.XLOOKUP(BV$1,'Copy of PY1 Data(H)'!$A$1:$CZ$1,_xlfn.XLOOKUP($A52,'Copy of PY1 Data(H)'!$A$1:$A$288,'Copy of PY1 Data(H)'!$A$1:$CZ$288))</f>
        <v>836082</v>
      </c>
      <c r="BW52" s="180" cm="1">
        <f t="array" ref="BW52">_xlfn.XLOOKUP(BW$1,'Copy of PY1 Data(H)'!$A$1:$CZ$1,_xlfn.XLOOKUP($A52,'Copy of PY1 Data(H)'!$A$1:$A$288,'Copy of PY1 Data(H)'!$A$1:$CZ$288))</f>
        <v>0</v>
      </c>
      <c r="BX52" s="180" cm="1">
        <f t="array" ref="BX52">_xlfn.XLOOKUP(BX$1,'Copy of PY1 Data(H)'!$A$1:$CZ$1,_xlfn.XLOOKUP($A52,'Copy of PY1 Data(H)'!$A$1:$A$288,'Copy of PY1 Data(H)'!$A$1:$CZ$288))</f>
        <v>1611120</v>
      </c>
      <c r="BY52" s="180" cm="1">
        <f t="array" ref="BY52">_xlfn.XLOOKUP(BY$1,'Copy of PY1 Data(H)'!$A$1:$CZ$1,_xlfn.XLOOKUP($A52,'Copy of PY1 Data(H)'!$A$1:$A$288,'Copy of PY1 Data(H)'!$A$1:$CZ$288))</f>
        <v>202195</v>
      </c>
      <c r="BZ52" s="180" cm="1">
        <f t="array" ref="BZ52">_xlfn.XLOOKUP(BZ$1,'Copy of PY1 Data(H)'!$A$1:$CZ$1,_xlfn.XLOOKUP($A52,'Copy of PY1 Data(H)'!$A$1:$A$288,'Copy of PY1 Data(H)'!$A$1:$CZ$288))</f>
        <v>118951</v>
      </c>
      <c r="CA52" s="180" cm="1">
        <f t="array" ref="CA52">_xlfn.XLOOKUP(CA$1,'Copy of PY1 Data(H)'!$A$1:$CZ$1,_xlfn.XLOOKUP($A52,'Copy of PY1 Data(H)'!$A$1:$A$288,'Copy of PY1 Data(H)'!$A$1:$CZ$288))</f>
        <v>164509</v>
      </c>
      <c r="CB52" s="180" cm="1">
        <f t="array" ref="CB52">_xlfn.XLOOKUP(CB$1,'Copy of PY1 Data(H)'!$A$1:$CZ$1,_xlfn.XLOOKUP($A52,'Copy of PY1 Data(H)'!$A$1:$A$288,'Copy of PY1 Data(H)'!$A$1:$CZ$288))</f>
        <v>471404</v>
      </c>
      <c r="CC52" s="180" cm="1">
        <f t="array" ref="CC52">_xlfn.XLOOKUP(CC$1,'Copy of PY1 Data(H)'!$A$1:$CZ$1,_xlfn.XLOOKUP($A52,'Copy of PY1 Data(H)'!$A$1:$A$288,'Copy of PY1 Data(H)'!$A$1:$CZ$288))</f>
        <v>0</v>
      </c>
      <c r="CD52" s="180" cm="1">
        <f t="array" ref="CD52">_xlfn.XLOOKUP(CD$1,'Copy of PY1 Data(H)'!$A$1:$CZ$1,_xlfn.XLOOKUP($A52,'Copy of PY1 Data(H)'!$A$1:$A$288,'Copy of PY1 Data(H)'!$A$1:$CZ$288))</f>
        <v>367651</v>
      </c>
    </row>
    <row r="53" spans="1:82" x14ac:dyDescent="0.3">
      <c r="A53" s="180">
        <v>9</v>
      </c>
      <c r="C53" s="180"/>
      <c r="D53" s="180" cm="1">
        <f t="array" ref="D53">_xlfn.XLOOKUP(D$1,'Copy of PY1 Data(H)'!$A$1:$CZ$1,_xlfn.XLOOKUP($A53,'Copy of PY1 Data(H)'!$A$1:$A$288,'Copy of PY1 Data(H)'!$A$1:$CZ$288))</f>
        <v>0</v>
      </c>
      <c r="E53" s="180" cm="1">
        <f t="array" ref="E53">_xlfn.XLOOKUP(E$1,'Copy of PY1 Data(H)'!$A$1:$CZ$1,_xlfn.XLOOKUP($A53,'Copy of PY1 Data(H)'!$A$1:$A$288,'Copy of PY1 Data(H)'!$A$1:$CZ$288))</f>
        <v>190991</v>
      </c>
      <c r="F53" s="180" cm="1">
        <f t="array" ref="F53">_xlfn.XLOOKUP(F$1,'Copy of PY1 Data(H)'!$A$1:$CZ$1,_xlfn.XLOOKUP($A53,'Copy of PY1 Data(H)'!$A$1:$A$288,'Copy of PY1 Data(H)'!$A$1:$CZ$288))</f>
        <v>0</v>
      </c>
      <c r="G53" s="180" cm="1">
        <f t="array" ref="G53">_xlfn.XLOOKUP(G$1,'Copy of PY1 Data(H)'!$A$1:$CZ$1,_xlfn.XLOOKUP($A53,'Copy of PY1 Data(H)'!$A$1:$A$288,'Copy of PY1 Data(H)'!$A$1:$CZ$288))</f>
        <v>5110197</v>
      </c>
      <c r="H53" s="180" cm="1">
        <f t="array" ref="H53">_xlfn.XLOOKUP(H$1,'Copy of PY1 Data(H)'!$A$1:$CZ$1,_xlfn.XLOOKUP($A53,'Copy of PY1 Data(H)'!$A$1:$A$288,'Copy of PY1 Data(H)'!$A$1:$CZ$288))</f>
        <v>6211047</v>
      </c>
      <c r="I53" s="180" cm="1">
        <f t="array" ref="I53">_xlfn.XLOOKUP(I$1,'Copy of PY1 Data(H)'!$A$1:$CZ$1,_xlfn.XLOOKUP($A53,'Copy of PY1 Data(H)'!$A$1:$A$288,'Copy of PY1 Data(H)'!$A$1:$CZ$288))</f>
        <v>5199355</v>
      </c>
      <c r="J53" s="180" cm="1">
        <f t="array" ref="J53">_xlfn.XLOOKUP(J$1,'Copy of PY1 Data(H)'!$A$1:$CZ$1,_xlfn.XLOOKUP($A53,'Copy of PY1 Data(H)'!$A$1:$A$288,'Copy of PY1 Data(H)'!$A$1:$CZ$288))</f>
        <v>127525</v>
      </c>
      <c r="K53" s="180" cm="1">
        <f t="array" ref="K53">_xlfn.XLOOKUP(K$1,'Copy of PY1 Data(H)'!$A$1:$CZ$1,_xlfn.XLOOKUP($A53,'Copy of PY1 Data(H)'!$A$1:$A$288,'Copy of PY1 Data(H)'!$A$1:$CZ$288))</f>
        <v>1062640</v>
      </c>
      <c r="L53" s="180" cm="1">
        <f t="array" ref="L53">_xlfn.XLOOKUP(L$1,'Copy of PY1 Data(H)'!$A$1:$CZ$1,_xlfn.XLOOKUP($A53,'Copy of PY1 Data(H)'!$A$1:$A$288,'Copy of PY1 Data(H)'!$A$1:$CZ$288))</f>
        <v>1101791</v>
      </c>
      <c r="M53" s="180" cm="1">
        <f t="array" ref="M53">_xlfn.XLOOKUP(M$1,'Copy of PY1 Data(H)'!$A$1:$CZ$1,_xlfn.XLOOKUP($A53,'Copy of PY1 Data(H)'!$A$1:$A$288,'Copy of PY1 Data(H)'!$A$1:$CZ$288))</f>
        <v>10790076</v>
      </c>
      <c r="N53" s="180" cm="1">
        <f t="array" ref="N53">_xlfn.XLOOKUP(N$1,'Copy of PY1 Data(H)'!$A$1:$CZ$1,_xlfn.XLOOKUP($A53,'Copy of PY1 Data(H)'!$A$1:$A$288,'Copy of PY1 Data(H)'!$A$1:$CZ$288))</f>
        <v>778132</v>
      </c>
      <c r="O53" s="180" cm="1">
        <f t="array" ref="O53">_xlfn.XLOOKUP(O$1,'Copy of PY1 Data(H)'!$A$1:$CZ$1,_xlfn.XLOOKUP($A53,'Copy of PY1 Data(H)'!$A$1:$A$288,'Copy of PY1 Data(H)'!$A$1:$CZ$288))</f>
        <v>7791807</v>
      </c>
      <c r="P53" s="180" cm="1">
        <f t="array" ref="P53">_xlfn.XLOOKUP(P$1,'Copy of PY1 Data(H)'!$A$1:$CZ$1,_xlfn.XLOOKUP($A53,'Copy of PY1 Data(H)'!$A$1:$A$288,'Copy of PY1 Data(H)'!$A$1:$CZ$288))</f>
        <v>319265</v>
      </c>
      <c r="Q53" s="180" cm="1">
        <f t="array" ref="Q53">_xlfn.XLOOKUP(Q$1,'Copy of PY1 Data(H)'!$A$1:$CZ$1,_xlfn.XLOOKUP($A53,'Copy of PY1 Data(H)'!$A$1:$A$288,'Copy of PY1 Data(H)'!$A$1:$CZ$288))</f>
        <v>38644926</v>
      </c>
      <c r="R53" s="180" cm="1">
        <f t="array" ref="R53">_xlfn.XLOOKUP(R$1,'Copy of PY1 Data(H)'!$A$1:$CZ$1,_xlfn.XLOOKUP($A53,'Copy of PY1 Data(H)'!$A$1:$A$288,'Copy of PY1 Data(H)'!$A$1:$CZ$288))</f>
        <v>725236</v>
      </c>
      <c r="S53" s="180" cm="1">
        <f t="array" ref="S53">_xlfn.XLOOKUP(S$1,'Copy of PY1 Data(H)'!$A$1:$CZ$1,_xlfn.XLOOKUP($A53,'Copy of PY1 Data(H)'!$A$1:$A$288,'Copy of PY1 Data(H)'!$A$1:$CZ$288))</f>
        <v>187590</v>
      </c>
      <c r="T53" s="180" cm="1">
        <f t="array" ref="T53">_xlfn.XLOOKUP(T$1,'Copy of PY1 Data(H)'!$A$1:$CZ$1,_xlfn.XLOOKUP($A53,'Copy of PY1 Data(H)'!$A$1:$A$288,'Copy of PY1 Data(H)'!$A$1:$CZ$288))</f>
        <v>77838970</v>
      </c>
      <c r="U53" s="180" cm="1">
        <f t="array" ref="U53">_xlfn.XLOOKUP(U$1,'Copy of PY1 Data(H)'!$A$1:$CZ$1,_xlfn.XLOOKUP($A53,'Copy of PY1 Data(H)'!$A$1:$A$288,'Copy of PY1 Data(H)'!$A$1:$CZ$288))</f>
        <v>10656489</v>
      </c>
      <c r="V53" s="180" cm="1">
        <f t="array" ref="V53">_xlfn.XLOOKUP(V$1,'Copy of PY1 Data(H)'!$A$1:$CZ$1,_xlfn.XLOOKUP($A53,'Copy of PY1 Data(H)'!$A$1:$A$288,'Copy of PY1 Data(H)'!$A$1:$CZ$288))</f>
        <v>26070798</v>
      </c>
      <c r="W53" s="180" cm="1">
        <f t="array" ref="W53">_xlfn.XLOOKUP(W$1,'Copy of PY1 Data(H)'!$A$1:$CZ$1,_xlfn.XLOOKUP($A53,'Copy of PY1 Data(H)'!$A$1:$A$288,'Copy of PY1 Data(H)'!$A$1:$CZ$288))</f>
        <v>32554766</v>
      </c>
      <c r="X53" s="180" cm="1">
        <f t="array" ref="X53">_xlfn.XLOOKUP(X$1,'Copy of PY1 Data(H)'!$A$1:$CZ$1,_xlfn.XLOOKUP($A53,'Copy of PY1 Data(H)'!$A$1:$A$288,'Copy of PY1 Data(H)'!$A$1:$CZ$288))</f>
        <v>0</v>
      </c>
      <c r="Y53" s="180" cm="1">
        <f t="array" ref="Y53">_xlfn.XLOOKUP(Y$1,'Copy of PY1 Data(H)'!$A$1:$CZ$1,_xlfn.XLOOKUP($A53,'Copy of PY1 Data(H)'!$A$1:$A$288,'Copy of PY1 Data(H)'!$A$1:$CZ$288))</f>
        <v>14938438</v>
      </c>
      <c r="Z53" s="180" cm="1">
        <f t="array" ref="Z53">_xlfn.XLOOKUP(Z$1,'Copy of PY1 Data(H)'!$A$1:$CZ$1,_xlfn.XLOOKUP($A53,'Copy of PY1 Data(H)'!$A$1:$A$288,'Copy of PY1 Data(H)'!$A$1:$CZ$288))</f>
        <v>1682872</v>
      </c>
      <c r="AA53" s="180" cm="1">
        <f t="array" ref="AA53">_xlfn.XLOOKUP(AA$1,'Copy of PY1 Data(H)'!$A$1:$CZ$1,_xlfn.XLOOKUP($A53,'Copy of PY1 Data(H)'!$A$1:$A$288,'Copy of PY1 Data(H)'!$A$1:$CZ$288))</f>
        <v>17396516</v>
      </c>
      <c r="AB53" s="180" cm="1">
        <f t="array" ref="AB53">_xlfn.XLOOKUP(AB$1,'Copy of PY1 Data(H)'!$A$1:$CZ$1,_xlfn.XLOOKUP($A53,'Copy of PY1 Data(H)'!$A$1:$A$288,'Copy of PY1 Data(H)'!$A$1:$CZ$288))</f>
        <v>1691970</v>
      </c>
      <c r="AC53" s="180" cm="1">
        <f t="array" ref="AC53">_xlfn.XLOOKUP(AC$1,'Copy of PY1 Data(H)'!$A$1:$CZ$1,_xlfn.XLOOKUP($A53,'Copy of PY1 Data(H)'!$A$1:$A$288,'Copy of PY1 Data(H)'!$A$1:$CZ$288))</f>
        <v>2464750</v>
      </c>
      <c r="AD53" s="180" cm="1">
        <f t="array" ref="AD53">_xlfn.XLOOKUP(AD$1,'Copy of PY1 Data(H)'!$A$1:$CZ$1,_xlfn.XLOOKUP($A53,'Copy of PY1 Data(H)'!$A$1:$A$288,'Copy of PY1 Data(H)'!$A$1:$CZ$288))</f>
        <v>1758714</v>
      </c>
      <c r="AE53" s="180" cm="1">
        <f t="array" ref="AE53">_xlfn.XLOOKUP(AE$1,'Copy of PY1 Data(H)'!$A$1:$CZ$1,_xlfn.XLOOKUP($A53,'Copy of PY1 Data(H)'!$A$1:$A$288,'Copy of PY1 Data(H)'!$A$1:$CZ$288))</f>
        <v>3840985</v>
      </c>
      <c r="AF53" s="180" cm="1">
        <f t="array" ref="AF53">_xlfn.XLOOKUP(AF$1,'Copy of PY1 Data(H)'!$A$1:$CZ$1,_xlfn.XLOOKUP($A53,'Copy of PY1 Data(H)'!$A$1:$A$288,'Copy of PY1 Data(H)'!$A$1:$CZ$288))</f>
        <v>19815156</v>
      </c>
      <c r="AG53" s="180" cm="1">
        <f t="array" ref="AG53">_xlfn.XLOOKUP(AG$1,'Copy of PY1 Data(H)'!$A$1:$CZ$1,_xlfn.XLOOKUP($A53,'Copy of PY1 Data(H)'!$A$1:$A$288,'Copy of PY1 Data(H)'!$A$1:$CZ$288))</f>
        <v>6010335</v>
      </c>
      <c r="AH53" s="180" cm="1">
        <f t="array" ref="AH53">_xlfn.XLOOKUP(AH$1,'Copy of PY1 Data(H)'!$A$1:$CZ$1,_xlfn.XLOOKUP($A53,'Copy of PY1 Data(H)'!$A$1:$A$288,'Copy of PY1 Data(H)'!$A$1:$CZ$288))</f>
        <v>1407921</v>
      </c>
      <c r="AI53" s="180" cm="1">
        <f t="array" ref="AI53">_xlfn.XLOOKUP(AI$1,'Copy of PY1 Data(H)'!$A$1:$CZ$1,_xlfn.XLOOKUP($A53,'Copy of PY1 Data(H)'!$A$1:$A$288,'Copy of PY1 Data(H)'!$A$1:$CZ$288))</f>
        <v>25687191</v>
      </c>
      <c r="AJ53" s="180" cm="1">
        <f t="array" ref="AJ53">_xlfn.XLOOKUP(AJ$1,'Copy of PY1 Data(H)'!$A$1:$CZ$1,_xlfn.XLOOKUP($A53,'Copy of PY1 Data(H)'!$A$1:$A$288,'Copy of PY1 Data(H)'!$A$1:$CZ$288))</f>
        <v>3767938</v>
      </c>
      <c r="AK53" s="180" cm="1">
        <f t="array" ref="AK53">_xlfn.XLOOKUP(AK$1,'Copy of PY1 Data(H)'!$A$1:$CZ$1,_xlfn.XLOOKUP($A53,'Copy of PY1 Data(H)'!$A$1:$A$288,'Copy of PY1 Data(H)'!$A$1:$CZ$288))</f>
        <v>0</v>
      </c>
      <c r="AL53" s="180" cm="1">
        <f t="array" ref="AL53">_xlfn.XLOOKUP(AL$1,'Copy of PY1 Data(H)'!$A$1:$CZ$1,_xlfn.XLOOKUP($A53,'Copy of PY1 Data(H)'!$A$1:$A$288,'Copy of PY1 Data(H)'!$A$1:$CZ$288))</f>
        <v>0</v>
      </c>
      <c r="AM53" s="180" cm="1">
        <f t="array" ref="AM53">_xlfn.XLOOKUP(AM$1,'Copy of PY1 Data(H)'!$A$1:$CZ$1,_xlfn.XLOOKUP($A53,'Copy of PY1 Data(H)'!$A$1:$A$288,'Copy of PY1 Data(H)'!$A$1:$CZ$288))</f>
        <v>13267650</v>
      </c>
      <c r="AN53" s="180" cm="1">
        <f t="array" ref="AN53">_xlfn.XLOOKUP(AN$1,'Copy of PY1 Data(H)'!$A$1:$CZ$1,_xlfn.XLOOKUP($A53,'Copy of PY1 Data(H)'!$A$1:$A$288,'Copy of PY1 Data(H)'!$A$1:$CZ$288))</f>
        <v>724672</v>
      </c>
      <c r="AO53" s="180" cm="1">
        <f t="array" ref="AO53">_xlfn.XLOOKUP(AO$1,'Copy of PY1 Data(H)'!$A$1:$CZ$1,_xlfn.XLOOKUP($A53,'Copy of PY1 Data(H)'!$A$1:$A$288,'Copy of PY1 Data(H)'!$A$1:$CZ$288))</f>
        <v>734591</v>
      </c>
      <c r="AP53" s="180" cm="1">
        <f t="array" ref="AP53">_xlfn.XLOOKUP(AP$1,'Copy of PY1 Data(H)'!$A$1:$CZ$1,_xlfn.XLOOKUP($A53,'Copy of PY1 Data(H)'!$A$1:$A$288,'Copy of PY1 Data(H)'!$A$1:$CZ$288))</f>
        <v>101725</v>
      </c>
      <c r="AQ53" s="180" cm="1">
        <f t="array" ref="AQ53">_xlfn.XLOOKUP(AQ$1,'Copy of PY1 Data(H)'!$A$1:$CZ$1,_xlfn.XLOOKUP($A53,'Copy of PY1 Data(H)'!$A$1:$A$288,'Copy of PY1 Data(H)'!$A$1:$CZ$288))</f>
        <v>4327524</v>
      </c>
      <c r="AR53" s="180" cm="1">
        <f t="array" ref="AR53">_xlfn.XLOOKUP(AR$1,'Copy of PY1 Data(H)'!$A$1:$CZ$1,_xlfn.XLOOKUP($A53,'Copy of PY1 Data(H)'!$A$1:$A$288,'Copy of PY1 Data(H)'!$A$1:$CZ$288))</f>
        <v>7171616</v>
      </c>
      <c r="AS53" s="180" cm="1">
        <f t="array" ref="AS53">_xlfn.XLOOKUP(AS$1,'Copy of PY1 Data(H)'!$A$1:$CZ$1,_xlfn.XLOOKUP($A53,'Copy of PY1 Data(H)'!$A$1:$A$288,'Copy of PY1 Data(H)'!$A$1:$CZ$288))</f>
        <v>824295</v>
      </c>
      <c r="AT53" s="180" cm="1">
        <f t="array" ref="AT53">_xlfn.XLOOKUP(AT$1,'Copy of PY1 Data(H)'!$A$1:$CZ$1,_xlfn.XLOOKUP($A53,'Copy of PY1 Data(H)'!$A$1:$A$288,'Copy of PY1 Data(H)'!$A$1:$CZ$288))</f>
        <v>2186161</v>
      </c>
      <c r="AU53" s="180" cm="1">
        <f t="array" ref="AU53">_xlfn.XLOOKUP(AU$1,'Copy of PY1 Data(H)'!$A$1:$CZ$1,_xlfn.XLOOKUP($A53,'Copy of PY1 Data(H)'!$A$1:$A$288,'Copy of PY1 Data(H)'!$A$1:$CZ$288))</f>
        <v>0</v>
      </c>
      <c r="AV53" s="180" cm="1">
        <f t="array" ref="AV53">_xlfn.XLOOKUP(AV$1,'Copy of PY1 Data(H)'!$A$1:$CZ$1,_xlfn.XLOOKUP($A53,'Copy of PY1 Data(H)'!$A$1:$A$288,'Copy of PY1 Data(H)'!$A$1:$CZ$288))</f>
        <v>17332321</v>
      </c>
      <c r="AW53" s="180" cm="1">
        <f t="array" ref="AW53">_xlfn.XLOOKUP(AW$1,'Copy of PY1 Data(H)'!$A$1:$CZ$1,_xlfn.XLOOKUP($A53,'Copy of PY1 Data(H)'!$A$1:$A$288,'Copy of PY1 Data(H)'!$A$1:$CZ$288))</f>
        <v>3997395</v>
      </c>
      <c r="AX53" s="180" cm="1">
        <f t="array" ref="AX53">_xlfn.XLOOKUP(AX$1,'Copy of PY1 Data(H)'!$A$1:$CZ$1,_xlfn.XLOOKUP($A53,'Copy of PY1 Data(H)'!$A$1:$A$288,'Copy of PY1 Data(H)'!$A$1:$CZ$288))</f>
        <v>1063949</v>
      </c>
      <c r="AY53" s="180" cm="1">
        <f t="array" ref="AY53">_xlfn.XLOOKUP(AY$1,'Copy of PY1 Data(H)'!$A$1:$CZ$1,_xlfn.XLOOKUP($A53,'Copy of PY1 Data(H)'!$A$1:$A$288,'Copy of PY1 Data(H)'!$A$1:$CZ$288))</f>
        <v>21015138</v>
      </c>
      <c r="AZ53" s="180" cm="1">
        <f t="array" ref="AZ53">_xlfn.XLOOKUP(AZ$1,'Copy of PY1 Data(H)'!$A$1:$CZ$1,_xlfn.XLOOKUP($A53,'Copy of PY1 Data(H)'!$A$1:$A$288,'Copy of PY1 Data(H)'!$A$1:$CZ$288))</f>
        <v>2281353</v>
      </c>
      <c r="BA53" s="180" cm="1">
        <f t="array" ref="BA53">_xlfn.XLOOKUP(BA$1,'Copy of PY1 Data(H)'!$A$1:$CZ$1,_xlfn.XLOOKUP($A53,'Copy of PY1 Data(H)'!$A$1:$A$288,'Copy of PY1 Data(H)'!$A$1:$CZ$288))</f>
        <v>1338747</v>
      </c>
      <c r="BB53" s="180" cm="1">
        <f t="array" ref="BB53">_xlfn.XLOOKUP(BB$1,'Copy of PY1 Data(H)'!$A$1:$CZ$1,_xlfn.XLOOKUP($A53,'Copy of PY1 Data(H)'!$A$1:$A$288,'Copy of PY1 Data(H)'!$A$1:$CZ$288))</f>
        <v>120922</v>
      </c>
      <c r="BC53" s="180" cm="1">
        <f t="array" ref="BC53">_xlfn.XLOOKUP(BC$1,'Copy of PY1 Data(H)'!$A$1:$CZ$1,_xlfn.XLOOKUP($A53,'Copy of PY1 Data(H)'!$A$1:$A$288,'Copy of PY1 Data(H)'!$A$1:$CZ$288))</f>
        <v>584049</v>
      </c>
      <c r="BD53" s="180" cm="1">
        <f t="array" ref="BD53">_xlfn.XLOOKUP(BD$1,'Copy of PY1 Data(H)'!$A$1:$CZ$1,_xlfn.XLOOKUP($A53,'Copy of PY1 Data(H)'!$A$1:$A$288,'Copy of PY1 Data(H)'!$A$1:$CZ$288))</f>
        <v>7646950</v>
      </c>
      <c r="BE53" s="180" cm="1">
        <f t="array" ref="BE53">_xlfn.XLOOKUP(BE$1,'Copy of PY1 Data(H)'!$A$1:$CZ$1,_xlfn.XLOOKUP($A53,'Copy of PY1 Data(H)'!$A$1:$A$288,'Copy of PY1 Data(H)'!$A$1:$CZ$288))</f>
        <v>665066</v>
      </c>
      <c r="BF53" s="180" cm="1">
        <f t="array" ref="BF53">_xlfn.XLOOKUP(BF$1,'Copy of PY1 Data(H)'!$A$1:$CZ$1,_xlfn.XLOOKUP($A53,'Copy of PY1 Data(H)'!$A$1:$A$288,'Copy of PY1 Data(H)'!$A$1:$CZ$288))</f>
        <v>893008</v>
      </c>
      <c r="BG53" s="180" cm="1">
        <f t="array" ref="BG53">_xlfn.XLOOKUP(BG$1,'Copy of PY1 Data(H)'!$A$1:$CZ$1,_xlfn.XLOOKUP($A53,'Copy of PY1 Data(H)'!$A$1:$A$288,'Copy of PY1 Data(H)'!$A$1:$CZ$288))</f>
        <v>0</v>
      </c>
      <c r="BH53" s="180" cm="1">
        <f t="array" ref="BH53">_xlfn.XLOOKUP(BH$1,'Copy of PY1 Data(H)'!$A$1:$CZ$1,_xlfn.XLOOKUP($A53,'Copy of PY1 Data(H)'!$A$1:$A$288,'Copy of PY1 Data(H)'!$A$1:$CZ$288))</f>
        <v>334875</v>
      </c>
      <c r="BI53" s="180" cm="1">
        <f t="array" ref="BI53">_xlfn.XLOOKUP(BI$1,'Copy of PY1 Data(H)'!$A$1:$CZ$1,_xlfn.XLOOKUP($A53,'Copy of PY1 Data(H)'!$A$1:$A$288,'Copy of PY1 Data(H)'!$A$1:$CZ$288))</f>
        <v>518152</v>
      </c>
      <c r="BJ53" s="180" cm="1">
        <f t="array" ref="BJ53">_xlfn.XLOOKUP(BJ$1,'Copy of PY1 Data(H)'!$A$1:$CZ$1,_xlfn.XLOOKUP($A53,'Copy of PY1 Data(H)'!$A$1:$A$288,'Copy of PY1 Data(H)'!$A$1:$CZ$288))</f>
        <v>274735</v>
      </c>
      <c r="BK53" s="180" cm="1">
        <f t="array" ref="BK53">_xlfn.XLOOKUP(BK$1,'Copy of PY1 Data(H)'!$A$1:$CZ$1,_xlfn.XLOOKUP($A53,'Copy of PY1 Data(H)'!$A$1:$A$288,'Copy of PY1 Data(H)'!$A$1:$CZ$288))</f>
        <v>2465848</v>
      </c>
      <c r="BL53" s="180" cm="1">
        <f t="array" ref="BL53">_xlfn.XLOOKUP(BL$1,'Copy of PY1 Data(H)'!$A$1:$CZ$1,_xlfn.XLOOKUP($A53,'Copy of PY1 Data(H)'!$A$1:$A$288,'Copy of PY1 Data(H)'!$A$1:$CZ$288))</f>
        <v>0</v>
      </c>
      <c r="BM53" s="180" cm="1">
        <f t="array" ref="BM53">_xlfn.XLOOKUP(BM$1,'Copy of PY1 Data(H)'!$A$1:$CZ$1,_xlfn.XLOOKUP($A53,'Copy of PY1 Data(H)'!$A$1:$A$288,'Copy of PY1 Data(H)'!$A$1:$CZ$288))</f>
        <v>697032</v>
      </c>
      <c r="BN53" s="180" cm="1">
        <f t="array" ref="BN53">_xlfn.XLOOKUP(BN$1,'Copy of PY1 Data(H)'!$A$1:$CZ$1,_xlfn.XLOOKUP($A53,'Copy of PY1 Data(H)'!$A$1:$A$288,'Copy of PY1 Data(H)'!$A$1:$CZ$288))</f>
        <v>3112778</v>
      </c>
      <c r="BO53" s="180" cm="1">
        <f t="array" ref="BO53">_xlfn.XLOOKUP(BO$1,'Copy of PY1 Data(H)'!$A$1:$CZ$1,_xlfn.XLOOKUP($A53,'Copy of PY1 Data(H)'!$A$1:$A$288,'Copy of PY1 Data(H)'!$A$1:$CZ$288))</f>
        <v>1380033</v>
      </c>
      <c r="BP53" s="180" cm="1">
        <f t="array" ref="BP53">_xlfn.XLOOKUP(BP$1,'Copy of PY1 Data(H)'!$A$1:$CZ$1,_xlfn.XLOOKUP($A53,'Copy of PY1 Data(H)'!$A$1:$A$288,'Copy of PY1 Data(H)'!$A$1:$CZ$288))</f>
        <v>2623545</v>
      </c>
      <c r="BQ53" s="180" cm="1">
        <f t="array" ref="BQ53">_xlfn.XLOOKUP(BQ$1,'Copy of PY1 Data(H)'!$A$1:$CZ$1,_xlfn.XLOOKUP($A53,'Copy of PY1 Data(H)'!$A$1:$A$288,'Copy of PY1 Data(H)'!$A$1:$CZ$288))</f>
        <v>13288868</v>
      </c>
      <c r="BR53" s="180" cm="1">
        <f t="array" ref="BR53">_xlfn.XLOOKUP(BR$1,'Copy of PY1 Data(H)'!$A$1:$CZ$1,_xlfn.XLOOKUP($A53,'Copy of PY1 Data(H)'!$A$1:$A$288,'Copy of PY1 Data(H)'!$A$1:$CZ$288))</f>
        <v>688059</v>
      </c>
      <c r="BS53" s="180" cm="1">
        <f t="array" ref="BS53">_xlfn.XLOOKUP(BS$1,'Copy of PY1 Data(H)'!$A$1:$CZ$1,_xlfn.XLOOKUP($A53,'Copy of PY1 Data(H)'!$A$1:$A$288,'Copy of PY1 Data(H)'!$A$1:$CZ$288))</f>
        <v>20044688</v>
      </c>
      <c r="BT53" s="180" cm="1">
        <f t="array" ref="BT53">_xlfn.XLOOKUP(BT$1,'Copy of PY1 Data(H)'!$A$1:$CZ$1,_xlfn.XLOOKUP($A53,'Copy of PY1 Data(H)'!$A$1:$A$288,'Copy of PY1 Data(H)'!$A$1:$CZ$288))</f>
        <v>867294</v>
      </c>
      <c r="BU53" s="180" cm="1">
        <f t="array" ref="BU53">_xlfn.XLOOKUP(BU$1,'Copy of PY1 Data(H)'!$A$1:$CZ$1,_xlfn.XLOOKUP($A53,'Copy of PY1 Data(H)'!$A$1:$A$288,'Copy of PY1 Data(H)'!$A$1:$CZ$288))</f>
        <v>5528139</v>
      </c>
      <c r="BV53" s="180" cm="1">
        <f t="array" ref="BV53">_xlfn.XLOOKUP(BV$1,'Copy of PY1 Data(H)'!$A$1:$CZ$1,_xlfn.XLOOKUP($A53,'Copy of PY1 Data(H)'!$A$1:$A$288,'Copy of PY1 Data(H)'!$A$1:$CZ$288))</f>
        <v>908128</v>
      </c>
      <c r="BW53" s="180" cm="1">
        <f t="array" ref="BW53">_xlfn.XLOOKUP(BW$1,'Copy of PY1 Data(H)'!$A$1:$CZ$1,_xlfn.XLOOKUP($A53,'Copy of PY1 Data(H)'!$A$1:$A$288,'Copy of PY1 Data(H)'!$A$1:$CZ$288))</f>
        <v>0</v>
      </c>
      <c r="BX53" s="180" cm="1">
        <f t="array" ref="BX53">_xlfn.XLOOKUP(BX$1,'Copy of PY1 Data(H)'!$A$1:$CZ$1,_xlfn.XLOOKUP($A53,'Copy of PY1 Data(H)'!$A$1:$A$288,'Copy of PY1 Data(H)'!$A$1:$CZ$288))</f>
        <v>2084101</v>
      </c>
      <c r="BY53" s="180" cm="1">
        <f t="array" ref="BY53">_xlfn.XLOOKUP(BY$1,'Copy of PY1 Data(H)'!$A$1:$CZ$1,_xlfn.XLOOKUP($A53,'Copy of PY1 Data(H)'!$A$1:$A$288,'Copy of PY1 Data(H)'!$A$1:$CZ$288))</f>
        <v>340489</v>
      </c>
      <c r="BZ53" s="180" cm="1">
        <f t="array" ref="BZ53">_xlfn.XLOOKUP(BZ$1,'Copy of PY1 Data(H)'!$A$1:$CZ$1,_xlfn.XLOOKUP($A53,'Copy of PY1 Data(H)'!$A$1:$A$288,'Copy of PY1 Data(H)'!$A$1:$CZ$288))</f>
        <v>569620</v>
      </c>
      <c r="CA53" s="180" cm="1">
        <f t="array" ref="CA53">_xlfn.XLOOKUP(CA$1,'Copy of PY1 Data(H)'!$A$1:$CZ$1,_xlfn.XLOOKUP($A53,'Copy of PY1 Data(H)'!$A$1:$A$288,'Copy of PY1 Data(H)'!$A$1:$CZ$288))</f>
        <v>180487</v>
      </c>
      <c r="CB53" s="180" cm="1">
        <f t="array" ref="CB53">_xlfn.XLOOKUP(CB$1,'Copy of PY1 Data(H)'!$A$1:$CZ$1,_xlfn.XLOOKUP($A53,'Copy of PY1 Data(H)'!$A$1:$A$288,'Copy of PY1 Data(H)'!$A$1:$CZ$288))</f>
        <v>654852</v>
      </c>
      <c r="CC53" s="180" cm="1">
        <f t="array" ref="CC53">_xlfn.XLOOKUP(CC$1,'Copy of PY1 Data(H)'!$A$1:$CZ$1,_xlfn.XLOOKUP($A53,'Copy of PY1 Data(H)'!$A$1:$A$288,'Copy of PY1 Data(H)'!$A$1:$CZ$288))</f>
        <v>0</v>
      </c>
      <c r="CD53" s="180" cm="1">
        <f t="array" ref="CD53">_xlfn.XLOOKUP(CD$1,'Copy of PY1 Data(H)'!$A$1:$CZ$1,_xlfn.XLOOKUP($A53,'Copy of PY1 Data(H)'!$A$1:$A$288,'Copy of PY1 Data(H)'!$A$1:$CZ$288))</f>
        <v>387372</v>
      </c>
    </row>
    <row r="54" spans="1:82" x14ac:dyDescent="0.3">
      <c r="A54" s="180">
        <v>540</v>
      </c>
      <c r="C54" s="180"/>
      <c r="D54" s="180" cm="1">
        <f t="array" ref="D54">_xlfn.XLOOKUP(D$1,'Copy of PY1 Data(H)'!$A$1:$CZ$1,_xlfn.XLOOKUP($A54,'Copy of PY1 Data(H)'!$A$1:$A$288,'Copy of PY1 Data(H)'!$A$1:$CZ$288))</f>
        <v>0</v>
      </c>
      <c r="E54" s="180" cm="1">
        <f t="array" ref="E54">_xlfn.XLOOKUP(E$1,'Copy of PY1 Data(H)'!$A$1:$CZ$1,_xlfn.XLOOKUP($A54,'Copy of PY1 Data(H)'!$A$1:$A$288,'Copy of PY1 Data(H)'!$A$1:$CZ$288))</f>
        <v>0</v>
      </c>
      <c r="F54" s="180" cm="1">
        <f t="array" ref="F54">_xlfn.XLOOKUP(F$1,'Copy of PY1 Data(H)'!$A$1:$CZ$1,_xlfn.XLOOKUP($A54,'Copy of PY1 Data(H)'!$A$1:$A$288,'Copy of PY1 Data(H)'!$A$1:$CZ$288))</f>
        <v>0</v>
      </c>
      <c r="G54" s="180" cm="1">
        <f t="array" ref="G54">_xlfn.XLOOKUP(G$1,'Copy of PY1 Data(H)'!$A$1:$CZ$1,_xlfn.XLOOKUP($A54,'Copy of PY1 Data(H)'!$A$1:$A$288,'Copy of PY1 Data(H)'!$A$1:$CZ$288))</f>
        <v>110000</v>
      </c>
      <c r="H54" s="180" cm="1">
        <f t="array" ref="H54">_xlfn.XLOOKUP(H$1,'Copy of PY1 Data(H)'!$A$1:$CZ$1,_xlfn.XLOOKUP($A54,'Copy of PY1 Data(H)'!$A$1:$A$288,'Copy of PY1 Data(H)'!$A$1:$CZ$288))</f>
        <v>1361025</v>
      </c>
      <c r="I54" s="180" cm="1">
        <f t="array" ref="I54">_xlfn.XLOOKUP(I$1,'Copy of PY1 Data(H)'!$A$1:$CZ$1,_xlfn.XLOOKUP($A54,'Copy of PY1 Data(H)'!$A$1:$A$288,'Copy of PY1 Data(H)'!$A$1:$CZ$288))</f>
        <v>0</v>
      </c>
      <c r="J54" s="180" cm="1">
        <f t="array" ref="J54">_xlfn.XLOOKUP(J$1,'Copy of PY1 Data(H)'!$A$1:$CZ$1,_xlfn.XLOOKUP($A54,'Copy of PY1 Data(H)'!$A$1:$A$288,'Copy of PY1 Data(H)'!$A$1:$CZ$288))</f>
        <v>0</v>
      </c>
      <c r="K54" s="180" cm="1">
        <f t="array" ref="K54">_xlfn.XLOOKUP(K$1,'Copy of PY1 Data(H)'!$A$1:$CZ$1,_xlfn.XLOOKUP($A54,'Copy of PY1 Data(H)'!$A$1:$A$288,'Copy of PY1 Data(H)'!$A$1:$CZ$288))</f>
        <v>0</v>
      </c>
      <c r="L54" s="180" cm="1">
        <f t="array" ref="L54">_xlfn.XLOOKUP(L$1,'Copy of PY1 Data(H)'!$A$1:$CZ$1,_xlfn.XLOOKUP($A54,'Copy of PY1 Data(H)'!$A$1:$A$288,'Copy of PY1 Data(H)'!$A$1:$CZ$288))</f>
        <v>0</v>
      </c>
      <c r="M54" s="180" cm="1">
        <f t="array" ref="M54">_xlfn.XLOOKUP(M$1,'Copy of PY1 Data(H)'!$A$1:$CZ$1,_xlfn.XLOOKUP($A54,'Copy of PY1 Data(H)'!$A$1:$A$288,'Copy of PY1 Data(H)'!$A$1:$CZ$288))</f>
        <v>1567017</v>
      </c>
      <c r="N54" s="180" cm="1">
        <f t="array" ref="N54">_xlfn.XLOOKUP(N$1,'Copy of PY1 Data(H)'!$A$1:$CZ$1,_xlfn.XLOOKUP($A54,'Copy of PY1 Data(H)'!$A$1:$A$288,'Copy of PY1 Data(H)'!$A$1:$CZ$288))</f>
        <v>48380</v>
      </c>
      <c r="O54" s="180" cm="1">
        <f t="array" ref="O54">_xlfn.XLOOKUP(O$1,'Copy of PY1 Data(H)'!$A$1:$CZ$1,_xlfn.XLOOKUP($A54,'Copy of PY1 Data(H)'!$A$1:$A$288,'Copy of PY1 Data(H)'!$A$1:$CZ$288))</f>
        <v>0</v>
      </c>
      <c r="P54" s="180" cm="1">
        <f t="array" ref="P54">_xlfn.XLOOKUP(P$1,'Copy of PY1 Data(H)'!$A$1:$CZ$1,_xlfn.XLOOKUP($A54,'Copy of PY1 Data(H)'!$A$1:$A$288,'Copy of PY1 Data(H)'!$A$1:$CZ$288))</f>
        <v>10851</v>
      </c>
      <c r="Q54" s="180" cm="1">
        <f t="array" ref="Q54">_xlfn.XLOOKUP(Q$1,'Copy of PY1 Data(H)'!$A$1:$CZ$1,_xlfn.XLOOKUP($A54,'Copy of PY1 Data(H)'!$A$1:$A$288,'Copy of PY1 Data(H)'!$A$1:$CZ$288))</f>
        <v>3419857</v>
      </c>
      <c r="R54" s="180" cm="1">
        <f t="array" ref="R54">_xlfn.XLOOKUP(R$1,'Copy of PY1 Data(H)'!$A$1:$CZ$1,_xlfn.XLOOKUP($A54,'Copy of PY1 Data(H)'!$A$1:$A$288,'Copy of PY1 Data(H)'!$A$1:$CZ$288))</f>
        <v>0</v>
      </c>
      <c r="S54" s="180" cm="1">
        <f t="array" ref="S54">_xlfn.XLOOKUP(S$1,'Copy of PY1 Data(H)'!$A$1:$CZ$1,_xlfn.XLOOKUP($A54,'Copy of PY1 Data(H)'!$A$1:$A$288,'Copy of PY1 Data(H)'!$A$1:$CZ$288))</f>
        <v>0</v>
      </c>
      <c r="T54" s="180" cm="1">
        <f t="array" ref="T54">_xlfn.XLOOKUP(T$1,'Copy of PY1 Data(H)'!$A$1:$CZ$1,_xlfn.XLOOKUP($A54,'Copy of PY1 Data(H)'!$A$1:$A$288,'Copy of PY1 Data(H)'!$A$1:$CZ$288))</f>
        <v>950000</v>
      </c>
      <c r="U54" s="180" cm="1">
        <f t="array" ref="U54">_xlfn.XLOOKUP(U$1,'Copy of PY1 Data(H)'!$A$1:$CZ$1,_xlfn.XLOOKUP($A54,'Copy of PY1 Data(H)'!$A$1:$A$288,'Copy of PY1 Data(H)'!$A$1:$CZ$288))</f>
        <v>2015752</v>
      </c>
      <c r="V54" s="180" cm="1">
        <f t="array" ref="V54">_xlfn.XLOOKUP(V$1,'Copy of PY1 Data(H)'!$A$1:$CZ$1,_xlfn.XLOOKUP($A54,'Copy of PY1 Data(H)'!$A$1:$A$288,'Copy of PY1 Data(H)'!$A$1:$CZ$288))</f>
        <v>0</v>
      </c>
      <c r="W54" s="180" cm="1">
        <f t="array" ref="W54">_xlfn.XLOOKUP(W$1,'Copy of PY1 Data(H)'!$A$1:$CZ$1,_xlfn.XLOOKUP($A54,'Copy of PY1 Data(H)'!$A$1:$A$288,'Copy of PY1 Data(H)'!$A$1:$CZ$288))</f>
        <v>2574550</v>
      </c>
      <c r="X54" s="180" cm="1">
        <f t="array" ref="X54">_xlfn.XLOOKUP(X$1,'Copy of PY1 Data(H)'!$A$1:$CZ$1,_xlfn.XLOOKUP($A54,'Copy of PY1 Data(H)'!$A$1:$A$288,'Copy of PY1 Data(H)'!$A$1:$CZ$288))</f>
        <v>0</v>
      </c>
      <c r="Y54" s="180" cm="1">
        <f t="array" ref="Y54">_xlfn.XLOOKUP(Y$1,'Copy of PY1 Data(H)'!$A$1:$CZ$1,_xlfn.XLOOKUP($A54,'Copy of PY1 Data(H)'!$A$1:$A$288,'Copy of PY1 Data(H)'!$A$1:$CZ$288))</f>
        <v>1299230</v>
      </c>
      <c r="Z54" s="180" cm="1">
        <f t="array" ref="Z54">_xlfn.XLOOKUP(Z$1,'Copy of PY1 Data(H)'!$A$1:$CZ$1,_xlfn.XLOOKUP($A54,'Copy of PY1 Data(H)'!$A$1:$A$288,'Copy of PY1 Data(H)'!$A$1:$CZ$288))</f>
        <v>427004</v>
      </c>
      <c r="AA54" s="180" cm="1">
        <f t="array" ref="AA54">_xlfn.XLOOKUP(AA$1,'Copy of PY1 Data(H)'!$A$1:$CZ$1,_xlfn.XLOOKUP($A54,'Copy of PY1 Data(H)'!$A$1:$A$288,'Copy of PY1 Data(H)'!$A$1:$CZ$288))</f>
        <v>762959</v>
      </c>
      <c r="AB54" s="180" cm="1">
        <f t="array" ref="AB54">_xlfn.XLOOKUP(AB$1,'Copy of PY1 Data(H)'!$A$1:$CZ$1,_xlfn.XLOOKUP($A54,'Copy of PY1 Data(H)'!$A$1:$A$288,'Copy of PY1 Data(H)'!$A$1:$CZ$288))</f>
        <v>0</v>
      </c>
      <c r="AC54" s="180" cm="1">
        <f t="array" ref="AC54">_xlfn.XLOOKUP(AC$1,'Copy of PY1 Data(H)'!$A$1:$CZ$1,_xlfn.XLOOKUP($A54,'Copy of PY1 Data(H)'!$A$1:$A$288,'Copy of PY1 Data(H)'!$A$1:$CZ$288))</f>
        <v>506500</v>
      </c>
      <c r="AD54" s="180" cm="1">
        <f t="array" ref="AD54">_xlfn.XLOOKUP(AD$1,'Copy of PY1 Data(H)'!$A$1:$CZ$1,_xlfn.XLOOKUP($A54,'Copy of PY1 Data(H)'!$A$1:$A$288,'Copy of PY1 Data(H)'!$A$1:$CZ$288))</f>
        <v>0</v>
      </c>
      <c r="AE54" s="180" cm="1">
        <f t="array" ref="AE54">_xlfn.XLOOKUP(AE$1,'Copy of PY1 Data(H)'!$A$1:$CZ$1,_xlfn.XLOOKUP($A54,'Copy of PY1 Data(H)'!$A$1:$A$288,'Copy of PY1 Data(H)'!$A$1:$CZ$288))</f>
        <v>595052</v>
      </c>
      <c r="AF54" s="180" cm="1">
        <f t="array" ref="AF54">_xlfn.XLOOKUP(AF$1,'Copy of PY1 Data(H)'!$A$1:$CZ$1,_xlfn.XLOOKUP($A54,'Copy of PY1 Data(H)'!$A$1:$A$288,'Copy of PY1 Data(H)'!$A$1:$CZ$288))</f>
        <v>316712</v>
      </c>
      <c r="AG54" s="180" cm="1">
        <f t="array" ref="AG54">_xlfn.XLOOKUP(AG$1,'Copy of PY1 Data(H)'!$A$1:$CZ$1,_xlfn.XLOOKUP($A54,'Copy of PY1 Data(H)'!$A$1:$A$288,'Copy of PY1 Data(H)'!$A$1:$CZ$288))</f>
        <v>717356</v>
      </c>
      <c r="AH54" s="180" cm="1">
        <f t="array" ref="AH54">_xlfn.XLOOKUP(AH$1,'Copy of PY1 Data(H)'!$A$1:$CZ$1,_xlfn.XLOOKUP($A54,'Copy of PY1 Data(H)'!$A$1:$A$288,'Copy of PY1 Data(H)'!$A$1:$CZ$288))</f>
        <v>0</v>
      </c>
      <c r="AI54" s="180" cm="1">
        <f t="array" ref="AI54">_xlfn.XLOOKUP(AI$1,'Copy of PY1 Data(H)'!$A$1:$CZ$1,_xlfn.XLOOKUP($A54,'Copy of PY1 Data(H)'!$A$1:$A$288,'Copy of PY1 Data(H)'!$A$1:$CZ$288))</f>
        <v>143310</v>
      </c>
      <c r="AJ54" s="180" cm="1">
        <f t="array" ref="AJ54">_xlfn.XLOOKUP(AJ$1,'Copy of PY1 Data(H)'!$A$1:$CZ$1,_xlfn.XLOOKUP($A54,'Copy of PY1 Data(H)'!$A$1:$A$288,'Copy of PY1 Data(H)'!$A$1:$CZ$288))</f>
        <v>0</v>
      </c>
      <c r="AK54" s="180" cm="1">
        <f t="array" ref="AK54">_xlfn.XLOOKUP(AK$1,'Copy of PY1 Data(H)'!$A$1:$CZ$1,_xlfn.XLOOKUP($A54,'Copy of PY1 Data(H)'!$A$1:$A$288,'Copy of PY1 Data(H)'!$A$1:$CZ$288))</f>
        <v>0</v>
      </c>
      <c r="AL54" s="180" cm="1">
        <f t="array" ref="AL54">_xlfn.XLOOKUP(AL$1,'Copy of PY1 Data(H)'!$A$1:$CZ$1,_xlfn.XLOOKUP($A54,'Copy of PY1 Data(H)'!$A$1:$A$288,'Copy of PY1 Data(H)'!$A$1:$CZ$288))</f>
        <v>0</v>
      </c>
      <c r="AM54" s="180" cm="1">
        <f t="array" ref="AM54">_xlfn.XLOOKUP(AM$1,'Copy of PY1 Data(H)'!$A$1:$CZ$1,_xlfn.XLOOKUP($A54,'Copy of PY1 Data(H)'!$A$1:$A$288,'Copy of PY1 Data(H)'!$A$1:$CZ$288))</f>
        <v>548840</v>
      </c>
      <c r="AN54" s="180" cm="1">
        <f t="array" ref="AN54">_xlfn.XLOOKUP(AN$1,'Copy of PY1 Data(H)'!$A$1:$CZ$1,_xlfn.XLOOKUP($A54,'Copy of PY1 Data(H)'!$A$1:$A$288,'Copy of PY1 Data(H)'!$A$1:$CZ$288))</f>
        <v>97900</v>
      </c>
      <c r="AO54" s="180" cm="1">
        <f t="array" ref="AO54">_xlfn.XLOOKUP(AO$1,'Copy of PY1 Data(H)'!$A$1:$CZ$1,_xlfn.XLOOKUP($A54,'Copy of PY1 Data(H)'!$A$1:$A$288,'Copy of PY1 Data(H)'!$A$1:$CZ$288))</f>
        <v>0</v>
      </c>
      <c r="AP54" s="180" cm="1">
        <f t="array" ref="AP54">_xlfn.XLOOKUP(AP$1,'Copy of PY1 Data(H)'!$A$1:$CZ$1,_xlfn.XLOOKUP($A54,'Copy of PY1 Data(H)'!$A$1:$A$288,'Copy of PY1 Data(H)'!$A$1:$CZ$288))</f>
        <v>14187</v>
      </c>
      <c r="AQ54" s="180" cm="1">
        <f t="array" ref="AQ54">_xlfn.XLOOKUP(AQ$1,'Copy of PY1 Data(H)'!$A$1:$CZ$1,_xlfn.XLOOKUP($A54,'Copy of PY1 Data(H)'!$A$1:$A$288,'Copy of PY1 Data(H)'!$A$1:$CZ$288))</f>
        <v>0</v>
      </c>
      <c r="AR54" s="180" cm="1">
        <f t="array" ref="AR54">_xlfn.XLOOKUP(AR$1,'Copy of PY1 Data(H)'!$A$1:$CZ$1,_xlfn.XLOOKUP($A54,'Copy of PY1 Data(H)'!$A$1:$A$288,'Copy of PY1 Data(H)'!$A$1:$CZ$288))</f>
        <v>0</v>
      </c>
      <c r="AS54" s="180" cm="1">
        <f t="array" ref="AS54">_xlfn.XLOOKUP(AS$1,'Copy of PY1 Data(H)'!$A$1:$CZ$1,_xlfn.XLOOKUP($A54,'Copy of PY1 Data(H)'!$A$1:$A$288,'Copy of PY1 Data(H)'!$A$1:$CZ$288))</f>
        <v>0</v>
      </c>
      <c r="AT54" s="180" cm="1">
        <f t="array" ref="AT54">_xlfn.XLOOKUP(AT$1,'Copy of PY1 Data(H)'!$A$1:$CZ$1,_xlfn.XLOOKUP($A54,'Copy of PY1 Data(H)'!$A$1:$A$288,'Copy of PY1 Data(H)'!$A$1:$CZ$288))</f>
        <v>445064</v>
      </c>
      <c r="AU54" s="180" cm="1">
        <f t="array" ref="AU54">_xlfn.XLOOKUP(AU$1,'Copy of PY1 Data(H)'!$A$1:$CZ$1,_xlfn.XLOOKUP($A54,'Copy of PY1 Data(H)'!$A$1:$A$288,'Copy of PY1 Data(H)'!$A$1:$CZ$288))</f>
        <v>0</v>
      </c>
      <c r="AV54" s="180" cm="1">
        <f t="array" ref="AV54">_xlfn.XLOOKUP(AV$1,'Copy of PY1 Data(H)'!$A$1:$CZ$1,_xlfn.XLOOKUP($A54,'Copy of PY1 Data(H)'!$A$1:$A$288,'Copy of PY1 Data(H)'!$A$1:$CZ$288))</f>
        <v>0</v>
      </c>
      <c r="AW54" s="180" cm="1">
        <f t="array" ref="AW54">_xlfn.XLOOKUP(AW$1,'Copy of PY1 Data(H)'!$A$1:$CZ$1,_xlfn.XLOOKUP($A54,'Copy of PY1 Data(H)'!$A$1:$A$288,'Copy of PY1 Data(H)'!$A$1:$CZ$288))</f>
        <v>712623</v>
      </c>
      <c r="AX54" s="180" cm="1">
        <f t="array" ref="AX54">_xlfn.XLOOKUP(AX$1,'Copy of PY1 Data(H)'!$A$1:$CZ$1,_xlfn.XLOOKUP($A54,'Copy of PY1 Data(H)'!$A$1:$A$288,'Copy of PY1 Data(H)'!$A$1:$CZ$288))</f>
        <v>0</v>
      </c>
      <c r="AY54" s="180" cm="1">
        <f t="array" ref="AY54">_xlfn.XLOOKUP(AY$1,'Copy of PY1 Data(H)'!$A$1:$CZ$1,_xlfn.XLOOKUP($A54,'Copy of PY1 Data(H)'!$A$1:$A$288,'Copy of PY1 Data(H)'!$A$1:$CZ$288))</f>
        <v>0</v>
      </c>
      <c r="AZ54" s="180" cm="1">
        <f t="array" ref="AZ54">_xlfn.XLOOKUP(AZ$1,'Copy of PY1 Data(H)'!$A$1:$CZ$1,_xlfn.XLOOKUP($A54,'Copy of PY1 Data(H)'!$A$1:$A$288,'Copy of PY1 Data(H)'!$A$1:$CZ$288))</f>
        <v>0</v>
      </c>
      <c r="BA54" s="180" cm="1">
        <f t="array" ref="BA54">_xlfn.XLOOKUP(BA$1,'Copy of PY1 Data(H)'!$A$1:$CZ$1,_xlfn.XLOOKUP($A54,'Copy of PY1 Data(H)'!$A$1:$A$288,'Copy of PY1 Data(H)'!$A$1:$CZ$288))</f>
        <v>0</v>
      </c>
      <c r="BB54" s="180" cm="1">
        <f t="array" ref="BB54">_xlfn.XLOOKUP(BB$1,'Copy of PY1 Data(H)'!$A$1:$CZ$1,_xlfn.XLOOKUP($A54,'Copy of PY1 Data(H)'!$A$1:$A$288,'Copy of PY1 Data(H)'!$A$1:$CZ$288))</f>
        <v>0</v>
      </c>
      <c r="BC54" s="180" cm="1">
        <f t="array" ref="BC54">_xlfn.XLOOKUP(BC$1,'Copy of PY1 Data(H)'!$A$1:$CZ$1,_xlfn.XLOOKUP($A54,'Copy of PY1 Data(H)'!$A$1:$A$288,'Copy of PY1 Data(H)'!$A$1:$CZ$288))</f>
        <v>0</v>
      </c>
      <c r="BD54" s="180" cm="1">
        <f t="array" ref="BD54">_xlfn.XLOOKUP(BD$1,'Copy of PY1 Data(H)'!$A$1:$CZ$1,_xlfn.XLOOKUP($A54,'Copy of PY1 Data(H)'!$A$1:$A$288,'Copy of PY1 Data(H)'!$A$1:$CZ$288))</f>
        <v>230955</v>
      </c>
      <c r="BE54" s="180" cm="1">
        <f t="array" ref="BE54">_xlfn.XLOOKUP(BE$1,'Copy of PY1 Data(H)'!$A$1:$CZ$1,_xlfn.XLOOKUP($A54,'Copy of PY1 Data(H)'!$A$1:$A$288,'Copy of PY1 Data(H)'!$A$1:$CZ$288))</f>
        <v>0</v>
      </c>
      <c r="BF54" s="180" cm="1">
        <f t="array" ref="BF54">_xlfn.XLOOKUP(BF$1,'Copy of PY1 Data(H)'!$A$1:$CZ$1,_xlfn.XLOOKUP($A54,'Copy of PY1 Data(H)'!$A$1:$A$288,'Copy of PY1 Data(H)'!$A$1:$CZ$288))</f>
        <v>0</v>
      </c>
      <c r="BG54" s="180" cm="1">
        <f t="array" ref="BG54">_xlfn.XLOOKUP(BG$1,'Copy of PY1 Data(H)'!$A$1:$CZ$1,_xlfn.XLOOKUP($A54,'Copy of PY1 Data(H)'!$A$1:$A$288,'Copy of PY1 Data(H)'!$A$1:$CZ$288))</f>
        <v>0</v>
      </c>
      <c r="BH54" s="180" cm="1">
        <f t="array" ref="BH54">_xlfn.XLOOKUP(BH$1,'Copy of PY1 Data(H)'!$A$1:$CZ$1,_xlfn.XLOOKUP($A54,'Copy of PY1 Data(H)'!$A$1:$A$288,'Copy of PY1 Data(H)'!$A$1:$CZ$288))</f>
        <v>0</v>
      </c>
      <c r="BI54" s="180" cm="1">
        <f t="array" ref="BI54">_xlfn.XLOOKUP(BI$1,'Copy of PY1 Data(H)'!$A$1:$CZ$1,_xlfn.XLOOKUP($A54,'Copy of PY1 Data(H)'!$A$1:$A$288,'Copy of PY1 Data(H)'!$A$1:$CZ$288))</f>
        <v>156135</v>
      </c>
      <c r="BJ54" s="180" cm="1">
        <f t="array" ref="BJ54">_xlfn.XLOOKUP(BJ$1,'Copy of PY1 Data(H)'!$A$1:$CZ$1,_xlfn.XLOOKUP($A54,'Copy of PY1 Data(H)'!$A$1:$A$288,'Copy of PY1 Data(H)'!$A$1:$CZ$288))</f>
        <v>19000</v>
      </c>
      <c r="BK54" s="180" cm="1">
        <f t="array" ref="BK54">_xlfn.XLOOKUP(BK$1,'Copy of PY1 Data(H)'!$A$1:$CZ$1,_xlfn.XLOOKUP($A54,'Copy of PY1 Data(H)'!$A$1:$A$288,'Copy of PY1 Data(H)'!$A$1:$CZ$288))</f>
        <v>0</v>
      </c>
      <c r="BL54" s="180" cm="1">
        <f t="array" ref="BL54">_xlfn.XLOOKUP(BL$1,'Copy of PY1 Data(H)'!$A$1:$CZ$1,_xlfn.XLOOKUP($A54,'Copy of PY1 Data(H)'!$A$1:$A$288,'Copy of PY1 Data(H)'!$A$1:$CZ$288))</f>
        <v>0</v>
      </c>
      <c r="BM54" s="180" cm="1">
        <f t="array" ref="BM54">_xlfn.XLOOKUP(BM$1,'Copy of PY1 Data(H)'!$A$1:$CZ$1,_xlfn.XLOOKUP($A54,'Copy of PY1 Data(H)'!$A$1:$A$288,'Copy of PY1 Data(H)'!$A$1:$CZ$288))</f>
        <v>0</v>
      </c>
      <c r="BN54" s="180" cm="1">
        <f t="array" ref="BN54">_xlfn.XLOOKUP(BN$1,'Copy of PY1 Data(H)'!$A$1:$CZ$1,_xlfn.XLOOKUP($A54,'Copy of PY1 Data(H)'!$A$1:$A$288,'Copy of PY1 Data(H)'!$A$1:$CZ$288))</f>
        <v>167000</v>
      </c>
      <c r="BO54" s="180" cm="1">
        <f t="array" ref="BO54">_xlfn.XLOOKUP(BO$1,'Copy of PY1 Data(H)'!$A$1:$CZ$1,_xlfn.XLOOKUP($A54,'Copy of PY1 Data(H)'!$A$1:$A$288,'Copy of PY1 Data(H)'!$A$1:$CZ$288))</f>
        <v>0</v>
      </c>
      <c r="BP54" s="180" cm="1">
        <f t="array" ref="BP54">_xlfn.XLOOKUP(BP$1,'Copy of PY1 Data(H)'!$A$1:$CZ$1,_xlfn.XLOOKUP($A54,'Copy of PY1 Data(H)'!$A$1:$A$288,'Copy of PY1 Data(H)'!$A$1:$CZ$288))</f>
        <v>254861</v>
      </c>
      <c r="BQ54" s="180" cm="1">
        <f t="array" ref="BQ54">_xlfn.XLOOKUP(BQ$1,'Copy of PY1 Data(H)'!$A$1:$CZ$1,_xlfn.XLOOKUP($A54,'Copy of PY1 Data(H)'!$A$1:$A$288,'Copy of PY1 Data(H)'!$A$1:$CZ$288))</f>
        <v>2530950</v>
      </c>
      <c r="BR54" s="180" cm="1">
        <f t="array" ref="BR54">_xlfn.XLOOKUP(BR$1,'Copy of PY1 Data(H)'!$A$1:$CZ$1,_xlfn.XLOOKUP($A54,'Copy of PY1 Data(H)'!$A$1:$A$288,'Copy of PY1 Data(H)'!$A$1:$CZ$288))</f>
        <v>0</v>
      </c>
      <c r="BS54" s="180" cm="1">
        <f t="array" ref="BS54">_xlfn.XLOOKUP(BS$1,'Copy of PY1 Data(H)'!$A$1:$CZ$1,_xlfn.XLOOKUP($A54,'Copy of PY1 Data(H)'!$A$1:$A$288,'Copy of PY1 Data(H)'!$A$1:$CZ$288))</f>
        <v>320000</v>
      </c>
      <c r="BT54" s="180" cm="1">
        <f t="array" ref="BT54">_xlfn.XLOOKUP(BT$1,'Copy of PY1 Data(H)'!$A$1:$CZ$1,_xlfn.XLOOKUP($A54,'Copy of PY1 Data(H)'!$A$1:$A$288,'Copy of PY1 Data(H)'!$A$1:$CZ$288))</f>
        <v>36502</v>
      </c>
      <c r="BU54" s="180" cm="1">
        <f t="array" ref="BU54">_xlfn.XLOOKUP(BU$1,'Copy of PY1 Data(H)'!$A$1:$CZ$1,_xlfn.XLOOKUP($A54,'Copy of PY1 Data(H)'!$A$1:$A$288,'Copy of PY1 Data(H)'!$A$1:$CZ$288))</f>
        <v>0</v>
      </c>
      <c r="BV54" s="180" cm="1">
        <f t="array" ref="BV54">_xlfn.XLOOKUP(BV$1,'Copy of PY1 Data(H)'!$A$1:$CZ$1,_xlfn.XLOOKUP($A54,'Copy of PY1 Data(H)'!$A$1:$A$288,'Copy of PY1 Data(H)'!$A$1:$CZ$288))</f>
        <v>0</v>
      </c>
      <c r="BW54" s="180" cm="1">
        <f t="array" ref="BW54">_xlfn.XLOOKUP(BW$1,'Copy of PY1 Data(H)'!$A$1:$CZ$1,_xlfn.XLOOKUP($A54,'Copy of PY1 Data(H)'!$A$1:$A$288,'Copy of PY1 Data(H)'!$A$1:$CZ$288))</f>
        <v>0</v>
      </c>
      <c r="BX54" s="180" cm="1">
        <f t="array" ref="BX54">_xlfn.XLOOKUP(BX$1,'Copy of PY1 Data(H)'!$A$1:$CZ$1,_xlfn.XLOOKUP($A54,'Copy of PY1 Data(H)'!$A$1:$A$288,'Copy of PY1 Data(H)'!$A$1:$CZ$288))</f>
        <v>138316</v>
      </c>
      <c r="BY54" s="180" cm="1">
        <f t="array" ref="BY54">_xlfn.XLOOKUP(BY$1,'Copy of PY1 Data(H)'!$A$1:$CZ$1,_xlfn.XLOOKUP($A54,'Copy of PY1 Data(H)'!$A$1:$A$288,'Copy of PY1 Data(H)'!$A$1:$CZ$288))</f>
        <v>0</v>
      </c>
      <c r="BZ54" s="180" cm="1">
        <f t="array" ref="BZ54">_xlfn.XLOOKUP(BZ$1,'Copy of PY1 Data(H)'!$A$1:$CZ$1,_xlfn.XLOOKUP($A54,'Copy of PY1 Data(H)'!$A$1:$A$288,'Copy of PY1 Data(H)'!$A$1:$CZ$288))</f>
        <v>24969</v>
      </c>
      <c r="CA54" s="180" cm="1">
        <f t="array" ref="CA54">_xlfn.XLOOKUP(CA$1,'Copy of PY1 Data(H)'!$A$1:$CZ$1,_xlfn.XLOOKUP($A54,'Copy of PY1 Data(H)'!$A$1:$A$288,'Copy of PY1 Data(H)'!$A$1:$CZ$288))</f>
        <v>0</v>
      </c>
      <c r="CB54" s="180" cm="1">
        <f t="array" ref="CB54">_xlfn.XLOOKUP(CB$1,'Copy of PY1 Data(H)'!$A$1:$CZ$1,_xlfn.XLOOKUP($A54,'Copy of PY1 Data(H)'!$A$1:$A$288,'Copy of PY1 Data(H)'!$A$1:$CZ$288))</f>
        <v>0</v>
      </c>
      <c r="CC54" s="180" cm="1">
        <f t="array" ref="CC54">_xlfn.XLOOKUP(CC$1,'Copy of PY1 Data(H)'!$A$1:$CZ$1,_xlfn.XLOOKUP($A54,'Copy of PY1 Data(H)'!$A$1:$A$288,'Copy of PY1 Data(H)'!$A$1:$CZ$288))</f>
        <v>0</v>
      </c>
      <c r="CD54" s="180" cm="1">
        <f t="array" ref="CD54">_xlfn.XLOOKUP(CD$1,'Copy of PY1 Data(H)'!$A$1:$CZ$1,_xlfn.XLOOKUP($A54,'Copy of PY1 Data(H)'!$A$1:$A$288,'Copy of PY1 Data(H)'!$A$1:$CZ$288))</f>
        <v>0</v>
      </c>
    </row>
    <row r="55" spans="1:82" s="969" customFormat="1" x14ac:dyDescent="0.3">
      <c r="A55" s="969">
        <v>1052</v>
      </c>
      <c r="C55" s="969" t="s">
        <v>2893</v>
      </c>
      <c r="D55" s="969" t="e" cm="1">
        <f t="array" ref="D55">_xlfn.XLOOKUP(D$1,'Copy of PY1 Data(H)'!$A$1:$CZ$1,_xlfn.XLOOKUP($A55,'Copy of PY1 Data(H)'!$A$1:$A$288,'Copy of PY1 Data(H)'!$A$1:$CZ$288))</f>
        <v>#N/A</v>
      </c>
      <c r="E55" s="969" t="e" cm="1">
        <f t="array" ref="E55">_xlfn.XLOOKUP(E$1,'Copy of PY1 Data(H)'!$A$1:$CZ$1,_xlfn.XLOOKUP($A55,'Copy of PY1 Data(H)'!$A$1:$A$288,'Copy of PY1 Data(H)'!$A$1:$CZ$288))</f>
        <v>#N/A</v>
      </c>
      <c r="F55" s="969" t="e" cm="1">
        <f t="array" ref="F55">_xlfn.XLOOKUP(F$1,'Copy of PY1 Data(H)'!$A$1:$CZ$1,_xlfn.XLOOKUP($A55,'Copy of PY1 Data(H)'!$A$1:$A$288,'Copy of PY1 Data(H)'!$A$1:$CZ$288))</f>
        <v>#N/A</v>
      </c>
      <c r="G55" s="969" t="e" cm="1">
        <f t="array" ref="G55">_xlfn.XLOOKUP(G$1,'Copy of PY1 Data(H)'!$A$1:$CZ$1,_xlfn.XLOOKUP($A55,'Copy of PY1 Data(H)'!$A$1:$A$288,'Copy of PY1 Data(H)'!$A$1:$CZ$288))</f>
        <v>#N/A</v>
      </c>
      <c r="H55" s="969" t="e" cm="1">
        <f t="array" ref="H55">_xlfn.XLOOKUP(H$1,'Copy of PY1 Data(H)'!$A$1:$CZ$1,_xlfn.XLOOKUP($A55,'Copy of PY1 Data(H)'!$A$1:$A$288,'Copy of PY1 Data(H)'!$A$1:$CZ$288))</f>
        <v>#N/A</v>
      </c>
      <c r="I55" s="969" t="e" cm="1">
        <f t="array" ref="I55">_xlfn.XLOOKUP(I$1,'Copy of PY1 Data(H)'!$A$1:$CZ$1,_xlfn.XLOOKUP($A55,'Copy of PY1 Data(H)'!$A$1:$A$288,'Copy of PY1 Data(H)'!$A$1:$CZ$288))</f>
        <v>#N/A</v>
      </c>
      <c r="J55" s="969" t="e" cm="1">
        <f t="array" ref="J55">_xlfn.XLOOKUP(J$1,'Copy of PY1 Data(H)'!$A$1:$CZ$1,_xlfn.XLOOKUP($A55,'Copy of PY1 Data(H)'!$A$1:$A$288,'Copy of PY1 Data(H)'!$A$1:$CZ$288))</f>
        <v>#N/A</v>
      </c>
      <c r="K55" s="969" t="e" cm="1">
        <f t="array" ref="K55">_xlfn.XLOOKUP(K$1,'Copy of PY1 Data(H)'!$A$1:$CZ$1,_xlfn.XLOOKUP($A55,'Copy of PY1 Data(H)'!$A$1:$A$288,'Copy of PY1 Data(H)'!$A$1:$CZ$288))</f>
        <v>#N/A</v>
      </c>
      <c r="L55" s="969" t="e" cm="1">
        <f t="array" ref="L55">_xlfn.XLOOKUP(L$1,'Copy of PY1 Data(H)'!$A$1:$CZ$1,_xlfn.XLOOKUP($A55,'Copy of PY1 Data(H)'!$A$1:$A$288,'Copy of PY1 Data(H)'!$A$1:$CZ$288))</f>
        <v>#N/A</v>
      </c>
      <c r="M55" s="969" t="e" cm="1">
        <f t="array" ref="M55">_xlfn.XLOOKUP(M$1,'Copy of PY1 Data(H)'!$A$1:$CZ$1,_xlfn.XLOOKUP($A55,'Copy of PY1 Data(H)'!$A$1:$A$288,'Copy of PY1 Data(H)'!$A$1:$CZ$288))</f>
        <v>#N/A</v>
      </c>
      <c r="N55" s="969" t="e" cm="1">
        <f t="array" ref="N55">_xlfn.XLOOKUP(N$1,'Copy of PY1 Data(H)'!$A$1:$CZ$1,_xlfn.XLOOKUP($A55,'Copy of PY1 Data(H)'!$A$1:$A$288,'Copy of PY1 Data(H)'!$A$1:$CZ$288))</f>
        <v>#N/A</v>
      </c>
      <c r="O55" s="969" t="e" cm="1">
        <f t="array" ref="O55">_xlfn.XLOOKUP(O$1,'Copy of PY1 Data(H)'!$A$1:$CZ$1,_xlfn.XLOOKUP($A55,'Copy of PY1 Data(H)'!$A$1:$A$288,'Copy of PY1 Data(H)'!$A$1:$CZ$288))</f>
        <v>#N/A</v>
      </c>
      <c r="P55" s="969" t="e" cm="1">
        <f t="array" ref="P55">_xlfn.XLOOKUP(P$1,'Copy of PY1 Data(H)'!$A$1:$CZ$1,_xlfn.XLOOKUP($A55,'Copy of PY1 Data(H)'!$A$1:$A$288,'Copy of PY1 Data(H)'!$A$1:$CZ$288))</f>
        <v>#N/A</v>
      </c>
      <c r="Q55" s="969" t="e" cm="1">
        <f t="array" ref="Q55">_xlfn.XLOOKUP(Q$1,'Copy of PY1 Data(H)'!$A$1:$CZ$1,_xlfn.XLOOKUP($A55,'Copy of PY1 Data(H)'!$A$1:$A$288,'Copy of PY1 Data(H)'!$A$1:$CZ$288))</f>
        <v>#N/A</v>
      </c>
      <c r="R55" s="969" t="e" cm="1">
        <f t="array" ref="R55">_xlfn.XLOOKUP(R$1,'Copy of PY1 Data(H)'!$A$1:$CZ$1,_xlfn.XLOOKUP($A55,'Copy of PY1 Data(H)'!$A$1:$A$288,'Copy of PY1 Data(H)'!$A$1:$CZ$288))</f>
        <v>#N/A</v>
      </c>
      <c r="S55" s="969" t="e" cm="1">
        <f t="array" ref="S55">_xlfn.XLOOKUP(S$1,'Copy of PY1 Data(H)'!$A$1:$CZ$1,_xlfn.XLOOKUP($A55,'Copy of PY1 Data(H)'!$A$1:$A$288,'Copy of PY1 Data(H)'!$A$1:$CZ$288))</f>
        <v>#N/A</v>
      </c>
      <c r="T55" s="969" t="e" cm="1">
        <f t="array" ref="T55">_xlfn.XLOOKUP(T$1,'Copy of PY1 Data(H)'!$A$1:$CZ$1,_xlfn.XLOOKUP($A55,'Copy of PY1 Data(H)'!$A$1:$A$288,'Copy of PY1 Data(H)'!$A$1:$CZ$288))</f>
        <v>#N/A</v>
      </c>
      <c r="U55" s="969" t="e" cm="1">
        <f t="array" ref="U55">_xlfn.XLOOKUP(U$1,'Copy of PY1 Data(H)'!$A$1:$CZ$1,_xlfn.XLOOKUP($A55,'Copy of PY1 Data(H)'!$A$1:$A$288,'Copy of PY1 Data(H)'!$A$1:$CZ$288))</f>
        <v>#N/A</v>
      </c>
      <c r="V55" s="969" t="e" cm="1">
        <f t="array" ref="V55">_xlfn.XLOOKUP(V$1,'Copy of PY1 Data(H)'!$A$1:$CZ$1,_xlfn.XLOOKUP($A55,'Copy of PY1 Data(H)'!$A$1:$A$288,'Copy of PY1 Data(H)'!$A$1:$CZ$288))</f>
        <v>#N/A</v>
      </c>
      <c r="W55" s="969" t="e" cm="1">
        <f t="array" ref="W55">_xlfn.XLOOKUP(W$1,'Copy of PY1 Data(H)'!$A$1:$CZ$1,_xlfn.XLOOKUP($A55,'Copy of PY1 Data(H)'!$A$1:$A$288,'Copy of PY1 Data(H)'!$A$1:$CZ$288))</f>
        <v>#N/A</v>
      </c>
      <c r="X55" s="969" t="e" cm="1">
        <f t="array" ref="X55">_xlfn.XLOOKUP(X$1,'Copy of PY1 Data(H)'!$A$1:$CZ$1,_xlfn.XLOOKUP($A55,'Copy of PY1 Data(H)'!$A$1:$A$288,'Copy of PY1 Data(H)'!$A$1:$CZ$288))</f>
        <v>#N/A</v>
      </c>
      <c r="Y55" s="969" t="e" cm="1">
        <f t="array" ref="Y55">_xlfn.XLOOKUP(Y$1,'Copy of PY1 Data(H)'!$A$1:$CZ$1,_xlfn.XLOOKUP($A55,'Copy of PY1 Data(H)'!$A$1:$A$288,'Copy of PY1 Data(H)'!$A$1:$CZ$288))</f>
        <v>#N/A</v>
      </c>
      <c r="Z55" s="969" t="e" cm="1">
        <f t="array" ref="Z55">_xlfn.XLOOKUP(Z$1,'Copy of PY1 Data(H)'!$A$1:$CZ$1,_xlfn.XLOOKUP($A55,'Copy of PY1 Data(H)'!$A$1:$A$288,'Copy of PY1 Data(H)'!$A$1:$CZ$288))</f>
        <v>#N/A</v>
      </c>
      <c r="AA55" s="969" t="e" cm="1">
        <f t="array" ref="AA55">_xlfn.XLOOKUP(AA$1,'Copy of PY1 Data(H)'!$A$1:$CZ$1,_xlfn.XLOOKUP($A55,'Copy of PY1 Data(H)'!$A$1:$A$288,'Copy of PY1 Data(H)'!$A$1:$CZ$288))</f>
        <v>#N/A</v>
      </c>
      <c r="AB55" s="969" t="e" cm="1">
        <f t="array" ref="AB55">_xlfn.XLOOKUP(AB$1,'Copy of PY1 Data(H)'!$A$1:$CZ$1,_xlfn.XLOOKUP($A55,'Copy of PY1 Data(H)'!$A$1:$A$288,'Copy of PY1 Data(H)'!$A$1:$CZ$288))</f>
        <v>#N/A</v>
      </c>
      <c r="AC55" s="969" t="e" cm="1">
        <f t="array" ref="AC55">_xlfn.XLOOKUP(AC$1,'Copy of PY1 Data(H)'!$A$1:$CZ$1,_xlfn.XLOOKUP($A55,'Copy of PY1 Data(H)'!$A$1:$A$288,'Copy of PY1 Data(H)'!$A$1:$CZ$288))</f>
        <v>#N/A</v>
      </c>
      <c r="AD55" s="969" t="e" cm="1">
        <f t="array" ref="AD55">_xlfn.XLOOKUP(AD$1,'Copy of PY1 Data(H)'!$A$1:$CZ$1,_xlfn.XLOOKUP($A55,'Copy of PY1 Data(H)'!$A$1:$A$288,'Copy of PY1 Data(H)'!$A$1:$CZ$288))</f>
        <v>#N/A</v>
      </c>
      <c r="AE55" s="969" t="e" cm="1">
        <f t="array" ref="AE55">_xlfn.XLOOKUP(AE$1,'Copy of PY1 Data(H)'!$A$1:$CZ$1,_xlfn.XLOOKUP($A55,'Copy of PY1 Data(H)'!$A$1:$A$288,'Copy of PY1 Data(H)'!$A$1:$CZ$288))</f>
        <v>#N/A</v>
      </c>
      <c r="AF55" s="969" t="e" cm="1">
        <f t="array" ref="AF55">_xlfn.XLOOKUP(AF$1,'Copy of PY1 Data(H)'!$A$1:$CZ$1,_xlfn.XLOOKUP($A55,'Copy of PY1 Data(H)'!$A$1:$A$288,'Copy of PY1 Data(H)'!$A$1:$CZ$288))</f>
        <v>#N/A</v>
      </c>
      <c r="AG55" s="969" t="e" cm="1">
        <f t="array" ref="AG55">_xlfn.XLOOKUP(AG$1,'Copy of PY1 Data(H)'!$A$1:$CZ$1,_xlfn.XLOOKUP($A55,'Copy of PY1 Data(H)'!$A$1:$A$288,'Copy of PY1 Data(H)'!$A$1:$CZ$288))</f>
        <v>#N/A</v>
      </c>
      <c r="AH55" s="969" t="e" cm="1">
        <f t="array" ref="AH55">_xlfn.XLOOKUP(AH$1,'Copy of PY1 Data(H)'!$A$1:$CZ$1,_xlfn.XLOOKUP($A55,'Copy of PY1 Data(H)'!$A$1:$A$288,'Copy of PY1 Data(H)'!$A$1:$CZ$288))</f>
        <v>#N/A</v>
      </c>
      <c r="AI55" s="969" t="e" cm="1">
        <f t="array" ref="AI55">_xlfn.XLOOKUP(AI$1,'Copy of PY1 Data(H)'!$A$1:$CZ$1,_xlfn.XLOOKUP($A55,'Copy of PY1 Data(H)'!$A$1:$A$288,'Copy of PY1 Data(H)'!$A$1:$CZ$288))</f>
        <v>#N/A</v>
      </c>
      <c r="AJ55" s="969" t="e" cm="1">
        <f t="array" ref="AJ55">_xlfn.XLOOKUP(AJ$1,'Copy of PY1 Data(H)'!$A$1:$CZ$1,_xlfn.XLOOKUP($A55,'Copy of PY1 Data(H)'!$A$1:$A$288,'Copy of PY1 Data(H)'!$A$1:$CZ$288))</f>
        <v>#N/A</v>
      </c>
      <c r="AK55" s="969" t="e" cm="1">
        <f t="array" ref="AK55">_xlfn.XLOOKUP(AK$1,'Copy of PY1 Data(H)'!$A$1:$CZ$1,_xlfn.XLOOKUP($A55,'Copy of PY1 Data(H)'!$A$1:$A$288,'Copy of PY1 Data(H)'!$A$1:$CZ$288))</f>
        <v>#N/A</v>
      </c>
      <c r="AL55" s="969" t="e" cm="1">
        <f t="array" ref="AL55">_xlfn.XLOOKUP(AL$1,'Copy of PY1 Data(H)'!$A$1:$CZ$1,_xlfn.XLOOKUP($A55,'Copy of PY1 Data(H)'!$A$1:$A$288,'Copy of PY1 Data(H)'!$A$1:$CZ$288))</f>
        <v>#N/A</v>
      </c>
      <c r="AM55" s="969" t="e" cm="1">
        <f t="array" ref="AM55">_xlfn.XLOOKUP(AM$1,'Copy of PY1 Data(H)'!$A$1:$CZ$1,_xlfn.XLOOKUP($A55,'Copy of PY1 Data(H)'!$A$1:$A$288,'Copy of PY1 Data(H)'!$A$1:$CZ$288))</f>
        <v>#N/A</v>
      </c>
      <c r="AN55" s="969" t="e" cm="1">
        <f t="array" ref="AN55">_xlfn.XLOOKUP(AN$1,'Copy of PY1 Data(H)'!$A$1:$CZ$1,_xlfn.XLOOKUP($A55,'Copy of PY1 Data(H)'!$A$1:$A$288,'Copy of PY1 Data(H)'!$A$1:$CZ$288))</f>
        <v>#N/A</v>
      </c>
      <c r="AO55" s="969" t="e" cm="1">
        <f t="array" ref="AO55">_xlfn.XLOOKUP(AO$1,'Copy of PY1 Data(H)'!$A$1:$CZ$1,_xlfn.XLOOKUP($A55,'Copy of PY1 Data(H)'!$A$1:$A$288,'Copy of PY1 Data(H)'!$A$1:$CZ$288))</f>
        <v>#N/A</v>
      </c>
      <c r="AP55" s="969" t="e" cm="1">
        <f t="array" ref="AP55">_xlfn.XLOOKUP(AP$1,'Copy of PY1 Data(H)'!$A$1:$CZ$1,_xlfn.XLOOKUP($A55,'Copy of PY1 Data(H)'!$A$1:$A$288,'Copy of PY1 Data(H)'!$A$1:$CZ$288))</f>
        <v>#N/A</v>
      </c>
      <c r="AQ55" s="969" t="e" cm="1">
        <f t="array" ref="AQ55">_xlfn.XLOOKUP(AQ$1,'Copy of PY1 Data(H)'!$A$1:$CZ$1,_xlfn.XLOOKUP($A55,'Copy of PY1 Data(H)'!$A$1:$A$288,'Copy of PY1 Data(H)'!$A$1:$CZ$288))</f>
        <v>#N/A</v>
      </c>
      <c r="AR55" s="969" t="e" cm="1">
        <f t="array" ref="AR55">_xlfn.XLOOKUP(AR$1,'Copy of PY1 Data(H)'!$A$1:$CZ$1,_xlfn.XLOOKUP($A55,'Copy of PY1 Data(H)'!$A$1:$A$288,'Copy of PY1 Data(H)'!$A$1:$CZ$288))</f>
        <v>#N/A</v>
      </c>
      <c r="AS55" s="969" t="e" cm="1">
        <f t="array" ref="AS55">_xlfn.XLOOKUP(AS$1,'Copy of PY1 Data(H)'!$A$1:$CZ$1,_xlfn.XLOOKUP($A55,'Copy of PY1 Data(H)'!$A$1:$A$288,'Copy of PY1 Data(H)'!$A$1:$CZ$288))</f>
        <v>#N/A</v>
      </c>
      <c r="AT55" s="969" t="e" cm="1">
        <f t="array" ref="AT55">_xlfn.XLOOKUP(AT$1,'Copy of PY1 Data(H)'!$A$1:$CZ$1,_xlfn.XLOOKUP($A55,'Copy of PY1 Data(H)'!$A$1:$A$288,'Copy of PY1 Data(H)'!$A$1:$CZ$288))</f>
        <v>#N/A</v>
      </c>
      <c r="AU55" s="969" t="e" cm="1">
        <f t="array" ref="AU55">_xlfn.XLOOKUP(AU$1,'Copy of PY1 Data(H)'!$A$1:$CZ$1,_xlfn.XLOOKUP($A55,'Copy of PY1 Data(H)'!$A$1:$A$288,'Copy of PY1 Data(H)'!$A$1:$CZ$288))</f>
        <v>#N/A</v>
      </c>
      <c r="AV55" s="969" t="e" cm="1">
        <f t="array" ref="AV55">_xlfn.XLOOKUP(AV$1,'Copy of PY1 Data(H)'!$A$1:$CZ$1,_xlfn.XLOOKUP($A55,'Copy of PY1 Data(H)'!$A$1:$A$288,'Copy of PY1 Data(H)'!$A$1:$CZ$288))</f>
        <v>#N/A</v>
      </c>
      <c r="AW55" s="969" t="e" cm="1">
        <f t="array" ref="AW55">_xlfn.XLOOKUP(AW$1,'Copy of PY1 Data(H)'!$A$1:$CZ$1,_xlfn.XLOOKUP($A55,'Copy of PY1 Data(H)'!$A$1:$A$288,'Copy of PY1 Data(H)'!$A$1:$CZ$288))</f>
        <v>#N/A</v>
      </c>
      <c r="AX55" s="969" t="e" cm="1">
        <f t="array" ref="AX55">_xlfn.XLOOKUP(AX$1,'Copy of PY1 Data(H)'!$A$1:$CZ$1,_xlfn.XLOOKUP($A55,'Copy of PY1 Data(H)'!$A$1:$A$288,'Copy of PY1 Data(H)'!$A$1:$CZ$288))</f>
        <v>#N/A</v>
      </c>
      <c r="AY55" s="969" t="e" cm="1">
        <f t="array" ref="AY55">_xlfn.XLOOKUP(AY$1,'Copy of PY1 Data(H)'!$A$1:$CZ$1,_xlfn.XLOOKUP($A55,'Copy of PY1 Data(H)'!$A$1:$A$288,'Copy of PY1 Data(H)'!$A$1:$CZ$288))</f>
        <v>#N/A</v>
      </c>
      <c r="AZ55" s="969" t="e" cm="1">
        <f t="array" ref="AZ55">_xlfn.XLOOKUP(AZ$1,'Copy of PY1 Data(H)'!$A$1:$CZ$1,_xlfn.XLOOKUP($A55,'Copy of PY1 Data(H)'!$A$1:$A$288,'Copy of PY1 Data(H)'!$A$1:$CZ$288))</f>
        <v>#N/A</v>
      </c>
      <c r="BA55" s="969" t="e" cm="1">
        <f t="array" ref="BA55">_xlfn.XLOOKUP(BA$1,'Copy of PY1 Data(H)'!$A$1:$CZ$1,_xlfn.XLOOKUP($A55,'Copy of PY1 Data(H)'!$A$1:$A$288,'Copy of PY1 Data(H)'!$A$1:$CZ$288))</f>
        <v>#N/A</v>
      </c>
      <c r="BB55" s="969" t="e" cm="1">
        <f t="array" ref="BB55">_xlfn.XLOOKUP(BB$1,'Copy of PY1 Data(H)'!$A$1:$CZ$1,_xlfn.XLOOKUP($A55,'Copy of PY1 Data(H)'!$A$1:$A$288,'Copy of PY1 Data(H)'!$A$1:$CZ$288))</f>
        <v>#N/A</v>
      </c>
      <c r="BC55" s="969" t="e" cm="1">
        <f t="array" ref="BC55">_xlfn.XLOOKUP(BC$1,'Copy of PY1 Data(H)'!$A$1:$CZ$1,_xlfn.XLOOKUP($A55,'Copy of PY1 Data(H)'!$A$1:$A$288,'Copy of PY1 Data(H)'!$A$1:$CZ$288))</f>
        <v>#N/A</v>
      </c>
      <c r="BD55" s="969" t="e" cm="1">
        <f t="array" ref="BD55">_xlfn.XLOOKUP(BD$1,'Copy of PY1 Data(H)'!$A$1:$CZ$1,_xlfn.XLOOKUP($A55,'Copy of PY1 Data(H)'!$A$1:$A$288,'Copy of PY1 Data(H)'!$A$1:$CZ$288))</f>
        <v>#N/A</v>
      </c>
      <c r="BE55" s="969" t="e" cm="1">
        <f t="array" ref="BE55">_xlfn.XLOOKUP(BE$1,'Copy of PY1 Data(H)'!$A$1:$CZ$1,_xlfn.XLOOKUP($A55,'Copy of PY1 Data(H)'!$A$1:$A$288,'Copy of PY1 Data(H)'!$A$1:$CZ$288))</f>
        <v>#N/A</v>
      </c>
      <c r="BF55" s="969" t="e" cm="1">
        <f t="array" ref="BF55">_xlfn.XLOOKUP(BF$1,'Copy of PY1 Data(H)'!$A$1:$CZ$1,_xlfn.XLOOKUP($A55,'Copy of PY1 Data(H)'!$A$1:$A$288,'Copy of PY1 Data(H)'!$A$1:$CZ$288))</f>
        <v>#N/A</v>
      </c>
      <c r="BG55" s="969" t="e" cm="1">
        <f t="array" ref="BG55">_xlfn.XLOOKUP(BG$1,'Copy of PY1 Data(H)'!$A$1:$CZ$1,_xlfn.XLOOKUP($A55,'Copy of PY1 Data(H)'!$A$1:$A$288,'Copy of PY1 Data(H)'!$A$1:$CZ$288))</f>
        <v>#N/A</v>
      </c>
      <c r="BH55" s="969" t="e" cm="1">
        <f t="array" ref="BH55">_xlfn.XLOOKUP(BH$1,'Copy of PY1 Data(H)'!$A$1:$CZ$1,_xlfn.XLOOKUP($A55,'Copy of PY1 Data(H)'!$A$1:$A$288,'Copy of PY1 Data(H)'!$A$1:$CZ$288))</f>
        <v>#N/A</v>
      </c>
      <c r="BI55" s="969" t="e" cm="1">
        <f t="array" ref="BI55">_xlfn.XLOOKUP(BI$1,'Copy of PY1 Data(H)'!$A$1:$CZ$1,_xlfn.XLOOKUP($A55,'Copy of PY1 Data(H)'!$A$1:$A$288,'Copy of PY1 Data(H)'!$A$1:$CZ$288))</f>
        <v>#N/A</v>
      </c>
      <c r="BJ55" s="969" t="e" cm="1">
        <f t="array" ref="BJ55">_xlfn.XLOOKUP(BJ$1,'Copy of PY1 Data(H)'!$A$1:$CZ$1,_xlfn.XLOOKUP($A55,'Copy of PY1 Data(H)'!$A$1:$A$288,'Copy of PY1 Data(H)'!$A$1:$CZ$288))</f>
        <v>#N/A</v>
      </c>
      <c r="BK55" s="969" t="e" cm="1">
        <f t="array" ref="BK55">_xlfn.XLOOKUP(BK$1,'Copy of PY1 Data(H)'!$A$1:$CZ$1,_xlfn.XLOOKUP($A55,'Copy of PY1 Data(H)'!$A$1:$A$288,'Copy of PY1 Data(H)'!$A$1:$CZ$288))</f>
        <v>#N/A</v>
      </c>
      <c r="BL55" s="969" t="e" cm="1">
        <f t="array" ref="BL55">_xlfn.XLOOKUP(BL$1,'Copy of PY1 Data(H)'!$A$1:$CZ$1,_xlfn.XLOOKUP($A55,'Copy of PY1 Data(H)'!$A$1:$A$288,'Copy of PY1 Data(H)'!$A$1:$CZ$288))</f>
        <v>#N/A</v>
      </c>
      <c r="BM55" s="969" t="e" cm="1">
        <f t="array" ref="BM55">_xlfn.XLOOKUP(BM$1,'Copy of PY1 Data(H)'!$A$1:$CZ$1,_xlfn.XLOOKUP($A55,'Copy of PY1 Data(H)'!$A$1:$A$288,'Copy of PY1 Data(H)'!$A$1:$CZ$288))</f>
        <v>#N/A</v>
      </c>
      <c r="BN55" s="969" t="e" cm="1">
        <f t="array" ref="BN55">_xlfn.XLOOKUP(BN$1,'Copy of PY1 Data(H)'!$A$1:$CZ$1,_xlfn.XLOOKUP($A55,'Copy of PY1 Data(H)'!$A$1:$A$288,'Copy of PY1 Data(H)'!$A$1:$CZ$288))</f>
        <v>#N/A</v>
      </c>
      <c r="BO55" s="969" t="e" cm="1">
        <f t="array" ref="BO55">_xlfn.XLOOKUP(BO$1,'Copy of PY1 Data(H)'!$A$1:$CZ$1,_xlfn.XLOOKUP($A55,'Copy of PY1 Data(H)'!$A$1:$A$288,'Copy of PY1 Data(H)'!$A$1:$CZ$288))</f>
        <v>#N/A</v>
      </c>
      <c r="BP55" s="969" t="e" cm="1">
        <f t="array" ref="BP55">_xlfn.XLOOKUP(BP$1,'Copy of PY1 Data(H)'!$A$1:$CZ$1,_xlfn.XLOOKUP($A55,'Copy of PY1 Data(H)'!$A$1:$A$288,'Copy of PY1 Data(H)'!$A$1:$CZ$288))</f>
        <v>#N/A</v>
      </c>
      <c r="BQ55" s="969" t="e" cm="1">
        <f t="array" ref="BQ55">_xlfn.XLOOKUP(BQ$1,'Copy of PY1 Data(H)'!$A$1:$CZ$1,_xlfn.XLOOKUP($A55,'Copy of PY1 Data(H)'!$A$1:$A$288,'Copy of PY1 Data(H)'!$A$1:$CZ$288))</f>
        <v>#N/A</v>
      </c>
      <c r="BR55" s="969" t="e" cm="1">
        <f t="array" ref="BR55">_xlfn.XLOOKUP(BR$1,'Copy of PY1 Data(H)'!$A$1:$CZ$1,_xlfn.XLOOKUP($A55,'Copy of PY1 Data(H)'!$A$1:$A$288,'Copy of PY1 Data(H)'!$A$1:$CZ$288))</f>
        <v>#N/A</v>
      </c>
      <c r="BS55" s="969" t="e" cm="1">
        <f t="array" ref="BS55">_xlfn.XLOOKUP(BS$1,'Copy of PY1 Data(H)'!$A$1:$CZ$1,_xlfn.XLOOKUP($A55,'Copy of PY1 Data(H)'!$A$1:$A$288,'Copy of PY1 Data(H)'!$A$1:$CZ$288))</f>
        <v>#N/A</v>
      </c>
      <c r="BT55" s="969" t="e" cm="1">
        <f t="array" ref="BT55">_xlfn.XLOOKUP(BT$1,'Copy of PY1 Data(H)'!$A$1:$CZ$1,_xlfn.XLOOKUP($A55,'Copy of PY1 Data(H)'!$A$1:$A$288,'Copy of PY1 Data(H)'!$A$1:$CZ$288))</f>
        <v>#N/A</v>
      </c>
      <c r="BU55" s="969" t="e" cm="1">
        <f t="array" ref="BU55">_xlfn.XLOOKUP(BU$1,'Copy of PY1 Data(H)'!$A$1:$CZ$1,_xlfn.XLOOKUP($A55,'Copy of PY1 Data(H)'!$A$1:$A$288,'Copy of PY1 Data(H)'!$A$1:$CZ$288))</f>
        <v>#N/A</v>
      </c>
      <c r="BV55" s="969" t="e" cm="1">
        <f t="array" ref="BV55">_xlfn.XLOOKUP(BV$1,'Copy of PY1 Data(H)'!$A$1:$CZ$1,_xlfn.XLOOKUP($A55,'Copy of PY1 Data(H)'!$A$1:$A$288,'Copy of PY1 Data(H)'!$A$1:$CZ$288))</f>
        <v>#N/A</v>
      </c>
      <c r="BW55" s="969" t="e" cm="1">
        <f t="array" ref="BW55">_xlfn.XLOOKUP(BW$1,'Copy of PY1 Data(H)'!$A$1:$CZ$1,_xlfn.XLOOKUP($A55,'Copy of PY1 Data(H)'!$A$1:$A$288,'Copy of PY1 Data(H)'!$A$1:$CZ$288))</f>
        <v>#N/A</v>
      </c>
      <c r="BX55" s="969" t="e" cm="1">
        <f t="array" ref="BX55">_xlfn.XLOOKUP(BX$1,'Copy of PY1 Data(H)'!$A$1:$CZ$1,_xlfn.XLOOKUP($A55,'Copy of PY1 Data(H)'!$A$1:$A$288,'Copy of PY1 Data(H)'!$A$1:$CZ$288))</f>
        <v>#N/A</v>
      </c>
      <c r="BY55" s="969" t="e" cm="1">
        <f t="array" ref="BY55">_xlfn.XLOOKUP(BY$1,'Copy of PY1 Data(H)'!$A$1:$CZ$1,_xlfn.XLOOKUP($A55,'Copy of PY1 Data(H)'!$A$1:$A$288,'Copy of PY1 Data(H)'!$A$1:$CZ$288))</f>
        <v>#N/A</v>
      </c>
      <c r="BZ55" s="969" t="e" cm="1">
        <f t="array" ref="BZ55">_xlfn.XLOOKUP(BZ$1,'Copy of PY1 Data(H)'!$A$1:$CZ$1,_xlfn.XLOOKUP($A55,'Copy of PY1 Data(H)'!$A$1:$A$288,'Copy of PY1 Data(H)'!$A$1:$CZ$288))</f>
        <v>#N/A</v>
      </c>
      <c r="CA55" s="969" t="e" cm="1">
        <f t="array" ref="CA55">_xlfn.XLOOKUP(CA$1,'Copy of PY1 Data(H)'!$A$1:$CZ$1,_xlfn.XLOOKUP($A55,'Copy of PY1 Data(H)'!$A$1:$A$288,'Copy of PY1 Data(H)'!$A$1:$CZ$288))</f>
        <v>#N/A</v>
      </c>
      <c r="CB55" s="969" t="e" cm="1">
        <f t="array" ref="CB55">_xlfn.XLOOKUP(CB$1,'Copy of PY1 Data(H)'!$A$1:$CZ$1,_xlfn.XLOOKUP($A55,'Copy of PY1 Data(H)'!$A$1:$A$288,'Copy of PY1 Data(H)'!$A$1:$CZ$288))</f>
        <v>#N/A</v>
      </c>
      <c r="CC55" s="969" t="e" cm="1">
        <f t="array" ref="CC55">_xlfn.XLOOKUP(CC$1,'Copy of PY1 Data(H)'!$A$1:$CZ$1,_xlfn.XLOOKUP($A55,'Copy of PY1 Data(H)'!$A$1:$A$288,'Copy of PY1 Data(H)'!$A$1:$CZ$288))</f>
        <v>#N/A</v>
      </c>
      <c r="CD55" s="969" t="e" cm="1">
        <f t="array" ref="CD55">_xlfn.XLOOKUP(CD$1,'Copy of PY1 Data(H)'!$A$1:$CZ$1,_xlfn.XLOOKUP($A55,'Copy of PY1 Data(H)'!$A$1:$A$288,'Copy of PY1 Data(H)'!$A$1:$CZ$288))</f>
        <v>#N/A</v>
      </c>
    </row>
    <row r="56" spans="1:82" s="968" customFormat="1" x14ac:dyDescent="0.3">
      <c r="B56" s="968" t="s">
        <v>2892</v>
      </c>
      <c r="D56" s="968" t="e" cm="1">
        <f t="array" ref="D56">_xlfn.XLOOKUP(D$1,'Copy of PY1 Data(H)'!$A$1:$CZ$1,_xlfn.XLOOKUP($B56,'Copy of PY1 Data(H)'!$A$1:$A$288,'Copy of PY1 Data(H)'!$A$1:$CZ$288))</f>
        <v>#N/A</v>
      </c>
      <c r="E56" s="968" t="e" cm="1">
        <f t="array" ref="E56">_xlfn.XLOOKUP(E$1,'Copy of PY1 Data(H)'!$A$1:$CZ$1,_xlfn.XLOOKUP($B56,'Copy of PY1 Data(H)'!$A$1:$A$288,'Copy of PY1 Data(H)'!$A$1:$CZ$288))</f>
        <v>#N/A</v>
      </c>
      <c r="F56" s="968" t="e" cm="1">
        <f t="array" ref="F56">_xlfn.XLOOKUP(F$1,'Copy of PY1 Data(H)'!$A$1:$CZ$1,_xlfn.XLOOKUP($B56,'Copy of PY1 Data(H)'!$A$1:$A$288,'Copy of PY1 Data(H)'!$A$1:$CZ$288))</f>
        <v>#N/A</v>
      </c>
      <c r="G56" s="968" t="e" cm="1">
        <f t="array" ref="G56">_xlfn.XLOOKUP(G$1,'Copy of PY1 Data(H)'!$A$1:$CZ$1,_xlfn.XLOOKUP($B56,'Copy of PY1 Data(H)'!$A$1:$A$288,'Copy of PY1 Data(H)'!$A$1:$CZ$288))</f>
        <v>#N/A</v>
      </c>
      <c r="H56" s="968" t="e" cm="1">
        <f t="array" ref="H56">_xlfn.XLOOKUP(H$1,'Copy of PY1 Data(H)'!$A$1:$CZ$1,_xlfn.XLOOKUP($B56,'Copy of PY1 Data(H)'!$A$1:$A$288,'Copy of PY1 Data(H)'!$A$1:$CZ$288))</f>
        <v>#N/A</v>
      </c>
      <c r="I56" s="968" t="e" cm="1">
        <f t="array" ref="I56">_xlfn.XLOOKUP(I$1,'Copy of PY1 Data(H)'!$A$1:$CZ$1,_xlfn.XLOOKUP($B56,'Copy of PY1 Data(H)'!$A$1:$A$288,'Copy of PY1 Data(H)'!$A$1:$CZ$288))</f>
        <v>#N/A</v>
      </c>
      <c r="J56" s="968" t="e" cm="1">
        <f t="array" ref="J56">_xlfn.XLOOKUP(J$1,'Copy of PY1 Data(H)'!$A$1:$CZ$1,_xlfn.XLOOKUP($B56,'Copy of PY1 Data(H)'!$A$1:$A$288,'Copy of PY1 Data(H)'!$A$1:$CZ$288))</f>
        <v>#N/A</v>
      </c>
      <c r="K56" s="968" t="e" cm="1">
        <f t="array" ref="K56">_xlfn.XLOOKUP(K$1,'Copy of PY1 Data(H)'!$A$1:$CZ$1,_xlfn.XLOOKUP($B56,'Copy of PY1 Data(H)'!$A$1:$A$288,'Copy of PY1 Data(H)'!$A$1:$CZ$288))</f>
        <v>#N/A</v>
      </c>
      <c r="L56" s="968" t="e" cm="1">
        <f t="array" ref="L56">_xlfn.XLOOKUP(L$1,'Copy of PY1 Data(H)'!$A$1:$CZ$1,_xlfn.XLOOKUP($B56,'Copy of PY1 Data(H)'!$A$1:$A$288,'Copy of PY1 Data(H)'!$A$1:$CZ$288))</f>
        <v>#N/A</v>
      </c>
      <c r="M56" s="968" t="e" cm="1">
        <f t="array" ref="M56">_xlfn.XLOOKUP(M$1,'Copy of PY1 Data(H)'!$A$1:$CZ$1,_xlfn.XLOOKUP($B56,'Copy of PY1 Data(H)'!$A$1:$A$288,'Copy of PY1 Data(H)'!$A$1:$CZ$288))</f>
        <v>#N/A</v>
      </c>
      <c r="N56" s="968" t="e" cm="1">
        <f t="array" ref="N56">_xlfn.XLOOKUP(N$1,'Copy of PY1 Data(H)'!$A$1:$CZ$1,_xlfn.XLOOKUP($B56,'Copy of PY1 Data(H)'!$A$1:$A$288,'Copy of PY1 Data(H)'!$A$1:$CZ$288))</f>
        <v>#N/A</v>
      </c>
      <c r="O56" s="968" t="e" cm="1">
        <f t="array" ref="O56">_xlfn.XLOOKUP(O$1,'Copy of PY1 Data(H)'!$A$1:$CZ$1,_xlfn.XLOOKUP($B56,'Copy of PY1 Data(H)'!$A$1:$A$288,'Copy of PY1 Data(H)'!$A$1:$CZ$288))</f>
        <v>#N/A</v>
      </c>
      <c r="P56" s="968" t="e" cm="1">
        <f t="array" ref="P56">_xlfn.XLOOKUP(P$1,'Copy of PY1 Data(H)'!$A$1:$CZ$1,_xlfn.XLOOKUP($B56,'Copy of PY1 Data(H)'!$A$1:$A$288,'Copy of PY1 Data(H)'!$A$1:$CZ$288))</f>
        <v>#N/A</v>
      </c>
      <c r="Q56" s="968" t="e" cm="1">
        <f t="array" ref="Q56">_xlfn.XLOOKUP(Q$1,'Copy of PY1 Data(H)'!$A$1:$CZ$1,_xlfn.XLOOKUP($B56,'Copy of PY1 Data(H)'!$A$1:$A$288,'Copy of PY1 Data(H)'!$A$1:$CZ$288))</f>
        <v>#N/A</v>
      </c>
      <c r="R56" s="968" t="e" cm="1">
        <f t="array" ref="R56">_xlfn.XLOOKUP(R$1,'Copy of PY1 Data(H)'!$A$1:$CZ$1,_xlfn.XLOOKUP($B56,'Copy of PY1 Data(H)'!$A$1:$A$288,'Copy of PY1 Data(H)'!$A$1:$CZ$288))</f>
        <v>#N/A</v>
      </c>
      <c r="S56" s="968" t="e" cm="1">
        <f t="array" ref="S56">_xlfn.XLOOKUP(S$1,'Copy of PY1 Data(H)'!$A$1:$CZ$1,_xlfn.XLOOKUP($B56,'Copy of PY1 Data(H)'!$A$1:$A$288,'Copy of PY1 Data(H)'!$A$1:$CZ$288))</f>
        <v>#N/A</v>
      </c>
      <c r="T56" s="968" t="e" cm="1">
        <f t="array" ref="T56">_xlfn.XLOOKUP(T$1,'Copy of PY1 Data(H)'!$A$1:$CZ$1,_xlfn.XLOOKUP($B56,'Copy of PY1 Data(H)'!$A$1:$A$288,'Copy of PY1 Data(H)'!$A$1:$CZ$288))</f>
        <v>#N/A</v>
      </c>
      <c r="U56" s="968" t="e" cm="1">
        <f t="array" ref="U56">_xlfn.XLOOKUP(U$1,'Copy of PY1 Data(H)'!$A$1:$CZ$1,_xlfn.XLOOKUP($B56,'Copy of PY1 Data(H)'!$A$1:$A$288,'Copy of PY1 Data(H)'!$A$1:$CZ$288))</f>
        <v>#N/A</v>
      </c>
      <c r="V56" s="968" t="e" cm="1">
        <f t="array" ref="V56">_xlfn.XLOOKUP(V$1,'Copy of PY1 Data(H)'!$A$1:$CZ$1,_xlfn.XLOOKUP($B56,'Copy of PY1 Data(H)'!$A$1:$A$288,'Copy of PY1 Data(H)'!$A$1:$CZ$288))</f>
        <v>#N/A</v>
      </c>
      <c r="W56" s="968" t="e" cm="1">
        <f t="array" ref="W56">_xlfn.XLOOKUP(W$1,'Copy of PY1 Data(H)'!$A$1:$CZ$1,_xlfn.XLOOKUP($B56,'Copy of PY1 Data(H)'!$A$1:$A$288,'Copy of PY1 Data(H)'!$A$1:$CZ$288))</f>
        <v>#N/A</v>
      </c>
      <c r="X56" s="968" t="e" cm="1">
        <f t="array" ref="X56">_xlfn.XLOOKUP(X$1,'Copy of PY1 Data(H)'!$A$1:$CZ$1,_xlfn.XLOOKUP($B56,'Copy of PY1 Data(H)'!$A$1:$A$288,'Copy of PY1 Data(H)'!$A$1:$CZ$288))</f>
        <v>#N/A</v>
      </c>
      <c r="Y56" s="968" t="e" cm="1">
        <f t="array" ref="Y56">_xlfn.XLOOKUP(Y$1,'Copy of PY1 Data(H)'!$A$1:$CZ$1,_xlfn.XLOOKUP($B56,'Copy of PY1 Data(H)'!$A$1:$A$288,'Copy of PY1 Data(H)'!$A$1:$CZ$288))</f>
        <v>#N/A</v>
      </c>
      <c r="Z56" s="968" t="e" cm="1">
        <f t="array" ref="Z56">_xlfn.XLOOKUP(Z$1,'Copy of PY1 Data(H)'!$A$1:$CZ$1,_xlfn.XLOOKUP($B56,'Copy of PY1 Data(H)'!$A$1:$A$288,'Copy of PY1 Data(H)'!$A$1:$CZ$288))</f>
        <v>#N/A</v>
      </c>
      <c r="AA56" s="968" t="e" cm="1">
        <f t="array" ref="AA56">_xlfn.XLOOKUP(AA$1,'Copy of PY1 Data(H)'!$A$1:$CZ$1,_xlfn.XLOOKUP($B56,'Copy of PY1 Data(H)'!$A$1:$A$288,'Copy of PY1 Data(H)'!$A$1:$CZ$288))</f>
        <v>#N/A</v>
      </c>
      <c r="AB56" s="968" t="e" cm="1">
        <f t="array" ref="AB56">_xlfn.XLOOKUP(AB$1,'Copy of PY1 Data(H)'!$A$1:$CZ$1,_xlfn.XLOOKUP($B56,'Copy of PY1 Data(H)'!$A$1:$A$288,'Copy of PY1 Data(H)'!$A$1:$CZ$288))</f>
        <v>#N/A</v>
      </c>
      <c r="AC56" s="968" t="e" cm="1">
        <f t="array" ref="AC56">_xlfn.XLOOKUP(AC$1,'Copy of PY1 Data(H)'!$A$1:$CZ$1,_xlfn.XLOOKUP($B56,'Copy of PY1 Data(H)'!$A$1:$A$288,'Copy of PY1 Data(H)'!$A$1:$CZ$288))</f>
        <v>#N/A</v>
      </c>
      <c r="AD56" s="968" t="e" cm="1">
        <f t="array" ref="AD56">_xlfn.XLOOKUP(AD$1,'Copy of PY1 Data(H)'!$A$1:$CZ$1,_xlfn.XLOOKUP($B56,'Copy of PY1 Data(H)'!$A$1:$A$288,'Copy of PY1 Data(H)'!$A$1:$CZ$288))</f>
        <v>#N/A</v>
      </c>
      <c r="AE56" s="968" t="e" cm="1">
        <f t="array" ref="AE56">_xlfn.XLOOKUP(AE$1,'Copy of PY1 Data(H)'!$A$1:$CZ$1,_xlfn.XLOOKUP($B56,'Copy of PY1 Data(H)'!$A$1:$A$288,'Copy of PY1 Data(H)'!$A$1:$CZ$288))</f>
        <v>#N/A</v>
      </c>
      <c r="AF56" s="968" t="e" cm="1">
        <f t="array" ref="AF56">_xlfn.XLOOKUP(AF$1,'Copy of PY1 Data(H)'!$A$1:$CZ$1,_xlfn.XLOOKUP($B56,'Copy of PY1 Data(H)'!$A$1:$A$288,'Copy of PY1 Data(H)'!$A$1:$CZ$288))</f>
        <v>#N/A</v>
      </c>
      <c r="AG56" s="968" t="e" cm="1">
        <f t="array" ref="AG56">_xlfn.XLOOKUP(AG$1,'Copy of PY1 Data(H)'!$A$1:$CZ$1,_xlfn.XLOOKUP($B56,'Copy of PY1 Data(H)'!$A$1:$A$288,'Copy of PY1 Data(H)'!$A$1:$CZ$288))</f>
        <v>#N/A</v>
      </c>
      <c r="AH56" s="968" t="e" cm="1">
        <f t="array" ref="AH56">_xlfn.XLOOKUP(AH$1,'Copy of PY1 Data(H)'!$A$1:$CZ$1,_xlfn.XLOOKUP($B56,'Copy of PY1 Data(H)'!$A$1:$A$288,'Copy of PY1 Data(H)'!$A$1:$CZ$288))</f>
        <v>#N/A</v>
      </c>
      <c r="AI56" s="968" t="e" cm="1">
        <f t="array" ref="AI56">_xlfn.XLOOKUP(AI$1,'Copy of PY1 Data(H)'!$A$1:$CZ$1,_xlfn.XLOOKUP($B56,'Copy of PY1 Data(H)'!$A$1:$A$288,'Copy of PY1 Data(H)'!$A$1:$CZ$288))</f>
        <v>#N/A</v>
      </c>
      <c r="AJ56" s="968" t="e" cm="1">
        <f t="array" ref="AJ56">_xlfn.XLOOKUP(AJ$1,'Copy of PY1 Data(H)'!$A$1:$CZ$1,_xlfn.XLOOKUP($B56,'Copy of PY1 Data(H)'!$A$1:$A$288,'Copy of PY1 Data(H)'!$A$1:$CZ$288))</f>
        <v>#N/A</v>
      </c>
      <c r="AK56" s="968" t="e" cm="1">
        <f t="array" ref="AK56">_xlfn.XLOOKUP(AK$1,'Copy of PY1 Data(H)'!$A$1:$CZ$1,_xlfn.XLOOKUP($B56,'Copy of PY1 Data(H)'!$A$1:$A$288,'Copy of PY1 Data(H)'!$A$1:$CZ$288))</f>
        <v>#N/A</v>
      </c>
      <c r="AL56" s="968" t="e" cm="1">
        <f t="array" ref="AL56">_xlfn.XLOOKUP(AL$1,'Copy of PY1 Data(H)'!$A$1:$CZ$1,_xlfn.XLOOKUP($B56,'Copy of PY1 Data(H)'!$A$1:$A$288,'Copy of PY1 Data(H)'!$A$1:$CZ$288))</f>
        <v>#N/A</v>
      </c>
      <c r="AM56" s="968" t="e" cm="1">
        <f t="array" ref="AM56">_xlfn.XLOOKUP(AM$1,'Copy of PY1 Data(H)'!$A$1:$CZ$1,_xlfn.XLOOKUP($B56,'Copy of PY1 Data(H)'!$A$1:$A$288,'Copy of PY1 Data(H)'!$A$1:$CZ$288))</f>
        <v>#N/A</v>
      </c>
      <c r="AN56" s="968" t="e" cm="1">
        <f t="array" ref="AN56">_xlfn.XLOOKUP(AN$1,'Copy of PY1 Data(H)'!$A$1:$CZ$1,_xlfn.XLOOKUP($B56,'Copy of PY1 Data(H)'!$A$1:$A$288,'Copy of PY1 Data(H)'!$A$1:$CZ$288))</f>
        <v>#N/A</v>
      </c>
      <c r="AO56" s="968" t="e" cm="1">
        <f t="array" ref="AO56">_xlfn.XLOOKUP(AO$1,'Copy of PY1 Data(H)'!$A$1:$CZ$1,_xlfn.XLOOKUP($B56,'Copy of PY1 Data(H)'!$A$1:$A$288,'Copy of PY1 Data(H)'!$A$1:$CZ$288))</f>
        <v>#N/A</v>
      </c>
      <c r="AP56" s="968" t="e" cm="1">
        <f t="array" ref="AP56">_xlfn.XLOOKUP(AP$1,'Copy of PY1 Data(H)'!$A$1:$CZ$1,_xlfn.XLOOKUP($B56,'Copy of PY1 Data(H)'!$A$1:$A$288,'Copy of PY1 Data(H)'!$A$1:$CZ$288))</f>
        <v>#N/A</v>
      </c>
      <c r="AQ56" s="968" t="e" cm="1">
        <f t="array" ref="AQ56">_xlfn.XLOOKUP(AQ$1,'Copy of PY1 Data(H)'!$A$1:$CZ$1,_xlfn.XLOOKUP($B56,'Copy of PY1 Data(H)'!$A$1:$A$288,'Copy of PY1 Data(H)'!$A$1:$CZ$288))</f>
        <v>#N/A</v>
      </c>
      <c r="AR56" s="968" t="e" cm="1">
        <f t="array" ref="AR56">_xlfn.XLOOKUP(AR$1,'Copy of PY1 Data(H)'!$A$1:$CZ$1,_xlfn.XLOOKUP($B56,'Copy of PY1 Data(H)'!$A$1:$A$288,'Copy of PY1 Data(H)'!$A$1:$CZ$288))</f>
        <v>#N/A</v>
      </c>
      <c r="AS56" s="968" t="e" cm="1">
        <f t="array" ref="AS56">_xlfn.XLOOKUP(AS$1,'Copy of PY1 Data(H)'!$A$1:$CZ$1,_xlfn.XLOOKUP($B56,'Copy of PY1 Data(H)'!$A$1:$A$288,'Copy of PY1 Data(H)'!$A$1:$CZ$288))</f>
        <v>#N/A</v>
      </c>
      <c r="AT56" s="968" t="e" cm="1">
        <f t="array" ref="AT56">_xlfn.XLOOKUP(AT$1,'Copy of PY1 Data(H)'!$A$1:$CZ$1,_xlfn.XLOOKUP($B56,'Copy of PY1 Data(H)'!$A$1:$A$288,'Copy of PY1 Data(H)'!$A$1:$CZ$288))</f>
        <v>#N/A</v>
      </c>
      <c r="AU56" s="968" t="e" cm="1">
        <f t="array" ref="AU56">_xlfn.XLOOKUP(AU$1,'Copy of PY1 Data(H)'!$A$1:$CZ$1,_xlfn.XLOOKUP($B56,'Copy of PY1 Data(H)'!$A$1:$A$288,'Copy of PY1 Data(H)'!$A$1:$CZ$288))</f>
        <v>#N/A</v>
      </c>
      <c r="AV56" s="968" t="e" cm="1">
        <f t="array" ref="AV56">_xlfn.XLOOKUP(AV$1,'Copy of PY1 Data(H)'!$A$1:$CZ$1,_xlfn.XLOOKUP($B56,'Copy of PY1 Data(H)'!$A$1:$A$288,'Copy of PY1 Data(H)'!$A$1:$CZ$288))</f>
        <v>#N/A</v>
      </c>
      <c r="AW56" s="968" t="e" cm="1">
        <f t="array" ref="AW56">_xlfn.XLOOKUP(AW$1,'Copy of PY1 Data(H)'!$A$1:$CZ$1,_xlfn.XLOOKUP($B56,'Copy of PY1 Data(H)'!$A$1:$A$288,'Copy of PY1 Data(H)'!$A$1:$CZ$288))</f>
        <v>#N/A</v>
      </c>
      <c r="AX56" s="968" t="e" cm="1">
        <f t="array" ref="AX56">_xlfn.XLOOKUP(AX$1,'Copy of PY1 Data(H)'!$A$1:$CZ$1,_xlfn.XLOOKUP($B56,'Copy of PY1 Data(H)'!$A$1:$A$288,'Copy of PY1 Data(H)'!$A$1:$CZ$288))</f>
        <v>#N/A</v>
      </c>
      <c r="AY56" s="968" t="e" cm="1">
        <f t="array" ref="AY56">_xlfn.XLOOKUP(AY$1,'Copy of PY1 Data(H)'!$A$1:$CZ$1,_xlfn.XLOOKUP($B56,'Copy of PY1 Data(H)'!$A$1:$A$288,'Copy of PY1 Data(H)'!$A$1:$CZ$288))</f>
        <v>#N/A</v>
      </c>
      <c r="AZ56" s="968" t="e" cm="1">
        <f t="array" ref="AZ56">_xlfn.XLOOKUP(AZ$1,'Copy of PY1 Data(H)'!$A$1:$CZ$1,_xlfn.XLOOKUP($B56,'Copy of PY1 Data(H)'!$A$1:$A$288,'Copy of PY1 Data(H)'!$A$1:$CZ$288))</f>
        <v>#N/A</v>
      </c>
      <c r="BA56" s="968" t="e" cm="1">
        <f t="array" ref="BA56">_xlfn.XLOOKUP(BA$1,'Copy of PY1 Data(H)'!$A$1:$CZ$1,_xlfn.XLOOKUP($B56,'Copy of PY1 Data(H)'!$A$1:$A$288,'Copy of PY1 Data(H)'!$A$1:$CZ$288))</f>
        <v>#N/A</v>
      </c>
      <c r="BB56" s="968" t="e" cm="1">
        <f t="array" ref="BB56">_xlfn.XLOOKUP(BB$1,'Copy of PY1 Data(H)'!$A$1:$CZ$1,_xlfn.XLOOKUP($B56,'Copy of PY1 Data(H)'!$A$1:$A$288,'Copy of PY1 Data(H)'!$A$1:$CZ$288))</f>
        <v>#N/A</v>
      </c>
      <c r="BC56" s="968" t="e" cm="1">
        <f t="array" ref="BC56">_xlfn.XLOOKUP(BC$1,'Copy of PY1 Data(H)'!$A$1:$CZ$1,_xlfn.XLOOKUP($B56,'Copy of PY1 Data(H)'!$A$1:$A$288,'Copy of PY1 Data(H)'!$A$1:$CZ$288))</f>
        <v>#N/A</v>
      </c>
      <c r="BD56" s="968" t="e" cm="1">
        <f t="array" ref="BD56">_xlfn.XLOOKUP(BD$1,'Copy of PY1 Data(H)'!$A$1:$CZ$1,_xlfn.XLOOKUP($B56,'Copy of PY1 Data(H)'!$A$1:$A$288,'Copy of PY1 Data(H)'!$A$1:$CZ$288))</f>
        <v>#N/A</v>
      </c>
      <c r="BE56" s="968" t="e" cm="1">
        <f t="array" ref="BE56">_xlfn.XLOOKUP(BE$1,'Copy of PY1 Data(H)'!$A$1:$CZ$1,_xlfn.XLOOKUP($B56,'Copy of PY1 Data(H)'!$A$1:$A$288,'Copy of PY1 Data(H)'!$A$1:$CZ$288))</f>
        <v>#N/A</v>
      </c>
      <c r="BF56" s="968" t="e" cm="1">
        <f t="array" ref="BF56">_xlfn.XLOOKUP(BF$1,'Copy of PY1 Data(H)'!$A$1:$CZ$1,_xlfn.XLOOKUP($B56,'Copy of PY1 Data(H)'!$A$1:$A$288,'Copy of PY1 Data(H)'!$A$1:$CZ$288))</f>
        <v>#N/A</v>
      </c>
      <c r="BG56" s="968" t="e" cm="1">
        <f t="array" ref="BG56">_xlfn.XLOOKUP(BG$1,'Copy of PY1 Data(H)'!$A$1:$CZ$1,_xlfn.XLOOKUP($B56,'Copy of PY1 Data(H)'!$A$1:$A$288,'Copy of PY1 Data(H)'!$A$1:$CZ$288))</f>
        <v>#N/A</v>
      </c>
      <c r="BH56" s="968" t="e" cm="1">
        <f t="array" ref="BH56">_xlfn.XLOOKUP(BH$1,'Copy of PY1 Data(H)'!$A$1:$CZ$1,_xlfn.XLOOKUP($B56,'Copy of PY1 Data(H)'!$A$1:$A$288,'Copy of PY1 Data(H)'!$A$1:$CZ$288))</f>
        <v>#N/A</v>
      </c>
      <c r="BI56" s="968" t="e" cm="1">
        <f t="array" ref="BI56">_xlfn.XLOOKUP(BI$1,'Copy of PY1 Data(H)'!$A$1:$CZ$1,_xlfn.XLOOKUP($B56,'Copy of PY1 Data(H)'!$A$1:$A$288,'Copy of PY1 Data(H)'!$A$1:$CZ$288))</f>
        <v>#N/A</v>
      </c>
      <c r="BJ56" s="968" t="e" cm="1">
        <f t="array" ref="BJ56">_xlfn.XLOOKUP(BJ$1,'Copy of PY1 Data(H)'!$A$1:$CZ$1,_xlfn.XLOOKUP($B56,'Copy of PY1 Data(H)'!$A$1:$A$288,'Copy of PY1 Data(H)'!$A$1:$CZ$288))</f>
        <v>#N/A</v>
      </c>
      <c r="BK56" s="968" t="e" cm="1">
        <f t="array" ref="BK56">_xlfn.XLOOKUP(BK$1,'Copy of PY1 Data(H)'!$A$1:$CZ$1,_xlfn.XLOOKUP($B56,'Copy of PY1 Data(H)'!$A$1:$A$288,'Copy of PY1 Data(H)'!$A$1:$CZ$288))</f>
        <v>#N/A</v>
      </c>
      <c r="BL56" s="968" t="e" cm="1">
        <f t="array" ref="BL56">_xlfn.XLOOKUP(BL$1,'Copy of PY1 Data(H)'!$A$1:$CZ$1,_xlfn.XLOOKUP($B56,'Copy of PY1 Data(H)'!$A$1:$A$288,'Copy of PY1 Data(H)'!$A$1:$CZ$288))</f>
        <v>#N/A</v>
      </c>
      <c r="BM56" s="968" t="e" cm="1">
        <f t="array" ref="BM56">_xlfn.XLOOKUP(BM$1,'Copy of PY1 Data(H)'!$A$1:$CZ$1,_xlfn.XLOOKUP($B56,'Copy of PY1 Data(H)'!$A$1:$A$288,'Copy of PY1 Data(H)'!$A$1:$CZ$288))</f>
        <v>#N/A</v>
      </c>
      <c r="BN56" s="968" t="e" cm="1">
        <f t="array" ref="BN56">_xlfn.XLOOKUP(BN$1,'Copy of PY1 Data(H)'!$A$1:$CZ$1,_xlfn.XLOOKUP($B56,'Copy of PY1 Data(H)'!$A$1:$A$288,'Copy of PY1 Data(H)'!$A$1:$CZ$288))</f>
        <v>#N/A</v>
      </c>
      <c r="BO56" s="968" t="e" cm="1">
        <f t="array" ref="BO56">_xlfn.XLOOKUP(BO$1,'Copy of PY1 Data(H)'!$A$1:$CZ$1,_xlfn.XLOOKUP($B56,'Copy of PY1 Data(H)'!$A$1:$A$288,'Copy of PY1 Data(H)'!$A$1:$CZ$288))</f>
        <v>#N/A</v>
      </c>
      <c r="BP56" s="968" t="e" cm="1">
        <f t="array" ref="BP56">_xlfn.XLOOKUP(BP$1,'Copy of PY1 Data(H)'!$A$1:$CZ$1,_xlfn.XLOOKUP($B56,'Copy of PY1 Data(H)'!$A$1:$A$288,'Copy of PY1 Data(H)'!$A$1:$CZ$288))</f>
        <v>#N/A</v>
      </c>
      <c r="BQ56" s="968" t="e" cm="1">
        <f t="array" ref="BQ56">_xlfn.XLOOKUP(BQ$1,'Copy of PY1 Data(H)'!$A$1:$CZ$1,_xlfn.XLOOKUP($B56,'Copy of PY1 Data(H)'!$A$1:$A$288,'Copy of PY1 Data(H)'!$A$1:$CZ$288))</f>
        <v>#N/A</v>
      </c>
      <c r="BR56" s="968" t="e" cm="1">
        <f t="array" ref="BR56">_xlfn.XLOOKUP(BR$1,'Copy of PY1 Data(H)'!$A$1:$CZ$1,_xlfn.XLOOKUP($B56,'Copy of PY1 Data(H)'!$A$1:$A$288,'Copy of PY1 Data(H)'!$A$1:$CZ$288))</f>
        <v>#N/A</v>
      </c>
      <c r="BS56" s="968" t="e" cm="1">
        <f t="array" ref="BS56">_xlfn.XLOOKUP(BS$1,'Copy of PY1 Data(H)'!$A$1:$CZ$1,_xlfn.XLOOKUP($B56,'Copy of PY1 Data(H)'!$A$1:$A$288,'Copy of PY1 Data(H)'!$A$1:$CZ$288))</f>
        <v>#N/A</v>
      </c>
      <c r="BT56" s="968" t="e" cm="1">
        <f t="array" ref="BT56">_xlfn.XLOOKUP(BT$1,'Copy of PY1 Data(H)'!$A$1:$CZ$1,_xlfn.XLOOKUP($B56,'Copy of PY1 Data(H)'!$A$1:$A$288,'Copy of PY1 Data(H)'!$A$1:$CZ$288))</f>
        <v>#N/A</v>
      </c>
      <c r="BU56" s="968" t="e" cm="1">
        <f t="array" ref="BU56">_xlfn.XLOOKUP(BU$1,'Copy of PY1 Data(H)'!$A$1:$CZ$1,_xlfn.XLOOKUP($B56,'Copy of PY1 Data(H)'!$A$1:$A$288,'Copy of PY1 Data(H)'!$A$1:$CZ$288))</f>
        <v>#N/A</v>
      </c>
      <c r="BV56" s="968" t="e" cm="1">
        <f t="array" ref="BV56">_xlfn.XLOOKUP(BV$1,'Copy of PY1 Data(H)'!$A$1:$CZ$1,_xlfn.XLOOKUP($B56,'Copy of PY1 Data(H)'!$A$1:$A$288,'Copy of PY1 Data(H)'!$A$1:$CZ$288))</f>
        <v>#N/A</v>
      </c>
      <c r="BW56" s="968" t="e" cm="1">
        <f t="array" ref="BW56">_xlfn.XLOOKUP(BW$1,'Copy of PY1 Data(H)'!$A$1:$CZ$1,_xlfn.XLOOKUP($B56,'Copy of PY1 Data(H)'!$A$1:$A$288,'Copy of PY1 Data(H)'!$A$1:$CZ$288))</f>
        <v>#N/A</v>
      </c>
      <c r="BX56" s="968" t="e" cm="1">
        <f t="array" ref="BX56">_xlfn.XLOOKUP(BX$1,'Copy of PY1 Data(H)'!$A$1:$CZ$1,_xlfn.XLOOKUP($B56,'Copy of PY1 Data(H)'!$A$1:$A$288,'Copy of PY1 Data(H)'!$A$1:$CZ$288))</f>
        <v>#N/A</v>
      </c>
      <c r="BY56" s="968" t="e" cm="1">
        <f t="array" ref="BY56">_xlfn.XLOOKUP(BY$1,'Copy of PY1 Data(H)'!$A$1:$CZ$1,_xlfn.XLOOKUP($B56,'Copy of PY1 Data(H)'!$A$1:$A$288,'Copy of PY1 Data(H)'!$A$1:$CZ$288))</f>
        <v>#N/A</v>
      </c>
      <c r="BZ56" s="968" t="e" cm="1">
        <f t="array" ref="BZ56">_xlfn.XLOOKUP(BZ$1,'Copy of PY1 Data(H)'!$A$1:$CZ$1,_xlfn.XLOOKUP($B56,'Copy of PY1 Data(H)'!$A$1:$A$288,'Copy of PY1 Data(H)'!$A$1:$CZ$288))</f>
        <v>#N/A</v>
      </c>
      <c r="CA56" s="968" t="e" cm="1">
        <f t="array" ref="CA56">_xlfn.XLOOKUP(CA$1,'Copy of PY1 Data(H)'!$A$1:$CZ$1,_xlfn.XLOOKUP($B56,'Copy of PY1 Data(H)'!$A$1:$A$288,'Copy of PY1 Data(H)'!$A$1:$CZ$288))</f>
        <v>#N/A</v>
      </c>
      <c r="CB56" s="968" t="e" cm="1">
        <f t="array" ref="CB56">_xlfn.XLOOKUP(CB$1,'Copy of PY1 Data(H)'!$A$1:$CZ$1,_xlfn.XLOOKUP($B56,'Copy of PY1 Data(H)'!$A$1:$A$288,'Copy of PY1 Data(H)'!$A$1:$CZ$288))</f>
        <v>#N/A</v>
      </c>
      <c r="CC56" s="968" t="e" cm="1">
        <f t="array" ref="CC56">_xlfn.XLOOKUP(CC$1,'Copy of PY1 Data(H)'!$A$1:$CZ$1,_xlfn.XLOOKUP($B56,'Copy of PY1 Data(H)'!$A$1:$A$288,'Copy of PY1 Data(H)'!$A$1:$CZ$288))</f>
        <v>#N/A</v>
      </c>
      <c r="CD56" s="968" t="e" cm="1">
        <f t="array" ref="CD56">_xlfn.XLOOKUP(CD$1,'Copy of PY1 Data(H)'!$A$1:$CZ$1,_xlfn.XLOOKUP($B56,'Copy of PY1 Data(H)'!$A$1:$A$288,'Copy of PY1 Data(H)'!$A$1:$CZ$288))</f>
        <v>#N/A</v>
      </c>
    </row>
    <row r="57" spans="1:82" x14ac:dyDescent="0.3">
      <c r="A57" s="180">
        <v>984</v>
      </c>
      <c r="C57" s="180"/>
      <c r="D57" s="180" cm="1">
        <f t="array" ref="D57">_xlfn.XLOOKUP(D$1,'Copy of PY1 Data(H)'!$A$1:$CZ$1,_xlfn.XLOOKUP($A57,'Copy of PY1 Data(H)'!$A$1:$A$288,'Copy of PY1 Data(H)'!$A$1:$CZ$288))</f>
        <v>0</v>
      </c>
      <c r="E57" s="180" cm="1">
        <f t="array" ref="E57">_xlfn.XLOOKUP(E$1,'Copy of PY1 Data(H)'!$A$1:$CZ$1,_xlfn.XLOOKUP($A57,'Copy of PY1 Data(H)'!$A$1:$A$288,'Copy of PY1 Data(H)'!$A$1:$CZ$288))</f>
        <v>28227</v>
      </c>
      <c r="F57" s="180" cm="1">
        <f t="array" ref="F57">_xlfn.XLOOKUP(F$1,'Copy of PY1 Data(H)'!$A$1:$CZ$1,_xlfn.XLOOKUP($A57,'Copy of PY1 Data(H)'!$A$1:$A$288,'Copy of PY1 Data(H)'!$A$1:$CZ$288))</f>
        <v>0</v>
      </c>
      <c r="G57" s="180" cm="1">
        <f t="array" ref="G57">_xlfn.XLOOKUP(G$1,'Copy of PY1 Data(H)'!$A$1:$CZ$1,_xlfn.XLOOKUP($A57,'Copy of PY1 Data(H)'!$A$1:$A$288,'Copy of PY1 Data(H)'!$A$1:$CZ$288))</f>
        <v>1253502</v>
      </c>
      <c r="H57" s="180" cm="1">
        <f t="array" ref="H57">_xlfn.XLOOKUP(H$1,'Copy of PY1 Data(H)'!$A$1:$CZ$1,_xlfn.XLOOKUP($A57,'Copy of PY1 Data(H)'!$A$1:$A$288,'Copy of PY1 Data(H)'!$A$1:$CZ$288))</f>
        <v>192566</v>
      </c>
      <c r="I57" s="180" cm="1">
        <f t="array" ref="I57">_xlfn.XLOOKUP(I$1,'Copy of PY1 Data(H)'!$A$1:$CZ$1,_xlfn.XLOOKUP($A57,'Copy of PY1 Data(H)'!$A$1:$A$288,'Copy of PY1 Data(H)'!$A$1:$CZ$288))</f>
        <v>2793819</v>
      </c>
      <c r="J57" s="180" cm="1">
        <f t="array" ref="J57">_xlfn.XLOOKUP(J$1,'Copy of PY1 Data(H)'!$A$1:$CZ$1,_xlfn.XLOOKUP($A57,'Copy of PY1 Data(H)'!$A$1:$A$288,'Copy of PY1 Data(H)'!$A$1:$CZ$288))</f>
        <v>52951</v>
      </c>
      <c r="K57" s="180" cm="1">
        <f t="array" ref="K57">_xlfn.XLOOKUP(K$1,'Copy of PY1 Data(H)'!$A$1:$CZ$1,_xlfn.XLOOKUP($A57,'Copy of PY1 Data(H)'!$A$1:$A$288,'Copy of PY1 Data(H)'!$A$1:$CZ$288))</f>
        <v>78828</v>
      </c>
      <c r="L57" s="180" cm="1">
        <f t="array" ref="L57">_xlfn.XLOOKUP(L$1,'Copy of PY1 Data(H)'!$A$1:$CZ$1,_xlfn.XLOOKUP($A57,'Copy of PY1 Data(H)'!$A$1:$A$288,'Copy of PY1 Data(H)'!$A$1:$CZ$288))</f>
        <v>135499</v>
      </c>
      <c r="M57" s="180" cm="1">
        <f t="array" ref="M57">_xlfn.XLOOKUP(M$1,'Copy of PY1 Data(H)'!$A$1:$CZ$1,_xlfn.XLOOKUP($A57,'Copy of PY1 Data(H)'!$A$1:$A$288,'Copy of PY1 Data(H)'!$A$1:$CZ$288))</f>
        <v>9365653</v>
      </c>
      <c r="N57" s="180" cm="1">
        <f t="array" ref="N57">_xlfn.XLOOKUP(N$1,'Copy of PY1 Data(H)'!$A$1:$CZ$1,_xlfn.XLOOKUP($A57,'Copy of PY1 Data(H)'!$A$1:$A$288,'Copy of PY1 Data(H)'!$A$1:$CZ$288))</f>
        <v>31421</v>
      </c>
      <c r="O57" s="180" cm="1">
        <f t="array" ref="O57">_xlfn.XLOOKUP(O$1,'Copy of PY1 Data(H)'!$A$1:$CZ$1,_xlfn.XLOOKUP($A57,'Copy of PY1 Data(H)'!$A$1:$A$288,'Copy of PY1 Data(H)'!$A$1:$CZ$288))</f>
        <v>2833304</v>
      </c>
      <c r="P57" s="180" cm="1">
        <f t="array" ref="P57">_xlfn.XLOOKUP(P$1,'Copy of PY1 Data(H)'!$A$1:$CZ$1,_xlfn.XLOOKUP($A57,'Copy of PY1 Data(H)'!$A$1:$A$288,'Copy of PY1 Data(H)'!$A$1:$CZ$288))</f>
        <v>17086</v>
      </c>
      <c r="Q57" s="180" cm="1">
        <f t="array" ref="Q57">_xlfn.XLOOKUP(Q$1,'Copy of PY1 Data(H)'!$A$1:$CZ$1,_xlfn.XLOOKUP($A57,'Copy of PY1 Data(H)'!$A$1:$A$288,'Copy of PY1 Data(H)'!$A$1:$CZ$288))</f>
        <v>23779403</v>
      </c>
      <c r="R57" s="180" cm="1">
        <f t="array" ref="R57">_xlfn.XLOOKUP(R$1,'Copy of PY1 Data(H)'!$A$1:$CZ$1,_xlfn.XLOOKUP($A57,'Copy of PY1 Data(H)'!$A$1:$A$288,'Copy of PY1 Data(H)'!$A$1:$CZ$288))</f>
        <v>1079524</v>
      </c>
      <c r="S57" s="180" cm="1">
        <f t="array" ref="S57">_xlfn.XLOOKUP(S$1,'Copy of PY1 Data(H)'!$A$1:$CZ$1,_xlfn.XLOOKUP($A57,'Copy of PY1 Data(H)'!$A$1:$A$288,'Copy of PY1 Data(H)'!$A$1:$CZ$288))</f>
        <v>0</v>
      </c>
      <c r="T57" s="180" cm="1">
        <f t="array" ref="T57">_xlfn.XLOOKUP(T$1,'Copy of PY1 Data(H)'!$A$1:$CZ$1,_xlfn.XLOOKUP($A57,'Copy of PY1 Data(H)'!$A$1:$A$288,'Copy of PY1 Data(H)'!$A$1:$CZ$288))</f>
        <v>47566638</v>
      </c>
      <c r="U57" s="180" cm="1">
        <f t="array" ref="U57">_xlfn.XLOOKUP(U$1,'Copy of PY1 Data(H)'!$A$1:$CZ$1,_xlfn.XLOOKUP($A57,'Copy of PY1 Data(H)'!$A$1:$A$288,'Copy of PY1 Data(H)'!$A$1:$CZ$288))</f>
        <v>8611029</v>
      </c>
      <c r="V57" s="180" cm="1">
        <f t="array" ref="V57">_xlfn.XLOOKUP(V$1,'Copy of PY1 Data(H)'!$A$1:$CZ$1,_xlfn.XLOOKUP($A57,'Copy of PY1 Data(H)'!$A$1:$A$288,'Copy of PY1 Data(H)'!$A$1:$CZ$288))</f>
        <v>10722942</v>
      </c>
      <c r="W57" s="180" cm="1">
        <f t="array" ref="W57">_xlfn.XLOOKUP(W$1,'Copy of PY1 Data(H)'!$A$1:$CZ$1,_xlfn.XLOOKUP($A57,'Copy of PY1 Data(H)'!$A$1:$A$288,'Copy of PY1 Data(H)'!$A$1:$CZ$288))</f>
        <v>22985622</v>
      </c>
      <c r="X57" s="180" cm="1">
        <f t="array" ref="X57">_xlfn.XLOOKUP(X$1,'Copy of PY1 Data(H)'!$A$1:$CZ$1,_xlfn.XLOOKUP($A57,'Copy of PY1 Data(H)'!$A$1:$A$288,'Copy of PY1 Data(H)'!$A$1:$CZ$288))</f>
        <v>0</v>
      </c>
      <c r="Y57" s="180" cm="1">
        <f t="array" ref="Y57">_xlfn.XLOOKUP(Y$1,'Copy of PY1 Data(H)'!$A$1:$CZ$1,_xlfn.XLOOKUP($A57,'Copy of PY1 Data(H)'!$A$1:$A$288,'Copy of PY1 Data(H)'!$A$1:$CZ$288))</f>
        <v>7120394</v>
      </c>
      <c r="Z57" s="180" cm="1">
        <f t="array" ref="Z57">_xlfn.XLOOKUP(Z$1,'Copy of PY1 Data(H)'!$A$1:$CZ$1,_xlfn.XLOOKUP($A57,'Copy of PY1 Data(H)'!$A$1:$A$288,'Copy of PY1 Data(H)'!$A$1:$CZ$288))</f>
        <v>582305</v>
      </c>
      <c r="AA57" s="180" cm="1">
        <f t="array" ref="AA57">_xlfn.XLOOKUP(AA$1,'Copy of PY1 Data(H)'!$A$1:$CZ$1,_xlfn.XLOOKUP($A57,'Copy of PY1 Data(H)'!$A$1:$A$288,'Copy of PY1 Data(H)'!$A$1:$CZ$288))</f>
        <v>8821232</v>
      </c>
      <c r="AB57" s="180" cm="1">
        <f t="array" ref="AB57">_xlfn.XLOOKUP(AB$1,'Copy of PY1 Data(H)'!$A$1:$CZ$1,_xlfn.XLOOKUP($A57,'Copy of PY1 Data(H)'!$A$1:$A$288,'Copy of PY1 Data(H)'!$A$1:$CZ$288))</f>
        <v>1858009</v>
      </c>
      <c r="AC57" s="180" cm="1">
        <f t="array" ref="AC57">_xlfn.XLOOKUP(AC$1,'Copy of PY1 Data(H)'!$A$1:$CZ$1,_xlfn.XLOOKUP($A57,'Copy of PY1 Data(H)'!$A$1:$A$288,'Copy of PY1 Data(H)'!$A$1:$CZ$288))</f>
        <v>931568</v>
      </c>
      <c r="AD57" s="180" cm="1">
        <f t="array" ref="AD57">_xlfn.XLOOKUP(AD$1,'Copy of PY1 Data(H)'!$A$1:$CZ$1,_xlfn.XLOOKUP($A57,'Copy of PY1 Data(H)'!$A$1:$A$288,'Copy of PY1 Data(H)'!$A$1:$CZ$288))</f>
        <v>926528</v>
      </c>
      <c r="AE57" s="180" cm="1">
        <f t="array" ref="AE57">_xlfn.XLOOKUP(AE$1,'Copy of PY1 Data(H)'!$A$1:$CZ$1,_xlfn.XLOOKUP($A57,'Copy of PY1 Data(H)'!$A$1:$A$288,'Copy of PY1 Data(H)'!$A$1:$CZ$288))</f>
        <v>1059322</v>
      </c>
      <c r="AF57" s="180" cm="1">
        <f t="array" ref="AF57">_xlfn.XLOOKUP(AF$1,'Copy of PY1 Data(H)'!$A$1:$CZ$1,_xlfn.XLOOKUP($A57,'Copy of PY1 Data(H)'!$A$1:$A$288,'Copy of PY1 Data(H)'!$A$1:$CZ$288))</f>
        <v>9724927</v>
      </c>
      <c r="AG57" s="180" cm="1">
        <f t="array" ref="AG57">_xlfn.XLOOKUP(AG$1,'Copy of PY1 Data(H)'!$A$1:$CZ$1,_xlfn.XLOOKUP($A57,'Copy of PY1 Data(H)'!$A$1:$A$288,'Copy of PY1 Data(H)'!$A$1:$CZ$288))</f>
        <v>2545740</v>
      </c>
      <c r="AH57" s="180" cm="1">
        <f t="array" ref="AH57">_xlfn.XLOOKUP(AH$1,'Copy of PY1 Data(H)'!$A$1:$CZ$1,_xlfn.XLOOKUP($A57,'Copy of PY1 Data(H)'!$A$1:$A$288,'Copy of PY1 Data(H)'!$A$1:$CZ$288))</f>
        <v>286104</v>
      </c>
      <c r="AI57" s="180" cm="1">
        <f t="array" ref="AI57">_xlfn.XLOOKUP(AI$1,'Copy of PY1 Data(H)'!$A$1:$CZ$1,_xlfn.XLOOKUP($A57,'Copy of PY1 Data(H)'!$A$1:$A$288,'Copy of PY1 Data(H)'!$A$1:$CZ$288))</f>
        <v>16528384</v>
      </c>
      <c r="AJ57" s="180" cm="1">
        <f t="array" ref="AJ57">_xlfn.XLOOKUP(AJ$1,'Copy of PY1 Data(H)'!$A$1:$CZ$1,_xlfn.XLOOKUP($A57,'Copy of PY1 Data(H)'!$A$1:$A$288,'Copy of PY1 Data(H)'!$A$1:$CZ$288))</f>
        <v>222902</v>
      </c>
      <c r="AK57" s="180" cm="1">
        <f t="array" ref="AK57">_xlfn.XLOOKUP(AK$1,'Copy of PY1 Data(H)'!$A$1:$CZ$1,_xlfn.XLOOKUP($A57,'Copy of PY1 Data(H)'!$A$1:$A$288,'Copy of PY1 Data(H)'!$A$1:$CZ$288))</f>
        <v>0</v>
      </c>
      <c r="AL57" s="180" cm="1">
        <f t="array" ref="AL57">_xlfn.XLOOKUP(AL$1,'Copy of PY1 Data(H)'!$A$1:$CZ$1,_xlfn.XLOOKUP($A57,'Copy of PY1 Data(H)'!$A$1:$A$288,'Copy of PY1 Data(H)'!$A$1:$CZ$288))</f>
        <v>0</v>
      </c>
      <c r="AM57" s="180" cm="1">
        <f t="array" ref="AM57">_xlfn.XLOOKUP(AM$1,'Copy of PY1 Data(H)'!$A$1:$CZ$1,_xlfn.XLOOKUP($A57,'Copy of PY1 Data(H)'!$A$1:$A$288,'Copy of PY1 Data(H)'!$A$1:$CZ$288))</f>
        <v>6557317</v>
      </c>
      <c r="AN57" s="180" cm="1">
        <f t="array" ref="AN57">_xlfn.XLOOKUP(AN$1,'Copy of PY1 Data(H)'!$A$1:$CZ$1,_xlfn.XLOOKUP($A57,'Copy of PY1 Data(H)'!$A$1:$A$288,'Copy of PY1 Data(H)'!$A$1:$CZ$288))</f>
        <v>265468</v>
      </c>
      <c r="AO57" s="180" cm="1">
        <f t="array" ref="AO57">_xlfn.XLOOKUP(AO$1,'Copy of PY1 Data(H)'!$A$1:$CZ$1,_xlfn.XLOOKUP($A57,'Copy of PY1 Data(H)'!$A$1:$A$288,'Copy of PY1 Data(H)'!$A$1:$CZ$288))</f>
        <v>288597</v>
      </c>
      <c r="AP57" s="180" cm="1">
        <f t="array" ref="AP57">_xlfn.XLOOKUP(AP$1,'Copy of PY1 Data(H)'!$A$1:$CZ$1,_xlfn.XLOOKUP($A57,'Copy of PY1 Data(H)'!$A$1:$A$288,'Copy of PY1 Data(H)'!$A$1:$CZ$288))</f>
        <v>0</v>
      </c>
      <c r="AQ57" s="180" cm="1">
        <f t="array" ref="AQ57">_xlfn.XLOOKUP(AQ$1,'Copy of PY1 Data(H)'!$A$1:$CZ$1,_xlfn.XLOOKUP($A57,'Copy of PY1 Data(H)'!$A$1:$A$288,'Copy of PY1 Data(H)'!$A$1:$CZ$288))</f>
        <v>0</v>
      </c>
      <c r="AR57" s="180" cm="1">
        <f t="array" ref="AR57">_xlfn.XLOOKUP(AR$1,'Copy of PY1 Data(H)'!$A$1:$CZ$1,_xlfn.XLOOKUP($A57,'Copy of PY1 Data(H)'!$A$1:$A$288,'Copy of PY1 Data(H)'!$A$1:$CZ$288))</f>
        <v>2545292</v>
      </c>
      <c r="AS57" s="180" cm="1">
        <f t="array" ref="AS57">_xlfn.XLOOKUP(AS$1,'Copy of PY1 Data(H)'!$A$1:$CZ$1,_xlfn.XLOOKUP($A57,'Copy of PY1 Data(H)'!$A$1:$A$288,'Copy of PY1 Data(H)'!$A$1:$CZ$288))</f>
        <v>147243</v>
      </c>
      <c r="AT57" s="180" cm="1">
        <f t="array" ref="AT57">_xlfn.XLOOKUP(AT$1,'Copy of PY1 Data(H)'!$A$1:$CZ$1,_xlfn.XLOOKUP($A57,'Copy of PY1 Data(H)'!$A$1:$A$288,'Copy of PY1 Data(H)'!$A$1:$CZ$288))</f>
        <v>1272137</v>
      </c>
      <c r="AU57" s="180" cm="1">
        <f t="array" ref="AU57">_xlfn.XLOOKUP(AU$1,'Copy of PY1 Data(H)'!$A$1:$CZ$1,_xlfn.XLOOKUP($A57,'Copy of PY1 Data(H)'!$A$1:$A$288,'Copy of PY1 Data(H)'!$A$1:$CZ$288))</f>
        <v>0</v>
      </c>
      <c r="AV57" s="180" cm="1">
        <f t="array" ref="AV57">_xlfn.XLOOKUP(AV$1,'Copy of PY1 Data(H)'!$A$1:$CZ$1,_xlfn.XLOOKUP($A57,'Copy of PY1 Data(H)'!$A$1:$A$288,'Copy of PY1 Data(H)'!$A$1:$CZ$288))</f>
        <v>8370253</v>
      </c>
      <c r="AW57" s="180" cm="1">
        <f t="array" ref="AW57">_xlfn.XLOOKUP(AW$1,'Copy of PY1 Data(H)'!$A$1:$CZ$1,_xlfn.XLOOKUP($A57,'Copy of PY1 Data(H)'!$A$1:$A$288,'Copy of PY1 Data(H)'!$A$1:$CZ$288))</f>
        <v>897859</v>
      </c>
      <c r="AX57" s="180" cm="1">
        <f t="array" ref="AX57">_xlfn.XLOOKUP(AX$1,'Copy of PY1 Data(H)'!$A$1:$CZ$1,_xlfn.XLOOKUP($A57,'Copy of PY1 Data(H)'!$A$1:$A$288,'Copy of PY1 Data(H)'!$A$1:$CZ$288))</f>
        <v>732367</v>
      </c>
      <c r="AY57" s="180" cm="1">
        <f t="array" ref="AY57">_xlfn.XLOOKUP(AY$1,'Copy of PY1 Data(H)'!$A$1:$CZ$1,_xlfn.XLOOKUP($A57,'Copy of PY1 Data(H)'!$A$1:$A$288,'Copy of PY1 Data(H)'!$A$1:$CZ$288))</f>
        <v>3445905</v>
      </c>
      <c r="AZ57" s="180" cm="1">
        <f t="array" ref="AZ57">_xlfn.XLOOKUP(AZ$1,'Copy of PY1 Data(H)'!$A$1:$CZ$1,_xlfn.XLOOKUP($A57,'Copy of PY1 Data(H)'!$A$1:$A$288,'Copy of PY1 Data(H)'!$A$1:$CZ$288))</f>
        <v>458431</v>
      </c>
      <c r="BA57" s="180" cm="1">
        <f t="array" ref="BA57">_xlfn.XLOOKUP(BA$1,'Copy of PY1 Data(H)'!$A$1:$CZ$1,_xlfn.XLOOKUP($A57,'Copy of PY1 Data(H)'!$A$1:$A$288,'Copy of PY1 Data(H)'!$A$1:$CZ$288))</f>
        <v>574971</v>
      </c>
      <c r="BB57" s="180" cm="1">
        <f t="array" ref="BB57">_xlfn.XLOOKUP(BB$1,'Copy of PY1 Data(H)'!$A$1:$CZ$1,_xlfn.XLOOKUP($A57,'Copy of PY1 Data(H)'!$A$1:$A$288,'Copy of PY1 Data(H)'!$A$1:$CZ$288))</f>
        <v>0</v>
      </c>
      <c r="BC57" s="180" cm="1">
        <f t="array" ref="BC57">_xlfn.XLOOKUP(BC$1,'Copy of PY1 Data(H)'!$A$1:$CZ$1,_xlfn.XLOOKUP($A57,'Copy of PY1 Data(H)'!$A$1:$A$288,'Copy of PY1 Data(H)'!$A$1:$CZ$288))</f>
        <v>54896</v>
      </c>
      <c r="BD57" s="180" cm="1">
        <f t="array" ref="BD57">_xlfn.XLOOKUP(BD$1,'Copy of PY1 Data(H)'!$A$1:$CZ$1,_xlfn.XLOOKUP($A57,'Copy of PY1 Data(H)'!$A$1:$A$288,'Copy of PY1 Data(H)'!$A$1:$CZ$288))</f>
        <v>3744667</v>
      </c>
      <c r="BE57" s="180" cm="1">
        <f t="array" ref="BE57">_xlfn.XLOOKUP(BE$1,'Copy of PY1 Data(H)'!$A$1:$CZ$1,_xlfn.XLOOKUP($A57,'Copy of PY1 Data(H)'!$A$1:$A$288,'Copy of PY1 Data(H)'!$A$1:$CZ$288))</f>
        <v>0</v>
      </c>
      <c r="BF57" s="180" cm="1">
        <f t="array" ref="BF57">_xlfn.XLOOKUP(BF$1,'Copy of PY1 Data(H)'!$A$1:$CZ$1,_xlfn.XLOOKUP($A57,'Copy of PY1 Data(H)'!$A$1:$A$288,'Copy of PY1 Data(H)'!$A$1:$CZ$288))</f>
        <v>187601</v>
      </c>
      <c r="BG57" s="180" cm="1">
        <f t="array" ref="BG57">_xlfn.XLOOKUP(BG$1,'Copy of PY1 Data(H)'!$A$1:$CZ$1,_xlfn.XLOOKUP($A57,'Copy of PY1 Data(H)'!$A$1:$A$288,'Copy of PY1 Data(H)'!$A$1:$CZ$288))</f>
        <v>0</v>
      </c>
      <c r="BH57" s="180" cm="1">
        <f t="array" ref="BH57">_xlfn.XLOOKUP(BH$1,'Copy of PY1 Data(H)'!$A$1:$CZ$1,_xlfn.XLOOKUP($A57,'Copy of PY1 Data(H)'!$A$1:$A$288,'Copy of PY1 Data(H)'!$A$1:$CZ$288))</f>
        <v>35544</v>
      </c>
      <c r="BI57" s="180" cm="1">
        <f t="array" ref="BI57">_xlfn.XLOOKUP(BI$1,'Copy of PY1 Data(H)'!$A$1:$CZ$1,_xlfn.XLOOKUP($A57,'Copy of PY1 Data(H)'!$A$1:$A$288,'Copy of PY1 Data(H)'!$A$1:$CZ$288))</f>
        <v>58579</v>
      </c>
      <c r="BJ57" s="180" cm="1">
        <f t="array" ref="BJ57">_xlfn.XLOOKUP(BJ$1,'Copy of PY1 Data(H)'!$A$1:$CZ$1,_xlfn.XLOOKUP($A57,'Copy of PY1 Data(H)'!$A$1:$A$288,'Copy of PY1 Data(H)'!$A$1:$CZ$288))</f>
        <v>52540</v>
      </c>
      <c r="BK57" s="180" cm="1">
        <f t="array" ref="BK57">_xlfn.XLOOKUP(BK$1,'Copy of PY1 Data(H)'!$A$1:$CZ$1,_xlfn.XLOOKUP($A57,'Copy of PY1 Data(H)'!$A$1:$A$288,'Copy of PY1 Data(H)'!$A$1:$CZ$288))</f>
        <v>1378152</v>
      </c>
      <c r="BL57" s="180" cm="1">
        <f t="array" ref="BL57">_xlfn.XLOOKUP(BL$1,'Copy of PY1 Data(H)'!$A$1:$CZ$1,_xlfn.XLOOKUP($A57,'Copy of PY1 Data(H)'!$A$1:$A$288,'Copy of PY1 Data(H)'!$A$1:$CZ$288))</f>
        <v>0</v>
      </c>
      <c r="BM57" s="180" cm="1">
        <f t="array" ref="BM57">_xlfn.XLOOKUP(BM$1,'Copy of PY1 Data(H)'!$A$1:$CZ$1,_xlfn.XLOOKUP($A57,'Copy of PY1 Data(H)'!$A$1:$A$288,'Copy of PY1 Data(H)'!$A$1:$CZ$288))</f>
        <v>905018</v>
      </c>
      <c r="BN57" s="180" cm="1">
        <f t="array" ref="BN57">_xlfn.XLOOKUP(BN$1,'Copy of PY1 Data(H)'!$A$1:$CZ$1,_xlfn.XLOOKUP($A57,'Copy of PY1 Data(H)'!$A$1:$A$288,'Copy of PY1 Data(H)'!$A$1:$CZ$288))</f>
        <v>2098918</v>
      </c>
      <c r="BO57" s="180" cm="1">
        <f t="array" ref="BO57">_xlfn.XLOOKUP(BO$1,'Copy of PY1 Data(H)'!$A$1:$CZ$1,_xlfn.XLOOKUP($A57,'Copy of PY1 Data(H)'!$A$1:$A$288,'Copy of PY1 Data(H)'!$A$1:$CZ$288))</f>
        <v>618241</v>
      </c>
      <c r="BP57" s="180" cm="1">
        <f t="array" ref="BP57">_xlfn.XLOOKUP(BP$1,'Copy of PY1 Data(H)'!$A$1:$CZ$1,_xlfn.XLOOKUP($A57,'Copy of PY1 Data(H)'!$A$1:$A$288,'Copy of PY1 Data(H)'!$A$1:$CZ$288))</f>
        <v>552518</v>
      </c>
      <c r="BQ57" s="180" cm="1">
        <f t="array" ref="BQ57">_xlfn.XLOOKUP(BQ$1,'Copy of PY1 Data(H)'!$A$1:$CZ$1,_xlfn.XLOOKUP($A57,'Copy of PY1 Data(H)'!$A$1:$A$288,'Copy of PY1 Data(H)'!$A$1:$CZ$288))</f>
        <v>11490262</v>
      </c>
      <c r="BR57" s="180" cm="1">
        <f t="array" ref="BR57">_xlfn.XLOOKUP(BR$1,'Copy of PY1 Data(H)'!$A$1:$CZ$1,_xlfn.XLOOKUP($A57,'Copy of PY1 Data(H)'!$A$1:$A$288,'Copy of PY1 Data(H)'!$A$1:$CZ$288))</f>
        <v>265381</v>
      </c>
      <c r="BS57" s="180" cm="1">
        <f t="array" ref="BS57">_xlfn.XLOOKUP(BS$1,'Copy of PY1 Data(H)'!$A$1:$CZ$1,_xlfn.XLOOKUP($A57,'Copy of PY1 Data(H)'!$A$1:$A$288,'Copy of PY1 Data(H)'!$A$1:$CZ$288))</f>
        <v>8550770</v>
      </c>
      <c r="BT57" s="180" cm="1">
        <f t="array" ref="BT57">_xlfn.XLOOKUP(BT$1,'Copy of PY1 Data(H)'!$A$1:$CZ$1,_xlfn.XLOOKUP($A57,'Copy of PY1 Data(H)'!$A$1:$A$288,'Copy of PY1 Data(H)'!$A$1:$CZ$288))</f>
        <v>207239</v>
      </c>
      <c r="BU57" s="180" cm="1">
        <f t="array" ref="BU57">_xlfn.XLOOKUP(BU$1,'Copy of PY1 Data(H)'!$A$1:$CZ$1,_xlfn.XLOOKUP($A57,'Copy of PY1 Data(H)'!$A$1:$A$288,'Copy of PY1 Data(H)'!$A$1:$CZ$288))</f>
        <v>2617365</v>
      </c>
      <c r="BV57" s="180" cm="1">
        <f t="array" ref="BV57">_xlfn.XLOOKUP(BV$1,'Copy of PY1 Data(H)'!$A$1:$CZ$1,_xlfn.XLOOKUP($A57,'Copy of PY1 Data(H)'!$A$1:$A$288,'Copy of PY1 Data(H)'!$A$1:$CZ$288))</f>
        <v>330542</v>
      </c>
      <c r="BW57" s="180" cm="1">
        <f t="array" ref="BW57">_xlfn.XLOOKUP(BW$1,'Copy of PY1 Data(H)'!$A$1:$CZ$1,_xlfn.XLOOKUP($A57,'Copy of PY1 Data(H)'!$A$1:$A$288,'Copy of PY1 Data(H)'!$A$1:$CZ$288))</f>
        <v>0</v>
      </c>
      <c r="BX57" s="180" cm="1">
        <f t="array" ref="BX57">_xlfn.XLOOKUP(BX$1,'Copy of PY1 Data(H)'!$A$1:$CZ$1,_xlfn.XLOOKUP($A57,'Copy of PY1 Data(H)'!$A$1:$A$288,'Copy of PY1 Data(H)'!$A$1:$CZ$288))</f>
        <v>148031</v>
      </c>
      <c r="BY57" s="180" cm="1">
        <f t="array" ref="BY57">_xlfn.XLOOKUP(BY$1,'Copy of PY1 Data(H)'!$A$1:$CZ$1,_xlfn.XLOOKUP($A57,'Copy of PY1 Data(H)'!$A$1:$A$288,'Copy of PY1 Data(H)'!$A$1:$CZ$288))</f>
        <v>14352</v>
      </c>
      <c r="BZ57" s="180" cm="1">
        <f t="array" ref="BZ57">_xlfn.XLOOKUP(BZ$1,'Copy of PY1 Data(H)'!$A$1:$CZ$1,_xlfn.XLOOKUP($A57,'Copy of PY1 Data(H)'!$A$1:$A$288,'Copy of PY1 Data(H)'!$A$1:$CZ$288))</f>
        <v>73713</v>
      </c>
      <c r="CA57" s="180" cm="1">
        <f t="array" ref="CA57">_xlfn.XLOOKUP(CA$1,'Copy of PY1 Data(H)'!$A$1:$CZ$1,_xlfn.XLOOKUP($A57,'Copy of PY1 Data(H)'!$A$1:$A$288,'Copy of PY1 Data(H)'!$A$1:$CZ$288))</f>
        <v>29077</v>
      </c>
      <c r="CB57" s="180" cm="1">
        <f t="array" ref="CB57">_xlfn.XLOOKUP(CB$1,'Copy of PY1 Data(H)'!$A$1:$CZ$1,_xlfn.XLOOKUP($A57,'Copy of PY1 Data(H)'!$A$1:$A$288,'Copy of PY1 Data(H)'!$A$1:$CZ$288))</f>
        <v>527734</v>
      </c>
      <c r="CC57" s="180" cm="1">
        <f t="array" ref="CC57">_xlfn.XLOOKUP(CC$1,'Copy of PY1 Data(H)'!$A$1:$CZ$1,_xlfn.XLOOKUP($A57,'Copy of PY1 Data(H)'!$A$1:$A$288,'Copy of PY1 Data(H)'!$A$1:$CZ$288))</f>
        <v>0</v>
      </c>
      <c r="CD57" s="180" cm="1">
        <f t="array" ref="CD57">_xlfn.XLOOKUP(CD$1,'Copy of PY1 Data(H)'!$A$1:$CZ$1,_xlfn.XLOOKUP($A57,'Copy of PY1 Data(H)'!$A$1:$A$288,'Copy of PY1 Data(H)'!$A$1:$CZ$288))</f>
        <v>13958</v>
      </c>
    </row>
    <row r="58" spans="1:82" x14ac:dyDescent="0.3">
      <c r="A58" s="180">
        <v>985</v>
      </c>
      <c r="C58" s="180"/>
      <c r="D58" s="180" cm="1">
        <f t="array" ref="D58">_xlfn.XLOOKUP(D$1,'Copy of PY1 Data(H)'!$A$1:$CZ$1,_xlfn.XLOOKUP($A58,'Copy of PY1 Data(H)'!$A$1:$A$288,'Copy of PY1 Data(H)'!$A$1:$CZ$288))</f>
        <v>0</v>
      </c>
      <c r="E58" s="180" cm="1">
        <f t="array" ref="E58">_xlfn.XLOOKUP(E$1,'Copy of PY1 Data(H)'!$A$1:$CZ$1,_xlfn.XLOOKUP($A58,'Copy of PY1 Data(H)'!$A$1:$A$288,'Copy of PY1 Data(H)'!$A$1:$CZ$288))</f>
        <v>30000</v>
      </c>
      <c r="F58" s="180" cm="1">
        <f t="array" ref="F58">_xlfn.XLOOKUP(F$1,'Copy of PY1 Data(H)'!$A$1:$CZ$1,_xlfn.XLOOKUP($A58,'Copy of PY1 Data(H)'!$A$1:$A$288,'Copy of PY1 Data(H)'!$A$1:$CZ$288))</f>
        <v>0</v>
      </c>
      <c r="G58" s="180" cm="1">
        <f t="array" ref="G58">_xlfn.XLOOKUP(G$1,'Copy of PY1 Data(H)'!$A$1:$CZ$1,_xlfn.XLOOKUP($A58,'Copy of PY1 Data(H)'!$A$1:$A$288,'Copy of PY1 Data(H)'!$A$1:$CZ$288))</f>
        <v>1118927</v>
      </c>
      <c r="H58" s="180" cm="1">
        <f t="array" ref="H58">_xlfn.XLOOKUP(H$1,'Copy of PY1 Data(H)'!$A$1:$CZ$1,_xlfn.XLOOKUP($A58,'Copy of PY1 Data(H)'!$A$1:$A$288,'Copy of PY1 Data(H)'!$A$1:$CZ$288))</f>
        <v>0</v>
      </c>
      <c r="I58" s="180" cm="1">
        <f t="array" ref="I58">_xlfn.XLOOKUP(I$1,'Copy of PY1 Data(H)'!$A$1:$CZ$1,_xlfn.XLOOKUP($A58,'Copy of PY1 Data(H)'!$A$1:$A$288,'Copy of PY1 Data(H)'!$A$1:$CZ$288))</f>
        <v>2572500</v>
      </c>
      <c r="J58" s="180" cm="1">
        <f t="array" ref="J58">_xlfn.XLOOKUP(J$1,'Copy of PY1 Data(H)'!$A$1:$CZ$1,_xlfn.XLOOKUP($A58,'Copy of PY1 Data(H)'!$A$1:$A$288,'Copy of PY1 Data(H)'!$A$1:$CZ$288))</f>
        <v>50500</v>
      </c>
      <c r="K58" s="180" cm="1">
        <f t="array" ref="K58">_xlfn.XLOOKUP(K$1,'Copy of PY1 Data(H)'!$A$1:$CZ$1,_xlfn.XLOOKUP($A58,'Copy of PY1 Data(H)'!$A$1:$A$288,'Copy of PY1 Data(H)'!$A$1:$CZ$288))</f>
        <v>75745</v>
      </c>
      <c r="L58" s="180" cm="1">
        <f t="array" ref="L58">_xlfn.XLOOKUP(L$1,'Copy of PY1 Data(H)'!$A$1:$CZ$1,_xlfn.XLOOKUP($A58,'Copy of PY1 Data(H)'!$A$1:$A$288,'Copy of PY1 Data(H)'!$A$1:$CZ$288))</f>
        <v>114810</v>
      </c>
      <c r="M58" s="180" cm="1">
        <f t="array" ref="M58">_xlfn.XLOOKUP(M$1,'Copy of PY1 Data(H)'!$A$1:$CZ$1,_xlfn.XLOOKUP($A58,'Copy of PY1 Data(H)'!$A$1:$A$288,'Copy of PY1 Data(H)'!$A$1:$CZ$288))</f>
        <v>9130000</v>
      </c>
      <c r="N58" s="180" cm="1">
        <f t="array" ref="N58">_xlfn.XLOOKUP(N$1,'Copy of PY1 Data(H)'!$A$1:$CZ$1,_xlfn.XLOOKUP($A58,'Copy of PY1 Data(H)'!$A$1:$A$288,'Copy of PY1 Data(H)'!$A$1:$CZ$288))</f>
        <v>29000</v>
      </c>
      <c r="O58" s="180" cm="1">
        <f t="array" ref="O58">_xlfn.XLOOKUP(O$1,'Copy of PY1 Data(H)'!$A$1:$CZ$1,_xlfn.XLOOKUP($A58,'Copy of PY1 Data(H)'!$A$1:$A$288,'Copy of PY1 Data(H)'!$A$1:$CZ$288))</f>
        <v>2902004</v>
      </c>
      <c r="P58" s="180" cm="1">
        <f t="array" ref="P58">_xlfn.XLOOKUP(P$1,'Copy of PY1 Data(H)'!$A$1:$CZ$1,_xlfn.XLOOKUP($A58,'Copy of PY1 Data(H)'!$A$1:$A$288,'Copy of PY1 Data(H)'!$A$1:$CZ$288))</f>
        <v>16650</v>
      </c>
      <c r="Q58" s="180" cm="1">
        <f t="array" ref="Q58">_xlfn.XLOOKUP(Q$1,'Copy of PY1 Data(H)'!$A$1:$CZ$1,_xlfn.XLOOKUP($A58,'Copy of PY1 Data(H)'!$A$1:$A$288,'Copy of PY1 Data(H)'!$A$1:$CZ$288))</f>
        <v>22780646</v>
      </c>
      <c r="R58" s="180" cm="1">
        <f t="array" ref="R58">_xlfn.XLOOKUP(R$1,'Copy of PY1 Data(H)'!$A$1:$CZ$1,_xlfn.XLOOKUP($A58,'Copy of PY1 Data(H)'!$A$1:$A$288,'Copy of PY1 Data(H)'!$A$1:$CZ$288))</f>
        <v>1049036</v>
      </c>
      <c r="S58" s="180" cm="1">
        <f t="array" ref="S58">_xlfn.XLOOKUP(S$1,'Copy of PY1 Data(H)'!$A$1:$CZ$1,_xlfn.XLOOKUP($A58,'Copy of PY1 Data(H)'!$A$1:$A$288,'Copy of PY1 Data(H)'!$A$1:$CZ$288))</f>
        <v>0</v>
      </c>
      <c r="T58" s="180" cm="1">
        <f t="array" ref="T58">_xlfn.XLOOKUP(T$1,'Copy of PY1 Data(H)'!$A$1:$CZ$1,_xlfn.XLOOKUP($A58,'Copy of PY1 Data(H)'!$A$1:$A$288,'Copy of PY1 Data(H)'!$A$1:$CZ$288))</f>
        <v>45275000</v>
      </c>
      <c r="U58" s="180" cm="1">
        <f t="array" ref="U58">_xlfn.XLOOKUP(U$1,'Copy of PY1 Data(H)'!$A$1:$CZ$1,_xlfn.XLOOKUP($A58,'Copy of PY1 Data(H)'!$A$1:$A$288,'Copy of PY1 Data(H)'!$A$1:$CZ$288))</f>
        <v>7952684</v>
      </c>
      <c r="V58" s="180" cm="1">
        <f t="array" ref="V58">_xlfn.XLOOKUP(V$1,'Copy of PY1 Data(H)'!$A$1:$CZ$1,_xlfn.XLOOKUP($A58,'Copy of PY1 Data(H)'!$A$1:$A$288,'Copy of PY1 Data(H)'!$A$1:$CZ$288))</f>
        <v>10124177</v>
      </c>
      <c r="W58" s="180" cm="1">
        <f t="array" ref="W58">_xlfn.XLOOKUP(W$1,'Copy of PY1 Data(H)'!$A$1:$CZ$1,_xlfn.XLOOKUP($A58,'Copy of PY1 Data(H)'!$A$1:$A$288,'Copy of PY1 Data(H)'!$A$1:$CZ$288))</f>
        <v>22920000</v>
      </c>
      <c r="X58" s="180" cm="1">
        <f t="array" ref="X58">_xlfn.XLOOKUP(X$1,'Copy of PY1 Data(H)'!$A$1:$CZ$1,_xlfn.XLOOKUP($A58,'Copy of PY1 Data(H)'!$A$1:$A$288,'Copy of PY1 Data(H)'!$A$1:$CZ$288))</f>
        <v>0</v>
      </c>
      <c r="Y58" s="180" cm="1">
        <f t="array" ref="Y58">_xlfn.XLOOKUP(Y$1,'Copy of PY1 Data(H)'!$A$1:$CZ$1,_xlfn.XLOOKUP($A58,'Copy of PY1 Data(H)'!$A$1:$A$288,'Copy of PY1 Data(H)'!$A$1:$CZ$288))</f>
        <v>6700200</v>
      </c>
      <c r="Z58" s="180" cm="1">
        <f t="array" ref="Z58">_xlfn.XLOOKUP(Z$1,'Copy of PY1 Data(H)'!$A$1:$CZ$1,_xlfn.XLOOKUP($A58,'Copy of PY1 Data(H)'!$A$1:$A$288,'Copy of PY1 Data(H)'!$A$1:$CZ$288))</f>
        <v>521000</v>
      </c>
      <c r="AA58" s="180" cm="1">
        <f t="array" ref="AA58">_xlfn.XLOOKUP(AA$1,'Copy of PY1 Data(H)'!$A$1:$CZ$1,_xlfn.XLOOKUP($A58,'Copy of PY1 Data(H)'!$A$1:$A$288,'Copy of PY1 Data(H)'!$A$1:$CZ$288))</f>
        <v>6906094</v>
      </c>
      <c r="AB58" s="180" cm="1">
        <f t="array" ref="AB58">_xlfn.XLOOKUP(AB$1,'Copy of PY1 Data(H)'!$A$1:$CZ$1,_xlfn.XLOOKUP($A58,'Copy of PY1 Data(H)'!$A$1:$A$288,'Copy of PY1 Data(H)'!$A$1:$CZ$288))</f>
        <v>1766812</v>
      </c>
      <c r="AC58" s="180" cm="1">
        <f t="array" ref="AC58">_xlfn.XLOOKUP(AC$1,'Copy of PY1 Data(H)'!$A$1:$CZ$1,_xlfn.XLOOKUP($A58,'Copy of PY1 Data(H)'!$A$1:$A$288,'Copy of PY1 Data(H)'!$A$1:$CZ$288))</f>
        <v>839426</v>
      </c>
      <c r="AD58" s="180" cm="1">
        <f t="array" ref="AD58">_xlfn.XLOOKUP(AD$1,'Copy of PY1 Data(H)'!$A$1:$CZ$1,_xlfn.XLOOKUP($A58,'Copy of PY1 Data(H)'!$A$1:$A$288,'Copy of PY1 Data(H)'!$A$1:$CZ$288))</f>
        <v>881500</v>
      </c>
      <c r="AE58" s="180" cm="1">
        <f t="array" ref="AE58">_xlfn.XLOOKUP(AE$1,'Copy of PY1 Data(H)'!$A$1:$CZ$1,_xlfn.XLOOKUP($A58,'Copy of PY1 Data(H)'!$A$1:$A$288,'Copy of PY1 Data(H)'!$A$1:$CZ$288))</f>
        <v>921000</v>
      </c>
      <c r="AF58" s="180" cm="1">
        <f t="array" ref="AF58">_xlfn.XLOOKUP(AF$1,'Copy of PY1 Data(H)'!$A$1:$CZ$1,_xlfn.XLOOKUP($A58,'Copy of PY1 Data(H)'!$A$1:$A$288,'Copy of PY1 Data(H)'!$A$1:$CZ$288))</f>
        <v>9161401</v>
      </c>
      <c r="AG58" s="180" cm="1">
        <f t="array" ref="AG58">_xlfn.XLOOKUP(AG$1,'Copy of PY1 Data(H)'!$A$1:$CZ$1,_xlfn.XLOOKUP($A58,'Copy of PY1 Data(H)'!$A$1:$A$288,'Copy of PY1 Data(H)'!$A$1:$CZ$288))</f>
        <v>2396500</v>
      </c>
      <c r="AH58" s="180" cm="1">
        <f t="array" ref="AH58">_xlfn.XLOOKUP(AH$1,'Copy of PY1 Data(H)'!$A$1:$CZ$1,_xlfn.XLOOKUP($A58,'Copy of PY1 Data(H)'!$A$1:$A$288,'Copy of PY1 Data(H)'!$A$1:$CZ$288))</f>
        <v>276483</v>
      </c>
      <c r="AI58" s="180" cm="1">
        <f t="array" ref="AI58">_xlfn.XLOOKUP(AI$1,'Copy of PY1 Data(H)'!$A$1:$CZ$1,_xlfn.XLOOKUP($A58,'Copy of PY1 Data(H)'!$A$1:$A$288,'Copy of PY1 Data(H)'!$A$1:$CZ$288))</f>
        <v>16313010</v>
      </c>
      <c r="AJ58" s="180" cm="1">
        <f t="array" ref="AJ58">_xlfn.XLOOKUP(AJ$1,'Copy of PY1 Data(H)'!$A$1:$CZ$1,_xlfn.XLOOKUP($A58,'Copy of PY1 Data(H)'!$A$1:$A$288,'Copy of PY1 Data(H)'!$A$1:$CZ$288))</f>
        <v>215000</v>
      </c>
      <c r="AK58" s="180" cm="1">
        <f t="array" ref="AK58">_xlfn.XLOOKUP(AK$1,'Copy of PY1 Data(H)'!$A$1:$CZ$1,_xlfn.XLOOKUP($A58,'Copy of PY1 Data(H)'!$A$1:$A$288,'Copy of PY1 Data(H)'!$A$1:$CZ$288))</f>
        <v>0</v>
      </c>
      <c r="AL58" s="180" cm="1">
        <f t="array" ref="AL58">_xlfn.XLOOKUP(AL$1,'Copy of PY1 Data(H)'!$A$1:$CZ$1,_xlfn.XLOOKUP($A58,'Copy of PY1 Data(H)'!$A$1:$A$288,'Copy of PY1 Data(H)'!$A$1:$CZ$288))</f>
        <v>0</v>
      </c>
      <c r="AM58" s="180" cm="1">
        <f t="array" ref="AM58">_xlfn.XLOOKUP(AM$1,'Copy of PY1 Data(H)'!$A$1:$CZ$1,_xlfn.XLOOKUP($A58,'Copy of PY1 Data(H)'!$A$1:$A$288,'Copy of PY1 Data(H)'!$A$1:$CZ$288))</f>
        <v>6139500</v>
      </c>
      <c r="AN58" s="180" cm="1">
        <f t="array" ref="AN58">_xlfn.XLOOKUP(AN$1,'Copy of PY1 Data(H)'!$A$1:$CZ$1,_xlfn.XLOOKUP($A58,'Copy of PY1 Data(H)'!$A$1:$A$288,'Copy of PY1 Data(H)'!$A$1:$CZ$288))</f>
        <v>229300</v>
      </c>
      <c r="AO58" s="180" cm="1">
        <f t="array" ref="AO58">_xlfn.XLOOKUP(AO$1,'Copy of PY1 Data(H)'!$A$1:$CZ$1,_xlfn.XLOOKUP($A58,'Copy of PY1 Data(H)'!$A$1:$A$288,'Copy of PY1 Data(H)'!$A$1:$CZ$288))</f>
        <v>268163</v>
      </c>
      <c r="AP58" s="180" cm="1">
        <f t="array" ref="AP58">_xlfn.XLOOKUP(AP$1,'Copy of PY1 Data(H)'!$A$1:$CZ$1,_xlfn.XLOOKUP($A58,'Copy of PY1 Data(H)'!$A$1:$A$288,'Copy of PY1 Data(H)'!$A$1:$CZ$288))</f>
        <v>0</v>
      </c>
      <c r="AQ58" s="180" cm="1">
        <f t="array" ref="AQ58">_xlfn.XLOOKUP(AQ$1,'Copy of PY1 Data(H)'!$A$1:$CZ$1,_xlfn.XLOOKUP($A58,'Copy of PY1 Data(H)'!$A$1:$A$288,'Copy of PY1 Data(H)'!$A$1:$CZ$288))</f>
        <v>0</v>
      </c>
      <c r="AR58" s="180" cm="1">
        <f t="array" ref="AR58">_xlfn.XLOOKUP(AR$1,'Copy of PY1 Data(H)'!$A$1:$CZ$1,_xlfn.XLOOKUP($A58,'Copy of PY1 Data(H)'!$A$1:$A$288,'Copy of PY1 Data(H)'!$A$1:$CZ$288))</f>
        <v>2272548</v>
      </c>
      <c r="AS58" s="180" cm="1">
        <f t="array" ref="AS58">_xlfn.XLOOKUP(AS$1,'Copy of PY1 Data(H)'!$A$1:$CZ$1,_xlfn.XLOOKUP($A58,'Copy of PY1 Data(H)'!$A$1:$A$288,'Copy of PY1 Data(H)'!$A$1:$CZ$288))</f>
        <v>118400</v>
      </c>
      <c r="AT58" s="180" cm="1">
        <f t="array" ref="AT58">_xlfn.XLOOKUP(AT$1,'Copy of PY1 Data(H)'!$A$1:$CZ$1,_xlfn.XLOOKUP($A58,'Copy of PY1 Data(H)'!$A$1:$A$288,'Copy of PY1 Data(H)'!$A$1:$CZ$288))</f>
        <v>1357800</v>
      </c>
      <c r="AU58" s="180" cm="1">
        <f t="array" ref="AU58">_xlfn.XLOOKUP(AU$1,'Copy of PY1 Data(H)'!$A$1:$CZ$1,_xlfn.XLOOKUP($A58,'Copy of PY1 Data(H)'!$A$1:$A$288,'Copy of PY1 Data(H)'!$A$1:$CZ$288))</f>
        <v>0</v>
      </c>
      <c r="AV58" s="180" cm="1">
        <f t="array" ref="AV58">_xlfn.XLOOKUP(AV$1,'Copy of PY1 Data(H)'!$A$1:$CZ$1,_xlfn.XLOOKUP($A58,'Copy of PY1 Data(H)'!$A$1:$A$288,'Copy of PY1 Data(H)'!$A$1:$CZ$288))</f>
        <v>7397417</v>
      </c>
      <c r="AW58" s="180" cm="1">
        <f t="array" ref="AW58">_xlfn.XLOOKUP(AW$1,'Copy of PY1 Data(H)'!$A$1:$CZ$1,_xlfn.XLOOKUP($A58,'Copy of PY1 Data(H)'!$A$1:$A$288,'Copy of PY1 Data(H)'!$A$1:$CZ$288))</f>
        <v>811342</v>
      </c>
      <c r="AX58" s="180" cm="1">
        <f t="array" ref="AX58">_xlfn.XLOOKUP(AX$1,'Copy of PY1 Data(H)'!$A$1:$CZ$1,_xlfn.XLOOKUP($A58,'Copy of PY1 Data(H)'!$A$1:$A$288,'Copy of PY1 Data(H)'!$A$1:$CZ$288))</f>
        <v>736000</v>
      </c>
      <c r="AY58" s="180" cm="1">
        <f t="array" ref="AY58">_xlfn.XLOOKUP(AY$1,'Copy of PY1 Data(H)'!$A$1:$CZ$1,_xlfn.XLOOKUP($A58,'Copy of PY1 Data(H)'!$A$1:$A$288,'Copy of PY1 Data(H)'!$A$1:$CZ$288))</f>
        <v>3432158</v>
      </c>
      <c r="AZ58" s="180" cm="1">
        <f t="array" ref="AZ58">_xlfn.XLOOKUP(AZ$1,'Copy of PY1 Data(H)'!$A$1:$CZ$1,_xlfn.XLOOKUP($A58,'Copy of PY1 Data(H)'!$A$1:$A$288,'Copy of PY1 Data(H)'!$A$1:$CZ$288))</f>
        <v>451300</v>
      </c>
      <c r="BA58" s="180" cm="1">
        <f t="array" ref="BA58">_xlfn.XLOOKUP(BA$1,'Copy of PY1 Data(H)'!$A$1:$CZ$1,_xlfn.XLOOKUP($A58,'Copy of PY1 Data(H)'!$A$1:$A$288,'Copy of PY1 Data(H)'!$A$1:$CZ$288))</f>
        <v>513668</v>
      </c>
      <c r="BB58" s="180" cm="1">
        <f t="array" ref="BB58">_xlfn.XLOOKUP(BB$1,'Copy of PY1 Data(H)'!$A$1:$CZ$1,_xlfn.XLOOKUP($A58,'Copy of PY1 Data(H)'!$A$1:$A$288,'Copy of PY1 Data(H)'!$A$1:$CZ$288))</f>
        <v>0</v>
      </c>
      <c r="BC58" s="180" cm="1">
        <f t="array" ref="BC58">_xlfn.XLOOKUP(BC$1,'Copy of PY1 Data(H)'!$A$1:$CZ$1,_xlfn.XLOOKUP($A58,'Copy of PY1 Data(H)'!$A$1:$A$288,'Copy of PY1 Data(H)'!$A$1:$CZ$288))</f>
        <v>54660</v>
      </c>
      <c r="BD58" s="180" cm="1">
        <f t="array" ref="BD58">_xlfn.XLOOKUP(BD$1,'Copy of PY1 Data(H)'!$A$1:$CZ$1,_xlfn.XLOOKUP($A58,'Copy of PY1 Data(H)'!$A$1:$A$288,'Copy of PY1 Data(H)'!$A$1:$CZ$288))</f>
        <v>3422000</v>
      </c>
      <c r="BE58" s="180" cm="1">
        <f t="array" ref="BE58">_xlfn.XLOOKUP(BE$1,'Copy of PY1 Data(H)'!$A$1:$CZ$1,_xlfn.XLOOKUP($A58,'Copy of PY1 Data(H)'!$A$1:$A$288,'Copy of PY1 Data(H)'!$A$1:$CZ$288))</f>
        <v>0</v>
      </c>
      <c r="BF58" s="180" cm="1">
        <f t="array" ref="BF58">_xlfn.XLOOKUP(BF$1,'Copy of PY1 Data(H)'!$A$1:$CZ$1,_xlfn.XLOOKUP($A58,'Copy of PY1 Data(H)'!$A$1:$A$288,'Copy of PY1 Data(H)'!$A$1:$CZ$288))</f>
        <v>153119</v>
      </c>
      <c r="BG58" s="180" cm="1">
        <f t="array" ref="BG58">_xlfn.XLOOKUP(BG$1,'Copy of PY1 Data(H)'!$A$1:$CZ$1,_xlfn.XLOOKUP($A58,'Copy of PY1 Data(H)'!$A$1:$A$288,'Copy of PY1 Data(H)'!$A$1:$CZ$288))</f>
        <v>0</v>
      </c>
      <c r="BH58" s="180" cm="1">
        <f t="array" ref="BH58">_xlfn.XLOOKUP(BH$1,'Copy of PY1 Data(H)'!$A$1:$CZ$1,_xlfn.XLOOKUP($A58,'Copy of PY1 Data(H)'!$A$1:$A$288,'Copy of PY1 Data(H)'!$A$1:$CZ$288))</f>
        <v>29582</v>
      </c>
      <c r="BI58" s="180" cm="1">
        <f t="array" ref="BI58">_xlfn.XLOOKUP(BI$1,'Copy of PY1 Data(H)'!$A$1:$CZ$1,_xlfn.XLOOKUP($A58,'Copy of PY1 Data(H)'!$A$1:$A$288,'Copy of PY1 Data(H)'!$A$1:$CZ$288))</f>
        <v>55000</v>
      </c>
      <c r="BJ58" s="180" cm="1">
        <f t="array" ref="BJ58">_xlfn.XLOOKUP(BJ$1,'Copy of PY1 Data(H)'!$A$1:$CZ$1,_xlfn.XLOOKUP($A58,'Copy of PY1 Data(H)'!$A$1:$A$288,'Copy of PY1 Data(H)'!$A$1:$CZ$288))</f>
        <v>52500</v>
      </c>
      <c r="BK58" s="180" cm="1">
        <f t="array" ref="BK58">_xlfn.XLOOKUP(BK$1,'Copy of PY1 Data(H)'!$A$1:$CZ$1,_xlfn.XLOOKUP($A58,'Copy of PY1 Data(H)'!$A$1:$A$288,'Copy of PY1 Data(H)'!$A$1:$CZ$288))</f>
        <v>1389162</v>
      </c>
      <c r="BL58" s="180" cm="1">
        <f t="array" ref="BL58">_xlfn.XLOOKUP(BL$1,'Copy of PY1 Data(H)'!$A$1:$CZ$1,_xlfn.XLOOKUP($A58,'Copy of PY1 Data(H)'!$A$1:$A$288,'Copy of PY1 Data(H)'!$A$1:$CZ$288))</f>
        <v>0</v>
      </c>
      <c r="BM58" s="180" cm="1">
        <f t="array" ref="BM58">_xlfn.XLOOKUP(BM$1,'Copy of PY1 Data(H)'!$A$1:$CZ$1,_xlfn.XLOOKUP($A58,'Copy of PY1 Data(H)'!$A$1:$A$288,'Copy of PY1 Data(H)'!$A$1:$CZ$288))</f>
        <v>886500</v>
      </c>
      <c r="BN58" s="180" cm="1">
        <f t="array" ref="BN58">_xlfn.XLOOKUP(BN$1,'Copy of PY1 Data(H)'!$A$1:$CZ$1,_xlfn.XLOOKUP($A58,'Copy of PY1 Data(H)'!$A$1:$A$288,'Copy of PY1 Data(H)'!$A$1:$CZ$288))</f>
        <v>2094500</v>
      </c>
      <c r="BO58" s="180" cm="1">
        <f t="array" ref="BO58">_xlfn.XLOOKUP(BO$1,'Copy of PY1 Data(H)'!$A$1:$CZ$1,_xlfn.XLOOKUP($A58,'Copy of PY1 Data(H)'!$A$1:$A$288,'Copy of PY1 Data(H)'!$A$1:$CZ$288))</f>
        <v>581775</v>
      </c>
      <c r="BP58" s="180" cm="1">
        <f t="array" ref="BP58">_xlfn.XLOOKUP(BP$1,'Copy of PY1 Data(H)'!$A$1:$CZ$1,_xlfn.XLOOKUP($A58,'Copy of PY1 Data(H)'!$A$1:$A$288,'Copy of PY1 Data(H)'!$A$1:$CZ$288))</f>
        <v>528244</v>
      </c>
      <c r="BQ58" s="180" cm="1">
        <f t="array" ref="BQ58">_xlfn.XLOOKUP(BQ$1,'Copy of PY1 Data(H)'!$A$1:$CZ$1,_xlfn.XLOOKUP($A58,'Copy of PY1 Data(H)'!$A$1:$A$288,'Copy of PY1 Data(H)'!$A$1:$CZ$288))</f>
        <v>11457000</v>
      </c>
      <c r="BR58" s="180" cm="1">
        <f t="array" ref="BR58">_xlfn.XLOOKUP(BR$1,'Copy of PY1 Data(H)'!$A$1:$CZ$1,_xlfn.XLOOKUP($A58,'Copy of PY1 Data(H)'!$A$1:$A$288,'Copy of PY1 Data(H)'!$A$1:$CZ$288))</f>
        <v>219450</v>
      </c>
      <c r="BS58" s="180" cm="1">
        <f t="array" ref="BS58">_xlfn.XLOOKUP(BS$1,'Copy of PY1 Data(H)'!$A$1:$CZ$1,_xlfn.XLOOKUP($A58,'Copy of PY1 Data(H)'!$A$1:$A$288,'Copy of PY1 Data(H)'!$A$1:$CZ$288))</f>
        <v>8125000</v>
      </c>
      <c r="BT58" s="180" cm="1">
        <f t="array" ref="BT58">_xlfn.XLOOKUP(BT$1,'Copy of PY1 Data(H)'!$A$1:$CZ$1,_xlfn.XLOOKUP($A58,'Copy of PY1 Data(H)'!$A$1:$A$288,'Copy of PY1 Data(H)'!$A$1:$CZ$288))</f>
        <v>195863</v>
      </c>
      <c r="BU58" s="180" cm="1">
        <f t="array" ref="BU58">_xlfn.XLOOKUP(BU$1,'Copy of PY1 Data(H)'!$A$1:$CZ$1,_xlfn.XLOOKUP($A58,'Copy of PY1 Data(H)'!$A$1:$A$288,'Copy of PY1 Data(H)'!$A$1:$CZ$288))</f>
        <v>2486661</v>
      </c>
      <c r="BV58" s="180" cm="1">
        <f t="array" ref="BV58">_xlfn.XLOOKUP(BV$1,'Copy of PY1 Data(H)'!$A$1:$CZ$1,_xlfn.XLOOKUP($A58,'Copy of PY1 Data(H)'!$A$1:$A$288,'Copy of PY1 Data(H)'!$A$1:$CZ$288))</f>
        <v>304999</v>
      </c>
      <c r="BW58" s="180" cm="1">
        <f t="array" ref="BW58">_xlfn.XLOOKUP(BW$1,'Copy of PY1 Data(H)'!$A$1:$CZ$1,_xlfn.XLOOKUP($A58,'Copy of PY1 Data(H)'!$A$1:$A$288,'Copy of PY1 Data(H)'!$A$1:$CZ$288))</f>
        <v>0</v>
      </c>
      <c r="BX58" s="180" cm="1">
        <f t="array" ref="BX58">_xlfn.XLOOKUP(BX$1,'Copy of PY1 Data(H)'!$A$1:$CZ$1,_xlfn.XLOOKUP($A58,'Copy of PY1 Data(H)'!$A$1:$A$288,'Copy of PY1 Data(H)'!$A$1:$CZ$288))</f>
        <v>118000</v>
      </c>
      <c r="BY58" s="180" cm="1">
        <f t="array" ref="BY58">_xlfn.XLOOKUP(BY$1,'Copy of PY1 Data(H)'!$A$1:$CZ$1,_xlfn.XLOOKUP($A58,'Copy of PY1 Data(H)'!$A$1:$A$288,'Copy of PY1 Data(H)'!$A$1:$CZ$288))</f>
        <v>14600</v>
      </c>
      <c r="BZ58" s="180" cm="1">
        <f t="array" ref="BZ58">_xlfn.XLOOKUP(BZ$1,'Copy of PY1 Data(H)'!$A$1:$CZ$1,_xlfn.XLOOKUP($A58,'Copy of PY1 Data(H)'!$A$1:$A$288,'Copy of PY1 Data(H)'!$A$1:$CZ$288))</f>
        <v>64670</v>
      </c>
      <c r="CA58" s="180" cm="1">
        <f t="array" ref="CA58">_xlfn.XLOOKUP(CA$1,'Copy of PY1 Data(H)'!$A$1:$CZ$1,_xlfn.XLOOKUP($A58,'Copy of PY1 Data(H)'!$A$1:$A$288,'Copy of PY1 Data(H)'!$A$1:$CZ$288))</f>
        <v>28000</v>
      </c>
      <c r="CB58" s="180" cm="1">
        <f t="array" ref="CB58">_xlfn.XLOOKUP(CB$1,'Copy of PY1 Data(H)'!$A$1:$CZ$1,_xlfn.XLOOKUP($A58,'Copy of PY1 Data(H)'!$A$1:$A$288,'Copy of PY1 Data(H)'!$A$1:$CZ$288))</f>
        <v>519500</v>
      </c>
      <c r="CC58" s="180" cm="1">
        <f t="array" ref="CC58">_xlfn.XLOOKUP(CC$1,'Copy of PY1 Data(H)'!$A$1:$CZ$1,_xlfn.XLOOKUP($A58,'Copy of PY1 Data(H)'!$A$1:$A$288,'Copy of PY1 Data(H)'!$A$1:$CZ$288))</f>
        <v>0</v>
      </c>
      <c r="CD58" s="180" cm="1">
        <f t="array" ref="CD58">_xlfn.XLOOKUP(CD$1,'Copy of PY1 Data(H)'!$A$1:$CZ$1,_xlfn.XLOOKUP($A58,'Copy of PY1 Data(H)'!$A$1:$A$288,'Copy of PY1 Data(H)'!$A$1:$CZ$288))</f>
        <v>10000</v>
      </c>
    </row>
    <row r="59" spans="1:82" x14ac:dyDescent="0.3">
      <c r="A59" s="180">
        <v>369</v>
      </c>
      <c r="C59" s="180"/>
      <c r="D59" s="180" cm="1">
        <f t="array" ref="D59">_xlfn.XLOOKUP(D$1,'Copy of PY1 Data(H)'!$A$1:$CZ$1,_xlfn.XLOOKUP($A59,'Copy of PY1 Data(H)'!$A$1:$A$288,'Copy of PY1 Data(H)'!$A$1:$CZ$288))</f>
        <v>0</v>
      </c>
      <c r="E59" s="180" cm="1">
        <f t="array" ref="E59">_xlfn.XLOOKUP(E$1,'Copy of PY1 Data(H)'!$A$1:$CZ$1,_xlfn.XLOOKUP($A59,'Copy of PY1 Data(H)'!$A$1:$A$288,'Copy of PY1 Data(H)'!$A$1:$CZ$288))</f>
        <v>29576</v>
      </c>
      <c r="F59" s="180" cm="1">
        <f t="array" ref="F59">_xlfn.XLOOKUP(F$1,'Copy of PY1 Data(H)'!$A$1:$CZ$1,_xlfn.XLOOKUP($A59,'Copy of PY1 Data(H)'!$A$1:$A$288,'Copy of PY1 Data(H)'!$A$1:$CZ$288))</f>
        <v>0</v>
      </c>
      <c r="G59" s="180" cm="1">
        <f t="array" ref="G59">_xlfn.XLOOKUP(G$1,'Copy of PY1 Data(H)'!$A$1:$CZ$1,_xlfn.XLOOKUP($A59,'Copy of PY1 Data(H)'!$A$1:$A$288,'Copy of PY1 Data(H)'!$A$1:$CZ$288))</f>
        <v>940161</v>
      </c>
      <c r="H59" s="180" cm="1">
        <f t="array" ref="H59">_xlfn.XLOOKUP(H$1,'Copy of PY1 Data(H)'!$A$1:$CZ$1,_xlfn.XLOOKUP($A59,'Copy of PY1 Data(H)'!$A$1:$A$288,'Copy of PY1 Data(H)'!$A$1:$CZ$288))</f>
        <v>1638289</v>
      </c>
      <c r="I59" s="180" cm="1">
        <f t="array" ref="I59">_xlfn.XLOOKUP(I$1,'Copy of PY1 Data(H)'!$A$1:$CZ$1,_xlfn.XLOOKUP($A59,'Copy of PY1 Data(H)'!$A$1:$A$288,'Copy of PY1 Data(H)'!$A$1:$CZ$288))</f>
        <v>1653477</v>
      </c>
      <c r="J59" s="180" cm="1">
        <f t="array" ref="J59">_xlfn.XLOOKUP(J$1,'Copy of PY1 Data(H)'!$A$1:$CZ$1,_xlfn.XLOOKUP($A59,'Copy of PY1 Data(H)'!$A$1:$A$288,'Copy of PY1 Data(H)'!$A$1:$CZ$288))</f>
        <v>8422</v>
      </c>
      <c r="K59" s="180" cm="1">
        <f t="array" ref="K59">_xlfn.XLOOKUP(K$1,'Copy of PY1 Data(H)'!$A$1:$CZ$1,_xlfn.XLOOKUP($A59,'Copy of PY1 Data(H)'!$A$1:$A$288,'Copy of PY1 Data(H)'!$A$1:$CZ$288))</f>
        <v>274760</v>
      </c>
      <c r="L59" s="180" cm="1">
        <f t="array" ref="L59">_xlfn.XLOOKUP(L$1,'Copy of PY1 Data(H)'!$A$1:$CZ$1,_xlfn.XLOOKUP($A59,'Copy of PY1 Data(H)'!$A$1:$A$288,'Copy of PY1 Data(H)'!$A$1:$CZ$288))</f>
        <v>105393</v>
      </c>
      <c r="M59" s="180" cm="1">
        <f t="array" ref="M59">_xlfn.XLOOKUP(M$1,'Copy of PY1 Data(H)'!$A$1:$CZ$1,_xlfn.XLOOKUP($A59,'Copy of PY1 Data(H)'!$A$1:$A$288,'Copy of PY1 Data(H)'!$A$1:$CZ$288))</f>
        <v>5304703</v>
      </c>
      <c r="N59" s="180" cm="1">
        <f t="array" ref="N59">_xlfn.XLOOKUP(N$1,'Copy of PY1 Data(H)'!$A$1:$CZ$1,_xlfn.XLOOKUP($A59,'Copy of PY1 Data(H)'!$A$1:$A$288,'Copy of PY1 Data(H)'!$A$1:$CZ$288))</f>
        <v>289971</v>
      </c>
      <c r="O59" s="180" cm="1">
        <f t="array" ref="O59">_xlfn.XLOOKUP(O$1,'Copy of PY1 Data(H)'!$A$1:$CZ$1,_xlfn.XLOOKUP($A59,'Copy of PY1 Data(H)'!$A$1:$A$288,'Copy of PY1 Data(H)'!$A$1:$CZ$288))</f>
        <v>1220332</v>
      </c>
      <c r="P59" s="180" cm="1">
        <f t="array" ref="P59">_xlfn.XLOOKUP(P$1,'Copy of PY1 Data(H)'!$A$1:$CZ$1,_xlfn.XLOOKUP($A59,'Copy of PY1 Data(H)'!$A$1:$A$288,'Copy of PY1 Data(H)'!$A$1:$CZ$288))</f>
        <v>32295</v>
      </c>
      <c r="Q59" s="180" cm="1">
        <f t="array" ref="Q59">_xlfn.XLOOKUP(Q$1,'Copy of PY1 Data(H)'!$A$1:$CZ$1,_xlfn.XLOOKUP($A59,'Copy of PY1 Data(H)'!$A$1:$A$288,'Copy of PY1 Data(H)'!$A$1:$CZ$288))</f>
        <v>15720928</v>
      </c>
      <c r="R59" s="180" cm="1">
        <f t="array" ref="R59">_xlfn.XLOOKUP(R$1,'Copy of PY1 Data(H)'!$A$1:$CZ$1,_xlfn.XLOOKUP($A59,'Copy of PY1 Data(H)'!$A$1:$A$288,'Copy of PY1 Data(H)'!$A$1:$CZ$288))</f>
        <v>336103</v>
      </c>
      <c r="S59" s="180" cm="1">
        <f t="array" ref="S59">_xlfn.XLOOKUP(S$1,'Copy of PY1 Data(H)'!$A$1:$CZ$1,_xlfn.XLOOKUP($A59,'Copy of PY1 Data(H)'!$A$1:$A$288,'Copy of PY1 Data(H)'!$A$1:$CZ$288))</f>
        <v>5125</v>
      </c>
      <c r="T59" s="180" cm="1">
        <f t="array" ref="T59">_xlfn.XLOOKUP(T$1,'Copy of PY1 Data(H)'!$A$1:$CZ$1,_xlfn.XLOOKUP($A59,'Copy of PY1 Data(H)'!$A$1:$A$288,'Copy of PY1 Data(H)'!$A$1:$CZ$288))</f>
        <v>23889997</v>
      </c>
      <c r="U59" s="180" cm="1">
        <f t="array" ref="U59">_xlfn.XLOOKUP(U$1,'Copy of PY1 Data(H)'!$A$1:$CZ$1,_xlfn.XLOOKUP($A59,'Copy of PY1 Data(H)'!$A$1:$A$288,'Copy of PY1 Data(H)'!$A$1:$CZ$288))</f>
        <v>7554233</v>
      </c>
      <c r="V59" s="180" cm="1">
        <f t="array" ref="V59">_xlfn.XLOOKUP(V$1,'Copy of PY1 Data(H)'!$A$1:$CZ$1,_xlfn.XLOOKUP($A59,'Copy of PY1 Data(H)'!$A$1:$A$288,'Copy of PY1 Data(H)'!$A$1:$CZ$288))</f>
        <v>3762157</v>
      </c>
      <c r="W59" s="180" cm="1">
        <f t="array" ref="W59">_xlfn.XLOOKUP(W$1,'Copy of PY1 Data(H)'!$A$1:$CZ$1,_xlfn.XLOOKUP($A59,'Copy of PY1 Data(H)'!$A$1:$A$288,'Copy of PY1 Data(H)'!$A$1:$CZ$288))</f>
        <v>11472336</v>
      </c>
      <c r="X59" s="180" cm="1">
        <f t="array" ref="X59">_xlfn.XLOOKUP(X$1,'Copy of PY1 Data(H)'!$A$1:$CZ$1,_xlfn.XLOOKUP($A59,'Copy of PY1 Data(H)'!$A$1:$A$288,'Copy of PY1 Data(H)'!$A$1:$CZ$288))</f>
        <v>0</v>
      </c>
      <c r="Y59" s="180" cm="1">
        <f t="array" ref="Y59">_xlfn.XLOOKUP(Y$1,'Copy of PY1 Data(H)'!$A$1:$CZ$1,_xlfn.XLOOKUP($A59,'Copy of PY1 Data(H)'!$A$1:$A$288,'Copy of PY1 Data(H)'!$A$1:$CZ$288))</f>
        <v>5622281</v>
      </c>
      <c r="Z59" s="180" cm="1">
        <f t="array" ref="Z59">_xlfn.XLOOKUP(Z$1,'Copy of PY1 Data(H)'!$A$1:$CZ$1,_xlfn.XLOOKUP($A59,'Copy of PY1 Data(H)'!$A$1:$A$288,'Copy of PY1 Data(H)'!$A$1:$CZ$288))</f>
        <v>571542</v>
      </c>
      <c r="AA59" s="180" cm="1">
        <f t="array" ref="AA59">_xlfn.XLOOKUP(AA$1,'Copy of PY1 Data(H)'!$A$1:$CZ$1,_xlfn.XLOOKUP($A59,'Copy of PY1 Data(H)'!$A$1:$A$288,'Copy of PY1 Data(H)'!$A$1:$CZ$288))</f>
        <v>5330029</v>
      </c>
      <c r="AB59" s="180" cm="1">
        <f t="array" ref="AB59">_xlfn.XLOOKUP(AB$1,'Copy of PY1 Data(H)'!$A$1:$CZ$1,_xlfn.XLOOKUP($A59,'Copy of PY1 Data(H)'!$A$1:$A$288,'Copy of PY1 Data(H)'!$A$1:$CZ$288))</f>
        <v>1787483</v>
      </c>
      <c r="AC59" s="180" cm="1">
        <f t="array" ref="AC59">_xlfn.XLOOKUP(AC$1,'Copy of PY1 Data(H)'!$A$1:$CZ$1,_xlfn.XLOOKUP($A59,'Copy of PY1 Data(H)'!$A$1:$A$288,'Copy of PY1 Data(H)'!$A$1:$CZ$288))</f>
        <v>818463</v>
      </c>
      <c r="AD59" s="180" cm="1">
        <f t="array" ref="AD59">_xlfn.XLOOKUP(AD$1,'Copy of PY1 Data(H)'!$A$1:$CZ$1,_xlfn.XLOOKUP($A59,'Copy of PY1 Data(H)'!$A$1:$A$288,'Copy of PY1 Data(H)'!$A$1:$CZ$288))</f>
        <v>898791</v>
      </c>
      <c r="AE59" s="180" cm="1">
        <f t="array" ref="AE59">_xlfn.XLOOKUP(AE$1,'Copy of PY1 Data(H)'!$A$1:$CZ$1,_xlfn.XLOOKUP($A59,'Copy of PY1 Data(H)'!$A$1:$A$288,'Copy of PY1 Data(H)'!$A$1:$CZ$288))</f>
        <v>1427723</v>
      </c>
      <c r="AF59" s="180" cm="1">
        <f t="array" ref="AF59">_xlfn.XLOOKUP(AF$1,'Copy of PY1 Data(H)'!$A$1:$CZ$1,_xlfn.XLOOKUP($A59,'Copy of PY1 Data(H)'!$A$1:$A$288,'Copy of PY1 Data(H)'!$A$1:$CZ$288))</f>
        <v>2254067</v>
      </c>
      <c r="AG59" s="180" cm="1">
        <f t="array" ref="AG59">_xlfn.XLOOKUP(AG$1,'Copy of PY1 Data(H)'!$A$1:$CZ$1,_xlfn.XLOOKUP($A59,'Copy of PY1 Data(H)'!$A$1:$A$288,'Copy of PY1 Data(H)'!$A$1:$CZ$288))</f>
        <v>2089861</v>
      </c>
      <c r="AH59" s="180" cm="1">
        <f t="array" ref="AH59">_xlfn.XLOOKUP(AH$1,'Copy of PY1 Data(H)'!$A$1:$CZ$1,_xlfn.XLOOKUP($A59,'Copy of PY1 Data(H)'!$A$1:$A$288,'Copy of PY1 Data(H)'!$A$1:$CZ$288))</f>
        <v>1211358</v>
      </c>
      <c r="AI59" s="180" cm="1">
        <f t="array" ref="AI59">_xlfn.XLOOKUP(AI$1,'Copy of PY1 Data(H)'!$A$1:$CZ$1,_xlfn.XLOOKUP($A59,'Copy of PY1 Data(H)'!$A$1:$A$288,'Copy of PY1 Data(H)'!$A$1:$CZ$288))</f>
        <v>13994570</v>
      </c>
      <c r="AJ59" s="180" cm="1">
        <f t="array" ref="AJ59">_xlfn.XLOOKUP(AJ$1,'Copy of PY1 Data(H)'!$A$1:$CZ$1,_xlfn.XLOOKUP($A59,'Copy of PY1 Data(H)'!$A$1:$A$288,'Copy of PY1 Data(H)'!$A$1:$CZ$288))</f>
        <v>416793</v>
      </c>
      <c r="AK59" s="180" cm="1">
        <f t="array" ref="AK59">_xlfn.XLOOKUP(AK$1,'Copy of PY1 Data(H)'!$A$1:$CZ$1,_xlfn.XLOOKUP($A59,'Copy of PY1 Data(H)'!$A$1:$A$288,'Copy of PY1 Data(H)'!$A$1:$CZ$288))</f>
        <v>0</v>
      </c>
      <c r="AL59" s="180" cm="1">
        <f t="array" ref="AL59">_xlfn.XLOOKUP(AL$1,'Copy of PY1 Data(H)'!$A$1:$CZ$1,_xlfn.XLOOKUP($A59,'Copy of PY1 Data(H)'!$A$1:$A$288,'Copy of PY1 Data(H)'!$A$1:$CZ$288))</f>
        <v>0</v>
      </c>
      <c r="AM59" s="180" cm="1">
        <f t="array" ref="AM59">_xlfn.XLOOKUP(AM$1,'Copy of PY1 Data(H)'!$A$1:$CZ$1,_xlfn.XLOOKUP($A59,'Copy of PY1 Data(H)'!$A$1:$A$288,'Copy of PY1 Data(H)'!$A$1:$CZ$288))</f>
        <v>2041608</v>
      </c>
      <c r="AN59" s="180" cm="1">
        <f t="array" ref="AN59">_xlfn.XLOOKUP(AN$1,'Copy of PY1 Data(H)'!$A$1:$CZ$1,_xlfn.XLOOKUP($A59,'Copy of PY1 Data(H)'!$A$1:$A$288,'Copy of PY1 Data(H)'!$A$1:$CZ$288))</f>
        <v>320284</v>
      </c>
      <c r="AO59" s="180" cm="1">
        <f t="array" ref="AO59">_xlfn.XLOOKUP(AO$1,'Copy of PY1 Data(H)'!$A$1:$CZ$1,_xlfn.XLOOKUP($A59,'Copy of PY1 Data(H)'!$A$1:$A$288,'Copy of PY1 Data(H)'!$A$1:$CZ$288))</f>
        <v>571942</v>
      </c>
      <c r="AP59" s="180" cm="1">
        <f t="array" ref="AP59">_xlfn.XLOOKUP(AP$1,'Copy of PY1 Data(H)'!$A$1:$CZ$1,_xlfn.XLOOKUP($A59,'Copy of PY1 Data(H)'!$A$1:$A$288,'Copy of PY1 Data(H)'!$A$1:$CZ$288))</f>
        <v>34474</v>
      </c>
      <c r="AQ59" s="180" cm="1">
        <f t="array" ref="AQ59">_xlfn.XLOOKUP(AQ$1,'Copy of PY1 Data(H)'!$A$1:$CZ$1,_xlfn.XLOOKUP($A59,'Copy of PY1 Data(H)'!$A$1:$A$288,'Copy of PY1 Data(H)'!$A$1:$CZ$288))</f>
        <v>2362389</v>
      </c>
      <c r="AR59" s="180" cm="1">
        <f t="array" ref="AR59">_xlfn.XLOOKUP(AR$1,'Copy of PY1 Data(H)'!$A$1:$CZ$1,_xlfn.XLOOKUP($A59,'Copy of PY1 Data(H)'!$A$1:$A$288,'Copy of PY1 Data(H)'!$A$1:$CZ$288))</f>
        <v>2718446</v>
      </c>
      <c r="AS59" s="180" cm="1">
        <f t="array" ref="AS59">_xlfn.XLOOKUP(AS$1,'Copy of PY1 Data(H)'!$A$1:$CZ$1,_xlfn.XLOOKUP($A59,'Copy of PY1 Data(H)'!$A$1:$A$288,'Copy of PY1 Data(H)'!$A$1:$CZ$288))</f>
        <v>531747</v>
      </c>
      <c r="AT59" s="180" cm="1">
        <f t="array" ref="AT59">_xlfn.XLOOKUP(AT$1,'Copy of PY1 Data(H)'!$A$1:$CZ$1,_xlfn.XLOOKUP($A59,'Copy of PY1 Data(H)'!$A$1:$A$288,'Copy of PY1 Data(H)'!$A$1:$CZ$288))</f>
        <v>958731</v>
      </c>
      <c r="AU59" s="180" cm="1">
        <f t="array" ref="AU59">_xlfn.XLOOKUP(AU$1,'Copy of PY1 Data(H)'!$A$1:$CZ$1,_xlfn.XLOOKUP($A59,'Copy of PY1 Data(H)'!$A$1:$A$288,'Copy of PY1 Data(H)'!$A$1:$CZ$288))</f>
        <v>0</v>
      </c>
      <c r="AV59" s="180" cm="1">
        <f t="array" ref="AV59">_xlfn.XLOOKUP(AV$1,'Copy of PY1 Data(H)'!$A$1:$CZ$1,_xlfn.XLOOKUP($A59,'Copy of PY1 Data(H)'!$A$1:$A$288,'Copy of PY1 Data(H)'!$A$1:$CZ$288))</f>
        <v>4118161</v>
      </c>
      <c r="AW59" s="180" cm="1">
        <f t="array" ref="AW59">_xlfn.XLOOKUP(AW$1,'Copy of PY1 Data(H)'!$A$1:$CZ$1,_xlfn.XLOOKUP($A59,'Copy of PY1 Data(H)'!$A$1:$A$288,'Copy of PY1 Data(H)'!$A$1:$CZ$288))</f>
        <v>875670</v>
      </c>
      <c r="AX59" s="180" cm="1">
        <f t="array" ref="AX59">_xlfn.XLOOKUP(AX$1,'Copy of PY1 Data(H)'!$A$1:$CZ$1,_xlfn.XLOOKUP($A59,'Copy of PY1 Data(H)'!$A$1:$A$288,'Copy of PY1 Data(H)'!$A$1:$CZ$288))</f>
        <v>911642</v>
      </c>
      <c r="AY59" s="180" cm="1">
        <f t="array" ref="AY59">_xlfn.XLOOKUP(AY$1,'Copy of PY1 Data(H)'!$A$1:$CZ$1,_xlfn.XLOOKUP($A59,'Copy of PY1 Data(H)'!$A$1:$A$288,'Copy of PY1 Data(H)'!$A$1:$CZ$288))</f>
        <v>2488673</v>
      </c>
      <c r="AZ59" s="180" cm="1">
        <f t="array" ref="AZ59">_xlfn.XLOOKUP(AZ$1,'Copy of PY1 Data(H)'!$A$1:$CZ$1,_xlfn.XLOOKUP($A59,'Copy of PY1 Data(H)'!$A$1:$A$288,'Copy of PY1 Data(H)'!$A$1:$CZ$288))</f>
        <v>450450</v>
      </c>
      <c r="BA59" s="180" cm="1">
        <f t="array" ref="BA59">_xlfn.XLOOKUP(BA$1,'Copy of PY1 Data(H)'!$A$1:$CZ$1,_xlfn.XLOOKUP($A59,'Copy of PY1 Data(H)'!$A$1:$A$288,'Copy of PY1 Data(H)'!$A$1:$CZ$288))</f>
        <v>417888</v>
      </c>
      <c r="BB59" s="180" cm="1">
        <f t="array" ref="BB59">_xlfn.XLOOKUP(BB$1,'Copy of PY1 Data(H)'!$A$1:$CZ$1,_xlfn.XLOOKUP($A59,'Copy of PY1 Data(H)'!$A$1:$A$288,'Copy of PY1 Data(H)'!$A$1:$CZ$288))</f>
        <v>33689</v>
      </c>
      <c r="BC59" s="180" cm="1">
        <f t="array" ref="BC59">_xlfn.XLOOKUP(BC$1,'Copy of PY1 Data(H)'!$A$1:$CZ$1,_xlfn.XLOOKUP($A59,'Copy of PY1 Data(H)'!$A$1:$A$288,'Copy of PY1 Data(H)'!$A$1:$CZ$288))</f>
        <v>21868</v>
      </c>
      <c r="BD59" s="180" cm="1">
        <f t="array" ref="BD59">_xlfn.XLOOKUP(BD$1,'Copy of PY1 Data(H)'!$A$1:$CZ$1,_xlfn.XLOOKUP($A59,'Copy of PY1 Data(H)'!$A$1:$A$288,'Copy of PY1 Data(H)'!$A$1:$CZ$288))</f>
        <v>1152563</v>
      </c>
      <c r="BE59" s="180" cm="1">
        <f t="array" ref="BE59">_xlfn.XLOOKUP(BE$1,'Copy of PY1 Data(H)'!$A$1:$CZ$1,_xlfn.XLOOKUP($A59,'Copy of PY1 Data(H)'!$A$1:$A$288,'Copy of PY1 Data(H)'!$A$1:$CZ$288))</f>
        <v>80579</v>
      </c>
      <c r="BF59" s="180" cm="1">
        <f t="array" ref="BF59">_xlfn.XLOOKUP(BF$1,'Copy of PY1 Data(H)'!$A$1:$CZ$1,_xlfn.XLOOKUP($A59,'Copy of PY1 Data(H)'!$A$1:$A$288,'Copy of PY1 Data(H)'!$A$1:$CZ$288))</f>
        <v>59394</v>
      </c>
      <c r="BG59" s="180" cm="1">
        <f t="array" ref="BG59">_xlfn.XLOOKUP(BG$1,'Copy of PY1 Data(H)'!$A$1:$CZ$1,_xlfn.XLOOKUP($A59,'Copy of PY1 Data(H)'!$A$1:$A$288,'Copy of PY1 Data(H)'!$A$1:$CZ$288))</f>
        <v>0</v>
      </c>
      <c r="BH59" s="180" cm="1">
        <f t="array" ref="BH59">_xlfn.XLOOKUP(BH$1,'Copy of PY1 Data(H)'!$A$1:$CZ$1,_xlfn.XLOOKUP($A59,'Copy of PY1 Data(H)'!$A$1:$A$288,'Copy of PY1 Data(H)'!$A$1:$CZ$288))</f>
        <v>44149</v>
      </c>
      <c r="BI59" s="180" cm="1">
        <f t="array" ref="BI59">_xlfn.XLOOKUP(BI$1,'Copy of PY1 Data(H)'!$A$1:$CZ$1,_xlfn.XLOOKUP($A59,'Copy of PY1 Data(H)'!$A$1:$A$288,'Copy of PY1 Data(H)'!$A$1:$CZ$288))</f>
        <v>150671</v>
      </c>
      <c r="BJ59" s="180" cm="1">
        <f t="array" ref="BJ59">_xlfn.XLOOKUP(BJ$1,'Copy of PY1 Data(H)'!$A$1:$CZ$1,_xlfn.XLOOKUP($A59,'Copy of PY1 Data(H)'!$A$1:$A$288,'Copy of PY1 Data(H)'!$A$1:$CZ$288))</f>
        <v>88440</v>
      </c>
      <c r="BK59" s="180" cm="1">
        <f t="array" ref="BK59">_xlfn.XLOOKUP(BK$1,'Copy of PY1 Data(H)'!$A$1:$CZ$1,_xlfn.XLOOKUP($A59,'Copy of PY1 Data(H)'!$A$1:$A$288,'Copy of PY1 Data(H)'!$A$1:$CZ$288))</f>
        <v>635296</v>
      </c>
      <c r="BL59" s="180" cm="1">
        <f t="array" ref="BL59">_xlfn.XLOOKUP(BL$1,'Copy of PY1 Data(H)'!$A$1:$CZ$1,_xlfn.XLOOKUP($A59,'Copy of PY1 Data(H)'!$A$1:$A$288,'Copy of PY1 Data(H)'!$A$1:$CZ$288))</f>
        <v>0</v>
      </c>
      <c r="BM59" s="180" cm="1">
        <f t="array" ref="BM59">_xlfn.XLOOKUP(BM$1,'Copy of PY1 Data(H)'!$A$1:$CZ$1,_xlfn.XLOOKUP($A59,'Copy of PY1 Data(H)'!$A$1:$A$288,'Copy of PY1 Data(H)'!$A$1:$CZ$288))</f>
        <v>915547</v>
      </c>
      <c r="BN59" s="180" cm="1">
        <f t="array" ref="BN59">_xlfn.XLOOKUP(BN$1,'Copy of PY1 Data(H)'!$A$1:$CZ$1,_xlfn.XLOOKUP($A59,'Copy of PY1 Data(H)'!$A$1:$A$288,'Copy of PY1 Data(H)'!$A$1:$CZ$288))</f>
        <v>1269916</v>
      </c>
      <c r="BO59" s="180" cm="1">
        <f t="array" ref="BO59">_xlfn.XLOOKUP(BO$1,'Copy of PY1 Data(H)'!$A$1:$CZ$1,_xlfn.XLOOKUP($A59,'Copy of PY1 Data(H)'!$A$1:$A$288,'Copy of PY1 Data(H)'!$A$1:$CZ$288))</f>
        <v>387870</v>
      </c>
      <c r="BP59" s="180" cm="1">
        <f t="array" ref="BP59">_xlfn.XLOOKUP(BP$1,'Copy of PY1 Data(H)'!$A$1:$CZ$1,_xlfn.XLOOKUP($A59,'Copy of PY1 Data(H)'!$A$1:$A$288,'Copy of PY1 Data(H)'!$A$1:$CZ$288))</f>
        <v>1179367</v>
      </c>
      <c r="BQ59" s="180" cm="1">
        <f t="array" ref="BQ59">_xlfn.XLOOKUP(BQ$1,'Copy of PY1 Data(H)'!$A$1:$CZ$1,_xlfn.XLOOKUP($A59,'Copy of PY1 Data(H)'!$A$1:$A$288,'Copy of PY1 Data(H)'!$A$1:$CZ$288))</f>
        <v>7724396</v>
      </c>
      <c r="BR59" s="180" cm="1">
        <f t="array" ref="BR59">_xlfn.XLOOKUP(BR$1,'Copy of PY1 Data(H)'!$A$1:$CZ$1,_xlfn.XLOOKUP($A59,'Copy of PY1 Data(H)'!$A$1:$A$288,'Copy of PY1 Data(H)'!$A$1:$CZ$288))</f>
        <v>513973</v>
      </c>
      <c r="BS59" s="180" cm="1">
        <f t="array" ref="BS59">_xlfn.XLOOKUP(BS$1,'Copy of PY1 Data(H)'!$A$1:$CZ$1,_xlfn.XLOOKUP($A59,'Copy of PY1 Data(H)'!$A$1:$A$288,'Copy of PY1 Data(H)'!$A$1:$CZ$288))</f>
        <v>6225023</v>
      </c>
      <c r="BT59" s="180" cm="1">
        <f t="array" ref="BT59">_xlfn.XLOOKUP(BT$1,'Copy of PY1 Data(H)'!$A$1:$CZ$1,_xlfn.XLOOKUP($A59,'Copy of PY1 Data(H)'!$A$1:$A$288,'Copy of PY1 Data(H)'!$A$1:$CZ$288))</f>
        <v>401652</v>
      </c>
      <c r="BU59" s="180" cm="1">
        <f t="array" ref="BU59">_xlfn.XLOOKUP(BU$1,'Copy of PY1 Data(H)'!$A$1:$CZ$1,_xlfn.XLOOKUP($A59,'Copy of PY1 Data(H)'!$A$1:$A$288,'Copy of PY1 Data(H)'!$A$1:$CZ$288))</f>
        <v>584482</v>
      </c>
      <c r="BV59" s="180" cm="1">
        <f t="array" ref="BV59">_xlfn.XLOOKUP(BV$1,'Copy of PY1 Data(H)'!$A$1:$CZ$1,_xlfn.XLOOKUP($A59,'Copy of PY1 Data(H)'!$A$1:$A$288,'Copy of PY1 Data(H)'!$A$1:$CZ$288))</f>
        <v>346012</v>
      </c>
      <c r="BW59" s="180" cm="1">
        <f t="array" ref="BW59">_xlfn.XLOOKUP(BW$1,'Copy of PY1 Data(H)'!$A$1:$CZ$1,_xlfn.XLOOKUP($A59,'Copy of PY1 Data(H)'!$A$1:$A$288,'Copy of PY1 Data(H)'!$A$1:$CZ$288))</f>
        <v>0</v>
      </c>
      <c r="BX59" s="180" cm="1">
        <f t="array" ref="BX59">_xlfn.XLOOKUP(BX$1,'Copy of PY1 Data(H)'!$A$1:$CZ$1,_xlfn.XLOOKUP($A59,'Copy of PY1 Data(H)'!$A$1:$A$288,'Copy of PY1 Data(H)'!$A$1:$CZ$288))</f>
        <v>652520</v>
      </c>
      <c r="BY59" s="180" cm="1">
        <f t="array" ref="BY59">_xlfn.XLOOKUP(BY$1,'Copy of PY1 Data(H)'!$A$1:$CZ$1,_xlfn.XLOOKUP($A59,'Copy of PY1 Data(H)'!$A$1:$A$288,'Copy of PY1 Data(H)'!$A$1:$CZ$288))</f>
        <v>57273</v>
      </c>
      <c r="BZ59" s="180" cm="1">
        <f t="array" ref="BZ59">_xlfn.XLOOKUP(BZ$1,'Copy of PY1 Data(H)'!$A$1:$CZ$1,_xlfn.XLOOKUP($A59,'Copy of PY1 Data(H)'!$A$1:$A$288,'Copy of PY1 Data(H)'!$A$1:$CZ$288))</f>
        <v>105768</v>
      </c>
      <c r="CA59" s="180" cm="1">
        <f t="array" ref="CA59">_xlfn.XLOOKUP(CA$1,'Copy of PY1 Data(H)'!$A$1:$CZ$1,_xlfn.XLOOKUP($A59,'Copy of PY1 Data(H)'!$A$1:$A$288,'Copy of PY1 Data(H)'!$A$1:$CZ$288))</f>
        <v>84293</v>
      </c>
      <c r="CB59" s="180" cm="1">
        <f t="array" ref="CB59">_xlfn.XLOOKUP(CB$1,'Copy of PY1 Data(H)'!$A$1:$CZ$1,_xlfn.XLOOKUP($A59,'Copy of PY1 Data(H)'!$A$1:$A$288,'Copy of PY1 Data(H)'!$A$1:$CZ$288))</f>
        <v>386438</v>
      </c>
      <c r="CC59" s="180" cm="1">
        <f t="array" ref="CC59">_xlfn.XLOOKUP(CC$1,'Copy of PY1 Data(H)'!$A$1:$CZ$1,_xlfn.XLOOKUP($A59,'Copy of PY1 Data(H)'!$A$1:$A$288,'Copy of PY1 Data(H)'!$A$1:$CZ$288))</f>
        <v>0</v>
      </c>
      <c r="CD59" s="180" cm="1">
        <f t="array" ref="CD59">_xlfn.XLOOKUP(CD$1,'Copy of PY1 Data(H)'!$A$1:$CZ$1,_xlfn.XLOOKUP($A59,'Copy of PY1 Data(H)'!$A$1:$A$288,'Copy of PY1 Data(H)'!$A$1:$CZ$288))</f>
        <v>46691</v>
      </c>
    </row>
    <row r="60" spans="1:82" x14ac:dyDescent="0.3">
      <c r="A60" s="180">
        <v>16</v>
      </c>
      <c r="C60" s="180"/>
      <c r="D60" s="180" cm="1">
        <f t="array" ref="D60">_xlfn.XLOOKUP(D$1,'Copy of PY1 Data(H)'!$A$1:$CZ$1,_xlfn.XLOOKUP($A60,'Copy of PY1 Data(H)'!$A$1:$A$288,'Copy of PY1 Data(H)'!$A$1:$CZ$288))</f>
        <v>0</v>
      </c>
      <c r="E60" s="180" cm="1">
        <f t="array" ref="E60">_xlfn.XLOOKUP(E$1,'Copy of PY1 Data(H)'!$A$1:$CZ$1,_xlfn.XLOOKUP($A60,'Copy of PY1 Data(H)'!$A$1:$A$288,'Copy of PY1 Data(H)'!$A$1:$CZ$288))</f>
        <v>71169</v>
      </c>
      <c r="F60" s="180" cm="1">
        <f t="array" ref="F60">_xlfn.XLOOKUP(F$1,'Copy of PY1 Data(H)'!$A$1:$CZ$1,_xlfn.XLOOKUP($A60,'Copy of PY1 Data(H)'!$A$1:$A$288,'Copy of PY1 Data(H)'!$A$1:$CZ$288))</f>
        <v>0</v>
      </c>
      <c r="G60" s="180" cm="1">
        <f t="array" ref="G60">_xlfn.XLOOKUP(G$1,'Copy of PY1 Data(H)'!$A$1:$CZ$1,_xlfn.XLOOKUP($A60,'Copy of PY1 Data(H)'!$A$1:$A$288,'Copy of PY1 Data(H)'!$A$1:$CZ$288))</f>
        <v>2277561</v>
      </c>
      <c r="H60" s="180" cm="1">
        <f t="array" ref="H60">_xlfn.XLOOKUP(H$1,'Copy of PY1 Data(H)'!$A$1:$CZ$1,_xlfn.XLOOKUP($A60,'Copy of PY1 Data(H)'!$A$1:$A$288,'Copy of PY1 Data(H)'!$A$1:$CZ$288))</f>
        <v>1873693</v>
      </c>
      <c r="I60" s="180" cm="1">
        <f t="array" ref="I60">_xlfn.XLOOKUP(I$1,'Copy of PY1 Data(H)'!$A$1:$CZ$1,_xlfn.XLOOKUP($A60,'Copy of PY1 Data(H)'!$A$1:$A$288,'Copy of PY1 Data(H)'!$A$1:$CZ$288))</f>
        <v>4530050</v>
      </c>
      <c r="J60" s="180" cm="1">
        <f t="array" ref="J60">_xlfn.XLOOKUP(J$1,'Copy of PY1 Data(H)'!$A$1:$CZ$1,_xlfn.XLOOKUP($A60,'Copy of PY1 Data(H)'!$A$1:$A$288,'Copy of PY1 Data(H)'!$A$1:$CZ$288))</f>
        <v>87106</v>
      </c>
      <c r="K60" s="180" cm="1">
        <f t="array" ref="K60">_xlfn.XLOOKUP(K$1,'Copy of PY1 Data(H)'!$A$1:$CZ$1,_xlfn.XLOOKUP($A60,'Copy of PY1 Data(H)'!$A$1:$A$288,'Copy of PY1 Data(H)'!$A$1:$CZ$288))</f>
        <v>362476</v>
      </c>
      <c r="L60" s="180" cm="1">
        <f t="array" ref="L60">_xlfn.XLOOKUP(L$1,'Copy of PY1 Data(H)'!$A$1:$CZ$1,_xlfn.XLOOKUP($A60,'Copy of PY1 Data(H)'!$A$1:$A$288,'Copy of PY1 Data(H)'!$A$1:$CZ$288))</f>
        <v>251423</v>
      </c>
      <c r="M60" s="180" cm="1">
        <f t="array" ref="M60">_xlfn.XLOOKUP(M$1,'Copy of PY1 Data(H)'!$A$1:$CZ$1,_xlfn.XLOOKUP($A60,'Copy of PY1 Data(H)'!$A$1:$A$288,'Copy of PY1 Data(H)'!$A$1:$CZ$288))</f>
        <v>16426232</v>
      </c>
      <c r="N60" s="180" cm="1">
        <f t="array" ref="N60">_xlfn.XLOOKUP(N$1,'Copy of PY1 Data(H)'!$A$1:$CZ$1,_xlfn.XLOOKUP($A60,'Copy of PY1 Data(H)'!$A$1:$A$288,'Copy of PY1 Data(H)'!$A$1:$CZ$288))</f>
        <v>577052</v>
      </c>
      <c r="O60" s="180" cm="1">
        <f t="array" ref="O60">_xlfn.XLOOKUP(O$1,'Copy of PY1 Data(H)'!$A$1:$CZ$1,_xlfn.XLOOKUP($A60,'Copy of PY1 Data(H)'!$A$1:$A$288,'Copy of PY1 Data(H)'!$A$1:$CZ$288))</f>
        <v>5817245</v>
      </c>
      <c r="P60" s="180" cm="1">
        <f t="array" ref="P60">_xlfn.XLOOKUP(P$1,'Copy of PY1 Data(H)'!$A$1:$CZ$1,_xlfn.XLOOKUP($A60,'Copy of PY1 Data(H)'!$A$1:$A$288,'Copy of PY1 Data(H)'!$A$1:$CZ$288))</f>
        <v>114303</v>
      </c>
      <c r="Q60" s="180" cm="1">
        <f t="array" ref="Q60">_xlfn.XLOOKUP(Q$1,'Copy of PY1 Data(H)'!$A$1:$CZ$1,_xlfn.XLOOKUP($A60,'Copy of PY1 Data(H)'!$A$1:$A$288,'Copy of PY1 Data(H)'!$A$1:$CZ$288))</f>
        <v>44293311</v>
      </c>
      <c r="R60" s="180" cm="1">
        <f t="array" ref="R60">_xlfn.XLOOKUP(R$1,'Copy of PY1 Data(H)'!$A$1:$CZ$1,_xlfn.XLOOKUP($A60,'Copy of PY1 Data(H)'!$A$1:$A$288,'Copy of PY1 Data(H)'!$A$1:$CZ$288))</f>
        <v>1956468</v>
      </c>
      <c r="S60" s="180" cm="1">
        <f t="array" ref="S60">_xlfn.XLOOKUP(S$1,'Copy of PY1 Data(H)'!$A$1:$CZ$1,_xlfn.XLOOKUP($A60,'Copy of PY1 Data(H)'!$A$1:$A$288,'Copy of PY1 Data(H)'!$A$1:$CZ$288))</f>
        <v>32041</v>
      </c>
      <c r="T60" s="180" cm="1">
        <f t="array" ref="T60">_xlfn.XLOOKUP(T$1,'Copy of PY1 Data(H)'!$A$1:$CZ$1,_xlfn.XLOOKUP($A60,'Copy of PY1 Data(H)'!$A$1:$A$288,'Copy of PY1 Data(H)'!$A$1:$CZ$288))</f>
        <v>78875033</v>
      </c>
      <c r="U60" s="180" cm="1">
        <f t="array" ref="U60">_xlfn.XLOOKUP(U$1,'Copy of PY1 Data(H)'!$A$1:$CZ$1,_xlfn.XLOOKUP($A60,'Copy of PY1 Data(H)'!$A$1:$A$288,'Copy of PY1 Data(H)'!$A$1:$CZ$288))</f>
        <v>18391698</v>
      </c>
      <c r="V60" s="180" cm="1">
        <f t="array" ref="V60">_xlfn.XLOOKUP(V$1,'Copy of PY1 Data(H)'!$A$1:$CZ$1,_xlfn.XLOOKUP($A60,'Copy of PY1 Data(H)'!$A$1:$A$288,'Copy of PY1 Data(H)'!$A$1:$CZ$288))</f>
        <v>22932108</v>
      </c>
      <c r="W60" s="180" cm="1">
        <f t="array" ref="W60">_xlfn.XLOOKUP(W$1,'Copy of PY1 Data(H)'!$A$1:$CZ$1,_xlfn.XLOOKUP($A60,'Copy of PY1 Data(H)'!$A$1:$A$288,'Copy of PY1 Data(H)'!$A$1:$CZ$288))</f>
        <v>37635662</v>
      </c>
      <c r="X60" s="180" cm="1">
        <f t="array" ref="X60">_xlfn.XLOOKUP(X$1,'Copy of PY1 Data(H)'!$A$1:$CZ$1,_xlfn.XLOOKUP($A60,'Copy of PY1 Data(H)'!$A$1:$A$288,'Copy of PY1 Data(H)'!$A$1:$CZ$288))</f>
        <v>0</v>
      </c>
      <c r="Y60" s="180" cm="1">
        <f t="array" ref="Y60">_xlfn.XLOOKUP(Y$1,'Copy of PY1 Data(H)'!$A$1:$CZ$1,_xlfn.XLOOKUP($A60,'Copy of PY1 Data(H)'!$A$1:$A$288,'Copy of PY1 Data(H)'!$A$1:$CZ$288))</f>
        <v>14098725</v>
      </c>
      <c r="Z60" s="180" cm="1">
        <f t="array" ref="Z60">_xlfn.XLOOKUP(Z$1,'Copy of PY1 Data(H)'!$A$1:$CZ$1,_xlfn.XLOOKUP($A60,'Copy of PY1 Data(H)'!$A$1:$A$288,'Copy of PY1 Data(H)'!$A$1:$CZ$288))</f>
        <v>1269585</v>
      </c>
      <c r="AA60" s="180" cm="1">
        <f t="array" ref="AA60">_xlfn.XLOOKUP(AA$1,'Copy of PY1 Data(H)'!$A$1:$CZ$1,_xlfn.XLOOKUP($A60,'Copy of PY1 Data(H)'!$A$1:$A$288,'Copy of PY1 Data(H)'!$A$1:$CZ$288))</f>
        <v>15661385</v>
      </c>
      <c r="AB60" s="180" cm="1">
        <f t="array" ref="AB60">_xlfn.XLOOKUP(AB$1,'Copy of PY1 Data(H)'!$A$1:$CZ$1,_xlfn.XLOOKUP($A60,'Copy of PY1 Data(H)'!$A$1:$A$288,'Copy of PY1 Data(H)'!$A$1:$CZ$288))</f>
        <v>4378548</v>
      </c>
      <c r="AC60" s="180" cm="1">
        <f t="array" ref="AC60">_xlfn.XLOOKUP(AC$1,'Copy of PY1 Data(H)'!$A$1:$CZ$1,_xlfn.XLOOKUP($A60,'Copy of PY1 Data(H)'!$A$1:$A$288,'Copy of PY1 Data(H)'!$A$1:$CZ$288))</f>
        <v>2230113</v>
      </c>
      <c r="AD60" s="180" cm="1">
        <f t="array" ref="AD60">_xlfn.XLOOKUP(AD$1,'Copy of PY1 Data(H)'!$A$1:$CZ$1,_xlfn.XLOOKUP($A60,'Copy of PY1 Data(H)'!$A$1:$A$288,'Copy of PY1 Data(H)'!$A$1:$CZ$288))</f>
        <v>2165851</v>
      </c>
      <c r="AE60" s="180" cm="1">
        <f t="array" ref="AE60">_xlfn.XLOOKUP(AE$1,'Copy of PY1 Data(H)'!$A$1:$CZ$1,_xlfn.XLOOKUP($A60,'Copy of PY1 Data(H)'!$A$1:$A$288,'Copy of PY1 Data(H)'!$A$1:$CZ$288))</f>
        <v>2566907</v>
      </c>
      <c r="AF60" s="180" cm="1">
        <f t="array" ref="AF60">_xlfn.XLOOKUP(AF$1,'Copy of PY1 Data(H)'!$A$1:$CZ$1,_xlfn.XLOOKUP($A60,'Copy of PY1 Data(H)'!$A$1:$A$288,'Copy of PY1 Data(H)'!$A$1:$CZ$288))</f>
        <v>21947049</v>
      </c>
      <c r="AG60" s="180" cm="1">
        <f t="array" ref="AG60">_xlfn.XLOOKUP(AG$1,'Copy of PY1 Data(H)'!$A$1:$CZ$1,_xlfn.XLOOKUP($A60,'Copy of PY1 Data(H)'!$A$1:$A$288,'Copy of PY1 Data(H)'!$A$1:$CZ$288))</f>
        <v>6324612</v>
      </c>
      <c r="AH60" s="180" cm="1">
        <f t="array" ref="AH60">_xlfn.XLOOKUP(AH$1,'Copy of PY1 Data(H)'!$A$1:$CZ$1,_xlfn.XLOOKUP($A60,'Copy of PY1 Data(H)'!$A$1:$A$288,'Copy of PY1 Data(H)'!$A$1:$CZ$288))</f>
        <v>1553680</v>
      </c>
      <c r="AI60" s="180" cm="1">
        <f t="array" ref="AI60">_xlfn.XLOOKUP(AI$1,'Copy of PY1 Data(H)'!$A$1:$CZ$1,_xlfn.XLOOKUP($A60,'Copy of PY1 Data(H)'!$A$1:$A$288,'Copy of PY1 Data(H)'!$A$1:$CZ$288))</f>
        <v>33145208</v>
      </c>
      <c r="AJ60" s="180" cm="1">
        <f t="array" ref="AJ60">_xlfn.XLOOKUP(AJ$1,'Copy of PY1 Data(H)'!$A$1:$CZ$1,_xlfn.XLOOKUP($A60,'Copy of PY1 Data(H)'!$A$1:$A$288,'Copy of PY1 Data(H)'!$A$1:$CZ$288))</f>
        <v>986316</v>
      </c>
      <c r="AK60" s="180" cm="1">
        <f t="array" ref="AK60">_xlfn.XLOOKUP(AK$1,'Copy of PY1 Data(H)'!$A$1:$CZ$1,_xlfn.XLOOKUP($A60,'Copy of PY1 Data(H)'!$A$1:$A$288,'Copy of PY1 Data(H)'!$A$1:$CZ$288))</f>
        <v>0</v>
      </c>
      <c r="AL60" s="180" cm="1">
        <f t="array" ref="AL60">_xlfn.XLOOKUP(AL$1,'Copy of PY1 Data(H)'!$A$1:$CZ$1,_xlfn.XLOOKUP($A60,'Copy of PY1 Data(H)'!$A$1:$A$288,'Copy of PY1 Data(H)'!$A$1:$CZ$288))</f>
        <v>0</v>
      </c>
      <c r="AM60" s="180" cm="1">
        <f t="array" ref="AM60">_xlfn.XLOOKUP(AM$1,'Copy of PY1 Data(H)'!$A$1:$CZ$1,_xlfn.XLOOKUP($A60,'Copy of PY1 Data(H)'!$A$1:$A$288,'Copy of PY1 Data(H)'!$A$1:$CZ$288))</f>
        <v>15737412</v>
      </c>
      <c r="AN60" s="180" cm="1">
        <f t="array" ref="AN60">_xlfn.XLOOKUP(AN$1,'Copy of PY1 Data(H)'!$A$1:$CZ$1,_xlfn.XLOOKUP($A60,'Copy of PY1 Data(H)'!$A$1:$A$288,'Copy of PY1 Data(H)'!$A$1:$CZ$288))</f>
        <v>686550</v>
      </c>
      <c r="AO60" s="180" cm="1">
        <f t="array" ref="AO60">_xlfn.XLOOKUP(AO$1,'Copy of PY1 Data(H)'!$A$1:$CZ$1,_xlfn.XLOOKUP($A60,'Copy of PY1 Data(H)'!$A$1:$A$288,'Copy of PY1 Data(H)'!$A$1:$CZ$288))</f>
        <v>866244</v>
      </c>
      <c r="AP60" s="180" cm="1">
        <f t="array" ref="AP60">_xlfn.XLOOKUP(AP$1,'Copy of PY1 Data(H)'!$A$1:$CZ$1,_xlfn.XLOOKUP($A60,'Copy of PY1 Data(H)'!$A$1:$A$288,'Copy of PY1 Data(H)'!$A$1:$CZ$288))</f>
        <v>45289</v>
      </c>
      <c r="AQ60" s="180" cm="1">
        <f t="array" ref="AQ60">_xlfn.XLOOKUP(AQ$1,'Copy of PY1 Data(H)'!$A$1:$CZ$1,_xlfn.XLOOKUP($A60,'Copy of PY1 Data(H)'!$A$1:$A$288,'Copy of PY1 Data(H)'!$A$1:$CZ$288))</f>
        <v>5923630</v>
      </c>
      <c r="AR60" s="180" cm="1">
        <f t="array" ref="AR60">_xlfn.XLOOKUP(AR$1,'Copy of PY1 Data(H)'!$A$1:$CZ$1,_xlfn.XLOOKUP($A60,'Copy of PY1 Data(H)'!$A$1:$A$288,'Copy of PY1 Data(H)'!$A$1:$CZ$288))</f>
        <v>7634606</v>
      </c>
      <c r="AS60" s="180" cm="1">
        <f t="array" ref="AS60">_xlfn.XLOOKUP(AS$1,'Copy of PY1 Data(H)'!$A$1:$CZ$1,_xlfn.XLOOKUP($A60,'Copy of PY1 Data(H)'!$A$1:$A$288,'Copy of PY1 Data(H)'!$A$1:$CZ$288))</f>
        <v>685449</v>
      </c>
      <c r="AT60" s="180" cm="1">
        <f t="array" ref="AT60">_xlfn.XLOOKUP(AT$1,'Copy of PY1 Data(H)'!$A$1:$CZ$1,_xlfn.XLOOKUP($A60,'Copy of PY1 Data(H)'!$A$1:$A$288,'Copy of PY1 Data(H)'!$A$1:$CZ$288))</f>
        <v>2762962</v>
      </c>
      <c r="AU60" s="180" cm="1">
        <f t="array" ref="AU60">_xlfn.XLOOKUP(AU$1,'Copy of PY1 Data(H)'!$A$1:$CZ$1,_xlfn.XLOOKUP($A60,'Copy of PY1 Data(H)'!$A$1:$A$288,'Copy of PY1 Data(H)'!$A$1:$CZ$288))</f>
        <v>0</v>
      </c>
      <c r="AV60" s="180" cm="1">
        <f t="array" ref="AV60">_xlfn.XLOOKUP(AV$1,'Copy of PY1 Data(H)'!$A$1:$CZ$1,_xlfn.XLOOKUP($A60,'Copy of PY1 Data(H)'!$A$1:$A$288,'Copy of PY1 Data(H)'!$A$1:$CZ$288))</f>
        <v>16162623</v>
      </c>
      <c r="AW60" s="180" cm="1">
        <f t="array" ref="AW60">_xlfn.XLOOKUP(AW$1,'Copy of PY1 Data(H)'!$A$1:$CZ$1,_xlfn.XLOOKUP($A60,'Copy of PY1 Data(H)'!$A$1:$A$288,'Copy of PY1 Data(H)'!$A$1:$CZ$288))</f>
        <v>1843704</v>
      </c>
      <c r="AX60" s="180" cm="1">
        <f t="array" ref="AX60">_xlfn.XLOOKUP(AX$1,'Copy of PY1 Data(H)'!$A$1:$CZ$1,_xlfn.XLOOKUP($A60,'Copy of PY1 Data(H)'!$A$1:$A$288,'Copy of PY1 Data(H)'!$A$1:$CZ$288))</f>
        <v>1881990</v>
      </c>
      <c r="AY60" s="180" cm="1">
        <f t="array" ref="AY60">_xlfn.XLOOKUP(AY$1,'Copy of PY1 Data(H)'!$A$1:$CZ$1,_xlfn.XLOOKUP($A60,'Copy of PY1 Data(H)'!$A$1:$A$288,'Copy of PY1 Data(H)'!$A$1:$CZ$288))</f>
        <v>9539789</v>
      </c>
      <c r="AZ60" s="180" cm="1">
        <f t="array" ref="AZ60">_xlfn.XLOOKUP(AZ$1,'Copy of PY1 Data(H)'!$A$1:$CZ$1,_xlfn.XLOOKUP($A60,'Copy of PY1 Data(H)'!$A$1:$A$288,'Copy of PY1 Data(H)'!$A$1:$CZ$288))</f>
        <v>1232700</v>
      </c>
      <c r="BA60" s="180" cm="1">
        <f t="array" ref="BA60">_xlfn.XLOOKUP(BA$1,'Copy of PY1 Data(H)'!$A$1:$CZ$1,_xlfn.XLOOKUP($A60,'Copy of PY1 Data(H)'!$A$1:$A$288,'Copy of PY1 Data(H)'!$A$1:$CZ$288))</f>
        <v>1162150</v>
      </c>
      <c r="BB60" s="180" cm="1">
        <f t="array" ref="BB60">_xlfn.XLOOKUP(BB$1,'Copy of PY1 Data(H)'!$A$1:$CZ$1,_xlfn.XLOOKUP($A60,'Copy of PY1 Data(H)'!$A$1:$A$288,'Copy of PY1 Data(H)'!$A$1:$CZ$288))</f>
        <v>33689</v>
      </c>
      <c r="BC60" s="180" cm="1">
        <f t="array" ref="BC60">_xlfn.XLOOKUP(BC$1,'Copy of PY1 Data(H)'!$A$1:$CZ$1,_xlfn.XLOOKUP($A60,'Copy of PY1 Data(H)'!$A$1:$A$288,'Copy of PY1 Data(H)'!$A$1:$CZ$288))</f>
        <v>289603</v>
      </c>
      <c r="BD60" s="180" cm="1">
        <f t="array" ref="BD60">_xlfn.XLOOKUP(BD$1,'Copy of PY1 Data(H)'!$A$1:$CZ$1,_xlfn.XLOOKUP($A60,'Copy of PY1 Data(H)'!$A$1:$A$288,'Copy of PY1 Data(H)'!$A$1:$CZ$288))</f>
        <v>9741214</v>
      </c>
      <c r="BE60" s="180" cm="1">
        <f t="array" ref="BE60">_xlfn.XLOOKUP(BE$1,'Copy of PY1 Data(H)'!$A$1:$CZ$1,_xlfn.XLOOKUP($A60,'Copy of PY1 Data(H)'!$A$1:$A$288,'Copy of PY1 Data(H)'!$A$1:$CZ$288))</f>
        <v>144862</v>
      </c>
      <c r="BF60" s="180" cm="1">
        <f t="array" ref="BF60">_xlfn.XLOOKUP(BF$1,'Copy of PY1 Data(H)'!$A$1:$CZ$1,_xlfn.XLOOKUP($A60,'Copy of PY1 Data(H)'!$A$1:$A$288,'Copy of PY1 Data(H)'!$A$1:$CZ$288))</f>
        <v>440964</v>
      </c>
      <c r="BG60" s="180" cm="1">
        <f t="array" ref="BG60">_xlfn.XLOOKUP(BG$1,'Copy of PY1 Data(H)'!$A$1:$CZ$1,_xlfn.XLOOKUP($A60,'Copy of PY1 Data(H)'!$A$1:$A$288,'Copy of PY1 Data(H)'!$A$1:$CZ$288))</f>
        <v>0</v>
      </c>
      <c r="BH60" s="180" cm="1">
        <f t="array" ref="BH60">_xlfn.XLOOKUP(BH$1,'Copy of PY1 Data(H)'!$A$1:$CZ$1,_xlfn.XLOOKUP($A60,'Copy of PY1 Data(H)'!$A$1:$A$288,'Copy of PY1 Data(H)'!$A$1:$CZ$288))</f>
        <v>87110</v>
      </c>
      <c r="BI60" s="180" cm="1">
        <f t="array" ref="BI60">_xlfn.XLOOKUP(BI$1,'Copy of PY1 Data(H)'!$A$1:$CZ$1,_xlfn.XLOOKUP($A60,'Copy of PY1 Data(H)'!$A$1:$A$288,'Copy of PY1 Data(H)'!$A$1:$CZ$288))</f>
        <v>248720</v>
      </c>
      <c r="BJ60" s="180" cm="1">
        <f t="array" ref="BJ60">_xlfn.XLOOKUP(BJ$1,'Copy of PY1 Data(H)'!$A$1:$CZ$1,_xlfn.XLOOKUP($A60,'Copy of PY1 Data(H)'!$A$1:$A$288,'Copy of PY1 Data(H)'!$A$1:$CZ$288))</f>
        <v>147358</v>
      </c>
      <c r="BK60" s="180" cm="1">
        <f t="array" ref="BK60">_xlfn.XLOOKUP(BK$1,'Copy of PY1 Data(H)'!$A$1:$CZ$1,_xlfn.XLOOKUP($A60,'Copy of PY1 Data(H)'!$A$1:$A$288,'Copy of PY1 Data(H)'!$A$1:$CZ$288))</f>
        <v>3860725</v>
      </c>
      <c r="BL60" s="180" cm="1">
        <f t="array" ref="BL60">_xlfn.XLOOKUP(BL$1,'Copy of PY1 Data(H)'!$A$1:$CZ$1,_xlfn.XLOOKUP($A60,'Copy of PY1 Data(H)'!$A$1:$A$288,'Copy of PY1 Data(H)'!$A$1:$CZ$288))</f>
        <v>0</v>
      </c>
      <c r="BM60" s="180" cm="1">
        <f t="array" ref="BM60">_xlfn.XLOOKUP(BM$1,'Copy of PY1 Data(H)'!$A$1:$CZ$1,_xlfn.XLOOKUP($A60,'Copy of PY1 Data(H)'!$A$1:$A$288,'Copy of PY1 Data(H)'!$A$1:$CZ$288))</f>
        <v>2041211</v>
      </c>
      <c r="BN60" s="180" cm="1">
        <f t="array" ref="BN60">_xlfn.XLOOKUP(BN$1,'Copy of PY1 Data(H)'!$A$1:$CZ$1,_xlfn.XLOOKUP($A60,'Copy of PY1 Data(H)'!$A$1:$A$288,'Copy of PY1 Data(H)'!$A$1:$CZ$288))</f>
        <v>5422491</v>
      </c>
      <c r="BO60" s="180" cm="1">
        <f t="array" ref="BO60">_xlfn.XLOOKUP(BO$1,'Copy of PY1 Data(H)'!$A$1:$CZ$1,_xlfn.XLOOKUP($A60,'Copy of PY1 Data(H)'!$A$1:$A$288,'Copy of PY1 Data(H)'!$A$1:$CZ$288))</f>
        <v>1369098</v>
      </c>
      <c r="BP60" s="180" cm="1">
        <f t="array" ref="BP60">_xlfn.XLOOKUP(BP$1,'Copy of PY1 Data(H)'!$A$1:$CZ$1,_xlfn.XLOOKUP($A60,'Copy of PY1 Data(H)'!$A$1:$A$288,'Copy of PY1 Data(H)'!$A$1:$CZ$288))</f>
        <v>1827900</v>
      </c>
      <c r="BQ60" s="180" cm="1">
        <f t="array" ref="BQ60">_xlfn.XLOOKUP(BQ$1,'Copy of PY1 Data(H)'!$A$1:$CZ$1,_xlfn.XLOOKUP($A60,'Copy of PY1 Data(H)'!$A$1:$A$288,'Copy of PY1 Data(H)'!$A$1:$CZ$288))</f>
        <v>21063961</v>
      </c>
      <c r="BR60" s="180" cm="1">
        <f t="array" ref="BR60">_xlfn.XLOOKUP(BR$1,'Copy of PY1 Data(H)'!$A$1:$CZ$1,_xlfn.XLOOKUP($A60,'Copy of PY1 Data(H)'!$A$1:$A$288,'Copy of PY1 Data(H)'!$A$1:$CZ$288))</f>
        <v>950715</v>
      </c>
      <c r="BS60" s="180" cm="1">
        <f t="array" ref="BS60">_xlfn.XLOOKUP(BS$1,'Copy of PY1 Data(H)'!$A$1:$CZ$1,_xlfn.XLOOKUP($A60,'Copy of PY1 Data(H)'!$A$1:$A$288,'Copy of PY1 Data(H)'!$A$1:$CZ$288))</f>
        <v>15404827</v>
      </c>
      <c r="BT60" s="180" cm="1">
        <f t="array" ref="BT60">_xlfn.XLOOKUP(BT$1,'Copy of PY1 Data(H)'!$A$1:$CZ$1,_xlfn.XLOOKUP($A60,'Copy of PY1 Data(H)'!$A$1:$A$288,'Copy of PY1 Data(H)'!$A$1:$CZ$288))</f>
        <v>787135</v>
      </c>
      <c r="BU60" s="180" cm="1">
        <f t="array" ref="BU60">_xlfn.XLOOKUP(BU$1,'Copy of PY1 Data(H)'!$A$1:$CZ$1,_xlfn.XLOOKUP($A60,'Copy of PY1 Data(H)'!$A$1:$A$288,'Copy of PY1 Data(H)'!$A$1:$CZ$288))</f>
        <v>5908400</v>
      </c>
      <c r="BV60" s="180" cm="1">
        <f t="array" ref="BV60">_xlfn.XLOOKUP(BV$1,'Copy of PY1 Data(H)'!$A$1:$CZ$1,_xlfn.XLOOKUP($A60,'Copy of PY1 Data(H)'!$A$1:$A$288,'Copy of PY1 Data(H)'!$A$1:$CZ$288))</f>
        <v>759740</v>
      </c>
      <c r="BW60" s="180" cm="1">
        <f t="array" ref="BW60">_xlfn.XLOOKUP(BW$1,'Copy of PY1 Data(H)'!$A$1:$CZ$1,_xlfn.XLOOKUP($A60,'Copy of PY1 Data(H)'!$A$1:$A$288,'Copy of PY1 Data(H)'!$A$1:$CZ$288))</f>
        <v>0</v>
      </c>
      <c r="BX60" s="180" cm="1">
        <f t="array" ref="BX60">_xlfn.XLOOKUP(BX$1,'Copy of PY1 Data(H)'!$A$1:$CZ$1,_xlfn.XLOOKUP($A60,'Copy of PY1 Data(H)'!$A$1:$A$288,'Copy of PY1 Data(H)'!$A$1:$CZ$288))</f>
        <v>855152</v>
      </c>
      <c r="BY60" s="180" cm="1">
        <f t="array" ref="BY60">_xlfn.XLOOKUP(BY$1,'Copy of PY1 Data(H)'!$A$1:$CZ$1,_xlfn.XLOOKUP($A60,'Copy of PY1 Data(H)'!$A$1:$A$288,'Copy of PY1 Data(H)'!$A$1:$CZ$288))</f>
        <v>78210</v>
      </c>
      <c r="BZ60" s="180" cm="1">
        <f t="array" ref="BZ60">_xlfn.XLOOKUP(BZ$1,'Copy of PY1 Data(H)'!$A$1:$CZ$1,_xlfn.XLOOKUP($A60,'Copy of PY1 Data(H)'!$A$1:$A$288,'Copy of PY1 Data(H)'!$A$1:$CZ$288))</f>
        <v>210438</v>
      </c>
      <c r="CA60" s="180" cm="1">
        <f t="array" ref="CA60">_xlfn.XLOOKUP(CA$1,'Copy of PY1 Data(H)'!$A$1:$CZ$1,_xlfn.XLOOKUP($A60,'Copy of PY1 Data(H)'!$A$1:$A$288,'Copy of PY1 Data(H)'!$A$1:$CZ$288))</f>
        <v>135193</v>
      </c>
      <c r="CB60" s="180" cm="1">
        <f t="array" ref="CB60">_xlfn.XLOOKUP(CB$1,'Copy of PY1 Data(H)'!$A$1:$CZ$1,_xlfn.XLOOKUP($A60,'Copy of PY1 Data(H)'!$A$1:$A$288,'Copy of PY1 Data(H)'!$A$1:$CZ$288))</f>
        <v>1250871</v>
      </c>
      <c r="CC60" s="180" cm="1">
        <f t="array" ref="CC60">_xlfn.XLOOKUP(CC$1,'Copy of PY1 Data(H)'!$A$1:$CZ$1,_xlfn.XLOOKUP($A60,'Copy of PY1 Data(H)'!$A$1:$A$288,'Copy of PY1 Data(H)'!$A$1:$CZ$288))</f>
        <v>0</v>
      </c>
      <c r="CD60" s="180" cm="1">
        <f t="array" ref="CD60">_xlfn.XLOOKUP(CD$1,'Copy of PY1 Data(H)'!$A$1:$CZ$1,_xlfn.XLOOKUP($A60,'Copy of PY1 Data(H)'!$A$1:$A$288,'Copy of PY1 Data(H)'!$A$1:$CZ$288))</f>
        <v>62038</v>
      </c>
    </row>
    <row r="61" spans="1:82" x14ac:dyDescent="0.3">
      <c r="A61" s="180">
        <v>370</v>
      </c>
      <c r="C61" s="180"/>
      <c r="D61" s="180" cm="1">
        <f t="array" ref="D61">_xlfn.XLOOKUP(D$1,'Copy of PY1 Data(H)'!$A$1:$CZ$1,_xlfn.XLOOKUP($A61,'Copy of PY1 Data(H)'!$A$1:$A$288,'Copy of PY1 Data(H)'!$A$1:$CZ$288))</f>
        <v>0</v>
      </c>
      <c r="E61" s="180" cm="1">
        <f t="array" ref="E61">_xlfn.XLOOKUP(E$1,'Copy of PY1 Data(H)'!$A$1:$CZ$1,_xlfn.XLOOKUP($A61,'Copy of PY1 Data(H)'!$A$1:$A$288,'Copy of PY1 Data(H)'!$A$1:$CZ$288))</f>
        <v>3600</v>
      </c>
      <c r="F61" s="180" cm="1">
        <f t="array" ref="F61">_xlfn.XLOOKUP(F$1,'Copy of PY1 Data(H)'!$A$1:$CZ$1,_xlfn.XLOOKUP($A61,'Copy of PY1 Data(H)'!$A$1:$A$288,'Copy of PY1 Data(H)'!$A$1:$CZ$288))</f>
        <v>0</v>
      </c>
      <c r="G61" s="180" cm="1">
        <f t="array" ref="G61">_xlfn.XLOOKUP(G$1,'Copy of PY1 Data(H)'!$A$1:$CZ$1,_xlfn.XLOOKUP($A61,'Copy of PY1 Data(H)'!$A$1:$A$288,'Copy of PY1 Data(H)'!$A$1:$CZ$288))</f>
        <v>51377</v>
      </c>
      <c r="H61" s="180" cm="1">
        <f t="array" ref="H61">_xlfn.XLOOKUP(H$1,'Copy of PY1 Data(H)'!$A$1:$CZ$1,_xlfn.XLOOKUP($A61,'Copy of PY1 Data(H)'!$A$1:$A$288,'Copy of PY1 Data(H)'!$A$1:$CZ$288))</f>
        <v>0</v>
      </c>
      <c r="I61" s="180" cm="1">
        <f t="array" ref="I61">_xlfn.XLOOKUP(I$1,'Copy of PY1 Data(H)'!$A$1:$CZ$1,_xlfn.XLOOKUP($A61,'Copy of PY1 Data(H)'!$A$1:$A$288,'Copy of PY1 Data(H)'!$A$1:$CZ$288))</f>
        <v>0</v>
      </c>
      <c r="J61" s="180" cm="1">
        <f t="array" ref="J61">_xlfn.XLOOKUP(J$1,'Copy of PY1 Data(H)'!$A$1:$CZ$1,_xlfn.XLOOKUP($A61,'Copy of PY1 Data(H)'!$A$1:$A$288,'Copy of PY1 Data(H)'!$A$1:$CZ$288))</f>
        <v>0</v>
      </c>
      <c r="K61" s="180" cm="1">
        <f t="array" ref="K61">_xlfn.XLOOKUP(K$1,'Copy of PY1 Data(H)'!$A$1:$CZ$1,_xlfn.XLOOKUP($A61,'Copy of PY1 Data(H)'!$A$1:$A$288,'Copy of PY1 Data(H)'!$A$1:$CZ$288))</f>
        <v>0</v>
      </c>
      <c r="L61" s="180" cm="1">
        <f t="array" ref="L61">_xlfn.XLOOKUP(L$1,'Copy of PY1 Data(H)'!$A$1:$CZ$1,_xlfn.XLOOKUP($A61,'Copy of PY1 Data(H)'!$A$1:$A$288,'Copy of PY1 Data(H)'!$A$1:$CZ$288))</f>
        <v>0</v>
      </c>
      <c r="M61" s="180" cm="1">
        <f t="array" ref="M61">_xlfn.XLOOKUP(M$1,'Copy of PY1 Data(H)'!$A$1:$CZ$1,_xlfn.XLOOKUP($A61,'Copy of PY1 Data(H)'!$A$1:$A$288,'Copy of PY1 Data(H)'!$A$1:$CZ$288))</f>
        <v>870629</v>
      </c>
      <c r="N61" s="180" cm="1">
        <f t="array" ref="N61">_xlfn.XLOOKUP(N$1,'Copy of PY1 Data(H)'!$A$1:$CZ$1,_xlfn.XLOOKUP($A61,'Copy of PY1 Data(H)'!$A$1:$A$288,'Copy of PY1 Data(H)'!$A$1:$CZ$288))</f>
        <v>24652</v>
      </c>
      <c r="O61" s="180" cm="1">
        <f t="array" ref="O61">_xlfn.XLOOKUP(O$1,'Copy of PY1 Data(H)'!$A$1:$CZ$1,_xlfn.XLOOKUP($A61,'Copy of PY1 Data(H)'!$A$1:$A$288,'Copy of PY1 Data(H)'!$A$1:$CZ$288))</f>
        <v>276796</v>
      </c>
      <c r="P61" s="180" cm="1">
        <f t="array" ref="P61">_xlfn.XLOOKUP(P$1,'Copy of PY1 Data(H)'!$A$1:$CZ$1,_xlfn.XLOOKUP($A61,'Copy of PY1 Data(H)'!$A$1:$A$288,'Copy of PY1 Data(H)'!$A$1:$CZ$288))</f>
        <v>0</v>
      </c>
      <c r="Q61" s="180" cm="1">
        <f t="array" ref="Q61">_xlfn.XLOOKUP(Q$1,'Copy of PY1 Data(H)'!$A$1:$CZ$1,_xlfn.XLOOKUP($A61,'Copy of PY1 Data(H)'!$A$1:$A$288,'Copy of PY1 Data(H)'!$A$1:$CZ$288))</f>
        <v>1774267</v>
      </c>
      <c r="R61" s="180" cm="1">
        <f t="array" ref="R61">_xlfn.XLOOKUP(R$1,'Copy of PY1 Data(H)'!$A$1:$CZ$1,_xlfn.XLOOKUP($A61,'Copy of PY1 Data(H)'!$A$1:$A$288,'Copy of PY1 Data(H)'!$A$1:$CZ$288))</f>
        <v>18295</v>
      </c>
      <c r="S61" s="180" cm="1">
        <f t="array" ref="S61">_xlfn.XLOOKUP(S$1,'Copy of PY1 Data(H)'!$A$1:$CZ$1,_xlfn.XLOOKUP($A61,'Copy of PY1 Data(H)'!$A$1:$A$288,'Copy of PY1 Data(H)'!$A$1:$CZ$288))</f>
        <v>0</v>
      </c>
      <c r="T61" s="180" cm="1">
        <f t="array" ref="T61">_xlfn.XLOOKUP(T$1,'Copy of PY1 Data(H)'!$A$1:$CZ$1,_xlfn.XLOOKUP($A61,'Copy of PY1 Data(H)'!$A$1:$A$288,'Copy of PY1 Data(H)'!$A$1:$CZ$288))</f>
        <v>6671239</v>
      </c>
      <c r="U61" s="180" cm="1">
        <f t="array" ref="U61">_xlfn.XLOOKUP(U$1,'Copy of PY1 Data(H)'!$A$1:$CZ$1,_xlfn.XLOOKUP($A61,'Copy of PY1 Data(H)'!$A$1:$A$288,'Copy of PY1 Data(H)'!$A$1:$CZ$288))</f>
        <v>811706</v>
      </c>
      <c r="V61" s="180" cm="1">
        <f t="array" ref="V61">_xlfn.XLOOKUP(V$1,'Copy of PY1 Data(H)'!$A$1:$CZ$1,_xlfn.XLOOKUP($A61,'Copy of PY1 Data(H)'!$A$1:$A$288,'Copy of PY1 Data(H)'!$A$1:$CZ$288))</f>
        <v>1434452</v>
      </c>
      <c r="W61" s="180" cm="1">
        <f t="array" ref="W61">_xlfn.XLOOKUP(W$1,'Copy of PY1 Data(H)'!$A$1:$CZ$1,_xlfn.XLOOKUP($A61,'Copy of PY1 Data(H)'!$A$1:$A$288,'Copy of PY1 Data(H)'!$A$1:$CZ$288))</f>
        <v>3143829</v>
      </c>
      <c r="X61" s="180" cm="1">
        <f t="array" ref="X61">_xlfn.XLOOKUP(X$1,'Copy of PY1 Data(H)'!$A$1:$CZ$1,_xlfn.XLOOKUP($A61,'Copy of PY1 Data(H)'!$A$1:$A$288,'Copy of PY1 Data(H)'!$A$1:$CZ$288))</f>
        <v>0</v>
      </c>
      <c r="Y61" s="180" cm="1">
        <f t="array" ref="Y61">_xlfn.XLOOKUP(Y$1,'Copy of PY1 Data(H)'!$A$1:$CZ$1,_xlfn.XLOOKUP($A61,'Copy of PY1 Data(H)'!$A$1:$A$288,'Copy of PY1 Data(H)'!$A$1:$CZ$288))</f>
        <v>36000</v>
      </c>
      <c r="Z61" s="180" cm="1">
        <f t="array" ref="Z61">_xlfn.XLOOKUP(Z$1,'Copy of PY1 Data(H)'!$A$1:$CZ$1,_xlfn.XLOOKUP($A61,'Copy of PY1 Data(H)'!$A$1:$A$288,'Copy of PY1 Data(H)'!$A$1:$CZ$288))</f>
        <v>0</v>
      </c>
      <c r="AA61" s="180" cm="1">
        <f t="array" ref="AA61">_xlfn.XLOOKUP(AA$1,'Copy of PY1 Data(H)'!$A$1:$CZ$1,_xlfn.XLOOKUP($A61,'Copy of PY1 Data(H)'!$A$1:$A$288,'Copy of PY1 Data(H)'!$A$1:$CZ$288))</f>
        <v>1337445</v>
      </c>
      <c r="AB61" s="180" cm="1">
        <f t="array" ref="AB61">_xlfn.XLOOKUP(AB$1,'Copy of PY1 Data(H)'!$A$1:$CZ$1,_xlfn.XLOOKUP($A61,'Copy of PY1 Data(H)'!$A$1:$A$288,'Copy of PY1 Data(H)'!$A$1:$CZ$288))</f>
        <v>29775</v>
      </c>
      <c r="AC61" s="180" cm="1">
        <f t="array" ref="AC61">_xlfn.XLOOKUP(AC$1,'Copy of PY1 Data(H)'!$A$1:$CZ$1,_xlfn.XLOOKUP($A61,'Copy of PY1 Data(H)'!$A$1:$A$288,'Copy of PY1 Data(H)'!$A$1:$CZ$288))</f>
        <v>104617</v>
      </c>
      <c r="AD61" s="180" cm="1">
        <f t="array" ref="AD61">_xlfn.XLOOKUP(AD$1,'Copy of PY1 Data(H)'!$A$1:$CZ$1,_xlfn.XLOOKUP($A61,'Copy of PY1 Data(H)'!$A$1:$A$288,'Copy of PY1 Data(H)'!$A$1:$CZ$288))</f>
        <v>0</v>
      </c>
      <c r="AE61" s="180" cm="1">
        <f t="array" ref="AE61">_xlfn.XLOOKUP(AE$1,'Copy of PY1 Data(H)'!$A$1:$CZ$1,_xlfn.XLOOKUP($A61,'Copy of PY1 Data(H)'!$A$1:$A$288,'Copy of PY1 Data(H)'!$A$1:$CZ$288))</f>
        <v>113929</v>
      </c>
      <c r="AF61" s="180" cm="1">
        <f t="array" ref="AF61">_xlfn.XLOOKUP(AF$1,'Copy of PY1 Data(H)'!$A$1:$CZ$1,_xlfn.XLOOKUP($A61,'Copy of PY1 Data(H)'!$A$1:$A$288,'Copy of PY1 Data(H)'!$A$1:$CZ$288))</f>
        <v>4157696</v>
      </c>
      <c r="AG61" s="180" cm="1">
        <f t="array" ref="AG61">_xlfn.XLOOKUP(AG$1,'Copy of PY1 Data(H)'!$A$1:$CZ$1,_xlfn.XLOOKUP($A61,'Copy of PY1 Data(H)'!$A$1:$A$288,'Copy of PY1 Data(H)'!$A$1:$CZ$288))</f>
        <v>32525</v>
      </c>
      <c r="AH61" s="180" cm="1">
        <f t="array" ref="AH61">_xlfn.XLOOKUP(AH$1,'Copy of PY1 Data(H)'!$A$1:$CZ$1,_xlfn.XLOOKUP($A61,'Copy of PY1 Data(H)'!$A$1:$A$288,'Copy of PY1 Data(H)'!$A$1:$CZ$288))</f>
        <v>48047</v>
      </c>
      <c r="AI61" s="180" cm="1">
        <f t="array" ref="AI61">_xlfn.XLOOKUP(AI$1,'Copy of PY1 Data(H)'!$A$1:$CZ$1,_xlfn.XLOOKUP($A61,'Copy of PY1 Data(H)'!$A$1:$A$288,'Copy of PY1 Data(H)'!$A$1:$CZ$288))</f>
        <v>2013750</v>
      </c>
      <c r="AJ61" s="180" cm="1">
        <f t="array" ref="AJ61">_xlfn.XLOOKUP(AJ$1,'Copy of PY1 Data(H)'!$A$1:$CZ$1,_xlfn.XLOOKUP($A61,'Copy of PY1 Data(H)'!$A$1:$A$288,'Copy of PY1 Data(H)'!$A$1:$CZ$288))</f>
        <v>0</v>
      </c>
      <c r="AK61" s="180" cm="1">
        <f t="array" ref="AK61">_xlfn.XLOOKUP(AK$1,'Copy of PY1 Data(H)'!$A$1:$CZ$1,_xlfn.XLOOKUP($A61,'Copy of PY1 Data(H)'!$A$1:$A$288,'Copy of PY1 Data(H)'!$A$1:$CZ$288))</f>
        <v>0</v>
      </c>
      <c r="AL61" s="180" cm="1">
        <f t="array" ref="AL61">_xlfn.XLOOKUP(AL$1,'Copy of PY1 Data(H)'!$A$1:$CZ$1,_xlfn.XLOOKUP($A61,'Copy of PY1 Data(H)'!$A$1:$A$288,'Copy of PY1 Data(H)'!$A$1:$CZ$288))</f>
        <v>0</v>
      </c>
      <c r="AM61" s="180" cm="1">
        <f t="array" ref="AM61">_xlfn.XLOOKUP(AM$1,'Copy of PY1 Data(H)'!$A$1:$CZ$1,_xlfn.XLOOKUP($A61,'Copy of PY1 Data(H)'!$A$1:$A$288,'Copy of PY1 Data(H)'!$A$1:$CZ$288))</f>
        <v>1235007</v>
      </c>
      <c r="AN61" s="180" cm="1">
        <f t="array" ref="AN61">_xlfn.XLOOKUP(AN$1,'Copy of PY1 Data(H)'!$A$1:$CZ$1,_xlfn.XLOOKUP($A61,'Copy of PY1 Data(H)'!$A$1:$A$288,'Copy of PY1 Data(H)'!$A$1:$CZ$288))</f>
        <v>0</v>
      </c>
      <c r="AO61" s="180" cm="1">
        <f t="array" ref="AO61">_xlfn.XLOOKUP(AO$1,'Copy of PY1 Data(H)'!$A$1:$CZ$1,_xlfn.XLOOKUP($A61,'Copy of PY1 Data(H)'!$A$1:$A$288,'Copy of PY1 Data(H)'!$A$1:$CZ$288))</f>
        <v>20295</v>
      </c>
      <c r="AP61" s="180" cm="1">
        <f t="array" ref="AP61">_xlfn.XLOOKUP(AP$1,'Copy of PY1 Data(H)'!$A$1:$CZ$1,_xlfn.XLOOKUP($A61,'Copy of PY1 Data(H)'!$A$1:$A$288,'Copy of PY1 Data(H)'!$A$1:$CZ$288))</f>
        <v>0</v>
      </c>
      <c r="AQ61" s="180" cm="1">
        <f t="array" ref="AQ61">_xlfn.XLOOKUP(AQ$1,'Copy of PY1 Data(H)'!$A$1:$CZ$1,_xlfn.XLOOKUP($A61,'Copy of PY1 Data(H)'!$A$1:$A$288,'Copy of PY1 Data(H)'!$A$1:$CZ$288))</f>
        <v>117022</v>
      </c>
      <c r="AR61" s="180" cm="1">
        <f t="array" ref="AR61">_xlfn.XLOOKUP(AR$1,'Copy of PY1 Data(H)'!$A$1:$CZ$1,_xlfn.XLOOKUP($A61,'Copy of PY1 Data(H)'!$A$1:$A$288,'Copy of PY1 Data(H)'!$A$1:$CZ$288))</f>
        <v>166061</v>
      </c>
      <c r="AS61" s="180" cm="1">
        <f t="array" ref="AS61">_xlfn.XLOOKUP(AS$1,'Copy of PY1 Data(H)'!$A$1:$CZ$1,_xlfn.XLOOKUP($A61,'Copy of PY1 Data(H)'!$A$1:$A$288,'Copy of PY1 Data(H)'!$A$1:$CZ$288))</f>
        <v>0</v>
      </c>
      <c r="AT61" s="180" cm="1">
        <f t="array" ref="AT61">_xlfn.XLOOKUP(AT$1,'Copy of PY1 Data(H)'!$A$1:$CZ$1,_xlfn.XLOOKUP($A61,'Copy of PY1 Data(H)'!$A$1:$A$288,'Copy of PY1 Data(H)'!$A$1:$CZ$288))</f>
        <v>102583</v>
      </c>
      <c r="AU61" s="180" cm="1">
        <f t="array" ref="AU61">_xlfn.XLOOKUP(AU$1,'Copy of PY1 Data(H)'!$A$1:$CZ$1,_xlfn.XLOOKUP($A61,'Copy of PY1 Data(H)'!$A$1:$A$288,'Copy of PY1 Data(H)'!$A$1:$CZ$288))</f>
        <v>0</v>
      </c>
      <c r="AV61" s="180" cm="1">
        <f t="array" ref="AV61">_xlfn.XLOOKUP(AV$1,'Copy of PY1 Data(H)'!$A$1:$CZ$1,_xlfn.XLOOKUP($A61,'Copy of PY1 Data(H)'!$A$1:$A$288,'Copy of PY1 Data(H)'!$A$1:$CZ$288))</f>
        <v>1670384</v>
      </c>
      <c r="AW61" s="180" cm="1">
        <f t="array" ref="AW61">_xlfn.XLOOKUP(AW$1,'Copy of PY1 Data(H)'!$A$1:$CZ$1,_xlfn.XLOOKUP($A61,'Copy of PY1 Data(H)'!$A$1:$A$288,'Copy of PY1 Data(H)'!$A$1:$CZ$288))</f>
        <v>266400</v>
      </c>
      <c r="AX61" s="180" cm="1">
        <f t="array" ref="AX61">_xlfn.XLOOKUP(AX$1,'Copy of PY1 Data(H)'!$A$1:$CZ$1,_xlfn.XLOOKUP($A61,'Copy of PY1 Data(H)'!$A$1:$A$288,'Copy of PY1 Data(H)'!$A$1:$CZ$288))</f>
        <v>0</v>
      </c>
      <c r="AY61" s="180" cm="1">
        <f t="array" ref="AY61">_xlfn.XLOOKUP(AY$1,'Copy of PY1 Data(H)'!$A$1:$CZ$1,_xlfn.XLOOKUP($A61,'Copy of PY1 Data(H)'!$A$1:$A$288,'Copy of PY1 Data(H)'!$A$1:$CZ$288))</f>
        <v>955620</v>
      </c>
      <c r="AZ61" s="180" cm="1">
        <f t="array" ref="AZ61">_xlfn.XLOOKUP(AZ$1,'Copy of PY1 Data(H)'!$A$1:$CZ$1,_xlfn.XLOOKUP($A61,'Copy of PY1 Data(H)'!$A$1:$A$288,'Copy of PY1 Data(H)'!$A$1:$CZ$288))</f>
        <v>10840</v>
      </c>
      <c r="BA61" s="180" cm="1">
        <f t="array" ref="BA61">_xlfn.XLOOKUP(BA$1,'Copy of PY1 Data(H)'!$A$1:$CZ$1,_xlfn.XLOOKUP($A61,'Copy of PY1 Data(H)'!$A$1:$A$288,'Copy of PY1 Data(H)'!$A$1:$CZ$288))</f>
        <v>0</v>
      </c>
      <c r="BB61" s="180" cm="1">
        <f t="array" ref="BB61">_xlfn.XLOOKUP(BB$1,'Copy of PY1 Data(H)'!$A$1:$CZ$1,_xlfn.XLOOKUP($A61,'Copy of PY1 Data(H)'!$A$1:$A$288,'Copy of PY1 Data(H)'!$A$1:$CZ$288))</f>
        <v>0</v>
      </c>
      <c r="BC61" s="180" cm="1">
        <f t="array" ref="BC61">_xlfn.XLOOKUP(BC$1,'Copy of PY1 Data(H)'!$A$1:$CZ$1,_xlfn.XLOOKUP($A61,'Copy of PY1 Data(H)'!$A$1:$A$288,'Copy of PY1 Data(H)'!$A$1:$CZ$288))</f>
        <v>0</v>
      </c>
      <c r="BD61" s="180" cm="1">
        <f t="array" ref="BD61">_xlfn.XLOOKUP(BD$1,'Copy of PY1 Data(H)'!$A$1:$CZ$1,_xlfn.XLOOKUP($A61,'Copy of PY1 Data(H)'!$A$1:$A$288,'Copy of PY1 Data(H)'!$A$1:$CZ$288))</f>
        <v>70942</v>
      </c>
      <c r="BE61" s="180" cm="1">
        <f t="array" ref="BE61">_xlfn.XLOOKUP(BE$1,'Copy of PY1 Data(H)'!$A$1:$CZ$1,_xlfn.XLOOKUP($A61,'Copy of PY1 Data(H)'!$A$1:$A$288,'Copy of PY1 Data(H)'!$A$1:$CZ$288))</f>
        <v>0</v>
      </c>
      <c r="BF61" s="180" cm="1">
        <f t="array" ref="BF61">_xlfn.XLOOKUP(BF$1,'Copy of PY1 Data(H)'!$A$1:$CZ$1,_xlfn.XLOOKUP($A61,'Copy of PY1 Data(H)'!$A$1:$A$288,'Copy of PY1 Data(H)'!$A$1:$CZ$288))</f>
        <v>0</v>
      </c>
      <c r="BG61" s="180" cm="1">
        <f t="array" ref="BG61">_xlfn.XLOOKUP(BG$1,'Copy of PY1 Data(H)'!$A$1:$CZ$1,_xlfn.XLOOKUP($A61,'Copy of PY1 Data(H)'!$A$1:$A$288,'Copy of PY1 Data(H)'!$A$1:$CZ$288))</f>
        <v>0</v>
      </c>
      <c r="BH61" s="180" cm="1">
        <f t="array" ref="BH61">_xlfn.XLOOKUP(BH$1,'Copy of PY1 Data(H)'!$A$1:$CZ$1,_xlfn.XLOOKUP($A61,'Copy of PY1 Data(H)'!$A$1:$A$288,'Copy of PY1 Data(H)'!$A$1:$CZ$288))</f>
        <v>0</v>
      </c>
      <c r="BI61" s="180" cm="1">
        <f t="array" ref="BI61">_xlfn.XLOOKUP(BI$1,'Copy of PY1 Data(H)'!$A$1:$CZ$1,_xlfn.XLOOKUP($A61,'Copy of PY1 Data(H)'!$A$1:$A$288,'Copy of PY1 Data(H)'!$A$1:$CZ$288))</f>
        <v>0</v>
      </c>
      <c r="BJ61" s="180" cm="1">
        <f t="array" ref="BJ61">_xlfn.XLOOKUP(BJ$1,'Copy of PY1 Data(H)'!$A$1:$CZ$1,_xlfn.XLOOKUP($A61,'Copy of PY1 Data(H)'!$A$1:$A$288,'Copy of PY1 Data(H)'!$A$1:$CZ$288))</f>
        <v>18940</v>
      </c>
      <c r="BK61" s="180" cm="1">
        <f t="array" ref="BK61">_xlfn.XLOOKUP(BK$1,'Copy of PY1 Data(H)'!$A$1:$CZ$1,_xlfn.XLOOKUP($A61,'Copy of PY1 Data(H)'!$A$1:$A$288,'Copy of PY1 Data(H)'!$A$1:$CZ$288))</f>
        <v>280740</v>
      </c>
      <c r="BL61" s="180" cm="1">
        <f t="array" ref="BL61">_xlfn.XLOOKUP(BL$1,'Copy of PY1 Data(H)'!$A$1:$CZ$1,_xlfn.XLOOKUP($A61,'Copy of PY1 Data(H)'!$A$1:$A$288,'Copy of PY1 Data(H)'!$A$1:$CZ$288))</f>
        <v>0</v>
      </c>
      <c r="BM61" s="180" cm="1">
        <f t="array" ref="BM61">_xlfn.XLOOKUP(BM$1,'Copy of PY1 Data(H)'!$A$1:$CZ$1,_xlfn.XLOOKUP($A61,'Copy of PY1 Data(H)'!$A$1:$A$288,'Copy of PY1 Data(H)'!$A$1:$CZ$288))</f>
        <v>76569</v>
      </c>
      <c r="BN61" s="180" cm="1">
        <f t="array" ref="BN61">_xlfn.XLOOKUP(BN$1,'Copy of PY1 Data(H)'!$A$1:$CZ$1,_xlfn.XLOOKUP($A61,'Copy of PY1 Data(H)'!$A$1:$A$288,'Copy of PY1 Data(H)'!$A$1:$CZ$288))</f>
        <v>153039</v>
      </c>
      <c r="BO61" s="180" cm="1">
        <f t="array" ref="BO61">_xlfn.XLOOKUP(BO$1,'Copy of PY1 Data(H)'!$A$1:$CZ$1,_xlfn.XLOOKUP($A61,'Copy of PY1 Data(H)'!$A$1:$A$288,'Copy of PY1 Data(H)'!$A$1:$CZ$288))</f>
        <v>45966</v>
      </c>
      <c r="BP61" s="180" cm="1">
        <f t="array" ref="BP61">_xlfn.XLOOKUP(BP$1,'Copy of PY1 Data(H)'!$A$1:$CZ$1,_xlfn.XLOOKUP($A61,'Copy of PY1 Data(H)'!$A$1:$A$288,'Copy of PY1 Data(H)'!$A$1:$CZ$288))</f>
        <v>176721</v>
      </c>
      <c r="BQ61" s="180" cm="1">
        <f t="array" ref="BQ61">_xlfn.XLOOKUP(BQ$1,'Copy of PY1 Data(H)'!$A$1:$CZ$1,_xlfn.XLOOKUP($A61,'Copy of PY1 Data(H)'!$A$1:$A$288,'Copy of PY1 Data(H)'!$A$1:$CZ$288))</f>
        <v>144748</v>
      </c>
      <c r="BR61" s="180" cm="1">
        <f t="array" ref="BR61">_xlfn.XLOOKUP(BR$1,'Copy of PY1 Data(H)'!$A$1:$CZ$1,_xlfn.XLOOKUP($A61,'Copy of PY1 Data(H)'!$A$1:$A$288,'Copy of PY1 Data(H)'!$A$1:$CZ$288))</f>
        <v>9060</v>
      </c>
      <c r="BS61" s="180" cm="1">
        <f t="array" ref="BS61">_xlfn.XLOOKUP(BS$1,'Copy of PY1 Data(H)'!$A$1:$CZ$1,_xlfn.XLOOKUP($A61,'Copy of PY1 Data(H)'!$A$1:$A$288,'Copy of PY1 Data(H)'!$A$1:$CZ$288))</f>
        <v>228150</v>
      </c>
      <c r="BT61" s="180" cm="1">
        <f t="array" ref="BT61">_xlfn.XLOOKUP(BT$1,'Copy of PY1 Data(H)'!$A$1:$CZ$1,_xlfn.XLOOKUP($A61,'Copy of PY1 Data(H)'!$A$1:$A$288,'Copy of PY1 Data(H)'!$A$1:$CZ$288))</f>
        <v>89766</v>
      </c>
      <c r="BU61" s="180" cm="1">
        <f t="array" ref="BU61">_xlfn.XLOOKUP(BU$1,'Copy of PY1 Data(H)'!$A$1:$CZ$1,_xlfn.XLOOKUP($A61,'Copy of PY1 Data(H)'!$A$1:$A$288,'Copy of PY1 Data(H)'!$A$1:$CZ$288))</f>
        <v>86049</v>
      </c>
      <c r="BV61" s="180" cm="1">
        <f t="array" ref="BV61">_xlfn.XLOOKUP(BV$1,'Copy of PY1 Data(H)'!$A$1:$CZ$1,_xlfn.XLOOKUP($A61,'Copy of PY1 Data(H)'!$A$1:$A$288,'Copy of PY1 Data(H)'!$A$1:$CZ$288))</f>
        <v>0</v>
      </c>
      <c r="BW61" s="180" cm="1">
        <f t="array" ref="BW61">_xlfn.XLOOKUP(BW$1,'Copy of PY1 Data(H)'!$A$1:$CZ$1,_xlfn.XLOOKUP($A61,'Copy of PY1 Data(H)'!$A$1:$A$288,'Copy of PY1 Data(H)'!$A$1:$CZ$288))</f>
        <v>0</v>
      </c>
      <c r="BX61" s="180" cm="1">
        <f t="array" ref="BX61">_xlfn.XLOOKUP(BX$1,'Copy of PY1 Data(H)'!$A$1:$CZ$1,_xlfn.XLOOKUP($A61,'Copy of PY1 Data(H)'!$A$1:$A$288,'Copy of PY1 Data(H)'!$A$1:$CZ$288))</f>
        <v>5693</v>
      </c>
      <c r="BY61" s="180" cm="1">
        <f t="array" ref="BY61">_xlfn.XLOOKUP(BY$1,'Copy of PY1 Data(H)'!$A$1:$CZ$1,_xlfn.XLOOKUP($A61,'Copy of PY1 Data(H)'!$A$1:$A$288,'Copy of PY1 Data(H)'!$A$1:$CZ$288))</f>
        <v>0</v>
      </c>
      <c r="BZ61" s="180" cm="1">
        <f t="array" ref="BZ61">_xlfn.XLOOKUP(BZ$1,'Copy of PY1 Data(H)'!$A$1:$CZ$1,_xlfn.XLOOKUP($A61,'Copy of PY1 Data(H)'!$A$1:$A$288,'Copy of PY1 Data(H)'!$A$1:$CZ$288))</f>
        <v>0</v>
      </c>
      <c r="CA61" s="180" cm="1">
        <f t="array" ref="CA61">_xlfn.XLOOKUP(CA$1,'Copy of PY1 Data(H)'!$A$1:$CZ$1,_xlfn.XLOOKUP($A61,'Copy of PY1 Data(H)'!$A$1:$A$288,'Copy of PY1 Data(H)'!$A$1:$CZ$288))</f>
        <v>0</v>
      </c>
      <c r="CB61" s="180" cm="1">
        <f t="array" ref="CB61">_xlfn.XLOOKUP(CB$1,'Copy of PY1 Data(H)'!$A$1:$CZ$1,_xlfn.XLOOKUP($A61,'Copy of PY1 Data(H)'!$A$1:$A$288,'Copy of PY1 Data(H)'!$A$1:$CZ$288))</f>
        <v>71389</v>
      </c>
      <c r="CC61" s="180" cm="1">
        <f t="array" ref="CC61">_xlfn.XLOOKUP(CC$1,'Copy of PY1 Data(H)'!$A$1:$CZ$1,_xlfn.XLOOKUP($A61,'Copy of PY1 Data(H)'!$A$1:$A$288,'Copy of PY1 Data(H)'!$A$1:$CZ$288))</f>
        <v>0</v>
      </c>
      <c r="CD61" s="180" cm="1">
        <f t="array" ref="CD61">_xlfn.XLOOKUP(CD$1,'Copy of PY1 Data(H)'!$A$1:$CZ$1,_xlfn.XLOOKUP($A61,'Copy of PY1 Data(H)'!$A$1:$A$288,'Copy of PY1 Data(H)'!$A$1:$CZ$288))</f>
        <v>0</v>
      </c>
    </row>
    <row r="62" spans="1:82" x14ac:dyDescent="0.3">
      <c r="A62" s="180">
        <v>532</v>
      </c>
      <c r="C62" s="180"/>
      <c r="D62" s="180" cm="1">
        <f t="array" ref="D62">_xlfn.XLOOKUP(D$1,'Copy of PY1 Data(H)'!$A$1:$CZ$1,_xlfn.XLOOKUP($A62,'Copy of PY1 Data(H)'!$A$1:$A$288,'Copy of PY1 Data(H)'!$A$1:$CZ$288))</f>
        <v>0</v>
      </c>
      <c r="E62" s="180" cm="1">
        <f t="array" ref="E62">_xlfn.XLOOKUP(E$1,'Copy of PY1 Data(H)'!$A$1:$CZ$1,_xlfn.XLOOKUP($A62,'Copy of PY1 Data(H)'!$A$1:$A$288,'Copy of PY1 Data(H)'!$A$1:$CZ$288))</f>
        <v>47526</v>
      </c>
      <c r="F62" s="180" cm="1">
        <f t="array" ref="F62">_xlfn.XLOOKUP(F$1,'Copy of PY1 Data(H)'!$A$1:$CZ$1,_xlfn.XLOOKUP($A62,'Copy of PY1 Data(H)'!$A$1:$A$288,'Copy of PY1 Data(H)'!$A$1:$CZ$288))</f>
        <v>0</v>
      </c>
      <c r="G62" s="180" cm="1">
        <f t="array" ref="G62">_xlfn.XLOOKUP(G$1,'Copy of PY1 Data(H)'!$A$1:$CZ$1,_xlfn.XLOOKUP($A62,'Copy of PY1 Data(H)'!$A$1:$A$288,'Copy of PY1 Data(H)'!$A$1:$CZ$288))</f>
        <v>1700653</v>
      </c>
      <c r="H62" s="180" cm="1">
        <f t="array" ref="H62">_xlfn.XLOOKUP(H$1,'Copy of PY1 Data(H)'!$A$1:$CZ$1,_xlfn.XLOOKUP($A62,'Copy of PY1 Data(H)'!$A$1:$A$288,'Copy of PY1 Data(H)'!$A$1:$CZ$288))</f>
        <v>1101502</v>
      </c>
      <c r="I62" s="180" cm="1">
        <f t="array" ref="I62">_xlfn.XLOOKUP(I$1,'Copy of PY1 Data(H)'!$A$1:$CZ$1,_xlfn.XLOOKUP($A62,'Copy of PY1 Data(H)'!$A$1:$A$288,'Copy of PY1 Data(H)'!$A$1:$CZ$288))</f>
        <v>3808832</v>
      </c>
      <c r="J62" s="180" cm="1">
        <f t="array" ref="J62">_xlfn.XLOOKUP(J$1,'Copy of PY1 Data(H)'!$A$1:$CZ$1,_xlfn.XLOOKUP($A62,'Copy of PY1 Data(H)'!$A$1:$A$288,'Copy of PY1 Data(H)'!$A$1:$CZ$288))</f>
        <v>74819</v>
      </c>
      <c r="K62" s="180" cm="1">
        <f t="array" ref="K62">_xlfn.XLOOKUP(K$1,'Copy of PY1 Data(H)'!$A$1:$CZ$1,_xlfn.XLOOKUP($A62,'Copy of PY1 Data(H)'!$A$1:$A$288,'Copy of PY1 Data(H)'!$A$1:$CZ$288))</f>
        <v>270941</v>
      </c>
      <c r="L62" s="180" cm="1">
        <f t="array" ref="L62">_xlfn.XLOOKUP(L$1,'Copy of PY1 Data(H)'!$A$1:$CZ$1,_xlfn.XLOOKUP($A62,'Copy of PY1 Data(H)'!$A$1:$A$288,'Copy of PY1 Data(H)'!$A$1:$CZ$288))</f>
        <v>170556</v>
      </c>
      <c r="M62" s="180" cm="1">
        <f t="array" ref="M62">_xlfn.XLOOKUP(M$1,'Copy of PY1 Data(H)'!$A$1:$CZ$1,_xlfn.XLOOKUP($A62,'Copy of PY1 Data(H)'!$A$1:$A$288,'Copy of PY1 Data(H)'!$A$1:$CZ$288))</f>
        <v>17301913</v>
      </c>
      <c r="N62" s="180" cm="1">
        <f t="array" ref="N62">_xlfn.XLOOKUP(N$1,'Copy of PY1 Data(H)'!$A$1:$CZ$1,_xlfn.XLOOKUP($A62,'Copy of PY1 Data(H)'!$A$1:$A$288,'Copy of PY1 Data(H)'!$A$1:$CZ$288))</f>
        <v>513288</v>
      </c>
      <c r="O62" s="180" cm="1">
        <f t="array" ref="O62">_xlfn.XLOOKUP(O$1,'Copy of PY1 Data(H)'!$A$1:$CZ$1,_xlfn.XLOOKUP($A62,'Copy of PY1 Data(H)'!$A$1:$A$288,'Copy of PY1 Data(H)'!$A$1:$CZ$288))</f>
        <v>5641835</v>
      </c>
      <c r="P62" s="180" cm="1">
        <f t="array" ref="P62">_xlfn.XLOOKUP(P$1,'Copy of PY1 Data(H)'!$A$1:$CZ$1,_xlfn.XLOOKUP($A62,'Copy of PY1 Data(H)'!$A$1:$A$288,'Copy of PY1 Data(H)'!$A$1:$CZ$288))</f>
        <v>100172</v>
      </c>
      <c r="Q62" s="180" cm="1">
        <f t="array" ref="Q62">_xlfn.XLOOKUP(Q$1,'Copy of PY1 Data(H)'!$A$1:$CZ$1,_xlfn.XLOOKUP($A62,'Copy of PY1 Data(H)'!$A$1:$A$288,'Copy of PY1 Data(H)'!$A$1:$CZ$288))</f>
        <v>37614787</v>
      </c>
      <c r="R62" s="180" cm="1">
        <f t="array" ref="R62">_xlfn.XLOOKUP(R$1,'Copy of PY1 Data(H)'!$A$1:$CZ$1,_xlfn.XLOOKUP($A62,'Copy of PY1 Data(H)'!$A$1:$A$288,'Copy of PY1 Data(H)'!$A$1:$CZ$288))</f>
        <v>1477007</v>
      </c>
      <c r="S62" s="180" cm="1">
        <f t="array" ref="S62">_xlfn.XLOOKUP(S$1,'Copy of PY1 Data(H)'!$A$1:$CZ$1,_xlfn.XLOOKUP($A62,'Copy of PY1 Data(H)'!$A$1:$A$288,'Copy of PY1 Data(H)'!$A$1:$CZ$288))</f>
        <v>51960</v>
      </c>
      <c r="T62" s="180" cm="1">
        <f t="array" ref="T62">_xlfn.XLOOKUP(T$1,'Copy of PY1 Data(H)'!$A$1:$CZ$1,_xlfn.XLOOKUP($A62,'Copy of PY1 Data(H)'!$A$1:$A$288,'Copy of PY1 Data(H)'!$A$1:$CZ$288))</f>
        <v>63444593</v>
      </c>
      <c r="U62" s="180" cm="1">
        <f t="array" ref="U62">_xlfn.XLOOKUP(U$1,'Copy of PY1 Data(H)'!$A$1:$CZ$1,_xlfn.XLOOKUP($A62,'Copy of PY1 Data(H)'!$A$1:$A$288,'Copy of PY1 Data(H)'!$A$1:$CZ$288))</f>
        <v>14837580</v>
      </c>
      <c r="V62" s="180" cm="1">
        <f t="array" ref="V62">_xlfn.XLOOKUP(V$1,'Copy of PY1 Data(H)'!$A$1:$CZ$1,_xlfn.XLOOKUP($A62,'Copy of PY1 Data(H)'!$A$1:$A$288,'Copy of PY1 Data(H)'!$A$1:$CZ$288))</f>
        <v>20258723</v>
      </c>
      <c r="W62" s="180" cm="1">
        <f t="array" ref="W62">_xlfn.XLOOKUP(W$1,'Copy of PY1 Data(H)'!$A$1:$CZ$1,_xlfn.XLOOKUP($A62,'Copy of PY1 Data(H)'!$A$1:$A$288,'Copy of PY1 Data(H)'!$A$1:$CZ$288))</f>
        <v>32833788</v>
      </c>
      <c r="X62" s="180" cm="1">
        <f t="array" ref="X62">_xlfn.XLOOKUP(X$1,'Copy of PY1 Data(H)'!$A$1:$CZ$1,_xlfn.XLOOKUP($A62,'Copy of PY1 Data(H)'!$A$1:$A$288,'Copy of PY1 Data(H)'!$A$1:$CZ$288))</f>
        <v>0</v>
      </c>
      <c r="Y62" s="180" cm="1">
        <f t="array" ref="Y62">_xlfn.XLOOKUP(Y$1,'Copy of PY1 Data(H)'!$A$1:$CZ$1,_xlfn.XLOOKUP($A62,'Copy of PY1 Data(H)'!$A$1:$A$288,'Copy of PY1 Data(H)'!$A$1:$CZ$288))</f>
        <v>11701355</v>
      </c>
      <c r="Z62" s="180" cm="1">
        <f t="array" ref="Z62">_xlfn.XLOOKUP(Z$1,'Copy of PY1 Data(H)'!$A$1:$CZ$1,_xlfn.XLOOKUP($A62,'Copy of PY1 Data(H)'!$A$1:$A$288,'Copy of PY1 Data(H)'!$A$1:$CZ$288))</f>
        <v>1198504</v>
      </c>
      <c r="AA62" s="180" cm="1">
        <f t="array" ref="AA62">_xlfn.XLOOKUP(AA$1,'Copy of PY1 Data(H)'!$A$1:$CZ$1,_xlfn.XLOOKUP($A62,'Copy of PY1 Data(H)'!$A$1:$A$288,'Copy of PY1 Data(H)'!$A$1:$CZ$288))</f>
        <v>12794044</v>
      </c>
      <c r="AB62" s="180" cm="1">
        <f t="array" ref="AB62">_xlfn.XLOOKUP(AB$1,'Copy of PY1 Data(H)'!$A$1:$CZ$1,_xlfn.XLOOKUP($A62,'Copy of PY1 Data(H)'!$A$1:$A$288,'Copy of PY1 Data(H)'!$A$1:$CZ$288))</f>
        <v>4236723</v>
      </c>
      <c r="AC62" s="180" cm="1">
        <f t="array" ref="AC62">_xlfn.XLOOKUP(AC$1,'Copy of PY1 Data(H)'!$A$1:$CZ$1,_xlfn.XLOOKUP($A62,'Copy of PY1 Data(H)'!$A$1:$A$288,'Copy of PY1 Data(H)'!$A$1:$CZ$288))</f>
        <v>1660903</v>
      </c>
      <c r="AD62" s="180" cm="1">
        <f t="array" ref="AD62">_xlfn.XLOOKUP(AD$1,'Copy of PY1 Data(H)'!$A$1:$CZ$1,_xlfn.XLOOKUP($A62,'Copy of PY1 Data(H)'!$A$1:$A$288,'Copy of PY1 Data(H)'!$A$1:$CZ$288))</f>
        <v>1972725</v>
      </c>
      <c r="AE62" s="180" cm="1">
        <f t="array" ref="AE62">_xlfn.XLOOKUP(AE$1,'Copy of PY1 Data(H)'!$A$1:$CZ$1,_xlfn.XLOOKUP($A62,'Copy of PY1 Data(H)'!$A$1:$A$288,'Copy of PY1 Data(H)'!$A$1:$CZ$288))</f>
        <v>2396825</v>
      </c>
      <c r="AF62" s="180" cm="1">
        <f t="array" ref="AF62">_xlfn.XLOOKUP(AF$1,'Copy of PY1 Data(H)'!$A$1:$CZ$1,_xlfn.XLOOKUP($A62,'Copy of PY1 Data(H)'!$A$1:$A$288,'Copy of PY1 Data(H)'!$A$1:$CZ$288))</f>
        <v>20451557</v>
      </c>
      <c r="AG62" s="180" cm="1">
        <f t="array" ref="AG62">_xlfn.XLOOKUP(AG$1,'Copy of PY1 Data(H)'!$A$1:$CZ$1,_xlfn.XLOOKUP($A62,'Copy of PY1 Data(H)'!$A$1:$A$288,'Copy of PY1 Data(H)'!$A$1:$CZ$288))</f>
        <v>6174514</v>
      </c>
      <c r="AH62" s="180" cm="1">
        <f t="array" ref="AH62">_xlfn.XLOOKUP(AH$1,'Copy of PY1 Data(H)'!$A$1:$CZ$1,_xlfn.XLOOKUP($A62,'Copy of PY1 Data(H)'!$A$1:$A$288,'Copy of PY1 Data(H)'!$A$1:$CZ$288))</f>
        <v>1022488</v>
      </c>
      <c r="AI62" s="180" cm="1">
        <f t="array" ref="AI62">_xlfn.XLOOKUP(AI$1,'Copy of PY1 Data(H)'!$A$1:$CZ$1,_xlfn.XLOOKUP($A62,'Copy of PY1 Data(H)'!$A$1:$A$288,'Copy of PY1 Data(H)'!$A$1:$CZ$288))</f>
        <v>35759501</v>
      </c>
      <c r="AJ62" s="180" cm="1">
        <f t="array" ref="AJ62">_xlfn.XLOOKUP(AJ$1,'Copy of PY1 Data(H)'!$A$1:$CZ$1,_xlfn.XLOOKUP($A62,'Copy of PY1 Data(H)'!$A$1:$A$288,'Copy of PY1 Data(H)'!$A$1:$CZ$288))</f>
        <v>310516</v>
      </c>
      <c r="AK62" s="180" cm="1">
        <f t="array" ref="AK62">_xlfn.XLOOKUP(AK$1,'Copy of PY1 Data(H)'!$A$1:$CZ$1,_xlfn.XLOOKUP($A62,'Copy of PY1 Data(H)'!$A$1:$A$288,'Copy of PY1 Data(H)'!$A$1:$CZ$288))</f>
        <v>0</v>
      </c>
      <c r="AL62" s="180" cm="1">
        <f t="array" ref="AL62">_xlfn.XLOOKUP(AL$1,'Copy of PY1 Data(H)'!$A$1:$CZ$1,_xlfn.XLOOKUP($A62,'Copy of PY1 Data(H)'!$A$1:$A$288,'Copy of PY1 Data(H)'!$A$1:$CZ$288))</f>
        <v>0</v>
      </c>
      <c r="AM62" s="180" cm="1">
        <f t="array" ref="AM62">_xlfn.XLOOKUP(AM$1,'Copy of PY1 Data(H)'!$A$1:$CZ$1,_xlfn.XLOOKUP($A62,'Copy of PY1 Data(H)'!$A$1:$A$288,'Copy of PY1 Data(H)'!$A$1:$CZ$288))</f>
        <v>14563230</v>
      </c>
      <c r="AN62" s="180" cm="1">
        <f t="array" ref="AN62">_xlfn.XLOOKUP(AN$1,'Copy of PY1 Data(H)'!$A$1:$CZ$1,_xlfn.XLOOKUP($A62,'Copy of PY1 Data(H)'!$A$1:$A$288,'Copy of PY1 Data(H)'!$A$1:$CZ$288))</f>
        <v>702611</v>
      </c>
      <c r="AO62" s="180" cm="1">
        <f t="array" ref="AO62">_xlfn.XLOOKUP(AO$1,'Copy of PY1 Data(H)'!$A$1:$CZ$1,_xlfn.XLOOKUP($A62,'Copy of PY1 Data(H)'!$A$1:$A$288,'Copy of PY1 Data(H)'!$A$1:$CZ$288))</f>
        <v>734842</v>
      </c>
      <c r="AP62" s="180" cm="1">
        <f t="array" ref="AP62">_xlfn.XLOOKUP(AP$1,'Copy of PY1 Data(H)'!$A$1:$CZ$1,_xlfn.XLOOKUP($A62,'Copy of PY1 Data(H)'!$A$1:$A$288,'Copy of PY1 Data(H)'!$A$1:$CZ$288))</f>
        <v>33206</v>
      </c>
      <c r="AQ62" s="180" cm="1">
        <f t="array" ref="AQ62">_xlfn.XLOOKUP(AQ$1,'Copy of PY1 Data(H)'!$A$1:$CZ$1,_xlfn.XLOOKUP($A62,'Copy of PY1 Data(H)'!$A$1:$A$288,'Copy of PY1 Data(H)'!$A$1:$CZ$288))</f>
        <v>5404640</v>
      </c>
      <c r="AR62" s="180" cm="1">
        <f t="array" ref="AR62">_xlfn.XLOOKUP(AR$1,'Copy of PY1 Data(H)'!$A$1:$CZ$1,_xlfn.XLOOKUP($A62,'Copy of PY1 Data(H)'!$A$1:$A$288,'Copy of PY1 Data(H)'!$A$1:$CZ$288))</f>
        <v>6048494</v>
      </c>
      <c r="AS62" s="180" cm="1">
        <f t="array" ref="AS62">_xlfn.XLOOKUP(AS$1,'Copy of PY1 Data(H)'!$A$1:$CZ$1,_xlfn.XLOOKUP($A62,'Copy of PY1 Data(H)'!$A$1:$A$288,'Copy of PY1 Data(H)'!$A$1:$CZ$288))</f>
        <v>497591</v>
      </c>
      <c r="AT62" s="180" cm="1">
        <f t="array" ref="AT62">_xlfn.XLOOKUP(AT$1,'Copy of PY1 Data(H)'!$A$1:$CZ$1,_xlfn.XLOOKUP($A62,'Copy of PY1 Data(H)'!$A$1:$A$288,'Copy of PY1 Data(H)'!$A$1:$CZ$288))</f>
        <v>2447867</v>
      </c>
      <c r="AU62" s="180" cm="1">
        <f t="array" ref="AU62">_xlfn.XLOOKUP(AU$1,'Copy of PY1 Data(H)'!$A$1:$CZ$1,_xlfn.XLOOKUP($A62,'Copy of PY1 Data(H)'!$A$1:$A$288,'Copy of PY1 Data(H)'!$A$1:$CZ$288))</f>
        <v>0</v>
      </c>
      <c r="AV62" s="180" cm="1">
        <f t="array" ref="AV62">_xlfn.XLOOKUP(AV$1,'Copy of PY1 Data(H)'!$A$1:$CZ$1,_xlfn.XLOOKUP($A62,'Copy of PY1 Data(H)'!$A$1:$A$288,'Copy of PY1 Data(H)'!$A$1:$CZ$288))</f>
        <v>15824550</v>
      </c>
      <c r="AW62" s="180" cm="1">
        <f t="array" ref="AW62">_xlfn.XLOOKUP(AW$1,'Copy of PY1 Data(H)'!$A$1:$CZ$1,_xlfn.XLOOKUP($A62,'Copy of PY1 Data(H)'!$A$1:$A$288,'Copy of PY1 Data(H)'!$A$1:$CZ$288))</f>
        <v>1610047</v>
      </c>
      <c r="AX62" s="180" cm="1">
        <f t="array" ref="AX62">_xlfn.XLOOKUP(AX$1,'Copy of PY1 Data(H)'!$A$1:$CZ$1,_xlfn.XLOOKUP($A62,'Copy of PY1 Data(H)'!$A$1:$A$288,'Copy of PY1 Data(H)'!$A$1:$CZ$288))</f>
        <v>1879334</v>
      </c>
      <c r="AY62" s="180" cm="1">
        <f t="array" ref="AY62">_xlfn.XLOOKUP(AY$1,'Copy of PY1 Data(H)'!$A$1:$CZ$1,_xlfn.XLOOKUP($A62,'Copy of PY1 Data(H)'!$A$1:$A$288,'Copy of PY1 Data(H)'!$A$1:$CZ$288))</f>
        <v>7996325</v>
      </c>
      <c r="AZ62" s="180" cm="1">
        <f t="array" ref="AZ62">_xlfn.XLOOKUP(AZ$1,'Copy of PY1 Data(H)'!$A$1:$CZ$1,_xlfn.XLOOKUP($A62,'Copy of PY1 Data(H)'!$A$1:$A$288,'Copy of PY1 Data(H)'!$A$1:$CZ$288))</f>
        <v>1150073</v>
      </c>
      <c r="BA62" s="180" cm="1">
        <f t="array" ref="BA62">_xlfn.XLOOKUP(BA$1,'Copy of PY1 Data(H)'!$A$1:$CZ$1,_xlfn.XLOOKUP($A62,'Copy of PY1 Data(H)'!$A$1:$A$288,'Copy of PY1 Data(H)'!$A$1:$CZ$288))</f>
        <v>1254736</v>
      </c>
      <c r="BB62" s="180" cm="1">
        <f t="array" ref="BB62">_xlfn.XLOOKUP(BB$1,'Copy of PY1 Data(H)'!$A$1:$CZ$1,_xlfn.XLOOKUP($A62,'Copy of PY1 Data(H)'!$A$1:$A$288,'Copy of PY1 Data(H)'!$A$1:$CZ$288))</f>
        <v>21684</v>
      </c>
      <c r="BC62" s="180" cm="1">
        <f t="array" ref="BC62">_xlfn.XLOOKUP(BC$1,'Copy of PY1 Data(H)'!$A$1:$CZ$1,_xlfn.XLOOKUP($A62,'Copy of PY1 Data(H)'!$A$1:$A$288,'Copy of PY1 Data(H)'!$A$1:$CZ$288))</f>
        <v>222834</v>
      </c>
      <c r="BD62" s="180" cm="1">
        <f t="array" ref="BD62">_xlfn.XLOOKUP(BD$1,'Copy of PY1 Data(H)'!$A$1:$CZ$1,_xlfn.XLOOKUP($A62,'Copy of PY1 Data(H)'!$A$1:$A$288,'Copy of PY1 Data(H)'!$A$1:$CZ$288))</f>
        <v>10033600</v>
      </c>
      <c r="BE62" s="180" cm="1">
        <f t="array" ref="BE62">_xlfn.XLOOKUP(BE$1,'Copy of PY1 Data(H)'!$A$1:$CZ$1,_xlfn.XLOOKUP($A62,'Copy of PY1 Data(H)'!$A$1:$A$288,'Copy of PY1 Data(H)'!$A$1:$CZ$288))</f>
        <v>83964</v>
      </c>
      <c r="BF62" s="180" cm="1">
        <f t="array" ref="BF62">_xlfn.XLOOKUP(BF$1,'Copy of PY1 Data(H)'!$A$1:$CZ$1,_xlfn.XLOOKUP($A62,'Copy of PY1 Data(H)'!$A$1:$A$288,'Copy of PY1 Data(H)'!$A$1:$CZ$288))</f>
        <v>329116</v>
      </c>
      <c r="BG62" s="180" cm="1">
        <f t="array" ref="BG62">_xlfn.XLOOKUP(BG$1,'Copy of PY1 Data(H)'!$A$1:$CZ$1,_xlfn.XLOOKUP($A62,'Copy of PY1 Data(H)'!$A$1:$A$288,'Copy of PY1 Data(H)'!$A$1:$CZ$288))</f>
        <v>0</v>
      </c>
      <c r="BH62" s="180" cm="1">
        <f t="array" ref="BH62">_xlfn.XLOOKUP(BH$1,'Copy of PY1 Data(H)'!$A$1:$CZ$1,_xlfn.XLOOKUP($A62,'Copy of PY1 Data(H)'!$A$1:$A$288,'Copy of PY1 Data(H)'!$A$1:$CZ$288))</f>
        <v>66573</v>
      </c>
      <c r="BI62" s="180" cm="1">
        <f t="array" ref="BI62">_xlfn.XLOOKUP(BI$1,'Copy of PY1 Data(H)'!$A$1:$CZ$1,_xlfn.XLOOKUP($A62,'Copy of PY1 Data(H)'!$A$1:$A$288,'Copy of PY1 Data(H)'!$A$1:$CZ$288))</f>
        <v>243724</v>
      </c>
      <c r="BJ62" s="180" cm="1">
        <f t="array" ref="BJ62">_xlfn.XLOOKUP(BJ$1,'Copy of PY1 Data(H)'!$A$1:$CZ$1,_xlfn.XLOOKUP($A62,'Copy of PY1 Data(H)'!$A$1:$A$288,'Copy of PY1 Data(H)'!$A$1:$CZ$288))</f>
        <v>217601</v>
      </c>
      <c r="BK62" s="180" cm="1">
        <f t="array" ref="BK62">_xlfn.XLOOKUP(BK$1,'Copy of PY1 Data(H)'!$A$1:$CZ$1,_xlfn.XLOOKUP($A62,'Copy of PY1 Data(H)'!$A$1:$A$288,'Copy of PY1 Data(H)'!$A$1:$CZ$288))</f>
        <v>3554679</v>
      </c>
      <c r="BL62" s="180" cm="1">
        <f t="array" ref="BL62">_xlfn.XLOOKUP(BL$1,'Copy of PY1 Data(H)'!$A$1:$CZ$1,_xlfn.XLOOKUP($A62,'Copy of PY1 Data(H)'!$A$1:$A$288,'Copy of PY1 Data(H)'!$A$1:$CZ$288))</f>
        <v>0</v>
      </c>
      <c r="BM62" s="180" cm="1">
        <f t="array" ref="BM62">_xlfn.XLOOKUP(BM$1,'Copy of PY1 Data(H)'!$A$1:$CZ$1,_xlfn.XLOOKUP($A62,'Copy of PY1 Data(H)'!$A$1:$A$288,'Copy of PY1 Data(H)'!$A$1:$CZ$288))</f>
        <v>1978039</v>
      </c>
      <c r="BN62" s="180" cm="1">
        <f t="array" ref="BN62">_xlfn.XLOOKUP(BN$1,'Copy of PY1 Data(H)'!$A$1:$CZ$1,_xlfn.XLOOKUP($A62,'Copy of PY1 Data(H)'!$A$1:$A$288,'Copy of PY1 Data(H)'!$A$1:$CZ$288))</f>
        <v>4934030</v>
      </c>
      <c r="BO62" s="180" cm="1">
        <f t="array" ref="BO62">_xlfn.XLOOKUP(BO$1,'Copy of PY1 Data(H)'!$A$1:$CZ$1,_xlfn.XLOOKUP($A62,'Copy of PY1 Data(H)'!$A$1:$A$288,'Copy of PY1 Data(H)'!$A$1:$CZ$288))</f>
        <v>1082744</v>
      </c>
      <c r="BP62" s="180" cm="1">
        <f t="array" ref="BP62">_xlfn.XLOOKUP(BP$1,'Copy of PY1 Data(H)'!$A$1:$CZ$1,_xlfn.XLOOKUP($A62,'Copy of PY1 Data(H)'!$A$1:$A$288,'Copy of PY1 Data(H)'!$A$1:$CZ$288))</f>
        <v>1424823</v>
      </c>
      <c r="BQ62" s="180" cm="1">
        <f t="array" ref="BQ62">_xlfn.XLOOKUP(BQ$1,'Copy of PY1 Data(H)'!$A$1:$CZ$1,_xlfn.XLOOKUP($A62,'Copy of PY1 Data(H)'!$A$1:$A$288,'Copy of PY1 Data(H)'!$A$1:$CZ$288))</f>
        <v>19276496</v>
      </c>
      <c r="BR62" s="180" cm="1">
        <f t="array" ref="BR62">_xlfn.XLOOKUP(BR$1,'Copy of PY1 Data(H)'!$A$1:$CZ$1,_xlfn.XLOOKUP($A62,'Copy of PY1 Data(H)'!$A$1:$A$288,'Copy of PY1 Data(H)'!$A$1:$CZ$288))</f>
        <v>1215725</v>
      </c>
      <c r="BS62" s="180" cm="1">
        <f t="array" ref="BS62">_xlfn.XLOOKUP(BS$1,'Copy of PY1 Data(H)'!$A$1:$CZ$1,_xlfn.XLOOKUP($A62,'Copy of PY1 Data(H)'!$A$1:$A$288,'Copy of PY1 Data(H)'!$A$1:$CZ$288))</f>
        <v>12953302</v>
      </c>
      <c r="BT62" s="180" cm="1">
        <f t="array" ref="BT62">_xlfn.XLOOKUP(BT$1,'Copy of PY1 Data(H)'!$A$1:$CZ$1,_xlfn.XLOOKUP($A62,'Copy of PY1 Data(H)'!$A$1:$A$288,'Copy of PY1 Data(H)'!$A$1:$CZ$288))</f>
        <v>787060</v>
      </c>
      <c r="BU62" s="180" cm="1">
        <f t="array" ref="BU62">_xlfn.XLOOKUP(BU$1,'Copy of PY1 Data(H)'!$A$1:$CZ$1,_xlfn.XLOOKUP($A62,'Copy of PY1 Data(H)'!$A$1:$A$288,'Copy of PY1 Data(H)'!$A$1:$CZ$288))</f>
        <v>4637613</v>
      </c>
      <c r="BV62" s="180" cm="1">
        <f t="array" ref="BV62">_xlfn.XLOOKUP(BV$1,'Copy of PY1 Data(H)'!$A$1:$CZ$1,_xlfn.XLOOKUP($A62,'Copy of PY1 Data(H)'!$A$1:$A$288,'Copy of PY1 Data(H)'!$A$1:$CZ$288))</f>
        <v>604824</v>
      </c>
      <c r="BW62" s="180" cm="1">
        <f t="array" ref="BW62">_xlfn.XLOOKUP(BW$1,'Copy of PY1 Data(H)'!$A$1:$CZ$1,_xlfn.XLOOKUP($A62,'Copy of PY1 Data(H)'!$A$1:$A$288,'Copy of PY1 Data(H)'!$A$1:$CZ$288))</f>
        <v>0</v>
      </c>
      <c r="BX62" s="180" cm="1">
        <f t="array" ref="BX62">_xlfn.XLOOKUP(BX$1,'Copy of PY1 Data(H)'!$A$1:$CZ$1,_xlfn.XLOOKUP($A62,'Copy of PY1 Data(H)'!$A$1:$A$288,'Copy of PY1 Data(H)'!$A$1:$CZ$288))</f>
        <v>864521</v>
      </c>
      <c r="BY62" s="180" cm="1">
        <f t="array" ref="BY62">_xlfn.XLOOKUP(BY$1,'Copy of PY1 Data(H)'!$A$1:$CZ$1,_xlfn.XLOOKUP($A62,'Copy of PY1 Data(H)'!$A$1:$A$288,'Copy of PY1 Data(H)'!$A$1:$CZ$288))</f>
        <v>71822</v>
      </c>
      <c r="BZ62" s="180" cm="1">
        <f t="array" ref="BZ62">_xlfn.XLOOKUP(BZ$1,'Copy of PY1 Data(H)'!$A$1:$CZ$1,_xlfn.XLOOKUP($A62,'Copy of PY1 Data(H)'!$A$1:$A$288,'Copy of PY1 Data(H)'!$A$1:$CZ$288))</f>
        <v>215496</v>
      </c>
      <c r="CA62" s="180" cm="1">
        <f t="array" ref="CA62">_xlfn.XLOOKUP(CA$1,'Copy of PY1 Data(H)'!$A$1:$CZ$1,_xlfn.XLOOKUP($A62,'Copy of PY1 Data(H)'!$A$1:$A$288,'Copy of PY1 Data(H)'!$A$1:$CZ$288))</f>
        <v>153208</v>
      </c>
      <c r="CB62" s="180" cm="1">
        <f t="array" ref="CB62">_xlfn.XLOOKUP(CB$1,'Copy of PY1 Data(H)'!$A$1:$CZ$1,_xlfn.XLOOKUP($A62,'Copy of PY1 Data(H)'!$A$1:$A$288,'Copy of PY1 Data(H)'!$A$1:$CZ$288))</f>
        <v>1102856</v>
      </c>
      <c r="CC62" s="180" cm="1">
        <f t="array" ref="CC62">_xlfn.XLOOKUP(CC$1,'Copy of PY1 Data(H)'!$A$1:$CZ$1,_xlfn.XLOOKUP($A62,'Copy of PY1 Data(H)'!$A$1:$A$288,'Copy of PY1 Data(H)'!$A$1:$CZ$288))</f>
        <v>0</v>
      </c>
      <c r="CD62" s="180" cm="1">
        <f t="array" ref="CD62">_xlfn.XLOOKUP(CD$1,'Copy of PY1 Data(H)'!$A$1:$CZ$1,_xlfn.XLOOKUP($A62,'Copy of PY1 Data(H)'!$A$1:$A$288,'Copy of PY1 Data(H)'!$A$1:$CZ$288))</f>
        <v>50678</v>
      </c>
    </row>
    <row r="63" spans="1:82" s="969" customFormat="1" x14ac:dyDescent="0.3">
      <c r="A63" s="969">
        <v>1050</v>
      </c>
      <c r="C63" s="969" t="s">
        <v>2893</v>
      </c>
      <c r="D63" s="969" t="e" cm="1">
        <f t="array" ref="D63">_xlfn.XLOOKUP(D$1,'Copy of PY1 Data(H)'!$A$1:$CZ$1,_xlfn.XLOOKUP($A63,'Copy of PY1 Data(H)'!$A$1:$A$288,'Copy of PY1 Data(H)'!$A$1:$CZ$288))</f>
        <v>#N/A</v>
      </c>
      <c r="E63" s="969" t="e" cm="1">
        <f t="array" ref="E63">_xlfn.XLOOKUP(E$1,'Copy of PY1 Data(H)'!$A$1:$CZ$1,_xlfn.XLOOKUP($A63,'Copy of PY1 Data(H)'!$A$1:$A$288,'Copy of PY1 Data(H)'!$A$1:$CZ$288))</f>
        <v>#N/A</v>
      </c>
      <c r="F63" s="969" t="e" cm="1">
        <f t="array" ref="F63">_xlfn.XLOOKUP(F$1,'Copy of PY1 Data(H)'!$A$1:$CZ$1,_xlfn.XLOOKUP($A63,'Copy of PY1 Data(H)'!$A$1:$A$288,'Copy of PY1 Data(H)'!$A$1:$CZ$288))</f>
        <v>#N/A</v>
      </c>
      <c r="G63" s="969" t="e" cm="1">
        <f t="array" ref="G63">_xlfn.XLOOKUP(G$1,'Copy of PY1 Data(H)'!$A$1:$CZ$1,_xlfn.XLOOKUP($A63,'Copy of PY1 Data(H)'!$A$1:$A$288,'Copy of PY1 Data(H)'!$A$1:$CZ$288))</f>
        <v>#N/A</v>
      </c>
      <c r="H63" s="969" t="e" cm="1">
        <f t="array" ref="H63">_xlfn.XLOOKUP(H$1,'Copy of PY1 Data(H)'!$A$1:$CZ$1,_xlfn.XLOOKUP($A63,'Copy of PY1 Data(H)'!$A$1:$A$288,'Copy of PY1 Data(H)'!$A$1:$CZ$288))</f>
        <v>#N/A</v>
      </c>
      <c r="I63" s="969" t="e" cm="1">
        <f t="array" ref="I63">_xlfn.XLOOKUP(I$1,'Copy of PY1 Data(H)'!$A$1:$CZ$1,_xlfn.XLOOKUP($A63,'Copy of PY1 Data(H)'!$A$1:$A$288,'Copy of PY1 Data(H)'!$A$1:$CZ$288))</f>
        <v>#N/A</v>
      </c>
      <c r="J63" s="969" t="e" cm="1">
        <f t="array" ref="J63">_xlfn.XLOOKUP(J$1,'Copy of PY1 Data(H)'!$A$1:$CZ$1,_xlfn.XLOOKUP($A63,'Copy of PY1 Data(H)'!$A$1:$A$288,'Copy of PY1 Data(H)'!$A$1:$CZ$288))</f>
        <v>#N/A</v>
      </c>
      <c r="K63" s="969" t="e" cm="1">
        <f t="array" ref="K63">_xlfn.XLOOKUP(K$1,'Copy of PY1 Data(H)'!$A$1:$CZ$1,_xlfn.XLOOKUP($A63,'Copy of PY1 Data(H)'!$A$1:$A$288,'Copy of PY1 Data(H)'!$A$1:$CZ$288))</f>
        <v>#N/A</v>
      </c>
      <c r="L63" s="969" t="e" cm="1">
        <f t="array" ref="L63">_xlfn.XLOOKUP(L$1,'Copy of PY1 Data(H)'!$A$1:$CZ$1,_xlfn.XLOOKUP($A63,'Copy of PY1 Data(H)'!$A$1:$A$288,'Copy of PY1 Data(H)'!$A$1:$CZ$288))</f>
        <v>#N/A</v>
      </c>
      <c r="M63" s="969" t="e" cm="1">
        <f t="array" ref="M63">_xlfn.XLOOKUP(M$1,'Copy of PY1 Data(H)'!$A$1:$CZ$1,_xlfn.XLOOKUP($A63,'Copy of PY1 Data(H)'!$A$1:$A$288,'Copy of PY1 Data(H)'!$A$1:$CZ$288))</f>
        <v>#N/A</v>
      </c>
      <c r="N63" s="969" t="e" cm="1">
        <f t="array" ref="N63">_xlfn.XLOOKUP(N$1,'Copy of PY1 Data(H)'!$A$1:$CZ$1,_xlfn.XLOOKUP($A63,'Copy of PY1 Data(H)'!$A$1:$A$288,'Copy of PY1 Data(H)'!$A$1:$CZ$288))</f>
        <v>#N/A</v>
      </c>
      <c r="O63" s="969" t="e" cm="1">
        <f t="array" ref="O63">_xlfn.XLOOKUP(O$1,'Copy of PY1 Data(H)'!$A$1:$CZ$1,_xlfn.XLOOKUP($A63,'Copy of PY1 Data(H)'!$A$1:$A$288,'Copy of PY1 Data(H)'!$A$1:$CZ$288))</f>
        <v>#N/A</v>
      </c>
      <c r="P63" s="969" t="e" cm="1">
        <f t="array" ref="P63">_xlfn.XLOOKUP(P$1,'Copy of PY1 Data(H)'!$A$1:$CZ$1,_xlfn.XLOOKUP($A63,'Copy of PY1 Data(H)'!$A$1:$A$288,'Copy of PY1 Data(H)'!$A$1:$CZ$288))</f>
        <v>#N/A</v>
      </c>
      <c r="Q63" s="969" t="e" cm="1">
        <f t="array" ref="Q63">_xlfn.XLOOKUP(Q$1,'Copy of PY1 Data(H)'!$A$1:$CZ$1,_xlfn.XLOOKUP($A63,'Copy of PY1 Data(H)'!$A$1:$A$288,'Copy of PY1 Data(H)'!$A$1:$CZ$288))</f>
        <v>#N/A</v>
      </c>
      <c r="R63" s="969" t="e" cm="1">
        <f t="array" ref="R63">_xlfn.XLOOKUP(R$1,'Copy of PY1 Data(H)'!$A$1:$CZ$1,_xlfn.XLOOKUP($A63,'Copy of PY1 Data(H)'!$A$1:$A$288,'Copy of PY1 Data(H)'!$A$1:$CZ$288))</f>
        <v>#N/A</v>
      </c>
      <c r="S63" s="969" t="e" cm="1">
        <f t="array" ref="S63">_xlfn.XLOOKUP(S$1,'Copy of PY1 Data(H)'!$A$1:$CZ$1,_xlfn.XLOOKUP($A63,'Copy of PY1 Data(H)'!$A$1:$A$288,'Copy of PY1 Data(H)'!$A$1:$CZ$288))</f>
        <v>#N/A</v>
      </c>
      <c r="T63" s="969" t="e" cm="1">
        <f t="array" ref="T63">_xlfn.XLOOKUP(T$1,'Copy of PY1 Data(H)'!$A$1:$CZ$1,_xlfn.XLOOKUP($A63,'Copy of PY1 Data(H)'!$A$1:$A$288,'Copy of PY1 Data(H)'!$A$1:$CZ$288))</f>
        <v>#N/A</v>
      </c>
      <c r="U63" s="969" t="e" cm="1">
        <f t="array" ref="U63">_xlfn.XLOOKUP(U$1,'Copy of PY1 Data(H)'!$A$1:$CZ$1,_xlfn.XLOOKUP($A63,'Copy of PY1 Data(H)'!$A$1:$A$288,'Copy of PY1 Data(H)'!$A$1:$CZ$288))</f>
        <v>#N/A</v>
      </c>
      <c r="V63" s="969" t="e" cm="1">
        <f t="array" ref="V63">_xlfn.XLOOKUP(V$1,'Copy of PY1 Data(H)'!$A$1:$CZ$1,_xlfn.XLOOKUP($A63,'Copy of PY1 Data(H)'!$A$1:$A$288,'Copy of PY1 Data(H)'!$A$1:$CZ$288))</f>
        <v>#N/A</v>
      </c>
      <c r="W63" s="969" t="e" cm="1">
        <f t="array" ref="W63">_xlfn.XLOOKUP(W$1,'Copy of PY1 Data(H)'!$A$1:$CZ$1,_xlfn.XLOOKUP($A63,'Copy of PY1 Data(H)'!$A$1:$A$288,'Copy of PY1 Data(H)'!$A$1:$CZ$288))</f>
        <v>#N/A</v>
      </c>
      <c r="X63" s="969" t="e" cm="1">
        <f t="array" ref="X63">_xlfn.XLOOKUP(X$1,'Copy of PY1 Data(H)'!$A$1:$CZ$1,_xlfn.XLOOKUP($A63,'Copy of PY1 Data(H)'!$A$1:$A$288,'Copy of PY1 Data(H)'!$A$1:$CZ$288))</f>
        <v>#N/A</v>
      </c>
      <c r="Y63" s="969" t="e" cm="1">
        <f t="array" ref="Y63">_xlfn.XLOOKUP(Y$1,'Copy of PY1 Data(H)'!$A$1:$CZ$1,_xlfn.XLOOKUP($A63,'Copy of PY1 Data(H)'!$A$1:$A$288,'Copy of PY1 Data(H)'!$A$1:$CZ$288))</f>
        <v>#N/A</v>
      </c>
      <c r="Z63" s="969" t="e" cm="1">
        <f t="array" ref="Z63">_xlfn.XLOOKUP(Z$1,'Copy of PY1 Data(H)'!$A$1:$CZ$1,_xlfn.XLOOKUP($A63,'Copy of PY1 Data(H)'!$A$1:$A$288,'Copy of PY1 Data(H)'!$A$1:$CZ$288))</f>
        <v>#N/A</v>
      </c>
      <c r="AA63" s="969" t="e" cm="1">
        <f t="array" ref="AA63">_xlfn.XLOOKUP(AA$1,'Copy of PY1 Data(H)'!$A$1:$CZ$1,_xlfn.XLOOKUP($A63,'Copy of PY1 Data(H)'!$A$1:$A$288,'Copy of PY1 Data(H)'!$A$1:$CZ$288))</f>
        <v>#N/A</v>
      </c>
      <c r="AB63" s="969" t="e" cm="1">
        <f t="array" ref="AB63">_xlfn.XLOOKUP(AB$1,'Copy of PY1 Data(H)'!$A$1:$CZ$1,_xlfn.XLOOKUP($A63,'Copy of PY1 Data(H)'!$A$1:$A$288,'Copy of PY1 Data(H)'!$A$1:$CZ$288))</f>
        <v>#N/A</v>
      </c>
      <c r="AC63" s="969" t="e" cm="1">
        <f t="array" ref="AC63">_xlfn.XLOOKUP(AC$1,'Copy of PY1 Data(H)'!$A$1:$CZ$1,_xlfn.XLOOKUP($A63,'Copy of PY1 Data(H)'!$A$1:$A$288,'Copy of PY1 Data(H)'!$A$1:$CZ$288))</f>
        <v>#N/A</v>
      </c>
      <c r="AD63" s="969" t="e" cm="1">
        <f t="array" ref="AD63">_xlfn.XLOOKUP(AD$1,'Copy of PY1 Data(H)'!$A$1:$CZ$1,_xlfn.XLOOKUP($A63,'Copy of PY1 Data(H)'!$A$1:$A$288,'Copy of PY1 Data(H)'!$A$1:$CZ$288))</f>
        <v>#N/A</v>
      </c>
      <c r="AE63" s="969" t="e" cm="1">
        <f t="array" ref="AE63">_xlfn.XLOOKUP(AE$1,'Copy of PY1 Data(H)'!$A$1:$CZ$1,_xlfn.XLOOKUP($A63,'Copy of PY1 Data(H)'!$A$1:$A$288,'Copy of PY1 Data(H)'!$A$1:$CZ$288))</f>
        <v>#N/A</v>
      </c>
      <c r="AF63" s="969" t="e" cm="1">
        <f t="array" ref="AF63">_xlfn.XLOOKUP(AF$1,'Copy of PY1 Data(H)'!$A$1:$CZ$1,_xlfn.XLOOKUP($A63,'Copy of PY1 Data(H)'!$A$1:$A$288,'Copy of PY1 Data(H)'!$A$1:$CZ$288))</f>
        <v>#N/A</v>
      </c>
      <c r="AG63" s="969" t="e" cm="1">
        <f t="array" ref="AG63">_xlfn.XLOOKUP(AG$1,'Copy of PY1 Data(H)'!$A$1:$CZ$1,_xlfn.XLOOKUP($A63,'Copy of PY1 Data(H)'!$A$1:$A$288,'Copy of PY1 Data(H)'!$A$1:$CZ$288))</f>
        <v>#N/A</v>
      </c>
      <c r="AH63" s="969" t="e" cm="1">
        <f t="array" ref="AH63">_xlfn.XLOOKUP(AH$1,'Copy of PY1 Data(H)'!$A$1:$CZ$1,_xlfn.XLOOKUP($A63,'Copy of PY1 Data(H)'!$A$1:$A$288,'Copy of PY1 Data(H)'!$A$1:$CZ$288))</f>
        <v>#N/A</v>
      </c>
      <c r="AI63" s="969" t="e" cm="1">
        <f t="array" ref="AI63">_xlfn.XLOOKUP(AI$1,'Copy of PY1 Data(H)'!$A$1:$CZ$1,_xlfn.XLOOKUP($A63,'Copy of PY1 Data(H)'!$A$1:$A$288,'Copy of PY1 Data(H)'!$A$1:$CZ$288))</f>
        <v>#N/A</v>
      </c>
      <c r="AJ63" s="969" t="e" cm="1">
        <f t="array" ref="AJ63">_xlfn.XLOOKUP(AJ$1,'Copy of PY1 Data(H)'!$A$1:$CZ$1,_xlfn.XLOOKUP($A63,'Copy of PY1 Data(H)'!$A$1:$A$288,'Copy of PY1 Data(H)'!$A$1:$CZ$288))</f>
        <v>#N/A</v>
      </c>
      <c r="AK63" s="969" t="e" cm="1">
        <f t="array" ref="AK63">_xlfn.XLOOKUP(AK$1,'Copy of PY1 Data(H)'!$A$1:$CZ$1,_xlfn.XLOOKUP($A63,'Copy of PY1 Data(H)'!$A$1:$A$288,'Copy of PY1 Data(H)'!$A$1:$CZ$288))</f>
        <v>#N/A</v>
      </c>
      <c r="AL63" s="969" t="e" cm="1">
        <f t="array" ref="AL63">_xlfn.XLOOKUP(AL$1,'Copy of PY1 Data(H)'!$A$1:$CZ$1,_xlfn.XLOOKUP($A63,'Copy of PY1 Data(H)'!$A$1:$A$288,'Copy of PY1 Data(H)'!$A$1:$CZ$288))</f>
        <v>#N/A</v>
      </c>
      <c r="AM63" s="969" t="e" cm="1">
        <f t="array" ref="AM63">_xlfn.XLOOKUP(AM$1,'Copy of PY1 Data(H)'!$A$1:$CZ$1,_xlfn.XLOOKUP($A63,'Copy of PY1 Data(H)'!$A$1:$A$288,'Copy of PY1 Data(H)'!$A$1:$CZ$288))</f>
        <v>#N/A</v>
      </c>
      <c r="AN63" s="969" t="e" cm="1">
        <f t="array" ref="AN63">_xlfn.XLOOKUP(AN$1,'Copy of PY1 Data(H)'!$A$1:$CZ$1,_xlfn.XLOOKUP($A63,'Copy of PY1 Data(H)'!$A$1:$A$288,'Copy of PY1 Data(H)'!$A$1:$CZ$288))</f>
        <v>#N/A</v>
      </c>
      <c r="AO63" s="969" t="e" cm="1">
        <f t="array" ref="AO63">_xlfn.XLOOKUP(AO$1,'Copy of PY1 Data(H)'!$A$1:$CZ$1,_xlfn.XLOOKUP($A63,'Copy of PY1 Data(H)'!$A$1:$A$288,'Copy of PY1 Data(H)'!$A$1:$CZ$288))</f>
        <v>#N/A</v>
      </c>
      <c r="AP63" s="969" t="e" cm="1">
        <f t="array" ref="AP63">_xlfn.XLOOKUP(AP$1,'Copy of PY1 Data(H)'!$A$1:$CZ$1,_xlfn.XLOOKUP($A63,'Copy of PY1 Data(H)'!$A$1:$A$288,'Copy of PY1 Data(H)'!$A$1:$CZ$288))</f>
        <v>#N/A</v>
      </c>
      <c r="AQ63" s="969" t="e" cm="1">
        <f t="array" ref="AQ63">_xlfn.XLOOKUP(AQ$1,'Copy of PY1 Data(H)'!$A$1:$CZ$1,_xlfn.XLOOKUP($A63,'Copy of PY1 Data(H)'!$A$1:$A$288,'Copy of PY1 Data(H)'!$A$1:$CZ$288))</f>
        <v>#N/A</v>
      </c>
      <c r="AR63" s="969" t="e" cm="1">
        <f t="array" ref="AR63">_xlfn.XLOOKUP(AR$1,'Copy of PY1 Data(H)'!$A$1:$CZ$1,_xlfn.XLOOKUP($A63,'Copy of PY1 Data(H)'!$A$1:$A$288,'Copy of PY1 Data(H)'!$A$1:$CZ$288))</f>
        <v>#N/A</v>
      </c>
      <c r="AS63" s="969" t="e" cm="1">
        <f t="array" ref="AS63">_xlfn.XLOOKUP(AS$1,'Copy of PY1 Data(H)'!$A$1:$CZ$1,_xlfn.XLOOKUP($A63,'Copy of PY1 Data(H)'!$A$1:$A$288,'Copy of PY1 Data(H)'!$A$1:$CZ$288))</f>
        <v>#N/A</v>
      </c>
      <c r="AT63" s="969" t="e" cm="1">
        <f t="array" ref="AT63">_xlfn.XLOOKUP(AT$1,'Copy of PY1 Data(H)'!$A$1:$CZ$1,_xlfn.XLOOKUP($A63,'Copy of PY1 Data(H)'!$A$1:$A$288,'Copy of PY1 Data(H)'!$A$1:$CZ$288))</f>
        <v>#N/A</v>
      </c>
      <c r="AU63" s="969" t="e" cm="1">
        <f t="array" ref="AU63">_xlfn.XLOOKUP(AU$1,'Copy of PY1 Data(H)'!$A$1:$CZ$1,_xlfn.XLOOKUP($A63,'Copy of PY1 Data(H)'!$A$1:$A$288,'Copy of PY1 Data(H)'!$A$1:$CZ$288))</f>
        <v>#N/A</v>
      </c>
      <c r="AV63" s="969" t="e" cm="1">
        <f t="array" ref="AV63">_xlfn.XLOOKUP(AV$1,'Copy of PY1 Data(H)'!$A$1:$CZ$1,_xlfn.XLOOKUP($A63,'Copy of PY1 Data(H)'!$A$1:$A$288,'Copy of PY1 Data(H)'!$A$1:$CZ$288))</f>
        <v>#N/A</v>
      </c>
      <c r="AW63" s="969" t="e" cm="1">
        <f t="array" ref="AW63">_xlfn.XLOOKUP(AW$1,'Copy of PY1 Data(H)'!$A$1:$CZ$1,_xlfn.XLOOKUP($A63,'Copy of PY1 Data(H)'!$A$1:$A$288,'Copy of PY1 Data(H)'!$A$1:$CZ$288))</f>
        <v>#N/A</v>
      </c>
      <c r="AX63" s="969" t="e" cm="1">
        <f t="array" ref="AX63">_xlfn.XLOOKUP(AX$1,'Copy of PY1 Data(H)'!$A$1:$CZ$1,_xlfn.XLOOKUP($A63,'Copy of PY1 Data(H)'!$A$1:$A$288,'Copy of PY1 Data(H)'!$A$1:$CZ$288))</f>
        <v>#N/A</v>
      </c>
      <c r="AY63" s="969" t="e" cm="1">
        <f t="array" ref="AY63">_xlfn.XLOOKUP(AY$1,'Copy of PY1 Data(H)'!$A$1:$CZ$1,_xlfn.XLOOKUP($A63,'Copy of PY1 Data(H)'!$A$1:$A$288,'Copy of PY1 Data(H)'!$A$1:$CZ$288))</f>
        <v>#N/A</v>
      </c>
      <c r="AZ63" s="969" t="e" cm="1">
        <f t="array" ref="AZ63">_xlfn.XLOOKUP(AZ$1,'Copy of PY1 Data(H)'!$A$1:$CZ$1,_xlfn.XLOOKUP($A63,'Copy of PY1 Data(H)'!$A$1:$A$288,'Copy of PY1 Data(H)'!$A$1:$CZ$288))</f>
        <v>#N/A</v>
      </c>
      <c r="BA63" s="969" t="e" cm="1">
        <f t="array" ref="BA63">_xlfn.XLOOKUP(BA$1,'Copy of PY1 Data(H)'!$A$1:$CZ$1,_xlfn.XLOOKUP($A63,'Copy of PY1 Data(H)'!$A$1:$A$288,'Copy of PY1 Data(H)'!$A$1:$CZ$288))</f>
        <v>#N/A</v>
      </c>
      <c r="BB63" s="969" t="e" cm="1">
        <f t="array" ref="BB63">_xlfn.XLOOKUP(BB$1,'Copy of PY1 Data(H)'!$A$1:$CZ$1,_xlfn.XLOOKUP($A63,'Copy of PY1 Data(H)'!$A$1:$A$288,'Copy of PY1 Data(H)'!$A$1:$CZ$288))</f>
        <v>#N/A</v>
      </c>
      <c r="BC63" s="969" t="e" cm="1">
        <f t="array" ref="BC63">_xlfn.XLOOKUP(BC$1,'Copy of PY1 Data(H)'!$A$1:$CZ$1,_xlfn.XLOOKUP($A63,'Copy of PY1 Data(H)'!$A$1:$A$288,'Copy of PY1 Data(H)'!$A$1:$CZ$288))</f>
        <v>#N/A</v>
      </c>
      <c r="BD63" s="969" t="e" cm="1">
        <f t="array" ref="BD63">_xlfn.XLOOKUP(BD$1,'Copy of PY1 Data(H)'!$A$1:$CZ$1,_xlfn.XLOOKUP($A63,'Copy of PY1 Data(H)'!$A$1:$A$288,'Copy of PY1 Data(H)'!$A$1:$CZ$288))</f>
        <v>#N/A</v>
      </c>
      <c r="BE63" s="969" t="e" cm="1">
        <f t="array" ref="BE63">_xlfn.XLOOKUP(BE$1,'Copy of PY1 Data(H)'!$A$1:$CZ$1,_xlfn.XLOOKUP($A63,'Copy of PY1 Data(H)'!$A$1:$A$288,'Copy of PY1 Data(H)'!$A$1:$CZ$288))</f>
        <v>#N/A</v>
      </c>
      <c r="BF63" s="969" t="e" cm="1">
        <f t="array" ref="BF63">_xlfn.XLOOKUP(BF$1,'Copy of PY1 Data(H)'!$A$1:$CZ$1,_xlfn.XLOOKUP($A63,'Copy of PY1 Data(H)'!$A$1:$A$288,'Copy of PY1 Data(H)'!$A$1:$CZ$288))</f>
        <v>#N/A</v>
      </c>
      <c r="BG63" s="969" t="e" cm="1">
        <f t="array" ref="BG63">_xlfn.XLOOKUP(BG$1,'Copy of PY1 Data(H)'!$A$1:$CZ$1,_xlfn.XLOOKUP($A63,'Copy of PY1 Data(H)'!$A$1:$A$288,'Copy of PY1 Data(H)'!$A$1:$CZ$288))</f>
        <v>#N/A</v>
      </c>
      <c r="BH63" s="969" t="e" cm="1">
        <f t="array" ref="BH63">_xlfn.XLOOKUP(BH$1,'Copy of PY1 Data(H)'!$A$1:$CZ$1,_xlfn.XLOOKUP($A63,'Copy of PY1 Data(H)'!$A$1:$A$288,'Copy of PY1 Data(H)'!$A$1:$CZ$288))</f>
        <v>#N/A</v>
      </c>
      <c r="BI63" s="969" t="e" cm="1">
        <f t="array" ref="BI63">_xlfn.XLOOKUP(BI$1,'Copy of PY1 Data(H)'!$A$1:$CZ$1,_xlfn.XLOOKUP($A63,'Copy of PY1 Data(H)'!$A$1:$A$288,'Copy of PY1 Data(H)'!$A$1:$CZ$288))</f>
        <v>#N/A</v>
      </c>
      <c r="BJ63" s="969" t="e" cm="1">
        <f t="array" ref="BJ63">_xlfn.XLOOKUP(BJ$1,'Copy of PY1 Data(H)'!$A$1:$CZ$1,_xlfn.XLOOKUP($A63,'Copy of PY1 Data(H)'!$A$1:$A$288,'Copy of PY1 Data(H)'!$A$1:$CZ$288))</f>
        <v>#N/A</v>
      </c>
      <c r="BK63" s="969" t="e" cm="1">
        <f t="array" ref="BK63">_xlfn.XLOOKUP(BK$1,'Copy of PY1 Data(H)'!$A$1:$CZ$1,_xlfn.XLOOKUP($A63,'Copy of PY1 Data(H)'!$A$1:$A$288,'Copy of PY1 Data(H)'!$A$1:$CZ$288))</f>
        <v>#N/A</v>
      </c>
      <c r="BL63" s="969" t="e" cm="1">
        <f t="array" ref="BL63">_xlfn.XLOOKUP(BL$1,'Copy of PY1 Data(H)'!$A$1:$CZ$1,_xlfn.XLOOKUP($A63,'Copy of PY1 Data(H)'!$A$1:$A$288,'Copy of PY1 Data(H)'!$A$1:$CZ$288))</f>
        <v>#N/A</v>
      </c>
      <c r="BM63" s="969" t="e" cm="1">
        <f t="array" ref="BM63">_xlfn.XLOOKUP(BM$1,'Copy of PY1 Data(H)'!$A$1:$CZ$1,_xlfn.XLOOKUP($A63,'Copy of PY1 Data(H)'!$A$1:$A$288,'Copy of PY1 Data(H)'!$A$1:$CZ$288))</f>
        <v>#N/A</v>
      </c>
      <c r="BN63" s="969" t="e" cm="1">
        <f t="array" ref="BN63">_xlfn.XLOOKUP(BN$1,'Copy of PY1 Data(H)'!$A$1:$CZ$1,_xlfn.XLOOKUP($A63,'Copy of PY1 Data(H)'!$A$1:$A$288,'Copy of PY1 Data(H)'!$A$1:$CZ$288))</f>
        <v>#N/A</v>
      </c>
      <c r="BO63" s="969" t="e" cm="1">
        <f t="array" ref="BO63">_xlfn.XLOOKUP(BO$1,'Copy of PY1 Data(H)'!$A$1:$CZ$1,_xlfn.XLOOKUP($A63,'Copy of PY1 Data(H)'!$A$1:$A$288,'Copy of PY1 Data(H)'!$A$1:$CZ$288))</f>
        <v>#N/A</v>
      </c>
      <c r="BP63" s="969" t="e" cm="1">
        <f t="array" ref="BP63">_xlfn.XLOOKUP(BP$1,'Copy of PY1 Data(H)'!$A$1:$CZ$1,_xlfn.XLOOKUP($A63,'Copy of PY1 Data(H)'!$A$1:$A$288,'Copy of PY1 Data(H)'!$A$1:$CZ$288))</f>
        <v>#N/A</v>
      </c>
      <c r="BQ63" s="969" t="e" cm="1">
        <f t="array" ref="BQ63">_xlfn.XLOOKUP(BQ$1,'Copy of PY1 Data(H)'!$A$1:$CZ$1,_xlfn.XLOOKUP($A63,'Copy of PY1 Data(H)'!$A$1:$A$288,'Copy of PY1 Data(H)'!$A$1:$CZ$288))</f>
        <v>#N/A</v>
      </c>
      <c r="BR63" s="969" t="e" cm="1">
        <f t="array" ref="BR63">_xlfn.XLOOKUP(BR$1,'Copy of PY1 Data(H)'!$A$1:$CZ$1,_xlfn.XLOOKUP($A63,'Copy of PY1 Data(H)'!$A$1:$A$288,'Copy of PY1 Data(H)'!$A$1:$CZ$288))</f>
        <v>#N/A</v>
      </c>
      <c r="BS63" s="969" t="e" cm="1">
        <f t="array" ref="BS63">_xlfn.XLOOKUP(BS$1,'Copy of PY1 Data(H)'!$A$1:$CZ$1,_xlfn.XLOOKUP($A63,'Copy of PY1 Data(H)'!$A$1:$A$288,'Copy of PY1 Data(H)'!$A$1:$CZ$288))</f>
        <v>#N/A</v>
      </c>
      <c r="BT63" s="969" t="e" cm="1">
        <f t="array" ref="BT63">_xlfn.XLOOKUP(BT$1,'Copy of PY1 Data(H)'!$A$1:$CZ$1,_xlfn.XLOOKUP($A63,'Copy of PY1 Data(H)'!$A$1:$A$288,'Copy of PY1 Data(H)'!$A$1:$CZ$288))</f>
        <v>#N/A</v>
      </c>
      <c r="BU63" s="969" t="e" cm="1">
        <f t="array" ref="BU63">_xlfn.XLOOKUP(BU$1,'Copy of PY1 Data(H)'!$A$1:$CZ$1,_xlfn.XLOOKUP($A63,'Copy of PY1 Data(H)'!$A$1:$A$288,'Copy of PY1 Data(H)'!$A$1:$CZ$288))</f>
        <v>#N/A</v>
      </c>
      <c r="BV63" s="969" t="e" cm="1">
        <f t="array" ref="BV63">_xlfn.XLOOKUP(BV$1,'Copy of PY1 Data(H)'!$A$1:$CZ$1,_xlfn.XLOOKUP($A63,'Copy of PY1 Data(H)'!$A$1:$A$288,'Copy of PY1 Data(H)'!$A$1:$CZ$288))</f>
        <v>#N/A</v>
      </c>
      <c r="BW63" s="969" t="e" cm="1">
        <f t="array" ref="BW63">_xlfn.XLOOKUP(BW$1,'Copy of PY1 Data(H)'!$A$1:$CZ$1,_xlfn.XLOOKUP($A63,'Copy of PY1 Data(H)'!$A$1:$A$288,'Copy of PY1 Data(H)'!$A$1:$CZ$288))</f>
        <v>#N/A</v>
      </c>
      <c r="BX63" s="969" t="e" cm="1">
        <f t="array" ref="BX63">_xlfn.XLOOKUP(BX$1,'Copy of PY1 Data(H)'!$A$1:$CZ$1,_xlfn.XLOOKUP($A63,'Copy of PY1 Data(H)'!$A$1:$A$288,'Copy of PY1 Data(H)'!$A$1:$CZ$288))</f>
        <v>#N/A</v>
      </c>
      <c r="BY63" s="969" t="e" cm="1">
        <f t="array" ref="BY63">_xlfn.XLOOKUP(BY$1,'Copy of PY1 Data(H)'!$A$1:$CZ$1,_xlfn.XLOOKUP($A63,'Copy of PY1 Data(H)'!$A$1:$A$288,'Copy of PY1 Data(H)'!$A$1:$CZ$288))</f>
        <v>#N/A</v>
      </c>
      <c r="BZ63" s="969" t="e" cm="1">
        <f t="array" ref="BZ63">_xlfn.XLOOKUP(BZ$1,'Copy of PY1 Data(H)'!$A$1:$CZ$1,_xlfn.XLOOKUP($A63,'Copy of PY1 Data(H)'!$A$1:$A$288,'Copy of PY1 Data(H)'!$A$1:$CZ$288))</f>
        <v>#N/A</v>
      </c>
      <c r="CA63" s="969" t="e" cm="1">
        <f t="array" ref="CA63">_xlfn.XLOOKUP(CA$1,'Copy of PY1 Data(H)'!$A$1:$CZ$1,_xlfn.XLOOKUP($A63,'Copy of PY1 Data(H)'!$A$1:$A$288,'Copy of PY1 Data(H)'!$A$1:$CZ$288))</f>
        <v>#N/A</v>
      </c>
      <c r="CB63" s="969" t="e" cm="1">
        <f t="array" ref="CB63">_xlfn.XLOOKUP(CB$1,'Copy of PY1 Data(H)'!$A$1:$CZ$1,_xlfn.XLOOKUP($A63,'Copy of PY1 Data(H)'!$A$1:$A$288,'Copy of PY1 Data(H)'!$A$1:$CZ$288))</f>
        <v>#N/A</v>
      </c>
      <c r="CC63" s="969" t="e" cm="1">
        <f t="array" ref="CC63">_xlfn.XLOOKUP(CC$1,'Copy of PY1 Data(H)'!$A$1:$CZ$1,_xlfn.XLOOKUP($A63,'Copy of PY1 Data(H)'!$A$1:$A$288,'Copy of PY1 Data(H)'!$A$1:$CZ$288))</f>
        <v>#N/A</v>
      </c>
      <c r="CD63" s="969" t="e" cm="1">
        <f t="array" ref="CD63">_xlfn.XLOOKUP(CD$1,'Copy of PY1 Data(H)'!$A$1:$CZ$1,_xlfn.XLOOKUP($A63,'Copy of PY1 Data(H)'!$A$1:$A$288,'Copy of PY1 Data(H)'!$A$1:$CZ$288))</f>
        <v>#N/A</v>
      </c>
    </row>
    <row r="64" spans="1:82" x14ac:dyDescent="0.3">
      <c r="A64" s="180">
        <v>17</v>
      </c>
      <c r="C64" s="180"/>
      <c r="D64" s="180" cm="1">
        <f t="array" ref="D64">_xlfn.XLOOKUP(D$1,'Copy of PY1 Data(H)'!$A$1:$CZ$1,_xlfn.XLOOKUP($A64,'Copy of PY1 Data(H)'!$A$1:$A$288,'Copy of PY1 Data(H)'!$A$1:$CZ$288))</f>
        <v>0</v>
      </c>
      <c r="E64" s="180" cm="1">
        <f t="array" ref="E64">_xlfn.XLOOKUP(E$1,'Copy of PY1 Data(H)'!$A$1:$CZ$1,_xlfn.XLOOKUP($A64,'Copy of PY1 Data(H)'!$A$1:$A$288,'Copy of PY1 Data(H)'!$A$1:$CZ$288))</f>
        <v>0</v>
      </c>
      <c r="F64" s="180" cm="1">
        <f t="array" ref="F64">_xlfn.XLOOKUP(F$1,'Copy of PY1 Data(H)'!$A$1:$CZ$1,_xlfn.XLOOKUP($A64,'Copy of PY1 Data(H)'!$A$1:$A$288,'Copy of PY1 Data(H)'!$A$1:$CZ$288))</f>
        <v>0</v>
      </c>
      <c r="G64" s="180" cm="1">
        <f t="array" ref="G64">_xlfn.XLOOKUP(G$1,'Copy of PY1 Data(H)'!$A$1:$CZ$1,_xlfn.XLOOKUP($A64,'Copy of PY1 Data(H)'!$A$1:$A$288,'Copy of PY1 Data(H)'!$A$1:$CZ$288))</f>
        <v>0</v>
      </c>
      <c r="H64" s="180" cm="1">
        <f t="array" ref="H64">_xlfn.XLOOKUP(H$1,'Copy of PY1 Data(H)'!$A$1:$CZ$1,_xlfn.XLOOKUP($A64,'Copy of PY1 Data(H)'!$A$1:$A$288,'Copy of PY1 Data(H)'!$A$1:$CZ$288))</f>
        <v>0</v>
      </c>
      <c r="I64" s="180" cm="1">
        <f t="array" ref="I64">_xlfn.XLOOKUP(I$1,'Copy of PY1 Data(H)'!$A$1:$CZ$1,_xlfn.XLOOKUP($A64,'Copy of PY1 Data(H)'!$A$1:$A$288,'Copy of PY1 Data(H)'!$A$1:$CZ$288))</f>
        <v>10179</v>
      </c>
      <c r="J64" s="180" cm="1">
        <f t="array" ref="J64">_xlfn.XLOOKUP(J$1,'Copy of PY1 Data(H)'!$A$1:$CZ$1,_xlfn.XLOOKUP($A64,'Copy of PY1 Data(H)'!$A$1:$A$288,'Copy of PY1 Data(H)'!$A$1:$CZ$288))</f>
        <v>0</v>
      </c>
      <c r="K64" s="180" cm="1">
        <f t="array" ref="K64">_xlfn.XLOOKUP(K$1,'Copy of PY1 Data(H)'!$A$1:$CZ$1,_xlfn.XLOOKUP($A64,'Copy of PY1 Data(H)'!$A$1:$A$288,'Copy of PY1 Data(H)'!$A$1:$CZ$288))</f>
        <v>0</v>
      </c>
      <c r="L64" s="180" cm="1">
        <f t="array" ref="L64">_xlfn.XLOOKUP(L$1,'Copy of PY1 Data(H)'!$A$1:$CZ$1,_xlfn.XLOOKUP($A64,'Copy of PY1 Data(H)'!$A$1:$A$288,'Copy of PY1 Data(H)'!$A$1:$CZ$288))</f>
        <v>0</v>
      </c>
      <c r="M64" s="180" cm="1">
        <f t="array" ref="M64">_xlfn.XLOOKUP(M$1,'Copy of PY1 Data(H)'!$A$1:$CZ$1,_xlfn.XLOOKUP($A64,'Copy of PY1 Data(H)'!$A$1:$A$288,'Copy of PY1 Data(H)'!$A$1:$CZ$288))</f>
        <v>0</v>
      </c>
      <c r="N64" s="180" cm="1">
        <f t="array" ref="N64">_xlfn.XLOOKUP(N$1,'Copy of PY1 Data(H)'!$A$1:$CZ$1,_xlfn.XLOOKUP($A64,'Copy of PY1 Data(H)'!$A$1:$A$288,'Copy of PY1 Data(H)'!$A$1:$CZ$288))</f>
        <v>0</v>
      </c>
      <c r="O64" s="180" cm="1">
        <f t="array" ref="O64">_xlfn.XLOOKUP(O$1,'Copy of PY1 Data(H)'!$A$1:$CZ$1,_xlfn.XLOOKUP($A64,'Copy of PY1 Data(H)'!$A$1:$A$288,'Copy of PY1 Data(H)'!$A$1:$CZ$288))</f>
        <v>0</v>
      </c>
      <c r="P64" s="180" cm="1">
        <f t="array" ref="P64">_xlfn.XLOOKUP(P$1,'Copy of PY1 Data(H)'!$A$1:$CZ$1,_xlfn.XLOOKUP($A64,'Copy of PY1 Data(H)'!$A$1:$A$288,'Copy of PY1 Data(H)'!$A$1:$CZ$288))</f>
        <v>0</v>
      </c>
      <c r="Q64" s="180" cm="1">
        <f t="array" ref="Q64">_xlfn.XLOOKUP(Q$1,'Copy of PY1 Data(H)'!$A$1:$CZ$1,_xlfn.XLOOKUP($A64,'Copy of PY1 Data(H)'!$A$1:$A$288,'Copy of PY1 Data(H)'!$A$1:$CZ$288))</f>
        <v>1676222</v>
      </c>
      <c r="R64" s="180" cm="1">
        <f t="array" ref="R64">_xlfn.XLOOKUP(R$1,'Copy of PY1 Data(H)'!$A$1:$CZ$1,_xlfn.XLOOKUP($A64,'Copy of PY1 Data(H)'!$A$1:$A$288,'Copy of PY1 Data(H)'!$A$1:$CZ$288))</f>
        <v>0</v>
      </c>
      <c r="S64" s="180" cm="1">
        <f t="array" ref="S64">_xlfn.XLOOKUP(S$1,'Copy of PY1 Data(H)'!$A$1:$CZ$1,_xlfn.XLOOKUP($A64,'Copy of PY1 Data(H)'!$A$1:$A$288,'Copy of PY1 Data(H)'!$A$1:$CZ$288))</f>
        <v>0</v>
      </c>
      <c r="T64" s="180" cm="1">
        <f t="array" ref="T64">_xlfn.XLOOKUP(T$1,'Copy of PY1 Data(H)'!$A$1:$CZ$1,_xlfn.XLOOKUP($A64,'Copy of PY1 Data(H)'!$A$1:$A$288,'Copy of PY1 Data(H)'!$A$1:$CZ$288))</f>
        <v>0</v>
      </c>
      <c r="U64" s="180" cm="1">
        <f t="array" ref="U64">_xlfn.XLOOKUP(U$1,'Copy of PY1 Data(H)'!$A$1:$CZ$1,_xlfn.XLOOKUP($A64,'Copy of PY1 Data(H)'!$A$1:$A$288,'Copy of PY1 Data(H)'!$A$1:$CZ$288))</f>
        <v>0</v>
      </c>
      <c r="V64" s="180" cm="1">
        <f t="array" ref="V64">_xlfn.XLOOKUP(V$1,'Copy of PY1 Data(H)'!$A$1:$CZ$1,_xlfn.XLOOKUP($A64,'Copy of PY1 Data(H)'!$A$1:$A$288,'Copy of PY1 Data(H)'!$A$1:$CZ$288))</f>
        <v>764199</v>
      </c>
      <c r="W64" s="180" cm="1">
        <f t="array" ref="W64">_xlfn.XLOOKUP(W$1,'Copy of PY1 Data(H)'!$A$1:$CZ$1,_xlfn.XLOOKUP($A64,'Copy of PY1 Data(H)'!$A$1:$A$288,'Copy of PY1 Data(H)'!$A$1:$CZ$288))</f>
        <v>4565333</v>
      </c>
      <c r="X64" s="180" cm="1">
        <f t="array" ref="X64">_xlfn.XLOOKUP(X$1,'Copy of PY1 Data(H)'!$A$1:$CZ$1,_xlfn.XLOOKUP($A64,'Copy of PY1 Data(H)'!$A$1:$A$288,'Copy of PY1 Data(H)'!$A$1:$CZ$288))</f>
        <v>0</v>
      </c>
      <c r="Y64" s="180" cm="1">
        <f t="array" ref="Y64">_xlfn.XLOOKUP(Y$1,'Copy of PY1 Data(H)'!$A$1:$CZ$1,_xlfn.XLOOKUP($A64,'Copy of PY1 Data(H)'!$A$1:$A$288,'Copy of PY1 Data(H)'!$A$1:$CZ$288))</f>
        <v>10000</v>
      </c>
      <c r="Z64" s="180" cm="1">
        <f t="array" ref="Z64">_xlfn.XLOOKUP(Z$1,'Copy of PY1 Data(H)'!$A$1:$CZ$1,_xlfn.XLOOKUP($A64,'Copy of PY1 Data(H)'!$A$1:$A$288,'Copy of PY1 Data(H)'!$A$1:$CZ$288))</f>
        <v>0</v>
      </c>
      <c r="AA64" s="180" cm="1">
        <f t="array" ref="AA64">_xlfn.XLOOKUP(AA$1,'Copy of PY1 Data(H)'!$A$1:$CZ$1,_xlfn.XLOOKUP($A64,'Copy of PY1 Data(H)'!$A$1:$A$288,'Copy of PY1 Data(H)'!$A$1:$CZ$288))</f>
        <v>0</v>
      </c>
      <c r="AB64" s="180" cm="1">
        <f t="array" ref="AB64">_xlfn.XLOOKUP(AB$1,'Copy of PY1 Data(H)'!$A$1:$CZ$1,_xlfn.XLOOKUP($A64,'Copy of PY1 Data(H)'!$A$1:$A$288,'Copy of PY1 Data(H)'!$A$1:$CZ$288))</f>
        <v>0</v>
      </c>
      <c r="AC64" s="180" cm="1">
        <f t="array" ref="AC64">_xlfn.XLOOKUP(AC$1,'Copy of PY1 Data(H)'!$A$1:$CZ$1,_xlfn.XLOOKUP($A64,'Copy of PY1 Data(H)'!$A$1:$A$288,'Copy of PY1 Data(H)'!$A$1:$CZ$288))</f>
        <v>0</v>
      </c>
      <c r="AD64" s="180" cm="1">
        <f t="array" ref="AD64">_xlfn.XLOOKUP(AD$1,'Copy of PY1 Data(H)'!$A$1:$CZ$1,_xlfn.XLOOKUP($A64,'Copy of PY1 Data(H)'!$A$1:$A$288,'Copy of PY1 Data(H)'!$A$1:$CZ$288))</f>
        <v>0</v>
      </c>
      <c r="AE64" s="180" cm="1">
        <f t="array" ref="AE64">_xlfn.XLOOKUP(AE$1,'Copy of PY1 Data(H)'!$A$1:$CZ$1,_xlfn.XLOOKUP($A64,'Copy of PY1 Data(H)'!$A$1:$A$288,'Copy of PY1 Data(H)'!$A$1:$CZ$288))</f>
        <v>99598</v>
      </c>
      <c r="AF64" s="180" cm="1">
        <f t="array" ref="AF64">_xlfn.XLOOKUP(AF$1,'Copy of PY1 Data(H)'!$A$1:$CZ$1,_xlfn.XLOOKUP($A64,'Copy of PY1 Data(H)'!$A$1:$A$288,'Copy of PY1 Data(H)'!$A$1:$CZ$288))</f>
        <v>0</v>
      </c>
      <c r="AG64" s="180" cm="1">
        <f t="array" ref="AG64">_xlfn.XLOOKUP(AG$1,'Copy of PY1 Data(H)'!$A$1:$CZ$1,_xlfn.XLOOKUP($A64,'Copy of PY1 Data(H)'!$A$1:$A$288,'Copy of PY1 Data(H)'!$A$1:$CZ$288))</f>
        <v>290815</v>
      </c>
      <c r="AH64" s="180" cm="1">
        <f t="array" ref="AH64">_xlfn.XLOOKUP(AH$1,'Copy of PY1 Data(H)'!$A$1:$CZ$1,_xlfn.XLOOKUP($A64,'Copy of PY1 Data(H)'!$A$1:$A$288,'Copy of PY1 Data(H)'!$A$1:$CZ$288))</f>
        <v>0</v>
      </c>
      <c r="AI64" s="180" cm="1">
        <f t="array" ref="AI64">_xlfn.XLOOKUP(AI$1,'Copy of PY1 Data(H)'!$A$1:$CZ$1,_xlfn.XLOOKUP($A64,'Copy of PY1 Data(H)'!$A$1:$A$288,'Copy of PY1 Data(H)'!$A$1:$CZ$288))</f>
        <v>2637550</v>
      </c>
      <c r="AJ64" s="180" cm="1">
        <f t="array" ref="AJ64">_xlfn.XLOOKUP(AJ$1,'Copy of PY1 Data(H)'!$A$1:$CZ$1,_xlfn.XLOOKUP($A64,'Copy of PY1 Data(H)'!$A$1:$A$288,'Copy of PY1 Data(H)'!$A$1:$CZ$288))</f>
        <v>527500</v>
      </c>
      <c r="AK64" s="180" cm="1">
        <f t="array" ref="AK64">_xlfn.XLOOKUP(AK$1,'Copy of PY1 Data(H)'!$A$1:$CZ$1,_xlfn.XLOOKUP($A64,'Copy of PY1 Data(H)'!$A$1:$A$288,'Copy of PY1 Data(H)'!$A$1:$CZ$288))</f>
        <v>0</v>
      </c>
      <c r="AL64" s="180" cm="1">
        <f t="array" ref="AL64">_xlfn.XLOOKUP(AL$1,'Copy of PY1 Data(H)'!$A$1:$CZ$1,_xlfn.XLOOKUP($A64,'Copy of PY1 Data(H)'!$A$1:$A$288,'Copy of PY1 Data(H)'!$A$1:$CZ$288))</f>
        <v>0</v>
      </c>
      <c r="AM64" s="180" cm="1">
        <f t="array" ref="AM64">_xlfn.XLOOKUP(AM$1,'Copy of PY1 Data(H)'!$A$1:$CZ$1,_xlfn.XLOOKUP($A64,'Copy of PY1 Data(H)'!$A$1:$A$288,'Copy of PY1 Data(H)'!$A$1:$CZ$288))</f>
        <v>536000</v>
      </c>
      <c r="AN64" s="180" cm="1">
        <f t="array" ref="AN64">_xlfn.XLOOKUP(AN$1,'Copy of PY1 Data(H)'!$A$1:$CZ$1,_xlfn.XLOOKUP($A64,'Copy of PY1 Data(H)'!$A$1:$A$288,'Copy of PY1 Data(H)'!$A$1:$CZ$288))</f>
        <v>0</v>
      </c>
      <c r="AO64" s="180" cm="1">
        <f t="array" ref="AO64">_xlfn.XLOOKUP(AO$1,'Copy of PY1 Data(H)'!$A$1:$CZ$1,_xlfn.XLOOKUP($A64,'Copy of PY1 Data(H)'!$A$1:$A$288,'Copy of PY1 Data(H)'!$A$1:$CZ$288))</f>
        <v>0</v>
      </c>
      <c r="AP64" s="180" cm="1">
        <f t="array" ref="AP64">_xlfn.XLOOKUP(AP$1,'Copy of PY1 Data(H)'!$A$1:$CZ$1,_xlfn.XLOOKUP($A64,'Copy of PY1 Data(H)'!$A$1:$A$288,'Copy of PY1 Data(H)'!$A$1:$CZ$288))</f>
        <v>0</v>
      </c>
      <c r="AQ64" s="180" cm="1">
        <f t="array" ref="AQ64">_xlfn.XLOOKUP(AQ$1,'Copy of PY1 Data(H)'!$A$1:$CZ$1,_xlfn.XLOOKUP($A64,'Copy of PY1 Data(H)'!$A$1:$A$288,'Copy of PY1 Data(H)'!$A$1:$CZ$288))</f>
        <v>0</v>
      </c>
      <c r="AR64" s="180" cm="1">
        <f t="array" ref="AR64">_xlfn.XLOOKUP(AR$1,'Copy of PY1 Data(H)'!$A$1:$CZ$1,_xlfn.XLOOKUP($A64,'Copy of PY1 Data(H)'!$A$1:$A$288,'Copy of PY1 Data(H)'!$A$1:$CZ$288))</f>
        <v>0</v>
      </c>
      <c r="AS64" s="180" cm="1">
        <f t="array" ref="AS64">_xlfn.XLOOKUP(AS$1,'Copy of PY1 Data(H)'!$A$1:$CZ$1,_xlfn.XLOOKUP($A64,'Copy of PY1 Data(H)'!$A$1:$A$288,'Copy of PY1 Data(H)'!$A$1:$CZ$288))</f>
        <v>0</v>
      </c>
      <c r="AT64" s="180" cm="1">
        <f t="array" ref="AT64">_xlfn.XLOOKUP(AT$1,'Copy of PY1 Data(H)'!$A$1:$CZ$1,_xlfn.XLOOKUP($A64,'Copy of PY1 Data(H)'!$A$1:$A$288,'Copy of PY1 Data(H)'!$A$1:$CZ$288))</f>
        <v>84732</v>
      </c>
      <c r="AU64" s="180" cm="1">
        <f t="array" ref="AU64">_xlfn.XLOOKUP(AU$1,'Copy of PY1 Data(H)'!$A$1:$CZ$1,_xlfn.XLOOKUP($A64,'Copy of PY1 Data(H)'!$A$1:$A$288,'Copy of PY1 Data(H)'!$A$1:$CZ$288))</f>
        <v>0</v>
      </c>
      <c r="AV64" s="180" cm="1">
        <f t="array" ref="AV64">_xlfn.XLOOKUP(AV$1,'Copy of PY1 Data(H)'!$A$1:$CZ$1,_xlfn.XLOOKUP($A64,'Copy of PY1 Data(H)'!$A$1:$A$288,'Copy of PY1 Data(H)'!$A$1:$CZ$288))</f>
        <v>462000</v>
      </c>
      <c r="AW64" s="180" cm="1">
        <f t="array" ref="AW64">_xlfn.XLOOKUP(AW$1,'Copy of PY1 Data(H)'!$A$1:$CZ$1,_xlfn.XLOOKUP($A64,'Copy of PY1 Data(H)'!$A$1:$A$288,'Copy of PY1 Data(H)'!$A$1:$CZ$288))</f>
        <v>0</v>
      </c>
      <c r="AX64" s="180" cm="1">
        <f t="array" ref="AX64">_xlfn.XLOOKUP(AX$1,'Copy of PY1 Data(H)'!$A$1:$CZ$1,_xlfn.XLOOKUP($A64,'Copy of PY1 Data(H)'!$A$1:$A$288,'Copy of PY1 Data(H)'!$A$1:$CZ$288))</f>
        <v>0</v>
      </c>
      <c r="AY64" s="180" cm="1">
        <f t="array" ref="AY64">_xlfn.XLOOKUP(AY$1,'Copy of PY1 Data(H)'!$A$1:$CZ$1,_xlfn.XLOOKUP($A64,'Copy of PY1 Data(H)'!$A$1:$A$288,'Copy of PY1 Data(H)'!$A$1:$CZ$288))</f>
        <v>0</v>
      </c>
      <c r="AZ64" s="180" cm="1">
        <f t="array" ref="AZ64">_xlfn.XLOOKUP(AZ$1,'Copy of PY1 Data(H)'!$A$1:$CZ$1,_xlfn.XLOOKUP($A64,'Copy of PY1 Data(H)'!$A$1:$A$288,'Copy of PY1 Data(H)'!$A$1:$CZ$288))</f>
        <v>0</v>
      </c>
      <c r="BA64" s="180" cm="1">
        <f t="array" ref="BA64">_xlfn.XLOOKUP(BA$1,'Copy of PY1 Data(H)'!$A$1:$CZ$1,_xlfn.XLOOKUP($A64,'Copy of PY1 Data(H)'!$A$1:$A$288,'Copy of PY1 Data(H)'!$A$1:$CZ$288))</f>
        <v>0</v>
      </c>
      <c r="BB64" s="180" cm="1">
        <f t="array" ref="BB64">_xlfn.XLOOKUP(BB$1,'Copy of PY1 Data(H)'!$A$1:$CZ$1,_xlfn.XLOOKUP($A64,'Copy of PY1 Data(H)'!$A$1:$A$288,'Copy of PY1 Data(H)'!$A$1:$CZ$288))</f>
        <v>0</v>
      </c>
      <c r="BC64" s="180" cm="1">
        <f t="array" ref="BC64">_xlfn.XLOOKUP(BC$1,'Copy of PY1 Data(H)'!$A$1:$CZ$1,_xlfn.XLOOKUP($A64,'Copy of PY1 Data(H)'!$A$1:$A$288,'Copy of PY1 Data(H)'!$A$1:$CZ$288))</f>
        <v>0</v>
      </c>
      <c r="BD64" s="180" cm="1">
        <f t="array" ref="BD64">_xlfn.XLOOKUP(BD$1,'Copy of PY1 Data(H)'!$A$1:$CZ$1,_xlfn.XLOOKUP($A64,'Copy of PY1 Data(H)'!$A$1:$A$288,'Copy of PY1 Data(H)'!$A$1:$CZ$288))</f>
        <v>225975</v>
      </c>
      <c r="BE64" s="180" cm="1">
        <f t="array" ref="BE64">_xlfn.XLOOKUP(BE$1,'Copy of PY1 Data(H)'!$A$1:$CZ$1,_xlfn.XLOOKUP($A64,'Copy of PY1 Data(H)'!$A$1:$A$288,'Copy of PY1 Data(H)'!$A$1:$CZ$288))</f>
        <v>0</v>
      </c>
      <c r="BF64" s="180" cm="1">
        <f t="array" ref="BF64">_xlfn.XLOOKUP(BF$1,'Copy of PY1 Data(H)'!$A$1:$CZ$1,_xlfn.XLOOKUP($A64,'Copy of PY1 Data(H)'!$A$1:$A$288,'Copy of PY1 Data(H)'!$A$1:$CZ$288))</f>
        <v>0</v>
      </c>
      <c r="BG64" s="180" cm="1">
        <f t="array" ref="BG64">_xlfn.XLOOKUP(BG$1,'Copy of PY1 Data(H)'!$A$1:$CZ$1,_xlfn.XLOOKUP($A64,'Copy of PY1 Data(H)'!$A$1:$A$288,'Copy of PY1 Data(H)'!$A$1:$CZ$288))</f>
        <v>0</v>
      </c>
      <c r="BH64" s="180" cm="1">
        <f t="array" ref="BH64">_xlfn.XLOOKUP(BH$1,'Copy of PY1 Data(H)'!$A$1:$CZ$1,_xlfn.XLOOKUP($A64,'Copy of PY1 Data(H)'!$A$1:$A$288,'Copy of PY1 Data(H)'!$A$1:$CZ$288))</f>
        <v>0</v>
      </c>
      <c r="BI64" s="180" cm="1">
        <f t="array" ref="BI64">_xlfn.XLOOKUP(BI$1,'Copy of PY1 Data(H)'!$A$1:$CZ$1,_xlfn.XLOOKUP($A64,'Copy of PY1 Data(H)'!$A$1:$A$288,'Copy of PY1 Data(H)'!$A$1:$CZ$288))</f>
        <v>0</v>
      </c>
      <c r="BJ64" s="180" cm="1">
        <f t="array" ref="BJ64">_xlfn.XLOOKUP(BJ$1,'Copy of PY1 Data(H)'!$A$1:$CZ$1,_xlfn.XLOOKUP($A64,'Copy of PY1 Data(H)'!$A$1:$A$288,'Copy of PY1 Data(H)'!$A$1:$CZ$288))</f>
        <v>0</v>
      </c>
      <c r="BK64" s="180" cm="1">
        <f t="array" ref="BK64">_xlfn.XLOOKUP(BK$1,'Copy of PY1 Data(H)'!$A$1:$CZ$1,_xlfn.XLOOKUP($A64,'Copy of PY1 Data(H)'!$A$1:$A$288,'Copy of PY1 Data(H)'!$A$1:$CZ$288))</f>
        <v>0</v>
      </c>
      <c r="BL64" s="180" cm="1">
        <f t="array" ref="BL64">_xlfn.XLOOKUP(BL$1,'Copy of PY1 Data(H)'!$A$1:$CZ$1,_xlfn.XLOOKUP($A64,'Copy of PY1 Data(H)'!$A$1:$A$288,'Copy of PY1 Data(H)'!$A$1:$CZ$288))</f>
        <v>0</v>
      </c>
      <c r="BM64" s="180" cm="1">
        <f t="array" ref="BM64">_xlfn.XLOOKUP(BM$1,'Copy of PY1 Data(H)'!$A$1:$CZ$1,_xlfn.XLOOKUP($A64,'Copy of PY1 Data(H)'!$A$1:$A$288,'Copy of PY1 Data(H)'!$A$1:$CZ$288))</f>
        <v>0</v>
      </c>
      <c r="BN64" s="180" cm="1">
        <f t="array" ref="BN64">_xlfn.XLOOKUP(BN$1,'Copy of PY1 Data(H)'!$A$1:$CZ$1,_xlfn.XLOOKUP($A64,'Copy of PY1 Data(H)'!$A$1:$A$288,'Copy of PY1 Data(H)'!$A$1:$CZ$288))</f>
        <v>0</v>
      </c>
      <c r="BO64" s="180" cm="1">
        <f t="array" ref="BO64">_xlfn.XLOOKUP(BO$1,'Copy of PY1 Data(H)'!$A$1:$CZ$1,_xlfn.XLOOKUP($A64,'Copy of PY1 Data(H)'!$A$1:$A$288,'Copy of PY1 Data(H)'!$A$1:$CZ$288))</f>
        <v>0</v>
      </c>
      <c r="BP64" s="180" cm="1">
        <f t="array" ref="BP64">_xlfn.XLOOKUP(BP$1,'Copy of PY1 Data(H)'!$A$1:$CZ$1,_xlfn.XLOOKUP($A64,'Copy of PY1 Data(H)'!$A$1:$A$288,'Copy of PY1 Data(H)'!$A$1:$CZ$288))</f>
        <v>0</v>
      </c>
      <c r="BQ64" s="180" cm="1">
        <f t="array" ref="BQ64">_xlfn.XLOOKUP(BQ$1,'Copy of PY1 Data(H)'!$A$1:$CZ$1,_xlfn.XLOOKUP($A64,'Copy of PY1 Data(H)'!$A$1:$A$288,'Copy of PY1 Data(H)'!$A$1:$CZ$288))</f>
        <v>244999</v>
      </c>
      <c r="BR64" s="180" cm="1">
        <f t="array" ref="BR64">_xlfn.XLOOKUP(BR$1,'Copy of PY1 Data(H)'!$A$1:$CZ$1,_xlfn.XLOOKUP($A64,'Copy of PY1 Data(H)'!$A$1:$A$288,'Copy of PY1 Data(H)'!$A$1:$CZ$288))</f>
        <v>375000</v>
      </c>
      <c r="BS64" s="180" cm="1">
        <f t="array" ref="BS64">_xlfn.XLOOKUP(BS$1,'Copy of PY1 Data(H)'!$A$1:$CZ$1,_xlfn.XLOOKUP($A64,'Copy of PY1 Data(H)'!$A$1:$A$288,'Copy of PY1 Data(H)'!$A$1:$CZ$288))</f>
        <v>41277</v>
      </c>
      <c r="BT64" s="180" cm="1">
        <f t="array" ref="BT64">_xlfn.XLOOKUP(BT$1,'Copy of PY1 Data(H)'!$A$1:$CZ$1,_xlfn.XLOOKUP($A64,'Copy of PY1 Data(H)'!$A$1:$A$288,'Copy of PY1 Data(H)'!$A$1:$CZ$288))</f>
        <v>0</v>
      </c>
      <c r="BU64" s="180" cm="1">
        <f t="array" ref="BU64">_xlfn.XLOOKUP(BU$1,'Copy of PY1 Data(H)'!$A$1:$CZ$1,_xlfn.XLOOKUP($A64,'Copy of PY1 Data(H)'!$A$1:$A$288,'Copy of PY1 Data(H)'!$A$1:$CZ$288))</f>
        <v>0</v>
      </c>
      <c r="BV64" s="180" cm="1">
        <f t="array" ref="BV64">_xlfn.XLOOKUP(BV$1,'Copy of PY1 Data(H)'!$A$1:$CZ$1,_xlfn.XLOOKUP($A64,'Copy of PY1 Data(H)'!$A$1:$A$288,'Copy of PY1 Data(H)'!$A$1:$CZ$288))</f>
        <v>0</v>
      </c>
      <c r="BW64" s="180" cm="1">
        <f t="array" ref="BW64">_xlfn.XLOOKUP(BW$1,'Copy of PY1 Data(H)'!$A$1:$CZ$1,_xlfn.XLOOKUP($A64,'Copy of PY1 Data(H)'!$A$1:$A$288,'Copy of PY1 Data(H)'!$A$1:$CZ$288))</f>
        <v>0</v>
      </c>
      <c r="BX64" s="180" cm="1">
        <f t="array" ref="BX64">_xlfn.XLOOKUP(BX$1,'Copy of PY1 Data(H)'!$A$1:$CZ$1,_xlfn.XLOOKUP($A64,'Copy of PY1 Data(H)'!$A$1:$A$288,'Copy of PY1 Data(H)'!$A$1:$CZ$288))</f>
        <v>0</v>
      </c>
      <c r="BY64" s="180" cm="1">
        <f t="array" ref="BY64">_xlfn.XLOOKUP(BY$1,'Copy of PY1 Data(H)'!$A$1:$CZ$1,_xlfn.XLOOKUP($A64,'Copy of PY1 Data(H)'!$A$1:$A$288,'Copy of PY1 Data(H)'!$A$1:$CZ$288))</f>
        <v>0</v>
      </c>
      <c r="BZ64" s="180" cm="1">
        <f t="array" ref="BZ64">_xlfn.XLOOKUP(BZ$1,'Copy of PY1 Data(H)'!$A$1:$CZ$1,_xlfn.XLOOKUP($A64,'Copy of PY1 Data(H)'!$A$1:$A$288,'Copy of PY1 Data(H)'!$A$1:$CZ$288))</f>
        <v>0</v>
      </c>
      <c r="CA64" s="180" cm="1">
        <f t="array" ref="CA64">_xlfn.XLOOKUP(CA$1,'Copy of PY1 Data(H)'!$A$1:$CZ$1,_xlfn.XLOOKUP($A64,'Copy of PY1 Data(H)'!$A$1:$A$288,'Copy of PY1 Data(H)'!$A$1:$CZ$288))</f>
        <v>0</v>
      </c>
      <c r="CB64" s="180" cm="1">
        <f t="array" ref="CB64">_xlfn.XLOOKUP(CB$1,'Copy of PY1 Data(H)'!$A$1:$CZ$1,_xlfn.XLOOKUP($A64,'Copy of PY1 Data(H)'!$A$1:$A$288,'Copy of PY1 Data(H)'!$A$1:$CZ$288))</f>
        <v>0</v>
      </c>
      <c r="CC64" s="180" cm="1">
        <f t="array" ref="CC64">_xlfn.XLOOKUP(CC$1,'Copy of PY1 Data(H)'!$A$1:$CZ$1,_xlfn.XLOOKUP($A64,'Copy of PY1 Data(H)'!$A$1:$A$288,'Copy of PY1 Data(H)'!$A$1:$CZ$288))</f>
        <v>0</v>
      </c>
      <c r="CD64" s="180" cm="1">
        <f t="array" ref="CD64">_xlfn.XLOOKUP(CD$1,'Copy of PY1 Data(H)'!$A$1:$CZ$1,_xlfn.XLOOKUP($A64,'Copy of PY1 Data(H)'!$A$1:$A$288,'Copy of PY1 Data(H)'!$A$1:$CZ$288))</f>
        <v>0</v>
      </c>
    </row>
    <row r="65" spans="1:82" x14ac:dyDescent="0.3">
      <c r="A65" s="180">
        <v>20</v>
      </c>
      <c r="C65" s="180"/>
      <c r="D65" s="180" cm="1">
        <f t="array" ref="D65">_xlfn.XLOOKUP(D$1,'Copy of PY1 Data(H)'!$A$1:$CZ$1,_xlfn.XLOOKUP($A65,'Copy of PY1 Data(H)'!$A$1:$A$288,'Copy of PY1 Data(H)'!$A$1:$CZ$288))</f>
        <v>0</v>
      </c>
      <c r="E65" s="180" cm="1">
        <f t="array" ref="E65">_xlfn.XLOOKUP(E$1,'Copy of PY1 Data(H)'!$A$1:$CZ$1,_xlfn.XLOOKUP($A65,'Copy of PY1 Data(H)'!$A$1:$A$288,'Copy of PY1 Data(H)'!$A$1:$CZ$288))</f>
        <v>0</v>
      </c>
      <c r="F65" s="180" cm="1">
        <f t="array" ref="F65">_xlfn.XLOOKUP(F$1,'Copy of PY1 Data(H)'!$A$1:$CZ$1,_xlfn.XLOOKUP($A65,'Copy of PY1 Data(H)'!$A$1:$A$288,'Copy of PY1 Data(H)'!$A$1:$CZ$288))</f>
        <v>0</v>
      </c>
      <c r="G65" s="180" cm="1">
        <f t="array" ref="G65">_xlfn.XLOOKUP(G$1,'Copy of PY1 Data(H)'!$A$1:$CZ$1,_xlfn.XLOOKUP($A65,'Copy of PY1 Data(H)'!$A$1:$A$288,'Copy of PY1 Data(H)'!$A$1:$CZ$288))</f>
        <v>21960</v>
      </c>
      <c r="H65" s="180" cm="1">
        <f t="array" ref="H65">_xlfn.XLOOKUP(H$1,'Copy of PY1 Data(H)'!$A$1:$CZ$1,_xlfn.XLOOKUP($A65,'Copy of PY1 Data(H)'!$A$1:$A$288,'Copy of PY1 Data(H)'!$A$1:$CZ$288))</f>
        <v>0</v>
      </c>
      <c r="I65" s="180" cm="1">
        <f t="array" ref="I65">_xlfn.XLOOKUP(I$1,'Copy of PY1 Data(H)'!$A$1:$CZ$1,_xlfn.XLOOKUP($A65,'Copy of PY1 Data(H)'!$A$1:$A$288,'Copy of PY1 Data(H)'!$A$1:$CZ$288))</f>
        <v>0</v>
      </c>
      <c r="J65" s="180" cm="1">
        <f t="array" ref="J65">_xlfn.XLOOKUP(J$1,'Copy of PY1 Data(H)'!$A$1:$CZ$1,_xlfn.XLOOKUP($A65,'Copy of PY1 Data(H)'!$A$1:$A$288,'Copy of PY1 Data(H)'!$A$1:$CZ$288))</f>
        <v>0</v>
      </c>
      <c r="K65" s="180" cm="1">
        <f t="array" ref="K65">_xlfn.XLOOKUP(K$1,'Copy of PY1 Data(H)'!$A$1:$CZ$1,_xlfn.XLOOKUP($A65,'Copy of PY1 Data(H)'!$A$1:$A$288,'Copy of PY1 Data(H)'!$A$1:$CZ$288))</f>
        <v>0</v>
      </c>
      <c r="L65" s="180" cm="1">
        <f t="array" ref="L65">_xlfn.XLOOKUP(L$1,'Copy of PY1 Data(H)'!$A$1:$CZ$1,_xlfn.XLOOKUP($A65,'Copy of PY1 Data(H)'!$A$1:$A$288,'Copy of PY1 Data(H)'!$A$1:$CZ$288))</f>
        <v>0</v>
      </c>
      <c r="M65" s="180" cm="1">
        <f t="array" ref="M65">_xlfn.XLOOKUP(M$1,'Copy of PY1 Data(H)'!$A$1:$CZ$1,_xlfn.XLOOKUP($A65,'Copy of PY1 Data(H)'!$A$1:$A$288,'Copy of PY1 Data(H)'!$A$1:$CZ$288))</f>
        <v>0</v>
      </c>
      <c r="N65" s="180" cm="1">
        <f t="array" ref="N65">_xlfn.XLOOKUP(N$1,'Copy of PY1 Data(H)'!$A$1:$CZ$1,_xlfn.XLOOKUP($A65,'Copy of PY1 Data(H)'!$A$1:$A$288,'Copy of PY1 Data(H)'!$A$1:$CZ$288))</f>
        <v>0</v>
      </c>
      <c r="O65" s="180" cm="1">
        <f t="array" ref="O65">_xlfn.XLOOKUP(O$1,'Copy of PY1 Data(H)'!$A$1:$CZ$1,_xlfn.XLOOKUP($A65,'Copy of PY1 Data(H)'!$A$1:$A$288,'Copy of PY1 Data(H)'!$A$1:$CZ$288))</f>
        <v>0</v>
      </c>
      <c r="P65" s="180" cm="1">
        <f t="array" ref="P65">_xlfn.XLOOKUP(P$1,'Copy of PY1 Data(H)'!$A$1:$CZ$1,_xlfn.XLOOKUP($A65,'Copy of PY1 Data(H)'!$A$1:$A$288,'Copy of PY1 Data(H)'!$A$1:$CZ$288))</f>
        <v>0</v>
      </c>
      <c r="Q65" s="180" cm="1">
        <f t="array" ref="Q65">_xlfn.XLOOKUP(Q$1,'Copy of PY1 Data(H)'!$A$1:$CZ$1,_xlfn.XLOOKUP($A65,'Copy of PY1 Data(H)'!$A$1:$A$288,'Copy of PY1 Data(H)'!$A$1:$CZ$288))</f>
        <v>5724308</v>
      </c>
      <c r="R65" s="180" cm="1">
        <f t="array" ref="R65">_xlfn.XLOOKUP(R$1,'Copy of PY1 Data(H)'!$A$1:$CZ$1,_xlfn.XLOOKUP($A65,'Copy of PY1 Data(H)'!$A$1:$A$288,'Copy of PY1 Data(H)'!$A$1:$CZ$288))</f>
        <v>451516</v>
      </c>
      <c r="S65" s="180" cm="1">
        <f t="array" ref="S65">_xlfn.XLOOKUP(S$1,'Copy of PY1 Data(H)'!$A$1:$CZ$1,_xlfn.XLOOKUP($A65,'Copy of PY1 Data(H)'!$A$1:$A$288,'Copy of PY1 Data(H)'!$A$1:$CZ$288))</f>
        <v>0</v>
      </c>
      <c r="T65" s="180" cm="1">
        <f t="array" ref="T65">_xlfn.XLOOKUP(T$1,'Copy of PY1 Data(H)'!$A$1:$CZ$1,_xlfn.XLOOKUP($A65,'Copy of PY1 Data(H)'!$A$1:$A$288,'Copy of PY1 Data(H)'!$A$1:$CZ$288))</f>
        <v>1831187</v>
      </c>
      <c r="U65" s="180" cm="1">
        <f t="array" ref="U65">_xlfn.XLOOKUP(U$1,'Copy of PY1 Data(H)'!$A$1:$CZ$1,_xlfn.XLOOKUP($A65,'Copy of PY1 Data(H)'!$A$1:$A$288,'Copy of PY1 Data(H)'!$A$1:$CZ$288))</f>
        <v>1048946</v>
      </c>
      <c r="V65" s="180" cm="1">
        <f t="array" ref="V65">_xlfn.XLOOKUP(V$1,'Copy of PY1 Data(H)'!$A$1:$CZ$1,_xlfn.XLOOKUP($A65,'Copy of PY1 Data(H)'!$A$1:$A$288,'Copy of PY1 Data(H)'!$A$1:$CZ$288))</f>
        <v>2456447</v>
      </c>
      <c r="W65" s="180" cm="1">
        <f t="array" ref="W65">_xlfn.XLOOKUP(W$1,'Copy of PY1 Data(H)'!$A$1:$CZ$1,_xlfn.XLOOKUP($A65,'Copy of PY1 Data(H)'!$A$1:$A$288,'Copy of PY1 Data(H)'!$A$1:$CZ$288))</f>
        <v>7619617</v>
      </c>
      <c r="X65" s="180" cm="1">
        <f t="array" ref="X65">_xlfn.XLOOKUP(X$1,'Copy of PY1 Data(H)'!$A$1:$CZ$1,_xlfn.XLOOKUP($A65,'Copy of PY1 Data(H)'!$A$1:$A$288,'Copy of PY1 Data(H)'!$A$1:$CZ$288))</f>
        <v>0</v>
      </c>
      <c r="Y65" s="180" cm="1">
        <f t="array" ref="Y65">_xlfn.XLOOKUP(Y$1,'Copy of PY1 Data(H)'!$A$1:$CZ$1,_xlfn.XLOOKUP($A65,'Copy of PY1 Data(H)'!$A$1:$A$288,'Copy of PY1 Data(H)'!$A$1:$CZ$288))</f>
        <v>838430</v>
      </c>
      <c r="Z65" s="180" cm="1">
        <f t="array" ref="Z65">_xlfn.XLOOKUP(Z$1,'Copy of PY1 Data(H)'!$A$1:$CZ$1,_xlfn.XLOOKUP($A65,'Copy of PY1 Data(H)'!$A$1:$A$288,'Copy of PY1 Data(H)'!$A$1:$CZ$288))</f>
        <v>0</v>
      </c>
      <c r="AA65" s="180" cm="1">
        <f t="array" ref="AA65">_xlfn.XLOOKUP(AA$1,'Copy of PY1 Data(H)'!$A$1:$CZ$1,_xlfn.XLOOKUP($A65,'Copy of PY1 Data(H)'!$A$1:$A$288,'Copy of PY1 Data(H)'!$A$1:$CZ$288))</f>
        <v>0</v>
      </c>
      <c r="AB65" s="180" cm="1">
        <f t="array" ref="AB65">_xlfn.XLOOKUP(AB$1,'Copy of PY1 Data(H)'!$A$1:$CZ$1,_xlfn.XLOOKUP($A65,'Copy of PY1 Data(H)'!$A$1:$A$288,'Copy of PY1 Data(H)'!$A$1:$CZ$288))</f>
        <v>94000</v>
      </c>
      <c r="AC65" s="180" cm="1">
        <f t="array" ref="AC65">_xlfn.XLOOKUP(AC$1,'Copy of PY1 Data(H)'!$A$1:$CZ$1,_xlfn.XLOOKUP($A65,'Copy of PY1 Data(H)'!$A$1:$A$288,'Copy of PY1 Data(H)'!$A$1:$CZ$288))</f>
        <v>66470</v>
      </c>
      <c r="AD65" s="180" cm="1">
        <f t="array" ref="AD65">_xlfn.XLOOKUP(AD$1,'Copy of PY1 Data(H)'!$A$1:$CZ$1,_xlfn.XLOOKUP($A65,'Copy of PY1 Data(H)'!$A$1:$A$288,'Copy of PY1 Data(H)'!$A$1:$CZ$288))</f>
        <v>0</v>
      </c>
      <c r="AE65" s="180" cm="1">
        <f t="array" ref="AE65">_xlfn.XLOOKUP(AE$1,'Copy of PY1 Data(H)'!$A$1:$CZ$1,_xlfn.XLOOKUP($A65,'Copy of PY1 Data(H)'!$A$1:$A$288,'Copy of PY1 Data(H)'!$A$1:$CZ$288))</f>
        <v>0</v>
      </c>
      <c r="AF65" s="180" cm="1">
        <f t="array" ref="AF65">_xlfn.XLOOKUP(AF$1,'Copy of PY1 Data(H)'!$A$1:$CZ$1,_xlfn.XLOOKUP($A65,'Copy of PY1 Data(H)'!$A$1:$A$288,'Copy of PY1 Data(H)'!$A$1:$CZ$288))</f>
        <v>0</v>
      </c>
      <c r="AG65" s="180" cm="1">
        <f t="array" ref="AG65">_xlfn.XLOOKUP(AG$1,'Copy of PY1 Data(H)'!$A$1:$CZ$1,_xlfn.XLOOKUP($A65,'Copy of PY1 Data(H)'!$A$1:$A$288,'Copy of PY1 Data(H)'!$A$1:$CZ$288))</f>
        <v>0</v>
      </c>
      <c r="AH65" s="180" cm="1">
        <f t="array" ref="AH65">_xlfn.XLOOKUP(AH$1,'Copy of PY1 Data(H)'!$A$1:$CZ$1,_xlfn.XLOOKUP($A65,'Copy of PY1 Data(H)'!$A$1:$A$288,'Copy of PY1 Data(H)'!$A$1:$CZ$288))</f>
        <v>0</v>
      </c>
      <c r="AI65" s="180" cm="1">
        <f t="array" ref="AI65">_xlfn.XLOOKUP(AI$1,'Copy of PY1 Data(H)'!$A$1:$CZ$1,_xlfn.XLOOKUP($A65,'Copy of PY1 Data(H)'!$A$1:$A$288,'Copy of PY1 Data(H)'!$A$1:$CZ$288))</f>
        <v>776060</v>
      </c>
      <c r="AJ65" s="180" cm="1">
        <f t="array" ref="AJ65">_xlfn.XLOOKUP(AJ$1,'Copy of PY1 Data(H)'!$A$1:$CZ$1,_xlfn.XLOOKUP($A65,'Copy of PY1 Data(H)'!$A$1:$A$288,'Copy of PY1 Data(H)'!$A$1:$CZ$288))</f>
        <v>252776</v>
      </c>
      <c r="AK65" s="180" cm="1">
        <f t="array" ref="AK65">_xlfn.XLOOKUP(AK$1,'Copy of PY1 Data(H)'!$A$1:$CZ$1,_xlfn.XLOOKUP($A65,'Copy of PY1 Data(H)'!$A$1:$A$288,'Copy of PY1 Data(H)'!$A$1:$CZ$288))</f>
        <v>0</v>
      </c>
      <c r="AL65" s="180" cm="1">
        <f t="array" ref="AL65">_xlfn.XLOOKUP(AL$1,'Copy of PY1 Data(H)'!$A$1:$CZ$1,_xlfn.XLOOKUP($A65,'Copy of PY1 Data(H)'!$A$1:$A$288,'Copy of PY1 Data(H)'!$A$1:$CZ$288))</f>
        <v>0</v>
      </c>
      <c r="AM65" s="180" cm="1">
        <f t="array" ref="AM65">_xlfn.XLOOKUP(AM$1,'Copy of PY1 Data(H)'!$A$1:$CZ$1,_xlfn.XLOOKUP($A65,'Copy of PY1 Data(H)'!$A$1:$A$288,'Copy of PY1 Data(H)'!$A$1:$CZ$288))</f>
        <v>350350</v>
      </c>
      <c r="AN65" s="180" cm="1">
        <f t="array" ref="AN65">_xlfn.XLOOKUP(AN$1,'Copy of PY1 Data(H)'!$A$1:$CZ$1,_xlfn.XLOOKUP($A65,'Copy of PY1 Data(H)'!$A$1:$A$288,'Copy of PY1 Data(H)'!$A$1:$CZ$288))</f>
        <v>0</v>
      </c>
      <c r="AO65" s="180" cm="1">
        <f t="array" ref="AO65">_xlfn.XLOOKUP(AO$1,'Copy of PY1 Data(H)'!$A$1:$CZ$1,_xlfn.XLOOKUP($A65,'Copy of PY1 Data(H)'!$A$1:$A$288,'Copy of PY1 Data(H)'!$A$1:$CZ$288))</f>
        <v>0</v>
      </c>
      <c r="AP65" s="180" cm="1">
        <f t="array" ref="AP65">_xlfn.XLOOKUP(AP$1,'Copy of PY1 Data(H)'!$A$1:$CZ$1,_xlfn.XLOOKUP($A65,'Copy of PY1 Data(H)'!$A$1:$A$288,'Copy of PY1 Data(H)'!$A$1:$CZ$288))</f>
        <v>0</v>
      </c>
      <c r="AQ65" s="180" cm="1">
        <f t="array" ref="AQ65">_xlfn.XLOOKUP(AQ$1,'Copy of PY1 Data(H)'!$A$1:$CZ$1,_xlfn.XLOOKUP($A65,'Copy of PY1 Data(H)'!$A$1:$A$288,'Copy of PY1 Data(H)'!$A$1:$CZ$288))</f>
        <v>0</v>
      </c>
      <c r="AR65" s="180" cm="1">
        <f t="array" ref="AR65">_xlfn.XLOOKUP(AR$1,'Copy of PY1 Data(H)'!$A$1:$CZ$1,_xlfn.XLOOKUP($A65,'Copy of PY1 Data(H)'!$A$1:$A$288,'Copy of PY1 Data(H)'!$A$1:$CZ$288))</f>
        <v>400069</v>
      </c>
      <c r="AS65" s="180" cm="1">
        <f t="array" ref="AS65">_xlfn.XLOOKUP(AS$1,'Copy of PY1 Data(H)'!$A$1:$CZ$1,_xlfn.XLOOKUP($A65,'Copy of PY1 Data(H)'!$A$1:$A$288,'Copy of PY1 Data(H)'!$A$1:$CZ$288))</f>
        <v>0</v>
      </c>
      <c r="AT65" s="180" cm="1">
        <f t="array" ref="AT65">_xlfn.XLOOKUP(AT$1,'Copy of PY1 Data(H)'!$A$1:$CZ$1,_xlfn.XLOOKUP($A65,'Copy of PY1 Data(H)'!$A$1:$A$288,'Copy of PY1 Data(H)'!$A$1:$CZ$288))</f>
        <v>23527</v>
      </c>
      <c r="AU65" s="180" cm="1">
        <f t="array" ref="AU65">_xlfn.XLOOKUP(AU$1,'Copy of PY1 Data(H)'!$A$1:$CZ$1,_xlfn.XLOOKUP($A65,'Copy of PY1 Data(H)'!$A$1:$A$288,'Copy of PY1 Data(H)'!$A$1:$CZ$288))</f>
        <v>0</v>
      </c>
      <c r="AV65" s="180" cm="1">
        <f t="array" ref="AV65">_xlfn.XLOOKUP(AV$1,'Copy of PY1 Data(H)'!$A$1:$CZ$1,_xlfn.XLOOKUP($A65,'Copy of PY1 Data(H)'!$A$1:$A$288,'Copy of PY1 Data(H)'!$A$1:$CZ$288))</f>
        <v>217000</v>
      </c>
      <c r="AW65" s="180" cm="1">
        <f t="array" ref="AW65">_xlfn.XLOOKUP(AW$1,'Copy of PY1 Data(H)'!$A$1:$CZ$1,_xlfn.XLOOKUP($A65,'Copy of PY1 Data(H)'!$A$1:$A$288,'Copy of PY1 Data(H)'!$A$1:$CZ$288))</f>
        <v>0</v>
      </c>
      <c r="AX65" s="180" cm="1">
        <f t="array" ref="AX65">_xlfn.XLOOKUP(AX$1,'Copy of PY1 Data(H)'!$A$1:$CZ$1,_xlfn.XLOOKUP($A65,'Copy of PY1 Data(H)'!$A$1:$A$288,'Copy of PY1 Data(H)'!$A$1:$CZ$288))</f>
        <v>699123</v>
      </c>
      <c r="AY65" s="180" cm="1">
        <f t="array" ref="AY65">_xlfn.XLOOKUP(AY$1,'Copy of PY1 Data(H)'!$A$1:$CZ$1,_xlfn.XLOOKUP($A65,'Copy of PY1 Data(H)'!$A$1:$A$288,'Copy of PY1 Data(H)'!$A$1:$CZ$288))</f>
        <v>1260650</v>
      </c>
      <c r="AZ65" s="180" cm="1">
        <f t="array" ref="AZ65">_xlfn.XLOOKUP(AZ$1,'Copy of PY1 Data(H)'!$A$1:$CZ$1,_xlfn.XLOOKUP($A65,'Copy of PY1 Data(H)'!$A$1:$A$288,'Copy of PY1 Data(H)'!$A$1:$CZ$288))</f>
        <v>0</v>
      </c>
      <c r="BA65" s="180" cm="1">
        <f t="array" ref="BA65">_xlfn.XLOOKUP(BA$1,'Copy of PY1 Data(H)'!$A$1:$CZ$1,_xlfn.XLOOKUP($A65,'Copy of PY1 Data(H)'!$A$1:$A$288,'Copy of PY1 Data(H)'!$A$1:$CZ$288))</f>
        <v>0</v>
      </c>
      <c r="BB65" s="180" cm="1">
        <f t="array" ref="BB65">_xlfn.XLOOKUP(BB$1,'Copy of PY1 Data(H)'!$A$1:$CZ$1,_xlfn.XLOOKUP($A65,'Copy of PY1 Data(H)'!$A$1:$A$288,'Copy of PY1 Data(H)'!$A$1:$CZ$288))</f>
        <v>0</v>
      </c>
      <c r="BC65" s="180" cm="1">
        <f t="array" ref="BC65">_xlfn.XLOOKUP(BC$1,'Copy of PY1 Data(H)'!$A$1:$CZ$1,_xlfn.XLOOKUP($A65,'Copy of PY1 Data(H)'!$A$1:$A$288,'Copy of PY1 Data(H)'!$A$1:$CZ$288))</f>
        <v>20000</v>
      </c>
      <c r="BD65" s="180" cm="1">
        <f t="array" ref="BD65">_xlfn.XLOOKUP(BD$1,'Copy of PY1 Data(H)'!$A$1:$CZ$1,_xlfn.XLOOKUP($A65,'Copy of PY1 Data(H)'!$A$1:$A$288,'Copy of PY1 Data(H)'!$A$1:$CZ$288))</f>
        <v>16207</v>
      </c>
      <c r="BE65" s="180" cm="1">
        <f t="array" ref="BE65">_xlfn.XLOOKUP(BE$1,'Copy of PY1 Data(H)'!$A$1:$CZ$1,_xlfn.XLOOKUP($A65,'Copy of PY1 Data(H)'!$A$1:$A$288,'Copy of PY1 Data(H)'!$A$1:$CZ$288))</f>
        <v>0</v>
      </c>
      <c r="BF65" s="180" cm="1">
        <f t="array" ref="BF65">_xlfn.XLOOKUP(BF$1,'Copy of PY1 Data(H)'!$A$1:$CZ$1,_xlfn.XLOOKUP($A65,'Copy of PY1 Data(H)'!$A$1:$A$288,'Copy of PY1 Data(H)'!$A$1:$CZ$288))</f>
        <v>11275</v>
      </c>
      <c r="BG65" s="180" cm="1">
        <f t="array" ref="BG65">_xlfn.XLOOKUP(BG$1,'Copy of PY1 Data(H)'!$A$1:$CZ$1,_xlfn.XLOOKUP($A65,'Copy of PY1 Data(H)'!$A$1:$A$288,'Copy of PY1 Data(H)'!$A$1:$CZ$288))</f>
        <v>0</v>
      </c>
      <c r="BH65" s="180" cm="1">
        <f t="array" ref="BH65">_xlfn.XLOOKUP(BH$1,'Copy of PY1 Data(H)'!$A$1:$CZ$1,_xlfn.XLOOKUP($A65,'Copy of PY1 Data(H)'!$A$1:$A$288,'Copy of PY1 Data(H)'!$A$1:$CZ$288))</f>
        <v>0</v>
      </c>
      <c r="BI65" s="180" cm="1">
        <f t="array" ref="BI65">_xlfn.XLOOKUP(BI$1,'Copy of PY1 Data(H)'!$A$1:$CZ$1,_xlfn.XLOOKUP($A65,'Copy of PY1 Data(H)'!$A$1:$A$288,'Copy of PY1 Data(H)'!$A$1:$CZ$288))</f>
        <v>0</v>
      </c>
      <c r="BJ65" s="180" cm="1">
        <f t="array" ref="BJ65">_xlfn.XLOOKUP(BJ$1,'Copy of PY1 Data(H)'!$A$1:$CZ$1,_xlfn.XLOOKUP($A65,'Copy of PY1 Data(H)'!$A$1:$A$288,'Copy of PY1 Data(H)'!$A$1:$CZ$288))</f>
        <v>0</v>
      </c>
      <c r="BK65" s="180" cm="1">
        <f t="array" ref="BK65">_xlfn.XLOOKUP(BK$1,'Copy of PY1 Data(H)'!$A$1:$CZ$1,_xlfn.XLOOKUP($A65,'Copy of PY1 Data(H)'!$A$1:$A$288,'Copy of PY1 Data(H)'!$A$1:$CZ$288))</f>
        <v>0</v>
      </c>
      <c r="BL65" s="180" cm="1">
        <f t="array" ref="BL65">_xlfn.XLOOKUP(BL$1,'Copy of PY1 Data(H)'!$A$1:$CZ$1,_xlfn.XLOOKUP($A65,'Copy of PY1 Data(H)'!$A$1:$A$288,'Copy of PY1 Data(H)'!$A$1:$CZ$288))</f>
        <v>0</v>
      </c>
      <c r="BM65" s="180" cm="1">
        <f t="array" ref="BM65">_xlfn.XLOOKUP(BM$1,'Copy of PY1 Data(H)'!$A$1:$CZ$1,_xlfn.XLOOKUP($A65,'Copy of PY1 Data(H)'!$A$1:$A$288,'Copy of PY1 Data(H)'!$A$1:$CZ$288))</f>
        <v>0</v>
      </c>
      <c r="BN65" s="180" cm="1">
        <f t="array" ref="BN65">_xlfn.XLOOKUP(BN$1,'Copy of PY1 Data(H)'!$A$1:$CZ$1,_xlfn.XLOOKUP($A65,'Copy of PY1 Data(H)'!$A$1:$A$288,'Copy of PY1 Data(H)'!$A$1:$CZ$288))</f>
        <v>62000</v>
      </c>
      <c r="BO65" s="180" cm="1">
        <f t="array" ref="BO65">_xlfn.XLOOKUP(BO$1,'Copy of PY1 Data(H)'!$A$1:$CZ$1,_xlfn.XLOOKUP($A65,'Copy of PY1 Data(H)'!$A$1:$A$288,'Copy of PY1 Data(H)'!$A$1:$CZ$288))</f>
        <v>0</v>
      </c>
      <c r="BP65" s="180" cm="1">
        <f t="array" ref="BP65">_xlfn.XLOOKUP(BP$1,'Copy of PY1 Data(H)'!$A$1:$CZ$1,_xlfn.XLOOKUP($A65,'Copy of PY1 Data(H)'!$A$1:$A$288,'Copy of PY1 Data(H)'!$A$1:$CZ$288))</f>
        <v>0</v>
      </c>
      <c r="BQ65" s="180" cm="1">
        <f t="array" ref="BQ65">_xlfn.XLOOKUP(BQ$1,'Copy of PY1 Data(H)'!$A$1:$CZ$1,_xlfn.XLOOKUP($A65,'Copy of PY1 Data(H)'!$A$1:$A$288,'Copy of PY1 Data(H)'!$A$1:$CZ$288))</f>
        <v>0</v>
      </c>
      <c r="BR65" s="180" cm="1">
        <f t="array" ref="BR65">_xlfn.XLOOKUP(BR$1,'Copy of PY1 Data(H)'!$A$1:$CZ$1,_xlfn.XLOOKUP($A65,'Copy of PY1 Data(H)'!$A$1:$A$288,'Copy of PY1 Data(H)'!$A$1:$CZ$288))</f>
        <v>0</v>
      </c>
      <c r="BS65" s="180" cm="1">
        <f t="array" ref="BS65">_xlfn.XLOOKUP(BS$1,'Copy of PY1 Data(H)'!$A$1:$CZ$1,_xlfn.XLOOKUP($A65,'Copy of PY1 Data(H)'!$A$1:$A$288,'Copy of PY1 Data(H)'!$A$1:$CZ$288))</f>
        <v>3539017</v>
      </c>
      <c r="BT65" s="180" cm="1">
        <f t="array" ref="BT65">_xlfn.XLOOKUP(BT$1,'Copy of PY1 Data(H)'!$A$1:$CZ$1,_xlfn.XLOOKUP($A65,'Copy of PY1 Data(H)'!$A$1:$A$288,'Copy of PY1 Data(H)'!$A$1:$CZ$288))</f>
        <v>0</v>
      </c>
      <c r="BU65" s="180" cm="1">
        <f t="array" ref="BU65">_xlfn.XLOOKUP(BU$1,'Copy of PY1 Data(H)'!$A$1:$CZ$1,_xlfn.XLOOKUP($A65,'Copy of PY1 Data(H)'!$A$1:$A$288,'Copy of PY1 Data(H)'!$A$1:$CZ$288))</f>
        <v>153900</v>
      </c>
      <c r="BV65" s="180" cm="1">
        <f t="array" ref="BV65">_xlfn.XLOOKUP(BV$1,'Copy of PY1 Data(H)'!$A$1:$CZ$1,_xlfn.XLOOKUP($A65,'Copy of PY1 Data(H)'!$A$1:$A$288,'Copy of PY1 Data(H)'!$A$1:$CZ$288))</f>
        <v>255202</v>
      </c>
      <c r="BW65" s="180" cm="1">
        <f t="array" ref="BW65">_xlfn.XLOOKUP(BW$1,'Copy of PY1 Data(H)'!$A$1:$CZ$1,_xlfn.XLOOKUP($A65,'Copy of PY1 Data(H)'!$A$1:$A$288,'Copy of PY1 Data(H)'!$A$1:$CZ$288))</f>
        <v>0</v>
      </c>
      <c r="BX65" s="180" cm="1">
        <f t="array" ref="BX65">_xlfn.XLOOKUP(BX$1,'Copy of PY1 Data(H)'!$A$1:$CZ$1,_xlfn.XLOOKUP($A65,'Copy of PY1 Data(H)'!$A$1:$A$288,'Copy of PY1 Data(H)'!$A$1:$CZ$288))</f>
        <v>0</v>
      </c>
      <c r="BY65" s="180" cm="1">
        <f t="array" ref="BY65">_xlfn.XLOOKUP(BY$1,'Copy of PY1 Data(H)'!$A$1:$CZ$1,_xlfn.XLOOKUP($A65,'Copy of PY1 Data(H)'!$A$1:$A$288,'Copy of PY1 Data(H)'!$A$1:$CZ$288))</f>
        <v>0</v>
      </c>
      <c r="BZ65" s="180" cm="1">
        <f t="array" ref="BZ65">_xlfn.XLOOKUP(BZ$1,'Copy of PY1 Data(H)'!$A$1:$CZ$1,_xlfn.XLOOKUP($A65,'Copy of PY1 Data(H)'!$A$1:$A$288,'Copy of PY1 Data(H)'!$A$1:$CZ$288))</f>
        <v>449817</v>
      </c>
      <c r="CA65" s="180" cm="1">
        <f t="array" ref="CA65">_xlfn.XLOOKUP(CA$1,'Copy of PY1 Data(H)'!$A$1:$CZ$1,_xlfn.XLOOKUP($A65,'Copy of PY1 Data(H)'!$A$1:$A$288,'Copy of PY1 Data(H)'!$A$1:$CZ$288))</f>
        <v>0</v>
      </c>
      <c r="CB65" s="180" cm="1">
        <f t="array" ref="CB65">_xlfn.XLOOKUP(CB$1,'Copy of PY1 Data(H)'!$A$1:$CZ$1,_xlfn.XLOOKUP($A65,'Copy of PY1 Data(H)'!$A$1:$A$288,'Copy of PY1 Data(H)'!$A$1:$CZ$288))</f>
        <v>0</v>
      </c>
      <c r="CC65" s="180" cm="1">
        <f t="array" ref="CC65">_xlfn.XLOOKUP(CC$1,'Copy of PY1 Data(H)'!$A$1:$CZ$1,_xlfn.XLOOKUP($A65,'Copy of PY1 Data(H)'!$A$1:$A$288,'Copy of PY1 Data(H)'!$A$1:$CZ$288))</f>
        <v>0</v>
      </c>
      <c r="CD65" s="180" cm="1">
        <f t="array" ref="CD65">_xlfn.XLOOKUP(CD$1,'Copy of PY1 Data(H)'!$A$1:$CZ$1,_xlfn.XLOOKUP($A65,'Copy of PY1 Data(H)'!$A$1:$A$288,'Copy of PY1 Data(H)'!$A$1:$CZ$288))</f>
        <v>0</v>
      </c>
    </row>
    <row r="66" spans="1:82" x14ac:dyDescent="0.3">
      <c r="A66" s="180">
        <v>533</v>
      </c>
      <c r="C66" s="180"/>
      <c r="D66" s="180" cm="1">
        <f t="array" ref="D66">_xlfn.XLOOKUP(D$1,'Copy of PY1 Data(H)'!$A$1:$CZ$1,_xlfn.XLOOKUP($A66,'Copy of PY1 Data(H)'!$A$1:$A$288,'Copy of PY1 Data(H)'!$A$1:$CZ$288))</f>
        <v>0</v>
      </c>
      <c r="E66" s="180" cm="1">
        <f t="array" ref="E66">_xlfn.XLOOKUP(E$1,'Copy of PY1 Data(H)'!$A$1:$CZ$1,_xlfn.XLOOKUP($A66,'Copy of PY1 Data(H)'!$A$1:$A$288,'Copy of PY1 Data(H)'!$A$1:$CZ$288))</f>
        <v>0</v>
      </c>
      <c r="F66" s="180" cm="1">
        <f t="array" ref="F66">_xlfn.XLOOKUP(F$1,'Copy of PY1 Data(H)'!$A$1:$CZ$1,_xlfn.XLOOKUP($A66,'Copy of PY1 Data(H)'!$A$1:$A$288,'Copy of PY1 Data(H)'!$A$1:$CZ$288))</f>
        <v>0</v>
      </c>
      <c r="G66" s="180" cm="1">
        <f t="array" ref="G66">_xlfn.XLOOKUP(G$1,'Copy of PY1 Data(H)'!$A$1:$CZ$1,_xlfn.XLOOKUP($A66,'Copy of PY1 Data(H)'!$A$1:$A$288,'Copy of PY1 Data(H)'!$A$1:$CZ$288))</f>
        <v>0</v>
      </c>
      <c r="H66" s="180" cm="1">
        <f t="array" ref="H66">_xlfn.XLOOKUP(H$1,'Copy of PY1 Data(H)'!$A$1:$CZ$1,_xlfn.XLOOKUP($A66,'Copy of PY1 Data(H)'!$A$1:$A$288,'Copy of PY1 Data(H)'!$A$1:$CZ$288))</f>
        <v>0</v>
      </c>
      <c r="I66" s="180" cm="1">
        <f t="array" ref="I66">_xlfn.XLOOKUP(I$1,'Copy of PY1 Data(H)'!$A$1:$CZ$1,_xlfn.XLOOKUP($A66,'Copy of PY1 Data(H)'!$A$1:$A$288,'Copy of PY1 Data(H)'!$A$1:$CZ$288))</f>
        <v>0</v>
      </c>
      <c r="J66" s="180" cm="1">
        <f t="array" ref="J66">_xlfn.XLOOKUP(J$1,'Copy of PY1 Data(H)'!$A$1:$CZ$1,_xlfn.XLOOKUP($A66,'Copy of PY1 Data(H)'!$A$1:$A$288,'Copy of PY1 Data(H)'!$A$1:$CZ$288))</f>
        <v>0</v>
      </c>
      <c r="K66" s="180" cm="1">
        <f t="array" ref="K66">_xlfn.XLOOKUP(K$1,'Copy of PY1 Data(H)'!$A$1:$CZ$1,_xlfn.XLOOKUP($A66,'Copy of PY1 Data(H)'!$A$1:$A$288,'Copy of PY1 Data(H)'!$A$1:$CZ$288))</f>
        <v>0</v>
      </c>
      <c r="L66" s="180" cm="1">
        <f t="array" ref="L66">_xlfn.XLOOKUP(L$1,'Copy of PY1 Data(H)'!$A$1:$CZ$1,_xlfn.XLOOKUP($A66,'Copy of PY1 Data(H)'!$A$1:$A$288,'Copy of PY1 Data(H)'!$A$1:$CZ$288))</f>
        <v>0</v>
      </c>
      <c r="M66" s="180" cm="1">
        <f t="array" ref="M66">_xlfn.XLOOKUP(M$1,'Copy of PY1 Data(H)'!$A$1:$CZ$1,_xlfn.XLOOKUP($A66,'Copy of PY1 Data(H)'!$A$1:$A$288,'Copy of PY1 Data(H)'!$A$1:$CZ$288))</f>
        <v>1096561</v>
      </c>
      <c r="N66" s="180" cm="1">
        <f t="array" ref="N66">_xlfn.XLOOKUP(N$1,'Copy of PY1 Data(H)'!$A$1:$CZ$1,_xlfn.XLOOKUP($A66,'Copy of PY1 Data(H)'!$A$1:$A$288,'Copy of PY1 Data(H)'!$A$1:$CZ$288))</f>
        <v>0</v>
      </c>
      <c r="O66" s="180" cm="1">
        <f t="array" ref="O66">_xlfn.XLOOKUP(O$1,'Copy of PY1 Data(H)'!$A$1:$CZ$1,_xlfn.XLOOKUP($A66,'Copy of PY1 Data(H)'!$A$1:$A$288,'Copy of PY1 Data(H)'!$A$1:$CZ$288))</f>
        <v>721311</v>
      </c>
      <c r="P66" s="180" cm="1">
        <f t="array" ref="P66">_xlfn.XLOOKUP(P$1,'Copy of PY1 Data(H)'!$A$1:$CZ$1,_xlfn.XLOOKUP($A66,'Copy of PY1 Data(H)'!$A$1:$A$288,'Copy of PY1 Data(H)'!$A$1:$CZ$288))</f>
        <v>0</v>
      </c>
      <c r="Q66" s="180" cm="1">
        <f t="array" ref="Q66">_xlfn.XLOOKUP(Q$1,'Copy of PY1 Data(H)'!$A$1:$CZ$1,_xlfn.XLOOKUP($A66,'Copy of PY1 Data(H)'!$A$1:$A$288,'Copy of PY1 Data(H)'!$A$1:$CZ$288))</f>
        <v>0</v>
      </c>
      <c r="R66" s="180" cm="1">
        <f t="array" ref="R66">_xlfn.XLOOKUP(R$1,'Copy of PY1 Data(H)'!$A$1:$CZ$1,_xlfn.XLOOKUP($A66,'Copy of PY1 Data(H)'!$A$1:$A$288,'Copy of PY1 Data(H)'!$A$1:$CZ$288))</f>
        <v>0</v>
      </c>
      <c r="S66" s="180" cm="1">
        <f t="array" ref="S66">_xlfn.XLOOKUP(S$1,'Copy of PY1 Data(H)'!$A$1:$CZ$1,_xlfn.XLOOKUP($A66,'Copy of PY1 Data(H)'!$A$1:$A$288,'Copy of PY1 Data(H)'!$A$1:$CZ$288))</f>
        <v>0</v>
      </c>
      <c r="T66" s="180" cm="1">
        <f t="array" ref="T66">_xlfn.XLOOKUP(T$1,'Copy of PY1 Data(H)'!$A$1:$CZ$1,_xlfn.XLOOKUP($A66,'Copy of PY1 Data(H)'!$A$1:$A$288,'Copy of PY1 Data(H)'!$A$1:$CZ$288))</f>
        <v>0</v>
      </c>
      <c r="U66" s="180" cm="1">
        <f t="array" ref="U66">_xlfn.XLOOKUP(U$1,'Copy of PY1 Data(H)'!$A$1:$CZ$1,_xlfn.XLOOKUP($A66,'Copy of PY1 Data(H)'!$A$1:$A$288,'Copy of PY1 Data(H)'!$A$1:$CZ$288))</f>
        <v>0</v>
      </c>
      <c r="V66" s="180" cm="1">
        <f t="array" ref="V66">_xlfn.XLOOKUP(V$1,'Copy of PY1 Data(H)'!$A$1:$CZ$1,_xlfn.XLOOKUP($A66,'Copy of PY1 Data(H)'!$A$1:$A$288,'Copy of PY1 Data(H)'!$A$1:$CZ$288))</f>
        <v>3042332</v>
      </c>
      <c r="W66" s="180" cm="1">
        <f t="array" ref="W66">_xlfn.XLOOKUP(W$1,'Copy of PY1 Data(H)'!$A$1:$CZ$1,_xlfn.XLOOKUP($A66,'Copy of PY1 Data(H)'!$A$1:$A$288,'Copy of PY1 Data(H)'!$A$1:$CZ$288))</f>
        <v>0</v>
      </c>
      <c r="X66" s="180" cm="1">
        <f t="array" ref="X66">_xlfn.XLOOKUP(X$1,'Copy of PY1 Data(H)'!$A$1:$CZ$1,_xlfn.XLOOKUP($A66,'Copy of PY1 Data(H)'!$A$1:$A$288,'Copy of PY1 Data(H)'!$A$1:$CZ$288))</f>
        <v>0</v>
      </c>
      <c r="Y66" s="180" cm="1">
        <f t="array" ref="Y66">_xlfn.XLOOKUP(Y$1,'Copy of PY1 Data(H)'!$A$1:$CZ$1,_xlfn.XLOOKUP($A66,'Copy of PY1 Data(H)'!$A$1:$A$288,'Copy of PY1 Data(H)'!$A$1:$CZ$288))</f>
        <v>0</v>
      </c>
      <c r="Z66" s="180" cm="1">
        <f t="array" ref="Z66">_xlfn.XLOOKUP(Z$1,'Copy of PY1 Data(H)'!$A$1:$CZ$1,_xlfn.XLOOKUP($A66,'Copy of PY1 Data(H)'!$A$1:$A$288,'Copy of PY1 Data(H)'!$A$1:$CZ$288))</f>
        <v>0</v>
      </c>
      <c r="AA66" s="180" cm="1">
        <f t="array" ref="AA66">_xlfn.XLOOKUP(AA$1,'Copy of PY1 Data(H)'!$A$1:$CZ$1,_xlfn.XLOOKUP($A66,'Copy of PY1 Data(H)'!$A$1:$A$288,'Copy of PY1 Data(H)'!$A$1:$CZ$288))</f>
        <v>0</v>
      </c>
      <c r="AB66" s="180" cm="1">
        <f t="array" ref="AB66">_xlfn.XLOOKUP(AB$1,'Copy of PY1 Data(H)'!$A$1:$CZ$1,_xlfn.XLOOKUP($A66,'Copy of PY1 Data(H)'!$A$1:$A$288,'Copy of PY1 Data(H)'!$A$1:$CZ$288))</f>
        <v>59321</v>
      </c>
      <c r="AC66" s="180" cm="1">
        <f t="array" ref="AC66">_xlfn.XLOOKUP(AC$1,'Copy of PY1 Data(H)'!$A$1:$CZ$1,_xlfn.XLOOKUP($A66,'Copy of PY1 Data(H)'!$A$1:$A$288,'Copy of PY1 Data(H)'!$A$1:$CZ$288))</f>
        <v>0</v>
      </c>
      <c r="AD66" s="180" cm="1">
        <f t="array" ref="AD66">_xlfn.XLOOKUP(AD$1,'Copy of PY1 Data(H)'!$A$1:$CZ$1,_xlfn.XLOOKUP($A66,'Copy of PY1 Data(H)'!$A$1:$A$288,'Copy of PY1 Data(H)'!$A$1:$CZ$288))</f>
        <v>0</v>
      </c>
      <c r="AE66" s="180" cm="1">
        <f t="array" ref="AE66">_xlfn.XLOOKUP(AE$1,'Copy of PY1 Data(H)'!$A$1:$CZ$1,_xlfn.XLOOKUP($A66,'Copy of PY1 Data(H)'!$A$1:$A$288,'Copy of PY1 Data(H)'!$A$1:$CZ$288))</f>
        <v>81985</v>
      </c>
      <c r="AF66" s="180" cm="1">
        <f t="array" ref="AF66">_xlfn.XLOOKUP(AF$1,'Copy of PY1 Data(H)'!$A$1:$CZ$1,_xlfn.XLOOKUP($A66,'Copy of PY1 Data(H)'!$A$1:$A$288,'Copy of PY1 Data(H)'!$A$1:$CZ$288))</f>
        <v>1373008</v>
      </c>
      <c r="AG66" s="180" cm="1">
        <f t="array" ref="AG66">_xlfn.XLOOKUP(AG$1,'Copy of PY1 Data(H)'!$A$1:$CZ$1,_xlfn.XLOOKUP($A66,'Copy of PY1 Data(H)'!$A$1:$A$288,'Copy of PY1 Data(H)'!$A$1:$CZ$288))</f>
        <v>310815</v>
      </c>
      <c r="AH66" s="180" cm="1">
        <f t="array" ref="AH66">_xlfn.XLOOKUP(AH$1,'Copy of PY1 Data(H)'!$A$1:$CZ$1,_xlfn.XLOOKUP($A66,'Copy of PY1 Data(H)'!$A$1:$A$288,'Copy of PY1 Data(H)'!$A$1:$CZ$288))</f>
        <v>0</v>
      </c>
      <c r="AI66" s="180" cm="1">
        <f t="array" ref="AI66">_xlfn.XLOOKUP(AI$1,'Copy of PY1 Data(H)'!$A$1:$CZ$1,_xlfn.XLOOKUP($A66,'Copy of PY1 Data(H)'!$A$1:$A$288,'Copy of PY1 Data(H)'!$A$1:$CZ$288))</f>
        <v>4158147</v>
      </c>
      <c r="AJ66" s="180" cm="1">
        <f t="array" ref="AJ66">_xlfn.XLOOKUP(AJ$1,'Copy of PY1 Data(H)'!$A$1:$CZ$1,_xlfn.XLOOKUP($A66,'Copy of PY1 Data(H)'!$A$1:$A$288,'Copy of PY1 Data(H)'!$A$1:$CZ$288))</f>
        <v>0</v>
      </c>
      <c r="AK66" s="180" cm="1">
        <f t="array" ref="AK66">_xlfn.XLOOKUP(AK$1,'Copy of PY1 Data(H)'!$A$1:$CZ$1,_xlfn.XLOOKUP($A66,'Copy of PY1 Data(H)'!$A$1:$A$288,'Copy of PY1 Data(H)'!$A$1:$CZ$288))</f>
        <v>0</v>
      </c>
      <c r="AL66" s="180" cm="1">
        <f t="array" ref="AL66">_xlfn.XLOOKUP(AL$1,'Copy of PY1 Data(H)'!$A$1:$CZ$1,_xlfn.XLOOKUP($A66,'Copy of PY1 Data(H)'!$A$1:$A$288,'Copy of PY1 Data(H)'!$A$1:$CZ$288))</f>
        <v>0</v>
      </c>
      <c r="AM66" s="180" cm="1">
        <f t="array" ref="AM66">_xlfn.XLOOKUP(AM$1,'Copy of PY1 Data(H)'!$A$1:$CZ$1,_xlfn.XLOOKUP($A66,'Copy of PY1 Data(H)'!$A$1:$A$288,'Copy of PY1 Data(H)'!$A$1:$CZ$288))</f>
        <v>1154991</v>
      </c>
      <c r="AN66" s="180" cm="1">
        <f t="array" ref="AN66">_xlfn.XLOOKUP(AN$1,'Copy of PY1 Data(H)'!$A$1:$CZ$1,_xlfn.XLOOKUP($A66,'Copy of PY1 Data(H)'!$A$1:$A$288,'Copy of PY1 Data(H)'!$A$1:$CZ$288))</f>
        <v>0</v>
      </c>
      <c r="AO66" s="180" cm="1">
        <f t="array" ref="AO66">_xlfn.XLOOKUP(AO$1,'Copy of PY1 Data(H)'!$A$1:$CZ$1,_xlfn.XLOOKUP($A66,'Copy of PY1 Data(H)'!$A$1:$A$288,'Copy of PY1 Data(H)'!$A$1:$CZ$288))</f>
        <v>150000</v>
      </c>
      <c r="AP66" s="180" cm="1">
        <f t="array" ref="AP66">_xlfn.XLOOKUP(AP$1,'Copy of PY1 Data(H)'!$A$1:$CZ$1,_xlfn.XLOOKUP($A66,'Copy of PY1 Data(H)'!$A$1:$A$288,'Copy of PY1 Data(H)'!$A$1:$CZ$288))</f>
        <v>0</v>
      </c>
      <c r="AQ66" s="180" cm="1">
        <f t="array" ref="AQ66">_xlfn.XLOOKUP(AQ$1,'Copy of PY1 Data(H)'!$A$1:$CZ$1,_xlfn.XLOOKUP($A66,'Copy of PY1 Data(H)'!$A$1:$A$288,'Copy of PY1 Data(H)'!$A$1:$CZ$288))</f>
        <v>0</v>
      </c>
      <c r="AR66" s="180" cm="1">
        <f t="array" ref="AR66">_xlfn.XLOOKUP(AR$1,'Copy of PY1 Data(H)'!$A$1:$CZ$1,_xlfn.XLOOKUP($A66,'Copy of PY1 Data(H)'!$A$1:$A$288,'Copy of PY1 Data(H)'!$A$1:$CZ$288))</f>
        <v>183725</v>
      </c>
      <c r="AS66" s="180" cm="1">
        <f t="array" ref="AS66">_xlfn.XLOOKUP(AS$1,'Copy of PY1 Data(H)'!$A$1:$CZ$1,_xlfn.XLOOKUP($A66,'Copy of PY1 Data(H)'!$A$1:$A$288,'Copy of PY1 Data(H)'!$A$1:$CZ$288))</f>
        <v>0</v>
      </c>
      <c r="AT66" s="180" cm="1">
        <f t="array" ref="AT66">_xlfn.XLOOKUP(AT$1,'Copy of PY1 Data(H)'!$A$1:$CZ$1,_xlfn.XLOOKUP($A66,'Copy of PY1 Data(H)'!$A$1:$A$288,'Copy of PY1 Data(H)'!$A$1:$CZ$288))</f>
        <v>31328</v>
      </c>
      <c r="AU66" s="180" cm="1">
        <f t="array" ref="AU66">_xlfn.XLOOKUP(AU$1,'Copy of PY1 Data(H)'!$A$1:$CZ$1,_xlfn.XLOOKUP($A66,'Copy of PY1 Data(H)'!$A$1:$A$288,'Copy of PY1 Data(H)'!$A$1:$CZ$288))</f>
        <v>0</v>
      </c>
      <c r="AV66" s="180" cm="1">
        <f t="array" ref="AV66">_xlfn.XLOOKUP(AV$1,'Copy of PY1 Data(H)'!$A$1:$CZ$1,_xlfn.XLOOKUP($A66,'Copy of PY1 Data(H)'!$A$1:$A$288,'Copy of PY1 Data(H)'!$A$1:$CZ$288))</f>
        <v>0</v>
      </c>
      <c r="AW66" s="180" cm="1">
        <f t="array" ref="AW66">_xlfn.XLOOKUP(AW$1,'Copy of PY1 Data(H)'!$A$1:$CZ$1,_xlfn.XLOOKUP($A66,'Copy of PY1 Data(H)'!$A$1:$A$288,'Copy of PY1 Data(H)'!$A$1:$CZ$288))</f>
        <v>0</v>
      </c>
      <c r="AX66" s="180" cm="1">
        <f t="array" ref="AX66">_xlfn.XLOOKUP(AX$1,'Copy of PY1 Data(H)'!$A$1:$CZ$1,_xlfn.XLOOKUP($A66,'Copy of PY1 Data(H)'!$A$1:$A$288,'Copy of PY1 Data(H)'!$A$1:$CZ$288))</f>
        <v>0</v>
      </c>
      <c r="AY66" s="180" cm="1">
        <f t="array" ref="AY66">_xlfn.XLOOKUP(AY$1,'Copy of PY1 Data(H)'!$A$1:$CZ$1,_xlfn.XLOOKUP($A66,'Copy of PY1 Data(H)'!$A$1:$A$288,'Copy of PY1 Data(H)'!$A$1:$CZ$288))</f>
        <v>0</v>
      </c>
      <c r="AZ66" s="180" cm="1">
        <f t="array" ref="AZ66">_xlfn.XLOOKUP(AZ$1,'Copy of PY1 Data(H)'!$A$1:$CZ$1,_xlfn.XLOOKUP($A66,'Copy of PY1 Data(H)'!$A$1:$A$288,'Copy of PY1 Data(H)'!$A$1:$CZ$288))</f>
        <v>0</v>
      </c>
      <c r="BA66" s="180" cm="1">
        <f t="array" ref="BA66">_xlfn.XLOOKUP(BA$1,'Copy of PY1 Data(H)'!$A$1:$CZ$1,_xlfn.XLOOKUP($A66,'Copy of PY1 Data(H)'!$A$1:$A$288,'Copy of PY1 Data(H)'!$A$1:$CZ$288))</f>
        <v>0</v>
      </c>
      <c r="BB66" s="180" cm="1">
        <f t="array" ref="BB66">_xlfn.XLOOKUP(BB$1,'Copy of PY1 Data(H)'!$A$1:$CZ$1,_xlfn.XLOOKUP($A66,'Copy of PY1 Data(H)'!$A$1:$A$288,'Copy of PY1 Data(H)'!$A$1:$CZ$288))</f>
        <v>0</v>
      </c>
      <c r="BC66" s="180" cm="1">
        <f t="array" ref="BC66">_xlfn.XLOOKUP(BC$1,'Copy of PY1 Data(H)'!$A$1:$CZ$1,_xlfn.XLOOKUP($A66,'Copy of PY1 Data(H)'!$A$1:$A$288,'Copy of PY1 Data(H)'!$A$1:$CZ$288))</f>
        <v>0</v>
      </c>
      <c r="BD66" s="180" cm="1">
        <f t="array" ref="BD66">_xlfn.XLOOKUP(BD$1,'Copy of PY1 Data(H)'!$A$1:$CZ$1,_xlfn.XLOOKUP($A66,'Copy of PY1 Data(H)'!$A$1:$A$288,'Copy of PY1 Data(H)'!$A$1:$CZ$288))</f>
        <v>1250000</v>
      </c>
      <c r="BE66" s="180" cm="1">
        <f t="array" ref="BE66">_xlfn.XLOOKUP(BE$1,'Copy of PY1 Data(H)'!$A$1:$CZ$1,_xlfn.XLOOKUP($A66,'Copy of PY1 Data(H)'!$A$1:$A$288,'Copy of PY1 Data(H)'!$A$1:$CZ$288))</f>
        <v>0</v>
      </c>
      <c r="BF66" s="180" cm="1">
        <f t="array" ref="BF66">_xlfn.XLOOKUP(BF$1,'Copy of PY1 Data(H)'!$A$1:$CZ$1,_xlfn.XLOOKUP($A66,'Copy of PY1 Data(H)'!$A$1:$A$288,'Copy of PY1 Data(H)'!$A$1:$CZ$288))</f>
        <v>0</v>
      </c>
      <c r="BG66" s="180" cm="1">
        <f t="array" ref="BG66">_xlfn.XLOOKUP(BG$1,'Copy of PY1 Data(H)'!$A$1:$CZ$1,_xlfn.XLOOKUP($A66,'Copy of PY1 Data(H)'!$A$1:$A$288,'Copy of PY1 Data(H)'!$A$1:$CZ$288))</f>
        <v>0</v>
      </c>
      <c r="BH66" s="180" cm="1">
        <f t="array" ref="BH66">_xlfn.XLOOKUP(BH$1,'Copy of PY1 Data(H)'!$A$1:$CZ$1,_xlfn.XLOOKUP($A66,'Copy of PY1 Data(H)'!$A$1:$A$288,'Copy of PY1 Data(H)'!$A$1:$CZ$288))</f>
        <v>0</v>
      </c>
      <c r="BI66" s="180" cm="1">
        <f t="array" ref="BI66">_xlfn.XLOOKUP(BI$1,'Copy of PY1 Data(H)'!$A$1:$CZ$1,_xlfn.XLOOKUP($A66,'Copy of PY1 Data(H)'!$A$1:$A$288,'Copy of PY1 Data(H)'!$A$1:$CZ$288))</f>
        <v>0</v>
      </c>
      <c r="BJ66" s="180" cm="1">
        <f t="array" ref="BJ66">_xlfn.XLOOKUP(BJ$1,'Copy of PY1 Data(H)'!$A$1:$CZ$1,_xlfn.XLOOKUP($A66,'Copy of PY1 Data(H)'!$A$1:$A$288,'Copy of PY1 Data(H)'!$A$1:$CZ$288))</f>
        <v>0</v>
      </c>
      <c r="BK66" s="180" cm="1">
        <f t="array" ref="BK66">_xlfn.XLOOKUP(BK$1,'Copy of PY1 Data(H)'!$A$1:$CZ$1,_xlfn.XLOOKUP($A66,'Copy of PY1 Data(H)'!$A$1:$A$288,'Copy of PY1 Data(H)'!$A$1:$CZ$288))</f>
        <v>0</v>
      </c>
      <c r="BL66" s="180" cm="1">
        <f t="array" ref="BL66">_xlfn.XLOOKUP(BL$1,'Copy of PY1 Data(H)'!$A$1:$CZ$1,_xlfn.XLOOKUP($A66,'Copy of PY1 Data(H)'!$A$1:$A$288,'Copy of PY1 Data(H)'!$A$1:$CZ$288))</f>
        <v>0</v>
      </c>
      <c r="BM66" s="180" cm="1">
        <f t="array" ref="BM66">_xlfn.XLOOKUP(BM$1,'Copy of PY1 Data(H)'!$A$1:$CZ$1,_xlfn.XLOOKUP($A66,'Copy of PY1 Data(H)'!$A$1:$A$288,'Copy of PY1 Data(H)'!$A$1:$CZ$288))</f>
        <v>68923</v>
      </c>
      <c r="BN66" s="180" cm="1">
        <f t="array" ref="BN66">_xlfn.XLOOKUP(BN$1,'Copy of PY1 Data(H)'!$A$1:$CZ$1,_xlfn.XLOOKUP($A66,'Copy of PY1 Data(H)'!$A$1:$A$288,'Copy of PY1 Data(H)'!$A$1:$CZ$288))</f>
        <v>0</v>
      </c>
      <c r="BO66" s="180" cm="1">
        <f t="array" ref="BO66">_xlfn.XLOOKUP(BO$1,'Copy of PY1 Data(H)'!$A$1:$CZ$1,_xlfn.XLOOKUP($A66,'Copy of PY1 Data(H)'!$A$1:$A$288,'Copy of PY1 Data(H)'!$A$1:$CZ$288))</f>
        <v>0</v>
      </c>
      <c r="BP66" s="180" cm="1">
        <f t="array" ref="BP66">_xlfn.XLOOKUP(BP$1,'Copy of PY1 Data(H)'!$A$1:$CZ$1,_xlfn.XLOOKUP($A66,'Copy of PY1 Data(H)'!$A$1:$A$288,'Copy of PY1 Data(H)'!$A$1:$CZ$288))</f>
        <v>0</v>
      </c>
      <c r="BQ66" s="180" cm="1">
        <f t="array" ref="BQ66">_xlfn.XLOOKUP(BQ$1,'Copy of PY1 Data(H)'!$A$1:$CZ$1,_xlfn.XLOOKUP($A66,'Copy of PY1 Data(H)'!$A$1:$A$288,'Copy of PY1 Data(H)'!$A$1:$CZ$288))</f>
        <v>0</v>
      </c>
      <c r="BR66" s="180" cm="1">
        <f t="array" ref="BR66">_xlfn.XLOOKUP(BR$1,'Copy of PY1 Data(H)'!$A$1:$CZ$1,_xlfn.XLOOKUP($A66,'Copy of PY1 Data(H)'!$A$1:$A$288,'Copy of PY1 Data(H)'!$A$1:$CZ$288))</f>
        <v>0</v>
      </c>
      <c r="BS66" s="180" cm="1">
        <f t="array" ref="BS66">_xlfn.XLOOKUP(BS$1,'Copy of PY1 Data(H)'!$A$1:$CZ$1,_xlfn.XLOOKUP($A66,'Copy of PY1 Data(H)'!$A$1:$A$288,'Copy of PY1 Data(H)'!$A$1:$CZ$288))</f>
        <v>0</v>
      </c>
      <c r="BT66" s="180" cm="1">
        <f t="array" ref="BT66">_xlfn.XLOOKUP(BT$1,'Copy of PY1 Data(H)'!$A$1:$CZ$1,_xlfn.XLOOKUP($A66,'Copy of PY1 Data(H)'!$A$1:$A$288,'Copy of PY1 Data(H)'!$A$1:$CZ$288))</f>
        <v>0</v>
      </c>
      <c r="BU66" s="180" cm="1">
        <f t="array" ref="BU66">_xlfn.XLOOKUP(BU$1,'Copy of PY1 Data(H)'!$A$1:$CZ$1,_xlfn.XLOOKUP($A66,'Copy of PY1 Data(H)'!$A$1:$A$288,'Copy of PY1 Data(H)'!$A$1:$CZ$288))</f>
        <v>145500</v>
      </c>
      <c r="BV66" s="180" cm="1">
        <f t="array" ref="BV66">_xlfn.XLOOKUP(BV$1,'Copy of PY1 Data(H)'!$A$1:$CZ$1,_xlfn.XLOOKUP($A66,'Copy of PY1 Data(H)'!$A$1:$A$288,'Copy of PY1 Data(H)'!$A$1:$CZ$288))</f>
        <v>0</v>
      </c>
      <c r="BW66" s="180" cm="1">
        <f t="array" ref="BW66">_xlfn.XLOOKUP(BW$1,'Copy of PY1 Data(H)'!$A$1:$CZ$1,_xlfn.XLOOKUP($A66,'Copy of PY1 Data(H)'!$A$1:$A$288,'Copy of PY1 Data(H)'!$A$1:$CZ$288))</f>
        <v>0</v>
      </c>
      <c r="BX66" s="180" cm="1">
        <f t="array" ref="BX66">_xlfn.XLOOKUP(BX$1,'Copy of PY1 Data(H)'!$A$1:$CZ$1,_xlfn.XLOOKUP($A66,'Copy of PY1 Data(H)'!$A$1:$A$288,'Copy of PY1 Data(H)'!$A$1:$CZ$288))</f>
        <v>0</v>
      </c>
      <c r="BY66" s="180" cm="1">
        <f t="array" ref="BY66">_xlfn.XLOOKUP(BY$1,'Copy of PY1 Data(H)'!$A$1:$CZ$1,_xlfn.XLOOKUP($A66,'Copy of PY1 Data(H)'!$A$1:$A$288,'Copy of PY1 Data(H)'!$A$1:$CZ$288))</f>
        <v>0</v>
      </c>
      <c r="BZ66" s="180" cm="1">
        <f t="array" ref="BZ66">_xlfn.XLOOKUP(BZ$1,'Copy of PY1 Data(H)'!$A$1:$CZ$1,_xlfn.XLOOKUP($A66,'Copy of PY1 Data(H)'!$A$1:$A$288,'Copy of PY1 Data(H)'!$A$1:$CZ$288))</f>
        <v>513556</v>
      </c>
      <c r="CA66" s="180" cm="1">
        <f t="array" ref="CA66">_xlfn.XLOOKUP(CA$1,'Copy of PY1 Data(H)'!$A$1:$CZ$1,_xlfn.XLOOKUP($A66,'Copy of PY1 Data(H)'!$A$1:$A$288,'Copy of PY1 Data(H)'!$A$1:$CZ$288))</f>
        <v>0</v>
      </c>
      <c r="CB66" s="180" cm="1">
        <f t="array" ref="CB66">_xlfn.XLOOKUP(CB$1,'Copy of PY1 Data(H)'!$A$1:$CZ$1,_xlfn.XLOOKUP($A66,'Copy of PY1 Data(H)'!$A$1:$A$288,'Copy of PY1 Data(H)'!$A$1:$CZ$288))</f>
        <v>45000</v>
      </c>
      <c r="CC66" s="180" cm="1">
        <f t="array" ref="CC66">_xlfn.XLOOKUP(CC$1,'Copy of PY1 Data(H)'!$A$1:$CZ$1,_xlfn.XLOOKUP($A66,'Copy of PY1 Data(H)'!$A$1:$A$288,'Copy of PY1 Data(H)'!$A$1:$CZ$288))</f>
        <v>0</v>
      </c>
      <c r="CD66" s="180" cm="1">
        <f t="array" ref="CD66">_xlfn.XLOOKUP(CD$1,'Copy of PY1 Data(H)'!$A$1:$CZ$1,_xlfn.XLOOKUP($A66,'Copy of PY1 Data(H)'!$A$1:$A$288,'Copy of PY1 Data(H)'!$A$1:$CZ$288))</f>
        <v>0</v>
      </c>
    </row>
    <row r="67" spans="1:82" x14ac:dyDescent="0.3">
      <c r="A67" s="180">
        <v>508</v>
      </c>
      <c r="C67" s="180"/>
      <c r="D67" s="180" cm="1">
        <f t="array" ref="D67">_xlfn.XLOOKUP(D$1,'Copy of PY1 Data(H)'!$A$1:$CZ$1,_xlfn.XLOOKUP($A67,'Copy of PY1 Data(H)'!$A$1:$A$288,'Copy of PY1 Data(H)'!$A$1:$CZ$288))</f>
        <v>0</v>
      </c>
      <c r="E67" s="180" cm="1">
        <f t="array" ref="E67">_xlfn.XLOOKUP(E$1,'Copy of PY1 Data(H)'!$A$1:$CZ$1,_xlfn.XLOOKUP($A67,'Copy of PY1 Data(H)'!$A$1:$A$288,'Copy of PY1 Data(H)'!$A$1:$CZ$288))</f>
        <v>0</v>
      </c>
      <c r="F67" s="180" cm="1">
        <f t="array" ref="F67">_xlfn.XLOOKUP(F$1,'Copy of PY1 Data(H)'!$A$1:$CZ$1,_xlfn.XLOOKUP($A67,'Copy of PY1 Data(H)'!$A$1:$A$288,'Copy of PY1 Data(H)'!$A$1:$CZ$288))</f>
        <v>0</v>
      </c>
      <c r="G67" s="180" cm="1">
        <f t="array" ref="G67">_xlfn.XLOOKUP(G$1,'Copy of PY1 Data(H)'!$A$1:$CZ$1,_xlfn.XLOOKUP($A67,'Copy of PY1 Data(H)'!$A$1:$A$288,'Copy of PY1 Data(H)'!$A$1:$CZ$288))</f>
        <v>0</v>
      </c>
      <c r="H67" s="180" cm="1">
        <f t="array" ref="H67">_xlfn.XLOOKUP(H$1,'Copy of PY1 Data(H)'!$A$1:$CZ$1,_xlfn.XLOOKUP($A67,'Copy of PY1 Data(H)'!$A$1:$A$288,'Copy of PY1 Data(H)'!$A$1:$CZ$288))</f>
        <v>0</v>
      </c>
      <c r="I67" s="180" cm="1">
        <f t="array" ref="I67">_xlfn.XLOOKUP(I$1,'Copy of PY1 Data(H)'!$A$1:$CZ$1,_xlfn.XLOOKUP($A67,'Copy of PY1 Data(H)'!$A$1:$A$288,'Copy of PY1 Data(H)'!$A$1:$CZ$288))</f>
        <v>0</v>
      </c>
      <c r="J67" s="180" cm="1">
        <f t="array" ref="J67">_xlfn.XLOOKUP(J$1,'Copy of PY1 Data(H)'!$A$1:$CZ$1,_xlfn.XLOOKUP($A67,'Copy of PY1 Data(H)'!$A$1:$A$288,'Copy of PY1 Data(H)'!$A$1:$CZ$288))</f>
        <v>0</v>
      </c>
      <c r="K67" s="180" cm="1">
        <f t="array" ref="K67">_xlfn.XLOOKUP(K$1,'Copy of PY1 Data(H)'!$A$1:$CZ$1,_xlfn.XLOOKUP($A67,'Copy of PY1 Data(H)'!$A$1:$A$288,'Copy of PY1 Data(H)'!$A$1:$CZ$288))</f>
        <v>0</v>
      </c>
      <c r="L67" s="180" cm="1">
        <f t="array" ref="L67">_xlfn.XLOOKUP(L$1,'Copy of PY1 Data(H)'!$A$1:$CZ$1,_xlfn.XLOOKUP($A67,'Copy of PY1 Data(H)'!$A$1:$A$288,'Copy of PY1 Data(H)'!$A$1:$CZ$288))</f>
        <v>0</v>
      </c>
      <c r="M67" s="180" cm="1">
        <f t="array" ref="M67">_xlfn.XLOOKUP(M$1,'Copy of PY1 Data(H)'!$A$1:$CZ$1,_xlfn.XLOOKUP($A67,'Copy of PY1 Data(H)'!$A$1:$A$288,'Copy of PY1 Data(H)'!$A$1:$CZ$288))</f>
        <v>0</v>
      </c>
      <c r="N67" s="180" cm="1">
        <f t="array" ref="N67">_xlfn.XLOOKUP(N$1,'Copy of PY1 Data(H)'!$A$1:$CZ$1,_xlfn.XLOOKUP($A67,'Copy of PY1 Data(H)'!$A$1:$A$288,'Copy of PY1 Data(H)'!$A$1:$CZ$288))</f>
        <v>0</v>
      </c>
      <c r="O67" s="180" cm="1">
        <f t="array" ref="O67">_xlfn.XLOOKUP(O$1,'Copy of PY1 Data(H)'!$A$1:$CZ$1,_xlfn.XLOOKUP($A67,'Copy of PY1 Data(H)'!$A$1:$A$288,'Copy of PY1 Data(H)'!$A$1:$CZ$288))</f>
        <v>0</v>
      </c>
      <c r="P67" s="180" cm="1">
        <f t="array" ref="P67">_xlfn.XLOOKUP(P$1,'Copy of PY1 Data(H)'!$A$1:$CZ$1,_xlfn.XLOOKUP($A67,'Copy of PY1 Data(H)'!$A$1:$A$288,'Copy of PY1 Data(H)'!$A$1:$CZ$288))</f>
        <v>0</v>
      </c>
      <c r="Q67" s="180" cm="1">
        <f t="array" ref="Q67">_xlfn.XLOOKUP(Q$1,'Copy of PY1 Data(H)'!$A$1:$CZ$1,_xlfn.XLOOKUP($A67,'Copy of PY1 Data(H)'!$A$1:$A$288,'Copy of PY1 Data(H)'!$A$1:$CZ$288))</f>
        <v>0</v>
      </c>
      <c r="R67" s="180" cm="1">
        <f t="array" ref="R67">_xlfn.XLOOKUP(R$1,'Copy of PY1 Data(H)'!$A$1:$CZ$1,_xlfn.XLOOKUP($A67,'Copy of PY1 Data(H)'!$A$1:$A$288,'Copy of PY1 Data(H)'!$A$1:$CZ$288))</f>
        <v>0</v>
      </c>
      <c r="S67" s="180" cm="1">
        <f t="array" ref="S67">_xlfn.XLOOKUP(S$1,'Copy of PY1 Data(H)'!$A$1:$CZ$1,_xlfn.XLOOKUP($A67,'Copy of PY1 Data(H)'!$A$1:$A$288,'Copy of PY1 Data(H)'!$A$1:$CZ$288))</f>
        <v>0</v>
      </c>
      <c r="T67" s="180" cm="1">
        <f t="array" ref="T67">_xlfn.XLOOKUP(T$1,'Copy of PY1 Data(H)'!$A$1:$CZ$1,_xlfn.XLOOKUP($A67,'Copy of PY1 Data(H)'!$A$1:$A$288,'Copy of PY1 Data(H)'!$A$1:$CZ$288))</f>
        <v>0</v>
      </c>
      <c r="U67" s="180" cm="1">
        <f t="array" ref="U67">_xlfn.XLOOKUP(U$1,'Copy of PY1 Data(H)'!$A$1:$CZ$1,_xlfn.XLOOKUP($A67,'Copy of PY1 Data(H)'!$A$1:$A$288,'Copy of PY1 Data(H)'!$A$1:$CZ$288))</f>
        <v>0</v>
      </c>
      <c r="V67" s="180" cm="1">
        <f t="array" ref="V67">_xlfn.XLOOKUP(V$1,'Copy of PY1 Data(H)'!$A$1:$CZ$1,_xlfn.XLOOKUP($A67,'Copy of PY1 Data(H)'!$A$1:$A$288,'Copy of PY1 Data(H)'!$A$1:$CZ$288))</f>
        <v>0</v>
      </c>
      <c r="W67" s="180" cm="1">
        <f t="array" ref="W67">_xlfn.XLOOKUP(W$1,'Copy of PY1 Data(H)'!$A$1:$CZ$1,_xlfn.XLOOKUP($A67,'Copy of PY1 Data(H)'!$A$1:$A$288,'Copy of PY1 Data(H)'!$A$1:$CZ$288))</f>
        <v>0</v>
      </c>
      <c r="X67" s="180" cm="1">
        <f t="array" ref="X67">_xlfn.XLOOKUP(X$1,'Copy of PY1 Data(H)'!$A$1:$CZ$1,_xlfn.XLOOKUP($A67,'Copy of PY1 Data(H)'!$A$1:$A$288,'Copy of PY1 Data(H)'!$A$1:$CZ$288))</f>
        <v>0</v>
      </c>
      <c r="Y67" s="180" cm="1">
        <f t="array" ref="Y67">_xlfn.XLOOKUP(Y$1,'Copy of PY1 Data(H)'!$A$1:$CZ$1,_xlfn.XLOOKUP($A67,'Copy of PY1 Data(H)'!$A$1:$A$288,'Copy of PY1 Data(H)'!$A$1:$CZ$288))</f>
        <v>0</v>
      </c>
      <c r="Z67" s="180" cm="1">
        <f t="array" ref="Z67">_xlfn.XLOOKUP(Z$1,'Copy of PY1 Data(H)'!$A$1:$CZ$1,_xlfn.XLOOKUP($A67,'Copy of PY1 Data(H)'!$A$1:$A$288,'Copy of PY1 Data(H)'!$A$1:$CZ$288))</f>
        <v>0</v>
      </c>
      <c r="AA67" s="180" cm="1">
        <f t="array" ref="AA67">_xlfn.XLOOKUP(AA$1,'Copy of PY1 Data(H)'!$A$1:$CZ$1,_xlfn.XLOOKUP($A67,'Copy of PY1 Data(H)'!$A$1:$A$288,'Copy of PY1 Data(H)'!$A$1:$CZ$288))</f>
        <v>0</v>
      </c>
      <c r="AB67" s="180" cm="1">
        <f t="array" ref="AB67">_xlfn.XLOOKUP(AB$1,'Copy of PY1 Data(H)'!$A$1:$CZ$1,_xlfn.XLOOKUP($A67,'Copy of PY1 Data(H)'!$A$1:$A$288,'Copy of PY1 Data(H)'!$A$1:$CZ$288))</f>
        <v>0</v>
      </c>
      <c r="AC67" s="180" cm="1">
        <f t="array" ref="AC67">_xlfn.XLOOKUP(AC$1,'Copy of PY1 Data(H)'!$A$1:$CZ$1,_xlfn.XLOOKUP($A67,'Copy of PY1 Data(H)'!$A$1:$A$288,'Copy of PY1 Data(H)'!$A$1:$CZ$288))</f>
        <v>0</v>
      </c>
      <c r="AD67" s="180" cm="1">
        <f t="array" ref="AD67">_xlfn.XLOOKUP(AD$1,'Copy of PY1 Data(H)'!$A$1:$CZ$1,_xlfn.XLOOKUP($A67,'Copy of PY1 Data(H)'!$A$1:$A$288,'Copy of PY1 Data(H)'!$A$1:$CZ$288))</f>
        <v>0</v>
      </c>
      <c r="AE67" s="180" cm="1">
        <f t="array" ref="AE67">_xlfn.XLOOKUP(AE$1,'Copy of PY1 Data(H)'!$A$1:$CZ$1,_xlfn.XLOOKUP($A67,'Copy of PY1 Data(H)'!$A$1:$A$288,'Copy of PY1 Data(H)'!$A$1:$CZ$288))</f>
        <v>0</v>
      </c>
      <c r="AF67" s="180" cm="1">
        <f t="array" ref="AF67">_xlfn.XLOOKUP(AF$1,'Copy of PY1 Data(H)'!$A$1:$CZ$1,_xlfn.XLOOKUP($A67,'Copy of PY1 Data(H)'!$A$1:$A$288,'Copy of PY1 Data(H)'!$A$1:$CZ$288))</f>
        <v>0</v>
      </c>
      <c r="AG67" s="180" cm="1">
        <f t="array" ref="AG67">_xlfn.XLOOKUP(AG$1,'Copy of PY1 Data(H)'!$A$1:$CZ$1,_xlfn.XLOOKUP($A67,'Copy of PY1 Data(H)'!$A$1:$A$288,'Copy of PY1 Data(H)'!$A$1:$CZ$288))</f>
        <v>0</v>
      </c>
      <c r="AH67" s="180" cm="1">
        <f t="array" ref="AH67">_xlfn.XLOOKUP(AH$1,'Copy of PY1 Data(H)'!$A$1:$CZ$1,_xlfn.XLOOKUP($A67,'Copy of PY1 Data(H)'!$A$1:$A$288,'Copy of PY1 Data(H)'!$A$1:$CZ$288))</f>
        <v>0</v>
      </c>
      <c r="AI67" s="180" cm="1">
        <f t="array" ref="AI67">_xlfn.XLOOKUP(AI$1,'Copy of PY1 Data(H)'!$A$1:$CZ$1,_xlfn.XLOOKUP($A67,'Copy of PY1 Data(H)'!$A$1:$A$288,'Copy of PY1 Data(H)'!$A$1:$CZ$288))</f>
        <v>0</v>
      </c>
      <c r="AJ67" s="180" cm="1">
        <f t="array" ref="AJ67">_xlfn.XLOOKUP(AJ$1,'Copy of PY1 Data(H)'!$A$1:$CZ$1,_xlfn.XLOOKUP($A67,'Copy of PY1 Data(H)'!$A$1:$A$288,'Copy of PY1 Data(H)'!$A$1:$CZ$288))</f>
        <v>0</v>
      </c>
      <c r="AK67" s="180" cm="1">
        <f t="array" ref="AK67">_xlfn.XLOOKUP(AK$1,'Copy of PY1 Data(H)'!$A$1:$CZ$1,_xlfn.XLOOKUP($A67,'Copy of PY1 Data(H)'!$A$1:$A$288,'Copy of PY1 Data(H)'!$A$1:$CZ$288))</f>
        <v>0</v>
      </c>
      <c r="AL67" s="180" cm="1">
        <f t="array" ref="AL67">_xlfn.XLOOKUP(AL$1,'Copy of PY1 Data(H)'!$A$1:$CZ$1,_xlfn.XLOOKUP($A67,'Copy of PY1 Data(H)'!$A$1:$A$288,'Copy of PY1 Data(H)'!$A$1:$CZ$288))</f>
        <v>0</v>
      </c>
      <c r="AM67" s="180" cm="1">
        <f t="array" ref="AM67">_xlfn.XLOOKUP(AM$1,'Copy of PY1 Data(H)'!$A$1:$CZ$1,_xlfn.XLOOKUP($A67,'Copy of PY1 Data(H)'!$A$1:$A$288,'Copy of PY1 Data(H)'!$A$1:$CZ$288))</f>
        <v>0</v>
      </c>
      <c r="AN67" s="180" cm="1">
        <f t="array" ref="AN67">_xlfn.XLOOKUP(AN$1,'Copy of PY1 Data(H)'!$A$1:$CZ$1,_xlfn.XLOOKUP($A67,'Copy of PY1 Data(H)'!$A$1:$A$288,'Copy of PY1 Data(H)'!$A$1:$CZ$288))</f>
        <v>0</v>
      </c>
      <c r="AO67" s="180" cm="1">
        <f t="array" ref="AO67">_xlfn.XLOOKUP(AO$1,'Copy of PY1 Data(H)'!$A$1:$CZ$1,_xlfn.XLOOKUP($A67,'Copy of PY1 Data(H)'!$A$1:$A$288,'Copy of PY1 Data(H)'!$A$1:$CZ$288))</f>
        <v>0</v>
      </c>
      <c r="AP67" s="180" cm="1">
        <f t="array" ref="AP67">_xlfn.XLOOKUP(AP$1,'Copy of PY1 Data(H)'!$A$1:$CZ$1,_xlfn.XLOOKUP($A67,'Copy of PY1 Data(H)'!$A$1:$A$288,'Copy of PY1 Data(H)'!$A$1:$CZ$288))</f>
        <v>0</v>
      </c>
      <c r="AQ67" s="180" cm="1">
        <f t="array" ref="AQ67">_xlfn.XLOOKUP(AQ$1,'Copy of PY1 Data(H)'!$A$1:$CZ$1,_xlfn.XLOOKUP($A67,'Copy of PY1 Data(H)'!$A$1:$A$288,'Copy of PY1 Data(H)'!$A$1:$CZ$288))</f>
        <v>0</v>
      </c>
      <c r="AR67" s="180" cm="1">
        <f t="array" ref="AR67">_xlfn.XLOOKUP(AR$1,'Copy of PY1 Data(H)'!$A$1:$CZ$1,_xlfn.XLOOKUP($A67,'Copy of PY1 Data(H)'!$A$1:$A$288,'Copy of PY1 Data(H)'!$A$1:$CZ$288))</f>
        <v>0</v>
      </c>
      <c r="AS67" s="180" cm="1">
        <f t="array" ref="AS67">_xlfn.XLOOKUP(AS$1,'Copy of PY1 Data(H)'!$A$1:$CZ$1,_xlfn.XLOOKUP($A67,'Copy of PY1 Data(H)'!$A$1:$A$288,'Copy of PY1 Data(H)'!$A$1:$CZ$288))</f>
        <v>0</v>
      </c>
      <c r="AT67" s="180" cm="1">
        <f t="array" ref="AT67">_xlfn.XLOOKUP(AT$1,'Copy of PY1 Data(H)'!$A$1:$CZ$1,_xlfn.XLOOKUP($A67,'Copy of PY1 Data(H)'!$A$1:$A$288,'Copy of PY1 Data(H)'!$A$1:$CZ$288))</f>
        <v>0</v>
      </c>
      <c r="AU67" s="180" cm="1">
        <f t="array" ref="AU67">_xlfn.XLOOKUP(AU$1,'Copy of PY1 Data(H)'!$A$1:$CZ$1,_xlfn.XLOOKUP($A67,'Copy of PY1 Data(H)'!$A$1:$A$288,'Copy of PY1 Data(H)'!$A$1:$CZ$288))</f>
        <v>0</v>
      </c>
      <c r="AV67" s="180" cm="1">
        <f t="array" ref="AV67">_xlfn.XLOOKUP(AV$1,'Copy of PY1 Data(H)'!$A$1:$CZ$1,_xlfn.XLOOKUP($A67,'Copy of PY1 Data(H)'!$A$1:$A$288,'Copy of PY1 Data(H)'!$A$1:$CZ$288))</f>
        <v>0</v>
      </c>
      <c r="AW67" s="180" cm="1">
        <f t="array" ref="AW67">_xlfn.XLOOKUP(AW$1,'Copy of PY1 Data(H)'!$A$1:$CZ$1,_xlfn.XLOOKUP($A67,'Copy of PY1 Data(H)'!$A$1:$A$288,'Copy of PY1 Data(H)'!$A$1:$CZ$288))</f>
        <v>0</v>
      </c>
      <c r="AX67" s="180" cm="1">
        <f t="array" ref="AX67">_xlfn.XLOOKUP(AX$1,'Copy of PY1 Data(H)'!$A$1:$CZ$1,_xlfn.XLOOKUP($A67,'Copy of PY1 Data(H)'!$A$1:$A$288,'Copy of PY1 Data(H)'!$A$1:$CZ$288))</f>
        <v>0</v>
      </c>
      <c r="AY67" s="180" cm="1">
        <f t="array" ref="AY67">_xlfn.XLOOKUP(AY$1,'Copy of PY1 Data(H)'!$A$1:$CZ$1,_xlfn.XLOOKUP($A67,'Copy of PY1 Data(H)'!$A$1:$A$288,'Copy of PY1 Data(H)'!$A$1:$CZ$288))</f>
        <v>0</v>
      </c>
      <c r="AZ67" s="180" cm="1">
        <f t="array" ref="AZ67">_xlfn.XLOOKUP(AZ$1,'Copy of PY1 Data(H)'!$A$1:$CZ$1,_xlfn.XLOOKUP($A67,'Copy of PY1 Data(H)'!$A$1:$A$288,'Copy of PY1 Data(H)'!$A$1:$CZ$288))</f>
        <v>0</v>
      </c>
      <c r="BA67" s="180" cm="1">
        <f t="array" ref="BA67">_xlfn.XLOOKUP(BA$1,'Copy of PY1 Data(H)'!$A$1:$CZ$1,_xlfn.XLOOKUP($A67,'Copy of PY1 Data(H)'!$A$1:$A$288,'Copy of PY1 Data(H)'!$A$1:$CZ$288))</f>
        <v>0</v>
      </c>
      <c r="BB67" s="180" cm="1">
        <f t="array" ref="BB67">_xlfn.XLOOKUP(BB$1,'Copy of PY1 Data(H)'!$A$1:$CZ$1,_xlfn.XLOOKUP($A67,'Copy of PY1 Data(H)'!$A$1:$A$288,'Copy of PY1 Data(H)'!$A$1:$CZ$288))</f>
        <v>0</v>
      </c>
      <c r="BC67" s="180" cm="1">
        <f t="array" ref="BC67">_xlfn.XLOOKUP(BC$1,'Copy of PY1 Data(H)'!$A$1:$CZ$1,_xlfn.XLOOKUP($A67,'Copy of PY1 Data(H)'!$A$1:$A$288,'Copy of PY1 Data(H)'!$A$1:$CZ$288))</f>
        <v>0</v>
      </c>
      <c r="BD67" s="180" cm="1">
        <f t="array" ref="BD67">_xlfn.XLOOKUP(BD$1,'Copy of PY1 Data(H)'!$A$1:$CZ$1,_xlfn.XLOOKUP($A67,'Copy of PY1 Data(H)'!$A$1:$A$288,'Copy of PY1 Data(H)'!$A$1:$CZ$288))</f>
        <v>0</v>
      </c>
      <c r="BE67" s="180" cm="1">
        <f t="array" ref="BE67">_xlfn.XLOOKUP(BE$1,'Copy of PY1 Data(H)'!$A$1:$CZ$1,_xlfn.XLOOKUP($A67,'Copy of PY1 Data(H)'!$A$1:$A$288,'Copy of PY1 Data(H)'!$A$1:$CZ$288))</f>
        <v>0</v>
      </c>
      <c r="BF67" s="180" cm="1">
        <f t="array" ref="BF67">_xlfn.XLOOKUP(BF$1,'Copy of PY1 Data(H)'!$A$1:$CZ$1,_xlfn.XLOOKUP($A67,'Copy of PY1 Data(H)'!$A$1:$A$288,'Copy of PY1 Data(H)'!$A$1:$CZ$288))</f>
        <v>0</v>
      </c>
      <c r="BG67" s="180" cm="1">
        <f t="array" ref="BG67">_xlfn.XLOOKUP(BG$1,'Copy of PY1 Data(H)'!$A$1:$CZ$1,_xlfn.XLOOKUP($A67,'Copy of PY1 Data(H)'!$A$1:$A$288,'Copy of PY1 Data(H)'!$A$1:$CZ$288))</f>
        <v>0</v>
      </c>
      <c r="BH67" s="180" cm="1">
        <f t="array" ref="BH67">_xlfn.XLOOKUP(BH$1,'Copy of PY1 Data(H)'!$A$1:$CZ$1,_xlfn.XLOOKUP($A67,'Copy of PY1 Data(H)'!$A$1:$A$288,'Copy of PY1 Data(H)'!$A$1:$CZ$288))</f>
        <v>0</v>
      </c>
      <c r="BI67" s="180" cm="1">
        <f t="array" ref="BI67">_xlfn.XLOOKUP(BI$1,'Copy of PY1 Data(H)'!$A$1:$CZ$1,_xlfn.XLOOKUP($A67,'Copy of PY1 Data(H)'!$A$1:$A$288,'Copy of PY1 Data(H)'!$A$1:$CZ$288))</f>
        <v>0</v>
      </c>
      <c r="BJ67" s="180" cm="1">
        <f t="array" ref="BJ67">_xlfn.XLOOKUP(BJ$1,'Copy of PY1 Data(H)'!$A$1:$CZ$1,_xlfn.XLOOKUP($A67,'Copy of PY1 Data(H)'!$A$1:$A$288,'Copy of PY1 Data(H)'!$A$1:$CZ$288))</f>
        <v>0</v>
      </c>
      <c r="BK67" s="180" cm="1">
        <f t="array" ref="BK67">_xlfn.XLOOKUP(BK$1,'Copy of PY1 Data(H)'!$A$1:$CZ$1,_xlfn.XLOOKUP($A67,'Copy of PY1 Data(H)'!$A$1:$A$288,'Copy of PY1 Data(H)'!$A$1:$CZ$288))</f>
        <v>0</v>
      </c>
      <c r="BL67" s="180" cm="1">
        <f t="array" ref="BL67">_xlfn.XLOOKUP(BL$1,'Copy of PY1 Data(H)'!$A$1:$CZ$1,_xlfn.XLOOKUP($A67,'Copy of PY1 Data(H)'!$A$1:$A$288,'Copy of PY1 Data(H)'!$A$1:$CZ$288))</f>
        <v>0</v>
      </c>
      <c r="BM67" s="180" cm="1">
        <f t="array" ref="BM67">_xlfn.XLOOKUP(BM$1,'Copy of PY1 Data(H)'!$A$1:$CZ$1,_xlfn.XLOOKUP($A67,'Copy of PY1 Data(H)'!$A$1:$A$288,'Copy of PY1 Data(H)'!$A$1:$CZ$288))</f>
        <v>0</v>
      </c>
      <c r="BN67" s="180" cm="1">
        <f t="array" ref="BN67">_xlfn.XLOOKUP(BN$1,'Copy of PY1 Data(H)'!$A$1:$CZ$1,_xlfn.XLOOKUP($A67,'Copy of PY1 Data(H)'!$A$1:$A$288,'Copy of PY1 Data(H)'!$A$1:$CZ$288))</f>
        <v>0</v>
      </c>
      <c r="BO67" s="180" cm="1">
        <f t="array" ref="BO67">_xlfn.XLOOKUP(BO$1,'Copy of PY1 Data(H)'!$A$1:$CZ$1,_xlfn.XLOOKUP($A67,'Copy of PY1 Data(H)'!$A$1:$A$288,'Copy of PY1 Data(H)'!$A$1:$CZ$288))</f>
        <v>0</v>
      </c>
      <c r="BP67" s="180" cm="1">
        <f t="array" ref="BP67">_xlfn.XLOOKUP(BP$1,'Copy of PY1 Data(H)'!$A$1:$CZ$1,_xlfn.XLOOKUP($A67,'Copy of PY1 Data(H)'!$A$1:$A$288,'Copy of PY1 Data(H)'!$A$1:$CZ$288))</f>
        <v>0</v>
      </c>
      <c r="BQ67" s="180" cm="1">
        <f t="array" ref="BQ67">_xlfn.XLOOKUP(BQ$1,'Copy of PY1 Data(H)'!$A$1:$CZ$1,_xlfn.XLOOKUP($A67,'Copy of PY1 Data(H)'!$A$1:$A$288,'Copy of PY1 Data(H)'!$A$1:$CZ$288))</f>
        <v>0</v>
      </c>
      <c r="BR67" s="180" cm="1">
        <f t="array" ref="BR67">_xlfn.XLOOKUP(BR$1,'Copy of PY1 Data(H)'!$A$1:$CZ$1,_xlfn.XLOOKUP($A67,'Copy of PY1 Data(H)'!$A$1:$A$288,'Copy of PY1 Data(H)'!$A$1:$CZ$288))</f>
        <v>0</v>
      </c>
      <c r="BS67" s="180" cm="1">
        <f t="array" ref="BS67">_xlfn.XLOOKUP(BS$1,'Copy of PY1 Data(H)'!$A$1:$CZ$1,_xlfn.XLOOKUP($A67,'Copy of PY1 Data(H)'!$A$1:$A$288,'Copy of PY1 Data(H)'!$A$1:$CZ$288))</f>
        <v>0</v>
      </c>
      <c r="BT67" s="180" cm="1">
        <f t="array" ref="BT67">_xlfn.XLOOKUP(BT$1,'Copy of PY1 Data(H)'!$A$1:$CZ$1,_xlfn.XLOOKUP($A67,'Copy of PY1 Data(H)'!$A$1:$A$288,'Copy of PY1 Data(H)'!$A$1:$CZ$288))</f>
        <v>0</v>
      </c>
      <c r="BU67" s="180" cm="1">
        <f t="array" ref="BU67">_xlfn.XLOOKUP(BU$1,'Copy of PY1 Data(H)'!$A$1:$CZ$1,_xlfn.XLOOKUP($A67,'Copy of PY1 Data(H)'!$A$1:$A$288,'Copy of PY1 Data(H)'!$A$1:$CZ$288))</f>
        <v>0</v>
      </c>
      <c r="BV67" s="180" cm="1">
        <f t="array" ref="BV67">_xlfn.XLOOKUP(BV$1,'Copy of PY1 Data(H)'!$A$1:$CZ$1,_xlfn.XLOOKUP($A67,'Copy of PY1 Data(H)'!$A$1:$A$288,'Copy of PY1 Data(H)'!$A$1:$CZ$288))</f>
        <v>0</v>
      </c>
      <c r="BW67" s="180" cm="1">
        <f t="array" ref="BW67">_xlfn.XLOOKUP(BW$1,'Copy of PY1 Data(H)'!$A$1:$CZ$1,_xlfn.XLOOKUP($A67,'Copy of PY1 Data(H)'!$A$1:$A$288,'Copy of PY1 Data(H)'!$A$1:$CZ$288))</f>
        <v>0</v>
      </c>
      <c r="BX67" s="180" cm="1">
        <f t="array" ref="BX67">_xlfn.XLOOKUP(BX$1,'Copy of PY1 Data(H)'!$A$1:$CZ$1,_xlfn.XLOOKUP($A67,'Copy of PY1 Data(H)'!$A$1:$A$288,'Copy of PY1 Data(H)'!$A$1:$CZ$288))</f>
        <v>0</v>
      </c>
      <c r="BY67" s="180" cm="1">
        <f t="array" ref="BY67">_xlfn.XLOOKUP(BY$1,'Copy of PY1 Data(H)'!$A$1:$CZ$1,_xlfn.XLOOKUP($A67,'Copy of PY1 Data(H)'!$A$1:$A$288,'Copy of PY1 Data(H)'!$A$1:$CZ$288))</f>
        <v>0</v>
      </c>
      <c r="BZ67" s="180" cm="1">
        <f t="array" ref="BZ67">_xlfn.XLOOKUP(BZ$1,'Copy of PY1 Data(H)'!$A$1:$CZ$1,_xlfn.XLOOKUP($A67,'Copy of PY1 Data(H)'!$A$1:$A$288,'Copy of PY1 Data(H)'!$A$1:$CZ$288))</f>
        <v>0</v>
      </c>
      <c r="CA67" s="180" cm="1">
        <f t="array" ref="CA67">_xlfn.XLOOKUP(CA$1,'Copy of PY1 Data(H)'!$A$1:$CZ$1,_xlfn.XLOOKUP($A67,'Copy of PY1 Data(H)'!$A$1:$A$288,'Copy of PY1 Data(H)'!$A$1:$CZ$288))</f>
        <v>0</v>
      </c>
      <c r="CB67" s="180" cm="1">
        <f t="array" ref="CB67">_xlfn.XLOOKUP(CB$1,'Copy of PY1 Data(H)'!$A$1:$CZ$1,_xlfn.XLOOKUP($A67,'Copy of PY1 Data(H)'!$A$1:$A$288,'Copy of PY1 Data(H)'!$A$1:$CZ$288))</f>
        <v>0</v>
      </c>
      <c r="CC67" s="180" cm="1">
        <f t="array" ref="CC67">_xlfn.XLOOKUP(CC$1,'Copy of PY1 Data(H)'!$A$1:$CZ$1,_xlfn.XLOOKUP($A67,'Copy of PY1 Data(H)'!$A$1:$A$288,'Copy of PY1 Data(H)'!$A$1:$CZ$288))</f>
        <v>0</v>
      </c>
      <c r="CD67" s="180" cm="1">
        <f t="array" ref="CD67">_xlfn.XLOOKUP(CD$1,'Copy of PY1 Data(H)'!$A$1:$CZ$1,_xlfn.XLOOKUP($A67,'Copy of PY1 Data(H)'!$A$1:$A$288,'Copy of PY1 Data(H)'!$A$1:$CZ$288))</f>
        <v>0</v>
      </c>
    </row>
    <row r="68" spans="1:82" x14ac:dyDescent="0.3">
      <c r="A68" s="180">
        <v>509</v>
      </c>
      <c r="C68" s="180"/>
      <c r="D68" s="180" cm="1">
        <f t="array" ref="D68">_xlfn.XLOOKUP(D$1,'Copy of PY1 Data(H)'!$A$1:$CZ$1,_xlfn.XLOOKUP($A68,'Copy of PY1 Data(H)'!$A$1:$A$288,'Copy of PY1 Data(H)'!$A$1:$CZ$288))</f>
        <v>0</v>
      </c>
      <c r="E68" s="180" cm="1">
        <f t="array" ref="E68">_xlfn.XLOOKUP(E$1,'Copy of PY1 Data(H)'!$A$1:$CZ$1,_xlfn.XLOOKUP($A68,'Copy of PY1 Data(H)'!$A$1:$A$288,'Copy of PY1 Data(H)'!$A$1:$CZ$288))</f>
        <v>0</v>
      </c>
      <c r="F68" s="180" cm="1">
        <f t="array" ref="F68">_xlfn.XLOOKUP(F$1,'Copy of PY1 Data(H)'!$A$1:$CZ$1,_xlfn.XLOOKUP($A68,'Copy of PY1 Data(H)'!$A$1:$A$288,'Copy of PY1 Data(H)'!$A$1:$CZ$288))</f>
        <v>0</v>
      </c>
      <c r="G68" s="180" cm="1">
        <f t="array" ref="G68">_xlfn.XLOOKUP(G$1,'Copy of PY1 Data(H)'!$A$1:$CZ$1,_xlfn.XLOOKUP($A68,'Copy of PY1 Data(H)'!$A$1:$A$288,'Copy of PY1 Data(H)'!$A$1:$CZ$288))</f>
        <v>0</v>
      </c>
      <c r="H68" s="180" cm="1">
        <f t="array" ref="H68">_xlfn.XLOOKUP(H$1,'Copy of PY1 Data(H)'!$A$1:$CZ$1,_xlfn.XLOOKUP($A68,'Copy of PY1 Data(H)'!$A$1:$A$288,'Copy of PY1 Data(H)'!$A$1:$CZ$288))</f>
        <v>0</v>
      </c>
      <c r="I68" s="180" cm="1">
        <f t="array" ref="I68">_xlfn.XLOOKUP(I$1,'Copy of PY1 Data(H)'!$A$1:$CZ$1,_xlfn.XLOOKUP($A68,'Copy of PY1 Data(H)'!$A$1:$A$288,'Copy of PY1 Data(H)'!$A$1:$CZ$288))</f>
        <v>0</v>
      </c>
      <c r="J68" s="180" cm="1">
        <f t="array" ref="J68">_xlfn.XLOOKUP(J$1,'Copy of PY1 Data(H)'!$A$1:$CZ$1,_xlfn.XLOOKUP($A68,'Copy of PY1 Data(H)'!$A$1:$A$288,'Copy of PY1 Data(H)'!$A$1:$CZ$288))</f>
        <v>0</v>
      </c>
      <c r="K68" s="180" cm="1">
        <f t="array" ref="K68">_xlfn.XLOOKUP(K$1,'Copy of PY1 Data(H)'!$A$1:$CZ$1,_xlfn.XLOOKUP($A68,'Copy of PY1 Data(H)'!$A$1:$A$288,'Copy of PY1 Data(H)'!$A$1:$CZ$288))</f>
        <v>0</v>
      </c>
      <c r="L68" s="180" cm="1">
        <f t="array" ref="L68">_xlfn.XLOOKUP(L$1,'Copy of PY1 Data(H)'!$A$1:$CZ$1,_xlfn.XLOOKUP($A68,'Copy of PY1 Data(H)'!$A$1:$A$288,'Copy of PY1 Data(H)'!$A$1:$CZ$288))</f>
        <v>0</v>
      </c>
      <c r="M68" s="180" cm="1">
        <f t="array" ref="M68">_xlfn.XLOOKUP(M$1,'Copy of PY1 Data(H)'!$A$1:$CZ$1,_xlfn.XLOOKUP($A68,'Copy of PY1 Data(H)'!$A$1:$A$288,'Copy of PY1 Data(H)'!$A$1:$CZ$288))</f>
        <v>0</v>
      </c>
      <c r="N68" s="180" cm="1">
        <f t="array" ref="N68">_xlfn.XLOOKUP(N$1,'Copy of PY1 Data(H)'!$A$1:$CZ$1,_xlfn.XLOOKUP($A68,'Copy of PY1 Data(H)'!$A$1:$A$288,'Copy of PY1 Data(H)'!$A$1:$CZ$288))</f>
        <v>0</v>
      </c>
      <c r="O68" s="180" cm="1">
        <f t="array" ref="O68">_xlfn.XLOOKUP(O$1,'Copy of PY1 Data(H)'!$A$1:$CZ$1,_xlfn.XLOOKUP($A68,'Copy of PY1 Data(H)'!$A$1:$A$288,'Copy of PY1 Data(H)'!$A$1:$CZ$288))</f>
        <v>0</v>
      </c>
      <c r="P68" s="180" cm="1">
        <f t="array" ref="P68">_xlfn.XLOOKUP(P$1,'Copy of PY1 Data(H)'!$A$1:$CZ$1,_xlfn.XLOOKUP($A68,'Copy of PY1 Data(H)'!$A$1:$A$288,'Copy of PY1 Data(H)'!$A$1:$CZ$288))</f>
        <v>0</v>
      </c>
      <c r="Q68" s="180" cm="1">
        <f t="array" ref="Q68">_xlfn.XLOOKUP(Q$1,'Copy of PY1 Data(H)'!$A$1:$CZ$1,_xlfn.XLOOKUP($A68,'Copy of PY1 Data(H)'!$A$1:$A$288,'Copy of PY1 Data(H)'!$A$1:$CZ$288))</f>
        <v>0</v>
      </c>
      <c r="R68" s="180" cm="1">
        <f t="array" ref="R68">_xlfn.XLOOKUP(R$1,'Copy of PY1 Data(H)'!$A$1:$CZ$1,_xlfn.XLOOKUP($A68,'Copy of PY1 Data(H)'!$A$1:$A$288,'Copy of PY1 Data(H)'!$A$1:$CZ$288))</f>
        <v>0</v>
      </c>
      <c r="S68" s="180" cm="1">
        <f t="array" ref="S68">_xlfn.XLOOKUP(S$1,'Copy of PY1 Data(H)'!$A$1:$CZ$1,_xlfn.XLOOKUP($A68,'Copy of PY1 Data(H)'!$A$1:$A$288,'Copy of PY1 Data(H)'!$A$1:$CZ$288))</f>
        <v>0</v>
      </c>
      <c r="T68" s="180" cm="1">
        <f t="array" ref="T68">_xlfn.XLOOKUP(T$1,'Copy of PY1 Data(H)'!$A$1:$CZ$1,_xlfn.XLOOKUP($A68,'Copy of PY1 Data(H)'!$A$1:$A$288,'Copy of PY1 Data(H)'!$A$1:$CZ$288))</f>
        <v>0</v>
      </c>
      <c r="U68" s="180" cm="1">
        <f t="array" ref="U68">_xlfn.XLOOKUP(U$1,'Copy of PY1 Data(H)'!$A$1:$CZ$1,_xlfn.XLOOKUP($A68,'Copy of PY1 Data(H)'!$A$1:$A$288,'Copy of PY1 Data(H)'!$A$1:$CZ$288))</f>
        <v>0</v>
      </c>
      <c r="V68" s="180" cm="1">
        <f t="array" ref="V68">_xlfn.XLOOKUP(V$1,'Copy of PY1 Data(H)'!$A$1:$CZ$1,_xlfn.XLOOKUP($A68,'Copy of PY1 Data(H)'!$A$1:$A$288,'Copy of PY1 Data(H)'!$A$1:$CZ$288))</f>
        <v>0</v>
      </c>
      <c r="W68" s="180" cm="1">
        <f t="array" ref="W68">_xlfn.XLOOKUP(W$1,'Copy of PY1 Data(H)'!$A$1:$CZ$1,_xlfn.XLOOKUP($A68,'Copy of PY1 Data(H)'!$A$1:$A$288,'Copy of PY1 Data(H)'!$A$1:$CZ$288))</f>
        <v>0</v>
      </c>
      <c r="X68" s="180" cm="1">
        <f t="array" ref="X68">_xlfn.XLOOKUP(X$1,'Copy of PY1 Data(H)'!$A$1:$CZ$1,_xlfn.XLOOKUP($A68,'Copy of PY1 Data(H)'!$A$1:$A$288,'Copy of PY1 Data(H)'!$A$1:$CZ$288))</f>
        <v>0</v>
      </c>
      <c r="Y68" s="180" cm="1">
        <f t="array" ref="Y68">_xlfn.XLOOKUP(Y$1,'Copy of PY1 Data(H)'!$A$1:$CZ$1,_xlfn.XLOOKUP($A68,'Copy of PY1 Data(H)'!$A$1:$A$288,'Copy of PY1 Data(H)'!$A$1:$CZ$288))</f>
        <v>0</v>
      </c>
      <c r="Z68" s="180" cm="1">
        <f t="array" ref="Z68">_xlfn.XLOOKUP(Z$1,'Copy of PY1 Data(H)'!$A$1:$CZ$1,_xlfn.XLOOKUP($A68,'Copy of PY1 Data(H)'!$A$1:$A$288,'Copy of PY1 Data(H)'!$A$1:$CZ$288))</f>
        <v>0</v>
      </c>
      <c r="AA68" s="180" cm="1">
        <f t="array" ref="AA68">_xlfn.XLOOKUP(AA$1,'Copy of PY1 Data(H)'!$A$1:$CZ$1,_xlfn.XLOOKUP($A68,'Copy of PY1 Data(H)'!$A$1:$A$288,'Copy of PY1 Data(H)'!$A$1:$CZ$288))</f>
        <v>0</v>
      </c>
      <c r="AB68" s="180" cm="1">
        <f t="array" ref="AB68">_xlfn.XLOOKUP(AB$1,'Copy of PY1 Data(H)'!$A$1:$CZ$1,_xlfn.XLOOKUP($A68,'Copy of PY1 Data(H)'!$A$1:$A$288,'Copy of PY1 Data(H)'!$A$1:$CZ$288))</f>
        <v>0</v>
      </c>
      <c r="AC68" s="180" cm="1">
        <f t="array" ref="AC68">_xlfn.XLOOKUP(AC$1,'Copy of PY1 Data(H)'!$A$1:$CZ$1,_xlfn.XLOOKUP($A68,'Copy of PY1 Data(H)'!$A$1:$A$288,'Copy of PY1 Data(H)'!$A$1:$CZ$288))</f>
        <v>0</v>
      </c>
      <c r="AD68" s="180" cm="1">
        <f t="array" ref="AD68">_xlfn.XLOOKUP(AD$1,'Copy of PY1 Data(H)'!$A$1:$CZ$1,_xlfn.XLOOKUP($A68,'Copy of PY1 Data(H)'!$A$1:$A$288,'Copy of PY1 Data(H)'!$A$1:$CZ$288))</f>
        <v>0</v>
      </c>
      <c r="AE68" s="180" cm="1">
        <f t="array" ref="AE68">_xlfn.XLOOKUP(AE$1,'Copy of PY1 Data(H)'!$A$1:$CZ$1,_xlfn.XLOOKUP($A68,'Copy of PY1 Data(H)'!$A$1:$A$288,'Copy of PY1 Data(H)'!$A$1:$CZ$288))</f>
        <v>0</v>
      </c>
      <c r="AF68" s="180" cm="1">
        <f t="array" ref="AF68">_xlfn.XLOOKUP(AF$1,'Copy of PY1 Data(H)'!$A$1:$CZ$1,_xlfn.XLOOKUP($A68,'Copy of PY1 Data(H)'!$A$1:$A$288,'Copy of PY1 Data(H)'!$A$1:$CZ$288))</f>
        <v>0</v>
      </c>
      <c r="AG68" s="180" cm="1">
        <f t="array" ref="AG68">_xlfn.XLOOKUP(AG$1,'Copy of PY1 Data(H)'!$A$1:$CZ$1,_xlfn.XLOOKUP($A68,'Copy of PY1 Data(H)'!$A$1:$A$288,'Copy of PY1 Data(H)'!$A$1:$CZ$288))</f>
        <v>0</v>
      </c>
      <c r="AH68" s="180" cm="1">
        <f t="array" ref="AH68">_xlfn.XLOOKUP(AH$1,'Copy of PY1 Data(H)'!$A$1:$CZ$1,_xlfn.XLOOKUP($A68,'Copy of PY1 Data(H)'!$A$1:$A$288,'Copy of PY1 Data(H)'!$A$1:$CZ$288))</f>
        <v>0</v>
      </c>
      <c r="AI68" s="180" cm="1">
        <f t="array" ref="AI68">_xlfn.XLOOKUP(AI$1,'Copy of PY1 Data(H)'!$A$1:$CZ$1,_xlfn.XLOOKUP($A68,'Copy of PY1 Data(H)'!$A$1:$A$288,'Copy of PY1 Data(H)'!$A$1:$CZ$288))</f>
        <v>0</v>
      </c>
      <c r="AJ68" s="180" cm="1">
        <f t="array" ref="AJ68">_xlfn.XLOOKUP(AJ$1,'Copy of PY1 Data(H)'!$A$1:$CZ$1,_xlfn.XLOOKUP($A68,'Copy of PY1 Data(H)'!$A$1:$A$288,'Copy of PY1 Data(H)'!$A$1:$CZ$288))</f>
        <v>0</v>
      </c>
      <c r="AK68" s="180" cm="1">
        <f t="array" ref="AK68">_xlfn.XLOOKUP(AK$1,'Copy of PY1 Data(H)'!$A$1:$CZ$1,_xlfn.XLOOKUP($A68,'Copy of PY1 Data(H)'!$A$1:$A$288,'Copy of PY1 Data(H)'!$A$1:$CZ$288))</f>
        <v>0</v>
      </c>
      <c r="AL68" s="180" cm="1">
        <f t="array" ref="AL68">_xlfn.XLOOKUP(AL$1,'Copy of PY1 Data(H)'!$A$1:$CZ$1,_xlfn.XLOOKUP($A68,'Copy of PY1 Data(H)'!$A$1:$A$288,'Copy of PY1 Data(H)'!$A$1:$CZ$288))</f>
        <v>0</v>
      </c>
      <c r="AM68" s="180" cm="1">
        <f t="array" ref="AM68">_xlfn.XLOOKUP(AM$1,'Copy of PY1 Data(H)'!$A$1:$CZ$1,_xlfn.XLOOKUP($A68,'Copy of PY1 Data(H)'!$A$1:$A$288,'Copy of PY1 Data(H)'!$A$1:$CZ$288))</f>
        <v>0</v>
      </c>
      <c r="AN68" s="180" cm="1">
        <f t="array" ref="AN68">_xlfn.XLOOKUP(AN$1,'Copy of PY1 Data(H)'!$A$1:$CZ$1,_xlfn.XLOOKUP($A68,'Copy of PY1 Data(H)'!$A$1:$A$288,'Copy of PY1 Data(H)'!$A$1:$CZ$288))</f>
        <v>0</v>
      </c>
      <c r="AO68" s="180" cm="1">
        <f t="array" ref="AO68">_xlfn.XLOOKUP(AO$1,'Copy of PY1 Data(H)'!$A$1:$CZ$1,_xlfn.XLOOKUP($A68,'Copy of PY1 Data(H)'!$A$1:$A$288,'Copy of PY1 Data(H)'!$A$1:$CZ$288))</f>
        <v>0</v>
      </c>
      <c r="AP68" s="180" cm="1">
        <f t="array" ref="AP68">_xlfn.XLOOKUP(AP$1,'Copy of PY1 Data(H)'!$A$1:$CZ$1,_xlfn.XLOOKUP($A68,'Copy of PY1 Data(H)'!$A$1:$A$288,'Copy of PY1 Data(H)'!$A$1:$CZ$288))</f>
        <v>0</v>
      </c>
      <c r="AQ68" s="180" cm="1">
        <f t="array" ref="AQ68">_xlfn.XLOOKUP(AQ$1,'Copy of PY1 Data(H)'!$A$1:$CZ$1,_xlfn.XLOOKUP($A68,'Copy of PY1 Data(H)'!$A$1:$A$288,'Copy of PY1 Data(H)'!$A$1:$CZ$288))</f>
        <v>0</v>
      </c>
      <c r="AR68" s="180" cm="1">
        <f t="array" ref="AR68">_xlfn.XLOOKUP(AR$1,'Copy of PY1 Data(H)'!$A$1:$CZ$1,_xlfn.XLOOKUP($A68,'Copy of PY1 Data(H)'!$A$1:$A$288,'Copy of PY1 Data(H)'!$A$1:$CZ$288))</f>
        <v>0</v>
      </c>
      <c r="AS68" s="180" cm="1">
        <f t="array" ref="AS68">_xlfn.XLOOKUP(AS$1,'Copy of PY1 Data(H)'!$A$1:$CZ$1,_xlfn.XLOOKUP($A68,'Copy of PY1 Data(H)'!$A$1:$A$288,'Copy of PY1 Data(H)'!$A$1:$CZ$288))</f>
        <v>0</v>
      </c>
      <c r="AT68" s="180" cm="1">
        <f t="array" ref="AT68">_xlfn.XLOOKUP(AT$1,'Copy of PY1 Data(H)'!$A$1:$CZ$1,_xlfn.XLOOKUP($A68,'Copy of PY1 Data(H)'!$A$1:$A$288,'Copy of PY1 Data(H)'!$A$1:$CZ$288))</f>
        <v>0</v>
      </c>
      <c r="AU68" s="180" cm="1">
        <f t="array" ref="AU68">_xlfn.XLOOKUP(AU$1,'Copy of PY1 Data(H)'!$A$1:$CZ$1,_xlfn.XLOOKUP($A68,'Copy of PY1 Data(H)'!$A$1:$A$288,'Copy of PY1 Data(H)'!$A$1:$CZ$288))</f>
        <v>0</v>
      </c>
      <c r="AV68" s="180" cm="1">
        <f t="array" ref="AV68">_xlfn.XLOOKUP(AV$1,'Copy of PY1 Data(H)'!$A$1:$CZ$1,_xlfn.XLOOKUP($A68,'Copy of PY1 Data(H)'!$A$1:$A$288,'Copy of PY1 Data(H)'!$A$1:$CZ$288))</f>
        <v>0</v>
      </c>
      <c r="AW68" s="180" cm="1">
        <f t="array" ref="AW68">_xlfn.XLOOKUP(AW$1,'Copy of PY1 Data(H)'!$A$1:$CZ$1,_xlfn.XLOOKUP($A68,'Copy of PY1 Data(H)'!$A$1:$A$288,'Copy of PY1 Data(H)'!$A$1:$CZ$288))</f>
        <v>0</v>
      </c>
      <c r="AX68" s="180" cm="1">
        <f t="array" ref="AX68">_xlfn.XLOOKUP(AX$1,'Copy of PY1 Data(H)'!$A$1:$CZ$1,_xlfn.XLOOKUP($A68,'Copy of PY1 Data(H)'!$A$1:$A$288,'Copy of PY1 Data(H)'!$A$1:$CZ$288))</f>
        <v>0</v>
      </c>
      <c r="AY68" s="180" cm="1">
        <f t="array" ref="AY68">_xlfn.XLOOKUP(AY$1,'Copy of PY1 Data(H)'!$A$1:$CZ$1,_xlfn.XLOOKUP($A68,'Copy of PY1 Data(H)'!$A$1:$A$288,'Copy of PY1 Data(H)'!$A$1:$CZ$288))</f>
        <v>0</v>
      </c>
      <c r="AZ68" s="180" cm="1">
        <f t="array" ref="AZ68">_xlfn.XLOOKUP(AZ$1,'Copy of PY1 Data(H)'!$A$1:$CZ$1,_xlfn.XLOOKUP($A68,'Copy of PY1 Data(H)'!$A$1:$A$288,'Copy of PY1 Data(H)'!$A$1:$CZ$288))</f>
        <v>0</v>
      </c>
      <c r="BA68" s="180" cm="1">
        <f t="array" ref="BA68">_xlfn.XLOOKUP(BA$1,'Copy of PY1 Data(H)'!$A$1:$CZ$1,_xlfn.XLOOKUP($A68,'Copy of PY1 Data(H)'!$A$1:$A$288,'Copy of PY1 Data(H)'!$A$1:$CZ$288))</f>
        <v>0</v>
      </c>
      <c r="BB68" s="180" cm="1">
        <f t="array" ref="BB68">_xlfn.XLOOKUP(BB$1,'Copy of PY1 Data(H)'!$A$1:$CZ$1,_xlfn.XLOOKUP($A68,'Copy of PY1 Data(H)'!$A$1:$A$288,'Copy of PY1 Data(H)'!$A$1:$CZ$288))</f>
        <v>0</v>
      </c>
      <c r="BC68" s="180" cm="1">
        <f t="array" ref="BC68">_xlfn.XLOOKUP(BC$1,'Copy of PY1 Data(H)'!$A$1:$CZ$1,_xlfn.XLOOKUP($A68,'Copy of PY1 Data(H)'!$A$1:$A$288,'Copy of PY1 Data(H)'!$A$1:$CZ$288))</f>
        <v>0</v>
      </c>
      <c r="BD68" s="180" cm="1">
        <f t="array" ref="BD68">_xlfn.XLOOKUP(BD$1,'Copy of PY1 Data(H)'!$A$1:$CZ$1,_xlfn.XLOOKUP($A68,'Copy of PY1 Data(H)'!$A$1:$A$288,'Copy of PY1 Data(H)'!$A$1:$CZ$288))</f>
        <v>0</v>
      </c>
      <c r="BE68" s="180" cm="1">
        <f t="array" ref="BE68">_xlfn.XLOOKUP(BE$1,'Copy of PY1 Data(H)'!$A$1:$CZ$1,_xlfn.XLOOKUP($A68,'Copy of PY1 Data(H)'!$A$1:$A$288,'Copy of PY1 Data(H)'!$A$1:$CZ$288))</f>
        <v>0</v>
      </c>
      <c r="BF68" s="180" cm="1">
        <f t="array" ref="BF68">_xlfn.XLOOKUP(BF$1,'Copy of PY1 Data(H)'!$A$1:$CZ$1,_xlfn.XLOOKUP($A68,'Copy of PY1 Data(H)'!$A$1:$A$288,'Copy of PY1 Data(H)'!$A$1:$CZ$288))</f>
        <v>0</v>
      </c>
      <c r="BG68" s="180" cm="1">
        <f t="array" ref="BG68">_xlfn.XLOOKUP(BG$1,'Copy of PY1 Data(H)'!$A$1:$CZ$1,_xlfn.XLOOKUP($A68,'Copy of PY1 Data(H)'!$A$1:$A$288,'Copy of PY1 Data(H)'!$A$1:$CZ$288))</f>
        <v>0</v>
      </c>
      <c r="BH68" s="180" cm="1">
        <f t="array" ref="BH68">_xlfn.XLOOKUP(BH$1,'Copy of PY1 Data(H)'!$A$1:$CZ$1,_xlfn.XLOOKUP($A68,'Copy of PY1 Data(H)'!$A$1:$A$288,'Copy of PY1 Data(H)'!$A$1:$CZ$288))</f>
        <v>0</v>
      </c>
      <c r="BI68" s="180" cm="1">
        <f t="array" ref="BI68">_xlfn.XLOOKUP(BI$1,'Copy of PY1 Data(H)'!$A$1:$CZ$1,_xlfn.XLOOKUP($A68,'Copy of PY1 Data(H)'!$A$1:$A$288,'Copy of PY1 Data(H)'!$A$1:$CZ$288))</f>
        <v>0</v>
      </c>
      <c r="BJ68" s="180" cm="1">
        <f t="array" ref="BJ68">_xlfn.XLOOKUP(BJ$1,'Copy of PY1 Data(H)'!$A$1:$CZ$1,_xlfn.XLOOKUP($A68,'Copy of PY1 Data(H)'!$A$1:$A$288,'Copy of PY1 Data(H)'!$A$1:$CZ$288))</f>
        <v>0</v>
      </c>
      <c r="BK68" s="180" cm="1">
        <f t="array" ref="BK68">_xlfn.XLOOKUP(BK$1,'Copy of PY1 Data(H)'!$A$1:$CZ$1,_xlfn.XLOOKUP($A68,'Copy of PY1 Data(H)'!$A$1:$A$288,'Copy of PY1 Data(H)'!$A$1:$CZ$288))</f>
        <v>0</v>
      </c>
      <c r="BL68" s="180" cm="1">
        <f t="array" ref="BL68">_xlfn.XLOOKUP(BL$1,'Copy of PY1 Data(H)'!$A$1:$CZ$1,_xlfn.XLOOKUP($A68,'Copy of PY1 Data(H)'!$A$1:$A$288,'Copy of PY1 Data(H)'!$A$1:$CZ$288))</f>
        <v>0</v>
      </c>
      <c r="BM68" s="180" cm="1">
        <f t="array" ref="BM68">_xlfn.XLOOKUP(BM$1,'Copy of PY1 Data(H)'!$A$1:$CZ$1,_xlfn.XLOOKUP($A68,'Copy of PY1 Data(H)'!$A$1:$A$288,'Copy of PY1 Data(H)'!$A$1:$CZ$288))</f>
        <v>0</v>
      </c>
      <c r="BN68" s="180" cm="1">
        <f t="array" ref="BN68">_xlfn.XLOOKUP(BN$1,'Copy of PY1 Data(H)'!$A$1:$CZ$1,_xlfn.XLOOKUP($A68,'Copy of PY1 Data(H)'!$A$1:$A$288,'Copy of PY1 Data(H)'!$A$1:$CZ$288))</f>
        <v>0</v>
      </c>
      <c r="BO68" s="180" cm="1">
        <f t="array" ref="BO68">_xlfn.XLOOKUP(BO$1,'Copy of PY1 Data(H)'!$A$1:$CZ$1,_xlfn.XLOOKUP($A68,'Copy of PY1 Data(H)'!$A$1:$A$288,'Copy of PY1 Data(H)'!$A$1:$CZ$288))</f>
        <v>0</v>
      </c>
      <c r="BP68" s="180" cm="1">
        <f t="array" ref="BP68">_xlfn.XLOOKUP(BP$1,'Copy of PY1 Data(H)'!$A$1:$CZ$1,_xlfn.XLOOKUP($A68,'Copy of PY1 Data(H)'!$A$1:$A$288,'Copy of PY1 Data(H)'!$A$1:$CZ$288))</f>
        <v>0</v>
      </c>
      <c r="BQ68" s="180" cm="1">
        <f t="array" ref="BQ68">_xlfn.XLOOKUP(BQ$1,'Copy of PY1 Data(H)'!$A$1:$CZ$1,_xlfn.XLOOKUP($A68,'Copy of PY1 Data(H)'!$A$1:$A$288,'Copy of PY1 Data(H)'!$A$1:$CZ$288))</f>
        <v>0</v>
      </c>
      <c r="BR68" s="180" cm="1">
        <f t="array" ref="BR68">_xlfn.XLOOKUP(BR$1,'Copy of PY1 Data(H)'!$A$1:$CZ$1,_xlfn.XLOOKUP($A68,'Copy of PY1 Data(H)'!$A$1:$A$288,'Copy of PY1 Data(H)'!$A$1:$CZ$288))</f>
        <v>0</v>
      </c>
      <c r="BS68" s="180" cm="1">
        <f t="array" ref="BS68">_xlfn.XLOOKUP(BS$1,'Copy of PY1 Data(H)'!$A$1:$CZ$1,_xlfn.XLOOKUP($A68,'Copy of PY1 Data(H)'!$A$1:$A$288,'Copy of PY1 Data(H)'!$A$1:$CZ$288))</f>
        <v>0</v>
      </c>
      <c r="BT68" s="180" cm="1">
        <f t="array" ref="BT68">_xlfn.XLOOKUP(BT$1,'Copy of PY1 Data(H)'!$A$1:$CZ$1,_xlfn.XLOOKUP($A68,'Copy of PY1 Data(H)'!$A$1:$A$288,'Copy of PY1 Data(H)'!$A$1:$CZ$288))</f>
        <v>0</v>
      </c>
      <c r="BU68" s="180" cm="1">
        <f t="array" ref="BU68">_xlfn.XLOOKUP(BU$1,'Copy of PY1 Data(H)'!$A$1:$CZ$1,_xlfn.XLOOKUP($A68,'Copy of PY1 Data(H)'!$A$1:$A$288,'Copy of PY1 Data(H)'!$A$1:$CZ$288))</f>
        <v>0</v>
      </c>
      <c r="BV68" s="180" cm="1">
        <f t="array" ref="BV68">_xlfn.XLOOKUP(BV$1,'Copy of PY1 Data(H)'!$A$1:$CZ$1,_xlfn.XLOOKUP($A68,'Copy of PY1 Data(H)'!$A$1:$A$288,'Copy of PY1 Data(H)'!$A$1:$CZ$288))</f>
        <v>0</v>
      </c>
      <c r="BW68" s="180" cm="1">
        <f t="array" ref="BW68">_xlfn.XLOOKUP(BW$1,'Copy of PY1 Data(H)'!$A$1:$CZ$1,_xlfn.XLOOKUP($A68,'Copy of PY1 Data(H)'!$A$1:$A$288,'Copy of PY1 Data(H)'!$A$1:$CZ$288))</f>
        <v>0</v>
      </c>
      <c r="BX68" s="180" cm="1">
        <f t="array" ref="BX68">_xlfn.XLOOKUP(BX$1,'Copy of PY1 Data(H)'!$A$1:$CZ$1,_xlfn.XLOOKUP($A68,'Copy of PY1 Data(H)'!$A$1:$A$288,'Copy of PY1 Data(H)'!$A$1:$CZ$288))</f>
        <v>0</v>
      </c>
      <c r="BY68" s="180" cm="1">
        <f t="array" ref="BY68">_xlfn.XLOOKUP(BY$1,'Copy of PY1 Data(H)'!$A$1:$CZ$1,_xlfn.XLOOKUP($A68,'Copy of PY1 Data(H)'!$A$1:$A$288,'Copy of PY1 Data(H)'!$A$1:$CZ$288))</f>
        <v>0</v>
      </c>
      <c r="BZ68" s="180" cm="1">
        <f t="array" ref="BZ68">_xlfn.XLOOKUP(BZ$1,'Copy of PY1 Data(H)'!$A$1:$CZ$1,_xlfn.XLOOKUP($A68,'Copy of PY1 Data(H)'!$A$1:$A$288,'Copy of PY1 Data(H)'!$A$1:$CZ$288))</f>
        <v>0</v>
      </c>
      <c r="CA68" s="180" cm="1">
        <f t="array" ref="CA68">_xlfn.XLOOKUP(CA$1,'Copy of PY1 Data(H)'!$A$1:$CZ$1,_xlfn.XLOOKUP($A68,'Copy of PY1 Data(H)'!$A$1:$A$288,'Copy of PY1 Data(H)'!$A$1:$CZ$288))</f>
        <v>0</v>
      </c>
      <c r="CB68" s="180" cm="1">
        <f t="array" ref="CB68">_xlfn.XLOOKUP(CB$1,'Copy of PY1 Data(H)'!$A$1:$CZ$1,_xlfn.XLOOKUP($A68,'Copy of PY1 Data(H)'!$A$1:$A$288,'Copy of PY1 Data(H)'!$A$1:$CZ$288))</f>
        <v>0</v>
      </c>
      <c r="CC68" s="180" cm="1">
        <f t="array" ref="CC68">_xlfn.XLOOKUP(CC$1,'Copy of PY1 Data(H)'!$A$1:$CZ$1,_xlfn.XLOOKUP($A68,'Copy of PY1 Data(H)'!$A$1:$A$288,'Copy of PY1 Data(H)'!$A$1:$CZ$288))</f>
        <v>0</v>
      </c>
      <c r="CD68" s="180" cm="1">
        <f t="array" ref="CD68">_xlfn.XLOOKUP(CD$1,'Copy of PY1 Data(H)'!$A$1:$CZ$1,_xlfn.XLOOKUP($A68,'Copy of PY1 Data(H)'!$A$1:$A$288,'Copy of PY1 Data(H)'!$A$1:$CZ$288))</f>
        <v>0</v>
      </c>
    </row>
    <row r="69" spans="1:82" x14ac:dyDescent="0.3">
      <c r="A69" s="180">
        <v>22</v>
      </c>
      <c r="C69" s="180"/>
      <c r="D69" s="180" cm="1">
        <f t="array" ref="D69">_xlfn.XLOOKUP(D$1,'Copy of PY1 Data(H)'!$A$1:$CZ$1,_xlfn.XLOOKUP($A69,'Copy of PY1 Data(H)'!$A$1:$A$288,'Copy of PY1 Data(H)'!$A$1:$CZ$288))</f>
        <v>0</v>
      </c>
      <c r="E69" s="180" cm="1">
        <f t="array" ref="E69">_xlfn.XLOOKUP(E$1,'Copy of PY1 Data(H)'!$A$1:$CZ$1,_xlfn.XLOOKUP($A69,'Copy of PY1 Data(H)'!$A$1:$A$288,'Copy of PY1 Data(H)'!$A$1:$CZ$288))</f>
        <v>0</v>
      </c>
      <c r="F69" s="180" cm="1">
        <f t="array" ref="F69">_xlfn.XLOOKUP(F$1,'Copy of PY1 Data(H)'!$A$1:$CZ$1,_xlfn.XLOOKUP($A69,'Copy of PY1 Data(H)'!$A$1:$A$288,'Copy of PY1 Data(H)'!$A$1:$CZ$288))</f>
        <v>0</v>
      </c>
      <c r="G69" s="180" cm="1">
        <f t="array" ref="G69">_xlfn.XLOOKUP(G$1,'Copy of PY1 Data(H)'!$A$1:$CZ$1,_xlfn.XLOOKUP($A69,'Copy of PY1 Data(H)'!$A$1:$A$288,'Copy of PY1 Data(H)'!$A$1:$CZ$288))</f>
        <v>0</v>
      </c>
      <c r="H69" s="180" cm="1">
        <f t="array" ref="H69">_xlfn.XLOOKUP(H$1,'Copy of PY1 Data(H)'!$A$1:$CZ$1,_xlfn.XLOOKUP($A69,'Copy of PY1 Data(H)'!$A$1:$A$288,'Copy of PY1 Data(H)'!$A$1:$CZ$288))</f>
        <v>0</v>
      </c>
      <c r="I69" s="180" cm="1">
        <f t="array" ref="I69">_xlfn.XLOOKUP(I$1,'Copy of PY1 Data(H)'!$A$1:$CZ$1,_xlfn.XLOOKUP($A69,'Copy of PY1 Data(H)'!$A$1:$A$288,'Copy of PY1 Data(H)'!$A$1:$CZ$288))</f>
        <v>0</v>
      </c>
      <c r="J69" s="180" cm="1">
        <f t="array" ref="J69">_xlfn.XLOOKUP(J$1,'Copy of PY1 Data(H)'!$A$1:$CZ$1,_xlfn.XLOOKUP($A69,'Copy of PY1 Data(H)'!$A$1:$A$288,'Copy of PY1 Data(H)'!$A$1:$CZ$288))</f>
        <v>0</v>
      </c>
      <c r="K69" s="180" cm="1">
        <f t="array" ref="K69">_xlfn.XLOOKUP(K$1,'Copy of PY1 Data(H)'!$A$1:$CZ$1,_xlfn.XLOOKUP($A69,'Copy of PY1 Data(H)'!$A$1:$A$288,'Copy of PY1 Data(H)'!$A$1:$CZ$288))</f>
        <v>0</v>
      </c>
      <c r="L69" s="180" cm="1">
        <f t="array" ref="L69">_xlfn.XLOOKUP(L$1,'Copy of PY1 Data(H)'!$A$1:$CZ$1,_xlfn.XLOOKUP($A69,'Copy of PY1 Data(H)'!$A$1:$A$288,'Copy of PY1 Data(H)'!$A$1:$CZ$288))</f>
        <v>0</v>
      </c>
      <c r="M69" s="180" cm="1">
        <f t="array" ref="M69">_xlfn.XLOOKUP(M$1,'Copy of PY1 Data(H)'!$A$1:$CZ$1,_xlfn.XLOOKUP($A69,'Copy of PY1 Data(H)'!$A$1:$A$288,'Copy of PY1 Data(H)'!$A$1:$CZ$288))</f>
        <v>0</v>
      </c>
      <c r="N69" s="180" cm="1">
        <f t="array" ref="N69">_xlfn.XLOOKUP(N$1,'Copy of PY1 Data(H)'!$A$1:$CZ$1,_xlfn.XLOOKUP($A69,'Copy of PY1 Data(H)'!$A$1:$A$288,'Copy of PY1 Data(H)'!$A$1:$CZ$288))</f>
        <v>0</v>
      </c>
      <c r="O69" s="180" cm="1">
        <f t="array" ref="O69">_xlfn.XLOOKUP(O$1,'Copy of PY1 Data(H)'!$A$1:$CZ$1,_xlfn.XLOOKUP($A69,'Copy of PY1 Data(H)'!$A$1:$A$288,'Copy of PY1 Data(H)'!$A$1:$CZ$288))</f>
        <v>-466659</v>
      </c>
      <c r="P69" s="180" cm="1">
        <f t="array" ref="P69">_xlfn.XLOOKUP(P$1,'Copy of PY1 Data(H)'!$A$1:$CZ$1,_xlfn.XLOOKUP($A69,'Copy of PY1 Data(H)'!$A$1:$A$288,'Copy of PY1 Data(H)'!$A$1:$CZ$288))</f>
        <v>0</v>
      </c>
      <c r="Q69" s="180" cm="1">
        <f t="array" ref="Q69">_xlfn.XLOOKUP(Q$1,'Copy of PY1 Data(H)'!$A$1:$CZ$1,_xlfn.XLOOKUP($A69,'Copy of PY1 Data(H)'!$A$1:$A$288,'Copy of PY1 Data(H)'!$A$1:$CZ$288))</f>
        <v>0</v>
      </c>
      <c r="R69" s="180" cm="1">
        <f t="array" ref="R69">_xlfn.XLOOKUP(R$1,'Copy of PY1 Data(H)'!$A$1:$CZ$1,_xlfn.XLOOKUP($A69,'Copy of PY1 Data(H)'!$A$1:$A$288,'Copy of PY1 Data(H)'!$A$1:$CZ$288))</f>
        <v>2111</v>
      </c>
      <c r="S69" s="180" cm="1">
        <f t="array" ref="S69">_xlfn.XLOOKUP(S$1,'Copy of PY1 Data(H)'!$A$1:$CZ$1,_xlfn.XLOOKUP($A69,'Copy of PY1 Data(H)'!$A$1:$A$288,'Copy of PY1 Data(H)'!$A$1:$CZ$288))</f>
        <v>0</v>
      </c>
      <c r="T69" s="180" cm="1">
        <f t="array" ref="T69">_xlfn.XLOOKUP(T$1,'Copy of PY1 Data(H)'!$A$1:$CZ$1,_xlfn.XLOOKUP($A69,'Copy of PY1 Data(H)'!$A$1:$A$288,'Copy of PY1 Data(H)'!$A$1:$CZ$288))</f>
        <v>116211</v>
      </c>
      <c r="U69" s="180" cm="1">
        <f t="array" ref="U69">_xlfn.XLOOKUP(U$1,'Copy of PY1 Data(H)'!$A$1:$CZ$1,_xlfn.XLOOKUP($A69,'Copy of PY1 Data(H)'!$A$1:$A$288,'Copy of PY1 Data(H)'!$A$1:$CZ$288))</f>
        <v>26452</v>
      </c>
      <c r="V69" s="180" cm="1">
        <f t="array" ref="V69">_xlfn.XLOOKUP(V$1,'Copy of PY1 Data(H)'!$A$1:$CZ$1,_xlfn.XLOOKUP($A69,'Copy of PY1 Data(H)'!$A$1:$A$288,'Copy of PY1 Data(H)'!$A$1:$CZ$288))</f>
        <v>0</v>
      </c>
      <c r="W69" s="180" cm="1">
        <f t="array" ref="W69">_xlfn.XLOOKUP(W$1,'Copy of PY1 Data(H)'!$A$1:$CZ$1,_xlfn.XLOOKUP($A69,'Copy of PY1 Data(H)'!$A$1:$A$288,'Copy of PY1 Data(H)'!$A$1:$CZ$288))</f>
        <v>0</v>
      </c>
      <c r="X69" s="180" cm="1">
        <f t="array" ref="X69">_xlfn.XLOOKUP(X$1,'Copy of PY1 Data(H)'!$A$1:$CZ$1,_xlfn.XLOOKUP($A69,'Copy of PY1 Data(H)'!$A$1:$A$288,'Copy of PY1 Data(H)'!$A$1:$CZ$288))</f>
        <v>0</v>
      </c>
      <c r="Y69" s="180" cm="1">
        <f t="array" ref="Y69">_xlfn.XLOOKUP(Y$1,'Copy of PY1 Data(H)'!$A$1:$CZ$1,_xlfn.XLOOKUP($A69,'Copy of PY1 Data(H)'!$A$1:$A$288,'Copy of PY1 Data(H)'!$A$1:$CZ$288))</f>
        <v>47513</v>
      </c>
      <c r="Z69" s="180" cm="1">
        <f t="array" ref="Z69">_xlfn.XLOOKUP(Z$1,'Copy of PY1 Data(H)'!$A$1:$CZ$1,_xlfn.XLOOKUP($A69,'Copy of PY1 Data(H)'!$A$1:$A$288,'Copy of PY1 Data(H)'!$A$1:$CZ$288))</f>
        <v>20755</v>
      </c>
      <c r="AA69" s="180" cm="1">
        <f t="array" ref="AA69">_xlfn.XLOOKUP(AA$1,'Copy of PY1 Data(H)'!$A$1:$CZ$1,_xlfn.XLOOKUP($A69,'Copy of PY1 Data(H)'!$A$1:$A$288,'Copy of PY1 Data(H)'!$A$1:$CZ$288))</f>
        <v>0</v>
      </c>
      <c r="AB69" s="180" cm="1">
        <f t="array" ref="AB69">_xlfn.XLOOKUP(AB$1,'Copy of PY1 Data(H)'!$A$1:$CZ$1,_xlfn.XLOOKUP($A69,'Copy of PY1 Data(H)'!$A$1:$A$288,'Copy of PY1 Data(H)'!$A$1:$CZ$288))</f>
        <v>0</v>
      </c>
      <c r="AC69" s="180" cm="1">
        <f t="array" ref="AC69">_xlfn.XLOOKUP(AC$1,'Copy of PY1 Data(H)'!$A$1:$CZ$1,_xlfn.XLOOKUP($A69,'Copy of PY1 Data(H)'!$A$1:$A$288,'Copy of PY1 Data(H)'!$A$1:$CZ$288))</f>
        <v>11455</v>
      </c>
      <c r="AD69" s="180" cm="1">
        <f t="array" ref="AD69">_xlfn.XLOOKUP(AD$1,'Copy of PY1 Data(H)'!$A$1:$CZ$1,_xlfn.XLOOKUP($A69,'Copy of PY1 Data(H)'!$A$1:$A$288,'Copy of PY1 Data(H)'!$A$1:$CZ$288))</f>
        <v>0</v>
      </c>
      <c r="AE69" s="180" cm="1">
        <f t="array" ref="AE69">_xlfn.XLOOKUP(AE$1,'Copy of PY1 Data(H)'!$A$1:$CZ$1,_xlfn.XLOOKUP($A69,'Copy of PY1 Data(H)'!$A$1:$A$288,'Copy of PY1 Data(H)'!$A$1:$CZ$288))</f>
        <v>6738</v>
      </c>
      <c r="AF69" s="180" cm="1">
        <f t="array" ref="AF69">_xlfn.XLOOKUP(AF$1,'Copy of PY1 Data(H)'!$A$1:$CZ$1,_xlfn.XLOOKUP($A69,'Copy of PY1 Data(H)'!$A$1:$A$288,'Copy of PY1 Data(H)'!$A$1:$CZ$288))</f>
        <v>-3021732</v>
      </c>
      <c r="AG69" s="180" cm="1">
        <f t="array" ref="AG69">_xlfn.XLOOKUP(AG$1,'Copy of PY1 Data(H)'!$A$1:$CZ$1,_xlfn.XLOOKUP($A69,'Copy of PY1 Data(H)'!$A$1:$A$288,'Copy of PY1 Data(H)'!$A$1:$CZ$288))</f>
        <v>0</v>
      </c>
      <c r="AH69" s="180" cm="1">
        <f t="array" ref="AH69">_xlfn.XLOOKUP(AH$1,'Copy of PY1 Data(H)'!$A$1:$CZ$1,_xlfn.XLOOKUP($A69,'Copy of PY1 Data(H)'!$A$1:$A$288,'Copy of PY1 Data(H)'!$A$1:$CZ$288))</f>
        <v>0</v>
      </c>
      <c r="AI69" s="180" cm="1">
        <f t="array" ref="AI69">_xlfn.XLOOKUP(AI$1,'Copy of PY1 Data(H)'!$A$1:$CZ$1,_xlfn.XLOOKUP($A69,'Copy of PY1 Data(H)'!$A$1:$A$288,'Copy of PY1 Data(H)'!$A$1:$CZ$288))</f>
        <v>600592</v>
      </c>
      <c r="AJ69" s="180" cm="1">
        <f t="array" ref="AJ69">_xlfn.XLOOKUP(AJ$1,'Copy of PY1 Data(H)'!$A$1:$CZ$1,_xlfn.XLOOKUP($A69,'Copy of PY1 Data(H)'!$A$1:$A$288,'Copy of PY1 Data(H)'!$A$1:$CZ$288))</f>
        <v>0</v>
      </c>
      <c r="AK69" s="180" cm="1">
        <f t="array" ref="AK69">_xlfn.XLOOKUP(AK$1,'Copy of PY1 Data(H)'!$A$1:$CZ$1,_xlfn.XLOOKUP($A69,'Copy of PY1 Data(H)'!$A$1:$A$288,'Copy of PY1 Data(H)'!$A$1:$CZ$288))</f>
        <v>0</v>
      </c>
      <c r="AL69" s="180" cm="1">
        <f t="array" ref="AL69">_xlfn.XLOOKUP(AL$1,'Copy of PY1 Data(H)'!$A$1:$CZ$1,_xlfn.XLOOKUP($A69,'Copy of PY1 Data(H)'!$A$1:$A$288,'Copy of PY1 Data(H)'!$A$1:$CZ$288))</f>
        <v>0</v>
      </c>
      <c r="AM69" s="180" cm="1">
        <f t="array" ref="AM69">_xlfn.XLOOKUP(AM$1,'Copy of PY1 Data(H)'!$A$1:$CZ$1,_xlfn.XLOOKUP($A69,'Copy of PY1 Data(H)'!$A$1:$A$288,'Copy of PY1 Data(H)'!$A$1:$CZ$288))</f>
        <v>0</v>
      </c>
      <c r="AN69" s="180" cm="1">
        <f t="array" ref="AN69">_xlfn.XLOOKUP(AN$1,'Copy of PY1 Data(H)'!$A$1:$CZ$1,_xlfn.XLOOKUP($A69,'Copy of PY1 Data(H)'!$A$1:$A$288,'Copy of PY1 Data(H)'!$A$1:$CZ$288))</f>
        <v>0</v>
      </c>
      <c r="AO69" s="180" cm="1">
        <f t="array" ref="AO69">_xlfn.XLOOKUP(AO$1,'Copy of PY1 Data(H)'!$A$1:$CZ$1,_xlfn.XLOOKUP($A69,'Copy of PY1 Data(H)'!$A$1:$A$288,'Copy of PY1 Data(H)'!$A$1:$CZ$288))</f>
        <v>86640</v>
      </c>
      <c r="AP69" s="180" cm="1">
        <f t="array" ref="AP69">_xlfn.XLOOKUP(AP$1,'Copy of PY1 Data(H)'!$A$1:$CZ$1,_xlfn.XLOOKUP($A69,'Copy of PY1 Data(H)'!$A$1:$A$288,'Copy of PY1 Data(H)'!$A$1:$CZ$288))</f>
        <v>0</v>
      </c>
      <c r="AQ69" s="180" cm="1">
        <f t="array" ref="AQ69">_xlfn.XLOOKUP(AQ$1,'Copy of PY1 Data(H)'!$A$1:$CZ$1,_xlfn.XLOOKUP($A69,'Copy of PY1 Data(H)'!$A$1:$A$288,'Copy of PY1 Data(H)'!$A$1:$CZ$288))</f>
        <v>0</v>
      </c>
      <c r="AR69" s="180" cm="1">
        <f t="array" ref="AR69">_xlfn.XLOOKUP(AR$1,'Copy of PY1 Data(H)'!$A$1:$CZ$1,_xlfn.XLOOKUP($A69,'Copy of PY1 Data(H)'!$A$1:$A$288,'Copy of PY1 Data(H)'!$A$1:$CZ$288))</f>
        <v>-57614</v>
      </c>
      <c r="AS69" s="180" cm="1">
        <f t="array" ref="AS69">_xlfn.XLOOKUP(AS$1,'Copy of PY1 Data(H)'!$A$1:$CZ$1,_xlfn.XLOOKUP($A69,'Copy of PY1 Data(H)'!$A$1:$A$288,'Copy of PY1 Data(H)'!$A$1:$CZ$288))</f>
        <v>0</v>
      </c>
      <c r="AT69" s="180" cm="1">
        <f t="array" ref="AT69">_xlfn.XLOOKUP(AT$1,'Copy of PY1 Data(H)'!$A$1:$CZ$1,_xlfn.XLOOKUP($A69,'Copy of PY1 Data(H)'!$A$1:$A$288,'Copy of PY1 Data(H)'!$A$1:$CZ$288))</f>
        <v>56597</v>
      </c>
      <c r="AU69" s="180" cm="1">
        <f t="array" ref="AU69">_xlfn.XLOOKUP(AU$1,'Copy of PY1 Data(H)'!$A$1:$CZ$1,_xlfn.XLOOKUP($A69,'Copy of PY1 Data(H)'!$A$1:$A$288,'Copy of PY1 Data(H)'!$A$1:$CZ$288))</f>
        <v>0</v>
      </c>
      <c r="AV69" s="180" cm="1">
        <f t="array" ref="AV69">_xlfn.XLOOKUP(AV$1,'Copy of PY1 Data(H)'!$A$1:$CZ$1,_xlfn.XLOOKUP($A69,'Copy of PY1 Data(H)'!$A$1:$A$288,'Copy of PY1 Data(H)'!$A$1:$CZ$288))</f>
        <v>0</v>
      </c>
      <c r="AW69" s="180" cm="1">
        <f t="array" ref="AW69">_xlfn.XLOOKUP(AW$1,'Copy of PY1 Data(H)'!$A$1:$CZ$1,_xlfn.XLOOKUP($A69,'Copy of PY1 Data(H)'!$A$1:$A$288,'Copy of PY1 Data(H)'!$A$1:$CZ$288))</f>
        <v>3500</v>
      </c>
      <c r="AX69" s="180" cm="1">
        <f t="array" ref="AX69">_xlfn.XLOOKUP(AX$1,'Copy of PY1 Data(H)'!$A$1:$CZ$1,_xlfn.XLOOKUP($A69,'Copy of PY1 Data(H)'!$A$1:$A$288,'Copy of PY1 Data(H)'!$A$1:$CZ$288))</f>
        <v>0</v>
      </c>
      <c r="AY69" s="180" cm="1">
        <f t="array" ref="AY69">_xlfn.XLOOKUP(AY$1,'Copy of PY1 Data(H)'!$A$1:$CZ$1,_xlfn.XLOOKUP($A69,'Copy of PY1 Data(H)'!$A$1:$A$288,'Copy of PY1 Data(H)'!$A$1:$CZ$288))</f>
        <v>712271</v>
      </c>
      <c r="AZ69" s="180" cm="1">
        <f t="array" ref="AZ69">_xlfn.XLOOKUP(AZ$1,'Copy of PY1 Data(H)'!$A$1:$CZ$1,_xlfn.XLOOKUP($A69,'Copy of PY1 Data(H)'!$A$1:$A$288,'Copy of PY1 Data(H)'!$A$1:$CZ$288))</f>
        <v>17000</v>
      </c>
      <c r="BA69" s="180" cm="1">
        <f t="array" ref="BA69">_xlfn.XLOOKUP(BA$1,'Copy of PY1 Data(H)'!$A$1:$CZ$1,_xlfn.XLOOKUP($A69,'Copy of PY1 Data(H)'!$A$1:$A$288,'Copy of PY1 Data(H)'!$A$1:$CZ$288))</f>
        <v>0</v>
      </c>
      <c r="BB69" s="180" cm="1">
        <f t="array" ref="BB69">_xlfn.XLOOKUP(BB$1,'Copy of PY1 Data(H)'!$A$1:$CZ$1,_xlfn.XLOOKUP($A69,'Copy of PY1 Data(H)'!$A$1:$A$288,'Copy of PY1 Data(H)'!$A$1:$CZ$288))</f>
        <v>0</v>
      </c>
      <c r="BC69" s="180" cm="1">
        <f t="array" ref="BC69">_xlfn.XLOOKUP(BC$1,'Copy of PY1 Data(H)'!$A$1:$CZ$1,_xlfn.XLOOKUP($A69,'Copy of PY1 Data(H)'!$A$1:$A$288,'Copy of PY1 Data(H)'!$A$1:$CZ$288))</f>
        <v>0</v>
      </c>
      <c r="BD69" s="180" cm="1">
        <f t="array" ref="BD69">_xlfn.XLOOKUP(BD$1,'Copy of PY1 Data(H)'!$A$1:$CZ$1,_xlfn.XLOOKUP($A69,'Copy of PY1 Data(H)'!$A$1:$A$288,'Copy of PY1 Data(H)'!$A$1:$CZ$288))</f>
        <v>18146</v>
      </c>
      <c r="BE69" s="180" cm="1">
        <f t="array" ref="BE69">_xlfn.XLOOKUP(BE$1,'Copy of PY1 Data(H)'!$A$1:$CZ$1,_xlfn.XLOOKUP($A69,'Copy of PY1 Data(H)'!$A$1:$A$288,'Copy of PY1 Data(H)'!$A$1:$CZ$288))</f>
        <v>0</v>
      </c>
      <c r="BF69" s="180" cm="1">
        <f t="array" ref="BF69">_xlfn.XLOOKUP(BF$1,'Copy of PY1 Data(H)'!$A$1:$CZ$1,_xlfn.XLOOKUP($A69,'Copy of PY1 Data(H)'!$A$1:$A$288,'Copy of PY1 Data(H)'!$A$1:$CZ$288))</f>
        <v>0</v>
      </c>
      <c r="BG69" s="180" cm="1">
        <f t="array" ref="BG69">_xlfn.XLOOKUP(BG$1,'Copy of PY1 Data(H)'!$A$1:$CZ$1,_xlfn.XLOOKUP($A69,'Copy of PY1 Data(H)'!$A$1:$A$288,'Copy of PY1 Data(H)'!$A$1:$CZ$288))</f>
        <v>0</v>
      </c>
      <c r="BH69" s="180" cm="1">
        <f t="array" ref="BH69">_xlfn.XLOOKUP(BH$1,'Copy of PY1 Data(H)'!$A$1:$CZ$1,_xlfn.XLOOKUP($A69,'Copy of PY1 Data(H)'!$A$1:$A$288,'Copy of PY1 Data(H)'!$A$1:$CZ$288))</f>
        <v>0</v>
      </c>
      <c r="BI69" s="180" cm="1">
        <f t="array" ref="BI69">_xlfn.XLOOKUP(BI$1,'Copy of PY1 Data(H)'!$A$1:$CZ$1,_xlfn.XLOOKUP($A69,'Copy of PY1 Data(H)'!$A$1:$A$288,'Copy of PY1 Data(H)'!$A$1:$CZ$288))</f>
        <v>0</v>
      </c>
      <c r="BJ69" s="180" cm="1">
        <f t="array" ref="BJ69">_xlfn.XLOOKUP(BJ$1,'Copy of PY1 Data(H)'!$A$1:$CZ$1,_xlfn.XLOOKUP($A69,'Copy of PY1 Data(H)'!$A$1:$A$288,'Copy of PY1 Data(H)'!$A$1:$CZ$288))</f>
        <v>0</v>
      </c>
      <c r="BK69" s="180" cm="1">
        <f t="array" ref="BK69">_xlfn.XLOOKUP(BK$1,'Copy of PY1 Data(H)'!$A$1:$CZ$1,_xlfn.XLOOKUP($A69,'Copy of PY1 Data(H)'!$A$1:$A$288,'Copy of PY1 Data(H)'!$A$1:$CZ$288))</f>
        <v>0</v>
      </c>
      <c r="BL69" s="180" cm="1">
        <f t="array" ref="BL69">_xlfn.XLOOKUP(BL$1,'Copy of PY1 Data(H)'!$A$1:$CZ$1,_xlfn.XLOOKUP($A69,'Copy of PY1 Data(H)'!$A$1:$A$288,'Copy of PY1 Data(H)'!$A$1:$CZ$288))</f>
        <v>0</v>
      </c>
      <c r="BM69" s="180" cm="1">
        <f t="array" ref="BM69">_xlfn.XLOOKUP(BM$1,'Copy of PY1 Data(H)'!$A$1:$CZ$1,_xlfn.XLOOKUP($A69,'Copy of PY1 Data(H)'!$A$1:$A$288,'Copy of PY1 Data(H)'!$A$1:$CZ$288))</f>
        <v>26999</v>
      </c>
      <c r="BN69" s="180" cm="1">
        <f t="array" ref="BN69">_xlfn.XLOOKUP(BN$1,'Copy of PY1 Data(H)'!$A$1:$CZ$1,_xlfn.XLOOKUP($A69,'Copy of PY1 Data(H)'!$A$1:$A$288,'Copy of PY1 Data(H)'!$A$1:$CZ$288))</f>
        <v>0</v>
      </c>
      <c r="BO69" s="180" cm="1">
        <f t="array" ref="BO69">_xlfn.XLOOKUP(BO$1,'Copy of PY1 Data(H)'!$A$1:$CZ$1,_xlfn.XLOOKUP($A69,'Copy of PY1 Data(H)'!$A$1:$A$288,'Copy of PY1 Data(H)'!$A$1:$CZ$288))</f>
        <v>0</v>
      </c>
      <c r="BP69" s="180" cm="1">
        <f t="array" ref="BP69">_xlfn.XLOOKUP(BP$1,'Copy of PY1 Data(H)'!$A$1:$CZ$1,_xlfn.XLOOKUP($A69,'Copy of PY1 Data(H)'!$A$1:$A$288,'Copy of PY1 Data(H)'!$A$1:$CZ$288))</f>
        <v>0</v>
      </c>
      <c r="BQ69" s="180" cm="1">
        <f t="array" ref="BQ69">_xlfn.XLOOKUP(BQ$1,'Copy of PY1 Data(H)'!$A$1:$CZ$1,_xlfn.XLOOKUP($A69,'Copy of PY1 Data(H)'!$A$1:$A$288,'Copy of PY1 Data(H)'!$A$1:$CZ$288))</f>
        <v>27134</v>
      </c>
      <c r="BR69" s="180" cm="1">
        <f t="array" ref="BR69">_xlfn.XLOOKUP(BR$1,'Copy of PY1 Data(H)'!$A$1:$CZ$1,_xlfn.XLOOKUP($A69,'Copy of PY1 Data(H)'!$A$1:$A$288,'Copy of PY1 Data(H)'!$A$1:$CZ$288))</f>
        <v>13200</v>
      </c>
      <c r="BS69" s="180" cm="1">
        <f t="array" ref="BS69">_xlfn.XLOOKUP(BS$1,'Copy of PY1 Data(H)'!$A$1:$CZ$1,_xlfn.XLOOKUP($A69,'Copy of PY1 Data(H)'!$A$1:$A$288,'Copy of PY1 Data(H)'!$A$1:$CZ$288))</f>
        <v>0</v>
      </c>
      <c r="BT69" s="180" cm="1">
        <f t="array" ref="BT69">_xlfn.XLOOKUP(BT$1,'Copy of PY1 Data(H)'!$A$1:$CZ$1,_xlfn.XLOOKUP($A69,'Copy of PY1 Data(H)'!$A$1:$A$288,'Copy of PY1 Data(H)'!$A$1:$CZ$288))</f>
        <v>0</v>
      </c>
      <c r="BU69" s="180" cm="1">
        <f t="array" ref="BU69">_xlfn.XLOOKUP(BU$1,'Copy of PY1 Data(H)'!$A$1:$CZ$1,_xlfn.XLOOKUP($A69,'Copy of PY1 Data(H)'!$A$1:$A$288,'Copy of PY1 Data(H)'!$A$1:$CZ$288))</f>
        <v>0</v>
      </c>
      <c r="BV69" s="180" cm="1">
        <f t="array" ref="BV69">_xlfn.XLOOKUP(BV$1,'Copy of PY1 Data(H)'!$A$1:$CZ$1,_xlfn.XLOOKUP($A69,'Copy of PY1 Data(H)'!$A$1:$A$288,'Copy of PY1 Data(H)'!$A$1:$CZ$288))</f>
        <v>0</v>
      </c>
      <c r="BW69" s="180" cm="1">
        <f t="array" ref="BW69">_xlfn.XLOOKUP(BW$1,'Copy of PY1 Data(H)'!$A$1:$CZ$1,_xlfn.XLOOKUP($A69,'Copy of PY1 Data(H)'!$A$1:$A$288,'Copy of PY1 Data(H)'!$A$1:$CZ$288))</f>
        <v>0</v>
      </c>
      <c r="BX69" s="180" cm="1">
        <f t="array" ref="BX69">_xlfn.XLOOKUP(BX$1,'Copy of PY1 Data(H)'!$A$1:$CZ$1,_xlfn.XLOOKUP($A69,'Copy of PY1 Data(H)'!$A$1:$A$288,'Copy of PY1 Data(H)'!$A$1:$CZ$288))</f>
        <v>2000</v>
      </c>
      <c r="BY69" s="180" cm="1">
        <f t="array" ref="BY69">_xlfn.XLOOKUP(BY$1,'Copy of PY1 Data(H)'!$A$1:$CZ$1,_xlfn.XLOOKUP($A69,'Copy of PY1 Data(H)'!$A$1:$A$288,'Copy of PY1 Data(H)'!$A$1:$CZ$288))</f>
        <v>0</v>
      </c>
      <c r="BZ69" s="180" cm="1">
        <f t="array" ref="BZ69">_xlfn.XLOOKUP(BZ$1,'Copy of PY1 Data(H)'!$A$1:$CZ$1,_xlfn.XLOOKUP($A69,'Copy of PY1 Data(H)'!$A$1:$A$288,'Copy of PY1 Data(H)'!$A$1:$CZ$288))</f>
        <v>0</v>
      </c>
      <c r="CA69" s="180" cm="1">
        <f t="array" ref="CA69">_xlfn.XLOOKUP(CA$1,'Copy of PY1 Data(H)'!$A$1:$CZ$1,_xlfn.XLOOKUP($A69,'Copy of PY1 Data(H)'!$A$1:$A$288,'Copy of PY1 Data(H)'!$A$1:$CZ$288))</f>
        <v>0</v>
      </c>
      <c r="CB69" s="180" cm="1">
        <f t="array" ref="CB69">_xlfn.XLOOKUP(CB$1,'Copy of PY1 Data(H)'!$A$1:$CZ$1,_xlfn.XLOOKUP($A69,'Copy of PY1 Data(H)'!$A$1:$A$288,'Copy of PY1 Data(H)'!$A$1:$CZ$288))</f>
        <v>0</v>
      </c>
      <c r="CC69" s="180" cm="1">
        <f t="array" ref="CC69">_xlfn.XLOOKUP(CC$1,'Copy of PY1 Data(H)'!$A$1:$CZ$1,_xlfn.XLOOKUP($A69,'Copy of PY1 Data(H)'!$A$1:$A$288,'Copy of PY1 Data(H)'!$A$1:$CZ$288))</f>
        <v>0</v>
      </c>
      <c r="CD69" s="180" cm="1">
        <f t="array" ref="CD69">_xlfn.XLOOKUP(CD$1,'Copy of PY1 Data(H)'!$A$1:$CZ$1,_xlfn.XLOOKUP($A69,'Copy of PY1 Data(H)'!$A$1:$A$288,'Copy of PY1 Data(H)'!$A$1:$CZ$288))</f>
        <v>0</v>
      </c>
    </row>
    <row r="70" spans="1:82" x14ac:dyDescent="0.3">
      <c r="A70" s="180">
        <v>23</v>
      </c>
      <c r="C70" s="180"/>
      <c r="D70" s="180" cm="1">
        <f t="array" ref="D70">_xlfn.XLOOKUP(D$1,'Copy of PY1 Data(H)'!$A$1:$CZ$1,_xlfn.XLOOKUP($A70,'Copy of PY1 Data(H)'!$A$1:$A$288,'Copy of PY1 Data(H)'!$A$1:$CZ$288))</f>
        <v>0</v>
      </c>
      <c r="E70" s="180" cm="1">
        <f t="array" ref="E70">_xlfn.XLOOKUP(E$1,'Copy of PY1 Data(H)'!$A$1:$CZ$1,_xlfn.XLOOKUP($A70,'Copy of PY1 Data(H)'!$A$1:$A$288,'Copy of PY1 Data(H)'!$A$1:$CZ$288))</f>
        <v>23643</v>
      </c>
      <c r="F70" s="180" cm="1">
        <f t="array" ref="F70">_xlfn.XLOOKUP(F$1,'Copy of PY1 Data(H)'!$A$1:$CZ$1,_xlfn.XLOOKUP($A70,'Copy of PY1 Data(H)'!$A$1:$A$288,'Copy of PY1 Data(H)'!$A$1:$CZ$288))</f>
        <v>0</v>
      </c>
      <c r="G70" s="180" cm="1">
        <f t="array" ref="G70">_xlfn.XLOOKUP(G$1,'Copy of PY1 Data(H)'!$A$1:$CZ$1,_xlfn.XLOOKUP($A70,'Copy of PY1 Data(H)'!$A$1:$A$288,'Copy of PY1 Data(H)'!$A$1:$CZ$288))</f>
        <v>554948</v>
      </c>
      <c r="H70" s="180" cm="1">
        <f t="array" ref="H70">_xlfn.XLOOKUP(H$1,'Copy of PY1 Data(H)'!$A$1:$CZ$1,_xlfn.XLOOKUP($A70,'Copy of PY1 Data(H)'!$A$1:$A$288,'Copy of PY1 Data(H)'!$A$1:$CZ$288))</f>
        <v>772191</v>
      </c>
      <c r="I70" s="180" cm="1">
        <f t="array" ref="I70">_xlfn.XLOOKUP(I$1,'Copy of PY1 Data(H)'!$A$1:$CZ$1,_xlfn.XLOOKUP($A70,'Copy of PY1 Data(H)'!$A$1:$A$288,'Copy of PY1 Data(H)'!$A$1:$CZ$288))</f>
        <v>731397</v>
      </c>
      <c r="J70" s="180" cm="1">
        <f t="array" ref="J70">_xlfn.XLOOKUP(J$1,'Copy of PY1 Data(H)'!$A$1:$CZ$1,_xlfn.XLOOKUP($A70,'Copy of PY1 Data(H)'!$A$1:$A$288,'Copy of PY1 Data(H)'!$A$1:$CZ$288))</f>
        <v>12287</v>
      </c>
      <c r="K70" s="180" cm="1">
        <f t="array" ref="K70">_xlfn.XLOOKUP(K$1,'Copy of PY1 Data(H)'!$A$1:$CZ$1,_xlfn.XLOOKUP($A70,'Copy of PY1 Data(H)'!$A$1:$A$288,'Copy of PY1 Data(H)'!$A$1:$CZ$288))</f>
        <v>91535</v>
      </c>
      <c r="L70" s="180" cm="1">
        <f t="array" ref="L70">_xlfn.XLOOKUP(L$1,'Copy of PY1 Data(H)'!$A$1:$CZ$1,_xlfn.XLOOKUP($A70,'Copy of PY1 Data(H)'!$A$1:$A$288,'Copy of PY1 Data(H)'!$A$1:$CZ$288))</f>
        <v>80867</v>
      </c>
      <c r="M70" s="180" cm="1">
        <f t="array" ref="M70">_xlfn.XLOOKUP(M$1,'Copy of PY1 Data(H)'!$A$1:$CZ$1,_xlfn.XLOOKUP($A70,'Copy of PY1 Data(H)'!$A$1:$A$288,'Copy of PY1 Data(H)'!$A$1:$CZ$288))</f>
        <v>220880</v>
      </c>
      <c r="N70" s="180" cm="1">
        <f t="array" ref="N70">_xlfn.XLOOKUP(N$1,'Copy of PY1 Data(H)'!$A$1:$CZ$1,_xlfn.XLOOKUP($A70,'Copy of PY1 Data(H)'!$A$1:$A$288,'Copy of PY1 Data(H)'!$A$1:$CZ$288))</f>
        <v>63764</v>
      </c>
      <c r="O70" s="180" cm="1">
        <f t="array" ref="O70">_xlfn.XLOOKUP(O$1,'Copy of PY1 Data(H)'!$A$1:$CZ$1,_xlfn.XLOOKUP($A70,'Copy of PY1 Data(H)'!$A$1:$A$288,'Copy of PY1 Data(H)'!$A$1:$CZ$288))</f>
        <v>430062</v>
      </c>
      <c r="P70" s="180" cm="1">
        <f t="array" ref="P70">_xlfn.XLOOKUP(P$1,'Copy of PY1 Data(H)'!$A$1:$CZ$1,_xlfn.XLOOKUP($A70,'Copy of PY1 Data(H)'!$A$1:$A$288,'Copy of PY1 Data(H)'!$A$1:$CZ$288))</f>
        <v>14131</v>
      </c>
      <c r="Q70" s="180" cm="1">
        <f t="array" ref="Q70">_xlfn.XLOOKUP(Q$1,'Copy of PY1 Data(H)'!$A$1:$CZ$1,_xlfn.XLOOKUP($A70,'Copy of PY1 Data(H)'!$A$1:$A$288,'Copy of PY1 Data(H)'!$A$1:$CZ$288))</f>
        <v>2630438</v>
      </c>
      <c r="R70" s="180" cm="1">
        <f t="array" ref="R70">_xlfn.XLOOKUP(R$1,'Copy of PY1 Data(H)'!$A$1:$CZ$1,_xlfn.XLOOKUP($A70,'Copy of PY1 Data(H)'!$A$1:$A$288,'Copy of PY1 Data(H)'!$A$1:$CZ$288))</f>
        <v>30056</v>
      </c>
      <c r="S70" s="180" cm="1">
        <f t="array" ref="S70">_xlfn.XLOOKUP(S$1,'Copy of PY1 Data(H)'!$A$1:$CZ$1,_xlfn.XLOOKUP($A70,'Copy of PY1 Data(H)'!$A$1:$A$288,'Copy of PY1 Data(H)'!$A$1:$CZ$288))</f>
        <v>-19919</v>
      </c>
      <c r="T70" s="180" cm="1">
        <f t="array" ref="T70">_xlfn.XLOOKUP(T$1,'Copy of PY1 Data(H)'!$A$1:$CZ$1,_xlfn.XLOOKUP($A70,'Copy of PY1 Data(H)'!$A$1:$A$288,'Copy of PY1 Data(H)'!$A$1:$CZ$288))</f>
        <v>13715464</v>
      </c>
      <c r="U70" s="180" cm="1">
        <f t="array" ref="U70">_xlfn.XLOOKUP(U$1,'Copy of PY1 Data(H)'!$A$1:$CZ$1,_xlfn.XLOOKUP($A70,'Copy of PY1 Data(H)'!$A$1:$A$288,'Copy of PY1 Data(H)'!$A$1:$CZ$288))</f>
        <v>2531624</v>
      </c>
      <c r="V70" s="180" cm="1">
        <f t="array" ref="V70">_xlfn.XLOOKUP(V$1,'Copy of PY1 Data(H)'!$A$1:$CZ$1,_xlfn.XLOOKUP($A70,'Copy of PY1 Data(H)'!$A$1:$A$288,'Copy of PY1 Data(H)'!$A$1:$CZ$288))</f>
        <v>4023469</v>
      </c>
      <c r="W70" s="180" cm="1">
        <f t="array" ref="W70">_xlfn.XLOOKUP(W$1,'Copy of PY1 Data(H)'!$A$1:$CZ$1,_xlfn.XLOOKUP($A70,'Copy of PY1 Data(H)'!$A$1:$A$288,'Copy of PY1 Data(H)'!$A$1:$CZ$288))</f>
        <v>1747590</v>
      </c>
      <c r="X70" s="180" cm="1">
        <f t="array" ref="X70">_xlfn.XLOOKUP(X$1,'Copy of PY1 Data(H)'!$A$1:$CZ$1,_xlfn.XLOOKUP($A70,'Copy of PY1 Data(H)'!$A$1:$A$288,'Copy of PY1 Data(H)'!$A$1:$CZ$288))</f>
        <v>0</v>
      </c>
      <c r="Y70" s="180" cm="1">
        <f t="array" ref="Y70">_xlfn.XLOOKUP(Y$1,'Copy of PY1 Data(H)'!$A$1:$CZ$1,_xlfn.XLOOKUP($A70,'Copy of PY1 Data(H)'!$A$1:$A$288,'Copy of PY1 Data(H)'!$A$1:$CZ$288))</f>
        <v>1616453</v>
      </c>
      <c r="Z70" s="180" cm="1">
        <f t="array" ref="Z70">_xlfn.XLOOKUP(Z$1,'Copy of PY1 Data(H)'!$A$1:$CZ$1,_xlfn.XLOOKUP($A70,'Copy of PY1 Data(H)'!$A$1:$A$288,'Copy of PY1 Data(H)'!$A$1:$CZ$288))</f>
        <v>91836</v>
      </c>
      <c r="AA70" s="180" cm="1">
        <f t="array" ref="AA70">_xlfn.XLOOKUP(AA$1,'Copy of PY1 Data(H)'!$A$1:$CZ$1,_xlfn.XLOOKUP($A70,'Copy of PY1 Data(H)'!$A$1:$A$288,'Copy of PY1 Data(H)'!$A$1:$CZ$288))</f>
        <v>2867341</v>
      </c>
      <c r="AB70" s="180" cm="1">
        <f t="array" ref="AB70">_xlfn.XLOOKUP(AB$1,'Copy of PY1 Data(H)'!$A$1:$CZ$1,_xlfn.XLOOKUP($A70,'Copy of PY1 Data(H)'!$A$1:$A$288,'Copy of PY1 Data(H)'!$A$1:$CZ$288))</f>
        <v>107146</v>
      </c>
      <c r="AC70" s="180" cm="1">
        <f t="array" ref="AC70">_xlfn.XLOOKUP(AC$1,'Copy of PY1 Data(H)'!$A$1:$CZ$1,_xlfn.XLOOKUP($A70,'Copy of PY1 Data(H)'!$A$1:$A$288,'Copy of PY1 Data(H)'!$A$1:$CZ$288))</f>
        <v>514195</v>
      </c>
      <c r="AD70" s="180" cm="1">
        <f t="array" ref="AD70">_xlfn.XLOOKUP(AD$1,'Copy of PY1 Data(H)'!$A$1:$CZ$1,_xlfn.XLOOKUP($A70,'Copy of PY1 Data(H)'!$A$1:$A$288,'Copy of PY1 Data(H)'!$A$1:$CZ$288))</f>
        <v>193126</v>
      </c>
      <c r="AE70" s="180" cm="1">
        <f t="array" ref="AE70">_xlfn.XLOOKUP(AE$1,'Copy of PY1 Data(H)'!$A$1:$CZ$1,_xlfn.XLOOKUP($A70,'Copy of PY1 Data(H)'!$A$1:$A$288,'Copy of PY1 Data(H)'!$A$1:$CZ$288))</f>
        <v>358403</v>
      </c>
      <c r="AF70" s="180" cm="1">
        <f t="array" ref="AF70">_xlfn.XLOOKUP(AF$1,'Copy of PY1 Data(H)'!$A$1:$CZ$1,_xlfn.XLOOKUP($A70,'Copy of PY1 Data(H)'!$A$1:$A$288,'Copy of PY1 Data(H)'!$A$1:$CZ$288))</f>
        <v>-153232</v>
      </c>
      <c r="AG70" s="180" cm="1">
        <f t="array" ref="AG70">_xlfn.XLOOKUP(AG$1,'Copy of PY1 Data(H)'!$A$1:$CZ$1,_xlfn.XLOOKUP($A70,'Copy of PY1 Data(H)'!$A$1:$A$288,'Copy of PY1 Data(H)'!$A$1:$CZ$288))</f>
        <v>751728</v>
      </c>
      <c r="AH70" s="180" cm="1">
        <f t="array" ref="AH70">_xlfn.XLOOKUP(AH$1,'Copy of PY1 Data(H)'!$A$1:$CZ$1,_xlfn.XLOOKUP($A70,'Copy of PY1 Data(H)'!$A$1:$A$288,'Copy of PY1 Data(H)'!$A$1:$CZ$288))</f>
        <v>531192</v>
      </c>
      <c r="AI70" s="180" cm="1">
        <f t="array" ref="AI70">_xlfn.XLOOKUP(AI$1,'Copy of PY1 Data(H)'!$A$1:$CZ$1,_xlfn.XLOOKUP($A70,'Copy of PY1 Data(H)'!$A$1:$A$288,'Copy of PY1 Data(H)'!$A$1:$CZ$288))</f>
        <v>4005936</v>
      </c>
      <c r="AJ70" s="180" cm="1">
        <f t="array" ref="AJ70">_xlfn.XLOOKUP(AJ$1,'Copy of PY1 Data(H)'!$A$1:$CZ$1,_xlfn.XLOOKUP($A70,'Copy of PY1 Data(H)'!$A$1:$A$288,'Copy of PY1 Data(H)'!$A$1:$CZ$288))</f>
        <v>950524</v>
      </c>
      <c r="AK70" s="180" cm="1">
        <f t="array" ref="AK70">_xlfn.XLOOKUP(AK$1,'Copy of PY1 Data(H)'!$A$1:$CZ$1,_xlfn.XLOOKUP($A70,'Copy of PY1 Data(H)'!$A$1:$A$288,'Copy of PY1 Data(H)'!$A$1:$CZ$288))</f>
        <v>0</v>
      </c>
      <c r="AL70" s="180" cm="1">
        <f t="array" ref="AL70">_xlfn.XLOOKUP(AL$1,'Copy of PY1 Data(H)'!$A$1:$CZ$1,_xlfn.XLOOKUP($A70,'Copy of PY1 Data(H)'!$A$1:$A$288,'Copy of PY1 Data(H)'!$A$1:$CZ$288))</f>
        <v>0</v>
      </c>
      <c r="AM70" s="180" cm="1">
        <f t="array" ref="AM70">_xlfn.XLOOKUP(AM$1,'Copy of PY1 Data(H)'!$A$1:$CZ$1,_xlfn.XLOOKUP($A70,'Copy of PY1 Data(H)'!$A$1:$A$288,'Copy of PY1 Data(H)'!$A$1:$CZ$288))</f>
        <v>2514823</v>
      </c>
      <c r="AN70" s="180" cm="1">
        <f t="array" ref="AN70">_xlfn.XLOOKUP(AN$1,'Copy of PY1 Data(H)'!$A$1:$CZ$1,_xlfn.XLOOKUP($A70,'Copy of PY1 Data(H)'!$A$1:$A$288,'Copy of PY1 Data(H)'!$A$1:$CZ$288))</f>
        <v>-16061</v>
      </c>
      <c r="AO70" s="180" cm="1">
        <f t="array" ref="AO70">_xlfn.XLOOKUP(AO$1,'Copy of PY1 Data(H)'!$A$1:$CZ$1,_xlfn.XLOOKUP($A70,'Copy of PY1 Data(H)'!$A$1:$A$288,'Copy of PY1 Data(H)'!$A$1:$CZ$288))</f>
        <v>368042</v>
      </c>
      <c r="AP70" s="180" cm="1">
        <f t="array" ref="AP70">_xlfn.XLOOKUP(AP$1,'Copy of PY1 Data(H)'!$A$1:$CZ$1,_xlfn.XLOOKUP($A70,'Copy of PY1 Data(H)'!$A$1:$A$288,'Copy of PY1 Data(H)'!$A$1:$CZ$288))</f>
        <v>12083</v>
      </c>
      <c r="AQ70" s="180" cm="1">
        <f t="array" ref="AQ70">_xlfn.XLOOKUP(AQ$1,'Copy of PY1 Data(H)'!$A$1:$CZ$1,_xlfn.XLOOKUP($A70,'Copy of PY1 Data(H)'!$A$1:$A$288,'Copy of PY1 Data(H)'!$A$1:$CZ$288))</f>
        <v>518990</v>
      </c>
      <c r="AR70" s="180" cm="1">
        <f t="array" ref="AR70">_xlfn.XLOOKUP(AR$1,'Copy of PY1 Data(H)'!$A$1:$CZ$1,_xlfn.XLOOKUP($A70,'Copy of PY1 Data(H)'!$A$1:$A$288,'Copy of PY1 Data(H)'!$A$1:$CZ$288))</f>
        <v>1312154</v>
      </c>
      <c r="AS70" s="180" cm="1">
        <f t="array" ref="AS70">_xlfn.XLOOKUP(AS$1,'Copy of PY1 Data(H)'!$A$1:$CZ$1,_xlfn.XLOOKUP($A70,'Copy of PY1 Data(H)'!$A$1:$A$288,'Copy of PY1 Data(H)'!$A$1:$CZ$288))</f>
        <v>187858</v>
      </c>
      <c r="AT70" s="180" cm="1">
        <f t="array" ref="AT70">_xlfn.XLOOKUP(AT$1,'Copy of PY1 Data(H)'!$A$1:$CZ$1,_xlfn.XLOOKUP($A70,'Copy of PY1 Data(H)'!$A$1:$A$288,'Copy of PY1 Data(H)'!$A$1:$CZ$288))</f>
        <v>464225</v>
      </c>
      <c r="AU70" s="180" cm="1">
        <f t="array" ref="AU70">_xlfn.XLOOKUP(AU$1,'Copy of PY1 Data(H)'!$A$1:$CZ$1,_xlfn.XLOOKUP($A70,'Copy of PY1 Data(H)'!$A$1:$A$288,'Copy of PY1 Data(H)'!$A$1:$CZ$288))</f>
        <v>0</v>
      </c>
      <c r="AV70" s="180" cm="1">
        <f t="array" ref="AV70">_xlfn.XLOOKUP(AV$1,'Copy of PY1 Data(H)'!$A$1:$CZ$1,_xlfn.XLOOKUP($A70,'Copy of PY1 Data(H)'!$A$1:$A$288,'Copy of PY1 Data(H)'!$A$1:$CZ$288))</f>
        <v>583073</v>
      </c>
      <c r="AW70" s="180" cm="1">
        <f t="array" ref="AW70">_xlfn.XLOOKUP(AW$1,'Copy of PY1 Data(H)'!$A$1:$CZ$1,_xlfn.XLOOKUP($A70,'Copy of PY1 Data(H)'!$A$1:$A$288,'Copy of PY1 Data(H)'!$A$1:$CZ$288))</f>
        <v>237157</v>
      </c>
      <c r="AX70" s="180" cm="1">
        <f t="array" ref="AX70">_xlfn.XLOOKUP(AX$1,'Copy of PY1 Data(H)'!$A$1:$CZ$1,_xlfn.XLOOKUP($A70,'Copy of PY1 Data(H)'!$A$1:$A$288,'Copy of PY1 Data(H)'!$A$1:$CZ$288))</f>
        <v>-696467</v>
      </c>
      <c r="AY70" s="180" cm="1">
        <f t="array" ref="AY70">_xlfn.XLOOKUP(AY$1,'Copy of PY1 Data(H)'!$A$1:$CZ$1,_xlfn.XLOOKUP($A70,'Copy of PY1 Data(H)'!$A$1:$A$288,'Copy of PY1 Data(H)'!$A$1:$CZ$288))</f>
        <v>995085</v>
      </c>
      <c r="AZ70" s="180" cm="1">
        <f t="array" ref="AZ70">_xlfn.XLOOKUP(AZ$1,'Copy of PY1 Data(H)'!$A$1:$CZ$1,_xlfn.XLOOKUP($A70,'Copy of PY1 Data(H)'!$A$1:$A$288,'Copy of PY1 Data(H)'!$A$1:$CZ$288))</f>
        <v>99627</v>
      </c>
      <c r="BA70" s="180" cm="1">
        <f t="array" ref="BA70">_xlfn.XLOOKUP(BA$1,'Copy of PY1 Data(H)'!$A$1:$CZ$1,_xlfn.XLOOKUP($A70,'Copy of PY1 Data(H)'!$A$1:$A$288,'Copy of PY1 Data(H)'!$A$1:$CZ$288))</f>
        <v>-92586</v>
      </c>
      <c r="BB70" s="180" cm="1">
        <f t="array" ref="BB70">_xlfn.XLOOKUP(BB$1,'Copy of PY1 Data(H)'!$A$1:$CZ$1,_xlfn.XLOOKUP($A70,'Copy of PY1 Data(H)'!$A$1:$A$288,'Copy of PY1 Data(H)'!$A$1:$CZ$288))</f>
        <v>12005</v>
      </c>
      <c r="BC70" s="180" cm="1">
        <f t="array" ref="BC70">_xlfn.XLOOKUP(BC$1,'Copy of PY1 Data(H)'!$A$1:$CZ$1,_xlfn.XLOOKUP($A70,'Copy of PY1 Data(H)'!$A$1:$A$288,'Copy of PY1 Data(H)'!$A$1:$CZ$288))</f>
        <v>46769</v>
      </c>
      <c r="BD70" s="180" cm="1">
        <f t="array" ref="BD70">_xlfn.XLOOKUP(BD$1,'Copy of PY1 Data(H)'!$A$1:$CZ$1,_xlfn.XLOOKUP($A70,'Copy of PY1 Data(H)'!$A$1:$A$288,'Copy of PY1 Data(H)'!$A$1:$CZ$288))</f>
        <v>1185528</v>
      </c>
      <c r="BE70" s="180" cm="1">
        <f t="array" ref="BE70">_xlfn.XLOOKUP(BE$1,'Copy of PY1 Data(H)'!$A$1:$CZ$1,_xlfn.XLOOKUP($A70,'Copy of PY1 Data(H)'!$A$1:$A$288,'Copy of PY1 Data(H)'!$A$1:$CZ$288))</f>
        <v>60898</v>
      </c>
      <c r="BF70" s="180" cm="1">
        <f t="array" ref="BF70">_xlfn.XLOOKUP(BF$1,'Copy of PY1 Data(H)'!$A$1:$CZ$1,_xlfn.XLOOKUP($A70,'Copy of PY1 Data(H)'!$A$1:$A$288,'Copy of PY1 Data(H)'!$A$1:$CZ$288))</f>
        <v>100573</v>
      </c>
      <c r="BG70" s="180" cm="1">
        <f t="array" ref="BG70">_xlfn.XLOOKUP(BG$1,'Copy of PY1 Data(H)'!$A$1:$CZ$1,_xlfn.XLOOKUP($A70,'Copy of PY1 Data(H)'!$A$1:$A$288,'Copy of PY1 Data(H)'!$A$1:$CZ$288))</f>
        <v>0</v>
      </c>
      <c r="BH70" s="180" cm="1">
        <f t="array" ref="BH70">_xlfn.XLOOKUP(BH$1,'Copy of PY1 Data(H)'!$A$1:$CZ$1,_xlfn.XLOOKUP($A70,'Copy of PY1 Data(H)'!$A$1:$A$288,'Copy of PY1 Data(H)'!$A$1:$CZ$288))</f>
        <v>20537</v>
      </c>
      <c r="BI70" s="180" cm="1">
        <f t="array" ref="BI70">_xlfn.XLOOKUP(BI$1,'Copy of PY1 Data(H)'!$A$1:$CZ$1,_xlfn.XLOOKUP($A70,'Copy of PY1 Data(H)'!$A$1:$A$288,'Copy of PY1 Data(H)'!$A$1:$CZ$288))</f>
        <v>4996</v>
      </c>
      <c r="BJ70" s="180" cm="1">
        <f t="array" ref="BJ70">_xlfn.XLOOKUP(BJ$1,'Copy of PY1 Data(H)'!$A$1:$CZ$1,_xlfn.XLOOKUP($A70,'Copy of PY1 Data(H)'!$A$1:$A$288,'Copy of PY1 Data(H)'!$A$1:$CZ$288))</f>
        <v>-70243</v>
      </c>
      <c r="BK70" s="180" cm="1">
        <f t="array" ref="BK70">_xlfn.XLOOKUP(BK$1,'Copy of PY1 Data(H)'!$A$1:$CZ$1,_xlfn.XLOOKUP($A70,'Copy of PY1 Data(H)'!$A$1:$A$288,'Copy of PY1 Data(H)'!$A$1:$CZ$288))</f>
        <v>306046</v>
      </c>
      <c r="BL70" s="180" cm="1">
        <f t="array" ref="BL70">_xlfn.XLOOKUP(BL$1,'Copy of PY1 Data(H)'!$A$1:$CZ$1,_xlfn.XLOOKUP($A70,'Copy of PY1 Data(H)'!$A$1:$A$288,'Copy of PY1 Data(H)'!$A$1:$CZ$288))</f>
        <v>0</v>
      </c>
      <c r="BM70" s="180" cm="1">
        <f t="array" ref="BM70">_xlfn.XLOOKUP(BM$1,'Copy of PY1 Data(H)'!$A$1:$CZ$1,_xlfn.XLOOKUP($A70,'Copy of PY1 Data(H)'!$A$1:$A$288,'Copy of PY1 Data(H)'!$A$1:$CZ$288))</f>
        <v>159094</v>
      </c>
      <c r="BN70" s="180" cm="1">
        <f t="array" ref="BN70">_xlfn.XLOOKUP(BN$1,'Copy of PY1 Data(H)'!$A$1:$CZ$1,_xlfn.XLOOKUP($A70,'Copy of PY1 Data(H)'!$A$1:$A$288,'Copy of PY1 Data(H)'!$A$1:$CZ$288))</f>
        <v>426461</v>
      </c>
      <c r="BO70" s="180" cm="1">
        <f t="array" ref="BO70">_xlfn.XLOOKUP(BO$1,'Copy of PY1 Data(H)'!$A$1:$CZ$1,_xlfn.XLOOKUP($A70,'Copy of PY1 Data(H)'!$A$1:$A$288,'Copy of PY1 Data(H)'!$A$1:$CZ$288))</f>
        <v>286354</v>
      </c>
      <c r="BP70" s="180" cm="1">
        <f t="array" ref="BP70">_xlfn.XLOOKUP(BP$1,'Copy of PY1 Data(H)'!$A$1:$CZ$1,_xlfn.XLOOKUP($A70,'Copy of PY1 Data(H)'!$A$1:$A$288,'Copy of PY1 Data(H)'!$A$1:$CZ$288))</f>
        <v>403077</v>
      </c>
      <c r="BQ70" s="180" cm="1">
        <f t="array" ref="BQ70">_xlfn.XLOOKUP(BQ$1,'Copy of PY1 Data(H)'!$A$1:$CZ$1,_xlfn.XLOOKUP($A70,'Copy of PY1 Data(H)'!$A$1:$A$288,'Copy of PY1 Data(H)'!$A$1:$CZ$288))</f>
        <v>2059598</v>
      </c>
      <c r="BR70" s="180" cm="1">
        <f t="array" ref="BR70">_xlfn.XLOOKUP(BR$1,'Copy of PY1 Data(H)'!$A$1:$CZ$1,_xlfn.XLOOKUP($A70,'Copy of PY1 Data(H)'!$A$1:$A$288,'Copy of PY1 Data(H)'!$A$1:$CZ$288))</f>
        <v>123190</v>
      </c>
      <c r="BS70" s="180" cm="1">
        <f t="array" ref="BS70">_xlfn.XLOOKUP(BS$1,'Copy of PY1 Data(H)'!$A$1:$CZ$1,_xlfn.XLOOKUP($A70,'Copy of PY1 Data(H)'!$A$1:$A$288,'Copy of PY1 Data(H)'!$A$1:$CZ$288))</f>
        <v>-1046215</v>
      </c>
      <c r="BT70" s="180" cm="1">
        <f t="array" ref="BT70">_xlfn.XLOOKUP(BT$1,'Copy of PY1 Data(H)'!$A$1:$CZ$1,_xlfn.XLOOKUP($A70,'Copy of PY1 Data(H)'!$A$1:$A$288,'Copy of PY1 Data(H)'!$A$1:$CZ$288))</f>
        <v>75</v>
      </c>
      <c r="BU70" s="180" cm="1">
        <f t="array" ref="BU70">_xlfn.XLOOKUP(BU$1,'Copy of PY1 Data(H)'!$A$1:$CZ$1,_xlfn.XLOOKUP($A70,'Copy of PY1 Data(H)'!$A$1:$A$288,'Copy of PY1 Data(H)'!$A$1:$CZ$288))</f>
        <v>1262387</v>
      </c>
      <c r="BV70" s="180" cm="1">
        <f t="array" ref="BV70">_xlfn.XLOOKUP(BV$1,'Copy of PY1 Data(H)'!$A$1:$CZ$1,_xlfn.XLOOKUP($A70,'Copy of PY1 Data(H)'!$A$1:$A$288,'Copy of PY1 Data(H)'!$A$1:$CZ$288))</f>
        <v>-100286</v>
      </c>
      <c r="BW70" s="180" cm="1">
        <f t="array" ref="BW70">_xlfn.XLOOKUP(BW$1,'Copy of PY1 Data(H)'!$A$1:$CZ$1,_xlfn.XLOOKUP($A70,'Copy of PY1 Data(H)'!$A$1:$A$288,'Copy of PY1 Data(H)'!$A$1:$CZ$288))</f>
        <v>0</v>
      </c>
      <c r="BX70" s="180" cm="1">
        <f t="array" ref="BX70">_xlfn.XLOOKUP(BX$1,'Copy of PY1 Data(H)'!$A$1:$CZ$1,_xlfn.XLOOKUP($A70,'Copy of PY1 Data(H)'!$A$1:$A$288,'Copy of PY1 Data(H)'!$A$1:$CZ$288))</f>
        <v>-7369</v>
      </c>
      <c r="BY70" s="180" cm="1">
        <f t="array" ref="BY70">_xlfn.XLOOKUP(BY$1,'Copy of PY1 Data(H)'!$A$1:$CZ$1,_xlfn.XLOOKUP($A70,'Copy of PY1 Data(H)'!$A$1:$A$288,'Copy of PY1 Data(H)'!$A$1:$CZ$288))</f>
        <v>6388</v>
      </c>
      <c r="BZ70" s="180" cm="1">
        <f t="array" ref="BZ70">_xlfn.XLOOKUP(BZ$1,'Copy of PY1 Data(H)'!$A$1:$CZ$1,_xlfn.XLOOKUP($A70,'Copy of PY1 Data(H)'!$A$1:$A$288,'Copy of PY1 Data(H)'!$A$1:$CZ$288))</f>
        <v>58681</v>
      </c>
      <c r="CA70" s="180" cm="1">
        <f t="array" ref="CA70">_xlfn.XLOOKUP(CA$1,'Copy of PY1 Data(H)'!$A$1:$CZ$1,_xlfn.XLOOKUP($A70,'Copy of PY1 Data(H)'!$A$1:$A$288,'Copy of PY1 Data(H)'!$A$1:$CZ$288))</f>
        <v>-18015</v>
      </c>
      <c r="CB70" s="180" cm="1">
        <f t="array" ref="CB70">_xlfn.XLOOKUP(CB$1,'Copy of PY1 Data(H)'!$A$1:$CZ$1,_xlfn.XLOOKUP($A70,'Copy of PY1 Data(H)'!$A$1:$A$288,'Copy of PY1 Data(H)'!$A$1:$CZ$288))</f>
        <v>193015</v>
      </c>
      <c r="CC70" s="180" cm="1">
        <f t="array" ref="CC70">_xlfn.XLOOKUP(CC$1,'Copy of PY1 Data(H)'!$A$1:$CZ$1,_xlfn.XLOOKUP($A70,'Copy of PY1 Data(H)'!$A$1:$A$288,'Copy of PY1 Data(H)'!$A$1:$CZ$288))</f>
        <v>0</v>
      </c>
      <c r="CD70" s="180" cm="1">
        <f t="array" ref="CD70">_xlfn.XLOOKUP(CD$1,'Copy of PY1 Data(H)'!$A$1:$CZ$1,_xlfn.XLOOKUP($A70,'Copy of PY1 Data(H)'!$A$1:$A$288,'Copy of PY1 Data(H)'!$A$1:$CZ$288))</f>
        <v>11360</v>
      </c>
    </row>
    <row r="71" spans="1:82" s="643" customFormat="1" x14ac:dyDescent="0.3">
      <c r="A71" s="643">
        <v>590</v>
      </c>
      <c r="C71" s="643" t="s">
        <v>2894</v>
      </c>
      <c r="D71" s="643" t="e" cm="1">
        <f t="array" ref="D71">_xlfn.XLOOKUP(D$1,'Copy of PY1 Data(H)'!$A$1:$CZ$1,_xlfn.XLOOKUP($A71,'Copy of PY1 Data(H)'!$A$1:$A$288,'Copy of PY1 Data(H)'!$A$1:$CZ$288))</f>
        <v>#N/A</v>
      </c>
      <c r="E71" s="643" t="e" cm="1">
        <f t="array" ref="E71">_xlfn.XLOOKUP(E$1,'Copy of PY1 Data(H)'!$A$1:$CZ$1,_xlfn.XLOOKUP($A71,'Copy of PY1 Data(H)'!$A$1:$A$288,'Copy of PY1 Data(H)'!$A$1:$CZ$288))</f>
        <v>#N/A</v>
      </c>
      <c r="F71" s="643" t="e" cm="1">
        <f t="array" ref="F71">_xlfn.XLOOKUP(F$1,'Copy of PY1 Data(H)'!$A$1:$CZ$1,_xlfn.XLOOKUP($A71,'Copy of PY1 Data(H)'!$A$1:$A$288,'Copy of PY1 Data(H)'!$A$1:$CZ$288))</f>
        <v>#N/A</v>
      </c>
      <c r="G71" s="643" t="e" cm="1">
        <f t="array" ref="G71">_xlfn.XLOOKUP(G$1,'Copy of PY1 Data(H)'!$A$1:$CZ$1,_xlfn.XLOOKUP($A71,'Copy of PY1 Data(H)'!$A$1:$A$288,'Copy of PY1 Data(H)'!$A$1:$CZ$288))</f>
        <v>#N/A</v>
      </c>
      <c r="H71" s="643" t="e" cm="1">
        <f t="array" ref="H71">_xlfn.XLOOKUP(H$1,'Copy of PY1 Data(H)'!$A$1:$CZ$1,_xlfn.XLOOKUP($A71,'Copy of PY1 Data(H)'!$A$1:$A$288,'Copy of PY1 Data(H)'!$A$1:$CZ$288))</f>
        <v>#N/A</v>
      </c>
      <c r="I71" s="643" t="e" cm="1">
        <f t="array" ref="I71">_xlfn.XLOOKUP(I$1,'Copy of PY1 Data(H)'!$A$1:$CZ$1,_xlfn.XLOOKUP($A71,'Copy of PY1 Data(H)'!$A$1:$A$288,'Copy of PY1 Data(H)'!$A$1:$CZ$288))</f>
        <v>#N/A</v>
      </c>
      <c r="J71" s="643" t="e" cm="1">
        <f t="array" ref="J71">_xlfn.XLOOKUP(J$1,'Copy of PY1 Data(H)'!$A$1:$CZ$1,_xlfn.XLOOKUP($A71,'Copy of PY1 Data(H)'!$A$1:$A$288,'Copy of PY1 Data(H)'!$A$1:$CZ$288))</f>
        <v>#N/A</v>
      </c>
      <c r="K71" s="643" t="e" cm="1">
        <f t="array" ref="K71">_xlfn.XLOOKUP(K$1,'Copy of PY1 Data(H)'!$A$1:$CZ$1,_xlfn.XLOOKUP($A71,'Copy of PY1 Data(H)'!$A$1:$A$288,'Copy of PY1 Data(H)'!$A$1:$CZ$288))</f>
        <v>#N/A</v>
      </c>
      <c r="L71" s="643" t="e" cm="1">
        <f t="array" ref="L71">_xlfn.XLOOKUP(L$1,'Copy of PY1 Data(H)'!$A$1:$CZ$1,_xlfn.XLOOKUP($A71,'Copy of PY1 Data(H)'!$A$1:$A$288,'Copy of PY1 Data(H)'!$A$1:$CZ$288))</f>
        <v>#N/A</v>
      </c>
      <c r="M71" s="643" t="e" cm="1">
        <f t="array" ref="M71">_xlfn.XLOOKUP(M$1,'Copy of PY1 Data(H)'!$A$1:$CZ$1,_xlfn.XLOOKUP($A71,'Copy of PY1 Data(H)'!$A$1:$A$288,'Copy of PY1 Data(H)'!$A$1:$CZ$288))</f>
        <v>#N/A</v>
      </c>
      <c r="N71" s="643" t="e" cm="1">
        <f t="array" ref="N71">_xlfn.XLOOKUP(N$1,'Copy of PY1 Data(H)'!$A$1:$CZ$1,_xlfn.XLOOKUP($A71,'Copy of PY1 Data(H)'!$A$1:$A$288,'Copy of PY1 Data(H)'!$A$1:$CZ$288))</f>
        <v>#N/A</v>
      </c>
      <c r="O71" s="643" t="e" cm="1">
        <f t="array" ref="O71">_xlfn.XLOOKUP(O$1,'Copy of PY1 Data(H)'!$A$1:$CZ$1,_xlfn.XLOOKUP($A71,'Copy of PY1 Data(H)'!$A$1:$A$288,'Copy of PY1 Data(H)'!$A$1:$CZ$288))</f>
        <v>#N/A</v>
      </c>
      <c r="P71" s="643" t="e" cm="1">
        <f t="array" ref="P71">_xlfn.XLOOKUP(P$1,'Copy of PY1 Data(H)'!$A$1:$CZ$1,_xlfn.XLOOKUP($A71,'Copy of PY1 Data(H)'!$A$1:$A$288,'Copy of PY1 Data(H)'!$A$1:$CZ$288))</f>
        <v>#N/A</v>
      </c>
      <c r="Q71" s="643" t="e" cm="1">
        <f t="array" ref="Q71">_xlfn.XLOOKUP(Q$1,'Copy of PY1 Data(H)'!$A$1:$CZ$1,_xlfn.XLOOKUP($A71,'Copy of PY1 Data(H)'!$A$1:$A$288,'Copy of PY1 Data(H)'!$A$1:$CZ$288))</f>
        <v>#N/A</v>
      </c>
      <c r="R71" s="643" t="e" cm="1">
        <f t="array" ref="R71">_xlfn.XLOOKUP(R$1,'Copy of PY1 Data(H)'!$A$1:$CZ$1,_xlfn.XLOOKUP($A71,'Copy of PY1 Data(H)'!$A$1:$A$288,'Copy of PY1 Data(H)'!$A$1:$CZ$288))</f>
        <v>#N/A</v>
      </c>
      <c r="S71" s="643" t="e" cm="1">
        <f t="array" ref="S71">_xlfn.XLOOKUP(S$1,'Copy of PY1 Data(H)'!$A$1:$CZ$1,_xlfn.XLOOKUP($A71,'Copy of PY1 Data(H)'!$A$1:$A$288,'Copy of PY1 Data(H)'!$A$1:$CZ$288))</f>
        <v>#N/A</v>
      </c>
      <c r="T71" s="643" t="e" cm="1">
        <f t="array" ref="T71">_xlfn.XLOOKUP(T$1,'Copy of PY1 Data(H)'!$A$1:$CZ$1,_xlfn.XLOOKUP($A71,'Copy of PY1 Data(H)'!$A$1:$A$288,'Copy of PY1 Data(H)'!$A$1:$CZ$288))</f>
        <v>#N/A</v>
      </c>
      <c r="U71" s="643" t="e" cm="1">
        <f t="array" ref="U71">_xlfn.XLOOKUP(U$1,'Copy of PY1 Data(H)'!$A$1:$CZ$1,_xlfn.XLOOKUP($A71,'Copy of PY1 Data(H)'!$A$1:$A$288,'Copy of PY1 Data(H)'!$A$1:$CZ$288))</f>
        <v>#N/A</v>
      </c>
      <c r="V71" s="643" t="e" cm="1">
        <f t="array" ref="V71">_xlfn.XLOOKUP(V$1,'Copy of PY1 Data(H)'!$A$1:$CZ$1,_xlfn.XLOOKUP($A71,'Copy of PY1 Data(H)'!$A$1:$A$288,'Copy of PY1 Data(H)'!$A$1:$CZ$288))</f>
        <v>#N/A</v>
      </c>
      <c r="W71" s="643" t="e" cm="1">
        <f t="array" ref="W71">_xlfn.XLOOKUP(W$1,'Copy of PY1 Data(H)'!$A$1:$CZ$1,_xlfn.XLOOKUP($A71,'Copy of PY1 Data(H)'!$A$1:$A$288,'Copy of PY1 Data(H)'!$A$1:$CZ$288))</f>
        <v>#N/A</v>
      </c>
      <c r="X71" s="643" t="e" cm="1">
        <f t="array" ref="X71">_xlfn.XLOOKUP(X$1,'Copy of PY1 Data(H)'!$A$1:$CZ$1,_xlfn.XLOOKUP($A71,'Copy of PY1 Data(H)'!$A$1:$A$288,'Copy of PY1 Data(H)'!$A$1:$CZ$288))</f>
        <v>#N/A</v>
      </c>
      <c r="Y71" s="643" t="e" cm="1">
        <f t="array" ref="Y71">_xlfn.XLOOKUP(Y$1,'Copy of PY1 Data(H)'!$A$1:$CZ$1,_xlfn.XLOOKUP($A71,'Copy of PY1 Data(H)'!$A$1:$A$288,'Copy of PY1 Data(H)'!$A$1:$CZ$288))</f>
        <v>#N/A</v>
      </c>
      <c r="Z71" s="643" t="e" cm="1">
        <f t="array" ref="Z71">_xlfn.XLOOKUP(Z$1,'Copy of PY1 Data(H)'!$A$1:$CZ$1,_xlfn.XLOOKUP($A71,'Copy of PY1 Data(H)'!$A$1:$A$288,'Copy of PY1 Data(H)'!$A$1:$CZ$288))</f>
        <v>#N/A</v>
      </c>
      <c r="AA71" s="643" t="e" cm="1">
        <f t="array" ref="AA71">_xlfn.XLOOKUP(AA$1,'Copy of PY1 Data(H)'!$A$1:$CZ$1,_xlfn.XLOOKUP($A71,'Copy of PY1 Data(H)'!$A$1:$A$288,'Copy of PY1 Data(H)'!$A$1:$CZ$288))</f>
        <v>#N/A</v>
      </c>
      <c r="AB71" s="643" t="e" cm="1">
        <f t="array" ref="AB71">_xlfn.XLOOKUP(AB$1,'Copy of PY1 Data(H)'!$A$1:$CZ$1,_xlfn.XLOOKUP($A71,'Copy of PY1 Data(H)'!$A$1:$A$288,'Copy of PY1 Data(H)'!$A$1:$CZ$288))</f>
        <v>#N/A</v>
      </c>
      <c r="AC71" s="643" t="e" cm="1">
        <f t="array" ref="AC71">_xlfn.XLOOKUP(AC$1,'Copy of PY1 Data(H)'!$A$1:$CZ$1,_xlfn.XLOOKUP($A71,'Copy of PY1 Data(H)'!$A$1:$A$288,'Copy of PY1 Data(H)'!$A$1:$CZ$288))</f>
        <v>#N/A</v>
      </c>
      <c r="AD71" s="643" t="e" cm="1">
        <f t="array" ref="AD71">_xlfn.XLOOKUP(AD$1,'Copy of PY1 Data(H)'!$A$1:$CZ$1,_xlfn.XLOOKUP($A71,'Copy of PY1 Data(H)'!$A$1:$A$288,'Copy of PY1 Data(H)'!$A$1:$CZ$288))</f>
        <v>#N/A</v>
      </c>
      <c r="AE71" s="643" t="e" cm="1">
        <f t="array" ref="AE71">_xlfn.XLOOKUP(AE$1,'Copy of PY1 Data(H)'!$A$1:$CZ$1,_xlfn.XLOOKUP($A71,'Copy of PY1 Data(H)'!$A$1:$A$288,'Copy of PY1 Data(H)'!$A$1:$CZ$288))</f>
        <v>#N/A</v>
      </c>
      <c r="AF71" s="643" t="e" cm="1">
        <f t="array" ref="AF71">_xlfn.XLOOKUP(AF$1,'Copy of PY1 Data(H)'!$A$1:$CZ$1,_xlfn.XLOOKUP($A71,'Copy of PY1 Data(H)'!$A$1:$A$288,'Copy of PY1 Data(H)'!$A$1:$CZ$288))</f>
        <v>#N/A</v>
      </c>
      <c r="AG71" s="643" t="e" cm="1">
        <f t="array" ref="AG71">_xlfn.XLOOKUP(AG$1,'Copy of PY1 Data(H)'!$A$1:$CZ$1,_xlfn.XLOOKUP($A71,'Copy of PY1 Data(H)'!$A$1:$A$288,'Copy of PY1 Data(H)'!$A$1:$CZ$288))</f>
        <v>#N/A</v>
      </c>
      <c r="AH71" s="643" t="e" cm="1">
        <f t="array" ref="AH71">_xlfn.XLOOKUP(AH$1,'Copy of PY1 Data(H)'!$A$1:$CZ$1,_xlfn.XLOOKUP($A71,'Copy of PY1 Data(H)'!$A$1:$A$288,'Copy of PY1 Data(H)'!$A$1:$CZ$288))</f>
        <v>#N/A</v>
      </c>
      <c r="AI71" s="643" t="e" cm="1">
        <f t="array" ref="AI71">_xlfn.XLOOKUP(AI$1,'Copy of PY1 Data(H)'!$A$1:$CZ$1,_xlfn.XLOOKUP($A71,'Copy of PY1 Data(H)'!$A$1:$A$288,'Copy of PY1 Data(H)'!$A$1:$CZ$288))</f>
        <v>#N/A</v>
      </c>
      <c r="AJ71" s="643" t="e" cm="1">
        <f t="array" ref="AJ71">_xlfn.XLOOKUP(AJ$1,'Copy of PY1 Data(H)'!$A$1:$CZ$1,_xlfn.XLOOKUP($A71,'Copy of PY1 Data(H)'!$A$1:$A$288,'Copy of PY1 Data(H)'!$A$1:$CZ$288))</f>
        <v>#N/A</v>
      </c>
      <c r="AK71" s="643" t="e" cm="1">
        <f t="array" ref="AK71">_xlfn.XLOOKUP(AK$1,'Copy of PY1 Data(H)'!$A$1:$CZ$1,_xlfn.XLOOKUP($A71,'Copy of PY1 Data(H)'!$A$1:$A$288,'Copy of PY1 Data(H)'!$A$1:$CZ$288))</f>
        <v>#N/A</v>
      </c>
      <c r="AL71" s="643" t="e" cm="1">
        <f t="array" ref="AL71">_xlfn.XLOOKUP(AL$1,'Copy of PY1 Data(H)'!$A$1:$CZ$1,_xlfn.XLOOKUP($A71,'Copy of PY1 Data(H)'!$A$1:$A$288,'Copy of PY1 Data(H)'!$A$1:$CZ$288))</f>
        <v>#N/A</v>
      </c>
      <c r="AM71" s="643" t="e" cm="1">
        <f t="array" ref="AM71">_xlfn.XLOOKUP(AM$1,'Copy of PY1 Data(H)'!$A$1:$CZ$1,_xlfn.XLOOKUP($A71,'Copy of PY1 Data(H)'!$A$1:$A$288,'Copy of PY1 Data(H)'!$A$1:$CZ$288))</f>
        <v>#N/A</v>
      </c>
      <c r="AN71" s="643" t="e" cm="1">
        <f t="array" ref="AN71">_xlfn.XLOOKUP(AN$1,'Copy of PY1 Data(H)'!$A$1:$CZ$1,_xlfn.XLOOKUP($A71,'Copy of PY1 Data(H)'!$A$1:$A$288,'Copy of PY1 Data(H)'!$A$1:$CZ$288))</f>
        <v>#N/A</v>
      </c>
      <c r="AO71" s="643" t="e" cm="1">
        <f t="array" ref="AO71">_xlfn.XLOOKUP(AO$1,'Copy of PY1 Data(H)'!$A$1:$CZ$1,_xlfn.XLOOKUP($A71,'Copy of PY1 Data(H)'!$A$1:$A$288,'Copy of PY1 Data(H)'!$A$1:$CZ$288))</f>
        <v>#N/A</v>
      </c>
      <c r="AP71" s="643" t="e" cm="1">
        <f t="array" ref="AP71">_xlfn.XLOOKUP(AP$1,'Copy of PY1 Data(H)'!$A$1:$CZ$1,_xlfn.XLOOKUP($A71,'Copy of PY1 Data(H)'!$A$1:$A$288,'Copy of PY1 Data(H)'!$A$1:$CZ$288))</f>
        <v>#N/A</v>
      </c>
      <c r="AQ71" s="643" t="e" cm="1">
        <f t="array" ref="AQ71">_xlfn.XLOOKUP(AQ$1,'Copy of PY1 Data(H)'!$A$1:$CZ$1,_xlfn.XLOOKUP($A71,'Copy of PY1 Data(H)'!$A$1:$A$288,'Copy of PY1 Data(H)'!$A$1:$CZ$288))</f>
        <v>#N/A</v>
      </c>
      <c r="AR71" s="643" t="e" cm="1">
        <f t="array" ref="AR71">_xlfn.XLOOKUP(AR$1,'Copy of PY1 Data(H)'!$A$1:$CZ$1,_xlfn.XLOOKUP($A71,'Copy of PY1 Data(H)'!$A$1:$A$288,'Copy of PY1 Data(H)'!$A$1:$CZ$288))</f>
        <v>#N/A</v>
      </c>
      <c r="AS71" s="643" t="e" cm="1">
        <f t="array" ref="AS71">_xlfn.XLOOKUP(AS$1,'Copy of PY1 Data(H)'!$A$1:$CZ$1,_xlfn.XLOOKUP($A71,'Copy of PY1 Data(H)'!$A$1:$A$288,'Copy of PY1 Data(H)'!$A$1:$CZ$288))</f>
        <v>#N/A</v>
      </c>
      <c r="AT71" s="643" t="e" cm="1">
        <f t="array" ref="AT71">_xlfn.XLOOKUP(AT$1,'Copy of PY1 Data(H)'!$A$1:$CZ$1,_xlfn.XLOOKUP($A71,'Copy of PY1 Data(H)'!$A$1:$A$288,'Copy of PY1 Data(H)'!$A$1:$CZ$288))</f>
        <v>#N/A</v>
      </c>
      <c r="AU71" s="643" t="e" cm="1">
        <f t="array" ref="AU71">_xlfn.XLOOKUP(AU$1,'Copy of PY1 Data(H)'!$A$1:$CZ$1,_xlfn.XLOOKUP($A71,'Copy of PY1 Data(H)'!$A$1:$A$288,'Copy of PY1 Data(H)'!$A$1:$CZ$288))</f>
        <v>#N/A</v>
      </c>
      <c r="AV71" s="643" t="e" cm="1">
        <f t="array" ref="AV71">_xlfn.XLOOKUP(AV$1,'Copy of PY1 Data(H)'!$A$1:$CZ$1,_xlfn.XLOOKUP($A71,'Copy of PY1 Data(H)'!$A$1:$A$288,'Copy of PY1 Data(H)'!$A$1:$CZ$288))</f>
        <v>#N/A</v>
      </c>
      <c r="AW71" s="643" t="e" cm="1">
        <f t="array" ref="AW71">_xlfn.XLOOKUP(AW$1,'Copy of PY1 Data(H)'!$A$1:$CZ$1,_xlfn.XLOOKUP($A71,'Copy of PY1 Data(H)'!$A$1:$A$288,'Copy of PY1 Data(H)'!$A$1:$CZ$288))</f>
        <v>#N/A</v>
      </c>
      <c r="AX71" s="643" t="e" cm="1">
        <f t="array" ref="AX71">_xlfn.XLOOKUP(AX$1,'Copy of PY1 Data(H)'!$A$1:$CZ$1,_xlfn.XLOOKUP($A71,'Copy of PY1 Data(H)'!$A$1:$A$288,'Copy of PY1 Data(H)'!$A$1:$CZ$288))</f>
        <v>#N/A</v>
      </c>
      <c r="AY71" s="643" t="e" cm="1">
        <f t="array" ref="AY71">_xlfn.XLOOKUP(AY$1,'Copy of PY1 Data(H)'!$A$1:$CZ$1,_xlfn.XLOOKUP($A71,'Copy of PY1 Data(H)'!$A$1:$A$288,'Copy of PY1 Data(H)'!$A$1:$CZ$288))</f>
        <v>#N/A</v>
      </c>
      <c r="AZ71" s="643" t="e" cm="1">
        <f t="array" ref="AZ71">_xlfn.XLOOKUP(AZ$1,'Copy of PY1 Data(H)'!$A$1:$CZ$1,_xlfn.XLOOKUP($A71,'Copy of PY1 Data(H)'!$A$1:$A$288,'Copy of PY1 Data(H)'!$A$1:$CZ$288))</f>
        <v>#N/A</v>
      </c>
      <c r="BA71" s="643" t="e" cm="1">
        <f t="array" ref="BA71">_xlfn.XLOOKUP(BA$1,'Copy of PY1 Data(H)'!$A$1:$CZ$1,_xlfn.XLOOKUP($A71,'Copy of PY1 Data(H)'!$A$1:$A$288,'Copy of PY1 Data(H)'!$A$1:$CZ$288))</f>
        <v>#N/A</v>
      </c>
      <c r="BB71" s="643" t="e" cm="1">
        <f t="array" ref="BB71">_xlfn.XLOOKUP(BB$1,'Copy of PY1 Data(H)'!$A$1:$CZ$1,_xlfn.XLOOKUP($A71,'Copy of PY1 Data(H)'!$A$1:$A$288,'Copy of PY1 Data(H)'!$A$1:$CZ$288))</f>
        <v>#N/A</v>
      </c>
      <c r="BC71" s="643" t="e" cm="1">
        <f t="array" ref="BC71">_xlfn.XLOOKUP(BC$1,'Copy of PY1 Data(H)'!$A$1:$CZ$1,_xlfn.XLOOKUP($A71,'Copy of PY1 Data(H)'!$A$1:$A$288,'Copy of PY1 Data(H)'!$A$1:$CZ$288))</f>
        <v>#N/A</v>
      </c>
      <c r="BD71" s="643" t="e" cm="1">
        <f t="array" ref="BD71">_xlfn.XLOOKUP(BD$1,'Copy of PY1 Data(H)'!$A$1:$CZ$1,_xlfn.XLOOKUP($A71,'Copy of PY1 Data(H)'!$A$1:$A$288,'Copy of PY1 Data(H)'!$A$1:$CZ$288))</f>
        <v>#N/A</v>
      </c>
      <c r="BE71" s="643" t="e" cm="1">
        <f t="array" ref="BE71">_xlfn.XLOOKUP(BE$1,'Copy of PY1 Data(H)'!$A$1:$CZ$1,_xlfn.XLOOKUP($A71,'Copy of PY1 Data(H)'!$A$1:$A$288,'Copy of PY1 Data(H)'!$A$1:$CZ$288))</f>
        <v>#N/A</v>
      </c>
      <c r="BF71" s="643" t="e" cm="1">
        <f t="array" ref="BF71">_xlfn.XLOOKUP(BF$1,'Copy of PY1 Data(H)'!$A$1:$CZ$1,_xlfn.XLOOKUP($A71,'Copy of PY1 Data(H)'!$A$1:$A$288,'Copy of PY1 Data(H)'!$A$1:$CZ$288))</f>
        <v>#N/A</v>
      </c>
      <c r="BG71" s="643" t="e" cm="1">
        <f t="array" ref="BG71">_xlfn.XLOOKUP(BG$1,'Copy of PY1 Data(H)'!$A$1:$CZ$1,_xlfn.XLOOKUP($A71,'Copy of PY1 Data(H)'!$A$1:$A$288,'Copy of PY1 Data(H)'!$A$1:$CZ$288))</f>
        <v>#N/A</v>
      </c>
      <c r="BH71" s="643" t="e" cm="1">
        <f t="array" ref="BH71">_xlfn.XLOOKUP(BH$1,'Copy of PY1 Data(H)'!$A$1:$CZ$1,_xlfn.XLOOKUP($A71,'Copy of PY1 Data(H)'!$A$1:$A$288,'Copy of PY1 Data(H)'!$A$1:$CZ$288))</f>
        <v>#N/A</v>
      </c>
      <c r="BI71" s="643" t="e" cm="1">
        <f t="array" ref="BI71">_xlfn.XLOOKUP(BI$1,'Copy of PY1 Data(H)'!$A$1:$CZ$1,_xlfn.XLOOKUP($A71,'Copy of PY1 Data(H)'!$A$1:$A$288,'Copy of PY1 Data(H)'!$A$1:$CZ$288))</f>
        <v>#N/A</v>
      </c>
      <c r="BJ71" s="643" t="e" cm="1">
        <f t="array" ref="BJ71">_xlfn.XLOOKUP(BJ$1,'Copy of PY1 Data(H)'!$A$1:$CZ$1,_xlfn.XLOOKUP($A71,'Copy of PY1 Data(H)'!$A$1:$A$288,'Copy of PY1 Data(H)'!$A$1:$CZ$288))</f>
        <v>#N/A</v>
      </c>
      <c r="BK71" s="643" t="e" cm="1">
        <f t="array" ref="BK71">_xlfn.XLOOKUP(BK$1,'Copy of PY1 Data(H)'!$A$1:$CZ$1,_xlfn.XLOOKUP($A71,'Copy of PY1 Data(H)'!$A$1:$A$288,'Copy of PY1 Data(H)'!$A$1:$CZ$288))</f>
        <v>#N/A</v>
      </c>
      <c r="BL71" s="643" t="e" cm="1">
        <f t="array" ref="BL71">_xlfn.XLOOKUP(BL$1,'Copy of PY1 Data(H)'!$A$1:$CZ$1,_xlfn.XLOOKUP($A71,'Copy of PY1 Data(H)'!$A$1:$A$288,'Copy of PY1 Data(H)'!$A$1:$CZ$288))</f>
        <v>#N/A</v>
      </c>
      <c r="BM71" s="643" t="e" cm="1">
        <f t="array" ref="BM71">_xlfn.XLOOKUP(BM$1,'Copy of PY1 Data(H)'!$A$1:$CZ$1,_xlfn.XLOOKUP($A71,'Copy of PY1 Data(H)'!$A$1:$A$288,'Copy of PY1 Data(H)'!$A$1:$CZ$288))</f>
        <v>#N/A</v>
      </c>
      <c r="BN71" s="643" t="e" cm="1">
        <f t="array" ref="BN71">_xlfn.XLOOKUP(BN$1,'Copy of PY1 Data(H)'!$A$1:$CZ$1,_xlfn.XLOOKUP($A71,'Copy of PY1 Data(H)'!$A$1:$A$288,'Copy of PY1 Data(H)'!$A$1:$CZ$288))</f>
        <v>#N/A</v>
      </c>
      <c r="BO71" s="643" t="e" cm="1">
        <f t="array" ref="BO71">_xlfn.XLOOKUP(BO$1,'Copy of PY1 Data(H)'!$A$1:$CZ$1,_xlfn.XLOOKUP($A71,'Copy of PY1 Data(H)'!$A$1:$A$288,'Copy of PY1 Data(H)'!$A$1:$CZ$288))</f>
        <v>#N/A</v>
      </c>
      <c r="BP71" s="643" t="e" cm="1">
        <f t="array" ref="BP71">_xlfn.XLOOKUP(BP$1,'Copy of PY1 Data(H)'!$A$1:$CZ$1,_xlfn.XLOOKUP($A71,'Copy of PY1 Data(H)'!$A$1:$A$288,'Copy of PY1 Data(H)'!$A$1:$CZ$288))</f>
        <v>#N/A</v>
      </c>
      <c r="BQ71" s="643" t="e" cm="1">
        <f t="array" ref="BQ71">_xlfn.XLOOKUP(BQ$1,'Copy of PY1 Data(H)'!$A$1:$CZ$1,_xlfn.XLOOKUP($A71,'Copy of PY1 Data(H)'!$A$1:$A$288,'Copy of PY1 Data(H)'!$A$1:$CZ$288))</f>
        <v>#N/A</v>
      </c>
      <c r="BR71" s="643" t="e" cm="1">
        <f t="array" ref="BR71">_xlfn.XLOOKUP(BR$1,'Copy of PY1 Data(H)'!$A$1:$CZ$1,_xlfn.XLOOKUP($A71,'Copy of PY1 Data(H)'!$A$1:$A$288,'Copy of PY1 Data(H)'!$A$1:$CZ$288))</f>
        <v>#N/A</v>
      </c>
      <c r="BS71" s="643" t="e" cm="1">
        <f t="array" ref="BS71">_xlfn.XLOOKUP(BS$1,'Copy of PY1 Data(H)'!$A$1:$CZ$1,_xlfn.XLOOKUP($A71,'Copy of PY1 Data(H)'!$A$1:$A$288,'Copy of PY1 Data(H)'!$A$1:$CZ$288))</f>
        <v>#N/A</v>
      </c>
      <c r="BT71" s="643" t="e" cm="1">
        <f t="array" ref="BT71">_xlfn.XLOOKUP(BT$1,'Copy of PY1 Data(H)'!$A$1:$CZ$1,_xlfn.XLOOKUP($A71,'Copy of PY1 Data(H)'!$A$1:$A$288,'Copy of PY1 Data(H)'!$A$1:$CZ$288))</f>
        <v>#N/A</v>
      </c>
      <c r="BU71" s="643" t="e" cm="1">
        <f t="array" ref="BU71">_xlfn.XLOOKUP(BU$1,'Copy of PY1 Data(H)'!$A$1:$CZ$1,_xlfn.XLOOKUP($A71,'Copy of PY1 Data(H)'!$A$1:$A$288,'Copy of PY1 Data(H)'!$A$1:$CZ$288))</f>
        <v>#N/A</v>
      </c>
      <c r="BV71" s="643" t="e" cm="1">
        <f t="array" ref="BV71">_xlfn.XLOOKUP(BV$1,'Copy of PY1 Data(H)'!$A$1:$CZ$1,_xlfn.XLOOKUP($A71,'Copy of PY1 Data(H)'!$A$1:$A$288,'Copy of PY1 Data(H)'!$A$1:$CZ$288))</f>
        <v>#N/A</v>
      </c>
      <c r="BW71" s="643" t="e" cm="1">
        <f t="array" ref="BW71">_xlfn.XLOOKUP(BW$1,'Copy of PY1 Data(H)'!$A$1:$CZ$1,_xlfn.XLOOKUP($A71,'Copy of PY1 Data(H)'!$A$1:$A$288,'Copy of PY1 Data(H)'!$A$1:$CZ$288))</f>
        <v>#N/A</v>
      </c>
      <c r="BX71" s="643" t="e" cm="1">
        <f t="array" ref="BX71">_xlfn.XLOOKUP(BX$1,'Copy of PY1 Data(H)'!$A$1:$CZ$1,_xlfn.XLOOKUP($A71,'Copy of PY1 Data(H)'!$A$1:$A$288,'Copy of PY1 Data(H)'!$A$1:$CZ$288))</f>
        <v>#N/A</v>
      </c>
      <c r="BY71" s="643" t="e" cm="1">
        <f t="array" ref="BY71">_xlfn.XLOOKUP(BY$1,'Copy of PY1 Data(H)'!$A$1:$CZ$1,_xlfn.XLOOKUP($A71,'Copy of PY1 Data(H)'!$A$1:$A$288,'Copy of PY1 Data(H)'!$A$1:$CZ$288))</f>
        <v>#N/A</v>
      </c>
      <c r="BZ71" s="643" t="e" cm="1">
        <f t="array" ref="BZ71">_xlfn.XLOOKUP(BZ$1,'Copy of PY1 Data(H)'!$A$1:$CZ$1,_xlfn.XLOOKUP($A71,'Copy of PY1 Data(H)'!$A$1:$A$288,'Copy of PY1 Data(H)'!$A$1:$CZ$288))</f>
        <v>#N/A</v>
      </c>
      <c r="CA71" s="643" t="e" cm="1">
        <f t="array" ref="CA71">_xlfn.XLOOKUP(CA$1,'Copy of PY1 Data(H)'!$A$1:$CZ$1,_xlfn.XLOOKUP($A71,'Copy of PY1 Data(H)'!$A$1:$A$288,'Copy of PY1 Data(H)'!$A$1:$CZ$288))</f>
        <v>#N/A</v>
      </c>
      <c r="CB71" s="643" t="e" cm="1">
        <f t="array" ref="CB71">_xlfn.XLOOKUP(CB$1,'Copy of PY1 Data(H)'!$A$1:$CZ$1,_xlfn.XLOOKUP($A71,'Copy of PY1 Data(H)'!$A$1:$A$288,'Copy of PY1 Data(H)'!$A$1:$CZ$288))</f>
        <v>#N/A</v>
      </c>
      <c r="CC71" s="643" t="e" cm="1">
        <f t="array" ref="CC71">_xlfn.XLOOKUP(CC$1,'Copy of PY1 Data(H)'!$A$1:$CZ$1,_xlfn.XLOOKUP($A71,'Copy of PY1 Data(H)'!$A$1:$A$288,'Copy of PY1 Data(H)'!$A$1:$CZ$288))</f>
        <v>#N/A</v>
      </c>
      <c r="CD71" s="643" t="e" cm="1">
        <f t="array" ref="CD71">_xlfn.XLOOKUP(CD$1,'Copy of PY1 Data(H)'!$A$1:$CZ$1,_xlfn.XLOOKUP($A71,'Copy of PY1 Data(H)'!$A$1:$A$288,'Copy of PY1 Data(H)'!$A$1:$CZ$288))</f>
        <v>#N/A</v>
      </c>
    </row>
    <row r="72" spans="1:82" x14ac:dyDescent="0.3">
      <c r="A72" s="180">
        <v>507</v>
      </c>
      <c r="C72" s="180"/>
      <c r="D72" s="180" cm="1">
        <f t="array" ref="D72">_xlfn.XLOOKUP(D$1,'Copy of PY1 Data(H)'!$A$1:$CZ$1,_xlfn.XLOOKUP($A72,'Copy of PY1 Data(H)'!$A$1:$A$288,'Copy of PY1 Data(H)'!$A$1:$CZ$288))</f>
        <v>0</v>
      </c>
      <c r="E72" s="180" cm="1">
        <f t="array" ref="E72">_xlfn.XLOOKUP(E$1,'Copy of PY1 Data(H)'!$A$1:$CZ$1,_xlfn.XLOOKUP($A72,'Copy of PY1 Data(H)'!$A$1:$A$288,'Copy of PY1 Data(H)'!$A$1:$CZ$288))</f>
        <v>0</v>
      </c>
      <c r="F72" s="180" cm="1">
        <f t="array" ref="F72">_xlfn.XLOOKUP(F$1,'Copy of PY1 Data(H)'!$A$1:$CZ$1,_xlfn.XLOOKUP($A72,'Copy of PY1 Data(H)'!$A$1:$A$288,'Copy of PY1 Data(H)'!$A$1:$CZ$288))</f>
        <v>0</v>
      </c>
      <c r="G72" s="180" cm="1">
        <f t="array" ref="G72">_xlfn.XLOOKUP(G$1,'Copy of PY1 Data(H)'!$A$1:$CZ$1,_xlfn.XLOOKUP($A72,'Copy of PY1 Data(H)'!$A$1:$A$288,'Copy of PY1 Data(H)'!$A$1:$CZ$288))</f>
        <v>0</v>
      </c>
      <c r="H72" s="180" cm="1">
        <f t="array" ref="H72">_xlfn.XLOOKUP(H$1,'Copy of PY1 Data(H)'!$A$1:$CZ$1,_xlfn.XLOOKUP($A72,'Copy of PY1 Data(H)'!$A$1:$A$288,'Copy of PY1 Data(H)'!$A$1:$CZ$288))</f>
        <v>0</v>
      </c>
      <c r="I72" s="180" cm="1">
        <f t="array" ref="I72">_xlfn.XLOOKUP(I$1,'Copy of PY1 Data(H)'!$A$1:$CZ$1,_xlfn.XLOOKUP($A72,'Copy of PY1 Data(H)'!$A$1:$A$288,'Copy of PY1 Data(H)'!$A$1:$CZ$288))</f>
        <v>0</v>
      </c>
      <c r="J72" s="180" cm="1">
        <f t="array" ref="J72">_xlfn.XLOOKUP(J$1,'Copy of PY1 Data(H)'!$A$1:$CZ$1,_xlfn.XLOOKUP($A72,'Copy of PY1 Data(H)'!$A$1:$A$288,'Copy of PY1 Data(H)'!$A$1:$CZ$288))</f>
        <v>-1</v>
      </c>
      <c r="K72" s="180" cm="1">
        <f t="array" ref="K72">_xlfn.XLOOKUP(K$1,'Copy of PY1 Data(H)'!$A$1:$CZ$1,_xlfn.XLOOKUP($A72,'Copy of PY1 Data(H)'!$A$1:$A$288,'Copy of PY1 Data(H)'!$A$1:$CZ$288))</f>
        <v>0</v>
      </c>
      <c r="L72" s="180" cm="1">
        <f t="array" ref="L72">_xlfn.XLOOKUP(L$1,'Copy of PY1 Data(H)'!$A$1:$CZ$1,_xlfn.XLOOKUP($A72,'Copy of PY1 Data(H)'!$A$1:$A$288,'Copy of PY1 Data(H)'!$A$1:$CZ$288))</f>
        <v>0</v>
      </c>
      <c r="M72" s="180" cm="1">
        <f t="array" ref="M72">_xlfn.XLOOKUP(M$1,'Copy of PY1 Data(H)'!$A$1:$CZ$1,_xlfn.XLOOKUP($A72,'Copy of PY1 Data(H)'!$A$1:$A$288,'Copy of PY1 Data(H)'!$A$1:$CZ$288))</f>
        <v>610060</v>
      </c>
      <c r="N72" s="180" cm="1">
        <f t="array" ref="N72">_xlfn.XLOOKUP(N$1,'Copy of PY1 Data(H)'!$A$1:$CZ$1,_xlfn.XLOOKUP($A72,'Copy of PY1 Data(H)'!$A$1:$A$288,'Copy of PY1 Data(H)'!$A$1:$CZ$288))</f>
        <v>0</v>
      </c>
      <c r="O72" s="180" cm="1">
        <f t="array" ref="O72">_xlfn.XLOOKUP(O$1,'Copy of PY1 Data(H)'!$A$1:$CZ$1,_xlfn.XLOOKUP($A72,'Copy of PY1 Data(H)'!$A$1:$A$288,'Copy of PY1 Data(H)'!$A$1:$CZ$288))</f>
        <v>2</v>
      </c>
      <c r="P72" s="180" cm="1">
        <f t="array" ref="P72">_xlfn.XLOOKUP(P$1,'Copy of PY1 Data(H)'!$A$1:$CZ$1,_xlfn.XLOOKUP($A72,'Copy of PY1 Data(H)'!$A$1:$A$288,'Copy of PY1 Data(H)'!$A$1:$CZ$288))</f>
        <v>0</v>
      </c>
      <c r="Q72" s="180" cm="1">
        <f t="array" ref="Q72">_xlfn.XLOOKUP(Q$1,'Copy of PY1 Data(H)'!$A$1:$CZ$1,_xlfn.XLOOKUP($A72,'Copy of PY1 Data(H)'!$A$1:$A$288,'Copy of PY1 Data(H)'!$A$1:$CZ$288))</f>
        <v>0</v>
      </c>
      <c r="R72" s="180" cm="1">
        <f t="array" ref="R72">_xlfn.XLOOKUP(R$1,'Copy of PY1 Data(H)'!$A$1:$CZ$1,_xlfn.XLOOKUP($A72,'Copy of PY1 Data(H)'!$A$1:$A$288,'Copy of PY1 Data(H)'!$A$1:$CZ$288))</f>
        <v>0</v>
      </c>
      <c r="S72" s="180" cm="1">
        <f t="array" ref="S72">_xlfn.XLOOKUP(S$1,'Copy of PY1 Data(H)'!$A$1:$CZ$1,_xlfn.XLOOKUP($A72,'Copy of PY1 Data(H)'!$A$1:$A$288,'Copy of PY1 Data(H)'!$A$1:$CZ$288))</f>
        <v>0</v>
      </c>
      <c r="T72" s="180" cm="1">
        <f t="array" ref="T72">_xlfn.XLOOKUP(T$1,'Copy of PY1 Data(H)'!$A$1:$CZ$1,_xlfn.XLOOKUP($A72,'Copy of PY1 Data(H)'!$A$1:$A$288,'Copy of PY1 Data(H)'!$A$1:$CZ$288))</f>
        <v>0</v>
      </c>
      <c r="U72" s="180" cm="1">
        <f t="array" ref="U72">_xlfn.XLOOKUP(U$1,'Copy of PY1 Data(H)'!$A$1:$CZ$1,_xlfn.XLOOKUP($A72,'Copy of PY1 Data(H)'!$A$1:$A$288,'Copy of PY1 Data(H)'!$A$1:$CZ$288))</f>
        <v>0</v>
      </c>
      <c r="V72" s="180" cm="1">
        <f t="array" ref="V72">_xlfn.XLOOKUP(V$1,'Copy of PY1 Data(H)'!$A$1:$CZ$1,_xlfn.XLOOKUP($A72,'Copy of PY1 Data(H)'!$A$1:$A$288,'Copy of PY1 Data(H)'!$A$1:$CZ$288))</f>
        <v>-250000</v>
      </c>
      <c r="W72" s="180" cm="1">
        <f t="array" ref="W72">_xlfn.XLOOKUP(W$1,'Copy of PY1 Data(H)'!$A$1:$CZ$1,_xlfn.XLOOKUP($A72,'Copy of PY1 Data(H)'!$A$1:$A$288,'Copy of PY1 Data(H)'!$A$1:$CZ$288))</f>
        <v>0</v>
      </c>
      <c r="X72" s="180" cm="1">
        <f t="array" ref="X72">_xlfn.XLOOKUP(X$1,'Copy of PY1 Data(H)'!$A$1:$CZ$1,_xlfn.XLOOKUP($A72,'Copy of PY1 Data(H)'!$A$1:$A$288,'Copy of PY1 Data(H)'!$A$1:$CZ$288))</f>
        <v>0</v>
      </c>
      <c r="Y72" s="180" cm="1">
        <f t="array" ref="Y72">_xlfn.XLOOKUP(Y$1,'Copy of PY1 Data(H)'!$A$1:$CZ$1,_xlfn.XLOOKUP($A72,'Copy of PY1 Data(H)'!$A$1:$A$288,'Copy of PY1 Data(H)'!$A$1:$CZ$288))</f>
        <v>0</v>
      </c>
      <c r="Z72" s="180" cm="1">
        <f t="array" ref="Z72">_xlfn.XLOOKUP(Z$1,'Copy of PY1 Data(H)'!$A$1:$CZ$1,_xlfn.XLOOKUP($A72,'Copy of PY1 Data(H)'!$A$1:$A$288,'Copy of PY1 Data(H)'!$A$1:$CZ$288))</f>
        <v>0</v>
      </c>
      <c r="AA72" s="180" cm="1">
        <f t="array" ref="AA72">_xlfn.XLOOKUP(AA$1,'Copy of PY1 Data(H)'!$A$1:$CZ$1,_xlfn.XLOOKUP($A72,'Copy of PY1 Data(H)'!$A$1:$A$288,'Copy of PY1 Data(H)'!$A$1:$CZ$288))</f>
        <v>0</v>
      </c>
      <c r="AB72" s="180" cm="1">
        <f t="array" ref="AB72">_xlfn.XLOOKUP(AB$1,'Copy of PY1 Data(H)'!$A$1:$CZ$1,_xlfn.XLOOKUP($A72,'Copy of PY1 Data(H)'!$A$1:$A$288,'Copy of PY1 Data(H)'!$A$1:$CZ$288))</f>
        <v>0</v>
      </c>
      <c r="AC72" s="180" cm="1">
        <f t="array" ref="AC72">_xlfn.XLOOKUP(AC$1,'Copy of PY1 Data(H)'!$A$1:$CZ$1,_xlfn.XLOOKUP($A72,'Copy of PY1 Data(H)'!$A$1:$A$288,'Copy of PY1 Data(H)'!$A$1:$CZ$288))</f>
        <v>0</v>
      </c>
      <c r="AD72" s="180" cm="1">
        <f t="array" ref="AD72">_xlfn.XLOOKUP(AD$1,'Copy of PY1 Data(H)'!$A$1:$CZ$1,_xlfn.XLOOKUP($A72,'Copy of PY1 Data(H)'!$A$1:$A$288,'Copy of PY1 Data(H)'!$A$1:$CZ$288))</f>
        <v>0</v>
      </c>
      <c r="AE72" s="180" cm="1">
        <f t="array" ref="AE72">_xlfn.XLOOKUP(AE$1,'Copy of PY1 Data(H)'!$A$1:$CZ$1,_xlfn.XLOOKUP($A72,'Copy of PY1 Data(H)'!$A$1:$A$288,'Copy of PY1 Data(H)'!$A$1:$CZ$288))</f>
        <v>0</v>
      </c>
      <c r="AF72" s="180" cm="1">
        <f t="array" ref="AF72">_xlfn.XLOOKUP(AF$1,'Copy of PY1 Data(H)'!$A$1:$CZ$1,_xlfn.XLOOKUP($A72,'Copy of PY1 Data(H)'!$A$1:$A$288,'Copy of PY1 Data(H)'!$A$1:$CZ$288))</f>
        <v>1</v>
      </c>
      <c r="AG72" s="180" cm="1">
        <f t="array" ref="AG72">_xlfn.XLOOKUP(AG$1,'Copy of PY1 Data(H)'!$A$1:$CZ$1,_xlfn.XLOOKUP($A72,'Copy of PY1 Data(H)'!$A$1:$A$288,'Copy of PY1 Data(H)'!$A$1:$CZ$288))</f>
        <v>0</v>
      </c>
      <c r="AH72" s="180" cm="1">
        <f t="array" ref="AH72">_xlfn.XLOOKUP(AH$1,'Copy of PY1 Data(H)'!$A$1:$CZ$1,_xlfn.XLOOKUP($A72,'Copy of PY1 Data(H)'!$A$1:$A$288,'Copy of PY1 Data(H)'!$A$1:$CZ$288))</f>
        <v>0</v>
      </c>
      <c r="AI72" s="180" cm="1">
        <f t="array" ref="AI72">_xlfn.XLOOKUP(AI$1,'Copy of PY1 Data(H)'!$A$1:$CZ$1,_xlfn.XLOOKUP($A72,'Copy of PY1 Data(H)'!$A$1:$A$288,'Copy of PY1 Data(H)'!$A$1:$CZ$288))</f>
        <v>0</v>
      </c>
      <c r="AJ72" s="180" cm="1">
        <f t="array" ref="AJ72">_xlfn.XLOOKUP(AJ$1,'Copy of PY1 Data(H)'!$A$1:$CZ$1,_xlfn.XLOOKUP($A72,'Copy of PY1 Data(H)'!$A$1:$A$288,'Copy of PY1 Data(H)'!$A$1:$CZ$288))</f>
        <v>0</v>
      </c>
      <c r="AK72" s="180" cm="1">
        <f t="array" ref="AK72">_xlfn.XLOOKUP(AK$1,'Copy of PY1 Data(H)'!$A$1:$CZ$1,_xlfn.XLOOKUP($A72,'Copy of PY1 Data(H)'!$A$1:$A$288,'Copy of PY1 Data(H)'!$A$1:$CZ$288))</f>
        <v>0</v>
      </c>
      <c r="AL72" s="180" cm="1">
        <f t="array" ref="AL72">_xlfn.XLOOKUP(AL$1,'Copy of PY1 Data(H)'!$A$1:$CZ$1,_xlfn.XLOOKUP($A72,'Copy of PY1 Data(H)'!$A$1:$A$288,'Copy of PY1 Data(H)'!$A$1:$CZ$288))</f>
        <v>0</v>
      </c>
      <c r="AM72" s="180" cm="1">
        <f t="array" ref="AM72">_xlfn.XLOOKUP(AM$1,'Copy of PY1 Data(H)'!$A$1:$CZ$1,_xlfn.XLOOKUP($A72,'Copy of PY1 Data(H)'!$A$1:$A$288,'Copy of PY1 Data(H)'!$A$1:$CZ$288))</f>
        <v>0</v>
      </c>
      <c r="AN72" s="180" cm="1">
        <f t="array" ref="AN72">_xlfn.XLOOKUP(AN$1,'Copy of PY1 Data(H)'!$A$1:$CZ$1,_xlfn.XLOOKUP($A72,'Copy of PY1 Data(H)'!$A$1:$A$288,'Copy of PY1 Data(H)'!$A$1:$CZ$288))</f>
        <v>0</v>
      </c>
      <c r="AO72" s="180" cm="1">
        <f t="array" ref="AO72">_xlfn.XLOOKUP(AO$1,'Copy of PY1 Data(H)'!$A$1:$CZ$1,_xlfn.XLOOKUP($A72,'Copy of PY1 Data(H)'!$A$1:$A$288,'Copy of PY1 Data(H)'!$A$1:$CZ$288))</f>
        <v>0</v>
      </c>
      <c r="AP72" s="180" cm="1">
        <f t="array" ref="AP72">_xlfn.XLOOKUP(AP$1,'Copy of PY1 Data(H)'!$A$1:$CZ$1,_xlfn.XLOOKUP($A72,'Copy of PY1 Data(H)'!$A$1:$A$288,'Copy of PY1 Data(H)'!$A$1:$CZ$288))</f>
        <v>0</v>
      </c>
      <c r="AQ72" s="180" cm="1">
        <f t="array" ref="AQ72">_xlfn.XLOOKUP(AQ$1,'Copy of PY1 Data(H)'!$A$1:$CZ$1,_xlfn.XLOOKUP($A72,'Copy of PY1 Data(H)'!$A$1:$A$288,'Copy of PY1 Data(H)'!$A$1:$CZ$288))</f>
        <v>0</v>
      </c>
      <c r="AR72" s="180" cm="1">
        <f t="array" ref="AR72">_xlfn.XLOOKUP(AR$1,'Copy of PY1 Data(H)'!$A$1:$CZ$1,_xlfn.XLOOKUP($A72,'Copy of PY1 Data(H)'!$A$1:$A$288,'Copy of PY1 Data(H)'!$A$1:$CZ$288))</f>
        <v>0</v>
      </c>
      <c r="AS72" s="180" cm="1">
        <f t="array" ref="AS72">_xlfn.XLOOKUP(AS$1,'Copy of PY1 Data(H)'!$A$1:$CZ$1,_xlfn.XLOOKUP($A72,'Copy of PY1 Data(H)'!$A$1:$A$288,'Copy of PY1 Data(H)'!$A$1:$CZ$288))</f>
        <v>0</v>
      </c>
      <c r="AT72" s="180" cm="1">
        <f t="array" ref="AT72">_xlfn.XLOOKUP(AT$1,'Copy of PY1 Data(H)'!$A$1:$CZ$1,_xlfn.XLOOKUP($A72,'Copy of PY1 Data(H)'!$A$1:$A$288,'Copy of PY1 Data(H)'!$A$1:$CZ$288))</f>
        <v>0</v>
      </c>
      <c r="AU72" s="180" cm="1">
        <f t="array" ref="AU72">_xlfn.XLOOKUP(AU$1,'Copy of PY1 Data(H)'!$A$1:$CZ$1,_xlfn.XLOOKUP($A72,'Copy of PY1 Data(H)'!$A$1:$A$288,'Copy of PY1 Data(H)'!$A$1:$CZ$288))</f>
        <v>0</v>
      </c>
      <c r="AV72" s="180" cm="1">
        <f t="array" ref="AV72">_xlfn.XLOOKUP(AV$1,'Copy of PY1 Data(H)'!$A$1:$CZ$1,_xlfn.XLOOKUP($A72,'Copy of PY1 Data(H)'!$A$1:$A$288,'Copy of PY1 Data(H)'!$A$1:$CZ$288))</f>
        <v>0</v>
      </c>
      <c r="AW72" s="180" cm="1">
        <f t="array" ref="AW72">_xlfn.XLOOKUP(AW$1,'Copy of PY1 Data(H)'!$A$1:$CZ$1,_xlfn.XLOOKUP($A72,'Copy of PY1 Data(H)'!$A$1:$A$288,'Copy of PY1 Data(H)'!$A$1:$CZ$288))</f>
        <v>0</v>
      </c>
      <c r="AX72" s="180" cm="1">
        <f t="array" ref="AX72">_xlfn.XLOOKUP(AX$1,'Copy of PY1 Data(H)'!$A$1:$CZ$1,_xlfn.XLOOKUP($A72,'Copy of PY1 Data(H)'!$A$1:$A$288,'Copy of PY1 Data(H)'!$A$1:$CZ$288))</f>
        <v>-1</v>
      </c>
      <c r="AY72" s="180" cm="1">
        <f t="array" ref="AY72">_xlfn.XLOOKUP(AY$1,'Copy of PY1 Data(H)'!$A$1:$CZ$1,_xlfn.XLOOKUP($A72,'Copy of PY1 Data(H)'!$A$1:$A$288,'Copy of PY1 Data(H)'!$A$1:$CZ$288))</f>
        <v>0</v>
      </c>
      <c r="AZ72" s="180" cm="1">
        <f t="array" ref="AZ72">_xlfn.XLOOKUP(AZ$1,'Copy of PY1 Data(H)'!$A$1:$CZ$1,_xlfn.XLOOKUP($A72,'Copy of PY1 Data(H)'!$A$1:$A$288,'Copy of PY1 Data(H)'!$A$1:$CZ$288))</f>
        <v>1</v>
      </c>
      <c r="BA72" s="180" cm="1">
        <f t="array" ref="BA72">_xlfn.XLOOKUP(BA$1,'Copy of PY1 Data(H)'!$A$1:$CZ$1,_xlfn.XLOOKUP($A72,'Copy of PY1 Data(H)'!$A$1:$A$288,'Copy of PY1 Data(H)'!$A$1:$CZ$288))</f>
        <v>0</v>
      </c>
      <c r="BB72" s="180" cm="1">
        <f t="array" ref="BB72">_xlfn.XLOOKUP(BB$1,'Copy of PY1 Data(H)'!$A$1:$CZ$1,_xlfn.XLOOKUP($A72,'Copy of PY1 Data(H)'!$A$1:$A$288,'Copy of PY1 Data(H)'!$A$1:$CZ$288))</f>
        <v>0</v>
      </c>
      <c r="BC72" s="180" cm="1">
        <f t="array" ref="BC72">_xlfn.XLOOKUP(BC$1,'Copy of PY1 Data(H)'!$A$1:$CZ$1,_xlfn.XLOOKUP($A72,'Copy of PY1 Data(H)'!$A$1:$A$288,'Copy of PY1 Data(H)'!$A$1:$CZ$288))</f>
        <v>0</v>
      </c>
      <c r="BD72" s="180" cm="1">
        <f t="array" ref="BD72">_xlfn.XLOOKUP(BD$1,'Copy of PY1 Data(H)'!$A$1:$CZ$1,_xlfn.XLOOKUP($A72,'Copy of PY1 Data(H)'!$A$1:$A$288,'Copy of PY1 Data(H)'!$A$1:$CZ$288))</f>
        <v>0</v>
      </c>
      <c r="BE72" s="180" cm="1">
        <f t="array" ref="BE72">_xlfn.XLOOKUP(BE$1,'Copy of PY1 Data(H)'!$A$1:$CZ$1,_xlfn.XLOOKUP($A72,'Copy of PY1 Data(H)'!$A$1:$A$288,'Copy of PY1 Data(H)'!$A$1:$CZ$288))</f>
        <v>54580</v>
      </c>
      <c r="BF72" s="180" cm="1">
        <f t="array" ref="BF72">_xlfn.XLOOKUP(BF$1,'Copy of PY1 Data(H)'!$A$1:$CZ$1,_xlfn.XLOOKUP($A72,'Copy of PY1 Data(H)'!$A$1:$A$288,'Copy of PY1 Data(H)'!$A$1:$CZ$288))</f>
        <v>0</v>
      </c>
      <c r="BG72" s="180" cm="1">
        <f t="array" ref="BG72">_xlfn.XLOOKUP(BG$1,'Copy of PY1 Data(H)'!$A$1:$CZ$1,_xlfn.XLOOKUP($A72,'Copy of PY1 Data(H)'!$A$1:$A$288,'Copy of PY1 Data(H)'!$A$1:$CZ$288))</f>
        <v>0</v>
      </c>
      <c r="BH72" s="180" cm="1">
        <f t="array" ref="BH72">_xlfn.XLOOKUP(BH$1,'Copy of PY1 Data(H)'!$A$1:$CZ$1,_xlfn.XLOOKUP($A72,'Copy of PY1 Data(H)'!$A$1:$A$288,'Copy of PY1 Data(H)'!$A$1:$CZ$288))</f>
        <v>0</v>
      </c>
      <c r="BI72" s="180" cm="1">
        <f t="array" ref="BI72">_xlfn.XLOOKUP(BI$1,'Copy of PY1 Data(H)'!$A$1:$CZ$1,_xlfn.XLOOKUP($A72,'Copy of PY1 Data(H)'!$A$1:$A$288,'Copy of PY1 Data(H)'!$A$1:$CZ$288))</f>
        <v>0</v>
      </c>
      <c r="BJ72" s="180" cm="1">
        <f t="array" ref="BJ72">_xlfn.XLOOKUP(BJ$1,'Copy of PY1 Data(H)'!$A$1:$CZ$1,_xlfn.XLOOKUP($A72,'Copy of PY1 Data(H)'!$A$1:$A$288,'Copy of PY1 Data(H)'!$A$1:$CZ$288))</f>
        <v>0</v>
      </c>
      <c r="BK72" s="180" cm="1">
        <f t="array" ref="BK72">_xlfn.XLOOKUP(BK$1,'Copy of PY1 Data(H)'!$A$1:$CZ$1,_xlfn.XLOOKUP($A72,'Copy of PY1 Data(H)'!$A$1:$A$288,'Copy of PY1 Data(H)'!$A$1:$CZ$288))</f>
        <v>0</v>
      </c>
      <c r="BL72" s="180" cm="1">
        <f t="array" ref="BL72">_xlfn.XLOOKUP(BL$1,'Copy of PY1 Data(H)'!$A$1:$CZ$1,_xlfn.XLOOKUP($A72,'Copy of PY1 Data(H)'!$A$1:$A$288,'Copy of PY1 Data(H)'!$A$1:$CZ$288))</f>
        <v>0</v>
      </c>
      <c r="BM72" s="180" cm="1">
        <f t="array" ref="BM72">_xlfn.XLOOKUP(BM$1,'Copy of PY1 Data(H)'!$A$1:$CZ$1,_xlfn.XLOOKUP($A72,'Copy of PY1 Data(H)'!$A$1:$A$288,'Copy of PY1 Data(H)'!$A$1:$CZ$288))</f>
        <v>0</v>
      </c>
      <c r="BN72" s="180" cm="1">
        <f t="array" ref="BN72">_xlfn.XLOOKUP(BN$1,'Copy of PY1 Data(H)'!$A$1:$CZ$1,_xlfn.XLOOKUP($A72,'Copy of PY1 Data(H)'!$A$1:$A$288,'Copy of PY1 Data(H)'!$A$1:$CZ$288))</f>
        <v>0</v>
      </c>
      <c r="BO72" s="180" cm="1">
        <f t="array" ref="BO72">_xlfn.XLOOKUP(BO$1,'Copy of PY1 Data(H)'!$A$1:$CZ$1,_xlfn.XLOOKUP($A72,'Copy of PY1 Data(H)'!$A$1:$A$288,'Copy of PY1 Data(H)'!$A$1:$CZ$288))</f>
        <v>0</v>
      </c>
      <c r="BP72" s="180" cm="1">
        <f t="array" ref="BP72">_xlfn.XLOOKUP(BP$1,'Copy of PY1 Data(H)'!$A$1:$CZ$1,_xlfn.XLOOKUP($A72,'Copy of PY1 Data(H)'!$A$1:$A$288,'Copy of PY1 Data(H)'!$A$1:$CZ$288))</f>
        <v>0</v>
      </c>
      <c r="BQ72" s="180" cm="1">
        <f t="array" ref="BQ72">_xlfn.XLOOKUP(BQ$1,'Copy of PY1 Data(H)'!$A$1:$CZ$1,_xlfn.XLOOKUP($A72,'Copy of PY1 Data(H)'!$A$1:$A$288,'Copy of PY1 Data(H)'!$A$1:$CZ$288))</f>
        <v>0</v>
      </c>
      <c r="BR72" s="180" cm="1">
        <f t="array" ref="BR72">_xlfn.XLOOKUP(BR$1,'Copy of PY1 Data(H)'!$A$1:$CZ$1,_xlfn.XLOOKUP($A72,'Copy of PY1 Data(H)'!$A$1:$A$288,'Copy of PY1 Data(H)'!$A$1:$CZ$288))</f>
        <v>0</v>
      </c>
      <c r="BS72" s="180" cm="1">
        <f t="array" ref="BS72">_xlfn.XLOOKUP(BS$1,'Copy of PY1 Data(H)'!$A$1:$CZ$1,_xlfn.XLOOKUP($A72,'Copy of PY1 Data(H)'!$A$1:$A$288,'Copy of PY1 Data(H)'!$A$1:$CZ$288))</f>
        <v>0</v>
      </c>
      <c r="BT72" s="180" cm="1">
        <f t="array" ref="BT72">_xlfn.XLOOKUP(BT$1,'Copy of PY1 Data(H)'!$A$1:$CZ$1,_xlfn.XLOOKUP($A72,'Copy of PY1 Data(H)'!$A$1:$A$288,'Copy of PY1 Data(H)'!$A$1:$CZ$288))</f>
        <v>0</v>
      </c>
      <c r="BU72" s="180" cm="1">
        <f t="array" ref="BU72">_xlfn.XLOOKUP(BU$1,'Copy of PY1 Data(H)'!$A$1:$CZ$1,_xlfn.XLOOKUP($A72,'Copy of PY1 Data(H)'!$A$1:$A$288,'Copy of PY1 Data(H)'!$A$1:$CZ$288))</f>
        <v>0</v>
      </c>
      <c r="BV72" s="180" cm="1">
        <f t="array" ref="BV72">_xlfn.XLOOKUP(BV$1,'Copy of PY1 Data(H)'!$A$1:$CZ$1,_xlfn.XLOOKUP($A72,'Copy of PY1 Data(H)'!$A$1:$A$288,'Copy of PY1 Data(H)'!$A$1:$CZ$288))</f>
        <v>0</v>
      </c>
      <c r="BW72" s="180" cm="1">
        <f t="array" ref="BW72">_xlfn.XLOOKUP(BW$1,'Copy of PY1 Data(H)'!$A$1:$CZ$1,_xlfn.XLOOKUP($A72,'Copy of PY1 Data(H)'!$A$1:$A$288,'Copy of PY1 Data(H)'!$A$1:$CZ$288))</f>
        <v>0</v>
      </c>
      <c r="BX72" s="180" cm="1">
        <f t="array" ref="BX72">_xlfn.XLOOKUP(BX$1,'Copy of PY1 Data(H)'!$A$1:$CZ$1,_xlfn.XLOOKUP($A72,'Copy of PY1 Data(H)'!$A$1:$A$288,'Copy of PY1 Data(H)'!$A$1:$CZ$288))</f>
        <v>0</v>
      </c>
      <c r="BY72" s="180" cm="1">
        <f t="array" ref="BY72">_xlfn.XLOOKUP(BY$1,'Copy of PY1 Data(H)'!$A$1:$CZ$1,_xlfn.XLOOKUP($A72,'Copy of PY1 Data(H)'!$A$1:$A$288,'Copy of PY1 Data(H)'!$A$1:$CZ$288))</f>
        <v>0</v>
      </c>
      <c r="BZ72" s="180" cm="1">
        <f t="array" ref="BZ72">_xlfn.XLOOKUP(BZ$1,'Copy of PY1 Data(H)'!$A$1:$CZ$1,_xlfn.XLOOKUP($A72,'Copy of PY1 Data(H)'!$A$1:$A$288,'Copy of PY1 Data(H)'!$A$1:$CZ$288))</f>
        <v>0</v>
      </c>
      <c r="CA72" s="180" cm="1">
        <f t="array" ref="CA72">_xlfn.XLOOKUP(CA$1,'Copy of PY1 Data(H)'!$A$1:$CZ$1,_xlfn.XLOOKUP($A72,'Copy of PY1 Data(H)'!$A$1:$A$288,'Copy of PY1 Data(H)'!$A$1:$CZ$288))</f>
        <v>0</v>
      </c>
      <c r="CB72" s="180" cm="1">
        <f t="array" ref="CB72">_xlfn.XLOOKUP(CB$1,'Copy of PY1 Data(H)'!$A$1:$CZ$1,_xlfn.XLOOKUP($A72,'Copy of PY1 Data(H)'!$A$1:$A$288,'Copy of PY1 Data(H)'!$A$1:$CZ$288))</f>
        <v>0</v>
      </c>
      <c r="CC72" s="180" cm="1">
        <f t="array" ref="CC72">_xlfn.XLOOKUP(CC$1,'Copy of PY1 Data(H)'!$A$1:$CZ$1,_xlfn.XLOOKUP($A72,'Copy of PY1 Data(H)'!$A$1:$A$288,'Copy of PY1 Data(H)'!$A$1:$CZ$288))</f>
        <v>0</v>
      </c>
      <c r="CD72" s="180" cm="1">
        <f t="array" ref="CD72">_xlfn.XLOOKUP(CD$1,'Copy of PY1 Data(H)'!$A$1:$CZ$1,_xlfn.XLOOKUP($A72,'Copy of PY1 Data(H)'!$A$1:$A$288,'Copy of PY1 Data(H)'!$A$1:$CZ$288))</f>
        <v>0</v>
      </c>
    </row>
    <row r="73" spans="1:82" x14ac:dyDescent="0.3">
      <c r="A73" s="180">
        <v>647</v>
      </c>
      <c r="C73" s="180"/>
      <c r="D73" s="180" cm="1">
        <f t="array" ref="D73">_xlfn.XLOOKUP(D$1,'Copy of PY1 Data(H)'!$A$1:$CZ$1,_xlfn.XLOOKUP($A73,'Copy of PY1 Data(H)'!$A$1:$A$288,'Copy of PY1 Data(H)'!$A$1:$CZ$288))</f>
        <v>0</v>
      </c>
      <c r="E73" s="180" cm="1">
        <f t="array" ref="E73">_xlfn.XLOOKUP(E$1,'Copy of PY1 Data(H)'!$A$1:$CZ$1,_xlfn.XLOOKUP($A73,'Copy of PY1 Data(H)'!$A$1:$A$288,'Copy of PY1 Data(H)'!$A$1:$CZ$288))</f>
        <v>0</v>
      </c>
      <c r="F73" s="180" cm="1">
        <f t="array" ref="F73">_xlfn.XLOOKUP(F$1,'Copy of PY1 Data(H)'!$A$1:$CZ$1,_xlfn.XLOOKUP($A73,'Copy of PY1 Data(H)'!$A$1:$A$288,'Copy of PY1 Data(H)'!$A$1:$CZ$288))</f>
        <v>0</v>
      </c>
      <c r="G73" s="180" cm="1">
        <f t="array" ref="G73">_xlfn.XLOOKUP(G$1,'Copy of PY1 Data(H)'!$A$1:$CZ$1,_xlfn.XLOOKUP($A73,'Copy of PY1 Data(H)'!$A$1:$A$288,'Copy of PY1 Data(H)'!$A$1:$CZ$288))</f>
        <v>0</v>
      </c>
      <c r="H73" s="180" cm="1">
        <f t="array" ref="H73">_xlfn.XLOOKUP(H$1,'Copy of PY1 Data(H)'!$A$1:$CZ$1,_xlfn.XLOOKUP($A73,'Copy of PY1 Data(H)'!$A$1:$A$288,'Copy of PY1 Data(H)'!$A$1:$CZ$288))</f>
        <v>0</v>
      </c>
      <c r="I73" s="180" cm="1">
        <f t="array" ref="I73">_xlfn.XLOOKUP(I$1,'Copy of PY1 Data(H)'!$A$1:$CZ$1,_xlfn.XLOOKUP($A73,'Copy of PY1 Data(H)'!$A$1:$A$288,'Copy of PY1 Data(H)'!$A$1:$CZ$288))</f>
        <v>0</v>
      </c>
      <c r="J73" s="180" cm="1">
        <f t="array" ref="J73">_xlfn.XLOOKUP(J$1,'Copy of PY1 Data(H)'!$A$1:$CZ$1,_xlfn.XLOOKUP($A73,'Copy of PY1 Data(H)'!$A$1:$A$288,'Copy of PY1 Data(H)'!$A$1:$CZ$288))</f>
        <v>0</v>
      </c>
      <c r="K73" s="180" cm="1">
        <f t="array" ref="K73">_xlfn.XLOOKUP(K$1,'Copy of PY1 Data(H)'!$A$1:$CZ$1,_xlfn.XLOOKUP($A73,'Copy of PY1 Data(H)'!$A$1:$A$288,'Copy of PY1 Data(H)'!$A$1:$CZ$288))</f>
        <v>0</v>
      </c>
      <c r="L73" s="180" cm="1">
        <f t="array" ref="L73">_xlfn.XLOOKUP(L$1,'Copy of PY1 Data(H)'!$A$1:$CZ$1,_xlfn.XLOOKUP($A73,'Copy of PY1 Data(H)'!$A$1:$A$288,'Copy of PY1 Data(H)'!$A$1:$CZ$288))</f>
        <v>0</v>
      </c>
      <c r="M73" s="180" cm="1">
        <f t="array" ref="M73">_xlfn.XLOOKUP(M$1,'Copy of PY1 Data(H)'!$A$1:$CZ$1,_xlfn.XLOOKUP($A73,'Copy of PY1 Data(H)'!$A$1:$A$288,'Copy of PY1 Data(H)'!$A$1:$CZ$288))</f>
        <v>0</v>
      </c>
      <c r="N73" s="180" cm="1">
        <f t="array" ref="N73">_xlfn.XLOOKUP(N$1,'Copy of PY1 Data(H)'!$A$1:$CZ$1,_xlfn.XLOOKUP($A73,'Copy of PY1 Data(H)'!$A$1:$A$288,'Copy of PY1 Data(H)'!$A$1:$CZ$288))</f>
        <v>0</v>
      </c>
      <c r="O73" s="180" cm="1">
        <f t="array" ref="O73">_xlfn.XLOOKUP(O$1,'Copy of PY1 Data(H)'!$A$1:$CZ$1,_xlfn.XLOOKUP($A73,'Copy of PY1 Data(H)'!$A$1:$A$288,'Copy of PY1 Data(H)'!$A$1:$CZ$288))</f>
        <v>0</v>
      </c>
      <c r="P73" s="180" cm="1">
        <f t="array" ref="P73">_xlfn.XLOOKUP(P$1,'Copy of PY1 Data(H)'!$A$1:$CZ$1,_xlfn.XLOOKUP($A73,'Copy of PY1 Data(H)'!$A$1:$A$288,'Copy of PY1 Data(H)'!$A$1:$CZ$288))</f>
        <v>0</v>
      </c>
      <c r="Q73" s="180" cm="1">
        <f t="array" ref="Q73">_xlfn.XLOOKUP(Q$1,'Copy of PY1 Data(H)'!$A$1:$CZ$1,_xlfn.XLOOKUP($A73,'Copy of PY1 Data(H)'!$A$1:$A$288,'Copy of PY1 Data(H)'!$A$1:$CZ$288))</f>
        <v>0</v>
      </c>
      <c r="R73" s="180" cm="1">
        <f t="array" ref="R73">_xlfn.XLOOKUP(R$1,'Copy of PY1 Data(H)'!$A$1:$CZ$1,_xlfn.XLOOKUP($A73,'Copy of PY1 Data(H)'!$A$1:$A$288,'Copy of PY1 Data(H)'!$A$1:$CZ$288))</f>
        <v>0</v>
      </c>
      <c r="S73" s="180" cm="1">
        <f t="array" ref="S73">_xlfn.XLOOKUP(S$1,'Copy of PY1 Data(H)'!$A$1:$CZ$1,_xlfn.XLOOKUP($A73,'Copy of PY1 Data(H)'!$A$1:$A$288,'Copy of PY1 Data(H)'!$A$1:$CZ$288))</f>
        <v>0</v>
      </c>
      <c r="T73" s="180" cm="1">
        <f t="array" ref="T73">_xlfn.XLOOKUP(T$1,'Copy of PY1 Data(H)'!$A$1:$CZ$1,_xlfn.XLOOKUP($A73,'Copy of PY1 Data(H)'!$A$1:$A$288,'Copy of PY1 Data(H)'!$A$1:$CZ$288))</f>
        <v>0</v>
      </c>
      <c r="U73" s="180" cm="1">
        <f t="array" ref="U73">_xlfn.XLOOKUP(U$1,'Copy of PY1 Data(H)'!$A$1:$CZ$1,_xlfn.XLOOKUP($A73,'Copy of PY1 Data(H)'!$A$1:$A$288,'Copy of PY1 Data(H)'!$A$1:$CZ$288))</f>
        <v>0</v>
      </c>
      <c r="V73" s="180" cm="1">
        <f t="array" ref="V73">_xlfn.XLOOKUP(V$1,'Copy of PY1 Data(H)'!$A$1:$CZ$1,_xlfn.XLOOKUP($A73,'Copy of PY1 Data(H)'!$A$1:$A$288,'Copy of PY1 Data(H)'!$A$1:$CZ$288))</f>
        <v>0</v>
      </c>
      <c r="W73" s="180" cm="1">
        <f t="array" ref="W73">_xlfn.XLOOKUP(W$1,'Copy of PY1 Data(H)'!$A$1:$CZ$1,_xlfn.XLOOKUP($A73,'Copy of PY1 Data(H)'!$A$1:$A$288,'Copy of PY1 Data(H)'!$A$1:$CZ$288))</f>
        <v>0</v>
      </c>
      <c r="X73" s="180" cm="1">
        <f t="array" ref="X73">_xlfn.XLOOKUP(X$1,'Copy of PY1 Data(H)'!$A$1:$CZ$1,_xlfn.XLOOKUP($A73,'Copy of PY1 Data(H)'!$A$1:$A$288,'Copy of PY1 Data(H)'!$A$1:$CZ$288))</f>
        <v>0</v>
      </c>
      <c r="Y73" s="180" cm="1">
        <f t="array" ref="Y73">_xlfn.XLOOKUP(Y$1,'Copy of PY1 Data(H)'!$A$1:$CZ$1,_xlfn.XLOOKUP($A73,'Copy of PY1 Data(H)'!$A$1:$A$288,'Copy of PY1 Data(H)'!$A$1:$CZ$288))</f>
        <v>0</v>
      </c>
      <c r="Z73" s="180" cm="1">
        <f t="array" ref="Z73">_xlfn.XLOOKUP(Z$1,'Copy of PY1 Data(H)'!$A$1:$CZ$1,_xlfn.XLOOKUP($A73,'Copy of PY1 Data(H)'!$A$1:$A$288,'Copy of PY1 Data(H)'!$A$1:$CZ$288))</f>
        <v>0</v>
      </c>
      <c r="AA73" s="180" cm="1">
        <f t="array" ref="AA73">_xlfn.XLOOKUP(AA$1,'Copy of PY1 Data(H)'!$A$1:$CZ$1,_xlfn.XLOOKUP($A73,'Copy of PY1 Data(H)'!$A$1:$A$288,'Copy of PY1 Data(H)'!$A$1:$CZ$288))</f>
        <v>0</v>
      </c>
      <c r="AB73" s="180" cm="1">
        <f t="array" ref="AB73">_xlfn.XLOOKUP(AB$1,'Copy of PY1 Data(H)'!$A$1:$CZ$1,_xlfn.XLOOKUP($A73,'Copy of PY1 Data(H)'!$A$1:$A$288,'Copy of PY1 Data(H)'!$A$1:$CZ$288))</f>
        <v>0</v>
      </c>
      <c r="AC73" s="180" cm="1">
        <f t="array" ref="AC73">_xlfn.XLOOKUP(AC$1,'Copy of PY1 Data(H)'!$A$1:$CZ$1,_xlfn.XLOOKUP($A73,'Copy of PY1 Data(H)'!$A$1:$A$288,'Copy of PY1 Data(H)'!$A$1:$CZ$288))</f>
        <v>0</v>
      </c>
      <c r="AD73" s="180" cm="1">
        <f t="array" ref="AD73">_xlfn.XLOOKUP(AD$1,'Copy of PY1 Data(H)'!$A$1:$CZ$1,_xlfn.XLOOKUP($A73,'Copy of PY1 Data(H)'!$A$1:$A$288,'Copy of PY1 Data(H)'!$A$1:$CZ$288))</f>
        <v>0</v>
      </c>
      <c r="AE73" s="180" cm="1">
        <f t="array" ref="AE73">_xlfn.XLOOKUP(AE$1,'Copy of PY1 Data(H)'!$A$1:$CZ$1,_xlfn.XLOOKUP($A73,'Copy of PY1 Data(H)'!$A$1:$A$288,'Copy of PY1 Data(H)'!$A$1:$CZ$288))</f>
        <v>0</v>
      </c>
      <c r="AF73" s="180" cm="1">
        <f t="array" ref="AF73">_xlfn.XLOOKUP(AF$1,'Copy of PY1 Data(H)'!$A$1:$CZ$1,_xlfn.XLOOKUP($A73,'Copy of PY1 Data(H)'!$A$1:$A$288,'Copy of PY1 Data(H)'!$A$1:$CZ$288))</f>
        <v>0</v>
      </c>
      <c r="AG73" s="180" cm="1">
        <f t="array" ref="AG73">_xlfn.XLOOKUP(AG$1,'Copy of PY1 Data(H)'!$A$1:$CZ$1,_xlfn.XLOOKUP($A73,'Copy of PY1 Data(H)'!$A$1:$A$288,'Copy of PY1 Data(H)'!$A$1:$CZ$288))</f>
        <v>0</v>
      </c>
      <c r="AH73" s="180" cm="1">
        <f t="array" ref="AH73">_xlfn.XLOOKUP(AH$1,'Copy of PY1 Data(H)'!$A$1:$CZ$1,_xlfn.XLOOKUP($A73,'Copy of PY1 Data(H)'!$A$1:$A$288,'Copy of PY1 Data(H)'!$A$1:$CZ$288))</f>
        <v>0</v>
      </c>
      <c r="AI73" s="180" cm="1">
        <f t="array" ref="AI73">_xlfn.XLOOKUP(AI$1,'Copy of PY1 Data(H)'!$A$1:$CZ$1,_xlfn.XLOOKUP($A73,'Copy of PY1 Data(H)'!$A$1:$A$288,'Copy of PY1 Data(H)'!$A$1:$CZ$288))</f>
        <v>0</v>
      </c>
      <c r="AJ73" s="180" cm="1">
        <f t="array" ref="AJ73">_xlfn.XLOOKUP(AJ$1,'Copy of PY1 Data(H)'!$A$1:$CZ$1,_xlfn.XLOOKUP($A73,'Copy of PY1 Data(H)'!$A$1:$A$288,'Copy of PY1 Data(H)'!$A$1:$CZ$288))</f>
        <v>0</v>
      </c>
      <c r="AK73" s="180" cm="1">
        <f t="array" ref="AK73">_xlfn.XLOOKUP(AK$1,'Copy of PY1 Data(H)'!$A$1:$CZ$1,_xlfn.XLOOKUP($A73,'Copy of PY1 Data(H)'!$A$1:$A$288,'Copy of PY1 Data(H)'!$A$1:$CZ$288))</f>
        <v>0</v>
      </c>
      <c r="AL73" s="180" cm="1">
        <f t="array" ref="AL73">_xlfn.XLOOKUP(AL$1,'Copy of PY1 Data(H)'!$A$1:$CZ$1,_xlfn.XLOOKUP($A73,'Copy of PY1 Data(H)'!$A$1:$A$288,'Copy of PY1 Data(H)'!$A$1:$CZ$288))</f>
        <v>0</v>
      </c>
      <c r="AM73" s="180" cm="1">
        <f t="array" ref="AM73">_xlfn.XLOOKUP(AM$1,'Copy of PY1 Data(H)'!$A$1:$CZ$1,_xlfn.XLOOKUP($A73,'Copy of PY1 Data(H)'!$A$1:$A$288,'Copy of PY1 Data(H)'!$A$1:$CZ$288))</f>
        <v>0</v>
      </c>
      <c r="AN73" s="180" cm="1">
        <f t="array" ref="AN73">_xlfn.XLOOKUP(AN$1,'Copy of PY1 Data(H)'!$A$1:$CZ$1,_xlfn.XLOOKUP($A73,'Copy of PY1 Data(H)'!$A$1:$A$288,'Copy of PY1 Data(H)'!$A$1:$CZ$288))</f>
        <v>0</v>
      </c>
      <c r="AO73" s="180" cm="1">
        <f t="array" ref="AO73">_xlfn.XLOOKUP(AO$1,'Copy of PY1 Data(H)'!$A$1:$CZ$1,_xlfn.XLOOKUP($A73,'Copy of PY1 Data(H)'!$A$1:$A$288,'Copy of PY1 Data(H)'!$A$1:$CZ$288))</f>
        <v>0</v>
      </c>
      <c r="AP73" s="180" cm="1">
        <f t="array" ref="AP73">_xlfn.XLOOKUP(AP$1,'Copy of PY1 Data(H)'!$A$1:$CZ$1,_xlfn.XLOOKUP($A73,'Copy of PY1 Data(H)'!$A$1:$A$288,'Copy of PY1 Data(H)'!$A$1:$CZ$288))</f>
        <v>0</v>
      </c>
      <c r="AQ73" s="180" cm="1">
        <f t="array" ref="AQ73">_xlfn.XLOOKUP(AQ$1,'Copy of PY1 Data(H)'!$A$1:$CZ$1,_xlfn.XLOOKUP($A73,'Copy of PY1 Data(H)'!$A$1:$A$288,'Copy of PY1 Data(H)'!$A$1:$CZ$288))</f>
        <v>0</v>
      </c>
      <c r="AR73" s="180" cm="1">
        <f t="array" ref="AR73">_xlfn.XLOOKUP(AR$1,'Copy of PY1 Data(H)'!$A$1:$CZ$1,_xlfn.XLOOKUP($A73,'Copy of PY1 Data(H)'!$A$1:$A$288,'Copy of PY1 Data(H)'!$A$1:$CZ$288))</f>
        <v>0</v>
      </c>
      <c r="AS73" s="180" cm="1">
        <f t="array" ref="AS73">_xlfn.XLOOKUP(AS$1,'Copy of PY1 Data(H)'!$A$1:$CZ$1,_xlfn.XLOOKUP($A73,'Copy of PY1 Data(H)'!$A$1:$A$288,'Copy of PY1 Data(H)'!$A$1:$CZ$288))</f>
        <v>0</v>
      </c>
      <c r="AT73" s="180" cm="1">
        <f t="array" ref="AT73">_xlfn.XLOOKUP(AT$1,'Copy of PY1 Data(H)'!$A$1:$CZ$1,_xlfn.XLOOKUP($A73,'Copy of PY1 Data(H)'!$A$1:$A$288,'Copy of PY1 Data(H)'!$A$1:$CZ$288))</f>
        <v>0</v>
      </c>
      <c r="AU73" s="180" cm="1">
        <f t="array" ref="AU73">_xlfn.XLOOKUP(AU$1,'Copy of PY1 Data(H)'!$A$1:$CZ$1,_xlfn.XLOOKUP($A73,'Copy of PY1 Data(H)'!$A$1:$A$288,'Copy of PY1 Data(H)'!$A$1:$CZ$288))</f>
        <v>0</v>
      </c>
      <c r="AV73" s="180" cm="1">
        <f t="array" ref="AV73">_xlfn.XLOOKUP(AV$1,'Copy of PY1 Data(H)'!$A$1:$CZ$1,_xlfn.XLOOKUP($A73,'Copy of PY1 Data(H)'!$A$1:$A$288,'Copy of PY1 Data(H)'!$A$1:$CZ$288))</f>
        <v>0</v>
      </c>
      <c r="AW73" s="180" cm="1">
        <f t="array" ref="AW73">_xlfn.XLOOKUP(AW$1,'Copy of PY1 Data(H)'!$A$1:$CZ$1,_xlfn.XLOOKUP($A73,'Copy of PY1 Data(H)'!$A$1:$A$288,'Copy of PY1 Data(H)'!$A$1:$CZ$288))</f>
        <v>0</v>
      </c>
      <c r="AX73" s="180" cm="1">
        <f t="array" ref="AX73">_xlfn.XLOOKUP(AX$1,'Copy of PY1 Data(H)'!$A$1:$CZ$1,_xlfn.XLOOKUP($A73,'Copy of PY1 Data(H)'!$A$1:$A$288,'Copy of PY1 Data(H)'!$A$1:$CZ$288))</f>
        <v>0</v>
      </c>
      <c r="AY73" s="180" cm="1">
        <f t="array" ref="AY73">_xlfn.XLOOKUP(AY$1,'Copy of PY1 Data(H)'!$A$1:$CZ$1,_xlfn.XLOOKUP($A73,'Copy of PY1 Data(H)'!$A$1:$A$288,'Copy of PY1 Data(H)'!$A$1:$CZ$288))</f>
        <v>0</v>
      </c>
      <c r="AZ73" s="180" cm="1">
        <f t="array" ref="AZ73">_xlfn.XLOOKUP(AZ$1,'Copy of PY1 Data(H)'!$A$1:$CZ$1,_xlfn.XLOOKUP($A73,'Copy of PY1 Data(H)'!$A$1:$A$288,'Copy of PY1 Data(H)'!$A$1:$CZ$288))</f>
        <v>0</v>
      </c>
      <c r="BA73" s="180" cm="1">
        <f t="array" ref="BA73">_xlfn.XLOOKUP(BA$1,'Copy of PY1 Data(H)'!$A$1:$CZ$1,_xlfn.XLOOKUP($A73,'Copy of PY1 Data(H)'!$A$1:$A$288,'Copy of PY1 Data(H)'!$A$1:$CZ$288))</f>
        <v>0</v>
      </c>
      <c r="BB73" s="180" cm="1">
        <f t="array" ref="BB73">_xlfn.XLOOKUP(BB$1,'Copy of PY1 Data(H)'!$A$1:$CZ$1,_xlfn.XLOOKUP($A73,'Copy of PY1 Data(H)'!$A$1:$A$288,'Copy of PY1 Data(H)'!$A$1:$CZ$288))</f>
        <v>0</v>
      </c>
      <c r="BC73" s="180" cm="1">
        <f t="array" ref="BC73">_xlfn.XLOOKUP(BC$1,'Copy of PY1 Data(H)'!$A$1:$CZ$1,_xlfn.XLOOKUP($A73,'Copy of PY1 Data(H)'!$A$1:$A$288,'Copy of PY1 Data(H)'!$A$1:$CZ$288))</f>
        <v>0</v>
      </c>
      <c r="BD73" s="180" cm="1">
        <f t="array" ref="BD73">_xlfn.XLOOKUP(BD$1,'Copy of PY1 Data(H)'!$A$1:$CZ$1,_xlfn.XLOOKUP($A73,'Copy of PY1 Data(H)'!$A$1:$A$288,'Copy of PY1 Data(H)'!$A$1:$CZ$288))</f>
        <v>0</v>
      </c>
      <c r="BE73" s="180" cm="1">
        <f t="array" ref="BE73">_xlfn.XLOOKUP(BE$1,'Copy of PY1 Data(H)'!$A$1:$CZ$1,_xlfn.XLOOKUP($A73,'Copy of PY1 Data(H)'!$A$1:$A$288,'Copy of PY1 Data(H)'!$A$1:$CZ$288))</f>
        <v>0</v>
      </c>
      <c r="BF73" s="180" cm="1">
        <f t="array" ref="BF73">_xlfn.XLOOKUP(BF$1,'Copy of PY1 Data(H)'!$A$1:$CZ$1,_xlfn.XLOOKUP($A73,'Copy of PY1 Data(H)'!$A$1:$A$288,'Copy of PY1 Data(H)'!$A$1:$CZ$288))</f>
        <v>0</v>
      </c>
      <c r="BG73" s="180" cm="1">
        <f t="array" ref="BG73">_xlfn.XLOOKUP(BG$1,'Copy of PY1 Data(H)'!$A$1:$CZ$1,_xlfn.XLOOKUP($A73,'Copy of PY1 Data(H)'!$A$1:$A$288,'Copy of PY1 Data(H)'!$A$1:$CZ$288))</f>
        <v>0</v>
      </c>
      <c r="BH73" s="180" cm="1">
        <f t="array" ref="BH73">_xlfn.XLOOKUP(BH$1,'Copy of PY1 Data(H)'!$A$1:$CZ$1,_xlfn.XLOOKUP($A73,'Copy of PY1 Data(H)'!$A$1:$A$288,'Copy of PY1 Data(H)'!$A$1:$CZ$288))</f>
        <v>0</v>
      </c>
      <c r="BI73" s="180" cm="1">
        <f t="array" ref="BI73">_xlfn.XLOOKUP(BI$1,'Copy of PY1 Data(H)'!$A$1:$CZ$1,_xlfn.XLOOKUP($A73,'Copy of PY1 Data(H)'!$A$1:$A$288,'Copy of PY1 Data(H)'!$A$1:$CZ$288))</f>
        <v>0</v>
      </c>
      <c r="BJ73" s="180" cm="1">
        <f t="array" ref="BJ73">_xlfn.XLOOKUP(BJ$1,'Copy of PY1 Data(H)'!$A$1:$CZ$1,_xlfn.XLOOKUP($A73,'Copy of PY1 Data(H)'!$A$1:$A$288,'Copy of PY1 Data(H)'!$A$1:$CZ$288))</f>
        <v>0</v>
      </c>
      <c r="BK73" s="180" cm="1">
        <f t="array" ref="BK73">_xlfn.XLOOKUP(BK$1,'Copy of PY1 Data(H)'!$A$1:$CZ$1,_xlfn.XLOOKUP($A73,'Copy of PY1 Data(H)'!$A$1:$A$288,'Copy of PY1 Data(H)'!$A$1:$CZ$288))</f>
        <v>0</v>
      </c>
      <c r="BL73" s="180" cm="1">
        <f t="array" ref="BL73">_xlfn.XLOOKUP(BL$1,'Copy of PY1 Data(H)'!$A$1:$CZ$1,_xlfn.XLOOKUP($A73,'Copy of PY1 Data(H)'!$A$1:$A$288,'Copy of PY1 Data(H)'!$A$1:$CZ$288))</f>
        <v>0</v>
      </c>
      <c r="BM73" s="180" cm="1">
        <f t="array" ref="BM73">_xlfn.XLOOKUP(BM$1,'Copy of PY1 Data(H)'!$A$1:$CZ$1,_xlfn.XLOOKUP($A73,'Copy of PY1 Data(H)'!$A$1:$A$288,'Copy of PY1 Data(H)'!$A$1:$CZ$288))</f>
        <v>0</v>
      </c>
      <c r="BN73" s="180" cm="1">
        <f t="array" ref="BN73">_xlfn.XLOOKUP(BN$1,'Copy of PY1 Data(H)'!$A$1:$CZ$1,_xlfn.XLOOKUP($A73,'Copy of PY1 Data(H)'!$A$1:$A$288,'Copy of PY1 Data(H)'!$A$1:$CZ$288))</f>
        <v>0</v>
      </c>
      <c r="BO73" s="180" cm="1">
        <f t="array" ref="BO73">_xlfn.XLOOKUP(BO$1,'Copy of PY1 Data(H)'!$A$1:$CZ$1,_xlfn.XLOOKUP($A73,'Copy of PY1 Data(H)'!$A$1:$A$288,'Copy of PY1 Data(H)'!$A$1:$CZ$288))</f>
        <v>0</v>
      </c>
      <c r="BP73" s="180" cm="1">
        <f t="array" ref="BP73">_xlfn.XLOOKUP(BP$1,'Copy of PY1 Data(H)'!$A$1:$CZ$1,_xlfn.XLOOKUP($A73,'Copy of PY1 Data(H)'!$A$1:$A$288,'Copy of PY1 Data(H)'!$A$1:$CZ$288))</f>
        <v>0</v>
      </c>
      <c r="BQ73" s="180" cm="1">
        <f t="array" ref="BQ73">_xlfn.XLOOKUP(BQ$1,'Copy of PY1 Data(H)'!$A$1:$CZ$1,_xlfn.XLOOKUP($A73,'Copy of PY1 Data(H)'!$A$1:$A$288,'Copy of PY1 Data(H)'!$A$1:$CZ$288))</f>
        <v>0</v>
      </c>
      <c r="BR73" s="180" cm="1">
        <f t="array" ref="BR73">_xlfn.XLOOKUP(BR$1,'Copy of PY1 Data(H)'!$A$1:$CZ$1,_xlfn.XLOOKUP($A73,'Copy of PY1 Data(H)'!$A$1:$A$288,'Copy of PY1 Data(H)'!$A$1:$CZ$288))</f>
        <v>0</v>
      </c>
      <c r="BS73" s="180" cm="1">
        <f t="array" ref="BS73">_xlfn.XLOOKUP(BS$1,'Copy of PY1 Data(H)'!$A$1:$CZ$1,_xlfn.XLOOKUP($A73,'Copy of PY1 Data(H)'!$A$1:$A$288,'Copy of PY1 Data(H)'!$A$1:$CZ$288))</f>
        <v>0</v>
      </c>
      <c r="BT73" s="180" cm="1">
        <f t="array" ref="BT73">_xlfn.XLOOKUP(BT$1,'Copy of PY1 Data(H)'!$A$1:$CZ$1,_xlfn.XLOOKUP($A73,'Copy of PY1 Data(H)'!$A$1:$A$288,'Copy of PY1 Data(H)'!$A$1:$CZ$288))</f>
        <v>0</v>
      </c>
      <c r="BU73" s="180" cm="1">
        <f t="array" ref="BU73">_xlfn.XLOOKUP(BU$1,'Copy of PY1 Data(H)'!$A$1:$CZ$1,_xlfn.XLOOKUP($A73,'Copy of PY1 Data(H)'!$A$1:$A$288,'Copy of PY1 Data(H)'!$A$1:$CZ$288))</f>
        <v>0</v>
      </c>
      <c r="BV73" s="180" cm="1">
        <f t="array" ref="BV73">_xlfn.XLOOKUP(BV$1,'Copy of PY1 Data(H)'!$A$1:$CZ$1,_xlfn.XLOOKUP($A73,'Copy of PY1 Data(H)'!$A$1:$A$288,'Copy of PY1 Data(H)'!$A$1:$CZ$288))</f>
        <v>0</v>
      </c>
      <c r="BW73" s="180" cm="1">
        <f t="array" ref="BW73">_xlfn.XLOOKUP(BW$1,'Copy of PY1 Data(H)'!$A$1:$CZ$1,_xlfn.XLOOKUP($A73,'Copy of PY1 Data(H)'!$A$1:$A$288,'Copy of PY1 Data(H)'!$A$1:$CZ$288))</f>
        <v>0</v>
      </c>
      <c r="BX73" s="180" cm="1">
        <f t="array" ref="BX73">_xlfn.XLOOKUP(BX$1,'Copy of PY1 Data(H)'!$A$1:$CZ$1,_xlfn.XLOOKUP($A73,'Copy of PY1 Data(H)'!$A$1:$A$288,'Copy of PY1 Data(H)'!$A$1:$CZ$288))</f>
        <v>0</v>
      </c>
      <c r="BY73" s="180" cm="1">
        <f t="array" ref="BY73">_xlfn.XLOOKUP(BY$1,'Copy of PY1 Data(H)'!$A$1:$CZ$1,_xlfn.XLOOKUP($A73,'Copy of PY1 Data(H)'!$A$1:$A$288,'Copy of PY1 Data(H)'!$A$1:$CZ$288))</f>
        <v>0</v>
      </c>
      <c r="BZ73" s="180" cm="1">
        <f t="array" ref="BZ73">_xlfn.XLOOKUP(BZ$1,'Copy of PY1 Data(H)'!$A$1:$CZ$1,_xlfn.XLOOKUP($A73,'Copy of PY1 Data(H)'!$A$1:$A$288,'Copy of PY1 Data(H)'!$A$1:$CZ$288))</f>
        <v>0</v>
      </c>
      <c r="CA73" s="180" cm="1">
        <f t="array" ref="CA73">_xlfn.XLOOKUP(CA$1,'Copy of PY1 Data(H)'!$A$1:$CZ$1,_xlfn.XLOOKUP($A73,'Copy of PY1 Data(H)'!$A$1:$A$288,'Copy of PY1 Data(H)'!$A$1:$CZ$288))</f>
        <v>0</v>
      </c>
      <c r="CB73" s="180" cm="1">
        <f t="array" ref="CB73">_xlfn.XLOOKUP(CB$1,'Copy of PY1 Data(H)'!$A$1:$CZ$1,_xlfn.XLOOKUP($A73,'Copy of PY1 Data(H)'!$A$1:$A$288,'Copy of PY1 Data(H)'!$A$1:$CZ$288))</f>
        <v>0</v>
      </c>
      <c r="CC73" s="180" cm="1">
        <f t="array" ref="CC73">_xlfn.XLOOKUP(CC$1,'Copy of PY1 Data(H)'!$A$1:$CZ$1,_xlfn.XLOOKUP($A73,'Copy of PY1 Data(H)'!$A$1:$A$288,'Copy of PY1 Data(H)'!$A$1:$CZ$288))</f>
        <v>0</v>
      </c>
      <c r="CD73" s="180" cm="1">
        <f t="array" ref="CD73">_xlfn.XLOOKUP(CD$1,'Copy of PY1 Data(H)'!$A$1:$CZ$1,_xlfn.XLOOKUP($A73,'Copy of PY1 Data(H)'!$A$1:$A$288,'Copy of PY1 Data(H)'!$A$1:$CZ$288))</f>
        <v>0</v>
      </c>
    </row>
    <row r="74" spans="1:82" s="968" customFormat="1" x14ac:dyDescent="0.3">
      <c r="B74" s="968" t="s">
        <v>2892</v>
      </c>
      <c r="D74" s="968" t="e" cm="1">
        <f t="array" ref="D74">_xlfn.XLOOKUP(D$1,'Copy of PY1 Data(H)'!$A$1:$CZ$1,_xlfn.XLOOKUP($B74,'Copy of PY1 Data(H)'!$A$1:$A$288,'Copy of PY1 Data(H)'!$A$1:$CZ$288))</f>
        <v>#N/A</v>
      </c>
      <c r="E74" s="968" t="e" cm="1">
        <f t="array" ref="E74">_xlfn.XLOOKUP(E$1,'Copy of PY1 Data(H)'!$A$1:$CZ$1,_xlfn.XLOOKUP($B74,'Copy of PY1 Data(H)'!$A$1:$A$288,'Copy of PY1 Data(H)'!$A$1:$CZ$288))</f>
        <v>#N/A</v>
      </c>
      <c r="F74" s="968" t="e" cm="1">
        <f t="array" ref="F74">_xlfn.XLOOKUP(F$1,'Copy of PY1 Data(H)'!$A$1:$CZ$1,_xlfn.XLOOKUP($B74,'Copy of PY1 Data(H)'!$A$1:$A$288,'Copy of PY1 Data(H)'!$A$1:$CZ$288))</f>
        <v>#N/A</v>
      </c>
      <c r="G74" s="968" t="e" cm="1">
        <f t="array" ref="G74">_xlfn.XLOOKUP(G$1,'Copy of PY1 Data(H)'!$A$1:$CZ$1,_xlfn.XLOOKUP($B74,'Copy of PY1 Data(H)'!$A$1:$A$288,'Copy of PY1 Data(H)'!$A$1:$CZ$288))</f>
        <v>#N/A</v>
      </c>
      <c r="H74" s="968" t="e" cm="1">
        <f t="array" ref="H74">_xlfn.XLOOKUP(H$1,'Copy of PY1 Data(H)'!$A$1:$CZ$1,_xlfn.XLOOKUP($B74,'Copy of PY1 Data(H)'!$A$1:$A$288,'Copy of PY1 Data(H)'!$A$1:$CZ$288))</f>
        <v>#N/A</v>
      </c>
      <c r="I74" s="968" t="e" cm="1">
        <f t="array" ref="I74">_xlfn.XLOOKUP(I$1,'Copy of PY1 Data(H)'!$A$1:$CZ$1,_xlfn.XLOOKUP($B74,'Copy of PY1 Data(H)'!$A$1:$A$288,'Copy of PY1 Data(H)'!$A$1:$CZ$288))</f>
        <v>#N/A</v>
      </c>
      <c r="J74" s="968" t="e" cm="1">
        <f t="array" ref="J74">_xlfn.XLOOKUP(J$1,'Copy of PY1 Data(H)'!$A$1:$CZ$1,_xlfn.XLOOKUP($B74,'Copy of PY1 Data(H)'!$A$1:$A$288,'Copy of PY1 Data(H)'!$A$1:$CZ$288))</f>
        <v>#N/A</v>
      </c>
      <c r="K74" s="968" t="e" cm="1">
        <f t="array" ref="K74">_xlfn.XLOOKUP(K$1,'Copy of PY1 Data(H)'!$A$1:$CZ$1,_xlfn.XLOOKUP($B74,'Copy of PY1 Data(H)'!$A$1:$A$288,'Copy of PY1 Data(H)'!$A$1:$CZ$288))</f>
        <v>#N/A</v>
      </c>
      <c r="L74" s="968" t="e" cm="1">
        <f t="array" ref="L74">_xlfn.XLOOKUP(L$1,'Copy of PY1 Data(H)'!$A$1:$CZ$1,_xlfn.XLOOKUP($B74,'Copy of PY1 Data(H)'!$A$1:$A$288,'Copy of PY1 Data(H)'!$A$1:$CZ$288))</f>
        <v>#N/A</v>
      </c>
      <c r="M74" s="968" t="e" cm="1">
        <f t="array" ref="M74">_xlfn.XLOOKUP(M$1,'Copy of PY1 Data(H)'!$A$1:$CZ$1,_xlfn.XLOOKUP($B74,'Copy of PY1 Data(H)'!$A$1:$A$288,'Copy of PY1 Data(H)'!$A$1:$CZ$288))</f>
        <v>#N/A</v>
      </c>
      <c r="N74" s="968" t="e" cm="1">
        <f t="array" ref="N74">_xlfn.XLOOKUP(N$1,'Copy of PY1 Data(H)'!$A$1:$CZ$1,_xlfn.XLOOKUP($B74,'Copy of PY1 Data(H)'!$A$1:$A$288,'Copy of PY1 Data(H)'!$A$1:$CZ$288))</f>
        <v>#N/A</v>
      </c>
      <c r="O74" s="968" t="e" cm="1">
        <f t="array" ref="O74">_xlfn.XLOOKUP(O$1,'Copy of PY1 Data(H)'!$A$1:$CZ$1,_xlfn.XLOOKUP($B74,'Copy of PY1 Data(H)'!$A$1:$A$288,'Copy of PY1 Data(H)'!$A$1:$CZ$288))</f>
        <v>#N/A</v>
      </c>
      <c r="P74" s="968" t="e" cm="1">
        <f t="array" ref="P74">_xlfn.XLOOKUP(P$1,'Copy of PY1 Data(H)'!$A$1:$CZ$1,_xlfn.XLOOKUP($B74,'Copy of PY1 Data(H)'!$A$1:$A$288,'Copy of PY1 Data(H)'!$A$1:$CZ$288))</f>
        <v>#N/A</v>
      </c>
      <c r="Q74" s="968" t="e" cm="1">
        <f t="array" ref="Q74">_xlfn.XLOOKUP(Q$1,'Copy of PY1 Data(H)'!$A$1:$CZ$1,_xlfn.XLOOKUP($B74,'Copy of PY1 Data(H)'!$A$1:$A$288,'Copy of PY1 Data(H)'!$A$1:$CZ$288))</f>
        <v>#N/A</v>
      </c>
      <c r="R74" s="968" t="e" cm="1">
        <f t="array" ref="R74">_xlfn.XLOOKUP(R$1,'Copy of PY1 Data(H)'!$A$1:$CZ$1,_xlfn.XLOOKUP($B74,'Copy of PY1 Data(H)'!$A$1:$A$288,'Copy of PY1 Data(H)'!$A$1:$CZ$288))</f>
        <v>#N/A</v>
      </c>
      <c r="S74" s="968" t="e" cm="1">
        <f t="array" ref="S74">_xlfn.XLOOKUP(S$1,'Copy of PY1 Data(H)'!$A$1:$CZ$1,_xlfn.XLOOKUP($B74,'Copy of PY1 Data(H)'!$A$1:$A$288,'Copy of PY1 Data(H)'!$A$1:$CZ$288))</f>
        <v>#N/A</v>
      </c>
      <c r="T74" s="968" t="e" cm="1">
        <f t="array" ref="T74">_xlfn.XLOOKUP(T$1,'Copy of PY1 Data(H)'!$A$1:$CZ$1,_xlfn.XLOOKUP($B74,'Copy of PY1 Data(H)'!$A$1:$A$288,'Copy of PY1 Data(H)'!$A$1:$CZ$288))</f>
        <v>#N/A</v>
      </c>
      <c r="U74" s="968" t="e" cm="1">
        <f t="array" ref="U74">_xlfn.XLOOKUP(U$1,'Copy of PY1 Data(H)'!$A$1:$CZ$1,_xlfn.XLOOKUP($B74,'Copy of PY1 Data(H)'!$A$1:$A$288,'Copy of PY1 Data(H)'!$A$1:$CZ$288))</f>
        <v>#N/A</v>
      </c>
      <c r="V74" s="968" t="e" cm="1">
        <f t="array" ref="V74">_xlfn.XLOOKUP(V$1,'Copy of PY1 Data(H)'!$A$1:$CZ$1,_xlfn.XLOOKUP($B74,'Copy of PY1 Data(H)'!$A$1:$A$288,'Copy of PY1 Data(H)'!$A$1:$CZ$288))</f>
        <v>#N/A</v>
      </c>
      <c r="W74" s="968" t="e" cm="1">
        <f t="array" ref="W74">_xlfn.XLOOKUP(W$1,'Copy of PY1 Data(H)'!$A$1:$CZ$1,_xlfn.XLOOKUP($B74,'Copy of PY1 Data(H)'!$A$1:$A$288,'Copy of PY1 Data(H)'!$A$1:$CZ$288))</f>
        <v>#N/A</v>
      </c>
      <c r="X74" s="968" t="e" cm="1">
        <f t="array" ref="X74">_xlfn.XLOOKUP(X$1,'Copy of PY1 Data(H)'!$A$1:$CZ$1,_xlfn.XLOOKUP($B74,'Copy of PY1 Data(H)'!$A$1:$A$288,'Copy of PY1 Data(H)'!$A$1:$CZ$288))</f>
        <v>#N/A</v>
      </c>
      <c r="Y74" s="968" t="e" cm="1">
        <f t="array" ref="Y74">_xlfn.XLOOKUP(Y$1,'Copy of PY1 Data(H)'!$A$1:$CZ$1,_xlfn.XLOOKUP($B74,'Copy of PY1 Data(H)'!$A$1:$A$288,'Copy of PY1 Data(H)'!$A$1:$CZ$288))</f>
        <v>#N/A</v>
      </c>
      <c r="Z74" s="968" t="e" cm="1">
        <f t="array" ref="Z74">_xlfn.XLOOKUP(Z$1,'Copy of PY1 Data(H)'!$A$1:$CZ$1,_xlfn.XLOOKUP($B74,'Copy of PY1 Data(H)'!$A$1:$A$288,'Copy of PY1 Data(H)'!$A$1:$CZ$288))</f>
        <v>#N/A</v>
      </c>
      <c r="AA74" s="968" t="e" cm="1">
        <f t="array" ref="AA74">_xlfn.XLOOKUP(AA$1,'Copy of PY1 Data(H)'!$A$1:$CZ$1,_xlfn.XLOOKUP($B74,'Copy of PY1 Data(H)'!$A$1:$A$288,'Copy of PY1 Data(H)'!$A$1:$CZ$288))</f>
        <v>#N/A</v>
      </c>
      <c r="AB74" s="968" t="e" cm="1">
        <f t="array" ref="AB74">_xlfn.XLOOKUP(AB$1,'Copy of PY1 Data(H)'!$A$1:$CZ$1,_xlfn.XLOOKUP($B74,'Copy of PY1 Data(H)'!$A$1:$A$288,'Copy of PY1 Data(H)'!$A$1:$CZ$288))</f>
        <v>#N/A</v>
      </c>
      <c r="AC74" s="968" t="e" cm="1">
        <f t="array" ref="AC74">_xlfn.XLOOKUP(AC$1,'Copy of PY1 Data(H)'!$A$1:$CZ$1,_xlfn.XLOOKUP($B74,'Copy of PY1 Data(H)'!$A$1:$A$288,'Copy of PY1 Data(H)'!$A$1:$CZ$288))</f>
        <v>#N/A</v>
      </c>
      <c r="AD74" s="968" t="e" cm="1">
        <f t="array" ref="AD74">_xlfn.XLOOKUP(AD$1,'Copy of PY1 Data(H)'!$A$1:$CZ$1,_xlfn.XLOOKUP($B74,'Copy of PY1 Data(H)'!$A$1:$A$288,'Copy of PY1 Data(H)'!$A$1:$CZ$288))</f>
        <v>#N/A</v>
      </c>
      <c r="AE74" s="968" t="e" cm="1">
        <f t="array" ref="AE74">_xlfn.XLOOKUP(AE$1,'Copy of PY1 Data(H)'!$A$1:$CZ$1,_xlfn.XLOOKUP($B74,'Copy of PY1 Data(H)'!$A$1:$A$288,'Copy of PY1 Data(H)'!$A$1:$CZ$288))</f>
        <v>#N/A</v>
      </c>
      <c r="AF74" s="968" t="e" cm="1">
        <f t="array" ref="AF74">_xlfn.XLOOKUP(AF$1,'Copy of PY1 Data(H)'!$A$1:$CZ$1,_xlfn.XLOOKUP($B74,'Copy of PY1 Data(H)'!$A$1:$A$288,'Copy of PY1 Data(H)'!$A$1:$CZ$288))</f>
        <v>#N/A</v>
      </c>
      <c r="AG74" s="968" t="e" cm="1">
        <f t="array" ref="AG74">_xlfn.XLOOKUP(AG$1,'Copy of PY1 Data(H)'!$A$1:$CZ$1,_xlfn.XLOOKUP($B74,'Copy of PY1 Data(H)'!$A$1:$A$288,'Copy of PY1 Data(H)'!$A$1:$CZ$288))</f>
        <v>#N/A</v>
      </c>
      <c r="AH74" s="968" t="e" cm="1">
        <f t="array" ref="AH74">_xlfn.XLOOKUP(AH$1,'Copy of PY1 Data(H)'!$A$1:$CZ$1,_xlfn.XLOOKUP($B74,'Copy of PY1 Data(H)'!$A$1:$A$288,'Copy of PY1 Data(H)'!$A$1:$CZ$288))</f>
        <v>#N/A</v>
      </c>
      <c r="AI74" s="968" t="e" cm="1">
        <f t="array" ref="AI74">_xlfn.XLOOKUP(AI$1,'Copy of PY1 Data(H)'!$A$1:$CZ$1,_xlfn.XLOOKUP($B74,'Copy of PY1 Data(H)'!$A$1:$A$288,'Copy of PY1 Data(H)'!$A$1:$CZ$288))</f>
        <v>#N/A</v>
      </c>
      <c r="AJ74" s="968" t="e" cm="1">
        <f t="array" ref="AJ74">_xlfn.XLOOKUP(AJ$1,'Copy of PY1 Data(H)'!$A$1:$CZ$1,_xlfn.XLOOKUP($B74,'Copy of PY1 Data(H)'!$A$1:$A$288,'Copy of PY1 Data(H)'!$A$1:$CZ$288))</f>
        <v>#N/A</v>
      </c>
      <c r="AK74" s="968" t="e" cm="1">
        <f t="array" ref="AK74">_xlfn.XLOOKUP(AK$1,'Copy of PY1 Data(H)'!$A$1:$CZ$1,_xlfn.XLOOKUP($B74,'Copy of PY1 Data(H)'!$A$1:$A$288,'Copy of PY1 Data(H)'!$A$1:$CZ$288))</f>
        <v>#N/A</v>
      </c>
      <c r="AL74" s="968" t="e" cm="1">
        <f t="array" ref="AL74">_xlfn.XLOOKUP(AL$1,'Copy of PY1 Data(H)'!$A$1:$CZ$1,_xlfn.XLOOKUP($B74,'Copy of PY1 Data(H)'!$A$1:$A$288,'Copy of PY1 Data(H)'!$A$1:$CZ$288))</f>
        <v>#N/A</v>
      </c>
      <c r="AM74" s="968" t="e" cm="1">
        <f t="array" ref="AM74">_xlfn.XLOOKUP(AM$1,'Copy of PY1 Data(H)'!$A$1:$CZ$1,_xlfn.XLOOKUP($B74,'Copy of PY1 Data(H)'!$A$1:$A$288,'Copy of PY1 Data(H)'!$A$1:$CZ$288))</f>
        <v>#N/A</v>
      </c>
      <c r="AN74" s="968" t="e" cm="1">
        <f t="array" ref="AN74">_xlfn.XLOOKUP(AN$1,'Copy of PY1 Data(H)'!$A$1:$CZ$1,_xlfn.XLOOKUP($B74,'Copy of PY1 Data(H)'!$A$1:$A$288,'Copy of PY1 Data(H)'!$A$1:$CZ$288))</f>
        <v>#N/A</v>
      </c>
      <c r="AO74" s="968" t="e" cm="1">
        <f t="array" ref="AO74">_xlfn.XLOOKUP(AO$1,'Copy of PY1 Data(H)'!$A$1:$CZ$1,_xlfn.XLOOKUP($B74,'Copy of PY1 Data(H)'!$A$1:$A$288,'Copy of PY1 Data(H)'!$A$1:$CZ$288))</f>
        <v>#N/A</v>
      </c>
      <c r="AP74" s="968" t="e" cm="1">
        <f t="array" ref="AP74">_xlfn.XLOOKUP(AP$1,'Copy of PY1 Data(H)'!$A$1:$CZ$1,_xlfn.XLOOKUP($B74,'Copy of PY1 Data(H)'!$A$1:$A$288,'Copy of PY1 Data(H)'!$A$1:$CZ$288))</f>
        <v>#N/A</v>
      </c>
      <c r="AQ74" s="968" t="e" cm="1">
        <f t="array" ref="AQ74">_xlfn.XLOOKUP(AQ$1,'Copy of PY1 Data(H)'!$A$1:$CZ$1,_xlfn.XLOOKUP($B74,'Copy of PY1 Data(H)'!$A$1:$A$288,'Copy of PY1 Data(H)'!$A$1:$CZ$288))</f>
        <v>#N/A</v>
      </c>
      <c r="AR74" s="968" t="e" cm="1">
        <f t="array" ref="AR74">_xlfn.XLOOKUP(AR$1,'Copy of PY1 Data(H)'!$A$1:$CZ$1,_xlfn.XLOOKUP($B74,'Copy of PY1 Data(H)'!$A$1:$A$288,'Copy of PY1 Data(H)'!$A$1:$CZ$288))</f>
        <v>#N/A</v>
      </c>
      <c r="AS74" s="968" t="e" cm="1">
        <f t="array" ref="AS74">_xlfn.XLOOKUP(AS$1,'Copy of PY1 Data(H)'!$A$1:$CZ$1,_xlfn.XLOOKUP($B74,'Copy of PY1 Data(H)'!$A$1:$A$288,'Copy of PY1 Data(H)'!$A$1:$CZ$288))</f>
        <v>#N/A</v>
      </c>
      <c r="AT74" s="968" t="e" cm="1">
        <f t="array" ref="AT74">_xlfn.XLOOKUP(AT$1,'Copy of PY1 Data(H)'!$A$1:$CZ$1,_xlfn.XLOOKUP($B74,'Copy of PY1 Data(H)'!$A$1:$A$288,'Copy of PY1 Data(H)'!$A$1:$CZ$288))</f>
        <v>#N/A</v>
      </c>
      <c r="AU74" s="968" t="e" cm="1">
        <f t="array" ref="AU74">_xlfn.XLOOKUP(AU$1,'Copy of PY1 Data(H)'!$A$1:$CZ$1,_xlfn.XLOOKUP($B74,'Copy of PY1 Data(H)'!$A$1:$A$288,'Copy of PY1 Data(H)'!$A$1:$CZ$288))</f>
        <v>#N/A</v>
      </c>
      <c r="AV74" s="968" t="e" cm="1">
        <f t="array" ref="AV74">_xlfn.XLOOKUP(AV$1,'Copy of PY1 Data(H)'!$A$1:$CZ$1,_xlfn.XLOOKUP($B74,'Copy of PY1 Data(H)'!$A$1:$A$288,'Copy of PY1 Data(H)'!$A$1:$CZ$288))</f>
        <v>#N/A</v>
      </c>
      <c r="AW74" s="968" t="e" cm="1">
        <f t="array" ref="AW74">_xlfn.XLOOKUP(AW$1,'Copy of PY1 Data(H)'!$A$1:$CZ$1,_xlfn.XLOOKUP($B74,'Copy of PY1 Data(H)'!$A$1:$A$288,'Copy of PY1 Data(H)'!$A$1:$CZ$288))</f>
        <v>#N/A</v>
      </c>
      <c r="AX74" s="968" t="e" cm="1">
        <f t="array" ref="AX74">_xlfn.XLOOKUP(AX$1,'Copy of PY1 Data(H)'!$A$1:$CZ$1,_xlfn.XLOOKUP($B74,'Copy of PY1 Data(H)'!$A$1:$A$288,'Copy of PY1 Data(H)'!$A$1:$CZ$288))</f>
        <v>#N/A</v>
      </c>
      <c r="AY74" s="968" t="e" cm="1">
        <f t="array" ref="AY74">_xlfn.XLOOKUP(AY$1,'Copy of PY1 Data(H)'!$A$1:$CZ$1,_xlfn.XLOOKUP($B74,'Copy of PY1 Data(H)'!$A$1:$A$288,'Copy of PY1 Data(H)'!$A$1:$CZ$288))</f>
        <v>#N/A</v>
      </c>
      <c r="AZ74" s="968" t="e" cm="1">
        <f t="array" ref="AZ74">_xlfn.XLOOKUP(AZ$1,'Copy of PY1 Data(H)'!$A$1:$CZ$1,_xlfn.XLOOKUP($B74,'Copy of PY1 Data(H)'!$A$1:$A$288,'Copy of PY1 Data(H)'!$A$1:$CZ$288))</f>
        <v>#N/A</v>
      </c>
      <c r="BA74" s="968" t="e" cm="1">
        <f t="array" ref="BA74">_xlfn.XLOOKUP(BA$1,'Copy of PY1 Data(H)'!$A$1:$CZ$1,_xlfn.XLOOKUP($B74,'Copy of PY1 Data(H)'!$A$1:$A$288,'Copy of PY1 Data(H)'!$A$1:$CZ$288))</f>
        <v>#N/A</v>
      </c>
      <c r="BB74" s="968" t="e" cm="1">
        <f t="array" ref="BB74">_xlfn.XLOOKUP(BB$1,'Copy of PY1 Data(H)'!$A$1:$CZ$1,_xlfn.XLOOKUP($B74,'Copy of PY1 Data(H)'!$A$1:$A$288,'Copy of PY1 Data(H)'!$A$1:$CZ$288))</f>
        <v>#N/A</v>
      </c>
      <c r="BC74" s="968" t="e" cm="1">
        <f t="array" ref="BC74">_xlfn.XLOOKUP(BC$1,'Copy of PY1 Data(H)'!$A$1:$CZ$1,_xlfn.XLOOKUP($B74,'Copy of PY1 Data(H)'!$A$1:$A$288,'Copy of PY1 Data(H)'!$A$1:$CZ$288))</f>
        <v>#N/A</v>
      </c>
      <c r="BD74" s="968" t="e" cm="1">
        <f t="array" ref="BD74">_xlfn.XLOOKUP(BD$1,'Copy of PY1 Data(H)'!$A$1:$CZ$1,_xlfn.XLOOKUP($B74,'Copy of PY1 Data(H)'!$A$1:$A$288,'Copy of PY1 Data(H)'!$A$1:$CZ$288))</f>
        <v>#N/A</v>
      </c>
      <c r="BE74" s="968" t="e" cm="1">
        <f t="array" ref="BE74">_xlfn.XLOOKUP(BE$1,'Copy of PY1 Data(H)'!$A$1:$CZ$1,_xlfn.XLOOKUP($B74,'Copy of PY1 Data(H)'!$A$1:$A$288,'Copy of PY1 Data(H)'!$A$1:$CZ$288))</f>
        <v>#N/A</v>
      </c>
      <c r="BF74" s="968" t="e" cm="1">
        <f t="array" ref="BF74">_xlfn.XLOOKUP(BF$1,'Copy of PY1 Data(H)'!$A$1:$CZ$1,_xlfn.XLOOKUP($B74,'Copy of PY1 Data(H)'!$A$1:$A$288,'Copy of PY1 Data(H)'!$A$1:$CZ$288))</f>
        <v>#N/A</v>
      </c>
      <c r="BG74" s="968" t="e" cm="1">
        <f t="array" ref="BG74">_xlfn.XLOOKUP(BG$1,'Copy of PY1 Data(H)'!$A$1:$CZ$1,_xlfn.XLOOKUP($B74,'Copy of PY1 Data(H)'!$A$1:$A$288,'Copy of PY1 Data(H)'!$A$1:$CZ$288))</f>
        <v>#N/A</v>
      </c>
      <c r="BH74" s="968" t="e" cm="1">
        <f t="array" ref="BH74">_xlfn.XLOOKUP(BH$1,'Copy of PY1 Data(H)'!$A$1:$CZ$1,_xlfn.XLOOKUP($B74,'Copy of PY1 Data(H)'!$A$1:$A$288,'Copy of PY1 Data(H)'!$A$1:$CZ$288))</f>
        <v>#N/A</v>
      </c>
      <c r="BI74" s="968" t="e" cm="1">
        <f t="array" ref="BI74">_xlfn.XLOOKUP(BI$1,'Copy of PY1 Data(H)'!$A$1:$CZ$1,_xlfn.XLOOKUP($B74,'Copy of PY1 Data(H)'!$A$1:$A$288,'Copy of PY1 Data(H)'!$A$1:$CZ$288))</f>
        <v>#N/A</v>
      </c>
      <c r="BJ74" s="968" t="e" cm="1">
        <f t="array" ref="BJ74">_xlfn.XLOOKUP(BJ$1,'Copy of PY1 Data(H)'!$A$1:$CZ$1,_xlfn.XLOOKUP($B74,'Copy of PY1 Data(H)'!$A$1:$A$288,'Copy of PY1 Data(H)'!$A$1:$CZ$288))</f>
        <v>#N/A</v>
      </c>
      <c r="BK74" s="968" t="e" cm="1">
        <f t="array" ref="BK74">_xlfn.XLOOKUP(BK$1,'Copy of PY1 Data(H)'!$A$1:$CZ$1,_xlfn.XLOOKUP($B74,'Copy of PY1 Data(H)'!$A$1:$A$288,'Copy of PY1 Data(H)'!$A$1:$CZ$288))</f>
        <v>#N/A</v>
      </c>
      <c r="BL74" s="968" t="e" cm="1">
        <f t="array" ref="BL74">_xlfn.XLOOKUP(BL$1,'Copy of PY1 Data(H)'!$A$1:$CZ$1,_xlfn.XLOOKUP($B74,'Copy of PY1 Data(H)'!$A$1:$A$288,'Copy of PY1 Data(H)'!$A$1:$CZ$288))</f>
        <v>#N/A</v>
      </c>
      <c r="BM74" s="968" t="e" cm="1">
        <f t="array" ref="BM74">_xlfn.XLOOKUP(BM$1,'Copy of PY1 Data(H)'!$A$1:$CZ$1,_xlfn.XLOOKUP($B74,'Copy of PY1 Data(H)'!$A$1:$A$288,'Copy of PY1 Data(H)'!$A$1:$CZ$288))</f>
        <v>#N/A</v>
      </c>
      <c r="BN74" s="968" t="e" cm="1">
        <f t="array" ref="BN74">_xlfn.XLOOKUP(BN$1,'Copy of PY1 Data(H)'!$A$1:$CZ$1,_xlfn.XLOOKUP($B74,'Copy of PY1 Data(H)'!$A$1:$A$288,'Copy of PY1 Data(H)'!$A$1:$CZ$288))</f>
        <v>#N/A</v>
      </c>
      <c r="BO74" s="968" t="e" cm="1">
        <f t="array" ref="BO74">_xlfn.XLOOKUP(BO$1,'Copy of PY1 Data(H)'!$A$1:$CZ$1,_xlfn.XLOOKUP($B74,'Copy of PY1 Data(H)'!$A$1:$A$288,'Copy of PY1 Data(H)'!$A$1:$CZ$288))</f>
        <v>#N/A</v>
      </c>
      <c r="BP74" s="968" t="e" cm="1">
        <f t="array" ref="BP74">_xlfn.XLOOKUP(BP$1,'Copy of PY1 Data(H)'!$A$1:$CZ$1,_xlfn.XLOOKUP($B74,'Copy of PY1 Data(H)'!$A$1:$A$288,'Copy of PY1 Data(H)'!$A$1:$CZ$288))</f>
        <v>#N/A</v>
      </c>
      <c r="BQ74" s="968" t="e" cm="1">
        <f t="array" ref="BQ74">_xlfn.XLOOKUP(BQ$1,'Copy of PY1 Data(H)'!$A$1:$CZ$1,_xlfn.XLOOKUP($B74,'Copy of PY1 Data(H)'!$A$1:$A$288,'Copy of PY1 Data(H)'!$A$1:$CZ$288))</f>
        <v>#N/A</v>
      </c>
      <c r="BR74" s="968" t="e" cm="1">
        <f t="array" ref="BR74">_xlfn.XLOOKUP(BR$1,'Copy of PY1 Data(H)'!$A$1:$CZ$1,_xlfn.XLOOKUP($B74,'Copy of PY1 Data(H)'!$A$1:$A$288,'Copy of PY1 Data(H)'!$A$1:$CZ$288))</f>
        <v>#N/A</v>
      </c>
      <c r="BS74" s="968" t="e" cm="1">
        <f t="array" ref="BS74">_xlfn.XLOOKUP(BS$1,'Copy of PY1 Data(H)'!$A$1:$CZ$1,_xlfn.XLOOKUP($B74,'Copy of PY1 Data(H)'!$A$1:$A$288,'Copy of PY1 Data(H)'!$A$1:$CZ$288))</f>
        <v>#N/A</v>
      </c>
      <c r="BT74" s="968" t="e" cm="1">
        <f t="array" ref="BT74">_xlfn.XLOOKUP(BT$1,'Copy of PY1 Data(H)'!$A$1:$CZ$1,_xlfn.XLOOKUP($B74,'Copy of PY1 Data(H)'!$A$1:$A$288,'Copy of PY1 Data(H)'!$A$1:$CZ$288))</f>
        <v>#N/A</v>
      </c>
      <c r="BU74" s="968" t="e" cm="1">
        <f t="array" ref="BU74">_xlfn.XLOOKUP(BU$1,'Copy of PY1 Data(H)'!$A$1:$CZ$1,_xlfn.XLOOKUP($B74,'Copy of PY1 Data(H)'!$A$1:$A$288,'Copy of PY1 Data(H)'!$A$1:$CZ$288))</f>
        <v>#N/A</v>
      </c>
      <c r="BV74" s="968" t="e" cm="1">
        <f t="array" ref="BV74">_xlfn.XLOOKUP(BV$1,'Copy of PY1 Data(H)'!$A$1:$CZ$1,_xlfn.XLOOKUP($B74,'Copy of PY1 Data(H)'!$A$1:$A$288,'Copy of PY1 Data(H)'!$A$1:$CZ$288))</f>
        <v>#N/A</v>
      </c>
      <c r="BW74" s="968" t="e" cm="1">
        <f t="array" ref="BW74">_xlfn.XLOOKUP(BW$1,'Copy of PY1 Data(H)'!$A$1:$CZ$1,_xlfn.XLOOKUP($B74,'Copy of PY1 Data(H)'!$A$1:$A$288,'Copy of PY1 Data(H)'!$A$1:$CZ$288))</f>
        <v>#N/A</v>
      </c>
      <c r="BX74" s="968" t="e" cm="1">
        <f t="array" ref="BX74">_xlfn.XLOOKUP(BX$1,'Copy of PY1 Data(H)'!$A$1:$CZ$1,_xlfn.XLOOKUP($B74,'Copy of PY1 Data(H)'!$A$1:$A$288,'Copy of PY1 Data(H)'!$A$1:$CZ$288))</f>
        <v>#N/A</v>
      </c>
      <c r="BY74" s="968" t="e" cm="1">
        <f t="array" ref="BY74">_xlfn.XLOOKUP(BY$1,'Copy of PY1 Data(H)'!$A$1:$CZ$1,_xlfn.XLOOKUP($B74,'Copy of PY1 Data(H)'!$A$1:$A$288,'Copy of PY1 Data(H)'!$A$1:$CZ$288))</f>
        <v>#N/A</v>
      </c>
      <c r="BZ74" s="968" t="e" cm="1">
        <f t="array" ref="BZ74">_xlfn.XLOOKUP(BZ$1,'Copy of PY1 Data(H)'!$A$1:$CZ$1,_xlfn.XLOOKUP($B74,'Copy of PY1 Data(H)'!$A$1:$A$288,'Copy of PY1 Data(H)'!$A$1:$CZ$288))</f>
        <v>#N/A</v>
      </c>
      <c r="CA74" s="968" t="e" cm="1">
        <f t="array" ref="CA74">_xlfn.XLOOKUP(CA$1,'Copy of PY1 Data(H)'!$A$1:$CZ$1,_xlfn.XLOOKUP($B74,'Copy of PY1 Data(H)'!$A$1:$A$288,'Copy of PY1 Data(H)'!$A$1:$CZ$288))</f>
        <v>#N/A</v>
      </c>
      <c r="CB74" s="968" t="e" cm="1">
        <f t="array" ref="CB74">_xlfn.XLOOKUP(CB$1,'Copy of PY1 Data(H)'!$A$1:$CZ$1,_xlfn.XLOOKUP($B74,'Copy of PY1 Data(H)'!$A$1:$A$288,'Copy of PY1 Data(H)'!$A$1:$CZ$288))</f>
        <v>#N/A</v>
      </c>
      <c r="CC74" s="968" t="e" cm="1">
        <f t="array" ref="CC74">_xlfn.XLOOKUP(CC$1,'Copy of PY1 Data(H)'!$A$1:$CZ$1,_xlfn.XLOOKUP($B74,'Copy of PY1 Data(H)'!$A$1:$A$288,'Copy of PY1 Data(H)'!$A$1:$CZ$288))</f>
        <v>#N/A</v>
      </c>
      <c r="CD74" s="968" t="e" cm="1">
        <f t="array" ref="CD74">_xlfn.XLOOKUP(CD$1,'Copy of PY1 Data(H)'!$A$1:$CZ$1,_xlfn.XLOOKUP($B74,'Copy of PY1 Data(H)'!$A$1:$A$288,'Copy of PY1 Data(H)'!$A$1:$CZ$288))</f>
        <v>#N/A</v>
      </c>
    </row>
    <row r="75" spans="1:82" x14ac:dyDescent="0.3">
      <c r="A75" s="180">
        <v>171</v>
      </c>
      <c r="C75" s="180"/>
      <c r="D75" s="180" cm="1">
        <f t="array" ref="D75">_xlfn.XLOOKUP(D$1,'Copy of PY1 Data(H)'!$A$1:$CZ$1,_xlfn.XLOOKUP($A75,'Copy of PY1 Data(H)'!$A$1:$A$288,'Copy of PY1 Data(H)'!$A$1:$CZ$288))</f>
        <v>0</v>
      </c>
      <c r="E75" s="180" cm="1">
        <f t="array" ref="E75">_xlfn.XLOOKUP(E$1,'Copy of PY1 Data(H)'!$A$1:$CZ$1,_xlfn.XLOOKUP($A75,'Copy of PY1 Data(H)'!$A$1:$A$288,'Copy of PY1 Data(H)'!$A$1:$CZ$288))</f>
        <v>3600</v>
      </c>
      <c r="F75" s="180" cm="1">
        <f t="array" ref="F75">_xlfn.XLOOKUP(F$1,'Copy of PY1 Data(H)'!$A$1:$CZ$1,_xlfn.XLOOKUP($A75,'Copy of PY1 Data(H)'!$A$1:$A$288,'Copy of PY1 Data(H)'!$A$1:$CZ$288))</f>
        <v>0</v>
      </c>
      <c r="G75" s="180" cm="1">
        <f t="array" ref="G75">_xlfn.XLOOKUP(G$1,'Copy of PY1 Data(H)'!$A$1:$CZ$1,_xlfn.XLOOKUP($A75,'Copy of PY1 Data(H)'!$A$1:$A$288,'Copy of PY1 Data(H)'!$A$1:$CZ$288))</f>
        <v>51377</v>
      </c>
      <c r="H75" s="180" cm="1">
        <f t="array" ref="H75">_xlfn.XLOOKUP(H$1,'Copy of PY1 Data(H)'!$A$1:$CZ$1,_xlfn.XLOOKUP($A75,'Copy of PY1 Data(H)'!$A$1:$A$288,'Copy of PY1 Data(H)'!$A$1:$CZ$288))</f>
        <v>0</v>
      </c>
      <c r="I75" s="180" cm="1">
        <f t="array" ref="I75">_xlfn.XLOOKUP(I$1,'Copy of PY1 Data(H)'!$A$1:$CZ$1,_xlfn.XLOOKUP($A75,'Copy of PY1 Data(H)'!$A$1:$A$288,'Copy of PY1 Data(H)'!$A$1:$CZ$288))</f>
        <v>0</v>
      </c>
      <c r="J75" s="180" cm="1">
        <f t="array" ref="J75">_xlfn.XLOOKUP(J$1,'Copy of PY1 Data(H)'!$A$1:$CZ$1,_xlfn.XLOOKUP($A75,'Copy of PY1 Data(H)'!$A$1:$A$288,'Copy of PY1 Data(H)'!$A$1:$CZ$288))</f>
        <v>0</v>
      </c>
      <c r="K75" s="180" cm="1">
        <f t="array" ref="K75">_xlfn.XLOOKUP(K$1,'Copy of PY1 Data(H)'!$A$1:$CZ$1,_xlfn.XLOOKUP($A75,'Copy of PY1 Data(H)'!$A$1:$A$288,'Copy of PY1 Data(H)'!$A$1:$CZ$288))</f>
        <v>0</v>
      </c>
      <c r="L75" s="180" cm="1">
        <f t="array" ref="L75">_xlfn.XLOOKUP(L$1,'Copy of PY1 Data(H)'!$A$1:$CZ$1,_xlfn.XLOOKUP($A75,'Copy of PY1 Data(H)'!$A$1:$A$288,'Copy of PY1 Data(H)'!$A$1:$CZ$288))</f>
        <v>0</v>
      </c>
      <c r="M75" s="180" cm="1">
        <f t="array" ref="M75">_xlfn.XLOOKUP(M$1,'Copy of PY1 Data(H)'!$A$1:$CZ$1,_xlfn.XLOOKUP($A75,'Copy of PY1 Data(H)'!$A$1:$A$288,'Copy of PY1 Data(H)'!$A$1:$CZ$288))</f>
        <v>870629</v>
      </c>
      <c r="N75" s="180" cm="1">
        <f t="array" ref="N75">_xlfn.XLOOKUP(N$1,'Copy of PY1 Data(H)'!$A$1:$CZ$1,_xlfn.XLOOKUP($A75,'Copy of PY1 Data(H)'!$A$1:$A$288,'Copy of PY1 Data(H)'!$A$1:$CZ$288))</f>
        <v>24652</v>
      </c>
      <c r="O75" s="180" cm="1">
        <f t="array" ref="O75">_xlfn.XLOOKUP(O$1,'Copy of PY1 Data(H)'!$A$1:$CZ$1,_xlfn.XLOOKUP($A75,'Copy of PY1 Data(H)'!$A$1:$A$288,'Copy of PY1 Data(H)'!$A$1:$CZ$288))</f>
        <v>0</v>
      </c>
      <c r="P75" s="180" cm="1">
        <f t="array" ref="P75">_xlfn.XLOOKUP(P$1,'Copy of PY1 Data(H)'!$A$1:$CZ$1,_xlfn.XLOOKUP($A75,'Copy of PY1 Data(H)'!$A$1:$A$288,'Copy of PY1 Data(H)'!$A$1:$CZ$288))</f>
        <v>0</v>
      </c>
      <c r="Q75" s="180" cm="1">
        <f t="array" ref="Q75">_xlfn.XLOOKUP(Q$1,'Copy of PY1 Data(H)'!$A$1:$CZ$1,_xlfn.XLOOKUP($A75,'Copy of PY1 Data(H)'!$A$1:$A$288,'Copy of PY1 Data(H)'!$A$1:$CZ$288))</f>
        <v>2033097</v>
      </c>
      <c r="R75" s="180" cm="1">
        <f t="array" ref="R75">_xlfn.XLOOKUP(R$1,'Copy of PY1 Data(H)'!$A$1:$CZ$1,_xlfn.XLOOKUP($A75,'Copy of PY1 Data(H)'!$A$1:$A$288,'Copy of PY1 Data(H)'!$A$1:$CZ$288))</f>
        <v>114455</v>
      </c>
      <c r="S75" s="180" cm="1">
        <f t="array" ref="S75">_xlfn.XLOOKUP(S$1,'Copy of PY1 Data(H)'!$A$1:$CZ$1,_xlfn.XLOOKUP($A75,'Copy of PY1 Data(H)'!$A$1:$A$288,'Copy of PY1 Data(H)'!$A$1:$CZ$288))</f>
        <v>0</v>
      </c>
      <c r="T75" s="180" cm="1">
        <f t="array" ref="T75">_xlfn.XLOOKUP(T$1,'Copy of PY1 Data(H)'!$A$1:$CZ$1,_xlfn.XLOOKUP($A75,'Copy of PY1 Data(H)'!$A$1:$A$288,'Copy of PY1 Data(H)'!$A$1:$CZ$288))</f>
        <v>6671239</v>
      </c>
      <c r="U75" s="180" cm="1">
        <f t="array" ref="U75">_xlfn.XLOOKUP(U$1,'Copy of PY1 Data(H)'!$A$1:$CZ$1,_xlfn.XLOOKUP($A75,'Copy of PY1 Data(H)'!$A$1:$A$288,'Copy of PY1 Data(H)'!$A$1:$CZ$288))</f>
        <v>811706</v>
      </c>
      <c r="V75" s="180" cm="1">
        <f t="array" ref="V75">_xlfn.XLOOKUP(V$1,'Copy of PY1 Data(H)'!$A$1:$CZ$1,_xlfn.XLOOKUP($A75,'Copy of PY1 Data(H)'!$A$1:$A$288,'Copy of PY1 Data(H)'!$A$1:$CZ$288))</f>
        <v>1434452</v>
      </c>
      <c r="W75" s="180" cm="1">
        <f t="array" ref="W75">_xlfn.XLOOKUP(W$1,'Copy of PY1 Data(H)'!$A$1:$CZ$1,_xlfn.XLOOKUP($A75,'Copy of PY1 Data(H)'!$A$1:$A$288,'Copy of PY1 Data(H)'!$A$1:$CZ$288))</f>
        <v>3143829</v>
      </c>
      <c r="X75" s="180" cm="1">
        <f t="array" ref="X75">_xlfn.XLOOKUP(X$1,'Copy of PY1 Data(H)'!$A$1:$CZ$1,_xlfn.XLOOKUP($A75,'Copy of PY1 Data(H)'!$A$1:$A$288,'Copy of PY1 Data(H)'!$A$1:$CZ$288))</f>
        <v>0</v>
      </c>
      <c r="Y75" s="180" cm="1">
        <f t="array" ref="Y75">_xlfn.XLOOKUP(Y$1,'Copy of PY1 Data(H)'!$A$1:$CZ$1,_xlfn.XLOOKUP($A75,'Copy of PY1 Data(H)'!$A$1:$A$288,'Copy of PY1 Data(H)'!$A$1:$CZ$288))</f>
        <v>36000</v>
      </c>
      <c r="Z75" s="180" cm="1">
        <f t="array" ref="Z75">_xlfn.XLOOKUP(Z$1,'Copy of PY1 Data(H)'!$A$1:$CZ$1,_xlfn.XLOOKUP($A75,'Copy of PY1 Data(H)'!$A$1:$A$288,'Copy of PY1 Data(H)'!$A$1:$CZ$288))</f>
        <v>0</v>
      </c>
      <c r="AA75" s="180" cm="1">
        <f t="array" ref="AA75">_xlfn.XLOOKUP(AA$1,'Copy of PY1 Data(H)'!$A$1:$CZ$1,_xlfn.XLOOKUP($A75,'Copy of PY1 Data(H)'!$A$1:$A$288,'Copy of PY1 Data(H)'!$A$1:$CZ$288))</f>
        <v>1379171</v>
      </c>
      <c r="AB75" s="180" cm="1">
        <f t="array" ref="AB75">_xlfn.XLOOKUP(AB$1,'Copy of PY1 Data(H)'!$A$1:$CZ$1,_xlfn.XLOOKUP($A75,'Copy of PY1 Data(H)'!$A$1:$A$288,'Copy of PY1 Data(H)'!$A$1:$CZ$288))</f>
        <v>29775</v>
      </c>
      <c r="AC75" s="180" cm="1">
        <f t="array" ref="AC75">_xlfn.XLOOKUP(AC$1,'Copy of PY1 Data(H)'!$A$1:$CZ$1,_xlfn.XLOOKUP($A75,'Copy of PY1 Data(H)'!$A$1:$A$288,'Copy of PY1 Data(H)'!$A$1:$CZ$288))</f>
        <v>104617</v>
      </c>
      <c r="AD75" s="180" cm="1">
        <f t="array" ref="AD75">_xlfn.XLOOKUP(AD$1,'Copy of PY1 Data(H)'!$A$1:$CZ$1,_xlfn.XLOOKUP($A75,'Copy of PY1 Data(H)'!$A$1:$A$288,'Copy of PY1 Data(H)'!$A$1:$CZ$288))</f>
        <v>0</v>
      </c>
      <c r="AE75" s="180" cm="1">
        <f t="array" ref="AE75">_xlfn.XLOOKUP(AE$1,'Copy of PY1 Data(H)'!$A$1:$CZ$1,_xlfn.XLOOKUP($A75,'Copy of PY1 Data(H)'!$A$1:$A$288,'Copy of PY1 Data(H)'!$A$1:$CZ$288))</f>
        <v>113929</v>
      </c>
      <c r="AF75" s="180" cm="1">
        <f t="array" ref="AF75">_xlfn.XLOOKUP(AF$1,'Copy of PY1 Data(H)'!$A$1:$CZ$1,_xlfn.XLOOKUP($A75,'Copy of PY1 Data(H)'!$A$1:$A$288,'Copy of PY1 Data(H)'!$A$1:$CZ$288))</f>
        <v>4157696</v>
      </c>
      <c r="AG75" s="180" cm="1">
        <f t="array" ref="AG75">_xlfn.XLOOKUP(AG$1,'Copy of PY1 Data(H)'!$A$1:$CZ$1,_xlfn.XLOOKUP($A75,'Copy of PY1 Data(H)'!$A$1:$A$288,'Copy of PY1 Data(H)'!$A$1:$CZ$288))</f>
        <v>32525</v>
      </c>
      <c r="AH75" s="180" cm="1">
        <f t="array" ref="AH75">_xlfn.XLOOKUP(AH$1,'Copy of PY1 Data(H)'!$A$1:$CZ$1,_xlfn.XLOOKUP($A75,'Copy of PY1 Data(H)'!$A$1:$A$288,'Copy of PY1 Data(H)'!$A$1:$CZ$288))</f>
        <v>48047</v>
      </c>
      <c r="AI75" s="180" cm="1">
        <f t="array" ref="AI75">_xlfn.XLOOKUP(AI$1,'Copy of PY1 Data(H)'!$A$1:$CZ$1,_xlfn.XLOOKUP($A75,'Copy of PY1 Data(H)'!$A$1:$A$288,'Copy of PY1 Data(H)'!$A$1:$CZ$288))</f>
        <v>2013750</v>
      </c>
      <c r="AJ75" s="180" cm="1">
        <f t="array" ref="AJ75">_xlfn.XLOOKUP(AJ$1,'Copy of PY1 Data(H)'!$A$1:$CZ$1,_xlfn.XLOOKUP($A75,'Copy of PY1 Data(H)'!$A$1:$A$288,'Copy of PY1 Data(H)'!$A$1:$CZ$288))</f>
        <v>0</v>
      </c>
      <c r="AK75" s="180" cm="1">
        <f t="array" ref="AK75">_xlfn.XLOOKUP(AK$1,'Copy of PY1 Data(H)'!$A$1:$CZ$1,_xlfn.XLOOKUP($A75,'Copy of PY1 Data(H)'!$A$1:$A$288,'Copy of PY1 Data(H)'!$A$1:$CZ$288))</f>
        <v>0</v>
      </c>
      <c r="AL75" s="180" cm="1">
        <f t="array" ref="AL75">_xlfn.XLOOKUP(AL$1,'Copy of PY1 Data(H)'!$A$1:$CZ$1,_xlfn.XLOOKUP($A75,'Copy of PY1 Data(H)'!$A$1:$A$288,'Copy of PY1 Data(H)'!$A$1:$CZ$288))</f>
        <v>0</v>
      </c>
      <c r="AM75" s="180" cm="1">
        <f t="array" ref="AM75">_xlfn.XLOOKUP(AM$1,'Copy of PY1 Data(H)'!$A$1:$CZ$1,_xlfn.XLOOKUP($A75,'Copy of PY1 Data(H)'!$A$1:$A$288,'Copy of PY1 Data(H)'!$A$1:$CZ$288))</f>
        <v>1235007</v>
      </c>
      <c r="AN75" s="180" cm="1">
        <f t="array" ref="AN75">_xlfn.XLOOKUP(AN$1,'Copy of PY1 Data(H)'!$A$1:$CZ$1,_xlfn.XLOOKUP($A75,'Copy of PY1 Data(H)'!$A$1:$A$288,'Copy of PY1 Data(H)'!$A$1:$CZ$288))</f>
        <v>0</v>
      </c>
      <c r="AO75" s="180" cm="1">
        <f t="array" ref="AO75">_xlfn.XLOOKUP(AO$1,'Copy of PY1 Data(H)'!$A$1:$CZ$1,_xlfn.XLOOKUP($A75,'Copy of PY1 Data(H)'!$A$1:$A$288,'Copy of PY1 Data(H)'!$A$1:$CZ$288))</f>
        <v>20295</v>
      </c>
      <c r="AP75" s="180" cm="1">
        <f t="array" ref="AP75">_xlfn.XLOOKUP(AP$1,'Copy of PY1 Data(H)'!$A$1:$CZ$1,_xlfn.XLOOKUP($A75,'Copy of PY1 Data(H)'!$A$1:$A$288,'Copy of PY1 Data(H)'!$A$1:$CZ$288))</f>
        <v>0</v>
      </c>
      <c r="AQ75" s="180" cm="1">
        <f t="array" ref="AQ75">_xlfn.XLOOKUP(AQ$1,'Copy of PY1 Data(H)'!$A$1:$CZ$1,_xlfn.XLOOKUP($A75,'Copy of PY1 Data(H)'!$A$1:$A$288,'Copy of PY1 Data(H)'!$A$1:$CZ$288))</f>
        <v>1016410</v>
      </c>
      <c r="AR75" s="180" cm="1">
        <f t="array" ref="AR75">_xlfn.XLOOKUP(AR$1,'Copy of PY1 Data(H)'!$A$1:$CZ$1,_xlfn.XLOOKUP($A75,'Copy of PY1 Data(H)'!$A$1:$A$288,'Copy of PY1 Data(H)'!$A$1:$CZ$288))</f>
        <v>166061</v>
      </c>
      <c r="AS75" s="180" cm="1">
        <f t="array" ref="AS75">_xlfn.XLOOKUP(AS$1,'Copy of PY1 Data(H)'!$A$1:$CZ$1,_xlfn.XLOOKUP($A75,'Copy of PY1 Data(H)'!$A$1:$A$288,'Copy of PY1 Data(H)'!$A$1:$CZ$288))</f>
        <v>0</v>
      </c>
      <c r="AT75" s="180" cm="1">
        <f t="array" ref="AT75">_xlfn.XLOOKUP(AT$1,'Copy of PY1 Data(H)'!$A$1:$CZ$1,_xlfn.XLOOKUP($A75,'Copy of PY1 Data(H)'!$A$1:$A$288,'Copy of PY1 Data(H)'!$A$1:$CZ$288))</f>
        <v>102583</v>
      </c>
      <c r="AU75" s="180" cm="1">
        <f t="array" ref="AU75">_xlfn.XLOOKUP(AU$1,'Copy of PY1 Data(H)'!$A$1:$CZ$1,_xlfn.XLOOKUP($A75,'Copy of PY1 Data(H)'!$A$1:$A$288,'Copy of PY1 Data(H)'!$A$1:$CZ$288))</f>
        <v>0</v>
      </c>
      <c r="AV75" s="180" cm="1">
        <f t="array" ref="AV75">_xlfn.XLOOKUP(AV$1,'Copy of PY1 Data(H)'!$A$1:$CZ$1,_xlfn.XLOOKUP($A75,'Copy of PY1 Data(H)'!$A$1:$A$288,'Copy of PY1 Data(H)'!$A$1:$CZ$288))</f>
        <v>1670384</v>
      </c>
      <c r="AW75" s="180" cm="1">
        <f t="array" ref="AW75">_xlfn.XLOOKUP(AW$1,'Copy of PY1 Data(H)'!$A$1:$CZ$1,_xlfn.XLOOKUP($A75,'Copy of PY1 Data(H)'!$A$1:$A$288,'Copy of PY1 Data(H)'!$A$1:$CZ$288))</f>
        <v>266400</v>
      </c>
      <c r="AX75" s="180" cm="1">
        <f t="array" ref="AX75">_xlfn.XLOOKUP(AX$1,'Copy of PY1 Data(H)'!$A$1:$CZ$1,_xlfn.XLOOKUP($A75,'Copy of PY1 Data(H)'!$A$1:$A$288,'Copy of PY1 Data(H)'!$A$1:$CZ$288))</f>
        <v>0</v>
      </c>
      <c r="AY75" s="180" cm="1">
        <f t="array" ref="AY75">_xlfn.XLOOKUP(AY$1,'Copy of PY1 Data(H)'!$A$1:$CZ$1,_xlfn.XLOOKUP($A75,'Copy of PY1 Data(H)'!$A$1:$A$288,'Copy of PY1 Data(H)'!$A$1:$CZ$288))</f>
        <v>0</v>
      </c>
      <c r="AZ75" s="180" cm="1">
        <f t="array" ref="AZ75">_xlfn.XLOOKUP(AZ$1,'Copy of PY1 Data(H)'!$A$1:$CZ$1,_xlfn.XLOOKUP($A75,'Copy of PY1 Data(H)'!$A$1:$A$288,'Copy of PY1 Data(H)'!$A$1:$CZ$288))</f>
        <v>10840</v>
      </c>
      <c r="BA75" s="180" cm="1">
        <f t="array" ref="BA75">_xlfn.XLOOKUP(BA$1,'Copy of PY1 Data(H)'!$A$1:$CZ$1,_xlfn.XLOOKUP($A75,'Copy of PY1 Data(H)'!$A$1:$A$288,'Copy of PY1 Data(H)'!$A$1:$CZ$288))</f>
        <v>0</v>
      </c>
      <c r="BB75" s="180" cm="1">
        <f t="array" ref="BB75">_xlfn.XLOOKUP(BB$1,'Copy of PY1 Data(H)'!$A$1:$CZ$1,_xlfn.XLOOKUP($A75,'Copy of PY1 Data(H)'!$A$1:$A$288,'Copy of PY1 Data(H)'!$A$1:$CZ$288))</f>
        <v>0</v>
      </c>
      <c r="BC75" s="180" cm="1">
        <f t="array" ref="BC75">_xlfn.XLOOKUP(BC$1,'Copy of PY1 Data(H)'!$A$1:$CZ$1,_xlfn.XLOOKUP($A75,'Copy of PY1 Data(H)'!$A$1:$A$288,'Copy of PY1 Data(H)'!$A$1:$CZ$288))</f>
        <v>0</v>
      </c>
      <c r="BD75" s="180" cm="1">
        <f t="array" ref="BD75">_xlfn.XLOOKUP(BD$1,'Copy of PY1 Data(H)'!$A$1:$CZ$1,_xlfn.XLOOKUP($A75,'Copy of PY1 Data(H)'!$A$1:$A$288,'Copy of PY1 Data(H)'!$A$1:$CZ$288))</f>
        <v>70942</v>
      </c>
      <c r="BE75" s="180" cm="1">
        <f t="array" ref="BE75">_xlfn.XLOOKUP(BE$1,'Copy of PY1 Data(H)'!$A$1:$CZ$1,_xlfn.XLOOKUP($A75,'Copy of PY1 Data(H)'!$A$1:$A$288,'Copy of PY1 Data(H)'!$A$1:$CZ$288))</f>
        <v>0</v>
      </c>
      <c r="BF75" s="180" cm="1">
        <f t="array" ref="BF75">_xlfn.XLOOKUP(BF$1,'Copy of PY1 Data(H)'!$A$1:$CZ$1,_xlfn.XLOOKUP($A75,'Copy of PY1 Data(H)'!$A$1:$A$288,'Copy of PY1 Data(H)'!$A$1:$CZ$288))</f>
        <v>0</v>
      </c>
      <c r="BG75" s="180" cm="1">
        <f t="array" ref="BG75">_xlfn.XLOOKUP(BG$1,'Copy of PY1 Data(H)'!$A$1:$CZ$1,_xlfn.XLOOKUP($A75,'Copy of PY1 Data(H)'!$A$1:$A$288,'Copy of PY1 Data(H)'!$A$1:$CZ$288))</f>
        <v>0</v>
      </c>
      <c r="BH75" s="180" cm="1">
        <f t="array" ref="BH75">_xlfn.XLOOKUP(BH$1,'Copy of PY1 Data(H)'!$A$1:$CZ$1,_xlfn.XLOOKUP($A75,'Copy of PY1 Data(H)'!$A$1:$A$288,'Copy of PY1 Data(H)'!$A$1:$CZ$288))</f>
        <v>0</v>
      </c>
      <c r="BI75" s="180" cm="1">
        <f t="array" ref="BI75">_xlfn.XLOOKUP(BI$1,'Copy of PY1 Data(H)'!$A$1:$CZ$1,_xlfn.XLOOKUP($A75,'Copy of PY1 Data(H)'!$A$1:$A$288,'Copy of PY1 Data(H)'!$A$1:$CZ$288))</f>
        <v>0</v>
      </c>
      <c r="BJ75" s="180" cm="1">
        <f t="array" ref="BJ75">_xlfn.XLOOKUP(BJ$1,'Copy of PY1 Data(H)'!$A$1:$CZ$1,_xlfn.XLOOKUP($A75,'Copy of PY1 Data(H)'!$A$1:$A$288,'Copy of PY1 Data(H)'!$A$1:$CZ$288))</f>
        <v>18940</v>
      </c>
      <c r="BK75" s="180" cm="1">
        <f t="array" ref="BK75">_xlfn.XLOOKUP(BK$1,'Copy of PY1 Data(H)'!$A$1:$CZ$1,_xlfn.XLOOKUP($A75,'Copy of PY1 Data(H)'!$A$1:$A$288,'Copy of PY1 Data(H)'!$A$1:$CZ$288))</f>
        <v>280740</v>
      </c>
      <c r="BL75" s="180" cm="1">
        <f t="array" ref="BL75">_xlfn.XLOOKUP(BL$1,'Copy of PY1 Data(H)'!$A$1:$CZ$1,_xlfn.XLOOKUP($A75,'Copy of PY1 Data(H)'!$A$1:$A$288,'Copy of PY1 Data(H)'!$A$1:$CZ$288))</f>
        <v>0</v>
      </c>
      <c r="BM75" s="180" cm="1">
        <f t="array" ref="BM75">_xlfn.XLOOKUP(BM$1,'Copy of PY1 Data(H)'!$A$1:$CZ$1,_xlfn.XLOOKUP($A75,'Copy of PY1 Data(H)'!$A$1:$A$288,'Copy of PY1 Data(H)'!$A$1:$CZ$288))</f>
        <v>76569</v>
      </c>
      <c r="BN75" s="180" cm="1">
        <f t="array" ref="BN75">_xlfn.XLOOKUP(BN$1,'Copy of PY1 Data(H)'!$A$1:$CZ$1,_xlfn.XLOOKUP($A75,'Copy of PY1 Data(H)'!$A$1:$A$288,'Copy of PY1 Data(H)'!$A$1:$CZ$288))</f>
        <v>153039</v>
      </c>
      <c r="BO75" s="180" cm="1">
        <f t="array" ref="BO75">_xlfn.XLOOKUP(BO$1,'Copy of PY1 Data(H)'!$A$1:$CZ$1,_xlfn.XLOOKUP($A75,'Copy of PY1 Data(H)'!$A$1:$A$288,'Copy of PY1 Data(H)'!$A$1:$CZ$288))</f>
        <v>45966</v>
      </c>
      <c r="BP75" s="180" cm="1">
        <f t="array" ref="BP75">_xlfn.XLOOKUP(BP$1,'Copy of PY1 Data(H)'!$A$1:$CZ$1,_xlfn.XLOOKUP($A75,'Copy of PY1 Data(H)'!$A$1:$A$288,'Copy of PY1 Data(H)'!$A$1:$CZ$288))</f>
        <v>176721</v>
      </c>
      <c r="BQ75" s="180" cm="1">
        <f t="array" ref="BQ75">_xlfn.XLOOKUP(BQ$1,'Copy of PY1 Data(H)'!$A$1:$CZ$1,_xlfn.XLOOKUP($A75,'Copy of PY1 Data(H)'!$A$1:$A$288,'Copy of PY1 Data(H)'!$A$1:$CZ$288))</f>
        <v>144748</v>
      </c>
      <c r="BR75" s="180" cm="1">
        <f t="array" ref="BR75">_xlfn.XLOOKUP(BR$1,'Copy of PY1 Data(H)'!$A$1:$CZ$1,_xlfn.XLOOKUP($A75,'Copy of PY1 Data(H)'!$A$1:$A$288,'Copy of PY1 Data(H)'!$A$1:$CZ$288))</f>
        <v>9060</v>
      </c>
      <c r="BS75" s="180" cm="1">
        <f t="array" ref="BS75">_xlfn.XLOOKUP(BS$1,'Copy of PY1 Data(H)'!$A$1:$CZ$1,_xlfn.XLOOKUP($A75,'Copy of PY1 Data(H)'!$A$1:$A$288,'Copy of PY1 Data(H)'!$A$1:$CZ$288))</f>
        <v>228150</v>
      </c>
      <c r="BT75" s="180" cm="1">
        <f t="array" ref="BT75">_xlfn.XLOOKUP(BT$1,'Copy of PY1 Data(H)'!$A$1:$CZ$1,_xlfn.XLOOKUP($A75,'Copy of PY1 Data(H)'!$A$1:$A$288,'Copy of PY1 Data(H)'!$A$1:$CZ$288))</f>
        <v>89766</v>
      </c>
      <c r="BU75" s="180" cm="1">
        <f t="array" ref="BU75">_xlfn.XLOOKUP(BU$1,'Copy of PY1 Data(H)'!$A$1:$CZ$1,_xlfn.XLOOKUP($A75,'Copy of PY1 Data(H)'!$A$1:$A$288,'Copy of PY1 Data(H)'!$A$1:$CZ$288))</f>
        <v>86049</v>
      </c>
      <c r="BV75" s="180" cm="1">
        <f t="array" ref="BV75">_xlfn.XLOOKUP(BV$1,'Copy of PY1 Data(H)'!$A$1:$CZ$1,_xlfn.XLOOKUP($A75,'Copy of PY1 Data(H)'!$A$1:$A$288,'Copy of PY1 Data(H)'!$A$1:$CZ$288))</f>
        <v>0</v>
      </c>
      <c r="BW75" s="180" cm="1">
        <f t="array" ref="BW75">_xlfn.XLOOKUP(BW$1,'Copy of PY1 Data(H)'!$A$1:$CZ$1,_xlfn.XLOOKUP($A75,'Copy of PY1 Data(H)'!$A$1:$A$288,'Copy of PY1 Data(H)'!$A$1:$CZ$288))</f>
        <v>0</v>
      </c>
      <c r="BX75" s="180" cm="1">
        <f t="array" ref="BX75">_xlfn.XLOOKUP(BX$1,'Copy of PY1 Data(H)'!$A$1:$CZ$1,_xlfn.XLOOKUP($A75,'Copy of PY1 Data(H)'!$A$1:$A$288,'Copy of PY1 Data(H)'!$A$1:$CZ$288))</f>
        <v>5693</v>
      </c>
      <c r="BY75" s="180" cm="1">
        <f t="array" ref="BY75">_xlfn.XLOOKUP(BY$1,'Copy of PY1 Data(H)'!$A$1:$CZ$1,_xlfn.XLOOKUP($A75,'Copy of PY1 Data(H)'!$A$1:$A$288,'Copy of PY1 Data(H)'!$A$1:$CZ$288))</f>
        <v>0</v>
      </c>
      <c r="BZ75" s="180" cm="1">
        <f t="array" ref="BZ75">_xlfn.XLOOKUP(BZ$1,'Copy of PY1 Data(H)'!$A$1:$CZ$1,_xlfn.XLOOKUP($A75,'Copy of PY1 Data(H)'!$A$1:$A$288,'Copy of PY1 Data(H)'!$A$1:$CZ$288))</f>
        <v>0</v>
      </c>
      <c r="CA75" s="180" cm="1">
        <f t="array" ref="CA75">_xlfn.XLOOKUP(CA$1,'Copy of PY1 Data(H)'!$A$1:$CZ$1,_xlfn.XLOOKUP($A75,'Copy of PY1 Data(H)'!$A$1:$A$288,'Copy of PY1 Data(H)'!$A$1:$CZ$288))</f>
        <v>0</v>
      </c>
      <c r="CB75" s="180" cm="1">
        <f t="array" ref="CB75">_xlfn.XLOOKUP(CB$1,'Copy of PY1 Data(H)'!$A$1:$CZ$1,_xlfn.XLOOKUP($A75,'Copy of PY1 Data(H)'!$A$1:$A$288,'Copy of PY1 Data(H)'!$A$1:$CZ$288))</f>
        <v>71389</v>
      </c>
      <c r="CC75" s="180" cm="1">
        <f t="array" ref="CC75">_xlfn.XLOOKUP(CC$1,'Copy of PY1 Data(H)'!$A$1:$CZ$1,_xlfn.XLOOKUP($A75,'Copy of PY1 Data(H)'!$A$1:$A$288,'Copy of PY1 Data(H)'!$A$1:$CZ$288))</f>
        <v>0</v>
      </c>
      <c r="CD75" s="180" cm="1">
        <f t="array" ref="CD75">_xlfn.XLOOKUP(CD$1,'Copy of PY1 Data(H)'!$A$1:$CZ$1,_xlfn.XLOOKUP($A75,'Copy of PY1 Data(H)'!$A$1:$A$288,'Copy of PY1 Data(H)'!$A$1:$CZ$288))</f>
        <v>0</v>
      </c>
    </row>
    <row r="76" spans="1:82" s="968" customFormat="1" x14ac:dyDescent="0.3">
      <c r="B76" s="968" t="s">
        <v>2892</v>
      </c>
      <c r="D76" s="968" t="e" cm="1">
        <f t="array" ref="D76">_xlfn.XLOOKUP(D$1,'Copy of PY1 Data(H)'!$A$1:$CZ$1,_xlfn.XLOOKUP($B76,'Copy of PY1 Data(H)'!$A$1:$A$288,'Copy of PY1 Data(H)'!$A$1:$CZ$288))</f>
        <v>#N/A</v>
      </c>
      <c r="E76" s="968" t="e" cm="1">
        <f t="array" ref="E76">_xlfn.XLOOKUP(E$1,'Copy of PY1 Data(H)'!$A$1:$CZ$1,_xlfn.XLOOKUP($B76,'Copy of PY1 Data(H)'!$A$1:$A$288,'Copy of PY1 Data(H)'!$A$1:$CZ$288))</f>
        <v>#N/A</v>
      </c>
      <c r="F76" s="968" t="e" cm="1">
        <f t="array" ref="F76">_xlfn.XLOOKUP(F$1,'Copy of PY1 Data(H)'!$A$1:$CZ$1,_xlfn.XLOOKUP($B76,'Copy of PY1 Data(H)'!$A$1:$A$288,'Copy of PY1 Data(H)'!$A$1:$CZ$288))</f>
        <v>#N/A</v>
      </c>
      <c r="G76" s="968" t="e" cm="1">
        <f t="array" ref="G76">_xlfn.XLOOKUP(G$1,'Copy of PY1 Data(H)'!$A$1:$CZ$1,_xlfn.XLOOKUP($B76,'Copy of PY1 Data(H)'!$A$1:$A$288,'Copy of PY1 Data(H)'!$A$1:$CZ$288))</f>
        <v>#N/A</v>
      </c>
      <c r="H76" s="968" t="e" cm="1">
        <f t="array" ref="H76">_xlfn.XLOOKUP(H$1,'Copy of PY1 Data(H)'!$A$1:$CZ$1,_xlfn.XLOOKUP($B76,'Copy of PY1 Data(H)'!$A$1:$A$288,'Copy of PY1 Data(H)'!$A$1:$CZ$288))</f>
        <v>#N/A</v>
      </c>
      <c r="I76" s="968" t="e" cm="1">
        <f t="array" ref="I76">_xlfn.XLOOKUP(I$1,'Copy of PY1 Data(H)'!$A$1:$CZ$1,_xlfn.XLOOKUP($B76,'Copy of PY1 Data(H)'!$A$1:$A$288,'Copy of PY1 Data(H)'!$A$1:$CZ$288))</f>
        <v>#N/A</v>
      </c>
      <c r="J76" s="968" t="e" cm="1">
        <f t="array" ref="J76">_xlfn.XLOOKUP(J$1,'Copy of PY1 Data(H)'!$A$1:$CZ$1,_xlfn.XLOOKUP($B76,'Copy of PY1 Data(H)'!$A$1:$A$288,'Copy of PY1 Data(H)'!$A$1:$CZ$288))</f>
        <v>#N/A</v>
      </c>
      <c r="K76" s="968" t="e" cm="1">
        <f t="array" ref="K76">_xlfn.XLOOKUP(K$1,'Copy of PY1 Data(H)'!$A$1:$CZ$1,_xlfn.XLOOKUP($B76,'Copy of PY1 Data(H)'!$A$1:$A$288,'Copy of PY1 Data(H)'!$A$1:$CZ$288))</f>
        <v>#N/A</v>
      </c>
      <c r="L76" s="968" t="e" cm="1">
        <f t="array" ref="L76">_xlfn.XLOOKUP(L$1,'Copy of PY1 Data(H)'!$A$1:$CZ$1,_xlfn.XLOOKUP($B76,'Copy of PY1 Data(H)'!$A$1:$A$288,'Copy of PY1 Data(H)'!$A$1:$CZ$288))</f>
        <v>#N/A</v>
      </c>
      <c r="M76" s="968" t="e" cm="1">
        <f t="array" ref="M76">_xlfn.XLOOKUP(M$1,'Copy of PY1 Data(H)'!$A$1:$CZ$1,_xlfn.XLOOKUP($B76,'Copy of PY1 Data(H)'!$A$1:$A$288,'Copy of PY1 Data(H)'!$A$1:$CZ$288))</f>
        <v>#N/A</v>
      </c>
      <c r="N76" s="968" t="e" cm="1">
        <f t="array" ref="N76">_xlfn.XLOOKUP(N$1,'Copy of PY1 Data(H)'!$A$1:$CZ$1,_xlfn.XLOOKUP($B76,'Copy of PY1 Data(H)'!$A$1:$A$288,'Copy of PY1 Data(H)'!$A$1:$CZ$288))</f>
        <v>#N/A</v>
      </c>
      <c r="O76" s="968" t="e" cm="1">
        <f t="array" ref="O76">_xlfn.XLOOKUP(O$1,'Copy of PY1 Data(H)'!$A$1:$CZ$1,_xlfn.XLOOKUP($B76,'Copy of PY1 Data(H)'!$A$1:$A$288,'Copy of PY1 Data(H)'!$A$1:$CZ$288))</f>
        <v>#N/A</v>
      </c>
      <c r="P76" s="968" t="e" cm="1">
        <f t="array" ref="P76">_xlfn.XLOOKUP(P$1,'Copy of PY1 Data(H)'!$A$1:$CZ$1,_xlfn.XLOOKUP($B76,'Copy of PY1 Data(H)'!$A$1:$A$288,'Copy of PY1 Data(H)'!$A$1:$CZ$288))</f>
        <v>#N/A</v>
      </c>
      <c r="Q76" s="968" t="e" cm="1">
        <f t="array" ref="Q76">_xlfn.XLOOKUP(Q$1,'Copy of PY1 Data(H)'!$A$1:$CZ$1,_xlfn.XLOOKUP($B76,'Copy of PY1 Data(H)'!$A$1:$A$288,'Copy of PY1 Data(H)'!$A$1:$CZ$288))</f>
        <v>#N/A</v>
      </c>
      <c r="R76" s="968" t="e" cm="1">
        <f t="array" ref="R76">_xlfn.XLOOKUP(R$1,'Copy of PY1 Data(H)'!$A$1:$CZ$1,_xlfn.XLOOKUP($B76,'Copy of PY1 Data(H)'!$A$1:$A$288,'Copy of PY1 Data(H)'!$A$1:$CZ$288))</f>
        <v>#N/A</v>
      </c>
      <c r="S76" s="968" t="e" cm="1">
        <f t="array" ref="S76">_xlfn.XLOOKUP(S$1,'Copy of PY1 Data(H)'!$A$1:$CZ$1,_xlfn.XLOOKUP($B76,'Copy of PY1 Data(H)'!$A$1:$A$288,'Copy of PY1 Data(H)'!$A$1:$CZ$288))</f>
        <v>#N/A</v>
      </c>
      <c r="T76" s="968" t="e" cm="1">
        <f t="array" ref="T76">_xlfn.XLOOKUP(T$1,'Copy of PY1 Data(H)'!$A$1:$CZ$1,_xlfn.XLOOKUP($B76,'Copy of PY1 Data(H)'!$A$1:$A$288,'Copy of PY1 Data(H)'!$A$1:$CZ$288))</f>
        <v>#N/A</v>
      </c>
      <c r="U76" s="968" t="e" cm="1">
        <f t="array" ref="U76">_xlfn.XLOOKUP(U$1,'Copy of PY1 Data(H)'!$A$1:$CZ$1,_xlfn.XLOOKUP($B76,'Copy of PY1 Data(H)'!$A$1:$A$288,'Copy of PY1 Data(H)'!$A$1:$CZ$288))</f>
        <v>#N/A</v>
      </c>
      <c r="V76" s="968" t="e" cm="1">
        <f t="array" ref="V76">_xlfn.XLOOKUP(V$1,'Copy of PY1 Data(H)'!$A$1:$CZ$1,_xlfn.XLOOKUP($B76,'Copy of PY1 Data(H)'!$A$1:$A$288,'Copy of PY1 Data(H)'!$A$1:$CZ$288))</f>
        <v>#N/A</v>
      </c>
      <c r="W76" s="968" t="e" cm="1">
        <f t="array" ref="W76">_xlfn.XLOOKUP(W$1,'Copy of PY1 Data(H)'!$A$1:$CZ$1,_xlfn.XLOOKUP($B76,'Copy of PY1 Data(H)'!$A$1:$A$288,'Copy of PY1 Data(H)'!$A$1:$CZ$288))</f>
        <v>#N/A</v>
      </c>
      <c r="X76" s="968" t="e" cm="1">
        <f t="array" ref="X76">_xlfn.XLOOKUP(X$1,'Copy of PY1 Data(H)'!$A$1:$CZ$1,_xlfn.XLOOKUP($B76,'Copy of PY1 Data(H)'!$A$1:$A$288,'Copy of PY1 Data(H)'!$A$1:$CZ$288))</f>
        <v>#N/A</v>
      </c>
      <c r="Y76" s="968" t="e" cm="1">
        <f t="array" ref="Y76">_xlfn.XLOOKUP(Y$1,'Copy of PY1 Data(H)'!$A$1:$CZ$1,_xlfn.XLOOKUP($B76,'Copy of PY1 Data(H)'!$A$1:$A$288,'Copy of PY1 Data(H)'!$A$1:$CZ$288))</f>
        <v>#N/A</v>
      </c>
      <c r="Z76" s="968" t="e" cm="1">
        <f t="array" ref="Z76">_xlfn.XLOOKUP(Z$1,'Copy of PY1 Data(H)'!$A$1:$CZ$1,_xlfn.XLOOKUP($B76,'Copy of PY1 Data(H)'!$A$1:$A$288,'Copy of PY1 Data(H)'!$A$1:$CZ$288))</f>
        <v>#N/A</v>
      </c>
      <c r="AA76" s="968" t="e" cm="1">
        <f t="array" ref="AA76">_xlfn.XLOOKUP(AA$1,'Copy of PY1 Data(H)'!$A$1:$CZ$1,_xlfn.XLOOKUP($B76,'Copy of PY1 Data(H)'!$A$1:$A$288,'Copy of PY1 Data(H)'!$A$1:$CZ$288))</f>
        <v>#N/A</v>
      </c>
      <c r="AB76" s="968" t="e" cm="1">
        <f t="array" ref="AB76">_xlfn.XLOOKUP(AB$1,'Copy of PY1 Data(H)'!$A$1:$CZ$1,_xlfn.XLOOKUP($B76,'Copy of PY1 Data(H)'!$A$1:$A$288,'Copy of PY1 Data(H)'!$A$1:$CZ$288))</f>
        <v>#N/A</v>
      </c>
      <c r="AC76" s="968" t="e" cm="1">
        <f t="array" ref="AC76">_xlfn.XLOOKUP(AC$1,'Copy of PY1 Data(H)'!$A$1:$CZ$1,_xlfn.XLOOKUP($B76,'Copy of PY1 Data(H)'!$A$1:$A$288,'Copy of PY1 Data(H)'!$A$1:$CZ$288))</f>
        <v>#N/A</v>
      </c>
      <c r="AD76" s="968" t="e" cm="1">
        <f t="array" ref="AD76">_xlfn.XLOOKUP(AD$1,'Copy of PY1 Data(H)'!$A$1:$CZ$1,_xlfn.XLOOKUP($B76,'Copy of PY1 Data(H)'!$A$1:$A$288,'Copy of PY1 Data(H)'!$A$1:$CZ$288))</f>
        <v>#N/A</v>
      </c>
      <c r="AE76" s="968" t="e" cm="1">
        <f t="array" ref="AE76">_xlfn.XLOOKUP(AE$1,'Copy of PY1 Data(H)'!$A$1:$CZ$1,_xlfn.XLOOKUP($B76,'Copy of PY1 Data(H)'!$A$1:$A$288,'Copy of PY1 Data(H)'!$A$1:$CZ$288))</f>
        <v>#N/A</v>
      </c>
      <c r="AF76" s="968" t="e" cm="1">
        <f t="array" ref="AF76">_xlfn.XLOOKUP(AF$1,'Copy of PY1 Data(H)'!$A$1:$CZ$1,_xlfn.XLOOKUP($B76,'Copy of PY1 Data(H)'!$A$1:$A$288,'Copy of PY1 Data(H)'!$A$1:$CZ$288))</f>
        <v>#N/A</v>
      </c>
      <c r="AG76" s="968" t="e" cm="1">
        <f t="array" ref="AG76">_xlfn.XLOOKUP(AG$1,'Copy of PY1 Data(H)'!$A$1:$CZ$1,_xlfn.XLOOKUP($B76,'Copy of PY1 Data(H)'!$A$1:$A$288,'Copy of PY1 Data(H)'!$A$1:$CZ$288))</f>
        <v>#N/A</v>
      </c>
      <c r="AH76" s="968" t="e" cm="1">
        <f t="array" ref="AH76">_xlfn.XLOOKUP(AH$1,'Copy of PY1 Data(H)'!$A$1:$CZ$1,_xlfn.XLOOKUP($B76,'Copy of PY1 Data(H)'!$A$1:$A$288,'Copy of PY1 Data(H)'!$A$1:$CZ$288))</f>
        <v>#N/A</v>
      </c>
      <c r="AI76" s="968" t="e" cm="1">
        <f t="array" ref="AI76">_xlfn.XLOOKUP(AI$1,'Copy of PY1 Data(H)'!$A$1:$CZ$1,_xlfn.XLOOKUP($B76,'Copy of PY1 Data(H)'!$A$1:$A$288,'Copy of PY1 Data(H)'!$A$1:$CZ$288))</f>
        <v>#N/A</v>
      </c>
      <c r="AJ76" s="968" t="e" cm="1">
        <f t="array" ref="AJ76">_xlfn.XLOOKUP(AJ$1,'Copy of PY1 Data(H)'!$A$1:$CZ$1,_xlfn.XLOOKUP($B76,'Copy of PY1 Data(H)'!$A$1:$A$288,'Copy of PY1 Data(H)'!$A$1:$CZ$288))</f>
        <v>#N/A</v>
      </c>
      <c r="AK76" s="968" t="e" cm="1">
        <f t="array" ref="AK76">_xlfn.XLOOKUP(AK$1,'Copy of PY1 Data(H)'!$A$1:$CZ$1,_xlfn.XLOOKUP($B76,'Copy of PY1 Data(H)'!$A$1:$A$288,'Copy of PY1 Data(H)'!$A$1:$CZ$288))</f>
        <v>#N/A</v>
      </c>
      <c r="AL76" s="968" t="e" cm="1">
        <f t="array" ref="AL76">_xlfn.XLOOKUP(AL$1,'Copy of PY1 Data(H)'!$A$1:$CZ$1,_xlfn.XLOOKUP($B76,'Copy of PY1 Data(H)'!$A$1:$A$288,'Copy of PY1 Data(H)'!$A$1:$CZ$288))</f>
        <v>#N/A</v>
      </c>
      <c r="AM76" s="968" t="e" cm="1">
        <f t="array" ref="AM76">_xlfn.XLOOKUP(AM$1,'Copy of PY1 Data(H)'!$A$1:$CZ$1,_xlfn.XLOOKUP($B76,'Copy of PY1 Data(H)'!$A$1:$A$288,'Copy of PY1 Data(H)'!$A$1:$CZ$288))</f>
        <v>#N/A</v>
      </c>
      <c r="AN76" s="968" t="e" cm="1">
        <f t="array" ref="AN76">_xlfn.XLOOKUP(AN$1,'Copy of PY1 Data(H)'!$A$1:$CZ$1,_xlfn.XLOOKUP($B76,'Copy of PY1 Data(H)'!$A$1:$A$288,'Copy of PY1 Data(H)'!$A$1:$CZ$288))</f>
        <v>#N/A</v>
      </c>
      <c r="AO76" s="968" t="e" cm="1">
        <f t="array" ref="AO76">_xlfn.XLOOKUP(AO$1,'Copy of PY1 Data(H)'!$A$1:$CZ$1,_xlfn.XLOOKUP($B76,'Copy of PY1 Data(H)'!$A$1:$A$288,'Copy of PY1 Data(H)'!$A$1:$CZ$288))</f>
        <v>#N/A</v>
      </c>
      <c r="AP76" s="968" t="e" cm="1">
        <f t="array" ref="AP76">_xlfn.XLOOKUP(AP$1,'Copy of PY1 Data(H)'!$A$1:$CZ$1,_xlfn.XLOOKUP($B76,'Copy of PY1 Data(H)'!$A$1:$A$288,'Copy of PY1 Data(H)'!$A$1:$CZ$288))</f>
        <v>#N/A</v>
      </c>
      <c r="AQ76" s="968" t="e" cm="1">
        <f t="array" ref="AQ76">_xlfn.XLOOKUP(AQ$1,'Copy of PY1 Data(H)'!$A$1:$CZ$1,_xlfn.XLOOKUP($B76,'Copy of PY1 Data(H)'!$A$1:$A$288,'Copy of PY1 Data(H)'!$A$1:$CZ$288))</f>
        <v>#N/A</v>
      </c>
      <c r="AR76" s="968" t="e" cm="1">
        <f t="array" ref="AR76">_xlfn.XLOOKUP(AR$1,'Copy of PY1 Data(H)'!$A$1:$CZ$1,_xlfn.XLOOKUP($B76,'Copy of PY1 Data(H)'!$A$1:$A$288,'Copy of PY1 Data(H)'!$A$1:$CZ$288))</f>
        <v>#N/A</v>
      </c>
      <c r="AS76" s="968" t="e" cm="1">
        <f t="array" ref="AS76">_xlfn.XLOOKUP(AS$1,'Copy of PY1 Data(H)'!$A$1:$CZ$1,_xlfn.XLOOKUP($B76,'Copy of PY1 Data(H)'!$A$1:$A$288,'Copy of PY1 Data(H)'!$A$1:$CZ$288))</f>
        <v>#N/A</v>
      </c>
      <c r="AT76" s="968" t="e" cm="1">
        <f t="array" ref="AT76">_xlfn.XLOOKUP(AT$1,'Copy of PY1 Data(H)'!$A$1:$CZ$1,_xlfn.XLOOKUP($B76,'Copy of PY1 Data(H)'!$A$1:$A$288,'Copy of PY1 Data(H)'!$A$1:$CZ$288))</f>
        <v>#N/A</v>
      </c>
      <c r="AU76" s="968" t="e" cm="1">
        <f t="array" ref="AU76">_xlfn.XLOOKUP(AU$1,'Copy of PY1 Data(H)'!$A$1:$CZ$1,_xlfn.XLOOKUP($B76,'Copy of PY1 Data(H)'!$A$1:$A$288,'Copy of PY1 Data(H)'!$A$1:$CZ$288))</f>
        <v>#N/A</v>
      </c>
      <c r="AV76" s="968" t="e" cm="1">
        <f t="array" ref="AV76">_xlfn.XLOOKUP(AV$1,'Copy of PY1 Data(H)'!$A$1:$CZ$1,_xlfn.XLOOKUP($B76,'Copy of PY1 Data(H)'!$A$1:$A$288,'Copy of PY1 Data(H)'!$A$1:$CZ$288))</f>
        <v>#N/A</v>
      </c>
      <c r="AW76" s="968" t="e" cm="1">
        <f t="array" ref="AW76">_xlfn.XLOOKUP(AW$1,'Copy of PY1 Data(H)'!$A$1:$CZ$1,_xlfn.XLOOKUP($B76,'Copy of PY1 Data(H)'!$A$1:$A$288,'Copy of PY1 Data(H)'!$A$1:$CZ$288))</f>
        <v>#N/A</v>
      </c>
      <c r="AX76" s="968" t="e" cm="1">
        <f t="array" ref="AX76">_xlfn.XLOOKUP(AX$1,'Copy of PY1 Data(H)'!$A$1:$CZ$1,_xlfn.XLOOKUP($B76,'Copy of PY1 Data(H)'!$A$1:$A$288,'Copy of PY1 Data(H)'!$A$1:$CZ$288))</f>
        <v>#N/A</v>
      </c>
      <c r="AY76" s="968" t="e" cm="1">
        <f t="array" ref="AY76">_xlfn.XLOOKUP(AY$1,'Copy of PY1 Data(H)'!$A$1:$CZ$1,_xlfn.XLOOKUP($B76,'Copy of PY1 Data(H)'!$A$1:$A$288,'Copy of PY1 Data(H)'!$A$1:$CZ$288))</f>
        <v>#N/A</v>
      </c>
      <c r="AZ76" s="968" t="e" cm="1">
        <f t="array" ref="AZ76">_xlfn.XLOOKUP(AZ$1,'Copy of PY1 Data(H)'!$A$1:$CZ$1,_xlfn.XLOOKUP($B76,'Copy of PY1 Data(H)'!$A$1:$A$288,'Copy of PY1 Data(H)'!$A$1:$CZ$288))</f>
        <v>#N/A</v>
      </c>
      <c r="BA76" s="968" t="e" cm="1">
        <f t="array" ref="BA76">_xlfn.XLOOKUP(BA$1,'Copy of PY1 Data(H)'!$A$1:$CZ$1,_xlfn.XLOOKUP($B76,'Copy of PY1 Data(H)'!$A$1:$A$288,'Copy of PY1 Data(H)'!$A$1:$CZ$288))</f>
        <v>#N/A</v>
      </c>
      <c r="BB76" s="968" t="e" cm="1">
        <f t="array" ref="BB76">_xlfn.XLOOKUP(BB$1,'Copy of PY1 Data(H)'!$A$1:$CZ$1,_xlfn.XLOOKUP($B76,'Copy of PY1 Data(H)'!$A$1:$A$288,'Copy of PY1 Data(H)'!$A$1:$CZ$288))</f>
        <v>#N/A</v>
      </c>
      <c r="BC76" s="968" t="e" cm="1">
        <f t="array" ref="BC76">_xlfn.XLOOKUP(BC$1,'Copy of PY1 Data(H)'!$A$1:$CZ$1,_xlfn.XLOOKUP($B76,'Copy of PY1 Data(H)'!$A$1:$A$288,'Copy of PY1 Data(H)'!$A$1:$CZ$288))</f>
        <v>#N/A</v>
      </c>
      <c r="BD76" s="968" t="e" cm="1">
        <f t="array" ref="BD76">_xlfn.XLOOKUP(BD$1,'Copy of PY1 Data(H)'!$A$1:$CZ$1,_xlfn.XLOOKUP($B76,'Copy of PY1 Data(H)'!$A$1:$A$288,'Copy of PY1 Data(H)'!$A$1:$CZ$288))</f>
        <v>#N/A</v>
      </c>
      <c r="BE76" s="968" t="e" cm="1">
        <f t="array" ref="BE76">_xlfn.XLOOKUP(BE$1,'Copy of PY1 Data(H)'!$A$1:$CZ$1,_xlfn.XLOOKUP($B76,'Copy of PY1 Data(H)'!$A$1:$A$288,'Copy of PY1 Data(H)'!$A$1:$CZ$288))</f>
        <v>#N/A</v>
      </c>
      <c r="BF76" s="968" t="e" cm="1">
        <f t="array" ref="BF76">_xlfn.XLOOKUP(BF$1,'Copy of PY1 Data(H)'!$A$1:$CZ$1,_xlfn.XLOOKUP($B76,'Copy of PY1 Data(H)'!$A$1:$A$288,'Copy of PY1 Data(H)'!$A$1:$CZ$288))</f>
        <v>#N/A</v>
      </c>
      <c r="BG76" s="968" t="e" cm="1">
        <f t="array" ref="BG76">_xlfn.XLOOKUP(BG$1,'Copy of PY1 Data(H)'!$A$1:$CZ$1,_xlfn.XLOOKUP($B76,'Copy of PY1 Data(H)'!$A$1:$A$288,'Copy of PY1 Data(H)'!$A$1:$CZ$288))</f>
        <v>#N/A</v>
      </c>
      <c r="BH76" s="968" t="e" cm="1">
        <f t="array" ref="BH76">_xlfn.XLOOKUP(BH$1,'Copy of PY1 Data(H)'!$A$1:$CZ$1,_xlfn.XLOOKUP($B76,'Copy of PY1 Data(H)'!$A$1:$A$288,'Copy of PY1 Data(H)'!$A$1:$CZ$288))</f>
        <v>#N/A</v>
      </c>
      <c r="BI76" s="968" t="e" cm="1">
        <f t="array" ref="BI76">_xlfn.XLOOKUP(BI$1,'Copy of PY1 Data(H)'!$A$1:$CZ$1,_xlfn.XLOOKUP($B76,'Copy of PY1 Data(H)'!$A$1:$A$288,'Copy of PY1 Data(H)'!$A$1:$CZ$288))</f>
        <v>#N/A</v>
      </c>
      <c r="BJ76" s="968" t="e" cm="1">
        <f t="array" ref="BJ76">_xlfn.XLOOKUP(BJ$1,'Copy of PY1 Data(H)'!$A$1:$CZ$1,_xlfn.XLOOKUP($B76,'Copy of PY1 Data(H)'!$A$1:$A$288,'Copy of PY1 Data(H)'!$A$1:$CZ$288))</f>
        <v>#N/A</v>
      </c>
      <c r="BK76" s="968" t="e" cm="1">
        <f t="array" ref="BK76">_xlfn.XLOOKUP(BK$1,'Copy of PY1 Data(H)'!$A$1:$CZ$1,_xlfn.XLOOKUP($B76,'Copy of PY1 Data(H)'!$A$1:$A$288,'Copy of PY1 Data(H)'!$A$1:$CZ$288))</f>
        <v>#N/A</v>
      </c>
      <c r="BL76" s="968" t="e" cm="1">
        <f t="array" ref="BL76">_xlfn.XLOOKUP(BL$1,'Copy of PY1 Data(H)'!$A$1:$CZ$1,_xlfn.XLOOKUP($B76,'Copy of PY1 Data(H)'!$A$1:$A$288,'Copy of PY1 Data(H)'!$A$1:$CZ$288))</f>
        <v>#N/A</v>
      </c>
      <c r="BM76" s="968" t="e" cm="1">
        <f t="array" ref="BM76">_xlfn.XLOOKUP(BM$1,'Copy of PY1 Data(H)'!$A$1:$CZ$1,_xlfn.XLOOKUP($B76,'Copy of PY1 Data(H)'!$A$1:$A$288,'Copy of PY1 Data(H)'!$A$1:$CZ$288))</f>
        <v>#N/A</v>
      </c>
      <c r="BN76" s="968" t="e" cm="1">
        <f t="array" ref="BN76">_xlfn.XLOOKUP(BN$1,'Copy of PY1 Data(H)'!$A$1:$CZ$1,_xlfn.XLOOKUP($B76,'Copy of PY1 Data(H)'!$A$1:$A$288,'Copy of PY1 Data(H)'!$A$1:$CZ$288))</f>
        <v>#N/A</v>
      </c>
      <c r="BO76" s="968" t="e" cm="1">
        <f t="array" ref="BO76">_xlfn.XLOOKUP(BO$1,'Copy of PY1 Data(H)'!$A$1:$CZ$1,_xlfn.XLOOKUP($B76,'Copy of PY1 Data(H)'!$A$1:$A$288,'Copy of PY1 Data(H)'!$A$1:$CZ$288))</f>
        <v>#N/A</v>
      </c>
      <c r="BP76" s="968" t="e" cm="1">
        <f t="array" ref="BP76">_xlfn.XLOOKUP(BP$1,'Copy of PY1 Data(H)'!$A$1:$CZ$1,_xlfn.XLOOKUP($B76,'Copy of PY1 Data(H)'!$A$1:$A$288,'Copy of PY1 Data(H)'!$A$1:$CZ$288))</f>
        <v>#N/A</v>
      </c>
      <c r="BQ76" s="968" t="e" cm="1">
        <f t="array" ref="BQ76">_xlfn.XLOOKUP(BQ$1,'Copy of PY1 Data(H)'!$A$1:$CZ$1,_xlfn.XLOOKUP($B76,'Copy of PY1 Data(H)'!$A$1:$A$288,'Copy of PY1 Data(H)'!$A$1:$CZ$288))</f>
        <v>#N/A</v>
      </c>
      <c r="BR76" s="968" t="e" cm="1">
        <f t="array" ref="BR76">_xlfn.XLOOKUP(BR$1,'Copy of PY1 Data(H)'!$A$1:$CZ$1,_xlfn.XLOOKUP($B76,'Copy of PY1 Data(H)'!$A$1:$A$288,'Copy of PY1 Data(H)'!$A$1:$CZ$288))</f>
        <v>#N/A</v>
      </c>
      <c r="BS76" s="968" t="e" cm="1">
        <f t="array" ref="BS76">_xlfn.XLOOKUP(BS$1,'Copy of PY1 Data(H)'!$A$1:$CZ$1,_xlfn.XLOOKUP($B76,'Copy of PY1 Data(H)'!$A$1:$A$288,'Copy of PY1 Data(H)'!$A$1:$CZ$288))</f>
        <v>#N/A</v>
      </c>
      <c r="BT76" s="968" t="e" cm="1">
        <f t="array" ref="BT76">_xlfn.XLOOKUP(BT$1,'Copy of PY1 Data(H)'!$A$1:$CZ$1,_xlfn.XLOOKUP($B76,'Copy of PY1 Data(H)'!$A$1:$A$288,'Copy of PY1 Data(H)'!$A$1:$CZ$288))</f>
        <v>#N/A</v>
      </c>
      <c r="BU76" s="968" t="e" cm="1">
        <f t="array" ref="BU76">_xlfn.XLOOKUP(BU$1,'Copy of PY1 Data(H)'!$A$1:$CZ$1,_xlfn.XLOOKUP($B76,'Copy of PY1 Data(H)'!$A$1:$A$288,'Copy of PY1 Data(H)'!$A$1:$CZ$288))</f>
        <v>#N/A</v>
      </c>
      <c r="BV76" s="968" t="e" cm="1">
        <f t="array" ref="BV76">_xlfn.XLOOKUP(BV$1,'Copy of PY1 Data(H)'!$A$1:$CZ$1,_xlfn.XLOOKUP($B76,'Copy of PY1 Data(H)'!$A$1:$A$288,'Copy of PY1 Data(H)'!$A$1:$CZ$288))</f>
        <v>#N/A</v>
      </c>
      <c r="BW76" s="968" t="e" cm="1">
        <f t="array" ref="BW76">_xlfn.XLOOKUP(BW$1,'Copy of PY1 Data(H)'!$A$1:$CZ$1,_xlfn.XLOOKUP($B76,'Copy of PY1 Data(H)'!$A$1:$A$288,'Copy of PY1 Data(H)'!$A$1:$CZ$288))</f>
        <v>#N/A</v>
      </c>
      <c r="BX76" s="968" t="e" cm="1">
        <f t="array" ref="BX76">_xlfn.XLOOKUP(BX$1,'Copy of PY1 Data(H)'!$A$1:$CZ$1,_xlfn.XLOOKUP($B76,'Copy of PY1 Data(H)'!$A$1:$A$288,'Copy of PY1 Data(H)'!$A$1:$CZ$288))</f>
        <v>#N/A</v>
      </c>
      <c r="BY76" s="968" t="e" cm="1">
        <f t="array" ref="BY76">_xlfn.XLOOKUP(BY$1,'Copy of PY1 Data(H)'!$A$1:$CZ$1,_xlfn.XLOOKUP($B76,'Copy of PY1 Data(H)'!$A$1:$A$288,'Copy of PY1 Data(H)'!$A$1:$CZ$288))</f>
        <v>#N/A</v>
      </c>
      <c r="BZ76" s="968" t="e" cm="1">
        <f t="array" ref="BZ76">_xlfn.XLOOKUP(BZ$1,'Copy of PY1 Data(H)'!$A$1:$CZ$1,_xlfn.XLOOKUP($B76,'Copy of PY1 Data(H)'!$A$1:$A$288,'Copy of PY1 Data(H)'!$A$1:$CZ$288))</f>
        <v>#N/A</v>
      </c>
      <c r="CA76" s="968" t="e" cm="1">
        <f t="array" ref="CA76">_xlfn.XLOOKUP(CA$1,'Copy of PY1 Data(H)'!$A$1:$CZ$1,_xlfn.XLOOKUP($B76,'Copy of PY1 Data(H)'!$A$1:$A$288,'Copy of PY1 Data(H)'!$A$1:$CZ$288))</f>
        <v>#N/A</v>
      </c>
      <c r="CB76" s="968" t="e" cm="1">
        <f t="array" ref="CB76">_xlfn.XLOOKUP(CB$1,'Copy of PY1 Data(H)'!$A$1:$CZ$1,_xlfn.XLOOKUP($B76,'Copy of PY1 Data(H)'!$A$1:$A$288,'Copy of PY1 Data(H)'!$A$1:$CZ$288))</f>
        <v>#N/A</v>
      </c>
      <c r="CC76" s="968" t="e" cm="1">
        <f t="array" ref="CC76">_xlfn.XLOOKUP(CC$1,'Copy of PY1 Data(H)'!$A$1:$CZ$1,_xlfn.XLOOKUP($B76,'Copy of PY1 Data(H)'!$A$1:$A$288,'Copy of PY1 Data(H)'!$A$1:$CZ$288))</f>
        <v>#N/A</v>
      </c>
      <c r="CD76" s="968" t="e" cm="1">
        <f t="array" ref="CD76">_xlfn.XLOOKUP(CD$1,'Copy of PY1 Data(H)'!$A$1:$CZ$1,_xlfn.XLOOKUP($B76,'Copy of PY1 Data(H)'!$A$1:$A$288,'Copy of PY1 Data(H)'!$A$1:$CZ$288))</f>
        <v>#N/A</v>
      </c>
    </row>
    <row r="77" spans="1:82" s="968" customFormat="1" x14ac:dyDescent="0.3">
      <c r="B77" s="968" t="s">
        <v>2892</v>
      </c>
      <c r="D77" s="968" t="e" cm="1">
        <f t="array" ref="D77">_xlfn.XLOOKUP(D$1,'Copy of PY1 Data(H)'!$A$1:$CZ$1,_xlfn.XLOOKUP($B77,'Copy of PY1 Data(H)'!$A$1:$A$288,'Copy of PY1 Data(H)'!$A$1:$CZ$288))</f>
        <v>#N/A</v>
      </c>
      <c r="E77" s="968" t="e" cm="1">
        <f t="array" ref="E77">_xlfn.XLOOKUP(E$1,'Copy of PY1 Data(H)'!$A$1:$CZ$1,_xlfn.XLOOKUP($B77,'Copy of PY1 Data(H)'!$A$1:$A$288,'Copy of PY1 Data(H)'!$A$1:$CZ$288))</f>
        <v>#N/A</v>
      </c>
      <c r="F77" s="968" t="e" cm="1">
        <f t="array" ref="F77">_xlfn.XLOOKUP(F$1,'Copy of PY1 Data(H)'!$A$1:$CZ$1,_xlfn.XLOOKUP($B77,'Copy of PY1 Data(H)'!$A$1:$A$288,'Copy of PY1 Data(H)'!$A$1:$CZ$288))</f>
        <v>#N/A</v>
      </c>
      <c r="G77" s="968" t="e" cm="1">
        <f t="array" ref="G77">_xlfn.XLOOKUP(G$1,'Copy of PY1 Data(H)'!$A$1:$CZ$1,_xlfn.XLOOKUP($B77,'Copy of PY1 Data(H)'!$A$1:$A$288,'Copy of PY1 Data(H)'!$A$1:$CZ$288))</f>
        <v>#N/A</v>
      </c>
      <c r="H77" s="968" t="e" cm="1">
        <f t="array" ref="H77">_xlfn.XLOOKUP(H$1,'Copy of PY1 Data(H)'!$A$1:$CZ$1,_xlfn.XLOOKUP($B77,'Copy of PY1 Data(H)'!$A$1:$A$288,'Copy of PY1 Data(H)'!$A$1:$CZ$288))</f>
        <v>#N/A</v>
      </c>
      <c r="I77" s="968" t="e" cm="1">
        <f t="array" ref="I77">_xlfn.XLOOKUP(I$1,'Copy of PY1 Data(H)'!$A$1:$CZ$1,_xlfn.XLOOKUP($B77,'Copy of PY1 Data(H)'!$A$1:$A$288,'Copy of PY1 Data(H)'!$A$1:$CZ$288))</f>
        <v>#N/A</v>
      </c>
      <c r="J77" s="968" t="e" cm="1">
        <f t="array" ref="J77">_xlfn.XLOOKUP(J$1,'Copy of PY1 Data(H)'!$A$1:$CZ$1,_xlfn.XLOOKUP($B77,'Copy of PY1 Data(H)'!$A$1:$A$288,'Copy of PY1 Data(H)'!$A$1:$CZ$288))</f>
        <v>#N/A</v>
      </c>
      <c r="K77" s="968" t="e" cm="1">
        <f t="array" ref="K77">_xlfn.XLOOKUP(K$1,'Copy of PY1 Data(H)'!$A$1:$CZ$1,_xlfn.XLOOKUP($B77,'Copy of PY1 Data(H)'!$A$1:$A$288,'Copy of PY1 Data(H)'!$A$1:$CZ$288))</f>
        <v>#N/A</v>
      </c>
      <c r="L77" s="968" t="e" cm="1">
        <f t="array" ref="L77">_xlfn.XLOOKUP(L$1,'Copy of PY1 Data(H)'!$A$1:$CZ$1,_xlfn.XLOOKUP($B77,'Copy of PY1 Data(H)'!$A$1:$A$288,'Copy of PY1 Data(H)'!$A$1:$CZ$288))</f>
        <v>#N/A</v>
      </c>
      <c r="M77" s="968" t="e" cm="1">
        <f t="array" ref="M77">_xlfn.XLOOKUP(M$1,'Copy of PY1 Data(H)'!$A$1:$CZ$1,_xlfn.XLOOKUP($B77,'Copy of PY1 Data(H)'!$A$1:$A$288,'Copy of PY1 Data(H)'!$A$1:$CZ$288))</f>
        <v>#N/A</v>
      </c>
      <c r="N77" s="968" t="e" cm="1">
        <f t="array" ref="N77">_xlfn.XLOOKUP(N$1,'Copy of PY1 Data(H)'!$A$1:$CZ$1,_xlfn.XLOOKUP($B77,'Copy of PY1 Data(H)'!$A$1:$A$288,'Copy of PY1 Data(H)'!$A$1:$CZ$288))</f>
        <v>#N/A</v>
      </c>
      <c r="O77" s="968" t="e" cm="1">
        <f t="array" ref="O77">_xlfn.XLOOKUP(O$1,'Copy of PY1 Data(H)'!$A$1:$CZ$1,_xlfn.XLOOKUP($B77,'Copy of PY1 Data(H)'!$A$1:$A$288,'Copy of PY1 Data(H)'!$A$1:$CZ$288))</f>
        <v>#N/A</v>
      </c>
      <c r="P77" s="968" t="e" cm="1">
        <f t="array" ref="P77">_xlfn.XLOOKUP(P$1,'Copy of PY1 Data(H)'!$A$1:$CZ$1,_xlfn.XLOOKUP($B77,'Copy of PY1 Data(H)'!$A$1:$A$288,'Copy of PY1 Data(H)'!$A$1:$CZ$288))</f>
        <v>#N/A</v>
      </c>
      <c r="Q77" s="968" t="e" cm="1">
        <f t="array" ref="Q77">_xlfn.XLOOKUP(Q$1,'Copy of PY1 Data(H)'!$A$1:$CZ$1,_xlfn.XLOOKUP($B77,'Copy of PY1 Data(H)'!$A$1:$A$288,'Copy of PY1 Data(H)'!$A$1:$CZ$288))</f>
        <v>#N/A</v>
      </c>
      <c r="R77" s="968" t="e" cm="1">
        <f t="array" ref="R77">_xlfn.XLOOKUP(R$1,'Copy of PY1 Data(H)'!$A$1:$CZ$1,_xlfn.XLOOKUP($B77,'Copy of PY1 Data(H)'!$A$1:$A$288,'Copy of PY1 Data(H)'!$A$1:$CZ$288))</f>
        <v>#N/A</v>
      </c>
      <c r="S77" s="968" t="e" cm="1">
        <f t="array" ref="S77">_xlfn.XLOOKUP(S$1,'Copy of PY1 Data(H)'!$A$1:$CZ$1,_xlfn.XLOOKUP($B77,'Copy of PY1 Data(H)'!$A$1:$A$288,'Copy of PY1 Data(H)'!$A$1:$CZ$288))</f>
        <v>#N/A</v>
      </c>
      <c r="T77" s="968" t="e" cm="1">
        <f t="array" ref="T77">_xlfn.XLOOKUP(T$1,'Copy of PY1 Data(H)'!$A$1:$CZ$1,_xlfn.XLOOKUP($B77,'Copy of PY1 Data(H)'!$A$1:$A$288,'Copy of PY1 Data(H)'!$A$1:$CZ$288))</f>
        <v>#N/A</v>
      </c>
      <c r="U77" s="968" t="e" cm="1">
        <f t="array" ref="U77">_xlfn.XLOOKUP(U$1,'Copy of PY1 Data(H)'!$A$1:$CZ$1,_xlfn.XLOOKUP($B77,'Copy of PY1 Data(H)'!$A$1:$A$288,'Copy of PY1 Data(H)'!$A$1:$CZ$288))</f>
        <v>#N/A</v>
      </c>
      <c r="V77" s="968" t="e" cm="1">
        <f t="array" ref="V77">_xlfn.XLOOKUP(V$1,'Copy of PY1 Data(H)'!$A$1:$CZ$1,_xlfn.XLOOKUP($B77,'Copy of PY1 Data(H)'!$A$1:$A$288,'Copy of PY1 Data(H)'!$A$1:$CZ$288))</f>
        <v>#N/A</v>
      </c>
      <c r="W77" s="968" t="e" cm="1">
        <f t="array" ref="W77">_xlfn.XLOOKUP(W$1,'Copy of PY1 Data(H)'!$A$1:$CZ$1,_xlfn.XLOOKUP($B77,'Copy of PY1 Data(H)'!$A$1:$A$288,'Copy of PY1 Data(H)'!$A$1:$CZ$288))</f>
        <v>#N/A</v>
      </c>
      <c r="X77" s="968" t="e" cm="1">
        <f t="array" ref="X77">_xlfn.XLOOKUP(X$1,'Copy of PY1 Data(H)'!$A$1:$CZ$1,_xlfn.XLOOKUP($B77,'Copy of PY1 Data(H)'!$A$1:$A$288,'Copy of PY1 Data(H)'!$A$1:$CZ$288))</f>
        <v>#N/A</v>
      </c>
      <c r="Y77" s="968" t="e" cm="1">
        <f t="array" ref="Y77">_xlfn.XLOOKUP(Y$1,'Copy of PY1 Data(H)'!$A$1:$CZ$1,_xlfn.XLOOKUP($B77,'Copy of PY1 Data(H)'!$A$1:$A$288,'Copy of PY1 Data(H)'!$A$1:$CZ$288))</f>
        <v>#N/A</v>
      </c>
      <c r="Z77" s="968" t="e" cm="1">
        <f t="array" ref="Z77">_xlfn.XLOOKUP(Z$1,'Copy of PY1 Data(H)'!$A$1:$CZ$1,_xlfn.XLOOKUP($B77,'Copy of PY1 Data(H)'!$A$1:$A$288,'Copy of PY1 Data(H)'!$A$1:$CZ$288))</f>
        <v>#N/A</v>
      </c>
      <c r="AA77" s="968" t="e" cm="1">
        <f t="array" ref="AA77">_xlfn.XLOOKUP(AA$1,'Copy of PY1 Data(H)'!$A$1:$CZ$1,_xlfn.XLOOKUP($B77,'Copy of PY1 Data(H)'!$A$1:$A$288,'Copy of PY1 Data(H)'!$A$1:$CZ$288))</f>
        <v>#N/A</v>
      </c>
      <c r="AB77" s="968" t="e" cm="1">
        <f t="array" ref="AB77">_xlfn.XLOOKUP(AB$1,'Copy of PY1 Data(H)'!$A$1:$CZ$1,_xlfn.XLOOKUP($B77,'Copy of PY1 Data(H)'!$A$1:$A$288,'Copy of PY1 Data(H)'!$A$1:$CZ$288))</f>
        <v>#N/A</v>
      </c>
      <c r="AC77" s="968" t="e" cm="1">
        <f t="array" ref="AC77">_xlfn.XLOOKUP(AC$1,'Copy of PY1 Data(H)'!$A$1:$CZ$1,_xlfn.XLOOKUP($B77,'Copy of PY1 Data(H)'!$A$1:$A$288,'Copy of PY1 Data(H)'!$A$1:$CZ$288))</f>
        <v>#N/A</v>
      </c>
      <c r="AD77" s="968" t="e" cm="1">
        <f t="array" ref="AD77">_xlfn.XLOOKUP(AD$1,'Copy of PY1 Data(H)'!$A$1:$CZ$1,_xlfn.XLOOKUP($B77,'Copy of PY1 Data(H)'!$A$1:$A$288,'Copy of PY1 Data(H)'!$A$1:$CZ$288))</f>
        <v>#N/A</v>
      </c>
      <c r="AE77" s="968" t="e" cm="1">
        <f t="array" ref="AE77">_xlfn.XLOOKUP(AE$1,'Copy of PY1 Data(H)'!$A$1:$CZ$1,_xlfn.XLOOKUP($B77,'Copy of PY1 Data(H)'!$A$1:$A$288,'Copy of PY1 Data(H)'!$A$1:$CZ$288))</f>
        <v>#N/A</v>
      </c>
      <c r="AF77" s="968" t="e" cm="1">
        <f t="array" ref="AF77">_xlfn.XLOOKUP(AF$1,'Copy of PY1 Data(H)'!$A$1:$CZ$1,_xlfn.XLOOKUP($B77,'Copy of PY1 Data(H)'!$A$1:$A$288,'Copy of PY1 Data(H)'!$A$1:$CZ$288))</f>
        <v>#N/A</v>
      </c>
      <c r="AG77" s="968" t="e" cm="1">
        <f t="array" ref="AG77">_xlfn.XLOOKUP(AG$1,'Copy of PY1 Data(H)'!$A$1:$CZ$1,_xlfn.XLOOKUP($B77,'Copy of PY1 Data(H)'!$A$1:$A$288,'Copy of PY1 Data(H)'!$A$1:$CZ$288))</f>
        <v>#N/A</v>
      </c>
      <c r="AH77" s="968" t="e" cm="1">
        <f t="array" ref="AH77">_xlfn.XLOOKUP(AH$1,'Copy of PY1 Data(H)'!$A$1:$CZ$1,_xlfn.XLOOKUP($B77,'Copy of PY1 Data(H)'!$A$1:$A$288,'Copy of PY1 Data(H)'!$A$1:$CZ$288))</f>
        <v>#N/A</v>
      </c>
      <c r="AI77" s="968" t="e" cm="1">
        <f t="array" ref="AI77">_xlfn.XLOOKUP(AI$1,'Copy of PY1 Data(H)'!$A$1:$CZ$1,_xlfn.XLOOKUP($B77,'Copy of PY1 Data(H)'!$A$1:$A$288,'Copy of PY1 Data(H)'!$A$1:$CZ$288))</f>
        <v>#N/A</v>
      </c>
      <c r="AJ77" s="968" t="e" cm="1">
        <f t="array" ref="AJ77">_xlfn.XLOOKUP(AJ$1,'Copy of PY1 Data(H)'!$A$1:$CZ$1,_xlfn.XLOOKUP($B77,'Copy of PY1 Data(H)'!$A$1:$A$288,'Copy of PY1 Data(H)'!$A$1:$CZ$288))</f>
        <v>#N/A</v>
      </c>
      <c r="AK77" s="968" t="e" cm="1">
        <f t="array" ref="AK77">_xlfn.XLOOKUP(AK$1,'Copy of PY1 Data(H)'!$A$1:$CZ$1,_xlfn.XLOOKUP($B77,'Copy of PY1 Data(H)'!$A$1:$A$288,'Copy of PY1 Data(H)'!$A$1:$CZ$288))</f>
        <v>#N/A</v>
      </c>
      <c r="AL77" s="968" t="e" cm="1">
        <f t="array" ref="AL77">_xlfn.XLOOKUP(AL$1,'Copy of PY1 Data(H)'!$A$1:$CZ$1,_xlfn.XLOOKUP($B77,'Copy of PY1 Data(H)'!$A$1:$A$288,'Copy of PY1 Data(H)'!$A$1:$CZ$288))</f>
        <v>#N/A</v>
      </c>
      <c r="AM77" s="968" t="e" cm="1">
        <f t="array" ref="AM77">_xlfn.XLOOKUP(AM$1,'Copy of PY1 Data(H)'!$A$1:$CZ$1,_xlfn.XLOOKUP($B77,'Copy of PY1 Data(H)'!$A$1:$A$288,'Copy of PY1 Data(H)'!$A$1:$CZ$288))</f>
        <v>#N/A</v>
      </c>
      <c r="AN77" s="968" t="e" cm="1">
        <f t="array" ref="AN77">_xlfn.XLOOKUP(AN$1,'Copy of PY1 Data(H)'!$A$1:$CZ$1,_xlfn.XLOOKUP($B77,'Copy of PY1 Data(H)'!$A$1:$A$288,'Copy of PY1 Data(H)'!$A$1:$CZ$288))</f>
        <v>#N/A</v>
      </c>
      <c r="AO77" s="968" t="e" cm="1">
        <f t="array" ref="AO77">_xlfn.XLOOKUP(AO$1,'Copy of PY1 Data(H)'!$A$1:$CZ$1,_xlfn.XLOOKUP($B77,'Copy of PY1 Data(H)'!$A$1:$A$288,'Copy of PY1 Data(H)'!$A$1:$CZ$288))</f>
        <v>#N/A</v>
      </c>
      <c r="AP77" s="968" t="e" cm="1">
        <f t="array" ref="AP77">_xlfn.XLOOKUP(AP$1,'Copy of PY1 Data(H)'!$A$1:$CZ$1,_xlfn.XLOOKUP($B77,'Copy of PY1 Data(H)'!$A$1:$A$288,'Copy of PY1 Data(H)'!$A$1:$CZ$288))</f>
        <v>#N/A</v>
      </c>
      <c r="AQ77" s="968" t="e" cm="1">
        <f t="array" ref="AQ77">_xlfn.XLOOKUP(AQ$1,'Copy of PY1 Data(H)'!$A$1:$CZ$1,_xlfn.XLOOKUP($B77,'Copy of PY1 Data(H)'!$A$1:$A$288,'Copy of PY1 Data(H)'!$A$1:$CZ$288))</f>
        <v>#N/A</v>
      </c>
      <c r="AR77" s="968" t="e" cm="1">
        <f t="array" ref="AR77">_xlfn.XLOOKUP(AR$1,'Copy of PY1 Data(H)'!$A$1:$CZ$1,_xlfn.XLOOKUP($B77,'Copy of PY1 Data(H)'!$A$1:$A$288,'Copy of PY1 Data(H)'!$A$1:$CZ$288))</f>
        <v>#N/A</v>
      </c>
      <c r="AS77" s="968" t="e" cm="1">
        <f t="array" ref="AS77">_xlfn.XLOOKUP(AS$1,'Copy of PY1 Data(H)'!$A$1:$CZ$1,_xlfn.XLOOKUP($B77,'Copy of PY1 Data(H)'!$A$1:$A$288,'Copy of PY1 Data(H)'!$A$1:$CZ$288))</f>
        <v>#N/A</v>
      </c>
      <c r="AT77" s="968" t="e" cm="1">
        <f t="array" ref="AT77">_xlfn.XLOOKUP(AT$1,'Copy of PY1 Data(H)'!$A$1:$CZ$1,_xlfn.XLOOKUP($B77,'Copy of PY1 Data(H)'!$A$1:$A$288,'Copy of PY1 Data(H)'!$A$1:$CZ$288))</f>
        <v>#N/A</v>
      </c>
      <c r="AU77" s="968" t="e" cm="1">
        <f t="array" ref="AU77">_xlfn.XLOOKUP(AU$1,'Copy of PY1 Data(H)'!$A$1:$CZ$1,_xlfn.XLOOKUP($B77,'Copy of PY1 Data(H)'!$A$1:$A$288,'Copy of PY1 Data(H)'!$A$1:$CZ$288))</f>
        <v>#N/A</v>
      </c>
      <c r="AV77" s="968" t="e" cm="1">
        <f t="array" ref="AV77">_xlfn.XLOOKUP(AV$1,'Copy of PY1 Data(H)'!$A$1:$CZ$1,_xlfn.XLOOKUP($B77,'Copy of PY1 Data(H)'!$A$1:$A$288,'Copy of PY1 Data(H)'!$A$1:$CZ$288))</f>
        <v>#N/A</v>
      </c>
      <c r="AW77" s="968" t="e" cm="1">
        <f t="array" ref="AW77">_xlfn.XLOOKUP(AW$1,'Copy of PY1 Data(H)'!$A$1:$CZ$1,_xlfn.XLOOKUP($B77,'Copy of PY1 Data(H)'!$A$1:$A$288,'Copy of PY1 Data(H)'!$A$1:$CZ$288))</f>
        <v>#N/A</v>
      </c>
      <c r="AX77" s="968" t="e" cm="1">
        <f t="array" ref="AX77">_xlfn.XLOOKUP(AX$1,'Copy of PY1 Data(H)'!$A$1:$CZ$1,_xlfn.XLOOKUP($B77,'Copy of PY1 Data(H)'!$A$1:$A$288,'Copy of PY1 Data(H)'!$A$1:$CZ$288))</f>
        <v>#N/A</v>
      </c>
      <c r="AY77" s="968" t="e" cm="1">
        <f t="array" ref="AY77">_xlfn.XLOOKUP(AY$1,'Copy of PY1 Data(H)'!$A$1:$CZ$1,_xlfn.XLOOKUP($B77,'Copy of PY1 Data(H)'!$A$1:$A$288,'Copy of PY1 Data(H)'!$A$1:$CZ$288))</f>
        <v>#N/A</v>
      </c>
      <c r="AZ77" s="968" t="e" cm="1">
        <f t="array" ref="AZ77">_xlfn.XLOOKUP(AZ$1,'Copy of PY1 Data(H)'!$A$1:$CZ$1,_xlfn.XLOOKUP($B77,'Copy of PY1 Data(H)'!$A$1:$A$288,'Copy of PY1 Data(H)'!$A$1:$CZ$288))</f>
        <v>#N/A</v>
      </c>
      <c r="BA77" s="968" t="e" cm="1">
        <f t="array" ref="BA77">_xlfn.XLOOKUP(BA$1,'Copy of PY1 Data(H)'!$A$1:$CZ$1,_xlfn.XLOOKUP($B77,'Copy of PY1 Data(H)'!$A$1:$A$288,'Copy of PY1 Data(H)'!$A$1:$CZ$288))</f>
        <v>#N/A</v>
      </c>
      <c r="BB77" s="968" t="e" cm="1">
        <f t="array" ref="BB77">_xlfn.XLOOKUP(BB$1,'Copy of PY1 Data(H)'!$A$1:$CZ$1,_xlfn.XLOOKUP($B77,'Copy of PY1 Data(H)'!$A$1:$A$288,'Copy of PY1 Data(H)'!$A$1:$CZ$288))</f>
        <v>#N/A</v>
      </c>
      <c r="BC77" s="968" t="e" cm="1">
        <f t="array" ref="BC77">_xlfn.XLOOKUP(BC$1,'Copy of PY1 Data(H)'!$A$1:$CZ$1,_xlfn.XLOOKUP($B77,'Copy of PY1 Data(H)'!$A$1:$A$288,'Copy of PY1 Data(H)'!$A$1:$CZ$288))</f>
        <v>#N/A</v>
      </c>
      <c r="BD77" s="968" t="e" cm="1">
        <f t="array" ref="BD77">_xlfn.XLOOKUP(BD$1,'Copy of PY1 Data(H)'!$A$1:$CZ$1,_xlfn.XLOOKUP($B77,'Copy of PY1 Data(H)'!$A$1:$A$288,'Copy of PY1 Data(H)'!$A$1:$CZ$288))</f>
        <v>#N/A</v>
      </c>
      <c r="BE77" s="968" t="e" cm="1">
        <f t="array" ref="BE77">_xlfn.XLOOKUP(BE$1,'Copy of PY1 Data(H)'!$A$1:$CZ$1,_xlfn.XLOOKUP($B77,'Copy of PY1 Data(H)'!$A$1:$A$288,'Copy of PY1 Data(H)'!$A$1:$CZ$288))</f>
        <v>#N/A</v>
      </c>
      <c r="BF77" s="968" t="e" cm="1">
        <f t="array" ref="BF77">_xlfn.XLOOKUP(BF$1,'Copy of PY1 Data(H)'!$A$1:$CZ$1,_xlfn.XLOOKUP($B77,'Copy of PY1 Data(H)'!$A$1:$A$288,'Copy of PY1 Data(H)'!$A$1:$CZ$288))</f>
        <v>#N/A</v>
      </c>
      <c r="BG77" s="968" t="e" cm="1">
        <f t="array" ref="BG77">_xlfn.XLOOKUP(BG$1,'Copy of PY1 Data(H)'!$A$1:$CZ$1,_xlfn.XLOOKUP($B77,'Copy of PY1 Data(H)'!$A$1:$A$288,'Copy of PY1 Data(H)'!$A$1:$CZ$288))</f>
        <v>#N/A</v>
      </c>
      <c r="BH77" s="968" t="e" cm="1">
        <f t="array" ref="BH77">_xlfn.XLOOKUP(BH$1,'Copy of PY1 Data(H)'!$A$1:$CZ$1,_xlfn.XLOOKUP($B77,'Copy of PY1 Data(H)'!$A$1:$A$288,'Copy of PY1 Data(H)'!$A$1:$CZ$288))</f>
        <v>#N/A</v>
      </c>
      <c r="BI77" s="968" t="e" cm="1">
        <f t="array" ref="BI77">_xlfn.XLOOKUP(BI$1,'Copy of PY1 Data(H)'!$A$1:$CZ$1,_xlfn.XLOOKUP($B77,'Copy of PY1 Data(H)'!$A$1:$A$288,'Copy of PY1 Data(H)'!$A$1:$CZ$288))</f>
        <v>#N/A</v>
      </c>
      <c r="BJ77" s="968" t="e" cm="1">
        <f t="array" ref="BJ77">_xlfn.XLOOKUP(BJ$1,'Copy of PY1 Data(H)'!$A$1:$CZ$1,_xlfn.XLOOKUP($B77,'Copy of PY1 Data(H)'!$A$1:$A$288,'Copy of PY1 Data(H)'!$A$1:$CZ$288))</f>
        <v>#N/A</v>
      </c>
      <c r="BK77" s="968" t="e" cm="1">
        <f t="array" ref="BK77">_xlfn.XLOOKUP(BK$1,'Copy of PY1 Data(H)'!$A$1:$CZ$1,_xlfn.XLOOKUP($B77,'Copy of PY1 Data(H)'!$A$1:$A$288,'Copy of PY1 Data(H)'!$A$1:$CZ$288))</f>
        <v>#N/A</v>
      </c>
      <c r="BL77" s="968" t="e" cm="1">
        <f t="array" ref="BL77">_xlfn.XLOOKUP(BL$1,'Copy of PY1 Data(H)'!$A$1:$CZ$1,_xlfn.XLOOKUP($B77,'Copy of PY1 Data(H)'!$A$1:$A$288,'Copy of PY1 Data(H)'!$A$1:$CZ$288))</f>
        <v>#N/A</v>
      </c>
      <c r="BM77" s="968" t="e" cm="1">
        <f t="array" ref="BM77">_xlfn.XLOOKUP(BM$1,'Copy of PY1 Data(H)'!$A$1:$CZ$1,_xlfn.XLOOKUP($B77,'Copy of PY1 Data(H)'!$A$1:$A$288,'Copy of PY1 Data(H)'!$A$1:$CZ$288))</f>
        <v>#N/A</v>
      </c>
      <c r="BN77" s="968" t="e" cm="1">
        <f t="array" ref="BN77">_xlfn.XLOOKUP(BN$1,'Copy of PY1 Data(H)'!$A$1:$CZ$1,_xlfn.XLOOKUP($B77,'Copy of PY1 Data(H)'!$A$1:$A$288,'Copy of PY1 Data(H)'!$A$1:$CZ$288))</f>
        <v>#N/A</v>
      </c>
      <c r="BO77" s="968" t="e" cm="1">
        <f t="array" ref="BO77">_xlfn.XLOOKUP(BO$1,'Copy of PY1 Data(H)'!$A$1:$CZ$1,_xlfn.XLOOKUP($B77,'Copy of PY1 Data(H)'!$A$1:$A$288,'Copy of PY1 Data(H)'!$A$1:$CZ$288))</f>
        <v>#N/A</v>
      </c>
      <c r="BP77" s="968" t="e" cm="1">
        <f t="array" ref="BP77">_xlfn.XLOOKUP(BP$1,'Copy of PY1 Data(H)'!$A$1:$CZ$1,_xlfn.XLOOKUP($B77,'Copy of PY1 Data(H)'!$A$1:$A$288,'Copy of PY1 Data(H)'!$A$1:$CZ$288))</f>
        <v>#N/A</v>
      </c>
      <c r="BQ77" s="968" t="e" cm="1">
        <f t="array" ref="BQ77">_xlfn.XLOOKUP(BQ$1,'Copy of PY1 Data(H)'!$A$1:$CZ$1,_xlfn.XLOOKUP($B77,'Copy of PY1 Data(H)'!$A$1:$A$288,'Copy of PY1 Data(H)'!$A$1:$CZ$288))</f>
        <v>#N/A</v>
      </c>
      <c r="BR77" s="968" t="e" cm="1">
        <f t="array" ref="BR77">_xlfn.XLOOKUP(BR$1,'Copy of PY1 Data(H)'!$A$1:$CZ$1,_xlfn.XLOOKUP($B77,'Copy of PY1 Data(H)'!$A$1:$A$288,'Copy of PY1 Data(H)'!$A$1:$CZ$288))</f>
        <v>#N/A</v>
      </c>
      <c r="BS77" s="968" t="e" cm="1">
        <f t="array" ref="BS77">_xlfn.XLOOKUP(BS$1,'Copy of PY1 Data(H)'!$A$1:$CZ$1,_xlfn.XLOOKUP($B77,'Copy of PY1 Data(H)'!$A$1:$A$288,'Copy of PY1 Data(H)'!$A$1:$CZ$288))</f>
        <v>#N/A</v>
      </c>
      <c r="BT77" s="968" t="e" cm="1">
        <f t="array" ref="BT77">_xlfn.XLOOKUP(BT$1,'Copy of PY1 Data(H)'!$A$1:$CZ$1,_xlfn.XLOOKUP($B77,'Copy of PY1 Data(H)'!$A$1:$A$288,'Copy of PY1 Data(H)'!$A$1:$CZ$288))</f>
        <v>#N/A</v>
      </c>
      <c r="BU77" s="968" t="e" cm="1">
        <f t="array" ref="BU77">_xlfn.XLOOKUP(BU$1,'Copy of PY1 Data(H)'!$A$1:$CZ$1,_xlfn.XLOOKUP($B77,'Copy of PY1 Data(H)'!$A$1:$A$288,'Copy of PY1 Data(H)'!$A$1:$CZ$288))</f>
        <v>#N/A</v>
      </c>
      <c r="BV77" s="968" t="e" cm="1">
        <f t="array" ref="BV77">_xlfn.XLOOKUP(BV$1,'Copy of PY1 Data(H)'!$A$1:$CZ$1,_xlfn.XLOOKUP($B77,'Copy of PY1 Data(H)'!$A$1:$A$288,'Copy of PY1 Data(H)'!$A$1:$CZ$288))</f>
        <v>#N/A</v>
      </c>
      <c r="BW77" s="968" t="e" cm="1">
        <f t="array" ref="BW77">_xlfn.XLOOKUP(BW$1,'Copy of PY1 Data(H)'!$A$1:$CZ$1,_xlfn.XLOOKUP($B77,'Copy of PY1 Data(H)'!$A$1:$A$288,'Copy of PY1 Data(H)'!$A$1:$CZ$288))</f>
        <v>#N/A</v>
      </c>
      <c r="BX77" s="968" t="e" cm="1">
        <f t="array" ref="BX77">_xlfn.XLOOKUP(BX$1,'Copy of PY1 Data(H)'!$A$1:$CZ$1,_xlfn.XLOOKUP($B77,'Copy of PY1 Data(H)'!$A$1:$A$288,'Copy of PY1 Data(H)'!$A$1:$CZ$288))</f>
        <v>#N/A</v>
      </c>
      <c r="BY77" s="968" t="e" cm="1">
        <f t="array" ref="BY77">_xlfn.XLOOKUP(BY$1,'Copy of PY1 Data(H)'!$A$1:$CZ$1,_xlfn.XLOOKUP($B77,'Copy of PY1 Data(H)'!$A$1:$A$288,'Copy of PY1 Data(H)'!$A$1:$CZ$288))</f>
        <v>#N/A</v>
      </c>
      <c r="BZ77" s="968" t="e" cm="1">
        <f t="array" ref="BZ77">_xlfn.XLOOKUP(BZ$1,'Copy of PY1 Data(H)'!$A$1:$CZ$1,_xlfn.XLOOKUP($B77,'Copy of PY1 Data(H)'!$A$1:$A$288,'Copy of PY1 Data(H)'!$A$1:$CZ$288))</f>
        <v>#N/A</v>
      </c>
      <c r="CA77" s="968" t="e" cm="1">
        <f t="array" ref="CA77">_xlfn.XLOOKUP(CA$1,'Copy of PY1 Data(H)'!$A$1:$CZ$1,_xlfn.XLOOKUP($B77,'Copy of PY1 Data(H)'!$A$1:$A$288,'Copy of PY1 Data(H)'!$A$1:$CZ$288))</f>
        <v>#N/A</v>
      </c>
      <c r="CB77" s="968" t="e" cm="1">
        <f t="array" ref="CB77">_xlfn.XLOOKUP(CB$1,'Copy of PY1 Data(H)'!$A$1:$CZ$1,_xlfn.XLOOKUP($B77,'Copy of PY1 Data(H)'!$A$1:$A$288,'Copy of PY1 Data(H)'!$A$1:$CZ$288))</f>
        <v>#N/A</v>
      </c>
      <c r="CC77" s="968" t="e" cm="1">
        <f t="array" ref="CC77">_xlfn.XLOOKUP(CC$1,'Copy of PY1 Data(H)'!$A$1:$CZ$1,_xlfn.XLOOKUP($B77,'Copy of PY1 Data(H)'!$A$1:$A$288,'Copy of PY1 Data(H)'!$A$1:$CZ$288))</f>
        <v>#N/A</v>
      </c>
      <c r="CD77" s="968" t="e" cm="1">
        <f t="array" ref="CD77">_xlfn.XLOOKUP(CD$1,'Copy of PY1 Data(H)'!$A$1:$CZ$1,_xlfn.XLOOKUP($B77,'Copy of PY1 Data(H)'!$A$1:$A$288,'Copy of PY1 Data(H)'!$A$1:$CZ$288))</f>
        <v>#N/A</v>
      </c>
    </row>
    <row r="78" spans="1:82" s="968" customFormat="1" x14ac:dyDescent="0.3">
      <c r="B78" s="968" t="s">
        <v>2892</v>
      </c>
      <c r="D78" s="968" t="e" cm="1">
        <f t="array" ref="D78">_xlfn.XLOOKUP(D$1,'Copy of PY1 Data(H)'!$A$1:$CZ$1,_xlfn.XLOOKUP($B78,'Copy of PY1 Data(H)'!$A$1:$A$288,'Copy of PY1 Data(H)'!$A$1:$CZ$288))</f>
        <v>#N/A</v>
      </c>
      <c r="E78" s="968" t="e" cm="1">
        <f t="array" ref="E78">_xlfn.XLOOKUP(E$1,'Copy of PY1 Data(H)'!$A$1:$CZ$1,_xlfn.XLOOKUP($B78,'Copy of PY1 Data(H)'!$A$1:$A$288,'Copy of PY1 Data(H)'!$A$1:$CZ$288))</f>
        <v>#N/A</v>
      </c>
      <c r="F78" s="968" t="e" cm="1">
        <f t="array" ref="F78">_xlfn.XLOOKUP(F$1,'Copy of PY1 Data(H)'!$A$1:$CZ$1,_xlfn.XLOOKUP($B78,'Copy of PY1 Data(H)'!$A$1:$A$288,'Copy of PY1 Data(H)'!$A$1:$CZ$288))</f>
        <v>#N/A</v>
      </c>
      <c r="G78" s="968" t="e" cm="1">
        <f t="array" ref="G78">_xlfn.XLOOKUP(G$1,'Copy of PY1 Data(H)'!$A$1:$CZ$1,_xlfn.XLOOKUP($B78,'Copy of PY1 Data(H)'!$A$1:$A$288,'Copy of PY1 Data(H)'!$A$1:$CZ$288))</f>
        <v>#N/A</v>
      </c>
      <c r="H78" s="968" t="e" cm="1">
        <f t="array" ref="H78">_xlfn.XLOOKUP(H$1,'Copy of PY1 Data(H)'!$A$1:$CZ$1,_xlfn.XLOOKUP($B78,'Copy of PY1 Data(H)'!$A$1:$A$288,'Copy of PY1 Data(H)'!$A$1:$CZ$288))</f>
        <v>#N/A</v>
      </c>
      <c r="I78" s="968" t="e" cm="1">
        <f t="array" ref="I78">_xlfn.XLOOKUP(I$1,'Copy of PY1 Data(H)'!$A$1:$CZ$1,_xlfn.XLOOKUP($B78,'Copy of PY1 Data(H)'!$A$1:$A$288,'Copy of PY1 Data(H)'!$A$1:$CZ$288))</f>
        <v>#N/A</v>
      </c>
      <c r="J78" s="968" t="e" cm="1">
        <f t="array" ref="J78">_xlfn.XLOOKUP(J$1,'Copy of PY1 Data(H)'!$A$1:$CZ$1,_xlfn.XLOOKUP($B78,'Copy of PY1 Data(H)'!$A$1:$A$288,'Copy of PY1 Data(H)'!$A$1:$CZ$288))</f>
        <v>#N/A</v>
      </c>
      <c r="K78" s="968" t="e" cm="1">
        <f t="array" ref="K78">_xlfn.XLOOKUP(K$1,'Copy of PY1 Data(H)'!$A$1:$CZ$1,_xlfn.XLOOKUP($B78,'Copy of PY1 Data(H)'!$A$1:$A$288,'Copy of PY1 Data(H)'!$A$1:$CZ$288))</f>
        <v>#N/A</v>
      </c>
      <c r="L78" s="968" t="e" cm="1">
        <f t="array" ref="L78">_xlfn.XLOOKUP(L$1,'Copy of PY1 Data(H)'!$A$1:$CZ$1,_xlfn.XLOOKUP($B78,'Copy of PY1 Data(H)'!$A$1:$A$288,'Copy of PY1 Data(H)'!$A$1:$CZ$288))</f>
        <v>#N/A</v>
      </c>
      <c r="M78" s="968" t="e" cm="1">
        <f t="array" ref="M78">_xlfn.XLOOKUP(M$1,'Copy of PY1 Data(H)'!$A$1:$CZ$1,_xlfn.XLOOKUP($B78,'Copy of PY1 Data(H)'!$A$1:$A$288,'Copy of PY1 Data(H)'!$A$1:$CZ$288))</f>
        <v>#N/A</v>
      </c>
      <c r="N78" s="968" t="e" cm="1">
        <f t="array" ref="N78">_xlfn.XLOOKUP(N$1,'Copy of PY1 Data(H)'!$A$1:$CZ$1,_xlfn.XLOOKUP($B78,'Copy of PY1 Data(H)'!$A$1:$A$288,'Copy of PY1 Data(H)'!$A$1:$CZ$288))</f>
        <v>#N/A</v>
      </c>
      <c r="O78" s="968" t="e" cm="1">
        <f t="array" ref="O78">_xlfn.XLOOKUP(O$1,'Copy of PY1 Data(H)'!$A$1:$CZ$1,_xlfn.XLOOKUP($B78,'Copy of PY1 Data(H)'!$A$1:$A$288,'Copy of PY1 Data(H)'!$A$1:$CZ$288))</f>
        <v>#N/A</v>
      </c>
      <c r="P78" s="968" t="e" cm="1">
        <f t="array" ref="P78">_xlfn.XLOOKUP(P$1,'Copy of PY1 Data(H)'!$A$1:$CZ$1,_xlfn.XLOOKUP($B78,'Copy of PY1 Data(H)'!$A$1:$A$288,'Copy of PY1 Data(H)'!$A$1:$CZ$288))</f>
        <v>#N/A</v>
      </c>
      <c r="Q78" s="968" t="e" cm="1">
        <f t="array" ref="Q78">_xlfn.XLOOKUP(Q$1,'Copy of PY1 Data(H)'!$A$1:$CZ$1,_xlfn.XLOOKUP($B78,'Copy of PY1 Data(H)'!$A$1:$A$288,'Copy of PY1 Data(H)'!$A$1:$CZ$288))</f>
        <v>#N/A</v>
      </c>
      <c r="R78" s="968" t="e" cm="1">
        <f t="array" ref="R78">_xlfn.XLOOKUP(R$1,'Copy of PY1 Data(H)'!$A$1:$CZ$1,_xlfn.XLOOKUP($B78,'Copy of PY1 Data(H)'!$A$1:$A$288,'Copy of PY1 Data(H)'!$A$1:$CZ$288))</f>
        <v>#N/A</v>
      </c>
      <c r="S78" s="968" t="e" cm="1">
        <f t="array" ref="S78">_xlfn.XLOOKUP(S$1,'Copy of PY1 Data(H)'!$A$1:$CZ$1,_xlfn.XLOOKUP($B78,'Copy of PY1 Data(H)'!$A$1:$A$288,'Copy of PY1 Data(H)'!$A$1:$CZ$288))</f>
        <v>#N/A</v>
      </c>
      <c r="T78" s="968" t="e" cm="1">
        <f t="array" ref="T78">_xlfn.XLOOKUP(T$1,'Copy of PY1 Data(H)'!$A$1:$CZ$1,_xlfn.XLOOKUP($B78,'Copy of PY1 Data(H)'!$A$1:$A$288,'Copy of PY1 Data(H)'!$A$1:$CZ$288))</f>
        <v>#N/A</v>
      </c>
      <c r="U78" s="968" t="e" cm="1">
        <f t="array" ref="U78">_xlfn.XLOOKUP(U$1,'Copy of PY1 Data(H)'!$A$1:$CZ$1,_xlfn.XLOOKUP($B78,'Copy of PY1 Data(H)'!$A$1:$A$288,'Copy of PY1 Data(H)'!$A$1:$CZ$288))</f>
        <v>#N/A</v>
      </c>
      <c r="V78" s="968" t="e" cm="1">
        <f t="array" ref="V78">_xlfn.XLOOKUP(V$1,'Copy of PY1 Data(H)'!$A$1:$CZ$1,_xlfn.XLOOKUP($B78,'Copy of PY1 Data(H)'!$A$1:$A$288,'Copy of PY1 Data(H)'!$A$1:$CZ$288))</f>
        <v>#N/A</v>
      </c>
      <c r="W78" s="968" t="e" cm="1">
        <f t="array" ref="W78">_xlfn.XLOOKUP(W$1,'Copy of PY1 Data(H)'!$A$1:$CZ$1,_xlfn.XLOOKUP($B78,'Copy of PY1 Data(H)'!$A$1:$A$288,'Copy of PY1 Data(H)'!$A$1:$CZ$288))</f>
        <v>#N/A</v>
      </c>
      <c r="X78" s="968" t="e" cm="1">
        <f t="array" ref="X78">_xlfn.XLOOKUP(X$1,'Copy of PY1 Data(H)'!$A$1:$CZ$1,_xlfn.XLOOKUP($B78,'Copy of PY1 Data(H)'!$A$1:$A$288,'Copy of PY1 Data(H)'!$A$1:$CZ$288))</f>
        <v>#N/A</v>
      </c>
      <c r="Y78" s="968" t="e" cm="1">
        <f t="array" ref="Y78">_xlfn.XLOOKUP(Y$1,'Copy of PY1 Data(H)'!$A$1:$CZ$1,_xlfn.XLOOKUP($B78,'Copy of PY1 Data(H)'!$A$1:$A$288,'Copy of PY1 Data(H)'!$A$1:$CZ$288))</f>
        <v>#N/A</v>
      </c>
      <c r="Z78" s="968" t="e" cm="1">
        <f t="array" ref="Z78">_xlfn.XLOOKUP(Z$1,'Copy of PY1 Data(H)'!$A$1:$CZ$1,_xlfn.XLOOKUP($B78,'Copy of PY1 Data(H)'!$A$1:$A$288,'Copy of PY1 Data(H)'!$A$1:$CZ$288))</f>
        <v>#N/A</v>
      </c>
      <c r="AA78" s="968" t="e" cm="1">
        <f t="array" ref="AA78">_xlfn.XLOOKUP(AA$1,'Copy of PY1 Data(H)'!$A$1:$CZ$1,_xlfn.XLOOKUP($B78,'Copy of PY1 Data(H)'!$A$1:$A$288,'Copy of PY1 Data(H)'!$A$1:$CZ$288))</f>
        <v>#N/A</v>
      </c>
      <c r="AB78" s="968" t="e" cm="1">
        <f t="array" ref="AB78">_xlfn.XLOOKUP(AB$1,'Copy of PY1 Data(H)'!$A$1:$CZ$1,_xlfn.XLOOKUP($B78,'Copy of PY1 Data(H)'!$A$1:$A$288,'Copy of PY1 Data(H)'!$A$1:$CZ$288))</f>
        <v>#N/A</v>
      </c>
      <c r="AC78" s="968" t="e" cm="1">
        <f t="array" ref="AC78">_xlfn.XLOOKUP(AC$1,'Copy of PY1 Data(H)'!$A$1:$CZ$1,_xlfn.XLOOKUP($B78,'Copy of PY1 Data(H)'!$A$1:$A$288,'Copy of PY1 Data(H)'!$A$1:$CZ$288))</f>
        <v>#N/A</v>
      </c>
      <c r="AD78" s="968" t="e" cm="1">
        <f t="array" ref="AD78">_xlfn.XLOOKUP(AD$1,'Copy of PY1 Data(H)'!$A$1:$CZ$1,_xlfn.XLOOKUP($B78,'Copy of PY1 Data(H)'!$A$1:$A$288,'Copy of PY1 Data(H)'!$A$1:$CZ$288))</f>
        <v>#N/A</v>
      </c>
      <c r="AE78" s="968" t="e" cm="1">
        <f t="array" ref="AE78">_xlfn.XLOOKUP(AE$1,'Copy of PY1 Data(H)'!$A$1:$CZ$1,_xlfn.XLOOKUP($B78,'Copy of PY1 Data(H)'!$A$1:$A$288,'Copy of PY1 Data(H)'!$A$1:$CZ$288))</f>
        <v>#N/A</v>
      </c>
      <c r="AF78" s="968" t="e" cm="1">
        <f t="array" ref="AF78">_xlfn.XLOOKUP(AF$1,'Copy of PY1 Data(H)'!$A$1:$CZ$1,_xlfn.XLOOKUP($B78,'Copy of PY1 Data(H)'!$A$1:$A$288,'Copy of PY1 Data(H)'!$A$1:$CZ$288))</f>
        <v>#N/A</v>
      </c>
      <c r="AG78" s="968" t="e" cm="1">
        <f t="array" ref="AG78">_xlfn.XLOOKUP(AG$1,'Copy of PY1 Data(H)'!$A$1:$CZ$1,_xlfn.XLOOKUP($B78,'Copy of PY1 Data(H)'!$A$1:$A$288,'Copy of PY1 Data(H)'!$A$1:$CZ$288))</f>
        <v>#N/A</v>
      </c>
      <c r="AH78" s="968" t="e" cm="1">
        <f t="array" ref="AH78">_xlfn.XLOOKUP(AH$1,'Copy of PY1 Data(H)'!$A$1:$CZ$1,_xlfn.XLOOKUP($B78,'Copy of PY1 Data(H)'!$A$1:$A$288,'Copy of PY1 Data(H)'!$A$1:$CZ$288))</f>
        <v>#N/A</v>
      </c>
      <c r="AI78" s="968" t="e" cm="1">
        <f t="array" ref="AI78">_xlfn.XLOOKUP(AI$1,'Copy of PY1 Data(H)'!$A$1:$CZ$1,_xlfn.XLOOKUP($B78,'Copy of PY1 Data(H)'!$A$1:$A$288,'Copy of PY1 Data(H)'!$A$1:$CZ$288))</f>
        <v>#N/A</v>
      </c>
      <c r="AJ78" s="968" t="e" cm="1">
        <f t="array" ref="AJ78">_xlfn.XLOOKUP(AJ$1,'Copy of PY1 Data(H)'!$A$1:$CZ$1,_xlfn.XLOOKUP($B78,'Copy of PY1 Data(H)'!$A$1:$A$288,'Copy of PY1 Data(H)'!$A$1:$CZ$288))</f>
        <v>#N/A</v>
      </c>
      <c r="AK78" s="968" t="e" cm="1">
        <f t="array" ref="AK78">_xlfn.XLOOKUP(AK$1,'Copy of PY1 Data(H)'!$A$1:$CZ$1,_xlfn.XLOOKUP($B78,'Copy of PY1 Data(H)'!$A$1:$A$288,'Copy of PY1 Data(H)'!$A$1:$CZ$288))</f>
        <v>#N/A</v>
      </c>
      <c r="AL78" s="968" t="e" cm="1">
        <f t="array" ref="AL78">_xlfn.XLOOKUP(AL$1,'Copy of PY1 Data(H)'!$A$1:$CZ$1,_xlfn.XLOOKUP($B78,'Copy of PY1 Data(H)'!$A$1:$A$288,'Copy of PY1 Data(H)'!$A$1:$CZ$288))</f>
        <v>#N/A</v>
      </c>
      <c r="AM78" s="968" t="e" cm="1">
        <f t="array" ref="AM78">_xlfn.XLOOKUP(AM$1,'Copy of PY1 Data(H)'!$A$1:$CZ$1,_xlfn.XLOOKUP($B78,'Copy of PY1 Data(H)'!$A$1:$A$288,'Copy of PY1 Data(H)'!$A$1:$CZ$288))</f>
        <v>#N/A</v>
      </c>
      <c r="AN78" s="968" t="e" cm="1">
        <f t="array" ref="AN78">_xlfn.XLOOKUP(AN$1,'Copy of PY1 Data(H)'!$A$1:$CZ$1,_xlfn.XLOOKUP($B78,'Copy of PY1 Data(H)'!$A$1:$A$288,'Copy of PY1 Data(H)'!$A$1:$CZ$288))</f>
        <v>#N/A</v>
      </c>
      <c r="AO78" s="968" t="e" cm="1">
        <f t="array" ref="AO78">_xlfn.XLOOKUP(AO$1,'Copy of PY1 Data(H)'!$A$1:$CZ$1,_xlfn.XLOOKUP($B78,'Copy of PY1 Data(H)'!$A$1:$A$288,'Copy of PY1 Data(H)'!$A$1:$CZ$288))</f>
        <v>#N/A</v>
      </c>
      <c r="AP78" s="968" t="e" cm="1">
        <f t="array" ref="AP78">_xlfn.XLOOKUP(AP$1,'Copy of PY1 Data(H)'!$A$1:$CZ$1,_xlfn.XLOOKUP($B78,'Copy of PY1 Data(H)'!$A$1:$A$288,'Copy of PY1 Data(H)'!$A$1:$CZ$288))</f>
        <v>#N/A</v>
      </c>
      <c r="AQ78" s="968" t="e" cm="1">
        <f t="array" ref="AQ78">_xlfn.XLOOKUP(AQ$1,'Copy of PY1 Data(H)'!$A$1:$CZ$1,_xlfn.XLOOKUP($B78,'Copy of PY1 Data(H)'!$A$1:$A$288,'Copy of PY1 Data(H)'!$A$1:$CZ$288))</f>
        <v>#N/A</v>
      </c>
      <c r="AR78" s="968" t="e" cm="1">
        <f t="array" ref="AR78">_xlfn.XLOOKUP(AR$1,'Copy of PY1 Data(H)'!$A$1:$CZ$1,_xlfn.XLOOKUP($B78,'Copy of PY1 Data(H)'!$A$1:$A$288,'Copy of PY1 Data(H)'!$A$1:$CZ$288))</f>
        <v>#N/A</v>
      </c>
      <c r="AS78" s="968" t="e" cm="1">
        <f t="array" ref="AS78">_xlfn.XLOOKUP(AS$1,'Copy of PY1 Data(H)'!$A$1:$CZ$1,_xlfn.XLOOKUP($B78,'Copy of PY1 Data(H)'!$A$1:$A$288,'Copy of PY1 Data(H)'!$A$1:$CZ$288))</f>
        <v>#N/A</v>
      </c>
      <c r="AT78" s="968" t="e" cm="1">
        <f t="array" ref="AT78">_xlfn.XLOOKUP(AT$1,'Copy of PY1 Data(H)'!$A$1:$CZ$1,_xlfn.XLOOKUP($B78,'Copy of PY1 Data(H)'!$A$1:$A$288,'Copy of PY1 Data(H)'!$A$1:$CZ$288))</f>
        <v>#N/A</v>
      </c>
      <c r="AU78" s="968" t="e" cm="1">
        <f t="array" ref="AU78">_xlfn.XLOOKUP(AU$1,'Copy of PY1 Data(H)'!$A$1:$CZ$1,_xlfn.XLOOKUP($B78,'Copy of PY1 Data(H)'!$A$1:$A$288,'Copy of PY1 Data(H)'!$A$1:$CZ$288))</f>
        <v>#N/A</v>
      </c>
      <c r="AV78" s="968" t="e" cm="1">
        <f t="array" ref="AV78">_xlfn.XLOOKUP(AV$1,'Copy of PY1 Data(H)'!$A$1:$CZ$1,_xlfn.XLOOKUP($B78,'Copy of PY1 Data(H)'!$A$1:$A$288,'Copy of PY1 Data(H)'!$A$1:$CZ$288))</f>
        <v>#N/A</v>
      </c>
      <c r="AW78" s="968" t="e" cm="1">
        <f t="array" ref="AW78">_xlfn.XLOOKUP(AW$1,'Copy of PY1 Data(H)'!$A$1:$CZ$1,_xlfn.XLOOKUP($B78,'Copy of PY1 Data(H)'!$A$1:$A$288,'Copy of PY1 Data(H)'!$A$1:$CZ$288))</f>
        <v>#N/A</v>
      </c>
      <c r="AX78" s="968" t="e" cm="1">
        <f t="array" ref="AX78">_xlfn.XLOOKUP(AX$1,'Copy of PY1 Data(H)'!$A$1:$CZ$1,_xlfn.XLOOKUP($B78,'Copy of PY1 Data(H)'!$A$1:$A$288,'Copy of PY1 Data(H)'!$A$1:$CZ$288))</f>
        <v>#N/A</v>
      </c>
      <c r="AY78" s="968" t="e" cm="1">
        <f t="array" ref="AY78">_xlfn.XLOOKUP(AY$1,'Copy of PY1 Data(H)'!$A$1:$CZ$1,_xlfn.XLOOKUP($B78,'Copy of PY1 Data(H)'!$A$1:$A$288,'Copy of PY1 Data(H)'!$A$1:$CZ$288))</f>
        <v>#N/A</v>
      </c>
      <c r="AZ78" s="968" t="e" cm="1">
        <f t="array" ref="AZ78">_xlfn.XLOOKUP(AZ$1,'Copy of PY1 Data(H)'!$A$1:$CZ$1,_xlfn.XLOOKUP($B78,'Copy of PY1 Data(H)'!$A$1:$A$288,'Copy of PY1 Data(H)'!$A$1:$CZ$288))</f>
        <v>#N/A</v>
      </c>
      <c r="BA78" s="968" t="e" cm="1">
        <f t="array" ref="BA78">_xlfn.XLOOKUP(BA$1,'Copy of PY1 Data(H)'!$A$1:$CZ$1,_xlfn.XLOOKUP($B78,'Copy of PY1 Data(H)'!$A$1:$A$288,'Copy of PY1 Data(H)'!$A$1:$CZ$288))</f>
        <v>#N/A</v>
      </c>
      <c r="BB78" s="968" t="e" cm="1">
        <f t="array" ref="BB78">_xlfn.XLOOKUP(BB$1,'Copy of PY1 Data(H)'!$A$1:$CZ$1,_xlfn.XLOOKUP($B78,'Copy of PY1 Data(H)'!$A$1:$A$288,'Copy of PY1 Data(H)'!$A$1:$CZ$288))</f>
        <v>#N/A</v>
      </c>
      <c r="BC78" s="968" t="e" cm="1">
        <f t="array" ref="BC78">_xlfn.XLOOKUP(BC$1,'Copy of PY1 Data(H)'!$A$1:$CZ$1,_xlfn.XLOOKUP($B78,'Copy of PY1 Data(H)'!$A$1:$A$288,'Copy of PY1 Data(H)'!$A$1:$CZ$288))</f>
        <v>#N/A</v>
      </c>
      <c r="BD78" s="968" t="e" cm="1">
        <f t="array" ref="BD78">_xlfn.XLOOKUP(BD$1,'Copy of PY1 Data(H)'!$A$1:$CZ$1,_xlfn.XLOOKUP($B78,'Copy of PY1 Data(H)'!$A$1:$A$288,'Copy of PY1 Data(H)'!$A$1:$CZ$288))</f>
        <v>#N/A</v>
      </c>
      <c r="BE78" s="968" t="e" cm="1">
        <f t="array" ref="BE78">_xlfn.XLOOKUP(BE$1,'Copy of PY1 Data(H)'!$A$1:$CZ$1,_xlfn.XLOOKUP($B78,'Copy of PY1 Data(H)'!$A$1:$A$288,'Copy of PY1 Data(H)'!$A$1:$CZ$288))</f>
        <v>#N/A</v>
      </c>
      <c r="BF78" s="968" t="e" cm="1">
        <f t="array" ref="BF78">_xlfn.XLOOKUP(BF$1,'Copy of PY1 Data(H)'!$A$1:$CZ$1,_xlfn.XLOOKUP($B78,'Copy of PY1 Data(H)'!$A$1:$A$288,'Copy of PY1 Data(H)'!$A$1:$CZ$288))</f>
        <v>#N/A</v>
      </c>
      <c r="BG78" s="968" t="e" cm="1">
        <f t="array" ref="BG78">_xlfn.XLOOKUP(BG$1,'Copy of PY1 Data(H)'!$A$1:$CZ$1,_xlfn.XLOOKUP($B78,'Copy of PY1 Data(H)'!$A$1:$A$288,'Copy of PY1 Data(H)'!$A$1:$CZ$288))</f>
        <v>#N/A</v>
      </c>
      <c r="BH78" s="968" t="e" cm="1">
        <f t="array" ref="BH78">_xlfn.XLOOKUP(BH$1,'Copy of PY1 Data(H)'!$A$1:$CZ$1,_xlfn.XLOOKUP($B78,'Copy of PY1 Data(H)'!$A$1:$A$288,'Copy of PY1 Data(H)'!$A$1:$CZ$288))</f>
        <v>#N/A</v>
      </c>
      <c r="BI78" s="968" t="e" cm="1">
        <f t="array" ref="BI78">_xlfn.XLOOKUP(BI$1,'Copy of PY1 Data(H)'!$A$1:$CZ$1,_xlfn.XLOOKUP($B78,'Copy of PY1 Data(H)'!$A$1:$A$288,'Copy of PY1 Data(H)'!$A$1:$CZ$288))</f>
        <v>#N/A</v>
      </c>
      <c r="BJ78" s="968" t="e" cm="1">
        <f t="array" ref="BJ78">_xlfn.XLOOKUP(BJ$1,'Copy of PY1 Data(H)'!$A$1:$CZ$1,_xlfn.XLOOKUP($B78,'Copy of PY1 Data(H)'!$A$1:$A$288,'Copy of PY1 Data(H)'!$A$1:$CZ$288))</f>
        <v>#N/A</v>
      </c>
      <c r="BK78" s="968" t="e" cm="1">
        <f t="array" ref="BK78">_xlfn.XLOOKUP(BK$1,'Copy of PY1 Data(H)'!$A$1:$CZ$1,_xlfn.XLOOKUP($B78,'Copy of PY1 Data(H)'!$A$1:$A$288,'Copy of PY1 Data(H)'!$A$1:$CZ$288))</f>
        <v>#N/A</v>
      </c>
      <c r="BL78" s="968" t="e" cm="1">
        <f t="array" ref="BL78">_xlfn.XLOOKUP(BL$1,'Copy of PY1 Data(H)'!$A$1:$CZ$1,_xlfn.XLOOKUP($B78,'Copy of PY1 Data(H)'!$A$1:$A$288,'Copy of PY1 Data(H)'!$A$1:$CZ$288))</f>
        <v>#N/A</v>
      </c>
      <c r="BM78" s="968" t="e" cm="1">
        <f t="array" ref="BM78">_xlfn.XLOOKUP(BM$1,'Copy of PY1 Data(H)'!$A$1:$CZ$1,_xlfn.XLOOKUP($B78,'Copy of PY1 Data(H)'!$A$1:$A$288,'Copy of PY1 Data(H)'!$A$1:$CZ$288))</f>
        <v>#N/A</v>
      </c>
      <c r="BN78" s="968" t="e" cm="1">
        <f t="array" ref="BN78">_xlfn.XLOOKUP(BN$1,'Copy of PY1 Data(H)'!$A$1:$CZ$1,_xlfn.XLOOKUP($B78,'Copy of PY1 Data(H)'!$A$1:$A$288,'Copy of PY1 Data(H)'!$A$1:$CZ$288))</f>
        <v>#N/A</v>
      </c>
      <c r="BO78" s="968" t="e" cm="1">
        <f t="array" ref="BO78">_xlfn.XLOOKUP(BO$1,'Copy of PY1 Data(H)'!$A$1:$CZ$1,_xlfn.XLOOKUP($B78,'Copy of PY1 Data(H)'!$A$1:$A$288,'Copy of PY1 Data(H)'!$A$1:$CZ$288))</f>
        <v>#N/A</v>
      </c>
      <c r="BP78" s="968" t="e" cm="1">
        <f t="array" ref="BP78">_xlfn.XLOOKUP(BP$1,'Copy of PY1 Data(H)'!$A$1:$CZ$1,_xlfn.XLOOKUP($B78,'Copy of PY1 Data(H)'!$A$1:$A$288,'Copy of PY1 Data(H)'!$A$1:$CZ$288))</f>
        <v>#N/A</v>
      </c>
      <c r="BQ78" s="968" t="e" cm="1">
        <f t="array" ref="BQ78">_xlfn.XLOOKUP(BQ$1,'Copy of PY1 Data(H)'!$A$1:$CZ$1,_xlfn.XLOOKUP($B78,'Copy of PY1 Data(H)'!$A$1:$A$288,'Copy of PY1 Data(H)'!$A$1:$CZ$288))</f>
        <v>#N/A</v>
      </c>
      <c r="BR78" s="968" t="e" cm="1">
        <f t="array" ref="BR78">_xlfn.XLOOKUP(BR$1,'Copy of PY1 Data(H)'!$A$1:$CZ$1,_xlfn.XLOOKUP($B78,'Copy of PY1 Data(H)'!$A$1:$A$288,'Copy of PY1 Data(H)'!$A$1:$CZ$288))</f>
        <v>#N/A</v>
      </c>
      <c r="BS78" s="968" t="e" cm="1">
        <f t="array" ref="BS78">_xlfn.XLOOKUP(BS$1,'Copy of PY1 Data(H)'!$A$1:$CZ$1,_xlfn.XLOOKUP($B78,'Copy of PY1 Data(H)'!$A$1:$A$288,'Copy of PY1 Data(H)'!$A$1:$CZ$288))</f>
        <v>#N/A</v>
      </c>
      <c r="BT78" s="968" t="e" cm="1">
        <f t="array" ref="BT78">_xlfn.XLOOKUP(BT$1,'Copy of PY1 Data(H)'!$A$1:$CZ$1,_xlfn.XLOOKUP($B78,'Copy of PY1 Data(H)'!$A$1:$A$288,'Copy of PY1 Data(H)'!$A$1:$CZ$288))</f>
        <v>#N/A</v>
      </c>
      <c r="BU78" s="968" t="e" cm="1">
        <f t="array" ref="BU78">_xlfn.XLOOKUP(BU$1,'Copy of PY1 Data(H)'!$A$1:$CZ$1,_xlfn.XLOOKUP($B78,'Copy of PY1 Data(H)'!$A$1:$A$288,'Copy of PY1 Data(H)'!$A$1:$CZ$288))</f>
        <v>#N/A</v>
      </c>
      <c r="BV78" s="968" t="e" cm="1">
        <f t="array" ref="BV78">_xlfn.XLOOKUP(BV$1,'Copy of PY1 Data(H)'!$A$1:$CZ$1,_xlfn.XLOOKUP($B78,'Copy of PY1 Data(H)'!$A$1:$A$288,'Copy of PY1 Data(H)'!$A$1:$CZ$288))</f>
        <v>#N/A</v>
      </c>
      <c r="BW78" s="968" t="e" cm="1">
        <f t="array" ref="BW78">_xlfn.XLOOKUP(BW$1,'Copy of PY1 Data(H)'!$A$1:$CZ$1,_xlfn.XLOOKUP($B78,'Copy of PY1 Data(H)'!$A$1:$A$288,'Copy of PY1 Data(H)'!$A$1:$CZ$288))</f>
        <v>#N/A</v>
      </c>
      <c r="BX78" s="968" t="e" cm="1">
        <f t="array" ref="BX78">_xlfn.XLOOKUP(BX$1,'Copy of PY1 Data(H)'!$A$1:$CZ$1,_xlfn.XLOOKUP($B78,'Copy of PY1 Data(H)'!$A$1:$A$288,'Copy of PY1 Data(H)'!$A$1:$CZ$288))</f>
        <v>#N/A</v>
      </c>
      <c r="BY78" s="968" t="e" cm="1">
        <f t="array" ref="BY78">_xlfn.XLOOKUP(BY$1,'Copy of PY1 Data(H)'!$A$1:$CZ$1,_xlfn.XLOOKUP($B78,'Copy of PY1 Data(H)'!$A$1:$A$288,'Copy of PY1 Data(H)'!$A$1:$CZ$288))</f>
        <v>#N/A</v>
      </c>
      <c r="BZ78" s="968" t="e" cm="1">
        <f t="array" ref="BZ78">_xlfn.XLOOKUP(BZ$1,'Copy of PY1 Data(H)'!$A$1:$CZ$1,_xlfn.XLOOKUP($B78,'Copy of PY1 Data(H)'!$A$1:$A$288,'Copy of PY1 Data(H)'!$A$1:$CZ$288))</f>
        <v>#N/A</v>
      </c>
      <c r="CA78" s="968" t="e" cm="1">
        <f t="array" ref="CA78">_xlfn.XLOOKUP(CA$1,'Copy of PY1 Data(H)'!$A$1:$CZ$1,_xlfn.XLOOKUP($B78,'Copy of PY1 Data(H)'!$A$1:$A$288,'Copy of PY1 Data(H)'!$A$1:$CZ$288))</f>
        <v>#N/A</v>
      </c>
      <c r="CB78" s="968" t="e" cm="1">
        <f t="array" ref="CB78">_xlfn.XLOOKUP(CB$1,'Copy of PY1 Data(H)'!$A$1:$CZ$1,_xlfn.XLOOKUP($B78,'Copy of PY1 Data(H)'!$A$1:$A$288,'Copy of PY1 Data(H)'!$A$1:$CZ$288))</f>
        <v>#N/A</v>
      </c>
      <c r="CC78" s="968" t="e" cm="1">
        <f t="array" ref="CC78">_xlfn.XLOOKUP(CC$1,'Copy of PY1 Data(H)'!$A$1:$CZ$1,_xlfn.XLOOKUP($B78,'Copy of PY1 Data(H)'!$A$1:$A$288,'Copy of PY1 Data(H)'!$A$1:$CZ$288))</f>
        <v>#N/A</v>
      </c>
      <c r="CD78" s="968" t="e" cm="1">
        <f t="array" ref="CD78">_xlfn.XLOOKUP(CD$1,'Copy of PY1 Data(H)'!$A$1:$CZ$1,_xlfn.XLOOKUP($B78,'Copy of PY1 Data(H)'!$A$1:$A$288,'Copy of PY1 Data(H)'!$A$1:$CZ$288))</f>
        <v>#N/A</v>
      </c>
    </row>
    <row r="79" spans="1:82" x14ac:dyDescent="0.3">
      <c r="A79" s="180">
        <v>596</v>
      </c>
      <c r="C79" s="180"/>
      <c r="D79" s="180" cm="1">
        <f t="array" ref="D79">_xlfn.XLOOKUP(D$1,'Copy of PY1 Data(H)'!$A$1:$CZ$1,_xlfn.XLOOKUP($A79,'Copy of PY1 Data(H)'!$A$1:$A$288,'Copy of PY1 Data(H)'!$A$1:$CZ$288))</f>
        <v>0</v>
      </c>
      <c r="E79" s="180" cm="1">
        <f t="array" ref="E79">_xlfn.XLOOKUP(E$1,'Copy of PY1 Data(H)'!$A$1:$CZ$1,_xlfn.XLOOKUP($A79,'Copy of PY1 Data(H)'!$A$1:$A$288,'Copy of PY1 Data(H)'!$A$1:$CZ$288))</f>
        <v>52</v>
      </c>
      <c r="F79" s="180" cm="1">
        <f t="array" ref="F79">_xlfn.XLOOKUP(F$1,'Copy of PY1 Data(H)'!$A$1:$CZ$1,_xlfn.XLOOKUP($A79,'Copy of PY1 Data(H)'!$A$1:$A$288,'Copy of PY1 Data(H)'!$A$1:$CZ$288))</f>
        <v>0</v>
      </c>
      <c r="G79" s="180" cm="1">
        <f t="array" ref="G79">_xlfn.XLOOKUP(G$1,'Copy of PY1 Data(H)'!$A$1:$CZ$1,_xlfn.XLOOKUP($A79,'Copy of PY1 Data(H)'!$A$1:$A$288,'Copy of PY1 Data(H)'!$A$1:$CZ$288))</f>
        <v>52</v>
      </c>
      <c r="H79" s="180" cm="1">
        <f t="array" ref="H79">_xlfn.XLOOKUP(H$1,'Copy of PY1 Data(H)'!$A$1:$CZ$1,_xlfn.XLOOKUP($A79,'Copy of PY1 Data(H)'!$A$1:$A$288,'Copy of PY1 Data(H)'!$A$1:$CZ$288))</f>
        <v>0</v>
      </c>
      <c r="I79" s="180" cm="1">
        <f t="array" ref="I79">_xlfn.XLOOKUP(I$1,'Copy of PY1 Data(H)'!$A$1:$CZ$1,_xlfn.XLOOKUP($A79,'Copy of PY1 Data(H)'!$A$1:$A$288,'Copy of PY1 Data(H)'!$A$1:$CZ$288))</f>
        <v>52</v>
      </c>
      <c r="J79" s="180" cm="1">
        <f t="array" ref="J79">_xlfn.XLOOKUP(J$1,'Copy of PY1 Data(H)'!$A$1:$CZ$1,_xlfn.XLOOKUP($A79,'Copy of PY1 Data(H)'!$A$1:$A$288,'Copy of PY1 Data(H)'!$A$1:$CZ$288))</f>
        <v>52</v>
      </c>
      <c r="K79" s="180" cm="1">
        <f t="array" ref="K79">_xlfn.XLOOKUP(K$1,'Copy of PY1 Data(H)'!$A$1:$CZ$1,_xlfn.XLOOKUP($A79,'Copy of PY1 Data(H)'!$A$1:$A$288,'Copy of PY1 Data(H)'!$A$1:$CZ$288))</f>
        <v>52</v>
      </c>
      <c r="L79" s="180" cm="1">
        <f t="array" ref="L79">_xlfn.XLOOKUP(L$1,'Copy of PY1 Data(H)'!$A$1:$CZ$1,_xlfn.XLOOKUP($A79,'Copy of PY1 Data(H)'!$A$1:$A$288,'Copy of PY1 Data(H)'!$A$1:$CZ$288))</f>
        <v>0</v>
      </c>
      <c r="M79" s="180" cm="1">
        <f t="array" ref="M79">_xlfn.XLOOKUP(M$1,'Copy of PY1 Data(H)'!$A$1:$CZ$1,_xlfn.XLOOKUP($A79,'Copy of PY1 Data(H)'!$A$1:$A$288,'Copy of PY1 Data(H)'!$A$1:$CZ$288))</f>
        <v>52</v>
      </c>
      <c r="N79" s="180" cm="1">
        <f t="array" ref="N79">_xlfn.XLOOKUP(N$1,'Copy of PY1 Data(H)'!$A$1:$CZ$1,_xlfn.XLOOKUP($A79,'Copy of PY1 Data(H)'!$A$1:$A$288,'Copy of PY1 Data(H)'!$A$1:$CZ$288))</f>
        <v>52</v>
      </c>
      <c r="O79" s="180" cm="1">
        <f t="array" ref="O79">_xlfn.XLOOKUP(O$1,'Copy of PY1 Data(H)'!$A$1:$CZ$1,_xlfn.XLOOKUP($A79,'Copy of PY1 Data(H)'!$A$1:$A$288,'Copy of PY1 Data(H)'!$A$1:$CZ$288))</f>
        <v>52</v>
      </c>
      <c r="P79" s="180" cm="1">
        <f t="array" ref="P79">_xlfn.XLOOKUP(P$1,'Copy of PY1 Data(H)'!$A$1:$CZ$1,_xlfn.XLOOKUP($A79,'Copy of PY1 Data(H)'!$A$1:$A$288,'Copy of PY1 Data(H)'!$A$1:$CZ$288))</f>
        <v>52</v>
      </c>
      <c r="Q79" s="180" cm="1">
        <f t="array" ref="Q79">_xlfn.XLOOKUP(Q$1,'Copy of PY1 Data(H)'!$A$1:$CZ$1,_xlfn.XLOOKUP($A79,'Copy of PY1 Data(H)'!$A$1:$A$288,'Copy of PY1 Data(H)'!$A$1:$CZ$288))</f>
        <v>52</v>
      </c>
      <c r="R79" s="180" cm="1">
        <f t="array" ref="R79">_xlfn.XLOOKUP(R$1,'Copy of PY1 Data(H)'!$A$1:$CZ$1,_xlfn.XLOOKUP($A79,'Copy of PY1 Data(H)'!$A$1:$A$288,'Copy of PY1 Data(H)'!$A$1:$CZ$288))</f>
        <v>52</v>
      </c>
      <c r="S79" s="180" cm="1">
        <f t="array" ref="S79">_xlfn.XLOOKUP(S$1,'Copy of PY1 Data(H)'!$A$1:$CZ$1,_xlfn.XLOOKUP($A79,'Copy of PY1 Data(H)'!$A$1:$A$288,'Copy of PY1 Data(H)'!$A$1:$CZ$288))</f>
        <v>0</v>
      </c>
      <c r="T79" s="180" cm="1">
        <f t="array" ref="T79">_xlfn.XLOOKUP(T$1,'Copy of PY1 Data(H)'!$A$1:$CZ$1,_xlfn.XLOOKUP($A79,'Copy of PY1 Data(H)'!$A$1:$A$288,'Copy of PY1 Data(H)'!$A$1:$CZ$288))</f>
        <v>52</v>
      </c>
      <c r="U79" s="180" cm="1">
        <f t="array" ref="U79">_xlfn.XLOOKUP(U$1,'Copy of PY1 Data(H)'!$A$1:$CZ$1,_xlfn.XLOOKUP($A79,'Copy of PY1 Data(H)'!$A$1:$A$288,'Copy of PY1 Data(H)'!$A$1:$CZ$288))</f>
        <v>52</v>
      </c>
      <c r="V79" s="180" cm="1">
        <f t="array" ref="V79">_xlfn.XLOOKUP(V$1,'Copy of PY1 Data(H)'!$A$1:$CZ$1,_xlfn.XLOOKUP($A79,'Copy of PY1 Data(H)'!$A$1:$A$288,'Copy of PY1 Data(H)'!$A$1:$CZ$288))</f>
        <v>52</v>
      </c>
      <c r="W79" s="180" cm="1">
        <f t="array" ref="W79">_xlfn.XLOOKUP(W$1,'Copy of PY1 Data(H)'!$A$1:$CZ$1,_xlfn.XLOOKUP($A79,'Copy of PY1 Data(H)'!$A$1:$A$288,'Copy of PY1 Data(H)'!$A$1:$CZ$288))</f>
        <v>52</v>
      </c>
      <c r="X79" s="180" cm="1">
        <f t="array" ref="X79">_xlfn.XLOOKUP(X$1,'Copy of PY1 Data(H)'!$A$1:$CZ$1,_xlfn.XLOOKUP($A79,'Copy of PY1 Data(H)'!$A$1:$A$288,'Copy of PY1 Data(H)'!$A$1:$CZ$288))</f>
        <v>0</v>
      </c>
      <c r="Y79" s="180" cm="1">
        <f t="array" ref="Y79">_xlfn.XLOOKUP(Y$1,'Copy of PY1 Data(H)'!$A$1:$CZ$1,_xlfn.XLOOKUP($A79,'Copy of PY1 Data(H)'!$A$1:$A$288,'Copy of PY1 Data(H)'!$A$1:$CZ$288))</f>
        <v>52</v>
      </c>
      <c r="Z79" s="180" cm="1">
        <f t="array" ref="Z79">_xlfn.XLOOKUP(Z$1,'Copy of PY1 Data(H)'!$A$1:$CZ$1,_xlfn.XLOOKUP($A79,'Copy of PY1 Data(H)'!$A$1:$A$288,'Copy of PY1 Data(H)'!$A$1:$CZ$288))</f>
        <v>52</v>
      </c>
      <c r="AA79" s="180" cm="1">
        <f t="array" ref="AA79">_xlfn.XLOOKUP(AA$1,'Copy of PY1 Data(H)'!$A$1:$CZ$1,_xlfn.XLOOKUP($A79,'Copy of PY1 Data(H)'!$A$1:$A$288,'Copy of PY1 Data(H)'!$A$1:$CZ$288))</f>
        <v>52</v>
      </c>
      <c r="AB79" s="180" cm="1">
        <f t="array" ref="AB79">_xlfn.XLOOKUP(AB$1,'Copy of PY1 Data(H)'!$A$1:$CZ$1,_xlfn.XLOOKUP($A79,'Copy of PY1 Data(H)'!$A$1:$A$288,'Copy of PY1 Data(H)'!$A$1:$CZ$288))</f>
        <v>52</v>
      </c>
      <c r="AC79" s="180" cm="1">
        <f t="array" ref="AC79">_xlfn.XLOOKUP(AC$1,'Copy of PY1 Data(H)'!$A$1:$CZ$1,_xlfn.XLOOKUP($A79,'Copy of PY1 Data(H)'!$A$1:$A$288,'Copy of PY1 Data(H)'!$A$1:$CZ$288))</f>
        <v>52</v>
      </c>
      <c r="AD79" s="180" cm="1">
        <f t="array" ref="AD79">_xlfn.XLOOKUP(AD$1,'Copy of PY1 Data(H)'!$A$1:$CZ$1,_xlfn.XLOOKUP($A79,'Copy of PY1 Data(H)'!$A$1:$A$288,'Copy of PY1 Data(H)'!$A$1:$CZ$288))</f>
        <v>52</v>
      </c>
      <c r="AE79" s="180" cm="1">
        <f t="array" ref="AE79">_xlfn.XLOOKUP(AE$1,'Copy of PY1 Data(H)'!$A$1:$CZ$1,_xlfn.XLOOKUP($A79,'Copy of PY1 Data(H)'!$A$1:$A$288,'Copy of PY1 Data(H)'!$A$1:$CZ$288))</f>
        <v>52</v>
      </c>
      <c r="AF79" s="180" cm="1">
        <f t="array" ref="AF79">_xlfn.XLOOKUP(AF$1,'Copy of PY1 Data(H)'!$A$1:$CZ$1,_xlfn.XLOOKUP($A79,'Copy of PY1 Data(H)'!$A$1:$A$288,'Copy of PY1 Data(H)'!$A$1:$CZ$288))</f>
        <v>52</v>
      </c>
      <c r="AG79" s="180" cm="1">
        <f t="array" ref="AG79">_xlfn.XLOOKUP(AG$1,'Copy of PY1 Data(H)'!$A$1:$CZ$1,_xlfn.XLOOKUP($A79,'Copy of PY1 Data(H)'!$A$1:$A$288,'Copy of PY1 Data(H)'!$A$1:$CZ$288))</f>
        <v>52</v>
      </c>
      <c r="AH79" s="180" cm="1">
        <f t="array" ref="AH79">_xlfn.XLOOKUP(AH$1,'Copy of PY1 Data(H)'!$A$1:$CZ$1,_xlfn.XLOOKUP($A79,'Copy of PY1 Data(H)'!$A$1:$A$288,'Copy of PY1 Data(H)'!$A$1:$CZ$288))</f>
        <v>51</v>
      </c>
      <c r="AI79" s="180" cm="1">
        <f t="array" ref="AI79">_xlfn.XLOOKUP(AI$1,'Copy of PY1 Data(H)'!$A$1:$CZ$1,_xlfn.XLOOKUP($A79,'Copy of PY1 Data(H)'!$A$1:$A$288,'Copy of PY1 Data(H)'!$A$1:$CZ$288))</f>
        <v>52</v>
      </c>
      <c r="AJ79" s="180" cm="1">
        <f t="array" ref="AJ79">_xlfn.XLOOKUP(AJ$1,'Copy of PY1 Data(H)'!$A$1:$CZ$1,_xlfn.XLOOKUP($A79,'Copy of PY1 Data(H)'!$A$1:$A$288,'Copy of PY1 Data(H)'!$A$1:$CZ$288))</f>
        <v>52</v>
      </c>
      <c r="AK79" s="180" cm="1">
        <f t="array" ref="AK79">_xlfn.XLOOKUP(AK$1,'Copy of PY1 Data(H)'!$A$1:$CZ$1,_xlfn.XLOOKUP($A79,'Copy of PY1 Data(H)'!$A$1:$A$288,'Copy of PY1 Data(H)'!$A$1:$CZ$288))</f>
        <v>0</v>
      </c>
      <c r="AL79" s="180" cm="1">
        <f t="array" ref="AL79">_xlfn.XLOOKUP(AL$1,'Copy of PY1 Data(H)'!$A$1:$CZ$1,_xlfn.XLOOKUP($A79,'Copy of PY1 Data(H)'!$A$1:$A$288,'Copy of PY1 Data(H)'!$A$1:$CZ$288))</f>
        <v>0</v>
      </c>
      <c r="AM79" s="180" cm="1">
        <f t="array" ref="AM79">_xlfn.XLOOKUP(AM$1,'Copy of PY1 Data(H)'!$A$1:$CZ$1,_xlfn.XLOOKUP($A79,'Copy of PY1 Data(H)'!$A$1:$A$288,'Copy of PY1 Data(H)'!$A$1:$CZ$288))</f>
        <v>52</v>
      </c>
      <c r="AN79" s="180" cm="1">
        <f t="array" ref="AN79">_xlfn.XLOOKUP(AN$1,'Copy of PY1 Data(H)'!$A$1:$CZ$1,_xlfn.XLOOKUP($A79,'Copy of PY1 Data(H)'!$A$1:$A$288,'Copy of PY1 Data(H)'!$A$1:$CZ$288))</f>
        <v>52</v>
      </c>
      <c r="AO79" s="180" cm="1">
        <f t="array" ref="AO79">_xlfn.XLOOKUP(AO$1,'Copy of PY1 Data(H)'!$A$1:$CZ$1,_xlfn.XLOOKUP($A79,'Copy of PY1 Data(H)'!$A$1:$A$288,'Copy of PY1 Data(H)'!$A$1:$CZ$288))</f>
        <v>52</v>
      </c>
      <c r="AP79" s="180" cm="1">
        <f t="array" ref="AP79">_xlfn.XLOOKUP(AP$1,'Copy of PY1 Data(H)'!$A$1:$CZ$1,_xlfn.XLOOKUP($A79,'Copy of PY1 Data(H)'!$A$1:$A$288,'Copy of PY1 Data(H)'!$A$1:$CZ$288))</f>
        <v>52</v>
      </c>
      <c r="AQ79" s="180" cm="1">
        <f t="array" ref="AQ79">_xlfn.XLOOKUP(AQ$1,'Copy of PY1 Data(H)'!$A$1:$CZ$1,_xlfn.XLOOKUP($A79,'Copy of PY1 Data(H)'!$A$1:$A$288,'Copy of PY1 Data(H)'!$A$1:$CZ$288))</f>
        <v>52</v>
      </c>
      <c r="AR79" s="180" cm="1">
        <f t="array" ref="AR79">_xlfn.XLOOKUP(AR$1,'Copy of PY1 Data(H)'!$A$1:$CZ$1,_xlfn.XLOOKUP($A79,'Copy of PY1 Data(H)'!$A$1:$A$288,'Copy of PY1 Data(H)'!$A$1:$CZ$288))</f>
        <v>52</v>
      </c>
      <c r="AS79" s="180" cm="1">
        <f t="array" ref="AS79">_xlfn.XLOOKUP(AS$1,'Copy of PY1 Data(H)'!$A$1:$CZ$1,_xlfn.XLOOKUP($A79,'Copy of PY1 Data(H)'!$A$1:$A$288,'Copy of PY1 Data(H)'!$A$1:$CZ$288))</f>
        <v>52</v>
      </c>
      <c r="AT79" s="180" cm="1">
        <f t="array" ref="AT79">_xlfn.XLOOKUP(AT$1,'Copy of PY1 Data(H)'!$A$1:$CZ$1,_xlfn.XLOOKUP($A79,'Copy of PY1 Data(H)'!$A$1:$A$288,'Copy of PY1 Data(H)'!$A$1:$CZ$288))</f>
        <v>52</v>
      </c>
      <c r="AU79" s="180" cm="1">
        <f t="array" ref="AU79">_xlfn.XLOOKUP(AU$1,'Copy of PY1 Data(H)'!$A$1:$CZ$1,_xlfn.XLOOKUP($A79,'Copy of PY1 Data(H)'!$A$1:$A$288,'Copy of PY1 Data(H)'!$A$1:$CZ$288))</f>
        <v>0</v>
      </c>
      <c r="AV79" s="180" cm="1">
        <f t="array" ref="AV79">_xlfn.XLOOKUP(AV$1,'Copy of PY1 Data(H)'!$A$1:$CZ$1,_xlfn.XLOOKUP($A79,'Copy of PY1 Data(H)'!$A$1:$A$288,'Copy of PY1 Data(H)'!$A$1:$CZ$288))</f>
        <v>52</v>
      </c>
      <c r="AW79" s="180" cm="1">
        <f t="array" ref="AW79">_xlfn.XLOOKUP(AW$1,'Copy of PY1 Data(H)'!$A$1:$CZ$1,_xlfn.XLOOKUP($A79,'Copy of PY1 Data(H)'!$A$1:$A$288,'Copy of PY1 Data(H)'!$A$1:$CZ$288))</f>
        <v>52</v>
      </c>
      <c r="AX79" s="180" cm="1">
        <f t="array" ref="AX79">_xlfn.XLOOKUP(AX$1,'Copy of PY1 Data(H)'!$A$1:$CZ$1,_xlfn.XLOOKUP($A79,'Copy of PY1 Data(H)'!$A$1:$A$288,'Copy of PY1 Data(H)'!$A$1:$CZ$288))</f>
        <v>52</v>
      </c>
      <c r="AY79" s="180" cm="1">
        <f t="array" ref="AY79">_xlfn.XLOOKUP(AY$1,'Copy of PY1 Data(H)'!$A$1:$CZ$1,_xlfn.XLOOKUP($A79,'Copy of PY1 Data(H)'!$A$1:$A$288,'Copy of PY1 Data(H)'!$A$1:$CZ$288))</f>
        <v>52</v>
      </c>
      <c r="AZ79" s="180" cm="1">
        <f t="array" ref="AZ79">_xlfn.XLOOKUP(AZ$1,'Copy of PY1 Data(H)'!$A$1:$CZ$1,_xlfn.XLOOKUP($A79,'Copy of PY1 Data(H)'!$A$1:$A$288,'Copy of PY1 Data(H)'!$A$1:$CZ$288))</f>
        <v>52</v>
      </c>
      <c r="BA79" s="180" cm="1">
        <f t="array" ref="BA79">_xlfn.XLOOKUP(BA$1,'Copy of PY1 Data(H)'!$A$1:$CZ$1,_xlfn.XLOOKUP($A79,'Copy of PY1 Data(H)'!$A$1:$A$288,'Copy of PY1 Data(H)'!$A$1:$CZ$288))</f>
        <v>52</v>
      </c>
      <c r="BB79" s="180" cm="1">
        <f t="array" ref="BB79">_xlfn.XLOOKUP(BB$1,'Copy of PY1 Data(H)'!$A$1:$CZ$1,_xlfn.XLOOKUP($A79,'Copy of PY1 Data(H)'!$A$1:$A$288,'Copy of PY1 Data(H)'!$A$1:$CZ$288))</f>
        <v>0</v>
      </c>
      <c r="BC79" s="180" cm="1">
        <f t="array" ref="BC79">_xlfn.XLOOKUP(BC$1,'Copy of PY1 Data(H)'!$A$1:$CZ$1,_xlfn.XLOOKUP($A79,'Copy of PY1 Data(H)'!$A$1:$A$288,'Copy of PY1 Data(H)'!$A$1:$CZ$288))</f>
        <v>52</v>
      </c>
      <c r="BD79" s="180" cm="1">
        <f t="array" ref="BD79">_xlfn.XLOOKUP(BD$1,'Copy of PY1 Data(H)'!$A$1:$CZ$1,_xlfn.XLOOKUP($A79,'Copy of PY1 Data(H)'!$A$1:$A$288,'Copy of PY1 Data(H)'!$A$1:$CZ$288))</f>
        <v>0</v>
      </c>
      <c r="BE79" s="180" cm="1">
        <f t="array" ref="BE79">_xlfn.XLOOKUP(BE$1,'Copy of PY1 Data(H)'!$A$1:$CZ$1,_xlfn.XLOOKUP($A79,'Copy of PY1 Data(H)'!$A$1:$A$288,'Copy of PY1 Data(H)'!$A$1:$CZ$288))</f>
        <v>52</v>
      </c>
      <c r="BF79" s="180" cm="1">
        <f t="array" ref="BF79">_xlfn.XLOOKUP(BF$1,'Copy of PY1 Data(H)'!$A$1:$CZ$1,_xlfn.XLOOKUP($A79,'Copy of PY1 Data(H)'!$A$1:$A$288,'Copy of PY1 Data(H)'!$A$1:$CZ$288))</f>
        <v>52</v>
      </c>
      <c r="BG79" s="180" cm="1">
        <f t="array" ref="BG79">_xlfn.XLOOKUP(BG$1,'Copy of PY1 Data(H)'!$A$1:$CZ$1,_xlfn.XLOOKUP($A79,'Copy of PY1 Data(H)'!$A$1:$A$288,'Copy of PY1 Data(H)'!$A$1:$CZ$288))</f>
        <v>0</v>
      </c>
      <c r="BH79" s="180" cm="1">
        <f t="array" ref="BH79">_xlfn.XLOOKUP(BH$1,'Copy of PY1 Data(H)'!$A$1:$CZ$1,_xlfn.XLOOKUP($A79,'Copy of PY1 Data(H)'!$A$1:$A$288,'Copy of PY1 Data(H)'!$A$1:$CZ$288))</f>
        <v>0</v>
      </c>
      <c r="BI79" s="180" cm="1">
        <f t="array" ref="BI79">_xlfn.XLOOKUP(BI$1,'Copy of PY1 Data(H)'!$A$1:$CZ$1,_xlfn.XLOOKUP($A79,'Copy of PY1 Data(H)'!$A$1:$A$288,'Copy of PY1 Data(H)'!$A$1:$CZ$288))</f>
        <v>52</v>
      </c>
      <c r="BJ79" s="180" cm="1">
        <f t="array" ref="BJ79">_xlfn.XLOOKUP(BJ$1,'Copy of PY1 Data(H)'!$A$1:$CZ$1,_xlfn.XLOOKUP($A79,'Copy of PY1 Data(H)'!$A$1:$A$288,'Copy of PY1 Data(H)'!$A$1:$CZ$288))</f>
        <v>52</v>
      </c>
      <c r="BK79" s="180" cm="1">
        <f t="array" ref="BK79">_xlfn.XLOOKUP(BK$1,'Copy of PY1 Data(H)'!$A$1:$CZ$1,_xlfn.XLOOKUP($A79,'Copy of PY1 Data(H)'!$A$1:$A$288,'Copy of PY1 Data(H)'!$A$1:$CZ$288))</f>
        <v>52</v>
      </c>
      <c r="BL79" s="180" cm="1">
        <f t="array" ref="BL79">_xlfn.XLOOKUP(BL$1,'Copy of PY1 Data(H)'!$A$1:$CZ$1,_xlfn.XLOOKUP($A79,'Copy of PY1 Data(H)'!$A$1:$A$288,'Copy of PY1 Data(H)'!$A$1:$CZ$288))</f>
        <v>0</v>
      </c>
      <c r="BM79" s="180" cm="1">
        <f t="array" ref="BM79">_xlfn.XLOOKUP(BM$1,'Copy of PY1 Data(H)'!$A$1:$CZ$1,_xlfn.XLOOKUP($A79,'Copy of PY1 Data(H)'!$A$1:$A$288,'Copy of PY1 Data(H)'!$A$1:$CZ$288))</f>
        <v>52</v>
      </c>
      <c r="BN79" s="180" cm="1">
        <f t="array" ref="BN79">_xlfn.XLOOKUP(BN$1,'Copy of PY1 Data(H)'!$A$1:$CZ$1,_xlfn.XLOOKUP($A79,'Copy of PY1 Data(H)'!$A$1:$A$288,'Copy of PY1 Data(H)'!$A$1:$CZ$288))</f>
        <v>52</v>
      </c>
      <c r="BO79" s="180" cm="1">
        <f t="array" ref="BO79">_xlfn.XLOOKUP(BO$1,'Copy of PY1 Data(H)'!$A$1:$CZ$1,_xlfn.XLOOKUP($A79,'Copy of PY1 Data(H)'!$A$1:$A$288,'Copy of PY1 Data(H)'!$A$1:$CZ$288))</f>
        <v>52</v>
      </c>
      <c r="BP79" s="180" cm="1">
        <f t="array" ref="BP79">_xlfn.XLOOKUP(BP$1,'Copy of PY1 Data(H)'!$A$1:$CZ$1,_xlfn.XLOOKUP($A79,'Copy of PY1 Data(H)'!$A$1:$A$288,'Copy of PY1 Data(H)'!$A$1:$CZ$288))</f>
        <v>52</v>
      </c>
      <c r="BQ79" s="180" cm="1">
        <f t="array" ref="BQ79">_xlfn.XLOOKUP(BQ$1,'Copy of PY1 Data(H)'!$A$1:$CZ$1,_xlfn.XLOOKUP($A79,'Copy of PY1 Data(H)'!$A$1:$A$288,'Copy of PY1 Data(H)'!$A$1:$CZ$288))</f>
        <v>52</v>
      </c>
      <c r="BR79" s="180" cm="1">
        <f t="array" ref="BR79">_xlfn.XLOOKUP(BR$1,'Copy of PY1 Data(H)'!$A$1:$CZ$1,_xlfn.XLOOKUP($A79,'Copy of PY1 Data(H)'!$A$1:$A$288,'Copy of PY1 Data(H)'!$A$1:$CZ$288))</f>
        <v>52</v>
      </c>
      <c r="BS79" s="180" cm="1">
        <f t="array" ref="BS79">_xlfn.XLOOKUP(BS$1,'Copy of PY1 Data(H)'!$A$1:$CZ$1,_xlfn.XLOOKUP($A79,'Copy of PY1 Data(H)'!$A$1:$A$288,'Copy of PY1 Data(H)'!$A$1:$CZ$288))</f>
        <v>52</v>
      </c>
      <c r="BT79" s="180" cm="1">
        <f t="array" ref="BT79">_xlfn.XLOOKUP(BT$1,'Copy of PY1 Data(H)'!$A$1:$CZ$1,_xlfn.XLOOKUP($A79,'Copy of PY1 Data(H)'!$A$1:$A$288,'Copy of PY1 Data(H)'!$A$1:$CZ$288))</f>
        <v>52</v>
      </c>
      <c r="BU79" s="180" cm="1">
        <f t="array" ref="BU79">_xlfn.XLOOKUP(BU$1,'Copy of PY1 Data(H)'!$A$1:$CZ$1,_xlfn.XLOOKUP($A79,'Copy of PY1 Data(H)'!$A$1:$A$288,'Copy of PY1 Data(H)'!$A$1:$CZ$288))</f>
        <v>52</v>
      </c>
      <c r="BV79" s="180" cm="1">
        <f t="array" ref="BV79">_xlfn.XLOOKUP(BV$1,'Copy of PY1 Data(H)'!$A$1:$CZ$1,_xlfn.XLOOKUP($A79,'Copy of PY1 Data(H)'!$A$1:$A$288,'Copy of PY1 Data(H)'!$A$1:$CZ$288))</f>
        <v>0</v>
      </c>
      <c r="BW79" s="180" cm="1">
        <f t="array" ref="BW79">_xlfn.XLOOKUP(BW$1,'Copy of PY1 Data(H)'!$A$1:$CZ$1,_xlfn.XLOOKUP($A79,'Copy of PY1 Data(H)'!$A$1:$A$288,'Copy of PY1 Data(H)'!$A$1:$CZ$288))</f>
        <v>0</v>
      </c>
      <c r="BX79" s="180" cm="1">
        <f t="array" ref="BX79">_xlfn.XLOOKUP(BX$1,'Copy of PY1 Data(H)'!$A$1:$CZ$1,_xlfn.XLOOKUP($A79,'Copy of PY1 Data(H)'!$A$1:$A$288,'Copy of PY1 Data(H)'!$A$1:$CZ$288))</f>
        <v>52</v>
      </c>
      <c r="BY79" s="180" cm="1">
        <f t="array" ref="BY79">_xlfn.XLOOKUP(BY$1,'Copy of PY1 Data(H)'!$A$1:$CZ$1,_xlfn.XLOOKUP($A79,'Copy of PY1 Data(H)'!$A$1:$A$288,'Copy of PY1 Data(H)'!$A$1:$CZ$288))</f>
        <v>52</v>
      </c>
      <c r="BZ79" s="180" cm="1">
        <f t="array" ref="BZ79">_xlfn.XLOOKUP(BZ$1,'Copy of PY1 Data(H)'!$A$1:$CZ$1,_xlfn.XLOOKUP($A79,'Copy of PY1 Data(H)'!$A$1:$A$288,'Copy of PY1 Data(H)'!$A$1:$CZ$288))</f>
        <v>52</v>
      </c>
      <c r="CA79" s="180" cm="1">
        <f t="array" ref="CA79">_xlfn.XLOOKUP(CA$1,'Copy of PY1 Data(H)'!$A$1:$CZ$1,_xlfn.XLOOKUP($A79,'Copy of PY1 Data(H)'!$A$1:$A$288,'Copy of PY1 Data(H)'!$A$1:$CZ$288))</f>
        <v>52</v>
      </c>
      <c r="CB79" s="180" cm="1">
        <f t="array" ref="CB79">_xlfn.XLOOKUP(CB$1,'Copy of PY1 Data(H)'!$A$1:$CZ$1,_xlfn.XLOOKUP($A79,'Copy of PY1 Data(H)'!$A$1:$A$288,'Copy of PY1 Data(H)'!$A$1:$CZ$288))</f>
        <v>52</v>
      </c>
      <c r="CC79" s="180" cm="1">
        <f t="array" ref="CC79">_xlfn.XLOOKUP(CC$1,'Copy of PY1 Data(H)'!$A$1:$CZ$1,_xlfn.XLOOKUP($A79,'Copy of PY1 Data(H)'!$A$1:$A$288,'Copy of PY1 Data(H)'!$A$1:$CZ$288))</f>
        <v>0</v>
      </c>
      <c r="CD79" s="180" cm="1">
        <f t="array" ref="CD79">_xlfn.XLOOKUP(CD$1,'Copy of PY1 Data(H)'!$A$1:$CZ$1,_xlfn.XLOOKUP($A79,'Copy of PY1 Data(H)'!$A$1:$A$288,'Copy of PY1 Data(H)'!$A$1:$CZ$288))</f>
        <v>52</v>
      </c>
    </row>
    <row r="80" spans="1:82" x14ac:dyDescent="0.3">
      <c r="A80" s="180">
        <v>80</v>
      </c>
      <c r="C80" s="180"/>
      <c r="D80" s="180" cm="1">
        <f t="array" ref="D80">_xlfn.XLOOKUP(D$1,'Copy of PY1 Data(H)'!$A$1:$CZ$1,_xlfn.XLOOKUP($A80,'Copy of PY1 Data(H)'!$A$1:$A$288,'Copy of PY1 Data(H)'!$A$1:$CZ$288))</f>
        <v>0</v>
      </c>
      <c r="E80" s="180" cm="1">
        <f t="array" ref="E80">_xlfn.XLOOKUP(E$1,'Copy of PY1 Data(H)'!$A$1:$CZ$1,_xlfn.XLOOKUP($A80,'Copy of PY1 Data(H)'!$A$1:$A$288,'Copy of PY1 Data(H)'!$A$1:$CZ$288))</f>
        <v>0</v>
      </c>
      <c r="F80" s="180" cm="1">
        <f t="array" ref="F80">_xlfn.XLOOKUP(F$1,'Copy of PY1 Data(H)'!$A$1:$CZ$1,_xlfn.XLOOKUP($A80,'Copy of PY1 Data(H)'!$A$1:$A$288,'Copy of PY1 Data(H)'!$A$1:$CZ$288))</f>
        <v>0</v>
      </c>
      <c r="G80" s="180" cm="1">
        <f t="array" ref="G80">_xlfn.XLOOKUP(G$1,'Copy of PY1 Data(H)'!$A$1:$CZ$1,_xlfn.XLOOKUP($A80,'Copy of PY1 Data(H)'!$A$1:$A$288,'Copy of PY1 Data(H)'!$A$1:$CZ$288))</f>
        <v>0</v>
      </c>
      <c r="H80" s="180" cm="1">
        <f t="array" ref="H80">_xlfn.XLOOKUP(H$1,'Copy of PY1 Data(H)'!$A$1:$CZ$1,_xlfn.XLOOKUP($A80,'Copy of PY1 Data(H)'!$A$1:$A$288,'Copy of PY1 Data(H)'!$A$1:$CZ$288))</f>
        <v>0</v>
      </c>
      <c r="I80" s="180" cm="1">
        <f t="array" ref="I80">_xlfn.XLOOKUP(I$1,'Copy of PY1 Data(H)'!$A$1:$CZ$1,_xlfn.XLOOKUP($A80,'Copy of PY1 Data(H)'!$A$1:$A$288,'Copy of PY1 Data(H)'!$A$1:$CZ$288))</f>
        <v>0</v>
      </c>
      <c r="J80" s="180" cm="1">
        <f t="array" ref="J80">_xlfn.XLOOKUP(J$1,'Copy of PY1 Data(H)'!$A$1:$CZ$1,_xlfn.XLOOKUP($A80,'Copy of PY1 Data(H)'!$A$1:$A$288,'Copy of PY1 Data(H)'!$A$1:$CZ$288))</f>
        <v>8312</v>
      </c>
      <c r="K80" s="180" cm="1">
        <f t="array" ref="K80">_xlfn.XLOOKUP(K$1,'Copy of PY1 Data(H)'!$A$1:$CZ$1,_xlfn.XLOOKUP($A80,'Copy of PY1 Data(H)'!$A$1:$A$288,'Copy of PY1 Data(H)'!$A$1:$CZ$288))</f>
        <v>0</v>
      </c>
      <c r="L80" s="180" cm="1">
        <f t="array" ref="L80">_xlfn.XLOOKUP(L$1,'Copy of PY1 Data(H)'!$A$1:$CZ$1,_xlfn.XLOOKUP($A80,'Copy of PY1 Data(H)'!$A$1:$A$288,'Copy of PY1 Data(H)'!$A$1:$CZ$288))</f>
        <v>0</v>
      </c>
      <c r="M80" s="180" cm="1">
        <f t="array" ref="M80">_xlfn.XLOOKUP(M$1,'Copy of PY1 Data(H)'!$A$1:$CZ$1,_xlfn.XLOOKUP($A80,'Copy of PY1 Data(H)'!$A$1:$A$288,'Copy of PY1 Data(H)'!$A$1:$CZ$288))</f>
        <v>0</v>
      </c>
      <c r="N80" s="180" cm="1">
        <f t="array" ref="N80">_xlfn.XLOOKUP(N$1,'Copy of PY1 Data(H)'!$A$1:$CZ$1,_xlfn.XLOOKUP($A80,'Copy of PY1 Data(H)'!$A$1:$A$288,'Copy of PY1 Data(H)'!$A$1:$CZ$288))</f>
        <v>0</v>
      </c>
      <c r="O80" s="180" cm="1">
        <f t="array" ref="O80">_xlfn.XLOOKUP(O$1,'Copy of PY1 Data(H)'!$A$1:$CZ$1,_xlfn.XLOOKUP($A80,'Copy of PY1 Data(H)'!$A$1:$A$288,'Copy of PY1 Data(H)'!$A$1:$CZ$288))</f>
        <v>640606</v>
      </c>
      <c r="P80" s="180" cm="1">
        <f t="array" ref="P80">_xlfn.XLOOKUP(P$1,'Copy of PY1 Data(H)'!$A$1:$CZ$1,_xlfn.XLOOKUP($A80,'Copy of PY1 Data(H)'!$A$1:$A$288,'Copy of PY1 Data(H)'!$A$1:$CZ$288))</f>
        <v>0</v>
      </c>
      <c r="Q80" s="180" cm="1">
        <f t="array" ref="Q80">_xlfn.XLOOKUP(Q$1,'Copy of PY1 Data(H)'!$A$1:$CZ$1,_xlfn.XLOOKUP($A80,'Copy of PY1 Data(H)'!$A$1:$A$288,'Copy of PY1 Data(H)'!$A$1:$CZ$288))</f>
        <v>45639880</v>
      </c>
      <c r="R80" s="180" cm="1">
        <f t="array" ref="R80">_xlfn.XLOOKUP(R$1,'Copy of PY1 Data(H)'!$A$1:$CZ$1,_xlfn.XLOOKUP($A80,'Copy of PY1 Data(H)'!$A$1:$A$288,'Copy of PY1 Data(H)'!$A$1:$CZ$288))</f>
        <v>827925</v>
      </c>
      <c r="S80" s="180" cm="1">
        <f t="array" ref="S80">_xlfn.XLOOKUP(S$1,'Copy of PY1 Data(H)'!$A$1:$CZ$1,_xlfn.XLOOKUP($A80,'Copy of PY1 Data(H)'!$A$1:$A$288,'Copy of PY1 Data(H)'!$A$1:$CZ$288))</f>
        <v>0</v>
      </c>
      <c r="T80" s="180" cm="1">
        <f t="array" ref="T80">_xlfn.XLOOKUP(T$1,'Copy of PY1 Data(H)'!$A$1:$CZ$1,_xlfn.XLOOKUP($A80,'Copy of PY1 Data(H)'!$A$1:$A$288,'Copy of PY1 Data(H)'!$A$1:$CZ$288))</f>
        <v>46520531</v>
      </c>
      <c r="U80" s="180" cm="1">
        <f t="array" ref="U80">_xlfn.XLOOKUP(U$1,'Copy of PY1 Data(H)'!$A$1:$CZ$1,_xlfn.XLOOKUP($A80,'Copy of PY1 Data(H)'!$A$1:$A$288,'Copy of PY1 Data(H)'!$A$1:$CZ$288))</f>
        <v>6984357</v>
      </c>
      <c r="V80" s="180" cm="1">
        <f t="array" ref="V80">_xlfn.XLOOKUP(V$1,'Copy of PY1 Data(H)'!$A$1:$CZ$1,_xlfn.XLOOKUP($A80,'Copy of PY1 Data(H)'!$A$1:$A$288,'Copy of PY1 Data(H)'!$A$1:$CZ$288))</f>
        <v>18486413</v>
      </c>
      <c r="W80" s="180" cm="1">
        <f t="array" ref="W80">_xlfn.XLOOKUP(W$1,'Copy of PY1 Data(H)'!$A$1:$CZ$1,_xlfn.XLOOKUP($A80,'Copy of PY1 Data(H)'!$A$1:$A$288,'Copy of PY1 Data(H)'!$A$1:$CZ$288))</f>
        <v>0</v>
      </c>
      <c r="X80" s="180" cm="1">
        <f t="array" ref="X80">_xlfn.XLOOKUP(X$1,'Copy of PY1 Data(H)'!$A$1:$CZ$1,_xlfn.XLOOKUP($A80,'Copy of PY1 Data(H)'!$A$1:$A$288,'Copy of PY1 Data(H)'!$A$1:$CZ$288))</f>
        <v>0</v>
      </c>
      <c r="Y80" s="180" cm="1">
        <f t="array" ref="Y80">_xlfn.XLOOKUP(Y$1,'Copy of PY1 Data(H)'!$A$1:$CZ$1,_xlfn.XLOOKUP($A80,'Copy of PY1 Data(H)'!$A$1:$A$288,'Copy of PY1 Data(H)'!$A$1:$CZ$288))</f>
        <v>4382145</v>
      </c>
      <c r="Z80" s="180" cm="1">
        <f t="array" ref="Z80">_xlfn.XLOOKUP(Z$1,'Copy of PY1 Data(H)'!$A$1:$CZ$1,_xlfn.XLOOKUP($A80,'Copy of PY1 Data(H)'!$A$1:$A$288,'Copy of PY1 Data(H)'!$A$1:$CZ$288))</f>
        <v>1423433</v>
      </c>
      <c r="AA80" s="180" cm="1">
        <f t="array" ref="AA80">_xlfn.XLOOKUP(AA$1,'Copy of PY1 Data(H)'!$A$1:$CZ$1,_xlfn.XLOOKUP($A80,'Copy of PY1 Data(H)'!$A$1:$A$288,'Copy of PY1 Data(H)'!$A$1:$CZ$288))</f>
        <v>12968587</v>
      </c>
      <c r="AB80" s="180" cm="1">
        <f t="array" ref="AB80">_xlfn.XLOOKUP(AB$1,'Copy of PY1 Data(H)'!$A$1:$CZ$1,_xlfn.XLOOKUP($A80,'Copy of PY1 Data(H)'!$A$1:$A$288,'Copy of PY1 Data(H)'!$A$1:$CZ$288))</f>
        <v>727054</v>
      </c>
      <c r="AC80" s="180" cm="1">
        <f t="array" ref="AC80">_xlfn.XLOOKUP(AC$1,'Copy of PY1 Data(H)'!$A$1:$CZ$1,_xlfn.XLOOKUP($A80,'Copy of PY1 Data(H)'!$A$1:$A$288,'Copy of PY1 Data(H)'!$A$1:$CZ$288))</f>
        <v>908603</v>
      </c>
      <c r="AD80" s="180" cm="1">
        <f t="array" ref="AD80">_xlfn.XLOOKUP(AD$1,'Copy of PY1 Data(H)'!$A$1:$CZ$1,_xlfn.XLOOKUP($A80,'Copy of PY1 Data(H)'!$A$1:$A$288,'Copy of PY1 Data(H)'!$A$1:$CZ$288))</f>
        <v>805080</v>
      </c>
      <c r="AE80" s="180" cm="1">
        <f t="array" ref="AE80">_xlfn.XLOOKUP(AE$1,'Copy of PY1 Data(H)'!$A$1:$CZ$1,_xlfn.XLOOKUP($A80,'Copy of PY1 Data(H)'!$A$1:$A$288,'Copy of PY1 Data(H)'!$A$1:$CZ$288))</f>
        <v>2106520</v>
      </c>
      <c r="AF80" s="180" cm="1">
        <f t="array" ref="AF80">_xlfn.XLOOKUP(AF$1,'Copy of PY1 Data(H)'!$A$1:$CZ$1,_xlfn.XLOOKUP($A80,'Copy of PY1 Data(H)'!$A$1:$A$288,'Copy of PY1 Data(H)'!$A$1:$CZ$288))</f>
        <v>4157057</v>
      </c>
      <c r="AG80" s="180" cm="1">
        <f t="array" ref="AG80">_xlfn.XLOOKUP(AG$1,'Copy of PY1 Data(H)'!$A$1:$CZ$1,_xlfn.XLOOKUP($A80,'Copy of PY1 Data(H)'!$A$1:$A$288,'Copy of PY1 Data(H)'!$A$1:$CZ$288))</f>
        <v>333730</v>
      </c>
      <c r="AH80" s="180" cm="1">
        <f t="array" ref="AH80">_xlfn.XLOOKUP(AH$1,'Copy of PY1 Data(H)'!$A$1:$CZ$1,_xlfn.XLOOKUP($A80,'Copy of PY1 Data(H)'!$A$1:$A$288,'Copy of PY1 Data(H)'!$A$1:$CZ$288))</f>
        <v>0</v>
      </c>
      <c r="AI80" s="180" cm="1">
        <f t="array" ref="AI80">_xlfn.XLOOKUP(AI$1,'Copy of PY1 Data(H)'!$A$1:$CZ$1,_xlfn.XLOOKUP($A80,'Copy of PY1 Data(H)'!$A$1:$A$288,'Copy of PY1 Data(H)'!$A$1:$CZ$288))</f>
        <v>20176487</v>
      </c>
      <c r="AJ80" s="180" cm="1">
        <f t="array" ref="AJ80">_xlfn.XLOOKUP(AJ$1,'Copy of PY1 Data(H)'!$A$1:$CZ$1,_xlfn.XLOOKUP($A80,'Copy of PY1 Data(H)'!$A$1:$A$288,'Copy of PY1 Data(H)'!$A$1:$CZ$288))</f>
        <v>356220</v>
      </c>
      <c r="AK80" s="180" cm="1">
        <f t="array" ref="AK80">_xlfn.XLOOKUP(AK$1,'Copy of PY1 Data(H)'!$A$1:$CZ$1,_xlfn.XLOOKUP($A80,'Copy of PY1 Data(H)'!$A$1:$A$288,'Copy of PY1 Data(H)'!$A$1:$CZ$288))</f>
        <v>0</v>
      </c>
      <c r="AL80" s="180" cm="1">
        <f t="array" ref="AL80">_xlfn.XLOOKUP(AL$1,'Copy of PY1 Data(H)'!$A$1:$CZ$1,_xlfn.XLOOKUP($A80,'Copy of PY1 Data(H)'!$A$1:$A$288,'Copy of PY1 Data(H)'!$A$1:$CZ$288))</f>
        <v>0</v>
      </c>
      <c r="AM80" s="180" cm="1">
        <f t="array" ref="AM80">_xlfn.XLOOKUP(AM$1,'Copy of PY1 Data(H)'!$A$1:$CZ$1,_xlfn.XLOOKUP($A80,'Copy of PY1 Data(H)'!$A$1:$A$288,'Copy of PY1 Data(H)'!$A$1:$CZ$288))</f>
        <v>2660336</v>
      </c>
      <c r="AN80" s="180" cm="1">
        <f t="array" ref="AN80">_xlfn.XLOOKUP(AN$1,'Copy of PY1 Data(H)'!$A$1:$CZ$1,_xlfn.XLOOKUP($A80,'Copy of PY1 Data(H)'!$A$1:$A$288,'Copy of PY1 Data(H)'!$A$1:$CZ$288))</f>
        <v>9702</v>
      </c>
      <c r="AO80" s="180" cm="1">
        <f t="array" ref="AO80">_xlfn.XLOOKUP(AO$1,'Copy of PY1 Data(H)'!$A$1:$CZ$1,_xlfn.XLOOKUP($A80,'Copy of PY1 Data(H)'!$A$1:$A$288,'Copy of PY1 Data(H)'!$A$1:$CZ$288))</f>
        <v>58030</v>
      </c>
      <c r="AP80" s="180" cm="1">
        <f t="array" ref="AP80">_xlfn.XLOOKUP(AP$1,'Copy of PY1 Data(H)'!$A$1:$CZ$1,_xlfn.XLOOKUP($A80,'Copy of PY1 Data(H)'!$A$1:$A$288,'Copy of PY1 Data(H)'!$A$1:$CZ$288))</f>
        <v>0</v>
      </c>
      <c r="AQ80" s="180" cm="1">
        <f t="array" ref="AQ80">_xlfn.XLOOKUP(AQ$1,'Copy of PY1 Data(H)'!$A$1:$CZ$1,_xlfn.XLOOKUP($A80,'Copy of PY1 Data(H)'!$A$1:$A$288,'Copy of PY1 Data(H)'!$A$1:$CZ$288))</f>
        <v>0</v>
      </c>
      <c r="AR80" s="180" cm="1">
        <f t="array" ref="AR80">_xlfn.XLOOKUP(AR$1,'Copy of PY1 Data(H)'!$A$1:$CZ$1,_xlfn.XLOOKUP($A80,'Copy of PY1 Data(H)'!$A$1:$A$288,'Copy of PY1 Data(H)'!$A$1:$CZ$288))</f>
        <v>4805820</v>
      </c>
      <c r="AS80" s="180" cm="1">
        <f t="array" ref="AS80">_xlfn.XLOOKUP(AS$1,'Copy of PY1 Data(H)'!$A$1:$CZ$1,_xlfn.XLOOKUP($A80,'Copy of PY1 Data(H)'!$A$1:$A$288,'Copy of PY1 Data(H)'!$A$1:$CZ$288))</f>
        <v>0</v>
      </c>
      <c r="AT80" s="180" cm="1">
        <f t="array" ref="AT80">_xlfn.XLOOKUP(AT$1,'Copy of PY1 Data(H)'!$A$1:$CZ$1,_xlfn.XLOOKUP($A80,'Copy of PY1 Data(H)'!$A$1:$A$288,'Copy of PY1 Data(H)'!$A$1:$CZ$288))</f>
        <v>262246</v>
      </c>
      <c r="AU80" s="180" cm="1">
        <f t="array" ref="AU80">_xlfn.XLOOKUP(AU$1,'Copy of PY1 Data(H)'!$A$1:$CZ$1,_xlfn.XLOOKUP($A80,'Copy of PY1 Data(H)'!$A$1:$A$288,'Copy of PY1 Data(H)'!$A$1:$CZ$288))</f>
        <v>0</v>
      </c>
      <c r="AV80" s="180" cm="1">
        <f t="array" ref="AV80">_xlfn.XLOOKUP(AV$1,'Copy of PY1 Data(H)'!$A$1:$CZ$1,_xlfn.XLOOKUP($A80,'Copy of PY1 Data(H)'!$A$1:$A$288,'Copy of PY1 Data(H)'!$A$1:$CZ$288))</f>
        <v>32254015</v>
      </c>
      <c r="AW80" s="180" cm="1">
        <f t="array" ref="AW80">_xlfn.XLOOKUP(AW$1,'Copy of PY1 Data(H)'!$A$1:$CZ$1,_xlfn.XLOOKUP($A80,'Copy of PY1 Data(H)'!$A$1:$A$288,'Copy of PY1 Data(H)'!$A$1:$CZ$288))</f>
        <v>0</v>
      </c>
      <c r="AX80" s="180" cm="1">
        <f t="array" ref="AX80">_xlfn.XLOOKUP(AX$1,'Copy of PY1 Data(H)'!$A$1:$CZ$1,_xlfn.XLOOKUP($A80,'Copy of PY1 Data(H)'!$A$1:$A$288,'Copy of PY1 Data(H)'!$A$1:$CZ$288))</f>
        <v>1713638</v>
      </c>
      <c r="AY80" s="180" cm="1">
        <f t="array" ref="AY80">_xlfn.XLOOKUP(AY$1,'Copy of PY1 Data(H)'!$A$1:$CZ$1,_xlfn.XLOOKUP($A80,'Copy of PY1 Data(H)'!$A$1:$A$288,'Copy of PY1 Data(H)'!$A$1:$CZ$288))</f>
        <v>5522053</v>
      </c>
      <c r="AZ80" s="180" cm="1">
        <f t="array" ref="AZ80">_xlfn.XLOOKUP(AZ$1,'Copy of PY1 Data(H)'!$A$1:$CZ$1,_xlfn.XLOOKUP($A80,'Copy of PY1 Data(H)'!$A$1:$A$288,'Copy of PY1 Data(H)'!$A$1:$CZ$288))</f>
        <v>961745</v>
      </c>
      <c r="BA80" s="180" cm="1">
        <f t="array" ref="BA80">_xlfn.XLOOKUP(BA$1,'Copy of PY1 Data(H)'!$A$1:$CZ$1,_xlfn.XLOOKUP($A80,'Copy of PY1 Data(H)'!$A$1:$A$288,'Copy of PY1 Data(H)'!$A$1:$CZ$288))</f>
        <v>220685</v>
      </c>
      <c r="BB80" s="180" cm="1">
        <f t="array" ref="BB80">_xlfn.XLOOKUP(BB$1,'Copy of PY1 Data(H)'!$A$1:$CZ$1,_xlfn.XLOOKUP($A80,'Copy of PY1 Data(H)'!$A$1:$A$288,'Copy of PY1 Data(H)'!$A$1:$CZ$288))</f>
        <v>0</v>
      </c>
      <c r="BC80" s="180" cm="1">
        <f t="array" ref="BC80">_xlfn.XLOOKUP(BC$1,'Copy of PY1 Data(H)'!$A$1:$CZ$1,_xlfn.XLOOKUP($A80,'Copy of PY1 Data(H)'!$A$1:$A$288,'Copy of PY1 Data(H)'!$A$1:$CZ$288))</f>
        <v>65618</v>
      </c>
      <c r="BD80" s="180" cm="1">
        <f t="array" ref="BD80">_xlfn.XLOOKUP(BD$1,'Copy of PY1 Data(H)'!$A$1:$CZ$1,_xlfn.XLOOKUP($A80,'Copy of PY1 Data(H)'!$A$1:$A$288,'Copy of PY1 Data(H)'!$A$1:$CZ$288))</f>
        <v>10418884</v>
      </c>
      <c r="BE80" s="180" cm="1">
        <f t="array" ref="BE80">_xlfn.XLOOKUP(BE$1,'Copy of PY1 Data(H)'!$A$1:$CZ$1,_xlfn.XLOOKUP($A80,'Copy of PY1 Data(H)'!$A$1:$A$288,'Copy of PY1 Data(H)'!$A$1:$CZ$288))</f>
        <v>0</v>
      </c>
      <c r="BF80" s="180" cm="1">
        <f t="array" ref="BF80">_xlfn.XLOOKUP(BF$1,'Copy of PY1 Data(H)'!$A$1:$CZ$1,_xlfn.XLOOKUP($A80,'Copy of PY1 Data(H)'!$A$1:$A$288,'Copy of PY1 Data(H)'!$A$1:$CZ$288))</f>
        <v>142368</v>
      </c>
      <c r="BG80" s="180" cm="1">
        <f t="array" ref="BG80">_xlfn.XLOOKUP(BG$1,'Copy of PY1 Data(H)'!$A$1:$CZ$1,_xlfn.XLOOKUP($A80,'Copy of PY1 Data(H)'!$A$1:$A$288,'Copy of PY1 Data(H)'!$A$1:$CZ$288))</f>
        <v>0</v>
      </c>
      <c r="BH80" s="180" cm="1">
        <f t="array" ref="BH80">_xlfn.XLOOKUP(BH$1,'Copy of PY1 Data(H)'!$A$1:$CZ$1,_xlfn.XLOOKUP($A80,'Copy of PY1 Data(H)'!$A$1:$A$288,'Copy of PY1 Data(H)'!$A$1:$CZ$288))</f>
        <v>0</v>
      </c>
      <c r="BI80" s="180" cm="1">
        <f t="array" ref="BI80">_xlfn.XLOOKUP(BI$1,'Copy of PY1 Data(H)'!$A$1:$CZ$1,_xlfn.XLOOKUP($A80,'Copy of PY1 Data(H)'!$A$1:$A$288,'Copy of PY1 Data(H)'!$A$1:$CZ$288))</f>
        <v>292295</v>
      </c>
      <c r="BJ80" s="180" cm="1">
        <f t="array" ref="BJ80">_xlfn.XLOOKUP(BJ$1,'Copy of PY1 Data(H)'!$A$1:$CZ$1,_xlfn.XLOOKUP($A80,'Copy of PY1 Data(H)'!$A$1:$A$288,'Copy of PY1 Data(H)'!$A$1:$CZ$288))</f>
        <v>0</v>
      </c>
      <c r="BK80" s="180" cm="1">
        <f t="array" ref="BK80">_xlfn.XLOOKUP(BK$1,'Copy of PY1 Data(H)'!$A$1:$CZ$1,_xlfn.XLOOKUP($A80,'Copy of PY1 Data(H)'!$A$1:$A$288,'Copy of PY1 Data(H)'!$A$1:$CZ$288))</f>
        <v>2198526</v>
      </c>
      <c r="BL80" s="180" cm="1">
        <f t="array" ref="BL80">_xlfn.XLOOKUP(BL$1,'Copy of PY1 Data(H)'!$A$1:$CZ$1,_xlfn.XLOOKUP($A80,'Copy of PY1 Data(H)'!$A$1:$A$288,'Copy of PY1 Data(H)'!$A$1:$CZ$288))</f>
        <v>0</v>
      </c>
      <c r="BM80" s="180" cm="1">
        <f t="array" ref="BM80">_xlfn.XLOOKUP(BM$1,'Copy of PY1 Data(H)'!$A$1:$CZ$1,_xlfn.XLOOKUP($A80,'Copy of PY1 Data(H)'!$A$1:$A$288,'Copy of PY1 Data(H)'!$A$1:$CZ$288))</f>
        <v>48416</v>
      </c>
      <c r="BN80" s="180" cm="1">
        <f t="array" ref="BN80">_xlfn.XLOOKUP(BN$1,'Copy of PY1 Data(H)'!$A$1:$CZ$1,_xlfn.XLOOKUP($A80,'Copy of PY1 Data(H)'!$A$1:$A$288,'Copy of PY1 Data(H)'!$A$1:$CZ$288))</f>
        <v>790283</v>
      </c>
      <c r="BO80" s="180" cm="1">
        <f t="array" ref="BO80">_xlfn.XLOOKUP(BO$1,'Copy of PY1 Data(H)'!$A$1:$CZ$1,_xlfn.XLOOKUP($A80,'Copy of PY1 Data(H)'!$A$1:$A$288,'Copy of PY1 Data(H)'!$A$1:$CZ$288))</f>
        <v>188312</v>
      </c>
      <c r="BP80" s="180" cm="1">
        <f t="array" ref="BP80">_xlfn.XLOOKUP(BP$1,'Copy of PY1 Data(H)'!$A$1:$CZ$1,_xlfn.XLOOKUP($A80,'Copy of PY1 Data(H)'!$A$1:$A$288,'Copy of PY1 Data(H)'!$A$1:$CZ$288))</f>
        <v>1054128</v>
      </c>
      <c r="BQ80" s="180" cm="1">
        <f t="array" ref="BQ80">_xlfn.XLOOKUP(BQ$1,'Copy of PY1 Data(H)'!$A$1:$CZ$1,_xlfn.XLOOKUP($A80,'Copy of PY1 Data(H)'!$A$1:$A$288,'Copy of PY1 Data(H)'!$A$1:$CZ$288))</f>
        <v>0</v>
      </c>
      <c r="BR80" s="180" cm="1">
        <f t="array" ref="BR80">_xlfn.XLOOKUP(BR$1,'Copy of PY1 Data(H)'!$A$1:$CZ$1,_xlfn.XLOOKUP($A80,'Copy of PY1 Data(H)'!$A$1:$A$288,'Copy of PY1 Data(H)'!$A$1:$CZ$288))</f>
        <v>329825</v>
      </c>
      <c r="BS80" s="180" cm="1">
        <f t="array" ref="BS80">_xlfn.XLOOKUP(BS$1,'Copy of PY1 Data(H)'!$A$1:$CZ$1,_xlfn.XLOOKUP($A80,'Copy of PY1 Data(H)'!$A$1:$A$288,'Copy of PY1 Data(H)'!$A$1:$CZ$288))</f>
        <v>0</v>
      </c>
      <c r="BT80" s="180" cm="1">
        <f t="array" ref="BT80">_xlfn.XLOOKUP(BT$1,'Copy of PY1 Data(H)'!$A$1:$CZ$1,_xlfn.XLOOKUP($A80,'Copy of PY1 Data(H)'!$A$1:$A$288,'Copy of PY1 Data(H)'!$A$1:$CZ$288))</f>
        <v>529649</v>
      </c>
      <c r="BU80" s="180" cm="1">
        <f t="array" ref="BU80">_xlfn.XLOOKUP(BU$1,'Copy of PY1 Data(H)'!$A$1:$CZ$1,_xlfn.XLOOKUP($A80,'Copy of PY1 Data(H)'!$A$1:$A$288,'Copy of PY1 Data(H)'!$A$1:$CZ$288))</f>
        <v>4762428</v>
      </c>
      <c r="BV80" s="180" cm="1">
        <f t="array" ref="BV80">_xlfn.XLOOKUP(BV$1,'Copy of PY1 Data(H)'!$A$1:$CZ$1,_xlfn.XLOOKUP($A80,'Copy of PY1 Data(H)'!$A$1:$A$288,'Copy of PY1 Data(H)'!$A$1:$CZ$288))</f>
        <v>0</v>
      </c>
      <c r="BW80" s="180" cm="1">
        <f t="array" ref="BW80">_xlfn.XLOOKUP(BW$1,'Copy of PY1 Data(H)'!$A$1:$CZ$1,_xlfn.XLOOKUP($A80,'Copy of PY1 Data(H)'!$A$1:$A$288,'Copy of PY1 Data(H)'!$A$1:$CZ$288))</f>
        <v>0</v>
      </c>
      <c r="BX80" s="180" cm="1">
        <f t="array" ref="BX80">_xlfn.XLOOKUP(BX$1,'Copy of PY1 Data(H)'!$A$1:$CZ$1,_xlfn.XLOOKUP($A80,'Copy of PY1 Data(H)'!$A$1:$A$288,'Copy of PY1 Data(H)'!$A$1:$CZ$288))</f>
        <v>1217470</v>
      </c>
      <c r="BY80" s="180" cm="1">
        <f t="array" ref="BY80">_xlfn.XLOOKUP(BY$1,'Copy of PY1 Data(H)'!$A$1:$CZ$1,_xlfn.XLOOKUP($A80,'Copy of PY1 Data(H)'!$A$1:$A$288,'Copy of PY1 Data(H)'!$A$1:$CZ$288))</f>
        <v>3129</v>
      </c>
      <c r="BZ80" s="180" cm="1">
        <f t="array" ref="BZ80">_xlfn.XLOOKUP(BZ$1,'Copy of PY1 Data(H)'!$A$1:$CZ$1,_xlfn.XLOOKUP($A80,'Copy of PY1 Data(H)'!$A$1:$A$288,'Copy of PY1 Data(H)'!$A$1:$CZ$288))</f>
        <v>317687</v>
      </c>
      <c r="CA80" s="180" cm="1">
        <f t="array" ref="CA80">_xlfn.XLOOKUP(CA$1,'Copy of PY1 Data(H)'!$A$1:$CZ$1,_xlfn.XLOOKUP($A80,'Copy of PY1 Data(H)'!$A$1:$A$288,'Copy of PY1 Data(H)'!$A$1:$CZ$288))</f>
        <v>25537</v>
      </c>
      <c r="CB80" s="180" cm="1">
        <f t="array" ref="CB80">_xlfn.XLOOKUP(CB$1,'Copy of PY1 Data(H)'!$A$1:$CZ$1,_xlfn.XLOOKUP($A80,'Copy of PY1 Data(H)'!$A$1:$A$288,'Copy of PY1 Data(H)'!$A$1:$CZ$288))</f>
        <v>330291</v>
      </c>
      <c r="CC80" s="180" cm="1">
        <f t="array" ref="CC80">_xlfn.XLOOKUP(CC$1,'Copy of PY1 Data(H)'!$A$1:$CZ$1,_xlfn.XLOOKUP($A80,'Copy of PY1 Data(H)'!$A$1:$A$288,'Copy of PY1 Data(H)'!$A$1:$CZ$288))</f>
        <v>0</v>
      </c>
      <c r="CD80" s="180" cm="1">
        <f t="array" ref="CD80">_xlfn.XLOOKUP(CD$1,'Copy of PY1 Data(H)'!$A$1:$CZ$1,_xlfn.XLOOKUP($A80,'Copy of PY1 Data(H)'!$A$1:$A$288,'Copy of PY1 Data(H)'!$A$1:$CZ$288))</f>
        <v>3868</v>
      </c>
    </row>
    <row r="81" spans="1:82" s="635" customFormat="1" x14ac:dyDescent="0.3">
      <c r="A81" s="635">
        <v>81</v>
      </c>
      <c r="B81" s="180"/>
      <c r="C81" s="180"/>
      <c r="D81" s="180" cm="1">
        <f t="array" ref="D81">_xlfn.XLOOKUP(D$1,'Copy of PY1 Data(H)'!$A$1:$CZ$1,_xlfn.XLOOKUP($A81,'Copy of PY1 Data(H)'!$A$1:$A$288,'Copy of PY1 Data(H)'!$A$1:$CZ$288))</f>
        <v>0</v>
      </c>
      <c r="E81" s="180" cm="1">
        <f t="array" ref="E81">_xlfn.XLOOKUP(E$1,'Copy of PY1 Data(H)'!$A$1:$CZ$1,_xlfn.XLOOKUP($A81,'Copy of PY1 Data(H)'!$A$1:$A$288,'Copy of PY1 Data(H)'!$A$1:$CZ$288))</f>
        <v>0</v>
      </c>
      <c r="F81" s="180" cm="1">
        <f t="array" ref="F81">_xlfn.XLOOKUP(F$1,'Copy of PY1 Data(H)'!$A$1:$CZ$1,_xlfn.XLOOKUP($A81,'Copy of PY1 Data(H)'!$A$1:$A$288,'Copy of PY1 Data(H)'!$A$1:$CZ$288))</f>
        <v>0</v>
      </c>
      <c r="G81" s="180" cm="1">
        <f t="array" ref="G81">_xlfn.XLOOKUP(G$1,'Copy of PY1 Data(H)'!$A$1:$CZ$1,_xlfn.XLOOKUP($A81,'Copy of PY1 Data(H)'!$A$1:$A$288,'Copy of PY1 Data(H)'!$A$1:$CZ$288))</f>
        <v>0</v>
      </c>
      <c r="H81" s="180" cm="1">
        <f t="array" ref="H81">_xlfn.XLOOKUP(H$1,'Copy of PY1 Data(H)'!$A$1:$CZ$1,_xlfn.XLOOKUP($A81,'Copy of PY1 Data(H)'!$A$1:$A$288,'Copy of PY1 Data(H)'!$A$1:$CZ$288))</f>
        <v>0</v>
      </c>
      <c r="I81" s="180" cm="1">
        <f t="array" ref="I81">_xlfn.XLOOKUP(I$1,'Copy of PY1 Data(H)'!$A$1:$CZ$1,_xlfn.XLOOKUP($A81,'Copy of PY1 Data(H)'!$A$1:$A$288,'Copy of PY1 Data(H)'!$A$1:$CZ$288))</f>
        <v>0</v>
      </c>
      <c r="J81" s="180" cm="1">
        <f t="array" ref="J81">_xlfn.XLOOKUP(J$1,'Copy of PY1 Data(H)'!$A$1:$CZ$1,_xlfn.XLOOKUP($A81,'Copy of PY1 Data(H)'!$A$1:$A$288,'Copy of PY1 Data(H)'!$A$1:$CZ$288))</f>
        <v>20679</v>
      </c>
      <c r="K81" s="180" cm="1">
        <f t="array" ref="K81">_xlfn.XLOOKUP(K$1,'Copy of PY1 Data(H)'!$A$1:$CZ$1,_xlfn.XLOOKUP($A81,'Copy of PY1 Data(H)'!$A$1:$A$288,'Copy of PY1 Data(H)'!$A$1:$CZ$288))</f>
        <v>0</v>
      </c>
      <c r="L81" s="180" cm="1">
        <f t="array" ref="L81">_xlfn.XLOOKUP(L$1,'Copy of PY1 Data(H)'!$A$1:$CZ$1,_xlfn.XLOOKUP($A81,'Copy of PY1 Data(H)'!$A$1:$A$288,'Copy of PY1 Data(H)'!$A$1:$CZ$288))</f>
        <v>0</v>
      </c>
      <c r="M81" s="180" cm="1">
        <f t="array" ref="M81">_xlfn.XLOOKUP(M$1,'Copy of PY1 Data(H)'!$A$1:$CZ$1,_xlfn.XLOOKUP($A81,'Copy of PY1 Data(H)'!$A$1:$A$288,'Copy of PY1 Data(H)'!$A$1:$CZ$288))</f>
        <v>0</v>
      </c>
      <c r="N81" s="180" cm="1">
        <f t="array" ref="N81">_xlfn.XLOOKUP(N$1,'Copy of PY1 Data(H)'!$A$1:$CZ$1,_xlfn.XLOOKUP($A81,'Copy of PY1 Data(H)'!$A$1:$A$288,'Copy of PY1 Data(H)'!$A$1:$CZ$288))</f>
        <v>0</v>
      </c>
      <c r="O81" s="180" cm="1">
        <f t="array" ref="O81">_xlfn.XLOOKUP(O$1,'Copy of PY1 Data(H)'!$A$1:$CZ$1,_xlfn.XLOOKUP($A81,'Copy of PY1 Data(H)'!$A$1:$A$288,'Copy of PY1 Data(H)'!$A$1:$CZ$288))</f>
        <v>697765</v>
      </c>
      <c r="P81" s="180" cm="1">
        <f t="array" ref="P81">_xlfn.XLOOKUP(P$1,'Copy of PY1 Data(H)'!$A$1:$CZ$1,_xlfn.XLOOKUP($A81,'Copy of PY1 Data(H)'!$A$1:$A$288,'Copy of PY1 Data(H)'!$A$1:$CZ$288))</f>
        <v>0</v>
      </c>
      <c r="Q81" s="180" cm="1">
        <f t="array" ref="Q81">_xlfn.XLOOKUP(Q$1,'Copy of PY1 Data(H)'!$A$1:$CZ$1,_xlfn.XLOOKUP($A81,'Copy of PY1 Data(H)'!$A$1:$A$288,'Copy of PY1 Data(H)'!$A$1:$CZ$288))</f>
        <v>2256015</v>
      </c>
      <c r="R81" s="180" cm="1">
        <f t="array" ref="R81">_xlfn.XLOOKUP(R$1,'Copy of PY1 Data(H)'!$A$1:$CZ$1,_xlfn.XLOOKUP($A81,'Copy of PY1 Data(H)'!$A$1:$A$288,'Copy of PY1 Data(H)'!$A$1:$CZ$288))</f>
        <v>35049</v>
      </c>
      <c r="S81" s="180" cm="1">
        <f t="array" ref="S81">_xlfn.XLOOKUP(S$1,'Copy of PY1 Data(H)'!$A$1:$CZ$1,_xlfn.XLOOKUP($A81,'Copy of PY1 Data(H)'!$A$1:$A$288,'Copy of PY1 Data(H)'!$A$1:$CZ$288))</f>
        <v>0</v>
      </c>
      <c r="T81" s="180" cm="1">
        <f t="array" ref="T81">_xlfn.XLOOKUP(T$1,'Copy of PY1 Data(H)'!$A$1:$CZ$1,_xlfn.XLOOKUP($A81,'Copy of PY1 Data(H)'!$A$1:$A$288,'Copy of PY1 Data(H)'!$A$1:$CZ$288))</f>
        <v>4409310</v>
      </c>
      <c r="U81" s="180" cm="1">
        <f t="array" ref="U81">_xlfn.XLOOKUP(U$1,'Copy of PY1 Data(H)'!$A$1:$CZ$1,_xlfn.XLOOKUP($A81,'Copy of PY1 Data(H)'!$A$1:$A$288,'Copy of PY1 Data(H)'!$A$1:$CZ$288))</f>
        <v>1610841</v>
      </c>
      <c r="V81" s="180" cm="1">
        <f t="array" ref="V81">_xlfn.XLOOKUP(V$1,'Copy of PY1 Data(H)'!$A$1:$CZ$1,_xlfn.XLOOKUP($A81,'Copy of PY1 Data(H)'!$A$1:$A$288,'Copy of PY1 Data(H)'!$A$1:$CZ$288))</f>
        <v>994777</v>
      </c>
      <c r="W81" s="180" cm="1">
        <f t="array" ref="W81">_xlfn.XLOOKUP(W$1,'Copy of PY1 Data(H)'!$A$1:$CZ$1,_xlfn.XLOOKUP($A81,'Copy of PY1 Data(H)'!$A$1:$A$288,'Copy of PY1 Data(H)'!$A$1:$CZ$288))</f>
        <v>0</v>
      </c>
      <c r="X81" s="180" cm="1">
        <f t="array" ref="X81">_xlfn.XLOOKUP(X$1,'Copy of PY1 Data(H)'!$A$1:$CZ$1,_xlfn.XLOOKUP($A81,'Copy of PY1 Data(H)'!$A$1:$A$288,'Copy of PY1 Data(H)'!$A$1:$CZ$288))</f>
        <v>0</v>
      </c>
      <c r="Y81" s="180" cm="1">
        <f t="array" ref="Y81">_xlfn.XLOOKUP(Y$1,'Copy of PY1 Data(H)'!$A$1:$CZ$1,_xlfn.XLOOKUP($A81,'Copy of PY1 Data(H)'!$A$1:$A$288,'Copy of PY1 Data(H)'!$A$1:$CZ$288))</f>
        <v>775030</v>
      </c>
      <c r="Z81" s="180" cm="1">
        <f t="array" ref="Z81">_xlfn.XLOOKUP(Z$1,'Copy of PY1 Data(H)'!$A$1:$CZ$1,_xlfn.XLOOKUP($A81,'Copy of PY1 Data(H)'!$A$1:$A$288,'Copy of PY1 Data(H)'!$A$1:$CZ$288))</f>
        <v>150739</v>
      </c>
      <c r="AA81" s="180" cm="1">
        <f t="array" ref="AA81">_xlfn.XLOOKUP(AA$1,'Copy of PY1 Data(H)'!$A$1:$CZ$1,_xlfn.XLOOKUP($A81,'Copy of PY1 Data(H)'!$A$1:$A$288,'Copy of PY1 Data(H)'!$A$1:$CZ$288))</f>
        <v>1678028</v>
      </c>
      <c r="AB81" s="180" cm="1">
        <f t="array" ref="AB81">_xlfn.XLOOKUP(AB$1,'Copy of PY1 Data(H)'!$A$1:$CZ$1,_xlfn.XLOOKUP($A81,'Copy of PY1 Data(H)'!$A$1:$A$288,'Copy of PY1 Data(H)'!$A$1:$CZ$288))</f>
        <v>352111</v>
      </c>
      <c r="AC81" s="180" cm="1">
        <f t="array" ref="AC81">_xlfn.XLOOKUP(AC$1,'Copy of PY1 Data(H)'!$A$1:$CZ$1,_xlfn.XLOOKUP($A81,'Copy of PY1 Data(H)'!$A$1:$A$288,'Copy of PY1 Data(H)'!$A$1:$CZ$288))</f>
        <v>133114</v>
      </c>
      <c r="AD81" s="180" cm="1">
        <f t="array" ref="AD81">_xlfn.XLOOKUP(AD$1,'Copy of PY1 Data(H)'!$A$1:$CZ$1,_xlfn.XLOOKUP($A81,'Copy of PY1 Data(H)'!$A$1:$A$288,'Copy of PY1 Data(H)'!$A$1:$CZ$288))</f>
        <v>205962</v>
      </c>
      <c r="AE81" s="180" cm="1">
        <f t="array" ref="AE81">_xlfn.XLOOKUP(AE$1,'Copy of PY1 Data(H)'!$A$1:$CZ$1,_xlfn.XLOOKUP($A81,'Copy of PY1 Data(H)'!$A$1:$A$288,'Copy of PY1 Data(H)'!$A$1:$CZ$288))</f>
        <v>166510</v>
      </c>
      <c r="AF81" s="180" cm="1">
        <f t="array" ref="AF81">_xlfn.XLOOKUP(AF$1,'Copy of PY1 Data(H)'!$A$1:$CZ$1,_xlfn.XLOOKUP($A81,'Copy of PY1 Data(H)'!$A$1:$A$288,'Copy of PY1 Data(H)'!$A$1:$CZ$288))</f>
        <v>663068</v>
      </c>
      <c r="AG81" s="180" cm="1">
        <f t="array" ref="AG81">_xlfn.XLOOKUP(AG$1,'Copy of PY1 Data(H)'!$A$1:$CZ$1,_xlfn.XLOOKUP($A81,'Copy of PY1 Data(H)'!$A$1:$A$288,'Copy of PY1 Data(H)'!$A$1:$CZ$288))</f>
        <v>157590</v>
      </c>
      <c r="AH81" s="180" cm="1">
        <f t="array" ref="AH81">_xlfn.XLOOKUP(AH$1,'Copy of PY1 Data(H)'!$A$1:$CZ$1,_xlfn.XLOOKUP($A81,'Copy of PY1 Data(H)'!$A$1:$A$288,'Copy of PY1 Data(H)'!$A$1:$CZ$288))</f>
        <v>0</v>
      </c>
      <c r="AI81" s="180" cm="1">
        <f t="array" ref="AI81">_xlfn.XLOOKUP(AI$1,'Copy of PY1 Data(H)'!$A$1:$CZ$1,_xlfn.XLOOKUP($A81,'Copy of PY1 Data(H)'!$A$1:$A$288,'Copy of PY1 Data(H)'!$A$1:$CZ$288))</f>
        <v>2765475</v>
      </c>
      <c r="AJ81" s="180" cm="1">
        <f t="array" ref="AJ81">_xlfn.XLOOKUP(AJ$1,'Copy of PY1 Data(H)'!$A$1:$CZ$1,_xlfn.XLOOKUP($A81,'Copy of PY1 Data(H)'!$A$1:$A$288,'Copy of PY1 Data(H)'!$A$1:$CZ$288))</f>
        <v>19839</v>
      </c>
      <c r="AK81" s="180" cm="1">
        <f t="array" ref="AK81">_xlfn.XLOOKUP(AK$1,'Copy of PY1 Data(H)'!$A$1:$CZ$1,_xlfn.XLOOKUP($A81,'Copy of PY1 Data(H)'!$A$1:$A$288,'Copy of PY1 Data(H)'!$A$1:$CZ$288))</f>
        <v>0</v>
      </c>
      <c r="AL81" s="180" cm="1">
        <f t="array" ref="AL81">_xlfn.XLOOKUP(AL$1,'Copy of PY1 Data(H)'!$A$1:$CZ$1,_xlfn.XLOOKUP($A81,'Copy of PY1 Data(H)'!$A$1:$A$288,'Copy of PY1 Data(H)'!$A$1:$CZ$288))</f>
        <v>0</v>
      </c>
      <c r="AM81" s="180" cm="1">
        <f t="array" ref="AM81">_xlfn.XLOOKUP(AM$1,'Copy of PY1 Data(H)'!$A$1:$CZ$1,_xlfn.XLOOKUP($A81,'Copy of PY1 Data(H)'!$A$1:$A$288,'Copy of PY1 Data(H)'!$A$1:$CZ$288))</f>
        <v>1053630</v>
      </c>
      <c r="AN81" s="180" cm="1">
        <f t="array" ref="AN81">_xlfn.XLOOKUP(AN$1,'Copy of PY1 Data(H)'!$A$1:$CZ$1,_xlfn.XLOOKUP($A81,'Copy of PY1 Data(H)'!$A$1:$A$288,'Copy of PY1 Data(H)'!$A$1:$CZ$288))</f>
        <v>57972</v>
      </c>
      <c r="AO81" s="180" cm="1">
        <f t="array" ref="AO81">_xlfn.XLOOKUP(AO$1,'Copy of PY1 Data(H)'!$A$1:$CZ$1,_xlfn.XLOOKUP($A81,'Copy of PY1 Data(H)'!$A$1:$A$288,'Copy of PY1 Data(H)'!$A$1:$CZ$288))</f>
        <v>117696</v>
      </c>
      <c r="AP81" s="180" cm="1">
        <f t="array" ref="AP81">_xlfn.XLOOKUP(AP$1,'Copy of PY1 Data(H)'!$A$1:$CZ$1,_xlfn.XLOOKUP($A81,'Copy of PY1 Data(H)'!$A$1:$A$288,'Copy of PY1 Data(H)'!$A$1:$CZ$288))</f>
        <v>0</v>
      </c>
      <c r="AQ81" s="180" cm="1">
        <f t="array" ref="AQ81">_xlfn.XLOOKUP(AQ$1,'Copy of PY1 Data(H)'!$A$1:$CZ$1,_xlfn.XLOOKUP($A81,'Copy of PY1 Data(H)'!$A$1:$A$288,'Copy of PY1 Data(H)'!$A$1:$CZ$288))</f>
        <v>0</v>
      </c>
      <c r="AR81" s="180" cm="1">
        <f t="array" ref="AR81">_xlfn.XLOOKUP(AR$1,'Copy of PY1 Data(H)'!$A$1:$CZ$1,_xlfn.XLOOKUP($A81,'Copy of PY1 Data(H)'!$A$1:$A$288,'Copy of PY1 Data(H)'!$A$1:$CZ$288))</f>
        <v>444839</v>
      </c>
      <c r="AS81" s="180" cm="1">
        <f t="array" ref="AS81">_xlfn.XLOOKUP(AS$1,'Copy of PY1 Data(H)'!$A$1:$CZ$1,_xlfn.XLOOKUP($A81,'Copy of PY1 Data(H)'!$A$1:$A$288,'Copy of PY1 Data(H)'!$A$1:$CZ$288))</f>
        <v>0</v>
      </c>
      <c r="AT81" s="180" cm="1">
        <f t="array" ref="AT81">_xlfn.XLOOKUP(AT$1,'Copy of PY1 Data(H)'!$A$1:$CZ$1,_xlfn.XLOOKUP($A81,'Copy of PY1 Data(H)'!$A$1:$A$288,'Copy of PY1 Data(H)'!$A$1:$CZ$288))</f>
        <v>212688</v>
      </c>
      <c r="AU81" s="180" cm="1">
        <f t="array" ref="AU81">_xlfn.XLOOKUP(AU$1,'Copy of PY1 Data(H)'!$A$1:$CZ$1,_xlfn.XLOOKUP($A81,'Copy of PY1 Data(H)'!$A$1:$A$288,'Copy of PY1 Data(H)'!$A$1:$CZ$288))</f>
        <v>0</v>
      </c>
      <c r="AV81" s="180" cm="1">
        <f t="array" ref="AV81">_xlfn.XLOOKUP(AV$1,'Copy of PY1 Data(H)'!$A$1:$CZ$1,_xlfn.XLOOKUP($A81,'Copy of PY1 Data(H)'!$A$1:$A$288,'Copy of PY1 Data(H)'!$A$1:$CZ$288))</f>
        <v>2770540</v>
      </c>
      <c r="AW81" s="180" cm="1">
        <f t="array" ref="AW81">_xlfn.XLOOKUP(AW$1,'Copy of PY1 Data(H)'!$A$1:$CZ$1,_xlfn.XLOOKUP($A81,'Copy of PY1 Data(H)'!$A$1:$A$288,'Copy of PY1 Data(H)'!$A$1:$CZ$288))</f>
        <v>0</v>
      </c>
      <c r="AX81" s="180" cm="1">
        <f t="array" ref="AX81">_xlfn.XLOOKUP(AX$1,'Copy of PY1 Data(H)'!$A$1:$CZ$1,_xlfn.XLOOKUP($A81,'Copy of PY1 Data(H)'!$A$1:$A$288,'Copy of PY1 Data(H)'!$A$1:$CZ$288))</f>
        <v>124653</v>
      </c>
      <c r="AY81" s="180" cm="1">
        <f t="array" ref="AY81">_xlfn.XLOOKUP(AY$1,'Copy of PY1 Data(H)'!$A$1:$CZ$1,_xlfn.XLOOKUP($A81,'Copy of PY1 Data(H)'!$A$1:$A$288,'Copy of PY1 Data(H)'!$A$1:$CZ$288))</f>
        <v>710396</v>
      </c>
      <c r="AZ81" s="180" cm="1">
        <f t="array" ref="AZ81">_xlfn.XLOOKUP(AZ$1,'Copy of PY1 Data(H)'!$A$1:$CZ$1,_xlfn.XLOOKUP($A81,'Copy of PY1 Data(H)'!$A$1:$A$288,'Copy of PY1 Data(H)'!$A$1:$CZ$288))</f>
        <v>74932</v>
      </c>
      <c r="BA81" s="180" cm="1">
        <f t="array" ref="BA81">_xlfn.XLOOKUP(BA$1,'Copy of PY1 Data(H)'!$A$1:$CZ$1,_xlfn.XLOOKUP($A81,'Copy of PY1 Data(H)'!$A$1:$A$288,'Copy of PY1 Data(H)'!$A$1:$CZ$288))</f>
        <v>34550</v>
      </c>
      <c r="BB81" s="180" cm="1">
        <f t="array" ref="BB81">_xlfn.XLOOKUP(BB$1,'Copy of PY1 Data(H)'!$A$1:$CZ$1,_xlfn.XLOOKUP($A81,'Copy of PY1 Data(H)'!$A$1:$A$288,'Copy of PY1 Data(H)'!$A$1:$CZ$288))</f>
        <v>0</v>
      </c>
      <c r="BC81" s="180" cm="1">
        <f t="array" ref="BC81">_xlfn.XLOOKUP(BC$1,'Copy of PY1 Data(H)'!$A$1:$CZ$1,_xlfn.XLOOKUP($A81,'Copy of PY1 Data(H)'!$A$1:$A$288,'Copy of PY1 Data(H)'!$A$1:$CZ$288))</f>
        <v>5156</v>
      </c>
      <c r="BD81" s="180" cm="1">
        <f t="array" ref="BD81">_xlfn.XLOOKUP(BD$1,'Copy of PY1 Data(H)'!$A$1:$CZ$1,_xlfn.XLOOKUP($A81,'Copy of PY1 Data(H)'!$A$1:$A$288,'Copy of PY1 Data(H)'!$A$1:$CZ$288))</f>
        <v>619388</v>
      </c>
      <c r="BE81" s="180" cm="1">
        <f t="array" ref="BE81">_xlfn.XLOOKUP(BE$1,'Copy of PY1 Data(H)'!$A$1:$CZ$1,_xlfn.XLOOKUP($A81,'Copy of PY1 Data(H)'!$A$1:$A$288,'Copy of PY1 Data(H)'!$A$1:$CZ$288))</f>
        <v>0</v>
      </c>
      <c r="BF81" s="180" cm="1">
        <f t="array" ref="BF81">_xlfn.XLOOKUP(BF$1,'Copy of PY1 Data(H)'!$A$1:$CZ$1,_xlfn.XLOOKUP($A81,'Copy of PY1 Data(H)'!$A$1:$A$288,'Copy of PY1 Data(H)'!$A$1:$CZ$288))</f>
        <v>33466</v>
      </c>
      <c r="BG81" s="180" cm="1">
        <f t="array" ref="BG81">_xlfn.XLOOKUP(BG$1,'Copy of PY1 Data(H)'!$A$1:$CZ$1,_xlfn.XLOOKUP($A81,'Copy of PY1 Data(H)'!$A$1:$A$288,'Copy of PY1 Data(H)'!$A$1:$CZ$288))</f>
        <v>0</v>
      </c>
      <c r="BH81" s="180" cm="1">
        <f t="array" ref="BH81">_xlfn.XLOOKUP(BH$1,'Copy of PY1 Data(H)'!$A$1:$CZ$1,_xlfn.XLOOKUP($A81,'Copy of PY1 Data(H)'!$A$1:$A$288,'Copy of PY1 Data(H)'!$A$1:$CZ$288))</f>
        <v>0</v>
      </c>
      <c r="BI81" s="180" cm="1">
        <f t="array" ref="BI81">_xlfn.XLOOKUP(BI$1,'Copy of PY1 Data(H)'!$A$1:$CZ$1,_xlfn.XLOOKUP($A81,'Copy of PY1 Data(H)'!$A$1:$A$288,'Copy of PY1 Data(H)'!$A$1:$CZ$288))</f>
        <v>19281</v>
      </c>
      <c r="BJ81" s="180" cm="1">
        <f t="array" ref="BJ81">_xlfn.XLOOKUP(BJ$1,'Copy of PY1 Data(H)'!$A$1:$CZ$1,_xlfn.XLOOKUP($A81,'Copy of PY1 Data(H)'!$A$1:$A$288,'Copy of PY1 Data(H)'!$A$1:$CZ$288))</f>
        <v>0</v>
      </c>
      <c r="BK81" s="180" cm="1">
        <f t="array" ref="BK81">_xlfn.XLOOKUP(BK$1,'Copy of PY1 Data(H)'!$A$1:$CZ$1,_xlfn.XLOOKUP($A81,'Copy of PY1 Data(H)'!$A$1:$A$288,'Copy of PY1 Data(H)'!$A$1:$CZ$288))</f>
        <v>209388</v>
      </c>
      <c r="BL81" s="180" cm="1">
        <f t="array" ref="BL81">_xlfn.XLOOKUP(BL$1,'Copy of PY1 Data(H)'!$A$1:$CZ$1,_xlfn.XLOOKUP($A81,'Copy of PY1 Data(H)'!$A$1:$A$288,'Copy of PY1 Data(H)'!$A$1:$CZ$288))</f>
        <v>0</v>
      </c>
      <c r="BM81" s="180" cm="1">
        <f t="array" ref="BM81">_xlfn.XLOOKUP(BM$1,'Copy of PY1 Data(H)'!$A$1:$CZ$1,_xlfn.XLOOKUP($A81,'Copy of PY1 Data(H)'!$A$1:$A$288,'Copy of PY1 Data(H)'!$A$1:$CZ$288))</f>
        <v>177702</v>
      </c>
      <c r="BN81" s="180" cm="1">
        <f t="array" ref="BN81">_xlfn.XLOOKUP(BN$1,'Copy of PY1 Data(H)'!$A$1:$CZ$1,_xlfn.XLOOKUP($A81,'Copy of PY1 Data(H)'!$A$1:$A$288,'Copy of PY1 Data(H)'!$A$1:$CZ$288))</f>
        <v>136888</v>
      </c>
      <c r="BO81" s="180" cm="1">
        <f t="array" ref="BO81">_xlfn.XLOOKUP(BO$1,'Copy of PY1 Data(H)'!$A$1:$CZ$1,_xlfn.XLOOKUP($A81,'Copy of PY1 Data(H)'!$A$1:$A$288,'Copy of PY1 Data(H)'!$A$1:$CZ$288))</f>
        <v>85299</v>
      </c>
      <c r="BP81" s="180" cm="1">
        <f t="array" ref="BP81">_xlfn.XLOOKUP(BP$1,'Copy of PY1 Data(H)'!$A$1:$CZ$1,_xlfn.XLOOKUP($A81,'Copy of PY1 Data(H)'!$A$1:$A$288,'Copy of PY1 Data(H)'!$A$1:$CZ$288))</f>
        <v>10045</v>
      </c>
      <c r="BQ81" s="180" cm="1">
        <f t="array" ref="BQ81">_xlfn.XLOOKUP(BQ$1,'Copy of PY1 Data(H)'!$A$1:$CZ$1,_xlfn.XLOOKUP($A81,'Copy of PY1 Data(H)'!$A$1:$A$288,'Copy of PY1 Data(H)'!$A$1:$CZ$288))</f>
        <v>0</v>
      </c>
      <c r="BR81" s="180" cm="1">
        <f t="array" ref="BR81">_xlfn.XLOOKUP(BR$1,'Copy of PY1 Data(H)'!$A$1:$CZ$1,_xlfn.XLOOKUP($A81,'Copy of PY1 Data(H)'!$A$1:$A$288,'Copy of PY1 Data(H)'!$A$1:$CZ$288))</f>
        <v>109606</v>
      </c>
      <c r="BS81" s="180" cm="1">
        <f t="array" ref="BS81">_xlfn.XLOOKUP(BS$1,'Copy of PY1 Data(H)'!$A$1:$CZ$1,_xlfn.XLOOKUP($A81,'Copy of PY1 Data(H)'!$A$1:$A$288,'Copy of PY1 Data(H)'!$A$1:$CZ$288))</f>
        <v>0</v>
      </c>
      <c r="BT81" s="180" cm="1">
        <f t="array" ref="BT81">_xlfn.XLOOKUP(BT$1,'Copy of PY1 Data(H)'!$A$1:$CZ$1,_xlfn.XLOOKUP($A81,'Copy of PY1 Data(H)'!$A$1:$A$288,'Copy of PY1 Data(H)'!$A$1:$CZ$288))</f>
        <v>70420</v>
      </c>
      <c r="BU81" s="180" cm="1">
        <f t="array" ref="BU81">_xlfn.XLOOKUP(BU$1,'Copy of PY1 Data(H)'!$A$1:$CZ$1,_xlfn.XLOOKUP($A81,'Copy of PY1 Data(H)'!$A$1:$A$288,'Copy of PY1 Data(H)'!$A$1:$CZ$288))</f>
        <v>498161</v>
      </c>
      <c r="BV81" s="180" cm="1">
        <f t="array" ref="BV81">_xlfn.XLOOKUP(BV$1,'Copy of PY1 Data(H)'!$A$1:$CZ$1,_xlfn.XLOOKUP($A81,'Copy of PY1 Data(H)'!$A$1:$A$288,'Copy of PY1 Data(H)'!$A$1:$CZ$288))</f>
        <v>0</v>
      </c>
      <c r="BW81" s="180" cm="1">
        <f t="array" ref="BW81">_xlfn.XLOOKUP(BW$1,'Copy of PY1 Data(H)'!$A$1:$CZ$1,_xlfn.XLOOKUP($A81,'Copy of PY1 Data(H)'!$A$1:$A$288,'Copy of PY1 Data(H)'!$A$1:$CZ$288))</f>
        <v>0</v>
      </c>
      <c r="BX81" s="180" cm="1">
        <f t="array" ref="BX81">_xlfn.XLOOKUP(BX$1,'Copy of PY1 Data(H)'!$A$1:$CZ$1,_xlfn.XLOOKUP($A81,'Copy of PY1 Data(H)'!$A$1:$A$288,'Copy of PY1 Data(H)'!$A$1:$CZ$288))</f>
        <v>33085</v>
      </c>
      <c r="BY81" s="180" cm="1">
        <f t="array" ref="BY81">_xlfn.XLOOKUP(BY$1,'Copy of PY1 Data(H)'!$A$1:$CZ$1,_xlfn.XLOOKUP($A81,'Copy of PY1 Data(H)'!$A$1:$A$288,'Copy of PY1 Data(H)'!$A$1:$CZ$288))</f>
        <v>889</v>
      </c>
      <c r="BZ81" s="180" cm="1">
        <f t="array" ref="BZ81">_xlfn.XLOOKUP(BZ$1,'Copy of PY1 Data(H)'!$A$1:$CZ$1,_xlfn.XLOOKUP($A81,'Copy of PY1 Data(H)'!$A$1:$A$288,'Copy of PY1 Data(H)'!$A$1:$CZ$288))</f>
        <v>18482</v>
      </c>
      <c r="CA81" s="180" cm="1">
        <f t="array" ref="CA81">_xlfn.XLOOKUP(CA$1,'Copy of PY1 Data(H)'!$A$1:$CZ$1,_xlfn.XLOOKUP($A81,'Copy of PY1 Data(H)'!$A$1:$A$288,'Copy of PY1 Data(H)'!$A$1:$CZ$288))</f>
        <v>17898</v>
      </c>
      <c r="CB81" s="180" cm="1">
        <f t="array" ref="CB81">_xlfn.XLOOKUP(CB$1,'Copy of PY1 Data(H)'!$A$1:$CZ$1,_xlfn.XLOOKUP($A81,'Copy of PY1 Data(H)'!$A$1:$A$288,'Copy of PY1 Data(H)'!$A$1:$CZ$288))</f>
        <v>116985</v>
      </c>
      <c r="CC81" s="180" cm="1">
        <f t="array" ref="CC81">_xlfn.XLOOKUP(CC$1,'Copy of PY1 Data(H)'!$A$1:$CZ$1,_xlfn.XLOOKUP($A81,'Copy of PY1 Data(H)'!$A$1:$A$288,'Copy of PY1 Data(H)'!$A$1:$CZ$288))</f>
        <v>0</v>
      </c>
      <c r="CD81" s="180" cm="1">
        <f t="array" ref="CD81">_xlfn.XLOOKUP(CD$1,'Copy of PY1 Data(H)'!$A$1:$CZ$1,_xlfn.XLOOKUP($A81,'Copy of PY1 Data(H)'!$A$1:$A$288,'Copy of PY1 Data(H)'!$A$1:$CZ$288))</f>
        <v>3759</v>
      </c>
    </row>
    <row r="82" spans="1:82" x14ac:dyDescent="0.3">
      <c r="A82" s="180">
        <v>579</v>
      </c>
      <c r="C82" s="180"/>
      <c r="D82" s="180" cm="1">
        <f t="array" ref="D82">_xlfn.XLOOKUP(D$1,'Copy of PY1 Data(H)'!$A$1:$CZ$1,_xlfn.XLOOKUP($A82,'Copy of PY1 Data(H)'!$A$1:$A$288,'Copy of PY1 Data(H)'!$A$1:$CZ$288))</f>
        <v>0</v>
      </c>
      <c r="E82" s="180" cm="1">
        <f t="array" ref="E82">_xlfn.XLOOKUP(E$1,'Copy of PY1 Data(H)'!$A$1:$CZ$1,_xlfn.XLOOKUP($A82,'Copy of PY1 Data(H)'!$A$1:$A$288,'Copy of PY1 Data(H)'!$A$1:$CZ$288))</f>
        <v>0</v>
      </c>
      <c r="F82" s="180" cm="1">
        <f t="array" ref="F82">_xlfn.XLOOKUP(F$1,'Copy of PY1 Data(H)'!$A$1:$CZ$1,_xlfn.XLOOKUP($A82,'Copy of PY1 Data(H)'!$A$1:$A$288,'Copy of PY1 Data(H)'!$A$1:$CZ$288))</f>
        <v>0</v>
      </c>
      <c r="G82" s="180" cm="1">
        <f t="array" ref="G82">_xlfn.XLOOKUP(G$1,'Copy of PY1 Data(H)'!$A$1:$CZ$1,_xlfn.XLOOKUP($A82,'Copy of PY1 Data(H)'!$A$1:$A$288,'Copy of PY1 Data(H)'!$A$1:$CZ$288))</f>
        <v>0</v>
      </c>
      <c r="H82" s="180" cm="1">
        <f t="array" ref="H82">_xlfn.XLOOKUP(H$1,'Copy of PY1 Data(H)'!$A$1:$CZ$1,_xlfn.XLOOKUP($A82,'Copy of PY1 Data(H)'!$A$1:$A$288,'Copy of PY1 Data(H)'!$A$1:$CZ$288))</f>
        <v>0</v>
      </c>
      <c r="I82" s="180" cm="1">
        <f t="array" ref="I82">_xlfn.XLOOKUP(I$1,'Copy of PY1 Data(H)'!$A$1:$CZ$1,_xlfn.XLOOKUP($A82,'Copy of PY1 Data(H)'!$A$1:$A$288,'Copy of PY1 Data(H)'!$A$1:$CZ$288))</f>
        <v>0</v>
      </c>
      <c r="J82" s="180" cm="1">
        <f t="array" ref="J82">_xlfn.XLOOKUP(J$1,'Copy of PY1 Data(H)'!$A$1:$CZ$1,_xlfn.XLOOKUP($A82,'Copy of PY1 Data(H)'!$A$1:$A$288,'Copy of PY1 Data(H)'!$A$1:$CZ$288))</f>
        <v>0</v>
      </c>
      <c r="K82" s="180" cm="1">
        <f t="array" ref="K82">_xlfn.XLOOKUP(K$1,'Copy of PY1 Data(H)'!$A$1:$CZ$1,_xlfn.XLOOKUP($A82,'Copy of PY1 Data(H)'!$A$1:$A$288,'Copy of PY1 Data(H)'!$A$1:$CZ$288))</f>
        <v>0</v>
      </c>
      <c r="L82" s="180" cm="1">
        <f t="array" ref="L82">_xlfn.XLOOKUP(L$1,'Copy of PY1 Data(H)'!$A$1:$CZ$1,_xlfn.XLOOKUP($A82,'Copy of PY1 Data(H)'!$A$1:$A$288,'Copy of PY1 Data(H)'!$A$1:$CZ$288))</f>
        <v>0</v>
      </c>
      <c r="M82" s="180" cm="1">
        <f t="array" ref="M82">_xlfn.XLOOKUP(M$1,'Copy of PY1 Data(H)'!$A$1:$CZ$1,_xlfn.XLOOKUP($A82,'Copy of PY1 Data(H)'!$A$1:$A$288,'Copy of PY1 Data(H)'!$A$1:$CZ$288))</f>
        <v>0</v>
      </c>
      <c r="N82" s="180" cm="1">
        <f t="array" ref="N82">_xlfn.XLOOKUP(N$1,'Copy of PY1 Data(H)'!$A$1:$CZ$1,_xlfn.XLOOKUP($A82,'Copy of PY1 Data(H)'!$A$1:$A$288,'Copy of PY1 Data(H)'!$A$1:$CZ$288))</f>
        <v>0</v>
      </c>
      <c r="O82" s="180" cm="1">
        <f t="array" ref="O82">_xlfn.XLOOKUP(O$1,'Copy of PY1 Data(H)'!$A$1:$CZ$1,_xlfn.XLOOKUP($A82,'Copy of PY1 Data(H)'!$A$1:$A$288,'Copy of PY1 Data(H)'!$A$1:$CZ$288))</f>
        <v>0</v>
      </c>
      <c r="P82" s="180" cm="1">
        <f t="array" ref="P82">_xlfn.XLOOKUP(P$1,'Copy of PY1 Data(H)'!$A$1:$CZ$1,_xlfn.XLOOKUP($A82,'Copy of PY1 Data(H)'!$A$1:$A$288,'Copy of PY1 Data(H)'!$A$1:$CZ$288))</f>
        <v>0</v>
      </c>
      <c r="Q82" s="180" cm="1">
        <f t="array" ref="Q82">_xlfn.XLOOKUP(Q$1,'Copy of PY1 Data(H)'!$A$1:$CZ$1,_xlfn.XLOOKUP($A82,'Copy of PY1 Data(H)'!$A$1:$A$288,'Copy of PY1 Data(H)'!$A$1:$CZ$288))</f>
        <v>0</v>
      </c>
      <c r="R82" s="180" cm="1">
        <f t="array" ref="R82">_xlfn.XLOOKUP(R$1,'Copy of PY1 Data(H)'!$A$1:$CZ$1,_xlfn.XLOOKUP($A82,'Copy of PY1 Data(H)'!$A$1:$A$288,'Copy of PY1 Data(H)'!$A$1:$CZ$288))</f>
        <v>0</v>
      </c>
      <c r="S82" s="180" cm="1">
        <f t="array" ref="S82">_xlfn.XLOOKUP(S$1,'Copy of PY1 Data(H)'!$A$1:$CZ$1,_xlfn.XLOOKUP($A82,'Copy of PY1 Data(H)'!$A$1:$A$288,'Copy of PY1 Data(H)'!$A$1:$CZ$288))</f>
        <v>0</v>
      </c>
      <c r="T82" s="180" cm="1">
        <f t="array" ref="T82">_xlfn.XLOOKUP(T$1,'Copy of PY1 Data(H)'!$A$1:$CZ$1,_xlfn.XLOOKUP($A82,'Copy of PY1 Data(H)'!$A$1:$A$288,'Copy of PY1 Data(H)'!$A$1:$CZ$288))</f>
        <v>0</v>
      </c>
      <c r="U82" s="180" cm="1">
        <f t="array" ref="U82">_xlfn.XLOOKUP(U$1,'Copy of PY1 Data(H)'!$A$1:$CZ$1,_xlfn.XLOOKUP($A82,'Copy of PY1 Data(H)'!$A$1:$A$288,'Copy of PY1 Data(H)'!$A$1:$CZ$288))</f>
        <v>0</v>
      </c>
      <c r="V82" s="180" cm="1">
        <f t="array" ref="V82">_xlfn.XLOOKUP(V$1,'Copy of PY1 Data(H)'!$A$1:$CZ$1,_xlfn.XLOOKUP($A82,'Copy of PY1 Data(H)'!$A$1:$A$288,'Copy of PY1 Data(H)'!$A$1:$CZ$288))</f>
        <v>891577</v>
      </c>
      <c r="W82" s="180" cm="1">
        <f t="array" ref="W82">_xlfn.XLOOKUP(W$1,'Copy of PY1 Data(H)'!$A$1:$CZ$1,_xlfn.XLOOKUP($A82,'Copy of PY1 Data(H)'!$A$1:$A$288,'Copy of PY1 Data(H)'!$A$1:$CZ$288))</f>
        <v>0</v>
      </c>
      <c r="X82" s="180" cm="1">
        <f t="array" ref="X82">_xlfn.XLOOKUP(X$1,'Copy of PY1 Data(H)'!$A$1:$CZ$1,_xlfn.XLOOKUP($A82,'Copy of PY1 Data(H)'!$A$1:$A$288,'Copy of PY1 Data(H)'!$A$1:$CZ$288))</f>
        <v>0</v>
      </c>
      <c r="Y82" s="180" cm="1">
        <f t="array" ref="Y82">_xlfn.XLOOKUP(Y$1,'Copy of PY1 Data(H)'!$A$1:$CZ$1,_xlfn.XLOOKUP($A82,'Copy of PY1 Data(H)'!$A$1:$A$288,'Copy of PY1 Data(H)'!$A$1:$CZ$288))</f>
        <v>0</v>
      </c>
      <c r="Z82" s="180" cm="1">
        <f t="array" ref="Z82">_xlfn.XLOOKUP(Z$1,'Copy of PY1 Data(H)'!$A$1:$CZ$1,_xlfn.XLOOKUP($A82,'Copy of PY1 Data(H)'!$A$1:$A$288,'Copy of PY1 Data(H)'!$A$1:$CZ$288))</f>
        <v>0</v>
      </c>
      <c r="AA82" s="180" cm="1">
        <f t="array" ref="AA82">_xlfn.XLOOKUP(AA$1,'Copy of PY1 Data(H)'!$A$1:$CZ$1,_xlfn.XLOOKUP($A82,'Copy of PY1 Data(H)'!$A$1:$A$288,'Copy of PY1 Data(H)'!$A$1:$CZ$288))</f>
        <v>0</v>
      </c>
      <c r="AB82" s="180" cm="1">
        <f t="array" ref="AB82">_xlfn.XLOOKUP(AB$1,'Copy of PY1 Data(H)'!$A$1:$CZ$1,_xlfn.XLOOKUP($A82,'Copy of PY1 Data(H)'!$A$1:$A$288,'Copy of PY1 Data(H)'!$A$1:$CZ$288))</f>
        <v>0</v>
      </c>
      <c r="AC82" s="180" cm="1">
        <f t="array" ref="AC82">_xlfn.XLOOKUP(AC$1,'Copy of PY1 Data(H)'!$A$1:$CZ$1,_xlfn.XLOOKUP($A82,'Copy of PY1 Data(H)'!$A$1:$A$288,'Copy of PY1 Data(H)'!$A$1:$CZ$288))</f>
        <v>0</v>
      </c>
      <c r="AD82" s="180" cm="1">
        <f t="array" ref="AD82">_xlfn.XLOOKUP(AD$1,'Copy of PY1 Data(H)'!$A$1:$CZ$1,_xlfn.XLOOKUP($A82,'Copy of PY1 Data(H)'!$A$1:$A$288,'Copy of PY1 Data(H)'!$A$1:$CZ$288))</f>
        <v>0</v>
      </c>
      <c r="AE82" s="180" cm="1">
        <f t="array" ref="AE82">_xlfn.XLOOKUP(AE$1,'Copy of PY1 Data(H)'!$A$1:$CZ$1,_xlfn.XLOOKUP($A82,'Copy of PY1 Data(H)'!$A$1:$A$288,'Copy of PY1 Data(H)'!$A$1:$CZ$288))</f>
        <v>0</v>
      </c>
      <c r="AF82" s="180" cm="1">
        <f t="array" ref="AF82">_xlfn.XLOOKUP(AF$1,'Copy of PY1 Data(H)'!$A$1:$CZ$1,_xlfn.XLOOKUP($A82,'Copy of PY1 Data(H)'!$A$1:$A$288,'Copy of PY1 Data(H)'!$A$1:$CZ$288))</f>
        <v>0</v>
      </c>
      <c r="AG82" s="180" cm="1">
        <f t="array" ref="AG82">_xlfn.XLOOKUP(AG$1,'Copy of PY1 Data(H)'!$A$1:$CZ$1,_xlfn.XLOOKUP($A82,'Copy of PY1 Data(H)'!$A$1:$A$288,'Copy of PY1 Data(H)'!$A$1:$CZ$288))</f>
        <v>0</v>
      </c>
      <c r="AH82" s="180" cm="1">
        <f t="array" ref="AH82">_xlfn.XLOOKUP(AH$1,'Copy of PY1 Data(H)'!$A$1:$CZ$1,_xlfn.XLOOKUP($A82,'Copy of PY1 Data(H)'!$A$1:$A$288,'Copy of PY1 Data(H)'!$A$1:$CZ$288))</f>
        <v>0</v>
      </c>
      <c r="AI82" s="180" cm="1">
        <f t="array" ref="AI82">_xlfn.XLOOKUP(AI$1,'Copy of PY1 Data(H)'!$A$1:$CZ$1,_xlfn.XLOOKUP($A82,'Copy of PY1 Data(H)'!$A$1:$A$288,'Copy of PY1 Data(H)'!$A$1:$CZ$288))</f>
        <v>0</v>
      </c>
      <c r="AJ82" s="180" cm="1">
        <f t="array" ref="AJ82">_xlfn.XLOOKUP(AJ$1,'Copy of PY1 Data(H)'!$A$1:$CZ$1,_xlfn.XLOOKUP($A82,'Copy of PY1 Data(H)'!$A$1:$A$288,'Copy of PY1 Data(H)'!$A$1:$CZ$288))</f>
        <v>0</v>
      </c>
      <c r="AK82" s="180" cm="1">
        <f t="array" ref="AK82">_xlfn.XLOOKUP(AK$1,'Copy of PY1 Data(H)'!$A$1:$CZ$1,_xlfn.XLOOKUP($A82,'Copy of PY1 Data(H)'!$A$1:$A$288,'Copy of PY1 Data(H)'!$A$1:$CZ$288))</f>
        <v>0</v>
      </c>
      <c r="AL82" s="180" cm="1">
        <f t="array" ref="AL82">_xlfn.XLOOKUP(AL$1,'Copy of PY1 Data(H)'!$A$1:$CZ$1,_xlfn.XLOOKUP($A82,'Copy of PY1 Data(H)'!$A$1:$A$288,'Copy of PY1 Data(H)'!$A$1:$CZ$288))</f>
        <v>0</v>
      </c>
      <c r="AM82" s="180" cm="1">
        <f t="array" ref="AM82">_xlfn.XLOOKUP(AM$1,'Copy of PY1 Data(H)'!$A$1:$CZ$1,_xlfn.XLOOKUP($A82,'Copy of PY1 Data(H)'!$A$1:$A$288,'Copy of PY1 Data(H)'!$A$1:$CZ$288))</f>
        <v>0</v>
      </c>
      <c r="AN82" s="180" cm="1">
        <f t="array" ref="AN82">_xlfn.XLOOKUP(AN$1,'Copy of PY1 Data(H)'!$A$1:$CZ$1,_xlfn.XLOOKUP($A82,'Copy of PY1 Data(H)'!$A$1:$A$288,'Copy of PY1 Data(H)'!$A$1:$CZ$288))</f>
        <v>6509</v>
      </c>
      <c r="AO82" s="180" cm="1">
        <f t="array" ref="AO82">_xlfn.XLOOKUP(AO$1,'Copy of PY1 Data(H)'!$A$1:$CZ$1,_xlfn.XLOOKUP($A82,'Copy of PY1 Data(H)'!$A$1:$A$288,'Copy of PY1 Data(H)'!$A$1:$CZ$288))</f>
        <v>0</v>
      </c>
      <c r="AP82" s="180" cm="1">
        <f t="array" ref="AP82">_xlfn.XLOOKUP(AP$1,'Copy of PY1 Data(H)'!$A$1:$CZ$1,_xlfn.XLOOKUP($A82,'Copy of PY1 Data(H)'!$A$1:$A$288,'Copy of PY1 Data(H)'!$A$1:$CZ$288))</f>
        <v>0</v>
      </c>
      <c r="AQ82" s="180" cm="1">
        <f t="array" ref="AQ82">_xlfn.XLOOKUP(AQ$1,'Copy of PY1 Data(H)'!$A$1:$CZ$1,_xlfn.XLOOKUP($A82,'Copy of PY1 Data(H)'!$A$1:$A$288,'Copy of PY1 Data(H)'!$A$1:$CZ$288))</f>
        <v>0</v>
      </c>
      <c r="AR82" s="180" cm="1">
        <f t="array" ref="AR82">_xlfn.XLOOKUP(AR$1,'Copy of PY1 Data(H)'!$A$1:$CZ$1,_xlfn.XLOOKUP($A82,'Copy of PY1 Data(H)'!$A$1:$A$288,'Copy of PY1 Data(H)'!$A$1:$CZ$288))</f>
        <v>0</v>
      </c>
      <c r="AS82" s="180" cm="1">
        <f t="array" ref="AS82">_xlfn.XLOOKUP(AS$1,'Copy of PY1 Data(H)'!$A$1:$CZ$1,_xlfn.XLOOKUP($A82,'Copy of PY1 Data(H)'!$A$1:$A$288,'Copy of PY1 Data(H)'!$A$1:$CZ$288))</f>
        <v>0</v>
      </c>
      <c r="AT82" s="180" cm="1">
        <f t="array" ref="AT82">_xlfn.XLOOKUP(AT$1,'Copy of PY1 Data(H)'!$A$1:$CZ$1,_xlfn.XLOOKUP($A82,'Copy of PY1 Data(H)'!$A$1:$A$288,'Copy of PY1 Data(H)'!$A$1:$CZ$288))</f>
        <v>0</v>
      </c>
      <c r="AU82" s="180" cm="1">
        <f t="array" ref="AU82">_xlfn.XLOOKUP(AU$1,'Copy of PY1 Data(H)'!$A$1:$CZ$1,_xlfn.XLOOKUP($A82,'Copy of PY1 Data(H)'!$A$1:$A$288,'Copy of PY1 Data(H)'!$A$1:$CZ$288))</f>
        <v>0</v>
      </c>
      <c r="AV82" s="180" cm="1">
        <f t="array" ref="AV82">_xlfn.XLOOKUP(AV$1,'Copy of PY1 Data(H)'!$A$1:$CZ$1,_xlfn.XLOOKUP($A82,'Copy of PY1 Data(H)'!$A$1:$A$288,'Copy of PY1 Data(H)'!$A$1:$CZ$288))</f>
        <v>0</v>
      </c>
      <c r="AW82" s="180" cm="1">
        <f t="array" ref="AW82">_xlfn.XLOOKUP(AW$1,'Copy of PY1 Data(H)'!$A$1:$CZ$1,_xlfn.XLOOKUP($A82,'Copy of PY1 Data(H)'!$A$1:$A$288,'Copy of PY1 Data(H)'!$A$1:$CZ$288))</f>
        <v>0</v>
      </c>
      <c r="AX82" s="180" cm="1">
        <f t="array" ref="AX82">_xlfn.XLOOKUP(AX$1,'Copy of PY1 Data(H)'!$A$1:$CZ$1,_xlfn.XLOOKUP($A82,'Copy of PY1 Data(H)'!$A$1:$A$288,'Copy of PY1 Data(H)'!$A$1:$CZ$288))</f>
        <v>0</v>
      </c>
      <c r="AY82" s="180" cm="1">
        <f t="array" ref="AY82">_xlfn.XLOOKUP(AY$1,'Copy of PY1 Data(H)'!$A$1:$CZ$1,_xlfn.XLOOKUP($A82,'Copy of PY1 Data(H)'!$A$1:$A$288,'Copy of PY1 Data(H)'!$A$1:$CZ$288))</f>
        <v>0</v>
      </c>
      <c r="AZ82" s="180" cm="1">
        <f t="array" ref="AZ82">_xlfn.XLOOKUP(AZ$1,'Copy of PY1 Data(H)'!$A$1:$CZ$1,_xlfn.XLOOKUP($A82,'Copy of PY1 Data(H)'!$A$1:$A$288,'Copy of PY1 Data(H)'!$A$1:$CZ$288))</f>
        <v>0</v>
      </c>
      <c r="BA82" s="180" cm="1">
        <f t="array" ref="BA82">_xlfn.XLOOKUP(BA$1,'Copy of PY1 Data(H)'!$A$1:$CZ$1,_xlfn.XLOOKUP($A82,'Copy of PY1 Data(H)'!$A$1:$A$288,'Copy of PY1 Data(H)'!$A$1:$CZ$288))</f>
        <v>0</v>
      </c>
      <c r="BB82" s="180" cm="1">
        <f t="array" ref="BB82">_xlfn.XLOOKUP(BB$1,'Copy of PY1 Data(H)'!$A$1:$CZ$1,_xlfn.XLOOKUP($A82,'Copy of PY1 Data(H)'!$A$1:$A$288,'Copy of PY1 Data(H)'!$A$1:$CZ$288))</f>
        <v>0</v>
      </c>
      <c r="BC82" s="180" cm="1">
        <f t="array" ref="BC82">_xlfn.XLOOKUP(BC$1,'Copy of PY1 Data(H)'!$A$1:$CZ$1,_xlfn.XLOOKUP($A82,'Copy of PY1 Data(H)'!$A$1:$A$288,'Copy of PY1 Data(H)'!$A$1:$CZ$288))</f>
        <v>0</v>
      </c>
      <c r="BD82" s="180" cm="1">
        <f t="array" ref="BD82">_xlfn.XLOOKUP(BD$1,'Copy of PY1 Data(H)'!$A$1:$CZ$1,_xlfn.XLOOKUP($A82,'Copy of PY1 Data(H)'!$A$1:$A$288,'Copy of PY1 Data(H)'!$A$1:$CZ$288))</f>
        <v>0</v>
      </c>
      <c r="BE82" s="180" cm="1">
        <f t="array" ref="BE82">_xlfn.XLOOKUP(BE$1,'Copy of PY1 Data(H)'!$A$1:$CZ$1,_xlfn.XLOOKUP($A82,'Copy of PY1 Data(H)'!$A$1:$A$288,'Copy of PY1 Data(H)'!$A$1:$CZ$288))</f>
        <v>0</v>
      </c>
      <c r="BF82" s="180" cm="1">
        <f t="array" ref="BF82">_xlfn.XLOOKUP(BF$1,'Copy of PY1 Data(H)'!$A$1:$CZ$1,_xlfn.XLOOKUP($A82,'Copy of PY1 Data(H)'!$A$1:$A$288,'Copy of PY1 Data(H)'!$A$1:$CZ$288))</f>
        <v>0</v>
      </c>
      <c r="BG82" s="180" cm="1">
        <f t="array" ref="BG82">_xlfn.XLOOKUP(BG$1,'Copy of PY1 Data(H)'!$A$1:$CZ$1,_xlfn.XLOOKUP($A82,'Copy of PY1 Data(H)'!$A$1:$A$288,'Copy of PY1 Data(H)'!$A$1:$CZ$288))</f>
        <v>0</v>
      </c>
      <c r="BH82" s="180" cm="1">
        <f t="array" ref="BH82">_xlfn.XLOOKUP(BH$1,'Copy of PY1 Data(H)'!$A$1:$CZ$1,_xlfn.XLOOKUP($A82,'Copy of PY1 Data(H)'!$A$1:$A$288,'Copy of PY1 Data(H)'!$A$1:$CZ$288))</f>
        <v>0</v>
      </c>
      <c r="BI82" s="180" cm="1">
        <f t="array" ref="BI82">_xlfn.XLOOKUP(BI$1,'Copy of PY1 Data(H)'!$A$1:$CZ$1,_xlfn.XLOOKUP($A82,'Copy of PY1 Data(H)'!$A$1:$A$288,'Copy of PY1 Data(H)'!$A$1:$CZ$288))</f>
        <v>0</v>
      </c>
      <c r="BJ82" s="180" cm="1">
        <f t="array" ref="BJ82">_xlfn.XLOOKUP(BJ$1,'Copy of PY1 Data(H)'!$A$1:$CZ$1,_xlfn.XLOOKUP($A82,'Copy of PY1 Data(H)'!$A$1:$A$288,'Copy of PY1 Data(H)'!$A$1:$CZ$288))</f>
        <v>0</v>
      </c>
      <c r="BK82" s="180" cm="1">
        <f t="array" ref="BK82">_xlfn.XLOOKUP(BK$1,'Copy of PY1 Data(H)'!$A$1:$CZ$1,_xlfn.XLOOKUP($A82,'Copy of PY1 Data(H)'!$A$1:$A$288,'Copy of PY1 Data(H)'!$A$1:$CZ$288))</f>
        <v>0</v>
      </c>
      <c r="BL82" s="180" cm="1">
        <f t="array" ref="BL82">_xlfn.XLOOKUP(BL$1,'Copy of PY1 Data(H)'!$A$1:$CZ$1,_xlfn.XLOOKUP($A82,'Copy of PY1 Data(H)'!$A$1:$A$288,'Copy of PY1 Data(H)'!$A$1:$CZ$288))</f>
        <v>0</v>
      </c>
      <c r="BM82" s="180" cm="1">
        <f t="array" ref="BM82">_xlfn.XLOOKUP(BM$1,'Copy of PY1 Data(H)'!$A$1:$CZ$1,_xlfn.XLOOKUP($A82,'Copy of PY1 Data(H)'!$A$1:$A$288,'Copy of PY1 Data(H)'!$A$1:$CZ$288))</f>
        <v>0</v>
      </c>
      <c r="BN82" s="180" cm="1">
        <f t="array" ref="BN82">_xlfn.XLOOKUP(BN$1,'Copy of PY1 Data(H)'!$A$1:$CZ$1,_xlfn.XLOOKUP($A82,'Copy of PY1 Data(H)'!$A$1:$A$288,'Copy of PY1 Data(H)'!$A$1:$CZ$288))</f>
        <v>0</v>
      </c>
      <c r="BO82" s="180" cm="1">
        <f t="array" ref="BO82">_xlfn.XLOOKUP(BO$1,'Copy of PY1 Data(H)'!$A$1:$CZ$1,_xlfn.XLOOKUP($A82,'Copy of PY1 Data(H)'!$A$1:$A$288,'Copy of PY1 Data(H)'!$A$1:$CZ$288))</f>
        <v>0</v>
      </c>
      <c r="BP82" s="180" cm="1">
        <f t="array" ref="BP82">_xlfn.XLOOKUP(BP$1,'Copy of PY1 Data(H)'!$A$1:$CZ$1,_xlfn.XLOOKUP($A82,'Copy of PY1 Data(H)'!$A$1:$A$288,'Copy of PY1 Data(H)'!$A$1:$CZ$288))</f>
        <v>0</v>
      </c>
      <c r="BQ82" s="180" cm="1">
        <f t="array" ref="BQ82">_xlfn.XLOOKUP(BQ$1,'Copy of PY1 Data(H)'!$A$1:$CZ$1,_xlfn.XLOOKUP($A82,'Copy of PY1 Data(H)'!$A$1:$A$288,'Copy of PY1 Data(H)'!$A$1:$CZ$288))</f>
        <v>0</v>
      </c>
      <c r="BR82" s="180" cm="1">
        <f t="array" ref="BR82">_xlfn.XLOOKUP(BR$1,'Copy of PY1 Data(H)'!$A$1:$CZ$1,_xlfn.XLOOKUP($A82,'Copy of PY1 Data(H)'!$A$1:$A$288,'Copy of PY1 Data(H)'!$A$1:$CZ$288))</f>
        <v>0</v>
      </c>
      <c r="BS82" s="180" cm="1">
        <f t="array" ref="BS82">_xlfn.XLOOKUP(BS$1,'Copy of PY1 Data(H)'!$A$1:$CZ$1,_xlfn.XLOOKUP($A82,'Copy of PY1 Data(H)'!$A$1:$A$288,'Copy of PY1 Data(H)'!$A$1:$CZ$288))</f>
        <v>0</v>
      </c>
      <c r="BT82" s="180" cm="1">
        <f t="array" ref="BT82">_xlfn.XLOOKUP(BT$1,'Copy of PY1 Data(H)'!$A$1:$CZ$1,_xlfn.XLOOKUP($A82,'Copy of PY1 Data(H)'!$A$1:$A$288,'Copy of PY1 Data(H)'!$A$1:$CZ$288))</f>
        <v>0</v>
      </c>
      <c r="BU82" s="180" cm="1">
        <f t="array" ref="BU82">_xlfn.XLOOKUP(BU$1,'Copy of PY1 Data(H)'!$A$1:$CZ$1,_xlfn.XLOOKUP($A82,'Copy of PY1 Data(H)'!$A$1:$A$288,'Copy of PY1 Data(H)'!$A$1:$CZ$288))</f>
        <v>0</v>
      </c>
      <c r="BV82" s="180" cm="1">
        <f t="array" ref="BV82">_xlfn.XLOOKUP(BV$1,'Copy of PY1 Data(H)'!$A$1:$CZ$1,_xlfn.XLOOKUP($A82,'Copy of PY1 Data(H)'!$A$1:$A$288,'Copy of PY1 Data(H)'!$A$1:$CZ$288))</f>
        <v>0</v>
      </c>
      <c r="BW82" s="180" cm="1">
        <f t="array" ref="BW82">_xlfn.XLOOKUP(BW$1,'Copy of PY1 Data(H)'!$A$1:$CZ$1,_xlfn.XLOOKUP($A82,'Copy of PY1 Data(H)'!$A$1:$A$288,'Copy of PY1 Data(H)'!$A$1:$CZ$288))</f>
        <v>0</v>
      </c>
      <c r="BX82" s="180" cm="1">
        <f t="array" ref="BX82">_xlfn.XLOOKUP(BX$1,'Copy of PY1 Data(H)'!$A$1:$CZ$1,_xlfn.XLOOKUP($A82,'Copy of PY1 Data(H)'!$A$1:$A$288,'Copy of PY1 Data(H)'!$A$1:$CZ$288))</f>
        <v>0</v>
      </c>
      <c r="BY82" s="180" cm="1">
        <f t="array" ref="BY82">_xlfn.XLOOKUP(BY$1,'Copy of PY1 Data(H)'!$A$1:$CZ$1,_xlfn.XLOOKUP($A82,'Copy of PY1 Data(H)'!$A$1:$A$288,'Copy of PY1 Data(H)'!$A$1:$CZ$288))</f>
        <v>0</v>
      </c>
      <c r="BZ82" s="180" cm="1">
        <f t="array" ref="BZ82">_xlfn.XLOOKUP(BZ$1,'Copy of PY1 Data(H)'!$A$1:$CZ$1,_xlfn.XLOOKUP($A82,'Copy of PY1 Data(H)'!$A$1:$A$288,'Copy of PY1 Data(H)'!$A$1:$CZ$288))</f>
        <v>0</v>
      </c>
      <c r="CA82" s="180" cm="1">
        <f t="array" ref="CA82">_xlfn.XLOOKUP(CA$1,'Copy of PY1 Data(H)'!$A$1:$CZ$1,_xlfn.XLOOKUP($A82,'Copy of PY1 Data(H)'!$A$1:$A$288,'Copy of PY1 Data(H)'!$A$1:$CZ$288))</f>
        <v>0</v>
      </c>
      <c r="CB82" s="180" cm="1">
        <f t="array" ref="CB82">_xlfn.XLOOKUP(CB$1,'Copy of PY1 Data(H)'!$A$1:$CZ$1,_xlfn.XLOOKUP($A82,'Copy of PY1 Data(H)'!$A$1:$A$288,'Copy of PY1 Data(H)'!$A$1:$CZ$288))</f>
        <v>0</v>
      </c>
      <c r="CC82" s="180" cm="1">
        <f t="array" ref="CC82">_xlfn.XLOOKUP(CC$1,'Copy of PY1 Data(H)'!$A$1:$CZ$1,_xlfn.XLOOKUP($A82,'Copy of PY1 Data(H)'!$A$1:$A$288,'Copy of PY1 Data(H)'!$A$1:$CZ$288))</f>
        <v>0</v>
      </c>
      <c r="CD82" s="180" cm="1">
        <f t="array" ref="CD82">_xlfn.XLOOKUP(CD$1,'Copy of PY1 Data(H)'!$A$1:$CZ$1,_xlfn.XLOOKUP($A82,'Copy of PY1 Data(H)'!$A$1:$A$288,'Copy of PY1 Data(H)'!$A$1:$CZ$288))</f>
        <v>0</v>
      </c>
    </row>
    <row r="83" spans="1:82" s="639" customFormat="1" x14ac:dyDescent="0.3">
      <c r="A83" s="639">
        <v>510</v>
      </c>
      <c r="B83" s="180"/>
      <c r="C83" s="180"/>
      <c r="D83" s="180" cm="1">
        <f t="array" ref="D83">_xlfn.XLOOKUP(D$1,'Copy of PY1 Data(H)'!$A$1:$CZ$1,_xlfn.XLOOKUP($A83,'Copy of PY1 Data(H)'!$A$1:$A$288,'Copy of PY1 Data(H)'!$A$1:$CZ$288))</f>
        <v>0</v>
      </c>
      <c r="E83" s="180" cm="1">
        <f t="array" ref="E83">_xlfn.XLOOKUP(E$1,'Copy of PY1 Data(H)'!$A$1:$CZ$1,_xlfn.XLOOKUP($A83,'Copy of PY1 Data(H)'!$A$1:$A$288,'Copy of PY1 Data(H)'!$A$1:$CZ$288))</f>
        <v>0</v>
      </c>
      <c r="F83" s="180" cm="1">
        <f t="array" ref="F83">_xlfn.XLOOKUP(F$1,'Copy of PY1 Data(H)'!$A$1:$CZ$1,_xlfn.XLOOKUP($A83,'Copy of PY1 Data(H)'!$A$1:$A$288,'Copy of PY1 Data(H)'!$A$1:$CZ$288))</f>
        <v>0</v>
      </c>
      <c r="G83" s="180" cm="1">
        <f t="array" ref="G83">_xlfn.XLOOKUP(G$1,'Copy of PY1 Data(H)'!$A$1:$CZ$1,_xlfn.XLOOKUP($A83,'Copy of PY1 Data(H)'!$A$1:$A$288,'Copy of PY1 Data(H)'!$A$1:$CZ$288))</f>
        <v>0</v>
      </c>
      <c r="H83" s="180" cm="1">
        <f t="array" ref="H83">_xlfn.XLOOKUP(H$1,'Copy of PY1 Data(H)'!$A$1:$CZ$1,_xlfn.XLOOKUP($A83,'Copy of PY1 Data(H)'!$A$1:$A$288,'Copy of PY1 Data(H)'!$A$1:$CZ$288))</f>
        <v>0</v>
      </c>
      <c r="I83" s="180" cm="1">
        <f t="array" ref="I83">_xlfn.XLOOKUP(I$1,'Copy of PY1 Data(H)'!$A$1:$CZ$1,_xlfn.XLOOKUP($A83,'Copy of PY1 Data(H)'!$A$1:$A$288,'Copy of PY1 Data(H)'!$A$1:$CZ$288))</f>
        <v>0</v>
      </c>
      <c r="J83" s="180" cm="1">
        <f t="array" ref="J83">_xlfn.XLOOKUP(J$1,'Copy of PY1 Data(H)'!$A$1:$CZ$1,_xlfn.XLOOKUP($A83,'Copy of PY1 Data(H)'!$A$1:$A$288,'Copy of PY1 Data(H)'!$A$1:$CZ$288))</f>
        <v>20748</v>
      </c>
      <c r="K83" s="180" cm="1">
        <f t="array" ref="K83">_xlfn.XLOOKUP(K$1,'Copy of PY1 Data(H)'!$A$1:$CZ$1,_xlfn.XLOOKUP($A83,'Copy of PY1 Data(H)'!$A$1:$A$288,'Copy of PY1 Data(H)'!$A$1:$CZ$288))</f>
        <v>0</v>
      </c>
      <c r="L83" s="180" cm="1">
        <f t="array" ref="L83">_xlfn.XLOOKUP(L$1,'Copy of PY1 Data(H)'!$A$1:$CZ$1,_xlfn.XLOOKUP($A83,'Copy of PY1 Data(H)'!$A$1:$A$288,'Copy of PY1 Data(H)'!$A$1:$CZ$288))</f>
        <v>0</v>
      </c>
      <c r="M83" s="180" cm="1">
        <f t="array" ref="M83">_xlfn.XLOOKUP(M$1,'Copy of PY1 Data(H)'!$A$1:$CZ$1,_xlfn.XLOOKUP($A83,'Copy of PY1 Data(H)'!$A$1:$A$288,'Copy of PY1 Data(H)'!$A$1:$CZ$288))</f>
        <v>0</v>
      </c>
      <c r="N83" s="180" cm="1">
        <f t="array" ref="N83">_xlfn.XLOOKUP(N$1,'Copy of PY1 Data(H)'!$A$1:$CZ$1,_xlfn.XLOOKUP($A83,'Copy of PY1 Data(H)'!$A$1:$A$288,'Copy of PY1 Data(H)'!$A$1:$CZ$288))</f>
        <v>0</v>
      </c>
      <c r="O83" s="180" cm="1">
        <f t="array" ref="O83">_xlfn.XLOOKUP(O$1,'Copy of PY1 Data(H)'!$A$1:$CZ$1,_xlfn.XLOOKUP($A83,'Copy of PY1 Data(H)'!$A$1:$A$288,'Copy of PY1 Data(H)'!$A$1:$CZ$288))</f>
        <v>70409</v>
      </c>
      <c r="P83" s="180" cm="1">
        <f t="array" ref="P83">_xlfn.XLOOKUP(P$1,'Copy of PY1 Data(H)'!$A$1:$CZ$1,_xlfn.XLOOKUP($A83,'Copy of PY1 Data(H)'!$A$1:$A$288,'Copy of PY1 Data(H)'!$A$1:$CZ$288))</f>
        <v>0</v>
      </c>
      <c r="Q83" s="180" cm="1">
        <f t="array" ref="Q83">_xlfn.XLOOKUP(Q$1,'Copy of PY1 Data(H)'!$A$1:$CZ$1,_xlfn.XLOOKUP($A83,'Copy of PY1 Data(H)'!$A$1:$A$288,'Copy of PY1 Data(H)'!$A$1:$CZ$288))</f>
        <v>323655</v>
      </c>
      <c r="R83" s="180" cm="1">
        <f t="array" ref="R83">_xlfn.XLOOKUP(R$1,'Copy of PY1 Data(H)'!$A$1:$CZ$1,_xlfn.XLOOKUP($A83,'Copy of PY1 Data(H)'!$A$1:$A$288,'Copy of PY1 Data(H)'!$A$1:$CZ$288))</f>
        <v>16540</v>
      </c>
      <c r="S83" s="180" cm="1">
        <f t="array" ref="S83">_xlfn.XLOOKUP(S$1,'Copy of PY1 Data(H)'!$A$1:$CZ$1,_xlfn.XLOOKUP($A83,'Copy of PY1 Data(H)'!$A$1:$A$288,'Copy of PY1 Data(H)'!$A$1:$CZ$288))</f>
        <v>0</v>
      </c>
      <c r="T83" s="180" cm="1">
        <f t="array" ref="T83">_xlfn.XLOOKUP(T$1,'Copy of PY1 Data(H)'!$A$1:$CZ$1,_xlfn.XLOOKUP($A83,'Copy of PY1 Data(H)'!$A$1:$A$288,'Copy of PY1 Data(H)'!$A$1:$CZ$288))</f>
        <v>422659</v>
      </c>
      <c r="U83" s="180" cm="1">
        <f t="array" ref="U83">_xlfn.XLOOKUP(U$1,'Copy of PY1 Data(H)'!$A$1:$CZ$1,_xlfn.XLOOKUP($A83,'Copy of PY1 Data(H)'!$A$1:$A$288,'Copy of PY1 Data(H)'!$A$1:$CZ$288))</f>
        <v>249642</v>
      </c>
      <c r="V83" s="180" cm="1">
        <f t="array" ref="V83">_xlfn.XLOOKUP(V$1,'Copy of PY1 Data(H)'!$A$1:$CZ$1,_xlfn.XLOOKUP($A83,'Copy of PY1 Data(H)'!$A$1:$A$288,'Copy of PY1 Data(H)'!$A$1:$CZ$288))</f>
        <v>39978</v>
      </c>
      <c r="W83" s="180" cm="1">
        <f t="array" ref="W83">_xlfn.XLOOKUP(W$1,'Copy of PY1 Data(H)'!$A$1:$CZ$1,_xlfn.XLOOKUP($A83,'Copy of PY1 Data(H)'!$A$1:$A$288,'Copy of PY1 Data(H)'!$A$1:$CZ$288))</f>
        <v>0</v>
      </c>
      <c r="X83" s="180" cm="1">
        <f t="array" ref="X83">_xlfn.XLOOKUP(X$1,'Copy of PY1 Data(H)'!$A$1:$CZ$1,_xlfn.XLOOKUP($A83,'Copy of PY1 Data(H)'!$A$1:$A$288,'Copy of PY1 Data(H)'!$A$1:$CZ$288))</f>
        <v>0</v>
      </c>
      <c r="Y83" s="180" cm="1">
        <f t="array" ref="Y83">_xlfn.XLOOKUP(Y$1,'Copy of PY1 Data(H)'!$A$1:$CZ$1,_xlfn.XLOOKUP($A83,'Copy of PY1 Data(H)'!$A$1:$A$288,'Copy of PY1 Data(H)'!$A$1:$CZ$288))</f>
        <v>220331</v>
      </c>
      <c r="Z83" s="180" cm="1">
        <f t="array" ref="Z83">_xlfn.XLOOKUP(Z$1,'Copy of PY1 Data(H)'!$A$1:$CZ$1,_xlfn.XLOOKUP($A83,'Copy of PY1 Data(H)'!$A$1:$A$288,'Copy of PY1 Data(H)'!$A$1:$CZ$288))</f>
        <v>20238</v>
      </c>
      <c r="AA83" s="180" cm="1">
        <f t="array" ref="AA83">_xlfn.XLOOKUP(AA$1,'Copy of PY1 Data(H)'!$A$1:$CZ$1,_xlfn.XLOOKUP($A83,'Copy of PY1 Data(H)'!$A$1:$A$288,'Copy of PY1 Data(H)'!$A$1:$CZ$288))</f>
        <v>69009</v>
      </c>
      <c r="AB83" s="180" cm="1">
        <f t="array" ref="AB83">_xlfn.XLOOKUP(AB$1,'Copy of PY1 Data(H)'!$A$1:$CZ$1,_xlfn.XLOOKUP($A83,'Copy of PY1 Data(H)'!$A$1:$A$288,'Copy of PY1 Data(H)'!$A$1:$CZ$288))</f>
        <v>0</v>
      </c>
      <c r="AC83" s="180" cm="1">
        <f t="array" ref="AC83">_xlfn.XLOOKUP(AC$1,'Copy of PY1 Data(H)'!$A$1:$CZ$1,_xlfn.XLOOKUP($A83,'Copy of PY1 Data(H)'!$A$1:$A$288,'Copy of PY1 Data(H)'!$A$1:$CZ$288))</f>
        <v>0</v>
      </c>
      <c r="AD83" s="180" cm="1">
        <f t="array" ref="AD83">_xlfn.XLOOKUP(AD$1,'Copy of PY1 Data(H)'!$A$1:$CZ$1,_xlfn.XLOOKUP($A83,'Copy of PY1 Data(H)'!$A$1:$A$288,'Copy of PY1 Data(H)'!$A$1:$CZ$288))</f>
        <v>0</v>
      </c>
      <c r="AE83" s="180" cm="1">
        <f t="array" ref="AE83">_xlfn.XLOOKUP(AE$1,'Copy of PY1 Data(H)'!$A$1:$CZ$1,_xlfn.XLOOKUP($A83,'Copy of PY1 Data(H)'!$A$1:$A$288,'Copy of PY1 Data(H)'!$A$1:$CZ$288))</f>
        <v>0</v>
      </c>
      <c r="AF83" s="180" cm="1">
        <f t="array" ref="AF83">_xlfn.XLOOKUP(AF$1,'Copy of PY1 Data(H)'!$A$1:$CZ$1,_xlfn.XLOOKUP($A83,'Copy of PY1 Data(H)'!$A$1:$A$288,'Copy of PY1 Data(H)'!$A$1:$CZ$288))</f>
        <v>63768</v>
      </c>
      <c r="AG83" s="180" cm="1">
        <f t="array" ref="AG83">_xlfn.XLOOKUP(AG$1,'Copy of PY1 Data(H)'!$A$1:$CZ$1,_xlfn.XLOOKUP($A83,'Copy of PY1 Data(H)'!$A$1:$A$288,'Copy of PY1 Data(H)'!$A$1:$CZ$288))</f>
        <v>208793</v>
      </c>
      <c r="AH83" s="180" cm="1">
        <f t="array" ref="AH83">_xlfn.XLOOKUP(AH$1,'Copy of PY1 Data(H)'!$A$1:$CZ$1,_xlfn.XLOOKUP($A83,'Copy of PY1 Data(H)'!$A$1:$A$288,'Copy of PY1 Data(H)'!$A$1:$CZ$288))</f>
        <v>0</v>
      </c>
      <c r="AI83" s="180" cm="1">
        <f t="array" ref="AI83">_xlfn.XLOOKUP(AI$1,'Copy of PY1 Data(H)'!$A$1:$CZ$1,_xlfn.XLOOKUP($A83,'Copy of PY1 Data(H)'!$A$1:$A$288,'Copy of PY1 Data(H)'!$A$1:$CZ$288))</f>
        <v>52504</v>
      </c>
      <c r="AJ83" s="180" cm="1">
        <f t="array" ref="AJ83">_xlfn.XLOOKUP(AJ$1,'Copy of PY1 Data(H)'!$A$1:$CZ$1,_xlfn.XLOOKUP($A83,'Copy of PY1 Data(H)'!$A$1:$A$288,'Copy of PY1 Data(H)'!$A$1:$CZ$288))</f>
        <v>0</v>
      </c>
      <c r="AK83" s="180" cm="1">
        <f t="array" ref="AK83">_xlfn.XLOOKUP(AK$1,'Copy of PY1 Data(H)'!$A$1:$CZ$1,_xlfn.XLOOKUP($A83,'Copy of PY1 Data(H)'!$A$1:$A$288,'Copy of PY1 Data(H)'!$A$1:$CZ$288))</f>
        <v>0</v>
      </c>
      <c r="AL83" s="180" cm="1">
        <f t="array" ref="AL83">_xlfn.XLOOKUP(AL$1,'Copy of PY1 Data(H)'!$A$1:$CZ$1,_xlfn.XLOOKUP($A83,'Copy of PY1 Data(H)'!$A$1:$A$288,'Copy of PY1 Data(H)'!$A$1:$CZ$288))</f>
        <v>0</v>
      </c>
      <c r="AM83" s="180" cm="1">
        <f t="array" ref="AM83">_xlfn.XLOOKUP(AM$1,'Copy of PY1 Data(H)'!$A$1:$CZ$1,_xlfn.XLOOKUP($A83,'Copy of PY1 Data(H)'!$A$1:$A$288,'Copy of PY1 Data(H)'!$A$1:$CZ$288))</f>
        <v>130495</v>
      </c>
      <c r="AN83" s="180" cm="1">
        <f t="array" ref="AN83">_xlfn.XLOOKUP(AN$1,'Copy of PY1 Data(H)'!$A$1:$CZ$1,_xlfn.XLOOKUP($A83,'Copy of PY1 Data(H)'!$A$1:$A$288,'Copy of PY1 Data(H)'!$A$1:$CZ$288))</f>
        <v>0</v>
      </c>
      <c r="AO83" s="180" cm="1">
        <f t="array" ref="AO83">_xlfn.XLOOKUP(AO$1,'Copy of PY1 Data(H)'!$A$1:$CZ$1,_xlfn.XLOOKUP($A83,'Copy of PY1 Data(H)'!$A$1:$A$288,'Copy of PY1 Data(H)'!$A$1:$CZ$288))</f>
        <v>0</v>
      </c>
      <c r="AP83" s="180" cm="1">
        <f t="array" ref="AP83">_xlfn.XLOOKUP(AP$1,'Copy of PY1 Data(H)'!$A$1:$CZ$1,_xlfn.XLOOKUP($A83,'Copy of PY1 Data(H)'!$A$1:$A$288,'Copy of PY1 Data(H)'!$A$1:$CZ$288))</f>
        <v>0</v>
      </c>
      <c r="AQ83" s="180" cm="1">
        <f t="array" ref="AQ83">_xlfn.XLOOKUP(AQ$1,'Copy of PY1 Data(H)'!$A$1:$CZ$1,_xlfn.XLOOKUP($A83,'Copy of PY1 Data(H)'!$A$1:$A$288,'Copy of PY1 Data(H)'!$A$1:$CZ$288))</f>
        <v>0</v>
      </c>
      <c r="AR83" s="180" cm="1">
        <f t="array" ref="AR83">_xlfn.XLOOKUP(AR$1,'Copy of PY1 Data(H)'!$A$1:$CZ$1,_xlfn.XLOOKUP($A83,'Copy of PY1 Data(H)'!$A$1:$A$288,'Copy of PY1 Data(H)'!$A$1:$CZ$288))</f>
        <v>29679</v>
      </c>
      <c r="AS83" s="180" cm="1">
        <f t="array" ref="AS83">_xlfn.XLOOKUP(AS$1,'Copy of PY1 Data(H)'!$A$1:$CZ$1,_xlfn.XLOOKUP($A83,'Copy of PY1 Data(H)'!$A$1:$A$288,'Copy of PY1 Data(H)'!$A$1:$CZ$288))</f>
        <v>0</v>
      </c>
      <c r="AT83" s="180" cm="1">
        <f t="array" ref="AT83">_xlfn.XLOOKUP(AT$1,'Copy of PY1 Data(H)'!$A$1:$CZ$1,_xlfn.XLOOKUP($A83,'Copy of PY1 Data(H)'!$A$1:$A$288,'Copy of PY1 Data(H)'!$A$1:$CZ$288))</f>
        <v>173392</v>
      </c>
      <c r="AU83" s="180" cm="1">
        <f t="array" ref="AU83">_xlfn.XLOOKUP(AU$1,'Copy of PY1 Data(H)'!$A$1:$CZ$1,_xlfn.XLOOKUP($A83,'Copy of PY1 Data(H)'!$A$1:$A$288,'Copy of PY1 Data(H)'!$A$1:$CZ$288))</f>
        <v>0</v>
      </c>
      <c r="AV83" s="180" cm="1">
        <f t="array" ref="AV83">_xlfn.XLOOKUP(AV$1,'Copy of PY1 Data(H)'!$A$1:$CZ$1,_xlfn.XLOOKUP($A83,'Copy of PY1 Data(H)'!$A$1:$A$288,'Copy of PY1 Data(H)'!$A$1:$CZ$288))</f>
        <v>682267</v>
      </c>
      <c r="AW83" s="180" cm="1">
        <f t="array" ref="AW83">_xlfn.XLOOKUP(AW$1,'Copy of PY1 Data(H)'!$A$1:$CZ$1,_xlfn.XLOOKUP($A83,'Copy of PY1 Data(H)'!$A$1:$A$288,'Copy of PY1 Data(H)'!$A$1:$CZ$288))</f>
        <v>0</v>
      </c>
      <c r="AX83" s="180" cm="1">
        <f t="array" ref="AX83">_xlfn.XLOOKUP(AX$1,'Copy of PY1 Data(H)'!$A$1:$CZ$1,_xlfn.XLOOKUP($A83,'Copy of PY1 Data(H)'!$A$1:$A$288,'Copy of PY1 Data(H)'!$A$1:$CZ$288))</f>
        <v>44333</v>
      </c>
      <c r="AY83" s="180" cm="1">
        <f t="array" ref="AY83">_xlfn.XLOOKUP(AY$1,'Copy of PY1 Data(H)'!$A$1:$CZ$1,_xlfn.XLOOKUP($A83,'Copy of PY1 Data(H)'!$A$1:$A$288,'Copy of PY1 Data(H)'!$A$1:$CZ$288))</f>
        <v>33944</v>
      </c>
      <c r="AZ83" s="180" cm="1">
        <f t="array" ref="AZ83">_xlfn.XLOOKUP(AZ$1,'Copy of PY1 Data(H)'!$A$1:$CZ$1,_xlfn.XLOOKUP($A83,'Copy of PY1 Data(H)'!$A$1:$A$288,'Copy of PY1 Data(H)'!$A$1:$CZ$288))</f>
        <v>19660</v>
      </c>
      <c r="BA83" s="180" cm="1">
        <f t="array" ref="BA83">_xlfn.XLOOKUP(BA$1,'Copy of PY1 Data(H)'!$A$1:$CZ$1,_xlfn.XLOOKUP($A83,'Copy of PY1 Data(H)'!$A$1:$A$288,'Copy of PY1 Data(H)'!$A$1:$CZ$288))</f>
        <v>16931</v>
      </c>
      <c r="BB83" s="180" cm="1">
        <f t="array" ref="BB83">_xlfn.XLOOKUP(BB$1,'Copy of PY1 Data(H)'!$A$1:$CZ$1,_xlfn.XLOOKUP($A83,'Copy of PY1 Data(H)'!$A$1:$A$288,'Copy of PY1 Data(H)'!$A$1:$CZ$288))</f>
        <v>0</v>
      </c>
      <c r="BC83" s="180" cm="1">
        <f t="array" ref="BC83">_xlfn.XLOOKUP(BC$1,'Copy of PY1 Data(H)'!$A$1:$CZ$1,_xlfn.XLOOKUP($A83,'Copy of PY1 Data(H)'!$A$1:$A$288,'Copy of PY1 Data(H)'!$A$1:$CZ$288))</f>
        <v>654</v>
      </c>
      <c r="BD83" s="180" cm="1">
        <f t="array" ref="BD83">_xlfn.XLOOKUP(BD$1,'Copy of PY1 Data(H)'!$A$1:$CZ$1,_xlfn.XLOOKUP($A83,'Copy of PY1 Data(H)'!$A$1:$A$288,'Copy of PY1 Data(H)'!$A$1:$CZ$288))</f>
        <v>124285</v>
      </c>
      <c r="BE83" s="180" cm="1">
        <f t="array" ref="BE83">_xlfn.XLOOKUP(BE$1,'Copy of PY1 Data(H)'!$A$1:$CZ$1,_xlfn.XLOOKUP($A83,'Copy of PY1 Data(H)'!$A$1:$A$288,'Copy of PY1 Data(H)'!$A$1:$CZ$288))</f>
        <v>0</v>
      </c>
      <c r="BF83" s="180" cm="1">
        <f t="array" ref="BF83">_xlfn.XLOOKUP(BF$1,'Copy of PY1 Data(H)'!$A$1:$CZ$1,_xlfn.XLOOKUP($A83,'Copy of PY1 Data(H)'!$A$1:$A$288,'Copy of PY1 Data(H)'!$A$1:$CZ$288))</f>
        <v>0</v>
      </c>
      <c r="BG83" s="180" cm="1">
        <f t="array" ref="BG83">_xlfn.XLOOKUP(BG$1,'Copy of PY1 Data(H)'!$A$1:$CZ$1,_xlfn.XLOOKUP($A83,'Copy of PY1 Data(H)'!$A$1:$A$288,'Copy of PY1 Data(H)'!$A$1:$CZ$288))</f>
        <v>0</v>
      </c>
      <c r="BH83" s="180" cm="1">
        <f t="array" ref="BH83">_xlfn.XLOOKUP(BH$1,'Copy of PY1 Data(H)'!$A$1:$CZ$1,_xlfn.XLOOKUP($A83,'Copy of PY1 Data(H)'!$A$1:$A$288,'Copy of PY1 Data(H)'!$A$1:$CZ$288))</f>
        <v>0</v>
      </c>
      <c r="BI83" s="180" cm="1">
        <f t="array" ref="BI83">_xlfn.XLOOKUP(BI$1,'Copy of PY1 Data(H)'!$A$1:$CZ$1,_xlfn.XLOOKUP($A83,'Copy of PY1 Data(H)'!$A$1:$A$288,'Copy of PY1 Data(H)'!$A$1:$CZ$288))</f>
        <v>0</v>
      </c>
      <c r="BJ83" s="180" cm="1">
        <f t="array" ref="BJ83">_xlfn.XLOOKUP(BJ$1,'Copy of PY1 Data(H)'!$A$1:$CZ$1,_xlfn.XLOOKUP($A83,'Copy of PY1 Data(H)'!$A$1:$A$288,'Copy of PY1 Data(H)'!$A$1:$CZ$288))</f>
        <v>0</v>
      </c>
      <c r="BK83" s="180" cm="1">
        <f t="array" ref="BK83">_xlfn.XLOOKUP(BK$1,'Copy of PY1 Data(H)'!$A$1:$CZ$1,_xlfn.XLOOKUP($A83,'Copy of PY1 Data(H)'!$A$1:$A$288,'Copy of PY1 Data(H)'!$A$1:$CZ$288))</f>
        <v>56647</v>
      </c>
      <c r="BL83" s="180" cm="1">
        <f t="array" ref="BL83">_xlfn.XLOOKUP(BL$1,'Copy of PY1 Data(H)'!$A$1:$CZ$1,_xlfn.XLOOKUP($A83,'Copy of PY1 Data(H)'!$A$1:$A$288,'Copy of PY1 Data(H)'!$A$1:$CZ$288))</f>
        <v>0</v>
      </c>
      <c r="BM83" s="180" cm="1">
        <f t="array" ref="BM83">_xlfn.XLOOKUP(BM$1,'Copy of PY1 Data(H)'!$A$1:$CZ$1,_xlfn.XLOOKUP($A83,'Copy of PY1 Data(H)'!$A$1:$A$288,'Copy of PY1 Data(H)'!$A$1:$CZ$288))</f>
        <v>0</v>
      </c>
      <c r="BN83" s="180" cm="1">
        <f t="array" ref="BN83">_xlfn.XLOOKUP(BN$1,'Copy of PY1 Data(H)'!$A$1:$CZ$1,_xlfn.XLOOKUP($A83,'Copy of PY1 Data(H)'!$A$1:$A$288,'Copy of PY1 Data(H)'!$A$1:$CZ$288))</f>
        <v>0</v>
      </c>
      <c r="BO83" s="180" cm="1">
        <f t="array" ref="BO83">_xlfn.XLOOKUP(BO$1,'Copy of PY1 Data(H)'!$A$1:$CZ$1,_xlfn.XLOOKUP($A83,'Copy of PY1 Data(H)'!$A$1:$A$288,'Copy of PY1 Data(H)'!$A$1:$CZ$288))</f>
        <v>3641</v>
      </c>
      <c r="BP83" s="180" cm="1">
        <f t="array" ref="BP83">_xlfn.XLOOKUP(BP$1,'Copy of PY1 Data(H)'!$A$1:$CZ$1,_xlfn.XLOOKUP($A83,'Copy of PY1 Data(H)'!$A$1:$A$288,'Copy of PY1 Data(H)'!$A$1:$CZ$288))</f>
        <v>0</v>
      </c>
      <c r="BQ83" s="180" cm="1">
        <f t="array" ref="BQ83">_xlfn.XLOOKUP(BQ$1,'Copy of PY1 Data(H)'!$A$1:$CZ$1,_xlfn.XLOOKUP($A83,'Copy of PY1 Data(H)'!$A$1:$A$288,'Copy of PY1 Data(H)'!$A$1:$CZ$288))</f>
        <v>0</v>
      </c>
      <c r="BR83" s="180" cm="1">
        <f t="array" ref="BR83">_xlfn.XLOOKUP(BR$1,'Copy of PY1 Data(H)'!$A$1:$CZ$1,_xlfn.XLOOKUP($A83,'Copy of PY1 Data(H)'!$A$1:$A$288,'Copy of PY1 Data(H)'!$A$1:$CZ$288))</f>
        <v>73792</v>
      </c>
      <c r="BS83" s="180" cm="1">
        <f t="array" ref="BS83">_xlfn.XLOOKUP(BS$1,'Copy of PY1 Data(H)'!$A$1:$CZ$1,_xlfn.XLOOKUP($A83,'Copy of PY1 Data(H)'!$A$1:$A$288,'Copy of PY1 Data(H)'!$A$1:$CZ$288))</f>
        <v>0</v>
      </c>
      <c r="BT83" s="180" cm="1">
        <f t="array" ref="BT83">_xlfn.XLOOKUP(BT$1,'Copy of PY1 Data(H)'!$A$1:$CZ$1,_xlfn.XLOOKUP($A83,'Copy of PY1 Data(H)'!$A$1:$A$288,'Copy of PY1 Data(H)'!$A$1:$CZ$288))</f>
        <v>8259</v>
      </c>
      <c r="BU83" s="180" cm="1">
        <f t="array" ref="BU83">_xlfn.XLOOKUP(BU$1,'Copy of PY1 Data(H)'!$A$1:$CZ$1,_xlfn.XLOOKUP($A83,'Copy of PY1 Data(H)'!$A$1:$A$288,'Copy of PY1 Data(H)'!$A$1:$CZ$288))</f>
        <v>0</v>
      </c>
      <c r="BV83" s="180" cm="1">
        <f t="array" ref="BV83">_xlfn.XLOOKUP(BV$1,'Copy of PY1 Data(H)'!$A$1:$CZ$1,_xlfn.XLOOKUP($A83,'Copy of PY1 Data(H)'!$A$1:$A$288,'Copy of PY1 Data(H)'!$A$1:$CZ$288))</f>
        <v>0</v>
      </c>
      <c r="BW83" s="180" cm="1">
        <f t="array" ref="BW83">_xlfn.XLOOKUP(BW$1,'Copy of PY1 Data(H)'!$A$1:$CZ$1,_xlfn.XLOOKUP($A83,'Copy of PY1 Data(H)'!$A$1:$A$288,'Copy of PY1 Data(H)'!$A$1:$CZ$288))</f>
        <v>0</v>
      </c>
      <c r="BX83" s="180" cm="1">
        <f t="array" ref="BX83">_xlfn.XLOOKUP(BX$1,'Copy of PY1 Data(H)'!$A$1:$CZ$1,_xlfn.XLOOKUP($A83,'Copy of PY1 Data(H)'!$A$1:$A$288,'Copy of PY1 Data(H)'!$A$1:$CZ$288))</f>
        <v>32152</v>
      </c>
      <c r="BY83" s="180" cm="1">
        <f t="array" ref="BY83">_xlfn.XLOOKUP(BY$1,'Copy of PY1 Data(H)'!$A$1:$CZ$1,_xlfn.XLOOKUP($A83,'Copy of PY1 Data(H)'!$A$1:$A$288,'Copy of PY1 Data(H)'!$A$1:$CZ$288))</f>
        <v>12353</v>
      </c>
      <c r="BZ83" s="180" cm="1">
        <f t="array" ref="BZ83">_xlfn.XLOOKUP(BZ$1,'Copy of PY1 Data(H)'!$A$1:$CZ$1,_xlfn.XLOOKUP($A83,'Copy of PY1 Data(H)'!$A$1:$A$288,'Copy of PY1 Data(H)'!$A$1:$CZ$288))</f>
        <v>0</v>
      </c>
      <c r="CA83" s="180" cm="1">
        <f t="array" ref="CA83">_xlfn.XLOOKUP(CA$1,'Copy of PY1 Data(H)'!$A$1:$CZ$1,_xlfn.XLOOKUP($A83,'Copy of PY1 Data(H)'!$A$1:$A$288,'Copy of PY1 Data(H)'!$A$1:$CZ$288))</f>
        <v>0</v>
      </c>
      <c r="CB83" s="180" cm="1">
        <f t="array" ref="CB83">_xlfn.XLOOKUP(CB$1,'Copy of PY1 Data(H)'!$A$1:$CZ$1,_xlfn.XLOOKUP($A83,'Copy of PY1 Data(H)'!$A$1:$A$288,'Copy of PY1 Data(H)'!$A$1:$CZ$288))</f>
        <v>20308</v>
      </c>
      <c r="CC83" s="180" cm="1">
        <f t="array" ref="CC83">_xlfn.XLOOKUP(CC$1,'Copy of PY1 Data(H)'!$A$1:$CZ$1,_xlfn.XLOOKUP($A83,'Copy of PY1 Data(H)'!$A$1:$A$288,'Copy of PY1 Data(H)'!$A$1:$CZ$288))</f>
        <v>0</v>
      </c>
      <c r="CD83" s="180" cm="1">
        <f t="array" ref="CD83">_xlfn.XLOOKUP(CD$1,'Copy of PY1 Data(H)'!$A$1:$CZ$1,_xlfn.XLOOKUP($A83,'Copy of PY1 Data(H)'!$A$1:$A$288,'Copy of PY1 Data(H)'!$A$1:$CZ$288))</f>
        <v>0</v>
      </c>
    </row>
    <row r="84" spans="1:82" x14ac:dyDescent="0.3">
      <c r="A84" s="180">
        <v>654</v>
      </c>
      <c r="C84" s="180"/>
      <c r="D84" s="180" cm="1">
        <f t="array" ref="D84">_xlfn.XLOOKUP(D$1,'Copy of PY1 Data(H)'!$A$1:$CZ$1,_xlfn.XLOOKUP($A84,'Copy of PY1 Data(H)'!$A$1:$A$288,'Copy of PY1 Data(H)'!$A$1:$CZ$288))</f>
        <v>0</v>
      </c>
      <c r="E84" s="180" cm="1">
        <f t="array" ref="E84">_xlfn.XLOOKUP(E$1,'Copy of PY1 Data(H)'!$A$1:$CZ$1,_xlfn.XLOOKUP($A84,'Copy of PY1 Data(H)'!$A$1:$A$288,'Copy of PY1 Data(H)'!$A$1:$CZ$288))</f>
        <v>0</v>
      </c>
      <c r="F84" s="180" cm="1">
        <f t="array" ref="F84">_xlfn.XLOOKUP(F$1,'Copy of PY1 Data(H)'!$A$1:$CZ$1,_xlfn.XLOOKUP($A84,'Copy of PY1 Data(H)'!$A$1:$A$288,'Copy of PY1 Data(H)'!$A$1:$CZ$288))</f>
        <v>0</v>
      </c>
      <c r="G84" s="180" cm="1">
        <f t="array" ref="G84">_xlfn.XLOOKUP(G$1,'Copy of PY1 Data(H)'!$A$1:$CZ$1,_xlfn.XLOOKUP($A84,'Copy of PY1 Data(H)'!$A$1:$A$288,'Copy of PY1 Data(H)'!$A$1:$CZ$288))</f>
        <v>0</v>
      </c>
      <c r="H84" s="180" cm="1">
        <f t="array" ref="H84">_xlfn.XLOOKUP(H$1,'Copy of PY1 Data(H)'!$A$1:$CZ$1,_xlfn.XLOOKUP($A84,'Copy of PY1 Data(H)'!$A$1:$A$288,'Copy of PY1 Data(H)'!$A$1:$CZ$288))</f>
        <v>0</v>
      </c>
      <c r="I84" s="180" cm="1">
        <f t="array" ref="I84">_xlfn.XLOOKUP(I$1,'Copy of PY1 Data(H)'!$A$1:$CZ$1,_xlfn.XLOOKUP($A84,'Copy of PY1 Data(H)'!$A$1:$A$288,'Copy of PY1 Data(H)'!$A$1:$CZ$288))</f>
        <v>0</v>
      </c>
      <c r="J84" s="180" cm="1">
        <f t="array" ref="J84">_xlfn.XLOOKUP(J$1,'Copy of PY1 Data(H)'!$A$1:$CZ$1,_xlfn.XLOOKUP($A84,'Copy of PY1 Data(H)'!$A$1:$A$288,'Copy of PY1 Data(H)'!$A$1:$CZ$288))</f>
        <v>67143</v>
      </c>
      <c r="K84" s="180" cm="1">
        <f t="array" ref="K84">_xlfn.XLOOKUP(K$1,'Copy of PY1 Data(H)'!$A$1:$CZ$1,_xlfn.XLOOKUP($A84,'Copy of PY1 Data(H)'!$A$1:$A$288,'Copy of PY1 Data(H)'!$A$1:$CZ$288))</f>
        <v>0</v>
      </c>
      <c r="L84" s="180" cm="1">
        <f t="array" ref="L84">_xlfn.XLOOKUP(L$1,'Copy of PY1 Data(H)'!$A$1:$CZ$1,_xlfn.XLOOKUP($A84,'Copy of PY1 Data(H)'!$A$1:$A$288,'Copy of PY1 Data(H)'!$A$1:$CZ$288))</f>
        <v>0</v>
      </c>
      <c r="M84" s="180" cm="1">
        <f t="array" ref="M84">_xlfn.XLOOKUP(M$1,'Copy of PY1 Data(H)'!$A$1:$CZ$1,_xlfn.XLOOKUP($A84,'Copy of PY1 Data(H)'!$A$1:$A$288,'Copy of PY1 Data(H)'!$A$1:$CZ$288))</f>
        <v>0</v>
      </c>
      <c r="N84" s="180" cm="1">
        <f t="array" ref="N84">_xlfn.XLOOKUP(N$1,'Copy of PY1 Data(H)'!$A$1:$CZ$1,_xlfn.XLOOKUP($A84,'Copy of PY1 Data(H)'!$A$1:$A$288,'Copy of PY1 Data(H)'!$A$1:$CZ$288))</f>
        <v>0</v>
      </c>
      <c r="O84" s="180" cm="1">
        <f t="array" ref="O84">_xlfn.XLOOKUP(O$1,'Copy of PY1 Data(H)'!$A$1:$CZ$1,_xlfn.XLOOKUP($A84,'Copy of PY1 Data(H)'!$A$1:$A$288,'Copy of PY1 Data(H)'!$A$1:$CZ$288))</f>
        <v>1523985</v>
      </c>
      <c r="P84" s="180" cm="1">
        <f t="array" ref="P84">_xlfn.XLOOKUP(P$1,'Copy of PY1 Data(H)'!$A$1:$CZ$1,_xlfn.XLOOKUP($A84,'Copy of PY1 Data(H)'!$A$1:$A$288,'Copy of PY1 Data(H)'!$A$1:$CZ$288))</f>
        <v>0</v>
      </c>
      <c r="Q84" s="180" cm="1">
        <f t="array" ref="Q84">_xlfn.XLOOKUP(Q$1,'Copy of PY1 Data(H)'!$A$1:$CZ$1,_xlfn.XLOOKUP($A84,'Copy of PY1 Data(H)'!$A$1:$A$288,'Copy of PY1 Data(H)'!$A$1:$CZ$288))</f>
        <v>49253908</v>
      </c>
      <c r="R84" s="180" cm="1">
        <f t="array" ref="R84">_xlfn.XLOOKUP(R$1,'Copy of PY1 Data(H)'!$A$1:$CZ$1,_xlfn.XLOOKUP($A84,'Copy of PY1 Data(H)'!$A$1:$A$288,'Copy of PY1 Data(H)'!$A$1:$CZ$288))</f>
        <v>885537</v>
      </c>
      <c r="S84" s="180" cm="1">
        <f t="array" ref="S84">_xlfn.XLOOKUP(S$1,'Copy of PY1 Data(H)'!$A$1:$CZ$1,_xlfn.XLOOKUP($A84,'Copy of PY1 Data(H)'!$A$1:$A$288,'Copy of PY1 Data(H)'!$A$1:$CZ$288))</f>
        <v>0</v>
      </c>
      <c r="T84" s="180" cm="1">
        <f t="array" ref="T84">_xlfn.XLOOKUP(T$1,'Copy of PY1 Data(H)'!$A$1:$CZ$1,_xlfn.XLOOKUP($A84,'Copy of PY1 Data(H)'!$A$1:$A$288,'Copy of PY1 Data(H)'!$A$1:$CZ$288))</f>
        <v>68591998</v>
      </c>
      <c r="U84" s="180" cm="1">
        <f t="array" ref="U84">_xlfn.XLOOKUP(U$1,'Copy of PY1 Data(H)'!$A$1:$CZ$1,_xlfn.XLOOKUP($A84,'Copy of PY1 Data(H)'!$A$1:$A$288,'Copy of PY1 Data(H)'!$A$1:$CZ$288))</f>
        <v>9058579</v>
      </c>
      <c r="V84" s="180" cm="1">
        <f t="array" ref="V84">_xlfn.XLOOKUP(V$1,'Copy of PY1 Data(H)'!$A$1:$CZ$1,_xlfn.XLOOKUP($A84,'Copy of PY1 Data(H)'!$A$1:$A$288,'Copy of PY1 Data(H)'!$A$1:$CZ$288))</f>
        <v>19770716</v>
      </c>
      <c r="W84" s="180" cm="1">
        <f t="array" ref="W84">_xlfn.XLOOKUP(W$1,'Copy of PY1 Data(H)'!$A$1:$CZ$1,_xlfn.XLOOKUP($A84,'Copy of PY1 Data(H)'!$A$1:$A$288,'Copy of PY1 Data(H)'!$A$1:$CZ$288))</f>
        <v>0</v>
      </c>
      <c r="X84" s="180" cm="1">
        <f t="array" ref="X84">_xlfn.XLOOKUP(X$1,'Copy of PY1 Data(H)'!$A$1:$CZ$1,_xlfn.XLOOKUP($A84,'Copy of PY1 Data(H)'!$A$1:$A$288,'Copy of PY1 Data(H)'!$A$1:$CZ$288))</f>
        <v>0</v>
      </c>
      <c r="Y84" s="180" cm="1">
        <f t="array" ref="Y84">_xlfn.XLOOKUP(Y$1,'Copy of PY1 Data(H)'!$A$1:$CZ$1,_xlfn.XLOOKUP($A84,'Copy of PY1 Data(H)'!$A$1:$A$288,'Copy of PY1 Data(H)'!$A$1:$CZ$288))</f>
        <v>6038120</v>
      </c>
      <c r="Z84" s="180" cm="1">
        <f t="array" ref="Z84">_xlfn.XLOOKUP(Z$1,'Copy of PY1 Data(H)'!$A$1:$CZ$1,_xlfn.XLOOKUP($A84,'Copy of PY1 Data(H)'!$A$1:$A$288,'Copy of PY1 Data(H)'!$A$1:$CZ$288))</f>
        <v>1805746</v>
      </c>
      <c r="AA84" s="180" cm="1">
        <f t="array" ref="AA84">_xlfn.XLOOKUP(AA$1,'Copy of PY1 Data(H)'!$A$1:$CZ$1,_xlfn.XLOOKUP($A84,'Copy of PY1 Data(H)'!$A$1:$A$288,'Copy of PY1 Data(H)'!$A$1:$CZ$288))</f>
        <v>18459489</v>
      </c>
      <c r="AB84" s="180" cm="1">
        <f t="array" ref="AB84">_xlfn.XLOOKUP(AB$1,'Copy of PY1 Data(H)'!$A$1:$CZ$1,_xlfn.XLOOKUP($A84,'Copy of PY1 Data(H)'!$A$1:$A$288,'Copy of PY1 Data(H)'!$A$1:$CZ$288))</f>
        <v>1287315</v>
      </c>
      <c r="AC84" s="180" cm="1">
        <f t="array" ref="AC84">_xlfn.XLOOKUP(AC$1,'Copy of PY1 Data(H)'!$A$1:$CZ$1,_xlfn.XLOOKUP($A84,'Copy of PY1 Data(H)'!$A$1:$A$288,'Copy of PY1 Data(H)'!$A$1:$CZ$288))</f>
        <v>1161400</v>
      </c>
      <c r="AD84" s="180" cm="1">
        <f t="array" ref="AD84">_xlfn.XLOOKUP(AD$1,'Copy of PY1 Data(H)'!$A$1:$CZ$1,_xlfn.XLOOKUP($A84,'Copy of PY1 Data(H)'!$A$1:$A$288,'Copy of PY1 Data(H)'!$A$1:$CZ$288))</f>
        <v>1206366</v>
      </c>
      <c r="AE84" s="180" cm="1">
        <f t="array" ref="AE84">_xlfn.XLOOKUP(AE$1,'Copy of PY1 Data(H)'!$A$1:$CZ$1,_xlfn.XLOOKUP($A84,'Copy of PY1 Data(H)'!$A$1:$A$288,'Copy of PY1 Data(H)'!$A$1:$CZ$288))</f>
        <v>2401640</v>
      </c>
      <c r="AF84" s="180" cm="1">
        <f t="array" ref="AF84">_xlfn.XLOOKUP(AF$1,'Copy of PY1 Data(H)'!$A$1:$CZ$1,_xlfn.XLOOKUP($A84,'Copy of PY1 Data(H)'!$A$1:$A$288,'Copy of PY1 Data(H)'!$A$1:$CZ$288))</f>
        <v>5416202</v>
      </c>
      <c r="AG84" s="180" cm="1">
        <f t="array" ref="AG84">_xlfn.XLOOKUP(AG$1,'Copy of PY1 Data(H)'!$A$1:$CZ$1,_xlfn.XLOOKUP($A84,'Copy of PY1 Data(H)'!$A$1:$A$288,'Copy of PY1 Data(H)'!$A$1:$CZ$288))</f>
        <v>894852</v>
      </c>
      <c r="AH84" s="180" cm="1">
        <f t="array" ref="AH84">_xlfn.XLOOKUP(AH$1,'Copy of PY1 Data(H)'!$A$1:$CZ$1,_xlfn.XLOOKUP($A84,'Copy of PY1 Data(H)'!$A$1:$A$288,'Copy of PY1 Data(H)'!$A$1:$CZ$288))</f>
        <v>0</v>
      </c>
      <c r="AI84" s="180" cm="1">
        <f t="array" ref="AI84">_xlfn.XLOOKUP(AI$1,'Copy of PY1 Data(H)'!$A$1:$CZ$1,_xlfn.XLOOKUP($A84,'Copy of PY1 Data(H)'!$A$1:$A$288,'Copy of PY1 Data(H)'!$A$1:$CZ$288))</f>
        <v>22994466</v>
      </c>
      <c r="AJ84" s="180" cm="1">
        <f t="array" ref="AJ84">_xlfn.XLOOKUP(AJ$1,'Copy of PY1 Data(H)'!$A$1:$CZ$1,_xlfn.XLOOKUP($A84,'Copy of PY1 Data(H)'!$A$1:$A$288,'Copy of PY1 Data(H)'!$A$1:$CZ$288))</f>
        <v>388694</v>
      </c>
      <c r="AK84" s="180" cm="1">
        <f t="array" ref="AK84">_xlfn.XLOOKUP(AK$1,'Copy of PY1 Data(H)'!$A$1:$CZ$1,_xlfn.XLOOKUP($A84,'Copy of PY1 Data(H)'!$A$1:$A$288,'Copy of PY1 Data(H)'!$A$1:$CZ$288))</f>
        <v>0</v>
      </c>
      <c r="AL84" s="180" cm="1">
        <f t="array" ref="AL84">_xlfn.XLOOKUP(AL$1,'Copy of PY1 Data(H)'!$A$1:$CZ$1,_xlfn.XLOOKUP($A84,'Copy of PY1 Data(H)'!$A$1:$A$288,'Copy of PY1 Data(H)'!$A$1:$CZ$288))</f>
        <v>0</v>
      </c>
      <c r="AM84" s="180" cm="1">
        <f t="array" ref="AM84">_xlfn.XLOOKUP(AM$1,'Copy of PY1 Data(H)'!$A$1:$CZ$1,_xlfn.XLOOKUP($A84,'Copy of PY1 Data(H)'!$A$1:$A$288,'Copy of PY1 Data(H)'!$A$1:$CZ$288))</f>
        <v>4454527</v>
      </c>
      <c r="AN84" s="180" cm="1">
        <f t="array" ref="AN84">_xlfn.XLOOKUP(AN$1,'Copy of PY1 Data(H)'!$A$1:$CZ$1,_xlfn.XLOOKUP($A84,'Copy of PY1 Data(H)'!$A$1:$A$288,'Copy of PY1 Data(H)'!$A$1:$CZ$288))</f>
        <v>109141</v>
      </c>
      <c r="AO84" s="180" cm="1">
        <f t="array" ref="AO84">_xlfn.XLOOKUP(AO$1,'Copy of PY1 Data(H)'!$A$1:$CZ$1,_xlfn.XLOOKUP($A84,'Copy of PY1 Data(H)'!$A$1:$A$288,'Copy of PY1 Data(H)'!$A$1:$CZ$288))</f>
        <v>264880</v>
      </c>
      <c r="AP84" s="180" cm="1">
        <f t="array" ref="AP84">_xlfn.XLOOKUP(AP$1,'Copy of PY1 Data(H)'!$A$1:$CZ$1,_xlfn.XLOOKUP($A84,'Copy of PY1 Data(H)'!$A$1:$A$288,'Copy of PY1 Data(H)'!$A$1:$CZ$288))</f>
        <v>0</v>
      </c>
      <c r="AQ84" s="180" cm="1">
        <f t="array" ref="AQ84">_xlfn.XLOOKUP(AQ$1,'Copy of PY1 Data(H)'!$A$1:$CZ$1,_xlfn.XLOOKUP($A84,'Copy of PY1 Data(H)'!$A$1:$A$288,'Copy of PY1 Data(H)'!$A$1:$CZ$288))</f>
        <v>0</v>
      </c>
      <c r="AR84" s="180" cm="1">
        <f t="array" ref="AR84">_xlfn.XLOOKUP(AR$1,'Copy of PY1 Data(H)'!$A$1:$CZ$1,_xlfn.XLOOKUP($A84,'Copy of PY1 Data(H)'!$A$1:$A$288,'Copy of PY1 Data(H)'!$A$1:$CZ$288))</f>
        <v>5355731</v>
      </c>
      <c r="AS84" s="180" cm="1">
        <f t="array" ref="AS84">_xlfn.XLOOKUP(AS$1,'Copy of PY1 Data(H)'!$A$1:$CZ$1,_xlfn.XLOOKUP($A84,'Copy of PY1 Data(H)'!$A$1:$A$288,'Copy of PY1 Data(H)'!$A$1:$CZ$288))</f>
        <v>0</v>
      </c>
      <c r="AT84" s="180" cm="1">
        <f t="array" ref="AT84">_xlfn.XLOOKUP(AT$1,'Copy of PY1 Data(H)'!$A$1:$CZ$1,_xlfn.XLOOKUP($A84,'Copy of PY1 Data(H)'!$A$1:$A$288,'Copy of PY1 Data(H)'!$A$1:$CZ$288))</f>
        <v>761976</v>
      </c>
      <c r="AU84" s="180" cm="1">
        <f t="array" ref="AU84">_xlfn.XLOOKUP(AU$1,'Copy of PY1 Data(H)'!$A$1:$CZ$1,_xlfn.XLOOKUP($A84,'Copy of PY1 Data(H)'!$A$1:$A$288,'Copy of PY1 Data(H)'!$A$1:$CZ$288))</f>
        <v>0</v>
      </c>
      <c r="AV84" s="180" cm="1">
        <f t="array" ref="AV84">_xlfn.XLOOKUP(AV$1,'Copy of PY1 Data(H)'!$A$1:$CZ$1,_xlfn.XLOOKUP($A84,'Copy of PY1 Data(H)'!$A$1:$A$288,'Copy of PY1 Data(H)'!$A$1:$CZ$288))</f>
        <v>35706822</v>
      </c>
      <c r="AW84" s="180" cm="1">
        <f t="array" ref="AW84">_xlfn.XLOOKUP(AW$1,'Copy of PY1 Data(H)'!$A$1:$CZ$1,_xlfn.XLOOKUP($A84,'Copy of PY1 Data(H)'!$A$1:$A$288,'Copy of PY1 Data(H)'!$A$1:$CZ$288))</f>
        <v>0</v>
      </c>
      <c r="AX84" s="180" cm="1">
        <f t="array" ref="AX84">_xlfn.XLOOKUP(AX$1,'Copy of PY1 Data(H)'!$A$1:$CZ$1,_xlfn.XLOOKUP($A84,'Copy of PY1 Data(H)'!$A$1:$A$288,'Copy of PY1 Data(H)'!$A$1:$CZ$288))</f>
        <v>2076447</v>
      </c>
      <c r="AY84" s="180" cm="1">
        <f t="array" ref="AY84">_xlfn.XLOOKUP(AY$1,'Copy of PY1 Data(H)'!$A$1:$CZ$1,_xlfn.XLOOKUP($A84,'Copy of PY1 Data(H)'!$A$1:$A$288,'Copy of PY1 Data(H)'!$A$1:$CZ$288))</f>
        <v>6304483</v>
      </c>
      <c r="AZ84" s="180" cm="1">
        <f t="array" ref="AZ84">_xlfn.XLOOKUP(AZ$1,'Copy of PY1 Data(H)'!$A$1:$CZ$1,_xlfn.XLOOKUP($A84,'Copy of PY1 Data(H)'!$A$1:$A$288,'Copy of PY1 Data(H)'!$A$1:$CZ$288))</f>
        <v>1089937</v>
      </c>
      <c r="BA84" s="180" cm="1">
        <f t="array" ref="BA84">_xlfn.XLOOKUP(BA$1,'Copy of PY1 Data(H)'!$A$1:$CZ$1,_xlfn.XLOOKUP($A84,'Copy of PY1 Data(H)'!$A$1:$A$288,'Copy of PY1 Data(H)'!$A$1:$CZ$288))</f>
        <v>299149</v>
      </c>
      <c r="BB84" s="180" cm="1">
        <f t="array" ref="BB84">_xlfn.XLOOKUP(BB$1,'Copy of PY1 Data(H)'!$A$1:$CZ$1,_xlfn.XLOOKUP($A84,'Copy of PY1 Data(H)'!$A$1:$A$288,'Copy of PY1 Data(H)'!$A$1:$CZ$288))</f>
        <v>0</v>
      </c>
      <c r="BC84" s="180" cm="1">
        <f t="array" ref="BC84">_xlfn.XLOOKUP(BC$1,'Copy of PY1 Data(H)'!$A$1:$CZ$1,_xlfn.XLOOKUP($A84,'Copy of PY1 Data(H)'!$A$1:$A$288,'Copy of PY1 Data(H)'!$A$1:$CZ$288))</f>
        <v>81137</v>
      </c>
      <c r="BD84" s="180" cm="1">
        <f t="array" ref="BD84">_xlfn.XLOOKUP(BD$1,'Copy of PY1 Data(H)'!$A$1:$CZ$1,_xlfn.XLOOKUP($A84,'Copy of PY1 Data(H)'!$A$1:$A$288,'Copy of PY1 Data(H)'!$A$1:$CZ$288))</f>
        <v>12055179</v>
      </c>
      <c r="BE84" s="180" cm="1">
        <f t="array" ref="BE84">_xlfn.XLOOKUP(BE$1,'Copy of PY1 Data(H)'!$A$1:$CZ$1,_xlfn.XLOOKUP($A84,'Copy of PY1 Data(H)'!$A$1:$A$288,'Copy of PY1 Data(H)'!$A$1:$CZ$288))</f>
        <v>0</v>
      </c>
      <c r="BF84" s="180" cm="1">
        <f t="array" ref="BF84">_xlfn.XLOOKUP(BF$1,'Copy of PY1 Data(H)'!$A$1:$CZ$1,_xlfn.XLOOKUP($A84,'Copy of PY1 Data(H)'!$A$1:$A$288,'Copy of PY1 Data(H)'!$A$1:$CZ$288))</f>
        <v>373505</v>
      </c>
      <c r="BG84" s="180" cm="1">
        <f t="array" ref="BG84">_xlfn.XLOOKUP(BG$1,'Copy of PY1 Data(H)'!$A$1:$CZ$1,_xlfn.XLOOKUP($A84,'Copy of PY1 Data(H)'!$A$1:$A$288,'Copy of PY1 Data(H)'!$A$1:$CZ$288))</f>
        <v>0</v>
      </c>
      <c r="BH84" s="180" cm="1">
        <f t="array" ref="BH84">_xlfn.XLOOKUP(BH$1,'Copy of PY1 Data(H)'!$A$1:$CZ$1,_xlfn.XLOOKUP($A84,'Copy of PY1 Data(H)'!$A$1:$A$288,'Copy of PY1 Data(H)'!$A$1:$CZ$288))</f>
        <v>0</v>
      </c>
      <c r="BI84" s="180" cm="1">
        <f t="array" ref="BI84">_xlfn.XLOOKUP(BI$1,'Copy of PY1 Data(H)'!$A$1:$CZ$1,_xlfn.XLOOKUP($A84,'Copy of PY1 Data(H)'!$A$1:$A$288,'Copy of PY1 Data(H)'!$A$1:$CZ$288))</f>
        <v>332408</v>
      </c>
      <c r="BJ84" s="180" cm="1">
        <f t="array" ref="BJ84">_xlfn.XLOOKUP(BJ$1,'Copy of PY1 Data(H)'!$A$1:$CZ$1,_xlfn.XLOOKUP($A84,'Copy of PY1 Data(H)'!$A$1:$A$288,'Copy of PY1 Data(H)'!$A$1:$CZ$288))</f>
        <v>0</v>
      </c>
      <c r="BK84" s="180" cm="1">
        <f t="array" ref="BK84">_xlfn.XLOOKUP(BK$1,'Copy of PY1 Data(H)'!$A$1:$CZ$1,_xlfn.XLOOKUP($A84,'Copy of PY1 Data(H)'!$A$1:$A$288,'Copy of PY1 Data(H)'!$A$1:$CZ$288))</f>
        <v>2464561</v>
      </c>
      <c r="BL84" s="180" cm="1">
        <f t="array" ref="BL84">_xlfn.XLOOKUP(BL$1,'Copy of PY1 Data(H)'!$A$1:$CZ$1,_xlfn.XLOOKUP($A84,'Copy of PY1 Data(H)'!$A$1:$A$288,'Copy of PY1 Data(H)'!$A$1:$CZ$288))</f>
        <v>0</v>
      </c>
      <c r="BM84" s="180" cm="1">
        <f t="array" ref="BM84">_xlfn.XLOOKUP(BM$1,'Copy of PY1 Data(H)'!$A$1:$CZ$1,_xlfn.XLOOKUP($A84,'Copy of PY1 Data(H)'!$A$1:$A$288,'Copy of PY1 Data(H)'!$A$1:$CZ$288))</f>
        <v>571818</v>
      </c>
      <c r="BN84" s="180" cm="1">
        <f t="array" ref="BN84">_xlfn.XLOOKUP(BN$1,'Copy of PY1 Data(H)'!$A$1:$CZ$1,_xlfn.XLOOKUP($A84,'Copy of PY1 Data(H)'!$A$1:$A$288,'Copy of PY1 Data(H)'!$A$1:$CZ$288))</f>
        <v>1013958</v>
      </c>
      <c r="BO84" s="180" cm="1">
        <f t="array" ref="BO84">_xlfn.XLOOKUP(BO$1,'Copy of PY1 Data(H)'!$A$1:$CZ$1,_xlfn.XLOOKUP($A84,'Copy of PY1 Data(H)'!$A$1:$A$288,'Copy of PY1 Data(H)'!$A$1:$CZ$288))</f>
        <v>2071756</v>
      </c>
      <c r="BP84" s="180" cm="1">
        <f t="array" ref="BP84">_xlfn.XLOOKUP(BP$1,'Copy of PY1 Data(H)'!$A$1:$CZ$1,_xlfn.XLOOKUP($A84,'Copy of PY1 Data(H)'!$A$1:$A$288,'Copy of PY1 Data(H)'!$A$1:$CZ$288))</f>
        <v>1148570</v>
      </c>
      <c r="BQ84" s="180" cm="1">
        <f t="array" ref="BQ84">_xlfn.XLOOKUP(BQ$1,'Copy of PY1 Data(H)'!$A$1:$CZ$1,_xlfn.XLOOKUP($A84,'Copy of PY1 Data(H)'!$A$1:$A$288,'Copy of PY1 Data(H)'!$A$1:$CZ$288))</f>
        <v>0</v>
      </c>
      <c r="BR84" s="180" cm="1">
        <f t="array" ref="BR84">_xlfn.XLOOKUP(BR$1,'Copy of PY1 Data(H)'!$A$1:$CZ$1,_xlfn.XLOOKUP($A84,'Copy of PY1 Data(H)'!$A$1:$A$288,'Copy of PY1 Data(H)'!$A$1:$CZ$288))</f>
        <v>571747</v>
      </c>
      <c r="BS84" s="180" cm="1">
        <f t="array" ref="BS84">_xlfn.XLOOKUP(BS$1,'Copy of PY1 Data(H)'!$A$1:$CZ$1,_xlfn.XLOOKUP($A84,'Copy of PY1 Data(H)'!$A$1:$A$288,'Copy of PY1 Data(H)'!$A$1:$CZ$288))</f>
        <v>0</v>
      </c>
      <c r="BT84" s="180" cm="1">
        <f t="array" ref="BT84">_xlfn.XLOOKUP(BT$1,'Copy of PY1 Data(H)'!$A$1:$CZ$1,_xlfn.XLOOKUP($A84,'Copy of PY1 Data(H)'!$A$1:$A$288,'Copy of PY1 Data(H)'!$A$1:$CZ$288))</f>
        <v>686586</v>
      </c>
      <c r="BU84" s="180" cm="1">
        <f t="array" ref="BU84">_xlfn.XLOOKUP(BU$1,'Copy of PY1 Data(H)'!$A$1:$CZ$1,_xlfn.XLOOKUP($A84,'Copy of PY1 Data(H)'!$A$1:$A$288,'Copy of PY1 Data(H)'!$A$1:$CZ$288))</f>
        <v>5446089</v>
      </c>
      <c r="BV84" s="180" cm="1">
        <f t="array" ref="BV84">_xlfn.XLOOKUP(BV$1,'Copy of PY1 Data(H)'!$A$1:$CZ$1,_xlfn.XLOOKUP($A84,'Copy of PY1 Data(H)'!$A$1:$A$288,'Copy of PY1 Data(H)'!$A$1:$CZ$288))</f>
        <v>0</v>
      </c>
      <c r="BW84" s="180" cm="1">
        <f t="array" ref="BW84">_xlfn.XLOOKUP(BW$1,'Copy of PY1 Data(H)'!$A$1:$CZ$1,_xlfn.XLOOKUP($A84,'Copy of PY1 Data(H)'!$A$1:$A$288,'Copy of PY1 Data(H)'!$A$1:$CZ$288))</f>
        <v>0</v>
      </c>
      <c r="BX84" s="180" cm="1">
        <f t="array" ref="BX84">_xlfn.XLOOKUP(BX$1,'Copy of PY1 Data(H)'!$A$1:$CZ$1,_xlfn.XLOOKUP($A84,'Copy of PY1 Data(H)'!$A$1:$A$288,'Copy of PY1 Data(H)'!$A$1:$CZ$288))</f>
        <v>1320582</v>
      </c>
      <c r="BY84" s="180" cm="1">
        <f t="array" ref="BY84">_xlfn.XLOOKUP(BY$1,'Copy of PY1 Data(H)'!$A$1:$CZ$1,_xlfn.XLOOKUP($A84,'Copy of PY1 Data(H)'!$A$1:$A$288,'Copy of PY1 Data(H)'!$A$1:$CZ$288))</f>
        <v>16371</v>
      </c>
      <c r="BZ84" s="180" cm="1">
        <f t="array" ref="BZ84">_xlfn.XLOOKUP(BZ$1,'Copy of PY1 Data(H)'!$A$1:$CZ$1,_xlfn.XLOOKUP($A84,'Copy of PY1 Data(H)'!$A$1:$A$288,'Copy of PY1 Data(H)'!$A$1:$CZ$288))</f>
        <v>389424</v>
      </c>
      <c r="CA84" s="180" cm="1">
        <f t="array" ref="CA84">_xlfn.XLOOKUP(CA$1,'Copy of PY1 Data(H)'!$A$1:$CZ$1,_xlfn.XLOOKUP($A84,'Copy of PY1 Data(H)'!$A$1:$A$288,'Copy of PY1 Data(H)'!$A$1:$CZ$288))</f>
        <v>56264</v>
      </c>
      <c r="CB84" s="180" cm="1">
        <f t="array" ref="CB84">_xlfn.XLOOKUP(CB$1,'Copy of PY1 Data(H)'!$A$1:$CZ$1,_xlfn.XLOOKUP($A84,'Copy of PY1 Data(H)'!$A$1:$A$288,'Copy of PY1 Data(H)'!$A$1:$CZ$288))</f>
        <v>583892</v>
      </c>
      <c r="CC84" s="180" cm="1">
        <f t="array" ref="CC84">_xlfn.XLOOKUP(CC$1,'Copy of PY1 Data(H)'!$A$1:$CZ$1,_xlfn.XLOOKUP($A84,'Copy of PY1 Data(H)'!$A$1:$A$288,'Copy of PY1 Data(H)'!$A$1:$CZ$288))</f>
        <v>0</v>
      </c>
      <c r="CD84" s="180" cm="1">
        <f t="array" ref="CD84">_xlfn.XLOOKUP(CD$1,'Copy of PY1 Data(H)'!$A$1:$CZ$1,_xlfn.XLOOKUP($A84,'Copy of PY1 Data(H)'!$A$1:$A$288,'Copy of PY1 Data(H)'!$A$1:$CZ$288))</f>
        <v>27349</v>
      </c>
    </row>
    <row r="85" spans="1:82" x14ac:dyDescent="0.3">
      <c r="A85" s="180">
        <v>655</v>
      </c>
      <c r="C85" s="180"/>
      <c r="D85" s="180" cm="1">
        <f t="array" ref="D85">_xlfn.XLOOKUP(D$1,'Copy of PY1 Data(H)'!$A$1:$CZ$1,_xlfn.XLOOKUP($A85,'Copy of PY1 Data(H)'!$A$1:$A$288,'Copy of PY1 Data(H)'!$A$1:$CZ$288))</f>
        <v>0</v>
      </c>
      <c r="E85" s="180" cm="1">
        <f t="array" ref="E85">_xlfn.XLOOKUP(E$1,'Copy of PY1 Data(H)'!$A$1:$CZ$1,_xlfn.XLOOKUP($A85,'Copy of PY1 Data(H)'!$A$1:$A$288,'Copy of PY1 Data(H)'!$A$1:$CZ$288))</f>
        <v>0</v>
      </c>
      <c r="F85" s="180" cm="1">
        <f t="array" ref="F85">_xlfn.XLOOKUP(F$1,'Copy of PY1 Data(H)'!$A$1:$CZ$1,_xlfn.XLOOKUP($A85,'Copy of PY1 Data(H)'!$A$1:$A$288,'Copy of PY1 Data(H)'!$A$1:$CZ$288))</f>
        <v>0</v>
      </c>
      <c r="G85" s="180" cm="1">
        <f t="array" ref="G85">_xlfn.XLOOKUP(G$1,'Copy of PY1 Data(H)'!$A$1:$CZ$1,_xlfn.XLOOKUP($A85,'Copy of PY1 Data(H)'!$A$1:$A$288,'Copy of PY1 Data(H)'!$A$1:$CZ$288))</f>
        <v>0</v>
      </c>
      <c r="H85" s="180" cm="1">
        <f t="array" ref="H85">_xlfn.XLOOKUP(H$1,'Copy of PY1 Data(H)'!$A$1:$CZ$1,_xlfn.XLOOKUP($A85,'Copy of PY1 Data(H)'!$A$1:$A$288,'Copy of PY1 Data(H)'!$A$1:$CZ$288))</f>
        <v>0</v>
      </c>
      <c r="I85" s="180" cm="1">
        <f t="array" ref="I85">_xlfn.XLOOKUP(I$1,'Copy of PY1 Data(H)'!$A$1:$CZ$1,_xlfn.XLOOKUP($A85,'Copy of PY1 Data(H)'!$A$1:$A$288,'Copy of PY1 Data(H)'!$A$1:$CZ$288))</f>
        <v>0</v>
      </c>
      <c r="J85" s="180" cm="1">
        <f t="array" ref="J85">_xlfn.XLOOKUP(J$1,'Copy of PY1 Data(H)'!$A$1:$CZ$1,_xlfn.XLOOKUP($A85,'Copy of PY1 Data(H)'!$A$1:$A$288,'Copy of PY1 Data(H)'!$A$1:$CZ$288))</f>
        <v>9594</v>
      </c>
      <c r="K85" s="180" cm="1">
        <f t="array" ref="K85">_xlfn.XLOOKUP(K$1,'Copy of PY1 Data(H)'!$A$1:$CZ$1,_xlfn.XLOOKUP($A85,'Copy of PY1 Data(H)'!$A$1:$A$288,'Copy of PY1 Data(H)'!$A$1:$CZ$288))</f>
        <v>0</v>
      </c>
      <c r="L85" s="180" cm="1">
        <f t="array" ref="L85">_xlfn.XLOOKUP(L$1,'Copy of PY1 Data(H)'!$A$1:$CZ$1,_xlfn.XLOOKUP($A85,'Copy of PY1 Data(H)'!$A$1:$A$288,'Copy of PY1 Data(H)'!$A$1:$CZ$288))</f>
        <v>0</v>
      </c>
      <c r="M85" s="180" cm="1">
        <f t="array" ref="M85">_xlfn.XLOOKUP(M$1,'Copy of PY1 Data(H)'!$A$1:$CZ$1,_xlfn.XLOOKUP($A85,'Copy of PY1 Data(H)'!$A$1:$A$288,'Copy of PY1 Data(H)'!$A$1:$CZ$288))</f>
        <v>0</v>
      </c>
      <c r="N85" s="180" cm="1">
        <f t="array" ref="N85">_xlfn.XLOOKUP(N$1,'Copy of PY1 Data(H)'!$A$1:$CZ$1,_xlfn.XLOOKUP($A85,'Copy of PY1 Data(H)'!$A$1:$A$288,'Copy of PY1 Data(H)'!$A$1:$CZ$288))</f>
        <v>0</v>
      </c>
      <c r="O85" s="180" cm="1">
        <f t="array" ref="O85">_xlfn.XLOOKUP(O$1,'Copy of PY1 Data(H)'!$A$1:$CZ$1,_xlfn.XLOOKUP($A85,'Copy of PY1 Data(H)'!$A$1:$A$288,'Copy of PY1 Data(H)'!$A$1:$CZ$288))</f>
        <v>115204</v>
      </c>
      <c r="P85" s="180" cm="1">
        <f t="array" ref="P85">_xlfn.XLOOKUP(P$1,'Copy of PY1 Data(H)'!$A$1:$CZ$1,_xlfn.XLOOKUP($A85,'Copy of PY1 Data(H)'!$A$1:$A$288,'Copy of PY1 Data(H)'!$A$1:$CZ$288))</f>
        <v>0</v>
      </c>
      <c r="Q85" s="180" cm="1">
        <f t="array" ref="Q85">_xlfn.XLOOKUP(Q$1,'Copy of PY1 Data(H)'!$A$1:$CZ$1,_xlfn.XLOOKUP($A85,'Copy of PY1 Data(H)'!$A$1:$A$288,'Copy of PY1 Data(H)'!$A$1:$CZ$288))</f>
        <v>1034358</v>
      </c>
      <c r="R85" s="180" cm="1">
        <f t="array" ref="R85">_xlfn.XLOOKUP(R$1,'Copy of PY1 Data(H)'!$A$1:$CZ$1,_xlfn.XLOOKUP($A85,'Copy of PY1 Data(H)'!$A$1:$A$288,'Copy of PY1 Data(H)'!$A$1:$CZ$288))</f>
        <v>6023</v>
      </c>
      <c r="S85" s="180" cm="1">
        <f t="array" ref="S85">_xlfn.XLOOKUP(S$1,'Copy of PY1 Data(H)'!$A$1:$CZ$1,_xlfn.XLOOKUP($A85,'Copy of PY1 Data(H)'!$A$1:$A$288,'Copy of PY1 Data(H)'!$A$1:$CZ$288))</f>
        <v>0</v>
      </c>
      <c r="T85" s="180" cm="1">
        <f t="array" ref="T85">_xlfn.XLOOKUP(T$1,'Copy of PY1 Data(H)'!$A$1:$CZ$1,_xlfn.XLOOKUP($A85,'Copy of PY1 Data(H)'!$A$1:$A$288,'Copy of PY1 Data(H)'!$A$1:$CZ$288))</f>
        <v>17181796</v>
      </c>
      <c r="U85" s="180" cm="1">
        <f t="array" ref="U85">_xlfn.XLOOKUP(U$1,'Copy of PY1 Data(H)'!$A$1:$CZ$1,_xlfn.XLOOKUP($A85,'Copy of PY1 Data(H)'!$A$1:$A$288,'Copy of PY1 Data(H)'!$A$1:$CZ$288))</f>
        <v>213739</v>
      </c>
      <c r="V85" s="180" cm="1">
        <f t="array" ref="V85">_xlfn.XLOOKUP(V$1,'Copy of PY1 Data(H)'!$A$1:$CZ$1,_xlfn.XLOOKUP($A85,'Copy of PY1 Data(H)'!$A$1:$A$288,'Copy of PY1 Data(H)'!$A$1:$CZ$288))</f>
        <v>239773</v>
      </c>
      <c r="W85" s="180" cm="1">
        <f t="array" ref="W85">_xlfn.XLOOKUP(W$1,'Copy of PY1 Data(H)'!$A$1:$CZ$1,_xlfn.XLOOKUP($A85,'Copy of PY1 Data(H)'!$A$1:$A$288,'Copy of PY1 Data(H)'!$A$1:$CZ$288))</f>
        <v>0</v>
      </c>
      <c r="X85" s="180" cm="1">
        <f t="array" ref="X85">_xlfn.XLOOKUP(X$1,'Copy of PY1 Data(H)'!$A$1:$CZ$1,_xlfn.XLOOKUP($A85,'Copy of PY1 Data(H)'!$A$1:$A$288,'Copy of PY1 Data(H)'!$A$1:$CZ$288))</f>
        <v>0</v>
      </c>
      <c r="Y85" s="180" cm="1">
        <f t="array" ref="Y85">_xlfn.XLOOKUP(Y$1,'Copy of PY1 Data(H)'!$A$1:$CZ$1,_xlfn.XLOOKUP($A85,'Copy of PY1 Data(H)'!$A$1:$A$288,'Copy of PY1 Data(H)'!$A$1:$CZ$288))</f>
        <v>69634</v>
      </c>
      <c r="Z85" s="180" cm="1">
        <f t="array" ref="Z85">_xlfn.XLOOKUP(Z$1,'Copy of PY1 Data(H)'!$A$1:$CZ$1,_xlfn.XLOOKUP($A85,'Copy of PY1 Data(H)'!$A$1:$A$288,'Copy of PY1 Data(H)'!$A$1:$CZ$288))</f>
        <v>160718</v>
      </c>
      <c r="AA85" s="180" cm="1">
        <f t="array" ref="AA85">_xlfn.XLOOKUP(AA$1,'Copy of PY1 Data(H)'!$A$1:$CZ$1,_xlfn.XLOOKUP($A85,'Copy of PY1 Data(H)'!$A$1:$A$288,'Copy of PY1 Data(H)'!$A$1:$CZ$288))</f>
        <v>3743865</v>
      </c>
      <c r="AB85" s="180" cm="1">
        <f t="array" ref="AB85">_xlfn.XLOOKUP(AB$1,'Copy of PY1 Data(H)'!$A$1:$CZ$1,_xlfn.XLOOKUP($A85,'Copy of PY1 Data(H)'!$A$1:$A$288,'Copy of PY1 Data(H)'!$A$1:$CZ$288))</f>
        <v>194915</v>
      </c>
      <c r="AC85" s="180" cm="1">
        <f t="array" ref="AC85">_xlfn.XLOOKUP(AC$1,'Copy of PY1 Data(H)'!$A$1:$CZ$1,_xlfn.XLOOKUP($A85,'Copy of PY1 Data(H)'!$A$1:$A$288,'Copy of PY1 Data(H)'!$A$1:$CZ$288))</f>
        <v>112476</v>
      </c>
      <c r="AD85" s="180" cm="1">
        <f t="array" ref="AD85">_xlfn.XLOOKUP(AD$1,'Copy of PY1 Data(H)'!$A$1:$CZ$1,_xlfn.XLOOKUP($A85,'Copy of PY1 Data(H)'!$A$1:$A$288,'Copy of PY1 Data(H)'!$A$1:$CZ$288))</f>
        <v>134890</v>
      </c>
      <c r="AE85" s="180" cm="1">
        <f t="array" ref="AE85">_xlfn.XLOOKUP(AE$1,'Copy of PY1 Data(H)'!$A$1:$CZ$1,_xlfn.XLOOKUP($A85,'Copy of PY1 Data(H)'!$A$1:$A$288,'Copy of PY1 Data(H)'!$A$1:$CZ$288))</f>
        <v>122509</v>
      </c>
      <c r="AF85" s="180" cm="1">
        <f t="array" ref="AF85">_xlfn.XLOOKUP(AF$1,'Copy of PY1 Data(H)'!$A$1:$CZ$1,_xlfn.XLOOKUP($A85,'Copy of PY1 Data(H)'!$A$1:$A$288,'Copy of PY1 Data(H)'!$A$1:$CZ$288))</f>
        <v>492634</v>
      </c>
      <c r="AG85" s="180" cm="1">
        <f t="array" ref="AG85">_xlfn.XLOOKUP(AG$1,'Copy of PY1 Data(H)'!$A$1:$CZ$1,_xlfn.XLOOKUP($A85,'Copy of PY1 Data(H)'!$A$1:$A$288,'Copy of PY1 Data(H)'!$A$1:$CZ$288))</f>
        <v>176874</v>
      </c>
      <c r="AH85" s="180" cm="1">
        <f t="array" ref="AH85">_xlfn.XLOOKUP(AH$1,'Copy of PY1 Data(H)'!$A$1:$CZ$1,_xlfn.XLOOKUP($A85,'Copy of PY1 Data(H)'!$A$1:$A$288,'Copy of PY1 Data(H)'!$A$1:$CZ$288))</f>
        <v>0</v>
      </c>
      <c r="AI85" s="180" cm="1">
        <f t="array" ref="AI85">_xlfn.XLOOKUP(AI$1,'Copy of PY1 Data(H)'!$A$1:$CZ$1,_xlfn.XLOOKUP($A85,'Copy of PY1 Data(H)'!$A$1:$A$288,'Copy of PY1 Data(H)'!$A$1:$CZ$288))</f>
        <v>0</v>
      </c>
      <c r="AJ85" s="180" cm="1">
        <f t="array" ref="AJ85">_xlfn.XLOOKUP(AJ$1,'Copy of PY1 Data(H)'!$A$1:$CZ$1,_xlfn.XLOOKUP($A85,'Copy of PY1 Data(H)'!$A$1:$A$288,'Copy of PY1 Data(H)'!$A$1:$CZ$288))</f>
        <v>12635</v>
      </c>
      <c r="AK85" s="180" cm="1">
        <f t="array" ref="AK85">_xlfn.XLOOKUP(AK$1,'Copy of PY1 Data(H)'!$A$1:$CZ$1,_xlfn.XLOOKUP($A85,'Copy of PY1 Data(H)'!$A$1:$A$288,'Copy of PY1 Data(H)'!$A$1:$CZ$288))</f>
        <v>0</v>
      </c>
      <c r="AL85" s="180" cm="1">
        <f t="array" ref="AL85">_xlfn.XLOOKUP(AL$1,'Copy of PY1 Data(H)'!$A$1:$CZ$1,_xlfn.XLOOKUP($A85,'Copy of PY1 Data(H)'!$A$1:$A$288,'Copy of PY1 Data(H)'!$A$1:$CZ$288))</f>
        <v>0</v>
      </c>
      <c r="AM85" s="180" cm="1">
        <f t="array" ref="AM85">_xlfn.XLOOKUP(AM$1,'Copy of PY1 Data(H)'!$A$1:$CZ$1,_xlfn.XLOOKUP($A85,'Copy of PY1 Data(H)'!$A$1:$A$288,'Copy of PY1 Data(H)'!$A$1:$CZ$288))</f>
        <v>404092</v>
      </c>
      <c r="AN85" s="180" cm="1">
        <f t="array" ref="AN85">_xlfn.XLOOKUP(AN$1,'Copy of PY1 Data(H)'!$A$1:$CZ$1,_xlfn.XLOOKUP($A85,'Copy of PY1 Data(H)'!$A$1:$A$288,'Copy of PY1 Data(H)'!$A$1:$CZ$288))</f>
        <v>0</v>
      </c>
      <c r="AO85" s="180" cm="1">
        <f t="array" ref="AO85">_xlfn.XLOOKUP(AO$1,'Copy of PY1 Data(H)'!$A$1:$CZ$1,_xlfn.XLOOKUP($A85,'Copy of PY1 Data(H)'!$A$1:$A$288,'Copy of PY1 Data(H)'!$A$1:$CZ$288))</f>
        <v>89154</v>
      </c>
      <c r="AP85" s="180" cm="1">
        <f t="array" ref="AP85">_xlfn.XLOOKUP(AP$1,'Copy of PY1 Data(H)'!$A$1:$CZ$1,_xlfn.XLOOKUP($A85,'Copy of PY1 Data(H)'!$A$1:$A$288,'Copy of PY1 Data(H)'!$A$1:$CZ$288))</f>
        <v>0</v>
      </c>
      <c r="AQ85" s="180" cm="1">
        <f t="array" ref="AQ85">_xlfn.XLOOKUP(AQ$1,'Copy of PY1 Data(H)'!$A$1:$CZ$1,_xlfn.XLOOKUP($A85,'Copy of PY1 Data(H)'!$A$1:$A$288,'Copy of PY1 Data(H)'!$A$1:$CZ$288))</f>
        <v>0</v>
      </c>
      <c r="AR85" s="180" cm="1">
        <f t="array" ref="AR85">_xlfn.XLOOKUP(AR$1,'Copy of PY1 Data(H)'!$A$1:$CZ$1,_xlfn.XLOOKUP($A85,'Copy of PY1 Data(H)'!$A$1:$A$288,'Copy of PY1 Data(H)'!$A$1:$CZ$288))</f>
        <v>75393</v>
      </c>
      <c r="AS85" s="180" cm="1">
        <f t="array" ref="AS85">_xlfn.XLOOKUP(AS$1,'Copy of PY1 Data(H)'!$A$1:$CZ$1,_xlfn.XLOOKUP($A85,'Copy of PY1 Data(H)'!$A$1:$A$288,'Copy of PY1 Data(H)'!$A$1:$CZ$288))</f>
        <v>0</v>
      </c>
      <c r="AT85" s="180" cm="1">
        <f t="array" ref="AT85">_xlfn.XLOOKUP(AT$1,'Copy of PY1 Data(H)'!$A$1:$CZ$1,_xlfn.XLOOKUP($A85,'Copy of PY1 Data(H)'!$A$1:$A$288,'Copy of PY1 Data(H)'!$A$1:$CZ$288))</f>
        <v>38650</v>
      </c>
      <c r="AU85" s="180" cm="1">
        <f t="array" ref="AU85">_xlfn.XLOOKUP(AU$1,'Copy of PY1 Data(H)'!$A$1:$CZ$1,_xlfn.XLOOKUP($A85,'Copy of PY1 Data(H)'!$A$1:$A$288,'Copy of PY1 Data(H)'!$A$1:$CZ$288))</f>
        <v>0</v>
      </c>
      <c r="AV85" s="180" cm="1">
        <f t="array" ref="AV85">_xlfn.XLOOKUP(AV$1,'Copy of PY1 Data(H)'!$A$1:$CZ$1,_xlfn.XLOOKUP($A85,'Copy of PY1 Data(H)'!$A$1:$A$288,'Copy of PY1 Data(H)'!$A$1:$CZ$288))</f>
        <v>0</v>
      </c>
      <c r="AW85" s="180" cm="1">
        <f t="array" ref="AW85">_xlfn.XLOOKUP(AW$1,'Copy of PY1 Data(H)'!$A$1:$CZ$1,_xlfn.XLOOKUP($A85,'Copy of PY1 Data(H)'!$A$1:$A$288,'Copy of PY1 Data(H)'!$A$1:$CZ$288))</f>
        <v>0</v>
      </c>
      <c r="AX85" s="180" cm="1">
        <f t="array" ref="AX85">_xlfn.XLOOKUP(AX$1,'Copy of PY1 Data(H)'!$A$1:$CZ$1,_xlfn.XLOOKUP($A85,'Copy of PY1 Data(H)'!$A$1:$A$288,'Copy of PY1 Data(H)'!$A$1:$CZ$288))</f>
        <v>26829</v>
      </c>
      <c r="AY85" s="180" cm="1">
        <f t="array" ref="AY85">_xlfn.XLOOKUP(AY$1,'Copy of PY1 Data(H)'!$A$1:$CZ$1,_xlfn.XLOOKUP($A85,'Copy of PY1 Data(H)'!$A$1:$A$288,'Copy of PY1 Data(H)'!$A$1:$CZ$288))</f>
        <v>0</v>
      </c>
      <c r="AZ85" s="180" cm="1">
        <f t="array" ref="AZ85">_xlfn.XLOOKUP(AZ$1,'Copy of PY1 Data(H)'!$A$1:$CZ$1,_xlfn.XLOOKUP($A85,'Copy of PY1 Data(H)'!$A$1:$A$288,'Copy of PY1 Data(H)'!$A$1:$CZ$288))</f>
        <v>33600</v>
      </c>
      <c r="BA85" s="180" cm="1">
        <f t="array" ref="BA85">_xlfn.XLOOKUP(BA$1,'Copy of PY1 Data(H)'!$A$1:$CZ$1,_xlfn.XLOOKUP($A85,'Copy of PY1 Data(H)'!$A$1:$A$288,'Copy of PY1 Data(H)'!$A$1:$CZ$288))</f>
        <v>26983</v>
      </c>
      <c r="BB85" s="180" cm="1">
        <f t="array" ref="BB85">_xlfn.XLOOKUP(BB$1,'Copy of PY1 Data(H)'!$A$1:$CZ$1,_xlfn.XLOOKUP($A85,'Copy of PY1 Data(H)'!$A$1:$A$288,'Copy of PY1 Data(H)'!$A$1:$CZ$288))</f>
        <v>0</v>
      </c>
      <c r="BC85" s="180" cm="1">
        <f t="array" ref="BC85">_xlfn.XLOOKUP(BC$1,'Copy of PY1 Data(H)'!$A$1:$CZ$1,_xlfn.XLOOKUP($A85,'Copy of PY1 Data(H)'!$A$1:$A$288,'Copy of PY1 Data(H)'!$A$1:$CZ$288))</f>
        <v>9710</v>
      </c>
      <c r="BD85" s="180" cm="1">
        <f t="array" ref="BD85">_xlfn.XLOOKUP(BD$1,'Copy of PY1 Data(H)'!$A$1:$CZ$1,_xlfn.XLOOKUP($A85,'Copy of PY1 Data(H)'!$A$1:$A$288,'Copy of PY1 Data(H)'!$A$1:$CZ$288))</f>
        <v>0</v>
      </c>
      <c r="BE85" s="180" cm="1">
        <f t="array" ref="BE85">_xlfn.XLOOKUP(BE$1,'Copy of PY1 Data(H)'!$A$1:$CZ$1,_xlfn.XLOOKUP($A85,'Copy of PY1 Data(H)'!$A$1:$A$288,'Copy of PY1 Data(H)'!$A$1:$CZ$288))</f>
        <v>0</v>
      </c>
      <c r="BF85" s="180" cm="1">
        <f t="array" ref="BF85">_xlfn.XLOOKUP(BF$1,'Copy of PY1 Data(H)'!$A$1:$CZ$1,_xlfn.XLOOKUP($A85,'Copy of PY1 Data(H)'!$A$1:$A$288,'Copy of PY1 Data(H)'!$A$1:$CZ$288))</f>
        <v>0</v>
      </c>
      <c r="BG85" s="180" cm="1">
        <f t="array" ref="BG85">_xlfn.XLOOKUP(BG$1,'Copy of PY1 Data(H)'!$A$1:$CZ$1,_xlfn.XLOOKUP($A85,'Copy of PY1 Data(H)'!$A$1:$A$288,'Copy of PY1 Data(H)'!$A$1:$CZ$288))</f>
        <v>0</v>
      </c>
      <c r="BH85" s="180" cm="1">
        <f t="array" ref="BH85">_xlfn.XLOOKUP(BH$1,'Copy of PY1 Data(H)'!$A$1:$CZ$1,_xlfn.XLOOKUP($A85,'Copy of PY1 Data(H)'!$A$1:$A$288,'Copy of PY1 Data(H)'!$A$1:$CZ$288))</f>
        <v>0</v>
      </c>
      <c r="BI85" s="180" cm="1">
        <f t="array" ref="BI85">_xlfn.XLOOKUP(BI$1,'Copy of PY1 Data(H)'!$A$1:$CZ$1,_xlfn.XLOOKUP($A85,'Copy of PY1 Data(H)'!$A$1:$A$288,'Copy of PY1 Data(H)'!$A$1:$CZ$288))</f>
        <v>20620</v>
      </c>
      <c r="BJ85" s="180" cm="1">
        <f t="array" ref="BJ85">_xlfn.XLOOKUP(BJ$1,'Copy of PY1 Data(H)'!$A$1:$CZ$1,_xlfn.XLOOKUP($A85,'Copy of PY1 Data(H)'!$A$1:$A$288,'Copy of PY1 Data(H)'!$A$1:$CZ$288))</f>
        <v>0</v>
      </c>
      <c r="BK85" s="180" cm="1">
        <f t="array" ref="BK85">_xlfn.XLOOKUP(BK$1,'Copy of PY1 Data(H)'!$A$1:$CZ$1,_xlfn.XLOOKUP($A85,'Copy of PY1 Data(H)'!$A$1:$A$288,'Copy of PY1 Data(H)'!$A$1:$CZ$288))</f>
        <v>0</v>
      </c>
      <c r="BL85" s="180" cm="1">
        <f t="array" ref="BL85">_xlfn.XLOOKUP(BL$1,'Copy of PY1 Data(H)'!$A$1:$CZ$1,_xlfn.XLOOKUP($A85,'Copy of PY1 Data(H)'!$A$1:$A$288,'Copy of PY1 Data(H)'!$A$1:$CZ$288))</f>
        <v>0</v>
      </c>
      <c r="BM85" s="180" cm="1">
        <f t="array" ref="BM85">_xlfn.XLOOKUP(BM$1,'Copy of PY1 Data(H)'!$A$1:$CZ$1,_xlfn.XLOOKUP($A85,'Copy of PY1 Data(H)'!$A$1:$A$288,'Copy of PY1 Data(H)'!$A$1:$CZ$288))</f>
        <v>40822</v>
      </c>
      <c r="BN85" s="180" cm="1">
        <f t="array" ref="BN85">_xlfn.XLOOKUP(BN$1,'Copy of PY1 Data(H)'!$A$1:$CZ$1,_xlfn.XLOOKUP($A85,'Copy of PY1 Data(H)'!$A$1:$A$288,'Copy of PY1 Data(H)'!$A$1:$CZ$288))</f>
        <v>3527</v>
      </c>
      <c r="BO85" s="180" cm="1">
        <f t="array" ref="BO85">_xlfn.XLOOKUP(BO$1,'Copy of PY1 Data(H)'!$A$1:$CZ$1,_xlfn.XLOOKUP($A85,'Copy of PY1 Data(H)'!$A$1:$A$288,'Copy of PY1 Data(H)'!$A$1:$CZ$288))</f>
        <v>66935</v>
      </c>
      <c r="BP85" s="180" cm="1">
        <f t="array" ref="BP85">_xlfn.XLOOKUP(BP$1,'Copy of PY1 Data(H)'!$A$1:$CZ$1,_xlfn.XLOOKUP($A85,'Copy of PY1 Data(H)'!$A$1:$A$288,'Copy of PY1 Data(H)'!$A$1:$CZ$288))</f>
        <v>84397</v>
      </c>
      <c r="BQ85" s="180" cm="1">
        <f t="array" ref="BQ85">_xlfn.XLOOKUP(BQ$1,'Copy of PY1 Data(H)'!$A$1:$CZ$1,_xlfn.XLOOKUP($A85,'Copy of PY1 Data(H)'!$A$1:$A$288,'Copy of PY1 Data(H)'!$A$1:$CZ$288))</f>
        <v>0</v>
      </c>
      <c r="BR85" s="180" cm="1">
        <f t="array" ref="BR85">_xlfn.XLOOKUP(BR$1,'Copy of PY1 Data(H)'!$A$1:$CZ$1,_xlfn.XLOOKUP($A85,'Copy of PY1 Data(H)'!$A$1:$A$288,'Copy of PY1 Data(H)'!$A$1:$CZ$288))</f>
        <v>47750</v>
      </c>
      <c r="BS85" s="180" cm="1">
        <f t="array" ref="BS85">_xlfn.XLOOKUP(BS$1,'Copy of PY1 Data(H)'!$A$1:$CZ$1,_xlfn.XLOOKUP($A85,'Copy of PY1 Data(H)'!$A$1:$A$288,'Copy of PY1 Data(H)'!$A$1:$CZ$288))</f>
        <v>0</v>
      </c>
      <c r="BT85" s="180" cm="1">
        <f t="array" ref="BT85">_xlfn.XLOOKUP(BT$1,'Copy of PY1 Data(H)'!$A$1:$CZ$1,_xlfn.XLOOKUP($A85,'Copy of PY1 Data(H)'!$A$1:$A$288,'Copy of PY1 Data(H)'!$A$1:$CZ$288))</f>
        <v>64142</v>
      </c>
      <c r="BU85" s="180" cm="1">
        <f t="array" ref="BU85">_xlfn.XLOOKUP(BU$1,'Copy of PY1 Data(H)'!$A$1:$CZ$1,_xlfn.XLOOKUP($A85,'Copy of PY1 Data(H)'!$A$1:$A$288,'Copy of PY1 Data(H)'!$A$1:$CZ$288))</f>
        <v>140077</v>
      </c>
      <c r="BV85" s="180" cm="1">
        <f t="array" ref="BV85">_xlfn.XLOOKUP(BV$1,'Copy of PY1 Data(H)'!$A$1:$CZ$1,_xlfn.XLOOKUP($A85,'Copy of PY1 Data(H)'!$A$1:$A$288,'Copy of PY1 Data(H)'!$A$1:$CZ$288))</f>
        <v>0</v>
      </c>
      <c r="BW85" s="180" cm="1">
        <f t="array" ref="BW85">_xlfn.XLOOKUP(BW$1,'Copy of PY1 Data(H)'!$A$1:$CZ$1,_xlfn.XLOOKUP($A85,'Copy of PY1 Data(H)'!$A$1:$A$288,'Copy of PY1 Data(H)'!$A$1:$CZ$288))</f>
        <v>0</v>
      </c>
      <c r="BX85" s="180" cm="1">
        <f t="array" ref="BX85">_xlfn.XLOOKUP(BX$1,'Copy of PY1 Data(H)'!$A$1:$CZ$1,_xlfn.XLOOKUP($A85,'Copy of PY1 Data(H)'!$A$1:$A$288,'Copy of PY1 Data(H)'!$A$1:$CZ$288))</f>
        <v>36656</v>
      </c>
      <c r="BY85" s="180" cm="1">
        <f t="array" ref="BY85">_xlfn.XLOOKUP(BY$1,'Copy of PY1 Data(H)'!$A$1:$CZ$1,_xlfn.XLOOKUP($A85,'Copy of PY1 Data(H)'!$A$1:$A$288,'Copy of PY1 Data(H)'!$A$1:$CZ$288))</f>
        <v>0</v>
      </c>
      <c r="BZ85" s="180" cm="1">
        <f t="array" ref="BZ85">_xlfn.XLOOKUP(BZ$1,'Copy of PY1 Data(H)'!$A$1:$CZ$1,_xlfn.XLOOKUP($A85,'Copy of PY1 Data(H)'!$A$1:$A$288,'Copy of PY1 Data(H)'!$A$1:$CZ$288))</f>
        <v>44321</v>
      </c>
      <c r="CA85" s="180" cm="1">
        <f t="array" ref="CA85">_xlfn.XLOOKUP(CA$1,'Copy of PY1 Data(H)'!$A$1:$CZ$1,_xlfn.XLOOKUP($A85,'Copy of PY1 Data(H)'!$A$1:$A$288,'Copy of PY1 Data(H)'!$A$1:$CZ$288))</f>
        <v>12829</v>
      </c>
      <c r="CB85" s="180" cm="1">
        <f t="array" ref="CB85">_xlfn.XLOOKUP(CB$1,'Copy of PY1 Data(H)'!$A$1:$CZ$1,_xlfn.XLOOKUP($A85,'Copy of PY1 Data(H)'!$A$1:$A$288,'Copy of PY1 Data(H)'!$A$1:$CZ$288))</f>
        <v>103383</v>
      </c>
      <c r="CC85" s="180" cm="1">
        <f t="array" ref="CC85">_xlfn.XLOOKUP(CC$1,'Copy of PY1 Data(H)'!$A$1:$CZ$1,_xlfn.XLOOKUP($A85,'Copy of PY1 Data(H)'!$A$1:$A$288,'Copy of PY1 Data(H)'!$A$1:$CZ$288))</f>
        <v>0</v>
      </c>
      <c r="CD85" s="180" cm="1">
        <f t="array" ref="CD85">_xlfn.XLOOKUP(CD$1,'Copy of PY1 Data(H)'!$A$1:$CZ$1,_xlfn.XLOOKUP($A85,'Copy of PY1 Data(H)'!$A$1:$A$288,'Copy of PY1 Data(H)'!$A$1:$CZ$288))</f>
        <v>0</v>
      </c>
    </row>
    <row r="86" spans="1:82" x14ac:dyDescent="0.3">
      <c r="A86" s="180">
        <v>381</v>
      </c>
      <c r="C86" s="180"/>
      <c r="D86" s="180" cm="1">
        <f t="array" ref="D86">_xlfn.XLOOKUP(D$1,'Copy of PY1 Data(H)'!$A$1:$CZ$1,_xlfn.XLOOKUP($A86,'Copy of PY1 Data(H)'!$A$1:$A$288,'Copy of PY1 Data(H)'!$A$1:$CZ$288))</f>
        <v>0</v>
      </c>
      <c r="E86" s="180" cm="1">
        <f t="array" ref="E86">_xlfn.XLOOKUP(E$1,'Copy of PY1 Data(H)'!$A$1:$CZ$1,_xlfn.XLOOKUP($A86,'Copy of PY1 Data(H)'!$A$1:$A$288,'Copy of PY1 Data(H)'!$A$1:$CZ$288))</f>
        <v>0</v>
      </c>
      <c r="F86" s="180" cm="1">
        <f t="array" ref="F86">_xlfn.XLOOKUP(F$1,'Copy of PY1 Data(H)'!$A$1:$CZ$1,_xlfn.XLOOKUP($A86,'Copy of PY1 Data(H)'!$A$1:$A$288,'Copy of PY1 Data(H)'!$A$1:$CZ$288))</f>
        <v>0</v>
      </c>
      <c r="G86" s="180" cm="1">
        <f t="array" ref="G86">_xlfn.XLOOKUP(G$1,'Copy of PY1 Data(H)'!$A$1:$CZ$1,_xlfn.XLOOKUP($A86,'Copy of PY1 Data(H)'!$A$1:$A$288,'Copy of PY1 Data(H)'!$A$1:$CZ$288))</f>
        <v>0</v>
      </c>
      <c r="H86" s="180" cm="1">
        <f t="array" ref="H86">_xlfn.XLOOKUP(H$1,'Copy of PY1 Data(H)'!$A$1:$CZ$1,_xlfn.XLOOKUP($A86,'Copy of PY1 Data(H)'!$A$1:$A$288,'Copy of PY1 Data(H)'!$A$1:$CZ$288))</f>
        <v>0</v>
      </c>
      <c r="I86" s="180" cm="1">
        <f t="array" ref="I86">_xlfn.XLOOKUP(I$1,'Copy of PY1 Data(H)'!$A$1:$CZ$1,_xlfn.XLOOKUP($A86,'Copy of PY1 Data(H)'!$A$1:$A$288,'Copy of PY1 Data(H)'!$A$1:$CZ$288))</f>
        <v>0</v>
      </c>
      <c r="J86" s="180" cm="1">
        <f t="array" ref="J86">_xlfn.XLOOKUP(J$1,'Copy of PY1 Data(H)'!$A$1:$CZ$1,_xlfn.XLOOKUP($A86,'Copy of PY1 Data(H)'!$A$1:$A$288,'Copy of PY1 Data(H)'!$A$1:$CZ$288))</f>
        <v>2389144</v>
      </c>
      <c r="K86" s="180" cm="1">
        <f t="array" ref="K86">_xlfn.XLOOKUP(K$1,'Copy of PY1 Data(H)'!$A$1:$CZ$1,_xlfn.XLOOKUP($A86,'Copy of PY1 Data(H)'!$A$1:$A$288,'Copy of PY1 Data(H)'!$A$1:$CZ$288))</f>
        <v>0</v>
      </c>
      <c r="L86" s="180" cm="1">
        <f t="array" ref="L86">_xlfn.XLOOKUP(L$1,'Copy of PY1 Data(H)'!$A$1:$CZ$1,_xlfn.XLOOKUP($A86,'Copy of PY1 Data(H)'!$A$1:$A$288,'Copy of PY1 Data(H)'!$A$1:$CZ$288))</f>
        <v>0</v>
      </c>
      <c r="M86" s="180" cm="1">
        <f t="array" ref="M86">_xlfn.XLOOKUP(M$1,'Copy of PY1 Data(H)'!$A$1:$CZ$1,_xlfn.XLOOKUP($A86,'Copy of PY1 Data(H)'!$A$1:$A$288,'Copy of PY1 Data(H)'!$A$1:$CZ$288))</f>
        <v>0</v>
      </c>
      <c r="N86" s="180" cm="1">
        <f t="array" ref="N86">_xlfn.XLOOKUP(N$1,'Copy of PY1 Data(H)'!$A$1:$CZ$1,_xlfn.XLOOKUP($A86,'Copy of PY1 Data(H)'!$A$1:$A$288,'Copy of PY1 Data(H)'!$A$1:$CZ$288))</f>
        <v>0</v>
      </c>
      <c r="O86" s="180" cm="1">
        <f t="array" ref="O86">_xlfn.XLOOKUP(O$1,'Copy of PY1 Data(H)'!$A$1:$CZ$1,_xlfn.XLOOKUP($A86,'Copy of PY1 Data(H)'!$A$1:$A$288,'Copy of PY1 Data(H)'!$A$1:$CZ$288))</f>
        <v>19115612</v>
      </c>
      <c r="P86" s="180" cm="1">
        <f t="array" ref="P86">_xlfn.XLOOKUP(P$1,'Copy of PY1 Data(H)'!$A$1:$CZ$1,_xlfn.XLOOKUP($A86,'Copy of PY1 Data(H)'!$A$1:$A$288,'Copy of PY1 Data(H)'!$A$1:$CZ$288))</f>
        <v>0</v>
      </c>
      <c r="Q86" s="180" cm="1">
        <f t="array" ref="Q86">_xlfn.XLOOKUP(Q$1,'Copy of PY1 Data(H)'!$A$1:$CZ$1,_xlfn.XLOOKUP($A86,'Copy of PY1 Data(H)'!$A$1:$A$288,'Copy of PY1 Data(H)'!$A$1:$CZ$288))</f>
        <v>153415373</v>
      </c>
      <c r="R86" s="180" cm="1">
        <f t="array" ref="R86">_xlfn.XLOOKUP(R$1,'Copy of PY1 Data(H)'!$A$1:$CZ$1,_xlfn.XLOOKUP($A86,'Copy of PY1 Data(H)'!$A$1:$A$288,'Copy of PY1 Data(H)'!$A$1:$CZ$288))</f>
        <v>2330622</v>
      </c>
      <c r="S86" s="180" cm="1">
        <f t="array" ref="S86">_xlfn.XLOOKUP(S$1,'Copy of PY1 Data(H)'!$A$1:$CZ$1,_xlfn.XLOOKUP($A86,'Copy of PY1 Data(H)'!$A$1:$A$288,'Copy of PY1 Data(H)'!$A$1:$CZ$288))</f>
        <v>0</v>
      </c>
      <c r="T86" s="180" cm="1">
        <f t="array" ref="T86">_xlfn.XLOOKUP(T$1,'Copy of PY1 Data(H)'!$A$1:$CZ$1,_xlfn.XLOOKUP($A86,'Copy of PY1 Data(H)'!$A$1:$A$288,'Copy of PY1 Data(H)'!$A$1:$CZ$288))</f>
        <v>213255636</v>
      </c>
      <c r="U86" s="180" cm="1">
        <f t="array" ref="U86">_xlfn.XLOOKUP(U$1,'Copy of PY1 Data(H)'!$A$1:$CZ$1,_xlfn.XLOOKUP($A86,'Copy of PY1 Data(H)'!$A$1:$A$288,'Copy of PY1 Data(H)'!$A$1:$CZ$288))</f>
        <v>63053333</v>
      </c>
      <c r="V86" s="180" cm="1">
        <f t="array" ref="V86">_xlfn.XLOOKUP(V$1,'Copy of PY1 Data(H)'!$A$1:$CZ$1,_xlfn.XLOOKUP($A86,'Copy of PY1 Data(H)'!$A$1:$A$288,'Copy of PY1 Data(H)'!$A$1:$CZ$288))</f>
        <v>82157012</v>
      </c>
      <c r="W86" s="180" cm="1">
        <f t="array" ref="W86">_xlfn.XLOOKUP(W$1,'Copy of PY1 Data(H)'!$A$1:$CZ$1,_xlfn.XLOOKUP($A86,'Copy of PY1 Data(H)'!$A$1:$A$288,'Copy of PY1 Data(H)'!$A$1:$CZ$288))</f>
        <v>0</v>
      </c>
      <c r="X86" s="180" cm="1">
        <f t="array" ref="X86">_xlfn.XLOOKUP(X$1,'Copy of PY1 Data(H)'!$A$1:$CZ$1,_xlfn.XLOOKUP($A86,'Copy of PY1 Data(H)'!$A$1:$A$288,'Copy of PY1 Data(H)'!$A$1:$CZ$288))</f>
        <v>0</v>
      </c>
      <c r="Y86" s="180" cm="1">
        <f t="array" ref="Y86">_xlfn.XLOOKUP(Y$1,'Copy of PY1 Data(H)'!$A$1:$CZ$1,_xlfn.XLOOKUP($A86,'Copy of PY1 Data(H)'!$A$1:$A$288,'Copy of PY1 Data(H)'!$A$1:$CZ$288))</f>
        <v>48212669</v>
      </c>
      <c r="Z86" s="180" cm="1">
        <f t="array" ref="Z86">_xlfn.XLOOKUP(Z$1,'Copy of PY1 Data(H)'!$A$1:$CZ$1,_xlfn.XLOOKUP($A86,'Copy of PY1 Data(H)'!$A$1:$A$288,'Copy of PY1 Data(H)'!$A$1:$CZ$288))</f>
        <v>13913373</v>
      </c>
      <c r="AA86" s="180" cm="1">
        <f t="array" ref="AA86">_xlfn.XLOOKUP(AA$1,'Copy of PY1 Data(H)'!$A$1:$CZ$1,_xlfn.XLOOKUP($A86,'Copy of PY1 Data(H)'!$A$1:$A$288,'Copy of PY1 Data(H)'!$A$1:$CZ$288))</f>
        <v>42099852</v>
      </c>
      <c r="AB86" s="180" cm="1">
        <f t="array" ref="AB86">_xlfn.XLOOKUP(AB$1,'Copy of PY1 Data(H)'!$A$1:$CZ$1,_xlfn.XLOOKUP($A86,'Copy of PY1 Data(H)'!$A$1:$A$288,'Copy of PY1 Data(H)'!$A$1:$CZ$288))</f>
        <v>26094953</v>
      </c>
      <c r="AC86" s="180" cm="1">
        <f t="array" ref="AC86">_xlfn.XLOOKUP(AC$1,'Copy of PY1 Data(H)'!$A$1:$CZ$1,_xlfn.XLOOKUP($A86,'Copy of PY1 Data(H)'!$A$1:$A$288,'Copy of PY1 Data(H)'!$A$1:$CZ$288))</f>
        <v>4533833</v>
      </c>
      <c r="AD86" s="180" cm="1">
        <f t="array" ref="AD86">_xlfn.XLOOKUP(AD$1,'Copy of PY1 Data(H)'!$A$1:$CZ$1,_xlfn.XLOOKUP($A86,'Copy of PY1 Data(H)'!$A$1:$A$288,'Copy of PY1 Data(H)'!$A$1:$CZ$288))</f>
        <v>7402221</v>
      </c>
      <c r="AE86" s="180" cm="1">
        <f t="array" ref="AE86">_xlfn.XLOOKUP(AE$1,'Copy of PY1 Data(H)'!$A$1:$CZ$1,_xlfn.XLOOKUP($A86,'Copy of PY1 Data(H)'!$A$1:$A$288,'Copy of PY1 Data(H)'!$A$1:$CZ$288))</f>
        <v>14692955</v>
      </c>
      <c r="AF86" s="180" cm="1">
        <f t="array" ref="AF86">_xlfn.XLOOKUP(AF$1,'Copy of PY1 Data(H)'!$A$1:$CZ$1,_xlfn.XLOOKUP($A86,'Copy of PY1 Data(H)'!$A$1:$A$288,'Copy of PY1 Data(H)'!$A$1:$CZ$288))</f>
        <v>10726052</v>
      </c>
      <c r="AG86" s="180" cm="1">
        <f t="array" ref="AG86">_xlfn.XLOOKUP(AG$1,'Copy of PY1 Data(H)'!$A$1:$CZ$1,_xlfn.XLOOKUP($A86,'Copy of PY1 Data(H)'!$A$1:$A$288,'Copy of PY1 Data(H)'!$A$1:$CZ$288))</f>
        <v>8635188</v>
      </c>
      <c r="AH86" s="180" cm="1">
        <f t="array" ref="AH86">_xlfn.XLOOKUP(AH$1,'Copy of PY1 Data(H)'!$A$1:$CZ$1,_xlfn.XLOOKUP($A86,'Copy of PY1 Data(H)'!$A$1:$A$288,'Copy of PY1 Data(H)'!$A$1:$CZ$288))</f>
        <v>0</v>
      </c>
      <c r="AI86" s="180" cm="1">
        <f t="array" ref="AI86">_xlfn.XLOOKUP(AI$1,'Copy of PY1 Data(H)'!$A$1:$CZ$1,_xlfn.XLOOKUP($A86,'Copy of PY1 Data(H)'!$A$1:$A$288,'Copy of PY1 Data(H)'!$A$1:$CZ$288))</f>
        <v>134629145</v>
      </c>
      <c r="AJ86" s="180" cm="1">
        <f t="array" ref="AJ86">_xlfn.XLOOKUP(AJ$1,'Copy of PY1 Data(H)'!$A$1:$CZ$1,_xlfn.XLOOKUP($A86,'Copy of PY1 Data(H)'!$A$1:$A$288,'Copy of PY1 Data(H)'!$A$1:$CZ$288))</f>
        <v>1828859</v>
      </c>
      <c r="AK86" s="180" cm="1">
        <f t="array" ref="AK86">_xlfn.XLOOKUP(AK$1,'Copy of PY1 Data(H)'!$A$1:$CZ$1,_xlfn.XLOOKUP($A86,'Copy of PY1 Data(H)'!$A$1:$A$288,'Copy of PY1 Data(H)'!$A$1:$CZ$288))</f>
        <v>0</v>
      </c>
      <c r="AL86" s="180" cm="1">
        <f t="array" ref="AL86">_xlfn.XLOOKUP(AL$1,'Copy of PY1 Data(H)'!$A$1:$CZ$1,_xlfn.XLOOKUP($A86,'Copy of PY1 Data(H)'!$A$1:$A$288,'Copy of PY1 Data(H)'!$A$1:$CZ$288))</f>
        <v>0</v>
      </c>
      <c r="AM86" s="180" cm="1">
        <f t="array" ref="AM86">_xlfn.XLOOKUP(AM$1,'Copy of PY1 Data(H)'!$A$1:$CZ$1,_xlfn.XLOOKUP($A86,'Copy of PY1 Data(H)'!$A$1:$A$288,'Copy of PY1 Data(H)'!$A$1:$CZ$288))</f>
        <v>33761788</v>
      </c>
      <c r="AN86" s="180" cm="1">
        <f t="array" ref="AN86">_xlfn.XLOOKUP(AN$1,'Copy of PY1 Data(H)'!$A$1:$CZ$1,_xlfn.XLOOKUP($A86,'Copy of PY1 Data(H)'!$A$1:$A$288,'Copy of PY1 Data(H)'!$A$1:$CZ$288))</f>
        <v>1028345</v>
      </c>
      <c r="AO86" s="180" cm="1">
        <f t="array" ref="AO86">_xlfn.XLOOKUP(AO$1,'Copy of PY1 Data(H)'!$A$1:$CZ$1,_xlfn.XLOOKUP($A86,'Copy of PY1 Data(H)'!$A$1:$A$288,'Copy of PY1 Data(H)'!$A$1:$CZ$288))</f>
        <v>2690668</v>
      </c>
      <c r="AP86" s="180" cm="1">
        <f t="array" ref="AP86">_xlfn.XLOOKUP(AP$1,'Copy of PY1 Data(H)'!$A$1:$CZ$1,_xlfn.XLOOKUP($A86,'Copy of PY1 Data(H)'!$A$1:$A$288,'Copy of PY1 Data(H)'!$A$1:$CZ$288))</f>
        <v>0</v>
      </c>
      <c r="AQ86" s="180" cm="1">
        <f t="array" ref="AQ86">_xlfn.XLOOKUP(AQ$1,'Copy of PY1 Data(H)'!$A$1:$CZ$1,_xlfn.XLOOKUP($A86,'Copy of PY1 Data(H)'!$A$1:$A$288,'Copy of PY1 Data(H)'!$A$1:$CZ$288))</f>
        <v>0</v>
      </c>
      <c r="AR86" s="180" cm="1">
        <f t="array" ref="AR86">_xlfn.XLOOKUP(AR$1,'Copy of PY1 Data(H)'!$A$1:$CZ$1,_xlfn.XLOOKUP($A86,'Copy of PY1 Data(H)'!$A$1:$A$288,'Copy of PY1 Data(H)'!$A$1:$CZ$288))</f>
        <v>21518226</v>
      </c>
      <c r="AS86" s="180" cm="1">
        <f t="array" ref="AS86">_xlfn.XLOOKUP(AS$1,'Copy of PY1 Data(H)'!$A$1:$CZ$1,_xlfn.XLOOKUP($A86,'Copy of PY1 Data(H)'!$A$1:$A$288,'Copy of PY1 Data(H)'!$A$1:$CZ$288))</f>
        <v>0</v>
      </c>
      <c r="AT86" s="180" cm="1">
        <f t="array" ref="AT86">_xlfn.XLOOKUP(AT$1,'Copy of PY1 Data(H)'!$A$1:$CZ$1,_xlfn.XLOOKUP($A86,'Copy of PY1 Data(H)'!$A$1:$A$288,'Copy of PY1 Data(H)'!$A$1:$CZ$288))</f>
        <v>12392725</v>
      </c>
      <c r="AU86" s="180" cm="1">
        <f t="array" ref="AU86">_xlfn.XLOOKUP(AU$1,'Copy of PY1 Data(H)'!$A$1:$CZ$1,_xlfn.XLOOKUP($A86,'Copy of PY1 Data(H)'!$A$1:$A$288,'Copy of PY1 Data(H)'!$A$1:$CZ$288))</f>
        <v>0</v>
      </c>
      <c r="AV86" s="180" cm="1">
        <f t="array" ref="AV86">_xlfn.XLOOKUP(AV$1,'Copy of PY1 Data(H)'!$A$1:$CZ$1,_xlfn.XLOOKUP($A86,'Copy of PY1 Data(H)'!$A$1:$A$288,'Copy of PY1 Data(H)'!$A$1:$CZ$288))</f>
        <v>134476990</v>
      </c>
      <c r="AW86" s="180" cm="1">
        <f t="array" ref="AW86">_xlfn.XLOOKUP(AW$1,'Copy of PY1 Data(H)'!$A$1:$CZ$1,_xlfn.XLOOKUP($A86,'Copy of PY1 Data(H)'!$A$1:$A$288,'Copy of PY1 Data(H)'!$A$1:$CZ$288))</f>
        <v>0</v>
      </c>
      <c r="AX86" s="180" cm="1">
        <f t="array" ref="AX86">_xlfn.XLOOKUP(AX$1,'Copy of PY1 Data(H)'!$A$1:$CZ$1,_xlfn.XLOOKUP($A86,'Copy of PY1 Data(H)'!$A$1:$A$288,'Copy of PY1 Data(H)'!$A$1:$CZ$288))</f>
        <v>7832201</v>
      </c>
      <c r="AY86" s="180" cm="1">
        <f t="array" ref="AY86">_xlfn.XLOOKUP(AY$1,'Copy of PY1 Data(H)'!$A$1:$CZ$1,_xlfn.XLOOKUP($A86,'Copy of PY1 Data(H)'!$A$1:$A$288,'Copy of PY1 Data(H)'!$A$1:$CZ$288))</f>
        <v>12599584</v>
      </c>
      <c r="AZ86" s="180" cm="1">
        <f t="array" ref="AZ86">_xlfn.XLOOKUP(AZ$1,'Copy of PY1 Data(H)'!$A$1:$CZ$1,_xlfn.XLOOKUP($A86,'Copy of PY1 Data(H)'!$A$1:$A$288,'Copy of PY1 Data(H)'!$A$1:$CZ$288))</f>
        <v>6748106</v>
      </c>
      <c r="BA86" s="180" cm="1">
        <f t="array" ref="BA86">_xlfn.XLOOKUP(BA$1,'Copy of PY1 Data(H)'!$A$1:$CZ$1,_xlfn.XLOOKUP($A86,'Copy of PY1 Data(H)'!$A$1:$A$288,'Copy of PY1 Data(H)'!$A$1:$CZ$288))</f>
        <v>1397813</v>
      </c>
      <c r="BB86" s="180" cm="1">
        <f t="array" ref="BB86">_xlfn.XLOOKUP(BB$1,'Copy of PY1 Data(H)'!$A$1:$CZ$1,_xlfn.XLOOKUP($A86,'Copy of PY1 Data(H)'!$A$1:$A$288,'Copy of PY1 Data(H)'!$A$1:$CZ$288))</f>
        <v>0</v>
      </c>
      <c r="BC86" s="180" cm="1">
        <f t="array" ref="BC86">_xlfn.XLOOKUP(BC$1,'Copy of PY1 Data(H)'!$A$1:$CZ$1,_xlfn.XLOOKUP($A86,'Copy of PY1 Data(H)'!$A$1:$A$288,'Copy of PY1 Data(H)'!$A$1:$CZ$288))</f>
        <v>693622</v>
      </c>
      <c r="BD86" s="180" cm="1">
        <f t="array" ref="BD86">_xlfn.XLOOKUP(BD$1,'Copy of PY1 Data(H)'!$A$1:$CZ$1,_xlfn.XLOOKUP($A86,'Copy of PY1 Data(H)'!$A$1:$A$288,'Copy of PY1 Data(H)'!$A$1:$CZ$288))</f>
        <v>57352589</v>
      </c>
      <c r="BE86" s="180" cm="1">
        <f t="array" ref="BE86">_xlfn.XLOOKUP(BE$1,'Copy of PY1 Data(H)'!$A$1:$CZ$1,_xlfn.XLOOKUP($A86,'Copy of PY1 Data(H)'!$A$1:$A$288,'Copy of PY1 Data(H)'!$A$1:$CZ$288))</f>
        <v>0</v>
      </c>
      <c r="BF86" s="180" cm="1">
        <f t="array" ref="BF86">_xlfn.XLOOKUP(BF$1,'Copy of PY1 Data(H)'!$A$1:$CZ$1,_xlfn.XLOOKUP($A86,'Copy of PY1 Data(H)'!$A$1:$A$288,'Copy of PY1 Data(H)'!$A$1:$CZ$288))</f>
        <v>3176954</v>
      </c>
      <c r="BG86" s="180" cm="1">
        <f t="array" ref="BG86">_xlfn.XLOOKUP(BG$1,'Copy of PY1 Data(H)'!$A$1:$CZ$1,_xlfn.XLOOKUP($A86,'Copy of PY1 Data(H)'!$A$1:$A$288,'Copy of PY1 Data(H)'!$A$1:$CZ$288))</f>
        <v>0</v>
      </c>
      <c r="BH86" s="180" cm="1">
        <f t="array" ref="BH86">_xlfn.XLOOKUP(BH$1,'Copy of PY1 Data(H)'!$A$1:$CZ$1,_xlfn.XLOOKUP($A86,'Copy of PY1 Data(H)'!$A$1:$A$288,'Copy of PY1 Data(H)'!$A$1:$CZ$288))</f>
        <v>0</v>
      </c>
      <c r="BI86" s="180" cm="1">
        <f t="array" ref="BI86">_xlfn.XLOOKUP(BI$1,'Copy of PY1 Data(H)'!$A$1:$CZ$1,_xlfn.XLOOKUP($A86,'Copy of PY1 Data(H)'!$A$1:$A$288,'Copy of PY1 Data(H)'!$A$1:$CZ$288))</f>
        <v>3180857</v>
      </c>
      <c r="BJ86" s="180" cm="1">
        <f t="array" ref="BJ86">_xlfn.XLOOKUP(BJ$1,'Copy of PY1 Data(H)'!$A$1:$CZ$1,_xlfn.XLOOKUP($A86,'Copy of PY1 Data(H)'!$A$1:$A$288,'Copy of PY1 Data(H)'!$A$1:$CZ$288))</f>
        <v>0</v>
      </c>
      <c r="BK86" s="180" cm="1">
        <f t="array" ref="BK86">_xlfn.XLOOKUP(BK$1,'Copy of PY1 Data(H)'!$A$1:$CZ$1,_xlfn.XLOOKUP($A86,'Copy of PY1 Data(H)'!$A$1:$A$288,'Copy of PY1 Data(H)'!$A$1:$CZ$288))</f>
        <v>18529756</v>
      </c>
      <c r="BL86" s="180" cm="1">
        <f t="array" ref="BL86">_xlfn.XLOOKUP(BL$1,'Copy of PY1 Data(H)'!$A$1:$CZ$1,_xlfn.XLOOKUP($A86,'Copy of PY1 Data(H)'!$A$1:$A$288,'Copy of PY1 Data(H)'!$A$1:$CZ$288))</f>
        <v>0</v>
      </c>
      <c r="BM86" s="180" cm="1">
        <f t="array" ref="BM86">_xlfn.XLOOKUP(BM$1,'Copy of PY1 Data(H)'!$A$1:$CZ$1,_xlfn.XLOOKUP($A86,'Copy of PY1 Data(H)'!$A$1:$A$288,'Copy of PY1 Data(H)'!$A$1:$CZ$288))</f>
        <v>8519751</v>
      </c>
      <c r="BN86" s="180" cm="1">
        <f t="array" ref="BN86">_xlfn.XLOOKUP(BN$1,'Copy of PY1 Data(H)'!$A$1:$CZ$1,_xlfn.XLOOKUP($A86,'Copy of PY1 Data(H)'!$A$1:$A$288,'Copy of PY1 Data(H)'!$A$1:$CZ$288))</f>
        <v>4382556</v>
      </c>
      <c r="BO86" s="180" cm="1">
        <f t="array" ref="BO86">_xlfn.XLOOKUP(BO$1,'Copy of PY1 Data(H)'!$A$1:$CZ$1,_xlfn.XLOOKUP($A86,'Copy of PY1 Data(H)'!$A$1:$A$288,'Copy of PY1 Data(H)'!$A$1:$CZ$288))</f>
        <v>4897914</v>
      </c>
      <c r="BP86" s="180" cm="1">
        <f t="array" ref="BP86">_xlfn.XLOOKUP(BP$1,'Copy of PY1 Data(H)'!$A$1:$CZ$1,_xlfn.XLOOKUP($A86,'Copy of PY1 Data(H)'!$A$1:$A$288,'Copy of PY1 Data(H)'!$A$1:$CZ$288))</f>
        <v>1686766</v>
      </c>
      <c r="BQ86" s="180" cm="1">
        <f t="array" ref="BQ86">_xlfn.XLOOKUP(BQ$1,'Copy of PY1 Data(H)'!$A$1:$CZ$1,_xlfn.XLOOKUP($A86,'Copy of PY1 Data(H)'!$A$1:$A$288,'Copy of PY1 Data(H)'!$A$1:$CZ$288))</f>
        <v>0</v>
      </c>
      <c r="BR86" s="180" cm="1">
        <f t="array" ref="BR86">_xlfn.XLOOKUP(BR$1,'Copy of PY1 Data(H)'!$A$1:$CZ$1,_xlfn.XLOOKUP($A86,'Copy of PY1 Data(H)'!$A$1:$A$288,'Copy of PY1 Data(H)'!$A$1:$CZ$288))</f>
        <v>6012591</v>
      </c>
      <c r="BS86" s="180" cm="1">
        <f t="array" ref="BS86">_xlfn.XLOOKUP(BS$1,'Copy of PY1 Data(H)'!$A$1:$CZ$1,_xlfn.XLOOKUP($A86,'Copy of PY1 Data(H)'!$A$1:$A$288,'Copy of PY1 Data(H)'!$A$1:$CZ$288))</f>
        <v>0</v>
      </c>
      <c r="BT86" s="180" cm="1">
        <f t="array" ref="BT86">_xlfn.XLOOKUP(BT$1,'Copy of PY1 Data(H)'!$A$1:$CZ$1,_xlfn.XLOOKUP($A86,'Copy of PY1 Data(H)'!$A$1:$A$288,'Copy of PY1 Data(H)'!$A$1:$CZ$288))</f>
        <v>7171836</v>
      </c>
      <c r="BU86" s="180" cm="1">
        <f t="array" ref="BU86">_xlfn.XLOOKUP(BU$1,'Copy of PY1 Data(H)'!$A$1:$CZ$1,_xlfn.XLOOKUP($A86,'Copy of PY1 Data(H)'!$A$1:$A$288,'Copy of PY1 Data(H)'!$A$1:$CZ$288))</f>
        <v>17637093</v>
      </c>
      <c r="BV86" s="180" cm="1">
        <f t="array" ref="BV86">_xlfn.XLOOKUP(BV$1,'Copy of PY1 Data(H)'!$A$1:$CZ$1,_xlfn.XLOOKUP($A86,'Copy of PY1 Data(H)'!$A$1:$A$288,'Copy of PY1 Data(H)'!$A$1:$CZ$288))</f>
        <v>0</v>
      </c>
      <c r="BW86" s="180" cm="1">
        <f t="array" ref="BW86">_xlfn.XLOOKUP(BW$1,'Copy of PY1 Data(H)'!$A$1:$CZ$1,_xlfn.XLOOKUP($A86,'Copy of PY1 Data(H)'!$A$1:$A$288,'Copy of PY1 Data(H)'!$A$1:$CZ$288))</f>
        <v>0</v>
      </c>
      <c r="BX86" s="180" cm="1">
        <f t="array" ref="BX86">_xlfn.XLOOKUP(BX$1,'Copy of PY1 Data(H)'!$A$1:$CZ$1,_xlfn.XLOOKUP($A86,'Copy of PY1 Data(H)'!$A$1:$A$288,'Copy of PY1 Data(H)'!$A$1:$CZ$288))</f>
        <v>3426488</v>
      </c>
      <c r="BY86" s="180" cm="1">
        <f t="array" ref="BY86">_xlfn.XLOOKUP(BY$1,'Copy of PY1 Data(H)'!$A$1:$CZ$1,_xlfn.XLOOKUP($A86,'Copy of PY1 Data(H)'!$A$1:$A$288,'Copy of PY1 Data(H)'!$A$1:$CZ$288))</f>
        <v>629459</v>
      </c>
      <c r="BZ86" s="180" cm="1">
        <f t="array" ref="BZ86">_xlfn.XLOOKUP(BZ$1,'Copy of PY1 Data(H)'!$A$1:$CZ$1,_xlfn.XLOOKUP($A86,'Copy of PY1 Data(H)'!$A$1:$A$288,'Copy of PY1 Data(H)'!$A$1:$CZ$288))</f>
        <v>5100215</v>
      </c>
      <c r="CA86" s="180" cm="1">
        <f t="array" ref="CA86">_xlfn.XLOOKUP(CA$1,'Copy of PY1 Data(H)'!$A$1:$CZ$1,_xlfn.XLOOKUP($A86,'Copy of PY1 Data(H)'!$A$1:$A$288,'Copy of PY1 Data(H)'!$A$1:$CZ$288))</f>
        <v>4587697</v>
      </c>
      <c r="CB86" s="180" cm="1">
        <f t="array" ref="CB86">_xlfn.XLOOKUP(CB$1,'Copy of PY1 Data(H)'!$A$1:$CZ$1,_xlfn.XLOOKUP($A86,'Copy of PY1 Data(H)'!$A$1:$A$288,'Copy of PY1 Data(H)'!$A$1:$CZ$288))</f>
        <v>4112999</v>
      </c>
      <c r="CC86" s="180" cm="1">
        <f t="array" ref="CC86">_xlfn.XLOOKUP(CC$1,'Copy of PY1 Data(H)'!$A$1:$CZ$1,_xlfn.XLOOKUP($A86,'Copy of PY1 Data(H)'!$A$1:$A$288,'Copy of PY1 Data(H)'!$A$1:$CZ$288))</f>
        <v>0</v>
      </c>
      <c r="CD86" s="180" cm="1">
        <f t="array" ref="CD86">_xlfn.XLOOKUP(CD$1,'Copy of PY1 Data(H)'!$A$1:$CZ$1,_xlfn.XLOOKUP($A86,'Copy of PY1 Data(H)'!$A$1:$A$288,'Copy of PY1 Data(H)'!$A$1:$CZ$288))</f>
        <v>789674</v>
      </c>
    </row>
    <row r="87" spans="1:82" x14ac:dyDescent="0.3">
      <c r="A87" s="180">
        <v>578</v>
      </c>
      <c r="C87" s="180"/>
      <c r="D87" s="180" cm="1">
        <f t="array" ref="D87">_xlfn.XLOOKUP(D$1,'Copy of PY1 Data(H)'!$A$1:$CZ$1,_xlfn.XLOOKUP($A87,'Copy of PY1 Data(H)'!$A$1:$A$288,'Copy of PY1 Data(H)'!$A$1:$CZ$288))</f>
        <v>0</v>
      </c>
      <c r="E87" s="180" cm="1">
        <f t="array" ref="E87">_xlfn.XLOOKUP(E$1,'Copy of PY1 Data(H)'!$A$1:$CZ$1,_xlfn.XLOOKUP($A87,'Copy of PY1 Data(H)'!$A$1:$A$288,'Copy of PY1 Data(H)'!$A$1:$CZ$288))</f>
        <v>0</v>
      </c>
      <c r="F87" s="180" cm="1">
        <f t="array" ref="F87">_xlfn.XLOOKUP(F$1,'Copy of PY1 Data(H)'!$A$1:$CZ$1,_xlfn.XLOOKUP($A87,'Copy of PY1 Data(H)'!$A$1:$A$288,'Copy of PY1 Data(H)'!$A$1:$CZ$288))</f>
        <v>0</v>
      </c>
      <c r="G87" s="180" cm="1">
        <f t="array" ref="G87">_xlfn.XLOOKUP(G$1,'Copy of PY1 Data(H)'!$A$1:$CZ$1,_xlfn.XLOOKUP($A87,'Copy of PY1 Data(H)'!$A$1:$A$288,'Copy of PY1 Data(H)'!$A$1:$CZ$288))</f>
        <v>0</v>
      </c>
      <c r="H87" s="180" cm="1">
        <f t="array" ref="H87">_xlfn.XLOOKUP(H$1,'Copy of PY1 Data(H)'!$A$1:$CZ$1,_xlfn.XLOOKUP($A87,'Copy of PY1 Data(H)'!$A$1:$A$288,'Copy of PY1 Data(H)'!$A$1:$CZ$288))</f>
        <v>0</v>
      </c>
      <c r="I87" s="180" cm="1">
        <f t="array" ref="I87">_xlfn.XLOOKUP(I$1,'Copy of PY1 Data(H)'!$A$1:$CZ$1,_xlfn.XLOOKUP($A87,'Copy of PY1 Data(H)'!$A$1:$A$288,'Copy of PY1 Data(H)'!$A$1:$CZ$288))</f>
        <v>0</v>
      </c>
      <c r="J87" s="180" cm="1">
        <f t="array" ref="J87">_xlfn.XLOOKUP(J$1,'Copy of PY1 Data(H)'!$A$1:$CZ$1,_xlfn.XLOOKUP($A87,'Copy of PY1 Data(H)'!$A$1:$A$288,'Copy of PY1 Data(H)'!$A$1:$CZ$288))</f>
        <v>0</v>
      </c>
      <c r="K87" s="180" cm="1">
        <f t="array" ref="K87">_xlfn.XLOOKUP(K$1,'Copy of PY1 Data(H)'!$A$1:$CZ$1,_xlfn.XLOOKUP($A87,'Copy of PY1 Data(H)'!$A$1:$A$288,'Copy of PY1 Data(H)'!$A$1:$CZ$288))</f>
        <v>0</v>
      </c>
      <c r="L87" s="180" cm="1">
        <f t="array" ref="L87">_xlfn.XLOOKUP(L$1,'Copy of PY1 Data(H)'!$A$1:$CZ$1,_xlfn.XLOOKUP($A87,'Copy of PY1 Data(H)'!$A$1:$A$288,'Copy of PY1 Data(H)'!$A$1:$CZ$288))</f>
        <v>0</v>
      </c>
      <c r="M87" s="180" cm="1">
        <f t="array" ref="M87">_xlfn.XLOOKUP(M$1,'Copy of PY1 Data(H)'!$A$1:$CZ$1,_xlfn.XLOOKUP($A87,'Copy of PY1 Data(H)'!$A$1:$A$288,'Copy of PY1 Data(H)'!$A$1:$CZ$288))</f>
        <v>0</v>
      </c>
      <c r="N87" s="180" cm="1">
        <f t="array" ref="N87">_xlfn.XLOOKUP(N$1,'Copy of PY1 Data(H)'!$A$1:$CZ$1,_xlfn.XLOOKUP($A87,'Copy of PY1 Data(H)'!$A$1:$A$288,'Copy of PY1 Data(H)'!$A$1:$CZ$288))</f>
        <v>0</v>
      </c>
      <c r="O87" s="180" cm="1">
        <f t="array" ref="O87">_xlfn.XLOOKUP(O$1,'Copy of PY1 Data(H)'!$A$1:$CZ$1,_xlfn.XLOOKUP($A87,'Copy of PY1 Data(H)'!$A$1:$A$288,'Copy of PY1 Data(H)'!$A$1:$CZ$288))</f>
        <v>0</v>
      </c>
      <c r="P87" s="180" cm="1">
        <f t="array" ref="P87">_xlfn.XLOOKUP(P$1,'Copy of PY1 Data(H)'!$A$1:$CZ$1,_xlfn.XLOOKUP($A87,'Copy of PY1 Data(H)'!$A$1:$A$288,'Copy of PY1 Data(H)'!$A$1:$CZ$288))</f>
        <v>0</v>
      </c>
      <c r="Q87" s="180" cm="1">
        <f t="array" ref="Q87">_xlfn.XLOOKUP(Q$1,'Copy of PY1 Data(H)'!$A$1:$CZ$1,_xlfn.XLOOKUP($A87,'Copy of PY1 Data(H)'!$A$1:$A$288,'Copy of PY1 Data(H)'!$A$1:$CZ$288))</f>
        <v>0</v>
      </c>
      <c r="R87" s="180" cm="1">
        <f t="array" ref="R87">_xlfn.XLOOKUP(R$1,'Copy of PY1 Data(H)'!$A$1:$CZ$1,_xlfn.XLOOKUP($A87,'Copy of PY1 Data(H)'!$A$1:$A$288,'Copy of PY1 Data(H)'!$A$1:$CZ$288))</f>
        <v>0</v>
      </c>
      <c r="S87" s="180" cm="1">
        <f t="array" ref="S87">_xlfn.XLOOKUP(S$1,'Copy of PY1 Data(H)'!$A$1:$CZ$1,_xlfn.XLOOKUP($A87,'Copy of PY1 Data(H)'!$A$1:$A$288,'Copy of PY1 Data(H)'!$A$1:$CZ$288))</f>
        <v>0</v>
      </c>
      <c r="T87" s="180" cm="1">
        <f t="array" ref="T87">_xlfn.XLOOKUP(T$1,'Copy of PY1 Data(H)'!$A$1:$CZ$1,_xlfn.XLOOKUP($A87,'Copy of PY1 Data(H)'!$A$1:$A$288,'Copy of PY1 Data(H)'!$A$1:$CZ$288))</f>
        <v>0</v>
      </c>
      <c r="U87" s="180" cm="1">
        <f t="array" ref="U87">_xlfn.XLOOKUP(U$1,'Copy of PY1 Data(H)'!$A$1:$CZ$1,_xlfn.XLOOKUP($A87,'Copy of PY1 Data(H)'!$A$1:$A$288,'Copy of PY1 Data(H)'!$A$1:$CZ$288))</f>
        <v>0</v>
      </c>
      <c r="V87" s="180" cm="1">
        <f t="array" ref="V87">_xlfn.XLOOKUP(V$1,'Copy of PY1 Data(H)'!$A$1:$CZ$1,_xlfn.XLOOKUP($A87,'Copy of PY1 Data(H)'!$A$1:$A$288,'Copy of PY1 Data(H)'!$A$1:$CZ$288))</f>
        <v>0</v>
      </c>
      <c r="W87" s="180" cm="1">
        <f t="array" ref="W87">_xlfn.XLOOKUP(W$1,'Copy of PY1 Data(H)'!$A$1:$CZ$1,_xlfn.XLOOKUP($A87,'Copy of PY1 Data(H)'!$A$1:$A$288,'Copy of PY1 Data(H)'!$A$1:$CZ$288))</f>
        <v>0</v>
      </c>
      <c r="X87" s="180" cm="1">
        <f t="array" ref="X87">_xlfn.XLOOKUP(X$1,'Copy of PY1 Data(H)'!$A$1:$CZ$1,_xlfn.XLOOKUP($A87,'Copy of PY1 Data(H)'!$A$1:$A$288,'Copy of PY1 Data(H)'!$A$1:$CZ$288))</f>
        <v>0</v>
      </c>
      <c r="Y87" s="180" cm="1">
        <f t="array" ref="Y87">_xlfn.XLOOKUP(Y$1,'Copy of PY1 Data(H)'!$A$1:$CZ$1,_xlfn.XLOOKUP($A87,'Copy of PY1 Data(H)'!$A$1:$A$288,'Copy of PY1 Data(H)'!$A$1:$CZ$288))</f>
        <v>0</v>
      </c>
      <c r="Z87" s="180" cm="1">
        <f t="array" ref="Z87">_xlfn.XLOOKUP(Z$1,'Copy of PY1 Data(H)'!$A$1:$CZ$1,_xlfn.XLOOKUP($A87,'Copy of PY1 Data(H)'!$A$1:$A$288,'Copy of PY1 Data(H)'!$A$1:$CZ$288))</f>
        <v>0</v>
      </c>
      <c r="AA87" s="180" cm="1">
        <f t="array" ref="AA87">_xlfn.XLOOKUP(AA$1,'Copy of PY1 Data(H)'!$A$1:$CZ$1,_xlfn.XLOOKUP($A87,'Copy of PY1 Data(H)'!$A$1:$A$288,'Copy of PY1 Data(H)'!$A$1:$CZ$288))</f>
        <v>0</v>
      </c>
      <c r="AB87" s="180" cm="1">
        <f t="array" ref="AB87">_xlfn.XLOOKUP(AB$1,'Copy of PY1 Data(H)'!$A$1:$CZ$1,_xlfn.XLOOKUP($A87,'Copy of PY1 Data(H)'!$A$1:$A$288,'Copy of PY1 Data(H)'!$A$1:$CZ$288))</f>
        <v>0</v>
      </c>
      <c r="AC87" s="180" cm="1">
        <f t="array" ref="AC87">_xlfn.XLOOKUP(AC$1,'Copy of PY1 Data(H)'!$A$1:$CZ$1,_xlfn.XLOOKUP($A87,'Copy of PY1 Data(H)'!$A$1:$A$288,'Copy of PY1 Data(H)'!$A$1:$CZ$288))</f>
        <v>0</v>
      </c>
      <c r="AD87" s="180" cm="1">
        <f t="array" ref="AD87">_xlfn.XLOOKUP(AD$1,'Copy of PY1 Data(H)'!$A$1:$CZ$1,_xlfn.XLOOKUP($A87,'Copy of PY1 Data(H)'!$A$1:$A$288,'Copy of PY1 Data(H)'!$A$1:$CZ$288))</f>
        <v>0</v>
      </c>
      <c r="AE87" s="180" cm="1">
        <f t="array" ref="AE87">_xlfn.XLOOKUP(AE$1,'Copy of PY1 Data(H)'!$A$1:$CZ$1,_xlfn.XLOOKUP($A87,'Copy of PY1 Data(H)'!$A$1:$A$288,'Copy of PY1 Data(H)'!$A$1:$CZ$288))</f>
        <v>0</v>
      </c>
      <c r="AF87" s="180" cm="1">
        <f t="array" ref="AF87">_xlfn.XLOOKUP(AF$1,'Copy of PY1 Data(H)'!$A$1:$CZ$1,_xlfn.XLOOKUP($A87,'Copy of PY1 Data(H)'!$A$1:$A$288,'Copy of PY1 Data(H)'!$A$1:$CZ$288))</f>
        <v>0</v>
      </c>
      <c r="AG87" s="180" cm="1">
        <f t="array" ref="AG87">_xlfn.XLOOKUP(AG$1,'Copy of PY1 Data(H)'!$A$1:$CZ$1,_xlfn.XLOOKUP($A87,'Copy of PY1 Data(H)'!$A$1:$A$288,'Copy of PY1 Data(H)'!$A$1:$CZ$288))</f>
        <v>0</v>
      </c>
      <c r="AH87" s="180" cm="1">
        <f t="array" ref="AH87">_xlfn.XLOOKUP(AH$1,'Copy of PY1 Data(H)'!$A$1:$CZ$1,_xlfn.XLOOKUP($A87,'Copy of PY1 Data(H)'!$A$1:$A$288,'Copy of PY1 Data(H)'!$A$1:$CZ$288))</f>
        <v>0</v>
      </c>
      <c r="AI87" s="180" cm="1">
        <f t="array" ref="AI87">_xlfn.XLOOKUP(AI$1,'Copy of PY1 Data(H)'!$A$1:$CZ$1,_xlfn.XLOOKUP($A87,'Copy of PY1 Data(H)'!$A$1:$A$288,'Copy of PY1 Data(H)'!$A$1:$CZ$288))</f>
        <v>0</v>
      </c>
      <c r="AJ87" s="180" cm="1">
        <f t="array" ref="AJ87">_xlfn.XLOOKUP(AJ$1,'Copy of PY1 Data(H)'!$A$1:$CZ$1,_xlfn.XLOOKUP($A87,'Copy of PY1 Data(H)'!$A$1:$A$288,'Copy of PY1 Data(H)'!$A$1:$CZ$288))</f>
        <v>0</v>
      </c>
      <c r="AK87" s="180" cm="1">
        <f t="array" ref="AK87">_xlfn.XLOOKUP(AK$1,'Copy of PY1 Data(H)'!$A$1:$CZ$1,_xlfn.XLOOKUP($A87,'Copy of PY1 Data(H)'!$A$1:$A$288,'Copy of PY1 Data(H)'!$A$1:$CZ$288))</f>
        <v>0</v>
      </c>
      <c r="AL87" s="180" cm="1">
        <f t="array" ref="AL87">_xlfn.XLOOKUP(AL$1,'Copy of PY1 Data(H)'!$A$1:$CZ$1,_xlfn.XLOOKUP($A87,'Copy of PY1 Data(H)'!$A$1:$A$288,'Copy of PY1 Data(H)'!$A$1:$CZ$288))</f>
        <v>0</v>
      </c>
      <c r="AM87" s="180" cm="1">
        <f t="array" ref="AM87">_xlfn.XLOOKUP(AM$1,'Copy of PY1 Data(H)'!$A$1:$CZ$1,_xlfn.XLOOKUP($A87,'Copy of PY1 Data(H)'!$A$1:$A$288,'Copy of PY1 Data(H)'!$A$1:$CZ$288))</f>
        <v>0</v>
      </c>
      <c r="AN87" s="180" cm="1">
        <f t="array" ref="AN87">_xlfn.XLOOKUP(AN$1,'Copy of PY1 Data(H)'!$A$1:$CZ$1,_xlfn.XLOOKUP($A87,'Copy of PY1 Data(H)'!$A$1:$A$288,'Copy of PY1 Data(H)'!$A$1:$CZ$288))</f>
        <v>9186</v>
      </c>
      <c r="AO87" s="180" cm="1">
        <f t="array" ref="AO87">_xlfn.XLOOKUP(AO$1,'Copy of PY1 Data(H)'!$A$1:$CZ$1,_xlfn.XLOOKUP($A87,'Copy of PY1 Data(H)'!$A$1:$A$288,'Copy of PY1 Data(H)'!$A$1:$CZ$288))</f>
        <v>0</v>
      </c>
      <c r="AP87" s="180" cm="1">
        <f t="array" ref="AP87">_xlfn.XLOOKUP(AP$1,'Copy of PY1 Data(H)'!$A$1:$CZ$1,_xlfn.XLOOKUP($A87,'Copy of PY1 Data(H)'!$A$1:$A$288,'Copy of PY1 Data(H)'!$A$1:$CZ$288))</f>
        <v>0</v>
      </c>
      <c r="AQ87" s="180" cm="1">
        <f t="array" ref="AQ87">_xlfn.XLOOKUP(AQ$1,'Copy of PY1 Data(H)'!$A$1:$CZ$1,_xlfn.XLOOKUP($A87,'Copy of PY1 Data(H)'!$A$1:$A$288,'Copy of PY1 Data(H)'!$A$1:$CZ$288))</f>
        <v>0</v>
      </c>
      <c r="AR87" s="180" cm="1">
        <f t="array" ref="AR87">_xlfn.XLOOKUP(AR$1,'Copy of PY1 Data(H)'!$A$1:$CZ$1,_xlfn.XLOOKUP($A87,'Copy of PY1 Data(H)'!$A$1:$A$288,'Copy of PY1 Data(H)'!$A$1:$CZ$288))</f>
        <v>0</v>
      </c>
      <c r="AS87" s="180" cm="1">
        <f t="array" ref="AS87">_xlfn.XLOOKUP(AS$1,'Copy of PY1 Data(H)'!$A$1:$CZ$1,_xlfn.XLOOKUP($A87,'Copy of PY1 Data(H)'!$A$1:$A$288,'Copy of PY1 Data(H)'!$A$1:$CZ$288))</f>
        <v>0</v>
      </c>
      <c r="AT87" s="180" cm="1">
        <f t="array" ref="AT87">_xlfn.XLOOKUP(AT$1,'Copy of PY1 Data(H)'!$A$1:$CZ$1,_xlfn.XLOOKUP($A87,'Copy of PY1 Data(H)'!$A$1:$A$288,'Copy of PY1 Data(H)'!$A$1:$CZ$288))</f>
        <v>0</v>
      </c>
      <c r="AU87" s="180" cm="1">
        <f t="array" ref="AU87">_xlfn.XLOOKUP(AU$1,'Copy of PY1 Data(H)'!$A$1:$CZ$1,_xlfn.XLOOKUP($A87,'Copy of PY1 Data(H)'!$A$1:$A$288,'Copy of PY1 Data(H)'!$A$1:$CZ$288))</f>
        <v>0</v>
      </c>
      <c r="AV87" s="180" cm="1">
        <f t="array" ref="AV87">_xlfn.XLOOKUP(AV$1,'Copy of PY1 Data(H)'!$A$1:$CZ$1,_xlfn.XLOOKUP($A87,'Copy of PY1 Data(H)'!$A$1:$A$288,'Copy of PY1 Data(H)'!$A$1:$CZ$288))</f>
        <v>0</v>
      </c>
      <c r="AW87" s="180" cm="1">
        <f t="array" ref="AW87">_xlfn.XLOOKUP(AW$1,'Copy of PY1 Data(H)'!$A$1:$CZ$1,_xlfn.XLOOKUP($A87,'Copy of PY1 Data(H)'!$A$1:$A$288,'Copy of PY1 Data(H)'!$A$1:$CZ$288))</f>
        <v>0</v>
      </c>
      <c r="AX87" s="180" cm="1">
        <f t="array" ref="AX87">_xlfn.XLOOKUP(AX$1,'Copy of PY1 Data(H)'!$A$1:$CZ$1,_xlfn.XLOOKUP($A87,'Copy of PY1 Data(H)'!$A$1:$A$288,'Copy of PY1 Data(H)'!$A$1:$CZ$288))</f>
        <v>0</v>
      </c>
      <c r="AY87" s="180" cm="1">
        <f t="array" ref="AY87">_xlfn.XLOOKUP(AY$1,'Copy of PY1 Data(H)'!$A$1:$CZ$1,_xlfn.XLOOKUP($A87,'Copy of PY1 Data(H)'!$A$1:$A$288,'Copy of PY1 Data(H)'!$A$1:$CZ$288))</f>
        <v>0</v>
      </c>
      <c r="AZ87" s="180" cm="1">
        <f t="array" ref="AZ87">_xlfn.XLOOKUP(AZ$1,'Copy of PY1 Data(H)'!$A$1:$CZ$1,_xlfn.XLOOKUP($A87,'Copy of PY1 Data(H)'!$A$1:$A$288,'Copy of PY1 Data(H)'!$A$1:$CZ$288))</f>
        <v>0</v>
      </c>
      <c r="BA87" s="180" cm="1">
        <f t="array" ref="BA87">_xlfn.XLOOKUP(BA$1,'Copy of PY1 Data(H)'!$A$1:$CZ$1,_xlfn.XLOOKUP($A87,'Copy of PY1 Data(H)'!$A$1:$A$288,'Copy of PY1 Data(H)'!$A$1:$CZ$288))</f>
        <v>25950</v>
      </c>
      <c r="BB87" s="180" cm="1">
        <f t="array" ref="BB87">_xlfn.XLOOKUP(BB$1,'Copy of PY1 Data(H)'!$A$1:$CZ$1,_xlfn.XLOOKUP($A87,'Copy of PY1 Data(H)'!$A$1:$A$288,'Copy of PY1 Data(H)'!$A$1:$CZ$288))</f>
        <v>0</v>
      </c>
      <c r="BC87" s="180" cm="1">
        <f t="array" ref="BC87">_xlfn.XLOOKUP(BC$1,'Copy of PY1 Data(H)'!$A$1:$CZ$1,_xlfn.XLOOKUP($A87,'Copy of PY1 Data(H)'!$A$1:$A$288,'Copy of PY1 Data(H)'!$A$1:$CZ$288))</f>
        <v>109130</v>
      </c>
      <c r="BD87" s="180" cm="1">
        <f t="array" ref="BD87">_xlfn.XLOOKUP(BD$1,'Copy of PY1 Data(H)'!$A$1:$CZ$1,_xlfn.XLOOKUP($A87,'Copy of PY1 Data(H)'!$A$1:$A$288,'Copy of PY1 Data(H)'!$A$1:$CZ$288))</f>
        <v>0</v>
      </c>
      <c r="BE87" s="180" cm="1">
        <f t="array" ref="BE87">_xlfn.XLOOKUP(BE$1,'Copy of PY1 Data(H)'!$A$1:$CZ$1,_xlfn.XLOOKUP($A87,'Copy of PY1 Data(H)'!$A$1:$A$288,'Copy of PY1 Data(H)'!$A$1:$CZ$288))</f>
        <v>0</v>
      </c>
      <c r="BF87" s="180" cm="1">
        <f t="array" ref="BF87">_xlfn.XLOOKUP(BF$1,'Copy of PY1 Data(H)'!$A$1:$CZ$1,_xlfn.XLOOKUP($A87,'Copy of PY1 Data(H)'!$A$1:$A$288,'Copy of PY1 Data(H)'!$A$1:$CZ$288))</f>
        <v>0</v>
      </c>
      <c r="BG87" s="180" cm="1">
        <f t="array" ref="BG87">_xlfn.XLOOKUP(BG$1,'Copy of PY1 Data(H)'!$A$1:$CZ$1,_xlfn.XLOOKUP($A87,'Copy of PY1 Data(H)'!$A$1:$A$288,'Copy of PY1 Data(H)'!$A$1:$CZ$288))</f>
        <v>0</v>
      </c>
      <c r="BH87" s="180" cm="1">
        <f t="array" ref="BH87">_xlfn.XLOOKUP(BH$1,'Copy of PY1 Data(H)'!$A$1:$CZ$1,_xlfn.XLOOKUP($A87,'Copy of PY1 Data(H)'!$A$1:$A$288,'Copy of PY1 Data(H)'!$A$1:$CZ$288))</f>
        <v>0</v>
      </c>
      <c r="BI87" s="180" cm="1">
        <f t="array" ref="BI87">_xlfn.XLOOKUP(BI$1,'Copy of PY1 Data(H)'!$A$1:$CZ$1,_xlfn.XLOOKUP($A87,'Copy of PY1 Data(H)'!$A$1:$A$288,'Copy of PY1 Data(H)'!$A$1:$CZ$288))</f>
        <v>0</v>
      </c>
      <c r="BJ87" s="180" cm="1">
        <f t="array" ref="BJ87">_xlfn.XLOOKUP(BJ$1,'Copy of PY1 Data(H)'!$A$1:$CZ$1,_xlfn.XLOOKUP($A87,'Copy of PY1 Data(H)'!$A$1:$A$288,'Copy of PY1 Data(H)'!$A$1:$CZ$288))</f>
        <v>0</v>
      </c>
      <c r="BK87" s="180" cm="1">
        <f t="array" ref="BK87">_xlfn.XLOOKUP(BK$1,'Copy of PY1 Data(H)'!$A$1:$CZ$1,_xlfn.XLOOKUP($A87,'Copy of PY1 Data(H)'!$A$1:$A$288,'Copy of PY1 Data(H)'!$A$1:$CZ$288))</f>
        <v>0</v>
      </c>
      <c r="BL87" s="180" cm="1">
        <f t="array" ref="BL87">_xlfn.XLOOKUP(BL$1,'Copy of PY1 Data(H)'!$A$1:$CZ$1,_xlfn.XLOOKUP($A87,'Copy of PY1 Data(H)'!$A$1:$A$288,'Copy of PY1 Data(H)'!$A$1:$CZ$288))</f>
        <v>0</v>
      </c>
      <c r="BM87" s="180" cm="1">
        <f t="array" ref="BM87">_xlfn.XLOOKUP(BM$1,'Copy of PY1 Data(H)'!$A$1:$CZ$1,_xlfn.XLOOKUP($A87,'Copy of PY1 Data(H)'!$A$1:$A$288,'Copy of PY1 Data(H)'!$A$1:$CZ$288))</f>
        <v>0</v>
      </c>
      <c r="BN87" s="180" cm="1">
        <f t="array" ref="BN87">_xlfn.XLOOKUP(BN$1,'Copy of PY1 Data(H)'!$A$1:$CZ$1,_xlfn.XLOOKUP($A87,'Copy of PY1 Data(H)'!$A$1:$A$288,'Copy of PY1 Data(H)'!$A$1:$CZ$288))</f>
        <v>0</v>
      </c>
      <c r="BO87" s="180" cm="1">
        <f t="array" ref="BO87">_xlfn.XLOOKUP(BO$1,'Copy of PY1 Data(H)'!$A$1:$CZ$1,_xlfn.XLOOKUP($A87,'Copy of PY1 Data(H)'!$A$1:$A$288,'Copy of PY1 Data(H)'!$A$1:$CZ$288))</f>
        <v>0</v>
      </c>
      <c r="BP87" s="180" cm="1">
        <f t="array" ref="BP87">_xlfn.XLOOKUP(BP$1,'Copy of PY1 Data(H)'!$A$1:$CZ$1,_xlfn.XLOOKUP($A87,'Copy of PY1 Data(H)'!$A$1:$A$288,'Copy of PY1 Data(H)'!$A$1:$CZ$288))</f>
        <v>0</v>
      </c>
      <c r="BQ87" s="180" cm="1">
        <f t="array" ref="BQ87">_xlfn.XLOOKUP(BQ$1,'Copy of PY1 Data(H)'!$A$1:$CZ$1,_xlfn.XLOOKUP($A87,'Copy of PY1 Data(H)'!$A$1:$A$288,'Copy of PY1 Data(H)'!$A$1:$CZ$288))</f>
        <v>0</v>
      </c>
      <c r="BR87" s="180" cm="1">
        <f t="array" ref="BR87">_xlfn.XLOOKUP(BR$1,'Copy of PY1 Data(H)'!$A$1:$CZ$1,_xlfn.XLOOKUP($A87,'Copy of PY1 Data(H)'!$A$1:$A$288,'Copy of PY1 Data(H)'!$A$1:$CZ$288))</f>
        <v>0</v>
      </c>
      <c r="BS87" s="180" cm="1">
        <f t="array" ref="BS87">_xlfn.XLOOKUP(BS$1,'Copy of PY1 Data(H)'!$A$1:$CZ$1,_xlfn.XLOOKUP($A87,'Copy of PY1 Data(H)'!$A$1:$A$288,'Copy of PY1 Data(H)'!$A$1:$CZ$288))</f>
        <v>0</v>
      </c>
      <c r="BT87" s="180" cm="1">
        <f t="array" ref="BT87">_xlfn.XLOOKUP(BT$1,'Copy of PY1 Data(H)'!$A$1:$CZ$1,_xlfn.XLOOKUP($A87,'Copy of PY1 Data(H)'!$A$1:$A$288,'Copy of PY1 Data(H)'!$A$1:$CZ$288))</f>
        <v>0</v>
      </c>
      <c r="BU87" s="180" cm="1">
        <f t="array" ref="BU87">_xlfn.XLOOKUP(BU$1,'Copy of PY1 Data(H)'!$A$1:$CZ$1,_xlfn.XLOOKUP($A87,'Copy of PY1 Data(H)'!$A$1:$A$288,'Copy of PY1 Data(H)'!$A$1:$CZ$288))</f>
        <v>0</v>
      </c>
      <c r="BV87" s="180" cm="1">
        <f t="array" ref="BV87">_xlfn.XLOOKUP(BV$1,'Copy of PY1 Data(H)'!$A$1:$CZ$1,_xlfn.XLOOKUP($A87,'Copy of PY1 Data(H)'!$A$1:$A$288,'Copy of PY1 Data(H)'!$A$1:$CZ$288))</f>
        <v>0</v>
      </c>
      <c r="BW87" s="180" cm="1">
        <f t="array" ref="BW87">_xlfn.XLOOKUP(BW$1,'Copy of PY1 Data(H)'!$A$1:$CZ$1,_xlfn.XLOOKUP($A87,'Copy of PY1 Data(H)'!$A$1:$A$288,'Copy of PY1 Data(H)'!$A$1:$CZ$288))</f>
        <v>0</v>
      </c>
      <c r="BX87" s="180" cm="1">
        <f t="array" ref="BX87">_xlfn.XLOOKUP(BX$1,'Copy of PY1 Data(H)'!$A$1:$CZ$1,_xlfn.XLOOKUP($A87,'Copy of PY1 Data(H)'!$A$1:$A$288,'Copy of PY1 Data(H)'!$A$1:$CZ$288))</f>
        <v>0</v>
      </c>
      <c r="BY87" s="180" cm="1">
        <f t="array" ref="BY87">_xlfn.XLOOKUP(BY$1,'Copy of PY1 Data(H)'!$A$1:$CZ$1,_xlfn.XLOOKUP($A87,'Copy of PY1 Data(H)'!$A$1:$A$288,'Copy of PY1 Data(H)'!$A$1:$CZ$288))</f>
        <v>0</v>
      </c>
      <c r="BZ87" s="180" cm="1">
        <f t="array" ref="BZ87">_xlfn.XLOOKUP(BZ$1,'Copy of PY1 Data(H)'!$A$1:$CZ$1,_xlfn.XLOOKUP($A87,'Copy of PY1 Data(H)'!$A$1:$A$288,'Copy of PY1 Data(H)'!$A$1:$CZ$288))</f>
        <v>0</v>
      </c>
      <c r="CA87" s="180" cm="1">
        <f t="array" ref="CA87">_xlfn.XLOOKUP(CA$1,'Copy of PY1 Data(H)'!$A$1:$CZ$1,_xlfn.XLOOKUP($A87,'Copy of PY1 Data(H)'!$A$1:$A$288,'Copy of PY1 Data(H)'!$A$1:$CZ$288))</f>
        <v>0</v>
      </c>
      <c r="CB87" s="180" cm="1">
        <f t="array" ref="CB87">_xlfn.XLOOKUP(CB$1,'Copy of PY1 Data(H)'!$A$1:$CZ$1,_xlfn.XLOOKUP($A87,'Copy of PY1 Data(H)'!$A$1:$A$288,'Copy of PY1 Data(H)'!$A$1:$CZ$288))</f>
        <v>0</v>
      </c>
      <c r="CC87" s="180" cm="1">
        <f t="array" ref="CC87">_xlfn.XLOOKUP(CC$1,'Copy of PY1 Data(H)'!$A$1:$CZ$1,_xlfn.XLOOKUP($A87,'Copy of PY1 Data(H)'!$A$1:$A$288,'Copy of PY1 Data(H)'!$A$1:$CZ$288))</f>
        <v>0</v>
      </c>
      <c r="CD87" s="180" cm="1">
        <f t="array" ref="CD87">_xlfn.XLOOKUP(CD$1,'Copy of PY1 Data(H)'!$A$1:$CZ$1,_xlfn.XLOOKUP($A87,'Copy of PY1 Data(H)'!$A$1:$A$288,'Copy of PY1 Data(H)'!$A$1:$CZ$288))</f>
        <v>0</v>
      </c>
    </row>
    <row r="88" spans="1:82" x14ac:dyDescent="0.3">
      <c r="A88" s="180">
        <v>633</v>
      </c>
      <c r="C88" s="180"/>
      <c r="D88" s="180" cm="1">
        <f t="array" ref="D88">_xlfn.XLOOKUP(D$1,'Copy of PY1 Data(H)'!$A$1:$CZ$1,_xlfn.XLOOKUP($A88,'Copy of PY1 Data(H)'!$A$1:$A$288,'Copy of PY1 Data(H)'!$A$1:$CZ$288))</f>
        <v>0</v>
      </c>
      <c r="E88" s="180" cm="1">
        <f t="array" ref="E88">_xlfn.XLOOKUP(E$1,'Copy of PY1 Data(H)'!$A$1:$CZ$1,_xlfn.XLOOKUP($A88,'Copy of PY1 Data(H)'!$A$1:$A$288,'Copy of PY1 Data(H)'!$A$1:$CZ$288))</f>
        <v>0</v>
      </c>
      <c r="F88" s="180" cm="1">
        <f t="array" ref="F88">_xlfn.XLOOKUP(F$1,'Copy of PY1 Data(H)'!$A$1:$CZ$1,_xlfn.XLOOKUP($A88,'Copy of PY1 Data(H)'!$A$1:$A$288,'Copy of PY1 Data(H)'!$A$1:$CZ$288))</f>
        <v>0</v>
      </c>
      <c r="G88" s="180" cm="1">
        <f t="array" ref="G88">_xlfn.XLOOKUP(G$1,'Copy of PY1 Data(H)'!$A$1:$CZ$1,_xlfn.XLOOKUP($A88,'Copy of PY1 Data(H)'!$A$1:$A$288,'Copy of PY1 Data(H)'!$A$1:$CZ$288))</f>
        <v>0</v>
      </c>
      <c r="H88" s="180" cm="1">
        <f t="array" ref="H88">_xlfn.XLOOKUP(H$1,'Copy of PY1 Data(H)'!$A$1:$CZ$1,_xlfn.XLOOKUP($A88,'Copy of PY1 Data(H)'!$A$1:$A$288,'Copy of PY1 Data(H)'!$A$1:$CZ$288))</f>
        <v>0</v>
      </c>
      <c r="I88" s="180" cm="1">
        <f t="array" ref="I88">_xlfn.XLOOKUP(I$1,'Copy of PY1 Data(H)'!$A$1:$CZ$1,_xlfn.XLOOKUP($A88,'Copy of PY1 Data(H)'!$A$1:$A$288,'Copy of PY1 Data(H)'!$A$1:$CZ$288))</f>
        <v>0</v>
      </c>
      <c r="J88" s="180" cm="1">
        <f t="array" ref="J88">_xlfn.XLOOKUP(J$1,'Copy of PY1 Data(H)'!$A$1:$CZ$1,_xlfn.XLOOKUP($A88,'Copy of PY1 Data(H)'!$A$1:$A$288,'Copy of PY1 Data(H)'!$A$1:$CZ$288))</f>
        <v>18852</v>
      </c>
      <c r="K88" s="180" cm="1">
        <f t="array" ref="K88">_xlfn.XLOOKUP(K$1,'Copy of PY1 Data(H)'!$A$1:$CZ$1,_xlfn.XLOOKUP($A88,'Copy of PY1 Data(H)'!$A$1:$A$288,'Copy of PY1 Data(H)'!$A$1:$CZ$288))</f>
        <v>0</v>
      </c>
      <c r="L88" s="180" cm="1">
        <f t="array" ref="L88">_xlfn.XLOOKUP(L$1,'Copy of PY1 Data(H)'!$A$1:$CZ$1,_xlfn.XLOOKUP($A88,'Copy of PY1 Data(H)'!$A$1:$A$288,'Copy of PY1 Data(H)'!$A$1:$CZ$288))</f>
        <v>0</v>
      </c>
      <c r="M88" s="180" cm="1">
        <f t="array" ref="M88">_xlfn.XLOOKUP(M$1,'Copy of PY1 Data(H)'!$A$1:$CZ$1,_xlfn.XLOOKUP($A88,'Copy of PY1 Data(H)'!$A$1:$A$288,'Copy of PY1 Data(H)'!$A$1:$CZ$288))</f>
        <v>0</v>
      </c>
      <c r="N88" s="180" cm="1">
        <f t="array" ref="N88">_xlfn.XLOOKUP(N$1,'Copy of PY1 Data(H)'!$A$1:$CZ$1,_xlfn.XLOOKUP($A88,'Copy of PY1 Data(H)'!$A$1:$A$288,'Copy of PY1 Data(H)'!$A$1:$CZ$288))</f>
        <v>0</v>
      </c>
      <c r="O88" s="180" cm="1">
        <f t="array" ref="O88">_xlfn.XLOOKUP(O$1,'Copy of PY1 Data(H)'!$A$1:$CZ$1,_xlfn.XLOOKUP($A88,'Copy of PY1 Data(H)'!$A$1:$A$288,'Copy of PY1 Data(H)'!$A$1:$CZ$288))</f>
        <v>491779</v>
      </c>
      <c r="P88" s="180" cm="1">
        <f t="array" ref="P88">_xlfn.XLOOKUP(P$1,'Copy of PY1 Data(H)'!$A$1:$CZ$1,_xlfn.XLOOKUP($A88,'Copy of PY1 Data(H)'!$A$1:$A$288,'Copy of PY1 Data(H)'!$A$1:$CZ$288))</f>
        <v>0</v>
      </c>
      <c r="Q88" s="180" cm="1">
        <f t="array" ref="Q88">_xlfn.XLOOKUP(Q$1,'Copy of PY1 Data(H)'!$A$1:$CZ$1,_xlfn.XLOOKUP($A88,'Copy of PY1 Data(H)'!$A$1:$A$288,'Copy of PY1 Data(H)'!$A$1:$CZ$288))</f>
        <v>2196727</v>
      </c>
      <c r="R88" s="180" cm="1">
        <f t="array" ref="R88">_xlfn.XLOOKUP(R$1,'Copy of PY1 Data(H)'!$A$1:$CZ$1,_xlfn.XLOOKUP($A88,'Copy of PY1 Data(H)'!$A$1:$A$288,'Copy of PY1 Data(H)'!$A$1:$CZ$288))</f>
        <v>54743</v>
      </c>
      <c r="S88" s="180" cm="1">
        <f t="array" ref="S88">_xlfn.XLOOKUP(S$1,'Copy of PY1 Data(H)'!$A$1:$CZ$1,_xlfn.XLOOKUP($A88,'Copy of PY1 Data(H)'!$A$1:$A$288,'Copy of PY1 Data(H)'!$A$1:$CZ$288))</f>
        <v>0</v>
      </c>
      <c r="T88" s="180" cm="1">
        <f t="array" ref="T88">_xlfn.XLOOKUP(T$1,'Copy of PY1 Data(H)'!$A$1:$CZ$1,_xlfn.XLOOKUP($A88,'Copy of PY1 Data(H)'!$A$1:$A$288,'Copy of PY1 Data(H)'!$A$1:$CZ$288))</f>
        <v>15994103</v>
      </c>
      <c r="U88" s="180" cm="1">
        <f t="array" ref="U88">_xlfn.XLOOKUP(U$1,'Copy of PY1 Data(H)'!$A$1:$CZ$1,_xlfn.XLOOKUP($A88,'Copy of PY1 Data(H)'!$A$1:$A$288,'Copy of PY1 Data(H)'!$A$1:$CZ$288))</f>
        <v>2355639</v>
      </c>
      <c r="V88" s="180" cm="1">
        <f t="array" ref="V88">_xlfn.XLOOKUP(V$1,'Copy of PY1 Data(H)'!$A$1:$CZ$1,_xlfn.XLOOKUP($A88,'Copy of PY1 Data(H)'!$A$1:$A$288,'Copy of PY1 Data(H)'!$A$1:$CZ$288))</f>
        <v>2280782</v>
      </c>
      <c r="W88" s="180" cm="1">
        <f t="array" ref="W88">_xlfn.XLOOKUP(W$1,'Copy of PY1 Data(H)'!$A$1:$CZ$1,_xlfn.XLOOKUP($A88,'Copy of PY1 Data(H)'!$A$1:$A$288,'Copy of PY1 Data(H)'!$A$1:$CZ$288))</f>
        <v>0</v>
      </c>
      <c r="X88" s="180" cm="1">
        <f t="array" ref="X88">_xlfn.XLOOKUP(X$1,'Copy of PY1 Data(H)'!$A$1:$CZ$1,_xlfn.XLOOKUP($A88,'Copy of PY1 Data(H)'!$A$1:$A$288,'Copy of PY1 Data(H)'!$A$1:$CZ$288))</f>
        <v>0</v>
      </c>
      <c r="Y88" s="180" cm="1">
        <f t="array" ref="Y88">_xlfn.XLOOKUP(Y$1,'Copy of PY1 Data(H)'!$A$1:$CZ$1,_xlfn.XLOOKUP($A88,'Copy of PY1 Data(H)'!$A$1:$A$288,'Copy of PY1 Data(H)'!$A$1:$CZ$288))</f>
        <v>1450853</v>
      </c>
      <c r="Z88" s="180" cm="1">
        <f t="array" ref="Z88">_xlfn.XLOOKUP(Z$1,'Copy of PY1 Data(H)'!$A$1:$CZ$1,_xlfn.XLOOKUP($A88,'Copy of PY1 Data(H)'!$A$1:$A$288,'Copy of PY1 Data(H)'!$A$1:$CZ$288))</f>
        <v>276087</v>
      </c>
      <c r="AA88" s="180" cm="1">
        <f t="array" ref="AA88">_xlfn.XLOOKUP(AA$1,'Copy of PY1 Data(H)'!$A$1:$CZ$1,_xlfn.XLOOKUP($A88,'Copy of PY1 Data(H)'!$A$1:$A$288,'Copy of PY1 Data(H)'!$A$1:$CZ$288))</f>
        <v>740515</v>
      </c>
      <c r="AB88" s="180" cm="1">
        <f t="array" ref="AB88">_xlfn.XLOOKUP(AB$1,'Copy of PY1 Data(H)'!$A$1:$CZ$1,_xlfn.XLOOKUP($A88,'Copy of PY1 Data(H)'!$A$1:$A$288,'Copy of PY1 Data(H)'!$A$1:$CZ$288))</f>
        <v>579282</v>
      </c>
      <c r="AC88" s="180" cm="1">
        <f t="array" ref="AC88">_xlfn.XLOOKUP(AC$1,'Copy of PY1 Data(H)'!$A$1:$CZ$1,_xlfn.XLOOKUP($A88,'Copy of PY1 Data(H)'!$A$1:$A$288,'Copy of PY1 Data(H)'!$A$1:$CZ$288))</f>
        <v>294606</v>
      </c>
      <c r="AD88" s="180" cm="1">
        <f t="array" ref="AD88">_xlfn.XLOOKUP(AD$1,'Copy of PY1 Data(H)'!$A$1:$CZ$1,_xlfn.XLOOKUP($A88,'Copy of PY1 Data(H)'!$A$1:$A$288,'Copy of PY1 Data(H)'!$A$1:$CZ$288))</f>
        <v>461386</v>
      </c>
      <c r="AE88" s="180" cm="1">
        <f t="array" ref="AE88">_xlfn.XLOOKUP(AE$1,'Copy of PY1 Data(H)'!$A$1:$CZ$1,_xlfn.XLOOKUP($A88,'Copy of PY1 Data(H)'!$A$1:$A$288,'Copy of PY1 Data(H)'!$A$1:$CZ$288))</f>
        <v>256131</v>
      </c>
      <c r="AF88" s="180" cm="1">
        <f t="array" ref="AF88">_xlfn.XLOOKUP(AF$1,'Copy of PY1 Data(H)'!$A$1:$CZ$1,_xlfn.XLOOKUP($A88,'Copy of PY1 Data(H)'!$A$1:$A$288,'Copy of PY1 Data(H)'!$A$1:$CZ$288))</f>
        <v>720831</v>
      </c>
      <c r="AG88" s="180" cm="1">
        <f t="array" ref="AG88">_xlfn.XLOOKUP(AG$1,'Copy of PY1 Data(H)'!$A$1:$CZ$1,_xlfn.XLOOKUP($A88,'Copy of PY1 Data(H)'!$A$1:$A$288,'Copy of PY1 Data(H)'!$A$1:$CZ$288))</f>
        <v>275889</v>
      </c>
      <c r="AH88" s="180" cm="1">
        <f t="array" ref="AH88">_xlfn.XLOOKUP(AH$1,'Copy of PY1 Data(H)'!$A$1:$CZ$1,_xlfn.XLOOKUP($A88,'Copy of PY1 Data(H)'!$A$1:$A$288,'Copy of PY1 Data(H)'!$A$1:$CZ$288))</f>
        <v>0</v>
      </c>
      <c r="AI88" s="180" cm="1">
        <f t="array" ref="AI88">_xlfn.XLOOKUP(AI$1,'Copy of PY1 Data(H)'!$A$1:$CZ$1,_xlfn.XLOOKUP($A88,'Copy of PY1 Data(H)'!$A$1:$A$288,'Copy of PY1 Data(H)'!$A$1:$CZ$288))</f>
        <v>5313118</v>
      </c>
      <c r="AJ88" s="180" cm="1">
        <f t="array" ref="AJ88">_xlfn.XLOOKUP(AJ$1,'Copy of PY1 Data(H)'!$A$1:$CZ$1,_xlfn.XLOOKUP($A88,'Copy of PY1 Data(H)'!$A$1:$A$288,'Copy of PY1 Data(H)'!$A$1:$CZ$288))</f>
        <v>32360</v>
      </c>
      <c r="AK88" s="180" cm="1">
        <f t="array" ref="AK88">_xlfn.XLOOKUP(AK$1,'Copy of PY1 Data(H)'!$A$1:$CZ$1,_xlfn.XLOOKUP($A88,'Copy of PY1 Data(H)'!$A$1:$A$288,'Copy of PY1 Data(H)'!$A$1:$CZ$288))</f>
        <v>0</v>
      </c>
      <c r="AL88" s="180" cm="1">
        <f t="array" ref="AL88">_xlfn.XLOOKUP(AL$1,'Copy of PY1 Data(H)'!$A$1:$CZ$1,_xlfn.XLOOKUP($A88,'Copy of PY1 Data(H)'!$A$1:$A$288,'Copy of PY1 Data(H)'!$A$1:$CZ$288))</f>
        <v>0</v>
      </c>
      <c r="AM88" s="180" cm="1">
        <f t="array" ref="AM88">_xlfn.XLOOKUP(AM$1,'Copy of PY1 Data(H)'!$A$1:$CZ$1,_xlfn.XLOOKUP($A88,'Copy of PY1 Data(H)'!$A$1:$A$288,'Copy of PY1 Data(H)'!$A$1:$CZ$288))</f>
        <v>1603332</v>
      </c>
      <c r="AN88" s="180" cm="1">
        <f t="array" ref="AN88">_xlfn.XLOOKUP(AN$1,'Copy of PY1 Data(H)'!$A$1:$CZ$1,_xlfn.XLOOKUP($A88,'Copy of PY1 Data(H)'!$A$1:$A$288,'Copy of PY1 Data(H)'!$A$1:$CZ$288))</f>
        <v>72883</v>
      </c>
      <c r="AO88" s="180" cm="1">
        <f t="array" ref="AO88">_xlfn.XLOOKUP(AO$1,'Copy of PY1 Data(H)'!$A$1:$CZ$1,_xlfn.XLOOKUP($A88,'Copy of PY1 Data(H)'!$A$1:$A$288,'Copy of PY1 Data(H)'!$A$1:$CZ$288))</f>
        <v>188702</v>
      </c>
      <c r="AP88" s="180" cm="1">
        <f t="array" ref="AP88">_xlfn.XLOOKUP(AP$1,'Copy of PY1 Data(H)'!$A$1:$CZ$1,_xlfn.XLOOKUP($A88,'Copy of PY1 Data(H)'!$A$1:$A$288,'Copy of PY1 Data(H)'!$A$1:$CZ$288))</f>
        <v>0</v>
      </c>
      <c r="AQ88" s="180" cm="1">
        <f t="array" ref="AQ88">_xlfn.XLOOKUP(AQ$1,'Copy of PY1 Data(H)'!$A$1:$CZ$1,_xlfn.XLOOKUP($A88,'Copy of PY1 Data(H)'!$A$1:$A$288,'Copy of PY1 Data(H)'!$A$1:$CZ$288))</f>
        <v>0</v>
      </c>
      <c r="AR88" s="180" cm="1">
        <f t="array" ref="AR88">_xlfn.XLOOKUP(AR$1,'Copy of PY1 Data(H)'!$A$1:$CZ$1,_xlfn.XLOOKUP($A88,'Copy of PY1 Data(H)'!$A$1:$A$288,'Copy of PY1 Data(H)'!$A$1:$CZ$288))</f>
        <v>912832</v>
      </c>
      <c r="AS88" s="180" cm="1">
        <f t="array" ref="AS88">_xlfn.XLOOKUP(AS$1,'Copy of PY1 Data(H)'!$A$1:$CZ$1,_xlfn.XLOOKUP($A88,'Copy of PY1 Data(H)'!$A$1:$A$288,'Copy of PY1 Data(H)'!$A$1:$CZ$288))</f>
        <v>0</v>
      </c>
      <c r="AT88" s="180" cm="1">
        <f t="array" ref="AT88">_xlfn.XLOOKUP(AT$1,'Copy of PY1 Data(H)'!$A$1:$CZ$1,_xlfn.XLOOKUP($A88,'Copy of PY1 Data(H)'!$A$1:$A$288,'Copy of PY1 Data(H)'!$A$1:$CZ$288))</f>
        <v>594761</v>
      </c>
      <c r="AU88" s="180" cm="1">
        <f t="array" ref="AU88">_xlfn.XLOOKUP(AU$1,'Copy of PY1 Data(H)'!$A$1:$CZ$1,_xlfn.XLOOKUP($A88,'Copy of PY1 Data(H)'!$A$1:$A$288,'Copy of PY1 Data(H)'!$A$1:$CZ$288))</f>
        <v>0</v>
      </c>
      <c r="AV88" s="180" cm="1">
        <f t="array" ref="AV88">_xlfn.XLOOKUP(AV$1,'Copy of PY1 Data(H)'!$A$1:$CZ$1,_xlfn.XLOOKUP($A88,'Copy of PY1 Data(H)'!$A$1:$A$288,'Copy of PY1 Data(H)'!$A$1:$CZ$288))</f>
        <v>5036144</v>
      </c>
      <c r="AW88" s="180" cm="1">
        <f t="array" ref="AW88">_xlfn.XLOOKUP(AW$1,'Copy of PY1 Data(H)'!$A$1:$CZ$1,_xlfn.XLOOKUP($A88,'Copy of PY1 Data(H)'!$A$1:$A$288,'Copy of PY1 Data(H)'!$A$1:$CZ$288))</f>
        <v>0</v>
      </c>
      <c r="AX88" s="180" cm="1">
        <f t="array" ref="AX88">_xlfn.XLOOKUP(AX$1,'Copy of PY1 Data(H)'!$A$1:$CZ$1,_xlfn.XLOOKUP($A88,'Copy of PY1 Data(H)'!$A$1:$A$288,'Copy of PY1 Data(H)'!$A$1:$CZ$288))</f>
        <v>301706</v>
      </c>
      <c r="AY88" s="180" cm="1">
        <f t="array" ref="AY88">_xlfn.XLOOKUP(AY$1,'Copy of PY1 Data(H)'!$A$1:$CZ$1,_xlfn.XLOOKUP($A88,'Copy of PY1 Data(H)'!$A$1:$A$288,'Copy of PY1 Data(H)'!$A$1:$CZ$288))</f>
        <v>181212</v>
      </c>
      <c r="AZ88" s="180" cm="1">
        <f t="array" ref="AZ88">_xlfn.XLOOKUP(AZ$1,'Copy of PY1 Data(H)'!$A$1:$CZ$1,_xlfn.XLOOKUP($A88,'Copy of PY1 Data(H)'!$A$1:$A$288,'Copy of PY1 Data(H)'!$A$1:$CZ$288))</f>
        <v>125480</v>
      </c>
      <c r="BA88" s="180" cm="1">
        <f t="array" ref="BA88">_xlfn.XLOOKUP(BA$1,'Copy of PY1 Data(H)'!$A$1:$CZ$1,_xlfn.XLOOKUP($A88,'Copy of PY1 Data(H)'!$A$1:$A$288,'Copy of PY1 Data(H)'!$A$1:$CZ$288))</f>
        <v>93743</v>
      </c>
      <c r="BB88" s="180" cm="1">
        <f t="array" ref="BB88">_xlfn.XLOOKUP(BB$1,'Copy of PY1 Data(H)'!$A$1:$CZ$1,_xlfn.XLOOKUP($A88,'Copy of PY1 Data(H)'!$A$1:$A$288,'Copy of PY1 Data(H)'!$A$1:$CZ$288))</f>
        <v>0</v>
      </c>
      <c r="BC88" s="180" cm="1">
        <f t="array" ref="BC88">_xlfn.XLOOKUP(BC$1,'Copy of PY1 Data(H)'!$A$1:$CZ$1,_xlfn.XLOOKUP($A88,'Copy of PY1 Data(H)'!$A$1:$A$288,'Copy of PY1 Data(H)'!$A$1:$CZ$288))</f>
        <v>126074</v>
      </c>
      <c r="BD88" s="180" cm="1">
        <f t="array" ref="BD88">_xlfn.XLOOKUP(BD$1,'Copy of PY1 Data(H)'!$A$1:$CZ$1,_xlfn.XLOOKUP($A88,'Copy of PY1 Data(H)'!$A$1:$A$288,'Copy of PY1 Data(H)'!$A$1:$CZ$288))</f>
        <v>3128883</v>
      </c>
      <c r="BE88" s="180" cm="1">
        <f t="array" ref="BE88">_xlfn.XLOOKUP(BE$1,'Copy of PY1 Data(H)'!$A$1:$CZ$1,_xlfn.XLOOKUP($A88,'Copy of PY1 Data(H)'!$A$1:$A$288,'Copy of PY1 Data(H)'!$A$1:$CZ$288))</f>
        <v>0</v>
      </c>
      <c r="BF88" s="180" cm="1">
        <f t="array" ref="BF88">_xlfn.XLOOKUP(BF$1,'Copy of PY1 Data(H)'!$A$1:$CZ$1,_xlfn.XLOOKUP($A88,'Copy of PY1 Data(H)'!$A$1:$A$288,'Copy of PY1 Data(H)'!$A$1:$CZ$288))</f>
        <v>105524</v>
      </c>
      <c r="BG88" s="180" cm="1">
        <f t="array" ref="BG88">_xlfn.XLOOKUP(BG$1,'Copy of PY1 Data(H)'!$A$1:$CZ$1,_xlfn.XLOOKUP($A88,'Copy of PY1 Data(H)'!$A$1:$A$288,'Copy of PY1 Data(H)'!$A$1:$CZ$288))</f>
        <v>0</v>
      </c>
      <c r="BH88" s="180" cm="1">
        <f t="array" ref="BH88">_xlfn.XLOOKUP(BH$1,'Copy of PY1 Data(H)'!$A$1:$CZ$1,_xlfn.XLOOKUP($A88,'Copy of PY1 Data(H)'!$A$1:$A$288,'Copy of PY1 Data(H)'!$A$1:$CZ$288))</f>
        <v>0</v>
      </c>
      <c r="BI88" s="180" cm="1">
        <f t="array" ref="BI88">_xlfn.XLOOKUP(BI$1,'Copy of PY1 Data(H)'!$A$1:$CZ$1,_xlfn.XLOOKUP($A88,'Copy of PY1 Data(H)'!$A$1:$A$288,'Copy of PY1 Data(H)'!$A$1:$CZ$288))</f>
        <v>30738</v>
      </c>
      <c r="BJ88" s="180" cm="1">
        <f t="array" ref="BJ88">_xlfn.XLOOKUP(BJ$1,'Copy of PY1 Data(H)'!$A$1:$CZ$1,_xlfn.XLOOKUP($A88,'Copy of PY1 Data(H)'!$A$1:$A$288,'Copy of PY1 Data(H)'!$A$1:$CZ$288))</f>
        <v>0</v>
      </c>
      <c r="BK88" s="180" cm="1">
        <f t="array" ref="BK88">_xlfn.XLOOKUP(BK$1,'Copy of PY1 Data(H)'!$A$1:$CZ$1,_xlfn.XLOOKUP($A88,'Copy of PY1 Data(H)'!$A$1:$A$288,'Copy of PY1 Data(H)'!$A$1:$CZ$288))</f>
        <v>341371</v>
      </c>
      <c r="BL88" s="180" cm="1">
        <f t="array" ref="BL88">_xlfn.XLOOKUP(BL$1,'Copy of PY1 Data(H)'!$A$1:$CZ$1,_xlfn.XLOOKUP($A88,'Copy of PY1 Data(H)'!$A$1:$A$288,'Copy of PY1 Data(H)'!$A$1:$CZ$288))</f>
        <v>0</v>
      </c>
      <c r="BM88" s="180" cm="1">
        <f t="array" ref="BM88">_xlfn.XLOOKUP(BM$1,'Copy of PY1 Data(H)'!$A$1:$CZ$1,_xlfn.XLOOKUP($A88,'Copy of PY1 Data(H)'!$A$1:$A$288,'Copy of PY1 Data(H)'!$A$1:$CZ$288))</f>
        <v>544787</v>
      </c>
      <c r="BN88" s="180" cm="1">
        <f t="array" ref="BN88">_xlfn.XLOOKUP(BN$1,'Copy of PY1 Data(H)'!$A$1:$CZ$1,_xlfn.XLOOKUP($A88,'Copy of PY1 Data(H)'!$A$1:$A$288,'Copy of PY1 Data(H)'!$A$1:$CZ$288))</f>
        <v>143606</v>
      </c>
      <c r="BO88" s="180" cm="1">
        <f t="array" ref="BO88">_xlfn.XLOOKUP(BO$1,'Copy of PY1 Data(H)'!$A$1:$CZ$1,_xlfn.XLOOKUP($A88,'Copy of PY1 Data(H)'!$A$1:$A$288,'Copy of PY1 Data(H)'!$A$1:$CZ$288))</f>
        <v>159667</v>
      </c>
      <c r="BP88" s="180" cm="1">
        <f t="array" ref="BP88">_xlfn.XLOOKUP(BP$1,'Copy of PY1 Data(H)'!$A$1:$CZ$1,_xlfn.XLOOKUP($A88,'Copy of PY1 Data(H)'!$A$1:$A$288,'Copy of PY1 Data(H)'!$A$1:$CZ$288))</f>
        <v>95453</v>
      </c>
      <c r="BQ88" s="180" cm="1">
        <f t="array" ref="BQ88">_xlfn.XLOOKUP(BQ$1,'Copy of PY1 Data(H)'!$A$1:$CZ$1,_xlfn.XLOOKUP($A88,'Copy of PY1 Data(H)'!$A$1:$A$288,'Copy of PY1 Data(H)'!$A$1:$CZ$288))</f>
        <v>0</v>
      </c>
      <c r="BR88" s="180" cm="1">
        <f t="array" ref="BR88">_xlfn.XLOOKUP(BR$1,'Copy of PY1 Data(H)'!$A$1:$CZ$1,_xlfn.XLOOKUP($A88,'Copy of PY1 Data(H)'!$A$1:$A$288,'Copy of PY1 Data(H)'!$A$1:$CZ$288))</f>
        <v>209375</v>
      </c>
      <c r="BS88" s="180" cm="1">
        <f t="array" ref="BS88">_xlfn.XLOOKUP(BS$1,'Copy of PY1 Data(H)'!$A$1:$CZ$1,_xlfn.XLOOKUP($A88,'Copy of PY1 Data(H)'!$A$1:$A$288,'Copy of PY1 Data(H)'!$A$1:$CZ$288))</f>
        <v>0</v>
      </c>
      <c r="BT88" s="180" cm="1">
        <f t="array" ref="BT88">_xlfn.XLOOKUP(BT$1,'Copy of PY1 Data(H)'!$A$1:$CZ$1,_xlfn.XLOOKUP($A88,'Copy of PY1 Data(H)'!$A$1:$A$288,'Copy of PY1 Data(H)'!$A$1:$CZ$288))</f>
        <v>73992</v>
      </c>
      <c r="BU88" s="180" cm="1">
        <f t="array" ref="BU88">_xlfn.XLOOKUP(BU$1,'Copy of PY1 Data(H)'!$A$1:$CZ$1,_xlfn.XLOOKUP($A88,'Copy of PY1 Data(H)'!$A$1:$A$288,'Copy of PY1 Data(H)'!$A$1:$CZ$288))</f>
        <v>426207</v>
      </c>
      <c r="BV88" s="180" cm="1">
        <f t="array" ref="BV88">_xlfn.XLOOKUP(BV$1,'Copy of PY1 Data(H)'!$A$1:$CZ$1,_xlfn.XLOOKUP($A88,'Copy of PY1 Data(H)'!$A$1:$A$288,'Copy of PY1 Data(H)'!$A$1:$CZ$288))</f>
        <v>0</v>
      </c>
      <c r="BW88" s="180" cm="1">
        <f t="array" ref="BW88">_xlfn.XLOOKUP(BW$1,'Copy of PY1 Data(H)'!$A$1:$CZ$1,_xlfn.XLOOKUP($A88,'Copy of PY1 Data(H)'!$A$1:$A$288,'Copy of PY1 Data(H)'!$A$1:$CZ$288))</f>
        <v>0</v>
      </c>
      <c r="BX88" s="180" cm="1">
        <f t="array" ref="BX88">_xlfn.XLOOKUP(BX$1,'Copy of PY1 Data(H)'!$A$1:$CZ$1,_xlfn.XLOOKUP($A88,'Copy of PY1 Data(H)'!$A$1:$A$288,'Copy of PY1 Data(H)'!$A$1:$CZ$288))</f>
        <v>51675</v>
      </c>
      <c r="BY88" s="180" cm="1">
        <f t="array" ref="BY88">_xlfn.XLOOKUP(BY$1,'Copy of PY1 Data(H)'!$A$1:$CZ$1,_xlfn.XLOOKUP($A88,'Copy of PY1 Data(H)'!$A$1:$A$288,'Copy of PY1 Data(H)'!$A$1:$CZ$288))</f>
        <v>15489</v>
      </c>
      <c r="BZ88" s="180" cm="1">
        <f t="array" ref="BZ88">_xlfn.XLOOKUP(BZ$1,'Copy of PY1 Data(H)'!$A$1:$CZ$1,_xlfn.XLOOKUP($A88,'Copy of PY1 Data(H)'!$A$1:$A$288,'Copy of PY1 Data(H)'!$A$1:$CZ$288))</f>
        <v>703727</v>
      </c>
      <c r="CA88" s="180" cm="1">
        <f t="array" ref="CA88">_xlfn.XLOOKUP(CA$1,'Copy of PY1 Data(H)'!$A$1:$CZ$1,_xlfn.XLOOKUP($A88,'Copy of PY1 Data(H)'!$A$1:$A$288,'Copy of PY1 Data(H)'!$A$1:$CZ$288))</f>
        <v>24329</v>
      </c>
      <c r="CB88" s="180" cm="1">
        <f t="array" ref="CB88">_xlfn.XLOOKUP(CB$1,'Copy of PY1 Data(H)'!$A$1:$CZ$1,_xlfn.XLOOKUP($A88,'Copy of PY1 Data(H)'!$A$1:$A$288,'Copy of PY1 Data(H)'!$A$1:$CZ$288))</f>
        <v>133371</v>
      </c>
      <c r="CC88" s="180" cm="1">
        <f t="array" ref="CC88">_xlfn.XLOOKUP(CC$1,'Copy of PY1 Data(H)'!$A$1:$CZ$1,_xlfn.XLOOKUP($A88,'Copy of PY1 Data(H)'!$A$1:$A$288,'Copy of PY1 Data(H)'!$A$1:$CZ$288))</f>
        <v>0</v>
      </c>
      <c r="CD88" s="180" cm="1">
        <f t="array" ref="CD88">_xlfn.XLOOKUP(CD$1,'Copy of PY1 Data(H)'!$A$1:$CZ$1,_xlfn.XLOOKUP($A88,'Copy of PY1 Data(H)'!$A$1:$A$288,'Copy of PY1 Data(H)'!$A$1:$CZ$288))</f>
        <v>0</v>
      </c>
    </row>
    <row r="89" spans="1:82" x14ac:dyDescent="0.3">
      <c r="A89" s="180">
        <v>634</v>
      </c>
      <c r="C89" s="180"/>
      <c r="D89" s="180" cm="1">
        <f t="array" ref="D89">_xlfn.XLOOKUP(D$1,'Copy of PY1 Data(H)'!$A$1:$CZ$1,_xlfn.XLOOKUP($A89,'Copy of PY1 Data(H)'!$A$1:$A$288,'Copy of PY1 Data(H)'!$A$1:$CZ$288))</f>
        <v>0</v>
      </c>
      <c r="E89" s="180" cm="1">
        <f t="array" ref="E89">_xlfn.XLOOKUP(E$1,'Copy of PY1 Data(H)'!$A$1:$CZ$1,_xlfn.XLOOKUP($A89,'Copy of PY1 Data(H)'!$A$1:$A$288,'Copy of PY1 Data(H)'!$A$1:$CZ$288))</f>
        <v>0</v>
      </c>
      <c r="F89" s="180" cm="1">
        <f t="array" ref="F89">_xlfn.XLOOKUP(F$1,'Copy of PY1 Data(H)'!$A$1:$CZ$1,_xlfn.XLOOKUP($A89,'Copy of PY1 Data(H)'!$A$1:$A$288,'Copy of PY1 Data(H)'!$A$1:$CZ$288))</f>
        <v>0</v>
      </c>
      <c r="G89" s="180" cm="1">
        <f t="array" ref="G89">_xlfn.XLOOKUP(G$1,'Copy of PY1 Data(H)'!$A$1:$CZ$1,_xlfn.XLOOKUP($A89,'Copy of PY1 Data(H)'!$A$1:$A$288,'Copy of PY1 Data(H)'!$A$1:$CZ$288))</f>
        <v>0</v>
      </c>
      <c r="H89" s="180" cm="1">
        <f t="array" ref="H89">_xlfn.XLOOKUP(H$1,'Copy of PY1 Data(H)'!$A$1:$CZ$1,_xlfn.XLOOKUP($A89,'Copy of PY1 Data(H)'!$A$1:$A$288,'Copy of PY1 Data(H)'!$A$1:$CZ$288))</f>
        <v>0</v>
      </c>
      <c r="I89" s="180" cm="1">
        <f t="array" ref="I89">_xlfn.XLOOKUP(I$1,'Copy of PY1 Data(H)'!$A$1:$CZ$1,_xlfn.XLOOKUP($A89,'Copy of PY1 Data(H)'!$A$1:$A$288,'Copy of PY1 Data(H)'!$A$1:$CZ$288))</f>
        <v>0</v>
      </c>
      <c r="J89" s="180" cm="1">
        <f t="array" ref="J89">_xlfn.XLOOKUP(J$1,'Copy of PY1 Data(H)'!$A$1:$CZ$1,_xlfn.XLOOKUP($A89,'Copy of PY1 Data(H)'!$A$1:$A$288,'Copy of PY1 Data(H)'!$A$1:$CZ$288))</f>
        <v>0</v>
      </c>
      <c r="K89" s="180" cm="1">
        <f t="array" ref="K89">_xlfn.XLOOKUP(K$1,'Copy of PY1 Data(H)'!$A$1:$CZ$1,_xlfn.XLOOKUP($A89,'Copy of PY1 Data(H)'!$A$1:$A$288,'Copy of PY1 Data(H)'!$A$1:$CZ$288))</f>
        <v>0</v>
      </c>
      <c r="L89" s="180" cm="1">
        <f t="array" ref="L89">_xlfn.XLOOKUP(L$1,'Copy of PY1 Data(H)'!$A$1:$CZ$1,_xlfn.XLOOKUP($A89,'Copy of PY1 Data(H)'!$A$1:$A$288,'Copy of PY1 Data(H)'!$A$1:$CZ$288))</f>
        <v>0</v>
      </c>
      <c r="M89" s="180" cm="1">
        <f t="array" ref="M89">_xlfn.XLOOKUP(M$1,'Copy of PY1 Data(H)'!$A$1:$CZ$1,_xlfn.XLOOKUP($A89,'Copy of PY1 Data(H)'!$A$1:$A$288,'Copy of PY1 Data(H)'!$A$1:$CZ$288))</f>
        <v>0</v>
      </c>
      <c r="N89" s="180" cm="1">
        <f t="array" ref="N89">_xlfn.XLOOKUP(N$1,'Copy of PY1 Data(H)'!$A$1:$CZ$1,_xlfn.XLOOKUP($A89,'Copy of PY1 Data(H)'!$A$1:$A$288,'Copy of PY1 Data(H)'!$A$1:$CZ$288))</f>
        <v>0</v>
      </c>
      <c r="O89" s="180" cm="1">
        <f t="array" ref="O89">_xlfn.XLOOKUP(O$1,'Copy of PY1 Data(H)'!$A$1:$CZ$1,_xlfn.XLOOKUP($A89,'Copy of PY1 Data(H)'!$A$1:$A$288,'Copy of PY1 Data(H)'!$A$1:$CZ$288))</f>
        <v>0</v>
      </c>
      <c r="P89" s="180" cm="1">
        <f t="array" ref="P89">_xlfn.XLOOKUP(P$1,'Copy of PY1 Data(H)'!$A$1:$CZ$1,_xlfn.XLOOKUP($A89,'Copy of PY1 Data(H)'!$A$1:$A$288,'Copy of PY1 Data(H)'!$A$1:$CZ$288))</f>
        <v>0</v>
      </c>
      <c r="Q89" s="180" cm="1">
        <f t="array" ref="Q89">_xlfn.XLOOKUP(Q$1,'Copy of PY1 Data(H)'!$A$1:$CZ$1,_xlfn.XLOOKUP($A89,'Copy of PY1 Data(H)'!$A$1:$A$288,'Copy of PY1 Data(H)'!$A$1:$CZ$288))</f>
        <v>0</v>
      </c>
      <c r="R89" s="180" cm="1">
        <f t="array" ref="R89">_xlfn.XLOOKUP(R$1,'Copy of PY1 Data(H)'!$A$1:$CZ$1,_xlfn.XLOOKUP($A89,'Copy of PY1 Data(H)'!$A$1:$A$288,'Copy of PY1 Data(H)'!$A$1:$CZ$288))</f>
        <v>0</v>
      </c>
      <c r="S89" s="180" cm="1">
        <f t="array" ref="S89">_xlfn.XLOOKUP(S$1,'Copy of PY1 Data(H)'!$A$1:$CZ$1,_xlfn.XLOOKUP($A89,'Copy of PY1 Data(H)'!$A$1:$A$288,'Copy of PY1 Data(H)'!$A$1:$CZ$288))</f>
        <v>0</v>
      </c>
      <c r="T89" s="180" cm="1">
        <f t="array" ref="T89">_xlfn.XLOOKUP(T$1,'Copy of PY1 Data(H)'!$A$1:$CZ$1,_xlfn.XLOOKUP($A89,'Copy of PY1 Data(H)'!$A$1:$A$288,'Copy of PY1 Data(H)'!$A$1:$CZ$288))</f>
        <v>0</v>
      </c>
      <c r="U89" s="180" cm="1">
        <f t="array" ref="U89">_xlfn.XLOOKUP(U$1,'Copy of PY1 Data(H)'!$A$1:$CZ$1,_xlfn.XLOOKUP($A89,'Copy of PY1 Data(H)'!$A$1:$A$288,'Copy of PY1 Data(H)'!$A$1:$CZ$288))</f>
        <v>0</v>
      </c>
      <c r="V89" s="180" cm="1">
        <f t="array" ref="V89">_xlfn.XLOOKUP(V$1,'Copy of PY1 Data(H)'!$A$1:$CZ$1,_xlfn.XLOOKUP($A89,'Copy of PY1 Data(H)'!$A$1:$A$288,'Copy of PY1 Data(H)'!$A$1:$CZ$288))</f>
        <v>0</v>
      </c>
      <c r="W89" s="180" cm="1">
        <f t="array" ref="W89">_xlfn.XLOOKUP(W$1,'Copy of PY1 Data(H)'!$A$1:$CZ$1,_xlfn.XLOOKUP($A89,'Copy of PY1 Data(H)'!$A$1:$A$288,'Copy of PY1 Data(H)'!$A$1:$CZ$288))</f>
        <v>0</v>
      </c>
      <c r="X89" s="180" cm="1">
        <f t="array" ref="X89">_xlfn.XLOOKUP(X$1,'Copy of PY1 Data(H)'!$A$1:$CZ$1,_xlfn.XLOOKUP($A89,'Copy of PY1 Data(H)'!$A$1:$A$288,'Copy of PY1 Data(H)'!$A$1:$CZ$288))</f>
        <v>0</v>
      </c>
      <c r="Y89" s="180" cm="1">
        <f t="array" ref="Y89">_xlfn.XLOOKUP(Y$1,'Copy of PY1 Data(H)'!$A$1:$CZ$1,_xlfn.XLOOKUP($A89,'Copy of PY1 Data(H)'!$A$1:$A$288,'Copy of PY1 Data(H)'!$A$1:$CZ$288))</f>
        <v>0</v>
      </c>
      <c r="Z89" s="180" cm="1">
        <f t="array" ref="Z89">_xlfn.XLOOKUP(Z$1,'Copy of PY1 Data(H)'!$A$1:$CZ$1,_xlfn.XLOOKUP($A89,'Copy of PY1 Data(H)'!$A$1:$A$288,'Copy of PY1 Data(H)'!$A$1:$CZ$288))</f>
        <v>0</v>
      </c>
      <c r="AA89" s="180" cm="1">
        <f t="array" ref="AA89">_xlfn.XLOOKUP(AA$1,'Copy of PY1 Data(H)'!$A$1:$CZ$1,_xlfn.XLOOKUP($A89,'Copy of PY1 Data(H)'!$A$1:$A$288,'Copy of PY1 Data(H)'!$A$1:$CZ$288))</f>
        <v>0</v>
      </c>
      <c r="AB89" s="180" cm="1">
        <f t="array" ref="AB89">_xlfn.XLOOKUP(AB$1,'Copy of PY1 Data(H)'!$A$1:$CZ$1,_xlfn.XLOOKUP($A89,'Copy of PY1 Data(H)'!$A$1:$A$288,'Copy of PY1 Data(H)'!$A$1:$CZ$288))</f>
        <v>0</v>
      </c>
      <c r="AC89" s="180" cm="1">
        <f t="array" ref="AC89">_xlfn.XLOOKUP(AC$1,'Copy of PY1 Data(H)'!$A$1:$CZ$1,_xlfn.XLOOKUP($A89,'Copy of PY1 Data(H)'!$A$1:$A$288,'Copy of PY1 Data(H)'!$A$1:$CZ$288))</f>
        <v>0</v>
      </c>
      <c r="AD89" s="180" cm="1">
        <f t="array" ref="AD89">_xlfn.XLOOKUP(AD$1,'Copy of PY1 Data(H)'!$A$1:$CZ$1,_xlfn.XLOOKUP($A89,'Copy of PY1 Data(H)'!$A$1:$A$288,'Copy of PY1 Data(H)'!$A$1:$CZ$288))</f>
        <v>8000</v>
      </c>
      <c r="AE89" s="180" cm="1">
        <f t="array" ref="AE89">_xlfn.XLOOKUP(AE$1,'Copy of PY1 Data(H)'!$A$1:$CZ$1,_xlfn.XLOOKUP($A89,'Copy of PY1 Data(H)'!$A$1:$A$288,'Copy of PY1 Data(H)'!$A$1:$CZ$288))</f>
        <v>0</v>
      </c>
      <c r="AF89" s="180" cm="1">
        <f t="array" ref="AF89">_xlfn.XLOOKUP(AF$1,'Copy of PY1 Data(H)'!$A$1:$CZ$1,_xlfn.XLOOKUP($A89,'Copy of PY1 Data(H)'!$A$1:$A$288,'Copy of PY1 Data(H)'!$A$1:$CZ$288))</f>
        <v>0</v>
      </c>
      <c r="AG89" s="180" cm="1">
        <f t="array" ref="AG89">_xlfn.XLOOKUP(AG$1,'Copy of PY1 Data(H)'!$A$1:$CZ$1,_xlfn.XLOOKUP($A89,'Copy of PY1 Data(H)'!$A$1:$A$288,'Copy of PY1 Data(H)'!$A$1:$CZ$288))</f>
        <v>0</v>
      </c>
      <c r="AH89" s="180" cm="1">
        <f t="array" ref="AH89">_xlfn.XLOOKUP(AH$1,'Copy of PY1 Data(H)'!$A$1:$CZ$1,_xlfn.XLOOKUP($A89,'Copy of PY1 Data(H)'!$A$1:$A$288,'Copy of PY1 Data(H)'!$A$1:$CZ$288))</f>
        <v>0</v>
      </c>
      <c r="AI89" s="180" cm="1">
        <f t="array" ref="AI89">_xlfn.XLOOKUP(AI$1,'Copy of PY1 Data(H)'!$A$1:$CZ$1,_xlfn.XLOOKUP($A89,'Copy of PY1 Data(H)'!$A$1:$A$288,'Copy of PY1 Data(H)'!$A$1:$CZ$288))</f>
        <v>0</v>
      </c>
      <c r="AJ89" s="180" cm="1">
        <f t="array" ref="AJ89">_xlfn.XLOOKUP(AJ$1,'Copy of PY1 Data(H)'!$A$1:$CZ$1,_xlfn.XLOOKUP($A89,'Copy of PY1 Data(H)'!$A$1:$A$288,'Copy of PY1 Data(H)'!$A$1:$CZ$288))</f>
        <v>0</v>
      </c>
      <c r="AK89" s="180" cm="1">
        <f t="array" ref="AK89">_xlfn.XLOOKUP(AK$1,'Copy of PY1 Data(H)'!$A$1:$CZ$1,_xlfn.XLOOKUP($A89,'Copy of PY1 Data(H)'!$A$1:$A$288,'Copy of PY1 Data(H)'!$A$1:$CZ$288))</f>
        <v>0</v>
      </c>
      <c r="AL89" s="180" cm="1">
        <f t="array" ref="AL89">_xlfn.XLOOKUP(AL$1,'Copy of PY1 Data(H)'!$A$1:$CZ$1,_xlfn.XLOOKUP($A89,'Copy of PY1 Data(H)'!$A$1:$A$288,'Copy of PY1 Data(H)'!$A$1:$CZ$288))</f>
        <v>0</v>
      </c>
      <c r="AM89" s="180" cm="1">
        <f t="array" ref="AM89">_xlfn.XLOOKUP(AM$1,'Copy of PY1 Data(H)'!$A$1:$CZ$1,_xlfn.XLOOKUP($A89,'Copy of PY1 Data(H)'!$A$1:$A$288,'Copy of PY1 Data(H)'!$A$1:$CZ$288))</f>
        <v>0</v>
      </c>
      <c r="AN89" s="180" cm="1">
        <f t="array" ref="AN89">_xlfn.XLOOKUP(AN$1,'Copy of PY1 Data(H)'!$A$1:$CZ$1,_xlfn.XLOOKUP($A89,'Copy of PY1 Data(H)'!$A$1:$A$288,'Copy of PY1 Data(H)'!$A$1:$CZ$288))</f>
        <v>0</v>
      </c>
      <c r="AO89" s="180" cm="1">
        <f t="array" ref="AO89">_xlfn.XLOOKUP(AO$1,'Copy of PY1 Data(H)'!$A$1:$CZ$1,_xlfn.XLOOKUP($A89,'Copy of PY1 Data(H)'!$A$1:$A$288,'Copy of PY1 Data(H)'!$A$1:$CZ$288))</f>
        <v>0</v>
      </c>
      <c r="AP89" s="180" cm="1">
        <f t="array" ref="AP89">_xlfn.XLOOKUP(AP$1,'Copy of PY1 Data(H)'!$A$1:$CZ$1,_xlfn.XLOOKUP($A89,'Copy of PY1 Data(H)'!$A$1:$A$288,'Copy of PY1 Data(H)'!$A$1:$CZ$288))</f>
        <v>0</v>
      </c>
      <c r="AQ89" s="180" cm="1">
        <f t="array" ref="AQ89">_xlfn.XLOOKUP(AQ$1,'Copy of PY1 Data(H)'!$A$1:$CZ$1,_xlfn.XLOOKUP($A89,'Copy of PY1 Data(H)'!$A$1:$A$288,'Copy of PY1 Data(H)'!$A$1:$CZ$288))</f>
        <v>0</v>
      </c>
      <c r="AR89" s="180" cm="1">
        <f t="array" ref="AR89">_xlfn.XLOOKUP(AR$1,'Copy of PY1 Data(H)'!$A$1:$CZ$1,_xlfn.XLOOKUP($A89,'Copy of PY1 Data(H)'!$A$1:$A$288,'Copy of PY1 Data(H)'!$A$1:$CZ$288))</f>
        <v>0</v>
      </c>
      <c r="AS89" s="180" cm="1">
        <f t="array" ref="AS89">_xlfn.XLOOKUP(AS$1,'Copy of PY1 Data(H)'!$A$1:$CZ$1,_xlfn.XLOOKUP($A89,'Copy of PY1 Data(H)'!$A$1:$A$288,'Copy of PY1 Data(H)'!$A$1:$CZ$288))</f>
        <v>0</v>
      </c>
      <c r="AT89" s="180" cm="1">
        <f t="array" ref="AT89">_xlfn.XLOOKUP(AT$1,'Copy of PY1 Data(H)'!$A$1:$CZ$1,_xlfn.XLOOKUP($A89,'Copy of PY1 Data(H)'!$A$1:$A$288,'Copy of PY1 Data(H)'!$A$1:$CZ$288))</f>
        <v>166674</v>
      </c>
      <c r="AU89" s="180" cm="1">
        <f t="array" ref="AU89">_xlfn.XLOOKUP(AU$1,'Copy of PY1 Data(H)'!$A$1:$CZ$1,_xlfn.XLOOKUP($A89,'Copy of PY1 Data(H)'!$A$1:$A$288,'Copy of PY1 Data(H)'!$A$1:$CZ$288))</f>
        <v>0</v>
      </c>
      <c r="AV89" s="180" cm="1">
        <f t="array" ref="AV89">_xlfn.XLOOKUP(AV$1,'Copy of PY1 Data(H)'!$A$1:$CZ$1,_xlfn.XLOOKUP($A89,'Copy of PY1 Data(H)'!$A$1:$A$288,'Copy of PY1 Data(H)'!$A$1:$CZ$288))</f>
        <v>0</v>
      </c>
      <c r="AW89" s="180" cm="1">
        <f t="array" ref="AW89">_xlfn.XLOOKUP(AW$1,'Copy of PY1 Data(H)'!$A$1:$CZ$1,_xlfn.XLOOKUP($A89,'Copy of PY1 Data(H)'!$A$1:$A$288,'Copy of PY1 Data(H)'!$A$1:$CZ$288))</f>
        <v>0</v>
      </c>
      <c r="AX89" s="180" cm="1">
        <f t="array" ref="AX89">_xlfn.XLOOKUP(AX$1,'Copy of PY1 Data(H)'!$A$1:$CZ$1,_xlfn.XLOOKUP($A89,'Copy of PY1 Data(H)'!$A$1:$A$288,'Copy of PY1 Data(H)'!$A$1:$CZ$288))</f>
        <v>0</v>
      </c>
      <c r="AY89" s="180" cm="1">
        <f t="array" ref="AY89">_xlfn.XLOOKUP(AY$1,'Copy of PY1 Data(H)'!$A$1:$CZ$1,_xlfn.XLOOKUP($A89,'Copy of PY1 Data(H)'!$A$1:$A$288,'Copy of PY1 Data(H)'!$A$1:$CZ$288))</f>
        <v>0</v>
      </c>
      <c r="AZ89" s="180" cm="1">
        <f t="array" ref="AZ89">_xlfn.XLOOKUP(AZ$1,'Copy of PY1 Data(H)'!$A$1:$CZ$1,_xlfn.XLOOKUP($A89,'Copy of PY1 Data(H)'!$A$1:$A$288,'Copy of PY1 Data(H)'!$A$1:$CZ$288))</f>
        <v>0</v>
      </c>
      <c r="BA89" s="180" cm="1">
        <f t="array" ref="BA89">_xlfn.XLOOKUP(BA$1,'Copy of PY1 Data(H)'!$A$1:$CZ$1,_xlfn.XLOOKUP($A89,'Copy of PY1 Data(H)'!$A$1:$A$288,'Copy of PY1 Data(H)'!$A$1:$CZ$288))</f>
        <v>0</v>
      </c>
      <c r="BB89" s="180" cm="1">
        <f t="array" ref="BB89">_xlfn.XLOOKUP(BB$1,'Copy of PY1 Data(H)'!$A$1:$CZ$1,_xlfn.XLOOKUP($A89,'Copy of PY1 Data(H)'!$A$1:$A$288,'Copy of PY1 Data(H)'!$A$1:$CZ$288))</f>
        <v>0</v>
      </c>
      <c r="BC89" s="180" cm="1">
        <f t="array" ref="BC89">_xlfn.XLOOKUP(BC$1,'Copy of PY1 Data(H)'!$A$1:$CZ$1,_xlfn.XLOOKUP($A89,'Copy of PY1 Data(H)'!$A$1:$A$288,'Copy of PY1 Data(H)'!$A$1:$CZ$288))</f>
        <v>0</v>
      </c>
      <c r="BD89" s="180" cm="1">
        <f t="array" ref="BD89">_xlfn.XLOOKUP(BD$1,'Copy of PY1 Data(H)'!$A$1:$CZ$1,_xlfn.XLOOKUP($A89,'Copy of PY1 Data(H)'!$A$1:$A$288,'Copy of PY1 Data(H)'!$A$1:$CZ$288))</f>
        <v>0</v>
      </c>
      <c r="BE89" s="180" cm="1">
        <f t="array" ref="BE89">_xlfn.XLOOKUP(BE$1,'Copy of PY1 Data(H)'!$A$1:$CZ$1,_xlfn.XLOOKUP($A89,'Copy of PY1 Data(H)'!$A$1:$A$288,'Copy of PY1 Data(H)'!$A$1:$CZ$288))</f>
        <v>0</v>
      </c>
      <c r="BF89" s="180" cm="1">
        <f t="array" ref="BF89">_xlfn.XLOOKUP(BF$1,'Copy of PY1 Data(H)'!$A$1:$CZ$1,_xlfn.XLOOKUP($A89,'Copy of PY1 Data(H)'!$A$1:$A$288,'Copy of PY1 Data(H)'!$A$1:$CZ$288))</f>
        <v>0</v>
      </c>
      <c r="BG89" s="180" cm="1">
        <f t="array" ref="BG89">_xlfn.XLOOKUP(BG$1,'Copy of PY1 Data(H)'!$A$1:$CZ$1,_xlfn.XLOOKUP($A89,'Copy of PY1 Data(H)'!$A$1:$A$288,'Copy of PY1 Data(H)'!$A$1:$CZ$288))</f>
        <v>0</v>
      </c>
      <c r="BH89" s="180" cm="1">
        <f t="array" ref="BH89">_xlfn.XLOOKUP(BH$1,'Copy of PY1 Data(H)'!$A$1:$CZ$1,_xlfn.XLOOKUP($A89,'Copy of PY1 Data(H)'!$A$1:$A$288,'Copy of PY1 Data(H)'!$A$1:$CZ$288))</f>
        <v>0</v>
      </c>
      <c r="BI89" s="180" cm="1">
        <f t="array" ref="BI89">_xlfn.XLOOKUP(BI$1,'Copy of PY1 Data(H)'!$A$1:$CZ$1,_xlfn.XLOOKUP($A89,'Copy of PY1 Data(H)'!$A$1:$A$288,'Copy of PY1 Data(H)'!$A$1:$CZ$288))</f>
        <v>0</v>
      </c>
      <c r="BJ89" s="180" cm="1">
        <f t="array" ref="BJ89">_xlfn.XLOOKUP(BJ$1,'Copy of PY1 Data(H)'!$A$1:$CZ$1,_xlfn.XLOOKUP($A89,'Copy of PY1 Data(H)'!$A$1:$A$288,'Copy of PY1 Data(H)'!$A$1:$CZ$288))</f>
        <v>0</v>
      </c>
      <c r="BK89" s="180" cm="1">
        <f t="array" ref="BK89">_xlfn.XLOOKUP(BK$1,'Copy of PY1 Data(H)'!$A$1:$CZ$1,_xlfn.XLOOKUP($A89,'Copy of PY1 Data(H)'!$A$1:$A$288,'Copy of PY1 Data(H)'!$A$1:$CZ$288))</f>
        <v>0</v>
      </c>
      <c r="BL89" s="180" cm="1">
        <f t="array" ref="BL89">_xlfn.XLOOKUP(BL$1,'Copy of PY1 Data(H)'!$A$1:$CZ$1,_xlfn.XLOOKUP($A89,'Copy of PY1 Data(H)'!$A$1:$A$288,'Copy of PY1 Data(H)'!$A$1:$CZ$288))</f>
        <v>0</v>
      </c>
      <c r="BM89" s="180" cm="1">
        <f t="array" ref="BM89">_xlfn.XLOOKUP(BM$1,'Copy of PY1 Data(H)'!$A$1:$CZ$1,_xlfn.XLOOKUP($A89,'Copy of PY1 Data(H)'!$A$1:$A$288,'Copy of PY1 Data(H)'!$A$1:$CZ$288))</f>
        <v>0</v>
      </c>
      <c r="BN89" s="180" cm="1">
        <f t="array" ref="BN89">_xlfn.XLOOKUP(BN$1,'Copy of PY1 Data(H)'!$A$1:$CZ$1,_xlfn.XLOOKUP($A89,'Copy of PY1 Data(H)'!$A$1:$A$288,'Copy of PY1 Data(H)'!$A$1:$CZ$288))</f>
        <v>0</v>
      </c>
      <c r="BO89" s="180" cm="1">
        <f t="array" ref="BO89">_xlfn.XLOOKUP(BO$1,'Copy of PY1 Data(H)'!$A$1:$CZ$1,_xlfn.XLOOKUP($A89,'Copy of PY1 Data(H)'!$A$1:$A$288,'Copy of PY1 Data(H)'!$A$1:$CZ$288))</f>
        <v>64209</v>
      </c>
      <c r="BP89" s="180" cm="1">
        <f t="array" ref="BP89">_xlfn.XLOOKUP(BP$1,'Copy of PY1 Data(H)'!$A$1:$CZ$1,_xlfn.XLOOKUP($A89,'Copy of PY1 Data(H)'!$A$1:$A$288,'Copy of PY1 Data(H)'!$A$1:$CZ$288))</f>
        <v>0</v>
      </c>
      <c r="BQ89" s="180" cm="1">
        <f t="array" ref="BQ89">_xlfn.XLOOKUP(BQ$1,'Copy of PY1 Data(H)'!$A$1:$CZ$1,_xlfn.XLOOKUP($A89,'Copy of PY1 Data(H)'!$A$1:$A$288,'Copy of PY1 Data(H)'!$A$1:$CZ$288))</f>
        <v>0</v>
      </c>
      <c r="BR89" s="180" cm="1">
        <f t="array" ref="BR89">_xlfn.XLOOKUP(BR$1,'Copy of PY1 Data(H)'!$A$1:$CZ$1,_xlfn.XLOOKUP($A89,'Copy of PY1 Data(H)'!$A$1:$A$288,'Copy of PY1 Data(H)'!$A$1:$CZ$288))</f>
        <v>78693</v>
      </c>
      <c r="BS89" s="180" cm="1">
        <f t="array" ref="BS89">_xlfn.XLOOKUP(BS$1,'Copy of PY1 Data(H)'!$A$1:$CZ$1,_xlfn.XLOOKUP($A89,'Copy of PY1 Data(H)'!$A$1:$A$288,'Copy of PY1 Data(H)'!$A$1:$CZ$288))</f>
        <v>0</v>
      </c>
      <c r="BT89" s="180" cm="1">
        <f t="array" ref="BT89">_xlfn.XLOOKUP(BT$1,'Copy of PY1 Data(H)'!$A$1:$CZ$1,_xlfn.XLOOKUP($A89,'Copy of PY1 Data(H)'!$A$1:$A$288,'Copy of PY1 Data(H)'!$A$1:$CZ$288))</f>
        <v>0</v>
      </c>
      <c r="BU89" s="180" cm="1">
        <f t="array" ref="BU89">_xlfn.XLOOKUP(BU$1,'Copy of PY1 Data(H)'!$A$1:$CZ$1,_xlfn.XLOOKUP($A89,'Copy of PY1 Data(H)'!$A$1:$A$288,'Copy of PY1 Data(H)'!$A$1:$CZ$288))</f>
        <v>18000</v>
      </c>
      <c r="BV89" s="180" cm="1">
        <f t="array" ref="BV89">_xlfn.XLOOKUP(BV$1,'Copy of PY1 Data(H)'!$A$1:$CZ$1,_xlfn.XLOOKUP($A89,'Copy of PY1 Data(H)'!$A$1:$A$288,'Copy of PY1 Data(H)'!$A$1:$CZ$288))</f>
        <v>0</v>
      </c>
      <c r="BW89" s="180" cm="1">
        <f t="array" ref="BW89">_xlfn.XLOOKUP(BW$1,'Copy of PY1 Data(H)'!$A$1:$CZ$1,_xlfn.XLOOKUP($A89,'Copy of PY1 Data(H)'!$A$1:$A$288,'Copy of PY1 Data(H)'!$A$1:$CZ$288))</f>
        <v>0</v>
      </c>
      <c r="BX89" s="180" cm="1">
        <f t="array" ref="BX89">_xlfn.XLOOKUP(BX$1,'Copy of PY1 Data(H)'!$A$1:$CZ$1,_xlfn.XLOOKUP($A89,'Copy of PY1 Data(H)'!$A$1:$A$288,'Copy of PY1 Data(H)'!$A$1:$CZ$288))</f>
        <v>0</v>
      </c>
      <c r="BY89" s="180" cm="1">
        <f t="array" ref="BY89">_xlfn.XLOOKUP(BY$1,'Copy of PY1 Data(H)'!$A$1:$CZ$1,_xlfn.XLOOKUP($A89,'Copy of PY1 Data(H)'!$A$1:$A$288,'Copy of PY1 Data(H)'!$A$1:$CZ$288))</f>
        <v>0</v>
      </c>
      <c r="BZ89" s="180" cm="1">
        <f t="array" ref="BZ89">_xlfn.XLOOKUP(BZ$1,'Copy of PY1 Data(H)'!$A$1:$CZ$1,_xlfn.XLOOKUP($A89,'Copy of PY1 Data(H)'!$A$1:$A$288,'Copy of PY1 Data(H)'!$A$1:$CZ$288))</f>
        <v>0</v>
      </c>
      <c r="CA89" s="180" cm="1">
        <f t="array" ref="CA89">_xlfn.XLOOKUP(CA$1,'Copy of PY1 Data(H)'!$A$1:$CZ$1,_xlfn.XLOOKUP($A89,'Copy of PY1 Data(H)'!$A$1:$A$288,'Copy of PY1 Data(H)'!$A$1:$CZ$288))</f>
        <v>0</v>
      </c>
      <c r="CB89" s="180" cm="1">
        <f t="array" ref="CB89">_xlfn.XLOOKUP(CB$1,'Copy of PY1 Data(H)'!$A$1:$CZ$1,_xlfn.XLOOKUP($A89,'Copy of PY1 Data(H)'!$A$1:$A$288,'Copy of PY1 Data(H)'!$A$1:$CZ$288))</f>
        <v>55533</v>
      </c>
      <c r="CC89" s="180" cm="1">
        <f t="array" ref="CC89">_xlfn.XLOOKUP(CC$1,'Copy of PY1 Data(H)'!$A$1:$CZ$1,_xlfn.XLOOKUP($A89,'Copy of PY1 Data(H)'!$A$1:$A$288,'Copy of PY1 Data(H)'!$A$1:$CZ$288))</f>
        <v>0</v>
      </c>
      <c r="CD89" s="180" cm="1">
        <f t="array" ref="CD89">_xlfn.XLOOKUP(CD$1,'Copy of PY1 Data(H)'!$A$1:$CZ$1,_xlfn.XLOOKUP($A89,'Copy of PY1 Data(H)'!$A$1:$A$288,'Copy of PY1 Data(H)'!$A$1:$CZ$288))</f>
        <v>0</v>
      </c>
    </row>
    <row r="90" spans="1:82" x14ac:dyDescent="0.3">
      <c r="A90" s="180">
        <v>635</v>
      </c>
      <c r="C90" s="180"/>
      <c r="D90" s="180" cm="1">
        <f t="array" ref="D90">_xlfn.XLOOKUP(D$1,'Copy of PY1 Data(H)'!$A$1:$CZ$1,_xlfn.XLOOKUP($A90,'Copy of PY1 Data(H)'!$A$1:$A$288,'Copy of PY1 Data(H)'!$A$1:$CZ$288))</f>
        <v>0</v>
      </c>
      <c r="E90" s="180" cm="1">
        <f t="array" ref="E90">_xlfn.XLOOKUP(E$1,'Copy of PY1 Data(H)'!$A$1:$CZ$1,_xlfn.XLOOKUP($A90,'Copy of PY1 Data(H)'!$A$1:$A$288,'Copy of PY1 Data(H)'!$A$1:$CZ$288))</f>
        <v>0</v>
      </c>
      <c r="F90" s="180" cm="1">
        <f t="array" ref="F90">_xlfn.XLOOKUP(F$1,'Copy of PY1 Data(H)'!$A$1:$CZ$1,_xlfn.XLOOKUP($A90,'Copy of PY1 Data(H)'!$A$1:$A$288,'Copy of PY1 Data(H)'!$A$1:$CZ$288))</f>
        <v>0</v>
      </c>
      <c r="G90" s="180" cm="1">
        <f t="array" ref="G90">_xlfn.XLOOKUP(G$1,'Copy of PY1 Data(H)'!$A$1:$CZ$1,_xlfn.XLOOKUP($A90,'Copy of PY1 Data(H)'!$A$1:$A$288,'Copy of PY1 Data(H)'!$A$1:$CZ$288))</f>
        <v>0</v>
      </c>
      <c r="H90" s="180" cm="1">
        <f t="array" ref="H90">_xlfn.XLOOKUP(H$1,'Copy of PY1 Data(H)'!$A$1:$CZ$1,_xlfn.XLOOKUP($A90,'Copy of PY1 Data(H)'!$A$1:$A$288,'Copy of PY1 Data(H)'!$A$1:$CZ$288))</f>
        <v>0</v>
      </c>
      <c r="I90" s="180" cm="1">
        <f t="array" ref="I90">_xlfn.XLOOKUP(I$1,'Copy of PY1 Data(H)'!$A$1:$CZ$1,_xlfn.XLOOKUP($A90,'Copy of PY1 Data(H)'!$A$1:$A$288,'Copy of PY1 Data(H)'!$A$1:$CZ$288))</f>
        <v>0</v>
      </c>
      <c r="J90" s="180" cm="1">
        <f t="array" ref="J90">_xlfn.XLOOKUP(J$1,'Copy of PY1 Data(H)'!$A$1:$CZ$1,_xlfn.XLOOKUP($A90,'Copy of PY1 Data(H)'!$A$1:$A$288,'Copy of PY1 Data(H)'!$A$1:$CZ$288))</f>
        <v>0</v>
      </c>
      <c r="K90" s="180" cm="1">
        <f t="array" ref="K90">_xlfn.XLOOKUP(K$1,'Copy of PY1 Data(H)'!$A$1:$CZ$1,_xlfn.XLOOKUP($A90,'Copy of PY1 Data(H)'!$A$1:$A$288,'Copy of PY1 Data(H)'!$A$1:$CZ$288))</f>
        <v>0</v>
      </c>
      <c r="L90" s="180" cm="1">
        <f t="array" ref="L90">_xlfn.XLOOKUP(L$1,'Copy of PY1 Data(H)'!$A$1:$CZ$1,_xlfn.XLOOKUP($A90,'Copy of PY1 Data(H)'!$A$1:$A$288,'Copy of PY1 Data(H)'!$A$1:$CZ$288))</f>
        <v>0</v>
      </c>
      <c r="M90" s="180" cm="1">
        <f t="array" ref="M90">_xlfn.XLOOKUP(M$1,'Copy of PY1 Data(H)'!$A$1:$CZ$1,_xlfn.XLOOKUP($A90,'Copy of PY1 Data(H)'!$A$1:$A$288,'Copy of PY1 Data(H)'!$A$1:$CZ$288))</f>
        <v>0</v>
      </c>
      <c r="N90" s="180" cm="1">
        <f t="array" ref="N90">_xlfn.XLOOKUP(N$1,'Copy of PY1 Data(H)'!$A$1:$CZ$1,_xlfn.XLOOKUP($A90,'Copy of PY1 Data(H)'!$A$1:$A$288,'Copy of PY1 Data(H)'!$A$1:$CZ$288))</f>
        <v>0</v>
      </c>
      <c r="O90" s="180" cm="1">
        <f t="array" ref="O90">_xlfn.XLOOKUP(O$1,'Copy of PY1 Data(H)'!$A$1:$CZ$1,_xlfn.XLOOKUP($A90,'Copy of PY1 Data(H)'!$A$1:$A$288,'Copy of PY1 Data(H)'!$A$1:$CZ$288))</f>
        <v>0</v>
      </c>
      <c r="P90" s="180" cm="1">
        <f t="array" ref="P90">_xlfn.XLOOKUP(P$1,'Copy of PY1 Data(H)'!$A$1:$CZ$1,_xlfn.XLOOKUP($A90,'Copy of PY1 Data(H)'!$A$1:$A$288,'Copy of PY1 Data(H)'!$A$1:$CZ$288))</f>
        <v>0</v>
      </c>
      <c r="Q90" s="180" cm="1">
        <f t="array" ref="Q90">_xlfn.XLOOKUP(Q$1,'Copy of PY1 Data(H)'!$A$1:$CZ$1,_xlfn.XLOOKUP($A90,'Copy of PY1 Data(H)'!$A$1:$A$288,'Copy of PY1 Data(H)'!$A$1:$CZ$288))</f>
        <v>239893</v>
      </c>
      <c r="R90" s="180" cm="1">
        <f t="array" ref="R90">_xlfn.XLOOKUP(R$1,'Copy of PY1 Data(H)'!$A$1:$CZ$1,_xlfn.XLOOKUP($A90,'Copy of PY1 Data(H)'!$A$1:$A$288,'Copy of PY1 Data(H)'!$A$1:$CZ$288))</f>
        <v>0</v>
      </c>
      <c r="S90" s="180" cm="1">
        <f t="array" ref="S90">_xlfn.XLOOKUP(S$1,'Copy of PY1 Data(H)'!$A$1:$CZ$1,_xlfn.XLOOKUP($A90,'Copy of PY1 Data(H)'!$A$1:$A$288,'Copy of PY1 Data(H)'!$A$1:$CZ$288))</f>
        <v>0</v>
      </c>
      <c r="T90" s="180" cm="1">
        <f t="array" ref="T90">_xlfn.XLOOKUP(T$1,'Copy of PY1 Data(H)'!$A$1:$CZ$1,_xlfn.XLOOKUP($A90,'Copy of PY1 Data(H)'!$A$1:$A$288,'Copy of PY1 Data(H)'!$A$1:$CZ$288))</f>
        <v>319774</v>
      </c>
      <c r="U90" s="180" cm="1">
        <f t="array" ref="U90">_xlfn.XLOOKUP(U$1,'Copy of PY1 Data(H)'!$A$1:$CZ$1,_xlfn.XLOOKUP($A90,'Copy of PY1 Data(H)'!$A$1:$A$288,'Copy of PY1 Data(H)'!$A$1:$CZ$288))</f>
        <v>99389</v>
      </c>
      <c r="V90" s="180" cm="1">
        <f t="array" ref="V90">_xlfn.XLOOKUP(V$1,'Copy of PY1 Data(H)'!$A$1:$CZ$1,_xlfn.XLOOKUP($A90,'Copy of PY1 Data(H)'!$A$1:$A$288,'Copy of PY1 Data(H)'!$A$1:$CZ$288))</f>
        <v>14196</v>
      </c>
      <c r="W90" s="180" cm="1">
        <f t="array" ref="W90">_xlfn.XLOOKUP(W$1,'Copy of PY1 Data(H)'!$A$1:$CZ$1,_xlfn.XLOOKUP($A90,'Copy of PY1 Data(H)'!$A$1:$A$288,'Copy of PY1 Data(H)'!$A$1:$CZ$288))</f>
        <v>0</v>
      </c>
      <c r="X90" s="180" cm="1">
        <f t="array" ref="X90">_xlfn.XLOOKUP(X$1,'Copy of PY1 Data(H)'!$A$1:$CZ$1,_xlfn.XLOOKUP($A90,'Copy of PY1 Data(H)'!$A$1:$A$288,'Copy of PY1 Data(H)'!$A$1:$CZ$288))</f>
        <v>0</v>
      </c>
      <c r="Y90" s="180" cm="1">
        <f t="array" ref="Y90">_xlfn.XLOOKUP(Y$1,'Copy of PY1 Data(H)'!$A$1:$CZ$1,_xlfn.XLOOKUP($A90,'Copy of PY1 Data(H)'!$A$1:$A$288,'Copy of PY1 Data(H)'!$A$1:$CZ$288))</f>
        <v>47088</v>
      </c>
      <c r="Z90" s="180" cm="1">
        <f t="array" ref="Z90">_xlfn.XLOOKUP(Z$1,'Copy of PY1 Data(H)'!$A$1:$CZ$1,_xlfn.XLOOKUP($A90,'Copy of PY1 Data(H)'!$A$1:$A$288,'Copy of PY1 Data(H)'!$A$1:$CZ$288))</f>
        <v>0</v>
      </c>
      <c r="AA90" s="180" cm="1">
        <f t="array" ref="AA90">_xlfn.XLOOKUP(AA$1,'Copy of PY1 Data(H)'!$A$1:$CZ$1,_xlfn.XLOOKUP($A90,'Copy of PY1 Data(H)'!$A$1:$A$288,'Copy of PY1 Data(H)'!$A$1:$CZ$288))</f>
        <v>34441</v>
      </c>
      <c r="AB90" s="180" cm="1">
        <f t="array" ref="AB90">_xlfn.XLOOKUP(AB$1,'Copy of PY1 Data(H)'!$A$1:$CZ$1,_xlfn.XLOOKUP($A90,'Copy of PY1 Data(H)'!$A$1:$A$288,'Copy of PY1 Data(H)'!$A$1:$CZ$288))</f>
        <v>0</v>
      </c>
      <c r="AC90" s="180" cm="1">
        <f t="array" ref="AC90">_xlfn.XLOOKUP(AC$1,'Copy of PY1 Data(H)'!$A$1:$CZ$1,_xlfn.XLOOKUP($A90,'Copy of PY1 Data(H)'!$A$1:$A$288,'Copy of PY1 Data(H)'!$A$1:$CZ$288))</f>
        <v>0</v>
      </c>
      <c r="AD90" s="180" cm="1">
        <f t="array" ref="AD90">_xlfn.XLOOKUP(AD$1,'Copy of PY1 Data(H)'!$A$1:$CZ$1,_xlfn.XLOOKUP($A90,'Copy of PY1 Data(H)'!$A$1:$A$288,'Copy of PY1 Data(H)'!$A$1:$CZ$288))</f>
        <v>15915</v>
      </c>
      <c r="AE90" s="180" cm="1">
        <f t="array" ref="AE90">_xlfn.XLOOKUP(AE$1,'Copy of PY1 Data(H)'!$A$1:$CZ$1,_xlfn.XLOOKUP($A90,'Copy of PY1 Data(H)'!$A$1:$A$288,'Copy of PY1 Data(H)'!$A$1:$CZ$288))</f>
        <v>9000</v>
      </c>
      <c r="AF90" s="180" cm="1">
        <f t="array" ref="AF90">_xlfn.XLOOKUP(AF$1,'Copy of PY1 Data(H)'!$A$1:$CZ$1,_xlfn.XLOOKUP($A90,'Copy of PY1 Data(H)'!$A$1:$A$288,'Copy of PY1 Data(H)'!$A$1:$CZ$288))</f>
        <v>20000</v>
      </c>
      <c r="AG90" s="180" cm="1">
        <f t="array" ref="AG90">_xlfn.XLOOKUP(AG$1,'Copy of PY1 Data(H)'!$A$1:$CZ$1,_xlfn.XLOOKUP($A90,'Copy of PY1 Data(H)'!$A$1:$A$288,'Copy of PY1 Data(H)'!$A$1:$CZ$288))</f>
        <v>0</v>
      </c>
      <c r="AH90" s="180" cm="1">
        <f t="array" ref="AH90">_xlfn.XLOOKUP(AH$1,'Copy of PY1 Data(H)'!$A$1:$CZ$1,_xlfn.XLOOKUP($A90,'Copy of PY1 Data(H)'!$A$1:$A$288,'Copy of PY1 Data(H)'!$A$1:$CZ$288))</f>
        <v>0</v>
      </c>
      <c r="AI90" s="180" cm="1">
        <f t="array" ref="AI90">_xlfn.XLOOKUP(AI$1,'Copy of PY1 Data(H)'!$A$1:$CZ$1,_xlfn.XLOOKUP($A90,'Copy of PY1 Data(H)'!$A$1:$A$288,'Copy of PY1 Data(H)'!$A$1:$CZ$288))</f>
        <v>88643</v>
      </c>
      <c r="AJ90" s="180" cm="1">
        <f t="array" ref="AJ90">_xlfn.XLOOKUP(AJ$1,'Copy of PY1 Data(H)'!$A$1:$CZ$1,_xlfn.XLOOKUP($A90,'Copy of PY1 Data(H)'!$A$1:$A$288,'Copy of PY1 Data(H)'!$A$1:$CZ$288))</f>
        <v>0</v>
      </c>
      <c r="AK90" s="180" cm="1">
        <f t="array" ref="AK90">_xlfn.XLOOKUP(AK$1,'Copy of PY1 Data(H)'!$A$1:$CZ$1,_xlfn.XLOOKUP($A90,'Copy of PY1 Data(H)'!$A$1:$A$288,'Copy of PY1 Data(H)'!$A$1:$CZ$288))</f>
        <v>0</v>
      </c>
      <c r="AL90" s="180" cm="1">
        <f t="array" ref="AL90">_xlfn.XLOOKUP(AL$1,'Copy of PY1 Data(H)'!$A$1:$CZ$1,_xlfn.XLOOKUP($A90,'Copy of PY1 Data(H)'!$A$1:$A$288,'Copy of PY1 Data(H)'!$A$1:$CZ$288))</f>
        <v>0</v>
      </c>
      <c r="AM90" s="180" cm="1">
        <f t="array" ref="AM90">_xlfn.XLOOKUP(AM$1,'Copy of PY1 Data(H)'!$A$1:$CZ$1,_xlfn.XLOOKUP($A90,'Copy of PY1 Data(H)'!$A$1:$A$288,'Copy of PY1 Data(H)'!$A$1:$CZ$288))</f>
        <v>59036</v>
      </c>
      <c r="AN90" s="180" cm="1">
        <f t="array" ref="AN90">_xlfn.XLOOKUP(AN$1,'Copy of PY1 Data(H)'!$A$1:$CZ$1,_xlfn.XLOOKUP($A90,'Copy of PY1 Data(H)'!$A$1:$A$288,'Copy of PY1 Data(H)'!$A$1:$CZ$288))</f>
        <v>0</v>
      </c>
      <c r="AO90" s="180" cm="1">
        <f t="array" ref="AO90">_xlfn.XLOOKUP(AO$1,'Copy of PY1 Data(H)'!$A$1:$CZ$1,_xlfn.XLOOKUP($A90,'Copy of PY1 Data(H)'!$A$1:$A$288,'Copy of PY1 Data(H)'!$A$1:$CZ$288))</f>
        <v>0</v>
      </c>
      <c r="AP90" s="180" cm="1">
        <f t="array" ref="AP90">_xlfn.XLOOKUP(AP$1,'Copy of PY1 Data(H)'!$A$1:$CZ$1,_xlfn.XLOOKUP($A90,'Copy of PY1 Data(H)'!$A$1:$A$288,'Copy of PY1 Data(H)'!$A$1:$CZ$288))</f>
        <v>0</v>
      </c>
      <c r="AQ90" s="180" cm="1">
        <f t="array" ref="AQ90">_xlfn.XLOOKUP(AQ$1,'Copy of PY1 Data(H)'!$A$1:$CZ$1,_xlfn.XLOOKUP($A90,'Copy of PY1 Data(H)'!$A$1:$A$288,'Copy of PY1 Data(H)'!$A$1:$CZ$288))</f>
        <v>0</v>
      </c>
      <c r="AR90" s="180" cm="1">
        <f t="array" ref="AR90">_xlfn.XLOOKUP(AR$1,'Copy of PY1 Data(H)'!$A$1:$CZ$1,_xlfn.XLOOKUP($A90,'Copy of PY1 Data(H)'!$A$1:$A$288,'Copy of PY1 Data(H)'!$A$1:$CZ$288))</f>
        <v>18440</v>
      </c>
      <c r="AS90" s="180" cm="1">
        <f t="array" ref="AS90">_xlfn.XLOOKUP(AS$1,'Copy of PY1 Data(H)'!$A$1:$CZ$1,_xlfn.XLOOKUP($A90,'Copy of PY1 Data(H)'!$A$1:$A$288,'Copy of PY1 Data(H)'!$A$1:$CZ$288))</f>
        <v>0</v>
      </c>
      <c r="AT90" s="180" cm="1">
        <f t="array" ref="AT90">_xlfn.XLOOKUP(AT$1,'Copy of PY1 Data(H)'!$A$1:$CZ$1,_xlfn.XLOOKUP($A90,'Copy of PY1 Data(H)'!$A$1:$A$288,'Copy of PY1 Data(H)'!$A$1:$CZ$288))</f>
        <v>3203</v>
      </c>
      <c r="AU90" s="180" cm="1">
        <f t="array" ref="AU90">_xlfn.XLOOKUP(AU$1,'Copy of PY1 Data(H)'!$A$1:$CZ$1,_xlfn.XLOOKUP($A90,'Copy of PY1 Data(H)'!$A$1:$A$288,'Copy of PY1 Data(H)'!$A$1:$CZ$288))</f>
        <v>0</v>
      </c>
      <c r="AV90" s="180" cm="1">
        <f t="array" ref="AV90">_xlfn.XLOOKUP(AV$1,'Copy of PY1 Data(H)'!$A$1:$CZ$1,_xlfn.XLOOKUP($A90,'Copy of PY1 Data(H)'!$A$1:$A$288,'Copy of PY1 Data(H)'!$A$1:$CZ$288))</f>
        <v>142660</v>
      </c>
      <c r="AW90" s="180" cm="1">
        <f t="array" ref="AW90">_xlfn.XLOOKUP(AW$1,'Copy of PY1 Data(H)'!$A$1:$CZ$1,_xlfn.XLOOKUP($A90,'Copy of PY1 Data(H)'!$A$1:$A$288,'Copy of PY1 Data(H)'!$A$1:$CZ$288))</f>
        <v>0</v>
      </c>
      <c r="AX90" s="180" cm="1">
        <f t="array" ref="AX90">_xlfn.XLOOKUP(AX$1,'Copy of PY1 Data(H)'!$A$1:$CZ$1,_xlfn.XLOOKUP($A90,'Copy of PY1 Data(H)'!$A$1:$A$288,'Copy of PY1 Data(H)'!$A$1:$CZ$288))</f>
        <v>0</v>
      </c>
      <c r="AY90" s="180" cm="1">
        <f t="array" ref="AY90">_xlfn.XLOOKUP(AY$1,'Copy of PY1 Data(H)'!$A$1:$CZ$1,_xlfn.XLOOKUP($A90,'Copy of PY1 Data(H)'!$A$1:$A$288,'Copy of PY1 Data(H)'!$A$1:$CZ$288))</f>
        <v>14406</v>
      </c>
      <c r="AZ90" s="180" cm="1">
        <f t="array" ref="AZ90">_xlfn.XLOOKUP(AZ$1,'Copy of PY1 Data(H)'!$A$1:$CZ$1,_xlfn.XLOOKUP($A90,'Copy of PY1 Data(H)'!$A$1:$A$288,'Copy of PY1 Data(H)'!$A$1:$CZ$288))</f>
        <v>0</v>
      </c>
      <c r="BA90" s="180" cm="1">
        <f t="array" ref="BA90">_xlfn.XLOOKUP(BA$1,'Copy of PY1 Data(H)'!$A$1:$CZ$1,_xlfn.XLOOKUP($A90,'Copy of PY1 Data(H)'!$A$1:$A$288,'Copy of PY1 Data(H)'!$A$1:$CZ$288))</f>
        <v>0</v>
      </c>
      <c r="BB90" s="180" cm="1">
        <f t="array" ref="BB90">_xlfn.XLOOKUP(BB$1,'Copy of PY1 Data(H)'!$A$1:$CZ$1,_xlfn.XLOOKUP($A90,'Copy of PY1 Data(H)'!$A$1:$A$288,'Copy of PY1 Data(H)'!$A$1:$CZ$288))</f>
        <v>0</v>
      </c>
      <c r="BC90" s="180" cm="1">
        <f t="array" ref="BC90">_xlfn.XLOOKUP(BC$1,'Copy of PY1 Data(H)'!$A$1:$CZ$1,_xlfn.XLOOKUP($A90,'Copy of PY1 Data(H)'!$A$1:$A$288,'Copy of PY1 Data(H)'!$A$1:$CZ$288))</f>
        <v>0</v>
      </c>
      <c r="BD90" s="180" cm="1">
        <f t="array" ref="BD90">_xlfn.XLOOKUP(BD$1,'Copy of PY1 Data(H)'!$A$1:$CZ$1,_xlfn.XLOOKUP($A90,'Copy of PY1 Data(H)'!$A$1:$A$288,'Copy of PY1 Data(H)'!$A$1:$CZ$288))</f>
        <v>34023</v>
      </c>
      <c r="BE90" s="180" cm="1">
        <f t="array" ref="BE90">_xlfn.XLOOKUP(BE$1,'Copy of PY1 Data(H)'!$A$1:$CZ$1,_xlfn.XLOOKUP($A90,'Copy of PY1 Data(H)'!$A$1:$A$288,'Copy of PY1 Data(H)'!$A$1:$CZ$288))</f>
        <v>0</v>
      </c>
      <c r="BF90" s="180" cm="1">
        <f t="array" ref="BF90">_xlfn.XLOOKUP(BF$1,'Copy of PY1 Data(H)'!$A$1:$CZ$1,_xlfn.XLOOKUP($A90,'Copy of PY1 Data(H)'!$A$1:$A$288,'Copy of PY1 Data(H)'!$A$1:$CZ$288))</f>
        <v>0</v>
      </c>
      <c r="BG90" s="180" cm="1">
        <f t="array" ref="BG90">_xlfn.XLOOKUP(BG$1,'Copy of PY1 Data(H)'!$A$1:$CZ$1,_xlfn.XLOOKUP($A90,'Copy of PY1 Data(H)'!$A$1:$A$288,'Copy of PY1 Data(H)'!$A$1:$CZ$288))</f>
        <v>0</v>
      </c>
      <c r="BH90" s="180" cm="1">
        <f t="array" ref="BH90">_xlfn.XLOOKUP(BH$1,'Copy of PY1 Data(H)'!$A$1:$CZ$1,_xlfn.XLOOKUP($A90,'Copy of PY1 Data(H)'!$A$1:$A$288,'Copy of PY1 Data(H)'!$A$1:$CZ$288))</f>
        <v>0</v>
      </c>
      <c r="BI90" s="180" cm="1">
        <f t="array" ref="BI90">_xlfn.XLOOKUP(BI$1,'Copy of PY1 Data(H)'!$A$1:$CZ$1,_xlfn.XLOOKUP($A90,'Copy of PY1 Data(H)'!$A$1:$A$288,'Copy of PY1 Data(H)'!$A$1:$CZ$288))</f>
        <v>0</v>
      </c>
      <c r="BJ90" s="180" cm="1">
        <f t="array" ref="BJ90">_xlfn.XLOOKUP(BJ$1,'Copy of PY1 Data(H)'!$A$1:$CZ$1,_xlfn.XLOOKUP($A90,'Copy of PY1 Data(H)'!$A$1:$A$288,'Copy of PY1 Data(H)'!$A$1:$CZ$288))</f>
        <v>0</v>
      </c>
      <c r="BK90" s="180" cm="1">
        <f t="array" ref="BK90">_xlfn.XLOOKUP(BK$1,'Copy of PY1 Data(H)'!$A$1:$CZ$1,_xlfn.XLOOKUP($A90,'Copy of PY1 Data(H)'!$A$1:$A$288,'Copy of PY1 Data(H)'!$A$1:$CZ$288))</f>
        <v>0</v>
      </c>
      <c r="BL90" s="180" cm="1">
        <f t="array" ref="BL90">_xlfn.XLOOKUP(BL$1,'Copy of PY1 Data(H)'!$A$1:$CZ$1,_xlfn.XLOOKUP($A90,'Copy of PY1 Data(H)'!$A$1:$A$288,'Copy of PY1 Data(H)'!$A$1:$CZ$288))</f>
        <v>0</v>
      </c>
      <c r="BM90" s="180" cm="1">
        <f t="array" ref="BM90">_xlfn.XLOOKUP(BM$1,'Copy of PY1 Data(H)'!$A$1:$CZ$1,_xlfn.XLOOKUP($A90,'Copy of PY1 Data(H)'!$A$1:$A$288,'Copy of PY1 Data(H)'!$A$1:$CZ$288))</f>
        <v>9919</v>
      </c>
      <c r="BN90" s="180" cm="1">
        <f t="array" ref="BN90">_xlfn.XLOOKUP(BN$1,'Copy of PY1 Data(H)'!$A$1:$CZ$1,_xlfn.XLOOKUP($A90,'Copy of PY1 Data(H)'!$A$1:$A$288,'Copy of PY1 Data(H)'!$A$1:$CZ$288))</f>
        <v>8000</v>
      </c>
      <c r="BO90" s="180" cm="1">
        <f t="array" ref="BO90">_xlfn.XLOOKUP(BO$1,'Copy of PY1 Data(H)'!$A$1:$CZ$1,_xlfn.XLOOKUP($A90,'Copy of PY1 Data(H)'!$A$1:$A$288,'Copy of PY1 Data(H)'!$A$1:$CZ$288))</f>
        <v>0</v>
      </c>
      <c r="BP90" s="180" cm="1">
        <f t="array" ref="BP90">_xlfn.XLOOKUP(BP$1,'Copy of PY1 Data(H)'!$A$1:$CZ$1,_xlfn.XLOOKUP($A90,'Copy of PY1 Data(H)'!$A$1:$A$288,'Copy of PY1 Data(H)'!$A$1:$CZ$288))</f>
        <v>0</v>
      </c>
      <c r="BQ90" s="180" cm="1">
        <f t="array" ref="BQ90">_xlfn.XLOOKUP(BQ$1,'Copy of PY1 Data(H)'!$A$1:$CZ$1,_xlfn.XLOOKUP($A90,'Copy of PY1 Data(H)'!$A$1:$A$288,'Copy of PY1 Data(H)'!$A$1:$CZ$288))</f>
        <v>0</v>
      </c>
      <c r="BR90" s="180" cm="1">
        <f t="array" ref="BR90">_xlfn.XLOOKUP(BR$1,'Copy of PY1 Data(H)'!$A$1:$CZ$1,_xlfn.XLOOKUP($A90,'Copy of PY1 Data(H)'!$A$1:$A$288,'Copy of PY1 Data(H)'!$A$1:$CZ$288))</f>
        <v>0</v>
      </c>
      <c r="BS90" s="180" cm="1">
        <f t="array" ref="BS90">_xlfn.XLOOKUP(BS$1,'Copy of PY1 Data(H)'!$A$1:$CZ$1,_xlfn.XLOOKUP($A90,'Copy of PY1 Data(H)'!$A$1:$A$288,'Copy of PY1 Data(H)'!$A$1:$CZ$288))</f>
        <v>0</v>
      </c>
      <c r="BT90" s="180" cm="1">
        <f t="array" ref="BT90">_xlfn.XLOOKUP(BT$1,'Copy of PY1 Data(H)'!$A$1:$CZ$1,_xlfn.XLOOKUP($A90,'Copy of PY1 Data(H)'!$A$1:$A$288,'Copy of PY1 Data(H)'!$A$1:$CZ$288))</f>
        <v>2278</v>
      </c>
      <c r="BU90" s="180" cm="1">
        <f t="array" ref="BU90">_xlfn.XLOOKUP(BU$1,'Copy of PY1 Data(H)'!$A$1:$CZ$1,_xlfn.XLOOKUP($A90,'Copy of PY1 Data(H)'!$A$1:$A$288,'Copy of PY1 Data(H)'!$A$1:$CZ$288))</f>
        <v>0</v>
      </c>
      <c r="BV90" s="180" cm="1">
        <f t="array" ref="BV90">_xlfn.XLOOKUP(BV$1,'Copy of PY1 Data(H)'!$A$1:$CZ$1,_xlfn.XLOOKUP($A90,'Copy of PY1 Data(H)'!$A$1:$A$288,'Copy of PY1 Data(H)'!$A$1:$CZ$288))</f>
        <v>0</v>
      </c>
      <c r="BW90" s="180" cm="1">
        <f t="array" ref="BW90">_xlfn.XLOOKUP(BW$1,'Copy of PY1 Data(H)'!$A$1:$CZ$1,_xlfn.XLOOKUP($A90,'Copy of PY1 Data(H)'!$A$1:$A$288,'Copy of PY1 Data(H)'!$A$1:$CZ$288))</f>
        <v>0</v>
      </c>
      <c r="BX90" s="180" cm="1">
        <f t="array" ref="BX90">_xlfn.XLOOKUP(BX$1,'Copy of PY1 Data(H)'!$A$1:$CZ$1,_xlfn.XLOOKUP($A90,'Copy of PY1 Data(H)'!$A$1:$A$288,'Copy of PY1 Data(H)'!$A$1:$CZ$288))</f>
        <v>0</v>
      </c>
      <c r="BY90" s="180" cm="1">
        <f t="array" ref="BY90">_xlfn.XLOOKUP(BY$1,'Copy of PY1 Data(H)'!$A$1:$CZ$1,_xlfn.XLOOKUP($A90,'Copy of PY1 Data(H)'!$A$1:$A$288,'Copy of PY1 Data(H)'!$A$1:$CZ$288))</f>
        <v>0</v>
      </c>
      <c r="BZ90" s="180" cm="1">
        <f t="array" ref="BZ90">_xlfn.XLOOKUP(BZ$1,'Copy of PY1 Data(H)'!$A$1:$CZ$1,_xlfn.XLOOKUP($A90,'Copy of PY1 Data(H)'!$A$1:$A$288,'Copy of PY1 Data(H)'!$A$1:$CZ$288))</f>
        <v>0</v>
      </c>
      <c r="CA90" s="180" cm="1">
        <f t="array" ref="CA90">_xlfn.XLOOKUP(CA$1,'Copy of PY1 Data(H)'!$A$1:$CZ$1,_xlfn.XLOOKUP($A90,'Copy of PY1 Data(H)'!$A$1:$A$288,'Copy of PY1 Data(H)'!$A$1:$CZ$288))</f>
        <v>0</v>
      </c>
      <c r="CB90" s="180" cm="1">
        <f t="array" ref="CB90">_xlfn.XLOOKUP(CB$1,'Copy of PY1 Data(H)'!$A$1:$CZ$1,_xlfn.XLOOKUP($A90,'Copy of PY1 Data(H)'!$A$1:$A$288,'Copy of PY1 Data(H)'!$A$1:$CZ$288))</f>
        <v>0</v>
      </c>
      <c r="CC90" s="180" cm="1">
        <f t="array" ref="CC90">_xlfn.XLOOKUP(CC$1,'Copy of PY1 Data(H)'!$A$1:$CZ$1,_xlfn.XLOOKUP($A90,'Copy of PY1 Data(H)'!$A$1:$A$288,'Copy of PY1 Data(H)'!$A$1:$CZ$288))</f>
        <v>0</v>
      </c>
      <c r="CD90" s="180" cm="1">
        <f t="array" ref="CD90">_xlfn.XLOOKUP(CD$1,'Copy of PY1 Data(H)'!$A$1:$CZ$1,_xlfn.XLOOKUP($A90,'Copy of PY1 Data(H)'!$A$1:$A$288,'Copy of PY1 Data(H)'!$A$1:$CZ$288))</f>
        <v>0</v>
      </c>
    </row>
    <row r="91" spans="1:82" x14ac:dyDescent="0.3">
      <c r="A91" s="180">
        <v>636</v>
      </c>
      <c r="C91" s="180"/>
      <c r="D91" s="180" cm="1">
        <f t="array" ref="D91">_xlfn.XLOOKUP(D$1,'Copy of PY1 Data(H)'!$A$1:$CZ$1,_xlfn.XLOOKUP($A91,'Copy of PY1 Data(H)'!$A$1:$A$288,'Copy of PY1 Data(H)'!$A$1:$CZ$288))</f>
        <v>0</v>
      </c>
      <c r="E91" s="180" cm="1">
        <f t="array" ref="E91">_xlfn.XLOOKUP(E$1,'Copy of PY1 Data(H)'!$A$1:$CZ$1,_xlfn.XLOOKUP($A91,'Copy of PY1 Data(H)'!$A$1:$A$288,'Copy of PY1 Data(H)'!$A$1:$CZ$288))</f>
        <v>0</v>
      </c>
      <c r="F91" s="180" cm="1">
        <f t="array" ref="F91">_xlfn.XLOOKUP(F$1,'Copy of PY1 Data(H)'!$A$1:$CZ$1,_xlfn.XLOOKUP($A91,'Copy of PY1 Data(H)'!$A$1:$A$288,'Copy of PY1 Data(H)'!$A$1:$CZ$288))</f>
        <v>0</v>
      </c>
      <c r="G91" s="180" cm="1">
        <f t="array" ref="G91">_xlfn.XLOOKUP(G$1,'Copy of PY1 Data(H)'!$A$1:$CZ$1,_xlfn.XLOOKUP($A91,'Copy of PY1 Data(H)'!$A$1:$A$288,'Copy of PY1 Data(H)'!$A$1:$CZ$288))</f>
        <v>0</v>
      </c>
      <c r="H91" s="180" cm="1">
        <f t="array" ref="H91">_xlfn.XLOOKUP(H$1,'Copy of PY1 Data(H)'!$A$1:$CZ$1,_xlfn.XLOOKUP($A91,'Copy of PY1 Data(H)'!$A$1:$A$288,'Copy of PY1 Data(H)'!$A$1:$CZ$288))</f>
        <v>0</v>
      </c>
      <c r="I91" s="180" cm="1">
        <f t="array" ref="I91">_xlfn.XLOOKUP(I$1,'Copy of PY1 Data(H)'!$A$1:$CZ$1,_xlfn.XLOOKUP($A91,'Copy of PY1 Data(H)'!$A$1:$A$288,'Copy of PY1 Data(H)'!$A$1:$CZ$288))</f>
        <v>0</v>
      </c>
      <c r="J91" s="180" cm="1">
        <f t="array" ref="J91">_xlfn.XLOOKUP(J$1,'Copy of PY1 Data(H)'!$A$1:$CZ$1,_xlfn.XLOOKUP($A91,'Copy of PY1 Data(H)'!$A$1:$A$288,'Copy of PY1 Data(H)'!$A$1:$CZ$288))</f>
        <v>0</v>
      </c>
      <c r="K91" s="180" cm="1">
        <f t="array" ref="K91">_xlfn.XLOOKUP(K$1,'Copy of PY1 Data(H)'!$A$1:$CZ$1,_xlfn.XLOOKUP($A91,'Copy of PY1 Data(H)'!$A$1:$A$288,'Copy of PY1 Data(H)'!$A$1:$CZ$288))</f>
        <v>0</v>
      </c>
      <c r="L91" s="180" cm="1">
        <f t="array" ref="L91">_xlfn.XLOOKUP(L$1,'Copy of PY1 Data(H)'!$A$1:$CZ$1,_xlfn.XLOOKUP($A91,'Copy of PY1 Data(H)'!$A$1:$A$288,'Copy of PY1 Data(H)'!$A$1:$CZ$288))</f>
        <v>0</v>
      </c>
      <c r="M91" s="180" cm="1">
        <f t="array" ref="M91">_xlfn.XLOOKUP(M$1,'Copy of PY1 Data(H)'!$A$1:$CZ$1,_xlfn.XLOOKUP($A91,'Copy of PY1 Data(H)'!$A$1:$A$288,'Copy of PY1 Data(H)'!$A$1:$CZ$288))</f>
        <v>0</v>
      </c>
      <c r="N91" s="180" cm="1">
        <f t="array" ref="N91">_xlfn.XLOOKUP(N$1,'Copy of PY1 Data(H)'!$A$1:$CZ$1,_xlfn.XLOOKUP($A91,'Copy of PY1 Data(H)'!$A$1:$A$288,'Copy of PY1 Data(H)'!$A$1:$CZ$288))</f>
        <v>0</v>
      </c>
      <c r="O91" s="180" cm="1">
        <f t="array" ref="O91">_xlfn.XLOOKUP(O$1,'Copy of PY1 Data(H)'!$A$1:$CZ$1,_xlfn.XLOOKUP($A91,'Copy of PY1 Data(H)'!$A$1:$A$288,'Copy of PY1 Data(H)'!$A$1:$CZ$288))</f>
        <v>0</v>
      </c>
      <c r="P91" s="180" cm="1">
        <f t="array" ref="P91">_xlfn.XLOOKUP(P$1,'Copy of PY1 Data(H)'!$A$1:$CZ$1,_xlfn.XLOOKUP($A91,'Copy of PY1 Data(H)'!$A$1:$A$288,'Copy of PY1 Data(H)'!$A$1:$CZ$288))</f>
        <v>0</v>
      </c>
      <c r="Q91" s="180" cm="1">
        <f t="array" ref="Q91">_xlfn.XLOOKUP(Q$1,'Copy of PY1 Data(H)'!$A$1:$CZ$1,_xlfn.XLOOKUP($A91,'Copy of PY1 Data(H)'!$A$1:$A$288,'Copy of PY1 Data(H)'!$A$1:$CZ$288))</f>
        <v>0</v>
      </c>
      <c r="R91" s="180" cm="1">
        <f t="array" ref="R91">_xlfn.XLOOKUP(R$1,'Copy of PY1 Data(H)'!$A$1:$CZ$1,_xlfn.XLOOKUP($A91,'Copy of PY1 Data(H)'!$A$1:$A$288,'Copy of PY1 Data(H)'!$A$1:$CZ$288))</f>
        <v>0</v>
      </c>
      <c r="S91" s="180" cm="1">
        <f t="array" ref="S91">_xlfn.XLOOKUP(S$1,'Copy of PY1 Data(H)'!$A$1:$CZ$1,_xlfn.XLOOKUP($A91,'Copy of PY1 Data(H)'!$A$1:$A$288,'Copy of PY1 Data(H)'!$A$1:$CZ$288))</f>
        <v>0</v>
      </c>
      <c r="T91" s="180" cm="1">
        <f t="array" ref="T91">_xlfn.XLOOKUP(T$1,'Copy of PY1 Data(H)'!$A$1:$CZ$1,_xlfn.XLOOKUP($A91,'Copy of PY1 Data(H)'!$A$1:$A$288,'Copy of PY1 Data(H)'!$A$1:$CZ$288))</f>
        <v>0</v>
      </c>
      <c r="U91" s="180" cm="1">
        <f t="array" ref="U91">_xlfn.XLOOKUP(U$1,'Copy of PY1 Data(H)'!$A$1:$CZ$1,_xlfn.XLOOKUP($A91,'Copy of PY1 Data(H)'!$A$1:$A$288,'Copy of PY1 Data(H)'!$A$1:$CZ$288))</f>
        <v>0</v>
      </c>
      <c r="V91" s="180" cm="1">
        <f t="array" ref="V91">_xlfn.XLOOKUP(V$1,'Copy of PY1 Data(H)'!$A$1:$CZ$1,_xlfn.XLOOKUP($A91,'Copy of PY1 Data(H)'!$A$1:$A$288,'Copy of PY1 Data(H)'!$A$1:$CZ$288))</f>
        <v>0</v>
      </c>
      <c r="W91" s="180" cm="1">
        <f t="array" ref="W91">_xlfn.XLOOKUP(W$1,'Copy of PY1 Data(H)'!$A$1:$CZ$1,_xlfn.XLOOKUP($A91,'Copy of PY1 Data(H)'!$A$1:$A$288,'Copy of PY1 Data(H)'!$A$1:$CZ$288))</f>
        <v>0</v>
      </c>
      <c r="X91" s="180" cm="1">
        <f t="array" ref="X91">_xlfn.XLOOKUP(X$1,'Copy of PY1 Data(H)'!$A$1:$CZ$1,_xlfn.XLOOKUP($A91,'Copy of PY1 Data(H)'!$A$1:$A$288,'Copy of PY1 Data(H)'!$A$1:$CZ$288))</f>
        <v>0</v>
      </c>
      <c r="Y91" s="180" cm="1">
        <f t="array" ref="Y91">_xlfn.XLOOKUP(Y$1,'Copy of PY1 Data(H)'!$A$1:$CZ$1,_xlfn.XLOOKUP($A91,'Copy of PY1 Data(H)'!$A$1:$A$288,'Copy of PY1 Data(H)'!$A$1:$CZ$288))</f>
        <v>0</v>
      </c>
      <c r="Z91" s="180" cm="1">
        <f t="array" ref="Z91">_xlfn.XLOOKUP(Z$1,'Copy of PY1 Data(H)'!$A$1:$CZ$1,_xlfn.XLOOKUP($A91,'Copy of PY1 Data(H)'!$A$1:$A$288,'Copy of PY1 Data(H)'!$A$1:$CZ$288))</f>
        <v>0</v>
      </c>
      <c r="AA91" s="180" cm="1">
        <f t="array" ref="AA91">_xlfn.XLOOKUP(AA$1,'Copy of PY1 Data(H)'!$A$1:$CZ$1,_xlfn.XLOOKUP($A91,'Copy of PY1 Data(H)'!$A$1:$A$288,'Copy of PY1 Data(H)'!$A$1:$CZ$288))</f>
        <v>0</v>
      </c>
      <c r="AB91" s="180" cm="1">
        <f t="array" ref="AB91">_xlfn.XLOOKUP(AB$1,'Copy of PY1 Data(H)'!$A$1:$CZ$1,_xlfn.XLOOKUP($A91,'Copy of PY1 Data(H)'!$A$1:$A$288,'Copy of PY1 Data(H)'!$A$1:$CZ$288))</f>
        <v>0</v>
      </c>
      <c r="AC91" s="180" cm="1">
        <f t="array" ref="AC91">_xlfn.XLOOKUP(AC$1,'Copy of PY1 Data(H)'!$A$1:$CZ$1,_xlfn.XLOOKUP($A91,'Copy of PY1 Data(H)'!$A$1:$A$288,'Copy of PY1 Data(H)'!$A$1:$CZ$288))</f>
        <v>0</v>
      </c>
      <c r="AD91" s="180" cm="1">
        <f t="array" ref="AD91">_xlfn.XLOOKUP(AD$1,'Copy of PY1 Data(H)'!$A$1:$CZ$1,_xlfn.XLOOKUP($A91,'Copy of PY1 Data(H)'!$A$1:$A$288,'Copy of PY1 Data(H)'!$A$1:$CZ$288))</f>
        <v>0</v>
      </c>
      <c r="AE91" s="180" cm="1">
        <f t="array" ref="AE91">_xlfn.XLOOKUP(AE$1,'Copy of PY1 Data(H)'!$A$1:$CZ$1,_xlfn.XLOOKUP($A91,'Copy of PY1 Data(H)'!$A$1:$A$288,'Copy of PY1 Data(H)'!$A$1:$CZ$288))</f>
        <v>0</v>
      </c>
      <c r="AF91" s="180" cm="1">
        <f t="array" ref="AF91">_xlfn.XLOOKUP(AF$1,'Copy of PY1 Data(H)'!$A$1:$CZ$1,_xlfn.XLOOKUP($A91,'Copy of PY1 Data(H)'!$A$1:$A$288,'Copy of PY1 Data(H)'!$A$1:$CZ$288))</f>
        <v>0</v>
      </c>
      <c r="AG91" s="180" cm="1">
        <f t="array" ref="AG91">_xlfn.XLOOKUP(AG$1,'Copy of PY1 Data(H)'!$A$1:$CZ$1,_xlfn.XLOOKUP($A91,'Copy of PY1 Data(H)'!$A$1:$A$288,'Copy of PY1 Data(H)'!$A$1:$CZ$288))</f>
        <v>0</v>
      </c>
      <c r="AH91" s="180" cm="1">
        <f t="array" ref="AH91">_xlfn.XLOOKUP(AH$1,'Copy of PY1 Data(H)'!$A$1:$CZ$1,_xlfn.XLOOKUP($A91,'Copy of PY1 Data(H)'!$A$1:$A$288,'Copy of PY1 Data(H)'!$A$1:$CZ$288))</f>
        <v>0</v>
      </c>
      <c r="AI91" s="180" cm="1">
        <f t="array" ref="AI91">_xlfn.XLOOKUP(AI$1,'Copy of PY1 Data(H)'!$A$1:$CZ$1,_xlfn.XLOOKUP($A91,'Copy of PY1 Data(H)'!$A$1:$A$288,'Copy of PY1 Data(H)'!$A$1:$CZ$288))</f>
        <v>0</v>
      </c>
      <c r="AJ91" s="180" cm="1">
        <f t="array" ref="AJ91">_xlfn.XLOOKUP(AJ$1,'Copy of PY1 Data(H)'!$A$1:$CZ$1,_xlfn.XLOOKUP($A91,'Copy of PY1 Data(H)'!$A$1:$A$288,'Copy of PY1 Data(H)'!$A$1:$CZ$288))</f>
        <v>0</v>
      </c>
      <c r="AK91" s="180" cm="1">
        <f t="array" ref="AK91">_xlfn.XLOOKUP(AK$1,'Copy of PY1 Data(H)'!$A$1:$CZ$1,_xlfn.XLOOKUP($A91,'Copy of PY1 Data(H)'!$A$1:$A$288,'Copy of PY1 Data(H)'!$A$1:$CZ$288))</f>
        <v>0</v>
      </c>
      <c r="AL91" s="180" cm="1">
        <f t="array" ref="AL91">_xlfn.XLOOKUP(AL$1,'Copy of PY1 Data(H)'!$A$1:$CZ$1,_xlfn.XLOOKUP($A91,'Copy of PY1 Data(H)'!$A$1:$A$288,'Copy of PY1 Data(H)'!$A$1:$CZ$288))</f>
        <v>0</v>
      </c>
      <c r="AM91" s="180" cm="1">
        <f t="array" ref="AM91">_xlfn.XLOOKUP(AM$1,'Copy of PY1 Data(H)'!$A$1:$CZ$1,_xlfn.XLOOKUP($A91,'Copy of PY1 Data(H)'!$A$1:$A$288,'Copy of PY1 Data(H)'!$A$1:$CZ$288))</f>
        <v>0</v>
      </c>
      <c r="AN91" s="180" cm="1">
        <f t="array" ref="AN91">_xlfn.XLOOKUP(AN$1,'Copy of PY1 Data(H)'!$A$1:$CZ$1,_xlfn.XLOOKUP($A91,'Copy of PY1 Data(H)'!$A$1:$A$288,'Copy of PY1 Data(H)'!$A$1:$CZ$288))</f>
        <v>0</v>
      </c>
      <c r="AO91" s="180" cm="1">
        <f t="array" ref="AO91">_xlfn.XLOOKUP(AO$1,'Copy of PY1 Data(H)'!$A$1:$CZ$1,_xlfn.XLOOKUP($A91,'Copy of PY1 Data(H)'!$A$1:$A$288,'Copy of PY1 Data(H)'!$A$1:$CZ$288))</f>
        <v>0</v>
      </c>
      <c r="AP91" s="180" cm="1">
        <f t="array" ref="AP91">_xlfn.XLOOKUP(AP$1,'Copy of PY1 Data(H)'!$A$1:$CZ$1,_xlfn.XLOOKUP($A91,'Copy of PY1 Data(H)'!$A$1:$A$288,'Copy of PY1 Data(H)'!$A$1:$CZ$288))</f>
        <v>0</v>
      </c>
      <c r="AQ91" s="180" cm="1">
        <f t="array" ref="AQ91">_xlfn.XLOOKUP(AQ$1,'Copy of PY1 Data(H)'!$A$1:$CZ$1,_xlfn.XLOOKUP($A91,'Copy of PY1 Data(H)'!$A$1:$A$288,'Copy of PY1 Data(H)'!$A$1:$CZ$288))</f>
        <v>0</v>
      </c>
      <c r="AR91" s="180" cm="1">
        <f t="array" ref="AR91">_xlfn.XLOOKUP(AR$1,'Copy of PY1 Data(H)'!$A$1:$CZ$1,_xlfn.XLOOKUP($A91,'Copy of PY1 Data(H)'!$A$1:$A$288,'Copy of PY1 Data(H)'!$A$1:$CZ$288))</f>
        <v>0</v>
      </c>
      <c r="AS91" s="180" cm="1">
        <f t="array" ref="AS91">_xlfn.XLOOKUP(AS$1,'Copy of PY1 Data(H)'!$A$1:$CZ$1,_xlfn.XLOOKUP($A91,'Copy of PY1 Data(H)'!$A$1:$A$288,'Copy of PY1 Data(H)'!$A$1:$CZ$288))</f>
        <v>0</v>
      </c>
      <c r="AT91" s="180" cm="1">
        <f t="array" ref="AT91">_xlfn.XLOOKUP(AT$1,'Copy of PY1 Data(H)'!$A$1:$CZ$1,_xlfn.XLOOKUP($A91,'Copy of PY1 Data(H)'!$A$1:$A$288,'Copy of PY1 Data(H)'!$A$1:$CZ$288))</f>
        <v>0</v>
      </c>
      <c r="AU91" s="180" cm="1">
        <f t="array" ref="AU91">_xlfn.XLOOKUP(AU$1,'Copy of PY1 Data(H)'!$A$1:$CZ$1,_xlfn.XLOOKUP($A91,'Copy of PY1 Data(H)'!$A$1:$A$288,'Copy of PY1 Data(H)'!$A$1:$CZ$288))</f>
        <v>0</v>
      </c>
      <c r="AV91" s="180" cm="1">
        <f t="array" ref="AV91">_xlfn.XLOOKUP(AV$1,'Copy of PY1 Data(H)'!$A$1:$CZ$1,_xlfn.XLOOKUP($A91,'Copy of PY1 Data(H)'!$A$1:$A$288,'Copy of PY1 Data(H)'!$A$1:$CZ$288))</f>
        <v>0</v>
      </c>
      <c r="AW91" s="180" cm="1">
        <f t="array" ref="AW91">_xlfn.XLOOKUP(AW$1,'Copy of PY1 Data(H)'!$A$1:$CZ$1,_xlfn.XLOOKUP($A91,'Copy of PY1 Data(H)'!$A$1:$A$288,'Copy of PY1 Data(H)'!$A$1:$CZ$288))</f>
        <v>0</v>
      </c>
      <c r="AX91" s="180" cm="1">
        <f t="array" ref="AX91">_xlfn.XLOOKUP(AX$1,'Copy of PY1 Data(H)'!$A$1:$CZ$1,_xlfn.XLOOKUP($A91,'Copy of PY1 Data(H)'!$A$1:$A$288,'Copy of PY1 Data(H)'!$A$1:$CZ$288))</f>
        <v>0</v>
      </c>
      <c r="AY91" s="180" cm="1">
        <f t="array" ref="AY91">_xlfn.XLOOKUP(AY$1,'Copy of PY1 Data(H)'!$A$1:$CZ$1,_xlfn.XLOOKUP($A91,'Copy of PY1 Data(H)'!$A$1:$A$288,'Copy of PY1 Data(H)'!$A$1:$CZ$288))</f>
        <v>0</v>
      </c>
      <c r="AZ91" s="180" cm="1">
        <f t="array" ref="AZ91">_xlfn.XLOOKUP(AZ$1,'Copy of PY1 Data(H)'!$A$1:$CZ$1,_xlfn.XLOOKUP($A91,'Copy of PY1 Data(H)'!$A$1:$A$288,'Copy of PY1 Data(H)'!$A$1:$CZ$288))</f>
        <v>0</v>
      </c>
      <c r="BA91" s="180" cm="1">
        <f t="array" ref="BA91">_xlfn.XLOOKUP(BA$1,'Copy of PY1 Data(H)'!$A$1:$CZ$1,_xlfn.XLOOKUP($A91,'Copy of PY1 Data(H)'!$A$1:$A$288,'Copy of PY1 Data(H)'!$A$1:$CZ$288))</f>
        <v>0</v>
      </c>
      <c r="BB91" s="180" cm="1">
        <f t="array" ref="BB91">_xlfn.XLOOKUP(BB$1,'Copy of PY1 Data(H)'!$A$1:$CZ$1,_xlfn.XLOOKUP($A91,'Copy of PY1 Data(H)'!$A$1:$A$288,'Copy of PY1 Data(H)'!$A$1:$CZ$288))</f>
        <v>0</v>
      </c>
      <c r="BC91" s="180" cm="1">
        <f t="array" ref="BC91">_xlfn.XLOOKUP(BC$1,'Copy of PY1 Data(H)'!$A$1:$CZ$1,_xlfn.XLOOKUP($A91,'Copy of PY1 Data(H)'!$A$1:$A$288,'Copy of PY1 Data(H)'!$A$1:$CZ$288))</f>
        <v>0</v>
      </c>
      <c r="BD91" s="180" cm="1">
        <f t="array" ref="BD91">_xlfn.XLOOKUP(BD$1,'Copy of PY1 Data(H)'!$A$1:$CZ$1,_xlfn.XLOOKUP($A91,'Copy of PY1 Data(H)'!$A$1:$A$288,'Copy of PY1 Data(H)'!$A$1:$CZ$288))</f>
        <v>0</v>
      </c>
      <c r="BE91" s="180" cm="1">
        <f t="array" ref="BE91">_xlfn.XLOOKUP(BE$1,'Copy of PY1 Data(H)'!$A$1:$CZ$1,_xlfn.XLOOKUP($A91,'Copy of PY1 Data(H)'!$A$1:$A$288,'Copy of PY1 Data(H)'!$A$1:$CZ$288))</f>
        <v>0</v>
      </c>
      <c r="BF91" s="180" cm="1">
        <f t="array" ref="BF91">_xlfn.XLOOKUP(BF$1,'Copy of PY1 Data(H)'!$A$1:$CZ$1,_xlfn.XLOOKUP($A91,'Copy of PY1 Data(H)'!$A$1:$A$288,'Copy of PY1 Data(H)'!$A$1:$CZ$288))</f>
        <v>0</v>
      </c>
      <c r="BG91" s="180" cm="1">
        <f t="array" ref="BG91">_xlfn.XLOOKUP(BG$1,'Copy of PY1 Data(H)'!$A$1:$CZ$1,_xlfn.XLOOKUP($A91,'Copy of PY1 Data(H)'!$A$1:$A$288,'Copy of PY1 Data(H)'!$A$1:$CZ$288))</f>
        <v>0</v>
      </c>
      <c r="BH91" s="180" cm="1">
        <f t="array" ref="BH91">_xlfn.XLOOKUP(BH$1,'Copy of PY1 Data(H)'!$A$1:$CZ$1,_xlfn.XLOOKUP($A91,'Copy of PY1 Data(H)'!$A$1:$A$288,'Copy of PY1 Data(H)'!$A$1:$CZ$288))</f>
        <v>0</v>
      </c>
      <c r="BI91" s="180" cm="1">
        <f t="array" ref="BI91">_xlfn.XLOOKUP(BI$1,'Copy of PY1 Data(H)'!$A$1:$CZ$1,_xlfn.XLOOKUP($A91,'Copy of PY1 Data(H)'!$A$1:$A$288,'Copy of PY1 Data(H)'!$A$1:$CZ$288))</f>
        <v>0</v>
      </c>
      <c r="BJ91" s="180" cm="1">
        <f t="array" ref="BJ91">_xlfn.XLOOKUP(BJ$1,'Copy of PY1 Data(H)'!$A$1:$CZ$1,_xlfn.XLOOKUP($A91,'Copy of PY1 Data(H)'!$A$1:$A$288,'Copy of PY1 Data(H)'!$A$1:$CZ$288))</f>
        <v>0</v>
      </c>
      <c r="BK91" s="180" cm="1">
        <f t="array" ref="BK91">_xlfn.XLOOKUP(BK$1,'Copy of PY1 Data(H)'!$A$1:$CZ$1,_xlfn.XLOOKUP($A91,'Copy of PY1 Data(H)'!$A$1:$A$288,'Copy of PY1 Data(H)'!$A$1:$CZ$288))</f>
        <v>0</v>
      </c>
      <c r="BL91" s="180" cm="1">
        <f t="array" ref="BL91">_xlfn.XLOOKUP(BL$1,'Copy of PY1 Data(H)'!$A$1:$CZ$1,_xlfn.XLOOKUP($A91,'Copy of PY1 Data(H)'!$A$1:$A$288,'Copy of PY1 Data(H)'!$A$1:$CZ$288))</f>
        <v>0</v>
      </c>
      <c r="BM91" s="180" cm="1">
        <f t="array" ref="BM91">_xlfn.XLOOKUP(BM$1,'Copy of PY1 Data(H)'!$A$1:$CZ$1,_xlfn.XLOOKUP($A91,'Copy of PY1 Data(H)'!$A$1:$A$288,'Copy of PY1 Data(H)'!$A$1:$CZ$288))</f>
        <v>0</v>
      </c>
      <c r="BN91" s="180" cm="1">
        <f t="array" ref="BN91">_xlfn.XLOOKUP(BN$1,'Copy of PY1 Data(H)'!$A$1:$CZ$1,_xlfn.XLOOKUP($A91,'Copy of PY1 Data(H)'!$A$1:$A$288,'Copy of PY1 Data(H)'!$A$1:$CZ$288))</f>
        <v>0</v>
      </c>
      <c r="BO91" s="180" cm="1">
        <f t="array" ref="BO91">_xlfn.XLOOKUP(BO$1,'Copy of PY1 Data(H)'!$A$1:$CZ$1,_xlfn.XLOOKUP($A91,'Copy of PY1 Data(H)'!$A$1:$A$288,'Copy of PY1 Data(H)'!$A$1:$CZ$288))</f>
        <v>0</v>
      </c>
      <c r="BP91" s="180" cm="1">
        <f t="array" ref="BP91">_xlfn.XLOOKUP(BP$1,'Copy of PY1 Data(H)'!$A$1:$CZ$1,_xlfn.XLOOKUP($A91,'Copy of PY1 Data(H)'!$A$1:$A$288,'Copy of PY1 Data(H)'!$A$1:$CZ$288))</f>
        <v>0</v>
      </c>
      <c r="BQ91" s="180" cm="1">
        <f t="array" ref="BQ91">_xlfn.XLOOKUP(BQ$1,'Copy of PY1 Data(H)'!$A$1:$CZ$1,_xlfn.XLOOKUP($A91,'Copy of PY1 Data(H)'!$A$1:$A$288,'Copy of PY1 Data(H)'!$A$1:$CZ$288))</f>
        <v>0</v>
      </c>
      <c r="BR91" s="180" cm="1">
        <f t="array" ref="BR91">_xlfn.XLOOKUP(BR$1,'Copy of PY1 Data(H)'!$A$1:$CZ$1,_xlfn.XLOOKUP($A91,'Copy of PY1 Data(H)'!$A$1:$A$288,'Copy of PY1 Data(H)'!$A$1:$CZ$288))</f>
        <v>0</v>
      </c>
      <c r="BS91" s="180" cm="1">
        <f t="array" ref="BS91">_xlfn.XLOOKUP(BS$1,'Copy of PY1 Data(H)'!$A$1:$CZ$1,_xlfn.XLOOKUP($A91,'Copy of PY1 Data(H)'!$A$1:$A$288,'Copy of PY1 Data(H)'!$A$1:$CZ$288))</f>
        <v>0</v>
      </c>
      <c r="BT91" s="180" cm="1">
        <f t="array" ref="BT91">_xlfn.XLOOKUP(BT$1,'Copy of PY1 Data(H)'!$A$1:$CZ$1,_xlfn.XLOOKUP($A91,'Copy of PY1 Data(H)'!$A$1:$A$288,'Copy of PY1 Data(H)'!$A$1:$CZ$288))</f>
        <v>0</v>
      </c>
      <c r="BU91" s="180" cm="1">
        <f t="array" ref="BU91">_xlfn.XLOOKUP(BU$1,'Copy of PY1 Data(H)'!$A$1:$CZ$1,_xlfn.XLOOKUP($A91,'Copy of PY1 Data(H)'!$A$1:$A$288,'Copy of PY1 Data(H)'!$A$1:$CZ$288))</f>
        <v>0</v>
      </c>
      <c r="BV91" s="180" cm="1">
        <f t="array" ref="BV91">_xlfn.XLOOKUP(BV$1,'Copy of PY1 Data(H)'!$A$1:$CZ$1,_xlfn.XLOOKUP($A91,'Copy of PY1 Data(H)'!$A$1:$A$288,'Copy of PY1 Data(H)'!$A$1:$CZ$288))</f>
        <v>0</v>
      </c>
      <c r="BW91" s="180" cm="1">
        <f t="array" ref="BW91">_xlfn.XLOOKUP(BW$1,'Copy of PY1 Data(H)'!$A$1:$CZ$1,_xlfn.XLOOKUP($A91,'Copy of PY1 Data(H)'!$A$1:$A$288,'Copy of PY1 Data(H)'!$A$1:$CZ$288))</f>
        <v>0</v>
      </c>
      <c r="BX91" s="180" cm="1">
        <f t="array" ref="BX91">_xlfn.XLOOKUP(BX$1,'Copy of PY1 Data(H)'!$A$1:$CZ$1,_xlfn.XLOOKUP($A91,'Copy of PY1 Data(H)'!$A$1:$A$288,'Copy of PY1 Data(H)'!$A$1:$CZ$288))</f>
        <v>0</v>
      </c>
      <c r="BY91" s="180" cm="1">
        <f t="array" ref="BY91">_xlfn.XLOOKUP(BY$1,'Copy of PY1 Data(H)'!$A$1:$CZ$1,_xlfn.XLOOKUP($A91,'Copy of PY1 Data(H)'!$A$1:$A$288,'Copy of PY1 Data(H)'!$A$1:$CZ$288))</f>
        <v>0</v>
      </c>
      <c r="BZ91" s="180" cm="1">
        <f t="array" ref="BZ91">_xlfn.XLOOKUP(BZ$1,'Copy of PY1 Data(H)'!$A$1:$CZ$1,_xlfn.XLOOKUP($A91,'Copy of PY1 Data(H)'!$A$1:$A$288,'Copy of PY1 Data(H)'!$A$1:$CZ$288))</f>
        <v>0</v>
      </c>
      <c r="CA91" s="180" cm="1">
        <f t="array" ref="CA91">_xlfn.XLOOKUP(CA$1,'Copy of PY1 Data(H)'!$A$1:$CZ$1,_xlfn.XLOOKUP($A91,'Copy of PY1 Data(H)'!$A$1:$A$288,'Copy of PY1 Data(H)'!$A$1:$CZ$288))</f>
        <v>0</v>
      </c>
      <c r="CB91" s="180" cm="1">
        <f t="array" ref="CB91">_xlfn.XLOOKUP(CB$1,'Copy of PY1 Data(H)'!$A$1:$CZ$1,_xlfn.XLOOKUP($A91,'Copy of PY1 Data(H)'!$A$1:$A$288,'Copy of PY1 Data(H)'!$A$1:$CZ$288))</f>
        <v>0</v>
      </c>
      <c r="CC91" s="180" cm="1">
        <f t="array" ref="CC91">_xlfn.XLOOKUP(CC$1,'Copy of PY1 Data(H)'!$A$1:$CZ$1,_xlfn.XLOOKUP($A91,'Copy of PY1 Data(H)'!$A$1:$A$288,'Copy of PY1 Data(H)'!$A$1:$CZ$288))</f>
        <v>0</v>
      </c>
      <c r="CD91" s="180" cm="1">
        <f t="array" ref="CD91">_xlfn.XLOOKUP(CD$1,'Copy of PY1 Data(H)'!$A$1:$CZ$1,_xlfn.XLOOKUP($A91,'Copy of PY1 Data(H)'!$A$1:$A$288,'Copy of PY1 Data(H)'!$A$1:$CZ$288))</f>
        <v>0</v>
      </c>
    </row>
    <row r="92" spans="1:82" x14ac:dyDescent="0.3">
      <c r="A92" s="180">
        <v>637</v>
      </c>
      <c r="C92" s="180"/>
      <c r="D92" s="180" cm="1">
        <f t="array" ref="D92">_xlfn.XLOOKUP(D$1,'Copy of PY1 Data(H)'!$A$1:$CZ$1,_xlfn.XLOOKUP($A92,'Copy of PY1 Data(H)'!$A$1:$A$288,'Copy of PY1 Data(H)'!$A$1:$CZ$288))</f>
        <v>0</v>
      </c>
      <c r="E92" s="180" cm="1">
        <f t="array" ref="E92">_xlfn.XLOOKUP(E$1,'Copy of PY1 Data(H)'!$A$1:$CZ$1,_xlfn.XLOOKUP($A92,'Copy of PY1 Data(H)'!$A$1:$A$288,'Copy of PY1 Data(H)'!$A$1:$CZ$288))</f>
        <v>0</v>
      </c>
      <c r="F92" s="180" cm="1">
        <f t="array" ref="F92">_xlfn.XLOOKUP(F$1,'Copy of PY1 Data(H)'!$A$1:$CZ$1,_xlfn.XLOOKUP($A92,'Copy of PY1 Data(H)'!$A$1:$A$288,'Copy of PY1 Data(H)'!$A$1:$CZ$288))</f>
        <v>0</v>
      </c>
      <c r="G92" s="180" cm="1">
        <f t="array" ref="G92">_xlfn.XLOOKUP(G$1,'Copy of PY1 Data(H)'!$A$1:$CZ$1,_xlfn.XLOOKUP($A92,'Copy of PY1 Data(H)'!$A$1:$A$288,'Copy of PY1 Data(H)'!$A$1:$CZ$288))</f>
        <v>0</v>
      </c>
      <c r="H92" s="180" cm="1">
        <f t="array" ref="H92">_xlfn.XLOOKUP(H$1,'Copy of PY1 Data(H)'!$A$1:$CZ$1,_xlfn.XLOOKUP($A92,'Copy of PY1 Data(H)'!$A$1:$A$288,'Copy of PY1 Data(H)'!$A$1:$CZ$288))</f>
        <v>0</v>
      </c>
      <c r="I92" s="180" cm="1">
        <f t="array" ref="I92">_xlfn.XLOOKUP(I$1,'Copy of PY1 Data(H)'!$A$1:$CZ$1,_xlfn.XLOOKUP($A92,'Copy of PY1 Data(H)'!$A$1:$A$288,'Copy of PY1 Data(H)'!$A$1:$CZ$288))</f>
        <v>0</v>
      </c>
      <c r="J92" s="180" cm="1">
        <f t="array" ref="J92">_xlfn.XLOOKUP(J$1,'Copy of PY1 Data(H)'!$A$1:$CZ$1,_xlfn.XLOOKUP($A92,'Copy of PY1 Data(H)'!$A$1:$A$288,'Copy of PY1 Data(H)'!$A$1:$CZ$288))</f>
        <v>9594</v>
      </c>
      <c r="K92" s="180" cm="1">
        <f t="array" ref="K92">_xlfn.XLOOKUP(K$1,'Copy of PY1 Data(H)'!$A$1:$CZ$1,_xlfn.XLOOKUP($A92,'Copy of PY1 Data(H)'!$A$1:$A$288,'Copy of PY1 Data(H)'!$A$1:$CZ$288))</f>
        <v>0</v>
      </c>
      <c r="L92" s="180" cm="1">
        <f t="array" ref="L92">_xlfn.XLOOKUP(L$1,'Copy of PY1 Data(H)'!$A$1:$CZ$1,_xlfn.XLOOKUP($A92,'Copy of PY1 Data(H)'!$A$1:$A$288,'Copy of PY1 Data(H)'!$A$1:$CZ$288))</f>
        <v>0</v>
      </c>
      <c r="M92" s="180" cm="1">
        <f t="array" ref="M92">_xlfn.XLOOKUP(M$1,'Copy of PY1 Data(H)'!$A$1:$CZ$1,_xlfn.XLOOKUP($A92,'Copy of PY1 Data(H)'!$A$1:$A$288,'Copy of PY1 Data(H)'!$A$1:$CZ$288))</f>
        <v>0</v>
      </c>
      <c r="N92" s="180" cm="1">
        <f t="array" ref="N92">_xlfn.XLOOKUP(N$1,'Copy of PY1 Data(H)'!$A$1:$CZ$1,_xlfn.XLOOKUP($A92,'Copy of PY1 Data(H)'!$A$1:$A$288,'Copy of PY1 Data(H)'!$A$1:$CZ$288))</f>
        <v>0</v>
      </c>
      <c r="O92" s="180" cm="1">
        <f t="array" ref="O92">_xlfn.XLOOKUP(O$1,'Copy of PY1 Data(H)'!$A$1:$CZ$1,_xlfn.XLOOKUP($A92,'Copy of PY1 Data(H)'!$A$1:$A$288,'Copy of PY1 Data(H)'!$A$1:$CZ$288))</f>
        <v>115204</v>
      </c>
      <c r="P92" s="180" cm="1">
        <f t="array" ref="P92">_xlfn.XLOOKUP(P$1,'Copy of PY1 Data(H)'!$A$1:$CZ$1,_xlfn.XLOOKUP($A92,'Copy of PY1 Data(H)'!$A$1:$A$288,'Copy of PY1 Data(H)'!$A$1:$CZ$288))</f>
        <v>0</v>
      </c>
      <c r="Q92" s="180" cm="1">
        <f t="array" ref="Q92">_xlfn.XLOOKUP(Q$1,'Copy of PY1 Data(H)'!$A$1:$CZ$1,_xlfn.XLOOKUP($A92,'Copy of PY1 Data(H)'!$A$1:$A$288,'Copy of PY1 Data(H)'!$A$1:$CZ$288))</f>
        <v>0</v>
      </c>
      <c r="R92" s="180" cm="1">
        <f t="array" ref="R92">_xlfn.XLOOKUP(R$1,'Copy of PY1 Data(H)'!$A$1:$CZ$1,_xlfn.XLOOKUP($A92,'Copy of PY1 Data(H)'!$A$1:$A$288,'Copy of PY1 Data(H)'!$A$1:$CZ$288))</f>
        <v>6023</v>
      </c>
      <c r="S92" s="180" cm="1">
        <f t="array" ref="S92">_xlfn.XLOOKUP(S$1,'Copy of PY1 Data(H)'!$A$1:$CZ$1,_xlfn.XLOOKUP($A92,'Copy of PY1 Data(H)'!$A$1:$A$288,'Copy of PY1 Data(H)'!$A$1:$CZ$288))</f>
        <v>0</v>
      </c>
      <c r="T92" s="180" cm="1">
        <f t="array" ref="T92">_xlfn.XLOOKUP(T$1,'Copy of PY1 Data(H)'!$A$1:$CZ$1,_xlfn.XLOOKUP($A92,'Copy of PY1 Data(H)'!$A$1:$A$288,'Copy of PY1 Data(H)'!$A$1:$CZ$288))</f>
        <v>0</v>
      </c>
      <c r="U92" s="180" cm="1">
        <f t="array" ref="U92">_xlfn.XLOOKUP(U$1,'Copy of PY1 Data(H)'!$A$1:$CZ$1,_xlfn.XLOOKUP($A92,'Copy of PY1 Data(H)'!$A$1:$A$288,'Copy of PY1 Data(H)'!$A$1:$CZ$288))</f>
        <v>0</v>
      </c>
      <c r="V92" s="180" cm="1">
        <f t="array" ref="V92">_xlfn.XLOOKUP(V$1,'Copy of PY1 Data(H)'!$A$1:$CZ$1,_xlfn.XLOOKUP($A92,'Copy of PY1 Data(H)'!$A$1:$A$288,'Copy of PY1 Data(H)'!$A$1:$CZ$288))</f>
        <v>0</v>
      </c>
      <c r="W92" s="180" cm="1">
        <f t="array" ref="W92">_xlfn.XLOOKUP(W$1,'Copy of PY1 Data(H)'!$A$1:$CZ$1,_xlfn.XLOOKUP($A92,'Copy of PY1 Data(H)'!$A$1:$A$288,'Copy of PY1 Data(H)'!$A$1:$CZ$288))</f>
        <v>0</v>
      </c>
      <c r="X92" s="180" cm="1">
        <f t="array" ref="X92">_xlfn.XLOOKUP(X$1,'Copy of PY1 Data(H)'!$A$1:$CZ$1,_xlfn.XLOOKUP($A92,'Copy of PY1 Data(H)'!$A$1:$A$288,'Copy of PY1 Data(H)'!$A$1:$CZ$288))</f>
        <v>0</v>
      </c>
      <c r="Y92" s="180" cm="1">
        <f t="array" ref="Y92">_xlfn.XLOOKUP(Y$1,'Copy of PY1 Data(H)'!$A$1:$CZ$1,_xlfn.XLOOKUP($A92,'Copy of PY1 Data(H)'!$A$1:$A$288,'Copy of PY1 Data(H)'!$A$1:$CZ$288))</f>
        <v>51419</v>
      </c>
      <c r="Z92" s="180" cm="1">
        <f t="array" ref="Z92">_xlfn.XLOOKUP(Z$1,'Copy of PY1 Data(H)'!$A$1:$CZ$1,_xlfn.XLOOKUP($A92,'Copy of PY1 Data(H)'!$A$1:$A$288,'Copy of PY1 Data(H)'!$A$1:$CZ$288))</f>
        <v>0</v>
      </c>
      <c r="AA92" s="180" cm="1">
        <f t="array" ref="AA92">_xlfn.XLOOKUP(AA$1,'Copy of PY1 Data(H)'!$A$1:$CZ$1,_xlfn.XLOOKUP($A92,'Copy of PY1 Data(H)'!$A$1:$A$288,'Copy of PY1 Data(H)'!$A$1:$CZ$288))</f>
        <v>277557</v>
      </c>
      <c r="AB92" s="180" cm="1">
        <f t="array" ref="AB92">_xlfn.XLOOKUP(AB$1,'Copy of PY1 Data(H)'!$A$1:$CZ$1,_xlfn.XLOOKUP($A92,'Copy of PY1 Data(H)'!$A$1:$A$288,'Copy of PY1 Data(H)'!$A$1:$CZ$288))</f>
        <v>0</v>
      </c>
      <c r="AC92" s="180" cm="1">
        <f t="array" ref="AC92">_xlfn.XLOOKUP(AC$1,'Copy of PY1 Data(H)'!$A$1:$CZ$1,_xlfn.XLOOKUP($A92,'Copy of PY1 Data(H)'!$A$1:$A$288,'Copy of PY1 Data(H)'!$A$1:$CZ$288))</f>
        <v>87476</v>
      </c>
      <c r="AD92" s="180" cm="1">
        <f t="array" ref="AD92">_xlfn.XLOOKUP(AD$1,'Copy of PY1 Data(H)'!$A$1:$CZ$1,_xlfn.XLOOKUP($A92,'Copy of PY1 Data(H)'!$A$1:$A$288,'Copy of PY1 Data(H)'!$A$1:$CZ$288))</f>
        <v>134890</v>
      </c>
      <c r="AE92" s="180" cm="1">
        <f t="array" ref="AE92">_xlfn.XLOOKUP(AE$1,'Copy of PY1 Data(H)'!$A$1:$CZ$1,_xlfn.XLOOKUP($A92,'Copy of PY1 Data(H)'!$A$1:$A$288,'Copy of PY1 Data(H)'!$A$1:$CZ$288))</f>
        <v>122509</v>
      </c>
      <c r="AF92" s="180" cm="1">
        <f t="array" ref="AF92">_xlfn.XLOOKUP(AF$1,'Copy of PY1 Data(H)'!$A$1:$CZ$1,_xlfn.XLOOKUP($A92,'Copy of PY1 Data(H)'!$A$1:$A$288,'Copy of PY1 Data(H)'!$A$1:$CZ$288))</f>
        <v>447202</v>
      </c>
      <c r="AG92" s="180" cm="1">
        <f t="array" ref="AG92">_xlfn.XLOOKUP(AG$1,'Copy of PY1 Data(H)'!$A$1:$CZ$1,_xlfn.XLOOKUP($A92,'Copy of PY1 Data(H)'!$A$1:$A$288,'Copy of PY1 Data(H)'!$A$1:$CZ$288))</f>
        <v>176874</v>
      </c>
      <c r="AH92" s="180" cm="1">
        <f t="array" ref="AH92">_xlfn.XLOOKUP(AH$1,'Copy of PY1 Data(H)'!$A$1:$CZ$1,_xlfn.XLOOKUP($A92,'Copy of PY1 Data(H)'!$A$1:$A$288,'Copy of PY1 Data(H)'!$A$1:$CZ$288))</f>
        <v>0</v>
      </c>
      <c r="AI92" s="180" cm="1">
        <f t="array" ref="AI92">_xlfn.XLOOKUP(AI$1,'Copy of PY1 Data(H)'!$A$1:$CZ$1,_xlfn.XLOOKUP($A92,'Copy of PY1 Data(H)'!$A$1:$A$288,'Copy of PY1 Data(H)'!$A$1:$CZ$288))</f>
        <v>0</v>
      </c>
      <c r="AJ92" s="180" cm="1">
        <f t="array" ref="AJ92">_xlfn.XLOOKUP(AJ$1,'Copy of PY1 Data(H)'!$A$1:$CZ$1,_xlfn.XLOOKUP($A92,'Copy of PY1 Data(H)'!$A$1:$A$288,'Copy of PY1 Data(H)'!$A$1:$CZ$288))</f>
        <v>0</v>
      </c>
      <c r="AK92" s="180" cm="1">
        <f t="array" ref="AK92">_xlfn.XLOOKUP(AK$1,'Copy of PY1 Data(H)'!$A$1:$CZ$1,_xlfn.XLOOKUP($A92,'Copy of PY1 Data(H)'!$A$1:$A$288,'Copy of PY1 Data(H)'!$A$1:$CZ$288))</f>
        <v>0</v>
      </c>
      <c r="AL92" s="180" cm="1">
        <f t="array" ref="AL92">_xlfn.XLOOKUP(AL$1,'Copy of PY1 Data(H)'!$A$1:$CZ$1,_xlfn.XLOOKUP($A92,'Copy of PY1 Data(H)'!$A$1:$A$288,'Copy of PY1 Data(H)'!$A$1:$CZ$288))</f>
        <v>0</v>
      </c>
      <c r="AM92" s="180" cm="1">
        <f t="array" ref="AM92">_xlfn.XLOOKUP(AM$1,'Copy of PY1 Data(H)'!$A$1:$CZ$1,_xlfn.XLOOKUP($A92,'Copy of PY1 Data(H)'!$A$1:$A$288,'Copy of PY1 Data(H)'!$A$1:$CZ$288))</f>
        <v>106608</v>
      </c>
      <c r="AN92" s="180" cm="1">
        <f t="array" ref="AN92">_xlfn.XLOOKUP(AN$1,'Copy of PY1 Data(H)'!$A$1:$CZ$1,_xlfn.XLOOKUP($A92,'Copy of PY1 Data(H)'!$A$1:$A$288,'Copy of PY1 Data(H)'!$A$1:$CZ$288))</f>
        <v>25772</v>
      </c>
      <c r="AO92" s="180" cm="1">
        <f t="array" ref="AO92">_xlfn.XLOOKUP(AO$1,'Copy of PY1 Data(H)'!$A$1:$CZ$1,_xlfn.XLOOKUP($A92,'Copy of PY1 Data(H)'!$A$1:$A$288,'Copy of PY1 Data(H)'!$A$1:$CZ$288))</f>
        <v>0</v>
      </c>
      <c r="AP92" s="180" cm="1">
        <f t="array" ref="AP92">_xlfn.XLOOKUP(AP$1,'Copy of PY1 Data(H)'!$A$1:$CZ$1,_xlfn.XLOOKUP($A92,'Copy of PY1 Data(H)'!$A$1:$A$288,'Copy of PY1 Data(H)'!$A$1:$CZ$288))</f>
        <v>0</v>
      </c>
      <c r="AQ92" s="180" cm="1">
        <f t="array" ref="AQ92">_xlfn.XLOOKUP(AQ$1,'Copy of PY1 Data(H)'!$A$1:$CZ$1,_xlfn.XLOOKUP($A92,'Copy of PY1 Data(H)'!$A$1:$A$288,'Copy of PY1 Data(H)'!$A$1:$CZ$288))</f>
        <v>0</v>
      </c>
      <c r="AR92" s="180" cm="1">
        <f t="array" ref="AR92">_xlfn.XLOOKUP(AR$1,'Copy of PY1 Data(H)'!$A$1:$CZ$1,_xlfn.XLOOKUP($A92,'Copy of PY1 Data(H)'!$A$1:$A$288,'Copy of PY1 Data(H)'!$A$1:$CZ$288))</f>
        <v>0</v>
      </c>
      <c r="AS92" s="180" cm="1">
        <f t="array" ref="AS92">_xlfn.XLOOKUP(AS$1,'Copy of PY1 Data(H)'!$A$1:$CZ$1,_xlfn.XLOOKUP($A92,'Copy of PY1 Data(H)'!$A$1:$A$288,'Copy of PY1 Data(H)'!$A$1:$CZ$288))</f>
        <v>0</v>
      </c>
      <c r="AT92" s="180" cm="1">
        <f t="array" ref="AT92">_xlfn.XLOOKUP(AT$1,'Copy of PY1 Data(H)'!$A$1:$CZ$1,_xlfn.XLOOKUP($A92,'Copy of PY1 Data(H)'!$A$1:$A$288,'Copy of PY1 Data(H)'!$A$1:$CZ$288))</f>
        <v>0</v>
      </c>
      <c r="AU92" s="180" cm="1">
        <f t="array" ref="AU92">_xlfn.XLOOKUP(AU$1,'Copy of PY1 Data(H)'!$A$1:$CZ$1,_xlfn.XLOOKUP($A92,'Copy of PY1 Data(H)'!$A$1:$A$288,'Copy of PY1 Data(H)'!$A$1:$CZ$288))</f>
        <v>0</v>
      </c>
      <c r="AV92" s="180" cm="1">
        <f t="array" ref="AV92">_xlfn.XLOOKUP(AV$1,'Copy of PY1 Data(H)'!$A$1:$CZ$1,_xlfn.XLOOKUP($A92,'Copy of PY1 Data(H)'!$A$1:$A$288,'Copy of PY1 Data(H)'!$A$1:$CZ$288))</f>
        <v>3390000</v>
      </c>
      <c r="AW92" s="180" cm="1">
        <f t="array" ref="AW92">_xlfn.XLOOKUP(AW$1,'Copy of PY1 Data(H)'!$A$1:$CZ$1,_xlfn.XLOOKUP($A92,'Copy of PY1 Data(H)'!$A$1:$A$288,'Copy of PY1 Data(H)'!$A$1:$CZ$288))</f>
        <v>0</v>
      </c>
      <c r="AX92" s="180" cm="1">
        <f t="array" ref="AX92">_xlfn.XLOOKUP(AX$1,'Copy of PY1 Data(H)'!$A$1:$CZ$1,_xlfn.XLOOKUP($A92,'Copy of PY1 Data(H)'!$A$1:$A$288,'Copy of PY1 Data(H)'!$A$1:$CZ$288))</f>
        <v>26829</v>
      </c>
      <c r="AY92" s="180" cm="1">
        <f t="array" ref="AY92">_xlfn.XLOOKUP(AY$1,'Copy of PY1 Data(H)'!$A$1:$CZ$1,_xlfn.XLOOKUP($A92,'Copy of PY1 Data(H)'!$A$1:$A$288,'Copy of PY1 Data(H)'!$A$1:$CZ$288))</f>
        <v>0</v>
      </c>
      <c r="AZ92" s="180" cm="1">
        <f t="array" ref="AZ92">_xlfn.XLOOKUP(AZ$1,'Copy of PY1 Data(H)'!$A$1:$CZ$1,_xlfn.XLOOKUP($A92,'Copy of PY1 Data(H)'!$A$1:$A$288,'Copy of PY1 Data(H)'!$A$1:$CZ$288))</f>
        <v>33600</v>
      </c>
      <c r="BA92" s="180" cm="1">
        <f t="array" ref="BA92">_xlfn.XLOOKUP(BA$1,'Copy of PY1 Data(H)'!$A$1:$CZ$1,_xlfn.XLOOKUP($A92,'Copy of PY1 Data(H)'!$A$1:$A$288,'Copy of PY1 Data(H)'!$A$1:$CZ$288))</f>
        <v>0</v>
      </c>
      <c r="BB92" s="180" cm="1">
        <f t="array" ref="BB92">_xlfn.XLOOKUP(BB$1,'Copy of PY1 Data(H)'!$A$1:$CZ$1,_xlfn.XLOOKUP($A92,'Copy of PY1 Data(H)'!$A$1:$A$288,'Copy of PY1 Data(H)'!$A$1:$CZ$288))</f>
        <v>0</v>
      </c>
      <c r="BC92" s="180" cm="1">
        <f t="array" ref="BC92">_xlfn.XLOOKUP(BC$1,'Copy of PY1 Data(H)'!$A$1:$CZ$1,_xlfn.XLOOKUP($A92,'Copy of PY1 Data(H)'!$A$1:$A$288,'Copy of PY1 Data(H)'!$A$1:$CZ$288))</f>
        <v>9710</v>
      </c>
      <c r="BD92" s="180" cm="1">
        <f t="array" ref="BD92">_xlfn.XLOOKUP(BD$1,'Copy of PY1 Data(H)'!$A$1:$CZ$1,_xlfn.XLOOKUP($A92,'Copy of PY1 Data(H)'!$A$1:$A$288,'Copy of PY1 Data(H)'!$A$1:$CZ$288))</f>
        <v>0</v>
      </c>
      <c r="BE92" s="180" cm="1">
        <f t="array" ref="BE92">_xlfn.XLOOKUP(BE$1,'Copy of PY1 Data(H)'!$A$1:$CZ$1,_xlfn.XLOOKUP($A92,'Copy of PY1 Data(H)'!$A$1:$A$288,'Copy of PY1 Data(H)'!$A$1:$CZ$288))</f>
        <v>0</v>
      </c>
      <c r="BF92" s="180" cm="1">
        <f t="array" ref="BF92">_xlfn.XLOOKUP(BF$1,'Copy of PY1 Data(H)'!$A$1:$CZ$1,_xlfn.XLOOKUP($A92,'Copy of PY1 Data(H)'!$A$1:$A$288,'Copy of PY1 Data(H)'!$A$1:$CZ$288))</f>
        <v>0</v>
      </c>
      <c r="BG92" s="180" cm="1">
        <f t="array" ref="BG92">_xlfn.XLOOKUP(BG$1,'Copy of PY1 Data(H)'!$A$1:$CZ$1,_xlfn.XLOOKUP($A92,'Copy of PY1 Data(H)'!$A$1:$A$288,'Copy of PY1 Data(H)'!$A$1:$CZ$288))</f>
        <v>0</v>
      </c>
      <c r="BH92" s="180" cm="1">
        <f t="array" ref="BH92">_xlfn.XLOOKUP(BH$1,'Copy of PY1 Data(H)'!$A$1:$CZ$1,_xlfn.XLOOKUP($A92,'Copy of PY1 Data(H)'!$A$1:$A$288,'Copy of PY1 Data(H)'!$A$1:$CZ$288))</f>
        <v>0</v>
      </c>
      <c r="BI92" s="180" cm="1">
        <f t="array" ref="BI92">_xlfn.XLOOKUP(BI$1,'Copy of PY1 Data(H)'!$A$1:$CZ$1,_xlfn.XLOOKUP($A92,'Copy of PY1 Data(H)'!$A$1:$A$288,'Copy of PY1 Data(H)'!$A$1:$CZ$288))</f>
        <v>20620</v>
      </c>
      <c r="BJ92" s="180" cm="1">
        <f t="array" ref="BJ92">_xlfn.XLOOKUP(BJ$1,'Copy of PY1 Data(H)'!$A$1:$CZ$1,_xlfn.XLOOKUP($A92,'Copy of PY1 Data(H)'!$A$1:$A$288,'Copy of PY1 Data(H)'!$A$1:$CZ$288))</f>
        <v>0</v>
      </c>
      <c r="BK92" s="180" cm="1">
        <f t="array" ref="BK92">_xlfn.XLOOKUP(BK$1,'Copy of PY1 Data(H)'!$A$1:$CZ$1,_xlfn.XLOOKUP($A92,'Copy of PY1 Data(H)'!$A$1:$A$288,'Copy of PY1 Data(H)'!$A$1:$CZ$288))</f>
        <v>0</v>
      </c>
      <c r="BL92" s="180" cm="1">
        <f t="array" ref="BL92">_xlfn.XLOOKUP(BL$1,'Copy of PY1 Data(H)'!$A$1:$CZ$1,_xlfn.XLOOKUP($A92,'Copy of PY1 Data(H)'!$A$1:$A$288,'Copy of PY1 Data(H)'!$A$1:$CZ$288))</f>
        <v>0</v>
      </c>
      <c r="BM92" s="180" cm="1">
        <f t="array" ref="BM92">_xlfn.XLOOKUP(BM$1,'Copy of PY1 Data(H)'!$A$1:$CZ$1,_xlfn.XLOOKUP($A92,'Copy of PY1 Data(H)'!$A$1:$A$288,'Copy of PY1 Data(H)'!$A$1:$CZ$288))</f>
        <v>40822</v>
      </c>
      <c r="BN92" s="180" cm="1">
        <f t="array" ref="BN92">_xlfn.XLOOKUP(BN$1,'Copy of PY1 Data(H)'!$A$1:$CZ$1,_xlfn.XLOOKUP($A92,'Copy of PY1 Data(H)'!$A$1:$A$288,'Copy of PY1 Data(H)'!$A$1:$CZ$288))</f>
        <v>3527</v>
      </c>
      <c r="BO92" s="180" cm="1">
        <f t="array" ref="BO92">_xlfn.XLOOKUP(BO$1,'Copy of PY1 Data(H)'!$A$1:$CZ$1,_xlfn.XLOOKUP($A92,'Copy of PY1 Data(H)'!$A$1:$A$288,'Copy of PY1 Data(H)'!$A$1:$CZ$288))</f>
        <v>66935</v>
      </c>
      <c r="BP92" s="180" cm="1">
        <f t="array" ref="BP92">_xlfn.XLOOKUP(BP$1,'Copy of PY1 Data(H)'!$A$1:$CZ$1,_xlfn.XLOOKUP($A92,'Copy of PY1 Data(H)'!$A$1:$A$288,'Copy of PY1 Data(H)'!$A$1:$CZ$288))</f>
        <v>0</v>
      </c>
      <c r="BQ92" s="180" cm="1">
        <f t="array" ref="BQ92">_xlfn.XLOOKUP(BQ$1,'Copy of PY1 Data(H)'!$A$1:$CZ$1,_xlfn.XLOOKUP($A92,'Copy of PY1 Data(H)'!$A$1:$A$288,'Copy of PY1 Data(H)'!$A$1:$CZ$288))</f>
        <v>0</v>
      </c>
      <c r="BR92" s="180" cm="1">
        <f t="array" ref="BR92">_xlfn.XLOOKUP(BR$1,'Copy of PY1 Data(H)'!$A$1:$CZ$1,_xlfn.XLOOKUP($A92,'Copy of PY1 Data(H)'!$A$1:$A$288,'Copy of PY1 Data(H)'!$A$1:$CZ$288))</f>
        <v>47750</v>
      </c>
      <c r="BS92" s="180" cm="1">
        <f t="array" ref="BS92">_xlfn.XLOOKUP(BS$1,'Copy of PY1 Data(H)'!$A$1:$CZ$1,_xlfn.XLOOKUP($A92,'Copy of PY1 Data(H)'!$A$1:$A$288,'Copy of PY1 Data(H)'!$A$1:$CZ$288))</f>
        <v>0</v>
      </c>
      <c r="BT92" s="180" cm="1">
        <f t="array" ref="BT92">_xlfn.XLOOKUP(BT$1,'Copy of PY1 Data(H)'!$A$1:$CZ$1,_xlfn.XLOOKUP($A92,'Copy of PY1 Data(H)'!$A$1:$A$288,'Copy of PY1 Data(H)'!$A$1:$CZ$288))</f>
        <v>0</v>
      </c>
      <c r="BU92" s="180" cm="1">
        <f t="array" ref="BU92">_xlfn.XLOOKUP(BU$1,'Copy of PY1 Data(H)'!$A$1:$CZ$1,_xlfn.XLOOKUP($A92,'Copy of PY1 Data(H)'!$A$1:$A$288,'Copy of PY1 Data(H)'!$A$1:$CZ$288))</f>
        <v>120577</v>
      </c>
      <c r="BV92" s="180" cm="1">
        <f t="array" ref="BV92">_xlfn.XLOOKUP(BV$1,'Copy of PY1 Data(H)'!$A$1:$CZ$1,_xlfn.XLOOKUP($A92,'Copy of PY1 Data(H)'!$A$1:$A$288,'Copy of PY1 Data(H)'!$A$1:$CZ$288))</f>
        <v>0</v>
      </c>
      <c r="BW92" s="180" cm="1">
        <f t="array" ref="BW92">_xlfn.XLOOKUP(BW$1,'Copy of PY1 Data(H)'!$A$1:$CZ$1,_xlfn.XLOOKUP($A92,'Copy of PY1 Data(H)'!$A$1:$A$288,'Copy of PY1 Data(H)'!$A$1:$CZ$288))</f>
        <v>0</v>
      </c>
      <c r="BX92" s="180" cm="1">
        <f t="array" ref="BX92">_xlfn.XLOOKUP(BX$1,'Copy of PY1 Data(H)'!$A$1:$CZ$1,_xlfn.XLOOKUP($A92,'Copy of PY1 Data(H)'!$A$1:$A$288,'Copy of PY1 Data(H)'!$A$1:$CZ$288))</f>
        <v>36656</v>
      </c>
      <c r="BY92" s="180" cm="1">
        <f t="array" ref="BY92">_xlfn.XLOOKUP(BY$1,'Copy of PY1 Data(H)'!$A$1:$CZ$1,_xlfn.XLOOKUP($A92,'Copy of PY1 Data(H)'!$A$1:$A$288,'Copy of PY1 Data(H)'!$A$1:$CZ$288))</f>
        <v>0</v>
      </c>
      <c r="BZ92" s="180" cm="1">
        <f t="array" ref="BZ92">_xlfn.XLOOKUP(BZ$1,'Copy of PY1 Data(H)'!$A$1:$CZ$1,_xlfn.XLOOKUP($A92,'Copy of PY1 Data(H)'!$A$1:$A$288,'Copy of PY1 Data(H)'!$A$1:$CZ$288))</f>
        <v>0</v>
      </c>
      <c r="CA92" s="180" cm="1">
        <f t="array" ref="CA92">_xlfn.XLOOKUP(CA$1,'Copy of PY1 Data(H)'!$A$1:$CZ$1,_xlfn.XLOOKUP($A92,'Copy of PY1 Data(H)'!$A$1:$A$288,'Copy of PY1 Data(H)'!$A$1:$CZ$288))</f>
        <v>12829</v>
      </c>
      <c r="CB92" s="180" cm="1">
        <f t="array" ref="CB92">_xlfn.XLOOKUP(CB$1,'Copy of PY1 Data(H)'!$A$1:$CZ$1,_xlfn.XLOOKUP($A92,'Copy of PY1 Data(H)'!$A$1:$A$288,'Copy of PY1 Data(H)'!$A$1:$CZ$288))</f>
        <v>50875</v>
      </c>
      <c r="CC92" s="180" cm="1">
        <f t="array" ref="CC92">_xlfn.XLOOKUP(CC$1,'Copy of PY1 Data(H)'!$A$1:$CZ$1,_xlfn.XLOOKUP($A92,'Copy of PY1 Data(H)'!$A$1:$A$288,'Copy of PY1 Data(H)'!$A$1:$CZ$288))</f>
        <v>0</v>
      </c>
      <c r="CD92" s="180" cm="1">
        <f t="array" ref="CD92">_xlfn.XLOOKUP(CD$1,'Copy of PY1 Data(H)'!$A$1:$CZ$1,_xlfn.XLOOKUP($A92,'Copy of PY1 Data(H)'!$A$1:$A$288,'Copy of PY1 Data(H)'!$A$1:$CZ$288))</f>
        <v>0</v>
      </c>
    </row>
    <row r="93" spans="1:82" x14ac:dyDescent="0.3">
      <c r="A93" s="180">
        <v>638</v>
      </c>
      <c r="C93" s="180"/>
      <c r="D93" s="180" cm="1">
        <f t="array" ref="D93">_xlfn.XLOOKUP(D$1,'Copy of PY1 Data(H)'!$A$1:$CZ$1,_xlfn.XLOOKUP($A93,'Copy of PY1 Data(H)'!$A$1:$A$288,'Copy of PY1 Data(H)'!$A$1:$CZ$288))</f>
        <v>0</v>
      </c>
      <c r="E93" s="180" cm="1">
        <f t="array" ref="E93">_xlfn.XLOOKUP(E$1,'Copy of PY1 Data(H)'!$A$1:$CZ$1,_xlfn.XLOOKUP($A93,'Copy of PY1 Data(H)'!$A$1:$A$288,'Copy of PY1 Data(H)'!$A$1:$CZ$288))</f>
        <v>0</v>
      </c>
      <c r="F93" s="180" cm="1">
        <f t="array" ref="F93">_xlfn.XLOOKUP(F$1,'Copy of PY1 Data(H)'!$A$1:$CZ$1,_xlfn.XLOOKUP($A93,'Copy of PY1 Data(H)'!$A$1:$A$288,'Copy of PY1 Data(H)'!$A$1:$CZ$288))</f>
        <v>0</v>
      </c>
      <c r="G93" s="180" cm="1">
        <f t="array" ref="G93">_xlfn.XLOOKUP(G$1,'Copy of PY1 Data(H)'!$A$1:$CZ$1,_xlfn.XLOOKUP($A93,'Copy of PY1 Data(H)'!$A$1:$A$288,'Copy of PY1 Data(H)'!$A$1:$CZ$288))</f>
        <v>0</v>
      </c>
      <c r="H93" s="180" cm="1">
        <f t="array" ref="H93">_xlfn.XLOOKUP(H$1,'Copy of PY1 Data(H)'!$A$1:$CZ$1,_xlfn.XLOOKUP($A93,'Copy of PY1 Data(H)'!$A$1:$A$288,'Copy of PY1 Data(H)'!$A$1:$CZ$288))</f>
        <v>0</v>
      </c>
      <c r="I93" s="180" cm="1">
        <f t="array" ref="I93">_xlfn.XLOOKUP(I$1,'Copy of PY1 Data(H)'!$A$1:$CZ$1,_xlfn.XLOOKUP($A93,'Copy of PY1 Data(H)'!$A$1:$A$288,'Copy of PY1 Data(H)'!$A$1:$CZ$288))</f>
        <v>0</v>
      </c>
      <c r="J93" s="180" cm="1">
        <f t="array" ref="J93">_xlfn.XLOOKUP(J$1,'Copy of PY1 Data(H)'!$A$1:$CZ$1,_xlfn.XLOOKUP($A93,'Copy of PY1 Data(H)'!$A$1:$A$288,'Copy of PY1 Data(H)'!$A$1:$CZ$288))</f>
        <v>0</v>
      </c>
      <c r="K93" s="180" cm="1">
        <f t="array" ref="K93">_xlfn.XLOOKUP(K$1,'Copy of PY1 Data(H)'!$A$1:$CZ$1,_xlfn.XLOOKUP($A93,'Copy of PY1 Data(H)'!$A$1:$A$288,'Copy of PY1 Data(H)'!$A$1:$CZ$288))</f>
        <v>0</v>
      </c>
      <c r="L93" s="180" cm="1">
        <f t="array" ref="L93">_xlfn.XLOOKUP(L$1,'Copy of PY1 Data(H)'!$A$1:$CZ$1,_xlfn.XLOOKUP($A93,'Copy of PY1 Data(H)'!$A$1:$A$288,'Copy of PY1 Data(H)'!$A$1:$CZ$288))</f>
        <v>0</v>
      </c>
      <c r="M93" s="180" cm="1">
        <f t="array" ref="M93">_xlfn.XLOOKUP(M$1,'Copy of PY1 Data(H)'!$A$1:$CZ$1,_xlfn.XLOOKUP($A93,'Copy of PY1 Data(H)'!$A$1:$A$288,'Copy of PY1 Data(H)'!$A$1:$CZ$288))</f>
        <v>0</v>
      </c>
      <c r="N93" s="180" cm="1">
        <f t="array" ref="N93">_xlfn.XLOOKUP(N$1,'Copy of PY1 Data(H)'!$A$1:$CZ$1,_xlfn.XLOOKUP($A93,'Copy of PY1 Data(H)'!$A$1:$A$288,'Copy of PY1 Data(H)'!$A$1:$CZ$288))</f>
        <v>0</v>
      </c>
      <c r="O93" s="180" cm="1">
        <f t="array" ref="O93">_xlfn.XLOOKUP(O$1,'Copy of PY1 Data(H)'!$A$1:$CZ$1,_xlfn.XLOOKUP($A93,'Copy of PY1 Data(H)'!$A$1:$A$288,'Copy of PY1 Data(H)'!$A$1:$CZ$288))</f>
        <v>0</v>
      </c>
      <c r="P93" s="180" cm="1">
        <f t="array" ref="P93">_xlfn.XLOOKUP(P$1,'Copy of PY1 Data(H)'!$A$1:$CZ$1,_xlfn.XLOOKUP($A93,'Copy of PY1 Data(H)'!$A$1:$A$288,'Copy of PY1 Data(H)'!$A$1:$CZ$288))</f>
        <v>0</v>
      </c>
      <c r="Q93" s="180" cm="1">
        <f t="array" ref="Q93">_xlfn.XLOOKUP(Q$1,'Copy of PY1 Data(H)'!$A$1:$CZ$1,_xlfn.XLOOKUP($A93,'Copy of PY1 Data(H)'!$A$1:$A$288,'Copy of PY1 Data(H)'!$A$1:$CZ$288))</f>
        <v>0</v>
      </c>
      <c r="R93" s="180" cm="1">
        <f t="array" ref="R93">_xlfn.XLOOKUP(R$1,'Copy of PY1 Data(H)'!$A$1:$CZ$1,_xlfn.XLOOKUP($A93,'Copy of PY1 Data(H)'!$A$1:$A$288,'Copy of PY1 Data(H)'!$A$1:$CZ$288))</f>
        <v>0</v>
      </c>
      <c r="S93" s="180" cm="1">
        <f t="array" ref="S93">_xlfn.XLOOKUP(S$1,'Copy of PY1 Data(H)'!$A$1:$CZ$1,_xlfn.XLOOKUP($A93,'Copy of PY1 Data(H)'!$A$1:$A$288,'Copy of PY1 Data(H)'!$A$1:$CZ$288))</f>
        <v>0</v>
      </c>
      <c r="T93" s="180" cm="1">
        <f t="array" ref="T93">_xlfn.XLOOKUP(T$1,'Copy of PY1 Data(H)'!$A$1:$CZ$1,_xlfn.XLOOKUP($A93,'Copy of PY1 Data(H)'!$A$1:$A$288,'Copy of PY1 Data(H)'!$A$1:$CZ$288))</f>
        <v>0</v>
      </c>
      <c r="U93" s="180" cm="1">
        <f t="array" ref="U93">_xlfn.XLOOKUP(U$1,'Copy of PY1 Data(H)'!$A$1:$CZ$1,_xlfn.XLOOKUP($A93,'Copy of PY1 Data(H)'!$A$1:$A$288,'Copy of PY1 Data(H)'!$A$1:$CZ$288))</f>
        <v>0</v>
      </c>
      <c r="V93" s="180" cm="1">
        <f t="array" ref="V93">_xlfn.XLOOKUP(V$1,'Copy of PY1 Data(H)'!$A$1:$CZ$1,_xlfn.XLOOKUP($A93,'Copy of PY1 Data(H)'!$A$1:$A$288,'Copy of PY1 Data(H)'!$A$1:$CZ$288))</f>
        <v>0</v>
      </c>
      <c r="W93" s="180" cm="1">
        <f t="array" ref="W93">_xlfn.XLOOKUP(W$1,'Copy of PY1 Data(H)'!$A$1:$CZ$1,_xlfn.XLOOKUP($A93,'Copy of PY1 Data(H)'!$A$1:$A$288,'Copy of PY1 Data(H)'!$A$1:$CZ$288))</f>
        <v>0</v>
      </c>
      <c r="X93" s="180" cm="1">
        <f t="array" ref="X93">_xlfn.XLOOKUP(X$1,'Copy of PY1 Data(H)'!$A$1:$CZ$1,_xlfn.XLOOKUP($A93,'Copy of PY1 Data(H)'!$A$1:$A$288,'Copy of PY1 Data(H)'!$A$1:$CZ$288))</f>
        <v>0</v>
      </c>
      <c r="Y93" s="180" cm="1">
        <f t="array" ref="Y93">_xlfn.XLOOKUP(Y$1,'Copy of PY1 Data(H)'!$A$1:$CZ$1,_xlfn.XLOOKUP($A93,'Copy of PY1 Data(H)'!$A$1:$A$288,'Copy of PY1 Data(H)'!$A$1:$CZ$288))</f>
        <v>0</v>
      </c>
      <c r="Z93" s="180" cm="1">
        <f t="array" ref="Z93">_xlfn.XLOOKUP(Z$1,'Copy of PY1 Data(H)'!$A$1:$CZ$1,_xlfn.XLOOKUP($A93,'Copy of PY1 Data(H)'!$A$1:$A$288,'Copy of PY1 Data(H)'!$A$1:$CZ$288))</f>
        <v>0</v>
      </c>
      <c r="AA93" s="180" cm="1">
        <f t="array" ref="AA93">_xlfn.XLOOKUP(AA$1,'Copy of PY1 Data(H)'!$A$1:$CZ$1,_xlfn.XLOOKUP($A93,'Copy of PY1 Data(H)'!$A$1:$A$288,'Copy of PY1 Data(H)'!$A$1:$CZ$288))</f>
        <v>0</v>
      </c>
      <c r="AB93" s="180" cm="1">
        <f t="array" ref="AB93">_xlfn.XLOOKUP(AB$1,'Copy of PY1 Data(H)'!$A$1:$CZ$1,_xlfn.XLOOKUP($A93,'Copy of PY1 Data(H)'!$A$1:$A$288,'Copy of PY1 Data(H)'!$A$1:$CZ$288))</f>
        <v>0</v>
      </c>
      <c r="AC93" s="180" cm="1">
        <f t="array" ref="AC93">_xlfn.XLOOKUP(AC$1,'Copy of PY1 Data(H)'!$A$1:$CZ$1,_xlfn.XLOOKUP($A93,'Copy of PY1 Data(H)'!$A$1:$A$288,'Copy of PY1 Data(H)'!$A$1:$CZ$288))</f>
        <v>0</v>
      </c>
      <c r="AD93" s="180" cm="1">
        <f t="array" ref="AD93">_xlfn.XLOOKUP(AD$1,'Copy of PY1 Data(H)'!$A$1:$CZ$1,_xlfn.XLOOKUP($A93,'Copy of PY1 Data(H)'!$A$1:$A$288,'Copy of PY1 Data(H)'!$A$1:$CZ$288))</f>
        <v>0</v>
      </c>
      <c r="AE93" s="180" cm="1">
        <f t="array" ref="AE93">_xlfn.XLOOKUP(AE$1,'Copy of PY1 Data(H)'!$A$1:$CZ$1,_xlfn.XLOOKUP($A93,'Copy of PY1 Data(H)'!$A$1:$A$288,'Copy of PY1 Data(H)'!$A$1:$CZ$288))</f>
        <v>0</v>
      </c>
      <c r="AF93" s="180" cm="1">
        <f t="array" ref="AF93">_xlfn.XLOOKUP(AF$1,'Copy of PY1 Data(H)'!$A$1:$CZ$1,_xlfn.XLOOKUP($A93,'Copy of PY1 Data(H)'!$A$1:$A$288,'Copy of PY1 Data(H)'!$A$1:$CZ$288))</f>
        <v>0</v>
      </c>
      <c r="AG93" s="180" cm="1">
        <f t="array" ref="AG93">_xlfn.XLOOKUP(AG$1,'Copy of PY1 Data(H)'!$A$1:$CZ$1,_xlfn.XLOOKUP($A93,'Copy of PY1 Data(H)'!$A$1:$A$288,'Copy of PY1 Data(H)'!$A$1:$CZ$288))</f>
        <v>0</v>
      </c>
      <c r="AH93" s="180" cm="1">
        <f t="array" ref="AH93">_xlfn.XLOOKUP(AH$1,'Copy of PY1 Data(H)'!$A$1:$CZ$1,_xlfn.XLOOKUP($A93,'Copy of PY1 Data(H)'!$A$1:$A$288,'Copy of PY1 Data(H)'!$A$1:$CZ$288))</f>
        <v>0</v>
      </c>
      <c r="AI93" s="180" cm="1">
        <f t="array" ref="AI93">_xlfn.XLOOKUP(AI$1,'Copy of PY1 Data(H)'!$A$1:$CZ$1,_xlfn.XLOOKUP($A93,'Copy of PY1 Data(H)'!$A$1:$A$288,'Copy of PY1 Data(H)'!$A$1:$CZ$288))</f>
        <v>0</v>
      </c>
      <c r="AJ93" s="180" cm="1">
        <f t="array" ref="AJ93">_xlfn.XLOOKUP(AJ$1,'Copy of PY1 Data(H)'!$A$1:$CZ$1,_xlfn.XLOOKUP($A93,'Copy of PY1 Data(H)'!$A$1:$A$288,'Copy of PY1 Data(H)'!$A$1:$CZ$288))</f>
        <v>0</v>
      </c>
      <c r="AK93" s="180" cm="1">
        <f t="array" ref="AK93">_xlfn.XLOOKUP(AK$1,'Copy of PY1 Data(H)'!$A$1:$CZ$1,_xlfn.XLOOKUP($A93,'Copy of PY1 Data(H)'!$A$1:$A$288,'Copy of PY1 Data(H)'!$A$1:$CZ$288))</f>
        <v>0</v>
      </c>
      <c r="AL93" s="180" cm="1">
        <f t="array" ref="AL93">_xlfn.XLOOKUP(AL$1,'Copy of PY1 Data(H)'!$A$1:$CZ$1,_xlfn.XLOOKUP($A93,'Copy of PY1 Data(H)'!$A$1:$A$288,'Copy of PY1 Data(H)'!$A$1:$CZ$288))</f>
        <v>0</v>
      </c>
      <c r="AM93" s="180" cm="1">
        <f t="array" ref="AM93">_xlfn.XLOOKUP(AM$1,'Copy of PY1 Data(H)'!$A$1:$CZ$1,_xlfn.XLOOKUP($A93,'Copy of PY1 Data(H)'!$A$1:$A$288,'Copy of PY1 Data(H)'!$A$1:$CZ$288))</f>
        <v>0</v>
      </c>
      <c r="AN93" s="180" cm="1">
        <f t="array" ref="AN93">_xlfn.XLOOKUP(AN$1,'Copy of PY1 Data(H)'!$A$1:$CZ$1,_xlfn.XLOOKUP($A93,'Copy of PY1 Data(H)'!$A$1:$A$288,'Copy of PY1 Data(H)'!$A$1:$CZ$288))</f>
        <v>0</v>
      </c>
      <c r="AO93" s="180" cm="1">
        <f t="array" ref="AO93">_xlfn.XLOOKUP(AO$1,'Copy of PY1 Data(H)'!$A$1:$CZ$1,_xlfn.XLOOKUP($A93,'Copy of PY1 Data(H)'!$A$1:$A$288,'Copy of PY1 Data(H)'!$A$1:$CZ$288))</f>
        <v>0</v>
      </c>
      <c r="AP93" s="180" cm="1">
        <f t="array" ref="AP93">_xlfn.XLOOKUP(AP$1,'Copy of PY1 Data(H)'!$A$1:$CZ$1,_xlfn.XLOOKUP($A93,'Copy of PY1 Data(H)'!$A$1:$A$288,'Copy of PY1 Data(H)'!$A$1:$CZ$288))</f>
        <v>0</v>
      </c>
      <c r="AQ93" s="180" cm="1">
        <f t="array" ref="AQ93">_xlfn.XLOOKUP(AQ$1,'Copy of PY1 Data(H)'!$A$1:$CZ$1,_xlfn.XLOOKUP($A93,'Copy of PY1 Data(H)'!$A$1:$A$288,'Copy of PY1 Data(H)'!$A$1:$CZ$288))</f>
        <v>0</v>
      </c>
      <c r="AR93" s="180" cm="1">
        <f t="array" ref="AR93">_xlfn.XLOOKUP(AR$1,'Copy of PY1 Data(H)'!$A$1:$CZ$1,_xlfn.XLOOKUP($A93,'Copy of PY1 Data(H)'!$A$1:$A$288,'Copy of PY1 Data(H)'!$A$1:$CZ$288))</f>
        <v>0</v>
      </c>
      <c r="AS93" s="180" cm="1">
        <f t="array" ref="AS93">_xlfn.XLOOKUP(AS$1,'Copy of PY1 Data(H)'!$A$1:$CZ$1,_xlfn.XLOOKUP($A93,'Copy of PY1 Data(H)'!$A$1:$A$288,'Copy of PY1 Data(H)'!$A$1:$CZ$288))</f>
        <v>0</v>
      </c>
      <c r="AT93" s="180" cm="1">
        <f t="array" ref="AT93">_xlfn.XLOOKUP(AT$1,'Copy of PY1 Data(H)'!$A$1:$CZ$1,_xlfn.XLOOKUP($A93,'Copy of PY1 Data(H)'!$A$1:$A$288,'Copy of PY1 Data(H)'!$A$1:$CZ$288))</f>
        <v>0</v>
      </c>
      <c r="AU93" s="180" cm="1">
        <f t="array" ref="AU93">_xlfn.XLOOKUP(AU$1,'Copy of PY1 Data(H)'!$A$1:$CZ$1,_xlfn.XLOOKUP($A93,'Copy of PY1 Data(H)'!$A$1:$A$288,'Copy of PY1 Data(H)'!$A$1:$CZ$288))</f>
        <v>0</v>
      </c>
      <c r="AV93" s="180" cm="1">
        <f t="array" ref="AV93">_xlfn.XLOOKUP(AV$1,'Copy of PY1 Data(H)'!$A$1:$CZ$1,_xlfn.XLOOKUP($A93,'Copy of PY1 Data(H)'!$A$1:$A$288,'Copy of PY1 Data(H)'!$A$1:$CZ$288))</f>
        <v>0</v>
      </c>
      <c r="AW93" s="180" cm="1">
        <f t="array" ref="AW93">_xlfn.XLOOKUP(AW$1,'Copy of PY1 Data(H)'!$A$1:$CZ$1,_xlfn.XLOOKUP($A93,'Copy of PY1 Data(H)'!$A$1:$A$288,'Copy of PY1 Data(H)'!$A$1:$CZ$288))</f>
        <v>0</v>
      </c>
      <c r="AX93" s="180" cm="1">
        <f t="array" ref="AX93">_xlfn.XLOOKUP(AX$1,'Copy of PY1 Data(H)'!$A$1:$CZ$1,_xlfn.XLOOKUP($A93,'Copy of PY1 Data(H)'!$A$1:$A$288,'Copy of PY1 Data(H)'!$A$1:$CZ$288))</f>
        <v>0</v>
      </c>
      <c r="AY93" s="180" cm="1">
        <f t="array" ref="AY93">_xlfn.XLOOKUP(AY$1,'Copy of PY1 Data(H)'!$A$1:$CZ$1,_xlfn.XLOOKUP($A93,'Copy of PY1 Data(H)'!$A$1:$A$288,'Copy of PY1 Data(H)'!$A$1:$CZ$288))</f>
        <v>0</v>
      </c>
      <c r="AZ93" s="180" cm="1">
        <f t="array" ref="AZ93">_xlfn.XLOOKUP(AZ$1,'Copy of PY1 Data(H)'!$A$1:$CZ$1,_xlfn.XLOOKUP($A93,'Copy of PY1 Data(H)'!$A$1:$A$288,'Copy of PY1 Data(H)'!$A$1:$CZ$288))</f>
        <v>0</v>
      </c>
      <c r="BA93" s="180" cm="1">
        <f t="array" ref="BA93">_xlfn.XLOOKUP(BA$1,'Copy of PY1 Data(H)'!$A$1:$CZ$1,_xlfn.XLOOKUP($A93,'Copy of PY1 Data(H)'!$A$1:$A$288,'Copy of PY1 Data(H)'!$A$1:$CZ$288))</f>
        <v>0</v>
      </c>
      <c r="BB93" s="180" cm="1">
        <f t="array" ref="BB93">_xlfn.XLOOKUP(BB$1,'Copy of PY1 Data(H)'!$A$1:$CZ$1,_xlfn.XLOOKUP($A93,'Copy of PY1 Data(H)'!$A$1:$A$288,'Copy of PY1 Data(H)'!$A$1:$CZ$288))</f>
        <v>0</v>
      </c>
      <c r="BC93" s="180" cm="1">
        <f t="array" ref="BC93">_xlfn.XLOOKUP(BC$1,'Copy of PY1 Data(H)'!$A$1:$CZ$1,_xlfn.XLOOKUP($A93,'Copy of PY1 Data(H)'!$A$1:$A$288,'Copy of PY1 Data(H)'!$A$1:$CZ$288))</f>
        <v>0</v>
      </c>
      <c r="BD93" s="180" cm="1">
        <f t="array" ref="BD93">_xlfn.XLOOKUP(BD$1,'Copy of PY1 Data(H)'!$A$1:$CZ$1,_xlfn.XLOOKUP($A93,'Copy of PY1 Data(H)'!$A$1:$A$288,'Copy of PY1 Data(H)'!$A$1:$CZ$288))</f>
        <v>0</v>
      </c>
      <c r="BE93" s="180" cm="1">
        <f t="array" ref="BE93">_xlfn.XLOOKUP(BE$1,'Copy of PY1 Data(H)'!$A$1:$CZ$1,_xlfn.XLOOKUP($A93,'Copy of PY1 Data(H)'!$A$1:$A$288,'Copy of PY1 Data(H)'!$A$1:$CZ$288))</f>
        <v>0</v>
      </c>
      <c r="BF93" s="180" cm="1">
        <f t="array" ref="BF93">_xlfn.XLOOKUP(BF$1,'Copy of PY1 Data(H)'!$A$1:$CZ$1,_xlfn.XLOOKUP($A93,'Copy of PY1 Data(H)'!$A$1:$A$288,'Copy of PY1 Data(H)'!$A$1:$CZ$288))</f>
        <v>0</v>
      </c>
      <c r="BG93" s="180" cm="1">
        <f t="array" ref="BG93">_xlfn.XLOOKUP(BG$1,'Copy of PY1 Data(H)'!$A$1:$CZ$1,_xlfn.XLOOKUP($A93,'Copy of PY1 Data(H)'!$A$1:$A$288,'Copy of PY1 Data(H)'!$A$1:$CZ$288))</f>
        <v>0</v>
      </c>
      <c r="BH93" s="180" cm="1">
        <f t="array" ref="BH93">_xlfn.XLOOKUP(BH$1,'Copy of PY1 Data(H)'!$A$1:$CZ$1,_xlfn.XLOOKUP($A93,'Copy of PY1 Data(H)'!$A$1:$A$288,'Copy of PY1 Data(H)'!$A$1:$CZ$288))</f>
        <v>0</v>
      </c>
      <c r="BI93" s="180" cm="1">
        <f t="array" ref="BI93">_xlfn.XLOOKUP(BI$1,'Copy of PY1 Data(H)'!$A$1:$CZ$1,_xlfn.XLOOKUP($A93,'Copy of PY1 Data(H)'!$A$1:$A$288,'Copy of PY1 Data(H)'!$A$1:$CZ$288))</f>
        <v>0</v>
      </c>
      <c r="BJ93" s="180" cm="1">
        <f t="array" ref="BJ93">_xlfn.XLOOKUP(BJ$1,'Copy of PY1 Data(H)'!$A$1:$CZ$1,_xlfn.XLOOKUP($A93,'Copy of PY1 Data(H)'!$A$1:$A$288,'Copy of PY1 Data(H)'!$A$1:$CZ$288))</f>
        <v>0</v>
      </c>
      <c r="BK93" s="180" cm="1">
        <f t="array" ref="BK93">_xlfn.XLOOKUP(BK$1,'Copy of PY1 Data(H)'!$A$1:$CZ$1,_xlfn.XLOOKUP($A93,'Copy of PY1 Data(H)'!$A$1:$A$288,'Copy of PY1 Data(H)'!$A$1:$CZ$288))</f>
        <v>0</v>
      </c>
      <c r="BL93" s="180" cm="1">
        <f t="array" ref="BL93">_xlfn.XLOOKUP(BL$1,'Copy of PY1 Data(H)'!$A$1:$CZ$1,_xlfn.XLOOKUP($A93,'Copy of PY1 Data(H)'!$A$1:$A$288,'Copy of PY1 Data(H)'!$A$1:$CZ$288))</f>
        <v>0</v>
      </c>
      <c r="BM93" s="180" cm="1">
        <f t="array" ref="BM93">_xlfn.XLOOKUP(BM$1,'Copy of PY1 Data(H)'!$A$1:$CZ$1,_xlfn.XLOOKUP($A93,'Copy of PY1 Data(H)'!$A$1:$A$288,'Copy of PY1 Data(H)'!$A$1:$CZ$288))</f>
        <v>0</v>
      </c>
      <c r="BN93" s="180" cm="1">
        <f t="array" ref="BN93">_xlfn.XLOOKUP(BN$1,'Copy of PY1 Data(H)'!$A$1:$CZ$1,_xlfn.XLOOKUP($A93,'Copy of PY1 Data(H)'!$A$1:$A$288,'Copy of PY1 Data(H)'!$A$1:$CZ$288))</f>
        <v>0</v>
      </c>
      <c r="BO93" s="180" cm="1">
        <f t="array" ref="BO93">_xlfn.XLOOKUP(BO$1,'Copy of PY1 Data(H)'!$A$1:$CZ$1,_xlfn.XLOOKUP($A93,'Copy of PY1 Data(H)'!$A$1:$A$288,'Copy of PY1 Data(H)'!$A$1:$CZ$288))</f>
        <v>0</v>
      </c>
      <c r="BP93" s="180" cm="1">
        <f t="array" ref="BP93">_xlfn.XLOOKUP(BP$1,'Copy of PY1 Data(H)'!$A$1:$CZ$1,_xlfn.XLOOKUP($A93,'Copy of PY1 Data(H)'!$A$1:$A$288,'Copy of PY1 Data(H)'!$A$1:$CZ$288))</f>
        <v>0</v>
      </c>
      <c r="BQ93" s="180" cm="1">
        <f t="array" ref="BQ93">_xlfn.XLOOKUP(BQ$1,'Copy of PY1 Data(H)'!$A$1:$CZ$1,_xlfn.XLOOKUP($A93,'Copy of PY1 Data(H)'!$A$1:$A$288,'Copy of PY1 Data(H)'!$A$1:$CZ$288))</f>
        <v>0</v>
      </c>
      <c r="BR93" s="180" cm="1">
        <f t="array" ref="BR93">_xlfn.XLOOKUP(BR$1,'Copy of PY1 Data(H)'!$A$1:$CZ$1,_xlfn.XLOOKUP($A93,'Copy of PY1 Data(H)'!$A$1:$A$288,'Copy of PY1 Data(H)'!$A$1:$CZ$288))</f>
        <v>0</v>
      </c>
      <c r="BS93" s="180" cm="1">
        <f t="array" ref="BS93">_xlfn.XLOOKUP(BS$1,'Copy of PY1 Data(H)'!$A$1:$CZ$1,_xlfn.XLOOKUP($A93,'Copy of PY1 Data(H)'!$A$1:$A$288,'Copy of PY1 Data(H)'!$A$1:$CZ$288))</f>
        <v>0</v>
      </c>
      <c r="BT93" s="180" cm="1">
        <f t="array" ref="BT93">_xlfn.XLOOKUP(BT$1,'Copy of PY1 Data(H)'!$A$1:$CZ$1,_xlfn.XLOOKUP($A93,'Copy of PY1 Data(H)'!$A$1:$A$288,'Copy of PY1 Data(H)'!$A$1:$CZ$288))</f>
        <v>0</v>
      </c>
      <c r="BU93" s="180" cm="1">
        <f t="array" ref="BU93">_xlfn.XLOOKUP(BU$1,'Copy of PY1 Data(H)'!$A$1:$CZ$1,_xlfn.XLOOKUP($A93,'Copy of PY1 Data(H)'!$A$1:$A$288,'Copy of PY1 Data(H)'!$A$1:$CZ$288))</f>
        <v>0</v>
      </c>
      <c r="BV93" s="180" cm="1">
        <f t="array" ref="BV93">_xlfn.XLOOKUP(BV$1,'Copy of PY1 Data(H)'!$A$1:$CZ$1,_xlfn.XLOOKUP($A93,'Copy of PY1 Data(H)'!$A$1:$A$288,'Copy of PY1 Data(H)'!$A$1:$CZ$288))</f>
        <v>0</v>
      </c>
      <c r="BW93" s="180" cm="1">
        <f t="array" ref="BW93">_xlfn.XLOOKUP(BW$1,'Copy of PY1 Data(H)'!$A$1:$CZ$1,_xlfn.XLOOKUP($A93,'Copy of PY1 Data(H)'!$A$1:$A$288,'Copy of PY1 Data(H)'!$A$1:$CZ$288))</f>
        <v>0</v>
      </c>
      <c r="BX93" s="180" cm="1">
        <f t="array" ref="BX93">_xlfn.XLOOKUP(BX$1,'Copy of PY1 Data(H)'!$A$1:$CZ$1,_xlfn.XLOOKUP($A93,'Copy of PY1 Data(H)'!$A$1:$A$288,'Copy of PY1 Data(H)'!$A$1:$CZ$288))</f>
        <v>0</v>
      </c>
      <c r="BY93" s="180" cm="1">
        <f t="array" ref="BY93">_xlfn.XLOOKUP(BY$1,'Copy of PY1 Data(H)'!$A$1:$CZ$1,_xlfn.XLOOKUP($A93,'Copy of PY1 Data(H)'!$A$1:$A$288,'Copy of PY1 Data(H)'!$A$1:$CZ$288))</f>
        <v>0</v>
      </c>
      <c r="BZ93" s="180" cm="1">
        <f t="array" ref="BZ93">_xlfn.XLOOKUP(BZ$1,'Copy of PY1 Data(H)'!$A$1:$CZ$1,_xlfn.XLOOKUP($A93,'Copy of PY1 Data(H)'!$A$1:$A$288,'Copy of PY1 Data(H)'!$A$1:$CZ$288))</f>
        <v>0</v>
      </c>
      <c r="CA93" s="180" cm="1">
        <f t="array" ref="CA93">_xlfn.XLOOKUP(CA$1,'Copy of PY1 Data(H)'!$A$1:$CZ$1,_xlfn.XLOOKUP($A93,'Copy of PY1 Data(H)'!$A$1:$A$288,'Copy of PY1 Data(H)'!$A$1:$CZ$288))</f>
        <v>0</v>
      </c>
      <c r="CB93" s="180" cm="1">
        <f t="array" ref="CB93">_xlfn.XLOOKUP(CB$1,'Copy of PY1 Data(H)'!$A$1:$CZ$1,_xlfn.XLOOKUP($A93,'Copy of PY1 Data(H)'!$A$1:$A$288,'Copy of PY1 Data(H)'!$A$1:$CZ$288))</f>
        <v>0</v>
      </c>
      <c r="CC93" s="180" cm="1">
        <f t="array" ref="CC93">_xlfn.XLOOKUP(CC$1,'Copy of PY1 Data(H)'!$A$1:$CZ$1,_xlfn.XLOOKUP($A93,'Copy of PY1 Data(H)'!$A$1:$A$288,'Copy of PY1 Data(H)'!$A$1:$CZ$288))</f>
        <v>0</v>
      </c>
      <c r="CD93" s="180" cm="1">
        <f t="array" ref="CD93">_xlfn.XLOOKUP(CD$1,'Copy of PY1 Data(H)'!$A$1:$CZ$1,_xlfn.XLOOKUP($A93,'Copy of PY1 Data(H)'!$A$1:$A$288,'Copy of PY1 Data(H)'!$A$1:$CZ$288))</f>
        <v>0</v>
      </c>
    </row>
    <row r="94" spans="1:82" x14ac:dyDescent="0.3">
      <c r="A94" s="180">
        <v>383</v>
      </c>
      <c r="C94" s="180"/>
      <c r="D94" s="180" cm="1">
        <f t="array" ref="D94">_xlfn.XLOOKUP(D$1,'Copy of PY1 Data(H)'!$A$1:$CZ$1,_xlfn.XLOOKUP($A94,'Copy of PY1 Data(H)'!$A$1:$A$288,'Copy of PY1 Data(H)'!$A$1:$CZ$288))</f>
        <v>0</v>
      </c>
      <c r="E94" s="180" cm="1">
        <f t="array" ref="E94">_xlfn.XLOOKUP(E$1,'Copy of PY1 Data(H)'!$A$1:$CZ$1,_xlfn.XLOOKUP($A94,'Copy of PY1 Data(H)'!$A$1:$A$288,'Copy of PY1 Data(H)'!$A$1:$CZ$288))</f>
        <v>0</v>
      </c>
      <c r="F94" s="180" cm="1">
        <f t="array" ref="F94">_xlfn.XLOOKUP(F$1,'Copy of PY1 Data(H)'!$A$1:$CZ$1,_xlfn.XLOOKUP($A94,'Copy of PY1 Data(H)'!$A$1:$A$288,'Copy of PY1 Data(H)'!$A$1:$CZ$288))</f>
        <v>0</v>
      </c>
      <c r="G94" s="180" cm="1">
        <f t="array" ref="G94">_xlfn.XLOOKUP(G$1,'Copy of PY1 Data(H)'!$A$1:$CZ$1,_xlfn.XLOOKUP($A94,'Copy of PY1 Data(H)'!$A$1:$A$288,'Copy of PY1 Data(H)'!$A$1:$CZ$288))</f>
        <v>0</v>
      </c>
      <c r="H94" s="180" cm="1">
        <f t="array" ref="H94">_xlfn.XLOOKUP(H$1,'Copy of PY1 Data(H)'!$A$1:$CZ$1,_xlfn.XLOOKUP($A94,'Copy of PY1 Data(H)'!$A$1:$A$288,'Copy of PY1 Data(H)'!$A$1:$CZ$288))</f>
        <v>0</v>
      </c>
      <c r="I94" s="180" cm="1">
        <f t="array" ref="I94">_xlfn.XLOOKUP(I$1,'Copy of PY1 Data(H)'!$A$1:$CZ$1,_xlfn.XLOOKUP($A94,'Copy of PY1 Data(H)'!$A$1:$A$288,'Copy of PY1 Data(H)'!$A$1:$CZ$288))</f>
        <v>0</v>
      </c>
      <c r="J94" s="180" cm="1">
        <f t="array" ref="J94">_xlfn.XLOOKUP(J$1,'Copy of PY1 Data(H)'!$A$1:$CZ$1,_xlfn.XLOOKUP($A94,'Copy of PY1 Data(H)'!$A$1:$A$288,'Copy of PY1 Data(H)'!$A$1:$CZ$288))</f>
        <v>0</v>
      </c>
      <c r="K94" s="180" cm="1">
        <f t="array" ref="K94">_xlfn.XLOOKUP(K$1,'Copy of PY1 Data(H)'!$A$1:$CZ$1,_xlfn.XLOOKUP($A94,'Copy of PY1 Data(H)'!$A$1:$A$288,'Copy of PY1 Data(H)'!$A$1:$CZ$288))</f>
        <v>0</v>
      </c>
      <c r="L94" s="180" cm="1">
        <f t="array" ref="L94">_xlfn.XLOOKUP(L$1,'Copy of PY1 Data(H)'!$A$1:$CZ$1,_xlfn.XLOOKUP($A94,'Copy of PY1 Data(H)'!$A$1:$A$288,'Copy of PY1 Data(H)'!$A$1:$CZ$288))</f>
        <v>0</v>
      </c>
      <c r="M94" s="180" cm="1">
        <f t="array" ref="M94">_xlfn.XLOOKUP(M$1,'Copy of PY1 Data(H)'!$A$1:$CZ$1,_xlfn.XLOOKUP($A94,'Copy of PY1 Data(H)'!$A$1:$A$288,'Copy of PY1 Data(H)'!$A$1:$CZ$288))</f>
        <v>0</v>
      </c>
      <c r="N94" s="180" cm="1">
        <f t="array" ref="N94">_xlfn.XLOOKUP(N$1,'Copy of PY1 Data(H)'!$A$1:$CZ$1,_xlfn.XLOOKUP($A94,'Copy of PY1 Data(H)'!$A$1:$A$288,'Copy of PY1 Data(H)'!$A$1:$CZ$288))</f>
        <v>0</v>
      </c>
      <c r="O94" s="180" cm="1">
        <f t="array" ref="O94">_xlfn.XLOOKUP(O$1,'Copy of PY1 Data(H)'!$A$1:$CZ$1,_xlfn.XLOOKUP($A94,'Copy of PY1 Data(H)'!$A$1:$A$288,'Copy of PY1 Data(H)'!$A$1:$CZ$288))</f>
        <v>0</v>
      </c>
      <c r="P94" s="180" cm="1">
        <f t="array" ref="P94">_xlfn.XLOOKUP(P$1,'Copy of PY1 Data(H)'!$A$1:$CZ$1,_xlfn.XLOOKUP($A94,'Copy of PY1 Data(H)'!$A$1:$A$288,'Copy of PY1 Data(H)'!$A$1:$CZ$288))</f>
        <v>0</v>
      </c>
      <c r="Q94" s="180" cm="1">
        <f t="array" ref="Q94">_xlfn.XLOOKUP(Q$1,'Copy of PY1 Data(H)'!$A$1:$CZ$1,_xlfn.XLOOKUP($A94,'Copy of PY1 Data(H)'!$A$1:$A$288,'Copy of PY1 Data(H)'!$A$1:$CZ$288))</f>
        <v>0</v>
      </c>
      <c r="R94" s="180" cm="1">
        <f t="array" ref="R94">_xlfn.XLOOKUP(R$1,'Copy of PY1 Data(H)'!$A$1:$CZ$1,_xlfn.XLOOKUP($A94,'Copy of PY1 Data(H)'!$A$1:$A$288,'Copy of PY1 Data(H)'!$A$1:$CZ$288))</f>
        <v>0</v>
      </c>
      <c r="S94" s="180" cm="1">
        <f t="array" ref="S94">_xlfn.XLOOKUP(S$1,'Copy of PY1 Data(H)'!$A$1:$CZ$1,_xlfn.XLOOKUP($A94,'Copy of PY1 Data(H)'!$A$1:$A$288,'Copy of PY1 Data(H)'!$A$1:$CZ$288))</f>
        <v>0</v>
      </c>
      <c r="T94" s="180" cm="1">
        <f t="array" ref="T94">_xlfn.XLOOKUP(T$1,'Copy of PY1 Data(H)'!$A$1:$CZ$1,_xlfn.XLOOKUP($A94,'Copy of PY1 Data(H)'!$A$1:$A$288,'Copy of PY1 Data(H)'!$A$1:$CZ$288))</f>
        <v>0</v>
      </c>
      <c r="U94" s="180" cm="1">
        <f t="array" ref="U94">_xlfn.XLOOKUP(U$1,'Copy of PY1 Data(H)'!$A$1:$CZ$1,_xlfn.XLOOKUP($A94,'Copy of PY1 Data(H)'!$A$1:$A$288,'Copy of PY1 Data(H)'!$A$1:$CZ$288))</f>
        <v>0</v>
      </c>
      <c r="V94" s="180" cm="1">
        <f t="array" ref="V94">_xlfn.XLOOKUP(V$1,'Copy of PY1 Data(H)'!$A$1:$CZ$1,_xlfn.XLOOKUP($A94,'Copy of PY1 Data(H)'!$A$1:$A$288,'Copy of PY1 Data(H)'!$A$1:$CZ$288))</f>
        <v>0</v>
      </c>
      <c r="W94" s="180" cm="1">
        <f t="array" ref="W94">_xlfn.XLOOKUP(W$1,'Copy of PY1 Data(H)'!$A$1:$CZ$1,_xlfn.XLOOKUP($A94,'Copy of PY1 Data(H)'!$A$1:$A$288,'Copy of PY1 Data(H)'!$A$1:$CZ$288))</f>
        <v>0</v>
      </c>
      <c r="X94" s="180" cm="1">
        <f t="array" ref="X94">_xlfn.XLOOKUP(X$1,'Copy of PY1 Data(H)'!$A$1:$CZ$1,_xlfn.XLOOKUP($A94,'Copy of PY1 Data(H)'!$A$1:$A$288,'Copy of PY1 Data(H)'!$A$1:$CZ$288))</f>
        <v>0</v>
      </c>
      <c r="Y94" s="180" cm="1">
        <f t="array" ref="Y94">_xlfn.XLOOKUP(Y$1,'Copy of PY1 Data(H)'!$A$1:$CZ$1,_xlfn.XLOOKUP($A94,'Copy of PY1 Data(H)'!$A$1:$A$288,'Copy of PY1 Data(H)'!$A$1:$CZ$288))</f>
        <v>37100</v>
      </c>
      <c r="Z94" s="180" cm="1">
        <f t="array" ref="Z94">_xlfn.XLOOKUP(Z$1,'Copy of PY1 Data(H)'!$A$1:$CZ$1,_xlfn.XLOOKUP($A94,'Copy of PY1 Data(H)'!$A$1:$A$288,'Copy of PY1 Data(H)'!$A$1:$CZ$288))</f>
        <v>0</v>
      </c>
      <c r="AA94" s="180" cm="1">
        <f t="array" ref="AA94">_xlfn.XLOOKUP(AA$1,'Copy of PY1 Data(H)'!$A$1:$CZ$1,_xlfn.XLOOKUP($A94,'Copy of PY1 Data(H)'!$A$1:$A$288,'Copy of PY1 Data(H)'!$A$1:$CZ$288))</f>
        <v>0</v>
      </c>
      <c r="AB94" s="180" cm="1">
        <f t="array" ref="AB94">_xlfn.XLOOKUP(AB$1,'Copy of PY1 Data(H)'!$A$1:$CZ$1,_xlfn.XLOOKUP($A94,'Copy of PY1 Data(H)'!$A$1:$A$288,'Copy of PY1 Data(H)'!$A$1:$CZ$288))</f>
        <v>0</v>
      </c>
      <c r="AC94" s="180" cm="1">
        <f t="array" ref="AC94">_xlfn.XLOOKUP(AC$1,'Copy of PY1 Data(H)'!$A$1:$CZ$1,_xlfn.XLOOKUP($A94,'Copy of PY1 Data(H)'!$A$1:$A$288,'Copy of PY1 Data(H)'!$A$1:$CZ$288))</f>
        <v>0</v>
      </c>
      <c r="AD94" s="180" cm="1">
        <f t="array" ref="AD94">_xlfn.XLOOKUP(AD$1,'Copy of PY1 Data(H)'!$A$1:$CZ$1,_xlfn.XLOOKUP($A94,'Copy of PY1 Data(H)'!$A$1:$A$288,'Copy of PY1 Data(H)'!$A$1:$CZ$288))</f>
        <v>0</v>
      </c>
      <c r="AE94" s="180" cm="1">
        <f t="array" ref="AE94">_xlfn.XLOOKUP(AE$1,'Copy of PY1 Data(H)'!$A$1:$CZ$1,_xlfn.XLOOKUP($A94,'Copy of PY1 Data(H)'!$A$1:$A$288,'Copy of PY1 Data(H)'!$A$1:$CZ$288))</f>
        <v>0</v>
      </c>
      <c r="AF94" s="180" cm="1">
        <f t="array" ref="AF94">_xlfn.XLOOKUP(AF$1,'Copy of PY1 Data(H)'!$A$1:$CZ$1,_xlfn.XLOOKUP($A94,'Copy of PY1 Data(H)'!$A$1:$A$288,'Copy of PY1 Data(H)'!$A$1:$CZ$288))</f>
        <v>0</v>
      </c>
      <c r="AG94" s="180" cm="1">
        <f t="array" ref="AG94">_xlfn.XLOOKUP(AG$1,'Copy of PY1 Data(H)'!$A$1:$CZ$1,_xlfn.XLOOKUP($A94,'Copy of PY1 Data(H)'!$A$1:$A$288,'Copy of PY1 Data(H)'!$A$1:$CZ$288))</f>
        <v>0</v>
      </c>
      <c r="AH94" s="180" cm="1">
        <f t="array" ref="AH94">_xlfn.XLOOKUP(AH$1,'Copy of PY1 Data(H)'!$A$1:$CZ$1,_xlfn.XLOOKUP($A94,'Copy of PY1 Data(H)'!$A$1:$A$288,'Copy of PY1 Data(H)'!$A$1:$CZ$288))</f>
        <v>0</v>
      </c>
      <c r="AI94" s="180" cm="1">
        <f t="array" ref="AI94">_xlfn.XLOOKUP(AI$1,'Copy of PY1 Data(H)'!$A$1:$CZ$1,_xlfn.XLOOKUP($A94,'Copy of PY1 Data(H)'!$A$1:$A$288,'Copy of PY1 Data(H)'!$A$1:$CZ$288))</f>
        <v>0</v>
      </c>
      <c r="AJ94" s="180" cm="1">
        <f t="array" ref="AJ94">_xlfn.XLOOKUP(AJ$1,'Copy of PY1 Data(H)'!$A$1:$CZ$1,_xlfn.XLOOKUP($A94,'Copy of PY1 Data(H)'!$A$1:$A$288,'Copy of PY1 Data(H)'!$A$1:$CZ$288))</f>
        <v>0</v>
      </c>
      <c r="AK94" s="180" cm="1">
        <f t="array" ref="AK94">_xlfn.XLOOKUP(AK$1,'Copy of PY1 Data(H)'!$A$1:$CZ$1,_xlfn.XLOOKUP($A94,'Copy of PY1 Data(H)'!$A$1:$A$288,'Copy of PY1 Data(H)'!$A$1:$CZ$288))</f>
        <v>0</v>
      </c>
      <c r="AL94" s="180" cm="1">
        <f t="array" ref="AL94">_xlfn.XLOOKUP(AL$1,'Copy of PY1 Data(H)'!$A$1:$CZ$1,_xlfn.XLOOKUP($A94,'Copy of PY1 Data(H)'!$A$1:$A$288,'Copy of PY1 Data(H)'!$A$1:$CZ$288))</f>
        <v>0</v>
      </c>
      <c r="AM94" s="180" cm="1">
        <f t="array" ref="AM94">_xlfn.XLOOKUP(AM$1,'Copy of PY1 Data(H)'!$A$1:$CZ$1,_xlfn.XLOOKUP($A94,'Copy of PY1 Data(H)'!$A$1:$A$288,'Copy of PY1 Data(H)'!$A$1:$CZ$288))</f>
        <v>0</v>
      </c>
      <c r="AN94" s="180" cm="1">
        <f t="array" ref="AN94">_xlfn.XLOOKUP(AN$1,'Copy of PY1 Data(H)'!$A$1:$CZ$1,_xlfn.XLOOKUP($A94,'Copy of PY1 Data(H)'!$A$1:$A$288,'Copy of PY1 Data(H)'!$A$1:$CZ$288))</f>
        <v>0</v>
      </c>
      <c r="AO94" s="180" cm="1">
        <f t="array" ref="AO94">_xlfn.XLOOKUP(AO$1,'Copy of PY1 Data(H)'!$A$1:$CZ$1,_xlfn.XLOOKUP($A94,'Copy of PY1 Data(H)'!$A$1:$A$288,'Copy of PY1 Data(H)'!$A$1:$CZ$288))</f>
        <v>0</v>
      </c>
      <c r="AP94" s="180" cm="1">
        <f t="array" ref="AP94">_xlfn.XLOOKUP(AP$1,'Copy of PY1 Data(H)'!$A$1:$CZ$1,_xlfn.XLOOKUP($A94,'Copy of PY1 Data(H)'!$A$1:$A$288,'Copy of PY1 Data(H)'!$A$1:$CZ$288))</f>
        <v>0</v>
      </c>
      <c r="AQ94" s="180" cm="1">
        <f t="array" ref="AQ94">_xlfn.XLOOKUP(AQ$1,'Copy of PY1 Data(H)'!$A$1:$CZ$1,_xlfn.XLOOKUP($A94,'Copy of PY1 Data(H)'!$A$1:$A$288,'Copy of PY1 Data(H)'!$A$1:$CZ$288))</f>
        <v>0</v>
      </c>
      <c r="AR94" s="180" cm="1">
        <f t="array" ref="AR94">_xlfn.XLOOKUP(AR$1,'Copy of PY1 Data(H)'!$A$1:$CZ$1,_xlfn.XLOOKUP($A94,'Copy of PY1 Data(H)'!$A$1:$A$288,'Copy of PY1 Data(H)'!$A$1:$CZ$288))</f>
        <v>0</v>
      </c>
      <c r="AS94" s="180" cm="1">
        <f t="array" ref="AS94">_xlfn.XLOOKUP(AS$1,'Copy of PY1 Data(H)'!$A$1:$CZ$1,_xlfn.XLOOKUP($A94,'Copy of PY1 Data(H)'!$A$1:$A$288,'Copy of PY1 Data(H)'!$A$1:$CZ$288))</f>
        <v>0</v>
      </c>
      <c r="AT94" s="180" cm="1">
        <f t="array" ref="AT94">_xlfn.XLOOKUP(AT$1,'Copy of PY1 Data(H)'!$A$1:$CZ$1,_xlfn.XLOOKUP($A94,'Copy of PY1 Data(H)'!$A$1:$A$288,'Copy of PY1 Data(H)'!$A$1:$CZ$288))</f>
        <v>53327</v>
      </c>
      <c r="AU94" s="180" cm="1">
        <f t="array" ref="AU94">_xlfn.XLOOKUP(AU$1,'Copy of PY1 Data(H)'!$A$1:$CZ$1,_xlfn.XLOOKUP($A94,'Copy of PY1 Data(H)'!$A$1:$A$288,'Copy of PY1 Data(H)'!$A$1:$CZ$288))</f>
        <v>0</v>
      </c>
      <c r="AV94" s="180" cm="1">
        <f t="array" ref="AV94">_xlfn.XLOOKUP(AV$1,'Copy of PY1 Data(H)'!$A$1:$CZ$1,_xlfn.XLOOKUP($A94,'Copy of PY1 Data(H)'!$A$1:$A$288,'Copy of PY1 Data(H)'!$A$1:$CZ$288))</f>
        <v>51281</v>
      </c>
      <c r="AW94" s="180" cm="1">
        <f t="array" ref="AW94">_xlfn.XLOOKUP(AW$1,'Copy of PY1 Data(H)'!$A$1:$CZ$1,_xlfn.XLOOKUP($A94,'Copy of PY1 Data(H)'!$A$1:$A$288,'Copy of PY1 Data(H)'!$A$1:$CZ$288))</f>
        <v>0</v>
      </c>
      <c r="AX94" s="180" cm="1">
        <f t="array" ref="AX94">_xlfn.XLOOKUP(AX$1,'Copy of PY1 Data(H)'!$A$1:$CZ$1,_xlfn.XLOOKUP($A94,'Copy of PY1 Data(H)'!$A$1:$A$288,'Copy of PY1 Data(H)'!$A$1:$CZ$288))</f>
        <v>0</v>
      </c>
      <c r="AY94" s="180" cm="1">
        <f t="array" ref="AY94">_xlfn.XLOOKUP(AY$1,'Copy of PY1 Data(H)'!$A$1:$CZ$1,_xlfn.XLOOKUP($A94,'Copy of PY1 Data(H)'!$A$1:$A$288,'Copy of PY1 Data(H)'!$A$1:$CZ$288))</f>
        <v>0</v>
      </c>
      <c r="AZ94" s="180" cm="1">
        <f t="array" ref="AZ94">_xlfn.XLOOKUP(AZ$1,'Copy of PY1 Data(H)'!$A$1:$CZ$1,_xlfn.XLOOKUP($A94,'Copy of PY1 Data(H)'!$A$1:$A$288,'Copy of PY1 Data(H)'!$A$1:$CZ$288))</f>
        <v>0</v>
      </c>
      <c r="BA94" s="180" cm="1">
        <f t="array" ref="BA94">_xlfn.XLOOKUP(BA$1,'Copy of PY1 Data(H)'!$A$1:$CZ$1,_xlfn.XLOOKUP($A94,'Copy of PY1 Data(H)'!$A$1:$A$288,'Copy of PY1 Data(H)'!$A$1:$CZ$288))</f>
        <v>0</v>
      </c>
      <c r="BB94" s="180" cm="1">
        <f t="array" ref="BB94">_xlfn.XLOOKUP(BB$1,'Copy of PY1 Data(H)'!$A$1:$CZ$1,_xlfn.XLOOKUP($A94,'Copy of PY1 Data(H)'!$A$1:$A$288,'Copy of PY1 Data(H)'!$A$1:$CZ$288))</f>
        <v>0</v>
      </c>
      <c r="BC94" s="180" cm="1">
        <f t="array" ref="BC94">_xlfn.XLOOKUP(BC$1,'Copy of PY1 Data(H)'!$A$1:$CZ$1,_xlfn.XLOOKUP($A94,'Copy of PY1 Data(H)'!$A$1:$A$288,'Copy of PY1 Data(H)'!$A$1:$CZ$288))</f>
        <v>0</v>
      </c>
      <c r="BD94" s="180" cm="1">
        <f t="array" ref="BD94">_xlfn.XLOOKUP(BD$1,'Copy of PY1 Data(H)'!$A$1:$CZ$1,_xlfn.XLOOKUP($A94,'Copy of PY1 Data(H)'!$A$1:$A$288,'Copy of PY1 Data(H)'!$A$1:$CZ$288))</f>
        <v>815297</v>
      </c>
      <c r="BE94" s="180" cm="1">
        <f t="array" ref="BE94">_xlfn.XLOOKUP(BE$1,'Copy of PY1 Data(H)'!$A$1:$CZ$1,_xlfn.XLOOKUP($A94,'Copy of PY1 Data(H)'!$A$1:$A$288,'Copy of PY1 Data(H)'!$A$1:$CZ$288))</f>
        <v>0</v>
      </c>
      <c r="BF94" s="180" cm="1">
        <f t="array" ref="BF94">_xlfn.XLOOKUP(BF$1,'Copy of PY1 Data(H)'!$A$1:$CZ$1,_xlfn.XLOOKUP($A94,'Copy of PY1 Data(H)'!$A$1:$A$288,'Copy of PY1 Data(H)'!$A$1:$CZ$288))</f>
        <v>0</v>
      </c>
      <c r="BG94" s="180" cm="1">
        <f t="array" ref="BG94">_xlfn.XLOOKUP(BG$1,'Copy of PY1 Data(H)'!$A$1:$CZ$1,_xlfn.XLOOKUP($A94,'Copy of PY1 Data(H)'!$A$1:$A$288,'Copy of PY1 Data(H)'!$A$1:$CZ$288))</f>
        <v>0</v>
      </c>
      <c r="BH94" s="180" cm="1">
        <f t="array" ref="BH94">_xlfn.XLOOKUP(BH$1,'Copy of PY1 Data(H)'!$A$1:$CZ$1,_xlfn.XLOOKUP($A94,'Copy of PY1 Data(H)'!$A$1:$A$288,'Copy of PY1 Data(H)'!$A$1:$CZ$288))</f>
        <v>0</v>
      </c>
      <c r="BI94" s="180" cm="1">
        <f t="array" ref="BI94">_xlfn.XLOOKUP(BI$1,'Copy of PY1 Data(H)'!$A$1:$CZ$1,_xlfn.XLOOKUP($A94,'Copy of PY1 Data(H)'!$A$1:$A$288,'Copy of PY1 Data(H)'!$A$1:$CZ$288))</f>
        <v>0</v>
      </c>
      <c r="BJ94" s="180" cm="1">
        <f t="array" ref="BJ94">_xlfn.XLOOKUP(BJ$1,'Copy of PY1 Data(H)'!$A$1:$CZ$1,_xlfn.XLOOKUP($A94,'Copy of PY1 Data(H)'!$A$1:$A$288,'Copy of PY1 Data(H)'!$A$1:$CZ$288))</f>
        <v>0</v>
      </c>
      <c r="BK94" s="180" cm="1">
        <f t="array" ref="BK94">_xlfn.XLOOKUP(BK$1,'Copy of PY1 Data(H)'!$A$1:$CZ$1,_xlfn.XLOOKUP($A94,'Copy of PY1 Data(H)'!$A$1:$A$288,'Copy of PY1 Data(H)'!$A$1:$CZ$288))</f>
        <v>0</v>
      </c>
      <c r="BL94" s="180" cm="1">
        <f t="array" ref="BL94">_xlfn.XLOOKUP(BL$1,'Copy of PY1 Data(H)'!$A$1:$CZ$1,_xlfn.XLOOKUP($A94,'Copy of PY1 Data(H)'!$A$1:$A$288,'Copy of PY1 Data(H)'!$A$1:$CZ$288))</f>
        <v>0</v>
      </c>
      <c r="BM94" s="180" cm="1">
        <f t="array" ref="BM94">_xlfn.XLOOKUP(BM$1,'Copy of PY1 Data(H)'!$A$1:$CZ$1,_xlfn.XLOOKUP($A94,'Copy of PY1 Data(H)'!$A$1:$A$288,'Copy of PY1 Data(H)'!$A$1:$CZ$288))</f>
        <v>0</v>
      </c>
      <c r="BN94" s="180" cm="1">
        <f t="array" ref="BN94">_xlfn.XLOOKUP(BN$1,'Copy of PY1 Data(H)'!$A$1:$CZ$1,_xlfn.XLOOKUP($A94,'Copy of PY1 Data(H)'!$A$1:$A$288,'Copy of PY1 Data(H)'!$A$1:$CZ$288))</f>
        <v>16230</v>
      </c>
      <c r="BO94" s="180" cm="1">
        <f t="array" ref="BO94">_xlfn.XLOOKUP(BO$1,'Copy of PY1 Data(H)'!$A$1:$CZ$1,_xlfn.XLOOKUP($A94,'Copy of PY1 Data(H)'!$A$1:$A$288,'Copy of PY1 Data(H)'!$A$1:$CZ$288))</f>
        <v>1544</v>
      </c>
      <c r="BP94" s="180" cm="1">
        <f t="array" ref="BP94">_xlfn.XLOOKUP(BP$1,'Copy of PY1 Data(H)'!$A$1:$CZ$1,_xlfn.XLOOKUP($A94,'Copy of PY1 Data(H)'!$A$1:$A$288,'Copy of PY1 Data(H)'!$A$1:$CZ$288))</f>
        <v>11056</v>
      </c>
      <c r="BQ94" s="180" cm="1">
        <f t="array" ref="BQ94">_xlfn.XLOOKUP(BQ$1,'Copy of PY1 Data(H)'!$A$1:$CZ$1,_xlfn.XLOOKUP($A94,'Copy of PY1 Data(H)'!$A$1:$A$288,'Copy of PY1 Data(H)'!$A$1:$CZ$288))</f>
        <v>0</v>
      </c>
      <c r="BR94" s="180" cm="1">
        <f t="array" ref="BR94">_xlfn.XLOOKUP(BR$1,'Copy of PY1 Data(H)'!$A$1:$CZ$1,_xlfn.XLOOKUP($A94,'Copy of PY1 Data(H)'!$A$1:$A$288,'Copy of PY1 Data(H)'!$A$1:$CZ$288))</f>
        <v>0</v>
      </c>
      <c r="BS94" s="180" cm="1">
        <f t="array" ref="BS94">_xlfn.XLOOKUP(BS$1,'Copy of PY1 Data(H)'!$A$1:$CZ$1,_xlfn.XLOOKUP($A94,'Copy of PY1 Data(H)'!$A$1:$A$288,'Copy of PY1 Data(H)'!$A$1:$CZ$288))</f>
        <v>0</v>
      </c>
      <c r="BT94" s="180" cm="1">
        <f t="array" ref="BT94">_xlfn.XLOOKUP(BT$1,'Copy of PY1 Data(H)'!$A$1:$CZ$1,_xlfn.XLOOKUP($A94,'Copy of PY1 Data(H)'!$A$1:$A$288,'Copy of PY1 Data(H)'!$A$1:$CZ$288))</f>
        <v>0</v>
      </c>
      <c r="BU94" s="180" cm="1">
        <f t="array" ref="BU94">_xlfn.XLOOKUP(BU$1,'Copy of PY1 Data(H)'!$A$1:$CZ$1,_xlfn.XLOOKUP($A94,'Copy of PY1 Data(H)'!$A$1:$A$288,'Copy of PY1 Data(H)'!$A$1:$CZ$288))</f>
        <v>0</v>
      </c>
      <c r="BV94" s="180" cm="1">
        <f t="array" ref="BV94">_xlfn.XLOOKUP(BV$1,'Copy of PY1 Data(H)'!$A$1:$CZ$1,_xlfn.XLOOKUP($A94,'Copy of PY1 Data(H)'!$A$1:$A$288,'Copy of PY1 Data(H)'!$A$1:$CZ$288))</f>
        <v>0</v>
      </c>
      <c r="BW94" s="180" cm="1">
        <f t="array" ref="BW94">_xlfn.XLOOKUP(BW$1,'Copy of PY1 Data(H)'!$A$1:$CZ$1,_xlfn.XLOOKUP($A94,'Copy of PY1 Data(H)'!$A$1:$A$288,'Copy of PY1 Data(H)'!$A$1:$CZ$288))</f>
        <v>0</v>
      </c>
      <c r="BX94" s="180" cm="1">
        <f t="array" ref="BX94">_xlfn.XLOOKUP(BX$1,'Copy of PY1 Data(H)'!$A$1:$CZ$1,_xlfn.XLOOKUP($A94,'Copy of PY1 Data(H)'!$A$1:$A$288,'Copy of PY1 Data(H)'!$A$1:$CZ$288))</f>
        <v>0</v>
      </c>
      <c r="BY94" s="180" cm="1">
        <f t="array" ref="BY94">_xlfn.XLOOKUP(BY$1,'Copy of PY1 Data(H)'!$A$1:$CZ$1,_xlfn.XLOOKUP($A94,'Copy of PY1 Data(H)'!$A$1:$A$288,'Copy of PY1 Data(H)'!$A$1:$CZ$288))</f>
        <v>0</v>
      </c>
      <c r="BZ94" s="180" cm="1">
        <f t="array" ref="BZ94">_xlfn.XLOOKUP(BZ$1,'Copy of PY1 Data(H)'!$A$1:$CZ$1,_xlfn.XLOOKUP($A94,'Copy of PY1 Data(H)'!$A$1:$A$288,'Copy of PY1 Data(H)'!$A$1:$CZ$288))</f>
        <v>0</v>
      </c>
      <c r="CA94" s="180" cm="1">
        <f t="array" ref="CA94">_xlfn.XLOOKUP(CA$1,'Copy of PY1 Data(H)'!$A$1:$CZ$1,_xlfn.XLOOKUP($A94,'Copy of PY1 Data(H)'!$A$1:$A$288,'Copy of PY1 Data(H)'!$A$1:$CZ$288))</f>
        <v>6404</v>
      </c>
      <c r="CB94" s="180" cm="1">
        <f t="array" ref="CB94">_xlfn.XLOOKUP(CB$1,'Copy of PY1 Data(H)'!$A$1:$CZ$1,_xlfn.XLOOKUP($A94,'Copy of PY1 Data(H)'!$A$1:$A$288,'Copy of PY1 Data(H)'!$A$1:$CZ$288))</f>
        <v>0</v>
      </c>
      <c r="CC94" s="180" cm="1">
        <f t="array" ref="CC94">_xlfn.XLOOKUP(CC$1,'Copy of PY1 Data(H)'!$A$1:$CZ$1,_xlfn.XLOOKUP($A94,'Copy of PY1 Data(H)'!$A$1:$A$288,'Copy of PY1 Data(H)'!$A$1:$CZ$288))</f>
        <v>0</v>
      </c>
      <c r="CD94" s="180" cm="1">
        <f t="array" ref="CD94">_xlfn.XLOOKUP(CD$1,'Copy of PY1 Data(H)'!$A$1:$CZ$1,_xlfn.XLOOKUP($A94,'Copy of PY1 Data(H)'!$A$1:$A$288,'Copy of PY1 Data(H)'!$A$1:$CZ$288))</f>
        <v>0</v>
      </c>
    </row>
    <row r="95" spans="1:82" x14ac:dyDescent="0.3">
      <c r="A95" s="180">
        <v>349</v>
      </c>
      <c r="C95" s="180"/>
      <c r="D95" s="180" cm="1">
        <f t="array" ref="D95">_xlfn.XLOOKUP(D$1,'Copy of PY1 Data(H)'!$A$1:$CZ$1,_xlfn.XLOOKUP($A95,'Copy of PY1 Data(H)'!$A$1:$A$288,'Copy of PY1 Data(H)'!$A$1:$CZ$288))</f>
        <v>0</v>
      </c>
      <c r="E95" s="180" cm="1">
        <f t="array" ref="E95">_xlfn.XLOOKUP(E$1,'Copy of PY1 Data(H)'!$A$1:$CZ$1,_xlfn.XLOOKUP($A95,'Copy of PY1 Data(H)'!$A$1:$A$288,'Copy of PY1 Data(H)'!$A$1:$CZ$288))</f>
        <v>0</v>
      </c>
      <c r="F95" s="180" cm="1">
        <f t="array" ref="F95">_xlfn.XLOOKUP(F$1,'Copy of PY1 Data(H)'!$A$1:$CZ$1,_xlfn.XLOOKUP($A95,'Copy of PY1 Data(H)'!$A$1:$A$288,'Copy of PY1 Data(H)'!$A$1:$CZ$288))</f>
        <v>0</v>
      </c>
      <c r="G95" s="180" cm="1">
        <f t="array" ref="G95">_xlfn.XLOOKUP(G$1,'Copy of PY1 Data(H)'!$A$1:$CZ$1,_xlfn.XLOOKUP($A95,'Copy of PY1 Data(H)'!$A$1:$A$288,'Copy of PY1 Data(H)'!$A$1:$CZ$288))</f>
        <v>0</v>
      </c>
      <c r="H95" s="180" cm="1">
        <f t="array" ref="H95">_xlfn.XLOOKUP(H$1,'Copy of PY1 Data(H)'!$A$1:$CZ$1,_xlfn.XLOOKUP($A95,'Copy of PY1 Data(H)'!$A$1:$A$288,'Copy of PY1 Data(H)'!$A$1:$CZ$288))</f>
        <v>0</v>
      </c>
      <c r="I95" s="180" cm="1">
        <f t="array" ref="I95">_xlfn.XLOOKUP(I$1,'Copy of PY1 Data(H)'!$A$1:$CZ$1,_xlfn.XLOOKUP($A95,'Copy of PY1 Data(H)'!$A$1:$A$288,'Copy of PY1 Data(H)'!$A$1:$CZ$288))</f>
        <v>0</v>
      </c>
      <c r="J95" s="180" cm="1">
        <f t="array" ref="J95">_xlfn.XLOOKUP(J$1,'Copy of PY1 Data(H)'!$A$1:$CZ$1,_xlfn.XLOOKUP($A95,'Copy of PY1 Data(H)'!$A$1:$A$288,'Copy of PY1 Data(H)'!$A$1:$CZ$288))</f>
        <v>416852</v>
      </c>
      <c r="K95" s="180" cm="1">
        <f t="array" ref="K95">_xlfn.XLOOKUP(K$1,'Copy of PY1 Data(H)'!$A$1:$CZ$1,_xlfn.XLOOKUP($A95,'Copy of PY1 Data(H)'!$A$1:$A$288,'Copy of PY1 Data(H)'!$A$1:$CZ$288))</f>
        <v>0</v>
      </c>
      <c r="L95" s="180" cm="1">
        <f t="array" ref="L95">_xlfn.XLOOKUP(L$1,'Copy of PY1 Data(H)'!$A$1:$CZ$1,_xlfn.XLOOKUP($A95,'Copy of PY1 Data(H)'!$A$1:$A$288,'Copy of PY1 Data(H)'!$A$1:$CZ$288))</f>
        <v>0</v>
      </c>
      <c r="M95" s="180" cm="1">
        <f t="array" ref="M95">_xlfn.XLOOKUP(M$1,'Copy of PY1 Data(H)'!$A$1:$CZ$1,_xlfn.XLOOKUP($A95,'Copy of PY1 Data(H)'!$A$1:$A$288,'Copy of PY1 Data(H)'!$A$1:$CZ$288))</f>
        <v>0</v>
      </c>
      <c r="N95" s="180" cm="1">
        <f t="array" ref="N95">_xlfn.XLOOKUP(N$1,'Copy of PY1 Data(H)'!$A$1:$CZ$1,_xlfn.XLOOKUP($A95,'Copy of PY1 Data(H)'!$A$1:$A$288,'Copy of PY1 Data(H)'!$A$1:$CZ$288))</f>
        <v>0</v>
      </c>
      <c r="O95" s="180" cm="1">
        <f t="array" ref="O95">_xlfn.XLOOKUP(O$1,'Copy of PY1 Data(H)'!$A$1:$CZ$1,_xlfn.XLOOKUP($A95,'Copy of PY1 Data(H)'!$A$1:$A$288,'Copy of PY1 Data(H)'!$A$1:$CZ$288))</f>
        <v>5559608</v>
      </c>
      <c r="P95" s="180" cm="1">
        <f t="array" ref="P95">_xlfn.XLOOKUP(P$1,'Copy of PY1 Data(H)'!$A$1:$CZ$1,_xlfn.XLOOKUP($A95,'Copy of PY1 Data(H)'!$A$1:$A$288,'Copy of PY1 Data(H)'!$A$1:$CZ$288))</f>
        <v>0</v>
      </c>
      <c r="Q95" s="180" cm="1">
        <f t="array" ref="Q95">_xlfn.XLOOKUP(Q$1,'Copy of PY1 Data(H)'!$A$1:$CZ$1,_xlfn.XLOOKUP($A95,'Copy of PY1 Data(H)'!$A$1:$A$288,'Copy of PY1 Data(H)'!$A$1:$CZ$288))</f>
        <v>31751467</v>
      </c>
      <c r="R95" s="180" cm="1">
        <f t="array" ref="R95">_xlfn.XLOOKUP(R$1,'Copy of PY1 Data(H)'!$A$1:$CZ$1,_xlfn.XLOOKUP($A95,'Copy of PY1 Data(H)'!$A$1:$A$288,'Copy of PY1 Data(H)'!$A$1:$CZ$288))</f>
        <v>381621</v>
      </c>
      <c r="S95" s="180" cm="1">
        <f t="array" ref="S95">_xlfn.XLOOKUP(S$1,'Copy of PY1 Data(H)'!$A$1:$CZ$1,_xlfn.XLOOKUP($A95,'Copy of PY1 Data(H)'!$A$1:$A$288,'Copy of PY1 Data(H)'!$A$1:$CZ$288))</f>
        <v>0</v>
      </c>
      <c r="T95" s="180" cm="1">
        <f t="array" ref="T95">_xlfn.XLOOKUP(T$1,'Copy of PY1 Data(H)'!$A$1:$CZ$1,_xlfn.XLOOKUP($A95,'Copy of PY1 Data(H)'!$A$1:$A$288,'Copy of PY1 Data(H)'!$A$1:$CZ$288))</f>
        <v>73602746</v>
      </c>
      <c r="U95" s="180" cm="1">
        <f t="array" ref="U95">_xlfn.XLOOKUP(U$1,'Copy of PY1 Data(H)'!$A$1:$CZ$1,_xlfn.XLOOKUP($A95,'Copy of PY1 Data(H)'!$A$1:$A$288,'Copy of PY1 Data(H)'!$A$1:$CZ$288))</f>
        <v>16873774</v>
      </c>
      <c r="V95" s="180" cm="1">
        <f t="array" ref="V95">_xlfn.XLOOKUP(V$1,'Copy of PY1 Data(H)'!$A$1:$CZ$1,_xlfn.XLOOKUP($A95,'Copy of PY1 Data(H)'!$A$1:$A$288,'Copy of PY1 Data(H)'!$A$1:$CZ$288))</f>
        <v>19989385</v>
      </c>
      <c r="W95" s="180" cm="1">
        <f t="array" ref="W95">_xlfn.XLOOKUP(W$1,'Copy of PY1 Data(H)'!$A$1:$CZ$1,_xlfn.XLOOKUP($A95,'Copy of PY1 Data(H)'!$A$1:$A$288,'Copy of PY1 Data(H)'!$A$1:$CZ$288))</f>
        <v>0</v>
      </c>
      <c r="X95" s="180" cm="1">
        <f t="array" ref="X95">_xlfn.XLOOKUP(X$1,'Copy of PY1 Data(H)'!$A$1:$CZ$1,_xlfn.XLOOKUP($A95,'Copy of PY1 Data(H)'!$A$1:$A$288,'Copy of PY1 Data(H)'!$A$1:$CZ$288))</f>
        <v>0</v>
      </c>
      <c r="Y95" s="180" cm="1">
        <f t="array" ref="Y95">_xlfn.XLOOKUP(Y$1,'Copy of PY1 Data(H)'!$A$1:$CZ$1,_xlfn.XLOOKUP($A95,'Copy of PY1 Data(H)'!$A$1:$A$288,'Copy of PY1 Data(H)'!$A$1:$CZ$288))</f>
        <v>7308021</v>
      </c>
      <c r="Z95" s="180" cm="1">
        <f t="array" ref="Z95">_xlfn.XLOOKUP(Z$1,'Copy of PY1 Data(H)'!$A$1:$CZ$1,_xlfn.XLOOKUP($A95,'Copy of PY1 Data(H)'!$A$1:$A$288,'Copy of PY1 Data(H)'!$A$1:$CZ$288))</f>
        <v>4003250</v>
      </c>
      <c r="AA95" s="180" cm="1">
        <f t="array" ref="AA95">_xlfn.XLOOKUP(AA$1,'Copy of PY1 Data(H)'!$A$1:$CZ$1,_xlfn.XLOOKUP($A95,'Copy of PY1 Data(H)'!$A$1:$A$288,'Copy of PY1 Data(H)'!$A$1:$CZ$288))</f>
        <v>6272246</v>
      </c>
      <c r="AB95" s="180" cm="1">
        <f t="array" ref="AB95">_xlfn.XLOOKUP(AB$1,'Copy of PY1 Data(H)'!$A$1:$CZ$1,_xlfn.XLOOKUP($A95,'Copy of PY1 Data(H)'!$A$1:$A$288,'Copy of PY1 Data(H)'!$A$1:$CZ$288))</f>
        <v>7728667</v>
      </c>
      <c r="AC95" s="180" cm="1">
        <f t="array" ref="AC95">_xlfn.XLOOKUP(AC$1,'Copy of PY1 Data(H)'!$A$1:$CZ$1,_xlfn.XLOOKUP($A95,'Copy of PY1 Data(H)'!$A$1:$A$288,'Copy of PY1 Data(H)'!$A$1:$CZ$288))</f>
        <v>742476</v>
      </c>
      <c r="AD95" s="180" cm="1">
        <f t="array" ref="AD95">_xlfn.XLOOKUP(AD$1,'Copy of PY1 Data(H)'!$A$1:$CZ$1,_xlfn.XLOOKUP($A95,'Copy of PY1 Data(H)'!$A$1:$A$288,'Copy of PY1 Data(H)'!$A$1:$CZ$288))</f>
        <v>1941321</v>
      </c>
      <c r="AE95" s="180" cm="1">
        <f t="array" ref="AE95">_xlfn.XLOOKUP(AE$1,'Copy of PY1 Data(H)'!$A$1:$CZ$1,_xlfn.XLOOKUP($A95,'Copy of PY1 Data(H)'!$A$1:$A$288,'Copy of PY1 Data(H)'!$A$1:$CZ$288))</f>
        <v>1617342</v>
      </c>
      <c r="AF95" s="180" cm="1">
        <f t="array" ref="AF95">_xlfn.XLOOKUP(AF$1,'Copy of PY1 Data(H)'!$A$1:$CZ$1,_xlfn.XLOOKUP($A95,'Copy of PY1 Data(H)'!$A$1:$A$288,'Copy of PY1 Data(H)'!$A$1:$CZ$288))</f>
        <v>1632114</v>
      </c>
      <c r="AG95" s="180" cm="1">
        <f t="array" ref="AG95">_xlfn.XLOOKUP(AG$1,'Copy of PY1 Data(H)'!$A$1:$CZ$1,_xlfn.XLOOKUP($A95,'Copy of PY1 Data(H)'!$A$1:$A$288,'Copy of PY1 Data(H)'!$A$1:$CZ$288))</f>
        <v>755136</v>
      </c>
      <c r="AH95" s="180" cm="1">
        <f t="array" ref="AH95">_xlfn.XLOOKUP(AH$1,'Copy of PY1 Data(H)'!$A$1:$CZ$1,_xlfn.XLOOKUP($A95,'Copy of PY1 Data(H)'!$A$1:$A$288,'Copy of PY1 Data(H)'!$A$1:$CZ$288))</f>
        <v>0</v>
      </c>
      <c r="AI95" s="180" cm="1">
        <f t="array" ref="AI95">_xlfn.XLOOKUP(AI$1,'Copy of PY1 Data(H)'!$A$1:$CZ$1,_xlfn.XLOOKUP($A95,'Copy of PY1 Data(H)'!$A$1:$A$288,'Copy of PY1 Data(H)'!$A$1:$CZ$288))</f>
        <v>24747246</v>
      </c>
      <c r="AJ95" s="180" cm="1">
        <f t="array" ref="AJ95">_xlfn.XLOOKUP(AJ$1,'Copy of PY1 Data(H)'!$A$1:$CZ$1,_xlfn.XLOOKUP($A95,'Copy of PY1 Data(H)'!$A$1:$A$288,'Copy of PY1 Data(H)'!$A$1:$CZ$288))</f>
        <v>32360</v>
      </c>
      <c r="AK95" s="180" cm="1">
        <f t="array" ref="AK95">_xlfn.XLOOKUP(AK$1,'Copy of PY1 Data(H)'!$A$1:$CZ$1,_xlfn.XLOOKUP($A95,'Copy of PY1 Data(H)'!$A$1:$A$288,'Copy of PY1 Data(H)'!$A$1:$CZ$288))</f>
        <v>0</v>
      </c>
      <c r="AL95" s="180" cm="1">
        <f t="array" ref="AL95">_xlfn.XLOOKUP(AL$1,'Copy of PY1 Data(H)'!$A$1:$CZ$1,_xlfn.XLOOKUP($A95,'Copy of PY1 Data(H)'!$A$1:$A$288,'Copy of PY1 Data(H)'!$A$1:$CZ$288))</f>
        <v>0</v>
      </c>
      <c r="AM95" s="180" cm="1">
        <f t="array" ref="AM95">_xlfn.XLOOKUP(AM$1,'Copy of PY1 Data(H)'!$A$1:$CZ$1,_xlfn.XLOOKUP($A95,'Copy of PY1 Data(H)'!$A$1:$A$288,'Copy of PY1 Data(H)'!$A$1:$CZ$288))</f>
        <v>9969935</v>
      </c>
      <c r="AN95" s="180" cm="1">
        <f t="array" ref="AN95">_xlfn.XLOOKUP(AN$1,'Copy of PY1 Data(H)'!$A$1:$CZ$1,_xlfn.XLOOKUP($A95,'Copy of PY1 Data(H)'!$A$1:$A$288,'Copy of PY1 Data(H)'!$A$1:$CZ$288))</f>
        <v>309585</v>
      </c>
      <c r="AO95" s="180" cm="1">
        <f t="array" ref="AO95">_xlfn.XLOOKUP(AO$1,'Copy of PY1 Data(H)'!$A$1:$CZ$1,_xlfn.XLOOKUP($A95,'Copy of PY1 Data(H)'!$A$1:$A$288,'Copy of PY1 Data(H)'!$A$1:$CZ$288))</f>
        <v>1841350</v>
      </c>
      <c r="AP95" s="180" cm="1">
        <f t="array" ref="AP95">_xlfn.XLOOKUP(AP$1,'Copy of PY1 Data(H)'!$A$1:$CZ$1,_xlfn.XLOOKUP($A95,'Copy of PY1 Data(H)'!$A$1:$A$288,'Copy of PY1 Data(H)'!$A$1:$CZ$288))</f>
        <v>0</v>
      </c>
      <c r="AQ95" s="180" cm="1">
        <f t="array" ref="AQ95">_xlfn.XLOOKUP(AQ$1,'Copy of PY1 Data(H)'!$A$1:$CZ$1,_xlfn.XLOOKUP($A95,'Copy of PY1 Data(H)'!$A$1:$A$288,'Copy of PY1 Data(H)'!$A$1:$CZ$288))</f>
        <v>0</v>
      </c>
      <c r="AR95" s="180" cm="1">
        <f t="array" ref="AR95">_xlfn.XLOOKUP(AR$1,'Copy of PY1 Data(H)'!$A$1:$CZ$1,_xlfn.XLOOKUP($A95,'Copy of PY1 Data(H)'!$A$1:$A$288,'Copy of PY1 Data(H)'!$A$1:$CZ$288))</f>
        <v>1837242</v>
      </c>
      <c r="AS95" s="180" cm="1">
        <f t="array" ref="AS95">_xlfn.XLOOKUP(AS$1,'Copy of PY1 Data(H)'!$A$1:$CZ$1,_xlfn.XLOOKUP($A95,'Copy of PY1 Data(H)'!$A$1:$A$288,'Copy of PY1 Data(H)'!$A$1:$CZ$288))</f>
        <v>0</v>
      </c>
      <c r="AT95" s="180" cm="1">
        <f t="array" ref="AT95">_xlfn.XLOOKUP(AT$1,'Copy of PY1 Data(H)'!$A$1:$CZ$1,_xlfn.XLOOKUP($A95,'Copy of PY1 Data(H)'!$A$1:$A$288,'Copy of PY1 Data(H)'!$A$1:$CZ$288))</f>
        <v>2171453</v>
      </c>
      <c r="AU95" s="180" cm="1">
        <f t="array" ref="AU95">_xlfn.XLOOKUP(AU$1,'Copy of PY1 Data(H)'!$A$1:$CZ$1,_xlfn.XLOOKUP($A95,'Copy of PY1 Data(H)'!$A$1:$A$288,'Copy of PY1 Data(H)'!$A$1:$CZ$288))</f>
        <v>0</v>
      </c>
      <c r="AV95" s="180" cm="1">
        <f t="array" ref="AV95">_xlfn.XLOOKUP(AV$1,'Copy of PY1 Data(H)'!$A$1:$CZ$1,_xlfn.XLOOKUP($A95,'Copy of PY1 Data(H)'!$A$1:$A$288,'Copy of PY1 Data(H)'!$A$1:$CZ$288))</f>
        <v>81142663</v>
      </c>
      <c r="AW95" s="180" cm="1">
        <f t="array" ref="AW95">_xlfn.XLOOKUP(AW$1,'Copy of PY1 Data(H)'!$A$1:$CZ$1,_xlfn.XLOOKUP($A95,'Copy of PY1 Data(H)'!$A$1:$A$288,'Copy of PY1 Data(H)'!$A$1:$CZ$288))</f>
        <v>0</v>
      </c>
      <c r="AX95" s="180" cm="1">
        <f t="array" ref="AX95">_xlfn.XLOOKUP(AX$1,'Copy of PY1 Data(H)'!$A$1:$CZ$1,_xlfn.XLOOKUP($A95,'Copy of PY1 Data(H)'!$A$1:$A$288,'Copy of PY1 Data(H)'!$A$1:$CZ$288))</f>
        <v>1183770</v>
      </c>
      <c r="AY95" s="180" cm="1">
        <f t="array" ref="AY95">_xlfn.XLOOKUP(AY$1,'Copy of PY1 Data(H)'!$A$1:$CZ$1,_xlfn.XLOOKUP($A95,'Copy of PY1 Data(H)'!$A$1:$A$288,'Copy of PY1 Data(H)'!$A$1:$CZ$288))</f>
        <v>697793</v>
      </c>
      <c r="AZ95" s="180" cm="1">
        <f t="array" ref="AZ95">_xlfn.XLOOKUP(AZ$1,'Copy of PY1 Data(H)'!$A$1:$CZ$1,_xlfn.XLOOKUP($A95,'Copy of PY1 Data(H)'!$A$1:$A$288,'Copy of PY1 Data(H)'!$A$1:$CZ$288))</f>
        <v>802169</v>
      </c>
      <c r="BA95" s="180" cm="1">
        <f t="array" ref="BA95">_xlfn.XLOOKUP(BA$1,'Copy of PY1 Data(H)'!$A$1:$CZ$1,_xlfn.XLOOKUP($A95,'Copy of PY1 Data(H)'!$A$1:$A$288,'Copy of PY1 Data(H)'!$A$1:$CZ$288))</f>
        <v>202116</v>
      </c>
      <c r="BB95" s="180" cm="1">
        <f t="array" ref="BB95">_xlfn.XLOOKUP(BB$1,'Copy of PY1 Data(H)'!$A$1:$CZ$1,_xlfn.XLOOKUP($A95,'Copy of PY1 Data(H)'!$A$1:$A$288,'Copy of PY1 Data(H)'!$A$1:$CZ$288))</f>
        <v>0</v>
      </c>
      <c r="BC95" s="180" cm="1">
        <f t="array" ref="BC95">_xlfn.XLOOKUP(BC$1,'Copy of PY1 Data(H)'!$A$1:$CZ$1,_xlfn.XLOOKUP($A95,'Copy of PY1 Data(H)'!$A$1:$A$288,'Copy of PY1 Data(H)'!$A$1:$CZ$288))</f>
        <v>126074</v>
      </c>
      <c r="BD95" s="180" cm="1">
        <f t="array" ref="BD95">_xlfn.XLOOKUP(BD$1,'Copy of PY1 Data(H)'!$A$1:$CZ$1,_xlfn.XLOOKUP($A95,'Copy of PY1 Data(H)'!$A$1:$A$288,'Copy of PY1 Data(H)'!$A$1:$CZ$288))</f>
        <v>21051877</v>
      </c>
      <c r="BE95" s="180" cm="1">
        <f t="array" ref="BE95">_xlfn.XLOOKUP(BE$1,'Copy of PY1 Data(H)'!$A$1:$CZ$1,_xlfn.XLOOKUP($A95,'Copy of PY1 Data(H)'!$A$1:$A$288,'Copy of PY1 Data(H)'!$A$1:$CZ$288))</f>
        <v>0</v>
      </c>
      <c r="BF95" s="180" cm="1">
        <f t="array" ref="BF95">_xlfn.XLOOKUP(BF$1,'Copy of PY1 Data(H)'!$A$1:$CZ$1,_xlfn.XLOOKUP($A95,'Copy of PY1 Data(H)'!$A$1:$A$288,'Copy of PY1 Data(H)'!$A$1:$CZ$288))</f>
        <v>512665</v>
      </c>
      <c r="BG95" s="180" cm="1">
        <f t="array" ref="BG95">_xlfn.XLOOKUP(BG$1,'Copy of PY1 Data(H)'!$A$1:$CZ$1,_xlfn.XLOOKUP($A95,'Copy of PY1 Data(H)'!$A$1:$A$288,'Copy of PY1 Data(H)'!$A$1:$CZ$288))</f>
        <v>0</v>
      </c>
      <c r="BH95" s="180" cm="1">
        <f t="array" ref="BH95">_xlfn.XLOOKUP(BH$1,'Copy of PY1 Data(H)'!$A$1:$CZ$1,_xlfn.XLOOKUP($A95,'Copy of PY1 Data(H)'!$A$1:$A$288,'Copy of PY1 Data(H)'!$A$1:$CZ$288))</f>
        <v>0</v>
      </c>
      <c r="BI95" s="180" cm="1">
        <f t="array" ref="BI95">_xlfn.XLOOKUP(BI$1,'Copy of PY1 Data(H)'!$A$1:$CZ$1,_xlfn.XLOOKUP($A95,'Copy of PY1 Data(H)'!$A$1:$A$288,'Copy of PY1 Data(H)'!$A$1:$CZ$288))</f>
        <v>97428</v>
      </c>
      <c r="BJ95" s="180" cm="1">
        <f t="array" ref="BJ95">_xlfn.XLOOKUP(BJ$1,'Copy of PY1 Data(H)'!$A$1:$CZ$1,_xlfn.XLOOKUP($A95,'Copy of PY1 Data(H)'!$A$1:$A$288,'Copy of PY1 Data(H)'!$A$1:$CZ$288))</f>
        <v>0</v>
      </c>
      <c r="BK95" s="180" cm="1">
        <f t="array" ref="BK95">_xlfn.XLOOKUP(BK$1,'Copy of PY1 Data(H)'!$A$1:$CZ$1,_xlfn.XLOOKUP($A95,'Copy of PY1 Data(H)'!$A$1:$A$288,'Copy of PY1 Data(H)'!$A$1:$CZ$288))</f>
        <v>3516842</v>
      </c>
      <c r="BL95" s="180" cm="1">
        <f t="array" ref="BL95">_xlfn.XLOOKUP(BL$1,'Copy of PY1 Data(H)'!$A$1:$CZ$1,_xlfn.XLOOKUP($A95,'Copy of PY1 Data(H)'!$A$1:$A$288,'Copy of PY1 Data(H)'!$A$1:$CZ$288))</f>
        <v>0</v>
      </c>
      <c r="BM95" s="180" cm="1">
        <f t="array" ref="BM95">_xlfn.XLOOKUP(BM$1,'Copy of PY1 Data(H)'!$A$1:$CZ$1,_xlfn.XLOOKUP($A95,'Copy of PY1 Data(H)'!$A$1:$A$288,'Copy of PY1 Data(H)'!$A$1:$CZ$288))</f>
        <v>1613121</v>
      </c>
      <c r="BN95" s="180" cm="1">
        <f t="array" ref="BN95">_xlfn.XLOOKUP(BN$1,'Copy of PY1 Data(H)'!$A$1:$CZ$1,_xlfn.XLOOKUP($A95,'Copy of PY1 Data(H)'!$A$1:$A$288,'Copy of PY1 Data(H)'!$A$1:$CZ$288))</f>
        <v>2576774</v>
      </c>
      <c r="BO95" s="180" cm="1">
        <f t="array" ref="BO95">_xlfn.XLOOKUP(BO$1,'Copy of PY1 Data(H)'!$A$1:$CZ$1,_xlfn.XLOOKUP($A95,'Copy of PY1 Data(H)'!$A$1:$A$288,'Copy of PY1 Data(H)'!$A$1:$CZ$288))</f>
        <v>3102773</v>
      </c>
      <c r="BP95" s="180" cm="1">
        <f t="array" ref="BP95">_xlfn.XLOOKUP(BP$1,'Copy of PY1 Data(H)'!$A$1:$CZ$1,_xlfn.XLOOKUP($A95,'Copy of PY1 Data(H)'!$A$1:$A$288,'Copy of PY1 Data(H)'!$A$1:$CZ$288))</f>
        <v>117010</v>
      </c>
      <c r="BQ95" s="180" cm="1">
        <f t="array" ref="BQ95">_xlfn.XLOOKUP(BQ$1,'Copy of PY1 Data(H)'!$A$1:$CZ$1,_xlfn.XLOOKUP($A95,'Copy of PY1 Data(H)'!$A$1:$A$288,'Copy of PY1 Data(H)'!$A$1:$CZ$288))</f>
        <v>0</v>
      </c>
      <c r="BR95" s="180" cm="1">
        <f t="array" ref="BR95">_xlfn.XLOOKUP(BR$1,'Copy of PY1 Data(H)'!$A$1:$CZ$1,_xlfn.XLOOKUP($A95,'Copy of PY1 Data(H)'!$A$1:$A$288,'Copy of PY1 Data(H)'!$A$1:$CZ$288))</f>
        <v>1140983</v>
      </c>
      <c r="BS95" s="180" cm="1">
        <f t="array" ref="BS95">_xlfn.XLOOKUP(BS$1,'Copy of PY1 Data(H)'!$A$1:$CZ$1,_xlfn.XLOOKUP($A95,'Copy of PY1 Data(H)'!$A$1:$A$288,'Copy of PY1 Data(H)'!$A$1:$CZ$288))</f>
        <v>0</v>
      </c>
      <c r="BT95" s="180" cm="1">
        <f t="array" ref="BT95">_xlfn.XLOOKUP(BT$1,'Copy of PY1 Data(H)'!$A$1:$CZ$1,_xlfn.XLOOKUP($A95,'Copy of PY1 Data(H)'!$A$1:$A$288,'Copy of PY1 Data(H)'!$A$1:$CZ$288))</f>
        <v>1108300</v>
      </c>
      <c r="BU95" s="180" cm="1">
        <f t="array" ref="BU95">_xlfn.XLOOKUP(BU$1,'Copy of PY1 Data(H)'!$A$1:$CZ$1,_xlfn.XLOOKUP($A95,'Copy of PY1 Data(H)'!$A$1:$A$288,'Copy of PY1 Data(H)'!$A$1:$CZ$288))</f>
        <v>2895855</v>
      </c>
      <c r="BV95" s="180" cm="1">
        <f t="array" ref="BV95">_xlfn.XLOOKUP(BV$1,'Copy of PY1 Data(H)'!$A$1:$CZ$1,_xlfn.XLOOKUP($A95,'Copy of PY1 Data(H)'!$A$1:$A$288,'Copy of PY1 Data(H)'!$A$1:$CZ$288))</f>
        <v>0</v>
      </c>
      <c r="BW95" s="180" cm="1">
        <f t="array" ref="BW95">_xlfn.XLOOKUP(BW$1,'Copy of PY1 Data(H)'!$A$1:$CZ$1,_xlfn.XLOOKUP($A95,'Copy of PY1 Data(H)'!$A$1:$A$288,'Copy of PY1 Data(H)'!$A$1:$CZ$288))</f>
        <v>0</v>
      </c>
      <c r="BX95" s="180" cm="1">
        <f t="array" ref="BX95">_xlfn.XLOOKUP(BX$1,'Copy of PY1 Data(H)'!$A$1:$CZ$1,_xlfn.XLOOKUP($A95,'Copy of PY1 Data(H)'!$A$1:$A$288,'Copy of PY1 Data(H)'!$A$1:$CZ$288))</f>
        <v>168736</v>
      </c>
      <c r="BY95" s="180" cm="1">
        <f t="array" ref="BY95">_xlfn.XLOOKUP(BY$1,'Copy of PY1 Data(H)'!$A$1:$CZ$1,_xlfn.XLOOKUP($A95,'Copy of PY1 Data(H)'!$A$1:$A$288,'Copy of PY1 Data(H)'!$A$1:$CZ$288))</f>
        <v>15489</v>
      </c>
      <c r="BZ95" s="180" cm="1">
        <f t="array" ref="BZ95">_xlfn.XLOOKUP(BZ$1,'Copy of PY1 Data(H)'!$A$1:$CZ$1,_xlfn.XLOOKUP($A95,'Copy of PY1 Data(H)'!$A$1:$A$288,'Copy of PY1 Data(H)'!$A$1:$CZ$288))</f>
        <v>1227108</v>
      </c>
      <c r="CA95" s="180" cm="1">
        <f t="array" ref="CA95">_xlfn.XLOOKUP(CA$1,'Copy of PY1 Data(H)'!$A$1:$CZ$1,_xlfn.XLOOKUP($A95,'Copy of PY1 Data(H)'!$A$1:$A$288,'Copy of PY1 Data(H)'!$A$1:$CZ$288))</f>
        <v>402329</v>
      </c>
      <c r="CB95" s="180" cm="1">
        <f t="array" ref="CB95">_xlfn.XLOOKUP(CB$1,'Copy of PY1 Data(H)'!$A$1:$CZ$1,_xlfn.XLOOKUP($A95,'Copy of PY1 Data(H)'!$A$1:$A$288,'Copy of PY1 Data(H)'!$A$1:$CZ$288))</f>
        <v>1208179</v>
      </c>
      <c r="CC95" s="180" cm="1">
        <f t="array" ref="CC95">_xlfn.XLOOKUP(CC$1,'Copy of PY1 Data(H)'!$A$1:$CZ$1,_xlfn.XLOOKUP($A95,'Copy of PY1 Data(H)'!$A$1:$A$288,'Copy of PY1 Data(H)'!$A$1:$CZ$288))</f>
        <v>0</v>
      </c>
      <c r="CD95" s="180" cm="1">
        <f t="array" ref="CD95">_xlfn.XLOOKUP(CD$1,'Copy of PY1 Data(H)'!$A$1:$CZ$1,_xlfn.XLOOKUP($A95,'Copy of PY1 Data(H)'!$A$1:$A$288,'Copy of PY1 Data(H)'!$A$1:$CZ$288))</f>
        <v>0</v>
      </c>
    </row>
    <row r="96" spans="1:82" x14ac:dyDescent="0.3">
      <c r="A96" s="180">
        <v>375</v>
      </c>
      <c r="C96" s="180"/>
      <c r="D96" s="180" cm="1">
        <f t="array" ref="D96">_xlfn.XLOOKUP(D$1,'Copy of PY1 Data(H)'!$A$1:$CZ$1,_xlfn.XLOOKUP($A96,'Copy of PY1 Data(H)'!$A$1:$A$288,'Copy of PY1 Data(H)'!$A$1:$CZ$288))</f>
        <v>0</v>
      </c>
      <c r="E96" s="180" cm="1">
        <f t="array" ref="E96">_xlfn.XLOOKUP(E$1,'Copy of PY1 Data(H)'!$A$1:$CZ$1,_xlfn.XLOOKUP($A96,'Copy of PY1 Data(H)'!$A$1:$A$288,'Copy of PY1 Data(H)'!$A$1:$CZ$288))</f>
        <v>0</v>
      </c>
      <c r="F96" s="180" cm="1">
        <f t="array" ref="F96">_xlfn.XLOOKUP(F$1,'Copy of PY1 Data(H)'!$A$1:$CZ$1,_xlfn.XLOOKUP($A96,'Copy of PY1 Data(H)'!$A$1:$A$288,'Copy of PY1 Data(H)'!$A$1:$CZ$288))</f>
        <v>0</v>
      </c>
      <c r="G96" s="180" cm="1">
        <f t="array" ref="G96">_xlfn.XLOOKUP(G$1,'Copy of PY1 Data(H)'!$A$1:$CZ$1,_xlfn.XLOOKUP($A96,'Copy of PY1 Data(H)'!$A$1:$A$288,'Copy of PY1 Data(H)'!$A$1:$CZ$288))</f>
        <v>0</v>
      </c>
      <c r="H96" s="180" cm="1">
        <f t="array" ref="H96">_xlfn.XLOOKUP(H$1,'Copy of PY1 Data(H)'!$A$1:$CZ$1,_xlfn.XLOOKUP($A96,'Copy of PY1 Data(H)'!$A$1:$A$288,'Copy of PY1 Data(H)'!$A$1:$CZ$288))</f>
        <v>0</v>
      </c>
      <c r="I96" s="180" cm="1">
        <f t="array" ref="I96">_xlfn.XLOOKUP(I$1,'Copy of PY1 Data(H)'!$A$1:$CZ$1,_xlfn.XLOOKUP($A96,'Copy of PY1 Data(H)'!$A$1:$A$288,'Copy of PY1 Data(H)'!$A$1:$CZ$288))</f>
        <v>0</v>
      </c>
      <c r="J96" s="180" cm="1">
        <f t="array" ref="J96">_xlfn.XLOOKUP(J$1,'Copy of PY1 Data(H)'!$A$1:$CZ$1,_xlfn.XLOOKUP($A96,'Copy of PY1 Data(H)'!$A$1:$A$288,'Copy of PY1 Data(H)'!$A$1:$CZ$288))</f>
        <v>57291</v>
      </c>
      <c r="K96" s="180" cm="1">
        <f t="array" ref="K96">_xlfn.XLOOKUP(K$1,'Copy of PY1 Data(H)'!$A$1:$CZ$1,_xlfn.XLOOKUP($A96,'Copy of PY1 Data(H)'!$A$1:$A$288,'Copy of PY1 Data(H)'!$A$1:$CZ$288))</f>
        <v>0</v>
      </c>
      <c r="L96" s="180" cm="1">
        <f t="array" ref="L96">_xlfn.XLOOKUP(L$1,'Copy of PY1 Data(H)'!$A$1:$CZ$1,_xlfn.XLOOKUP($A96,'Copy of PY1 Data(H)'!$A$1:$A$288,'Copy of PY1 Data(H)'!$A$1:$CZ$288))</f>
        <v>0</v>
      </c>
      <c r="M96" s="180" cm="1">
        <f t="array" ref="M96">_xlfn.XLOOKUP(M$1,'Copy of PY1 Data(H)'!$A$1:$CZ$1,_xlfn.XLOOKUP($A96,'Copy of PY1 Data(H)'!$A$1:$A$288,'Copy of PY1 Data(H)'!$A$1:$CZ$288))</f>
        <v>0</v>
      </c>
      <c r="N96" s="180" cm="1">
        <f t="array" ref="N96">_xlfn.XLOOKUP(N$1,'Copy of PY1 Data(H)'!$A$1:$CZ$1,_xlfn.XLOOKUP($A96,'Copy of PY1 Data(H)'!$A$1:$A$288,'Copy of PY1 Data(H)'!$A$1:$CZ$288))</f>
        <v>0</v>
      </c>
      <c r="O96" s="180" cm="1">
        <f t="array" ref="O96">_xlfn.XLOOKUP(O$1,'Copy of PY1 Data(H)'!$A$1:$CZ$1,_xlfn.XLOOKUP($A96,'Copy of PY1 Data(H)'!$A$1:$A$288,'Copy of PY1 Data(H)'!$A$1:$CZ$288))</f>
        <v>-66887</v>
      </c>
      <c r="P96" s="180" cm="1">
        <f t="array" ref="P96">_xlfn.XLOOKUP(P$1,'Copy of PY1 Data(H)'!$A$1:$CZ$1,_xlfn.XLOOKUP($A96,'Copy of PY1 Data(H)'!$A$1:$A$288,'Copy of PY1 Data(H)'!$A$1:$CZ$288))</f>
        <v>0</v>
      </c>
      <c r="Q96" s="180" cm="1">
        <f t="array" ref="Q96">_xlfn.XLOOKUP(Q$1,'Copy of PY1 Data(H)'!$A$1:$CZ$1,_xlfn.XLOOKUP($A96,'Copy of PY1 Data(H)'!$A$1:$A$288,'Copy of PY1 Data(H)'!$A$1:$CZ$288))</f>
        <v>40342669</v>
      </c>
      <c r="R96" s="180" cm="1">
        <f t="array" ref="R96">_xlfn.XLOOKUP(R$1,'Copy of PY1 Data(H)'!$A$1:$CZ$1,_xlfn.XLOOKUP($A96,'Copy of PY1 Data(H)'!$A$1:$A$288,'Copy of PY1 Data(H)'!$A$1:$CZ$288))</f>
        <v>864772</v>
      </c>
      <c r="S96" s="180" cm="1">
        <f t="array" ref="S96">_xlfn.XLOOKUP(S$1,'Copy of PY1 Data(H)'!$A$1:$CZ$1,_xlfn.XLOOKUP($A96,'Copy of PY1 Data(H)'!$A$1:$A$288,'Copy of PY1 Data(H)'!$A$1:$CZ$288))</f>
        <v>0</v>
      </c>
      <c r="T96" s="180" cm="1">
        <f t="array" ref="T96">_xlfn.XLOOKUP(T$1,'Copy of PY1 Data(H)'!$A$1:$CZ$1,_xlfn.XLOOKUP($A96,'Copy of PY1 Data(H)'!$A$1:$A$288,'Copy of PY1 Data(H)'!$A$1:$CZ$288))</f>
        <v>46013743</v>
      </c>
      <c r="U96" s="180" cm="1">
        <f t="array" ref="U96">_xlfn.XLOOKUP(U$1,'Copy of PY1 Data(H)'!$A$1:$CZ$1,_xlfn.XLOOKUP($A96,'Copy of PY1 Data(H)'!$A$1:$A$288,'Copy of PY1 Data(H)'!$A$1:$CZ$288))</f>
        <v>7102223</v>
      </c>
      <c r="V96" s="180" cm="1">
        <f t="array" ref="V96">_xlfn.XLOOKUP(V$1,'Copy of PY1 Data(H)'!$A$1:$CZ$1,_xlfn.XLOOKUP($A96,'Copy of PY1 Data(H)'!$A$1:$A$288,'Copy of PY1 Data(H)'!$A$1:$CZ$288))</f>
        <v>15841382</v>
      </c>
      <c r="W96" s="180" cm="1">
        <f t="array" ref="W96">_xlfn.XLOOKUP(W$1,'Copy of PY1 Data(H)'!$A$1:$CZ$1,_xlfn.XLOOKUP($A96,'Copy of PY1 Data(H)'!$A$1:$A$288,'Copy of PY1 Data(H)'!$A$1:$CZ$288))</f>
        <v>0</v>
      </c>
      <c r="X96" s="180" cm="1">
        <f t="array" ref="X96">_xlfn.XLOOKUP(X$1,'Copy of PY1 Data(H)'!$A$1:$CZ$1,_xlfn.XLOOKUP($A96,'Copy of PY1 Data(H)'!$A$1:$A$288,'Copy of PY1 Data(H)'!$A$1:$CZ$288))</f>
        <v>0</v>
      </c>
      <c r="Y96" s="180" cm="1">
        <f t="array" ref="Y96">_xlfn.XLOOKUP(Y$1,'Copy of PY1 Data(H)'!$A$1:$CZ$1,_xlfn.XLOOKUP($A96,'Copy of PY1 Data(H)'!$A$1:$A$288,'Copy of PY1 Data(H)'!$A$1:$CZ$288))</f>
        <v>5167233</v>
      </c>
      <c r="Z96" s="180" cm="1">
        <f t="array" ref="Z96">_xlfn.XLOOKUP(Z$1,'Copy of PY1 Data(H)'!$A$1:$CZ$1,_xlfn.XLOOKUP($A96,'Copy of PY1 Data(H)'!$A$1:$A$288,'Copy of PY1 Data(H)'!$A$1:$CZ$288))</f>
        <v>1619586</v>
      </c>
      <c r="AA96" s="180" cm="1">
        <f t="array" ref="AA96">_xlfn.XLOOKUP(AA$1,'Copy of PY1 Data(H)'!$A$1:$CZ$1,_xlfn.XLOOKUP($A96,'Copy of PY1 Data(H)'!$A$1:$A$288,'Copy of PY1 Data(H)'!$A$1:$CZ$288))</f>
        <v>12539762</v>
      </c>
      <c r="AB96" s="180" cm="1">
        <f t="array" ref="AB96">_xlfn.XLOOKUP(AB$1,'Copy of PY1 Data(H)'!$A$1:$CZ$1,_xlfn.XLOOKUP($A96,'Copy of PY1 Data(H)'!$A$1:$A$288,'Copy of PY1 Data(H)'!$A$1:$CZ$288))</f>
        <v>506384</v>
      </c>
      <c r="AC96" s="180" cm="1">
        <f t="array" ref="AC96">_xlfn.XLOOKUP(AC$1,'Copy of PY1 Data(H)'!$A$1:$CZ$1,_xlfn.XLOOKUP($A96,'Copy of PY1 Data(H)'!$A$1:$A$288,'Copy of PY1 Data(H)'!$A$1:$CZ$288))</f>
        <v>962709</v>
      </c>
      <c r="AD96" s="180" cm="1">
        <f t="array" ref="AD96">_xlfn.XLOOKUP(AD$1,'Copy of PY1 Data(H)'!$A$1:$CZ$1,_xlfn.XLOOKUP($A96,'Copy of PY1 Data(H)'!$A$1:$A$288,'Copy of PY1 Data(H)'!$A$1:$CZ$288))</f>
        <v>872674</v>
      </c>
      <c r="AE96" s="180" cm="1">
        <f t="array" ref="AE96">_xlfn.XLOOKUP(AE$1,'Copy of PY1 Data(H)'!$A$1:$CZ$1,_xlfn.XLOOKUP($A96,'Copy of PY1 Data(H)'!$A$1:$A$288,'Copy of PY1 Data(H)'!$A$1:$CZ$288))</f>
        <v>1957782</v>
      </c>
      <c r="AF96" s="180" cm="1">
        <f t="array" ref="AF96">_xlfn.XLOOKUP(AF$1,'Copy of PY1 Data(H)'!$A$1:$CZ$1,_xlfn.XLOOKUP($A96,'Copy of PY1 Data(H)'!$A$1:$A$288,'Copy of PY1 Data(H)'!$A$1:$CZ$288))</f>
        <v>4039525</v>
      </c>
      <c r="AG96" s="180" cm="1">
        <f t="array" ref="AG96">_xlfn.XLOOKUP(AG$1,'Copy of PY1 Data(H)'!$A$1:$CZ$1,_xlfn.XLOOKUP($A96,'Copy of PY1 Data(H)'!$A$1:$A$288,'Copy of PY1 Data(H)'!$A$1:$CZ$288))</f>
        <v>369537</v>
      </c>
      <c r="AH96" s="180" cm="1">
        <f t="array" ref="AH96">_xlfn.XLOOKUP(AH$1,'Copy of PY1 Data(H)'!$A$1:$CZ$1,_xlfn.XLOOKUP($A96,'Copy of PY1 Data(H)'!$A$1:$A$288,'Copy of PY1 Data(H)'!$A$1:$CZ$288))</f>
        <v>0</v>
      </c>
      <c r="AI96" s="180" cm="1">
        <f t="array" ref="AI96">_xlfn.XLOOKUP(AI$1,'Copy of PY1 Data(H)'!$A$1:$CZ$1,_xlfn.XLOOKUP($A96,'Copy of PY1 Data(H)'!$A$1:$A$288,'Copy of PY1 Data(H)'!$A$1:$CZ$288))</f>
        <v>21449072</v>
      </c>
      <c r="AJ96" s="180" cm="1">
        <f t="array" ref="AJ96">_xlfn.XLOOKUP(AJ$1,'Copy of PY1 Data(H)'!$A$1:$CZ$1,_xlfn.XLOOKUP($A96,'Copy of PY1 Data(H)'!$A$1:$A$288,'Copy of PY1 Data(H)'!$A$1:$CZ$288))</f>
        <v>343379</v>
      </c>
      <c r="AK96" s="180" cm="1">
        <f t="array" ref="AK96">_xlfn.XLOOKUP(AK$1,'Copy of PY1 Data(H)'!$A$1:$CZ$1,_xlfn.XLOOKUP($A96,'Copy of PY1 Data(H)'!$A$1:$A$288,'Copy of PY1 Data(H)'!$A$1:$CZ$288))</f>
        <v>0</v>
      </c>
      <c r="AL96" s="180" cm="1">
        <f t="array" ref="AL96">_xlfn.XLOOKUP(AL$1,'Copy of PY1 Data(H)'!$A$1:$CZ$1,_xlfn.XLOOKUP($A96,'Copy of PY1 Data(H)'!$A$1:$A$288,'Copy of PY1 Data(H)'!$A$1:$CZ$288))</f>
        <v>0</v>
      </c>
      <c r="AM96" s="180" cm="1">
        <f t="array" ref="AM96">_xlfn.XLOOKUP(AM$1,'Copy of PY1 Data(H)'!$A$1:$CZ$1,_xlfn.XLOOKUP($A96,'Copy of PY1 Data(H)'!$A$1:$A$288,'Copy of PY1 Data(H)'!$A$1:$CZ$288))</f>
        <v>2898665</v>
      </c>
      <c r="AN96" s="180" cm="1">
        <f t="array" ref="AN96">_xlfn.XLOOKUP(AN$1,'Copy of PY1 Data(H)'!$A$1:$CZ$1,_xlfn.XLOOKUP($A96,'Copy of PY1 Data(H)'!$A$1:$A$288,'Copy of PY1 Data(H)'!$A$1:$CZ$288))</f>
        <v>52897</v>
      </c>
      <c r="AO96" s="180" cm="1">
        <f t="array" ref="AO96">_xlfn.XLOOKUP(AO$1,'Copy of PY1 Data(H)'!$A$1:$CZ$1,_xlfn.XLOOKUP($A96,'Copy of PY1 Data(H)'!$A$1:$A$288,'Copy of PY1 Data(H)'!$A$1:$CZ$288))</f>
        <v>-24579</v>
      </c>
      <c r="AP96" s="180" cm="1">
        <f t="array" ref="AP96">_xlfn.XLOOKUP(AP$1,'Copy of PY1 Data(H)'!$A$1:$CZ$1,_xlfn.XLOOKUP($A96,'Copy of PY1 Data(H)'!$A$1:$A$288,'Copy of PY1 Data(H)'!$A$1:$CZ$288))</f>
        <v>0</v>
      </c>
      <c r="AQ96" s="180" cm="1">
        <f t="array" ref="AQ96">_xlfn.XLOOKUP(AQ$1,'Copy of PY1 Data(H)'!$A$1:$CZ$1,_xlfn.XLOOKUP($A96,'Copy of PY1 Data(H)'!$A$1:$A$288,'Copy of PY1 Data(H)'!$A$1:$CZ$288))</f>
        <v>0</v>
      </c>
      <c r="AR96" s="180" cm="1">
        <f t="array" ref="AR96">_xlfn.XLOOKUP(AR$1,'Copy of PY1 Data(H)'!$A$1:$CZ$1,_xlfn.XLOOKUP($A96,'Copy of PY1 Data(H)'!$A$1:$A$288,'Copy of PY1 Data(H)'!$A$1:$CZ$288))</f>
        <v>4156096</v>
      </c>
      <c r="AS96" s="180" cm="1">
        <f t="array" ref="AS96">_xlfn.XLOOKUP(AS$1,'Copy of PY1 Data(H)'!$A$1:$CZ$1,_xlfn.XLOOKUP($A96,'Copy of PY1 Data(H)'!$A$1:$A$288,'Copy of PY1 Data(H)'!$A$1:$CZ$288))</f>
        <v>0</v>
      </c>
      <c r="AT96" s="180" cm="1">
        <f t="array" ref="AT96">_xlfn.XLOOKUP(AT$1,'Copy of PY1 Data(H)'!$A$1:$CZ$1,_xlfn.XLOOKUP($A96,'Copy of PY1 Data(H)'!$A$1:$A$288,'Copy of PY1 Data(H)'!$A$1:$CZ$288))</f>
        <v>440176</v>
      </c>
      <c r="AU96" s="180" cm="1">
        <f t="array" ref="AU96">_xlfn.XLOOKUP(AU$1,'Copy of PY1 Data(H)'!$A$1:$CZ$1,_xlfn.XLOOKUP($A96,'Copy of PY1 Data(H)'!$A$1:$A$288,'Copy of PY1 Data(H)'!$A$1:$CZ$288))</f>
        <v>0</v>
      </c>
      <c r="AV96" s="180" cm="1">
        <f t="array" ref="AV96">_xlfn.XLOOKUP(AV$1,'Copy of PY1 Data(H)'!$A$1:$CZ$1,_xlfn.XLOOKUP($A96,'Copy of PY1 Data(H)'!$A$1:$A$288,'Copy of PY1 Data(H)'!$A$1:$CZ$288))</f>
        <v>33769695</v>
      </c>
      <c r="AW96" s="180" cm="1">
        <f t="array" ref="AW96">_xlfn.XLOOKUP(AW$1,'Copy of PY1 Data(H)'!$A$1:$CZ$1,_xlfn.XLOOKUP($A96,'Copy of PY1 Data(H)'!$A$1:$A$288,'Copy of PY1 Data(H)'!$A$1:$CZ$288))</f>
        <v>0</v>
      </c>
      <c r="AX96" s="180" cm="1">
        <f t="array" ref="AX96">_xlfn.XLOOKUP(AX$1,'Copy of PY1 Data(H)'!$A$1:$CZ$1,_xlfn.XLOOKUP($A96,'Copy of PY1 Data(H)'!$A$1:$A$288,'Copy of PY1 Data(H)'!$A$1:$CZ$288))</f>
        <v>2110034</v>
      </c>
      <c r="AY96" s="180" cm="1">
        <f t="array" ref="AY96">_xlfn.XLOOKUP(AY$1,'Copy of PY1 Data(H)'!$A$1:$CZ$1,_xlfn.XLOOKUP($A96,'Copy of PY1 Data(H)'!$A$1:$A$288,'Copy of PY1 Data(H)'!$A$1:$CZ$288))</f>
        <v>5993161</v>
      </c>
      <c r="AZ96" s="180" cm="1">
        <f t="array" ref="AZ96">_xlfn.XLOOKUP(AZ$1,'Copy of PY1 Data(H)'!$A$1:$CZ$1,_xlfn.XLOOKUP($A96,'Copy of PY1 Data(H)'!$A$1:$A$288,'Copy of PY1 Data(H)'!$A$1:$CZ$288))</f>
        <v>985479</v>
      </c>
      <c r="BA96" s="180" cm="1">
        <f t="array" ref="BA96">_xlfn.XLOOKUP(BA$1,'Copy of PY1 Data(H)'!$A$1:$CZ$1,_xlfn.XLOOKUP($A96,'Copy of PY1 Data(H)'!$A$1:$A$288,'Copy of PY1 Data(H)'!$A$1:$CZ$288))</f>
        <v>154321</v>
      </c>
      <c r="BB96" s="180" cm="1">
        <f t="array" ref="BB96">_xlfn.XLOOKUP(BB$1,'Copy of PY1 Data(H)'!$A$1:$CZ$1,_xlfn.XLOOKUP($A96,'Copy of PY1 Data(H)'!$A$1:$A$288,'Copy of PY1 Data(H)'!$A$1:$CZ$288))</f>
        <v>0</v>
      </c>
      <c r="BC96" s="180" cm="1">
        <f t="array" ref="BC96">_xlfn.XLOOKUP(BC$1,'Copy of PY1 Data(H)'!$A$1:$CZ$1,_xlfn.XLOOKUP($A96,'Copy of PY1 Data(H)'!$A$1:$A$288,'Copy of PY1 Data(H)'!$A$1:$CZ$288))</f>
        <v>-44938</v>
      </c>
      <c r="BD96" s="180" cm="1">
        <f t="array" ref="BD96">_xlfn.XLOOKUP(BD$1,'Copy of PY1 Data(H)'!$A$1:$CZ$1,_xlfn.XLOOKUP($A96,'Copy of PY1 Data(H)'!$A$1:$A$288,'Copy of PY1 Data(H)'!$A$1:$CZ$288))</f>
        <v>8759628</v>
      </c>
      <c r="BE96" s="180" cm="1">
        <f t="array" ref="BE96">_xlfn.XLOOKUP(BE$1,'Copy of PY1 Data(H)'!$A$1:$CZ$1,_xlfn.XLOOKUP($A96,'Copy of PY1 Data(H)'!$A$1:$A$288,'Copy of PY1 Data(H)'!$A$1:$CZ$288))</f>
        <v>0</v>
      </c>
      <c r="BF96" s="180" cm="1">
        <f t="array" ref="BF96">_xlfn.XLOOKUP(BF$1,'Copy of PY1 Data(H)'!$A$1:$CZ$1,_xlfn.XLOOKUP($A96,'Copy of PY1 Data(H)'!$A$1:$A$288,'Copy of PY1 Data(H)'!$A$1:$CZ$288))</f>
        <v>102466</v>
      </c>
      <c r="BG96" s="180" cm="1">
        <f t="array" ref="BG96">_xlfn.XLOOKUP(BG$1,'Copy of PY1 Data(H)'!$A$1:$CZ$1,_xlfn.XLOOKUP($A96,'Copy of PY1 Data(H)'!$A$1:$A$288,'Copy of PY1 Data(H)'!$A$1:$CZ$288))</f>
        <v>0</v>
      </c>
      <c r="BH96" s="180" cm="1">
        <f t="array" ref="BH96">_xlfn.XLOOKUP(BH$1,'Copy of PY1 Data(H)'!$A$1:$CZ$1,_xlfn.XLOOKUP($A96,'Copy of PY1 Data(H)'!$A$1:$A$288,'Copy of PY1 Data(H)'!$A$1:$CZ$288))</f>
        <v>0</v>
      </c>
      <c r="BI96" s="180" cm="1">
        <f t="array" ref="BI96">_xlfn.XLOOKUP(BI$1,'Copy of PY1 Data(H)'!$A$1:$CZ$1,_xlfn.XLOOKUP($A96,'Copy of PY1 Data(H)'!$A$1:$A$288,'Copy of PY1 Data(H)'!$A$1:$CZ$288))</f>
        <v>307227</v>
      </c>
      <c r="BJ96" s="180" cm="1">
        <f t="array" ref="BJ96">_xlfn.XLOOKUP(BJ$1,'Copy of PY1 Data(H)'!$A$1:$CZ$1,_xlfn.XLOOKUP($A96,'Copy of PY1 Data(H)'!$A$1:$A$288,'Copy of PY1 Data(H)'!$A$1:$CZ$288))</f>
        <v>0</v>
      </c>
      <c r="BK96" s="180" cm="1">
        <f t="array" ref="BK96">_xlfn.XLOOKUP(BK$1,'Copy of PY1 Data(H)'!$A$1:$CZ$1,_xlfn.XLOOKUP($A96,'Copy of PY1 Data(H)'!$A$1:$A$288,'Copy of PY1 Data(H)'!$A$1:$CZ$288))</f>
        <v>995254</v>
      </c>
      <c r="BL96" s="180" cm="1">
        <f t="array" ref="BL96">_xlfn.XLOOKUP(BL$1,'Copy of PY1 Data(H)'!$A$1:$CZ$1,_xlfn.XLOOKUP($A96,'Copy of PY1 Data(H)'!$A$1:$A$288,'Copy of PY1 Data(H)'!$A$1:$CZ$288))</f>
        <v>0</v>
      </c>
      <c r="BM96" s="180" cm="1">
        <f t="array" ref="BM96">_xlfn.XLOOKUP(BM$1,'Copy of PY1 Data(H)'!$A$1:$CZ$1,_xlfn.XLOOKUP($A96,'Copy of PY1 Data(H)'!$A$1:$A$288,'Copy of PY1 Data(H)'!$A$1:$CZ$288))</f>
        <v>-650677</v>
      </c>
      <c r="BN96" s="180" cm="1">
        <f t="array" ref="BN96">_xlfn.XLOOKUP(BN$1,'Copy of PY1 Data(H)'!$A$1:$CZ$1,_xlfn.XLOOKUP($A96,'Copy of PY1 Data(H)'!$A$1:$A$288,'Copy of PY1 Data(H)'!$A$1:$CZ$288))</f>
        <v>896952</v>
      </c>
      <c r="BO96" s="180" cm="1">
        <f t="array" ref="BO96">_xlfn.XLOOKUP(BO$1,'Copy of PY1 Data(H)'!$A$1:$CZ$1,_xlfn.XLOOKUP($A96,'Copy of PY1 Data(H)'!$A$1:$A$288,'Copy of PY1 Data(H)'!$A$1:$CZ$288))</f>
        <v>-528339</v>
      </c>
      <c r="BP96" s="180" cm="1">
        <f t="array" ref="BP96">_xlfn.XLOOKUP(BP$1,'Copy of PY1 Data(H)'!$A$1:$CZ$1,_xlfn.XLOOKUP($A96,'Copy of PY1 Data(H)'!$A$1:$A$288,'Copy of PY1 Data(H)'!$A$1:$CZ$288))</f>
        <v>1043336</v>
      </c>
      <c r="BQ96" s="180" cm="1">
        <f t="array" ref="BQ96">_xlfn.XLOOKUP(BQ$1,'Copy of PY1 Data(H)'!$A$1:$CZ$1,_xlfn.XLOOKUP($A96,'Copy of PY1 Data(H)'!$A$1:$A$288,'Copy of PY1 Data(H)'!$A$1:$CZ$288))</f>
        <v>0</v>
      </c>
      <c r="BR96" s="180" cm="1">
        <f t="array" ref="BR96">_xlfn.XLOOKUP(BR$1,'Copy of PY1 Data(H)'!$A$1:$CZ$1,_xlfn.XLOOKUP($A96,'Copy of PY1 Data(H)'!$A$1:$A$288,'Copy of PY1 Data(H)'!$A$1:$CZ$288))</f>
        <v>413434</v>
      </c>
      <c r="BS96" s="180" cm="1">
        <f t="array" ref="BS96">_xlfn.XLOOKUP(BS$1,'Copy of PY1 Data(H)'!$A$1:$CZ$1,_xlfn.XLOOKUP($A96,'Copy of PY1 Data(H)'!$A$1:$A$288,'Copy of PY1 Data(H)'!$A$1:$CZ$288))</f>
        <v>0</v>
      </c>
      <c r="BT96" s="180" cm="1">
        <f t="array" ref="BT96">_xlfn.XLOOKUP(BT$1,'Copy of PY1 Data(H)'!$A$1:$CZ$1,_xlfn.XLOOKUP($A96,'Copy of PY1 Data(H)'!$A$1:$A$288,'Copy of PY1 Data(H)'!$A$1:$CZ$288))</f>
        <v>555770</v>
      </c>
      <c r="BU96" s="180" cm="1">
        <f t="array" ref="BU96">_xlfn.XLOOKUP(BU$1,'Copy of PY1 Data(H)'!$A$1:$CZ$1,_xlfn.XLOOKUP($A96,'Copy of PY1 Data(H)'!$A$1:$A$288,'Copy of PY1 Data(H)'!$A$1:$CZ$288))</f>
        <v>339091</v>
      </c>
      <c r="BV96" s="180" cm="1">
        <f t="array" ref="BV96">_xlfn.XLOOKUP(BV$1,'Copy of PY1 Data(H)'!$A$1:$CZ$1,_xlfn.XLOOKUP($A96,'Copy of PY1 Data(H)'!$A$1:$A$288,'Copy of PY1 Data(H)'!$A$1:$CZ$288))</f>
        <v>0</v>
      </c>
      <c r="BW96" s="180" cm="1">
        <f t="array" ref="BW96">_xlfn.XLOOKUP(BW$1,'Copy of PY1 Data(H)'!$A$1:$CZ$1,_xlfn.XLOOKUP($A96,'Copy of PY1 Data(H)'!$A$1:$A$288,'Copy of PY1 Data(H)'!$A$1:$CZ$288))</f>
        <v>0</v>
      </c>
      <c r="BX96" s="180" cm="1">
        <f t="array" ref="BX96">_xlfn.XLOOKUP(BX$1,'Copy of PY1 Data(H)'!$A$1:$CZ$1,_xlfn.XLOOKUP($A96,'Copy of PY1 Data(H)'!$A$1:$A$288,'Copy of PY1 Data(H)'!$A$1:$CZ$288))</f>
        <v>1183947</v>
      </c>
      <c r="BY96" s="180" cm="1">
        <f t="array" ref="BY96">_xlfn.XLOOKUP(BY$1,'Copy of PY1 Data(H)'!$A$1:$CZ$1,_xlfn.XLOOKUP($A96,'Copy of PY1 Data(H)'!$A$1:$A$288,'Copy of PY1 Data(H)'!$A$1:$CZ$288))</f>
        <v>882</v>
      </c>
      <c r="BZ96" s="180" cm="1">
        <f t="array" ref="BZ96">_xlfn.XLOOKUP(BZ$1,'Copy of PY1 Data(H)'!$A$1:$CZ$1,_xlfn.XLOOKUP($A96,'Copy of PY1 Data(H)'!$A$1:$A$288,'Copy of PY1 Data(H)'!$A$1:$CZ$288))</f>
        <v>-280795</v>
      </c>
      <c r="CA96" s="180" cm="1">
        <f t="array" ref="CA96">_xlfn.XLOOKUP(CA$1,'Copy of PY1 Data(H)'!$A$1:$CZ$1,_xlfn.XLOOKUP($A96,'Copy of PY1 Data(H)'!$A$1:$A$288,'Copy of PY1 Data(H)'!$A$1:$CZ$288))</f>
        <v>39934</v>
      </c>
      <c r="CB96" s="180" cm="1">
        <f t="array" ref="CB96">_xlfn.XLOOKUP(CB$1,'Copy of PY1 Data(H)'!$A$1:$CZ$1,_xlfn.XLOOKUP($A96,'Copy of PY1 Data(H)'!$A$1:$A$288,'Copy of PY1 Data(H)'!$A$1:$CZ$288))</f>
        <v>407713</v>
      </c>
      <c r="CC96" s="180" cm="1">
        <f t="array" ref="CC96">_xlfn.XLOOKUP(CC$1,'Copy of PY1 Data(H)'!$A$1:$CZ$1,_xlfn.XLOOKUP($A96,'Copy of PY1 Data(H)'!$A$1:$A$288,'Copy of PY1 Data(H)'!$A$1:$CZ$288))</f>
        <v>0</v>
      </c>
      <c r="CD96" s="180" cm="1">
        <f t="array" ref="CD96">_xlfn.XLOOKUP(CD$1,'Copy of PY1 Data(H)'!$A$1:$CZ$1,_xlfn.XLOOKUP($A96,'Copy of PY1 Data(H)'!$A$1:$A$288,'Copy of PY1 Data(H)'!$A$1:$CZ$288))</f>
        <v>27349</v>
      </c>
    </row>
    <row r="97" spans="1:82" x14ac:dyDescent="0.3">
      <c r="A97" s="180">
        <v>83</v>
      </c>
      <c r="C97" s="180"/>
      <c r="D97" s="180" cm="1">
        <f t="array" ref="D97">_xlfn.XLOOKUP(D$1,'Copy of PY1 Data(H)'!$A$1:$CZ$1,_xlfn.XLOOKUP($A97,'Copy of PY1 Data(H)'!$A$1:$A$288,'Copy of PY1 Data(H)'!$A$1:$CZ$288))</f>
        <v>0</v>
      </c>
      <c r="E97" s="180" cm="1">
        <f t="array" ref="E97">_xlfn.XLOOKUP(E$1,'Copy of PY1 Data(H)'!$A$1:$CZ$1,_xlfn.XLOOKUP($A97,'Copy of PY1 Data(H)'!$A$1:$A$288,'Copy of PY1 Data(H)'!$A$1:$CZ$288))</f>
        <v>0</v>
      </c>
      <c r="F97" s="180" cm="1">
        <f t="array" ref="F97">_xlfn.XLOOKUP(F$1,'Copy of PY1 Data(H)'!$A$1:$CZ$1,_xlfn.XLOOKUP($A97,'Copy of PY1 Data(H)'!$A$1:$A$288,'Copy of PY1 Data(H)'!$A$1:$CZ$288))</f>
        <v>0</v>
      </c>
      <c r="G97" s="180" cm="1">
        <f t="array" ref="G97">_xlfn.XLOOKUP(G$1,'Copy of PY1 Data(H)'!$A$1:$CZ$1,_xlfn.XLOOKUP($A97,'Copy of PY1 Data(H)'!$A$1:$A$288,'Copy of PY1 Data(H)'!$A$1:$CZ$288))</f>
        <v>0</v>
      </c>
      <c r="H97" s="180" cm="1">
        <f t="array" ref="H97">_xlfn.XLOOKUP(H$1,'Copy of PY1 Data(H)'!$A$1:$CZ$1,_xlfn.XLOOKUP($A97,'Copy of PY1 Data(H)'!$A$1:$A$288,'Copy of PY1 Data(H)'!$A$1:$CZ$288))</f>
        <v>0</v>
      </c>
      <c r="I97" s="180" cm="1">
        <f t="array" ref="I97">_xlfn.XLOOKUP(I$1,'Copy of PY1 Data(H)'!$A$1:$CZ$1,_xlfn.XLOOKUP($A97,'Copy of PY1 Data(H)'!$A$1:$A$288,'Copy of PY1 Data(H)'!$A$1:$CZ$288))</f>
        <v>0</v>
      </c>
      <c r="J97" s="180" cm="1">
        <f t="array" ref="J97">_xlfn.XLOOKUP(J$1,'Copy of PY1 Data(H)'!$A$1:$CZ$1,_xlfn.XLOOKUP($A97,'Copy of PY1 Data(H)'!$A$1:$A$288,'Copy of PY1 Data(H)'!$A$1:$CZ$288))</f>
        <v>1972292</v>
      </c>
      <c r="K97" s="180" cm="1">
        <f t="array" ref="K97">_xlfn.XLOOKUP(K$1,'Copy of PY1 Data(H)'!$A$1:$CZ$1,_xlfn.XLOOKUP($A97,'Copy of PY1 Data(H)'!$A$1:$A$288,'Copy of PY1 Data(H)'!$A$1:$CZ$288))</f>
        <v>0</v>
      </c>
      <c r="L97" s="180" cm="1">
        <f t="array" ref="L97">_xlfn.XLOOKUP(L$1,'Copy of PY1 Data(H)'!$A$1:$CZ$1,_xlfn.XLOOKUP($A97,'Copy of PY1 Data(H)'!$A$1:$A$288,'Copy of PY1 Data(H)'!$A$1:$CZ$288))</f>
        <v>0</v>
      </c>
      <c r="M97" s="180" cm="1">
        <f t="array" ref="M97">_xlfn.XLOOKUP(M$1,'Copy of PY1 Data(H)'!$A$1:$CZ$1,_xlfn.XLOOKUP($A97,'Copy of PY1 Data(H)'!$A$1:$A$288,'Copy of PY1 Data(H)'!$A$1:$CZ$288))</f>
        <v>0</v>
      </c>
      <c r="N97" s="180" cm="1">
        <f t="array" ref="N97">_xlfn.XLOOKUP(N$1,'Copy of PY1 Data(H)'!$A$1:$CZ$1,_xlfn.XLOOKUP($A97,'Copy of PY1 Data(H)'!$A$1:$A$288,'Copy of PY1 Data(H)'!$A$1:$CZ$288))</f>
        <v>0</v>
      </c>
      <c r="O97" s="180" cm="1">
        <f t="array" ref="O97">_xlfn.XLOOKUP(O$1,'Copy of PY1 Data(H)'!$A$1:$CZ$1,_xlfn.XLOOKUP($A97,'Copy of PY1 Data(H)'!$A$1:$A$288,'Copy of PY1 Data(H)'!$A$1:$CZ$288))</f>
        <v>13556004</v>
      </c>
      <c r="P97" s="180" cm="1">
        <f t="array" ref="P97">_xlfn.XLOOKUP(P$1,'Copy of PY1 Data(H)'!$A$1:$CZ$1,_xlfn.XLOOKUP($A97,'Copy of PY1 Data(H)'!$A$1:$A$288,'Copy of PY1 Data(H)'!$A$1:$CZ$288))</f>
        <v>0</v>
      </c>
      <c r="Q97" s="180" cm="1">
        <f t="array" ref="Q97">_xlfn.XLOOKUP(Q$1,'Copy of PY1 Data(H)'!$A$1:$CZ$1,_xlfn.XLOOKUP($A97,'Copy of PY1 Data(H)'!$A$1:$A$288,'Copy of PY1 Data(H)'!$A$1:$CZ$288))</f>
        <v>121663906</v>
      </c>
      <c r="R97" s="180" cm="1">
        <f t="array" ref="R97">_xlfn.XLOOKUP(R$1,'Copy of PY1 Data(H)'!$A$1:$CZ$1,_xlfn.XLOOKUP($A97,'Copy of PY1 Data(H)'!$A$1:$A$288,'Copy of PY1 Data(H)'!$A$1:$CZ$288))</f>
        <v>1949001</v>
      </c>
      <c r="S97" s="180" cm="1">
        <f t="array" ref="S97">_xlfn.XLOOKUP(S$1,'Copy of PY1 Data(H)'!$A$1:$CZ$1,_xlfn.XLOOKUP($A97,'Copy of PY1 Data(H)'!$A$1:$A$288,'Copy of PY1 Data(H)'!$A$1:$CZ$288))</f>
        <v>0</v>
      </c>
      <c r="T97" s="180" cm="1">
        <f t="array" ref="T97">_xlfn.XLOOKUP(T$1,'Copy of PY1 Data(H)'!$A$1:$CZ$1,_xlfn.XLOOKUP($A97,'Copy of PY1 Data(H)'!$A$1:$A$288,'Copy of PY1 Data(H)'!$A$1:$CZ$288))</f>
        <v>139652890</v>
      </c>
      <c r="U97" s="180" cm="1">
        <f t="array" ref="U97">_xlfn.XLOOKUP(U$1,'Copy of PY1 Data(H)'!$A$1:$CZ$1,_xlfn.XLOOKUP($A97,'Copy of PY1 Data(H)'!$A$1:$A$288,'Copy of PY1 Data(H)'!$A$1:$CZ$288))</f>
        <v>46179559</v>
      </c>
      <c r="V97" s="180" cm="1">
        <f t="array" ref="V97">_xlfn.XLOOKUP(V$1,'Copy of PY1 Data(H)'!$A$1:$CZ$1,_xlfn.XLOOKUP($A97,'Copy of PY1 Data(H)'!$A$1:$A$288,'Copy of PY1 Data(H)'!$A$1:$CZ$288))</f>
        <v>62167627</v>
      </c>
      <c r="W97" s="180" cm="1">
        <f t="array" ref="W97">_xlfn.XLOOKUP(W$1,'Copy of PY1 Data(H)'!$A$1:$CZ$1,_xlfn.XLOOKUP($A97,'Copy of PY1 Data(H)'!$A$1:$A$288,'Copy of PY1 Data(H)'!$A$1:$CZ$288))</f>
        <v>0</v>
      </c>
      <c r="X97" s="180" cm="1">
        <f t="array" ref="X97">_xlfn.XLOOKUP(X$1,'Copy of PY1 Data(H)'!$A$1:$CZ$1,_xlfn.XLOOKUP($A97,'Copy of PY1 Data(H)'!$A$1:$A$288,'Copy of PY1 Data(H)'!$A$1:$CZ$288))</f>
        <v>0</v>
      </c>
      <c r="Y97" s="180" cm="1">
        <f t="array" ref="Y97">_xlfn.XLOOKUP(Y$1,'Copy of PY1 Data(H)'!$A$1:$CZ$1,_xlfn.XLOOKUP($A97,'Copy of PY1 Data(H)'!$A$1:$A$288,'Copy of PY1 Data(H)'!$A$1:$CZ$288))</f>
        <v>40904648</v>
      </c>
      <c r="Z97" s="180" cm="1">
        <f t="array" ref="Z97">_xlfn.XLOOKUP(Z$1,'Copy of PY1 Data(H)'!$A$1:$CZ$1,_xlfn.XLOOKUP($A97,'Copy of PY1 Data(H)'!$A$1:$A$288,'Copy of PY1 Data(H)'!$A$1:$CZ$288))</f>
        <v>9910123</v>
      </c>
      <c r="AA97" s="180" cm="1">
        <f t="array" ref="AA97">_xlfn.XLOOKUP(AA$1,'Copy of PY1 Data(H)'!$A$1:$CZ$1,_xlfn.XLOOKUP($A97,'Copy of PY1 Data(H)'!$A$1:$A$288,'Copy of PY1 Data(H)'!$A$1:$CZ$288))</f>
        <v>35827606</v>
      </c>
      <c r="AB97" s="180" cm="1">
        <f t="array" ref="AB97">_xlfn.XLOOKUP(AB$1,'Copy of PY1 Data(H)'!$A$1:$CZ$1,_xlfn.XLOOKUP($A97,'Copy of PY1 Data(H)'!$A$1:$A$288,'Copy of PY1 Data(H)'!$A$1:$CZ$288))</f>
        <v>18366286</v>
      </c>
      <c r="AC97" s="180" cm="1">
        <f t="array" ref="AC97">_xlfn.XLOOKUP(AC$1,'Copy of PY1 Data(H)'!$A$1:$CZ$1,_xlfn.XLOOKUP($A97,'Copy of PY1 Data(H)'!$A$1:$A$288,'Copy of PY1 Data(H)'!$A$1:$CZ$288))</f>
        <v>3791357</v>
      </c>
      <c r="AD97" s="180" cm="1">
        <f t="array" ref="AD97">_xlfn.XLOOKUP(AD$1,'Copy of PY1 Data(H)'!$A$1:$CZ$1,_xlfn.XLOOKUP($A97,'Copy of PY1 Data(H)'!$A$1:$A$288,'Copy of PY1 Data(H)'!$A$1:$CZ$288))</f>
        <v>5460900</v>
      </c>
      <c r="AE97" s="180" cm="1">
        <f t="array" ref="AE97">_xlfn.XLOOKUP(AE$1,'Copy of PY1 Data(H)'!$A$1:$CZ$1,_xlfn.XLOOKUP($A97,'Copy of PY1 Data(H)'!$A$1:$A$288,'Copy of PY1 Data(H)'!$A$1:$CZ$288))</f>
        <v>13075613</v>
      </c>
      <c r="AF97" s="180" cm="1">
        <f t="array" ref="AF97">_xlfn.XLOOKUP(AF$1,'Copy of PY1 Data(H)'!$A$1:$CZ$1,_xlfn.XLOOKUP($A97,'Copy of PY1 Data(H)'!$A$1:$A$288,'Copy of PY1 Data(H)'!$A$1:$CZ$288))</f>
        <v>9093938</v>
      </c>
      <c r="AG97" s="180" cm="1">
        <f t="array" ref="AG97">_xlfn.XLOOKUP(AG$1,'Copy of PY1 Data(H)'!$A$1:$CZ$1,_xlfn.XLOOKUP($A97,'Copy of PY1 Data(H)'!$A$1:$A$288,'Copy of PY1 Data(H)'!$A$1:$CZ$288))</f>
        <v>7880052</v>
      </c>
      <c r="AH97" s="180" cm="1">
        <f t="array" ref="AH97">_xlfn.XLOOKUP(AH$1,'Copy of PY1 Data(H)'!$A$1:$CZ$1,_xlfn.XLOOKUP($A97,'Copy of PY1 Data(H)'!$A$1:$A$288,'Copy of PY1 Data(H)'!$A$1:$CZ$288))</f>
        <v>0</v>
      </c>
      <c r="AI97" s="180" cm="1">
        <f t="array" ref="AI97">_xlfn.XLOOKUP(AI$1,'Copy of PY1 Data(H)'!$A$1:$CZ$1,_xlfn.XLOOKUP($A97,'Copy of PY1 Data(H)'!$A$1:$A$288,'Copy of PY1 Data(H)'!$A$1:$CZ$288))</f>
        <v>109881899</v>
      </c>
      <c r="AJ97" s="180" cm="1">
        <f t="array" ref="AJ97">_xlfn.XLOOKUP(AJ$1,'Copy of PY1 Data(H)'!$A$1:$CZ$1,_xlfn.XLOOKUP($A97,'Copy of PY1 Data(H)'!$A$1:$A$288,'Copy of PY1 Data(H)'!$A$1:$CZ$288))</f>
        <v>1796499</v>
      </c>
      <c r="AK97" s="180" cm="1">
        <f t="array" ref="AK97">_xlfn.XLOOKUP(AK$1,'Copy of PY1 Data(H)'!$A$1:$CZ$1,_xlfn.XLOOKUP($A97,'Copy of PY1 Data(H)'!$A$1:$A$288,'Copy of PY1 Data(H)'!$A$1:$CZ$288))</f>
        <v>0</v>
      </c>
      <c r="AL97" s="180" cm="1">
        <f t="array" ref="AL97">_xlfn.XLOOKUP(AL$1,'Copy of PY1 Data(H)'!$A$1:$CZ$1,_xlfn.XLOOKUP($A97,'Copy of PY1 Data(H)'!$A$1:$A$288,'Copy of PY1 Data(H)'!$A$1:$CZ$288))</f>
        <v>0</v>
      </c>
      <c r="AM97" s="180" cm="1">
        <f t="array" ref="AM97">_xlfn.XLOOKUP(AM$1,'Copy of PY1 Data(H)'!$A$1:$CZ$1,_xlfn.XLOOKUP($A97,'Copy of PY1 Data(H)'!$A$1:$A$288,'Copy of PY1 Data(H)'!$A$1:$CZ$288))</f>
        <v>23791853</v>
      </c>
      <c r="AN97" s="180" cm="1">
        <f t="array" ref="AN97">_xlfn.XLOOKUP(AN$1,'Copy of PY1 Data(H)'!$A$1:$CZ$1,_xlfn.XLOOKUP($A97,'Copy of PY1 Data(H)'!$A$1:$A$288,'Copy of PY1 Data(H)'!$A$1:$CZ$288))</f>
        <v>718760</v>
      </c>
      <c r="AO97" s="180" cm="1">
        <f t="array" ref="AO97">_xlfn.XLOOKUP(AO$1,'Copy of PY1 Data(H)'!$A$1:$CZ$1,_xlfn.XLOOKUP($A97,'Copy of PY1 Data(H)'!$A$1:$A$288,'Copy of PY1 Data(H)'!$A$1:$CZ$288))</f>
        <v>849318</v>
      </c>
      <c r="AP97" s="180" cm="1">
        <f t="array" ref="AP97">_xlfn.XLOOKUP(AP$1,'Copy of PY1 Data(H)'!$A$1:$CZ$1,_xlfn.XLOOKUP($A97,'Copy of PY1 Data(H)'!$A$1:$A$288,'Copy of PY1 Data(H)'!$A$1:$CZ$288))</f>
        <v>0</v>
      </c>
      <c r="AQ97" s="180" cm="1">
        <f t="array" ref="AQ97">_xlfn.XLOOKUP(AQ$1,'Copy of PY1 Data(H)'!$A$1:$CZ$1,_xlfn.XLOOKUP($A97,'Copy of PY1 Data(H)'!$A$1:$A$288,'Copy of PY1 Data(H)'!$A$1:$CZ$288))</f>
        <v>0</v>
      </c>
      <c r="AR97" s="180" cm="1">
        <f t="array" ref="AR97">_xlfn.XLOOKUP(AR$1,'Copy of PY1 Data(H)'!$A$1:$CZ$1,_xlfn.XLOOKUP($A97,'Copy of PY1 Data(H)'!$A$1:$A$288,'Copy of PY1 Data(H)'!$A$1:$CZ$288))</f>
        <v>19680984</v>
      </c>
      <c r="AS97" s="180" cm="1">
        <f t="array" ref="AS97">_xlfn.XLOOKUP(AS$1,'Copy of PY1 Data(H)'!$A$1:$CZ$1,_xlfn.XLOOKUP($A97,'Copy of PY1 Data(H)'!$A$1:$A$288,'Copy of PY1 Data(H)'!$A$1:$CZ$288))</f>
        <v>0</v>
      </c>
      <c r="AT97" s="180" cm="1">
        <f t="array" ref="AT97">_xlfn.XLOOKUP(AT$1,'Copy of PY1 Data(H)'!$A$1:$CZ$1,_xlfn.XLOOKUP($A97,'Copy of PY1 Data(H)'!$A$1:$A$288,'Copy of PY1 Data(H)'!$A$1:$CZ$288))</f>
        <v>10221272</v>
      </c>
      <c r="AU97" s="180" cm="1">
        <f t="array" ref="AU97">_xlfn.XLOOKUP(AU$1,'Copy of PY1 Data(H)'!$A$1:$CZ$1,_xlfn.XLOOKUP($A97,'Copy of PY1 Data(H)'!$A$1:$A$288,'Copy of PY1 Data(H)'!$A$1:$CZ$288))</f>
        <v>0</v>
      </c>
      <c r="AV97" s="180" cm="1">
        <f t="array" ref="AV97">_xlfn.XLOOKUP(AV$1,'Copy of PY1 Data(H)'!$A$1:$CZ$1,_xlfn.XLOOKUP($A97,'Copy of PY1 Data(H)'!$A$1:$A$288,'Copy of PY1 Data(H)'!$A$1:$CZ$288))</f>
        <v>53334327</v>
      </c>
      <c r="AW97" s="180" cm="1">
        <f t="array" ref="AW97">_xlfn.XLOOKUP(AW$1,'Copy of PY1 Data(H)'!$A$1:$CZ$1,_xlfn.XLOOKUP($A97,'Copy of PY1 Data(H)'!$A$1:$A$288,'Copy of PY1 Data(H)'!$A$1:$CZ$288))</f>
        <v>0</v>
      </c>
      <c r="AX97" s="180" cm="1">
        <f t="array" ref="AX97">_xlfn.XLOOKUP(AX$1,'Copy of PY1 Data(H)'!$A$1:$CZ$1,_xlfn.XLOOKUP($A97,'Copy of PY1 Data(H)'!$A$1:$A$288,'Copy of PY1 Data(H)'!$A$1:$CZ$288))</f>
        <v>6648431</v>
      </c>
      <c r="AY97" s="180" cm="1">
        <f t="array" ref="AY97">_xlfn.XLOOKUP(AY$1,'Copy of PY1 Data(H)'!$A$1:$CZ$1,_xlfn.XLOOKUP($A97,'Copy of PY1 Data(H)'!$A$1:$A$288,'Copy of PY1 Data(H)'!$A$1:$CZ$288))</f>
        <v>11901791</v>
      </c>
      <c r="AZ97" s="180" cm="1">
        <f t="array" ref="AZ97">_xlfn.XLOOKUP(AZ$1,'Copy of PY1 Data(H)'!$A$1:$CZ$1,_xlfn.XLOOKUP($A97,'Copy of PY1 Data(H)'!$A$1:$A$288,'Copy of PY1 Data(H)'!$A$1:$CZ$288))</f>
        <v>5945937</v>
      </c>
      <c r="BA97" s="180" cm="1">
        <f t="array" ref="BA97">_xlfn.XLOOKUP(BA$1,'Copy of PY1 Data(H)'!$A$1:$CZ$1,_xlfn.XLOOKUP($A97,'Copy of PY1 Data(H)'!$A$1:$A$288,'Copy of PY1 Data(H)'!$A$1:$CZ$288))</f>
        <v>1195697</v>
      </c>
      <c r="BB97" s="180" cm="1">
        <f t="array" ref="BB97">_xlfn.XLOOKUP(BB$1,'Copy of PY1 Data(H)'!$A$1:$CZ$1,_xlfn.XLOOKUP($A97,'Copy of PY1 Data(H)'!$A$1:$A$288,'Copy of PY1 Data(H)'!$A$1:$CZ$288))</f>
        <v>0</v>
      </c>
      <c r="BC97" s="180" cm="1">
        <f t="array" ref="BC97">_xlfn.XLOOKUP(BC$1,'Copy of PY1 Data(H)'!$A$1:$CZ$1,_xlfn.XLOOKUP($A97,'Copy of PY1 Data(H)'!$A$1:$A$288,'Copy of PY1 Data(H)'!$A$1:$CZ$288))</f>
        <v>567548</v>
      </c>
      <c r="BD97" s="180" cm="1">
        <f t="array" ref="BD97">_xlfn.XLOOKUP(BD$1,'Copy of PY1 Data(H)'!$A$1:$CZ$1,_xlfn.XLOOKUP($A97,'Copy of PY1 Data(H)'!$A$1:$A$288,'Copy of PY1 Data(H)'!$A$1:$CZ$288))</f>
        <v>36300712</v>
      </c>
      <c r="BE97" s="180" cm="1">
        <f t="array" ref="BE97">_xlfn.XLOOKUP(BE$1,'Copy of PY1 Data(H)'!$A$1:$CZ$1,_xlfn.XLOOKUP($A97,'Copy of PY1 Data(H)'!$A$1:$A$288,'Copy of PY1 Data(H)'!$A$1:$CZ$288))</f>
        <v>0</v>
      </c>
      <c r="BF97" s="180" cm="1">
        <f t="array" ref="BF97">_xlfn.XLOOKUP(BF$1,'Copy of PY1 Data(H)'!$A$1:$CZ$1,_xlfn.XLOOKUP($A97,'Copy of PY1 Data(H)'!$A$1:$A$288,'Copy of PY1 Data(H)'!$A$1:$CZ$288))</f>
        <v>2664289</v>
      </c>
      <c r="BG97" s="180" cm="1">
        <f t="array" ref="BG97">_xlfn.XLOOKUP(BG$1,'Copy of PY1 Data(H)'!$A$1:$CZ$1,_xlfn.XLOOKUP($A97,'Copy of PY1 Data(H)'!$A$1:$A$288,'Copy of PY1 Data(H)'!$A$1:$CZ$288))</f>
        <v>0</v>
      </c>
      <c r="BH97" s="180" cm="1">
        <f t="array" ref="BH97">_xlfn.XLOOKUP(BH$1,'Copy of PY1 Data(H)'!$A$1:$CZ$1,_xlfn.XLOOKUP($A97,'Copy of PY1 Data(H)'!$A$1:$A$288,'Copy of PY1 Data(H)'!$A$1:$CZ$288))</f>
        <v>0</v>
      </c>
      <c r="BI97" s="180" cm="1">
        <f t="array" ref="BI97">_xlfn.XLOOKUP(BI$1,'Copy of PY1 Data(H)'!$A$1:$CZ$1,_xlfn.XLOOKUP($A97,'Copy of PY1 Data(H)'!$A$1:$A$288,'Copy of PY1 Data(H)'!$A$1:$CZ$288))</f>
        <v>3083429</v>
      </c>
      <c r="BJ97" s="180" cm="1">
        <f t="array" ref="BJ97">_xlfn.XLOOKUP(BJ$1,'Copy of PY1 Data(H)'!$A$1:$CZ$1,_xlfn.XLOOKUP($A97,'Copy of PY1 Data(H)'!$A$1:$A$288,'Copy of PY1 Data(H)'!$A$1:$CZ$288))</f>
        <v>0</v>
      </c>
      <c r="BK97" s="180" cm="1">
        <f t="array" ref="BK97">_xlfn.XLOOKUP(BK$1,'Copy of PY1 Data(H)'!$A$1:$CZ$1,_xlfn.XLOOKUP($A97,'Copy of PY1 Data(H)'!$A$1:$A$288,'Copy of PY1 Data(H)'!$A$1:$CZ$288))</f>
        <v>15012914</v>
      </c>
      <c r="BL97" s="180" cm="1">
        <f t="array" ref="BL97">_xlfn.XLOOKUP(BL$1,'Copy of PY1 Data(H)'!$A$1:$CZ$1,_xlfn.XLOOKUP($A97,'Copy of PY1 Data(H)'!$A$1:$A$288,'Copy of PY1 Data(H)'!$A$1:$CZ$288))</f>
        <v>0</v>
      </c>
      <c r="BM97" s="180" cm="1">
        <f t="array" ref="BM97">_xlfn.XLOOKUP(BM$1,'Copy of PY1 Data(H)'!$A$1:$CZ$1,_xlfn.XLOOKUP($A97,'Copy of PY1 Data(H)'!$A$1:$A$288,'Copy of PY1 Data(H)'!$A$1:$CZ$288))</f>
        <v>6906630</v>
      </c>
      <c r="BN97" s="180" cm="1">
        <f t="array" ref="BN97">_xlfn.XLOOKUP(BN$1,'Copy of PY1 Data(H)'!$A$1:$CZ$1,_xlfn.XLOOKUP($A97,'Copy of PY1 Data(H)'!$A$1:$A$288,'Copy of PY1 Data(H)'!$A$1:$CZ$288))</f>
        <v>1805782</v>
      </c>
      <c r="BO97" s="180" cm="1">
        <f t="array" ref="BO97">_xlfn.XLOOKUP(BO$1,'Copy of PY1 Data(H)'!$A$1:$CZ$1,_xlfn.XLOOKUP($A97,'Copy of PY1 Data(H)'!$A$1:$A$288,'Copy of PY1 Data(H)'!$A$1:$CZ$288))</f>
        <v>1795141</v>
      </c>
      <c r="BP97" s="180" cm="1">
        <f t="array" ref="BP97">_xlfn.XLOOKUP(BP$1,'Copy of PY1 Data(H)'!$A$1:$CZ$1,_xlfn.XLOOKUP($A97,'Copy of PY1 Data(H)'!$A$1:$A$288,'Copy of PY1 Data(H)'!$A$1:$CZ$288))</f>
        <v>1569756</v>
      </c>
      <c r="BQ97" s="180" cm="1">
        <f t="array" ref="BQ97">_xlfn.XLOOKUP(BQ$1,'Copy of PY1 Data(H)'!$A$1:$CZ$1,_xlfn.XLOOKUP($A97,'Copy of PY1 Data(H)'!$A$1:$A$288,'Copy of PY1 Data(H)'!$A$1:$CZ$288))</f>
        <v>0</v>
      </c>
      <c r="BR97" s="180" cm="1">
        <f t="array" ref="BR97">_xlfn.XLOOKUP(BR$1,'Copy of PY1 Data(H)'!$A$1:$CZ$1,_xlfn.XLOOKUP($A97,'Copy of PY1 Data(H)'!$A$1:$A$288,'Copy of PY1 Data(H)'!$A$1:$CZ$288))</f>
        <v>4871608</v>
      </c>
      <c r="BS97" s="180" cm="1">
        <f t="array" ref="BS97">_xlfn.XLOOKUP(BS$1,'Copy of PY1 Data(H)'!$A$1:$CZ$1,_xlfn.XLOOKUP($A97,'Copy of PY1 Data(H)'!$A$1:$A$288,'Copy of PY1 Data(H)'!$A$1:$CZ$288))</f>
        <v>0</v>
      </c>
      <c r="BT97" s="180" cm="1">
        <f t="array" ref="BT97">_xlfn.XLOOKUP(BT$1,'Copy of PY1 Data(H)'!$A$1:$CZ$1,_xlfn.XLOOKUP($A97,'Copy of PY1 Data(H)'!$A$1:$A$288,'Copy of PY1 Data(H)'!$A$1:$CZ$288))</f>
        <v>6063536</v>
      </c>
      <c r="BU97" s="180" cm="1">
        <f t="array" ref="BU97">_xlfn.XLOOKUP(BU$1,'Copy of PY1 Data(H)'!$A$1:$CZ$1,_xlfn.XLOOKUP($A97,'Copy of PY1 Data(H)'!$A$1:$A$288,'Copy of PY1 Data(H)'!$A$1:$CZ$288))</f>
        <v>14741238</v>
      </c>
      <c r="BV97" s="180" cm="1">
        <f t="array" ref="BV97">_xlfn.XLOOKUP(BV$1,'Copy of PY1 Data(H)'!$A$1:$CZ$1,_xlfn.XLOOKUP($A97,'Copy of PY1 Data(H)'!$A$1:$A$288,'Copy of PY1 Data(H)'!$A$1:$CZ$288))</f>
        <v>0</v>
      </c>
      <c r="BW97" s="180" cm="1">
        <f t="array" ref="BW97">_xlfn.XLOOKUP(BW$1,'Copy of PY1 Data(H)'!$A$1:$CZ$1,_xlfn.XLOOKUP($A97,'Copy of PY1 Data(H)'!$A$1:$A$288,'Copy of PY1 Data(H)'!$A$1:$CZ$288))</f>
        <v>0</v>
      </c>
      <c r="BX97" s="180" cm="1">
        <f t="array" ref="BX97">_xlfn.XLOOKUP(BX$1,'Copy of PY1 Data(H)'!$A$1:$CZ$1,_xlfn.XLOOKUP($A97,'Copy of PY1 Data(H)'!$A$1:$A$288,'Copy of PY1 Data(H)'!$A$1:$CZ$288))</f>
        <v>3257752</v>
      </c>
      <c r="BY97" s="180" cm="1">
        <f t="array" ref="BY97">_xlfn.XLOOKUP(BY$1,'Copy of PY1 Data(H)'!$A$1:$CZ$1,_xlfn.XLOOKUP($A97,'Copy of PY1 Data(H)'!$A$1:$A$288,'Copy of PY1 Data(H)'!$A$1:$CZ$288))</f>
        <v>613970</v>
      </c>
      <c r="BZ97" s="180" cm="1">
        <f t="array" ref="BZ97">_xlfn.XLOOKUP(BZ$1,'Copy of PY1 Data(H)'!$A$1:$CZ$1,_xlfn.XLOOKUP($A97,'Copy of PY1 Data(H)'!$A$1:$A$288,'Copy of PY1 Data(H)'!$A$1:$CZ$288))</f>
        <v>3873107</v>
      </c>
      <c r="CA97" s="180" cm="1">
        <f t="array" ref="CA97">_xlfn.XLOOKUP(CA$1,'Copy of PY1 Data(H)'!$A$1:$CZ$1,_xlfn.XLOOKUP($A97,'Copy of PY1 Data(H)'!$A$1:$A$288,'Copy of PY1 Data(H)'!$A$1:$CZ$288))</f>
        <v>4185368</v>
      </c>
      <c r="CB97" s="180" cm="1">
        <f t="array" ref="CB97">_xlfn.XLOOKUP(CB$1,'Copy of PY1 Data(H)'!$A$1:$CZ$1,_xlfn.XLOOKUP($A97,'Copy of PY1 Data(H)'!$A$1:$A$288,'Copy of PY1 Data(H)'!$A$1:$CZ$288))</f>
        <v>2904820</v>
      </c>
      <c r="CC97" s="180" cm="1">
        <f t="array" ref="CC97">_xlfn.XLOOKUP(CC$1,'Copy of PY1 Data(H)'!$A$1:$CZ$1,_xlfn.XLOOKUP($A97,'Copy of PY1 Data(H)'!$A$1:$A$288,'Copy of PY1 Data(H)'!$A$1:$CZ$288))</f>
        <v>0</v>
      </c>
      <c r="CD97" s="180" cm="1">
        <f t="array" ref="CD97">_xlfn.XLOOKUP(CD$1,'Copy of PY1 Data(H)'!$A$1:$CZ$1,_xlfn.XLOOKUP($A97,'Copy of PY1 Data(H)'!$A$1:$A$288,'Copy of PY1 Data(H)'!$A$1:$CZ$288))</f>
        <v>789674</v>
      </c>
    </row>
    <row r="98" spans="1:82" s="968" customFormat="1" x14ac:dyDescent="0.3">
      <c r="B98" s="968" t="s">
        <v>2892</v>
      </c>
      <c r="D98" s="968" t="e" cm="1">
        <f t="array" ref="D98">_xlfn.XLOOKUP(D$1,'Copy of PY1 Data(H)'!$A$1:$CZ$1,_xlfn.XLOOKUP($B98,'Copy of PY1 Data(H)'!$A$1:$A$288,'Copy of PY1 Data(H)'!$A$1:$CZ$288))</f>
        <v>#N/A</v>
      </c>
      <c r="E98" s="968" t="e" cm="1">
        <f t="array" ref="E98">_xlfn.XLOOKUP(E$1,'Copy of PY1 Data(H)'!$A$1:$CZ$1,_xlfn.XLOOKUP($B98,'Copy of PY1 Data(H)'!$A$1:$A$288,'Copy of PY1 Data(H)'!$A$1:$CZ$288))</f>
        <v>#N/A</v>
      </c>
      <c r="F98" s="968" t="e" cm="1">
        <f t="array" ref="F98">_xlfn.XLOOKUP(F$1,'Copy of PY1 Data(H)'!$A$1:$CZ$1,_xlfn.XLOOKUP($B98,'Copy of PY1 Data(H)'!$A$1:$A$288,'Copy of PY1 Data(H)'!$A$1:$CZ$288))</f>
        <v>#N/A</v>
      </c>
      <c r="G98" s="968" t="e" cm="1">
        <f t="array" ref="G98">_xlfn.XLOOKUP(G$1,'Copy of PY1 Data(H)'!$A$1:$CZ$1,_xlfn.XLOOKUP($B98,'Copy of PY1 Data(H)'!$A$1:$A$288,'Copy of PY1 Data(H)'!$A$1:$CZ$288))</f>
        <v>#N/A</v>
      </c>
      <c r="H98" s="968" t="e" cm="1">
        <f t="array" ref="H98">_xlfn.XLOOKUP(H$1,'Copy of PY1 Data(H)'!$A$1:$CZ$1,_xlfn.XLOOKUP($B98,'Copy of PY1 Data(H)'!$A$1:$A$288,'Copy of PY1 Data(H)'!$A$1:$CZ$288))</f>
        <v>#N/A</v>
      </c>
      <c r="I98" s="968" t="e" cm="1">
        <f t="array" ref="I98">_xlfn.XLOOKUP(I$1,'Copy of PY1 Data(H)'!$A$1:$CZ$1,_xlfn.XLOOKUP($B98,'Copy of PY1 Data(H)'!$A$1:$A$288,'Copy of PY1 Data(H)'!$A$1:$CZ$288))</f>
        <v>#N/A</v>
      </c>
      <c r="J98" s="968" t="e" cm="1">
        <f t="array" ref="J98">_xlfn.XLOOKUP(J$1,'Copy of PY1 Data(H)'!$A$1:$CZ$1,_xlfn.XLOOKUP($B98,'Copy of PY1 Data(H)'!$A$1:$A$288,'Copy of PY1 Data(H)'!$A$1:$CZ$288))</f>
        <v>#N/A</v>
      </c>
      <c r="K98" s="968" t="e" cm="1">
        <f t="array" ref="K98">_xlfn.XLOOKUP(K$1,'Copy of PY1 Data(H)'!$A$1:$CZ$1,_xlfn.XLOOKUP($B98,'Copy of PY1 Data(H)'!$A$1:$A$288,'Copy of PY1 Data(H)'!$A$1:$CZ$288))</f>
        <v>#N/A</v>
      </c>
      <c r="L98" s="968" t="e" cm="1">
        <f t="array" ref="L98">_xlfn.XLOOKUP(L$1,'Copy of PY1 Data(H)'!$A$1:$CZ$1,_xlfn.XLOOKUP($B98,'Copy of PY1 Data(H)'!$A$1:$A$288,'Copy of PY1 Data(H)'!$A$1:$CZ$288))</f>
        <v>#N/A</v>
      </c>
      <c r="M98" s="968" t="e" cm="1">
        <f t="array" ref="M98">_xlfn.XLOOKUP(M$1,'Copy of PY1 Data(H)'!$A$1:$CZ$1,_xlfn.XLOOKUP($B98,'Copy of PY1 Data(H)'!$A$1:$A$288,'Copy of PY1 Data(H)'!$A$1:$CZ$288))</f>
        <v>#N/A</v>
      </c>
      <c r="N98" s="968" t="e" cm="1">
        <f t="array" ref="N98">_xlfn.XLOOKUP(N$1,'Copy of PY1 Data(H)'!$A$1:$CZ$1,_xlfn.XLOOKUP($B98,'Copy of PY1 Data(H)'!$A$1:$A$288,'Copy of PY1 Data(H)'!$A$1:$CZ$288))</f>
        <v>#N/A</v>
      </c>
      <c r="O98" s="968" t="e" cm="1">
        <f t="array" ref="O98">_xlfn.XLOOKUP(O$1,'Copy of PY1 Data(H)'!$A$1:$CZ$1,_xlfn.XLOOKUP($B98,'Copy of PY1 Data(H)'!$A$1:$A$288,'Copy of PY1 Data(H)'!$A$1:$CZ$288))</f>
        <v>#N/A</v>
      </c>
      <c r="P98" s="968" t="e" cm="1">
        <f t="array" ref="P98">_xlfn.XLOOKUP(P$1,'Copy of PY1 Data(H)'!$A$1:$CZ$1,_xlfn.XLOOKUP($B98,'Copy of PY1 Data(H)'!$A$1:$A$288,'Copy of PY1 Data(H)'!$A$1:$CZ$288))</f>
        <v>#N/A</v>
      </c>
      <c r="Q98" s="968" t="e" cm="1">
        <f t="array" ref="Q98">_xlfn.XLOOKUP(Q$1,'Copy of PY1 Data(H)'!$A$1:$CZ$1,_xlfn.XLOOKUP($B98,'Copy of PY1 Data(H)'!$A$1:$A$288,'Copy of PY1 Data(H)'!$A$1:$CZ$288))</f>
        <v>#N/A</v>
      </c>
      <c r="R98" s="968" t="e" cm="1">
        <f t="array" ref="R98">_xlfn.XLOOKUP(R$1,'Copy of PY1 Data(H)'!$A$1:$CZ$1,_xlfn.XLOOKUP($B98,'Copy of PY1 Data(H)'!$A$1:$A$288,'Copy of PY1 Data(H)'!$A$1:$CZ$288))</f>
        <v>#N/A</v>
      </c>
      <c r="S98" s="968" t="e" cm="1">
        <f t="array" ref="S98">_xlfn.XLOOKUP(S$1,'Copy of PY1 Data(H)'!$A$1:$CZ$1,_xlfn.XLOOKUP($B98,'Copy of PY1 Data(H)'!$A$1:$A$288,'Copy of PY1 Data(H)'!$A$1:$CZ$288))</f>
        <v>#N/A</v>
      </c>
      <c r="T98" s="968" t="e" cm="1">
        <f t="array" ref="T98">_xlfn.XLOOKUP(T$1,'Copy of PY1 Data(H)'!$A$1:$CZ$1,_xlfn.XLOOKUP($B98,'Copy of PY1 Data(H)'!$A$1:$A$288,'Copy of PY1 Data(H)'!$A$1:$CZ$288))</f>
        <v>#N/A</v>
      </c>
      <c r="U98" s="968" t="e" cm="1">
        <f t="array" ref="U98">_xlfn.XLOOKUP(U$1,'Copy of PY1 Data(H)'!$A$1:$CZ$1,_xlfn.XLOOKUP($B98,'Copy of PY1 Data(H)'!$A$1:$A$288,'Copy of PY1 Data(H)'!$A$1:$CZ$288))</f>
        <v>#N/A</v>
      </c>
      <c r="V98" s="968" t="e" cm="1">
        <f t="array" ref="V98">_xlfn.XLOOKUP(V$1,'Copy of PY1 Data(H)'!$A$1:$CZ$1,_xlfn.XLOOKUP($B98,'Copy of PY1 Data(H)'!$A$1:$A$288,'Copy of PY1 Data(H)'!$A$1:$CZ$288))</f>
        <v>#N/A</v>
      </c>
      <c r="W98" s="968" t="e" cm="1">
        <f t="array" ref="W98">_xlfn.XLOOKUP(W$1,'Copy of PY1 Data(H)'!$A$1:$CZ$1,_xlfn.XLOOKUP($B98,'Copy of PY1 Data(H)'!$A$1:$A$288,'Copy of PY1 Data(H)'!$A$1:$CZ$288))</f>
        <v>#N/A</v>
      </c>
      <c r="X98" s="968" t="e" cm="1">
        <f t="array" ref="X98">_xlfn.XLOOKUP(X$1,'Copy of PY1 Data(H)'!$A$1:$CZ$1,_xlfn.XLOOKUP($B98,'Copy of PY1 Data(H)'!$A$1:$A$288,'Copy of PY1 Data(H)'!$A$1:$CZ$288))</f>
        <v>#N/A</v>
      </c>
      <c r="Y98" s="968" t="e" cm="1">
        <f t="array" ref="Y98">_xlfn.XLOOKUP(Y$1,'Copy of PY1 Data(H)'!$A$1:$CZ$1,_xlfn.XLOOKUP($B98,'Copy of PY1 Data(H)'!$A$1:$A$288,'Copy of PY1 Data(H)'!$A$1:$CZ$288))</f>
        <v>#N/A</v>
      </c>
      <c r="Z98" s="968" t="e" cm="1">
        <f t="array" ref="Z98">_xlfn.XLOOKUP(Z$1,'Copy of PY1 Data(H)'!$A$1:$CZ$1,_xlfn.XLOOKUP($B98,'Copy of PY1 Data(H)'!$A$1:$A$288,'Copy of PY1 Data(H)'!$A$1:$CZ$288))</f>
        <v>#N/A</v>
      </c>
      <c r="AA98" s="968" t="e" cm="1">
        <f t="array" ref="AA98">_xlfn.XLOOKUP(AA$1,'Copy of PY1 Data(H)'!$A$1:$CZ$1,_xlfn.XLOOKUP($B98,'Copy of PY1 Data(H)'!$A$1:$A$288,'Copy of PY1 Data(H)'!$A$1:$CZ$288))</f>
        <v>#N/A</v>
      </c>
      <c r="AB98" s="968" t="e" cm="1">
        <f t="array" ref="AB98">_xlfn.XLOOKUP(AB$1,'Copy of PY1 Data(H)'!$A$1:$CZ$1,_xlfn.XLOOKUP($B98,'Copy of PY1 Data(H)'!$A$1:$A$288,'Copy of PY1 Data(H)'!$A$1:$CZ$288))</f>
        <v>#N/A</v>
      </c>
      <c r="AC98" s="968" t="e" cm="1">
        <f t="array" ref="AC98">_xlfn.XLOOKUP(AC$1,'Copy of PY1 Data(H)'!$A$1:$CZ$1,_xlfn.XLOOKUP($B98,'Copy of PY1 Data(H)'!$A$1:$A$288,'Copy of PY1 Data(H)'!$A$1:$CZ$288))</f>
        <v>#N/A</v>
      </c>
      <c r="AD98" s="968" t="e" cm="1">
        <f t="array" ref="AD98">_xlfn.XLOOKUP(AD$1,'Copy of PY1 Data(H)'!$A$1:$CZ$1,_xlfn.XLOOKUP($B98,'Copy of PY1 Data(H)'!$A$1:$A$288,'Copy of PY1 Data(H)'!$A$1:$CZ$288))</f>
        <v>#N/A</v>
      </c>
      <c r="AE98" s="968" t="e" cm="1">
        <f t="array" ref="AE98">_xlfn.XLOOKUP(AE$1,'Copy of PY1 Data(H)'!$A$1:$CZ$1,_xlfn.XLOOKUP($B98,'Copy of PY1 Data(H)'!$A$1:$A$288,'Copy of PY1 Data(H)'!$A$1:$CZ$288))</f>
        <v>#N/A</v>
      </c>
      <c r="AF98" s="968" t="e" cm="1">
        <f t="array" ref="AF98">_xlfn.XLOOKUP(AF$1,'Copy of PY1 Data(H)'!$A$1:$CZ$1,_xlfn.XLOOKUP($B98,'Copy of PY1 Data(H)'!$A$1:$A$288,'Copy of PY1 Data(H)'!$A$1:$CZ$288))</f>
        <v>#N/A</v>
      </c>
      <c r="AG98" s="968" t="e" cm="1">
        <f t="array" ref="AG98">_xlfn.XLOOKUP(AG$1,'Copy of PY1 Data(H)'!$A$1:$CZ$1,_xlfn.XLOOKUP($B98,'Copy of PY1 Data(H)'!$A$1:$A$288,'Copy of PY1 Data(H)'!$A$1:$CZ$288))</f>
        <v>#N/A</v>
      </c>
      <c r="AH98" s="968" t="e" cm="1">
        <f t="array" ref="AH98">_xlfn.XLOOKUP(AH$1,'Copy of PY1 Data(H)'!$A$1:$CZ$1,_xlfn.XLOOKUP($B98,'Copy of PY1 Data(H)'!$A$1:$A$288,'Copy of PY1 Data(H)'!$A$1:$CZ$288))</f>
        <v>#N/A</v>
      </c>
      <c r="AI98" s="968" t="e" cm="1">
        <f t="array" ref="AI98">_xlfn.XLOOKUP(AI$1,'Copy of PY1 Data(H)'!$A$1:$CZ$1,_xlfn.XLOOKUP($B98,'Copy of PY1 Data(H)'!$A$1:$A$288,'Copy of PY1 Data(H)'!$A$1:$CZ$288))</f>
        <v>#N/A</v>
      </c>
      <c r="AJ98" s="968" t="e" cm="1">
        <f t="array" ref="AJ98">_xlfn.XLOOKUP(AJ$1,'Copy of PY1 Data(H)'!$A$1:$CZ$1,_xlfn.XLOOKUP($B98,'Copy of PY1 Data(H)'!$A$1:$A$288,'Copy of PY1 Data(H)'!$A$1:$CZ$288))</f>
        <v>#N/A</v>
      </c>
      <c r="AK98" s="968" t="e" cm="1">
        <f t="array" ref="AK98">_xlfn.XLOOKUP(AK$1,'Copy of PY1 Data(H)'!$A$1:$CZ$1,_xlfn.XLOOKUP($B98,'Copy of PY1 Data(H)'!$A$1:$A$288,'Copy of PY1 Data(H)'!$A$1:$CZ$288))</f>
        <v>#N/A</v>
      </c>
      <c r="AL98" s="968" t="e" cm="1">
        <f t="array" ref="AL98">_xlfn.XLOOKUP(AL$1,'Copy of PY1 Data(H)'!$A$1:$CZ$1,_xlfn.XLOOKUP($B98,'Copy of PY1 Data(H)'!$A$1:$A$288,'Copy of PY1 Data(H)'!$A$1:$CZ$288))</f>
        <v>#N/A</v>
      </c>
      <c r="AM98" s="968" t="e" cm="1">
        <f t="array" ref="AM98">_xlfn.XLOOKUP(AM$1,'Copy of PY1 Data(H)'!$A$1:$CZ$1,_xlfn.XLOOKUP($B98,'Copy of PY1 Data(H)'!$A$1:$A$288,'Copy of PY1 Data(H)'!$A$1:$CZ$288))</f>
        <v>#N/A</v>
      </c>
      <c r="AN98" s="968" t="e" cm="1">
        <f t="array" ref="AN98">_xlfn.XLOOKUP(AN$1,'Copy of PY1 Data(H)'!$A$1:$CZ$1,_xlfn.XLOOKUP($B98,'Copy of PY1 Data(H)'!$A$1:$A$288,'Copy of PY1 Data(H)'!$A$1:$CZ$288))</f>
        <v>#N/A</v>
      </c>
      <c r="AO98" s="968" t="e" cm="1">
        <f t="array" ref="AO98">_xlfn.XLOOKUP(AO$1,'Copy of PY1 Data(H)'!$A$1:$CZ$1,_xlfn.XLOOKUP($B98,'Copy of PY1 Data(H)'!$A$1:$A$288,'Copy of PY1 Data(H)'!$A$1:$CZ$288))</f>
        <v>#N/A</v>
      </c>
      <c r="AP98" s="968" t="e" cm="1">
        <f t="array" ref="AP98">_xlfn.XLOOKUP(AP$1,'Copy of PY1 Data(H)'!$A$1:$CZ$1,_xlfn.XLOOKUP($B98,'Copy of PY1 Data(H)'!$A$1:$A$288,'Copy of PY1 Data(H)'!$A$1:$CZ$288))</f>
        <v>#N/A</v>
      </c>
      <c r="AQ98" s="968" t="e" cm="1">
        <f t="array" ref="AQ98">_xlfn.XLOOKUP(AQ$1,'Copy of PY1 Data(H)'!$A$1:$CZ$1,_xlfn.XLOOKUP($B98,'Copy of PY1 Data(H)'!$A$1:$A$288,'Copy of PY1 Data(H)'!$A$1:$CZ$288))</f>
        <v>#N/A</v>
      </c>
      <c r="AR98" s="968" t="e" cm="1">
        <f t="array" ref="AR98">_xlfn.XLOOKUP(AR$1,'Copy of PY1 Data(H)'!$A$1:$CZ$1,_xlfn.XLOOKUP($B98,'Copy of PY1 Data(H)'!$A$1:$A$288,'Copy of PY1 Data(H)'!$A$1:$CZ$288))</f>
        <v>#N/A</v>
      </c>
      <c r="AS98" s="968" t="e" cm="1">
        <f t="array" ref="AS98">_xlfn.XLOOKUP(AS$1,'Copy of PY1 Data(H)'!$A$1:$CZ$1,_xlfn.XLOOKUP($B98,'Copy of PY1 Data(H)'!$A$1:$A$288,'Copy of PY1 Data(H)'!$A$1:$CZ$288))</f>
        <v>#N/A</v>
      </c>
      <c r="AT98" s="968" t="e" cm="1">
        <f t="array" ref="AT98">_xlfn.XLOOKUP(AT$1,'Copy of PY1 Data(H)'!$A$1:$CZ$1,_xlfn.XLOOKUP($B98,'Copy of PY1 Data(H)'!$A$1:$A$288,'Copy of PY1 Data(H)'!$A$1:$CZ$288))</f>
        <v>#N/A</v>
      </c>
      <c r="AU98" s="968" t="e" cm="1">
        <f t="array" ref="AU98">_xlfn.XLOOKUP(AU$1,'Copy of PY1 Data(H)'!$A$1:$CZ$1,_xlfn.XLOOKUP($B98,'Copy of PY1 Data(H)'!$A$1:$A$288,'Copy of PY1 Data(H)'!$A$1:$CZ$288))</f>
        <v>#N/A</v>
      </c>
      <c r="AV98" s="968" t="e" cm="1">
        <f t="array" ref="AV98">_xlfn.XLOOKUP(AV$1,'Copy of PY1 Data(H)'!$A$1:$CZ$1,_xlfn.XLOOKUP($B98,'Copy of PY1 Data(H)'!$A$1:$A$288,'Copy of PY1 Data(H)'!$A$1:$CZ$288))</f>
        <v>#N/A</v>
      </c>
      <c r="AW98" s="968" t="e" cm="1">
        <f t="array" ref="AW98">_xlfn.XLOOKUP(AW$1,'Copy of PY1 Data(H)'!$A$1:$CZ$1,_xlfn.XLOOKUP($B98,'Copy of PY1 Data(H)'!$A$1:$A$288,'Copy of PY1 Data(H)'!$A$1:$CZ$288))</f>
        <v>#N/A</v>
      </c>
      <c r="AX98" s="968" t="e" cm="1">
        <f t="array" ref="AX98">_xlfn.XLOOKUP(AX$1,'Copy of PY1 Data(H)'!$A$1:$CZ$1,_xlfn.XLOOKUP($B98,'Copy of PY1 Data(H)'!$A$1:$A$288,'Copy of PY1 Data(H)'!$A$1:$CZ$288))</f>
        <v>#N/A</v>
      </c>
      <c r="AY98" s="968" t="e" cm="1">
        <f t="array" ref="AY98">_xlfn.XLOOKUP(AY$1,'Copy of PY1 Data(H)'!$A$1:$CZ$1,_xlfn.XLOOKUP($B98,'Copy of PY1 Data(H)'!$A$1:$A$288,'Copy of PY1 Data(H)'!$A$1:$CZ$288))</f>
        <v>#N/A</v>
      </c>
      <c r="AZ98" s="968" t="e" cm="1">
        <f t="array" ref="AZ98">_xlfn.XLOOKUP(AZ$1,'Copy of PY1 Data(H)'!$A$1:$CZ$1,_xlfn.XLOOKUP($B98,'Copy of PY1 Data(H)'!$A$1:$A$288,'Copy of PY1 Data(H)'!$A$1:$CZ$288))</f>
        <v>#N/A</v>
      </c>
      <c r="BA98" s="968" t="e" cm="1">
        <f t="array" ref="BA98">_xlfn.XLOOKUP(BA$1,'Copy of PY1 Data(H)'!$A$1:$CZ$1,_xlfn.XLOOKUP($B98,'Copy of PY1 Data(H)'!$A$1:$A$288,'Copy of PY1 Data(H)'!$A$1:$CZ$288))</f>
        <v>#N/A</v>
      </c>
      <c r="BB98" s="968" t="e" cm="1">
        <f t="array" ref="BB98">_xlfn.XLOOKUP(BB$1,'Copy of PY1 Data(H)'!$A$1:$CZ$1,_xlfn.XLOOKUP($B98,'Copy of PY1 Data(H)'!$A$1:$A$288,'Copy of PY1 Data(H)'!$A$1:$CZ$288))</f>
        <v>#N/A</v>
      </c>
      <c r="BC98" s="968" t="e" cm="1">
        <f t="array" ref="BC98">_xlfn.XLOOKUP(BC$1,'Copy of PY1 Data(H)'!$A$1:$CZ$1,_xlfn.XLOOKUP($B98,'Copy of PY1 Data(H)'!$A$1:$A$288,'Copy of PY1 Data(H)'!$A$1:$CZ$288))</f>
        <v>#N/A</v>
      </c>
      <c r="BD98" s="968" t="e" cm="1">
        <f t="array" ref="BD98">_xlfn.XLOOKUP(BD$1,'Copy of PY1 Data(H)'!$A$1:$CZ$1,_xlfn.XLOOKUP($B98,'Copy of PY1 Data(H)'!$A$1:$A$288,'Copy of PY1 Data(H)'!$A$1:$CZ$288))</f>
        <v>#N/A</v>
      </c>
      <c r="BE98" s="968" t="e" cm="1">
        <f t="array" ref="BE98">_xlfn.XLOOKUP(BE$1,'Copy of PY1 Data(H)'!$A$1:$CZ$1,_xlfn.XLOOKUP($B98,'Copy of PY1 Data(H)'!$A$1:$A$288,'Copy of PY1 Data(H)'!$A$1:$CZ$288))</f>
        <v>#N/A</v>
      </c>
      <c r="BF98" s="968" t="e" cm="1">
        <f t="array" ref="BF98">_xlfn.XLOOKUP(BF$1,'Copy of PY1 Data(H)'!$A$1:$CZ$1,_xlfn.XLOOKUP($B98,'Copy of PY1 Data(H)'!$A$1:$A$288,'Copy of PY1 Data(H)'!$A$1:$CZ$288))</f>
        <v>#N/A</v>
      </c>
      <c r="BG98" s="968" t="e" cm="1">
        <f t="array" ref="BG98">_xlfn.XLOOKUP(BG$1,'Copy of PY1 Data(H)'!$A$1:$CZ$1,_xlfn.XLOOKUP($B98,'Copy of PY1 Data(H)'!$A$1:$A$288,'Copy of PY1 Data(H)'!$A$1:$CZ$288))</f>
        <v>#N/A</v>
      </c>
      <c r="BH98" s="968" t="e" cm="1">
        <f t="array" ref="BH98">_xlfn.XLOOKUP(BH$1,'Copy of PY1 Data(H)'!$A$1:$CZ$1,_xlfn.XLOOKUP($B98,'Copy of PY1 Data(H)'!$A$1:$A$288,'Copy of PY1 Data(H)'!$A$1:$CZ$288))</f>
        <v>#N/A</v>
      </c>
      <c r="BI98" s="968" t="e" cm="1">
        <f t="array" ref="BI98">_xlfn.XLOOKUP(BI$1,'Copy of PY1 Data(H)'!$A$1:$CZ$1,_xlfn.XLOOKUP($B98,'Copy of PY1 Data(H)'!$A$1:$A$288,'Copy of PY1 Data(H)'!$A$1:$CZ$288))</f>
        <v>#N/A</v>
      </c>
      <c r="BJ98" s="968" t="e" cm="1">
        <f t="array" ref="BJ98">_xlfn.XLOOKUP(BJ$1,'Copy of PY1 Data(H)'!$A$1:$CZ$1,_xlfn.XLOOKUP($B98,'Copy of PY1 Data(H)'!$A$1:$A$288,'Copy of PY1 Data(H)'!$A$1:$CZ$288))</f>
        <v>#N/A</v>
      </c>
      <c r="BK98" s="968" t="e" cm="1">
        <f t="array" ref="BK98">_xlfn.XLOOKUP(BK$1,'Copy of PY1 Data(H)'!$A$1:$CZ$1,_xlfn.XLOOKUP($B98,'Copy of PY1 Data(H)'!$A$1:$A$288,'Copy of PY1 Data(H)'!$A$1:$CZ$288))</f>
        <v>#N/A</v>
      </c>
      <c r="BL98" s="968" t="e" cm="1">
        <f t="array" ref="BL98">_xlfn.XLOOKUP(BL$1,'Copy of PY1 Data(H)'!$A$1:$CZ$1,_xlfn.XLOOKUP($B98,'Copy of PY1 Data(H)'!$A$1:$A$288,'Copy of PY1 Data(H)'!$A$1:$CZ$288))</f>
        <v>#N/A</v>
      </c>
      <c r="BM98" s="968" t="e" cm="1">
        <f t="array" ref="BM98">_xlfn.XLOOKUP(BM$1,'Copy of PY1 Data(H)'!$A$1:$CZ$1,_xlfn.XLOOKUP($B98,'Copy of PY1 Data(H)'!$A$1:$A$288,'Copy of PY1 Data(H)'!$A$1:$CZ$288))</f>
        <v>#N/A</v>
      </c>
      <c r="BN98" s="968" t="e" cm="1">
        <f t="array" ref="BN98">_xlfn.XLOOKUP(BN$1,'Copy of PY1 Data(H)'!$A$1:$CZ$1,_xlfn.XLOOKUP($B98,'Copy of PY1 Data(H)'!$A$1:$A$288,'Copy of PY1 Data(H)'!$A$1:$CZ$288))</f>
        <v>#N/A</v>
      </c>
      <c r="BO98" s="968" t="e" cm="1">
        <f t="array" ref="BO98">_xlfn.XLOOKUP(BO$1,'Copy of PY1 Data(H)'!$A$1:$CZ$1,_xlfn.XLOOKUP($B98,'Copy of PY1 Data(H)'!$A$1:$A$288,'Copy of PY1 Data(H)'!$A$1:$CZ$288))</f>
        <v>#N/A</v>
      </c>
      <c r="BP98" s="968" t="e" cm="1">
        <f t="array" ref="BP98">_xlfn.XLOOKUP(BP$1,'Copy of PY1 Data(H)'!$A$1:$CZ$1,_xlfn.XLOOKUP($B98,'Copy of PY1 Data(H)'!$A$1:$A$288,'Copy of PY1 Data(H)'!$A$1:$CZ$288))</f>
        <v>#N/A</v>
      </c>
      <c r="BQ98" s="968" t="e" cm="1">
        <f t="array" ref="BQ98">_xlfn.XLOOKUP(BQ$1,'Copy of PY1 Data(H)'!$A$1:$CZ$1,_xlfn.XLOOKUP($B98,'Copy of PY1 Data(H)'!$A$1:$A$288,'Copy of PY1 Data(H)'!$A$1:$CZ$288))</f>
        <v>#N/A</v>
      </c>
      <c r="BR98" s="968" t="e" cm="1">
        <f t="array" ref="BR98">_xlfn.XLOOKUP(BR$1,'Copy of PY1 Data(H)'!$A$1:$CZ$1,_xlfn.XLOOKUP($B98,'Copy of PY1 Data(H)'!$A$1:$A$288,'Copy of PY1 Data(H)'!$A$1:$CZ$288))</f>
        <v>#N/A</v>
      </c>
      <c r="BS98" s="968" t="e" cm="1">
        <f t="array" ref="BS98">_xlfn.XLOOKUP(BS$1,'Copy of PY1 Data(H)'!$A$1:$CZ$1,_xlfn.XLOOKUP($B98,'Copy of PY1 Data(H)'!$A$1:$A$288,'Copy of PY1 Data(H)'!$A$1:$CZ$288))</f>
        <v>#N/A</v>
      </c>
      <c r="BT98" s="968" t="e" cm="1">
        <f t="array" ref="BT98">_xlfn.XLOOKUP(BT$1,'Copy of PY1 Data(H)'!$A$1:$CZ$1,_xlfn.XLOOKUP($B98,'Copy of PY1 Data(H)'!$A$1:$A$288,'Copy of PY1 Data(H)'!$A$1:$CZ$288))</f>
        <v>#N/A</v>
      </c>
      <c r="BU98" s="968" t="e" cm="1">
        <f t="array" ref="BU98">_xlfn.XLOOKUP(BU$1,'Copy of PY1 Data(H)'!$A$1:$CZ$1,_xlfn.XLOOKUP($B98,'Copy of PY1 Data(H)'!$A$1:$A$288,'Copy of PY1 Data(H)'!$A$1:$CZ$288))</f>
        <v>#N/A</v>
      </c>
      <c r="BV98" s="968" t="e" cm="1">
        <f t="array" ref="BV98">_xlfn.XLOOKUP(BV$1,'Copy of PY1 Data(H)'!$A$1:$CZ$1,_xlfn.XLOOKUP($B98,'Copy of PY1 Data(H)'!$A$1:$A$288,'Copy of PY1 Data(H)'!$A$1:$CZ$288))</f>
        <v>#N/A</v>
      </c>
      <c r="BW98" s="968" t="e" cm="1">
        <f t="array" ref="BW98">_xlfn.XLOOKUP(BW$1,'Copy of PY1 Data(H)'!$A$1:$CZ$1,_xlfn.XLOOKUP($B98,'Copy of PY1 Data(H)'!$A$1:$A$288,'Copy of PY1 Data(H)'!$A$1:$CZ$288))</f>
        <v>#N/A</v>
      </c>
      <c r="BX98" s="968" t="e" cm="1">
        <f t="array" ref="BX98">_xlfn.XLOOKUP(BX$1,'Copy of PY1 Data(H)'!$A$1:$CZ$1,_xlfn.XLOOKUP($B98,'Copy of PY1 Data(H)'!$A$1:$A$288,'Copy of PY1 Data(H)'!$A$1:$CZ$288))</f>
        <v>#N/A</v>
      </c>
      <c r="BY98" s="968" t="e" cm="1">
        <f t="array" ref="BY98">_xlfn.XLOOKUP(BY$1,'Copy of PY1 Data(H)'!$A$1:$CZ$1,_xlfn.XLOOKUP($B98,'Copy of PY1 Data(H)'!$A$1:$A$288,'Copy of PY1 Data(H)'!$A$1:$CZ$288))</f>
        <v>#N/A</v>
      </c>
      <c r="BZ98" s="968" t="e" cm="1">
        <f t="array" ref="BZ98">_xlfn.XLOOKUP(BZ$1,'Copy of PY1 Data(H)'!$A$1:$CZ$1,_xlfn.XLOOKUP($B98,'Copy of PY1 Data(H)'!$A$1:$A$288,'Copy of PY1 Data(H)'!$A$1:$CZ$288))</f>
        <v>#N/A</v>
      </c>
      <c r="CA98" s="968" t="e" cm="1">
        <f t="array" ref="CA98">_xlfn.XLOOKUP(CA$1,'Copy of PY1 Data(H)'!$A$1:$CZ$1,_xlfn.XLOOKUP($B98,'Copy of PY1 Data(H)'!$A$1:$A$288,'Copy of PY1 Data(H)'!$A$1:$CZ$288))</f>
        <v>#N/A</v>
      </c>
      <c r="CB98" s="968" t="e" cm="1">
        <f t="array" ref="CB98">_xlfn.XLOOKUP(CB$1,'Copy of PY1 Data(H)'!$A$1:$CZ$1,_xlfn.XLOOKUP($B98,'Copy of PY1 Data(H)'!$A$1:$A$288,'Copy of PY1 Data(H)'!$A$1:$CZ$288))</f>
        <v>#N/A</v>
      </c>
      <c r="CC98" s="968" t="e" cm="1">
        <f t="array" ref="CC98">_xlfn.XLOOKUP(CC$1,'Copy of PY1 Data(H)'!$A$1:$CZ$1,_xlfn.XLOOKUP($B98,'Copy of PY1 Data(H)'!$A$1:$A$288,'Copy of PY1 Data(H)'!$A$1:$CZ$288))</f>
        <v>#N/A</v>
      </c>
      <c r="CD98" s="968" t="e" cm="1">
        <f t="array" ref="CD98">_xlfn.XLOOKUP(CD$1,'Copy of PY1 Data(H)'!$A$1:$CZ$1,_xlfn.XLOOKUP($B98,'Copy of PY1 Data(H)'!$A$1:$A$288,'Copy of PY1 Data(H)'!$A$1:$CZ$288))</f>
        <v>#N/A</v>
      </c>
    </row>
    <row r="99" spans="1:82" x14ac:dyDescent="0.3">
      <c r="A99" s="180">
        <v>90</v>
      </c>
      <c r="C99" s="180"/>
      <c r="D99" s="180" cm="1">
        <f t="array" ref="D99">_xlfn.XLOOKUP(D$1,'Copy of PY1 Data(H)'!$A$1:$CZ$1,_xlfn.XLOOKUP($A99,'Copy of PY1 Data(H)'!$A$1:$A$288,'Copy of PY1 Data(H)'!$A$1:$CZ$288))</f>
        <v>0</v>
      </c>
      <c r="E99" s="180" cm="1">
        <f t="array" ref="E99">_xlfn.XLOOKUP(E$1,'Copy of PY1 Data(H)'!$A$1:$CZ$1,_xlfn.XLOOKUP($A99,'Copy of PY1 Data(H)'!$A$1:$A$288,'Copy of PY1 Data(H)'!$A$1:$CZ$288))</f>
        <v>0</v>
      </c>
      <c r="F99" s="180" cm="1">
        <f t="array" ref="F99">_xlfn.XLOOKUP(F$1,'Copy of PY1 Data(H)'!$A$1:$CZ$1,_xlfn.XLOOKUP($A99,'Copy of PY1 Data(H)'!$A$1:$A$288,'Copy of PY1 Data(H)'!$A$1:$CZ$288))</f>
        <v>0</v>
      </c>
      <c r="G99" s="180" cm="1">
        <f t="array" ref="G99">_xlfn.XLOOKUP(G$1,'Copy of PY1 Data(H)'!$A$1:$CZ$1,_xlfn.XLOOKUP($A99,'Copy of PY1 Data(H)'!$A$1:$A$288,'Copy of PY1 Data(H)'!$A$1:$CZ$288))</f>
        <v>0</v>
      </c>
      <c r="H99" s="180" cm="1">
        <f t="array" ref="H99">_xlfn.XLOOKUP(H$1,'Copy of PY1 Data(H)'!$A$1:$CZ$1,_xlfn.XLOOKUP($A99,'Copy of PY1 Data(H)'!$A$1:$A$288,'Copy of PY1 Data(H)'!$A$1:$CZ$288))</f>
        <v>0</v>
      </c>
      <c r="I99" s="180" cm="1">
        <f t="array" ref="I99">_xlfn.XLOOKUP(I$1,'Copy of PY1 Data(H)'!$A$1:$CZ$1,_xlfn.XLOOKUP($A99,'Copy of PY1 Data(H)'!$A$1:$A$288,'Copy of PY1 Data(H)'!$A$1:$CZ$288))</f>
        <v>0</v>
      </c>
      <c r="J99" s="180" cm="1">
        <f t="array" ref="J99">_xlfn.XLOOKUP(J$1,'Copy of PY1 Data(H)'!$A$1:$CZ$1,_xlfn.XLOOKUP($A99,'Copy of PY1 Data(H)'!$A$1:$A$288,'Copy of PY1 Data(H)'!$A$1:$CZ$288))</f>
        <v>0</v>
      </c>
      <c r="K99" s="180" cm="1">
        <f t="array" ref="K99">_xlfn.XLOOKUP(K$1,'Copy of PY1 Data(H)'!$A$1:$CZ$1,_xlfn.XLOOKUP($A99,'Copy of PY1 Data(H)'!$A$1:$A$288,'Copy of PY1 Data(H)'!$A$1:$CZ$288))</f>
        <v>0</v>
      </c>
      <c r="L99" s="180" cm="1">
        <f t="array" ref="L99">_xlfn.XLOOKUP(L$1,'Copy of PY1 Data(H)'!$A$1:$CZ$1,_xlfn.XLOOKUP($A99,'Copy of PY1 Data(H)'!$A$1:$A$288,'Copy of PY1 Data(H)'!$A$1:$CZ$288))</f>
        <v>0</v>
      </c>
      <c r="M99" s="180" cm="1">
        <f t="array" ref="M99">_xlfn.XLOOKUP(M$1,'Copy of PY1 Data(H)'!$A$1:$CZ$1,_xlfn.XLOOKUP($A99,'Copy of PY1 Data(H)'!$A$1:$A$288,'Copy of PY1 Data(H)'!$A$1:$CZ$288))</f>
        <v>0</v>
      </c>
      <c r="N99" s="180" cm="1">
        <f t="array" ref="N99">_xlfn.XLOOKUP(N$1,'Copy of PY1 Data(H)'!$A$1:$CZ$1,_xlfn.XLOOKUP($A99,'Copy of PY1 Data(H)'!$A$1:$A$288,'Copy of PY1 Data(H)'!$A$1:$CZ$288))</f>
        <v>0</v>
      </c>
      <c r="O99" s="180" cm="1">
        <f t="array" ref="O99">_xlfn.XLOOKUP(O$1,'Copy of PY1 Data(H)'!$A$1:$CZ$1,_xlfn.XLOOKUP($A99,'Copy of PY1 Data(H)'!$A$1:$A$288,'Copy of PY1 Data(H)'!$A$1:$CZ$288))</f>
        <v>0</v>
      </c>
      <c r="P99" s="180" cm="1">
        <f t="array" ref="P99">_xlfn.XLOOKUP(P$1,'Copy of PY1 Data(H)'!$A$1:$CZ$1,_xlfn.XLOOKUP($A99,'Copy of PY1 Data(H)'!$A$1:$A$288,'Copy of PY1 Data(H)'!$A$1:$CZ$288))</f>
        <v>0</v>
      </c>
      <c r="Q99" s="180" cm="1">
        <f t="array" ref="Q99">_xlfn.XLOOKUP(Q$1,'Copy of PY1 Data(H)'!$A$1:$CZ$1,_xlfn.XLOOKUP($A99,'Copy of PY1 Data(H)'!$A$1:$A$288,'Copy of PY1 Data(H)'!$A$1:$CZ$288))</f>
        <v>78925675</v>
      </c>
      <c r="R99" s="180" cm="1">
        <f t="array" ref="R99">_xlfn.XLOOKUP(R$1,'Copy of PY1 Data(H)'!$A$1:$CZ$1,_xlfn.XLOOKUP($A99,'Copy of PY1 Data(H)'!$A$1:$A$288,'Copy of PY1 Data(H)'!$A$1:$CZ$288))</f>
        <v>0</v>
      </c>
      <c r="S99" s="180" cm="1">
        <f t="array" ref="S99">_xlfn.XLOOKUP(S$1,'Copy of PY1 Data(H)'!$A$1:$CZ$1,_xlfn.XLOOKUP($A99,'Copy of PY1 Data(H)'!$A$1:$A$288,'Copy of PY1 Data(H)'!$A$1:$CZ$288))</f>
        <v>0</v>
      </c>
      <c r="T99" s="180" cm="1">
        <f t="array" ref="T99">_xlfn.XLOOKUP(T$1,'Copy of PY1 Data(H)'!$A$1:$CZ$1,_xlfn.XLOOKUP($A99,'Copy of PY1 Data(H)'!$A$1:$A$288,'Copy of PY1 Data(H)'!$A$1:$CZ$288))</f>
        <v>0</v>
      </c>
      <c r="U99" s="180" cm="1">
        <f t="array" ref="U99">_xlfn.XLOOKUP(U$1,'Copy of PY1 Data(H)'!$A$1:$CZ$1,_xlfn.XLOOKUP($A99,'Copy of PY1 Data(H)'!$A$1:$A$288,'Copy of PY1 Data(H)'!$A$1:$CZ$288))</f>
        <v>0</v>
      </c>
      <c r="V99" s="180" cm="1">
        <f t="array" ref="V99">_xlfn.XLOOKUP(V$1,'Copy of PY1 Data(H)'!$A$1:$CZ$1,_xlfn.XLOOKUP($A99,'Copy of PY1 Data(H)'!$A$1:$A$288,'Copy of PY1 Data(H)'!$A$1:$CZ$288))</f>
        <v>23061821</v>
      </c>
      <c r="W99" s="180" cm="1">
        <f t="array" ref="W99">_xlfn.XLOOKUP(W$1,'Copy of PY1 Data(H)'!$A$1:$CZ$1,_xlfn.XLOOKUP($A99,'Copy of PY1 Data(H)'!$A$1:$A$288,'Copy of PY1 Data(H)'!$A$1:$CZ$288))</f>
        <v>0</v>
      </c>
      <c r="X99" s="180" cm="1">
        <f t="array" ref="X99">_xlfn.XLOOKUP(X$1,'Copy of PY1 Data(H)'!$A$1:$CZ$1,_xlfn.XLOOKUP($A99,'Copy of PY1 Data(H)'!$A$1:$A$288,'Copy of PY1 Data(H)'!$A$1:$CZ$288))</f>
        <v>0</v>
      </c>
      <c r="Y99" s="180" cm="1">
        <f t="array" ref="Y99">_xlfn.XLOOKUP(Y$1,'Copy of PY1 Data(H)'!$A$1:$CZ$1,_xlfn.XLOOKUP($A99,'Copy of PY1 Data(H)'!$A$1:$A$288,'Copy of PY1 Data(H)'!$A$1:$CZ$288))</f>
        <v>0</v>
      </c>
      <c r="Z99" s="180" cm="1">
        <f t="array" ref="Z99">_xlfn.XLOOKUP(Z$1,'Copy of PY1 Data(H)'!$A$1:$CZ$1,_xlfn.XLOOKUP($A99,'Copy of PY1 Data(H)'!$A$1:$A$288,'Copy of PY1 Data(H)'!$A$1:$CZ$288))</f>
        <v>0</v>
      </c>
      <c r="AA99" s="180" cm="1">
        <f t="array" ref="AA99">_xlfn.XLOOKUP(AA$1,'Copy of PY1 Data(H)'!$A$1:$CZ$1,_xlfn.XLOOKUP($A99,'Copy of PY1 Data(H)'!$A$1:$A$288,'Copy of PY1 Data(H)'!$A$1:$CZ$288))</f>
        <v>0</v>
      </c>
      <c r="AB99" s="180" cm="1">
        <f t="array" ref="AB99">_xlfn.XLOOKUP(AB$1,'Copy of PY1 Data(H)'!$A$1:$CZ$1,_xlfn.XLOOKUP($A99,'Copy of PY1 Data(H)'!$A$1:$A$288,'Copy of PY1 Data(H)'!$A$1:$CZ$288))</f>
        <v>0</v>
      </c>
      <c r="AC99" s="180" cm="1">
        <f t="array" ref="AC99">_xlfn.XLOOKUP(AC$1,'Copy of PY1 Data(H)'!$A$1:$CZ$1,_xlfn.XLOOKUP($A99,'Copy of PY1 Data(H)'!$A$1:$A$288,'Copy of PY1 Data(H)'!$A$1:$CZ$288))</f>
        <v>0</v>
      </c>
      <c r="AD99" s="180" cm="1">
        <f t="array" ref="AD99">_xlfn.XLOOKUP(AD$1,'Copy of PY1 Data(H)'!$A$1:$CZ$1,_xlfn.XLOOKUP($A99,'Copy of PY1 Data(H)'!$A$1:$A$288,'Copy of PY1 Data(H)'!$A$1:$CZ$288))</f>
        <v>0</v>
      </c>
      <c r="AE99" s="180" cm="1">
        <f t="array" ref="AE99">_xlfn.XLOOKUP(AE$1,'Copy of PY1 Data(H)'!$A$1:$CZ$1,_xlfn.XLOOKUP($A99,'Copy of PY1 Data(H)'!$A$1:$A$288,'Copy of PY1 Data(H)'!$A$1:$CZ$288))</f>
        <v>0</v>
      </c>
      <c r="AF99" s="180" cm="1">
        <f t="array" ref="AF99">_xlfn.XLOOKUP(AF$1,'Copy of PY1 Data(H)'!$A$1:$CZ$1,_xlfn.XLOOKUP($A99,'Copy of PY1 Data(H)'!$A$1:$A$288,'Copy of PY1 Data(H)'!$A$1:$CZ$288))</f>
        <v>0</v>
      </c>
      <c r="AG99" s="180" cm="1">
        <f t="array" ref="AG99">_xlfn.XLOOKUP(AG$1,'Copy of PY1 Data(H)'!$A$1:$CZ$1,_xlfn.XLOOKUP($A99,'Copy of PY1 Data(H)'!$A$1:$A$288,'Copy of PY1 Data(H)'!$A$1:$CZ$288))</f>
        <v>0</v>
      </c>
      <c r="AH99" s="180" cm="1">
        <f t="array" ref="AH99">_xlfn.XLOOKUP(AH$1,'Copy of PY1 Data(H)'!$A$1:$CZ$1,_xlfn.XLOOKUP($A99,'Copy of PY1 Data(H)'!$A$1:$A$288,'Copy of PY1 Data(H)'!$A$1:$CZ$288))</f>
        <v>0</v>
      </c>
      <c r="AI99" s="180" cm="1">
        <f t="array" ref="AI99">_xlfn.XLOOKUP(AI$1,'Copy of PY1 Data(H)'!$A$1:$CZ$1,_xlfn.XLOOKUP($A99,'Copy of PY1 Data(H)'!$A$1:$A$288,'Copy of PY1 Data(H)'!$A$1:$CZ$288))</f>
        <v>17548749</v>
      </c>
      <c r="AJ99" s="180" cm="1">
        <f t="array" ref="AJ99">_xlfn.XLOOKUP(AJ$1,'Copy of PY1 Data(H)'!$A$1:$CZ$1,_xlfn.XLOOKUP($A99,'Copy of PY1 Data(H)'!$A$1:$A$288,'Copy of PY1 Data(H)'!$A$1:$CZ$288))</f>
        <v>0</v>
      </c>
      <c r="AK99" s="180" cm="1">
        <f t="array" ref="AK99">_xlfn.XLOOKUP(AK$1,'Copy of PY1 Data(H)'!$A$1:$CZ$1,_xlfn.XLOOKUP($A99,'Copy of PY1 Data(H)'!$A$1:$A$288,'Copy of PY1 Data(H)'!$A$1:$CZ$288))</f>
        <v>0</v>
      </c>
      <c r="AL99" s="180" cm="1">
        <f t="array" ref="AL99">_xlfn.XLOOKUP(AL$1,'Copy of PY1 Data(H)'!$A$1:$CZ$1,_xlfn.XLOOKUP($A99,'Copy of PY1 Data(H)'!$A$1:$A$288,'Copy of PY1 Data(H)'!$A$1:$CZ$288))</f>
        <v>0</v>
      </c>
      <c r="AM99" s="180" cm="1">
        <f t="array" ref="AM99">_xlfn.XLOOKUP(AM$1,'Copy of PY1 Data(H)'!$A$1:$CZ$1,_xlfn.XLOOKUP($A99,'Copy of PY1 Data(H)'!$A$1:$A$288,'Copy of PY1 Data(H)'!$A$1:$CZ$288))</f>
        <v>10554701</v>
      </c>
      <c r="AN99" s="180" cm="1">
        <f t="array" ref="AN99">_xlfn.XLOOKUP(AN$1,'Copy of PY1 Data(H)'!$A$1:$CZ$1,_xlfn.XLOOKUP($A99,'Copy of PY1 Data(H)'!$A$1:$A$288,'Copy of PY1 Data(H)'!$A$1:$CZ$288))</f>
        <v>0</v>
      </c>
      <c r="AO99" s="180" cm="1">
        <f t="array" ref="AO99">_xlfn.XLOOKUP(AO$1,'Copy of PY1 Data(H)'!$A$1:$CZ$1,_xlfn.XLOOKUP($A99,'Copy of PY1 Data(H)'!$A$1:$A$288,'Copy of PY1 Data(H)'!$A$1:$CZ$288))</f>
        <v>0</v>
      </c>
      <c r="AP99" s="180" cm="1">
        <f t="array" ref="AP99">_xlfn.XLOOKUP(AP$1,'Copy of PY1 Data(H)'!$A$1:$CZ$1,_xlfn.XLOOKUP($A99,'Copy of PY1 Data(H)'!$A$1:$A$288,'Copy of PY1 Data(H)'!$A$1:$CZ$288))</f>
        <v>0</v>
      </c>
      <c r="AQ99" s="180" cm="1">
        <f t="array" ref="AQ99">_xlfn.XLOOKUP(AQ$1,'Copy of PY1 Data(H)'!$A$1:$CZ$1,_xlfn.XLOOKUP($A99,'Copy of PY1 Data(H)'!$A$1:$A$288,'Copy of PY1 Data(H)'!$A$1:$CZ$288))</f>
        <v>0</v>
      </c>
      <c r="AR99" s="180" cm="1">
        <f t="array" ref="AR99">_xlfn.XLOOKUP(AR$1,'Copy of PY1 Data(H)'!$A$1:$CZ$1,_xlfn.XLOOKUP($A99,'Copy of PY1 Data(H)'!$A$1:$A$288,'Copy of PY1 Data(H)'!$A$1:$CZ$288))</f>
        <v>0</v>
      </c>
      <c r="AS99" s="180" cm="1">
        <f t="array" ref="AS99">_xlfn.XLOOKUP(AS$1,'Copy of PY1 Data(H)'!$A$1:$CZ$1,_xlfn.XLOOKUP($A99,'Copy of PY1 Data(H)'!$A$1:$A$288,'Copy of PY1 Data(H)'!$A$1:$CZ$288))</f>
        <v>0</v>
      </c>
      <c r="AT99" s="180" cm="1">
        <f t="array" ref="AT99">_xlfn.XLOOKUP(AT$1,'Copy of PY1 Data(H)'!$A$1:$CZ$1,_xlfn.XLOOKUP($A99,'Copy of PY1 Data(H)'!$A$1:$A$288,'Copy of PY1 Data(H)'!$A$1:$CZ$288))</f>
        <v>0</v>
      </c>
      <c r="AU99" s="180" cm="1">
        <f t="array" ref="AU99">_xlfn.XLOOKUP(AU$1,'Copy of PY1 Data(H)'!$A$1:$CZ$1,_xlfn.XLOOKUP($A99,'Copy of PY1 Data(H)'!$A$1:$A$288,'Copy of PY1 Data(H)'!$A$1:$CZ$288))</f>
        <v>0</v>
      </c>
      <c r="AV99" s="180" cm="1">
        <f t="array" ref="AV99">_xlfn.XLOOKUP(AV$1,'Copy of PY1 Data(H)'!$A$1:$CZ$1,_xlfn.XLOOKUP($A99,'Copy of PY1 Data(H)'!$A$1:$A$288,'Copy of PY1 Data(H)'!$A$1:$CZ$288))</f>
        <v>0</v>
      </c>
      <c r="AW99" s="180" cm="1">
        <f t="array" ref="AW99">_xlfn.XLOOKUP(AW$1,'Copy of PY1 Data(H)'!$A$1:$CZ$1,_xlfn.XLOOKUP($A99,'Copy of PY1 Data(H)'!$A$1:$A$288,'Copy of PY1 Data(H)'!$A$1:$CZ$288))</f>
        <v>0</v>
      </c>
      <c r="AX99" s="180" cm="1">
        <f t="array" ref="AX99">_xlfn.XLOOKUP(AX$1,'Copy of PY1 Data(H)'!$A$1:$CZ$1,_xlfn.XLOOKUP($A99,'Copy of PY1 Data(H)'!$A$1:$A$288,'Copy of PY1 Data(H)'!$A$1:$CZ$288))</f>
        <v>0</v>
      </c>
      <c r="AY99" s="180" cm="1">
        <f t="array" ref="AY99">_xlfn.XLOOKUP(AY$1,'Copy of PY1 Data(H)'!$A$1:$CZ$1,_xlfn.XLOOKUP($A99,'Copy of PY1 Data(H)'!$A$1:$A$288,'Copy of PY1 Data(H)'!$A$1:$CZ$288))</f>
        <v>0</v>
      </c>
      <c r="AZ99" s="180" cm="1">
        <f t="array" ref="AZ99">_xlfn.XLOOKUP(AZ$1,'Copy of PY1 Data(H)'!$A$1:$CZ$1,_xlfn.XLOOKUP($A99,'Copy of PY1 Data(H)'!$A$1:$A$288,'Copy of PY1 Data(H)'!$A$1:$CZ$288))</f>
        <v>0</v>
      </c>
      <c r="BA99" s="180" cm="1">
        <f t="array" ref="BA99">_xlfn.XLOOKUP(BA$1,'Copy of PY1 Data(H)'!$A$1:$CZ$1,_xlfn.XLOOKUP($A99,'Copy of PY1 Data(H)'!$A$1:$A$288,'Copy of PY1 Data(H)'!$A$1:$CZ$288))</f>
        <v>0</v>
      </c>
      <c r="BB99" s="180" cm="1">
        <f t="array" ref="BB99">_xlfn.XLOOKUP(BB$1,'Copy of PY1 Data(H)'!$A$1:$CZ$1,_xlfn.XLOOKUP($A99,'Copy of PY1 Data(H)'!$A$1:$A$288,'Copy of PY1 Data(H)'!$A$1:$CZ$288))</f>
        <v>0</v>
      </c>
      <c r="BC99" s="180" cm="1">
        <f t="array" ref="BC99">_xlfn.XLOOKUP(BC$1,'Copy of PY1 Data(H)'!$A$1:$CZ$1,_xlfn.XLOOKUP($A99,'Copy of PY1 Data(H)'!$A$1:$A$288,'Copy of PY1 Data(H)'!$A$1:$CZ$288))</f>
        <v>0</v>
      </c>
      <c r="BD99" s="180" cm="1">
        <f t="array" ref="BD99">_xlfn.XLOOKUP(BD$1,'Copy of PY1 Data(H)'!$A$1:$CZ$1,_xlfn.XLOOKUP($A99,'Copy of PY1 Data(H)'!$A$1:$A$288,'Copy of PY1 Data(H)'!$A$1:$CZ$288))</f>
        <v>0</v>
      </c>
      <c r="BE99" s="180" cm="1">
        <f t="array" ref="BE99">_xlfn.XLOOKUP(BE$1,'Copy of PY1 Data(H)'!$A$1:$CZ$1,_xlfn.XLOOKUP($A99,'Copy of PY1 Data(H)'!$A$1:$A$288,'Copy of PY1 Data(H)'!$A$1:$CZ$288))</f>
        <v>0</v>
      </c>
      <c r="BF99" s="180" cm="1">
        <f t="array" ref="BF99">_xlfn.XLOOKUP(BF$1,'Copy of PY1 Data(H)'!$A$1:$CZ$1,_xlfn.XLOOKUP($A99,'Copy of PY1 Data(H)'!$A$1:$A$288,'Copy of PY1 Data(H)'!$A$1:$CZ$288))</f>
        <v>0</v>
      </c>
      <c r="BG99" s="180" cm="1">
        <f t="array" ref="BG99">_xlfn.XLOOKUP(BG$1,'Copy of PY1 Data(H)'!$A$1:$CZ$1,_xlfn.XLOOKUP($A99,'Copy of PY1 Data(H)'!$A$1:$A$288,'Copy of PY1 Data(H)'!$A$1:$CZ$288))</f>
        <v>0</v>
      </c>
      <c r="BH99" s="180" cm="1">
        <f t="array" ref="BH99">_xlfn.XLOOKUP(BH$1,'Copy of PY1 Data(H)'!$A$1:$CZ$1,_xlfn.XLOOKUP($A99,'Copy of PY1 Data(H)'!$A$1:$A$288,'Copy of PY1 Data(H)'!$A$1:$CZ$288))</f>
        <v>0</v>
      </c>
      <c r="BI99" s="180" cm="1">
        <f t="array" ref="BI99">_xlfn.XLOOKUP(BI$1,'Copy of PY1 Data(H)'!$A$1:$CZ$1,_xlfn.XLOOKUP($A99,'Copy of PY1 Data(H)'!$A$1:$A$288,'Copy of PY1 Data(H)'!$A$1:$CZ$288))</f>
        <v>0</v>
      </c>
      <c r="BJ99" s="180" cm="1">
        <f t="array" ref="BJ99">_xlfn.XLOOKUP(BJ$1,'Copy of PY1 Data(H)'!$A$1:$CZ$1,_xlfn.XLOOKUP($A99,'Copy of PY1 Data(H)'!$A$1:$A$288,'Copy of PY1 Data(H)'!$A$1:$CZ$288))</f>
        <v>0</v>
      </c>
      <c r="BK99" s="180" cm="1">
        <f t="array" ref="BK99">_xlfn.XLOOKUP(BK$1,'Copy of PY1 Data(H)'!$A$1:$CZ$1,_xlfn.XLOOKUP($A99,'Copy of PY1 Data(H)'!$A$1:$A$288,'Copy of PY1 Data(H)'!$A$1:$CZ$288))</f>
        <v>0</v>
      </c>
      <c r="BL99" s="180" cm="1">
        <f t="array" ref="BL99">_xlfn.XLOOKUP(BL$1,'Copy of PY1 Data(H)'!$A$1:$CZ$1,_xlfn.XLOOKUP($A99,'Copy of PY1 Data(H)'!$A$1:$A$288,'Copy of PY1 Data(H)'!$A$1:$CZ$288))</f>
        <v>0</v>
      </c>
      <c r="BM99" s="180" cm="1">
        <f t="array" ref="BM99">_xlfn.XLOOKUP(BM$1,'Copy of PY1 Data(H)'!$A$1:$CZ$1,_xlfn.XLOOKUP($A99,'Copy of PY1 Data(H)'!$A$1:$A$288,'Copy of PY1 Data(H)'!$A$1:$CZ$288))</f>
        <v>0</v>
      </c>
      <c r="BN99" s="180" cm="1">
        <f t="array" ref="BN99">_xlfn.XLOOKUP(BN$1,'Copy of PY1 Data(H)'!$A$1:$CZ$1,_xlfn.XLOOKUP($A99,'Copy of PY1 Data(H)'!$A$1:$A$288,'Copy of PY1 Data(H)'!$A$1:$CZ$288))</f>
        <v>0</v>
      </c>
      <c r="BO99" s="180" cm="1">
        <f t="array" ref="BO99">_xlfn.XLOOKUP(BO$1,'Copy of PY1 Data(H)'!$A$1:$CZ$1,_xlfn.XLOOKUP($A99,'Copy of PY1 Data(H)'!$A$1:$A$288,'Copy of PY1 Data(H)'!$A$1:$CZ$288))</f>
        <v>0</v>
      </c>
      <c r="BP99" s="180" cm="1">
        <f t="array" ref="BP99">_xlfn.XLOOKUP(BP$1,'Copy of PY1 Data(H)'!$A$1:$CZ$1,_xlfn.XLOOKUP($A99,'Copy of PY1 Data(H)'!$A$1:$A$288,'Copy of PY1 Data(H)'!$A$1:$CZ$288))</f>
        <v>0</v>
      </c>
      <c r="BQ99" s="180" cm="1">
        <f t="array" ref="BQ99">_xlfn.XLOOKUP(BQ$1,'Copy of PY1 Data(H)'!$A$1:$CZ$1,_xlfn.XLOOKUP($A99,'Copy of PY1 Data(H)'!$A$1:$A$288,'Copy of PY1 Data(H)'!$A$1:$CZ$288))</f>
        <v>0</v>
      </c>
      <c r="BR99" s="180" cm="1">
        <f t="array" ref="BR99">_xlfn.XLOOKUP(BR$1,'Copy of PY1 Data(H)'!$A$1:$CZ$1,_xlfn.XLOOKUP($A99,'Copy of PY1 Data(H)'!$A$1:$A$288,'Copy of PY1 Data(H)'!$A$1:$CZ$288))</f>
        <v>1226662</v>
      </c>
      <c r="BS99" s="180" cm="1">
        <f t="array" ref="BS99">_xlfn.XLOOKUP(BS$1,'Copy of PY1 Data(H)'!$A$1:$CZ$1,_xlfn.XLOOKUP($A99,'Copy of PY1 Data(H)'!$A$1:$A$288,'Copy of PY1 Data(H)'!$A$1:$CZ$288))</f>
        <v>4685791</v>
      </c>
      <c r="BT99" s="180" cm="1">
        <f t="array" ref="BT99">_xlfn.XLOOKUP(BT$1,'Copy of PY1 Data(H)'!$A$1:$CZ$1,_xlfn.XLOOKUP($A99,'Copy of PY1 Data(H)'!$A$1:$A$288,'Copy of PY1 Data(H)'!$A$1:$CZ$288))</f>
        <v>0</v>
      </c>
      <c r="BU99" s="180" cm="1">
        <f t="array" ref="BU99">_xlfn.XLOOKUP(BU$1,'Copy of PY1 Data(H)'!$A$1:$CZ$1,_xlfn.XLOOKUP($A99,'Copy of PY1 Data(H)'!$A$1:$A$288,'Copy of PY1 Data(H)'!$A$1:$CZ$288))</f>
        <v>0</v>
      </c>
      <c r="BV99" s="180" cm="1">
        <f t="array" ref="BV99">_xlfn.XLOOKUP(BV$1,'Copy of PY1 Data(H)'!$A$1:$CZ$1,_xlfn.XLOOKUP($A99,'Copy of PY1 Data(H)'!$A$1:$A$288,'Copy of PY1 Data(H)'!$A$1:$CZ$288))</f>
        <v>0</v>
      </c>
      <c r="BW99" s="180" cm="1">
        <f t="array" ref="BW99">_xlfn.XLOOKUP(BW$1,'Copy of PY1 Data(H)'!$A$1:$CZ$1,_xlfn.XLOOKUP($A99,'Copy of PY1 Data(H)'!$A$1:$A$288,'Copy of PY1 Data(H)'!$A$1:$CZ$288))</f>
        <v>0</v>
      </c>
      <c r="BX99" s="180" cm="1">
        <f t="array" ref="BX99">_xlfn.XLOOKUP(BX$1,'Copy of PY1 Data(H)'!$A$1:$CZ$1,_xlfn.XLOOKUP($A99,'Copy of PY1 Data(H)'!$A$1:$A$288,'Copy of PY1 Data(H)'!$A$1:$CZ$288))</f>
        <v>0</v>
      </c>
      <c r="BY99" s="180" cm="1">
        <f t="array" ref="BY99">_xlfn.XLOOKUP(BY$1,'Copy of PY1 Data(H)'!$A$1:$CZ$1,_xlfn.XLOOKUP($A99,'Copy of PY1 Data(H)'!$A$1:$A$288,'Copy of PY1 Data(H)'!$A$1:$CZ$288))</f>
        <v>0</v>
      </c>
      <c r="BZ99" s="180" cm="1">
        <f t="array" ref="BZ99">_xlfn.XLOOKUP(BZ$1,'Copy of PY1 Data(H)'!$A$1:$CZ$1,_xlfn.XLOOKUP($A99,'Copy of PY1 Data(H)'!$A$1:$A$288,'Copy of PY1 Data(H)'!$A$1:$CZ$288))</f>
        <v>0</v>
      </c>
      <c r="CA99" s="180" cm="1">
        <f t="array" ref="CA99">_xlfn.XLOOKUP(CA$1,'Copy of PY1 Data(H)'!$A$1:$CZ$1,_xlfn.XLOOKUP($A99,'Copy of PY1 Data(H)'!$A$1:$A$288,'Copy of PY1 Data(H)'!$A$1:$CZ$288))</f>
        <v>0</v>
      </c>
      <c r="CB99" s="180" cm="1">
        <f t="array" ref="CB99">_xlfn.XLOOKUP(CB$1,'Copy of PY1 Data(H)'!$A$1:$CZ$1,_xlfn.XLOOKUP($A99,'Copy of PY1 Data(H)'!$A$1:$A$288,'Copy of PY1 Data(H)'!$A$1:$CZ$288))</f>
        <v>0</v>
      </c>
      <c r="CC99" s="180" cm="1">
        <f t="array" ref="CC99">_xlfn.XLOOKUP(CC$1,'Copy of PY1 Data(H)'!$A$1:$CZ$1,_xlfn.XLOOKUP($A99,'Copy of PY1 Data(H)'!$A$1:$A$288,'Copy of PY1 Data(H)'!$A$1:$CZ$288))</f>
        <v>0</v>
      </c>
      <c r="CD99" s="180" cm="1">
        <f t="array" ref="CD99">_xlfn.XLOOKUP(CD$1,'Copy of PY1 Data(H)'!$A$1:$CZ$1,_xlfn.XLOOKUP($A99,'Copy of PY1 Data(H)'!$A$1:$A$288,'Copy of PY1 Data(H)'!$A$1:$CZ$288))</f>
        <v>0</v>
      </c>
    </row>
    <row r="100" spans="1:82" x14ac:dyDescent="0.3">
      <c r="A100" s="180">
        <v>91</v>
      </c>
      <c r="C100" s="180"/>
      <c r="D100" s="180" cm="1">
        <f t="array" ref="D100">_xlfn.XLOOKUP(D$1,'Copy of PY1 Data(H)'!$A$1:$CZ$1,_xlfn.XLOOKUP($A100,'Copy of PY1 Data(H)'!$A$1:$A$288,'Copy of PY1 Data(H)'!$A$1:$CZ$288))</f>
        <v>0</v>
      </c>
      <c r="E100" s="180" cm="1">
        <f t="array" ref="E100">_xlfn.XLOOKUP(E$1,'Copy of PY1 Data(H)'!$A$1:$CZ$1,_xlfn.XLOOKUP($A100,'Copy of PY1 Data(H)'!$A$1:$A$288,'Copy of PY1 Data(H)'!$A$1:$CZ$288))</f>
        <v>0</v>
      </c>
      <c r="F100" s="180" cm="1">
        <f t="array" ref="F100">_xlfn.XLOOKUP(F$1,'Copy of PY1 Data(H)'!$A$1:$CZ$1,_xlfn.XLOOKUP($A100,'Copy of PY1 Data(H)'!$A$1:$A$288,'Copy of PY1 Data(H)'!$A$1:$CZ$288))</f>
        <v>0</v>
      </c>
      <c r="G100" s="180" cm="1">
        <f t="array" ref="G100">_xlfn.XLOOKUP(G$1,'Copy of PY1 Data(H)'!$A$1:$CZ$1,_xlfn.XLOOKUP($A100,'Copy of PY1 Data(H)'!$A$1:$A$288,'Copy of PY1 Data(H)'!$A$1:$CZ$288))</f>
        <v>0</v>
      </c>
      <c r="H100" s="180" cm="1">
        <f t="array" ref="H100">_xlfn.XLOOKUP(H$1,'Copy of PY1 Data(H)'!$A$1:$CZ$1,_xlfn.XLOOKUP($A100,'Copy of PY1 Data(H)'!$A$1:$A$288,'Copy of PY1 Data(H)'!$A$1:$CZ$288))</f>
        <v>0</v>
      </c>
      <c r="I100" s="180" cm="1">
        <f t="array" ref="I100">_xlfn.XLOOKUP(I$1,'Copy of PY1 Data(H)'!$A$1:$CZ$1,_xlfn.XLOOKUP($A100,'Copy of PY1 Data(H)'!$A$1:$A$288,'Copy of PY1 Data(H)'!$A$1:$CZ$288))</f>
        <v>0</v>
      </c>
      <c r="J100" s="180" cm="1">
        <f t="array" ref="J100">_xlfn.XLOOKUP(J$1,'Copy of PY1 Data(H)'!$A$1:$CZ$1,_xlfn.XLOOKUP($A100,'Copy of PY1 Data(H)'!$A$1:$A$288,'Copy of PY1 Data(H)'!$A$1:$CZ$288))</f>
        <v>0</v>
      </c>
      <c r="K100" s="180" cm="1">
        <f t="array" ref="K100">_xlfn.XLOOKUP(K$1,'Copy of PY1 Data(H)'!$A$1:$CZ$1,_xlfn.XLOOKUP($A100,'Copy of PY1 Data(H)'!$A$1:$A$288,'Copy of PY1 Data(H)'!$A$1:$CZ$288))</f>
        <v>0</v>
      </c>
      <c r="L100" s="180" cm="1">
        <f t="array" ref="L100">_xlfn.XLOOKUP(L$1,'Copy of PY1 Data(H)'!$A$1:$CZ$1,_xlfn.XLOOKUP($A100,'Copy of PY1 Data(H)'!$A$1:$A$288,'Copy of PY1 Data(H)'!$A$1:$CZ$288))</f>
        <v>0</v>
      </c>
      <c r="M100" s="180" cm="1">
        <f t="array" ref="M100">_xlfn.XLOOKUP(M$1,'Copy of PY1 Data(H)'!$A$1:$CZ$1,_xlfn.XLOOKUP($A100,'Copy of PY1 Data(H)'!$A$1:$A$288,'Copy of PY1 Data(H)'!$A$1:$CZ$288))</f>
        <v>0</v>
      </c>
      <c r="N100" s="180" cm="1">
        <f t="array" ref="N100">_xlfn.XLOOKUP(N$1,'Copy of PY1 Data(H)'!$A$1:$CZ$1,_xlfn.XLOOKUP($A100,'Copy of PY1 Data(H)'!$A$1:$A$288,'Copy of PY1 Data(H)'!$A$1:$CZ$288))</f>
        <v>0</v>
      </c>
      <c r="O100" s="180" cm="1">
        <f t="array" ref="O100">_xlfn.XLOOKUP(O$1,'Copy of PY1 Data(H)'!$A$1:$CZ$1,_xlfn.XLOOKUP($A100,'Copy of PY1 Data(H)'!$A$1:$A$288,'Copy of PY1 Data(H)'!$A$1:$CZ$288))</f>
        <v>0</v>
      </c>
      <c r="P100" s="180" cm="1">
        <f t="array" ref="P100">_xlfn.XLOOKUP(P$1,'Copy of PY1 Data(H)'!$A$1:$CZ$1,_xlfn.XLOOKUP($A100,'Copy of PY1 Data(H)'!$A$1:$A$288,'Copy of PY1 Data(H)'!$A$1:$CZ$288))</f>
        <v>0</v>
      </c>
      <c r="Q100" s="180" cm="1">
        <f t="array" ref="Q100">_xlfn.XLOOKUP(Q$1,'Copy of PY1 Data(H)'!$A$1:$CZ$1,_xlfn.XLOOKUP($A100,'Copy of PY1 Data(H)'!$A$1:$A$288,'Copy of PY1 Data(H)'!$A$1:$CZ$288))</f>
        <v>7871625</v>
      </c>
      <c r="R100" s="180" cm="1">
        <f t="array" ref="R100">_xlfn.XLOOKUP(R$1,'Copy of PY1 Data(H)'!$A$1:$CZ$1,_xlfn.XLOOKUP($A100,'Copy of PY1 Data(H)'!$A$1:$A$288,'Copy of PY1 Data(H)'!$A$1:$CZ$288))</f>
        <v>0</v>
      </c>
      <c r="S100" s="180" cm="1">
        <f t="array" ref="S100">_xlfn.XLOOKUP(S$1,'Copy of PY1 Data(H)'!$A$1:$CZ$1,_xlfn.XLOOKUP($A100,'Copy of PY1 Data(H)'!$A$1:$A$288,'Copy of PY1 Data(H)'!$A$1:$CZ$288))</f>
        <v>0</v>
      </c>
      <c r="T100" s="180" cm="1">
        <f t="array" ref="T100">_xlfn.XLOOKUP(T$1,'Copy of PY1 Data(H)'!$A$1:$CZ$1,_xlfn.XLOOKUP($A100,'Copy of PY1 Data(H)'!$A$1:$A$288,'Copy of PY1 Data(H)'!$A$1:$CZ$288))</f>
        <v>0</v>
      </c>
      <c r="U100" s="180" cm="1">
        <f t="array" ref="U100">_xlfn.XLOOKUP(U$1,'Copy of PY1 Data(H)'!$A$1:$CZ$1,_xlfn.XLOOKUP($A100,'Copy of PY1 Data(H)'!$A$1:$A$288,'Copy of PY1 Data(H)'!$A$1:$CZ$288))</f>
        <v>0</v>
      </c>
      <c r="V100" s="180" cm="1">
        <f t="array" ref="V100">_xlfn.XLOOKUP(V$1,'Copy of PY1 Data(H)'!$A$1:$CZ$1,_xlfn.XLOOKUP($A100,'Copy of PY1 Data(H)'!$A$1:$A$288,'Copy of PY1 Data(H)'!$A$1:$CZ$288))</f>
        <v>3265146</v>
      </c>
      <c r="W100" s="180" cm="1">
        <f t="array" ref="W100">_xlfn.XLOOKUP(W$1,'Copy of PY1 Data(H)'!$A$1:$CZ$1,_xlfn.XLOOKUP($A100,'Copy of PY1 Data(H)'!$A$1:$A$288,'Copy of PY1 Data(H)'!$A$1:$CZ$288))</f>
        <v>0</v>
      </c>
      <c r="X100" s="180" cm="1">
        <f t="array" ref="X100">_xlfn.XLOOKUP(X$1,'Copy of PY1 Data(H)'!$A$1:$CZ$1,_xlfn.XLOOKUP($A100,'Copy of PY1 Data(H)'!$A$1:$A$288,'Copy of PY1 Data(H)'!$A$1:$CZ$288))</f>
        <v>0</v>
      </c>
      <c r="Y100" s="180" cm="1">
        <f t="array" ref="Y100">_xlfn.XLOOKUP(Y$1,'Copy of PY1 Data(H)'!$A$1:$CZ$1,_xlfn.XLOOKUP($A100,'Copy of PY1 Data(H)'!$A$1:$A$288,'Copy of PY1 Data(H)'!$A$1:$CZ$288))</f>
        <v>0</v>
      </c>
      <c r="Z100" s="180" cm="1">
        <f t="array" ref="Z100">_xlfn.XLOOKUP(Z$1,'Copy of PY1 Data(H)'!$A$1:$CZ$1,_xlfn.XLOOKUP($A100,'Copy of PY1 Data(H)'!$A$1:$A$288,'Copy of PY1 Data(H)'!$A$1:$CZ$288))</f>
        <v>0</v>
      </c>
      <c r="AA100" s="180" cm="1">
        <f t="array" ref="AA100">_xlfn.XLOOKUP(AA$1,'Copy of PY1 Data(H)'!$A$1:$CZ$1,_xlfn.XLOOKUP($A100,'Copy of PY1 Data(H)'!$A$1:$A$288,'Copy of PY1 Data(H)'!$A$1:$CZ$288))</f>
        <v>0</v>
      </c>
      <c r="AB100" s="180" cm="1">
        <f t="array" ref="AB100">_xlfn.XLOOKUP(AB$1,'Copy of PY1 Data(H)'!$A$1:$CZ$1,_xlfn.XLOOKUP($A100,'Copy of PY1 Data(H)'!$A$1:$A$288,'Copy of PY1 Data(H)'!$A$1:$CZ$288))</f>
        <v>0</v>
      </c>
      <c r="AC100" s="180" cm="1">
        <f t="array" ref="AC100">_xlfn.XLOOKUP(AC$1,'Copy of PY1 Data(H)'!$A$1:$CZ$1,_xlfn.XLOOKUP($A100,'Copy of PY1 Data(H)'!$A$1:$A$288,'Copy of PY1 Data(H)'!$A$1:$CZ$288))</f>
        <v>0</v>
      </c>
      <c r="AD100" s="180" cm="1">
        <f t="array" ref="AD100">_xlfn.XLOOKUP(AD$1,'Copy of PY1 Data(H)'!$A$1:$CZ$1,_xlfn.XLOOKUP($A100,'Copy of PY1 Data(H)'!$A$1:$A$288,'Copy of PY1 Data(H)'!$A$1:$CZ$288))</f>
        <v>0</v>
      </c>
      <c r="AE100" s="180" cm="1">
        <f t="array" ref="AE100">_xlfn.XLOOKUP(AE$1,'Copy of PY1 Data(H)'!$A$1:$CZ$1,_xlfn.XLOOKUP($A100,'Copy of PY1 Data(H)'!$A$1:$A$288,'Copy of PY1 Data(H)'!$A$1:$CZ$288))</f>
        <v>0</v>
      </c>
      <c r="AF100" s="180" cm="1">
        <f t="array" ref="AF100">_xlfn.XLOOKUP(AF$1,'Copy of PY1 Data(H)'!$A$1:$CZ$1,_xlfn.XLOOKUP($A100,'Copy of PY1 Data(H)'!$A$1:$A$288,'Copy of PY1 Data(H)'!$A$1:$CZ$288))</f>
        <v>0</v>
      </c>
      <c r="AG100" s="180" cm="1">
        <f t="array" ref="AG100">_xlfn.XLOOKUP(AG$1,'Copy of PY1 Data(H)'!$A$1:$CZ$1,_xlfn.XLOOKUP($A100,'Copy of PY1 Data(H)'!$A$1:$A$288,'Copy of PY1 Data(H)'!$A$1:$CZ$288))</f>
        <v>0</v>
      </c>
      <c r="AH100" s="180" cm="1">
        <f t="array" ref="AH100">_xlfn.XLOOKUP(AH$1,'Copy of PY1 Data(H)'!$A$1:$CZ$1,_xlfn.XLOOKUP($A100,'Copy of PY1 Data(H)'!$A$1:$A$288,'Copy of PY1 Data(H)'!$A$1:$CZ$288))</f>
        <v>0</v>
      </c>
      <c r="AI100" s="180" cm="1">
        <f t="array" ref="AI100">_xlfn.XLOOKUP(AI$1,'Copy of PY1 Data(H)'!$A$1:$CZ$1,_xlfn.XLOOKUP($A100,'Copy of PY1 Data(H)'!$A$1:$A$288,'Copy of PY1 Data(H)'!$A$1:$CZ$288))</f>
        <v>7169484</v>
      </c>
      <c r="AJ100" s="180" cm="1">
        <f t="array" ref="AJ100">_xlfn.XLOOKUP(AJ$1,'Copy of PY1 Data(H)'!$A$1:$CZ$1,_xlfn.XLOOKUP($A100,'Copy of PY1 Data(H)'!$A$1:$A$288,'Copy of PY1 Data(H)'!$A$1:$CZ$288))</f>
        <v>0</v>
      </c>
      <c r="AK100" s="180" cm="1">
        <f t="array" ref="AK100">_xlfn.XLOOKUP(AK$1,'Copy of PY1 Data(H)'!$A$1:$CZ$1,_xlfn.XLOOKUP($A100,'Copy of PY1 Data(H)'!$A$1:$A$288,'Copy of PY1 Data(H)'!$A$1:$CZ$288))</f>
        <v>0</v>
      </c>
      <c r="AL100" s="180" cm="1">
        <f t="array" ref="AL100">_xlfn.XLOOKUP(AL$1,'Copy of PY1 Data(H)'!$A$1:$CZ$1,_xlfn.XLOOKUP($A100,'Copy of PY1 Data(H)'!$A$1:$A$288,'Copy of PY1 Data(H)'!$A$1:$CZ$288))</f>
        <v>0</v>
      </c>
      <c r="AM100" s="180" cm="1">
        <f t="array" ref="AM100">_xlfn.XLOOKUP(AM$1,'Copy of PY1 Data(H)'!$A$1:$CZ$1,_xlfn.XLOOKUP($A100,'Copy of PY1 Data(H)'!$A$1:$A$288,'Copy of PY1 Data(H)'!$A$1:$CZ$288))</f>
        <v>1998398</v>
      </c>
      <c r="AN100" s="180" cm="1">
        <f t="array" ref="AN100">_xlfn.XLOOKUP(AN$1,'Copy of PY1 Data(H)'!$A$1:$CZ$1,_xlfn.XLOOKUP($A100,'Copy of PY1 Data(H)'!$A$1:$A$288,'Copy of PY1 Data(H)'!$A$1:$CZ$288))</f>
        <v>0</v>
      </c>
      <c r="AO100" s="180" cm="1">
        <f t="array" ref="AO100">_xlfn.XLOOKUP(AO$1,'Copy of PY1 Data(H)'!$A$1:$CZ$1,_xlfn.XLOOKUP($A100,'Copy of PY1 Data(H)'!$A$1:$A$288,'Copy of PY1 Data(H)'!$A$1:$CZ$288))</f>
        <v>0</v>
      </c>
      <c r="AP100" s="180" cm="1">
        <f t="array" ref="AP100">_xlfn.XLOOKUP(AP$1,'Copy of PY1 Data(H)'!$A$1:$CZ$1,_xlfn.XLOOKUP($A100,'Copy of PY1 Data(H)'!$A$1:$A$288,'Copy of PY1 Data(H)'!$A$1:$CZ$288))</f>
        <v>0</v>
      </c>
      <c r="AQ100" s="180" cm="1">
        <f t="array" ref="AQ100">_xlfn.XLOOKUP(AQ$1,'Copy of PY1 Data(H)'!$A$1:$CZ$1,_xlfn.XLOOKUP($A100,'Copy of PY1 Data(H)'!$A$1:$A$288,'Copy of PY1 Data(H)'!$A$1:$CZ$288))</f>
        <v>0</v>
      </c>
      <c r="AR100" s="180" cm="1">
        <f t="array" ref="AR100">_xlfn.XLOOKUP(AR$1,'Copy of PY1 Data(H)'!$A$1:$CZ$1,_xlfn.XLOOKUP($A100,'Copy of PY1 Data(H)'!$A$1:$A$288,'Copy of PY1 Data(H)'!$A$1:$CZ$288))</f>
        <v>0</v>
      </c>
      <c r="AS100" s="180" cm="1">
        <f t="array" ref="AS100">_xlfn.XLOOKUP(AS$1,'Copy of PY1 Data(H)'!$A$1:$CZ$1,_xlfn.XLOOKUP($A100,'Copy of PY1 Data(H)'!$A$1:$A$288,'Copy of PY1 Data(H)'!$A$1:$CZ$288))</f>
        <v>0</v>
      </c>
      <c r="AT100" s="180" cm="1">
        <f t="array" ref="AT100">_xlfn.XLOOKUP(AT$1,'Copy of PY1 Data(H)'!$A$1:$CZ$1,_xlfn.XLOOKUP($A100,'Copy of PY1 Data(H)'!$A$1:$A$288,'Copy of PY1 Data(H)'!$A$1:$CZ$288))</f>
        <v>0</v>
      </c>
      <c r="AU100" s="180" cm="1">
        <f t="array" ref="AU100">_xlfn.XLOOKUP(AU$1,'Copy of PY1 Data(H)'!$A$1:$CZ$1,_xlfn.XLOOKUP($A100,'Copy of PY1 Data(H)'!$A$1:$A$288,'Copy of PY1 Data(H)'!$A$1:$CZ$288))</f>
        <v>0</v>
      </c>
      <c r="AV100" s="180" cm="1">
        <f t="array" ref="AV100">_xlfn.XLOOKUP(AV$1,'Copy of PY1 Data(H)'!$A$1:$CZ$1,_xlfn.XLOOKUP($A100,'Copy of PY1 Data(H)'!$A$1:$A$288,'Copy of PY1 Data(H)'!$A$1:$CZ$288))</f>
        <v>0</v>
      </c>
      <c r="AW100" s="180" cm="1">
        <f t="array" ref="AW100">_xlfn.XLOOKUP(AW$1,'Copy of PY1 Data(H)'!$A$1:$CZ$1,_xlfn.XLOOKUP($A100,'Copy of PY1 Data(H)'!$A$1:$A$288,'Copy of PY1 Data(H)'!$A$1:$CZ$288))</f>
        <v>0</v>
      </c>
      <c r="AX100" s="180" cm="1">
        <f t="array" ref="AX100">_xlfn.XLOOKUP(AX$1,'Copy of PY1 Data(H)'!$A$1:$CZ$1,_xlfn.XLOOKUP($A100,'Copy of PY1 Data(H)'!$A$1:$A$288,'Copy of PY1 Data(H)'!$A$1:$CZ$288))</f>
        <v>0</v>
      </c>
      <c r="AY100" s="180" cm="1">
        <f t="array" ref="AY100">_xlfn.XLOOKUP(AY$1,'Copy of PY1 Data(H)'!$A$1:$CZ$1,_xlfn.XLOOKUP($A100,'Copy of PY1 Data(H)'!$A$1:$A$288,'Copy of PY1 Data(H)'!$A$1:$CZ$288))</f>
        <v>0</v>
      </c>
      <c r="AZ100" s="180" cm="1">
        <f t="array" ref="AZ100">_xlfn.XLOOKUP(AZ$1,'Copy of PY1 Data(H)'!$A$1:$CZ$1,_xlfn.XLOOKUP($A100,'Copy of PY1 Data(H)'!$A$1:$A$288,'Copy of PY1 Data(H)'!$A$1:$CZ$288))</f>
        <v>0</v>
      </c>
      <c r="BA100" s="180" cm="1">
        <f t="array" ref="BA100">_xlfn.XLOOKUP(BA$1,'Copy of PY1 Data(H)'!$A$1:$CZ$1,_xlfn.XLOOKUP($A100,'Copy of PY1 Data(H)'!$A$1:$A$288,'Copy of PY1 Data(H)'!$A$1:$CZ$288))</f>
        <v>0</v>
      </c>
      <c r="BB100" s="180" cm="1">
        <f t="array" ref="BB100">_xlfn.XLOOKUP(BB$1,'Copy of PY1 Data(H)'!$A$1:$CZ$1,_xlfn.XLOOKUP($A100,'Copy of PY1 Data(H)'!$A$1:$A$288,'Copy of PY1 Data(H)'!$A$1:$CZ$288))</f>
        <v>0</v>
      </c>
      <c r="BC100" s="180" cm="1">
        <f t="array" ref="BC100">_xlfn.XLOOKUP(BC$1,'Copy of PY1 Data(H)'!$A$1:$CZ$1,_xlfn.XLOOKUP($A100,'Copy of PY1 Data(H)'!$A$1:$A$288,'Copy of PY1 Data(H)'!$A$1:$CZ$288))</f>
        <v>0</v>
      </c>
      <c r="BD100" s="180" cm="1">
        <f t="array" ref="BD100">_xlfn.XLOOKUP(BD$1,'Copy of PY1 Data(H)'!$A$1:$CZ$1,_xlfn.XLOOKUP($A100,'Copy of PY1 Data(H)'!$A$1:$A$288,'Copy of PY1 Data(H)'!$A$1:$CZ$288))</f>
        <v>0</v>
      </c>
      <c r="BE100" s="180" cm="1">
        <f t="array" ref="BE100">_xlfn.XLOOKUP(BE$1,'Copy of PY1 Data(H)'!$A$1:$CZ$1,_xlfn.XLOOKUP($A100,'Copy of PY1 Data(H)'!$A$1:$A$288,'Copy of PY1 Data(H)'!$A$1:$CZ$288))</f>
        <v>0</v>
      </c>
      <c r="BF100" s="180" cm="1">
        <f t="array" ref="BF100">_xlfn.XLOOKUP(BF$1,'Copy of PY1 Data(H)'!$A$1:$CZ$1,_xlfn.XLOOKUP($A100,'Copy of PY1 Data(H)'!$A$1:$A$288,'Copy of PY1 Data(H)'!$A$1:$CZ$288))</f>
        <v>0</v>
      </c>
      <c r="BG100" s="180" cm="1">
        <f t="array" ref="BG100">_xlfn.XLOOKUP(BG$1,'Copy of PY1 Data(H)'!$A$1:$CZ$1,_xlfn.XLOOKUP($A100,'Copy of PY1 Data(H)'!$A$1:$A$288,'Copy of PY1 Data(H)'!$A$1:$CZ$288))</f>
        <v>0</v>
      </c>
      <c r="BH100" s="180" cm="1">
        <f t="array" ref="BH100">_xlfn.XLOOKUP(BH$1,'Copy of PY1 Data(H)'!$A$1:$CZ$1,_xlfn.XLOOKUP($A100,'Copy of PY1 Data(H)'!$A$1:$A$288,'Copy of PY1 Data(H)'!$A$1:$CZ$288))</f>
        <v>0</v>
      </c>
      <c r="BI100" s="180" cm="1">
        <f t="array" ref="BI100">_xlfn.XLOOKUP(BI$1,'Copy of PY1 Data(H)'!$A$1:$CZ$1,_xlfn.XLOOKUP($A100,'Copy of PY1 Data(H)'!$A$1:$A$288,'Copy of PY1 Data(H)'!$A$1:$CZ$288))</f>
        <v>0</v>
      </c>
      <c r="BJ100" s="180" cm="1">
        <f t="array" ref="BJ100">_xlfn.XLOOKUP(BJ$1,'Copy of PY1 Data(H)'!$A$1:$CZ$1,_xlfn.XLOOKUP($A100,'Copy of PY1 Data(H)'!$A$1:$A$288,'Copy of PY1 Data(H)'!$A$1:$CZ$288))</f>
        <v>0</v>
      </c>
      <c r="BK100" s="180" cm="1">
        <f t="array" ref="BK100">_xlfn.XLOOKUP(BK$1,'Copy of PY1 Data(H)'!$A$1:$CZ$1,_xlfn.XLOOKUP($A100,'Copy of PY1 Data(H)'!$A$1:$A$288,'Copy of PY1 Data(H)'!$A$1:$CZ$288))</f>
        <v>0</v>
      </c>
      <c r="BL100" s="180" cm="1">
        <f t="array" ref="BL100">_xlfn.XLOOKUP(BL$1,'Copy of PY1 Data(H)'!$A$1:$CZ$1,_xlfn.XLOOKUP($A100,'Copy of PY1 Data(H)'!$A$1:$A$288,'Copy of PY1 Data(H)'!$A$1:$CZ$288))</f>
        <v>0</v>
      </c>
      <c r="BM100" s="180" cm="1">
        <f t="array" ref="BM100">_xlfn.XLOOKUP(BM$1,'Copy of PY1 Data(H)'!$A$1:$CZ$1,_xlfn.XLOOKUP($A100,'Copy of PY1 Data(H)'!$A$1:$A$288,'Copy of PY1 Data(H)'!$A$1:$CZ$288))</f>
        <v>0</v>
      </c>
      <c r="BN100" s="180" cm="1">
        <f t="array" ref="BN100">_xlfn.XLOOKUP(BN$1,'Copy of PY1 Data(H)'!$A$1:$CZ$1,_xlfn.XLOOKUP($A100,'Copy of PY1 Data(H)'!$A$1:$A$288,'Copy of PY1 Data(H)'!$A$1:$CZ$288))</f>
        <v>0</v>
      </c>
      <c r="BO100" s="180" cm="1">
        <f t="array" ref="BO100">_xlfn.XLOOKUP(BO$1,'Copy of PY1 Data(H)'!$A$1:$CZ$1,_xlfn.XLOOKUP($A100,'Copy of PY1 Data(H)'!$A$1:$A$288,'Copy of PY1 Data(H)'!$A$1:$CZ$288))</f>
        <v>0</v>
      </c>
      <c r="BP100" s="180" cm="1">
        <f t="array" ref="BP100">_xlfn.XLOOKUP(BP$1,'Copy of PY1 Data(H)'!$A$1:$CZ$1,_xlfn.XLOOKUP($A100,'Copy of PY1 Data(H)'!$A$1:$A$288,'Copy of PY1 Data(H)'!$A$1:$CZ$288))</f>
        <v>0</v>
      </c>
      <c r="BQ100" s="180" cm="1">
        <f t="array" ref="BQ100">_xlfn.XLOOKUP(BQ$1,'Copy of PY1 Data(H)'!$A$1:$CZ$1,_xlfn.XLOOKUP($A100,'Copy of PY1 Data(H)'!$A$1:$A$288,'Copy of PY1 Data(H)'!$A$1:$CZ$288))</f>
        <v>0</v>
      </c>
      <c r="BR100" s="180" cm="1">
        <f t="array" ref="BR100">_xlfn.XLOOKUP(BR$1,'Copy of PY1 Data(H)'!$A$1:$CZ$1,_xlfn.XLOOKUP($A100,'Copy of PY1 Data(H)'!$A$1:$A$288,'Copy of PY1 Data(H)'!$A$1:$CZ$288))</f>
        <v>319829</v>
      </c>
      <c r="BS100" s="180" cm="1">
        <f t="array" ref="BS100">_xlfn.XLOOKUP(BS$1,'Copy of PY1 Data(H)'!$A$1:$CZ$1,_xlfn.XLOOKUP($A100,'Copy of PY1 Data(H)'!$A$1:$A$288,'Copy of PY1 Data(H)'!$A$1:$CZ$288))</f>
        <v>1665072</v>
      </c>
      <c r="BT100" s="180" cm="1">
        <f t="array" ref="BT100">_xlfn.XLOOKUP(BT$1,'Copy of PY1 Data(H)'!$A$1:$CZ$1,_xlfn.XLOOKUP($A100,'Copy of PY1 Data(H)'!$A$1:$A$288,'Copy of PY1 Data(H)'!$A$1:$CZ$288))</f>
        <v>0</v>
      </c>
      <c r="BU100" s="180" cm="1">
        <f t="array" ref="BU100">_xlfn.XLOOKUP(BU$1,'Copy of PY1 Data(H)'!$A$1:$CZ$1,_xlfn.XLOOKUP($A100,'Copy of PY1 Data(H)'!$A$1:$A$288,'Copy of PY1 Data(H)'!$A$1:$CZ$288))</f>
        <v>0</v>
      </c>
      <c r="BV100" s="180" cm="1">
        <f t="array" ref="BV100">_xlfn.XLOOKUP(BV$1,'Copy of PY1 Data(H)'!$A$1:$CZ$1,_xlfn.XLOOKUP($A100,'Copy of PY1 Data(H)'!$A$1:$A$288,'Copy of PY1 Data(H)'!$A$1:$CZ$288))</f>
        <v>0</v>
      </c>
      <c r="BW100" s="180" cm="1">
        <f t="array" ref="BW100">_xlfn.XLOOKUP(BW$1,'Copy of PY1 Data(H)'!$A$1:$CZ$1,_xlfn.XLOOKUP($A100,'Copy of PY1 Data(H)'!$A$1:$A$288,'Copy of PY1 Data(H)'!$A$1:$CZ$288))</f>
        <v>0</v>
      </c>
      <c r="BX100" s="180" cm="1">
        <f t="array" ref="BX100">_xlfn.XLOOKUP(BX$1,'Copy of PY1 Data(H)'!$A$1:$CZ$1,_xlfn.XLOOKUP($A100,'Copy of PY1 Data(H)'!$A$1:$A$288,'Copy of PY1 Data(H)'!$A$1:$CZ$288))</f>
        <v>0</v>
      </c>
      <c r="BY100" s="180" cm="1">
        <f t="array" ref="BY100">_xlfn.XLOOKUP(BY$1,'Copy of PY1 Data(H)'!$A$1:$CZ$1,_xlfn.XLOOKUP($A100,'Copy of PY1 Data(H)'!$A$1:$A$288,'Copy of PY1 Data(H)'!$A$1:$CZ$288))</f>
        <v>0</v>
      </c>
      <c r="BZ100" s="180" cm="1">
        <f t="array" ref="BZ100">_xlfn.XLOOKUP(BZ$1,'Copy of PY1 Data(H)'!$A$1:$CZ$1,_xlfn.XLOOKUP($A100,'Copy of PY1 Data(H)'!$A$1:$A$288,'Copy of PY1 Data(H)'!$A$1:$CZ$288))</f>
        <v>0</v>
      </c>
      <c r="CA100" s="180" cm="1">
        <f t="array" ref="CA100">_xlfn.XLOOKUP(CA$1,'Copy of PY1 Data(H)'!$A$1:$CZ$1,_xlfn.XLOOKUP($A100,'Copy of PY1 Data(H)'!$A$1:$A$288,'Copy of PY1 Data(H)'!$A$1:$CZ$288))</f>
        <v>0</v>
      </c>
      <c r="CB100" s="180" cm="1">
        <f t="array" ref="CB100">_xlfn.XLOOKUP(CB$1,'Copy of PY1 Data(H)'!$A$1:$CZ$1,_xlfn.XLOOKUP($A100,'Copy of PY1 Data(H)'!$A$1:$A$288,'Copy of PY1 Data(H)'!$A$1:$CZ$288))</f>
        <v>0</v>
      </c>
      <c r="CC100" s="180" cm="1">
        <f t="array" ref="CC100">_xlfn.XLOOKUP(CC$1,'Copy of PY1 Data(H)'!$A$1:$CZ$1,_xlfn.XLOOKUP($A100,'Copy of PY1 Data(H)'!$A$1:$A$288,'Copy of PY1 Data(H)'!$A$1:$CZ$288))</f>
        <v>0</v>
      </c>
      <c r="CD100" s="180" cm="1">
        <f t="array" ref="CD100">_xlfn.XLOOKUP(CD$1,'Copy of PY1 Data(H)'!$A$1:$CZ$1,_xlfn.XLOOKUP($A100,'Copy of PY1 Data(H)'!$A$1:$A$288,'Copy of PY1 Data(H)'!$A$1:$CZ$288))</f>
        <v>0</v>
      </c>
    </row>
    <row r="101" spans="1:82" x14ac:dyDescent="0.3">
      <c r="A101" s="180">
        <v>581</v>
      </c>
      <c r="C101" s="180"/>
      <c r="D101" s="180" cm="1">
        <f t="array" ref="D101">_xlfn.XLOOKUP(D$1,'Copy of PY1 Data(H)'!$A$1:$CZ$1,_xlfn.XLOOKUP($A101,'Copy of PY1 Data(H)'!$A$1:$A$288,'Copy of PY1 Data(H)'!$A$1:$CZ$288))</f>
        <v>0</v>
      </c>
      <c r="E101" s="180" cm="1">
        <f t="array" ref="E101">_xlfn.XLOOKUP(E$1,'Copy of PY1 Data(H)'!$A$1:$CZ$1,_xlfn.XLOOKUP($A101,'Copy of PY1 Data(H)'!$A$1:$A$288,'Copy of PY1 Data(H)'!$A$1:$CZ$288))</f>
        <v>0</v>
      </c>
      <c r="F101" s="180" cm="1">
        <f t="array" ref="F101">_xlfn.XLOOKUP(F$1,'Copy of PY1 Data(H)'!$A$1:$CZ$1,_xlfn.XLOOKUP($A101,'Copy of PY1 Data(H)'!$A$1:$A$288,'Copy of PY1 Data(H)'!$A$1:$CZ$288))</f>
        <v>0</v>
      </c>
      <c r="G101" s="180" cm="1">
        <f t="array" ref="G101">_xlfn.XLOOKUP(G$1,'Copy of PY1 Data(H)'!$A$1:$CZ$1,_xlfn.XLOOKUP($A101,'Copy of PY1 Data(H)'!$A$1:$A$288,'Copy of PY1 Data(H)'!$A$1:$CZ$288))</f>
        <v>0</v>
      </c>
      <c r="H101" s="180" cm="1">
        <f t="array" ref="H101">_xlfn.XLOOKUP(H$1,'Copy of PY1 Data(H)'!$A$1:$CZ$1,_xlfn.XLOOKUP($A101,'Copy of PY1 Data(H)'!$A$1:$A$288,'Copy of PY1 Data(H)'!$A$1:$CZ$288))</f>
        <v>0</v>
      </c>
      <c r="I101" s="180" cm="1">
        <f t="array" ref="I101">_xlfn.XLOOKUP(I$1,'Copy of PY1 Data(H)'!$A$1:$CZ$1,_xlfn.XLOOKUP($A101,'Copy of PY1 Data(H)'!$A$1:$A$288,'Copy of PY1 Data(H)'!$A$1:$CZ$288))</f>
        <v>0</v>
      </c>
      <c r="J101" s="180" cm="1">
        <f t="array" ref="J101">_xlfn.XLOOKUP(J$1,'Copy of PY1 Data(H)'!$A$1:$CZ$1,_xlfn.XLOOKUP($A101,'Copy of PY1 Data(H)'!$A$1:$A$288,'Copy of PY1 Data(H)'!$A$1:$CZ$288))</f>
        <v>0</v>
      </c>
      <c r="K101" s="180" cm="1">
        <f t="array" ref="K101">_xlfn.XLOOKUP(K$1,'Copy of PY1 Data(H)'!$A$1:$CZ$1,_xlfn.XLOOKUP($A101,'Copy of PY1 Data(H)'!$A$1:$A$288,'Copy of PY1 Data(H)'!$A$1:$CZ$288))</f>
        <v>0</v>
      </c>
      <c r="L101" s="180" cm="1">
        <f t="array" ref="L101">_xlfn.XLOOKUP(L$1,'Copy of PY1 Data(H)'!$A$1:$CZ$1,_xlfn.XLOOKUP($A101,'Copy of PY1 Data(H)'!$A$1:$A$288,'Copy of PY1 Data(H)'!$A$1:$CZ$288))</f>
        <v>0</v>
      </c>
      <c r="M101" s="180" cm="1">
        <f t="array" ref="M101">_xlfn.XLOOKUP(M$1,'Copy of PY1 Data(H)'!$A$1:$CZ$1,_xlfn.XLOOKUP($A101,'Copy of PY1 Data(H)'!$A$1:$A$288,'Copy of PY1 Data(H)'!$A$1:$CZ$288))</f>
        <v>0</v>
      </c>
      <c r="N101" s="180" cm="1">
        <f t="array" ref="N101">_xlfn.XLOOKUP(N$1,'Copy of PY1 Data(H)'!$A$1:$CZ$1,_xlfn.XLOOKUP($A101,'Copy of PY1 Data(H)'!$A$1:$A$288,'Copy of PY1 Data(H)'!$A$1:$CZ$288))</f>
        <v>0</v>
      </c>
      <c r="O101" s="180" cm="1">
        <f t="array" ref="O101">_xlfn.XLOOKUP(O$1,'Copy of PY1 Data(H)'!$A$1:$CZ$1,_xlfn.XLOOKUP($A101,'Copy of PY1 Data(H)'!$A$1:$A$288,'Copy of PY1 Data(H)'!$A$1:$CZ$288))</f>
        <v>0</v>
      </c>
      <c r="P101" s="180" cm="1">
        <f t="array" ref="P101">_xlfn.XLOOKUP(P$1,'Copy of PY1 Data(H)'!$A$1:$CZ$1,_xlfn.XLOOKUP($A101,'Copy of PY1 Data(H)'!$A$1:$A$288,'Copy of PY1 Data(H)'!$A$1:$CZ$288))</f>
        <v>0</v>
      </c>
      <c r="Q101" s="180" cm="1">
        <f t="array" ref="Q101">_xlfn.XLOOKUP(Q$1,'Copy of PY1 Data(H)'!$A$1:$CZ$1,_xlfn.XLOOKUP($A101,'Copy of PY1 Data(H)'!$A$1:$A$288,'Copy of PY1 Data(H)'!$A$1:$CZ$288))</f>
        <v>232635</v>
      </c>
      <c r="R101" s="180" cm="1">
        <f t="array" ref="R101">_xlfn.XLOOKUP(R$1,'Copy of PY1 Data(H)'!$A$1:$CZ$1,_xlfn.XLOOKUP($A101,'Copy of PY1 Data(H)'!$A$1:$A$288,'Copy of PY1 Data(H)'!$A$1:$CZ$288))</f>
        <v>0</v>
      </c>
      <c r="S101" s="180" cm="1">
        <f t="array" ref="S101">_xlfn.XLOOKUP(S$1,'Copy of PY1 Data(H)'!$A$1:$CZ$1,_xlfn.XLOOKUP($A101,'Copy of PY1 Data(H)'!$A$1:$A$288,'Copy of PY1 Data(H)'!$A$1:$CZ$288))</f>
        <v>0</v>
      </c>
      <c r="T101" s="180" cm="1">
        <f t="array" ref="T101">_xlfn.XLOOKUP(T$1,'Copy of PY1 Data(H)'!$A$1:$CZ$1,_xlfn.XLOOKUP($A101,'Copy of PY1 Data(H)'!$A$1:$A$288,'Copy of PY1 Data(H)'!$A$1:$CZ$288))</f>
        <v>0</v>
      </c>
      <c r="U101" s="180" cm="1">
        <f t="array" ref="U101">_xlfn.XLOOKUP(U$1,'Copy of PY1 Data(H)'!$A$1:$CZ$1,_xlfn.XLOOKUP($A101,'Copy of PY1 Data(H)'!$A$1:$A$288,'Copy of PY1 Data(H)'!$A$1:$CZ$288))</f>
        <v>0</v>
      </c>
      <c r="V101" s="180" cm="1">
        <f t="array" ref="V101">_xlfn.XLOOKUP(V$1,'Copy of PY1 Data(H)'!$A$1:$CZ$1,_xlfn.XLOOKUP($A101,'Copy of PY1 Data(H)'!$A$1:$A$288,'Copy of PY1 Data(H)'!$A$1:$CZ$288))</f>
        <v>0</v>
      </c>
      <c r="W101" s="180" cm="1">
        <f t="array" ref="W101">_xlfn.XLOOKUP(W$1,'Copy of PY1 Data(H)'!$A$1:$CZ$1,_xlfn.XLOOKUP($A101,'Copy of PY1 Data(H)'!$A$1:$A$288,'Copy of PY1 Data(H)'!$A$1:$CZ$288))</f>
        <v>0</v>
      </c>
      <c r="X101" s="180" cm="1">
        <f t="array" ref="X101">_xlfn.XLOOKUP(X$1,'Copy of PY1 Data(H)'!$A$1:$CZ$1,_xlfn.XLOOKUP($A101,'Copy of PY1 Data(H)'!$A$1:$A$288,'Copy of PY1 Data(H)'!$A$1:$CZ$288))</f>
        <v>0</v>
      </c>
      <c r="Y101" s="180" cm="1">
        <f t="array" ref="Y101">_xlfn.XLOOKUP(Y$1,'Copy of PY1 Data(H)'!$A$1:$CZ$1,_xlfn.XLOOKUP($A101,'Copy of PY1 Data(H)'!$A$1:$A$288,'Copy of PY1 Data(H)'!$A$1:$CZ$288))</f>
        <v>0</v>
      </c>
      <c r="Z101" s="180" cm="1">
        <f t="array" ref="Z101">_xlfn.XLOOKUP(Z$1,'Copy of PY1 Data(H)'!$A$1:$CZ$1,_xlfn.XLOOKUP($A101,'Copy of PY1 Data(H)'!$A$1:$A$288,'Copy of PY1 Data(H)'!$A$1:$CZ$288))</f>
        <v>0</v>
      </c>
      <c r="AA101" s="180" cm="1">
        <f t="array" ref="AA101">_xlfn.XLOOKUP(AA$1,'Copy of PY1 Data(H)'!$A$1:$CZ$1,_xlfn.XLOOKUP($A101,'Copy of PY1 Data(H)'!$A$1:$A$288,'Copy of PY1 Data(H)'!$A$1:$CZ$288))</f>
        <v>0</v>
      </c>
      <c r="AB101" s="180" cm="1">
        <f t="array" ref="AB101">_xlfn.XLOOKUP(AB$1,'Copy of PY1 Data(H)'!$A$1:$CZ$1,_xlfn.XLOOKUP($A101,'Copy of PY1 Data(H)'!$A$1:$A$288,'Copy of PY1 Data(H)'!$A$1:$CZ$288))</f>
        <v>0</v>
      </c>
      <c r="AC101" s="180" cm="1">
        <f t="array" ref="AC101">_xlfn.XLOOKUP(AC$1,'Copy of PY1 Data(H)'!$A$1:$CZ$1,_xlfn.XLOOKUP($A101,'Copy of PY1 Data(H)'!$A$1:$A$288,'Copy of PY1 Data(H)'!$A$1:$CZ$288))</f>
        <v>0</v>
      </c>
      <c r="AD101" s="180" cm="1">
        <f t="array" ref="AD101">_xlfn.XLOOKUP(AD$1,'Copy of PY1 Data(H)'!$A$1:$CZ$1,_xlfn.XLOOKUP($A101,'Copy of PY1 Data(H)'!$A$1:$A$288,'Copy of PY1 Data(H)'!$A$1:$CZ$288))</f>
        <v>0</v>
      </c>
      <c r="AE101" s="180" cm="1">
        <f t="array" ref="AE101">_xlfn.XLOOKUP(AE$1,'Copy of PY1 Data(H)'!$A$1:$CZ$1,_xlfn.XLOOKUP($A101,'Copy of PY1 Data(H)'!$A$1:$A$288,'Copy of PY1 Data(H)'!$A$1:$CZ$288))</f>
        <v>0</v>
      </c>
      <c r="AF101" s="180" cm="1">
        <f t="array" ref="AF101">_xlfn.XLOOKUP(AF$1,'Copy of PY1 Data(H)'!$A$1:$CZ$1,_xlfn.XLOOKUP($A101,'Copy of PY1 Data(H)'!$A$1:$A$288,'Copy of PY1 Data(H)'!$A$1:$CZ$288))</f>
        <v>0</v>
      </c>
      <c r="AG101" s="180" cm="1">
        <f t="array" ref="AG101">_xlfn.XLOOKUP(AG$1,'Copy of PY1 Data(H)'!$A$1:$CZ$1,_xlfn.XLOOKUP($A101,'Copy of PY1 Data(H)'!$A$1:$A$288,'Copy of PY1 Data(H)'!$A$1:$CZ$288))</f>
        <v>0</v>
      </c>
      <c r="AH101" s="180" cm="1">
        <f t="array" ref="AH101">_xlfn.XLOOKUP(AH$1,'Copy of PY1 Data(H)'!$A$1:$CZ$1,_xlfn.XLOOKUP($A101,'Copy of PY1 Data(H)'!$A$1:$A$288,'Copy of PY1 Data(H)'!$A$1:$CZ$288))</f>
        <v>0</v>
      </c>
      <c r="AI101" s="180" cm="1">
        <f t="array" ref="AI101">_xlfn.XLOOKUP(AI$1,'Copy of PY1 Data(H)'!$A$1:$CZ$1,_xlfn.XLOOKUP($A101,'Copy of PY1 Data(H)'!$A$1:$A$288,'Copy of PY1 Data(H)'!$A$1:$CZ$288))</f>
        <v>0</v>
      </c>
      <c r="AJ101" s="180" cm="1">
        <f t="array" ref="AJ101">_xlfn.XLOOKUP(AJ$1,'Copy of PY1 Data(H)'!$A$1:$CZ$1,_xlfn.XLOOKUP($A101,'Copy of PY1 Data(H)'!$A$1:$A$288,'Copy of PY1 Data(H)'!$A$1:$CZ$288))</f>
        <v>0</v>
      </c>
      <c r="AK101" s="180" cm="1">
        <f t="array" ref="AK101">_xlfn.XLOOKUP(AK$1,'Copy of PY1 Data(H)'!$A$1:$CZ$1,_xlfn.XLOOKUP($A101,'Copy of PY1 Data(H)'!$A$1:$A$288,'Copy of PY1 Data(H)'!$A$1:$CZ$288))</f>
        <v>0</v>
      </c>
      <c r="AL101" s="180" cm="1">
        <f t="array" ref="AL101">_xlfn.XLOOKUP(AL$1,'Copy of PY1 Data(H)'!$A$1:$CZ$1,_xlfn.XLOOKUP($A101,'Copy of PY1 Data(H)'!$A$1:$A$288,'Copy of PY1 Data(H)'!$A$1:$CZ$288))</f>
        <v>0</v>
      </c>
      <c r="AM101" s="180" cm="1">
        <f t="array" ref="AM101">_xlfn.XLOOKUP(AM$1,'Copy of PY1 Data(H)'!$A$1:$CZ$1,_xlfn.XLOOKUP($A101,'Copy of PY1 Data(H)'!$A$1:$A$288,'Copy of PY1 Data(H)'!$A$1:$CZ$288))</f>
        <v>0</v>
      </c>
      <c r="AN101" s="180" cm="1">
        <f t="array" ref="AN101">_xlfn.XLOOKUP(AN$1,'Copy of PY1 Data(H)'!$A$1:$CZ$1,_xlfn.XLOOKUP($A101,'Copy of PY1 Data(H)'!$A$1:$A$288,'Copy of PY1 Data(H)'!$A$1:$CZ$288))</f>
        <v>0</v>
      </c>
      <c r="AO101" s="180" cm="1">
        <f t="array" ref="AO101">_xlfn.XLOOKUP(AO$1,'Copy of PY1 Data(H)'!$A$1:$CZ$1,_xlfn.XLOOKUP($A101,'Copy of PY1 Data(H)'!$A$1:$A$288,'Copy of PY1 Data(H)'!$A$1:$CZ$288))</f>
        <v>0</v>
      </c>
      <c r="AP101" s="180" cm="1">
        <f t="array" ref="AP101">_xlfn.XLOOKUP(AP$1,'Copy of PY1 Data(H)'!$A$1:$CZ$1,_xlfn.XLOOKUP($A101,'Copy of PY1 Data(H)'!$A$1:$A$288,'Copy of PY1 Data(H)'!$A$1:$CZ$288))</f>
        <v>0</v>
      </c>
      <c r="AQ101" s="180" cm="1">
        <f t="array" ref="AQ101">_xlfn.XLOOKUP(AQ$1,'Copy of PY1 Data(H)'!$A$1:$CZ$1,_xlfn.XLOOKUP($A101,'Copy of PY1 Data(H)'!$A$1:$A$288,'Copy of PY1 Data(H)'!$A$1:$CZ$288))</f>
        <v>0</v>
      </c>
      <c r="AR101" s="180" cm="1">
        <f t="array" ref="AR101">_xlfn.XLOOKUP(AR$1,'Copy of PY1 Data(H)'!$A$1:$CZ$1,_xlfn.XLOOKUP($A101,'Copy of PY1 Data(H)'!$A$1:$A$288,'Copy of PY1 Data(H)'!$A$1:$CZ$288))</f>
        <v>0</v>
      </c>
      <c r="AS101" s="180" cm="1">
        <f t="array" ref="AS101">_xlfn.XLOOKUP(AS$1,'Copy of PY1 Data(H)'!$A$1:$CZ$1,_xlfn.XLOOKUP($A101,'Copy of PY1 Data(H)'!$A$1:$A$288,'Copy of PY1 Data(H)'!$A$1:$CZ$288))</f>
        <v>0</v>
      </c>
      <c r="AT101" s="180" cm="1">
        <f t="array" ref="AT101">_xlfn.XLOOKUP(AT$1,'Copy of PY1 Data(H)'!$A$1:$CZ$1,_xlfn.XLOOKUP($A101,'Copy of PY1 Data(H)'!$A$1:$A$288,'Copy of PY1 Data(H)'!$A$1:$CZ$288))</f>
        <v>0</v>
      </c>
      <c r="AU101" s="180" cm="1">
        <f t="array" ref="AU101">_xlfn.XLOOKUP(AU$1,'Copy of PY1 Data(H)'!$A$1:$CZ$1,_xlfn.XLOOKUP($A101,'Copy of PY1 Data(H)'!$A$1:$A$288,'Copy of PY1 Data(H)'!$A$1:$CZ$288))</f>
        <v>0</v>
      </c>
      <c r="AV101" s="180" cm="1">
        <f t="array" ref="AV101">_xlfn.XLOOKUP(AV$1,'Copy of PY1 Data(H)'!$A$1:$CZ$1,_xlfn.XLOOKUP($A101,'Copy of PY1 Data(H)'!$A$1:$A$288,'Copy of PY1 Data(H)'!$A$1:$CZ$288))</f>
        <v>0</v>
      </c>
      <c r="AW101" s="180" cm="1">
        <f t="array" ref="AW101">_xlfn.XLOOKUP(AW$1,'Copy of PY1 Data(H)'!$A$1:$CZ$1,_xlfn.XLOOKUP($A101,'Copy of PY1 Data(H)'!$A$1:$A$288,'Copy of PY1 Data(H)'!$A$1:$CZ$288))</f>
        <v>0</v>
      </c>
      <c r="AX101" s="180" cm="1">
        <f t="array" ref="AX101">_xlfn.XLOOKUP(AX$1,'Copy of PY1 Data(H)'!$A$1:$CZ$1,_xlfn.XLOOKUP($A101,'Copy of PY1 Data(H)'!$A$1:$A$288,'Copy of PY1 Data(H)'!$A$1:$CZ$288))</f>
        <v>0</v>
      </c>
      <c r="AY101" s="180" cm="1">
        <f t="array" ref="AY101">_xlfn.XLOOKUP(AY$1,'Copy of PY1 Data(H)'!$A$1:$CZ$1,_xlfn.XLOOKUP($A101,'Copy of PY1 Data(H)'!$A$1:$A$288,'Copy of PY1 Data(H)'!$A$1:$CZ$288))</f>
        <v>0</v>
      </c>
      <c r="AZ101" s="180" cm="1">
        <f t="array" ref="AZ101">_xlfn.XLOOKUP(AZ$1,'Copy of PY1 Data(H)'!$A$1:$CZ$1,_xlfn.XLOOKUP($A101,'Copy of PY1 Data(H)'!$A$1:$A$288,'Copy of PY1 Data(H)'!$A$1:$CZ$288))</f>
        <v>0</v>
      </c>
      <c r="BA101" s="180" cm="1">
        <f t="array" ref="BA101">_xlfn.XLOOKUP(BA$1,'Copy of PY1 Data(H)'!$A$1:$CZ$1,_xlfn.XLOOKUP($A101,'Copy of PY1 Data(H)'!$A$1:$A$288,'Copy of PY1 Data(H)'!$A$1:$CZ$288))</f>
        <v>0</v>
      </c>
      <c r="BB101" s="180" cm="1">
        <f t="array" ref="BB101">_xlfn.XLOOKUP(BB$1,'Copy of PY1 Data(H)'!$A$1:$CZ$1,_xlfn.XLOOKUP($A101,'Copy of PY1 Data(H)'!$A$1:$A$288,'Copy of PY1 Data(H)'!$A$1:$CZ$288))</f>
        <v>0</v>
      </c>
      <c r="BC101" s="180" cm="1">
        <f t="array" ref="BC101">_xlfn.XLOOKUP(BC$1,'Copy of PY1 Data(H)'!$A$1:$CZ$1,_xlfn.XLOOKUP($A101,'Copy of PY1 Data(H)'!$A$1:$A$288,'Copy of PY1 Data(H)'!$A$1:$CZ$288))</f>
        <v>0</v>
      </c>
      <c r="BD101" s="180" cm="1">
        <f t="array" ref="BD101">_xlfn.XLOOKUP(BD$1,'Copy of PY1 Data(H)'!$A$1:$CZ$1,_xlfn.XLOOKUP($A101,'Copy of PY1 Data(H)'!$A$1:$A$288,'Copy of PY1 Data(H)'!$A$1:$CZ$288))</f>
        <v>0</v>
      </c>
      <c r="BE101" s="180" cm="1">
        <f t="array" ref="BE101">_xlfn.XLOOKUP(BE$1,'Copy of PY1 Data(H)'!$A$1:$CZ$1,_xlfn.XLOOKUP($A101,'Copy of PY1 Data(H)'!$A$1:$A$288,'Copy of PY1 Data(H)'!$A$1:$CZ$288))</f>
        <v>0</v>
      </c>
      <c r="BF101" s="180" cm="1">
        <f t="array" ref="BF101">_xlfn.XLOOKUP(BF$1,'Copy of PY1 Data(H)'!$A$1:$CZ$1,_xlfn.XLOOKUP($A101,'Copy of PY1 Data(H)'!$A$1:$A$288,'Copy of PY1 Data(H)'!$A$1:$CZ$288))</f>
        <v>0</v>
      </c>
      <c r="BG101" s="180" cm="1">
        <f t="array" ref="BG101">_xlfn.XLOOKUP(BG$1,'Copy of PY1 Data(H)'!$A$1:$CZ$1,_xlfn.XLOOKUP($A101,'Copy of PY1 Data(H)'!$A$1:$A$288,'Copy of PY1 Data(H)'!$A$1:$CZ$288))</f>
        <v>0</v>
      </c>
      <c r="BH101" s="180" cm="1">
        <f t="array" ref="BH101">_xlfn.XLOOKUP(BH$1,'Copy of PY1 Data(H)'!$A$1:$CZ$1,_xlfn.XLOOKUP($A101,'Copy of PY1 Data(H)'!$A$1:$A$288,'Copy of PY1 Data(H)'!$A$1:$CZ$288))</f>
        <v>0</v>
      </c>
      <c r="BI101" s="180" cm="1">
        <f t="array" ref="BI101">_xlfn.XLOOKUP(BI$1,'Copy of PY1 Data(H)'!$A$1:$CZ$1,_xlfn.XLOOKUP($A101,'Copy of PY1 Data(H)'!$A$1:$A$288,'Copy of PY1 Data(H)'!$A$1:$CZ$288))</f>
        <v>0</v>
      </c>
      <c r="BJ101" s="180" cm="1">
        <f t="array" ref="BJ101">_xlfn.XLOOKUP(BJ$1,'Copy of PY1 Data(H)'!$A$1:$CZ$1,_xlfn.XLOOKUP($A101,'Copy of PY1 Data(H)'!$A$1:$A$288,'Copy of PY1 Data(H)'!$A$1:$CZ$288))</f>
        <v>0</v>
      </c>
      <c r="BK101" s="180" cm="1">
        <f t="array" ref="BK101">_xlfn.XLOOKUP(BK$1,'Copy of PY1 Data(H)'!$A$1:$CZ$1,_xlfn.XLOOKUP($A101,'Copy of PY1 Data(H)'!$A$1:$A$288,'Copy of PY1 Data(H)'!$A$1:$CZ$288))</f>
        <v>0</v>
      </c>
      <c r="BL101" s="180" cm="1">
        <f t="array" ref="BL101">_xlfn.XLOOKUP(BL$1,'Copy of PY1 Data(H)'!$A$1:$CZ$1,_xlfn.XLOOKUP($A101,'Copy of PY1 Data(H)'!$A$1:$A$288,'Copy of PY1 Data(H)'!$A$1:$CZ$288))</f>
        <v>0</v>
      </c>
      <c r="BM101" s="180" cm="1">
        <f t="array" ref="BM101">_xlfn.XLOOKUP(BM$1,'Copy of PY1 Data(H)'!$A$1:$CZ$1,_xlfn.XLOOKUP($A101,'Copy of PY1 Data(H)'!$A$1:$A$288,'Copy of PY1 Data(H)'!$A$1:$CZ$288))</f>
        <v>0</v>
      </c>
      <c r="BN101" s="180" cm="1">
        <f t="array" ref="BN101">_xlfn.XLOOKUP(BN$1,'Copy of PY1 Data(H)'!$A$1:$CZ$1,_xlfn.XLOOKUP($A101,'Copy of PY1 Data(H)'!$A$1:$A$288,'Copy of PY1 Data(H)'!$A$1:$CZ$288))</f>
        <v>0</v>
      </c>
      <c r="BO101" s="180" cm="1">
        <f t="array" ref="BO101">_xlfn.XLOOKUP(BO$1,'Copy of PY1 Data(H)'!$A$1:$CZ$1,_xlfn.XLOOKUP($A101,'Copy of PY1 Data(H)'!$A$1:$A$288,'Copy of PY1 Data(H)'!$A$1:$CZ$288))</f>
        <v>0</v>
      </c>
      <c r="BP101" s="180" cm="1">
        <f t="array" ref="BP101">_xlfn.XLOOKUP(BP$1,'Copy of PY1 Data(H)'!$A$1:$CZ$1,_xlfn.XLOOKUP($A101,'Copy of PY1 Data(H)'!$A$1:$A$288,'Copy of PY1 Data(H)'!$A$1:$CZ$288))</f>
        <v>0</v>
      </c>
      <c r="BQ101" s="180" cm="1">
        <f t="array" ref="BQ101">_xlfn.XLOOKUP(BQ$1,'Copy of PY1 Data(H)'!$A$1:$CZ$1,_xlfn.XLOOKUP($A101,'Copy of PY1 Data(H)'!$A$1:$A$288,'Copy of PY1 Data(H)'!$A$1:$CZ$288))</f>
        <v>0</v>
      </c>
      <c r="BR101" s="180" cm="1">
        <f t="array" ref="BR101">_xlfn.XLOOKUP(BR$1,'Copy of PY1 Data(H)'!$A$1:$CZ$1,_xlfn.XLOOKUP($A101,'Copy of PY1 Data(H)'!$A$1:$A$288,'Copy of PY1 Data(H)'!$A$1:$CZ$288))</f>
        <v>0</v>
      </c>
      <c r="BS101" s="180" cm="1">
        <f t="array" ref="BS101">_xlfn.XLOOKUP(BS$1,'Copy of PY1 Data(H)'!$A$1:$CZ$1,_xlfn.XLOOKUP($A101,'Copy of PY1 Data(H)'!$A$1:$A$288,'Copy of PY1 Data(H)'!$A$1:$CZ$288))</f>
        <v>0</v>
      </c>
      <c r="BT101" s="180" cm="1">
        <f t="array" ref="BT101">_xlfn.XLOOKUP(BT$1,'Copy of PY1 Data(H)'!$A$1:$CZ$1,_xlfn.XLOOKUP($A101,'Copy of PY1 Data(H)'!$A$1:$A$288,'Copy of PY1 Data(H)'!$A$1:$CZ$288))</f>
        <v>0</v>
      </c>
      <c r="BU101" s="180" cm="1">
        <f t="array" ref="BU101">_xlfn.XLOOKUP(BU$1,'Copy of PY1 Data(H)'!$A$1:$CZ$1,_xlfn.XLOOKUP($A101,'Copy of PY1 Data(H)'!$A$1:$A$288,'Copy of PY1 Data(H)'!$A$1:$CZ$288))</f>
        <v>0</v>
      </c>
      <c r="BV101" s="180" cm="1">
        <f t="array" ref="BV101">_xlfn.XLOOKUP(BV$1,'Copy of PY1 Data(H)'!$A$1:$CZ$1,_xlfn.XLOOKUP($A101,'Copy of PY1 Data(H)'!$A$1:$A$288,'Copy of PY1 Data(H)'!$A$1:$CZ$288))</f>
        <v>0</v>
      </c>
      <c r="BW101" s="180" cm="1">
        <f t="array" ref="BW101">_xlfn.XLOOKUP(BW$1,'Copy of PY1 Data(H)'!$A$1:$CZ$1,_xlfn.XLOOKUP($A101,'Copy of PY1 Data(H)'!$A$1:$A$288,'Copy of PY1 Data(H)'!$A$1:$CZ$288))</f>
        <v>0</v>
      </c>
      <c r="BX101" s="180" cm="1">
        <f t="array" ref="BX101">_xlfn.XLOOKUP(BX$1,'Copy of PY1 Data(H)'!$A$1:$CZ$1,_xlfn.XLOOKUP($A101,'Copy of PY1 Data(H)'!$A$1:$A$288,'Copy of PY1 Data(H)'!$A$1:$CZ$288))</f>
        <v>0</v>
      </c>
      <c r="BY101" s="180" cm="1">
        <f t="array" ref="BY101">_xlfn.XLOOKUP(BY$1,'Copy of PY1 Data(H)'!$A$1:$CZ$1,_xlfn.XLOOKUP($A101,'Copy of PY1 Data(H)'!$A$1:$A$288,'Copy of PY1 Data(H)'!$A$1:$CZ$288))</f>
        <v>0</v>
      </c>
      <c r="BZ101" s="180" cm="1">
        <f t="array" ref="BZ101">_xlfn.XLOOKUP(BZ$1,'Copy of PY1 Data(H)'!$A$1:$CZ$1,_xlfn.XLOOKUP($A101,'Copy of PY1 Data(H)'!$A$1:$A$288,'Copy of PY1 Data(H)'!$A$1:$CZ$288))</f>
        <v>0</v>
      </c>
      <c r="CA101" s="180" cm="1">
        <f t="array" ref="CA101">_xlfn.XLOOKUP(CA$1,'Copy of PY1 Data(H)'!$A$1:$CZ$1,_xlfn.XLOOKUP($A101,'Copy of PY1 Data(H)'!$A$1:$A$288,'Copy of PY1 Data(H)'!$A$1:$CZ$288))</f>
        <v>0</v>
      </c>
      <c r="CB101" s="180" cm="1">
        <f t="array" ref="CB101">_xlfn.XLOOKUP(CB$1,'Copy of PY1 Data(H)'!$A$1:$CZ$1,_xlfn.XLOOKUP($A101,'Copy of PY1 Data(H)'!$A$1:$A$288,'Copy of PY1 Data(H)'!$A$1:$CZ$288))</f>
        <v>0</v>
      </c>
      <c r="CC101" s="180" cm="1">
        <f t="array" ref="CC101">_xlfn.XLOOKUP(CC$1,'Copy of PY1 Data(H)'!$A$1:$CZ$1,_xlfn.XLOOKUP($A101,'Copy of PY1 Data(H)'!$A$1:$A$288,'Copy of PY1 Data(H)'!$A$1:$CZ$288))</f>
        <v>0</v>
      </c>
      <c r="CD101" s="180" cm="1">
        <f t="array" ref="CD101">_xlfn.XLOOKUP(CD$1,'Copy of PY1 Data(H)'!$A$1:$CZ$1,_xlfn.XLOOKUP($A101,'Copy of PY1 Data(H)'!$A$1:$A$288,'Copy of PY1 Data(H)'!$A$1:$CZ$288))</f>
        <v>0</v>
      </c>
    </row>
    <row r="102" spans="1:82" x14ac:dyDescent="0.3">
      <c r="A102" s="180">
        <v>511</v>
      </c>
      <c r="C102" s="180"/>
      <c r="D102" s="180" cm="1">
        <f t="array" ref="D102">_xlfn.XLOOKUP(D$1,'Copy of PY1 Data(H)'!$A$1:$CZ$1,_xlfn.XLOOKUP($A102,'Copy of PY1 Data(H)'!$A$1:$A$288,'Copy of PY1 Data(H)'!$A$1:$CZ$288))</f>
        <v>0</v>
      </c>
      <c r="E102" s="180" cm="1">
        <f t="array" ref="E102">_xlfn.XLOOKUP(E$1,'Copy of PY1 Data(H)'!$A$1:$CZ$1,_xlfn.XLOOKUP($A102,'Copy of PY1 Data(H)'!$A$1:$A$288,'Copy of PY1 Data(H)'!$A$1:$CZ$288))</f>
        <v>0</v>
      </c>
      <c r="F102" s="180" cm="1">
        <f t="array" ref="F102">_xlfn.XLOOKUP(F$1,'Copy of PY1 Data(H)'!$A$1:$CZ$1,_xlfn.XLOOKUP($A102,'Copy of PY1 Data(H)'!$A$1:$A$288,'Copy of PY1 Data(H)'!$A$1:$CZ$288))</f>
        <v>0</v>
      </c>
      <c r="G102" s="180" cm="1">
        <f t="array" ref="G102">_xlfn.XLOOKUP(G$1,'Copy of PY1 Data(H)'!$A$1:$CZ$1,_xlfn.XLOOKUP($A102,'Copy of PY1 Data(H)'!$A$1:$A$288,'Copy of PY1 Data(H)'!$A$1:$CZ$288))</f>
        <v>0</v>
      </c>
      <c r="H102" s="180" cm="1">
        <f t="array" ref="H102">_xlfn.XLOOKUP(H$1,'Copy of PY1 Data(H)'!$A$1:$CZ$1,_xlfn.XLOOKUP($A102,'Copy of PY1 Data(H)'!$A$1:$A$288,'Copy of PY1 Data(H)'!$A$1:$CZ$288))</f>
        <v>0</v>
      </c>
      <c r="I102" s="180" cm="1">
        <f t="array" ref="I102">_xlfn.XLOOKUP(I$1,'Copy of PY1 Data(H)'!$A$1:$CZ$1,_xlfn.XLOOKUP($A102,'Copy of PY1 Data(H)'!$A$1:$A$288,'Copy of PY1 Data(H)'!$A$1:$CZ$288))</f>
        <v>0</v>
      </c>
      <c r="J102" s="180" cm="1">
        <f t="array" ref="J102">_xlfn.XLOOKUP(J$1,'Copy of PY1 Data(H)'!$A$1:$CZ$1,_xlfn.XLOOKUP($A102,'Copy of PY1 Data(H)'!$A$1:$A$288,'Copy of PY1 Data(H)'!$A$1:$CZ$288))</f>
        <v>0</v>
      </c>
      <c r="K102" s="180" cm="1">
        <f t="array" ref="K102">_xlfn.XLOOKUP(K$1,'Copy of PY1 Data(H)'!$A$1:$CZ$1,_xlfn.XLOOKUP($A102,'Copy of PY1 Data(H)'!$A$1:$A$288,'Copy of PY1 Data(H)'!$A$1:$CZ$288))</f>
        <v>0</v>
      </c>
      <c r="L102" s="180" cm="1">
        <f t="array" ref="L102">_xlfn.XLOOKUP(L$1,'Copy of PY1 Data(H)'!$A$1:$CZ$1,_xlfn.XLOOKUP($A102,'Copy of PY1 Data(H)'!$A$1:$A$288,'Copy of PY1 Data(H)'!$A$1:$CZ$288))</f>
        <v>0</v>
      </c>
      <c r="M102" s="180" cm="1">
        <f t="array" ref="M102">_xlfn.XLOOKUP(M$1,'Copy of PY1 Data(H)'!$A$1:$CZ$1,_xlfn.XLOOKUP($A102,'Copy of PY1 Data(H)'!$A$1:$A$288,'Copy of PY1 Data(H)'!$A$1:$CZ$288))</f>
        <v>0</v>
      </c>
      <c r="N102" s="180" cm="1">
        <f t="array" ref="N102">_xlfn.XLOOKUP(N$1,'Copy of PY1 Data(H)'!$A$1:$CZ$1,_xlfn.XLOOKUP($A102,'Copy of PY1 Data(H)'!$A$1:$A$288,'Copy of PY1 Data(H)'!$A$1:$CZ$288))</f>
        <v>0</v>
      </c>
      <c r="O102" s="180" cm="1">
        <f t="array" ref="O102">_xlfn.XLOOKUP(O$1,'Copy of PY1 Data(H)'!$A$1:$CZ$1,_xlfn.XLOOKUP($A102,'Copy of PY1 Data(H)'!$A$1:$A$288,'Copy of PY1 Data(H)'!$A$1:$CZ$288))</f>
        <v>0</v>
      </c>
      <c r="P102" s="180" cm="1">
        <f t="array" ref="P102">_xlfn.XLOOKUP(P$1,'Copy of PY1 Data(H)'!$A$1:$CZ$1,_xlfn.XLOOKUP($A102,'Copy of PY1 Data(H)'!$A$1:$A$288,'Copy of PY1 Data(H)'!$A$1:$CZ$288))</f>
        <v>0</v>
      </c>
      <c r="Q102" s="180" cm="1">
        <f t="array" ref="Q102">_xlfn.XLOOKUP(Q$1,'Copy of PY1 Data(H)'!$A$1:$CZ$1,_xlfn.XLOOKUP($A102,'Copy of PY1 Data(H)'!$A$1:$A$288,'Copy of PY1 Data(H)'!$A$1:$CZ$288))</f>
        <v>4131301</v>
      </c>
      <c r="R102" s="180" cm="1">
        <f t="array" ref="R102">_xlfn.XLOOKUP(R$1,'Copy of PY1 Data(H)'!$A$1:$CZ$1,_xlfn.XLOOKUP($A102,'Copy of PY1 Data(H)'!$A$1:$A$288,'Copy of PY1 Data(H)'!$A$1:$CZ$288))</f>
        <v>0</v>
      </c>
      <c r="S102" s="180" cm="1">
        <f t="array" ref="S102">_xlfn.XLOOKUP(S$1,'Copy of PY1 Data(H)'!$A$1:$CZ$1,_xlfn.XLOOKUP($A102,'Copy of PY1 Data(H)'!$A$1:$A$288,'Copy of PY1 Data(H)'!$A$1:$CZ$288))</f>
        <v>0</v>
      </c>
      <c r="T102" s="180" cm="1">
        <f t="array" ref="T102">_xlfn.XLOOKUP(T$1,'Copy of PY1 Data(H)'!$A$1:$CZ$1,_xlfn.XLOOKUP($A102,'Copy of PY1 Data(H)'!$A$1:$A$288,'Copy of PY1 Data(H)'!$A$1:$CZ$288))</f>
        <v>0</v>
      </c>
      <c r="U102" s="180" cm="1">
        <f t="array" ref="U102">_xlfn.XLOOKUP(U$1,'Copy of PY1 Data(H)'!$A$1:$CZ$1,_xlfn.XLOOKUP($A102,'Copy of PY1 Data(H)'!$A$1:$A$288,'Copy of PY1 Data(H)'!$A$1:$CZ$288))</f>
        <v>0</v>
      </c>
      <c r="V102" s="180" cm="1">
        <f t="array" ref="V102">_xlfn.XLOOKUP(V$1,'Copy of PY1 Data(H)'!$A$1:$CZ$1,_xlfn.XLOOKUP($A102,'Copy of PY1 Data(H)'!$A$1:$A$288,'Copy of PY1 Data(H)'!$A$1:$CZ$288))</f>
        <v>33414</v>
      </c>
      <c r="W102" s="180" cm="1">
        <f t="array" ref="W102">_xlfn.XLOOKUP(W$1,'Copy of PY1 Data(H)'!$A$1:$CZ$1,_xlfn.XLOOKUP($A102,'Copy of PY1 Data(H)'!$A$1:$A$288,'Copy of PY1 Data(H)'!$A$1:$CZ$288))</f>
        <v>0</v>
      </c>
      <c r="X102" s="180" cm="1">
        <f t="array" ref="X102">_xlfn.XLOOKUP(X$1,'Copy of PY1 Data(H)'!$A$1:$CZ$1,_xlfn.XLOOKUP($A102,'Copy of PY1 Data(H)'!$A$1:$A$288,'Copy of PY1 Data(H)'!$A$1:$CZ$288))</f>
        <v>0</v>
      </c>
      <c r="Y102" s="180" cm="1">
        <f t="array" ref="Y102">_xlfn.XLOOKUP(Y$1,'Copy of PY1 Data(H)'!$A$1:$CZ$1,_xlfn.XLOOKUP($A102,'Copy of PY1 Data(H)'!$A$1:$A$288,'Copy of PY1 Data(H)'!$A$1:$CZ$288))</f>
        <v>0</v>
      </c>
      <c r="Z102" s="180" cm="1">
        <f t="array" ref="Z102">_xlfn.XLOOKUP(Z$1,'Copy of PY1 Data(H)'!$A$1:$CZ$1,_xlfn.XLOOKUP($A102,'Copy of PY1 Data(H)'!$A$1:$A$288,'Copy of PY1 Data(H)'!$A$1:$CZ$288))</f>
        <v>0</v>
      </c>
      <c r="AA102" s="180" cm="1">
        <f t="array" ref="AA102">_xlfn.XLOOKUP(AA$1,'Copy of PY1 Data(H)'!$A$1:$CZ$1,_xlfn.XLOOKUP($A102,'Copy of PY1 Data(H)'!$A$1:$A$288,'Copy of PY1 Data(H)'!$A$1:$CZ$288))</f>
        <v>0</v>
      </c>
      <c r="AB102" s="180" cm="1">
        <f t="array" ref="AB102">_xlfn.XLOOKUP(AB$1,'Copy of PY1 Data(H)'!$A$1:$CZ$1,_xlfn.XLOOKUP($A102,'Copy of PY1 Data(H)'!$A$1:$A$288,'Copy of PY1 Data(H)'!$A$1:$CZ$288))</f>
        <v>0</v>
      </c>
      <c r="AC102" s="180" cm="1">
        <f t="array" ref="AC102">_xlfn.XLOOKUP(AC$1,'Copy of PY1 Data(H)'!$A$1:$CZ$1,_xlfn.XLOOKUP($A102,'Copy of PY1 Data(H)'!$A$1:$A$288,'Copy of PY1 Data(H)'!$A$1:$CZ$288))</f>
        <v>0</v>
      </c>
      <c r="AD102" s="180" cm="1">
        <f t="array" ref="AD102">_xlfn.XLOOKUP(AD$1,'Copy of PY1 Data(H)'!$A$1:$CZ$1,_xlfn.XLOOKUP($A102,'Copy of PY1 Data(H)'!$A$1:$A$288,'Copy of PY1 Data(H)'!$A$1:$CZ$288))</f>
        <v>0</v>
      </c>
      <c r="AE102" s="180" cm="1">
        <f t="array" ref="AE102">_xlfn.XLOOKUP(AE$1,'Copy of PY1 Data(H)'!$A$1:$CZ$1,_xlfn.XLOOKUP($A102,'Copy of PY1 Data(H)'!$A$1:$A$288,'Copy of PY1 Data(H)'!$A$1:$CZ$288))</f>
        <v>0</v>
      </c>
      <c r="AF102" s="180" cm="1">
        <f t="array" ref="AF102">_xlfn.XLOOKUP(AF$1,'Copy of PY1 Data(H)'!$A$1:$CZ$1,_xlfn.XLOOKUP($A102,'Copy of PY1 Data(H)'!$A$1:$A$288,'Copy of PY1 Data(H)'!$A$1:$CZ$288))</f>
        <v>0</v>
      </c>
      <c r="AG102" s="180" cm="1">
        <f t="array" ref="AG102">_xlfn.XLOOKUP(AG$1,'Copy of PY1 Data(H)'!$A$1:$CZ$1,_xlfn.XLOOKUP($A102,'Copy of PY1 Data(H)'!$A$1:$A$288,'Copy of PY1 Data(H)'!$A$1:$CZ$288))</f>
        <v>0</v>
      </c>
      <c r="AH102" s="180" cm="1">
        <f t="array" ref="AH102">_xlfn.XLOOKUP(AH$1,'Copy of PY1 Data(H)'!$A$1:$CZ$1,_xlfn.XLOOKUP($A102,'Copy of PY1 Data(H)'!$A$1:$A$288,'Copy of PY1 Data(H)'!$A$1:$CZ$288))</f>
        <v>0</v>
      </c>
      <c r="AI102" s="180" cm="1">
        <f t="array" ref="AI102">_xlfn.XLOOKUP(AI$1,'Copy of PY1 Data(H)'!$A$1:$CZ$1,_xlfn.XLOOKUP($A102,'Copy of PY1 Data(H)'!$A$1:$A$288,'Copy of PY1 Data(H)'!$A$1:$CZ$288))</f>
        <v>2573472</v>
      </c>
      <c r="AJ102" s="180" cm="1">
        <f t="array" ref="AJ102">_xlfn.XLOOKUP(AJ$1,'Copy of PY1 Data(H)'!$A$1:$CZ$1,_xlfn.XLOOKUP($A102,'Copy of PY1 Data(H)'!$A$1:$A$288,'Copy of PY1 Data(H)'!$A$1:$CZ$288))</f>
        <v>0</v>
      </c>
      <c r="AK102" s="180" cm="1">
        <f t="array" ref="AK102">_xlfn.XLOOKUP(AK$1,'Copy of PY1 Data(H)'!$A$1:$CZ$1,_xlfn.XLOOKUP($A102,'Copy of PY1 Data(H)'!$A$1:$A$288,'Copy of PY1 Data(H)'!$A$1:$CZ$288))</f>
        <v>0</v>
      </c>
      <c r="AL102" s="180" cm="1">
        <f t="array" ref="AL102">_xlfn.XLOOKUP(AL$1,'Copy of PY1 Data(H)'!$A$1:$CZ$1,_xlfn.XLOOKUP($A102,'Copy of PY1 Data(H)'!$A$1:$A$288,'Copy of PY1 Data(H)'!$A$1:$CZ$288))</f>
        <v>0</v>
      </c>
      <c r="AM102" s="180" cm="1">
        <f t="array" ref="AM102">_xlfn.XLOOKUP(AM$1,'Copy of PY1 Data(H)'!$A$1:$CZ$1,_xlfn.XLOOKUP($A102,'Copy of PY1 Data(H)'!$A$1:$A$288,'Copy of PY1 Data(H)'!$A$1:$CZ$288))</f>
        <v>815450</v>
      </c>
      <c r="AN102" s="180" cm="1">
        <f t="array" ref="AN102">_xlfn.XLOOKUP(AN$1,'Copy of PY1 Data(H)'!$A$1:$CZ$1,_xlfn.XLOOKUP($A102,'Copy of PY1 Data(H)'!$A$1:$A$288,'Copy of PY1 Data(H)'!$A$1:$CZ$288))</f>
        <v>0</v>
      </c>
      <c r="AO102" s="180" cm="1">
        <f t="array" ref="AO102">_xlfn.XLOOKUP(AO$1,'Copy of PY1 Data(H)'!$A$1:$CZ$1,_xlfn.XLOOKUP($A102,'Copy of PY1 Data(H)'!$A$1:$A$288,'Copy of PY1 Data(H)'!$A$1:$CZ$288))</f>
        <v>0</v>
      </c>
      <c r="AP102" s="180" cm="1">
        <f t="array" ref="AP102">_xlfn.XLOOKUP(AP$1,'Copy of PY1 Data(H)'!$A$1:$CZ$1,_xlfn.XLOOKUP($A102,'Copy of PY1 Data(H)'!$A$1:$A$288,'Copy of PY1 Data(H)'!$A$1:$CZ$288))</f>
        <v>0</v>
      </c>
      <c r="AQ102" s="180" cm="1">
        <f t="array" ref="AQ102">_xlfn.XLOOKUP(AQ$1,'Copy of PY1 Data(H)'!$A$1:$CZ$1,_xlfn.XLOOKUP($A102,'Copy of PY1 Data(H)'!$A$1:$A$288,'Copy of PY1 Data(H)'!$A$1:$CZ$288))</f>
        <v>0</v>
      </c>
      <c r="AR102" s="180" cm="1">
        <f t="array" ref="AR102">_xlfn.XLOOKUP(AR$1,'Copy of PY1 Data(H)'!$A$1:$CZ$1,_xlfn.XLOOKUP($A102,'Copy of PY1 Data(H)'!$A$1:$A$288,'Copy of PY1 Data(H)'!$A$1:$CZ$288))</f>
        <v>0</v>
      </c>
      <c r="AS102" s="180" cm="1">
        <f t="array" ref="AS102">_xlfn.XLOOKUP(AS$1,'Copy of PY1 Data(H)'!$A$1:$CZ$1,_xlfn.XLOOKUP($A102,'Copy of PY1 Data(H)'!$A$1:$A$288,'Copy of PY1 Data(H)'!$A$1:$CZ$288))</f>
        <v>0</v>
      </c>
      <c r="AT102" s="180" cm="1">
        <f t="array" ref="AT102">_xlfn.XLOOKUP(AT$1,'Copy of PY1 Data(H)'!$A$1:$CZ$1,_xlfn.XLOOKUP($A102,'Copy of PY1 Data(H)'!$A$1:$A$288,'Copy of PY1 Data(H)'!$A$1:$CZ$288))</f>
        <v>0</v>
      </c>
      <c r="AU102" s="180" cm="1">
        <f t="array" ref="AU102">_xlfn.XLOOKUP(AU$1,'Copy of PY1 Data(H)'!$A$1:$CZ$1,_xlfn.XLOOKUP($A102,'Copy of PY1 Data(H)'!$A$1:$A$288,'Copy of PY1 Data(H)'!$A$1:$CZ$288))</f>
        <v>0</v>
      </c>
      <c r="AV102" s="180" cm="1">
        <f t="array" ref="AV102">_xlfn.XLOOKUP(AV$1,'Copy of PY1 Data(H)'!$A$1:$CZ$1,_xlfn.XLOOKUP($A102,'Copy of PY1 Data(H)'!$A$1:$A$288,'Copy of PY1 Data(H)'!$A$1:$CZ$288))</f>
        <v>0</v>
      </c>
      <c r="AW102" s="180" cm="1">
        <f t="array" ref="AW102">_xlfn.XLOOKUP(AW$1,'Copy of PY1 Data(H)'!$A$1:$CZ$1,_xlfn.XLOOKUP($A102,'Copy of PY1 Data(H)'!$A$1:$A$288,'Copy of PY1 Data(H)'!$A$1:$CZ$288))</f>
        <v>0</v>
      </c>
      <c r="AX102" s="180" cm="1">
        <f t="array" ref="AX102">_xlfn.XLOOKUP(AX$1,'Copy of PY1 Data(H)'!$A$1:$CZ$1,_xlfn.XLOOKUP($A102,'Copy of PY1 Data(H)'!$A$1:$A$288,'Copy of PY1 Data(H)'!$A$1:$CZ$288))</f>
        <v>0</v>
      </c>
      <c r="AY102" s="180" cm="1">
        <f t="array" ref="AY102">_xlfn.XLOOKUP(AY$1,'Copy of PY1 Data(H)'!$A$1:$CZ$1,_xlfn.XLOOKUP($A102,'Copy of PY1 Data(H)'!$A$1:$A$288,'Copy of PY1 Data(H)'!$A$1:$CZ$288))</f>
        <v>0</v>
      </c>
      <c r="AZ102" s="180" cm="1">
        <f t="array" ref="AZ102">_xlfn.XLOOKUP(AZ$1,'Copy of PY1 Data(H)'!$A$1:$CZ$1,_xlfn.XLOOKUP($A102,'Copy of PY1 Data(H)'!$A$1:$A$288,'Copy of PY1 Data(H)'!$A$1:$CZ$288))</f>
        <v>0</v>
      </c>
      <c r="BA102" s="180" cm="1">
        <f t="array" ref="BA102">_xlfn.XLOOKUP(BA$1,'Copy of PY1 Data(H)'!$A$1:$CZ$1,_xlfn.XLOOKUP($A102,'Copy of PY1 Data(H)'!$A$1:$A$288,'Copy of PY1 Data(H)'!$A$1:$CZ$288))</f>
        <v>0</v>
      </c>
      <c r="BB102" s="180" cm="1">
        <f t="array" ref="BB102">_xlfn.XLOOKUP(BB$1,'Copy of PY1 Data(H)'!$A$1:$CZ$1,_xlfn.XLOOKUP($A102,'Copy of PY1 Data(H)'!$A$1:$A$288,'Copy of PY1 Data(H)'!$A$1:$CZ$288))</f>
        <v>0</v>
      </c>
      <c r="BC102" s="180" cm="1">
        <f t="array" ref="BC102">_xlfn.XLOOKUP(BC$1,'Copy of PY1 Data(H)'!$A$1:$CZ$1,_xlfn.XLOOKUP($A102,'Copy of PY1 Data(H)'!$A$1:$A$288,'Copy of PY1 Data(H)'!$A$1:$CZ$288))</f>
        <v>0</v>
      </c>
      <c r="BD102" s="180" cm="1">
        <f t="array" ref="BD102">_xlfn.XLOOKUP(BD$1,'Copy of PY1 Data(H)'!$A$1:$CZ$1,_xlfn.XLOOKUP($A102,'Copy of PY1 Data(H)'!$A$1:$A$288,'Copy of PY1 Data(H)'!$A$1:$CZ$288))</f>
        <v>0</v>
      </c>
      <c r="BE102" s="180" cm="1">
        <f t="array" ref="BE102">_xlfn.XLOOKUP(BE$1,'Copy of PY1 Data(H)'!$A$1:$CZ$1,_xlfn.XLOOKUP($A102,'Copy of PY1 Data(H)'!$A$1:$A$288,'Copy of PY1 Data(H)'!$A$1:$CZ$288))</f>
        <v>0</v>
      </c>
      <c r="BF102" s="180" cm="1">
        <f t="array" ref="BF102">_xlfn.XLOOKUP(BF$1,'Copy of PY1 Data(H)'!$A$1:$CZ$1,_xlfn.XLOOKUP($A102,'Copy of PY1 Data(H)'!$A$1:$A$288,'Copy of PY1 Data(H)'!$A$1:$CZ$288))</f>
        <v>0</v>
      </c>
      <c r="BG102" s="180" cm="1">
        <f t="array" ref="BG102">_xlfn.XLOOKUP(BG$1,'Copy of PY1 Data(H)'!$A$1:$CZ$1,_xlfn.XLOOKUP($A102,'Copy of PY1 Data(H)'!$A$1:$A$288,'Copy of PY1 Data(H)'!$A$1:$CZ$288))</f>
        <v>0</v>
      </c>
      <c r="BH102" s="180" cm="1">
        <f t="array" ref="BH102">_xlfn.XLOOKUP(BH$1,'Copy of PY1 Data(H)'!$A$1:$CZ$1,_xlfn.XLOOKUP($A102,'Copy of PY1 Data(H)'!$A$1:$A$288,'Copy of PY1 Data(H)'!$A$1:$CZ$288))</f>
        <v>0</v>
      </c>
      <c r="BI102" s="180" cm="1">
        <f t="array" ref="BI102">_xlfn.XLOOKUP(BI$1,'Copy of PY1 Data(H)'!$A$1:$CZ$1,_xlfn.XLOOKUP($A102,'Copy of PY1 Data(H)'!$A$1:$A$288,'Copy of PY1 Data(H)'!$A$1:$CZ$288))</f>
        <v>0</v>
      </c>
      <c r="BJ102" s="180" cm="1">
        <f t="array" ref="BJ102">_xlfn.XLOOKUP(BJ$1,'Copy of PY1 Data(H)'!$A$1:$CZ$1,_xlfn.XLOOKUP($A102,'Copy of PY1 Data(H)'!$A$1:$A$288,'Copy of PY1 Data(H)'!$A$1:$CZ$288))</f>
        <v>0</v>
      </c>
      <c r="BK102" s="180" cm="1">
        <f t="array" ref="BK102">_xlfn.XLOOKUP(BK$1,'Copy of PY1 Data(H)'!$A$1:$CZ$1,_xlfn.XLOOKUP($A102,'Copy of PY1 Data(H)'!$A$1:$A$288,'Copy of PY1 Data(H)'!$A$1:$CZ$288))</f>
        <v>0</v>
      </c>
      <c r="BL102" s="180" cm="1">
        <f t="array" ref="BL102">_xlfn.XLOOKUP(BL$1,'Copy of PY1 Data(H)'!$A$1:$CZ$1,_xlfn.XLOOKUP($A102,'Copy of PY1 Data(H)'!$A$1:$A$288,'Copy of PY1 Data(H)'!$A$1:$CZ$288))</f>
        <v>0</v>
      </c>
      <c r="BM102" s="180" cm="1">
        <f t="array" ref="BM102">_xlfn.XLOOKUP(BM$1,'Copy of PY1 Data(H)'!$A$1:$CZ$1,_xlfn.XLOOKUP($A102,'Copy of PY1 Data(H)'!$A$1:$A$288,'Copy of PY1 Data(H)'!$A$1:$CZ$288))</f>
        <v>0</v>
      </c>
      <c r="BN102" s="180" cm="1">
        <f t="array" ref="BN102">_xlfn.XLOOKUP(BN$1,'Copy of PY1 Data(H)'!$A$1:$CZ$1,_xlfn.XLOOKUP($A102,'Copy of PY1 Data(H)'!$A$1:$A$288,'Copy of PY1 Data(H)'!$A$1:$CZ$288))</f>
        <v>0</v>
      </c>
      <c r="BO102" s="180" cm="1">
        <f t="array" ref="BO102">_xlfn.XLOOKUP(BO$1,'Copy of PY1 Data(H)'!$A$1:$CZ$1,_xlfn.XLOOKUP($A102,'Copy of PY1 Data(H)'!$A$1:$A$288,'Copy of PY1 Data(H)'!$A$1:$CZ$288))</f>
        <v>0</v>
      </c>
      <c r="BP102" s="180" cm="1">
        <f t="array" ref="BP102">_xlfn.XLOOKUP(BP$1,'Copy of PY1 Data(H)'!$A$1:$CZ$1,_xlfn.XLOOKUP($A102,'Copy of PY1 Data(H)'!$A$1:$A$288,'Copy of PY1 Data(H)'!$A$1:$CZ$288))</f>
        <v>0</v>
      </c>
      <c r="BQ102" s="180" cm="1">
        <f t="array" ref="BQ102">_xlfn.XLOOKUP(BQ$1,'Copy of PY1 Data(H)'!$A$1:$CZ$1,_xlfn.XLOOKUP($A102,'Copy of PY1 Data(H)'!$A$1:$A$288,'Copy of PY1 Data(H)'!$A$1:$CZ$288))</f>
        <v>0</v>
      </c>
      <c r="BR102" s="180" cm="1">
        <f t="array" ref="BR102">_xlfn.XLOOKUP(BR$1,'Copy of PY1 Data(H)'!$A$1:$CZ$1,_xlfn.XLOOKUP($A102,'Copy of PY1 Data(H)'!$A$1:$A$288,'Copy of PY1 Data(H)'!$A$1:$CZ$288))</f>
        <v>29136</v>
      </c>
      <c r="BS102" s="180" cm="1">
        <f t="array" ref="BS102">_xlfn.XLOOKUP(BS$1,'Copy of PY1 Data(H)'!$A$1:$CZ$1,_xlfn.XLOOKUP($A102,'Copy of PY1 Data(H)'!$A$1:$A$288,'Copy of PY1 Data(H)'!$A$1:$CZ$288))</f>
        <v>444050</v>
      </c>
      <c r="BT102" s="180" cm="1">
        <f t="array" ref="BT102">_xlfn.XLOOKUP(BT$1,'Copy of PY1 Data(H)'!$A$1:$CZ$1,_xlfn.XLOOKUP($A102,'Copy of PY1 Data(H)'!$A$1:$A$288,'Copy of PY1 Data(H)'!$A$1:$CZ$288))</f>
        <v>0</v>
      </c>
      <c r="BU102" s="180" cm="1">
        <f t="array" ref="BU102">_xlfn.XLOOKUP(BU$1,'Copy of PY1 Data(H)'!$A$1:$CZ$1,_xlfn.XLOOKUP($A102,'Copy of PY1 Data(H)'!$A$1:$A$288,'Copy of PY1 Data(H)'!$A$1:$CZ$288))</f>
        <v>0</v>
      </c>
      <c r="BV102" s="180" cm="1">
        <f t="array" ref="BV102">_xlfn.XLOOKUP(BV$1,'Copy of PY1 Data(H)'!$A$1:$CZ$1,_xlfn.XLOOKUP($A102,'Copy of PY1 Data(H)'!$A$1:$A$288,'Copy of PY1 Data(H)'!$A$1:$CZ$288))</f>
        <v>0</v>
      </c>
      <c r="BW102" s="180" cm="1">
        <f t="array" ref="BW102">_xlfn.XLOOKUP(BW$1,'Copy of PY1 Data(H)'!$A$1:$CZ$1,_xlfn.XLOOKUP($A102,'Copy of PY1 Data(H)'!$A$1:$A$288,'Copy of PY1 Data(H)'!$A$1:$CZ$288))</f>
        <v>0</v>
      </c>
      <c r="BX102" s="180" cm="1">
        <f t="array" ref="BX102">_xlfn.XLOOKUP(BX$1,'Copy of PY1 Data(H)'!$A$1:$CZ$1,_xlfn.XLOOKUP($A102,'Copy of PY1 Data(H)'!$A$1:$A$288,'Copy of PY1 Data(H)'!$A$1:$CZ$288))</f>
        <v>0</v>
      </c>
      <c r="BY102" s="180" cm="1">
        <f t="array" ref="BY102">_xlfn.XLOOKUP(BY$1,'Copy of PY1 Data(H)'!$A$1:$CZ$1,_xlfn.XLOOKUP($A102,'Copy of PY1 Data(H)'!$A$1:$A$288,'Copy of PY1 Data(H)'!$A$1:$CZ$288))</f>
        <v>0</v>
      </c>
      <c r="BZ102" s="180" cm="1">
        <f t="array" ref="BZ102">_xlfn.XLOOKUP(BZ$1,'Copy of PY1 Data(H)'!$A$1:$CZ$1,_xlfn.XLOOKUP($A102,'Copy of PY1 Data(H)'!$A$1:$A$288,'Copy of PY1 Data(H)'!$A$1:$CZ$288))</f>
        <v>0</v>
      </c>
      <c r="CA102" s="180" cm="1">
        <f t="array" ref="CA102">_xlfn.XLOOKUP(CA$1,'Copy of PY1 Data(H)'!$A$1:$CZ$1,_xlfn.XLOOKUP($A102,'Copy of PY1 Data(H)'!$A$1:$A$288,'Copy of PY1 Data(H)'!$A$1:$CZ$288))</f>
        <v>0</v>
      </c>
      <c r="CB102" s="180" cm="1">
        <f t="array" ref="CB102">_xlfn.XLOOKUP(CB$1,'Copy of PY1 Data(H)'!$A$1:$CZ$1,_xlfn.XLOOKUP($A102,'Copy of PY1 Data(H)'!$A$1:$A$288,'Copy of PY1 Data(H)'!$A$1:$CZ$288))</f>
        <v>0</v>
      </c>
      <c r="CC102" s="180" cm="1">
        <f t="array" ref="CC102">_xlfn.XLOOKUP(CC$1,'Copy of PY1 Data(H)'!$A$1:$CZ$1,_xlfn.XLOOKUP($A102,'Copy of PY1 Data(H)'!$A$1:$A$288,'Copy of PY1 Data(H)'!$A$1:$CZ$288))</f>
        <v>0</v>
      </c>
      <c r="CD102" s="180" cm="1">
        <f t="array" ref="CD102">_xlfn.XLOOKUP(CD$1,'Copy of PY1 Data(H)'!$A$1:$CZ$1,_xlfn.XLOOKUP($A102,'Copy of PY1 Data(H)'!$A$1:$A$288,'Copy of PY1 Data(H)'!$A$1:$CZ$288))</f>
        <v>0</v>
      </c>
    </row>
    <row r="103" spans="1:82" x14ac:dyDescent="0.3">
      <c r="A103" s="180">
        <v>657</v>
      </c>
      <c r="C103" s="180"/>
      <c r="D103" s="180" cm="1">
        <f t="array" ref="D103">_xlfn.XLOOKUP(D$1,'Copy of PY1 Data(H)'!$A$1:$CZ$1,_xlfn.XLOOKUP($A103,'Copy of PY1 Data(H)'!$A$1:$A$288,'Copy of PY1 Data(H)'!$A$1:$CZ$288))</f>
        <v>0</v>
      </c>
      <c r="E103" s="180" cm="1">
        <f t="array" ref="E103">_xlfn.XLOOKUP(E$1,'Copy of PY1 Data(H)'!$A$1:$CZ$1,_xlfn.XLOOKUP($A103,'Copy of PY1 Data(H)'!$A$1:$A$288,'Copy of PY1 Data(H)'!$A$1:$CZ$288))</f>
        <v>0</v>
      </c>
      <c r="F103" s="180" cm="1">
        <f t="array" ref="F103">_xlfn.XLOOKUP(F$1,'Copy of PY1 Data(H)'!$A$1:$CZ$1,_xlfn.XLOOKUP($A103,'Copy of PY1 Data(H)'!$A$1:$A$288,'Copy of PY1 Data(H)'!$A$1:$CZ$288))</f>
        <v>0</v>
      </c>
      <c r="G103" s="180" cm="1">
        <f t="array" ref="G103">_xlfn.XLOOKUP(G$1,'Copy of PY1 Data(H)'!$A$1:$CZ$1,_xlfn.XLOOKUP($A103,'Copy of PY1 Data(H)'!$A$1:$A$288,'Copy of PY1 Data(H)'!$A$1:$CZ$288))</f>
        <v>0</v>
      </c>
      <c r="H103" s="180" cm="1">
        <f t="array" ref="H103">_xlfn.XLOOKUP(H$1,'Copy of PY1 Data(H)'!$A$1:$CZ$1,_xlfn.XLOOKUP($A103,'Copy of PY1 Data(H)'!$A$1:$A$288,'Copy of PY1 Data(H)'!$A$1:$CZ$288))</f>
        <v>0</v>
      </c>
      <c r="I103" s="180" cm="1">
        <f t="array" ref="I103">_xlfn.XLOOKUP(I$1,'Copy of PY1 Data(H)'!$A$1:$CZ$1,_xlfn.XLOOKUP($A103,'Copy of PY1 Data(H)'!$A$1:$A$288,'Copy of PY1 Data(H)'!$A$1:$CZ$288))</f>
        <v>0</v>
      </c>
      <c r="J103" s="180" cm="1">
        <f t="array" ref="J103">_xlfn.XLOOKUP(J$1,'Copy of PY1 Data(H)'!$A$1:$CZ$1,_xlfn.XLOOKUP($A103,'Copy of PY1 Data(H)'!$A$1:$A$288,'Copy of PY1 Data(H)'!$A$1:$CZ$288))</f>
        <v>0</v>
      </c>
      <c r="K103" s="180" cm="1">
        <f t="array" ref="K103">_xlfn.XLOOKUP(K$1,'Copy of PY1 Data(H)'!$A$1:$CZ$1,_xlfn.XLOOKUP($A103,'Copy of PY1 Data(H)'!$A$1:$A$288,'Copy of PY1 Data(H)'!$A$1:$CZ$288))</f>
        <v>0</v>
      </c>
      <c r="L103" s="180" cm="1">
        <f t="array" ref="L103">_xlfn.XLOOKUP(L$1,'Copy of PY1 Data(H)'!$A$1:$CZ$1,_xlfn.XLOOKUP($A103,'Copy of PY1 Data(H)'!$A$1:$A$288,'Copy of PY1 Data(H)'!$A$1:$CZ$288))</f>
        <v>0</v>
      </c>
      <c r="M103" s="180" cm="1">
        <f t="array" ref="M103">_xlfn.XLOOKUP(M$1,'Copy of PY1 Data(H)'!$A$1:$CZ$1,_xlfn.XLOOKUP($A103,'Copy of PY1 Data(H)'!$A$1:$A$288,'Copy of PY1 Data(H)'!$A$1:$CZ$288))</f>
        <v>0</v>
      </c>
      <c r="N103" s="180" cm="1">
        <f t="array" ref="N103">_xlfn.XLOOKUP(N$1,'Copy of PY1 Data(H)'!$A$1:$CZ$1,_xlfn.XLOOKUP($A103,'Copy of PY1 Data(H)'!$A$1:$A$288,'Copy of PY1 Data(H)'!$A$1:$CZ$288))</f>
        <v>0</v>
      </c>
      <c r="O103" s="180" cm="1">
        <f t="array" ref="O103">_xlfn.XLOOKUP(O$1,'Copy of PY1 Data(H)'!$A$1:$CZ$1,_xlfn.XLOOKUP($A103,'Copy of PY1 Data(H)'!$A$1:$A$288,'Copy of PY1 Data(H)'!$A$1:$CZ$288))</f>
        <v>0</v>
      </c>
      <c r="P103" s="180" cm="1">
        <f t="array" ref="P103">_xlfn.XLOOKUP(P$1,'Copy of PY1 Data(H)'!$A$1:$CZ$1,_xlfn.XLOOKUP($A103,'Copy of PY1 Data(H)'!$A$1:$A$288,'Copy of PY1 Data(H)'!$A$1:$CZ$288))</f>
        <v>0</v>
      </c>
      <c r="Q103" s="180" cm="1">
        <f t="array" ref="Q103">_xlfn.XLOOKUP(Q$1,'Copy of PY1 Data(H)'!$A$1:$CZ$1,_xlfn.XLOOKUP($A103,'Copy of PY1 Data(H)'!$A$1:$A$288,'Copy of PY1 Data(H)'!$A$1:$CZ$288))</f>
        <v>91161236</v>
      </c>
      <c r="R103" s="180" cm="1">
        <f t="array" ref="R103">_xlfn.XLOOKUP(R$1,'Copy of PY1 Data(H)'!$A$1:$CZ$1,_xlfn.XLOOKUP($A103,'Copy of PY1 Data(H)'!$A$1:$A$288,'Copy of PY1 Data(H)'!$A$1:$CZ$288))</f>
        <v>0</v>
      </c>
      <c r="S103" s="180" cm="1">
        <f t="array" ref="S103">_xlfn.XLOOKUP(S$1,'Copy of PY1 Data(H)'!$A$1:$CZ$1,_xlfn.XLOOKUP($A103,'Copy of PY1 Data(H)'!$A$1:$A$288,'Copy of PY1 Data(H)'!$A$1:$CZ$288))</f>
        <v>0</v>
      </c>
      <c r="T103" s="180" cm="1">
        <f t="array" ref="T103">_xlfn.XLOOKUP(T$1,'Copy of PY1 Data(H)'!$A$1:$CZ$1,_xlfn.XLOOKUP($A103,'Copy of PY1 Data(H)'!$A$1:$A$288,'Copy of PY1 Data(H)'!$A$1:$CZ$288))</f>
        <v>0</v>
      </c>
      <c r="U103" s="180" cm="1">
        <f t="array" ref="U103">_xlfn.XLOOKUP(U$1,'Copy of PY1 Data(H)'!$A$1:$CZ$1,_xlfn.XLOOKUP($A103,'Copy of PY1 Data(H)'!$A$1:$A$288,'Copy of PY1 Data(H)'!$A$1:$CZ$288))</f>
        <v>0</v>
      </c>
      <c r="V103" s="180" cm="1">
        <f t="array" ref="V103">_xlfn.XLOOKUP(V$1,'Copy of PY1 Data(H)'!$A$1:$CZ$1,_xlfn.XLOOKUP($A103,'Copy of PY1 Data(H)'!$A$1:$A$288,'Copy of PY1 Data(H)'!$A$1:$CZ$288))</f>
        <v>27001674</v>
      </c>
      <c r="W103" s="180" cm="1">
        <f t="array" ref="W103">_xlfn.XLOOKUP(W$1,'Copy of PY1 Data(H)'!$A$1:$CZ$1,_xlfn.XLOOKUP($A103,'Copy of PY1 Data(H)'!$A$1:$A$288,'Copy of PY1 Data(H)'!$A$1:$CZ$288))</f>
        <v>0</v>
      </c>
      <c r="X103" s="180" cm="1">
        <f t="array" ref="X103">_xlfn.XLOOKUP(X$1,'Copy of PY1 Data(H)'!$A$1:$CZ$1,_xlfn.XLOOKUP($A103,'Copy of PY1 Data(H)'!$A$1:$A$288,'Copy of PY1 Data(H)'!$A$1:$CZ$288))</f>
        <v>0</v>
      </c>
      <c r="Y103" s="180" cm="1">
        <f t="array" ref="Y103">_xlfn.XLOOKUP(Y$1,'Copy of PY1 Data(H)'!$A$1:$CZ$1,_xlfn.XLOOKUP($A103,'Copy of PY1 Data(H)'!$A$1:$A$288,'Copy of PY1 Data(H)'!$A$1:$CZ$288))</f>
        <v>0</v>
      </c>
      <c r="Z103" s="180" cm="1">
        <f t="array" ref="Z103">_xlfn.XLOOKUP(Z$1,'Copy of PY1 Data(H)'!$A$1:$CZ$1,_xlfn.XLOOKUP($A103,'Copy of PY1 Data(H)'!$A$1:$A$288,'Copy of PY1 Data(H)'!$A$1:$CZ$288))</f>
        <v>0</v>
      </c>
      <c r="AA103" s="180" cm="1">
        <f t="array" ref="AA103">_xlfn.XLOOKUP(AA$1,'Copy of PY1 Data(H)'!$A$1:$CZ$1,_xlfn.XLOOKUP($A103,'Copy of PY1 Data(H)'!$A$1:$A$288,'Copy of PY1 Data(H)'!$A$1:$CZ$288))</f>
        <v>0</v>
      </c>
      <c r="AB103" s="180" cm="1">
        <f t="array" ref="AB103">_xlfn.XLOOKUP(AB$1,'Copy of PY1 Data(H)'!$A$1:$CZ$1,_xlfn.XLOOKUP($A103,'Copy of PY1 Data(H)'!$A$1:$A$288,'Copy of PY1 Data(H)'!$A$1:$CZ$288))</f>
        <v>0</v>
      </c>
      <c r="AC103" s="180" cm="1">
        <f t="array" ref="AC103">_xlfn.XLOOKUP(AC$1,'Copy of PY1 Data(H)'!$A$1:$CZ$1,_xlfn.XLOOKUP($A103,'Copy of PY1 Data(H)'!$A$1:$A$288,'Copy of PY1 Data(H)'!$A$1:$CZ$288))</f>
        <v>0</v>
      </c>
      <c r="AD103" s="180" cm="1">
        <f t="array" ref="AD103">_xlfn.XLOOKUP(AD$1,'Copy of PY1 Data(H)'!$A$1:$CZ$1,_xlfn.XLOOKUP($A103,'Copy of PY1 Data(H)'!$A$1:$A$288,'Copy of PY1 Data(H)'!$A$1:$CZ$288))</f>
        <v>0</v>
      </c>
      <c r="AE103" s="180" cm="1">
        <f t="array" ref="AE103">_xlfn.XLOOKUP(AE$1,'Copy of PY1 Data(H)'!$A$1:$CZ$1,_xlfn.XLOOKUP($A103,'Copy of PY1 Data(H)'!$A$1:$A$288,'Copy of PY1 Data(H)'!$A$1:$CZ$288))</f>
        <v>0</v>
      </c>
      <c r="AF103" s="180" cm="1">
        <f t="array" ref="AF103">_xlfn.XLOOKUP(AF$1,'Copy of PY1 Data(H)'!$A$1:$CZ$1,_xlfn.XLOOKUP($A103,'Copy of PY1 Data(H)'!$A$1:$A$288,'Copy of PY1 Data(H)'!$A$1:$CZ$288))</f>
        <v>0</v>
      </c>
      <c r="AG103" s="180" cm="1">
        <f t="array" ref="AG103">_xlfn.XLOOKUP(AG$1,'Copy of PY1 Data(H)'!$A$1:$CZ$1,_xlfn.XLOOKUP($A103,'Copy of PY1 Data(H)'!$A$1:$A$288,'Copy of PY1 Data(H)'!$A$1:$CZ$288))</f>
        <v>0</v>
      </c>
      <c r="AH103" s="180" cm="1">
        <f t="array" ref="AH103">_xlfn.XLOOKUP(AH$1,'Copy of PY1 Data(H)'!$A$1:$CZ$1,_xlfn.XLOOKUP($A103,'Copy of PY1 Data(H)'!$A$1:$A$288,'Copy of PY1 Data(H)'!$A$1:$CZ$288))</f>
        <v>0</v>
      </c>
      <c r="AI103" s="180" cm="1">
        <f t="array" ref="AI103">_xlfn.XLOOKUP(AI$1,'Copy of PY1 Data(H)'!$A$1:$CZ$1,_xlfn.XLOOKUP($A103,'Copy of PY1 Data(H)'!$A$1:$A$288,'Copy of PY1 Data(H)'!$A$1:$CZ$288))</f>
        <v>29850181</v>
      </c>
      <c r="AJ103" s="180" cm="1">
        <f t="array" ref="AJ103">_xlfn.XLOOKUP(AJ$1,'Copy of PY1 Data(H)'!$A$1:$CZ$1,_xlfn.XLOOKUP($A103,'Copy of PY1 Data(H)'!$A$1:$A$288,'Copy of PY1 Data(H)'!$A$1:$CZ$288))</f>
        <v>0</v>
      </c>
      <c r="AK103" s="180" cm="1">
        <f t="array" ref="AK103">_xlfn.XLOOKUP(AK$1,'Copy of PY1 Data(H)'!$A$1:$CZ$1,_xlfn.XLOOKUP($A103,'Copy of PY1 Data(H)'!$A$1:$A$288,'Copy of PY1 Data(H)'!$A$1:$CZ$288))</f>
        <v>0</v>
      </c>
      <c r="AL103" s="180" cm="1">
        <f t="array" ref="AL103">_xlfn.XLOOKUP(AL$1,'Copy of PY1 Data(H)'!$A$1:$CZ$1,_xlfn.XLOOKUP($A103,'Copy of PY1 Data(H)'!$A$1:$A$288,'Copy of PY1 Data(H)'!$A$1:$CZ$288))</f>
        <v>0</v>
      </c>
      <c r="AM103" s="180" cm="1">
        <f t="array" ref="AM103">_xlfn.XLOOKUP(AM$1,'Copy of PY1 Data(H)'!$A$1:$CZ$1,_xlfn.XLOOKUP($A103,'Copy of PY1 Data(H)'!$A$1:$A$288,'Copy of PY1 Data(H)'!$A$1:$CZ$288))</f>
        <v>14436991</v>
      </c>
      <c r="AN103" s="180" cm="1">
        <f t="array" ref="AN103">_xlfn.XLOOKUP(AN$1,'Copy of PY1 Data(H)'!$A$1:$CZ$1,_xlfn.XLOOKUP($A103,'Copy of PY1 Data(H)'!$A$1:$A$288,'Copy of PY1 Data(H)'!$A$1:$CZ$288))</f>
        <v>0</v>
      </c>
      <c r="AO103" s="180" cm="1">
        <f t="array" ref="AO103">_xlfn.XLOOKUP(AO$1,'Copy of PY1 Data(H)'!$A$1:$CZ$1,_xlfn.XLOOKUP($A103,'Copy of PY1 Data(H)'!$A$1:$A$288,'Copy of PY1 Data(H)'!$A$1:$CZ$288))</f>
        <v>0</v>
      </c>
      <c r="AP103" s="180" cm="1">
        <f t="array" ref="AP103">_xlfn.XLOOKUP(AP$1,'Copy of PY1 Data(H)'!$A$1:$CZ$1,_xlfn.XLOOKUP($A103,'Copy of PY1 Data(H)'!$A$1:$A$288,'Copy of PY1 Data(H)'!$A$1:$CZ$288))</f>
        <v>0</v>
      </c>
      <c r="AQ103" s="180" cm="1">
        <f t="array" ref="AQ103">_xlfn.XLOOKUP(AQ$1,'Copy of PY1 Data(H)'!$A$1:$CZ$1,_xlfn.XLOOKUP($A103,'Copy of PY1 Data(H)'!$A$1:$A$288,'Copy of PY1 Data(H)'!$A$1:$CZ$288))</f>
        <v>0</v>
      </c>
      <c r="AR103" s="180" cm="1">
        <f t="array" ref="AR103">_xlfn.XLOOKUP(AR$1,'Copy of PY1 Data(H)'!$A$1:$CZ$1,_xlfn.XLOOKUP($A103,'Copy of PY1 Data(H)'!$A$1:$A$288,'Copy of PY1 Data(H)'!$A$1:$CZ$288))</f>
        <v>0</v>
      </c>
      <c r="AS103" s="180" cm="1">
        <f t="array" ref="AS103">_xlfn.XLOOKUP(AS$1,'Copy of PY1 Data(H)'!$A$1:$CZ$1,_xlfn.XLOOKUP($A103,'Copy of PY1 Data(H)'!$A$1:$A$288,'Copy of PY1 Data(H)'!$A$1:$CZ$288))</f>
        <v>0</v>
      </c>
      <c r="AT103" s="180" cm="1">
        <f t="array" ref="AT103">_xlfn.XLOOKUP(AT$1,'Copy of PY1 Data(H)'!$A$1:$CZ$1,_xlfn.XLOOKUP($A103,'Copy of PY1 Data(H)'!$A$1:$A$288,'Copy of PY1 Data(H)'!$A$1:$CZ$288))</f>
        <v>0</v>
      </c>
      <c r="AU103" s="180" cm="1">
        <f t="array" ref="AU103">_xlfn.XLOOKUP(AU$1,'Copy of PY1 Data(H)'!$A$1:$CZ$1,_xlfn.XLOOKUP($A103,'Copy of PY1 Data(H)'!$A$1:$A$288,'Copy of PY1 Data(H)'!$A$1:$CZ$288))</f>
        <v>0</v>
      </c>
      <c r="AV103" s="180" cm="1">
        <f t="array" ref="AV103">_xlfn.XLOOKUP(AV$1,'Copy of PY1 Data(H)'!$A$1:$CZ$1,_xlfn.XLOOKUP($A103,'Copy of PY1 Data(H)'!$A$1:$A$288,'Copy of PY1 Data(H)'!$A$1:$CZ$288))</f>
        <v>0</v>
      </c>
      <c r="AW103" s="180" cm="1">
        <f t="array" ref="AW103">_xlfn.XLOOKUP(AW$1,'Copy of PY1 Data(H)'!$A$1:$CZ$1,_xlfn.XLOOKUP($A103,'Copy of PY1 Data(H)'!$A$1:$A$288,'Copy of PY1 Data(H)'!$A$1:$CZ$288))</f>
        <v>0</v>
      </c>
      <c r="AX103" s="180" cm="1">
        <f t="array" ref="AX103">_xlfn.XLOOKUP(AX$1,'Copy of PY1 Data(H)'!$A$1:$CZ$1,_xlfn.XLOOKUP($A103,'Copy of PY1 Data(H)'!$A$1:$A$288,'Copy of PY1 Data(H)'!$A$1:$CZ$288))</f>
        <v>0</v>
      </c>
      <c r="AY103" s="180" cm="1">
        <f t="array" ref="AY103">_xlfn.XLOOKUP(AY$1,'Copy of PY1 Data(H)'!$A$1:$CZ$1,_xlfn.XLOOKUP($A103,'Copy of PY1 Data(H)'!$A$1:$A$288,'Copy of PY1 Data(H)'!$A$1:$CZ$288))</f>
        <v>0</v>
      </c>
      <c r="AZ103" s="180" cm="1">
        <f t="array" ref="AZ103">_xlfn.XLOOKUP(AZ$1,'Copy of PY1 Data(H)'!$A$1:$CZ$1,_xlfn.XLOOKUP($A103,'Copy of PY1 Data(H)'!$A$1:$A$288,'Copy of PY1 Data(H)'!$A$1:$CZ$288))</f>
        <v>0</v>
      </c>
      <c r="BA103" s="180" cm="1">
        <f t="array" ref="BA103">_xlfn.XLOOKUP(BA$1,'Copy of PY1 Data(H)'!$A$1:$CZ$1,_xlfn.XLOOKUP($A103,'Copy of PY1 Data(H)'!$A$1:$A$288,'Copy of PY1 Data(H)'!$A$1:$CZ$288))</f>
        <v>0</v>
      </c>
      <c r="BB103" s="180" cm="1">
        <f t="array" ref="BB103">_xlfn.XLOOKUP(BB$1,'Copy of PY1 Data(H)'!$A$1:$CZ$1,_xlfn.XLOOKUP($A103,'Copy of PY1 Data(H)'!$A$1:$A$288,'Copy of PY1 Data(H)'!$A$1:$CZ$288))</f>
        <v>0</v>
      </c>
      <c r="BC103" s="180" cm="1">
        <f t="array" ref="BC103">_xlfn.XLOOKUP(BC$1,'Copy of PY1 Data(H)'!$A$1:$CZ$1,_xlfn.XLOOKUP($A103,'Copy of PY1 Data(H)'!$A$1:$A$288,'Copy of PY1 Data(H)'!$A$1:$CZ$288))</f>
        <v>0</v>
      </c>
      <c r="BD103" s="180" cm="1">
        <f t="array" ref="BD103">_xlfn.XLOOKUP(BD$1,'Copy of PY1 Data(H)'!$A$1:$CZ$1,_xlfn.XLOOKUP($A103,'Copy of PY1 Data(H)'!$A$1:$A$288,'Copy of PY1 Data(H)'!$A$1:$CZ$288))</f>
        <v>0</v>
      </c>
      <c r="BE103" s="180" cm="1">
        <f t="array" ref="BE103">_xlfn.XLOOKUP(BE$1,'Copy of PY1 Data(H)'!$A$1:$CZ$1,_xlfn.XLOOKUP($A103,'Copy of PY1 Data(H)'!$A$1:$A$288,'Copy of PY1 Data(H)'!$A$1:$CZ$288))</f>
        <v>0</v>
      </c>
      <c r="BF103" s="180" cm="1">
        <f t="array" ref="BF103">_xlfn.XLOOKUP(BF$1,'Copy of PY1 Data(H)'!$A$1:$CZ$1,_xlfn.XLOOKUP($A103,'Copy of PY1 Data(H)'!$A$1:$A$288,'Copy of PY1 Data(H)'!$A$1:$CZ$288))</f>
        <v>0</v>
      </c>
      <c r="BG103" s="180" cm="1">
        <f t="array" ref="BG103">_xlfn.XLOOKUP(BG$1,'Copy of PY1 Data(H)'!$A$1:$CZ$1,_xlfn.XLOOKUP($A103,'Copy of PY1 Data(H)'!$A$1:$A$288,'Copy of PY1 Data(H)'!$A$1:$CZ$288))</f>
        <v>0</v>
      </c>
      <c r="BH103" s="180" cm="1">
        <f t="array" ref="BH103">_xlfn.XLOOKUP(BH$1,'Copy of PY1 Data(H)'!$A$1:$CZ$1,_xlfn.XLOOKUP($A103,'Copy of PY1 Data(H)'!$A$1:$A$288,'Copy of PY1 Data(H)'!$A$1:$CZ$288))</f>
        <v>0</v>
      </c>
      <c r="BI103" s="180" cm="1">
        <f t="array" ref="BI103">_xlfn.XLOOKUP(BI$1,'Copy of PY1 Data(H)'!$A$1:$CZ$1,_xlfn.XLOOKUP($A103,'Copy of PY1 Data(H)'!$A$1:$A$288,'Copy of PY1 Data(H)'!$A$1:$CZ$288))</f>
        <v>0</v>
      </c>
      <c r="BJ103" s="180" cm="1">
        <f t="array" ref="BJ103">_xlfn.XLOOKUP(BJ$1,'Copy of PY1 Data(H)'!$A$1:$CZ$1,_xlfn.XLOOKUP($A103,'Copy of PY1 Data(H)'!$A$1:$A$288,'Copy of PY1 Data(H)'!$A$1:$CZ$288))</f>
        <v>0</v>
      </c>
      <c r="BK103" s="180" cm="1">
        <f t="array" ref="BK103">_xlfn.XLOOKUP(BK$1,'Copy of PY1 Data(H)'!$A$1:$CZ$1,_xlfn.XLOOKUP($A103,'Copy of PY1 Data(H)'!$A$1:$A$288,'Copy of PY1 Data(H)'!$A$1:$CZ$288))</f>
        <v>0</v>
      </c>
      <c r="BL103" s="180" cm="1">
        <f t="array" ref="BL103">_xlfn.XLOOKUP(BL$1,'Copy of PY1 Data(H)'!$A$1:$CZ$1,_xlfn.XLOOKUP($A103,'Copy of PY1 Data(H)'!$A$1:$A$288,'Copy of PY1 Data(H)'!$A$1:$CZ$288))</f>
        <v>0</v>
      </c>
      <c r="BM103" s="180" cm="1">
        <f t="array" ref="BM103">_xlfn.XLOOKUP(BM$1,'Copy of PY1 Data(H)'!$A$1:$CZ$1,_xlfn.XLOOKUP($A103,'Copy of PY1 Data(H)'!$A$1:$A$288,'Copy of PY1 Data(H)'!$A$1:$CZ$288))</f>
        <v>0</v>
      </c>
      <c r="BN103" s="180" cm="1">
        <f t="array" ref="BN103">_xlfn.XLOOKUP(BN$1,'Copy of PY1 Data(H)'!$A$1:$CZ$1,_xlfn.XLOOKUP($A103,'Copy of PY1 Data(H)'!$A$1:$A$288,'Copy of PY1 Data(H)'!$A$1:$CZ$288))</f>
        <v>0</v>
      </c>
      <c r="BO103" s="180" cm="1">
        <f t="array" ref="BO103">_xlfn.XLOOKUP(BO$1,'Copy of PY1 Data(H)'!$A$1:$CZ$1,_xlfn.XLOOKUP($A103,'Copy of PY1 Data(H)'!$A$1:$A$288,'Copy of PY1 Data(H)'!$A$1:$CZ$288))</f>
        <v>0</v>
      </c>
      <c r="BP103" s="180" cm="1">
        <f t="array" ref="BP103">_xlfn.XLOOKUP(BP$1,'Copy of PY1 Data(H)'!$A$1:$CZ$1,_xlfn.XLOOKUP($A103,'Copy of PY1 Data(H)'!$A$1:$A$288,'Copy of PY1 Data(H)'!$A$1:$CZ$288))</f>
        <v>0</v>
      </c>
      <c r="BQ103" s="180" cm="1">
        <f t="array" ref="BQ103">_xlfn.XLOOKUP(BQ$1,'Copy of PY1 Data(H)'!$A$1:$CZ$1,_xlfn.XLOOKUP($A103,'Copy of PY1 Data(H)'!$A$1:$A$288,'Copy of PY1 Data(H)'!$A$1:$CZ$288))</f>
        <v>0</v>
      </c>
      <c r="BR103" s="180" cm="1">
        <f t="array" ref="BR103">_xlfn.XLOOKUP(BR$1,'Copy of PY1 Data(H)'!$A$1:$CZ$1,_xlfn.XLOOKUP($A103,'Copy of PY1 Data(H)'!$A$1:$A$288,'Copy of PY1 Data(H)'!$A$1:$CZ$288))</f>
        <v>1693037</v>
      </c>
      <c r="BS103" s="180" cm="1">
        <f t="array" ref="BS103">_xlfn.XLOOKUP(BS$1,'Copy of PY1 Data(H)'!$A$1:$CZ$1,_xlfn.XLOOKUP($A103,'Copy of PY1 Data(H)'!$A$1:$A$288,'Copy of PY1 Data(H)'!$A$1:$CZ$288))</f>
        <v>7049463</v>
      </c>
      <c r="BT103" s="180" cm="1">
        <f t="array" ref="BT103">_xlfn.XLOOKUP(BT$1,'Copy of PY1 Data(H)'!$A$1:$CZ$1,_xlfn.XLOOKUP($A103,'Copy of PY1 Data(H)'!$A$1:$A$288,'Copy of PY1 Data(H)'!$A$1:$CZ$288))</f>
        <v>0</v>
      </c>
      <c r="BU103" s="180" cm="1">
        <f t="array" ref="BU103">_xlfn.XLOOKUP(BU$1,'Copy of PY1 Data(H)'!$A$1:$CZ$1,_xlfn.XLOOKUP($A103,'Copy of PY1 Data(H)'!$A$1:$A$288,'Copy of PY1 Data(H)'!$A$1:$CZ$288))</f>
        <v>0</v>
      </c>
      <c r="BV103" s="180" cm="1">
        <f t="array" ref="BV103">_xlfn.XLOOKUP(BV$1,'Copy of PY1 Data(H)'!$A$1:$CZ$1,_xlfn.XLOOKUP($A103,'Copy of PY1 Data(H)'!$A$1:$A$288,'Copy of PY1 Data(H)'!$A$1:$CZ$288))</f>
        <v>0</v>
      </c>
      <c r="BW103" s="180" cm="1">
        <f t="array" ref="BW103">_xlfn.XLOOKUP(BW$1,'Copy of PY1 Data(H)'!$A$1:$CZ$1,_xlfn.XLOOKUP($A103,'Copy of PY1 Data(H)'!$A$1:$A$288,'Copy of PY1 Data(H)'!$A$1:$CZ$288))</f>
        <v>0</v>
      </c>
      <c r="BX103" s="180" cm="1">
        <f t="array" ref="BX103">_xlfn.XLOOKUP(BX$1,'Copy of PY1 Data(H)'!$A$1:$CZ$1,_xlfn.XLOOKUP($A103,'Copy of PY1 Data(H)'!$A$1:$A$288,'Copy of PY1 Data(H)'!$A$1:$CZ$288))</f>
        <v>0</v>
      </c>
      <c r="BY103" s="180" cm="1">
        <f t="array" ref="BY103">_xlfn.XLOOKUP(BY$1,'Copy of PY1 Data(H)'!$A$1:$CZ$1,_xlfn.XLOOKUP($A103,'Copy of PY1 Data(H)'!$A$1:$A$288,'Copy of PY1 Data(H)'!$A$1:$CZ$288))</f>
        <v>0</v>
      </c>
      <c r="BZ103" s="180" cm="1">
        <f t="array" ref="BZ103">_xlfn.XLOOKUP(BZ$1,'Copy of PY1 Data(H)'!$A$1:$CZ$1,_xlfn.XLOOKUP($A103,'Copy of PY1 Data(H)'!$A$1:$A$288,'Copy of PY1 Data(H)'!$A$1:$CZ$288))</f>
        <v>0</v>
      </c>
      <c r="CA103" s="180" cm="1">
        <f t="array" ref="CA103">_xlfn.XLOOKUP(CA$1,'Copy of PY1 Data(H)'!$A$1:$CZ$1,_xlfn.XLOOKUP($A103,'Copy of PY1 Data(H)'!$A$1:$A$288,'Copy of PY1 Data(H)'!$A$1:$CZ$288))</f>
        <v>0</v>
      </c>
      <c r="CB103" s="180" cm="1">
        <f t="array" ref="CB103">_xlfn.XLOOKUP(CB$1,'Copy of PY1 Data(H)'!$A$1:$CZ$1,_xlfn.XLOOKUP($A103,'Copy of PY1 Data(H)'!$A$1:$A$288,'Copy of PY1 Data(H)'!$A$1:$CZ$288))</f>
        <v>0</v>
      </c>
      <c r="CC103" s="180" cm="1">
        <f t="array" ref="CC103">_xlfn.XLOOKUP(CC$1,'Copy of PY1 Data(H)'!$A$1:$CZ$1,_xlfn.XLOOKUP($A103,'Copy of PY1 Data(H)'!$A$1:$A$288,'Copy of PY1 Data(H)'!$A$1:$CZ$288))</f>
        <v>0</v>
      </c>
      <c r="CD103" s="180" cm="1">
        <f t="array" ref="CD103">_xlfn.XLOOKUP(CD$1,'Copy of PY1 Data(H)'!$A$1:$CZ$1,_xlfn.XLOOKUP($A103,'Copy of PY1 Data(H)'!$A$1:$A$288,'Copy of PY1 Data(H)'!$A$1:$CZ$288))</f>
        <v>0</v>
      </c>
    </row>
    <row r="104" spans="1:82" x14ac:dyDescent="0.3">
      <c r="A104" s="180">
        <v>658</v>
      </c>
      <c r="C104" s="180"/>
      <c r="D104" s="180" cm="1">
        <f t="array" ref="D104">_xlfn.XLOOKUP(D$1,'Copy of PY1 Data(H)'!$A$1:$CZ$1,_xlfn.XLOOKUP($A104,'Copy of PY1 Data(H)'!$A$1:$A$288,'Copy of PY1 Data(H)'!$A$1:$CZ$288))</f>
        <v>0</v>
      </c>
      <c r="E104" s="180" cm="1">
        <f t="array" ref="E104">_xlfn.XLOOKUP(E$1,'Copy of PY1 Data(H)'!$A$1:$CZ$1,_xlfn.XLOOKUP($A104,'Copy of PY1 Data(H)'!$A$1:$A$288,'Copy of PY1 Data(H)'!$A$1:$CZ$288))</f>
        <v>0</v>
      </c>
      <c r="F104" s="180" cm="1">
        <f t="array" ref="F104">_xlfn.XLOOKUP(F$1,'Copy of PY1 Data(H)'!$A$1:$CZ$1,_xlfn.XLOOKUP($A104,'Copy of PY1 Data(H)'!$A$1:$A$288,'Copy of PY1 Data(H)'!$A$1:$CZ$288))</f>
        <v>0</v>
      </c>
      <c r="G104" s="180" cm="1">
        <f t="array" ref="G104">_xlfn.XLOOKUP(G$1,'Copy of PY1 Data(H)'!$A$1:$CZ$1,_xlfn.XLOOKUP($A104,'Copy of PY1 Data(H)'!$A$1:$A$288,'Copy of PY1 Data(H)'!$A$1:$CZ$288))</f>
        <v>0</v>
      </c>
      <c r="H104" s="180" cm="1">
        <f t="array" ref="H104">_xlfn.XLOOKUP(H$1,'Copy of PY1 Data(H)'!$A$1:$CZ$1,_xlfn.XLOOKUP($A104,'Copy of PY1 Data(H)'!$A$1:$A$288,'Copy of PY1 Data(H)'!$A$1:$CZ$288))</f>
        <v>0</v>
      </c>
      <c r="I104" s="180" cm="1">
        <f t="array" ref="I104">_xlfn.XLOOKUP(I$1,'Copy of PY1 Data(H)'!$A$1:$CZ$1,_xlfn.XLOOKUP($A104,'Copy of PY1 Data(H)'!$A$1:$A$288,'Copy of PY1 Data(H)'!$A$1:$CZ$288))</f>
        <v>0</v>
      </c>
      <c r="J104" s="180" cm="1">
        <f t="array" ref="J104">_xlfn.XLOOKUP(J$1,'Copy of PY1 Data(H)'!$A$1:$CZ$1,_xlfn.XLOOKUP($A104,'Copy of PY1 Data(H)'!$A$1:$A$288,'Copy of PY1 Data(H)'!$A$1:$CZ$288))</f>
        <v>0</v>
      </c>
      <c r="K104" s="180" cm="1">
        <f t="array" ref="K104">_xlfn.XLOOKUP(K$1,'Copy of PY1 Data(H)'!$A$1:$CZ$1,_xlfn.XLOOKUP($A104,'Copy of PY1 Data(H)'!$A$1:$A$288,'Copy of PY1 Data(H)'!$A$1:$CZ$288))</f>
        <v>0</v>
      </c>
      <c r="L104" s="180" cm="1">
        <f t="array" ref="L104">_xlfn.XLOOKUP(L$1,'Copy of PY1 Data(H)'!$A$1:$CZ$1,_xlfn.XLOOKUP($A104,'Copy of PY1 Data(H)'!$A$1:$A$288,'Copy of PY1 Data(H)'!$A$1:$CZ$288))</f>
        <v>0</v>
      </c>
      <c r="M104" s="180" cm="1">
        <f t="array" ref="M104">_xlfn.XLOOKUP(M$1,'Copy of PY1 Data(H)'!$A$1:$CZ$1,_xlfn.XLOOKUP($A104,'Copy of PY1 Data(H)'!$A$1:$A$288,'Copy of PY1 Data(H)'!$A$1:$CZ$288))</f>
        <v>0</v>
      </c>
      <c r="N104" s="180" cm="1">
        <f t="array" ref="N104">_xlfn.XLOOKUP(N$1,'Copy of PY1 Data(H)'!$A$1:$CZ$1,_xlfn.XLOOKUP($A104,'Copy of PY1 Data(H)'!$A$1:$A$288,'Copy of PY1 Data(H)'!$A$1:$CZ$288))</f>
        <v>0</v>
      </c>
      <c r="O104" s="180" cm="1">
        <f t="array" ref="O104">_xlfn.XLOOKUP(O$1,'Copy of PY1 Data(H)'!$A$1:$CZ$1,_xlfn.XLOOKUP($A104,'Copy of PY1 Data(H)'!$A$1:$A$288,'Copy of PY1 Data(H)'!$A$1:$CZ$288))</f>
        <v>0</v>
      </c>
      <c r="P104" s="180" cm="1">
        <f t="array" ref="P104">_xlfn.XLOOKUP(P$1,'Copy of PY1 Data(H)'!$A$1:$CZ$1,_xlfn.XLOOKUP($A104,'Copy of PY1 Data(H)'!$A$1:$A$288,'Copy of PY1 Data(H)'!$A$1:$CZ$288))</f>
        <v>0</v>
      </c>
      <c r="Q104" s="180" cm="1">
        <f t="array" ref="Q104">_xlfn.XLOOKUP(Q$1,'Copy of PY1 Data(H)'!$A$1:$CZ$1,_xlfn.XLOOKUP($A104,'Copy of PY1 Data(H)'!$A$1:$A$288,'Copy of PY1 Data(H)'!$A$1:$CZ$288))</f>
        <v>0</v>
      </c>
      <c r="R104" s="180" cm="1">
        <f t="array" ref="R104">_xlfn.XLOOKUP(R$1,'Copy of PY1 Data(H)'!$A$1:$CZ$1,_xlfn.XLOOKUP($A104,'Copy of PY1 Data(H)'!$A$1:$A$288,'Copy of PY1 Data(H)'!$A$1:$CZ$288))</f>
        <v>0</v>
      </c>
      <c r="S104" s="180" cm="1">
        <f t="array" ref="S104">_xlfn.XLOOKUP(S$1,'Copy of PY1 Data(H)'!$A$1:$CZ$1,_xlfn.XLOOKUP($A104,'Copy of PY1 Data(H)'!$A$1:$A$288,'Copy of PY1 Data(H)'!$A$1:$CZ$288))</f>
        <v>0</v>
      </c>
      <c r="T104" s="180" cm="1">
        <f t="array" ref="T104">_xlfn.XLOOKUP(T$1,'Copy of PY1 Data(H)'!$A$1:$CZ$1,_xlfn.XLOOKUP($A104,'Copy of PY1 Data(H)'!$A$1:$A$288,'Copy of PY1 Data(H)'!$A$1:$CZ$288))</f>
        <v>0</v>
      </c>
      <c r="U104" s="180" cm="1">
        <f t="array" ref="U104">_xlfn.XLOOKUP(U$1,'Copy of PY1 Data(H)'!$A$1:$CZ$1,_xlfn.XLOOKUP($A104,'Copy of PY1 Data(H)'!$A$1:$A$288,'Copy of PY1 Data(H)'!$A$1:$CZ$288))</f>
        <v>0</v>
      </c>
      <c r="V104" s="180" cm="1">
        <f t="array" ref="V104">_xlfn.XLOOKUP(V$1,'Copy of PY1 Data(H)'!$A$1:$CZ$1,_xlfn.XLOOKUP($A104,'Copy of PY1 Data(H)'!$A$1:$A$288,'Copy of PY1 Data(H)'!$A$1:$CZ$288))</f>
        <v>641293</v>
      </c>
      <c r="W104" s="180" cm="1">
        <f t="array" ref="W104">_xlfn.XLOOKUP(W$1,'Copy of PY1 Data(H)'!$A$1:$CZ$1,_xlfn.XLOOKUP($A104,'Copy of PY1 Data(H)'!$A$1:$A$288,'Copy of PY1 Data(H)'!$A$1:$CZ$288))</f>
        <v>0</v>
      </c>
      <c r="X104" s="180" cm="1">
        <f t="array" ref="X104">_xlfn.XLOOKUP(X$1,'Copy of PY1 Data(H)'!$A$1:$CZ$1,_xlfn.XLOOKUP($A104,'Copy of PY1 Data(H)'!$A$1:$A$288,'Copy of PY1 Data(H)'!$A$1:$CZ$288))</f>
        <v>0</v>
      </c>
      <c r="Y104" s="180" cm="1">
        <f t="array" ref="Y104">_xlfn.XLOOKUP(Y$1,'Copy of PY1 Data(H)'!$A$1:$CZ$1,_xlfn.XLOOKUP($A104,'Copy of PY1 Data(H)'!$A$1:$A$288,'Copy of PY1 Data(H)'!$A$1:$CZ$288))</f>
        <v>0</v>
      </c>
      <c r="Z104" s="180" cm="1">
        <f t="array" ref="Z104">_xlfn.XLOOKUP(Z$1,'Copy of PY1 Data(H)'!$A$1:$CZ$1,_xlfn.XLOOKUP($A104,'Copy of PY1 Data(H)'!$A$1:$A$288,'Copy of PY1 Data(H)'!$A$1:$CZ$288))</f>
        <v>0</v>
      </c>
      <c r="AA104" s="180" cm="1">
        <f t="array" ref="AA104">_xlfn.XLOOKUP(AA$1,'Copy of PY1 Data(H)'!$A$1:$CZ$1,_xlfn.XLOOKUP($A104,'Copy of PY1 Data(H)'!$A$1:$A$288,'Copy of PY1 Data(H)'!$A$1:$CZ$288))</f>
        <v>0</v>
      </c>
      <c r="AB104" s="180" cm="1">
        <f t="array" ref="AB104">_xlfn.XLOOKUP(AB$1,'Copy of PY1 Data(H)'!$A$1:$CZ$1,_xlfn.XLOOKUP($A104,'Copy of PY1 Data(H)'!$A$1:$A$288,'Copy of PY1 Data(H)'!$A$1:$CZ$288))</f>
        <v>0</v>
      </c>
      <c r="AC104" s="180" cm="1">
        <f t="array" ref="AC104">_xlfn.XLOOKUP(AC$1,'Copy of PY1 Data(H)'!$A$1:$CZ$1,_xlfn.XLOOKUP($A104,'Copy of PY1 Data(H)'!$A$1:$A$288,'Copy of PY1 Data(H)'!$A$1:$CZ$288))</f>
        <v>0</v>
      </c>
      <c r="AD104" s="180" cm="1">
        <f t="array" ref="AD104">_xlfn.XLOOKUP(AD$1,'Copy of PY1 Data(H)'!$A$1:$CZ$1,_xlfn.XLOOKUP($A104,'Copy of PY1 Data(H)'!$A$1:$A$288,'Copy of PY1 Data(H)'!$A$1:$CZ$288))</f>
        <v>0</v>
      </c>
      <c r="AE104" s="180" cm="1">
        <f t="array" ref="AE104">_xlfn.XLOOKUP(AE$1,'Copy of PY1 Data(H)'!$A$1:$CZ$1,_xlfn.XLOOKUP($A104,'Copy of PY1 Data(H)'!$A$1:$A$288,'Copy of PY1 Data(H)'!$A$1:$CZ$288))</f>
        <v>0</v>
      </c>
      <c r="AF104" s="180" cm="1">
        <f t="array" ref="AF104">_xlfn.XLOOKUP(AF$1,'Copy of PY1 Data(H)'!$A$1:$CZ$1,_xlfn.XLOOKUP($A104,'Copy of PY1 Data(H)'!$A$1:$A$288,'Copy of PY1 Data(H)'!$A$1:$CZ$288))</f>
        <v>0</v>
      </c>
      <c r="AG104" s="180" cm="1">
        <f t="array" ref="AG104">_xlfn.XLOOKUP(AG$1,'Copy of PY1 Data(H)'!$A$1:$CZ$1,_xlfn.XLOOKUP($A104,'Copy of PY1 Data(H)'!$A$1:$A$288,'Copy of PY1 Data(H)'!$A$1:$CZ$288))</f>
        <v>0</v>
      </c>
      <c r="AH104" s="180" cm="1">
        <f t="array" ref="AH104">_xlfn.XLOOKUP(AH$1,'Copy of PY1 Data(H)'!$A$1:$CZ$1,_xlfn.XLOOKUP($A104,'Copy of PY1 Data(H)'!$A$1:$A$288,'Copy of PY1 Data(H)'!$A$1:$CZ$288))</f>
        <v>0</v>
      </c>
      <c r="AI104" s="180" cm="1">
        <f t="array" ref="AI104">_xlfn.XLOOKUP(AI$1,'Copy of PY1 Data(H)'!$A$1:$CZ$1,_xlfn.XLOOKUP($A104,'Copy of PY1 Data(H)'!$A$1:$A$288,'Copy of PY1 Data(H)'!$A$1:$CZ$288))</f>
        <v>2558476</v>
      </c>
      <c r="AJ104" s="180" cm="1">
        <f t="array" ref="AJ104">_xlfn.XLOOKUP(AJ$1,'Copy of PY1 Data(H)'!$A$1:$CZ$1,_xlfn.XLOOKUP($A104,'Copy of PY1 Data(H)'!$A$1:$A$288,'Copy of PY1 Data(H)'!$A$1:$CZ$288))</f>
        <v>0</v>
      </c>
      <c r="AK104" s="180" cm="1">
        <f t="array" ref="AK104">_xlfn.XLOOKUP(AK$1,'Copy of PY1 Data(H)'!$A$1:$CZ$1,_xlfn.XLOOKUP($A104,'Copy of PY1 Data(H)'!$A$1:$A$288,'Copy of PY1 Data(H)'!$A$1:$CZ$288))</f>
        <v>0</v>
      </c>
      <c r="AL104" s="180" cm="1">
        <f t="array" ref="AL104">_xlfn.XLOOKUP(AL$1,'Copy of PY1 Data(H)'!$A$1:$CZ$1,_xlfn.XLOOKUP($A104,'Copy of PY1 Data(H)'!$A$1:$A$288,'Copy of PY1 Data(H)'!$A$1:$CZ$288))</f>
        <v>0</v>
      </c>
      <c r="AM104" s="180" cm="1">
        <f t="array" ref="AM104">_xlfn.XLOOKUP(AM$1,'Copy of PY1 Data(H)'!$A$1:$CZ$1,_xlfn.XLOOKUP($A104,'Copy of PY1 Data(H)'!$A$1:$A$288,'Copy of PY1 Data(H)'!$A$1:$CZ$288))</f>
        <v>996886</v>
      </c>
      <c r="AN104" s="180" cm="1">
        <f t="array" ref="AN104">_xlfn.XLOOKUP(AN$1,'Copy of PY1 Data(H)'!$A$1:$CZ$1,_xlfn.XLOOKUP($A104,'Copy of PY1 Data(H)'!$A$1:$A$288,'Copy of PY1 Data(H)'!$A$1:$CZ$288))</f>
        <v>0</v>
      </c>
      <c r="AO104" s="180" cm="1">
        <f t="array" ref="AO104">_xlfn.XLOOKUP(AO$1,'Copy of PY1 Data(H)'!$A$1:$CZ$1,_xlfn.XLOOKUP($A104,'Copy of PY1 Data(H)'!$A$1:$A$288,'Copy of PY1 Data(H)'!$A$1:$CZ$288))</f>
        <v>0</v>
      </c>
      <c r="AP104" s="180" cm="1">
        <f t="array" ref="AP104">_xlfn.XLOOKUP(AP$1,'Copy of PY1 Data(H)'!$A$1:$CZ$1,_xlfn.XLOOKUP($A104,'Copy of PY1 Data(H)'!$A$1:$A$288,'Copy of PY1 Data(H)'!$A$1:$CZ$288))</f>
        <v>0</v>
      </c>
      <c r="AQ104" s="180" cm="1">
        <f t="array" ref="AQ104">_xlfn.XLOOKUP(AQ$1,'Copy of PY1 Data(H)'!$A$1:$CZ$1,_xlfn.XLOOKUP($A104,'Copy of PY1 Data(H)'!$A$1:$A$288,'Copy of PY1 Data(H)'!$A$1:$CZ$288))</f>
        <v>0</v>
      </c>
      <c r="AR104" s="180" cm="1">
        <f t="array" ref="AR104">_xlfn.XLOOKUP(AR$1,'Copy of PY1 Data(H)'!$A$1:$CZ$1,_xlfn.XLOOKUP($A104,'Copy of PY1 Data(H)'!$A$1:$A$288,'Copy of PY1 Data(H)'!$A$1:$CZ$288))</f>
        <v>0</v>
      </c>
      <c r="AS104" s="180" cm="1">
        <f t="array" ref="AS104">_xlfn.XLOOKUP(AS$1,'Copy of PY1 Data(H)'!$A$1:$CZ$1,_xlfn.XLOOKUP($A104,'Copy of PY1 Data(H)'!$A$1:$A$288,'Copy of PY1 Data(H)'!$A$1:$CZ$288))</f>
        <v>0</v>
      </c>
      <c r="AT104" s="180" cm="1">
        <f t="array" ref="AT104">_xlfn.XLOOKUP(AT$1,'Copy of PY1 Data(H)'!$A$1:$CZ$1,_xlfn.XLOOKUP($A104,'Copy of PY1 Data(H)'!$A$1:$A$288,'Copy of PY1 Data(H)'!$A$1:$CZ$288))</f>
        <v>0</v>
      </c>
      <c r="AU104" s="180" cm="1">
        <f t="array" ref="AU104">_xlfn.XLOOKUP(AU$1,'Copy of PY1 Data(H)'!$A$1:$CZ$1,_xlfn.XLOOKUP($A104,'Copy of PY1 Data(H)'!$A$1:$A$288,'Copy of PY1 Data(H)'!$A$1:$CZ$288))</f>
        <v>0</v>
      </c>
      <c r="AV104" s="180" cm="1">
        <f t="array" ref="AV104">_xlfn.XLOOKUP(AV$1,'Copy of PY1 Data(H)'!$A$1:$CZ$1,_xlfn.XLOOKUP($A104,'Copy of PY1 Data(H)'!$A$1:$A$288,'Copy of PY1 Data(H)'!$A$1:$CZ$288))</f>
        <v>0</v>
      </c>
      <c r="AW104" s="180" cm="1">
        <f t="array" ref="AW104">_xlfn.XLOOKUP(AW$1,'Copy of PY1 Data(H)'!$A$1:$CZ$1,_xlfn.XLOOKUP($A104,'Copy of PY1 Data(H)'!$A$1:$A$288,'Copy of PY1 Data(H)'!$A$1:$CZ$288))</f>
        <v>0</v>
      </c>
      <c r="AX104" s="180" cm="1">
        <f t="array" ref="AX104">_xlfn.XLOOKUP(AX$1,'Copy of PY1 Data(H)'!$A$1:$CZ$1,_xlfn.XLOOKUP($A104,'Copy of PY1 Data(H)'!$A$1:$A$288,'Copy of PY1 Data(H)'!$A$1:$CZ$288))</f>
        <v>0</v>
      </c>
      <c r="AY104" s="180" cm="1">
        <f t="array" ref="AY104">_xlfn.XLOOKUP(AY$1,'Copy of PY1 Data(H)'!$A$1:$CZ$1,_xlfn.XLOOKUP($A104,'Copy of PY1 Data(H)'!$A$1:$A$288,'Copy of PY1 Data(H)'!$A$1:$CZ$288))</f>
        <v>0</v>
      </c>
      <c r="AZ104" s="180" cm="1">
        <f t="array" ref="AZ104">_xlfn.XLOOKUP(AZ$1,'Copy of PY1 Data(H)'!$A$1:$CZ$1,_xlfn.XLOOKUP($A104,'Copy of PY1 Data(H)'!$A$1:$A$288,'Copy of PY1 Data(H)'!$A$1:$CZ$288))</f>
        <v>0</v>
      </c>
      <c r="BA104" s="180" cm="1">
        <f t="array" ref="BA104">_xlfn.XLOOKUP(BA$1,'Copy of PY1 Data(H)'!$A$1:$CZ$1,_xlfn.XLOOKUP($A104,'Copy of PY1 Data(H)'!$A$1:$A$288,'Copy of PY1 Data(H)'!$A$1:$CZ$288))</f>
        <v>0</v>
      </c>
      <c r="BB104" s="180" cm="1">
        <f t="array" ref="BB104">_xlfn.XLOOKUP(BB$1,'Copy of PY1 Data(H)'!$A$1:$CZ$1,_xlfn.XLOOKUP($A104,'Copy of PY1 Data(H)'!$A$1:$A$288,'Copy of PY1 Data(H)'!$A$1:$CZ$288))</f>
        <v>0</v>
      </c>
      <c r="BC104" s="180" cm="1">
        <f t="array" ref="BC104">_xlfn.XLOOKUP(BC$1,'Copy of PY1 Data(H)'!$A$1:$CZ$1,_xlfn.XLOOKUP($A104,'Copy of PY1 Data(H)'!$A$1:$A$288,'Copy of PY1 Data(H)'!$A$1:$CZ$288))</f>
        <v>0</v>
      </c>
      <c r="BD104" s="180" cm="1">
        <f t="array" ref="BD104">_xlfn.XLOOKUP(BD$1,'Copy of PY1 Data(H)'!$A$1:$CZ$1,_xlfn.XLOOKUP($A104,'Copy of PY1 Data(H)'!$A$1:$A$288,'Copy of PY1 Data(H)'!$A$1:$CZ$288))</f>
        <v>0</v>
      </c>
      <c r="BE104" s="180" cm="1">
        <f t="array" ref="BE104">_xlfn.XLOOKUP(BE$1,'Copy of PY1 Data(H)'!$A$1:$CZ$1,_xlfn.XLOOKUP($A104,'Copy of PY1 Data(H)'!$A$1:$A$288,'Copy of PY1 Data(H)'!$A$1:$CZ$288))</f>
        <v>0</v>
      </c>
      <c r="BF104" s="180" cm="1">
        <f t="array" ref="BF104">_xlfn.XLOOKUP(BF$1,'Copy of PY1 Data(H)'!$A$1:$CZ$1,_xlfn.XLOOKUP($A104,'Copy of PY1 Data(H)'!$A$1:$A$288,'Copy of PY1 Data(H)'!$A$1:$CZ$288))</f>
        <v>0</v>
      </c>
      <c r="BG104" s="180" cm="1">
        <f t="array" ref="BG104">_xlfn.XLOOKUP(BG$1,'Copy of PY1 Data(H)'!$A$1:$CZ$1,_xlfn.XLOOKUP($A104,'Copy of PY1 Data(H)'!$A$1:$A$288,'Copy of PY1 Data(H)'!$A$1:$CZ$288))</f>
        <v>0</v>
      </c>
      <c r="BH104" s="180" cm="1">
        <f t="array" ref="BH104">_xlfn.XLOOKUP(BH$1,'Copy of PY1 Data(H)'!$A$1:$CZ$1,_xlfn.XLOOKUP($A104,'Copy of PY1 Data(H)'!$A$1:$A$288,'Copy of PY1 Data(H)'!$A$1:$CZ$288))</f>
        <v>0</v>
      </c>
      <c r="BI104" s="180" cm="1">
        <f t="array" ref="BI104">_xlfn.XLOOKUP(BI$1,'Copy of PY1 Data(H)'!$A$1:$CZ$1,_xlfn.XLOOKUP($A104,'Copy of PY1 Data(H)'!$A$1:$A$288,'Copy of PY1 Data(H)'!$A$1:$CZ$288))</f>
        <v>0</v>
      </c>
      <c r="BJ104" s="180" cm="1">
        <f t="array" ref="BJ104">_xlfn.XLOOKUP(BJ$1,'Copy of PY1 Data(H)'!$A$1:$CZ$1,_xlfn.XLOOKUP($A104,'Copy of PY1 Data(H)'!$A$1:$A$288,'Copy of PY1 Data(H)'!$A$1:$CZ$288))</f>
        <v>0</v>
      </c>
      <c r="BK104" s="180" cm="1">
        <f t="array" ref="BK104">_xlfn.XLOOKUP(BK$1,'Copy of PY1 Data(H)'!$A$1:$CZ$1,_xlfn.XLOOKUP($A104,'Copy of PY1 Data(H)'!$A$1:$A$288,'Copy of PY1 Data(H)'!$A$1:$CZ$288))</f>
        <v>0</v>
      </c>
      <c r="BL104" s="180" cm="1">
        <f t="array" ref="BL104">_xlfn.XLOOKUP(BL$1,'Copy of PY1 Data(H)'!$A$1:$CZ$1,_xlfn.XLOOKUP($A104,'Copy of PY1 Data(H)'!$A$1:$A$288,'Copy of PY1 Data(H)'!$A$1:$CZ$288))</f>
        <v>0</v>
      </c>
      <c r="BM104" s="180" cm="1">
        <f t="array" ref="BM104">_xlfn.XLOOKUP(BM$1,'Copy of PY1 Data(H)'!$A$1:$CZ$1,_xlfn.XLOOKUP($A104,'Copy of PY1 Data(H)'!$A$1:$A$288,'Copy of PY1 Data(H)'!$A$1:$CZ$288))</f>
        <v>0</v>
      </c>
      <c r="BN104" s="180" cm="1">
        <f t="array" ref="BN104">_xlfn.XLOOKUP(BN$1,'Copy of PY1 Data(H)'!$A$1:$CZ$1,_xlfn.XLOOKUP($A104,'Copy of PY1 Data(H)'!$A$1:$A$288,'Copy of PY1 Data(H)'!$A$1:$CZ$288))</f>
        <v>0</v>
      </c>
      <c r="BO104" s="180" cm="1">
        <f t="array" ref="BO104">_xlfn.XLOOKUP(BO$1,'Copy of PY1 Data(H)'!$A$1:$CZ$1,_xlfn.XLOOKUP($A104,'Copy of PY1 Data(H)'!$A$1:$A$288,'Copy of PY1 Data(H)'!$A$1:$CZ$288))</f>
        <v>0</v>
      </c>
      <c r="BP104" s="180" cm="1">
        <f t="array" ref="BP104">_xlfn.XLOOKUP(BP$1,'Copy of PY1 Data(H)'!$A$1:$CZ$1,_xlfn.XLOOKUP($A104,'Copy of PY1 Data(H)'!$A$1:$A$288,'Copy of PY1 Data(H)'!$A$1:$CZ$288))</f>
        <v>0</v>
      </c>
      <c r="BQ104" s="180" cm="1">
        <f t="array" ref="BQ104">_xlfn.XLOOKUP(BQ$1,'Copy of PY1 Data(H)'!$A$1:$CZ$1,_xlfn.XLOOKUP($A104,'Copy of PY1 Data(H)'!$A$1:$A$288,'Copy of PY1 Data(H)'!$A$1:$CZ$288))</f>
        <v>0</v>
      </c>
      <c r="BR104" s="180" cm="1">
        <f t="array" ref="BR104">_xlfn.XLOOKUP(BR$1,'Copy of PY1 Data(H)'!$A$1:$CZ$1,_xlfn.XLOOKUP($A104,'Copy of PY1 Data(H)'!$A$1:$A$288,'Copy of PY1 Data(H)'!$A$1:$CZ$288))</f>
        <v>80620</v>
      </c>
      <c r="BS104" s="180" cm="1">
        <f t="array" ref="BS104">_xlfn.XLOOKUP(BS$1,'Copy of PY1 Data(H)'!$A$1:$CZ$1,_xlfn.XLOOKUP($A104,'Copy of PY1 Data(H)'!$A$1:$A$288,'Copy of PY1 Data(H)'!$A$1:$CZ$288))</f>
        <v>254550</v>
      </c>
      <c r="BT104" s="180" cm="1">
        <f t="array" ref="BT104">_xlfn.XLOOKUP(BT$1,'Copy of PY1 Data(H)'!$A$1:$CZ$1,_xlfn.XLOOKUP($A104,'Copy of PY1 Data(H)'!$A$1:$A$288,'Copy of PY1 Data(H)'!$A$1:$CZ$288))</f>
        <v>0</v>
      </c>
      <c r="BU104" s="180" cm="1">
        <f t="array" ref="BU104">_xlfn.XLOOKUP(BU$1,'Copy of PY1 Data(H)'!$A$1:$CZ$1,_xlfn.XLOOKUP($A104,'Copy of PY1 Data(H)'!$A$1:$A$288,'Copy of PY1 Data(H)'!$A$1:$CZ$288))</f>
        <v>0</v>
      </c>
      <c r="BV104" s="180" cm="1">
        <f t="array" ref="BV104">_xlfn.XLOOKUP(BV$1,'Copy of PY1 Data(H)'!$A$1:$CZ$1,_xlfn.XLOOKUP($A104,'Copy of PY1 Data(H)'!$A$1:$A$288,'Copy of PY1 Data(H)'!$A$1:$CZ$288))</f>
        <v>0</v>
      </c>
      <c r="BW104" s="180" cm="1">
        <f t="array" ref="BW104">_xlfn.XLOOKUP(BW$1,'Copy of PY1 Data(H)'!$A$1:$CZ$1,_xlfn.XLOOKUP($A104,'Copy of PY1 Data(H)'!$A$1:$A$288,'Copy of PY1 Data(H)'!$A$1:$CZ$288))</f>
        <v>0</v>
      </c>
      <c r="BX104" s="180" cm="1">
        <f t="array" ref="BX104">_xlfn.XLOOKUP(BX$1,'Copy of PY1 Data(H)'!$A$1:$CZ$1,_xlfn.XLOOKUP($A104,'Copy of PY1 Data(H)'!$A$1:$A$288,'Copy of PY1 Data(H)'!$A$1:$CZ$288))</f>
        <v>0</v>
      </c>
      <c r="BY104" s="180" cm="1">
        <f t="array" ref="BY104">_xlfn.XLOOKUP(BY$1,'Copy of PY1 Data(H)'!$A$1:$CZ$1,_xlfn.XLOOKUP($A104,'Copy of PY1 Data(H)'!$A$1:$A$288,'Copy of PY1 Data(H)'!$A$1:$CZ$288))</f>
        <v>0</v>
      </c>
      <c r="BZ104" s="180" cm="1">
        <f t="array" ref="BZ104">_xlfn.XLOOKUP(BZ$1,'Copy of PY1 Data(H)'!$A$1:$CZ$1,_xlfn.XLOOKUP($A104,'Copy of PY1 Data(H)'!$A$1:$A$288,'Copy of PY1 Data(H)'!$A$1:$CZ$288))</f>
        <v>0</v>
      </c>
      <c r="CA104" s="180" cm="1">
        <f t="array" ref="CA104">_xlfn.XLOOKUP(CA$1,'Copy of PY1 Data(H)'!$A$1:$CZ$1,_xlfn.XLOOKUP($A104,'Copy of PY1 Data(H)'!$A$1:$A$288,'Copy of PY1 Data(H)'!$A$1:$CZ$288))</f>
        <v>0</v>
      </c>
      <c r="CB104" s="180" cm="1">
        <f t="array" ref="CB104">_xlfn.XLOOKUP(CB$1,'Copy of PY1 Data(H)'!$A$1:$CZ$1,_xlfn.XLOOKUP($A104,'Copy of PY1 Data(H)'!$A$1:$A$288,'Copy of PY1 Data(H)'!$A$1:$CZ$288))</f>
        <v>0</v>
      </c>
      <c r="CC104" s="180" cm="1">
        <f t="array" ref="CC104">_xlfn.XLOOKUP(CC$1,'Copy of PY1 Data(H)'!$A$1:$CZ$1,_xlfn.XLOOKUP($A104,'Copy of PY1 Data(H)'!$A$1:$A$288,'Copy of PY1 Data(H)'!$A$1:$CZ$288))</f>
        <v>0</v>
      </c>
      <c r="CD104" s="180" cm="1">
        <f t="array" ref="CD104">_xlfn.XLOOKUP(CD$1,'Copy of PY1 Data(H)'!$A$1:$CZ$1,_xlfn.XLOOKUP($A104,'Copy of PY1 Data(H)'!$A$1:$A$288,'Copy of PY1 Data(H)'!$A$1:$CZ$288))</f>
        <v>0</v>
      </c>
    </row>
    <row r="105" spans="1:82" x14ac:dyDescent="0.3">
      <c r="A105" s="180">
        <v>382</v>
      </c>
      <c r="C105" s="180"/>
      <c r="D105" s="180" cm="1">
        <f t="array" ref="D105">_xlfn.XLOOKUP(D$1,'Copy of PY1 Data(H)'!$A$1:$CZ$1,_xlfn.XLOOKUP($A105,'Copy of PY1 Data(H)'!$A$1:$A$288,'Copy of PY1 Data(H)'!$A$1:$CZ$288))</f>
        <v>0</v>
      </c>
      <c r="E105" s="180" cm="1">
        <f t="array" ref="E105">_xlfn.XLOOKUP(E$1,'Copy of PY1 Data(H)'!$A$1:$CZ$1,_xlfn.XLOOKUP($A105,'Copy of PY1 Data(H)'!$A$1:$A$288,'Copy of PY1 Data(H)'!$A$1:$CZ$288))</f>
        <v>0</v>
      </c>
      <c r="F105" s="180" cm="1">
        <f t="array" ref="F105">_xlfn.XLOOKUP(F$1,'Copy of PY1 Data(H)'!$A$1:$CZ$1,_xlfn.XLOOKUP($A105,'Copy of PY1 Data(H)'!$A$1:$A$288,'Copy of PY1 Data(H)'!$A$1:$CZ$288))</f>
        <v>0</v>
      </c>
      <c r="G105" s="180" cm="1">
        <f t="array" ref="G105">_xlfn.XLOOKUP(G$1,'Copy of PY1 Data(H)'!$A$1:$CZ$1,_xlfn.XLOOKUP($A105,'Copy of PY1 Data(H)'!$A$1:$A$288,'Copy of PY1 Data(H)'!$A$1:$CZ$288))</f>
        <v>0</v>
      </c>
      <c r="H105" s="180" cm="1">
        <f t="array" ref="H105">_xlfn.XLOOKUP(H$1,'Copy of PY1 Data(H)'!$A$1:$CZ$1,_xlfn.XLOOKUP($A105,'Copy of PY1 Data(H)'!$A$1:$A$288,'Copy of PY1 Data(H)'!$A$1:$CZ$288))</f>
        <v>0</v>
      </c>
      <c r="I105" s="180" cm="1">
        <f t="array" ref="I105">_xlfn.XLOOKUP(I$1,'Copy of PY1 Data(H)'!$A$1:$CZ$1,_xlfn.XLOOKUP($A105,'Copy of PY1 Data(H)'!$A$1:$A$288,'Copy of PY1 Data(H)'!$A$1:$CZ$288))</f>
        <v>0</v>
      </c>
      <c r="J105" s="180" cm="1">
        <f t="array" ref="J105">_xlfn.XLOOKUP(J$1,'Copy of PY1 Data(H)'!$A$1:$CZ$1,_xlfn.XLOOKUP($A105,'Copy of PY1 Data(H)'!$A$1:$A$288,'Copy of PY1 Data(H)'!$A$1:$CZ$288))</f>
        <v>0</v>
      </c>
      <c r="K105" s="180" cm="1">
        <f t="array" ref="K105">_xlfn.XLOOKUP(K$1,'Copy of PY1 Data(H)'!$A$1:$CZ$1,_xlfn.XLOOKUP($A105,'Copy of PY1 Data(H)'!$A$1:$A$288,'Copy of PY1 Data(H)'!$A$1:$CZ$288))</f>
        <v>0</v>
      </c>
      <c r="L105" s="180" cm="1">
        <f t="array" ref="L105">_xlfn.XLOOKUP(L$1,'Copy of PY1 Data(H)'!$A$1:$CZ$1,_xlfn.XLOOKUP($A105,'Copy of PY1 Data(H)'!$A$1:$A$288,'Copy of PY1 Data(H)'!$A$1:$CZ$288))</f>
        <v>0</v>
      </c>
      <c r="M105" s="180" cm="1">
        <f t="array" ref="M105">_xlfn.XLOOKUP(M$1,'Copy of PY1 Data(H)'!$A$1:$CZ$1,_xlfn.XLOOKUP($A105,'Copy of PY1 Data(H)'!$A$1:$A$288,'Copy of PY1 Data(H)'!$A$1:$CZ$288))</f>
        <v>0</v>
      </c>
      <c r="N105" s="180" cm="1">
        <f t="array" ref="N105">_xlfn.XLOOKUP(N$1,'Copy of PY1 Data(H)'!$A$1:$CZ$1,_xlfn.XLOOKUP($A105,'Copy of PY1 Data(H)'!$A$1:$A$288,'Copy of PY1 Data(H)'!$A$1:$CZ$288))</f>
        <v>0</v>
      </c>
      <c r="O105" s="180" cm="1">
        <f t="array" ref="O105">_xlfn.XLOOKUP(O$1,'Copy of PY1 Data(H)'!$A$1:$CZ$1,_xlfn.XLOOKUP($A105,'Copy of PY1 Data(H)'!$A$1:$A$288,'Copy of PY1 Data(H)'!$A$1:$CZ$288))</f>
        <v>0</v>
      </c>
      <c r="P105" s="180" cm="1">
        <f t="array" ref="P105">_xlfn.XLOOKUP(P$1,'Copy of PY1 Data(H)'!$A$1:$CZ$1,_xlfn.XLOOKUP($A105,'Copy of PY1 Data(H)'!$A$1:$A$288,'Copy of PY1 Data(H)'!$A$1:$CZ$288))</f>
        <v>0</v>
      </c>
      <c r="Q105" s="180" cm="1">
        <f t="array" ref="Q105">_xlfn.XLOOKUP(Q$1,'Copy of PY1 Data(H)'!$A$1:$CZ$1,_xlfn.XLOOKUP($A105,'Copy of PY1 Data(H)'!$A$1:$A$288,'Copy of PY1 Data(H)'!$A$1:$CZ$288))</f>
        <v>182960764</v>
      </c>
      <c r="R105" s="180" cm="1">
        <f t="array" ref="R105">_xlfn.XLOOKUP(R$1,'Copy of PY1 Data(H)'!$A$1:$CZ$1,_xlfn.XLOOKUP($A105,'Copy of PY1 Data(H)'!$A$1:$A$288,'Copy of PY1 Data(H)'!$A$1:$CZ$288))</f>
        <v>0</v>
      </c>
      <c r="S105" s="180" cm="1">
        <f t="array" ref="S105">_xlfn.XLOOKUP(S$1,'Copy of PY1 Data(H)'!$A$1:$CZ$1,_xlfn.XLOOKUP($A105,'Copy of PY1 Data(H)'!$A$1:$A$288,'Copy of PY1 Data(H)'!$A$1:$CZ$288))</f>
        <v>0</v>
      </c>
      <c r="T105" s="180" cm="1">
        <f t="array" ref="T105">_xlfn.XLOOKUP(T$1,'Copy of PY1 Data(H)'!$A$1:$CZ$1,_xlfn.XLOOKUP($A105,'Copy of PY1 Data(H)'!$A$1:$A$288,'Copy of PY1 Data(H)'!$A$1:$CZ$288))</f>
        <v>0</v>
      </c>
      <c r="U105" s="180" cm="1">
        <f t="array" ref="U105">_xlfn.XLOOKUP(U$1,'Copy of PY1 Data(H)'!$A$1:$CZ$1,_xlfn.XLOOKUP($A105,'Copy of PY1 Data(H)'!$A$1:$A$288,'Copy of PY1 Data(H)'!$A$1:$CZ$288))</f>
        <v>0</v>
      </c>
      <c r="V105" s="180" cm="1">
        <f t="array" ref="V105">_xlfn.XLOOKUP(V$1,'Copy of PY1 Data(H)'!$A$1:$CZ$1,_xlfn.XLOOKUP($A105,'Copy of PY1 Data(H)'!$A$1:$A$288,'Copy of PY1 Data(H)'!$A$1:$CZ$288))</f>
        <v>38535975</v>
      </c>
      <c r="W105" s="180" cm="1">
        <f t="array" ref="W105">_xlfn.XLOOKUP(W$1,'Copy of PY1 Data(H)'!$A$1:$CZ$1,_xlfn.XLOOKUP($A105,'Copy of PY1 Data(H)'!$A$1:$A$288,'Copy of PY1 Data(H)'!$A$1:$CZ$288))</f>
        <v>0</v>
      </c>
      <c r="X105" s="180" cm="1">
        <f t="array" ref="X105">_xlfn.XLOOKUP(X$1,'Copy of PY1 Data(H)'!$A$1:$CZ$1,_xlfn.XLOOKUP($A105,'Copy of PY1 Data(H)'!$A$1:$A$288,'Copy of PY1 Data(H)'!$A$1:$CZ$288))</f>
        <v>0</v>
      </c>
      <c r="Y105" s="180" cm="1">
        <f t="array" ref="Y105">_xlfn.XLOOKUP(Y$1,'Copy of PY1 Data(H)'!$A$1:$CZ$1,_xlfn.XLOOKUP($A105,'Copy of PY1 Data(H)'!$A$1:$A$288,'Copy of PY1 Data(H)'!$A$1:$CZ$288))</f>
        <v>0</v>
      </c>
      <c r="Z105" s="180" cm="1">
        <f t="array" ref="Z105">_xlfn.XLOOKUP(Z$1,'Copy of PY1 Data(H)'!$A$1:$CZ$1,_xlfn.XLOOKUP($A105,'Copy of PY1 Data(H)'!$A$1:$A$288,'Copy of PY1 Data(H)'!$A$1:$CZ$288))</f>
        <v>0</v>
      </c>
      <c r="AA105" s="180" cm="1">
        <f t="array" ref="AA105">_xlfn.XLOOKUP(AA$1,'Copy of PY1 Data(H)'!$A$1:$CZ$1,_xlfn.XLOOKUP($A105,'Copy of PY1 Data(H)'!$A$1:$A$288,'Copy of PY1 Data(H)'!$A$1:$CZ$288))</f>
        <v>0</v>
      </c>
      <c r="AB105" s="180" cm="1">
        <f t="array" ref="AB105">_xlfn.XLOOKUP(AB$1,'Copy of PY1 Data(H)'!$A$1:$CZ$1,_xlfn.XLOOKUP($A105,'Copy of PY1 Data(H)'!$A$1:$A$288,'Copy of PY1 Data(H)'!$A$1:$CZ$288))</f>
        <v>0</v>
      </c>
      <c r="AC105" s="180" cm="1">
        <f t="array" ref="AC105">_xlfn.XLOOKUP(AC$1,'Copy of PY1 Data(H)'!$A$1:$CZ$1,_xlfn.XLOOKUP($A105,'Copy of PY1 Data(H)'!$A$1:$A$288,'Copy of PY1 Data(H)'!$A$1:$CZ$288))</f>
        <v>0</v>
      </c>
      <c r="AD105" s="180" cm="1">
        <f t="array" ref="AD105">_xlfn.XLOOKUP(AD$1,'Copy of PY1 Data(H)'!$A$1:$CZ$1,_xlfn.XLOOKUP($A105,'Copy of PY1 Data(H)'!$A$1:$A$288,'Copy of PY1 Data(H)'!$A$1:$CZ$288))</f>
        <v>0</v>
      </c>
      <c r="AE105" s="180" cm="1">
        <f t="array" ref="AE105">_xlfn.XLOOKUP(AE$1,'Copy of PY1 Data(H)'!$A$1:$CZ$1,_xlfn.XLOOKUP($A105,'Copy of PY1 Data(H)'!$A$1:$A$288,'Copy of PY1 Data(H)'!$A$1:$CZ$288))</f>
        <v>0</v>
      </c>
      <c r="AF105" s="180" cm="1">
        <f t="array" ref="AF105">_xlfn.XLOOKUP(AF$1,'Copy of PY1 Data(H)'!$A$1:$CZ$1,_xlfn.XLOOKUP($A105,'Copy of PY1 Data(H)'!$A$1:$A$288,'Copy of PY1 Data(H)'!$A$1:$CZ$288))</f>
        <v>0</v>
      </c>
      <c r="AG105" s="180" cm="1">
        <f t="array" ref="AG105">_xlfn.XLOOKUP(AG$1,'Copy of PY1 Data(H)'!$A$1:$CZ$1,_xlfn.XLOOKUP($A105,'Copy of PY1 Data(H)'!$A$1:$A$288,'Copy of PY1 Data(H)'!$A$1:$CZ$288))</f>
        <v>0</v>
      </c>
      <c r="AH105" s="180" cm="1">
        <f t="array" ref="AH105">_xlfn.XLOOKUP(AH$1,'Copy of PY1 Data(H)'!$A$1:$CZ$1,_xlfn.XLOOKUP($A105,'Copy of PY1 Data(H)'!$A$1:$A$288,'Copy of PY1 Data(H)'!$A$1:$CZ$288))</f>
        <v>0</v>
      </c>
      <c r="AI105" s="180" cm="1">
        <f t="array" ref="AI105">_xlfn.XLOOKUP(AI$1,'Copy of PY1 Data(H)'!$A$1:$CZ$1,_xlfn.XLOOKUP($A105,'Copy of PY1 Data(H)'!$A$1:$A$288,'Copy of PY1 Data(H)'!$A$1:$CZ$288))</f>
        <v>66662746</v>
      </c>
      <c r="AJ105" s="180" cm="1">
        <f t="array" ref="AJ105">_xlfn.XLOOKUP(AJ$1,'Copy of PY1 Data(H)'!$A$1:$CZ$1,_xlfn.XLOOKUP($A105,'Copy of PY1 Data(H)'!$A$1:$A$288,'Copy of PY1 Data(H)'!$A$1:$CZ$288))</f>
        <v>0</v>
      </c>
      <c r="AK105" s="180" cm="1">
        <f t="array" ref="AK105">_xlfn.XLOOKUP(AK$1,'Copy of PY1 Data(H)'!$A$1:$CZ$1,_xlfn.XLOOKUP($A105,'Copy of PY1 Data(H)'!$A$1:$A$288,'Copy of PY1 Data(H)'!$A$1:$CZ$288))</f>
        <v>0</v>
      </c>
      <c r="AL105" s="180" cm="1">
        <f t="array" ref="AL105">_xlfn.XLOOKUP(AL$1,'Copy of PY1 Data(H)'!$A$1:$CZ$1,_xlfn.XLOOKUP($A105,'Copy of PY1 Data(H)'!$A$1:$A$288,'Copy of PY1 Data(H)'!$A$1:$CZ$288))</f>
        <v>0</v>
      </c>
      <c r="AM105" s="180" cm="1">
        <f t="array" ref="AM105">_xlfn.XLOOKUP(AM$1,'Copy of PY1 Data(H)'!$A$1:$CZ$1,_xlfn.XLOOKUP($A105,'Copy of PY1 Data(H)'!$A$1:$A$288,'Copy of PY1 Data(H)'!$A$1:$CZ$288))</f>
        <v>27468206</v>
      </c>
      <c r="AN105" s="180" cm="1">
        <f t="array" ref="AN105">_xlfn.XLOOKUP(AN$1,'Copy of PY1 Data(H)'!$A$1:$CZ$1,_xlfn.XLOOKUP($A105,'Copy of PY1 Data(H)'!$A$1:$A$288,'Copy of PY1 Data(H)'!$A$1:$CZ$288))</f>
        <v>0</v>
      </c>
      <c r="AO105" s="180" cm="1">
        <f t="array" ref="AO105">_xlfn.XLOOKUP(AO$1,'Copy of PY1 Data(H)'!$A$1:$CZ$1,_xlfn.XLOOKUP($A105,'Copy of PY1 Data(H)'!$A$1:$A$288,'Copy of PY1 Data(H)'!$A$1:$CZ$288))</f>
        <v>0</v>
      </c>
      <c r="AP105" s="180" cm="1">
        <f t="array" ref="AP105">_xlfn.XLOOKUP(AP$1,'Copy of PY1 Data(H)'!$A$1:$CZ$1,_xlfn.XLOOKUP($A105,'Copy of PY1 Data(H)'!$A$1:$A$288,'Copy of PY1 Data(H)'!$A$1:$CZ$288))</f>
        <v>0</v>
      </c>
      <c r="AQ105" s="180" cm="1">
        <f t="array" ref="AQ105">_xlfn.XLOOKUP(AQ$1,'Copy of PY1 Data(H)'!$A$1:$CZ$1,_xlfn.XLOOKUP($A105,'Copy of PY1 Data(H)'!$A$1:$A$288,'Copy of PY1 Data(H)'!$A$1:$CZ$288))</f>
        <v>0</v>
      </c>
      <c r="AR105" s="180" cm="1">
        <f t="array" ref="AR105">_xlfn.XLOOKUP(AR$1,'Copy of PY1 Data(H)'!$A$1:$CZ$1,_xlfn.XLOOKUP($A105,'Copy of PY1 Data(H)'!$A$1:$A$288,'Copy of PY1 Data(H)'!$A$1:$CZ$288))</f>
        <v>0</v>
      </c>
      <c r="AS105" s="180" cm="1">
        <f t="array" ref="AS105">_xlfn.XLOOKUP(AS$1,'Copy of PY1 Data(H)'!$A$1:$CZ$1,_xlfn.XLOOKUP($A105,'Copy of PY1 Data(H)'!$A$1:$A$288,'Copy of PY1 Data(H)'!$A$1:$CZ$288))</f>
        <v>0</v>
      </c>
      <c r="AT105" s="180" cm="1">
        <f t="array" ref="AT105">_xlfn.XLOOKUP(AT$1,'Copy of PY1 Data(H)'!$A$1:$CZ$1,_xlfn.XLOOKUP($A105,'Copy of PY1 Data(H)'!$A$1:$A$288,'Copy of PY1 Data(H)'!$A$1:$CZ$288))</f>
        <v>0</v>
      </c>
      <c r="AU105" s="180" cm="1">
        <f t="array" ref="AU105">_xlfn.XLOOKUP(AU$1,'Copy of PY1 Data(H)'!$A$1:$CZ$1,_xlfn.XLOOKUP($A105,'Copy of PY1 Data(H)'!$A$1:$A$288,'Copy of PY1 Data(H)'!$A$1:$CZ$288))</f>
        <v>0</v>
      </c>
      <c r="AV105" s="180" cm="1">
        <f t="array" ref="AV105">_xlfn.XLOOKUP(AV$1,'Copy of PY1 Data(H)'!$A$1:$CZ$1,_xlfn.XLOOKUP($A105,'Copy of PY1 Data(H)'!$A$1:$A$288,'Copy of PY1 Data(H)'!$A$1:$CZ$288))</f>
        <v>0</v>
      </c>
      <c r="AW105" s="180" cm="1">
        <f t="array" ref="AW105">_xlfn.XLOOKUP(AW$1,'Copy of PY1 Data(H)'!$A$1:$CZ$1,_xlfn.XLOOKUP($A105,'Copy of PY1 Data(H)'!$A$1:$A$288,'Copy of PY1 Data(H)'!$A$1:$CZ$288))</f>
        <v>0</v>
      </c>
      <c r="AX105" s="180" cm="1">
        <f t="array" ref="AX105">_xlfn.XLOOKUP(AX$1,'Copy of PY1 Data(H)'!$A$1:$CZ$1,_xlfn.XLOOKUP($A105,'Copy of PY1 Data(H)'!$A$1:$A$288,'Copy of PY1 Data(H)'!$A$1:$CZ$288))</f>
        <v>0</v>
      </c>
      <c r="AY105" s="180" cm="1">
        <f t="array" ref="AY105">_xlfn.XLOOKUP(AY$1,'Copy of PY1 Data(H)'!$A$1:$CZ$1,_xlfn.XLOOKUP($A105,'Copy of PY1 Data(H)'!$A$1:$A$288,'Copy of PY1 Data(H)'!$A$1:$CZ$288))</f>
        <v>0</v>
      </c>
      <c r="AZ105" s="180" cm="1">
        <f t="array" ref="AZ105">_xlfn.XLOOKUP(AZ$1,'Copy of PY1 Data(H)'!$A$1:$CZ$1,_xlfn.XLOOKUP($A105,'Copy of PY1 Data(H)'!$A$1:$A$288,'Copy of PY1 Data(H)'!$A$1:$CZ$288))</f>
        <v>0</v>
      </c>
      <c r="BA105" s="180" cm="1">
        <f t="array" ref="BA105">_xlfn.XLOOKUP(BA$1,'Copy of PY1 Data(H)'!$A$1:$CZ$1,_xlfn.XLOOKUP($A105,'Copy of PY1 Data(H)'!$A$1:$A$288,'Copy of PY1 Data(H)'!$A$1:$CZ$288))</f>
        <v>0</v>
      </c>
      <c r="BB105" s="180" cm="1">
        <f t="array" ref="BB105">_xlfn.XLOOKUP(BB$1,'Copy of PY1 Data(H)'!$A$1:$CZ$1,_xlfn.XLOOKUP($A105,'Copy of PY1 Data(H)'!$A$1:$A$288,'Copy of PY1 Data(H)'!$A$1:$CZ$288))</f>
        <v>0</v>
      </c>
      <c r="BC105" s="180" cm="1">
        <f t="array" ref="BC105">_xlfn.XLOOKUP(BC$1,'Copy of PY1 Data(H)'!$A$1:$CZ$1,_xlfn.XLOOKUP($A105,'Copy of PY1 Data(H)'!$A$1:$A$288,'Copy of PY1 Data(H)'!$A$1:$CZ$288))</f>
        <v>0</v>
      </c>
      <c r="BD105" s="180" cm="1">
        <f t="array" ref="BD105">_xlfn.XLOOKUP(BD$1,'Copy of PY1 Data(H)'!$A$1:$CZ$1,_xlfn.XLOOKUP($A105,'Copy of PY1 Data(H)'!$A$1:$A$288,'Copy of PY1 Data(H)'!$A$1:$CZ$288))</f>
        <v>0</v>
      </c>
      <c r="BE105" s="180" cm="1">
        <f t="array" ref="BE105">_xlfn.XLOOKUP(BE$1,'Copy of PY1 Data(H)'!$A$1:$CZ$1,_xlfn.XLOOKUP($A105,'Copy of PY1 Data(H)'!$A$1:$A$288,'Copy of PY1 Data(H)'!$A$1:$CZ$288))</f>
        <v>0</v>
      </c>
      <c r="BF105" s="180" cm="1">
        <f t="array" ref="BF105">_xlfn.XLOOKUP(BF$1,'Copy of PY1 Data(H)'!$A$1:$CZ$1,_xlfn.XLOOKUP($A105,'Copy of PY1 Data(H)'!$A$1:$A$288,'Copy of PY1 Data(H)'!$A$1:$CZ$288))</f>
        <v>0</v>
      </c>
      <c r="BG105" s="180" cm="1">
        <f t="array" ref="BG105">_xlfn.XLOOKUP(BG$1,'Copy of PY1 Data(H)'!$A$1:$CZ$1,_xlfn.XLOOKUP($A105,'Copy of PY1 Data(H)'!$A$1:$A$288,'Copy of PY1 Data(H)'!$A$1:$CZ$288))</f>
        <v>0</v>
      </c>
      <c r="BH105" s="180" cm="1">
        <f t="array" ref="BH105">_xlfn.XLOOKUP(BH$1,'Copy of PY1 Data(H)'!$A$1:$CZ$1,_xlfn.XLOOKUP($A105,'Copy of PY1 Data(H)'!$A$1:$A$288,'Copy of PY1 Data(H)'!$A$1:$CZ$288))</f>
        <v>0</v>
      </c>
      <c r="BI105" s="180" cm="1">
        <f t="array" ref="BI105">_xlfn.XLOOKUP(BI$1,'Copy of PY1 Data(H)'!$A$1:$CZ$1,_xlfn.XLOOKUP($A105,'Copy of PY1 Data(H)'!$A$1:$A$288,'Copy of PY1 Data(H)'!$A$1:$CZ$288))</f>
        <v>0</v>
      </c>
      <c r="BJ105" s="180" cm="1">
        <f t="array" ref="BJ105">_xlfn.XLOOKUP(BJ$1,'Copy of PY1 Data(H)'!$A$1:$CZ$1,_xlfn.XLOOKUP($A105,'Copy of PY1 Data(H)'!$A$1:$A$288,'Copy of PY1 Data(H)'!$A$1:$CZ$288))</f>
        <v>0</v>
      </c>
      <c r="BK105" s="180" cm="1">
        <f t="array" ref="BK105">_xlfn.XLOOKUP(BK$1,'Copy of PY1 Data(H)'!$A$1:$CZ$1,_xlfn.XLOOKUP($A105,'Copy of PY1 Data(H)'!$A$1:$A$288,'Copy of PY1 Data(H)'!$A$1:$CZ$288))</f>
        <v>0</v>
      </c>
      <c r="BL105" s="180" cm="1">
        <f t="array" ref="BL105">_xlfn.XLOOKUP(BL$1,'Copy of PY1 Data(H)'!$A$1:$CZ$1,_xlfn.XLOOKUP($A105,'Copy of PY1 Data(H)'!$A$1:$A$288,'Copy of PY1 Data(H)'!$A$1:$CZ$288))</f>
        <v>0</v>
      </c>
      <c r="BM105" s="180" cm="1">
        <f t="array" ref="BM105">_xlfn.XLOOKUP(BM$1,'Copy of PY1 Data(H)'!$A$1:$CZ$1,_xlfn.XLOOKUP($A105,'Copy of PY1 Data(H)'!$A$1:$A$288,'Copy of PY1 Data(H)'!$A$1:$CZ$288))</f>
        <v>0</v>
      </c>
      <c r="BN105" s="180" cm="1">
        <f t="array" ref="BN105">_xlfn.XLOOKUP(BN$1,'Copy of PY1 Data(H)'!$A$1:$CZ$1,_xlfn.XLOOKUP($A105,'Copy of PY1 Data(H)'!$A$1:$A$288,'Copy of PY1 Data(H)'!$A$1:$CZ$288))</f>
        <v>0</v>
      </c>
      <c r="BO105" s="180" cm="1">
        <f t="array" ref="BO105">_xlfn.XLOOKUP(BO$1,'Copy of PY1 Data(H)'!$A$1:$CZ$1,_xlfn.XLOOKUP($A105,'Copy of PY1 Data(H)'!$A$1:$A$288,'Copy of PY1 Data(H)'!$A$1:$CZ$288))</f>
        <v>0</v>
      </c>
      <c r="BP105" s="180" cm="1">
        <f t="array" ref="BP105">_xlfn.XLOOKUP(BP$1,'Copy of PY1 Data(H)'!$A$1:$CZ$1,_xlfn.XLOOKUP($A105,'Copy of PY1 Data(H)'!$A$1:$A$288,'Copy of PY1 Data(H)'!$A$1:$CZ$288))</f>
        <v>0</v>
      </c>
      <c r="BQ105" s="180" cm="1">
        <f t="array" ref="BQ105">_xlfn.XLOOKUP(BQ$1,'Copy of PY1 Data(H)'!$A$1:$CZ$1,_xlfn.XLOOKUP($A105,'Copy of PY1 Data(H)'!$A$1:$A$288,'Copy of PY1 Data(H)'!$A$1:$CZ$288))</f>
        <v>0</v>
      </c>
      <c r="BR105" s="180" cm="1">
        <f t="array" ref="BR105">_xlfn.XLOOKUP(BR$1,'Copy of PY1 Data(H)'!$A$1:$CZ$1,_xlfn.XLOOKUP($A105,'Copy of PY1 Data(H)'!$A$1:$A$288,'Copy of PY1 Data(H)'!$A$1:$CZ$288))</f>
        <v>1937030</v>
      </c>
      <c r="BS105" s="180" cm="1">
        <f t="array" ref="BS105">_xlfn.XLOOKUP(BS$1,'Copy of PY1 Data(H)'!$A$1:$CZ$1,_xlfn.XLOOKUP($A105,'Copy of PY1 Data(H)'!$A$1:$A$288,'Copy of PY1 Data(H)'!$A$1:$CZ$288))</f>
        <v>23495334</v>
      </c>
      <c r="BT105" s="180" cm="1">
        <f t="array" ref="BT105">_xlfn.XLOOKUP(BT$1,'Copy of PY1 Data(H)'!$A$1:$CZ$1,_xlfn.XLOOKUP($A105,'Copy of PY1 Data(H)'!$A$1:$A$288,'Copy of PY1 Data(H)'!$A$1:$CZ$288))</f>
        <v>0</v>
      </c>
      <c r="BU105" s="180" cm="1">
        <f t="array" ref="BU105">_xlfn.XLOOKUP(BU$1,'Copy of PY1 Data(H)'!$A$1:$CZ$1,_xlfn.XLOOKUP($A105,'Copy of PY1 Data(H)'!$A$1:$A$288,'Copy of PY1 Data(H)'!$A$1:$CZ$288))</f>
        <v>0</v>
      </c>
      <c r="BV105" s="180" cm="1">
        <f t="array" ref="BV105">_xlfn.XLOOKUP(BV$1,'Copy of PY1 Data(H)'!$A$1:$CZ$1,_xlfn.XLOOKUP($A105,'Copy of PY1 Data(H)'!$A$1:$A$288,'Copy of PY1 Data(H)'!$A$1:$CZ$288))</f>
        <v>0</v>
      </c>
      <c r="BW105" s="180" cm="1">
        <f t="array" ref="BW105">_xlfn.XLOOKUP(BW$1,'Copy of PY1 Data(H)'!$A$1:$CZ$1,_xlfn.XLOOKUP($A105,'Copy of PY1 Data(H)'!$A$1:$A$288,'Copy of PY1 Data(H)'!$A$1:$CZ$288))</f>
        <v>0</v>
      </c>
      <c r="BX105" s="180" cm="1">
        <f t="array" ref="BX105">_xlfn.XLOOKUP(BX$1,'Copy of PY1 Data(H)'!$A$1:$CZ$1,_xlfn.XLOOKUP($A105,'Copy of PY1 Data(H)'!$A$1:$A$288,'Copy of PY1 Data(H)'!$A$1:$CZ$288))</f>
        <v>0</v>
      </c>
      <c r="BY105" s="180" cm="1">
        <f t="array" ref="BY105">_xlfn.XLOOKUP(BY$1,'Copy of PY1 Data(H)'!$A$1:$CZ$1,_xlfn.XLOOKUP($A105,'Copy of PY1 Data(H)'!$A$1:$A$288,'Copy of PY1 Data(H)'!$A$1:$CZ$288))</f>
        <v>0</v>
      </c>
      <c r="BZ105" s="180" cm="1">
        <f t="array" ref="BZ105">_xlfn.XLOOKUP(BZ$1,'Copy of PY1 Data(H)'!$A$1:$CZ$1,_xlfn.XLOOKUP($A105,'Copy of PY1 Data(H)'!$A$1:$A$288,'Copy of PY1 Data(H)'!$A$1:$CZ$288))</f>
        <v>0</v>
      </c>
      <c r="CA105" s="180" cm="1">
        <f t="array" ref="CA105">_xlfn.XLOOKUP(CA$1,'Copy of PY1 Data(H)'!$A$1:$CZ$1,_xlfn.XLOOKUP($A105,'Copy of PY1 Data(H)'!$A$1:$A$288,'Copy of PY1 Data(H)'!$A$1:$CZ$288))</f>
        <v>0</v>
      </c>
      <c r="CB105" s="180" cm="1">
        <f t="array" ref="CB105">_xlfn.XLOOKUP(CB$1,'Copy of PY1 Data(H)'!$A$1:$CZ$1,_xlfn.XLOOKUP($A105,'Copy of PY1 Data(H)'!$A$1:$A$288,'Copy of PY1 Data(H)'!$A$1:$CZ$288))</f>
        <v>0</v>
      </c>
      <c r="CC105" s="180" cm="1">
        <f t="array" ref="CC105">_xlfn.XLOOKUP(CC$1,'Copy of PY1 Data(H)'!$A$1:$CZ$1,_xlfn.XLOOKUP($A105,'Copy of PY1 Data(H)'!$A$1:$A$288,'Copy of PY1 Data(H)'!$A$1:$CZ$288))</f>
        <v>0</v>
      </c>
      <c r="CD105" s="180" cm="1">
        <f t="array" ref="CD105">_xlfn.XLOOKUP(CD$1,'Copy of PY1 Data(H)'!$A$1:$CZ$1,_xlfn.XLOOKUP($A105,'Copy of PY1 Data(H)'!$A$1:$A$288,'Copy of PY1 Data(H)'!$A$1:$CZ$288))</f>
        <v>0</v>
      </c>
    </row>
    <row r="106" spans="1:82" x14ac:dyDescent="0.3">
      <c r="A106" s="180">
        <v>360</v>
      </c>
      <c r="C106" s="180"/>
      <c r="D106" s="180" cm="1">
        <f t="array" ref="D106">_xlfn.XLOOKUP(D$1,'Copy of PY1 Data(H)'!$A$1:$CZ$1,_xlfn.XLOOKUP($A106,'Copy of PY1 Data(H)'!$A$1:$A$288,'Copy of PY1 Data(H)'!$A$1:$CZ$288))</f>
        <v>0</v>
      </c>
      <c r="E106" s="180" cm="1">
        <f t="array" ref="E106">_xlfn.XLOOKUP(E$1,'Copy of PY1 Data(H)'!$A$1:$CZ$1,_xlfn.XLOOKUP($A106,'Copy of PY1 Data(H)'!$A$1:$A$288,'Copy of PY1 Data(H)'!$A$1:$CZ$288))</f>
        <v>0</v>
      </c>
      <c r="F106" s="180" cm="1">
        <f t="array" ref="F106">_xlfn.XLOOKUP(F$1,'Copy of PY1 Data(H)'!$A$1:$CZ$1,_xlfn.XLOOKUP($A106,'Copy of PY1 Data(H)'!$A$1:$A$288,'Copy of PY1 Data(H)'!$A$1:$CZ$288))</f>
        <v>0</v>
      </c>
      <c r="G106" s="180" cm="1">
        <f t="array" ref="G106">_xlfn.XLOOKUP(G$1,'Copy of PY1 Data(H)'!$A$1:$CZ$1,_xlfn.XLOOKUP($A106,'Copy of PY1 Data(H)'!$A$1:$A$288,'Copy of PY1 Data(H)'!$A$1:$CZ$288))</f>
        <v>0</v>
      </c>
      <c r="H106" s="180" cm="1">
        <f t="array" ref="H106">_xlfn.XLOOKUP(H$1,'Copy of PY1 Data(H)'!$A$1:$CZ$1,_xlfn.XLOOKUP($A106,'Copy of PY1 Data(H)'!$A$1:$A$288,'Copy of PY1 Data(H)'!$A$1:$CZ$288))</f>
        <v>0</v>
      </c>
      <c r="I106" s="180" cm="1">
        <f t="array" ref="I106">_xlfn.XLOOKUP(I$1,'Copy of PY1 Data(H)'!$A$1:$CZ$1,_xlfn.XLOOKUP($A106,'Copy of PY1 Data(H)'!$A$1:$A$288,'Copy of PY1 Data(H)'!$A$1:$CZ$288))</f>
        <v>0</v>
      </c>
      <c r="J106" s="180" cm="1">
        <f t="array" ref="J106">_xlfn.XLOOKUP(J$1,'Copy of PY1 Data(H)'!$A$1:$CZ$1,_xlfn.XLOOKUP($A106,'Copy of PY1 Data(H)'!$A$1:$A$288,'Copy of PY1 Data(H)'!$A$1:$CZ$288))</f>
        <v>0</v>
      </c>
      <c r="K106" s="180" cm="1">
        <f t="array" ref="K106">_xlfn.XLOOKUP(K$1,'Copy of PY1 Data(H)'!$A$1:$CZ$1,_xlfn.XLOOKUP($A106,'Copy of PY1 Data(H)'!$A$1:$A$288,'Copy of PY1 Data(H)'!$A$1:$CZ$288))</f>
        <v>0</v>
      </c>
      <c r="L106" s="180" cm="1">
        <f t="array" ref="L106">_xlfn.XLOOKUP(L$1,'Copy of PY1 Data(H)'!$A$1:$CZ$1,_xlfn.XLOOKUP($A106,'Copy of PY1 Data(H)'!$A$1:$A$288,'Copy of PY1 Data(H)'!$A$1:$CZ$288))</f>
        <v>0</v>
      </c>
      <c r="M106" s="180" cm="1">
        <f t="array" ref="M106">_xlfn.XLOOKUP(M$1,'Copy of PY1 Data(H)'!$A$1:$CZ$1,_xlfn.XLOOKUP($A106,'Copy of PY1 Data(H)'!$A$1:$A$288,'Copy of PY1 Data(H)'!$A$1:$CZ$288))</f>
        <v>0</v>
      </c>
      <c r="N106" s="180" cm="1">
        <f t="array" ref="N106">_xlfn.XLOOKUP(N$1,'Copy of PY1 Data(H)'!$A$1:$CZ$1,_xlfn.XLOOKUP($A106,'Copy of PY1 Data(H)'!$A$1:$A$288,'Copy of PY1 Data(H)'!$A$1:$CZ$288))</f>
        <v>0</v>
      </c>
      <c r="O106" s="180" cm="1">
        <f t="array" ref="O106">_xlfn.XLOOKUP(O$1,'Copy of PY1 Data(H)'!$A$1:$CZ$1,_xlfn.XLOOKUP($A106,'Copy of PY1 Data(H)'!$A$1:$A$288,'Copy of PY1 Data(H)'!$A$1:$CZ$288))</f>
        <v>0</v>
      </c>
      <c r="P106" s="180" cm="1">
        <f t="array" ref="P106">_xlfn.XLOOKUP(P$1,'Copy of PY1 Data(H)'!$A$1:$CZ$1,_xlfn.XLOOKUP($A106,'Copy of PY1 Data(H)'!$A$1:$A$288,'Copy of PY1 Data(H)'!$A$1:$CZ$288))</f>
        <v>0</v>
      </c>
      <c r="Q106" s="180" cm="1">
        <f t="array" ref="Q106">_xlfn.XLOOKUP(Q$1,'Copy of PY1 Data(H)'!$A$1:$CZ$1,_xlfn.XLOOKUP($A106,'Copy of PY1 Data(H)'!$A$1:$A$288,'Copy of PY1 Data(H)'!$A$1:$CZ$288))</f>
        <v>24263193</v>
      </c>
      <c r="R106" s="180" cm="1">
        <f t="array" ref="R106">_xlfn.XLOOKUP(R$1,'Copy of PY1 Data(H)'!$A$1:$CZ$1,_xlfn.XLOOKUP($A106,'Copy of PY1 Data(H)'!$A$1:$A$288,'Copy of PY1 Data(H)'!$A$1:$CZ$288))</f>
        <v>0</v>
      </c>
      <c r="S106" s="180" cm="1">
        <f t="array" ref="S106">_xlfn.XLOOKUP(S$1,'Copy of PY1 Data(H)'!$A$1:$CZ$1,_xlfn.XLOOKUP($A106,'Copy of PY1 Data(H)'!$A$1:$A$288,'Copy of PY1 Data(H)'!$A$1:$CZ$288))</f>
        <v>0</v>
      </c>
      <c r="T106" s="180" cm="1">
        <f t="array" ref="T106">_xlfn.XLOOKUP(T$1,'Copy of PY1 Data(H)'!$A$1:$CZ$1,_xlfn.XLOOKUP($A106,'Copy of PY1 Data(H)'!$A$1:$A$288,'Copy of PY1 Data(H)'!$A$1:$CZ$288))</f>
        <v>0</v>
      </c>
      <c r="U106" s="180" cm="1">
        <f t="array" ref="U106">_xlfn.XLOOKUP(U$1,'Copy of PY1 Data(H)'!$A$1:$CZ$1,_xlfn.XLOOKUP($A106,'Copy of PY1 Data(H)'!$A$1:$A$288,'Copy of PY1 Data(H)'!$A$1:$CZ$288))</f>
        <v>0</v>
      </c>
      <c r="V106" s="180" cm="1">
        <f t="array" ref="V106">_xlfn.XLOOKUP(V$1,'Copy of PY1 Data(H)'!$A$1:$CZ$1,_xlfn.XLOOKUP($A106,'Copy of PY1 Data(H)'!$A$1:$A$288,'Copy of PY1 Data(H)'!$A$1:$CZ$288))</f>
        <v>7172628</v>
      </c>
      <c r="W106" s="180" cm="1">
        <f t="array" ref="W106">_xlfn.XLOOKUP(W$1,'Copy of PY1 Data(H)'!$A$1:$CZ$1,_xlfn.XLOOKUP($A106,'Copy of PY1 Data(H)'!$A$1:$A$288,'Copy of PY1 Data(H)'!$A$1:$CZ$288))</f>
        <v>0</v>
      </c>
      <c r="X106" s="180" cm="1">
        <f t="array" ref="X106">_xlfn.XLOOKUP(X$1,'Copy of PY1 Data(H)'!$A$1:$CZ$1,_xlfn.XLOOKUP($A106,'Copy of PY1 Data(H)'!$A$1:$A$288,'Copy of PY1 Data(H)'!$A$1:$CZ$288))</f>
        <v>0</v>
      </c>
      <c r="Y106" s="180" cm="1">
        <f t="array" ref="Y106">_xlfn.XLOOKUP(Y$1,'Copy of PY1 Data(H)'!$A$1:$CZ$1,_xlfn.XLOOKUP($A106,'Copy of PY1 Data(H)'!$A$1:$A$288,'Copy of PY1 Data(H)'!$A$1:$CZ$288))</f>
        <v>0</v>
      </c>
      <c r="Z106" s="180" cm="1">
        <f t="array" ref="Z106">_xlfn.XLOOKUP(Z$1,'Copy of PY1 Data(H)'!$A$1:$CZ$1,_xlfn.XLOOKUP($A106,'Copy of PY1 Data(H)'!$A$1:$A$288,'Copy of PY1 Data(H)'!$A$1:$CZ$288))</f>
        <v>0</v>
      </c>
      <c r="AA106" s="180" cm="1">
        <f t="array" ref="AA106">_xlfn.XLOOKUP(AA$1,'Copy of PY1 Data(H)'!$A$1:$CZ$1,_xlfn.XLOOKUP($A106,'Copy of PY1 Data(H)'!$A$1:$A$288,'Copy of PY1 Data(H)'!$A$1:$CZ$288))</f>
        <v>0</v>
      </c>
      <c r="AB106" s="180" cm="1">
        <f t="array" ref="AB106">_xlfn.XLOOKUP(AB$1,'Copy of PY1 Data(H)'!$A$1:$CZ$1,_xlfn.XLOOKUP($A106,'Copy of PY1 Data(H)'!$A$1:$A$288,'Copy of PY1 Data(H)'!$A$1:$CZ$288))</f>
        <v>0</v>
      </c>
      <c r="AC106" s="180" cm="1">
        <f t="array" ref="AC106">_xlfn.XLOOKUP(AC$1,'Copy of PY1 Data(H)'!$A$1:$CZ$1,_xlfn.XLOOKUP($A106,'Copy of PY1 Data(H)'!$A$1:$A$288,'Copy of PY1 Data(H)'!$A$1:$CZ$288))</f>
        <v>0</v>
      </c>
      <c r="AD106" s="180" cm="1">
        <f t="array" ref="AD106">_xlfn.XLOOKUP(AD$1,'Copy of PY1 Data(H)'!$A$1:$CZ$1,_xlfn.XLOOKUP($A106,'Copy of PY1 Data(H)'!$A$1:$A$288,'Copy of PY1 Data(H)'!$A$1:$CZ$288))</f>
        <v>0</v>
      </c>
      <c r="AE106" s="180" cm="1">
        <f t="array" ref="AE106">_xlfn.XLOOKUP(AE$1,'Copy of PY1 Data(H)'!$A$1:$CZ$1,_xlfn.XLOOKUP($A106,'Copy of PY1 Data(H)'!$A$1:$A$288,'Copy of PY1 Data(H)'!$A$1:$CZ$288))</f>
        <v>0</v>
      </c>
      <c r="AF106" s="180" cm="1">
        <f t="array" ref="AF106">_xlfn.XLOOKUP(AF$1,'Copy of PY1 Data(H)'!$A$1:$CZ$1,_xlfn.XLOOKUP($A106,'Copy of PY1 Data(H)'!$A$1:$A$288,'Copy of PY1 Data(H)'!$A$1:$CZ$288))</f>
        <v>0</v>
      </c>
      <c r="AG106" s="180" cm="1">
        <f t="array" ref="AG106">_xlfn.XLOOKUP(AG$1,'Copy of PY1 Data(H)'!$A$1:$CZ$1,_xlfn.XLOOKUP($A106,'Copy of PY1 Data(H)'!$A$1:$A$288,'Copy of PY1 Data(H)'!$A$1:$CZ$288))</f>
        <v>0</v>
      </c>
      <c r="AH106" s="180" cm="1">
        <f t="array" ref="AH106">_xlfn.XLOOKUP(AH$1,'Copy of PY1 Data(H)'!$A$1:$CZ$1,_xlfn.XLOOKUP($A106,'Copy of PY1 Data(H)'!$A$1:$A$288,'Copy of PY1 Data(H)'!$A$1:$CZ$288))</f>
        <v>0</v>
      </c>
      <c r="AI106" s="180" cm="1">
        <f t="array" ref="AI106">_xlfn.XLOOKUP(AI$1,'Copy of PY1 Data(H)'!$A$1:$CZ$1,_xlfn.XLOOKUP($A106,'Copy of PY1 Data(H)'!$A$1:$A$288,'Copy of PY1 Data(H)'!$A$1:$CZ$288))</f>
        <v>13953021</v>
      </c>
      <c r="AJ106" s="180" cm="1">
        <f t="array" ref="AJ106">_xlfn.XLOOKUP(AJ$1,'Copy of PY1 Data(H)'!$A$1:$CZ$1,_xlfn.XLOOKUP($A106,'Copy of PY1 Data(H)'!$A$1:$A$288,'Copy of PY1 Data(H)'!$A$1:$CZ$288))</f>
        <v>0</v>
      </c>
      <c r="AK106" s="180" cm="1">
        <f t="array" ref="AK106">_xlfn.XLOOKUP(AK$1,'Copy of PY1 Data(H)'!$A$1:$CZ$1,_xlfn.XLOOKUP($A106,'Copy of PY1 Data(H)'!$A$1:$A$288,'Copy of PY1 Data(H)'!$A$1:$CZ$288))</f>
        <v>0</v>
      </c>
      <c r="AL106" s="180" cm="1">
        <f t="array" ref="AL106">_xlfn.XLOOKUP(AL$1,'Copy of PY1 Data(H)'!$A$1:$CZ$1,_xlfn.XLOOKUP($A106,'Copy of PY1 Data(H)'!$A$1:$A$288,'Copy of PY1 Data(H)'!$A$1:$CZ$288))</f>
        <v>0</v>
      </c>
      <c r="AM106" s="180" cm="1">
        <f t="array" ref="AM106">_xlfn.XLOOKUP(AM$1,'Copy of PY1 Data(H)'!$A$1:$CZ$1,_xlfn.XLOOKUP($A106,'Copy of PY1 Data(H)'!$A$1:$A$288,'Copy of PY1 Data(H)'!$A$1:$CZ$288))</f>
        <v>6286843</v>
      </c>
      <c r="AN106" s="180" cm="1">
        <f t="array" ref="AN106">_xlfn.XLOOKUP(AN$1,'Copy of PY1 Data(H)'!$A$1:$CZ$1,_xlfn.XLOOKUP($A106,'Copy of PY1 Data(H)'!$A$1:$A$288,'Copy of PY1 Data(H)'!$A$1:$CZ$288))</f>
        <v>0</v>
      </c>
      <c r="AO106" s="180" cm="1">
        <f t="array" ref="AO106">_xlfn.XLOOKUP(AO$1,'Copy of PY1 Data(H)'!$A$1:$CZ$1,_xlfn.XLOOKUP($A106,'Copy of PY1 Data(H)'!$A$1:$A$288,'Copy of PY1 Data(H)'!$A$1:$CZ$288))</f>
        <v>0</v>
      </c>
      <c r="AP106" s="180" cm="1">
        <f t="array" ref="AP106">_xlfn.XLOOKUP(AP$1,'Copy of PY1 Data(H)'!$A$1:$CZ$1,_xlfn.XLOOKUP($A106,'Copy of PY1 Data(H)'!$A$1:$A$288,'Copy of PY1 Data(H)'!$A$1:$CZ$288))</f>
        <v>0</v>
      </c>
      <c r="AQ106" s="180" cm="1">
        <f t="array" ref="AQ106">_xlfn.XLOOKUP(AQ$1,'Copy of PY1 Data(H)'!$A$1:$CZ$1,_xlfn.XLOOKUP($A106,'Copy of PY1 Data(H)'!$A$1:$A$288,'Copy of PY1 Data(H)'!$A$1:$CZ$288))</f>
        <v>0</v>
      </c>
      <c r="AR106" s="180" cm="1">
        <f t="array" ref="AR106">_xlfn.XLOOKUP(AR$1,'Copy of PY1 Data(H)'!$A$1:$CZ$1,_xlfn.XLOOKUP($A106,'Copy of PY1 Data(H)'!$A$1:$A$288,'Copy of PY1 Data(H)'!$A$1:$CZ$288))</f>
        <v>0</v>
      </c>
      <c r="AS106" s="180" cm="1">
        <f t="array" ref="AS106">_xlfn.XLOOKUP(AS$1,'Copy of PY1 Data(H)'!$A$1:$CZ$1,_xlfn.XLOOKUP($A106,'Copy of PY1 Data(H)'!$A$1:$A$288,'Copy of PY1 Data(H)'!$A$1:$CZ$288))</f>
        <v>0</v>
      </c>
      <c r="AT106" s="180" cm="1">
        <f t="array" ref="AT106">_xlfn.XLOOKUP(AT$1,'Copy of PY1 Data(H)'!$A$1:$CZ$1,_xlfn.XLOOKUP($A106,'Copy of PY1 Data(H)'!$A$1:$A$288,'Copy of PY1 Data(H)'!$A$1:$CZ$288))</f>
        <v>0</v>
      </c>
      <c r="AU106" s="180" cm="1">
        <f t="array" ref="AU106">_xlfn.XLOOKUP(AU$1,'Copy of PY1 Data(H)'!$A$1:$CZ$1,_xlfn.XLOOKUP($A106,'Copy of PY1 Data(H)'!$A$1:$A$288,'Copy of PY1 Data(H)'!$A$1:$CZ$288))</f>
        <v>0</v>
      </c>
      <c r="AV106" s="180" cm="1">
        <f t="array" ref="AV106">_xlfn.XLOOKUP(AV$1,'Copy of PY1 Data(H)'!$A$1:$CZ$1,_xlfn.XLOOKUP($A106,'Copy of PY1 Data(H)'!$A$1:$A$288,'Copy of PY1 Data(H)'!$A$1:$CZ$288))</f>
        <v>0</v>
      </c>
      <c r="AW106" s="180" cm="1">
        <f t="array" ref="AW106">_xlfn.XLOOKUP(AW$1,'Copy of PY1 Data(H)'!$A$1:$CZ$1,_xlfn.XLOOKUP($A106,'Copy of PY1 Data(H)'!$A$1:$A$288,'Copy of PY1 Data(H)'!$A$1:$CZ$288))</f>
        <v>0</v>
      </c>
      <c r="AX106" s="180" cm="1">
        <f t="array" ref="AX106">_xlfn.XLOOKUP(AX$1,'Copy of PY1 Data(H)'!$A$1:$CZ$1,_xlfn.XLOOKUP($A106,'Copy of PY1 Data(H)'!$A$1:$A$288,'Copy of PY1 Data(H)'!$A$1:$CZ$288))</f>
        <v>0</v>
      </c>
      <c r="AY106" s="180" cm="1">
        <f t="array" ref="AY106">_xlfn.XLOOKUP(AY$1,'Copy of PY1 Data(H)'!$A$1:$CZ$1,_xlfn.XLOOKUP($A106,'Copy of PY1 Data(H)'!$A$1:$A$288,'Copy of PY1 Data(H)'!$A$1:$CZ$288))</f>
        <v>0</v>
      </c>
      <c r="AZ106" s="180" cm="1">
        <f t="array" ref="AZ106">_xlfn.XLOOKUP(AZ$1,'Copy of PY1 Data(H)'!$A$1:$CZ$1,_xlfn.XLOOKUP($A106,'Copy of PY1 Data(H)'!$A$1:$A$288,'Copy of PY1 Data(H)'!$A$1:$CZ$288))</f>
        <v>0</v>
      </c>
      <c r="BA106" s="180" cm="1">
        <f t="array" ref="BA106">_xlfn.XLOOKUP(BA$1,'Copy of PY1 Data(H)'!$A$1:$CZ$1,_xlfn.XLOOKUP($A106,'Copy of PY1 Data(H)'!$A$1:$A$288,'Copy of PY1 Data(H)'!$A$1:$CZ$288))</f>
        <v>0</v>
      </c>
      <c r="BB106" s="180" cm="1">
        <f t="array" ref="BB106">_xlfn.XLOOKUP(BB$1,'Copy of PY1 Data(H)'!$A$1:$CZ$1,_xlfn.XLOOKUP($A106,'Copy of PY1 Data(H)'!$A$1:$A$288,'Copy of PY1 Data(H)'!$A$1:$CZ$288))</f>
        <v>0</v>
      </c>
      <c r="BC106" s="180" cm="1">
        <f t="array" ref="BC106">_xlfn.XLOOKUP(BC$1,'Copy of PY1 Data(H)'!$A$1:$CZ$1,_xlfn.XLOOKUP($A106,'Copy of PY1 Data(H)'!$A$1:$A$288,'Copy of PY1 Data(H)'!$A$1:$CZ$288))</f>
        <v>0</v>
      </c>
      <c r="BD106" s="180" cm="1">
        <f t="array" ref="BD106">_xlfn.XLOOKUP(BD$1,'Copy of PY1 Data(H)'!$A$1:$CZ$1,_xlfn.XLOOKUP($A106,'Copy of PY1 Data(H)'!$A$1:$A$288,'Copy of PY1 Data(H)'!$A$1:$CZ$288))</f>
        <v>0</v>
      </c>
      <c r="BE106" s="180" cm="1">
        <f t="array" ref="BE106">_xlfn.XLOOKUP(BE$1,'Copy of PY1 Data(H)'!$A$1:$CZ$1,_xlfn.XLOOKUP($A106,'Copy of PY1 Data(H)'!$A$1:$A$288,'Copy of PY1 Data(H)'!$A$1:$CZ$288))</f>
        <v>0</v>
      </c>
      <c r="BF106" s="180" cm="1">
        <f t="array" ref="BF106">_xlfn.XLOOKUP(BF$1,'Copy of PY1 Data(H)'!$A$1:$CZ$1,_xlfn.XLOOKUP($A106,'Copy of PY1 Data(H)'!$A$1:$A$288,'Copy of PY1 Data(H)'!$A$1:$CZ$288))</f>
        <v>0</v>
      </c>
      <c r="BG106" s="180" cm="1">
        <f t="array" ref="BG106">_xlfn.XLOOKUP(BG$1,'Copy of PY1 Data(H)'!$A$1:$CZ$1,_xlfn.XLOOKUP($A106,'Copy of PY1 Data(H)'!$A$1:$A$288,'Copy of PY1 Data(H)'!$A$1:$CZ$288))</f>
        <v>0</v>
      </c>
      <c r="BH106" s="180" cm="1">
        <f t="array" ref="BH106">_xlfn.XLOOKUP(BH$1,'Copy of PY1 Data(H)'!$A$1:$CZ$1,_xlfn.XLOOKUP($A106,'Copy of PY1 Data(H)'!$A$1:$A$288,'Copy of PY1 Data(H)'!$A$1:$CZ$288))</f>
        <v>0</v>
      </c>
      <c r="BI106" s="180" cm="1">
        <f t="array" ref="BI106">_xlfn.XLOOKUP(BI$1,'Copy of PY1 Data(H)'!$A$1:$CZ$1,_xlfn.XLOOKUP($A106,'Copy of PY1 Data(H)'!$A$1:$A$288,'Copy of PY1 Data(H)'!$A$1:$CZ$288))</f>
        <v>0</v>
      </c>
      <c r="BJ106" s="180" cm="1">
        <f t="array" ref="BJ106">_xlfn.XLOOKUP(BJ$1,'Copy of PY1 Data(H)'!$A$1:$CZ$1,_xlfn.XLOOKUP($A106,'Copy of PY1 Data(H)'!$A$1:$A$288,'Copy of PY1 Data(H)'!$A$1:$CZ$288))</f>
        <v>0</v>
      </c>
      <c r="BK106" s="180" cm="1">
        <f t="array" ref="BK106">_xlfn.XLOOKUP(BK$1,'Copy of PY1 Data(H)'!$A$1:$CZ$1,_xlfn.XLOOKUP($A106,'Copy of PY1 Data(H)'!$A$1:$A$288,'Copy of PY1 Data(H)'!$A$1:$CZ$288))</f>
        <v>0</v>
      </c>
      <c r="BL106" s="180" cm="1">
        <f t="array" ref="BL106">_xlfn.XLOOKUP(BL$1,'Copy of PY1 Data(H)'!$A$1:$CZ$1,_xlfn.XLOOKUP($A106,'Copy of PY1 Data(H)'!$A$1:$A$288,'Copy of PY1 Data(H)'!$A$1:$CZ$288))</f>
        <v>0</v>
      </c>
      <c r="BM106" s="180" cm="1">
        <f t="array" ref="BM106">_xlfn.XLOOKUP(BM$1,'Copy of PY1 Data(H)'!$A$1:$CZ$1,_xlfn.XLOOKUP($A106,'Copy of PY1 Data(H)'!$A$1:$A$288,'Copy of PY1 Data(H)'!$A$1:$CZ$288))</f>
        <v>0</v>
      </c>
      <c r="BN106" s="180" cm="1">
        <f t="array" ref="BN106">_xlfn.XLOOKUP(BN$1,'Copy of PY1 Data(H)'!$A$1:$CZ$1,_xlfn.XLOOKUP($A106,'Copy of PY1 Data(H)'!$A$1:$A$288,'Copy of PY1 Data(H)'!$A$1:$CZ$288))</f>
        <v>0</v>
      </c>
      <c r="BO106" s="180" cm="1">
        <f t="array" ref="BO106">_xlfn.XLOOKUP(BO$1,'Copy of PY1 Data(H)'!$A$1:$CZ$1,_xlfn.XLOOKUP($A106,'Copy of PY1 Data(H)'!$A$1:$A$288,'Copy of PY1 Data(H)'!$A$1:$CZ$288))</f>
        <v>0</v>
      </c>
      <c r="BP106" s="180" cm="1">
        <f t="array" ref="BP106">_xlfn.XLOOKUP(BP$1,'Copy of PY1 Data(H)'!$A$1:$CZ$1,_xlfn.XLOOKUP($A106,'Copy of PY1 Data(H)'!$A$1:$A$288,'Copy of PY1 Data(H)'!$A$1:$CZ$288))</f>
        <v>0</v>
      </c>
      <c r="BQ106" s="180" cm="1">
        <f t="array" ref="BQ106">_xlfn.XLOOKUP(BQ$1,'Copy of PY1 Data(H)'!$A$1:$CZ$1,_xlfn.XLOOKUP($A106,'Copy of PY1 Data(H)'!$A$1:$A$288,'Copy of PY1 Data(H)'!$A$1:$CZ$288))</f>
        <v>0</v>
      </c>
      <c r="BR106" s="180" cm="1">
        <f t="array" ref="BR106">_xlfn.XLOOKUP(BR$1,'Copy of PY1 Data(H)'!$A$1:$CZ$1,_xlfn.XLOOKUP($A106,'Copy of PY1 Data(H)'!$A$1:$A$288,'Copy of PY1 Data(H)'!$A$1:$CZ$288))</f>
        <v>415679</v>
      </c>
      <c r="BS106" s="180" cm="1">
        <f t="array" ref="BS106">_xlfn.XLOOKUP(BS$1,'Copy of PY1 Data(H)'!$A$1:$CZ$1,_xlfn.XLOOKUP($A106,'Copy of PY1 Data(H)'!$A$1:$A$288,'Copy of PY1 Data(H)'!$A$1:$CZ$288))</f>
        <v>1539882</v>
      </c>
      <c r="BT106" s="180" cm="1">
        <f t="array" ref="BT106">_xlfn.XLOOKUP(BT$1,'Copy of PY1 Data(H)'!$A$1:$CZ$1,_xlfn.XLOOKUP($A106,'Copy of PY1 Data(H)'!$A$1:$A$288,'Copy of PY1 Data(H)'!$A$1:$CZ$288))</f>
        <v>0</v>
      </c>
      <c r="BU106" s="180" cm="1">
        <f t="array" ref="BU106">_xlfn.XLOOKUP(BU$1,'Copy of PY1 Data(H)'!$A$1:$CZ$1,_xlfn.XLOOKUP($A106,'Copy of PY1 Data(H)'!$A$1:$A$288,'Copy of PY1 Data(H)'!$A$1:$CZ$288))</f>
        <v>0</v>
      </c>
      <c r="BV106" s="180" cm="1">
        <f t="array" ref="BV106">_xlfn.XLOOKUP(BV$1,'Copy of PY1 Data(H)'!$A$1:$CZ$1,_xlfn.XLOOKUP($A106,'Copy of PY1 Data(H)'!$A$1:$A$288,'Copy of PY1 Data(H)'!$A$1:$CZ$288))</f>
        <v>0</v>
      </c>
      <c r="BW106" s="180" cm="1">
        <f t="array" ref="BW106">_xlfn.XLOOKUP(BW$1,'Copy of PY1 Data(H)'!$A$1:$CZ$1,_xlfn.XLOOKUP($A106,'Copy of PY1 Data(H)'!$A$1:$A$288,'Copy of PY1 Data(H)'!$A$1:$CZ$288))</f>
        <v>0</v>
      </c>
      <c r="BX106" s="180" cm="1">
        <f t="array" ref="BX106">_xlfn.XLOOKUP(BX$1,'Copy of PY1 Data(H)'!$A$1:$CZ$1,_xlfn.XLOOKUP($A106,'Copy of PY1 Data(H)'!$A$1:$A$288,'Copy of PY1 Data(H)'!$A$1:$CZ$288))</f>
        <v>0</v>
      </c>
      <c r="BY106" s="180" cm="1">
        <f t="array" ref="BY106">_xlfn.XLOOKUP(BY$1,'Copy of PY1 Data(H)'!$A$1:$CZ$1,_xlfn.XLOOKUP($A106,'Copy of PY1 Data(H)'!$A$1:$A$288,'Copy of PY1 Data(H)'!$A$1:$CZ$288))</f>
        <v>0</v>
      </c>
      <c r="BZ106" s="180" cm="1">
        <f t="array" ref="BZ106">_xlfn.XLOOKUP(BZ$1,'Copy of PY1 Data(H)'!$A$1:$CZ$1,_xlfn.XLOOKUP($A106,'Copy of PY1 Data(H)'!$A$1:$A$288,'Copy of PY1 Data(H)'!$A$1:$CZ$288))</f>
        <v>0</v>
      </c>
      <c r="CA106" s="180" cm="1">
        <f t="array" ref="CA106">_xlfn.XLOOKUP(CA$1,'Copy of PY1 Data(H)'!$A$1:$CZ$1,_xlfn.XLOOKUP($A106,'Copy of PY1 Data(H)'!$A$1:$A$288,'Copy of PY1 Data(H)'!$A$1:$CZ$288))</f>
        <v>0</v>
      </c>
      <c r="CB106" s="180" cm="1">
        <f t="array" ref="CB106">_xlfn.XLOOKUP(CB$1,'Copy of PY1 Data(H)'!$A$1:$CZ$1,_xlfn.XLOOKUP($A106,'Copy of PY1 Data(H)'!$A$1:$A$288,'Copy of PY1 Data(H)'!$A$1:$CZ$288))</f>
        <v>0</v>
      </c>
      <c r="CC106" s="180" cm="1">
        <f t="array" ref="CC106">_xlfn.XLOOKUP(CC$1,'Copy of PY1 Data(H)'!$A$1:$CZ$1,_xlfn.XLOOKUP($A106,'Copy of PY1 Data(H)'!$A$1:$A$288,'Copy of PY1 Data(H)'!$A$1:$CZ$288))</f>
        <v>0</v>
      </c>
      <c r="CD106" s="180" cm="1">
        <f t="array" ref="CD106">_xlfn.XLOOKUP(CD$1,'Copy of PY1 Data(H)'!$A$1:$CZ$1,_xlfn.XLOOKUP($A106,'Copy of PY1 Data(H)'!$A$1:$A$288,'Copy of PY1 Data(H)'!$A$1:$CZ$288))</f>
        <v>0</v>
      </c>
    </row>
    <row r="107" spans="1:82" x14ac:dyDescent="0.3">
      <c r="A107" s="180">
        <v>580</v>
      </c>
      <c r="C107" s="180"/>
      <c r="D107" s="180" cm="1">
        <f t="array" ref="D107">_xlfn.XLOOKUP(D$1,'Copy of PY1 Data(H)'!$A$1:$CZ$1,_xlfn.XLOOKUP($A107,'Copy of PY1 Data(H)'!$A$1:$A$288,'Copy of PY1 Data(H)'!$A$1:$CZ$288))</f>
        <v>0</v>
      </c>
      <c r="E107" s="180" cm="1">
        <f t="array" ref="E107">_xlfn.XLOOKUP(E$1,'Copy of PY1 Data(H)'!$A$1:$CZ$1,_xlfn.XLOOKUP($A107,'Copy of PY1 Data(H)'!$A$1:$A$288,'Copy of PY1 Data(H)'!$A$1:$CZ$288))</f>
        <v>0</v>
      </c>
      <c r="F107" s="180" cm="1">
        <f t="array" ref="F107">_xlfn.XLOOKUP(F$1,'Copy of PY1 Data(H)'!$A$1:$CZ$1,_xlfn.XLOOKUP($A107,'Copy of PY1 Data(H)'!$A$1:$A$288,'Copy of PY1 Data(H)'!$A$1:$CZ$288))</f>
        <v>0</v>
      </c>
      <c r="G107" s="180" cm="1">
        <f t="array" ref="G107">_xlfn.XLOOKUP(G$1,'Copy of PY1 Data(H)'!$A$1:$CZ$1,_xlfn.XLOOKUP($A107,'Copy of PY1 Data(H)'!$A$1:$A$288,'Copy of PY1 Data(H)'!$A$1:$CZ$288))</f>
        <v>0</v>
      </c>
      <c r="H107" s="180" cm="1">
        <f t="array" ref="H107">_xlfn.XLOOKUP(H$1,'Copy of PY1 Data(H)'!$A$1:$CZ$1,_xlfn.XLOOKUP($A107,'Copy of PY1 Data(H)'!$A$1:$A$288,'Copy of PY1 Data(H)'!$A$1:$CZ$288))</f>
        <v>0</v>
      </c>
      <c r="I107" s="180" cm="1">
        <f t="array" ref="I107">_xlfn.XLOOKUP(I$1,'Copy of PY1 Data(H)'!$A$1:$CZ$1,_xlfn.XLOOKUP($A107,'Copy of PY1 Data(H)'!$A$1:$A$288,'Copy of PY1 Data(H)'!$A$1:$CZ$288))</f>
        <v>0</v>
      </c>
      <c r="J107" s="180" cm="1">
        <f t="array" ref="J107">_xlfn.XLOOKUP(J$1,'Copy of PY1 Data(H)'!$A$1:$CZ$1,_xlfn.XLOOKUP($A107,'Copy of PY1 Data(H)'!$A$1:$A$288,'Copy of PY1 Data(H)'!$A$1:$CZ$288))</f>
        <v>0</v>
      </c>
      <c r="K107" s="180" cm="1">
        <f t="array" ref="K107">_xlfn.XLOOKUP(K$1,'Copy of PY1 Data(H)'!$A$1:$CZ$1,_xlfn.XLOOKUP($A107,'Copy of PY1 Data(H)'!$A$1:$A$288,'Copy of PY1 Data(H)'!$A$1:$CZ$288))</f>
        <v>0</v>
      </c>
      <c r="L107" s="180" cm="1">
        <f t="array" ref="L107">_xlfn.XLOOKUP(L$1,'Copy of PY1 Data(H)'!$A$1:$CZ$1,_xlfn.XLOOKUP($A107,'Copy of PY1 Data(H)'!$A$1:$A$288,'Copy of PY1 Data(H)'!$A$1:$CZ$288))</f>
        <v>0</v>
      </c>
      <c r="M107" s="180" cm="1">
        <f t="array" ref="M107">_xlfn.XLOOKUP(M$1,'Copy of PY1 Data(H)'!$A$1:$CZ$1,_xlfn.XLOOKUP($A107,'Copy of PY1 Data(H)'!$A$1:$A$288,'Copy of PY1 Data(H)'!$A$1:$CZ$288))</f>
        <v>0</v>
      </c>
      <c r="N107" s="180" cm="1">
        <f t="array" ref="N107">_xlfn.XLOOKUP(N$1,'Copy of PY1 Data(H)'!$A$1:$CZ$1,_xlfn.XLOOKUP($A107,'Copy of PY1 Data(H)'!$A$1:$A$288,'Copy of PY1 Data(H)'!$A$1:$CZ$288))</f>
        <v>0</v>
      </c>
      <c r="O107" s="180" cm="1">
        <f t="array" ref="O107">_xlfn.XLOOKUP(O$1,'Copy of PY1 Data(H)'!$A$1:$CZ$1,_xlfn.XLOOKUP($A107,'Copy of PY1 Data(H)'!$A$1:$A$288,'Copy of PY1 Data(H)'!$A$1:$CZ$288))</f>
        <v>0</v>
      </c>
      <c r="P107" s="180" cm="1">
        <f t="array" ref="P107">_xlfn.XLOOKUP(P$1,'Copy of PY1 Data(H)'!$A$1:$CZ$1,_xlfn.XLOOKUP($A107,'Copy of PY1 Data(H)'!$A$1:$A$288,'Copy of PY1 Data(H)'!$A$1:$CZ$288))</f>
        <v>0</v>
      </c>
      <c r="Q107" s="180" cm="1">
        <f t="array" ref="Q107">_xlfn.XLOOKUP(Q$1,'Copy of PY1 Data(H)'!$A$1:$CZ$1,_xlfn.XLOOKUP($A107,'Copy of PY1 Data(H)'!$A$1:$A$288,'Copy of PY1 Data(H)'!$A$1:$CZ$288))</f>
        <v>0</v>
      </c>
      <c r="R107" s="180" cm="1">
        <f t="array" ref="R107">_xlfn.XLOOKUP(R$1,'Copy of PY1 Data(H)'!$A$1:$CZ$1,_xlfn.XLOOKUP($A107,'Copy of PY1 Data(H)'!$A$1:$A$288,'Copy of PY1 Data(H)'!$A$1:$CZ$288))</f>
        <v>0</v>
      </c>
      <c r="S107" s="180" cm="1">
        <f t="array" ref="S107">_xlfn.XLOOKUP(S$1,'Copy of PY1 Data(H)'!$A$1:$CZ$1,_xlfn.XLOOKUP($A107,'Copy of PY1 Data(H)'!$A$1:$A$288,'Copy of PY1 Data(H)'!$A$1:$CZ$288))</f>
        <v>0</v>
      </c>
      <c r="T107" s="180" cm="1">
        <f t="array" ref="T107">_xlfn.XLOOKUP(T$1,'Copy of PY1 Data(H)'!$A$1:$CZ$1,_xlfn.XLOOKUP($A107,'Copy of PY1 Data(H)'!$A$1:$A$288,'Copy of PY1 Data(H)'!$A$1:$CZ$288))</f>
        <v>0</v>
      </c>
      <c r="U107" s="180" cm="1">
        <f t="array" ref="U107">_xlfn.XLOOKUP(U$1,'Copy of PY1 Data(H)'!$A$1:$CZ$1,_xlfn.XLOOKUP($A107,'Copy of PY1 Data(H)'!$A$1:$A$288,'Copy of PY1 Data(H)'!$A$1:$CZ$288))</f>
        <v>0</v>
      </c>
      <c r="V107" s="180" cm="1">
        <f t="array" ref="V107">_xlfn.XLOOKUP(V$1,'Copy of PY1 Data(H)'!$A$1:$CZ$1,_xlfn.XLOOKUP($A107,'Copy of PY1 Data(H)'!$A$1:$A$288,'Copy of PY1 Data(H)'!$A$1:$CZ$288))</f>
        <v>0</v>
      </c>
      <c r="W107" s="180" cm="1">
        <f t="array" ref="W107">_xlfn.XLOOKUP(W$1,'Copy of PY1 Data(H)'!$A$1:$CZ$1,_xlfn.XLOOKUP($A107,'Copy of PY1 Data(H)'!$A$1:$A$288,'Copy of PY1 Data(H)'!$A$1:$CZ$288))</f>
        <v>0</v>
      </c>
      <c r="X107" s="180" cm="1">
        <f t="array" ref="X107">_xlfn.XLOOKUP(X$1,'Copy of PY1 Data(H)'!$A$1:$CZ$1,_xlfn.XLOOKUP($A107,'Copy of PY1 Data(H)'!$A$1:$A$288,'Copy of PY1 Data(H)'!$A$1:$CZ$288))</f>
        <v>0</v>
      </c>
      <c r="Y107" s="180" cm="1">
        <f t="array" ref="Y107">_xlfn.XLOOKUP(Y$1,'Copy of PY1 Data(H)'!$A$1:$CZ$1,_xlfn.XLOOKUP($A107,'Copy of PY1 Data(H)'!$A$1:$A$288,'Copy of PY1 Data(H)'!$A$1:$CZ$288))</f>
        <v>0</v>
      </c>
      <c r="Z107" s="180" cm="1">
        <f t="array" ref="Z107">_xlfn.XLOOKUP(Z$1,'Copy of PY1 Data(H)'!$A$1:$CZ$1,_xlfn.XLOOKUP($A107,'Copy of PY1 Data(H)'!$A$1:$A$288,'Copy of PY1 Data(H)'!$A$1:$CZ$288))</f>
        <v>0</v>
      </c>
      <c r="AA107" s="180" cm="1">
        <f t="array" ref="AA107">_xlfn.XLOOKUP(AA$1,'Copy of PY1 Data(H)'!$A$1:$CZ$1,_xlfn.XLOOKUP($A107,'Copy of PY1 Data(H)'!$A$1:$A$288,'Copy of PY1 Data(H)'!$A$1:$CZ$288))</f>
        <v>0</v>
      </c>
      <c r="AB107" s="180" cm="1">
        <f t="array" ref="AB107">_xlfn.XLOOKUP(AB$1,'Copy of PY1 Data(H)'!$A$1:$CZ$1,_xlfn.XLOOKUP($A107,'Copy of PY1 Data(H)'!$A$1:$A$288,'Copy of PY1 Data(H)'!$A$1:$CZ$288))</f>
        <v>0</v>
      </c>
      <c r="AC107" s="180" cm="1">
        <f t="array" ref="AC107">_xlfn.XLOOKUP(AC$1,'Copy of PY1 Data(H)'!$A$1:$CZ$1,_xlfn.XLOOKUP($A107,'Copy of PY1 Data(H)'!$A$1:$A$288,'Copy of PY1 Data(H)'!$A$1:$CZ$288))</f>
        <v>0</v>
      </c>
      <c r="AD107" s="180" cm="1">
        <f t="array" ref="AD107">_xlfn.XLOOKUP(AD$1,'Copy of PY1 Data(H)'!$A$1:$CZ$1,_xlfn.XLOOKUP($A107,'Copy of PY1 Data(H)'!$A$1:$A$288,'Copy of PY1 Data(H)'!$A$1:$CZ$288))</f>
        <v>0</v>
      </c>
      <c r="AE107" s="180" cm="1">
        <f t="array" ref="AE107">_xlfn.XLOOKUP(AE$1,'Copy of PY1 Data(H)'!$A$1:$CZ$1,_xlfn.XLOOKUP($A107,'Copy of PY1 Data(H)'!$A$1:$A$288,'Copy of PY1 Data(H)'!$A$1:$CZ$288))</f>
        <v>0</v>
      </c>
      <c r="AF107" s="180" cm="1">
        <f t="array" ref="AF107">_xlfn.XLOOKUP(AF$1,'Copy of PY1 Data(H)'!$A$1:$CZ$1,_xlfn.XLOOKUP($A107,'Copy of PY1 Data(H)'!$A$1:$A$288,'Copy of PY1 Data(H)'!$A$1:$CZ$288))</f>
        <v>0</v>
      </c>
      <c r="AG107" s="180" cm="1">
        <f t="array" ref="AG107">_xlfn.XLOOKUP(AG$1,'Copy of PY1 Data(H)'!$A$1:$CZ$1,_xlfn.XLOOKUP($A107,'Copy of PY1 Data(H)'!$A$1:$A$288,'Copy of PY1 Data(H)'!$A$1:$CZ$288))</f>
        <v>0</v>
      </c>
      <c r="AH107" s="180" cm="1">
        <f t="array" ref="AH107">_xlfn.XLOOKUP(AH$1,'Copy of PY1 Data(H)'!$A$1:$CZ$1,_xlfn.XLOOKUP($A107,'Copy of PY1 Data(H)'!$A$1:$A$288,'Copy of PY1 Data(H)'!$A$1:$CZ$288))</f>
        <v>0</v>
      </c>
      <c r="AI107" s="180" cm="1">
        <f t="array" ref="AI107">_xlfn.XLOOKUP(AI$1,'Copy of PY1 Data(H)'!$A$1:$CZ$1,_xlfn.XLOOKUP($A107,'Copy of PY1 Data(H)'!$A$1:$A$288,'Copy of PY1 Data(H)'!$A$1:$CZ$288))</f>
        <v>0</v>
      </c>
      <c r="AJ107" s="180" cm="1">
        <f t="array" ref="AJ107">_xlfn.XLOOKUP(AJ$1,'Copy of PY1 Data(H)'!$A$1:$CZ$1,_xlfn.XLOOKUP($A107,'Copy of PY1 Data(H)'!$A$1:$A$288,'Copy of PY1 Data(H)'!$A$1:$CZ$288))</f>
        <v>0</v>
      </c>
      <c r="AK107" s="180" cm="1">
        <f t="array" ref="AK107">_xlfn.XLOOKUP(AK$1,'Copy of PY1 Data(H)'!$A$1:$CZ$1,_xlfn.XLOOKUP($A107,'Copy of PY1 Data(H)'!$A$1:$A$288,'Copy of PY1 Data(H)'!$A$1:$CZ$288))</f>
        <v>0</v>
      </c>
      <c r="AL107" s="180" cm="1">
        <f t="array" ref="AL107">_xlfn.XLOOKUP(AL$1,'Copy of PY1 Data(H)'!$A$1:$CZ$1,_xlfn.XLOOKUP($A107,'Copy of PY1 Data(H)'!$A$1:$A$288,'Copy of PY1 Data(H)'!$A$1:$CZ$288))</f>
        <v>0</v>
      </c>
      <c r="AM107" s="180" cm="1">
        <f t="array" ref="AM107">_xlfn.XLOOKUP(AM$1,'Copy of PY1 Data(H)'!$A$1:$CZ$1,_xlfn.XLOOKUP($A107,'Copy of PY1 Data(H)'!$A$1:$A$288,'Copy of PY1 Data(H)'!$A$1:$CZ$288))</f>
        <v>0</v>
      </c>
      <c r="AN107" s="180" cm="1">
        <f t="array" ref="AN107">_xlfn.XLOOKUP(AN$1,'Copy of PY1 Data(H)'!$A$1:$CZ$1,_xlfn.XLOOKUP($A107,'Copy of PY1 Data(H)'!$A$1:$A$288,'Copy of PY1 Data(H)'!$A$1:$CZ$288))</f>
        <v>0</v>
      </c>
      <c r="AO107" s="180" cm="1">
        <f t="array" ref="AO107">_xlfn.XLOOKUP(AO$1,'Copy of PY1 Data(H)'!$A$1:$CZ$1,_xlfn.XLOOKUP($A107,'Copy of PY1 Data(H)'!$A$1:$A$288,'Copy of PY1 Data(H)'!$A$1:$CZ$288))</f>
        <v>0</v>
      </c>
      <c r="AP107" s="180" cm="1">
        <f t="array" ref="AP107">_xlfn.XLOOKUP(AP$1,'Copy of PY1 Data(H)'!$A$1:$CZ$1,_xlfn.XLOOKUP($A107,'Copy of PY1 Data(H)'!$A$1:$A$288,'Copy of PY1 Data(H)'!$A$1:$CZ$288))</f>
        <v>0</v>
      </c>
      <c r="AQ107" s="180" cm="1">
        <f t="array" ref="AQ107">_xlfn.XLOOKUP(AQ$1,'Copy of PY1 Data(H)'!$A$1:$CZ$1,_xlfn.XLOOKUP($A107,'Copy of PY1 Data(H)'!$A$1:$A$288,'Copy of PY1 Data(H)'!$A$1:$CZ$288))</f>
        <v>0</v>
      </c>
      <c r="AR107" s="180" cm="1">
        <f t="array" ref="AR107">_xlfn.XLOOKUP(AR$1,'Copy of PY1 Data(H)'!$A$1:$CZ$1,_xlfn.XLOOKUP($A107,'Copy of PY1 Data(H)'!$A$1:$A$288,'Copy of PY1 Data(H)'!$A$1:$CZ$288))</f>
        <v>0</v>
      </c>
      <c r="AS107" s="180" cm="1">
        <f t="array" ref="AS107">_xlfn.XLOOKUP(AS$1,'Copy of PY1 Data(H)'!$A$1:$CZ$1,_xlfn.XLOOKUP($A107,'Copy of PY1 Data(H)'!$A$1:$A$288,'Copy of PY1 Data(H)'!$A$1:$CZ$288))</f>
        <v>0</v>
      </c>
      <c r="AT107" s="180" cm="1">
        <f t="array" ref="AT107">_xlfn.XLOOKUP(AT$1,'Copy of PY1 Data(H)'!$A$1:$CZ$1,_xlfn.XLOOKUP($A107,'Copy of PY1 Data(H)'!$A$1:$A$288,'Copy of PY1 Data(H)'!$A$1:$CZ$288))</f>
        <v>0</v>
      </c>
      <c r="AU107" s="180" cm="1">
        <f t="array" ref="AU107">_xlfn.XLOOKUP(AU$1,'Copy of PY1 Data(H)'!$A$1:$CZ$1,_xlfn.XLOOKUP($A107,'Copy of PY1 Data(H)'!$A$1:$A$288,'Copy of PY1 Data(H)'!$A$1:$CZ$288))</f>
        <v>0</v>
      </c>
      <c r="AV107" s="180" cm="1">
        <f t="array" ref="AV107">_xlfn.XLOOKUP(AV$1,'Copy of PY1 Data(H)'!$A$1:$CZ$1,_xlfn.XLOOKUP($A107,'Copy of PY1 Data(H)'!$A$1:$A$288,'Copy of PY1 Data(H)'!$A$1:$CZ$288))</f>
        <v>0</v>
      </c>
      <c r="AW107" s="180" cm="1">
        <f t="array" ref="AW107">_xlfn.XLOOKUP(AW$1,'Copy of PY1 Data(H)'!$A$1:$CZ$1,_xlfn.XLOOKUP($A107,'Copy of PY1 Data(H)'!$A$1:$A$288,'Copy of PY1 Data(H)'!$A$1:$CZ$288))</f>
        <v>0</v>
      </c>
      <c r="AX107" s="180" cm="1">
        <f t="array" ref="AX107">_xlfn.XLOOKUP(AX$1,'Copy of PY1 Data(H)'!$A$1:$CZ$1,_xlfn.XLOOKUP($A107,'Copy of PY1 Data(H)'!$A$1:$A$288,'Copy of PY1 Data(H)'!$A$1:$CZ$288))</f>
        <v>0</v>
      </c>
      <c r="AY107" s="180" cm="1">
        <f t="array" ref="AY107">_xlfn.XLOOKUP(AY$1,'Copy of PY1 Data(H)'!$A$1:$CZ$1,_xlfn.XLOOKUP($A107,'Copy of PY1 Data(H)'!$A$1:$A$288,'Copy of PY1 Data(H)'!$A$1:$CZ$288))</f>
        <v>0</v>
      </c>
      <c r="AZ107" s="180" cm="1">
        <f t="array" ref="AZ107">_xlfn.XLOOKUP(AZ$1,'Copy of PY1 Data(H)'!$A$1:$CZ$1,_xlfn.XLOOKUP($A107,'Copy of PY1 Data(H)'!$A$1:$A$288,'Copy of PY1 Data(H)'!$A$1:$CZ$288))</f>
        <v>0</v>
      </c>
      <c r="BA107" s="180" cm="1">
        <f t="array" ref="BA107">_xlfn.XLOOKUP(BA$1,'Copy of PY1 Data(H)'!$A$1:$CZ$1,_xlfn.XLOOKUP($A107,'Copy of PY1 Data(H)'!$A$1:$A$288,'Copy of PY1 Data(H)'!$A$1:$CZ$288))</f>
        <v>0</v>
      </c>
      <c r="BB107" s="180" cm="1">
        <f t="array" ref="BB107">_xlfn.XLOOKUP(BB$1,'Copy of PY1 Data(H)'!$A$1:$CZ$1,_xlfn.XLOOKUP($A107,'Copy of PY1 Data(H)'!$A$1:$A$288,'Copy of PY1 Data(H)'!$A$1:$CZ$288))</f>
        <v>0</v>
      </c>
      <c r="BC107" s="180" cm="1">
        <f t="array" ref="BC107">_xlfn.XLOOKUP(BC$1,'Copy of PY1 Data(H)'!$A$1:$CZ$1,_xlfn.XLOOKUP($A107,'Copy of PY1 Data(H)'!$A$1:$A$288,'Copy of PY1 Data(H)'!$A$1:$CZ$288))</f>
        <v>0</v>
      </c>
      <c r="BD107" s="180" cm="1">
        <f t="array" ref="BD107">_xlfn.XLOOKUP(BD$1,'Copy of PY1 Data(H)'!$A$1:$CZ$1,_xlfn.XLOOKUP($A107,'Copy of PY1 Data(H)'!$A$1:$A$288,'Copy of PY1 Data(H)'!$A$1:$CZ$288))</f>
        <v>0</v>
      </c>
      <c r="BE107" s="180" cm="1">
        <f t="array" ref="BE107">_xlfn.XLOOKUP(BE$1,'Copy of PY1 Data(H)'!$A$1:$CZ$1,_xlfn.XLOOKUP($A107,'Copy of PY1 Data(H)'!$A$1:$A$288,'Copy of PY1 Data(H)'!$A$1:$CZ$288))</f>
        <v>0</v>
      </c>
      <c r="BF107" s="180" cm="1">
        <f t="array" ref="BF107">_xlfn.XLOOKUP(BF$1,'Copy of PY1 Data(H)'!$A$1:$CZ$1,_xlfn.XLOOKUP($A107,'Copy of PY1 Data(H)'!$A$1:$A$288,'Copy of PY1 Data(H)'!$A$1:$CZ$288))</f>
        <v>0</v>
      </c>
      <c r="BG107" s="180" cm="1">
        <f t="array" ref="BG107">_xlfn.XLOOKUP(BG$1,'Copy of PY1 Data(H)'!$A$1:$CZ$1,_xlfn.XLOOKUP($A107,'Copy of PY1 Data(H)'!$A$1:$A$288,'Copy of PY1 Data(H)'!$A$1:$CZ$288))</f>
        <v>0</v>
      </c>
      <c r="BH107" s="180" cm="1">
        <f t="array" ref="BH107">_xlfn.XLOOKUP(BH$1,'Copy of PY1 Data(H)'!$A$1:$CZ$1,_xlfn.XLOOKUP($A107,'Copy of PY1 Data(H)'!$A$1:$A$288,'Copy of PY1 Data(H)'!$A$1:$CZ$288))</f>
        <v>0</v>
      </c>
      <c r="BI107" s="180" cm="1">
        <f t="array" ref="BI107">_xlfn.XLOOKUP(BI$1,'Copy of PY1 Data(H)'!$A$1:$CZ$1,_xlfn.XLOOKUP($A107,'Copy of PY1 Data(H)'!$A$1:$A$288,'Copy of PY1 Data(H)'!$A$1:$CZ$288))</f>
        <v>0</v>
      </c>
      <c r="BJ107" s="180" cm="1">
        <f t="array" ref="BJ107">_xlfn.XLOOKUP(BJ$1,'Copy of PY1 Data(H)'!$A$1:$CZ$1,_xlfn.XLOOKUP($A107,'Copy of PY1 Data(H)'!$A$1:$A$288,'Copy of PY1 Data(H)'!$A$1:$CZ$288))</f>
        <v>0</v>
      </c>
      <c r="BK107" s="180" cm="1">
        <f t="array" ref="BK107">_xlfn.XLOOKUP(BK$1,'Copy of PY1 Data(H)'!$A$1:$CZ$1,_xlfn.XLOOKUP($A107,'Copy of PY1 Data(H)'!$A$1:$A$288,'Copy of PY1 Data(H)'!$A$1:$CZ$288))</f>
        <v>0</v>
      </c>
      <c r="BL107" s="180" cm="1">
        <f t="array" ref="BL107">_xlfn.XLOOKUP(BL$1,'Copy of PY1 Data(H)'!$A$1:$CZ$1,_xlfn.XLOOKUP($A107,'Copy of PY1 Data(H)'!$A$1:$A$288,'Copy of PY1 Data(H)'!$A$1:$CZ$288))</f>
        <v>0</v>
      </c>
      <c r="BM107" s="180" cm="1">
        <f t="array" ref="BM107">_xlfn.XLOOKUP(BM$1,'Copy of PY1 Data(H)'!$A$1:$CZ$1,_xlfn.XLOOKUP($A107,'Copy of PY1 Data(H)'!$A$1:$A$288,'Copy of PY1 Data(H)'!$A$1:$CZ$288))</f>
        <v>0</v>
      </c>
      <c r="BN107" s="180" cm="1">
        <f t="array" ref="BN107">_xlfn.XLOOKUP(BN$1,'Copy of PY1 Data(H)'!$A$1:$CZ$1,_xlfn.XLOOKUP($A107,'Copy of PY1 Data(H)'!$A$1:$A$288,'Copy of PY1 Data(H)'!$A$1:$CZ$288))</f>
        <v>0</v>
      </c>
      <c r="BO107" s="180" cm="1">
        <f t="array" ref="BO107">_xlfn.XLOOKUP(BO$1,'Copy of PY1 Data(H)'!$A$1:$CZ$1,_xlfn.XLOOKUP($A107,'Copy of PY1 Data(H)'!$A$1:$A$288,'Copy of PY1 Data(H)'!$A$1:$CZ$288))</f>
        <v>0</v>
      </c>
      <c r="BP107" s="180" cm="1">
        <f t="array" ref="BP107">_xlfn.XLOOKUP(BP$1,'Copy of PY1 Data(H)'!$A$1:$CZ$1,_xlfn.XLOOKUP($A107,'Copy of PY1 Data(H)'!$A$1:$A$288,'Copy of PY1 Data(H)'!$A$1:$CZ$288))</f>
        <v>0</v>
      </c>
      <c r="BQ107" s="180" cm="1">
        <f t="array" ref="BQ107">_xlfn.XLOOKUP(BQ$1,'Copy of PY1 Data(H)'!$A$1:$CZ$1,_xlfn.XLOOKUP($A107,'Copy of PY1 Data(H)'!$A$1:$A$288,'Copy of PY1 Data(H)'!$A$1:$CZ$288))</f>
        <v>0</v>
      </c>
      <c r="BR107" s="180" cm="1">
        <f t="array" ref="BR107">_xlfn.XLOOKUP(BR$1,'Copy of PY1 Data(H)'!$A$1:$CZ$1,_xlfn.XLOOKUP($A107,'Copy of PY1 Data(H)'!$A$1:$A$288,'Copy of PY1 Data(H)'!$A$1:$CZ$288))</f>
        <v>0</v>
      </c>
      <c r="BS107" s="180" cm="1">
        <f t="array" ref="BS107">_xlfn.XLOOKUP(BS$1,'Copy of PY1 Data(H)'!$A$1:$CZ$1,_xlfn.XLOOKUP($A107,'Copy of PY1 Data(H)'!$A$1:$A$288,'Copy of PY1 Data(H)'!$A$1:$CZ$288))</f>
        <v>0</v>
      </c>
      <c r="BT107" s="180" cm="1">
        <f t="array" ref="BT107">_xlfn.XLOOKUP(BT$1,'Copy of PY1 Data(H)'!$A$1:$CZ$1,_xlfn.XLOOKUP($A107,'Copy of PY1 Data(H)'!$A$1:$A$288,'Copy of PY1 Data(H)'!$A$1:$CZ$288))</f>
        <v>0</v>
      </c>
      <c r="BU107" s="180" cm="1">
        <f t="array" ref="BU107">_xlfn.XLOOKUP(BU$1,'Copy of PY1 Data(H)'!$A$1:$CZ$1,_xlfn.XLOOKUP($A107,'Copy of PY1 Data(H)'!$A$1:$A$288,'Copy of PY1 Data(H)'!$A$1:$CZ$288))</f>
        <v>0</v>
      </c>
      <c r="BV107" s="180" cm="1">
        <f t="array" ref="BV107">_xlfn.XLOOKUP(BV$1,'Copy of PY1 Data(H)'!$A$1:$CZ$1,_xlfn.XLOOKUP($A107,'Copy of PY1 Data(H)'!$A$1:$A$288,'Copy of PY1 Data(H)'!$A$1:$CZ$288))</f>
        <v>0</v>
      </c>
      <c r="BW107" s="180" cm="1">
        <f t="array" ref="BW107">_xlfn.XLOOKUP(BW$1,'Copy of PY1 Data(H)'!$A$1:$CZ$1,_xlfn.XLOOKUP($A107,'Copy of PY1 Data(H)'!$A$1:$A$288,'Copy of PY1 Data(H)'!$A$1:$CZ$288))</f>
        <v>0</v>
      </c>
      <c r="BX107" s="180" cm="1">
        <f t="array" ref="BX107">_xlfn.XLOOKUP(BX$1,'Copy of PY1 Data(H)'!$A$1:$CZ$1,_xlfn.XLOOKUP($A107,'Copy of PY1 Data(H)'!$A$1:$A$288,'Copy of PY1 Data(H)'!$A$1:$CZ$288))</f>
        <v>0</v>
      </c>
      <c r="BY107" s="180" cm="1">
        <f t="array" ref="BY107">_xlfn.XLOOKUP(BY$1,'Copy of PY1 Data(H)'!$A$1:$CZ$1,_xlfn.XLOOKUP($A107,'Copy of PY1 Data(H)'!$A$1:$A$288,'Copy of PY1 Data(H)'!$A$1:$CZ$288))</f>
        <v>0</v>
      </c>
      <c r="BZ107" s="180" cm="1">
        <f t="array" ref="BZ107">_xlfn.XLOOKUP(BZ$1,'Copy of PY1 Data(H)'!$A$1:$CZ$1,_xlfn.XLOOKUP($A107,'Copy of PY1 Data(H)'!$A$1:$A$288,'Copy of PY1 Data(H)'!$A$1:$CZ$288))</f>
        <v>0</v>
      </c>
      <c r="CA107" s="180" cm="1">
        <f t="array" ref="CA107">_xlfn.XLOOKUP(CA$1,'Copy of PY1 Data(H)'!$A$1:$CZ$1,_xlfn.XLOOKUP($A107,'Copy of PY1 Data(H)'!$A$1:$A$288,'Copy of PY1 Data(H)'!$A$1:$CZ$288))</f>
        <v>0</v>
      </c>
      <c r="CB107" s="180" cm="1">
        <f t="array" ref="CB107">_xlfn.XLOOKUP(CB$1,'Copy of PY1 Data(H)'!$A$1:$CZ$1,_xlfn.XLOOKUP($A107,'Copy of PY1 Data(H)'!$A$1:$A$288,'Copy of PY1 Data(H)'!$A$1:$CZ$288))</f>
        <v>0</v>
      </c>
      <c r="CC107" s="180" cm="1">
        <f t="array" ref="CC107">_xlfn.XLOOKUP(CC$1,'Copy of PY1 Data(H)'!$A$1:$CZ$1,_xlfn.XLOOKUP($A107,'Copy of PY1 Data(H)'!$A$1:$A$288,'Copy of PY1 Data(H)'!$A$1:$CZ$288))</f>
        <v>0</v>
      </c>
      <c r="CD107" s="180" cm="1">
        <f t="array" ref="CD107">_xlfn.XLOOKUP(CD$1,'Copy of PY1 Data(H)'!$A$1:$CZ$1,_xlfn.XLOOKUP($A107,'Copy of PY1 Data(H)'!$A$1:$A$288,'Copy of PY1 Data(H)'!$A$1:$CZ$288))</f>
        <v>0</v>
      </c>
    </row>
    <row r="108" spans="1:82" x14ac:dyDescent="0.3">
      <c r="A108" s="180">
        <v>639</v>
      </c>
      <c r="C108" s="180"/>
      <c r="D108" s="180" cm="1">
        <f t="array" ref="D108">_xlfn.XLOOKUP(D$1,'Copy of PY1 Data(H)'!$A$1:$CZ$1,_xlfn.XLOOKUP($A108,'Copy of PY1 Data(H)'!$A$1:$A$288,'Copy of PY1 Data(H)'!$A$1:$CZ$288))</f>
        <v>0</v>
      </c>
      <c r="E108" s="180" cm="1">
        <f t="array" ref="E108">_xlfn.XLOOKUP(E$1,'Copy of PY1 Data(H)'!$A$1:$CZ$1,_xlfn.XLOOKUP($A108,'Copy of PY1 Data(H)'!$A$1:$A$288,'Copy of PY1 Data(H)'!$A$1:$CZ$288))</f>
        <v>0</v>
      </c>
      <c r="F108" s="180" cm="1">
        <f t="array" ref="F108">_xlfn.XLOOKUP(F$1,'Copy of PY1 Data(H)'!$A$1:$CZ$1,_xlfn.XLOOKUP($A108,'Copy of PY1 Data(H)'!$A$1:$A$288,'Copy of PY1 Data(H)'!$A$1:$CZ$288))</f>
        <v>0</v>
      </c>
      <c r="G108" s="180" cm="1">
        <f t="array" ref="G108">_xlfn.XLOOKUP(G$1,'Copy of PY1 Data(H)'!$A$1:$CZ$1,_xlfn.XLOOKUP($A108,'Copy of PY1 Data(H)'!$A$1:$A$288,'Copy of PY1 Data(H)'!$A$1:$CZ$288))</f>
        <v>0</v>
      </c>
      <c r="H108" s="180" cm="1">
        <f t="array" ref="H108">_xlfn.XLOOKUP(H$1,'Copy of PY1 Data(H)'!$A$1:$CZ$1,_xlfn.XLOOKUP($A108,'Copy of PY1 Data(H)'!$A$1:$A$288,'Copy of PY1 Data(H)'!$A$1:$CZ$288))</f>
        <v>0</v>
      </c>
      <c r="I108" s="180" cm="1">
        <f t="array" ref="I108">_xlfn.XLOOKUP(I$1,'Copy of PY1 Data(H)'!$A$1:$CZ$1,_xlfn.XLOOKUP($A108,'Copy of PY1 Data(H)'!$A$1:$A$288,'Copy of PY1 Data(H)'!$A$1:$CZ$288))</f>
        <v>0</v>
      </c>
      <c r="J108" s="180" cm="1">
        <f t="array" ref="J108">_xlfn.XLOOKUP(J$1,'Copy of PY1 Data(H)'!$A$1:$CZ$1,_xlfn.XLOOKUP($A108,'Copy of PY1 Data(H)'!$A$1:$A$288,'Copy of PY1 Data(H)'!$A$1:$CZ$288))</f>
        <v>0</v>
      </c>
      <c r="K108" s="180" cm="1">
        <f t="array" ref="K108">_xlfn.XLOOKUP(K$1,'Copy of PY1 Data(H)'!$A$1:$CZ$1,_xlfn.XLOOKUP($A108,'Copy of PY1 Data(H)'!$A$1:$A$288,'Copy of PY1 Data(H)'!$A$1:$CZ$288))</f>
        <v>0</v>
      </c>
      <c r="L108" s="180" cm="1">
        <f t="array" ref="L108">_xlfn.XLOOKUP(L$1,'Copy of PY1 Data(H)'!$A$1:$CZ$1,_xlfn.XLOOKUP($A108,'Copy of PY1 Data(H)'!$A$1:$A$288,'Copy of PY1 Data(H)'!$A$1:$CZ$288))</f>
        <v>0</v>
      </c>
      <c r="M108" s="180" cm="1">
        <f t="array" ref="M108">_xlfn.XLOOKUP(M$1,'Copy of PY1 Data(H)'!$A$1:$CZ$1,_xlfn.XLOOKUP($A108,'Copy of PY1 Data(H)'!$A$1:$A$288,'Copy of PY1 Data(H)'!$A$1:$CZ$288))</f>
        <v>0</v>
      </c>
      <c r="N108" s="180" cm="1">
        <f t="array" ref="N108">_xlfn.XLOOKUP(N$1,'Copy of PY1 Data(H)'!$A$1:$CZ$1,_xlfn.XLOOKUP($A108,'Copy of PY1 Data(H)'!$A$1:$A$288,'Copy of PY1 Data(H)'!$A$1:$CZ$288))</f>
        <v>0</v>
      </c>
      <c r="O108" s="180" cm="1">
        <f t="array" ref="O108">_xlfn.XLOOKUP(O$1,'Copy of PY1 Data(H)'!$A$1:$CZ$1,_xlfn.XLOOKUP($A108,'Copy of PY1 Data(H)'!$A$1:$A$288,'Copy of PY1 Data(H)'!$A$1:$CZ$288))</f>
        <v>0</v>
      </c>
      <c r="P108" s="180" cm="1">
        <f t="array" ref="P108">_xlfn.XLOOKUP(P$1,'Copy of PY1 Data(H)'!$A$1:$CZ$1,_xlfn.XLOOKUP($A108,'Copy of PY1 Data(H)'!$A$1:$A$288,'Copy of PY1 Data(H)'!$A$1:$CZ$288))</f>
        <v>0</v>
      </c>
      <c r="Q108" s="180" cm="1">
        <f t="array" ref="Q108">_xlfn.XLOOKUP(Q$1,'Copy of PY1 Data(H)'!$A$1:$CZ$1,_xlfn.XLOOKUP($A108,'Copy of PY1 Data(H)'!$A$1:$A$288,'Copy of PY1 Data(H)'!$A$1:$CZ$288))</f>
        <v>6183628</v>
      </c>
      <c r="R108" s="180" cm="1">
        <f t="array" ref="R108">_xlfn.XLOOKUP(R$1,'Copy of PY1 Data(H)'!$A$1:$CZ$1,_xlfn.XLOOKUP($A108,'Copy of PY1 Data(H)'!$A$1:$A$288,'Copy of PY1 Data(H)'!$A$1:$CZ$288))</f>
        <v>0</v>
      </c>
      <c r="S108" s="180" cm="1">
        <f t="array" ref="S108">_xlfn.XLOOKUP(S$1,'Copy of PY1 Data(H)'!$A$1:$CZ$1,_xlfn.XLOOKUP($A108,'Copy of PY1 Data(H)'!$A$1:$A$288,'Copy of PY1 Data(H)'!$A$1:$CZ$288))</f>
        <v>0</v>
      </c>
      <c r="T108" s="180" cm="1">
        <f t="array" ref="T108">_xlfn.XLOOKUP(T$1,'Copy of PY1 Data(H)'!$A$1:$CZ$1,_xlfn.XLOOKUP($A108,'Copy of PY1 Data(H)'!$A$1:$A$288,'Copy of PY1 Data(H)'!$A$1:$CZ$288))</f>
        <v>0</v>
      </c>
      <c r="U108" s="180" cm="1">
        <f t="array" ref="U108">_xlfn.XLOOKUP(U$1,'Copy of PY1 Data(H)'!$A$1:$CZ$1,_xlfn.XLOOKUP($A108,'Copy of PY1 Data(H)'!$A$1:$A$288,'Copy of PY1 Data(H)'!$A$1:$CZ$288))</f>
        <v>0</v>
      </c>
      <c r="V108" s="180" cm="1">
        <f t="array" ref="V108">_xlfn.XLOOKUP(V$1,'Copy of PY1 Data(H)'!$A$1:$CZ$1,_xlfn.XLOOKUP($A108,'Copy of PY1 Data(H)'!$A$1:$A$288,'Copy of PY1 Data(H)'!$A$1:$CZ$288))</f>
        <v>3218011</v>
      </c>
      <c r="W108" s="180" cm="1">
        <f t="array" ref="W108">_xlfn.XLOOKUP(W$1,'Copy of PY1 Data(H)'!$A$1:$CZ$1,_xlfn.XLOOKUP($A108,'Copy of PY1 Data(H)'!$A$1:$A$288,'Copy of PY1 Data(H)'!$A$1:$CZ$288))</f>
        <v>0</v>
      </c>
      <c r="X108" s="180" cm="1">
        <f t="array" ref="X108">_xlfn.XLOOKUP(X$1,'Copy of PY1 Data(H)'!$A$1:$CZ$1,_xlfn.XLOOKUP($A108,'Copy of PY1 Data(H)'!$A$1:$A$288,'Copy of PY1 Data(H)'!$A$1:$CZ$288))</f>
        <v>0</v>
      </c>
      <c r="Y108" s="180" cm="1">
        <f t="array" ref="Y108">_xlfn.XLOOKUP(Y$1,'Copy of PY1 Data(H)'!$A$1:$CZ$1,_xlfn.XLOOKUP($A108,'Copy of PY1 Data(H)'!$A$1:$A$288,'Copy of PY1 Data(H)'!$A$1:$CZ$288))</f>
        <v>0</v>
      </c>
      <c r="Z108" s="180" cm="1">
        <f t="array" ref="Z108">_xlfn.XLOOKUP(Z$1,'Copy of PY1 Data(H)'!$A$1:$CZ$1,_xlfn.XLOOKUP($A108,'Copy of PY1 Data(H)'!$A$1:$A$288,'Copy of PY1 Data(H)'!$A$1:$CZ$288))</f>
        <v>0</v>
      </c>
      <c r="AA108" s="180" cm="1">
        <f t="array" ref="AA108">_xlfn.XLOOKUP(AA$1,'Copy of PY1 Data(H)'!$A$1:$CZ$1,_xlfn.XLOOKUP($A108,'Copy of PY1 Data(H)'!$A$1:$A$288,'Copy of PY1 Data(H)'!$A$1:$CZ$288))</f>
        <v>0</v>
      </c>
      <c r="AB108" s="180" cm="1">
        <f t="array" ref="AB108">_xlfn.XLOOKUP(AB$1,'Copy of PY1 Data(H)'!$A$1:$CZ$1,_xlfn.XLOOKUP($A108,'Copy of PY1 Data(H)'!$A$1:$A$288,'Copy of PY1 Data(H)'!$A$1:$CZ$288))</f>
        <v>0</v>
      </c>
      <c r="AC108" s="180" cm="1">
        <f t="array" ref="AC108">_xlfn.XLOOKUP(AC$1,'Copy of PY1 Data(H)'!$A$1:$CZ$1,_xlfn.XLOOKUP($A108,'Copy of PY1 Data(H)'!$A$1:$A$288,'Copy of PY1 Data(H)'!$A$1:$CZ$288))</f>
        <v>0</v>
      </c>
      <c r="AD108" s="180" cm="1">
        <f t="array" ref="AD108">_xlfn.XLOOKUP(AD$1,'Copy of PY1 Data(H)'!$A$1:$CZ$1,_xlfn.XLOOKUP($A108,'Copy of PY1 Data(H)'!$A$1:$A$288,'Copy of PY1 Data(H)'!$A$1:$CZ$288))</f>
        <v>0</v>
      </c>
      <c r="AE108" s="180" cm="1">
        <f t="array" ref="AE108">_xlfn.XLOOKUP(AE$1,'Copy of PY1 Data(H)'!$A$1:$CZ$1,_xlfn.XLOOKUP($A108,'Copy of PY1 Data(H)'!$A$1:$A$288,'Copy of PY1 Data(H)'!$A$1:$CZ$288))</f>
        <v>0</v>
      </c>
      <c r="AF108" s="180" cm="1">
        <f t="array" ref="AF108">_xlfn.XLOOKUP(AF$1,'Copy of PY1 Data(H)'!$A$1:$CZ$1,_xlfn.XLOOKUP($A108,'Copy of PY1 Data(H)'!$A$1:$A$288,'Copy of PY1 Data(H)'!$A$1:$CZ$288))</f>
        <v>0</v>
      </c>
      <c r="AG108" s="180" cm="1">
        <f t="array" ref="AG108">_xlfn.XLOOKUP(AG$1,'Copy of PY1 Data(H)'!$A$1:$CZ$1,_xlfn.XLOOKUP($A108,'Copy of PY1 Data(H)'!$A$1:$A$288,'Copy of PY1 Data(H)'!$A$1:$CZ$288))</f>
        <v>0</v>
      </c>
      <c r="AH108" s="180" cm="1">
        <f t="array" ref="AH108">_xlfn.XLOOKUP(AH$1,'Copy of PY1 Data(H)'!$A$1:$CZ$1,_xlfn.XLOOKUP($A108,'Copy of PY1 Data(H)'!$A$1:$A$288,'Copy of PY1 Data(H)'!$A$1:$CZ$288))</f>
        <v>0</v>
      </c>
      <c r="AI108" s="180" cm="1">
        <f t="array" ref="AI108">_xlfn.XLOOKUP(AI$1,'Copy of PY1 Data(H)'!$A$1:$CZ$1,_xlfn.XLOOKUP($A108,'Copy of PY1 Data(H)'!$A$1:$A$288,'Copy of PY1 Data(H)'!$A$1:$CZ$288))</f>
        <v>8317523</v>
      </c>
      <c r="AJ108" s="180" cm="1">
        <f t="array" ref="AJ108">_xlfn.XLOOKUP(AJ$1,'Copy of PY1 Data(H)'!$A$1:$CZ$1,_xlfn.XLOOKUP($A108,'Copy of PY1 Data(H)'!$A$1:$A$288,'Copy of PY1 Data(H)'!$A$1:$CZ$288))</f>
        <v>0</v>
      </c>
      <c r="AK108" s="180" cm="1">
        <f t="array" ref="AK108">_xlfn.XLOOKUP(AK$1,'Copy of PY1 Data(H)'!$A$1:$CZ$1,_xlfn.XLOOKUP($A108,'Copy of PY1 Data(H)'!$A$1:$A$288,'Copy of PY1 Data(H)'!$A$1:$CZ$288))</f>
        <v>0</v>
      </c>
      <c r="AL108" s="180" cm="1">
        <f t="array" ref="AL108">_xlfn.XLOOKUP(AL$1,'Copy of PY1 Data(H)'!$A$1:$CZ$1,_xlfn.XLOOKUP($A108,'Copy of PY1 Data(H)'!$A$1:$A$288,'Copy of PY1 Data(H)'!$A$1:$CZ$288))</f>
        <v>0</v>
      </c>
      <c r="AM108" s="180" cm="1">
        <f t="array" ref="AM108">_xlfn.XLOOKUP(AM$1,'Copy of PY1 Data(H)'!$A$1:$CZ$1,_xlfn.XLOOKUP($A108,'Copy of PY1 Data(H)'!$A$1:$A$288,'Copy of PY1 Data(H)'!$A$1:$CZ$288))</f>
        <v>2391349</v>
      </c>
      <c r="AN108" s="180" cm="1">
        <f t="array" ref="AN108">_xlfn.XLOOKUP(AN$1,'Copy of PY1 Data(H)'!$A$1:$CZ$1,_xlfn.XLOOKUP($A108,'Copy of PY1 Data(H)'!$A$1:$A$288,'Copy of PY1 Data(H)'!$A$1:$CZ$288))</f>
        <v>0</v>
      </c>
      <c r="AO108" s="180" cm="1">
        <f t="array" ref="AO108">_xlfn.XLOOKUP(AO$1,'Copy of PY1 Data(H)'!$A$1:$CZ$1,_xlfn.XLOOKUP($A108,'Copy of PY1 Data(H)'!$A$1:$A$288,'Copy of PY1 Data(H)'!$A$1:$CZ$288))</f>
        <v>0</v>
      </c>
      <c r="AP108" s="180" cm="1">
        <f t="array" ref="AP108">_xlfn.XLOOKUP(AP$1,'Copy of PY1 Data(H)'!$A$1:$CZ$1,_xlfn.XLOOKUP($A108,'Copy of PY1 Data(H)'!$A$1:$A$288,'Copy of PY1 Data(H)'!$A$1:$CZ$288))</f>
        <v>0</v>
      </c>
      <c r="AQ108" s="180" cm="1">
        <f t="array" ref="AQ108">_xlfn.XLOOKUP(AQ$1,'Copy of PY1 Data(H)'!$A$1:$CZ$1,_xlfn.XLOOKUP($A108,'Copy of PY1 Data(H)'!$A$1:$A$288,'Copy of PY1 Data(H)'!$A$1:$CZ$288))</f>
        <v>0</v>
      </c>
      <c r="AR108" s="180" cm="1">
        <f t="array" ref="AR108">_xlfn.XLOOKUP(AR$1,'Copy of PY1 Data(H)'!$A$1:$CZ$1,_xlfn.XLOOKUP($A108,'Copy of PY1 Data(H)'!$A$1:$A$288,'Copy of PY1 Data(H)'!$A$1:$CZ$288))</f>
        <v>0</v>
      </c>
      <c r="AS108" s="180" cm="1">
        <f t="array" ref="AS108">_xlfn.XLOOKUP(AS$1,'Copy of PY1 Data(H)'!$A$1:$CZ$1,_xlfn.XLOOKUP($A108,'Copy of PY1 Data(H)'!$A$1:$A$288,'Copy of PY1 Data(H)'!$A$1:$CZ$288))</f>
        <v>0</v>
      </c>
      <c r="AT108" s="180" cm="1">
        <f t="array" ref="AT108">_xlfn.XLOOKUP(AT$1,'Copy of PY1 Data(H)'!$A$1:$CZ$1,_xlfn.XLOOKUP($A108,'Copy of PY1 Data(H)'!$A$1:$A$288,'Copy of PY1 Data(H)'!$A$1:$CZ$288))</f>
        <v>0</v>
      </c>
      <c r="AU108" s="180" cm="1">
        <f t="array" ref="AU108">_xlfn.XLOOKUP(AU$1,'Copy of PY1 Data(H)'!$A$1:$CZ$1,_xlfn.XLOOKUP($A108,'Copy of PY1 Data(H)'!$A$1:$A$288,'Copy of PY1 Data(H)'!$A$1:$CZ$288))</f>
        <v>0</v>
      </c>
      <c r="AV108" s="180" cm="1">
        <f t="array" ref="AV108">_xlfn.XLOOKUP(AV$1,'Copy of PY1 Data(H)'!$A$1:$CZ$1,_xlfn.XLOOKUP($A108,'Copy of PY1 Data(H)'!$A$1:$A$288,'Copy of PY1 Data(H)'!$A$1:$CZ$288))</f>
        <v>0</v>
      </c>
      <c r="AW108" s="180" cm="1">
        <f t="array" ref="AW108">_xlfn.XLOOKUP(AW$1,'Copy of PY1 Data(H)'!$A$1:$CZ$1,_xlfn.XLOOKUP($A108,'Copy of PY1 Data(H)'!$A$1:$A$288,'Copy of PY1 Data(H)'!$A$1:$CZ$288))</f>
        <v>0</v>
      </c>
      <c r="AX108" s="180" cm="1">
        <f t="array" ref="AX108">_xlfn.XLOOKUP(AX$1,'Copy of PY1 Data(H)'!$A$1:$CZ$1,_xlfn.XLOOKUP($A108,'Copy of PY1 Data(H)'!$A$1:$A$288,'Copy of PY1 Data(H)'!$A$1:$CZ$288))</f>
        <v>0</v>
      </c>
      <c r="AY108" s="180" cm="1">
        <f t="array" ref="AY108">_xlfn.XLOOKUP(AY$1,'Copy of PY1 Data(H)'!$A$1:$CZ$1,_xlfn.XLOOKUP($A108,'Copy of PY1 Data(H)'!$A$1:$A$288,'Copy of PY1 Data(H)'!$A$1:$CZ$288))</f>
        <v>0</v>
      </c>
      <c r="AZ108" s="180" cm="1">
        <f t="array" ref="AZ108">_xlfn.XLOOKUP(AZ$1,'Copy of PY1 Data(H)'!$A$1:$CZ$1,_xlfn.XLOOKUP($A108,'Copy of PY1 Data(H)'!$A$1:$A$288,'Copy of PY1 Data(H)'!$A$1:$CZ$288))</f>
        <v>0</v>
      </c>
      <c r="BA108" s="180" cm="1">
        <f t="array" ref="BA108">_xlfn.XLOOKUP(BA$1,'Copy of PY1 Data(H)'!$A$1:$CZ$1,_xlfn.XLOOKUP($A108,'Copy of PY1 Data(H)'!$A$1:$A$288,'Copy of PY1 Data(H)'!$A$1:$CZ$288))</f>
        <v>0</v>
      </c>
      <c r="BB108" s="180" cm="1">
        <f t="array" ref="BB108">_xlfn.XLOOKUP(BB$1,'Copy of PY1 Data(H)'!$A$1:$CZ$1,_xlfn.XLOOKUP($A108,'Copy of PY1 Data(H)'!$A$1:$A$288,'Copy of PY1 Data(H)'!$A$1:$CZ$288))</f>
        <v>0</v>
      </c>
      <c r="BC108" s="180" cm="1">
        <f t="array" ref="BC108">_xlfn.XLOOKUP(BC$1,'Copy of PY1 Data(H)'!$A$1:$CZ$1,_xlfn.XLOOKUP($A108,'Copy of PY1 Data(H)'!$A$1:$A$288,'Copy of PY1 Data(H)'!$A$1:$CZ$288))</f>
        <v>0</v>
      </c>
      <c r="BD108" s="180" cm="1">
        <f t="array" ref="BD108">_xlfn.XLOOKUP(BD$1,'Copy of PY1 Data(H)'!$A$1:$CZ$1,_xlfn.XLOOKUP($A108,'Copy of PY1 Data(H)'!$A$1:$A$288,'Copy of PY1 Data(H)'!$A$1:$CZ$288))</f>
        <v>0</v>
      </c>
      <c r="BE108" s="180" cm="1">
        <f t="array" ref="BE108">_xlfn.XLOOKUP(BE$1,'Copy of PY1 Data(H)'!$A$1:$CZ$1,_xlfn.XLOOKUP($A108,'Copy of PY1 Data(H)'!$A$1:$A$288,'Copy of PY1 Data(H)'!$A$1:$CZ$288))</f>
        <v>0</v>
      </c>
      <c r="BF108" s="180" cm="1">
        <f t="array" ref="BF108">_xlfn.XLOOKUP(BF$1,'Copy of PY1 Data(H)'!$A$1:$CZ$1,_xlfn.XLOOKUP($A108,'Copy of PY1 Data(H)'!$A$1:$A$288,'Copy of PY1 Data(H)'!$A$1:$CZ$288))</f>
        <v>0</v>
      </c>
      <c r="BG108" s="180" cm="1">
        <f t="array" ref="BG108">_xlfn.XLOOKUP(BG$1,'Copy of PY1 Data(H)'!$A$1:$CZ$1,_xlfn.XLOOKUP($A108,'Copy of PY1 Data(H)'!$A$1:$A$288,'Copy of PY1 Data(H)'!$A$1:$CZ$288))</f>
        <v>0</v>
      </c>
      <c r="BH108" s="180" cm="1">
        <f t="array" ref="BH108">_xlfn.XLOOKUP(BH$1,'Copy of PY1 Data(H)'!$A$1:$CZ$1,_xlfn.XLOOKUP($A108,'Copy of PY1 Data(H)'!$A$1:$A$288,'Copy of PY1 Data(H)'!$A$1:$CZ$288))</f>
        <v>0</v>
      </c>
      <c r="BI108" s="180" cm="1">
        <f t="array" ref="BI108">_xlfn.XLOOKUP(BI$1,'Copy of PY1 Data(H)'!$A$1:$CZ$1,_xlfn.XLOOKUP($A108,'Copy of PY1 Data(H)'!$A$1:$A$288,'Copy of PY1 Data(H)'!$A$1:$CZ$288))</f>
        <v>0</v>
      </c>
      <c r="BJ108" s="180" cm="1">
        <f t="array" ref="BJ108">_xlfn.XLOOKUP(BJ$1,'Copy of PY1 Data(H)'!$A$1:$CZ$1,_xlfn.XLOOKUP($A108,'Copy of PY1 Data(H)'!$A$1:$A$288,'Copy of PY1 Data(H)'!$A$1:$CZ$288))</f>
        <v>0</v>
      </c>
      <c r="BK108" s="180" cm="1">
        <f t="array" ref="BK108">_xlfn.XLOOKUP(BK$1,'Copy of PY1 Data(H)'!$A$1:$CZ$1,_xlfn.XLOOKUP($A108,'Copy of PY1 Data(H)'!$A$1:$A$288,'Copy of PY1 Data(H)'!$A$1:$CZ$288))</f>
        <v>0</v>
      </c>
      <c r="BL108" s="180" cm="1">
        <f t="array" ref="BL108">_xlfn.XLOOKUP(BL$1,'Copy of PY1 Data(H)'!$A$1:$CZ$1,_xlfn.XLOOKUP($A108,'Copy of PY1 Data(H)'!$A$1:$A$288,'Copy of PY1 Data(H)'!$A$1:$CZ$288))</f>
        <v>0</v>
      </c>
      <c r="BM108" s="180" cm="1">
        <f t="array" ref="BM108">_xlfn.XLOOKUP(BM$1,'Copy of PY1 Data(H)'!$A$1:$CZ$1,_xlfn.XLOOKUP($A108,'Copy of PY1 Data(H)'!$A$1:$A$288,'Copy of PY1 Data(H)'!$A$1:$CZ$288))</f>
        <v>0</v>
      </c>
      <c r="BN108" s="180" cm="1">
        <f t="array" ref="BN108">_xlfn.XLOOKUP(BN$1,'Copy of PY1 Data(H)'!$A$1:$CZ$1,_xlfn.XLOOKUP($A108,'Copy of PY1 Data(H)'!$A$1:$A$288,'Copy of PY1 Data(H)'!$A$1:$CZ$288))</f>
        <v>0</v>
      </c>
      <c r="BO108" s="180" cm="1">
        <f t="array" ref="BO108">_xlfn.XLOOKUP(BO$1,'Copy of PY1 Data(H)'!$A$1:$CZ$1,_xlfn.XLOOKUP($A108,'Copy of PY1 Data(H)'!$A$1:$A$288,'Copy of PY1 Data(H)'!$A$1:$CZ$288))</f>
        <v>0</v>
      </c>
      <c r="BP108" s="180" cm="1">
        <f t="array" ref="BP108">_xlfn.XLOOKUP(BP$1,'Copy of PY1 Data(H)'!$A$1:$CZ$1,_xlfn.XLOOKUP($A108,'Copy of PY1 Data(H)'!$A$1:$A$288,'Copy of PY1 Data(H)'!$A$1:$CZ$288))</f>
        <v>0</v>
      </c>
      <c r="BQ108" s="180" cm="1">
        <f t="array" ref="BQ108">_xlfn.XLOOKUP(BQ$1,'Copy of PY1 Data(H)'!$A$1:$CZ$1,_xlfn.XLOOKUP($A108,'Copy of PY1 Data(H)'!$A$1:$A$288,'Copy of PY1 Data(H)'!$A$1:$CZ$288))</f>
        <v>0</v>
      </c>
      <c r="BR108" s="180" cm="1">
        <f t="array" ref="BR108">_xlfn.XLOOKUP(BR$1,'Copy of PY1 Data(H)'!$A$1:$CZ$1,_xlfn.XLOOKUP($A108,'Copy of PY1 Data(H)'!$A$1:$A$288,'Copy of PY1 Data(H)'!$A$1:$CZ$288))</f>
        <v>247193</v>
      </c>
      <c r="BS108" s="180" cm="1">
        <f t="array" ref="BS108">_xlfn.XLOOKUP(BS$1,'Copy of PY1 Data(H)'!$A$1:$CZ$1,_xlfn.XLOOKUP($A108,'Copy of PY1 Data(H)'!$A$1:$A$288,'Copy of PY1 Data(H)'!$A$1:$CZ$288))</f>
        <v>1257438</v>
      </c>
      <c r="BT108" s="180" cm="1">
        <f t="array" ref="BT108">_xlfn.XLOOKUP(BT$1,'Copy of PY1 Data(H)'!$A$1:$CZ$1,_xlfn.XLOOKUP($A108,'Copy of PY1 Data(H)'!$A$1:$A$288,'Copy of PY1 Data(H)'!$A$1:$CZ$288))</f>
        <v>0</v>
      </c>
      <c r="BU108" s="180" cm="1">
        <f t="array" ref="BU108">_xlfn.XLOOKUP(BU$1,'Copy of PY1 Data(H)'!$A$1:$CZ$1,_xlfn.XLOOKUP($A108,'Copy of PY1 Data(H)'!$A$1:$A$288,'Copy of PY1 Data(H)'!$A$1:$CZ$288))</f>
        <v>0</v>
      </c>
      <c r="BV108" s="180" cm="1">
        <f t="array" ref="BV108">_xlfn.XLOOKUP(BV$1,'Copy of PY1 Data(H)'!$A$1:$CZ$1,_xlfn.XLOOKUP($A108,'Copy of PY1 Data(H)'!$A$1:$A$288,'Copy of PY1 Data(H)'!$A$1:$CZ$288))</f>
        <v>0</v>
      </c>
      <c r="BW108" s="180" cm="1">
        <f t="array" ref="BW108">_xlfn.XLOOKUP(BW$1,'Copy of PY1 Data(H)'!$A$1:$CZ$1,_xlfn.XLOOKUP($A108,'Copy of PY1 Data(H)'!$A$1:$A$288,'Copy of PY1 Data(H)'!$A$1:$CZ$288))</f>
        <v>0</v>
      </c>
      <c r="BX108" s="180" cm="1">
        <f t="array" ref="BX108">_xlfn.XLOOKUP(BX$1,'Copy of PY1 Data(H)'!$A$1:$CZ$1,_xlfn.XLOOKUP($A108,'Copy of PY1 Data(H)'!$A$1:$A$288,'Copy of PY1 Data(H)'!$A$1:$CZ$288))</f>
        <v>0</v>
      </c>
      <c r="BY108" s="180" cm="1">
        <f t="array" ref="BY108">_xlfn.XLOOKUP(BY$1,'Copy of PY1 Data(H)'!$A$1:$CZ$1,_xlfn.XLOOKUP($A108,'Copy of PY1 Data(H)'!$A$1:$A$288,'Copy of PY1 Data(H)'!$A$1:$CZ$288))</f>
        <v>0</v>
      </c>
      <c r="BZ108" s="180" cm="1">
        <f t="array" ref="BZ108">_xlfn.XLOOKUP(BZ$1,'Copy of PY1 Data(H)'!$A$1:$CZ$1,_xlfn.XLOOKUP($A108,'Copy of PY1 Data(H)'!$A$1:$A$288,'Copy of PY1 Data(H)'!$A$1:$CZ$288))</f>
        <v>0</v>
      </c>
      <c r="CA108" s="180" cm="1">
        <f t="array" ref="CA108">_xlfn.XLOOKUP(CA$1,'Copy of PY1 Data(H)'!$A$1:$CZ$1,_xlfn.XLOOKUP($A108,'Copy of PY1 Data(H)'!$A$1:$A$288,'Copy of PY1 Data(H)'!$A$1:$CZ$288))</f>
        <v>0</v>
      </c>
      <c r="CB108" s="180" cm="1">
        <f t="array" ref="CB108">_xlfn.XLOOKUP(CB$1,'Copy of PY1 Data(H)'!$A$1:$CZ$1,_xlfn.XLOOKUP($A108,'Copy of PY1 Data(H)'!$A$1:$A$288,'Copy of PY1 Data(H)'!$A$1:$CZ$288))</f>
        <v>0</v>
      </c>
      <c r="CC108" s="180" cm="1">
        <f t="array" ref="CC108">_xlfn.XLOOKUP(CC$1,'Copy of PY1 Data(H)'!$A$1:$CZ$1,_xlfn.XLOOKUP($A108,'Copy of PY1 Data(H)'!$A$1:$A$288,'Copy of PY1 Data(H)'!$A$1:$CZ$288))</f>
        <v>0</v>
      </c>
      <c r="CD108" s="180" cm="1">
        <f t="array" ref="CD108">_xlfn.XLOOKUP(CD$1,'Copy of PY1 Data(H)'!$A$1:$CZ$1,_xlfn.XLOOKUP($A108,'Copy of PY1 Data(H)'!$A$1:$A$288,'Copy of PY1 Data(H)'!$A$1:$CZ$288))</f>
        <v>0</v>
      </c>
    </row>
    <row r="109" spans="1:82" x14ac:dyDescent="0.3">
      <c r="A109" s="180">
        <v>640</v>
      </c>
      <c r="C109" s="180"/>
      <c r="D109" s="180" cm="1">
        <f t="array" ref="D109">_xlfn.XLOOKUP(D$1,'Copy of PY1 Data(H)'!$A$1:$CZ$1,_xlfn.XLOOKUP($A109,'Copy of PY1 Data(H)'!$A$1:$A$288,'Copy of PY1 Data(H)'!$A$1:$CZ$288))</f>
        <v>0</v>
      </c>
      <c r="E109" s="180" cm="1">
        <f t="array" ref="E109">_xlfn.XLOOKUP(E$1,'Copy of PY1 Data(H)'!$A$1:$CZ$1,_xlfn.XLOOKUP($A109,'Copy of PY1 Data(H)'!$A$1:$A$288,'Copy of PY1 Data(H)'!$A$1:$CZ$288))</f>
        <v>0</v>
      </c>
      <c r="F109" s="180" cm="1">
        <f t="array" ref="F109">_xlfn.XLOOKUP(F$1,'Copy of PY1 Data(H)'!$A$1:$CZ$1,_xlfn.XLOOKUP($A109,'Copy of PY1 Data(H)'!$A$1:$A$288,'Copy of PY1 Data(H)'!$A$1:$CZ$288))</f>
        <v>0</v>
      </c>
      <c r="G109" s="180" cm="1">
        <f t="array" ref="G109">_xlfn.XLOOKUP(G$1,'Copy of PY1 Data(H)'!$A$1:$CZ$1,_xlfn.XLOOKUP($A109,'Copy of PY1 Data(H)'!$A$1:$A$288,'Copy of PY1 Data(H)'!$A$1:$CZ$288))</f>
        <v>0</v>
      </c>
      <c r="H109" s="180" cm="1">
        <f t="array" ref="H109">_xlfn.XLOOKUP(H$1,'Copy of PY1 Data(H)'!$A$1:$CZ$1,_xlfn.XLOOKUP($A109,'Copy of PY1 Data(H)'!$A$1:$A$288,'Copy of PY1 Data(H)'!$A$1:$CZ$288))</f>
        <v>0</v>
      </c>
      <c r="I109" s="180" cm="1">
        <f t="array" ref="I109">_xlfn.XLOOKUP(I$1,'Copy of PY1 Data(H)'!$A$1:$CZ$1,_xlfn.XLOOKUP($A109,'Copy of PY1 Data(H)'!$A$1:$A$288,'Copy of PY1 Data(H)'!$A$1:$CZ$288))</f>
        <v>0</v>
      </c>
      <c r="J109" s="180" cm="1">
        <f t="array" ref="J109">_xlfn.XLOOKUP(J$1,'Copy of PY1 Data(H)'!$A$1:$CZ$1,_xlfn.XLOOKUP($A109,'Copy of PY1 Data(H)'!$A$1:$A$288,'Copy of PY1 Data(H)'!$A$1:$CZ$288))</f>
        <v>0</v>
      </c>
      <c r="K109" s="180" cm="1">
        <f t="array" ref="K109">_xlfn.XLOOKUP(K$1,'Copy of PY1 Data(H)'!$A$1:$CZ$1,_xlfn.XLOOKUP($A109,'Copy of PY1 Data(H)'!$A$1:$A$288,'Copy of PY1 Data(H)'!$A$1:$CZ$288))</f>
        <v>0</v>
      </c>
      <c r="L109" s="180" cm="1">
        <f t="array" ref="L109">_xlfn.XLOOKUP(L$1,'Copy of PY1 Data(H)'!$A$1:$CZ$1,_xlfn.XLOOKUP($A109,'Copy of PY1 Data(H)'!$A$1:$A$288,'Copy of PY1 Data(H)'!$A$1:$CZ$288))</f>
        <v>0</v>
      </c>
      <c r="M109" s="180" cm="1">
        <f t="array" ref="M109">_xlfn.XLOOKUP(M$1,'Copy of PY1 Data(H)'!$A$1:$CZ$1,_xlfn.XLOOKUP($A109,'Copy of PY1 Data(H)'!$A$1:$A$288,'Copy of PY1 Data(H)'!$A$1:$CZ$288))</f>
        <v>0</v>
      </c>
      <c r="N109" s="180" cm="1">
        <f t="array" ref="N109">_xlfn.XLOOKUP(N$1,'Copy of PY1 Data(H)'!$A$1:$CZ$1,_xlfn.XLOOKUP($A109,'Copy of PY1 Data(H)'!$A$1:$A$288,'Copy of PY1 Data(H)'!$A$1:$CZ$288))</f>
        <v>0</v>
      </c>
      <c r="O109" s="180" cm="1">
        <f t="array" ref="O109">_xlfn.XLOOKUP(O$1,'Copy of PY1 Data(H)'!$A$1:$CZ$1,_xlfn.XLOOKUP($A109,'Copy of PY1 Data(H)'!$A$1:$A$288,'Copy of PY1 Data(H)'!$A$1:$CZ$288))</f>
        <v>0</v>
      </c>
      <c r="P109" s="180" cm="1">
        <f t="array" ref="P109">_xlfn.XLOOKUP(P$1,'Copy of PY1 Data(H)'!$A$1:$CZ$1,_xlfn.XLOOKUP($A109,'Copy of PY1 Data(H)'!$A$1:$A$288,'Copy of PY1 Data(H)'!$A$1:$CZ$288))</f>
        <v>0</v>
      </c>
      <c r="Q109" s="180" cm="1">
        <f t="array" ref="Q109">_xlfn.XLOOKUP(Q$1,'Copy of PY1 Data(H)'!$A$1:$CZ$1,_xlfn.XLOOKUP($A109,'Copy of PY1 Data(H)'!$A$1:$A$288,'Copy of PY1 Data(H)'!$A$1:$CZ$288))</f>
        <v>0</v>
      </c>
      <c r="R109" s="180" cm="1">
        <f t="array" ref="R109">_xlfn.XLOOKUP(R$1,'Copy of PY1 Data(H)'!$A$1:$CZ$1,_xlfn.XLOOKUP($A109,'Copy of PY1 Data(H)'!$A$1:$A$288,'Copy of PY1 Data(H)'!$A$1:$CZ$288))</f>
        <v>0</v>
      </c>
      <c r="S109" s="180" cm="1">
        <f t="array" ref="S109">_xlfn.XLOOKUP(S$1,'Copy of PY1 Data(H)'!$A$1:$CZ$1,_xlfn.XLOOKUP($A109,'Copy of PY1 Data(H)'!$A$1:$A$288,'Copy of PY1 Data(H)'!$A$1:$CZ$288))</f>
        <v>0</v>
      </c>
      <c r="T109" s="180" cm="1">
        <f t="array" ref="T109">_xlfn.XLOOKUP(T$1,'Copy of PY1 Data(H)'!$A$1:$CZ$1,_xlfn.XLOOKUP($A109,'Copy of PY1 Data(H)'!$A$1:$A$288,'Copy of PY1 Data(H)'!$A$1:$CZ$288))</f>
        <v>0</v>
      </c>
      <c r="U109" s="180" cm="1">
        <f t="array" ref="U109">_xlfn.XLOOKUP(U$1,'Copy of PY1 Data(H)'!$A$1:$CZ$1,_xlfn.XLOOKUP($A109,'Copy of PY1 Data(H)'!$A$1:$A$288,'Copy of PY1 Data(H)'!$A$1:$CZ$288))</f>
        <v>0</v>
      </c>
      <c r="V109" s="180" cm="1">
        <f t="array" ref="V109">_xlfn.XLOOKUP(V$1,'Copy of PY1 Data(H)'!$A$1:$CZ$1,_xlfn.XLOOKUP($A109,'Copy of PY1 Data(H)'!$A$1:$A$288,'Copy of PY1 Data(H)'!$A$1:$CZ$288))</f>
        <v>0</v>
      </c>
      <c r="W109" s="180" cm="1">
        <f t="array" ref="W109">_xlfn.XLOOKUP(W$1,'Copy of PY1 Data(H)'!$A$1:$CZ$1,_xlfn.XLOOKUP($A109,'Copy of PY1 Data(H)'!$A$1:$A$288,'Copy of PY1 Data(H)'!$A$1:$CZ$288))</f>
        <v>0</v>
      </c>
      <c r="X109" s="180" cm="1">
        <f t="array" ref="X109">_xlfn.XLOOKUP(X$1,'Copy of PY1 Data(H)'!$A$1:$CZ$1,_xlfn.XLOOKUP($A109,'Copy of PY1 Data(H)'!$A$1:$A$288,'Copy of PY1 Data(H)'!$A$1:$CZ$288))</f>
        <v>0</v>
      </c>
      <c r="Y109" s="180" cm="1">
        <f t="array" ref="Y109">_xlfn.XLOOKUP(Y$1,'Copy of PY1 Data(H)'!$A$1:$CZ$1,_xlfn.XLOOKUP($A109,'Copy of PY1 Data(H)'!$A$1:$A$288,'Copy of PY1 Data(H)'!$A$1:$CZ$288))</f>
        <v>0</v>
      </c>
      <c r="Z109" s="180" cm="1">
        <f t="array" ref="Z109">_xlfn.XLOOKUP(Z$1,'Copy of PY1 Data(H)'!$A$1:$CZ$1,_xlfn.XLOOKUP($A109,'Copy of PY1 Data(H)'!$A$1:$A$288,'Copy of PY1 Data(H)'!$A$1:$CZ$288))</f>
        <v>0</v>
      </c>
      <c r="AA109" s="180" cm="1">
        <f t="array" ref="AA109">_xlfn.XLOOKUP(AA$1,'Copy of PY1 Data(H)'!$A$1:$CZ$1,_xlfn.XLOOKUP($A109,'Copy of PY1 Data(H)'!$A$1:$A$288,'Copy of PY1 Data(H)'!$A$1:$CZ$288))</f>
        <v>0</v>
      </c>
      <c r="AB109" s="180" cm="1">
        <f t="array" ref="AB109">_xlfn.XLOOKUP(AB$1,'Copy of PY1 Data(H)'!$A$1:$CZ$1,_xlfn.XLOOKUP($A109,'Copy of PY1 Data(H)'!$A$1:$A$288,'Copy of PY1 Data(H)'!$A$1:$CZ$288))</f>
        <v>0</v>
      </c>
      <c r="AC109" s="180" cm="1">
        <f t="array" ref="AC109">_xlfn.XLOOKUP(AC$1,'Copy of PY1 Data(H)'!$A$1:$CZ$1,_xlfn.XLOOKUP($A109,'Copy of PY1 Data(H)'!$A$1:$A$288,'Copy of PY1 Data(H)'!$A$1:$CZ$288))</f>
        <v>0</v>
      </c>
      <c r="AD109" s="180" cm="1">
        <f t="array" ref="AD109">_xlfn.XLOOKUP(AD$1,'Copy of PY1 Data(H)'!$A$1:$CZ$1,_xlfn.XLOOKUP($A109,'Copy of PY1 Data(H)'!$A$1:$A$288,'Copy of PY1 Data(H)'!$A$1:$CZ$288))</f>
        <v>0</v>
      </c>
      <c r="AE109" s="180" cm="1">
        <f t="array" ref="AE109">_xlfn.XLOOKUP(AE$1,'Copy of PY1 Data(H)'!$A$1:$CZ$1,_xlfn.XLOOKUP($A109,'Copy of PY1 Data(H)'!$A$1:$A$288,'Copy of PY1 Data(H)'!$A$1:$CZ$288))</f>
        <v>0</v>
      </c>
      <c r="AF109" s="180" cm="1">
        <f t="array" ref="AF109">_xlfn.XLOOKUP(AF$1,'Copy of PY1 Data(H)'!$A$1:$CZ$1,_xlfn.XLOOKUP($A109,'Copy of PY1 Data(H)'!$A$1:$A$288,'Copy of PY1 Data(H)'!$A$1:$CZ$288))</f>
        <v>0</v>
      </c>
      <c r="AG109" s="180" cm="1">
        <f t="array" ref="AG109">_xlfn.XLOOKUP(AG$1,'Copy of PY1 Data(H)'!$A$1:$CZ$1,_xlfn.XLOOKUP($A109,'Copy of PY1 Data(H)'!$A$1:$A$288,'Copy of PY1 Data(H)'!$A$1:$CZ$288))</f>
        <v>0</v>
      </c>
      <c r="AH109" s="180" cm="1">
        <f t="array" ref="AH109">_xlfn.XLOOKUP(AH$1,'Copy of PY1 Data(H)'!$A$1:$CZ$1,_xlfn.XLOOKUP($A109,'Copy of PY1 Data(H)'!$A$1:$A$288,'Copy of PY1 Data(H)'!$A$1:$CZ$288))</f>
        <v>0</v>
      </c>
      <c r="AI109" s="180" cm="1">
        <f t="array" ref="AI109">_xlfn.XLOOKUP(AI$1,'Copy of PY1 Data(H)'!$A$1:$CZ$1,_xlfn.XLOOKUP($A109,'Copy of PY1 Data(H)'!$A$1:$A$288,'Copy of PY1 Data(H)'!$A$1:$CZ$288))</f>
        <v>0</v>
      </c>
      <c r="AJ109" s="180" cm="1">
        <f t="array" ref="AJ109">_xlfn.XLOOKUP(AJ$1,'Copy of PY1 Data(H)'!$A$1:$CZ$1,_xlfn.XLOOKUP($A109,'Copy of PY1 Data(H)'!$A$1:$A$288,'Copy of PY1 Data(H)'!$A$1:$CZ$288))</f>
        <v>0</v>
      </c>
      <c r="AK109" s="180" cm="1">
        <f t="array" ref="AK109">_xlfn.XLOOKUP(AK$1,'Copy of PY1 Data(H)'!$A$1:$CZ$1,_xlfn.XLOOKUP($A109,'Copy of PY1 Data(H)'!$A$1:$A$288,'Copy of PY1 Data(H)'!$A$1:$CZ$288))</f>
        <v>0</v>
      </c>
      <c r="AL109" s="180" cm="1">
        <f t="array" ref="AL109">_xlfn.XLOOKUP(AL$1,'Copy of PY1 Data(H)'!$A$1:$CZ$1,_xlfn.XLOOKUP($A109,'Copy of PY1 Data(H)'!$A$1:$A$288,'Copy of PY1 Data(H)'!$A$1:$CZ$288))</f>
        <v>0</v>
      </c>
      <c r="AM109" s="180" cm="1">
        <f t="array" ref="AM109">_xlfn.XLOOKUP(AM$1,'Copy of PY1 Data(H)'!$A$1:$CZ$1,_xlfn.XLOOKUP($A109,'Copy of PY1 Data(H)'!$A$1:$A$288,'Copy of PY1 Data(H)'!$A$1:$CZ$288))</f>
        <v>0</v>
      </c>
      <c r="AN109" s="180" cm="1">
        <f t="array" ref="AN109">_xlfn.XLOOKUP(AN$1,'Copy of PY1 Data(H)'!$A$1:$CZ$1,_xlfn.XLOOKUP($A109,'Copy of PY1 Data(H)'!$A$1:$A$288,'Copy of PY1 Data(H)'!$A$1:$CZ$288))</f>
        <v>0</v>
      </c>
      <c r="AO109" s="180" cm="1">
        <f t="array" ref="AO109">_xlfn.XLOOKUP(AO$1,'Copy of PY1 Data(H)'!$A$1:$CZ$1,_xlfn.XLOOKUP($A109,'Copy of PY1 Data(H)'!$A$1:$A$288,'Copy of PY1 Data(H)'!$A$1:$CZ$288))</f>
        <v>0</v>
      </c>
      <c r="AP109" s="180" cm="1">
        <f t="array" ref="AP109">_xlfn.XLOOKUP(AP$1,'Copy of PY1 Data(H)'!$A$1:$CZ$1,_xlfn.XLOOKUP($A109,'Copy of PY1 Data(H)'!$A$1:$A$288,'Copy of PY1 Data(H)'!$A$1:$CZ$288))</f>
        <v>0</v>
      </c>
      <c r="AQ109" s="180" cm="1">
        <f t="array" ref="AQ109">_xlfn.XLOOKUP(AQ$1,'Copy of PY1 Data(H)'!$A$1:$CZ$1,_xlfn.XLOOKUP($A109,'Copy of PY1 Data(H)'!$A$1:$A$288,'Copy of PY1 Data(H)'!$A$1:$CZ$288))</f>
        <v>0</v>
      </c>
      <c r="AR109" s="180" cm="1">
        <f t="array" ref="AR109">_xlfn.XLOOKUP(AR$1,'Copy of PY1 Data(H)'!$A$1:$CZ$1,_xlfn.XLOOKUP($A109,'Copy of PY1 Data(H)'!$A$1:$A$288,'Copy of PY1 Data(H)'!$A$1:$CZ$288))</f>
        <v>0</v>
      </c>
      <c r="AS109" s="180" cm="1">
        <f t="array" ref="AS109">_xlfn.XLOOKUP(AS$1,'Copy of PY1 Data(H)'!$A$1:$CZ$1,_xlfn.XLOOKUP($A109,'Copy of PY1 Data(H)'!$A$1:$A$288,'Copy of PY1 Data(H)'!$A$1:$CZ$288))</f>
        <v>0</v>
      </c>
      <c r="AT109" s="180" cm="1">
        <f t="array" ref="AT109">_xlfn.XLOOKUP(AT$1,'Copy of PY1 Data(H)'!$A$1:$CZ$1,_xlfn.XLOOKUP($A109,'Copy of PY1 Data(H)'!$A$1:$A$288,'Copy of PY1 Data(H)'!$A$1:$CZ$288))</f>
        <v>0</v>
      </c>
      <c r="AU109" s="180" cm="1">
        <f t="array" ref="AU109">_xlfn.XLOOKUP(AU$1,'Copy of PY1 Data(H)'!$A$1:$CZ$1,_xlfn.XLOOKUP($A109,'Copy of PY1 Data(H)'!$A$1:$A$288,'Copy of PY1 Data(H)'!$A$1:$CZ$288))</f>
        <v>0</v>
      </c>
      <c r="AV109" s="180" cm="1">
        <f t="array" ref="AV109">_xlfn.XLOOKUP(AV$1,'Copy of PY1 Data(H)'!$A$1:$CZ$1,_xlfn.XLOOKUP($A109,'Copy of PY1 Data(H)'!$A$1:$A$288,'Copy of PY1 Data(H)'!$A$1:$CZ$288))</f>
        <v>0</v>
      </c>
      <c r="AW109" s="180" cm="1">
        <f t="array" ref="AW109">_xlfn.XLOOKUP(AW$1,'Copy of PY1 Data(H)'!$A$1:$CZ$1,_xlfn.XLOOKUP($A109,'Copy of PY1 Data(H)'!$A$1:$A$288,'Copy of PY1 Data(H)'!$A$1:$CZ$288))</f>
        <v>0</v>
      </c>
      <c r="AX109" s="180" cm="1">
        <f t="array" ref="AX109">_xlfn.XLOOKUP(AX$1,'Copy of PY1 Data(H)'!$A$1:$CZ$1,_xlfn.XLOOKUP($A109,'Copy of PY1 Data(H)'!$A$1:$A$288,'Copy of PY1 Data(H)'!$A$1:$CZ$288))</f>
        <v>0</v>
      </c>
      <c r="AY109" s="180" cm="1">
        <f t="array" ref="AY109">_xlfn.XLOOKUP(AY$1,'Copy of PY1 Data(H)'!$A$1:$CZ$1,_xlfn.XLOOKUP($A109,'Copy of PY1 Data(H)'!$A$1:$A$288,'Copy of PY1 Data(H)'!$A$1:$CZ$288))</f>
        <v>0</v>
      </c>
      <c r="AZ109" s="180" cm="1">
        <f t="array" ref="AZ109">_xlfn.XLOOKUP(AZ$1,'Copy of PY1 Data(H)'!$A$1:$CZ$1,_xlfn.XLOOKUP($A109,'Copy of PY1 Data(H)'!$A$1:$A$288,'Copy of PY1 Data(H)'!$A$1:$CZ$288))</f>
        <v>0</v>
      </c>
      <c r="BA109" s="180" cm="1">
        <f t="array" ref="BA109">_xlfn.XLOOKUP(BA$1,'Copy of PY1 Data(H)'!$A$1:$CZ$1,_xlfn.XLOOKUP($A109,'Copy of PY1 Data(H)'!$A$1:$A$288,'Copy of PY1 Data(H)'!$A$1:$CZ$288))</f>
        <v>0</v>
      </c>
      <c r="BB109" s="180" cm="1">
        <f t="array" ref="BB109">_xlfn.XLOOKUP(BB$1,'Copy of PY1 Data(H)'!$A$1:$CZ$1,_xlfn.XLOOKUP($A109,'Copy of PY1 Data(H)'!$A$1:$A$288,'Copy of PY1 Data(H)'!$A$1:$CZ$288))</f>
        <v>0</v>
      </c>
      <c r="BC109" s="180" cm="1">
        <f t="array" ref="BC109">_xlfn.XLOOKUP(BC$1,'Copy of PY1 Data(H)'!$A$1:$CZ$1,_xlfn.XLOOKUP($A109,'Copy of PY1 Data(H)'!$A$1:$A$288,'Copy of PY1 Data(H)'!$A$1:$CZ$288))</f>
        <v>0</v>
      </c>
      <c r="BD109" s="180" cm="1">
        <f t="array" ref="BD109">_xlfn.XLOOKUP(BD$1,'Copy of PY1 Data(H)'!$A$1:$CZ$1,_xlfn.XLOOKUP($A109,'Copy of PY1 Data(H)'!$A$1:$A$288,'Copy of PY1 Data(H)'!$A$1:$CZ$288))</f>
        <v>0</v>
      </c>
      <c r="BE109" s="180" cm="1">
        <f t="array" ref="BE109">_xlfn.XLOOKUP(BE$1,'Copy of PY1 Data(H)'!$A$1:$CZ$1,_xlfn.XLOOKUP($A109,'Copy of PY1 Data(H)'!$A$1:$A$288,'Copy of PY1 Data(H)'!$A$1:$CZ$288))</f>
        <v>0</v>
      </c>
      <c r="BF109" s="180" cm="1">
        <f t="array" ref="BF109">_xlfn.XLOOKUP(BF$1,'Copy of PY1 Data(H)'!$A$1:$CZ$1,_xlfn.XLOOKUP($A109,'Copy of PY1 Data(H)'!$A$1:$A$288,'Copy of PY1 Data(H)'!$A$1:$CZ$288))</f>
        <v>0</v>
      </c>
      <c r="BG109" s="180" cm="1">
        <f t="array" ref="BG109">_xlfn.XLOOKUP(BG$1,'Copy of PY1 Data(H)'!$A$1:$CZ$1,_xlfn.XLOOKUP($A109,'Copy of PY1 Data(H)'!$A$1:$A$288,'Copy of PY1 Data(H)'!$A$1:$CZ$288))</f>
        <v>0</v>
      </c>
      <c r="BH109" s="180" cm="1">
        <f t="array" ref="BH109">_xlfn.XLOOKUP(BH$1,'Copy of PY1 Data(H)'!$A$1:$CZ$1,_xlfn.XLOOKUP($A109,'Copy of PY1 Data(H)'!$A$1:$A$288,'Copy of PY1 Data(H)'!$A$1:$CZ$288))</f>
        <v>0</v>
      </c>
      <c r="BI109" s="180" cm="1">
        <f t="array" ref="BI109">_xlfn.XLOOKUP(BI$1,'Copy of PY1 Data(H)'!$A$1:$CZ$1,_xlfn.XLOOKUP($A109,'Copy of PY1 Data(H)'!$A$1:$A$288,'Copy of PY1 Data(H)'!$A$1:$CZ$288))</f>
        <v>0</v>
      </c>
      <c r="BJ109" s="180" cm="1">
        <f t="array" ref="BJ109">_xlfn.XLOOKUP(BJ$1,'Copy of PY1 Data(H)'!$A$1:$CZ$1,_xlfn.XLOOKUP($A109,'Copy of PY1 Data(H)'!$A$1:$A$288,'Copy of PY1 Data(H)'!$A$1:$CZ$288))</f>
        <v>0</v>
      </c>
      <c r="BK109" s="180" cm="1">
        <f t="array" ref="BK109">_xlfn.XLOOKUP(BK$1,'Copy of PY1 Data(H)'!$A$1:$CZ$1,_xlfn.XLOOKUP($A109,'Copy of PY1 Data(H)'!$A$1:$A$288,'Copy of PY1 Data(H)'!$A$1:$CZ$288))</f>
        <v>0</v>
      </c>
      <c r="BL109" s="180" cm="1">
        <f t="array" ref="BL109">_xlfn.XLOOKUP(BL$1,'Copy of PY1 Data(H)'!$A$1:$CZ$1,_xlfn.XLOOKUP($A109,'Copy of PY1 Data(H)'!$A$1:$A$288,'Copy of PY1 Data(H)'!$A$1:$CZ$288))</f>
        <v>0</v>
      </c>
      <c r="BM109" s="180" cm="1">
        <f t="array" ref="BM109">_xlfn.XLOOKUP(BM$1,'Copy of PY1 Data(H)'!$A$1:$CZ$1,_xlfn.XLOOKUP($A109,'Copy of PY1 Data(H)'!$A$1:$A$288,'Copy of PY1 Data(H)'!$A$1:$CZ$288))</f>
        <v>0</v>
      </c>
      <c r="BN109" s="180" cm="1">
        <f t="array" ref="BN109">_xlfn.XLOOKUP(BN$1,'Copy of PY1 Data(H)'!$A$1:$CZ$1,_xlfn.XLOOKUP($A109,'Copy of PY1 Data(H)'!$A$1:$A$288,'Copy of PY1 Data(H)'!$A$1:$CZ$288))</f>
        <v>0</v>
      </c>
      <c r="BO109" s="180" cm="1">
        <f t="array" ref="BO109">_xlfn.XLOOKUP(BO$1,'Copy of PY1 Data(H)'!$A$1:$CZ$1,_xlfn.XLOOKUP($A109,'Copy of PY1 Data(H)'!$A$1:$A$288,'Copy of PY1 Data(H)'!$A$1:$CZ$288))</f>
        <v>0</v>
      </c>
      <c r="BP109" s="180" cm="1">
        <f t="array" ref="BP109">_xlfn.XLOOKUP(BP$1,'Copy of PY1 Data(H)'!$A$1:$CZ$1,_xlfn.XLOOKUP($A109,'Copy of PY1 Data(H)'!$A$1:$A$288,'Copy of PY1 Data(H)'!$A$1:$CZ$288))</f>
        <v>0</v>
      </c>
      <c r="BQ109" s="180" cm="1">
        <f t="array" ref="BQ109">_xlfn.XLOOKUP(BQ$1,'Copy of PY1 Data(H)'!$A$1:$CZ$1,_xlfn.XLOOKUP($A109,'Copy of PY1 Data(H)'!$A$1:$A$288,'Copy of PY1 Data(H)'!$A$1:$CZ$288))</f>
        <v>0</v>
      </c>
      <c r="BR109" s="180" cm="1">
        <f t="array" ref="BR109">_xlfn.XLOOKUP(BR$1,'Copy of PY1 Data(H)'!$A$1:$CZ$1,_xlfn.XLOOKUP($A109,'Copy of PY1 Data(H)'!$A$1:$A$288,'Copy of PY1 Data(H)'!$A$1:$CZ$288))</f>
        <v>6602</v>
      </c>
      <c r="BS109" s="180" cm="1">
        <f t="array" ref="BS109">_xlfn.XLOOKUP(BS$1,'Copy of PY1 Data(H)'!$A$1:$CZ$1,_xlfn.XLOOKUP($A109,'Copy of PY1 Data(H)'!$A$1:$A$288,'Copy of PY1 Data(H)'!$A$1:$CZ$288))</f>
        <v>0</v>
      </c>
      <c r="BT109" s="180" cm="1">
        <f t="array" ref="BT109">_xlfn.XLOOKUP(BT$1,'Copy of PY1 Data(H)'!$A$1:$CZ$1,_xlfn.XLOOKUP($A109,'Copy of PY1 Data(H)'!$A$1:$A$288,'Copy of PY1 Data(H)'!$A$1:$CZ$288))</f>
        <v>0</v>
      </c>
      <c r="BU109" s="180" cm="1">
        <f t="array" ref="BU109">_xlfn.XLOOKUP(BU$1,'Copy of PY1 Data(H)'!$A$1:$CZ$1,_xlfn.XLOOKUP($A109,'Copy of PY1 Data(H)'!$A$1:$A$288,'Copy of PY1 Data(H)'!$A$1:$CZ$288))</f>
        <v>0</v>
      </c>
      <c r="BV109" s="180" cm="1">
        <f t="array" ref="BV109">_xlfn.XLOOKUP(BV$1,'Copy of PY1 Data(H)'!$A$1:$CZ$1,_xlfn.XLOOKUP($A109,'Copy of PY1 Data(H)'!$A$1:$A$288,'Copy of PY1 Data(H)'!$A$1:$CZ$288))</f>
        <v>0</v>
      </c>
      <c r="BW109" s="180" cm="1">
        <f t="array" ref="BW109">_xlfn.XLOOKUP(BW$1,'Copy of PY1 Data(H)'!$A$1:$CZ$1,_xlfn.XLOOKUP($A109,'Copy of PY1 Data(H)'!$A$1:$A$288,'Copy of PY1 Data(H)'!$A$1:$CZ$288))</f>
        <v>0</v>
      </c>
      <c r="BX109" s="180" cm="1">
        <f t="array" ref="BX109">_xlfn.XLOOKUP(BX$1,'Copy of PY1 Data(H)'!$A$1:$CZ$1,_xlfn.XLOOKUP($A109,'Copy of PY1 Data(H)'!$A$1:$A$288,'Copy of PY1 Data(H)'!$A$1:$CZ$288))</f>
        <v>0</v>
      </c>
      <c r="BY109" s="180" cm="1">
        <f t="array" ref="BY109">_xlfn.XLOOKUP(BY$1,'Copy of PY1 Data(H)'!$A$1:$CZ$1,_xlfn.XLOOKUP($A109,'Copy of PY1 Data(H)'!$A$1:$A$288,'Copy of PY1 Data(H)'!$A$1:$CZ$288))</f>
        <v>0</v>
      </c>
      <c r="BZ109" s="180" cm="1">
        <f t="array" ref="BZ109">_xlfn.XLOOKUP(BZ$1,'Copy of PY1 Data(H)'!$A$1:$CZ$1,_xlfn.XLOOKUP($A109,'Copy of PY1 Data(H)'!$A$1:$A$288,'Copy of PY1 Data(H)'!$A$1:$CZ$288))</f>
        <v>0</v>
      </c>
      <c r="CA109" s="180" cm="1">
        <f t="array" ref="CA109">_xlfn.XLOOKUP(CA$1,'Copy of PY1 Data(H)'!$A$1:$CZ$1,_xlfn.XLOOKUP($A109,'Copy of PY1 Data(H)'!$A$1:$A$288,'Copy of PY1 Data(H)'!$A$1:$CZ$288))</f>
        <v>0</v>
      </c>
      <c r="CB109" s="180" cm="1">
        <f t="array" ref="CB109">_xlfn.XLOOKUP(CB$1,'Copy of PY1 Data(H)'!$A$1:$CZ$1,_xlfn.XLOOKUP($A109,'Copy of PY1 Data(H)'!$A$1:$A$288,'Copy of PY1 Data(H)'!$A$1:$CZ$288))</f>
        <v>0</v>
      </c>
      <c r="CC109" s="180" cm="1">
        <f t="array" ref="CC109">_xlfn.XLOOKUP(CC$1,'Copy of PY1 Data(H)'!$A$1:$CZ$1,_xlfn.XLOOKUP($A109,'Copy of PY1 Data(H)'!$A$1:$A$288,'Copy of PY1 Data(H)'!$A$1:$CZ$288))</f>
        <v>0</v>
      </c>
      <c r="CD109" s="180" cm="1">
        <f t="array" ref="CD109">_xlfn.XLOOKUP(CD$1,'Copy of PY1 Data(H)'!$A$1:$CZ$1,_xlfn.XLOOKUP($A109,'Copy of PY1 Data(H)'!$A$1:$A$288,'Copy of PY1 Data(H)'!$A$1:$CZ$288))</f>
        <v>0</v>
      </c>
    </row>
    <row r="110" spans="1:82" x14ac:dyDescent="0.3">
      <c r="A110" s="180">
        <v>641</v>
      </c>
      <c r="C110" s="180"/>
      <c r="D110" s="180" cm="1">
        <f t="array" ref="D110">_xlfn.XLOOKUP(D$1,'Copy of PY1 Data(H)'!$A$1:$CZ$1,_xlfn.XLOOKUP($A110,'Copy of PY1 Data(H)'!$A$1:$A$288,'Copy of PY1 Data(H)'!$A$1:$CZ$288))</f>
        <v>0</v>
      </c>
      <c r="E110" s="180" cm="1">
        <f t="array" ref="E110">_xlfn.XLOOKUP(E$1,'Copy of PY1 Data(H)'!$A$1:$CZ$1,_xlfn.XLOOKUP($A110,'Copy of PY1 Data(H)'!$A$1:$A$288,'Copy of PY1 Data(H)'!$A$1:$CZ$288))</f>
        <v>0</v>
      </c>
      <c r="F110" s="180" cm="1">
        <f t="array" ref="F110">_xlfn.XLOOKUP(F$1,'Copy of PY1 Data(H)'!$A$1:$CZ$1,_xlfn.XLOOKUP($A110,'Copy of PY1 Data(H)'!$A$1:$A$288,'Copy of PY1 Data(H)'!$A$1:$CZ$288))</f>
        <v>0</v>
      </c>
      <c r="G110" s="180" cm="1">
        <f t="array" ref="G110">_xlfn.XLOOKUP(G$1,'Copy of PY1 Data(H)'!$A$1:$CZ$1,_xlfn.XLOOKUP($A110,'Copy of PY1 Data(H)'!$A$1:$A$288,'Copy of PY1 Data(H)'!$A$1:$CZ$288))</f>
        <v>0</v>
      </c>
      <c r="H110" s="180" cm="1">
        <f t="array" ref="H110">_xlfn.XLOOKUP(H$1,'Copy of PY1 Data(H)'!$A$1:$CZ$1,_xlfn.XLOOKUP($A110,'Copy of PY1 Data(H)'!$A$1:$A$288,'Copy of PY1 Data(H)'!$A$1:$CZ$288))</f>
        <v>0</v>
      </c>
      <c r="I110" s="180" cm="1">
        <f t="array" ref="I110">_xlfn.XLOOKUP(I$1,'Copy of PY1 Data(H)'!$A$1:$CZ$1,_xlfn.XLOOKUP($A110,'Copy of PY1 Data(H)'!$A$1:$A$288,'Copy of PY1 Data(H)'!$A$1:$CZ$288))</f>
        <v>0</v>
      </c>
      <c r="J110" s="180" cm="1">
        <f t="array" ref="J110">_xlfn.XLOOKUP(J$1,'Copy of PY1 Data(H)'!$A$1:$CZ$1,_xlfn.XLOOKUP($A110,'Copy of PY1 Data(H)'!$A$1:$A$288,'Copy of PY1 Data(H)'!$A$1:$CZ$288))</f>
        <v>0</v>
      </c>
      <c r="K110" s="180" cm="1">
        <f t="array" ref="K110">_xlfn.XLOOKUP(K$1,'Copy of PY1 Data(H)'!$A$1:$CZ$1,_xlfn.XLOOKUP($A110,'Copy of PY1 Data(H)'!$A$1:$A$288,'Copy of PY1 Data(H)'!$A$1:$CZ$288))</f>
        <v>0</v>
      </c>
      <c r="L110" s="180" cm="1">
        <f t="array" ref="L110">_xlfn.XLOOKUP(L$1,'Copy of PY1 Data(H)'!$A$1:$CZ$1,_xlfn.XLOOKUP($A110,'Copy of PY1 Data(H)'!$A$1:$A$288,'Copy of PY1 Data(H)'!$A$1:$CZ$288))</f>
        <v>0</v>
      </c>
      <c r="M110" s="180" cm="1">
        <f t="array" ref="M110">_xlfn.XLOOKUP(M$1,'Copy of PY1 Data(H)'!$A$1:$CZ$1,_xlfn.XLOOKUP($A110,'Copy of PY1 Data(H)'!$A$1:$A$288,'Copy of PY1 Data(H)'!$A$1:$CZ$288))</f>
        <v>0</v>
      </c>
      <c r="N110" s="180" cm="1">
        <f t="array" ref="N110">_xlfn.XLOOKUP(N$1,'Copy of PY1 Data(H)'!$A$1:$CZ$1,_xlfn.XLOOKUP($A110,'Copy of PY1 Data(H)'!$A$1:$A$288,'Copy of PY1 Data(H)'!$A$1:$CZ$288))</f>
        <v>0</v>
      </c>
      <c r="O110" s="180" cm="1">
        <f t="array" ref="O110">_xlfn.XLOOKUP(O$1,'Copy of PY1 Data(H)'!$A$1:$CZ$1,_xlfn.XLOOKUP($A110,'Copy of PY1 Data(H)'!$A$1:$A$288,'Copy of PY1 Data(H)'!$A$1:$CZ$288))</f>
        <v>0</v>
      </c>
      <c r="P110" s="180" cm="1">
        <f t="array" ref="P110">_xlfn.XLOOKUP(P$1,'Copy of PY1 Data(H)'!$A$1:$CZ$1,_xlfn.XLOOKUP($A110,'Copy of PY1 Data(H)'!$A$1:$A$288,'Copy of PY1 Data(H)'!$A$1:$CZ$288))</f>
        <v>0</v>
      </c>
      <c r="Q110" s="180" cm="1">
        <f t="array" ref="Q110">_xlfn.XLOOKUP(Q$1,'Copy of PY1 Data(H)'!$A$1:$CZ$1,_xlfn.XLOOKUP($A110,'Copy of PY1 Data(H)'!$A$1:$A$288,'Copy of PY1 Data(H)'!$A$1:$CZ$288))</f>
        <v>214990</v>
      </c>
      <c r="R110" s="180" cm="1">
        <f t="array" ref="R110">_xlfn.XLOOKUP(R$1,'Copy of PY1 Data(H)'!$A$1:$CZ$1,_xlfn.XLOOKUP($A110,'Copy of PY1 Data(H)'!$A$1:$A$288,'Copy of PY1 Data(H)'!$A$1:$CZ$288))</f>
        <v>0</v>
      </c>
      <c r="S110" s="180" cm="1">
        <f t="array" ref="S110">_xlfn.XLOOKUP(S$1,'Copy of PY1 Data(H)'!$A$1:$CZ$1,_xlfn.XLOOKUP($A110,'Copy of PY1 Data(H)'!$A$1:$A$288,'Copy of PY1 Data(H)'!$A$1:$CZ$288))</f>
        <v>0</v>
      </c>
      <c r="T110" s="180" cm="1">
        <f t="array" ref="T110">_xlfn.XLOOKUP(T$1,'Copy of PY1 Data(H)'!$A$1:$CZ$1,_xlfn.XLOOKUP($A110,'Copy of PY1 Data(H)'!$A$1:$A$288,'Copy of PY1 Data(H)'!$A$1:$CZ$288))</f>
        <v>0</v>
      </c>
      <c r="U110" s="180" cm="1">
        <f t="array" ref="U110">_xlfn.XLOOKUP(U$1,'Copy of PY1 Data(H)'!$A$1:$CZ$1,_xlfn.XLOOKUP($A110,'Copy of PY1 Data(H)'!$A$1:$A$288,'Copy of PY1 Data(H)'!$A$1:$CZ$288))</f>
        <v>0</v>
      </c>
      <c r="V110" s="180" cm="1">
        <f t="array" ref="V110">_xlfn.XLOOKUP(V$1,'Copy of PY1 Data(H)'!$A$1:$CZ$1,_xlfn.XLOOKUP($A110,'Copy of PY1 Data(H)'!$A$1:$A$288,'Copy of PY1 Data(H)'!$A$1:$CZ$288))</f>
        <v>11643</v>
      </c>
      <c r="W110" s="180" cm="1">
        <f t="array" ref="W110">_xlfn.XLOOKUP(W$1,'Copy of PY1 Data(H)'!$A$1:$CZ$1,_xlfn.XLOOKUP($A110,'Copy of PY1 Data(H)'!$A$1:$A$288,'Copy of PY1 Data(H)'!$A$1:$CZ$288))</f>
        <v>0</v>
      </c>
      <c r="X110" s="180" cm="1">
        <f t="array" ref="X110">_xlfn.XLOOKUP(X$1,'Copy of PY1 Data(H)'!$A$1:$CZ$1,_xlfn.XLOOKUP($A110,'Copy of PY1 Data(H)'!$A$1:$A$288,'Copy of PY1 Data(H)'!$A$1:$CZ$288))</f>
        <v>0</v>
      </c>
      <c r="Y110" s="180" cm="1">
        <f t="array" ref="Y110">_xlfn.XLOOKUP(Y$1,'Copy of PY1 Data(H)'!$A$1:$CZ$1,_xlfn.XLOOKUP($A110,'Copy of PY1 Data(H)'!$A$1:$A$288,'Copy of PY1 Data(H)'!$A$1:$CZ$288))</f>
        <v>0</v>
      </c>
      <c r="Z110" s="180" cm="1">
        <f t="array" ref="Z110">_xlfn.XLOOKUP(Z$1,'Copy of PY1 Data(H)'!$A$1:$CZ$1,_xlfn.XLOOKUP($A110,'Copy of PY1 Data(H)'!$A$1:$A$288,'Copy of PY1 Data(H)'!$A$1:$CZ$288))</f>
        <v>0</v>
      </c>
      <c r="AA110" s="180" cm="1">
        <f t="array" ref="AA110">_xlfn.XLOOKUP(AA$1,'Copy of PY1 Data(H)'!$A$1:$CZ$1,_xlfn.XLOOKUP($A110,'Copy of PY1 Data(H)'!$A$1:$A$288,'Copy of PY1 Data(H)'!$A$1:$CZ$288))</f>
        <v>0</v>
      </c>
      <c r="AB110" s="180" cm="1">
        <f t="array" ref="AB110">_xlfn.XLOOKUP(AB$1,'Copy of PY1 Data(H)'!$A$1:$CZ$1,_xlfn.XLOOKUP($A110,'Copy of PY1 Data(H)'!$A$1:$A$288,'Copy of PY1 Data(H)'!$A$1:$CZ$288))</f>
        <v>0</v>
      </c>
      <c r="AC110" s="180" cm="1">
        <f t="array" ref="AC110">_xlfn.XLOOKUP(AC$1,'Copy of PY1 Data(H)'!$A$1:$CZ$1,_xlfn.XLOOKUP($A110,'Copy of PY1 Data(H)'!$A$1:$A$288,'Copy of PY1 Data(H)'!$A$1:$CZ$288))</f>
        <v>0</v>
      </c>
      <c r="AD110" s="180" cm="1">
        <f t="array" ref="AD110">_xlfn.XLOOKUP(AD$1,'Copy of PY1 Data(H)'!$A$1:$CZ$1,_xlfn.XLOOKUP($A110,'Copy of PY1 Data(H)'!$A$1:$A$288,'Copy of PY1 Data(H)'!$A$1:$CZ$288))</f>
        <v>0</v>
      </c>
      <c r="AE110" s="180" cm="1">
        <f t="array" ref="AE110">_xlfn.XLOOKUP(AE$1,'Copy of PY1 Data(H)'!$A$1:$CZ$1,_xlfn.XLOOKUP($A110,'Copy of PY1 Data(H)'!$A$1:$A$288,'Copy of PY1 Data(H)'!$A$1:$CZ$288))</f>
        <v>0</v>
      </c>
      <c r="AF110" s="180" cm="1">
        <f t="array" ref="AF110">_xlfn.XLOOKUP(AF$1,'Copy of PY1 Data(H)'!$A$1:$CZ$1,_xlfn.XLOOKUP($A110,'Copy of PY1 Data(H)'!$A$1:$A$288,'Copy of PY1 Data(H)'!$A$1:$CZ$288))</f>
        <v>0</v>
      </c>
      <c r="AG110" s="180" cm="1">
        <f t="array" ref="AG110">_xlfn.XLOOKUP(AG$1,'Copy of PY1 Data(H)'!$A$1:$CZ$1,_xlfn.XLOOKUP($A110,'Copy of PY1 Data(H)'!$A$1:$A$288,'Copy of PY1 Data(H)'!$A$1:$CZ$288))</f>
        <v>0</v>
      </c>
      <c r="AH110" s="180" cm="1">
        <f t="array" ref="AH110">_xlfn.XLOOKUP(AH$1,'Copy of PY1 Data(H)'!$A$1:$CZ$1,_xlfn.XLOOKUP($A110,'Copy of PY1 Data(H)'!$A$1:$A$288,'Copy of PY1 Data(H)'!$A$1:$CZ$288))</f>
        <v>0</v>
      </c>
      <c r="AI110" s="180" cm="1">
        <f t="array" ref="AI110">_xlfn.XLOOKUP(AI$1,'Copy of PY1 Data(H)'!$A$1:$CZ$1,_xlfn.XLOOKUP($A110,'Copy of PY1 Data(H)'!$A$1:$A$288,'Copy of PY1 Data(H)'!$A$1:$CZ$288))</f>
        <v>114236</v>
      </c>
      <c r="AJ110" s="180" cm="1">
        <f t="array" ref="AJ110">_xlfn.XLOOKUP(AJ$1,'Copy of PY1 Data(H)'!$A$1:$CZ$1,_xlfn.XLOOKUP($A110,'Copy of PY1 Data(H)'!$A$1:$A$288,'Copy of PY1 Data(H)'!$A$1:$CZ$288))</f>
        <v>0</v>
      </c>
      <c r="AK110" s="180" cm="1">
        <f t="array" ref="AK110">_xlfn.XLOOKUP(AK$1,'Copy of PY1 Data(H)'!$A$1:$CZ$1,_xlfn.XLOOKUP($A110,'Copy of PY1 Data(H)'!$A$1:$A$288,'Copy of PY1 Data(H)'!$A$1:$CZ$288))</f>
        <v>0</v>
      </c>
      <c r="AL110" s="180" cm="1">
        <f t="array" ref="AL110">_xlfn.XLOOKUP(AL$1,'Copy of PY1 Data(H)'!$A$1:$CZ$1,_xlfn.XLOOKUP($A110,'Copy of PY1 Data(H)'!$A$1:$A$288,'Copy of PY1 Data(H)'!$A$1:$CZ$288))</f>
        <v>0</v>
      </c>
      <c r="AM110" s="180" cm="1">
        <f t="array" ref="AM110">_xlfn.XLOOKUP(AM$1,'Copy of PY1 Data(H)'!$A$1:$CZ$1,_xlfn.XLOOKUP($A110,'Copy of PY1 Data(H)'!$A$1:$A$288,'Copy of PY1 Data(H)'!$A$1:$CZ$288))</f>
        <v>38328</v>
      </c>
      <c r="AN110" s="180" cm="1">
        <f t="array" ref="AN110">_xlfn.XLOOKUP(AN$1,'Copy of PY1 Data(H)'!$A$1:$CZ$1,_xlfn.XLOOKUP($A110,'Copy of PY1 Data(H)'!$A$1:$A$288,'Copy of PY1 Data(H)'!$A$1:$CZ$288))</f>
        <v>0</v>
      </c>
      <c r="AO110" s="180" cm="1">
        <f t="array" ref="AO110">_xlfn.XLOOKUP(AO$1,'Copy of PY1 Data(H)'!$A$1:$CZ$1,_xlfn.XLOOKUP($A110,'Copy of PY1 Data(H)'!$A$1:$A$288,'Copy of PY1 Data(H)'!$A$1:$CZ$288))</f>
        <v>0</v>
      </c>
      <c r="AP110" s="180" cm="1">
        <f t="array" ref="AP110">_xlfn.XLOOKUP(AP$1,'Copy of PY1 Data(H)'!$A$1:$CZ$1,_xlfn.XLOOKUP($A110,'Copy of PY1 Data(H)'!$A$1:$A$288,'Copy of PY1 Data(H)'!$A$1:$CZ$288))</f>
        <v>0</v>
      </c>
      <c r="AQ110" s="180" cm="1">
        <f t="array" ref="AQ110">_xlfn.XLOOKUP(AQ$1,'Copy of PY1 Data(H)'!$A$1:$CZ$1,_xlfn.XLOOKUP($A110,'Copy of PY1 Data(H)'!$A$1:$A$288,'Copy of PY1 Data(H)'!$A$1:$CZ$288))</f>
        <v>0</v>
      </c>
      <c r="AR110" s="180" cm="1">
        <f t="array" ref="AR110">_xlfn.XLOOKUP(AR$1,'Copy of PY1 Data(H)'!$A$1:$CZ$1,_xlfn.XLOOKUP($A110,'Copy of PY1 Data(H)'!$A$1:$A$288,'Copy of PY1 Data(H)'!$A$1:$CZ$288))</f>
        <v>0</v>
      </c>
      <c r="AS110" s="180" cm="1">
        <f t="array" ref="AS110">_xlfn.XLOOKUP(AS$1,'Copy of PY1 Data(H)'!$A$1:$CZ$1,_xlfn.XLOOKUP($A110,'Copy of PY1 Data(H)'!$A$1:$A$288,'Copy of PY1 Data(H)'!$A$1:$CZ$288))</f>
        <v>0</v>
      </c>
      <c r="AT110" s="180" cm="1">
        <f t="array" ref="AT110">_xlfn.XLOOKUP(AT$1,'Copy of PY1 Data(H)'!$A$1:$CZ$1,_xlfn.XLOOKUP($A110,'Copy of PY1 Data(H)'!$A$1:$A$288,'Copy of PY1 Data(H)'!$A$1:$CZ$288))</f>
        <v>0</v>
      </c>
      <c r="AU110" s="180" cm="1">
        <f t="array" ref="AU110">_xlfn.XLOOKUP(AU$1,'Copy of PY1 Data(H)'!$A$1:$CZ$1,_xlfn.XLOOKUP($A110,'Copy of PY1 Data(H)'!$A$1:$A$288,'Copy of PY1 Data(H)'!$A$1:$CZ$288))</f>
        <v>0</v>
      </c>
      <c r="AV110" s="180" cm="1">
        <f t="array" ref="AV110">_xlfn.XLOOKUP(AV$1,'Copy of PY1 Data(H)'!$A$1:$CZ$1,_xlfn.XLOOKUP($A110,'Copy of PY1 Data(H)'!$A$1:$A$288,'Copy of PY1 Data(H)'!$A$1:$CZ$288))</f>
        <v>0</v>
      </c>
      <c r="AW110" s="180" cm="1">
        <f t="array" ref="AW110">_xlfn.XLOOKUP(AW$1,'Copy of PY1 Data(H)'!$A$1:$CZ$1,_xlfn.XLOOKUP($A110,'Copy of PY1 Data(H)'!$A$1:$A$288,'Copy of PY1 Data(H)'!$A$1:$CZ$288))</f>
        <v>0</v>
      </c>
      <c r="AX110" s="180" cm="1">
        <f t="array" ref="AX110">_xlfn.XLOOKUP(AX$1,'Copy of PY1 Data(H)'!$A$1:$CZ$1,_xlfn.XLOOKUP($A110,'Copy of PY1 Data(H)'!$A$1:$A$288,'Copy of PY1 Data(H)'!$A$1:$CZ$288))</f>
        <v>0</v>
      </c>
      <c r="AY110" s="180" cm="1">
        <f t="array" ref="AY110">_xlfn.XLOOKUP(AY$1,'Copy of PY1 Data(H)'!$A$1:$CZ$1,_xlfn.XLOOKUP($A110,'Copy of PY1 Data(H)'!$A$1:$A$288,'Copy of PY1 Data(H)'!$A$1:$CZ$288))</f>
        <v>0</v>
      </c>
      <c r="AZ110" s="180" cm="1">
        <f t="array" ref="AZ110">_xlfn.XLOOKUP(AZ$1,'Copy of PY1 Data(H)'!$A$1:$CZ$1,_xlfn.XLOOKUP($A110,'Copy of PY1 Data(H)'!$A$1:$A$288,'Copy of PY1 Data(H)'!$A$1:$CZ$288))</f>
        <v>0</v>
      </c>
      <c r="BA110" s="180" cm="1">
        <f t="array" ref="BA110">_xlfn.XLOOKUP(BA$1,'Copy of PY1 Data(H)'!$A$1:$CZ$1,_xlfn.XLOOKUP($A110,'Copy of PY1 Data(H)'!$A$1:$A$288,'Copy of PY1 Data(H)'!$A$1:$CZ$288))</f>
        <v>0</v>
      </c>
      <c r="BB110" s="180" cm="1">
        <f t="array" ref="BB110">_xlfn.XLOOKUP(BB$1,'Copy of PY1 Data(H)'!$A$1:$CZ$1,_xlfn.XLOOKUP($A110,'Copy of PY1 Data(H)'!$A$1:$A$288,'Copy of PY1 Data(H)'!$A$1:$CZ$288))</f>
        <v>0</v>
      </c>
      <c r="BC110" s="180" cm="1">
        <f t="array" ref="BC110">_xlfn.XLOOKUP(BC$1,'Copy of PY1 Data(H)'!$A$1:$CZ$1,_xlfn.XLOOKUP($A110,'Copy of PY1 Data(H)'!$A$1:$A$288,'Copy of PY1 Data(H)'!$A$1:$CZ$288))</f>
        <v>0</v>
      </c>
      <c r="BD110" s="180" cm="1">
        <f t="array" ref="BD110">_xlfn.XLOOKUP(BD$1,'Copy of PY1 Data(H)'!$A$1:$CZ$1,_xlfn.XLOOKUP($A110,'Copy of PY1 Data(H)'!$A$1:$A$288,'Copy of PY1 Data(H)'!$A$1:$CZ$288))</f>
        <v>0</v>
      </c>
      <c r="BE110" s="180" cm="1">
        <f t="array" ref="BE110">_xlfn.XLOOKUP(BE$1,'Copy of PY1 Data(H)'!$A$1:$CZ$1,_xlfn.XLOOKUP($A110,'Copy of PY1 Data(H)'!$A$1:$A$288,'Copy of PY1 Data(H)'!$A$1:$CZ$288))</f>
        <v>0</v>
      </c>
      <c r="BF110" s="180" cm="1">
        <f t="array" ref="BF110">_xlfn.XLOOKUP(BF$1,'Copy of PY1 Data(H)'!$A$1:$CZ$1,_xlfn.XLOOKUP($A110,'Copy of PY1 Data(H)'!$A$1:$A$288,'Copy of PY1 Data(H)'!$A$1:$CZ$288))</f>
        <v>0</v>
      </c>
      <c r="BG110" s="180" cm="1">
        <f t="array" ref="BG110">_xlfn.XLOOKUP(BG$1,'Copy of PY1 Data(H)'!$A$1:$CZ$1,_xlfn.XLOOKUP($A110,'Copy of PY1 Data(H)'!$A$1:$A$288,'Copy of PY1 Data(H)'!$A$1:$CZ$288))</f>
        <v>0</v>
      </c>
      <c r="BH110" s="180" cm="1">
        <f t="array" ref="BH110">_xlfn.XLOOKUP(BH$1,'Copy of PY1 Data(H)'!$A$1:$CZ$1,_xlfn.XLOOKUP($A110,'Copy of PY1 Data(H)'!$A$1:$A$288,'Copy of PY1 Data(H)'!$A$1:$CZ$288))</f>
        <v>0</v>
      </c>
      <c r="BI110" s="180" cm="1">
        <f t="array" ref="BI110">_xlfn.XLOOKUP(BI$1,'Copy of PY1 Data(H)'!$A$1:$CZ$1,_xlfn.XLOOKUP($A110,'Copy of PY1 Data(H)'!$A$1:$A$288,'Copy of PY1 Data(H)'!$A$1:$CZ$288))</f>
        <v>0</v>
      </c>
      <c r="BJ110" s="180" cm="1">
        <f t="array" ref="BJ110">_xlfn.XLOOKUP(BJ$1,'Copy of PY1 Data(H)'!$A$1:$CZ$1,_xlfn.XLOOKUP($A110,'Copy of PY1 Data(H)'!$A$1:$A$288,'Copy of PY1 Data(H)'!$A$1:$CZ$288))</f>
        <v>0</v>
      </c>
      <c r="BK110" s="180" cm="1">
        <f t="array" ref="BK110">_xlfn.XLOOKUP(BK$1,'Copy of PY1 Data(H)'!$A$1:$CZ$1,_xlfn.XLOOKUP($A110,'Copy of PY1 Data(H)'!$A$1:$A$288,'Copy of PY1 Data(H)'!$A$1:$CZ$288))</f>
        <v>0</v>
      </c>
      <c r="BL110" s="180" cm="1">
        <f t="array" ref="BL110">_xlfn.XLOOKUP(BL$1,'Copy of PY1 Data(H)'!$A$1:$CZ$1,_xlfn.XLOOKUP($A110,'Copy of PY1 Data(H)'!$A$1:$A$288,'Copy of PY1 Data(H)'!$A$1:$CZ$288))</f>
        <v>0</v>
      </c>
      <c r="BM110" s="180" cm="1">
        <f t="array" ref="BM110">_xlfn.XLOOKUP(BM$1,'Copy of PY1 Data(H)'!$A$1:$CZ$1,_xlfn.XLOOKUP($A110,'Copy of PY1 Data(H)'!$A$1:$A$288,'Copy of PY1 Data(H)'!$A$1:$CZ$288))</f>
        <v>0</v>
      </c>
      <c r="BN110" s="180" cm="1">
        <f t="array" ref="BN110">_xlfn.XLOOKUP(BN$1,'Copy of PY1 Data(H)'!$A$1:$CZ$1,_xlfn.XLOOKUP($A110,'Copy of PY1 Data(H)'!$A$1:$A$288,'Copy of PY1 Data(H)'!$A$1:$CZ$288))</f>
        <v>0</v>
      </c>
      <c r="BO110" s="180" cm="1">
        <f t="array" ref="BO110">_xlfn.XLOOKUP(BO$1,'Copy of PY1 Data(H)'!$A$1:$CZ$1,_xlfn.XLOOKUP($A110,'Copy of PY1 Data(H)'!$A$1:$A$288,'Copy of PY1 Data(H)'!$A$1:$CZ$288))</f>
        <v>0</v>
      </c>
      <c r="BP110" s="180" cm="1">
        <f t="array" ref="BP110">_xlfn.XLOOKUP(BP$1,'Copy of PY1 Data(H)'!$A$1:$CZ$1,_xlfn.XLOOKUP($A110,'Copy of PY1 Data(H)'!$A$1:$A$288,'Copy of PY1 Data(H)'!$A$1:$CZ$288))</f>
        <v>0</v>
      </c>
      <c r="BQ110" s="180" cm="1">
        <f t="array" ref="BQ110">_xlfn.XLOOKUP(BQ$1,'Copy of PY1 Data(H)'!$A$1:$CZ$1,_xlfn.XLOOKUP($A110,'Copy of PY1 Data(H)'!$A$1:$A$288,'Copy of PY1 Data(H)'!$A$1:$CZ$288))</f>
        <v>0</v>
      </c>
      <c r="BR110" s="180" cm="1">
        <f t="array" ref="BR110">_xlfn.XLOOKUP(BR$1,'Copy of PY1 Data(H)'!$A$1:$CZ$1,_xlfn.XLOOKUP($A110,'Copy of PY1 Data(H)'!$A$1:$A$288,'Copy of PY1 Data(H)'!$A$1:$CZ$288))</f>
        <v>1465</v>
      </c>
      <c r="BS110" s="180" cm="1">
        <f t="array" ref="BS110">_xlfn.XLOOKUP(BS$1,'Copy of PY1 Data(H)'!$A$1:$CZ$1,_xlfn.XLOOKUP($A110,'Copy of PY1 Data(H)'!$A$1:$A$288,'Copy of PY1 Data(H)'!$A$1:$CZ$288))</f>
        <v>2034</v>
      </c>
      <c r="BT110" s="180" cm="1">
        <f t="array" ref="BT110">_xlfn.XLOOKUP(BT$1,'Copy of PY1 Data(H)'!$A$1:$CZ$1,_xlfn.XLOOKUP($A110,'Copy of PY1 Data(H)'!$A$1:$A$288,'Copy of PY1 Data(H)'!$A$1:$CZ$288))</f>
        <v>0</v>
      </c>
      <c r="BU110" s="180" cm="1">
        <f t="array" ref="BU110">_xlfn.XLOOKUP(BU$1,'Copy of PY1 Data(H)'!$A$1:$CZ$1,_xlfn.XLOOKUP($A110,'Copy of PY1 Data(H)'!$A$1:$A$288,'Copy of PY1 Data(H)'!$A$1:$CZ$288))</f>
        <v>0</v>
      </c>
      <c r="BV110" s="180" cm="1">
        <f t="array" ref="BV110">_xlfn.XLOOKUP(BV$1,'Copy of PY1 Data(H)'!$A$1:$CZ$1,_xlfn.XLOOKUP($A110,'Copy of PY1 Data(H)'!$A$1:$A$288,'Copy of PY1 Data(H)'!$A$1:$CZ$288))</f>
        <v>0</v>
      </c>
      <c r="BW110" s="180" cm="1">
        <f t="array" ref="BW110">_xlfn.XLOOKUP(BW$1,'Copy of PY1 Data(H)'!$A$1:$CZ$1,_xlfn.XLOOKUP($A110,'Copy of PY1 Data(H)'!$A$1:$A$288,'Copy of PY1 Data(H)'!$A$1:$CZ$288))</f>
        <v>0</v>
      </c>
      <c r="BX110" s="180" cm="1">
        <f t="array" ref="BX110">_xlfn.XLOOKUP(BX$1,'Copy of PY1 Data(H)'!$A$1:$CZ$1,_xlfn.XLOOKUP($A110,'Copy of PY1 Data(H)'!$A$1:$A$288,'Copy of PY1 Data(H)'!$A$1:$CZ$288))</f>
        <v>0</v>
      </c>
      <c r="BY110" s="180" cm="1">
        <f t="array" ref="BY110">_xlfn.XLOOKUP(BY$1,'Copy of PY1 Data(H)'!$A$1:$CZ$1,_xlfn.XLOOKUP($A110,'Copy of PY1 Data(H)'!$A$1:$A$288,'Copy of PY1 Data(H)'!$A$1:$CZ$288))</f>
        <v>0</v>
      </c>
      <c r="BZ110" s="180" cm="1">
        <f t="array" ref="BZ110">_xlfn.XLOOKUP(BZ$1,'Copy of PY1 Data(H)'!$A$1:$CZ$1,_xlfn.XLOOKUP($A110,'Copy of PY1 Data(H)'!$A$1:$A$288,'Copy of PY1 Data(H)'!$A$1:$CZ$288))</f>
        <v>0</v>
      </c>
      <c r="CA110" s="180" cm="1">
        <f t="array" ref="CA110">_xlfn.XLOOKUP(CA$1,'Copy of PY1 Data(H)'!$A$1:$CZ$1,_xlfn.XLOOKUP($A110,'Copy of PY1 Data(H)'!$A$1:$A$288,'Copy of PY1 Data(H)'!$A$1:$CZ$288))</f>
        <v>0</v>
      </c>
      <c r="CB110" s="180" cm="1">
        <f t="array" ref="CB110">_xlfn.XLOOKUP(CB$1,'Copy of PY1 Data(H)'!$A$1:$CZ$1,_xlfn.XLOOKUP($A110,'Copy of PY1 Data(H)'!$A$1:$A$288,'Copy of PY1 Data(H)'!$A$1:$CZ$288))</f>
        <v>0</v>
      </c>
      <c r="CC110" s="180" cm="1">
        <f t="array" ref="CC110">_xlfn.XLOOKUP(CC$1,'Copy of PY1 Data(H)'!$A$1:$CZ$1,_xlfn.XLOOKUP($A110,'Copy of PY1 Data(H)'!$A$1:$A$288,'Copy of PY1 Data(H)'!$A$1:$CZ$288))</f>
        <v>0</v>
      </c>
      <c r="CD110" s="180" cm="1">
        <f t="array" ref="CD110">_xlfn.XLOOKUP(CD$1,'Copy of PY1 Data(H)'!$A$1:$CZ$1,_xlfn.XLOOKUP($A110,'Copy of PY1 Data(H)'!$A$1:$A$288,'Copy of PY1 Data(H)'!$A$1:$CZ$288))</f>
        <v>0</v>
      </c>
    </row>
    <row r="111" spans="1:82" x14ac:dyDescent="0.3">
      <c r="A111" s="180">
        <v>642</v>
      </c>
      <c r="C111" s="180"/>
      <c r="D111" s="180" cm="1">
        <f t="array" ref="D111">_xlfn.XLOOKUP(D$1,'Copy of PY1 Data(H)'!$A$1:$CZ$1,_xlfn.XLOOKUP($A111,'Copy of PY1 Data(H)'!$A$1:$A$288,'Copy of PY1 Data(H)'!$A$1:$CZ$288))</f>
        <v>0</v>
      </c>
      <c r="E111" s="180" cm="1">
        <f t="array" ref="E111">_xlfn.XLOOKUP(E$1,'Copy of PY1 Data(H)'!$A$1:$CZ$1,_xlfn.XLOOKUP($A111,'Copy of PY1 Data(H)'!$A$1:$A$288,'Copy of PY1 Data(H)'!$A$1:$CZ$288))</f>
        <v>0</v>
      </c>
      <c r="F111" s="180" cm="1">
        <f t="array" ref="F111">_xlfn.XLOOKUP(F$1,'Copy of PY1 Data(H)'!$A$1:$CZ$1,_xlfn.XLOOKUP($A111,'Copy of PY1 Data(H)'!$A$1:$A$288,'Copy of PY1 Data(H)'!$A$1:$CZ$288))</f>
        <v>0</v>
      </c>
      <c r="G111" s="180" cm="1">
        <f t="array" ref="G111">_xlfn.XLOOKUP(G$1,'Copy of PY1 Data(H)'!$A$1:$CZ$1,_xlfn.XLOOKUP($A111,'Copy of PY1 Data(H)'!$A$1:$A$288,'Copy of PY1 Data(H)'!$A$1:$CZ$288))</f>
        <v>0</v>
      </c>
      <c r="H111" s="180" cm="1">
        <f t="array" ref="H111">_xlfn.XLOOKUP(H$1,'Copy of PY1 Data(H)'!$A$1:$CZ$1,_xlfn.XLOOKUP($A111,'Copy of PY1 Data(H)'!$A$1:$A$288,'Copy of PY1 Data(H)'!$A$1:$CZ$288))</f>
        <v>0</v>
      </c>
      <c r="I111" s="180" cm="1">
        <f t="array" ref="I111">_xlfn.XLOOKUP(I$1,'Copy of PY1 Data(H)'!$A$1:$CZ$1,_xlfn.XLOOKUP($A111,'Copy of PY1 Data(H)'!$A$1:$A$288,'Copy of PY1 Data(H)'!$A$1:$CZ$288))</f>
        <v>0</v>
      </c>
      <c r="J111" s="180" cm="1">
        <f t="array" ref="J111">_xlfn.XLOOKUP(J$1,'Copy of PY1 Data(H)'!$A$1:$CZ$1,_xlfn.XLOOKUP($A111,'Copy of PY1 Data(H)'!$A$1:$A$288,'Copy of PY1 Data(H)'!$A$1:$CZ$288))</f>
        <v>0</v>
      </c>
      <c r="K111" s="180" cm="1">
        <f t="array" ref="K111">_xlfn.XLOOKUP(K$1,'Copy of PY1 Data(H)'!$A$1:$CZ$1,_xlfn.XLOOKUP($A111,'Copy of PY1 Data(H)'!$A$1:$A$288,'Copy of PY1 Data(H)'!$A$1:$CZ$288))</f>
        <v>0</v>
      </c>
      <c r="L111" s="180" cm="1">
        <f t="array" ref="L111">_xlfn.XLOOKUP(L$1,'Copy of PY1 Data(H)'!$A$1:$CZ$1,_xlfn.XLOOKUP($A111,'Copy of PY1 Data(H)'!$A$1:$A$288,'Copy of PY1 Data(H)'!$A$1:$CZ$288))</f>
        <v>0</v>
      </c>
      <c r="M111" s="180" cm="1">
        <f t="array" ref="M111">_xlfn.XLOOKUP(M$1,'Copy of PY1 Data(H)'!$A$1:$CZ$1,_xlfn.XLOOKUP($A111,'Copy of PY1 Data(H)'!$A$1:$A$288,'Copy of PY1 Data(H)'!$A$1:$CZ$288))</f>
        <v>0</v>
      </c>
      <c r="N111" s="180" cm="1">
        <f t="array" ref="N111">_xlfn.XLOOKUP(N$1,'Copy of PY1 Data(H)'!$A$1:$CZ$1,_xlfn.XLOOKUP($A111,'Copy of PY1 Data(H)'!$A$1:$A$288,'Copy of PY1 Data(H)'!$A$1:$CZ$288))</f>
        <v>0</v>
      </c>
      <c r="O111" s="180" cm="1">
        <f t="array" ref="O111">_xlfn.XLOOKUP(O$1,'Copy of PY1 Data(H)'!$A$1:$CZ$1,_xlfn.XLOOKUP($A111,'Copy of PY1 Data(H)'!$A$1:$A$288,'Copy of PY1 Data(H)'!$A$1:$CZ$288))</f>
        <v>0</v>
      </c>
      <c r="P111" s="180" cm="1">
        <f t="array" ref="P111">_xlfn.XLOOKUP(P$1,'Copy of PY1 Data(H)'!$A$1:$CZ$1,_xlfn.XLOOKUP($A111,'Copy of PY1 Data(H)'!$A$1:$A$288,'Copy of PY1 Data(H)'!$A$1:$CZ$288))</f>
        <v>0</v>
      </c>
      <c r="Q111" s="180" cm="1">
        <f t="array" ref="Q111">_xlfn.XLOOKUP(Q$1,'Copy of PY1 Data(H)'!$A$1:$CZ$1,_xlfn.XLOOKUP($A111,'Copy of PY1 Data(H)'!$A$1:$A$288,'Copy of PY1 Data(H)'!$A$1:$CZ$288))</f>
        <v>0</v>
      </c>
      <c r="R111" s="180" cm="1">
        <f t="array" ref="R111">_xlfn.XLOOKUP(R$1,'Copy of PY1 Data(H)'!$A$1:$CZ$1,_xlfn.XLOOKUP($A111,'Copy of PY1 Data(H)'!$A$1:$A$288,'Copy of PY1 Data(H)'!$A$1:$CZ$288))</f>
        <v>0</v>
      </c>
      <c r="S111" s="180" cm="1">
        <f t="array" ref="S111">_xlfn.XLOOKUP(S$1,'Copy of PY1 Data(H)'!$A$1:$CZ$1,_xlfn.XLOOKUP($A111,'Copy of PY1 Data(H)'!$A$1:$A$288,'Copy of PY1 Data(H)'!$A$1:$CZ$288))</f>
        <v>0</v>
      </c>
      <c r="T111" s="180" cm="1">
        <f t="array" ref="T111">_xlfn.XLOOKUP(T$1,'Copy of PY1 Data(H)'!$A$1:$CZ$1,_xlfn.XLOOKUP($A111,'Copy of PY1 Data(H)'!$A$1:$A$288,'Copy of PY1 Data(H)'!$A$1:$CZ$288))</f>
        <v>0</v>
      </c>
      <c r="U111" s="180" cm="1">
        <f t="array" ref="U111">_xlfn.XLOOKUP(U$1,'Copy of PY1 Data(H)'!$A$1:$CZ$1,_xlfn.XLOOKUP($A111,'Copy of PY1 Data(H)'!$A$1:$A$288,'Copy of PY1 Data(H)'!$A$1:$CZ$288))</f>
        <v>0</v>
      </c>
      <c r="V111" s="180" cm="1">
        <f t="array" ref="V111">_xlfn.XLOOKUP(V$1,'Copy of PY1 Data(H)'!$A$1:$CZ$1,_xlfn.XLOOKUP($A111,'Copy of PY1 Data(H)'!$A$1:$A$288,'Copy of PY1 Data(H)'!$A$1:$CZ$288))</f>
        <v>0</v>
      </c>
      <c r="W111" s="180" cm="1">
        <f t="array" ref="W111">_xlfn.XLOOKUP(W$1,'Copy of PY1 Data(H)'!$A$1:$CZ$1,_xlfn.XLOOKUP($A111,'Copy of PY1 Data(H)'!$A$1:$A$288,'Copy of PY1 Data(H)'!$A$1:$CZ$288))</f>
        <v>0</v>
      </c>
      <c r="X111" s="180" cm="1">
        <f t="array" ref="X111">_xlfn.XLOOKUP(X$1,'Copy of PY1 Data(H)'!$A$1:$CZ$1,_xlfn.XLOOKUP($A111,'Copy of PY1 Data(H)'!$A$1:$A$288,'Copy of PY1 Data(H)'!$A$1:$CZ$288))</f>
        <v>0</v>
      </c>
      <c r="Y111" s="180" cm="1">
        <f t="array" ref="Y111">_xlfn.XLOOKUP(Y$1,'Copy of PY1 Data(H)'!$A$1:$CZ$1,_xlfn.XLOOKUP($A111,'Copy of PY1 Data(H)'!$A$1:$A$288,'Copy of PY1 Data(H)'!$A$1:$CZ$288))</f>
        <v>0</v>
      </c>
      <c r="Z111" s="180" cm="1">
        <f t="array" ref="Z111">_xlfn.XLOOKUP(Z$1,'Copy of PY1 Data(H)'!$A$1:$CZ$1,_xlfn.XLOOKUP($A111,'Copy of PY1 Data(H)'!$A$1:$A$288,'Copy of PY1 Data(H)'!$A$1:$CZ$288))</f>
        <v>0</v>
      </c>
      <c r="AA111" s="180" cm="1">
        <f t="array" ref="AA111">_xlfn.XLOOKUP(AA$1,'Copy of PY1 Data(H)'!$A$1:$CZ$1,_xlfn.XLOOKUP($A111,'Copy of PY1 Data(H)'!$A$1:$A$288,'Copy of PY1 Data(H)'!$A$1:$CZ$288))</f>
        <v>0</v>
      </c>
      <c r="AB111" s="180" cm="1">
        <f t="array" ref="AB111">_xlfn.XLOOKUP(AB$1,'Copy of PY1 Data(H)'!$A$1:$CZ$1,_xlfn.XLOOKUP($A111,'Copy of PY1 Data(H)'!$A$1:$A$288,'Copy of PY1 Data(H)'!$A$1:$CZ$288))</f>
        <v>0</v>
      </c>
      <c r="AC111" s="180" cm="1">
        <f t="array" ref="AC111">_xlfn.XLOOKUP(AC$1,'Copy of PY1 Data(H)'!$A$1:$CZ$1,_xlfn.XLOOKUP($A111,'Copy of PY1 Data(H)'!$A$1:$A$288,'Copy of PY1 Data(H)'!$A$1:$CZ$288))</f>
        <v>0</v>
      </c>
      <c r="AD111" s="180" cm="1">
        <f t="array" ref="AD111">_xlfn.XLOOKUP(AD$1,'Copy of PY1 Data(H)'!$A$1:$CZ$1,_xlfn.XLOOKUP($A111,'Copy of PY1 Data(H)'!$A$1:$A$288,'Copy of PY1 Data(H)'!$A$1:$CZ$288))</f>
        <v>0</v>
      </c>
      <c r="AE111" s="180" cm="1">
        <f t="array" ref="AE111">_xlfn.XLOOKUP(AE$1,'Copy of PY1 Data(H)'!$A$1:$CZ$1,_xlfn.XLOOKUP($A111,'Copy of PY1 Data(H)'!$A$1:$A$288,'Copy of PY1 Data(H)'!$A$1:$CZ$288))</f>
        <v>0</v>
      </c>
      <c r="AF111" s="180" cm="1">
        <f t="array" ref="AF111">_xlfn.XLOOKUP(AF$1,'Copy of PY1 Data(H)'!$A$1:$CZ$1,_xlfn.XLOOKUP($A111,'Copy of PY1 Data(H)'!$A$1:$A$288,'Copy of PY1 Data(H)'!$A$1:$CZ$288))</f>
        <v>0</v>
      </c>
      <c r="AG111" s="180" cm="1">
        <f t="array" ref="AG111">_xlfn.XLOOKUP(AG$1,'Copy of PY1 Data(H)'!$A$1:$CZ$1,_xlfn.XLOOKUP($A111,'Copy of PY1 Data(H)'!$A$1:$A$288,'Copy of PY1 Data(H)'!$A$1:$CZ$288))</f>
        <v>0</v>
      </c>
      <c r="AH111" s="180" cm="1">
        <f t="array" ref="AH111">_xlfn.XLOOKUP(AH$1,'Copy of PY1 Data(H)'!$A$1:$CZ$1,_xlfn.XLOOKUP($A111,'Copy of PY1 Data(H)'!$A$1:$A$288,'Copy of PY1 Data(H)'!$A$1:$CZ$288))</f>
        <v>0</v>
      </c>
      <c r="AI111" s="180" cm="1">
        <f t="array" ref="AI111">_xlfn.XLOOKUP(AI$1,'Copy of PY1 Data(H)'!$A$1:$CZ$1,_xlfn.XLOOKUP($A111,'Copy of PY1 Data(H)'!$A$1:$A$288,'Copy of PY1 Data(H)'!$A$1:$CZ$288))</f>
        <v>0</v>
      </c>
      <c r="AJ111" s="180" cm="1">
        <f t="array" ref="AJ111">_xlfn.XLOOKUP(AJ$1,'Copy of PY1 Data(H)'!$A$1:$CZ$1,_xlfn.XLOOKUP($A111,'Copy of PY1 Data(H)'!$A$1:$A$288,'Copy of PY1 Data(H)'!$A$1:$CZ$288))</f>
        <v>0</v>
      </c>
      <c r="AK111" s="180" cm="1">
        <f t="array" ref="AK111">_xlfn.XLOOKUP(AK$1,'Copy of PY1 Data(H)'!$A$1:$CZ$1,_xlfn.XLOOKUP($A111,'Copy of PY1 Data(H)'!$A$1:$A$288,'Copy of PY1 Data(H)'!$A$1:$CZ$288))</f>
        <v>0</v>
      </c>
      <c r="AL111" s="180" cm="1">
        <f t="array" ref="AL111">_xlfn.XLOOKUP(AL$1,'Copy of PY1 Data(H)'!$A$1:$CZ$1,_xlfn.XLOOKUP($A111,'Copy of PY1 Data(H)'!$A$1:$A$288,'Copy of PY1 Data(H)'!$A$1:$CZ$288))</f>
        <v>0</v>
      </c>
      <c r="AM111" s="180" cm="1">
        <f t="array" ref="AM111">_xlfn.XLOOKUP(AM$1,'Copy of PY1 Data(H)'!$A$1:$CZ$1,_xlfn.XLOOKUP($A111,'Copy of PY1 Data(H)'!$A$1:$A$288,'Copy of PY1 Data(H)'!$A$1:$CZ$288))</f>
        <v>0</v>
      </c>
      <c r="AN111" s="180" cm="1">
        <f t="array" ref="AN111">_xlfn.XLOOKUP(AN$1,'Copy of PY1 Data(H)'!$A$1:$CZ$1,_xlfn.XLOOKUP($A111,'Copy of PY1 Data(H)'!$A$1:$A$288,'Copy of PY1 Data(H)'!$A$1:$CZ$288))</f>
        <v>0</v>
      </c>
      <c r="AO111" s="180" cm="1">
        <f t="array" ref="AO111">_xlfn.XLOOKUP(AO$1,'Copy of PY1 Data(H)'!$A$1:$CZ$1,_xlfn.XLOOKUP($A111,'Copy of PY1 Data(H)'!$A$1:$A$288,'Copy of PY1 Data(H)'!$A$1:$CZ$288))</f>
        <v>0</v>
      </c>
      <c r="AP111" s="180" cm="1">
        <f t="array" ref="AP111">_xlfn.XLOOKUP(AP$1,'Copy of PY1 Data(H)'!$A$1:$CZ$1,_xlfn.XLOOKUP($A111,'Copy of PY1 Data(H)'!$A$1:$A$288,'Copy of PY1 Data(H)'!$A$1:$CZ$288))</f>
        <v>0</v>
      </c>
      <c r="AQ111" s="180" cm="1">
        <f t="array" ref="AQ111">_xlfn.XLOOKUP(AQ$1,'Copy of PY1 Data(H)'!$A$1:$CZ$1,_xlfn.XLOOKUP($A111,'Copy of PY1 Data(H)'!$A$1:$A$288,'Copy of PY1 Data(H)'!$A$1:$CZ$288))</f>
        <v>0</v>
      </c>
      <c r="AR111" s="180" cm="1">
        <f t="array" ref="AR111">_xlfn.XLOOKUP(AR$1,'Copy of PY1 Data(H)'!$A$1:$CZ$1,_xlfn.XLOOKUP($A111,'Copy of PY1 Data(H)'!$A$1:$A$288,'Copy of PY1 Data(H)'!$A$1:$CZ$288))</f>
        <v>0</v>
      </c>
      <c r="AS111" s="180" cm="1">
        <f t="array" ref="AS111">_xlfn.XLOOKUP(AS$1,'Copy of PY1 Data(H)'!$A$1:$CZ$1,_xlfn.XLOOKUP($A111,'Copy of PY1 Data(H)'!$A$1:$A$288,'Copy of PY1 Data(H)'!$A$1:$CZ$288))</f>
        <v>0</v>
      </c>
      <c r="AT111" s="180" cm="1">
        <f t="array" ref="AT111">_xlfn.XLOOKUP(AT$1,'Copy of PY1 Data(H)'!$A$1:$CZ$1,_xlfn.XLOOKUP($A111,'Copy of PY1 Data(H)'!$A$1:$A$288,'Copy of PY1 Data(H)'!$A$1:$CZ$288))</f>
        <v>0</v>
      </c>
      <c r="AU111" s="180" cm="1">
        <f t="array" ref="AU111">_xlfn.XLOOKUP(AU$1,'Copy of PY1 Data(H)'!$A$1:$CZ$1,_xlfn.XLOOKUP($A111,'Copy of PY1 Data(H)'!$A$1:$A$288,'Copy of PY1 Data(H)'!$A$1:$CZ$288))</f>
        <v>0</v>
      </c>
      <c r="AV111" s="180" cm="1">
        <f t="array" ref="AV111">_xlfn.XLOOKUP(AV$1,'Copy of PY1 Data(H)'!$A$1:$CZ$1,_xlfn.XLOOKUP($A111,'Copy of PY1 Data(H)'!$A$1:$A$288,'Copy of PY1 Data(H)'!$A$1:$CZ$288))</f>
        <v>0</v>
      </c>
      <c r="AW111" s="180" cm="1">
        <f t="array" ref="AW111">_xlfn.XLOOKUP(AW$1,'Copy of PY1 Data(H)'!$A$1:$CZ$1,_xlfn.XLOOKUP($A111,'Copy of PY1 Data(H)'!$A$1:$A$288,'Copy of PY1 Data(H)'!$A$1:$CZ$288))</f>
        <v>0</v>
      </c>
      <c r="AX111" s="180" cm="1">
        <f t="array" ref="AX111">_xlfn.XLOOKUP(AX$1,'Copy of PY1 Data(H)'!$A$1:$CZ$1,_xlfn.XLOOKUP($A111,'Copy of PY1 Data(H)'!$A$1:$A$288,'Copy of PY1 Data(H)'!$A$1:$CZ$288))</f>
        <v>0</v>
      </c>
      <c r="AY111" s="180" cm="1">
        <f t="array" ref="AY111">_xlfn.XLOOKUP(AY$1,'Copy of PY1 Data(H)'!$A$1:$CZ$1,_xlfn.XLOOKUP($A111,'Copy of PY1 Data(H)'!$A$1:$A$288,'Copy of PY1 Data(H)'!$A$1:$CZ$288))</f>
        <v>0</v>
      </c>
      <c r="AZ111" s="180" cm="1">
        <f t="array" ref="AZ111">_xlfn.XLOOKUP(AZ$1,'Copy of PY1 Data(H)'!$A$1:$CZ$1,_xlfn.XLOOKUP($A111,'Copy of PY1 Data(H)'!$A$1:$A$288,'Copy of PY1 Data(H)'!$A$1:$CZ$288))</f>
        <v>0</v>
      </c>
      <c r="BA111" s="180" cm="1">
        <f t="array" ref="BA111">_xlfn.XLOOKUP(BA$1,'Copy of PY1 Data(H)'!$A$1:$CZ$1,_xlfn.XLOOKUP($A111,'Copy of PY1 Data(H)'!$A$1:$A$288,'Copy of PY1 Data(H)'!$A$1:$CZ$288))</f>
        <v>0</v>
      </c>
      <c r="BB111" s="180" cm="1">
        <f t="array" ref="BB111">_xlfn.XLOOKUP(BB$1,'Copy of PY1 Data(H)'!$A$1:$CZ$1,_xlfn.XLOOKUP($A111,'Copy of PY1 Data(H)'!$A$1:$A$288,'Copy of PY1 Data(H)'!$A$1:$CZ$288))</f>
        <v>0</v>
      </c>
      <c r="BC111" s="180" cm="1">
        <f t="array" ref="BC111">_xlfn.XLOOKUP(BC$1,'Copy of PY1 Data(H)'!$A$1:$CZ$1,_xlfn.XLOOKUP($A111,'Copy of PY1 Data(H)'!$A$1:$A$288,'Copy of PY1 Data(H)'!$A$1:$CZ$288))</f>
        <v>0</v>
      </c>
      <c r="BD111" s="180" cm="1">
        <f t="array" ref="BD111">_xlfn.XLOOKUP(BD$1,'Copy of PY1 Data(H)'!$A$1:$CZ$1,_xlfn.XLOOKUP($A111,'Copy of PY1 Data(H)'!$A$1:$A$288,'Copy of PY1 Data(H)'!$A$1:$CZ$288))</f>
        <v>0</v>
      </c>
      <c r="BE111" s="180" cm="1">
        <f t="array" ref="BE111">_xlfn.XLOOKUP(BE$1,'Copy of PY1 Data(H)'!$A$1:$CZ$1,_xlfn.XLOOKUP($A111,'Copy of PY1 Data(H)'!$A$1:$A$288,'Copy of PY1 Data(H)'!$A$1:$CZ$288))</f>
        <v>0</v>
      </c>
      <c r="BF111" s="180" cm="1">
        <f t="array" ref="BF111">_xlfn.XLOOKUP(BF$1,'Copy of PY1 Data(H)'!$A$1:$CZ$1,_xlfn.XLOOKUP($A111,'Copy of PY1 Data(H)'!$A$1:$A$288,'Copy of PY1 Data(H)'!$A$1:$CZ$288))</f>
        <v>0</v>
      </c>
      <c r="BG111" s="180" cm="1">
        <f t="array" ref="BG111">_xlfn.XLOOKUP(BG$1,'Copy of PY1 Data(H)'!$A$1:$CZ$1,_xlfn.XLOOKUP($A111,'Copy of PY1 Data(H)'!$A$1:$A$288,'Copy of PY1 Data(H)'!$A$1:$CZ$288))</f>
        <v>0</v>
      </c>
      <c r="BH111" s="180" cm="1">
        <f t="array" ref="BH111">_xlfn.XLOOKUP(BH$1,'Copy of PY1 Data(H)'!$A$1:$CZ$1,_xlfn.XLOOKUP($A111,'Copy of PY1 Data(H)'!$A$1:$A$288,'Copy of PY1 Data(H)'!$A$1:$CZ$288))</f>
        <v>0</v>
      </c>
      <c r="BI111" s="180" cm="1">
        <f t="array" ref="BI111">_xlfn.XLOOKUP(BI$1,'Copy of PY1 Data(H)'!$A$1:$CZ$1,_xlfn.XLOOKUP($A111,'Copy of PY1 Data(H)'!$A$1:$A$288,'Copy of PY1 Data(H)'!$A$1:$CZ$288))</f>
        <v>0</v>
      </c>
      <c r="BJ111" s="180" cm="1">
        <f t="array" ref="BJ111">_xlfn.XLOOKUP(BJ$1,'Copy of PY1 Data(H)'!$A$1:$CZ$1,_xlfn.XLOOKUP($A111,'Copy of PY1 Data(H)'!$A$1:$A$288,'Copy of PY1 Data(H)'!$A$1:$CZ$288))</f>
        <v>0</v>
      </c>
      <c r="BK111" s="180" cm="1">
        <f t="array" ref="BK111">_xlfn.XLOOKUP(BK$1,'Copy of PY1 Data(H)'!$A$1:$CZ$1,_xlfn.XLOOKUP($A111,'Copy of PY1 Data(H)'!$A$1:$A$288,'Copy of PY1 Data(H)'!$A$1:$CZ$288))</f>
        <v>0</v>
      </c>
      <c r="BL111" s="180" cm="1">
        <f t="array" ref="BL111">_xlfn.XLOOKUP(BL$1,'Copy of PY1 Data(H)'!$A$1:$CZ$1,_xlfn.XLOOKUP($A111,'Copy of PY1 Data(H)'!$A$1:$A$288,'Copy of PY1 Data(H)'!$A$1:$CZ$288))</f>
        <v>0</v>
      </c>
      <c r="BM111" s="180" cm="1">
        <f t="array" ref="BM111">_xlfn.XLOOKUP(BM$1,'Copy of PY1 Data(H)'!$A$1:$CZ$1,_xlfn.XLOOKUP($A111,'Copy of PY1 Data(H)'!$A$1:$A$288,'Copy of PY1 Data(H)'!$A$1:$CZ$288))</f>
        <v>0</v>
      </c>
      <c r="BN111" s="180" cm="1">
        <f t="array" ref="BN111">_xlfn.XLOOKUP(BN$1,'Copy of PY1 Data(H)'!$A$1:$CZ$1,_xlfn.XLOOKUP($A111,'Copy of PY1 Data(H)'!$A$1:$A$288,'Copy of PY1 Data(H)'!$A$1:$CZ$288))</f>
        <v>0</v>
      </c>
      <c r="BO111" s="180" cm="1">
        <f t="array" ref="BO111">_xlfn.XLOOKUP(BO$1,'Copy of PY1 Data(H)'!$A$1:$CZ$1,_xlfn.XLOOKUP($A111,'Copy of PY1 Data(H)'!$A$1:$A$288,'Copy of PY1 Data(H)'!$A$1:$CZ$288))</f>
        <v>0</v>
      </c>
      <c r="BP111" s="180" cm="1">
        <f t="array" ref="BP111">_xlfn.XLOOKUP(BP$1,'Copy of PY1 Data(H)'!$A$1:$CZ$1,_xlfn.XLOOKUP($A111,'Copy of PY1 Data(H)'!$A$1:$A$288,'Copy of PY1 Data(H)'!$A$1:$CZ$288))</f>
        <v>0</v>
      </c>
      <c r="BQ111" s="180" cm="1">
        <f t="array" ref="BQ111">_xlfn.XLOOKUP(BQ$1,'Copy of PY1 Data(H)'!$A$1:$CZ$1,_xlfn.XLOOKUP($A111,'Copy of PY1 Data(H)'!$A$1:$A$288,'Copy of PY1 Data(H)'!$A$1:$CZ$288))</f>
        <v>0</v>
      </c>
      <c r="BR111" s="180" cm="1">
        <f t="array" ref="BR111">_xlfn.XLOOKUP(BR$1,'Copy of PY1 Data(H)'!$A$1:$CZ$1,_xlfn.XLOOKUP($A111,'Copy of PY1 Data(H)'!$A$1:$A$288,'Copy of PY1 Data(H)'!$A$1:$CZ$288))</f>
        <v>0</v>
      </c>
      <c r="BS111" s="180" cm="1">
        <f t="array" ref="BS111">_xlfn.XLOOKUP(BS$1,'Copy of PY1 Data(H)'!$A$1:$CZ$1,_xlfn.XLOOKUP($A111,'Copy of PY1 Data(H)'!$A$1:$A$288,'Copy of PY1 Data(H)'!$A$1:$CZ$288))</f>
        <v>0</v>
      </c>
      <c r="BT111" s="180" cm="1">
        <f t="array" ref="BT111">_xlfn.XLOOKUP(BT$1,'Copy of PY1 Data(H)'!$A$1:$CZ$1,_xlfn.XLOOKUP($A111,'Copy of PY1 Data(H)'!$A$1:$A$288,'Copy of PY1 Data(H)'!$A$1:$CZ$288))</f>
        <v>0</v>
      </c>
      <c r="BU111" s="180" cm="1">
        <f t="array" ref="BU111">_xlfn.XLOOKUP(BU$1,'Copy of PY1 Data(H)'!$A$1:$CZ$1,_xlfn.XLOOKUP($A111,'Copy of PY1 Data(H)'!$A$1:$A$288,'Copy of PY1 Data(H)'!$A$1:$CZ$288))</f>
        <v>0</v>
      </c>
      <c r="BV111" s="180" cm="1">
        <f t="array" ref="BV111">_xlfn.XLOOKUP(BV$1,'Copy of PY1 Data(H)'!$A$1:$CZ$1,_xlfn.XLOOKUP($A111,'Copy of PY1 Data(H)'!$A$1:$A$288,'Copy of PY1 Data(H)'!$A$1:$CZ$288))</f>
        <v>0</v>
      </c>
      <c r="BW111" s="180" cm="1">
        <f t="array" ref="BW111">_xlfn.XLOOKUP(BW$1,'Copy of PY1 Data(H)'!$A$1:$CZ$1,_xlfn.XLOOKUP($A111,'Copy of PY1 Data(H)'!$A$1:$A$288,'Copy of PY1 Data(H)'!$A$1:$CZ$288))</f>
        <v>0</v>
      </c>
      <c r="BX111" s="180" cm="1">
        <f t="array" ref="BX111">_xlfn.XLOOKUP(BX$1,'Copy of PY1 Data(H)'!$A$1:$CZ$1,_xlfn.XLOOKUP($A111,'Copy of PY1 Data(H)'!$A$1:$A$288,'Copy of PY1 Data(H)'!$A$1:$CZ$288))</f>
        <v>0</v>
      </c>
      <c r="BY111" s="180" cm="1">
        <f t="array" ref="BY111">_xlfn.XLOOKUP(BY$1,'Copy of PY1 Data(H)'!$A$1:$CZ$1,_xlfn.XLOOKUP($A111,'Copy of PY1 Data(H)'!$A$1:$A$288,'Copy of PY1 Data(H)'!$A$1:$CZ$288))</f>
        <v>0</v>
      </c>
      <c r="BZ111" s="180" cm="1">
        <f t="array" ref="BZ111">_xlfn.XLOOKUP(BZ$1,'Copy of PY1 Data(H)'!$A$1:$CZ$1,_xlfn.XLOOKUP($A111,'Copy of PY1 Data(H)'!$A$1:$A$288,'Copy of PY1 Data(H)'!$A$1:$CZ$288))</f>
        <v>0</v>
      </c>
      <c r="CA111" s="180" cm="1">
        <f t="array" ref="CA111">_xlfn.XLOOKUP(CA$1,'Copy of PY1 Data(H)'!$A$1:$CZ$1,_xlfn.XLOOKUP($A111,'Copy of PY1 Data(H)'!$A$1:$A$288,'Copy of PY1 Data(H)'!$A$1:$CZ$288))</f>
        <v>0</v>
      </c>
      <c r="CB111" s="180" cm="1">
        <f t="array" ref="CB111">_xlfn.XLOOKUP(CB$1,'Copy of PY1 Data(H)'!$A$1:$CZ$1,_xlfn.XLOOKUP($A111,'Copy of PY1 Data(H)'!$A$1:$A$288,'Copy of PY1 Data(H)'!$A$1:$CZ$288))</f>
        <v>0</v>
      </c>
      <c r="CC111" s="180" cm="1">
        <f t="array" ref="CC111">_xlfn.XLOOKUP(CC$1,'Copy of PY1 Data(H)'!$A$1:$CZ$1,_xlfn.XLOOKUP($A111,'Copy of PY1 Data(H)'!$A$1:$A$288,'Copy of PY1 Data(H)'!$A$1:$CZ$288))</f>
        <v>0</v>
      </c>
      <c r="CD111" s="180" cm="1">
        <f t="array" ref="CD111">_xlfn.XLOOKUP(CD$1,'Copy of PY1 Data(H)'!$A$1:$CZ$1,_xlfn.XLOOKUP($A111,'Copy of PY1 Data(H)'!$A$1:$A$288,'Copy of PY1 Data(H)'!$A$1:$CZ$288))</f>
        <v>0</v>
      </c>
    </row>
    <row r="112" spans="1:82" x14ac:dyDescent="0.3">
      <c r="A112" s="180">
        <v>643</v>
      </c>
      <c r="C112" s="180"/>
      <c r="D112" s="180" cm="1">
        <f t="array" ref="D112">_xlfn.XLOOKUP(D$1,'Copy of PY1 Data(H)'!$A$1:$CZ$1,_xlfn.XLOOKUP($A112,'Copy of PY1 Data(H)'!$A$1:$A$288,'Copy of PY1 Data(H)'!$A$1:$CZ$288))</f>
        <v>0</v>
      </c>
      <c r="E112" s="180" cm="1">
        <f t="array" ref="E112">_xlfn.XLOOKUP(E$1,'Copy of PY1 Data(H)'!$A$1:$CZ$1,_xlfn.XLOOKUP($A112,'Copy of PY1 Data(H)'!$A$1:$A$288,'Copy of PY1 Data(H)'!$A$1:$CZ$288))</f>
        <v>0</v>
      </c>
      <c r="F112" s="180" cm="1">
        <f t="array" ref="F112">_xlfn.XLOOKUP(F$1,'Copy of PY1 Data(H)'!$A$1:$CZ$1,_xlfn.XLOOKUP($A112,'Copy of PY1 Data(H)'!$A$1:$A$288,'Copy of PY1 Data(H)'!$A$1:$CZ$288))</f>
        <v>0</v>
      </c>
      <c r="G112" s="180" cm="1">
        <f t="array" ref="G112">_xlfn.XLOOKUP(G$1,'Copy of PY1 Data(H)'!$A$1:$CZ$1,_xlfn.XLOOKUP($A112,'Copy of PY1 Data(H)'!$A$1:$A$288,'Copy of PY1 Data(H)'!$A$1:$CZ$288))</f>
        <v>0</v>
      </c>
      <c r="H112" s="180" cm="1">
        <f t="array" ref="H112">_xlfn.XLOOKUP(H$1,'Copy of PY1 Data(H)'!$A$1:$CZ$1,_xlfn.XLOOKUP($A112,'Copy of PY1 Data(H)'!$A$1:$A$288,'Copy of PY1 Data(H)'!$A$1:$CZ$288))</f>
        <v>0</v>
      </c>
      <c r="I112" s="180" cm="1">
        <f t="array" ref="I112">_xlfn.XLOOKUP(I$1,'Copy of PY1 Data(H)'!$A$1:$CZ$1,_xlfn.XLOOKUP($A112,'Copy of PY1 Data(H)'!$A$1:$A$288,'Copy of PY1 Data(H)'!$A$1:$CZ$288))</f>
        <v>0</v>
      </c>
      <c r="J112" s="180" cm="1">
        <f t="array" ref="J112">_xlfn.XLOOKUP(J$1,'Copy of PY1 Data(H)'!$A$1:$CZ$1,_xlfn.XLOOKUP($A112,'Copy of PY1 Data(H)'!$A$1:$A$288,'Copy of PY1 Data(H)'!$A$1:$CZ$288))</f>
        <v>0</v>
      </c>
      <c r="K112" s="180" cm="1">
        <f t="array" ref="K112">_xlfn.XLOOKUP(K$1,'Copy of PY1 Data(H)'!$A$1:$CZ$1,_xlfn.XLOOKUP($A112,'Copy of PY1 Data(H)'!$A$1:$A$288,'Copy of PY1 Data(H)'!$A$1:$CZ$288))</f>
        <v>0</v>
      </c>
      <c r="L112" s="180" cm="1">
        <f t="array" ref="L112">_xlfn.XLOOKUP(L$1,'Copy of PY1 Data(H)'!$A$1:$CZ$1,_xlfn.XLOOKUP($A112,'Copy of PY1 Data(H)'!$A$1:$A$288,'Copy of PY1 Data(H)'!$A$1:$CZ$288))</f>
        <v>0</v>
      </c>
      <c r="M112" s="180" cm="1">
        <f t="array" ref="M112">_xlfn.XLOOKUP(M$1,'Copy of PY1 Data(H)'!$A$1:$CZ$1,_xlfn.XLOOKUP($A112,'Copy of PY1 Data(H)'!$A$1:$A$288,'Copy of PY1 Data(H)'!$A$1:$CZ$288))</f>
        <v>0</v>
      </c>
      <c r="N112" s="180" cm="1">
        <f t="array" ref="N112">_xlfn.XLOOKUP(N$1,'Copy of PY1 Data(H)'!$A$1:$CZ$1,_xlfn.XLOOKUP($A112,'Copy of PY1 Data(H)'!$A$1:$A$288,'Copy of PY1 Data(H)'!$A$1:$CZ$288))</f>
        <v>0</v>
      </c>
      <c r="O112" s="180" cm="1">
        <f t="array" ref="O112">_xlfn.XLOOKUP(O$1,'Copy of PY1 Data(H)'!$A$1:$CZ$1,_xlfn.XLOOKUP($A112,'Copy of PY1 Data(H)'!$A$1:$A$288,'Copy of PY1 Data(H)'!$A$1:$CZ$288))</f>
        <v>0</v>
      </c>
      <c r="P112" s="180" cm="1">
        <f t="array" ref="P112">_xlfn.XLOOKUP(P$1,'Copy of PY1 Data(H)'!$A$1:$CZ$1,_xlfn.XLOOKUP($A112,'Copy of PY1 Data(H)'!$A$1:$A$288,'Copy of PY1 Data(H)'!$A$1:$CZ$288))</f>
        <v>0</v>
      </c>
      <c r="Q112" s="180" cm="1">
        <f t="array" ref="Q112">_xlfn.XLOOKUP(Q$1,'Copy of PY1 Data(H)'!$A$1:$CZ$1,_xlfn.XLOOKUP($A112,'Copy of PY1 Data(H)'!$A$1:$A$288,'Copy of PY1 Data(H)'!$A$1:$CZ$288))</f>
        <v>0</v>
      </c>
      <c r="R112" s="180" cm="1">
        <f t="array" ref="R112">_xlfn.XLOOKUP(R$1,'Copy of PY1 Data(H)'!$A$1:$CZ$1,_xlfn.XLOOKUP($A112,'Copy of PY1 Data(H)'!$A$1:$A$288,'Copy of PY1 Data(H)'!$A$1:$CZ$288))</f>
        <v>0</v>
      </c>
      <c r="S112" s="180" cm="1">
        <f t="array" ref="S112">_xlfn.XLOOKUP(S$1,'Copy of PY1 Data(H)'!$A$1:$CZ$1,_xlfn.XLOOKUP($A112,'Copy of PY1 Data(H)'!$A$1:$A$288,'Copy of PY1 Data(H)'!$A$1:$CZ$288))</f>
        <v>0</v>
      </c>
      <c r="T112" s="180" cm="1">
        <f t="array" ref="T112">_xlfn.XLOOKUP(T$1,'Copy of PY1 Data(H)'!$A$1:$CZ$1,_xlfn.XLOOKUP($A112,'Copy of PY1 Data(H)'!$A$1:$A$288,'Copy of PY1 Data(H)'!$A$1:$CZ$288))</f>
        <v>0</v>
      </c>
      <c r="U112" s="180" cm="1">
        <f t="array" ref="U112">_xlfn.XLOOKUP(U$1,'Copy of PY1 Data(H)'!$A$1:$CZ$1,_xlfn.XLOOKUP($A112,'Copy of PY1 Data(H)'!$A$1:$A$288,'Copy of PY1 Data(H)'!$A$1:$CZ$288))</f>
        <v>0</v>
      </c>
      <c r="V112" s="180" cm="1">
        <f t="array" ref="V112">_xlfn.XLOOKUP(V$1,'Copy of PY1 Data(H)'!$A$1:$CZ$1,_xlfn.XLOOKUP($A112,'Copy of PY1 Data(H)'!$A$1:$A$288,'Copy of PY1 Data(H)'!$A$1:$CZ$288))</f>
        <v>0</v>
      </c>
      <c r="W112" s="180" cm="1">
        <f t="array" ref="W112">_xlfn.XLOOKUP(W$1,'Copy of PY1 Data(H)'!$A$1:$CZ$1,_xlfn.XLOOKUP($A112,'Copy of PY1 Data(H)'!$A$1:$A$288,'Copy of PY1 Data(H)'!$A$1:$CZ$288))</f>
        <v>0</v>
      </c>
      <c r="X112" s="180" cm="1">
        <f t="array" ref="X112">_xlfn.XLOOKUP(X$1,'Copy of PY1 Data(H)'!$A$1:$CZ$1,_xlfn.XLOOKUP($A112,'Copy of PY1 Data(H)'!$A$1:$A$288,'Copy of PY1 Data(H)'!$A$1:$CZ$288))</f>
        <v>0</v>
      </c>
      <c r="Y112" s="180" cm="1">
        <f t="array" ref="Y112">_xlfn.XLOOKUP(Y$1,'Copy of PY1 Data(H)'!$A$1:$CZ$1,_xlfn.XLOOKUP($A112,'Copy of PY1 Data(H)'!$A$1:$A$288,'Copy of PY1 Data(H)'!$A$1:$CZ$288))</f>
        <v>0</v>
      </c>
      <c r="Z112" s="180" cm="1">
        <f t="array" ref="Z112">_xlfn.XLOOKUP(Z$1,'Copy of PY1 Data(H)'!$A$1:$CZ$1,_xlfn.XLOOKUP($A112,'Copy of PY1 Data(H)'!$A$1:$A$288,'Copy of PY1 Data(H)'!$A$1:$CZ$288))</f>
        <v>0</v>
      </c>
      <c r="AA112" s="180" cm="1">
        <f t="array" ref="AA112">_xlfn.XLOOKUP(AA$1,'Copy of PY1 Data(H)'!$A$1:$CZ$1,_xlfn.XLOOKUP($A112,'Copy of PY1 Data(H)'!$A$1:$A$288,'Copy of PY1 Data(H)'!$A$1:$CZ$288))</f>
        <v>0</v>
      </c>
      <c r="AB112" s="180" cm="1">
        <f t="array" ref="AB112">_xlfn.XLOOKUP(AB$1,'Copy of PY1 Data(H)'!$A$1:$CZ$1,_xlfn.XLOOKUP($A112,'Copy of PY1 Data(H)'!$A$1:$A$288,'Copy of PY1 Data(H)'!$A$1:$CZ$288))</f>
        <v>0</v>
      </c>
      <c r="AC112" s="180" cm="1">
        <f t="array" ref="AC112">_xlfn.XLOOKUP(AC$1,'Copy of PY1 Data(H)'!$A$1:$CZ$1,_xlfn.XLOOKUP($A112,'Copy of PY1 Data(H)'!$A$1:$A$288,'Copy of PY1 Data(H)'!$A$1:$CZ$288))</f>
        <v>0</v>
      </c>
      <c r="AD112" s="180" cm="1">
        <f t="array" ref="AD112">_xlfn.XLOOKUP(AD$1,'Copy of PY1 Data(H)'!$A$1:$CZ$1,_xlfn.XLOOKUP($A112,'Copy of PY1 Data(H)'!$A$1:$A$288,'Copy of PY1 Data(H)'!$A$1:$CZ$288))</f>
        <v>0</v>
      </c>
      <c r="AE112" s="180" cm="1">
        <f t="array" ref="AE112">_xlfn.XLOOKUP(AE$1,'Copy of PY1 Data(H)'!$A$1:$CZ$1,_xlfn.XLOOKUP($A112,'Copy of PY1 Data(H)'!$A$1:$A$288,'Copy of PY1 Data(H)'!$A$1:$CZ$288))</f>
        <v>0</v>
      </c>
      <c r="AF112" s="180" cm="1">
        <f t="array" ref="AF112">_xlfn.XLOOKUP(AF$1,'Copy of PY1 Data(H)'!$A$1:$CZ$1,_xlfn.XLOOKUP($A112,'Copy of PY1 Data(H)'!$A$1:$A$288,'Copy of PY1 Data(H)'!$A$1:$CZ$288))</f>
        <v>0</v>
      </c>
      <c r="AG112" s="180" cm="1">
        <f t="array" ref="AG112">_xlfn.XLOOKUP(AG$1,'Copy of PY1 Data(H)'!$A$1:$CZ$1,_xlfn.XLOOKUP($A112,'Copy of PY1 Data(H)'!$A$1:$A$288,'Copy of PY1 Data(H)'!$A$1:$CZ$288))</f>
        <v>0</v>
      </c>
      <c r="AH112" s="180" cm="1">
        <f t="array" ref="AH112">_xlfn.XLOOKUP(AH$1,'Copy of PY1 Data(H)'!$A$1:$CZ$1,_xlfn.XLOOKUP($A112,'Copy of PY1 Data(H)'!$A$1:$A$288,'Copy of PY1 Data(H)'!$A$1:$CZ$288))</f>
        <v>0</v>
      </c>
      <c r="AI112" s="180" cm="1">
        <f t="array" ref="AI112">_xlfn.XLOOKUP(AI$1,'Copy of PY1 Data(H)'!$A$1:$CZ$1,_xlfn.XLOOKUP($A112,'Copy of PY1 Data(H)'!$A$1:$A$288,'Copy of PY1 Data(H)'!$A$1:$CZ$288))</f>
        <v>0</v>
      </c>
      <c r="AJ112" s="180" cm="1">
        <f t="array" ref="AJ112">_xlfn.XLOOKUP(AJ$1,'Copy of PY1 Data(H)'!$A$1:$CZ$1,_xlfn.XLOOKUP($A112,'Copy of PY1 Data(H)'!$A$1:$A$288,'Copy of PY1 Data(H)'!$A$1:$CZ$288))</f>
        <v>0</v>
      </c>
      <c r="AK112" s="180" cm="1">
        <f t="array" ref="AK112">_xlfn.XLOOKUP(AK$1,'Copy of PY1 Data(H)'!$A$1:$CZ$1,_xlfn.XLOOKUP($A112,'Copy of PY1 Data(H)'!$A$1:$A$288,'Copy of PY1 Data(H)'!$A$1:$CZ$288))</f>
        <v>0</v>
      </c>
      <c r="AL112" s="180" cm="1">
        <f t="array" ref="AL112">_xlfn.XLOOKUP(AL$1,'Copy of PY1 Data(H)'!$A$1:$CZ$1,_xlfn.XLOOKUP($A112,'Copy of PY1 Data(H)'!$A$1:$A$288,'Copy of PY1 Data(H)'!$A$1:$CZ$288))</f>
        <v>0</v>
      </c>
      <c r="AM112" s="180" cm="1">
        <f t="array" ref="AM112">_xlfn.XLOOKUP(AM$1,'Copy of PY1 Data(H)'!$A$1:$CZ$1,_xlfn.XLOOKUP($A112,'Copy of PY1 Data(H)'!$A$1:$A$288,'Copy of PY1 Data(H)'!$A$1:$CZ$288))</f>
        <v>313179</v>
      </c>
      <c r="AN112" s="180" cm="1">
        <f t="array" ref="AN112">_xlfn.XLOOKUP(AN$1,'Copy of PY1 Data(H)'!$A$1:$CZ$1,_xlfn.XLOOKUP($A112,'Copy of PY1 Data(H)'!$A$1:$A$288,'Copy of PY1 Data(H)'!$A$1:$CZ$288))</f>
        <v>0</v>
      </c>
      <c r="AO112" s="180" cm="1">
        <f t="array" ref="AO112">_xlfn.XLOOKUP(AO$1,'Copy of PY1 Data(H)'!$A$1:$CZ$1,_xlfn.XLOOKUP($A112,'Copy of PY1 Data(H)'!$A$1:$A$288,'Copy of PY1 Data(H)'!$A$1:$CZ$288))</f>
        <v>0</v>
      </c>
      <c r="AP112" s="180" cm="1">
        <f t="array" ref="AP112">_xlfn.XLOOKUP(AP$1,'Copy of PY1 Data(H)'!$A$1:$CZ$1,_xlfn.XLOOKUP($A112,'Copy of PY1 Data(H)'!$A$1:$A$288,'Copy of PY1 Data(H)'!$A$1:$CZ$288))</f>
        <v>0</v>
      </c>
      <c r="AQ112" s="180" cm="1">
        <f t="array" ref="AQ112">_xlfn.XLOOKUP(AQ$1,'Copy of PY1 Data(H)'!$A$1:$CZ$1,_xlfn.XLOOKUP($A112,'Copy of PY1 Data(H)'!$A$1:$A$288,'Copy of PY1 Data(H)'!$A$1:$CZ$288))</f>
        <v>0</v>
      </c>
      <c r="AR112" s="180" cm="1">
        <f t="array" ref="AR112">_xlfn.XLOOKUP(AR$1,'Copy of PY1 Data(H)'!$A$1:$CZ$1,_xlfn.XLOOKUP($A112,'Copy of PY1 Data(H)'!$A$1:$A$288,'Copy of PY1 Data(H)'!$A$1:$CZ$288))</f>
        <v>0</v>
      </c>
      <c r="AS112" s="180" cm="1">
        <f t="array" ref="AS112">_xlfn.XLOOKUP(AS$1,'Copy of PY1 Data(H)'!$A$1:$CZ$1,_xlfn.XLOOKUP($A112,'Copy of PY1 Data(H)'!$A$1:$A$288,'Copy of PY1 Data(H)'!$A$1:$CZ$288))</f>
        <v>0</v>
      </c>
      <c r="AT112" s="180" cm="1">
        <f t="array" ref="AT112">_xlfn.XLOOKUP(AT$1,'Copy of PY1 Data(H)'!$A$1:$CZ$1,_xlfn.XLOOKUP($A112,'Copy of PY1 Data(H)'!$A$1:$A$288,'Copy of PY1 Data(H)'!$A$1:$CZ$288))</f>
        <v>0</v>
      </c>
      <c r="AU112" s="180" cm="1">
        <f t="array" ref="AU112">_xlfn.XLOOKUP(AU$1,'Copy of PY1 Data(H)'!$A$1:$CZ$1,_xlfn.XLOOKUP($A112,'Copy of PY1 Data(H)'!$A$1:$A$288,'Copy of PY1 Data(H)'!$A$1:$CZ$288))</f>
        <v>0</v>
      </c>
      <c r="AV112" s="180" cm="1">
        <f t="array" ref="AV112">_xlfn.XLOOKUP(AV$1,'Copy of PY1 Data(H)'!$A$1:$CZ$1,_xlfn.XLOOKUP($A112,'Copy of PY1 Data(H)'!$A$1:$A$288,'Copy of PY1 Data(H)'!$A$1:$CZ$288))</f>
        <v>0</v>
      </c>
      <c r="AW112" s="180" cm="1">
        <f t="array" ref="AW112">_xlfn.XLOOKUP(AW$1,'Copy of PY1 Data(H)'!$A$1:$CZ$1,_xlfn.XLOOKUP($A112,'Copy of PY1 Data(H)'!$A$1:$A$288,'Copy of PY1 Data(H)'!$A$1:$CZ$288))</f>
        <v>0</v>
      </c>
      <c r="AX112" s="180" cm="1">
        <f t="array" ref="AX112">_xlfn.XLOOKUP(AX$1,'Copy of PY1 Data(H)'!$A$1:$CZ$1,_xlfn.XLOOKUP($A112,'Copy of PY1 Data(H)'!$A$1:$A$288,'Copy of PY1 Data(H)'!$A$1:$CZ$288))</f>
        <v>0</v>
      </c>
      <c r="AY112" s="180" cm="1">
        <f t="array" ref="AY112">_xlfn.XLOOKUP(AY$1,'Copy of PY1 Data(H)'!$A$1:$CZ$1,_xlfn.XLOOKUP($A112,'Copy of PY1 Data(H)'!$A$1:$A$288,'Copy of PY1 Data(H)'!$A$1:$CZ$288))</f>
        <v>0</v>
      </c>
      <c r="AZ112" s="180" cm="1">
        <f t="array" ref="AZ112">_xlfn.XLOOKUP(AZ$1,'Copy of PY1 Data(H)'!$A$1:$CZ$1,_xlfn.XLOOKUP($A112,'Copy of PY1 Data(H)'!$A$1:$A$288,'Copy of PY1 Data(H)'!$A$1:$CZ$288))</f>
        <v>0</v>
      </c>
      <c r="BA112" s="180" cm="1">
        <f t="array" ref="BA112">_xlfn.XLOOKUP(BA$1,'Copy of PY1 Data(H)'!$A$1:$CZ$1,_xlfn.XLOOKUP($A112,'Copy of PY1 Data(H)'!$A$1:$A$288,'Copy of PY1 Data(H)'!$A$1:$CZ$288))</f>
        <v>0</v>
      </c>
      <c r="BB112" s="180" cm="1">
        <f t="array" ref="BB112">_xlfn.XLOOKUP(BB$1,'Copy of PY1 Data(H)'!$A$1:$CZ$1,_xlfn.XLOOKUP($A112,'Copy of PY1 Data(H)'!$A$1:$A$288,'Copy of PY1 Data(H)'!$A$1:$CZ$288))</f>
        <v>0</v>
      </c>
      <c r="BC112" s="180" cm="1">
        <f t="array" ref="BC112">_xlfn.XLOOKUP(BC$1,'Copy of PY1 Data(H)'!$A$1:$CZ$1,_xlfn.XLOOKUP($A112,'Copy of PY1 Data(H)'!$A$1:$A$288,'Copy of PY1 Data(H)'!$A$1:$CZ$288))</f>
        <v>0</v>
      </c>
      <c r="BD112" s="180" cm="1">
        <f t="array" ref="BD112">_xlfn.XLOOKUP(BD$1,'Copy of PY1 Data(H)'!$A$1:$CZ$1,_xlfn.XLOOKUP($A112,'Copy of PY1 Data(H)'!$A$1:$A$288,'Copy of PY1 Data(H)'!$A$1:$CZ$288))</f>
        <v>0</v>
      </c>
      <c r="BE112" s="180" cm="1">
        <f t="array" ref="BE112">_xlfn.XLOOKUP(BE$1,'Copy of PY1 Data(H)'!$A$1:$CZ$1,_xlfn.XLOOKUP($A112,'Copy of PY1 Data(H)'!$A$1:$A$288,'Copy of PY1 Data(H)'!$A$1:$CZ$288))</f>
        <v>0</v>
      </c>
      <c r="BF112" s="180" cm="1">
        <f t="array" ref="BF112">_xlfn.XLOOKUP(BF$1,'Copy of PY1 Data(H)'!$A$1:$CZ$1,_xlfn.XLOOKUP($A112,'Copy of PY1 Data(H)'!$A$1:$A$288,'Copy of PY1 Data(H)'!$A$1:$CZ$288))</f>
        <v>0</v>
      </c>
      <c r="BG112" s="180" cm="1">
        <f t="array" ref="BG112">_xlfn.XLOOKUP(BG$1,'Copy of PY1 Data(H)'!$A$1:$CZ$1,_xlfn.XLOOKUP($A112,'Copy of PY1 Data(H)'!$A$1:$A$288,'Copy of PY1 Data(H)'!$A$1:$CZ$288))</f>
        <v>0</v>
      </c>
      <c r="BH112" s="180" cm="1">
        <f t="array" ref="BH112">_xlfn.XLOOKUP(BH$1,'Copy of PY1 Data(H)'!$A$1:$CZ$1,_xlfn.XLOOKUP($A112,'Copy of PY1 Data(H)'!$A$1:$A$288,'Copy of PY1 Data(H)'!$A$1:$CZ$288))</f>
        <v>0</v>
      </c>
      <c r="BI112" s="180" cm="1">
        <f t="array" ref="BI112">_xlfn.XLOOKUP(BI$1,'Copy of PY1 Data(H)'!$A$1:$CZ$1,_xlfn.XLOOKUP($A112,'Copy of PY1 Data(H)'!$A$1:$A$288,'Copy of PY1 Data(H)'!$A$1:$CZ$288))</f>
        <v>0</v>
      </c>
      <c r="BJ112" s="180" cm="1">
        <f t="array" ref="BJ112">_xlfn.XLOOKUP(BJ$1,'Copy of PY1 Data(H)'!$A$1:$CZ$1,_xlfn.XLOOKUP($A112,'Copy of PY1 Data(H)'!$A$1:$A$288,'Copy of PY1 Data(H)'!$A$1:$CZ$288))</f>
        <v>0</v>
      </c>
      <c r="BK112" s="180" cm="1">
        <f t="array" ref="BK112">_xlfn.XLOOKUP(BK$1,'Copy of PY1 Data(H)'!$A$1:$CZ$1,_xlfn.XLOOKUP($A112,'Copy of PY1 Data(H)'!$A$1:$A$288,'Copy of PY1 Data(H)'!$A$1:$CZ$288))</f>
        <v>0</v>
      </c>
      <c r="BL112" s="180" cm="1">
        <f t="array" ref="BL112">_xlfn.XLOOKUP(BL$1,'Copy of PY1 Data(H)'!$A$1:$CZ$1,_xlfn.XLOOKUP($A112,'Copy of PY1 Data(H)'!$A$1:$A$288,'Copy of PY1 Data(H)'!$A$1:$CZ$288))</f>
        <v>0</v>
      </c>
      <c r="BM112" s="180" cm="1">
        <f t="array" ref="BM112">_xlfn.XLOOKUP(BM$1,'Copy of PY1 Data(H)'!$A$1:$CZ$1,_xlfn.XLOOKUP($A112,'Copy of PY1 Data(H)'!$A$1:$A$288,'Copy of PY1 Data(H)'!$A$1:$CZ$288))</f>
        <v>0</v>
      </c>
      <c r="BN112" s="180" cm="1">
        <f t="array" ref="BN112">_xlfn.XLOOKUP(BN$1,'Copy of PY1 Data(H)'!$A$1:$CZ$1,_xlfn.XLOOKUP($A112,'Copy of PY1 Data(H)'!$A$1:$A$288,'Copy of PY1 Data(H)'!$A$1:$CZ$288))</f>
        <v>0</v>
      </c>
      <c r="BO112" s="180" cm="1">
        <f t="array" ref="BO112">_xlfn.XLOOKUP(BO$1,'Copy of PY1 Data(H)'!$A$1:$CZ$1,_xlfn.XLOOKUP($A112,'Copy of PY1 Data(H)'!$A$1:$A$288,'Copy of PY1 Data(H)'!$A$1:$CZ$288))</f>
        <v>0</v>
      </c>
      <c r="BP112" s="180" cm="1">
        <f t="array" ref="BP112">_xlfn.XLOOKUP(BP$1,'Copy of PY1 Data(H)'!$A$1:$CZ$1,_xlfn.XLOOKUP($A112,'Copy of PY1 Data(H)'!$A$1:$A$288,'Copy of PY1 Data(H)'!$A$1:$CZ$288))</f>
        <v>0</v>
      </c>
      <c r="BQ112" s="180" cm="1">
        <f t="array" ref="BQ112">_xlfn.XLOOKUP(BQ$1,'Copy of PY1 Data(H)'!$A$1:$CZ$1,_xlfn.XLOOKUP($A112,'Copy of PY1 Data(H)'!$A$1:$A$288,'Copy of PY1 Data(H)'!$A$1:$CZ$288))</f>
        <v>0</v>
      </c>
      <c r="BR112" s="180" cm="1">
        <f t="array" ref="BR112">_xlfn.XLOOKUP(BR$1,'Copy of PY1 Data(H)'!$A$1:$CZ$1,_xlfn.XLOOKUP($A112,'Copy of PY1 Data(H)'!$A$1:$A$288,'Copy of PY1 Data(H)'!$A$1:$CZ$288))</f>
        <v>80620</v>
      </c>
      <c r="BS112" s="180" cm="1">
        <f t="array" ref="BS112">_xlfn.XLOOKUP(BS$1,'Copy of PY1 Data(H)'!$A$1:$CZ$1,_xlfn.XLOOKUP($A112,'Copy of PY1 Data(H)'!$A$1:$A$288,'Copy of PY1 Data(H)'!$A$1:$CZ$288))</f>
        <v>254550</v>
      </c>
      <c r="BT112" s="180" cm="1">
        <f t="array" ref="BT112">_xlfn.XLOOKUP(BT$1,'Copy of PY1 Data(H)'!$A$1:$CZ$1,_xlfn.XLOOKUP($A112,'Copy of PY1 Data(H)'!$A$1:$A$288,'Copy of PY1 Data(H)'!$A$1:$CZ$288))</f>
        <v>0</v>
      </c>
      <c r="BU112" s="180" cm="1">
        <f t="array" ref="BU112">_xlfn.XLOOKUP(BU$1,'Copy of PY1 Data(H)'!$A$1:$CZ$1,_xlfn.XLOOKUP($A112,'Copy of PY1 Data(H)'!$A$1:$A$288,'Copy of PY1 Data(H)'!$A$1:$CZ$288))</f>
        <v>0</v>
      </c>
      <c r="BV112" s="180" cm="1">
        <f t="array" ref="BV112">_xlfn.XLOOKUP(BV$1,'Copy of PY1 Data(H)'!$A$1:$CZ$1,_xlfn.XLOOKUP($A112,'Copy of PY1 Data(H)'!$A$1:$A$288,'Copy of PY1 Data(H)'!$A$1:$CZ$288))</f>
        <v>0</v>
      </c>
      <c r="BW112" s="180" cm="1">
        <f t="array" ref="BW112">_xlfn.XLOOKUP(BW$1,'Copy of PY1 Data(H)'!$A$1:$CZ$1,_xlfn.XLOOKUP($A112,'Copy of PY1 Data(H)'!$A$1:$A$288,'Copy of PY1 Data(H)'!$A$1:$CZ$288))</f>
        <v>0</v>
      </c>
      <c r="BX112" s="180" cm="1">
        <f t="array" ref="BX112">_xlfn.XLOOKUP(BX$1,'Copy of PY1 Data(H)'!$A$1:$CZ$1,_xlfn.XLOOKUP($A112,'Copy of PY1 Data(H)'!$A$1:$A$288,'Copy of PY1 Data(H)'!$A$1:$CZ$288))</f>
        <v>0</v>
      </c>
      <c r="BY112" s="180" cm="1">
        <f t="array" ref="BY112">_xlfn.XLOOKUP(BY$1,'Copy of PY1 Data(H)'!$A$1:$CZ$1,_xlfn.XLOOKUP($A112,'Copy of PY1 Data(H)'!$A$1:$A$288,'Copy of PY1 Data(H)'!$A$1:$CZ$288))</f>
        <v>0</v>
      </c>
      <c r="BZ112" s="180" cm="1">
        <f t="array" ref="BZ112">_xlfn.XLOOKUP(BZ$1,'Copy of PY1 Data(H)'!$A$1:$CZ$1,_xlfn.XLOOKUP($A112,'Copy of PY1 Data(H)'!$A$1:$A$288,'Copy of PY1 Data(H)'!$A$1:$CZ$288))</f>
        <v>0</v>
      </c>
      <c r="CA112" s="180" cm="1">
        <f t="array" ref="CA112">_xlfn.XLOOKUP(CA$1,'Copy of PY1 Data(H)'!$A$1:$CZ$1,_xlfn.XLOOKUP($A112,'Copy of PY1 Data(H)'!$A$1:$A$288,'Copy of PY1 Data(H)'!$A$1:$CZ$288))</f>
        <v>0</v>
      </c>
      <c r="CB112" s="180" cm="1">
        <f t="array" ref="CB112">_xlfn.XLOOKUP(CB$1,'Copy of PY1 Data(H)'!$A$1:$CZ$1,_xlfn.XLOOKUP($A112,'Copy of PY1 Data(H)'!$A$1:$A$288,'Copy of PY1 Data(H)'!$A$1:$CZ$288))</f>
        <v>0</v>
      </c>
      <c r="CC112" s="180" cm="1">
        <f t="array" ref="CC112">_xlfn.XLOOKUP(CC$1,'Copy of PY1 Data(H)'!$A$1:$CZ$1,_xlfn.XLOOKUP($A112,'Copy of PY1 Data(H)'!$A$1:$A$288,'Copy of PY1 Data(H)'!$A$1:$CZ$288))</f>
        <v>0</v>
      </c>
      <c r="CD112" s="180" cm="1">
        <f t="array" ref="CD112">_xlfn.XLOOKUP(CD$1,'Copy of PY1 Data(H)'!$A$1:$CZ$1,_xlfn.XLOOKUP($A112,'Copy of PY1 Data(H)'!$A$1:$A$288,'Copy of PY1 Data(H)'!$A$1:$CZ$288))</f>
        <v>0</v>
      </c>
    </row>
    <row r="113" spans="1:82" x14ac:dyDescent="0.3">
      <c r="A113" s="180">
        <v>644</v>
      </c>
      <c r="C113" s="180"/>
      <c r="D113" s="180" cm="1">
        <f t="array" ref="D113">_xlfn.XLOOKUP(D$1,'Copy of PY1 Data(H)'!$A$1:$CZ$1,_xlfn.XLOOKUP($A113,'Copy of PY1 Data(H)'!$A$1:$A$288,'Copy of PY1 Data(H)'!$A$1:$CZ$288))</f>
        <v>0</v>
      </c>
      <c r="E113" s="180" cm="1">
        <f t="array" ref="E113">_xlfn.XLOOKUP(E$1,'Copy of PY1 Data(H)'!$A$1:$CZ$1,_xlfn.XLOOKUP($A113,'Copy of PY1 Data(H)'!$A$1:$A$288,'Copy of PY1 Data(H)'!$A$1:$CZ$288))</f>
        <v>0</v>
      </c>
      <c r="F113" s="180" cm="1">
        <f t="array" ref="F113">_xlfn.XLOOKUP(F$1,'Copy of PY1 Data(H)'!$A$1:$CZ$1,_xlfn.XLOOKUP($A113,'Copy of PY1 Data(H)'!$A$1:$A$288,'Copy of PY1 Data(H)'!$A$1:$CZ$288))</f>
        <v>0</v>
      </c>
      <c r="G113" s="180" cm="1">
        <f t="array" ref="G113">_xlfn.XLOOKUP(G$1,'Copy of PY1 Data(H)'!$A$1:$CZ$1,_xlfn.XLOOKUP($A113,'Copy of PY1 Data(H)'!$A$1:$A$288,'Copy of PY1 Data(H)'!$A$1:$CZ$288))</f>
        <v>0</v>
      </c>
      <c r="H113" s="180" cm="1">
        <f t="array" ref="H113">_xlfn.XLOOKUP(H$1,'Copy of PY1 Data(H)'!$A$1:$CZ$1,_xlfn.XLOOKUP($A113,'Copy of PY1 Data(H)'!$A$1:$A$288,'Copy of PY1 Data(H)'!$A$1:$CZ$288))</f>
        <v>0</v>
      </c>
      <c r="I113" s="180" cm="1">
        <f t="array" ref="I113">_xlfn.XLOOKUP(I$1,'Copy of PY1 Data(H)'!$A$1:$CZ$1,_xlfn.XLOOKUP($A113,'Copy of PY1 Data(H)'!$A$1:$A$288,'Copy of PY1 Data(H)'!$A$1:$CZ$288))</f>
        <v>0</v>
      </c>
      <c r="J113" s="180" cm="1">
        <f t="array" ref="J113">_xlfn.XLOOKUP(J$1,'Copy of PY1 Data(H)'!$A$1:$CZ$1,_xlfn.XLOOKUP($A113,'Copy of PY1 Data(H)'!$A$1:$A$288,'Copy of PY1 Data(H)'!$A$1:$CZ$288))</f>
        <v>0</v>
      </c>
      <c r="K113" s="180" cm="1">
        <f t="array" ref="K113">_xlfn.XLOOKUP(K$1,'Copy of PY1 Data(H)'!$A$1:$CZ$1,_xlfn.XLOOKUP($A113,'Copy of PY1 Data(H)'!$A$1:$A$288,'Copy of PY1 Data(H)'!$A$1:$CZ$288))</f>
        <v>0</v>
      </c>
      <c r="L113" s="180" cm="1">
        <f t="array" ref="L113">_xlfn.XLOOKUP(L$1,'Copy of PY1 Data(H)'!$A$1:$CZ$1,_xlfn.XLOOKUP($A113,'Copy of PY1 Data(H)'!$A$1:$A$288,'Copy of PY1 Data(H)'!$A$1:$CZ$288))</f>
        <v>0</v>
      </c>
      <c r="M113" s="180" cm="1">
        <f t="array" ref="M113">_xlfn.XLOOKUP(M$1,'Copy of PY1 Data(H)'!$A$1:$CZ$1,_xlfn.XLOOKUP($A113,'Copy of PY1 Data(H)'!$A$1:$A$288,'Copy of PY1 Data(H)'!$A$1:$CZ$288))</f>
        <v>0</v>
      </c>
      <c r="N113" s="180" cm="1">
        <f t="array" ref="N113">_xlfn.XLOOKUP(N$1,'Copy of PY1 Data(H)'!$A$1:$CZ$1,_xlfn.XLOOKUP($A113,'Copy of PY1 Data(H)'!$A$1:$A$288,'Copy of PY1 Data(H)'!$A$1:$CZ$288))</f>
        <v>0</v>
      </c>
      <c r="O113" s="180" cm="1">
        <f t="array" ref="O113">_xlfn.XLOOKUP(O$1,'Copy of PY1 Data(H)'!$A$1:$CZ$1,_xlfn.XLOOKUP($A113,'Copy of PY1 Data(H)'!$A$1:$A$288,'Copy of PY1 Data(H)'!$A$1:$CZ$288))</f>
        <v>0</v>
      </c>
      <c r="P113" s="180" cm="1">
        <f t="array" ref="P113">_xlfn.XLOOKUP(P$1,'Copy of PY1 Data(H)'!$A$1:$CZ$1,_xlfn.XLOOKUP($A113,'Copy of PY1 Data(H)'!$A$1:$A$288,'Copy of PY1 Data(H)'!$A$1:$CZ$288))</f>
        <v>0</v>
      </c>
      <c r="Q113" s="180" cm="1">
        <f t="array" ref="Q113">_xlfn.XLOOKUP(Q$1,'Copy of PY1 Data(H)'!$A$1:$CZ$1,_xlfn.XLOOKUP($A113,'Copy of PY1 Data(H)'!$A$1:$A$288,'Copy of PY1 Data(H)'!$A$1:$CZ$288))</f>
        <v>0</v>
      </c>
      <c r="R113" s="180" cm="1">
        <f t="array" ref="R113">_xlfn.XLOOKUP(R$1,'Copy of PY1 Data(H)'!$A$1:$CZ$1,_xlfn.XLOOKUP($A113,'Copy of PY1 Data(H)'!$A$1:$A$288,'Copy of PY1 Data(H)'!$A$1:$CZ$288))</f>
        <v>0</v>
      </c>
      <c r="S113" s="180" cm="1">
        <f t="array" ref="S113">_xlfn.XLOOKUP(S$1,'Copy of PY1 Data(H)'!$A$1:$CZ$1,_xlfn.XLOOKUP($A113,'Copy of PY1 Data(H)'!$A$1:$A$288,'Copy of PY1 Data(H)'!$A$1:$CZ$288))</f>
        <v>0</v>
      </c>
      <c r="T113" s="180" cm="1">
        <f t="array" ref="T113">_xlfn.XLOOKUP(T$1,'Copy of PY1 Data(H)'!$A$1:$CZ$1,_xlfn.XLOOKUP($A113,'Copy of PY1 Data(H)'!$A$1:$A$288,'Copy of PY1 Data(H)'!$A$1:$CZ$288))</f>
        <v>0</v>
      </c>
      <c r="U113" s="180" cm="1">
        <f t="array" ref="U113">_xlfn.XLOOKUP(U$1,'Copy of PY1 Data(H)'!$A$1:$CZ$1,_xlfn.XLOOKUP($A113,'Copy of PY1 Data(H)'!$A$1:$A$288,'Copy of PY1 Data(H)'!$A$1:$CZ$288))</f>
        <v>0</v>
      </c>
      <c r="V113" s="180" cm="1">
        <f t="array" ref="V113">_xlfn.XLOOKUP(V$1,'Copy of PY1 Data(H)'!$A$1:$CZ$1,_xlfn.XLOOKUP($A113,'Copy of PY1 Data(H)'!$A$1:$A$288,'Copy of PY1 Data(H)'!$A$1:$CZ$288))</f>
        <v>0</v>
      </c>
      <c r="W113" s="180" cm="1">
        <f t="array" ref="W113">_xlfn.XLOOKUP(W$1,'Copy of PY1 Data(H)'!$A$1:$CZ$1,_xlfn.XLOOKUP($A113,'Copy of PY1 Data(H)'!$A$1:$A$288,'Copy of PY1 Data(H)'!$A$1:$CZ$288))</f>
        <v>0</v>
      </c>
      <c r="X113" s="180" cm="1">
        <f t="array" ref="X113">_xlfn.XLOOKUP(X$1,'Copy of PY1 Data(H)'!$A$1:$CZ$1,_xlfn.XLOOKUP($A113,'Copy of PY1 Data(H)'!$A$1:$A$288,'Copy of PY1 Data(H)'!$A$1:$CZ$288))</f>
        <v>0</v>
      </c>
      <c r="Y113" s="180" cm="1">
        <f t="array" ref="Y113">_xlfn.XLOOKUP(Y$1,'Copy of PY1 Data(H)'!$A$1:$CZ$1,_xlfn.XLOOKUP($A113,'Copy of PY1 Data(H)'!$A$1:$A$288,'Copy of PY1 Data(H)'!$A$1:$CZ$288))</f>
        <v>0</v>
      </c>
      <c r="Z113" s="180" cm="1">
        <f t="array" ref="Z113">_xlfn.XLOOKUP(Z$1,'Copy of PY1 Data(H)'!$A$1:$CZ$1,_xlfn.XLOOKUP($A113,'Copy of PY1 Data(H)'!$A$1:$A$288,'Copy of PY1 Data(H)'!$A$1:$CZ$288))</f>
        <v>0</v>
      </c>
      <c r="AA113" s="180" cm="1">
        <f t="array" ref="AA113">_xlfn.XLOOKUP(AA$1,'Copy of PY1 Data(H)'!$A$1:$CZ$1,_xlfn.XLOOKUP($A113,'Copy of PY1 Data(H)'!$A$1:$A$288,'Copy of PY1 Data(H)'!$A$1:$CZ$288))</f>
        <v>0</v>
      </c>
      <c r="AB113" s="180" cm="1">
        <f t="array" ref="AB113">_xlfn.XLOOKUP(AB$1,'Copy of PY1 Data(H)'!$A$1:$CZ$1,_xlfn.XLOOKUP($A113,'Copy of PY1 Data(H)'!$A$1:$A$288,'Copy of PY1 Data(H)'!$A$1:$CZ$288))</f>
        <v>0</v>
      </c>
      <c r="AC113" s="180" cm="1">
        <f t="array" ref="AC113">_xlfn.XLOOKUP(AC$1,'Copy of PY1 Data(H)'!$A$1:$CZ$1,_xlfn.XLOOKUP($A113,'Copy of PY1 Data(H)'!$A$1:$A$288,'Copy of PY1 Data(H)'!$A$1:$CZ$288))</f>
        <v>0</v>
      </c>
      <c r="AD113" s="180" cm="1">
        <f t="array" ref="AD113">_xlfn.XLOOKUP(AD$1,'Copy of PY1 Data(H)'!$A$1:$CZ$1,_xlfn.XLOOKUP($A113,'Copy of PY1 Data(H)'!$A$1:$A$288,'Copy of PY1 Data(H)'!$A$1:$CZ$288))</f>
        <v>0</v>
      </c>
      <c r="AE113" s="180" cm="1">
        <f t="array" ref="AE113">_xlfn.XLOOKUP(AE$1,'Copy of PY1 Data(H)'!$A$1:$CZ$1,_xlfn.XLOOKUP($A113,'Copy of PY1 Data(H)'!$A$1:$A$288,'Copy of PY1 Data(H)'!$A$1:$CZ$288))</f>
        <v>0</v>
      </c>
      <c r="AF113" s="180" cm="1">
        <f t="array" ref="AF113">_xlfn.XLOOKUP(AF$1,'Copy of PY1 Data(H)'!$A$1:$CZ$1,_xlfn.XLOOKUP($A113,'Copy of PY1 Data(H)'!$A$1:$A$288,'Copy of PY1 Data(H)'!$A$1:$CZ$288))</f>
        <v>0</v>
      </c>
      <c r="AG113" s="180" cm="1">
        <f t="array" ref="AG113">_xlfn.XLOOKUP(AG$1,'Copy of PY1 Data(H)'!$A$1:$CZ$1,_xlfn.XLOOKUP($A113,'Copy of PY1 Data(H)'!$A$1:$A$288,'Copy of PY1 Data(H)'!$A$1:$CZ$288))</f>
        <v>0</v>
      </c>
      <c r="AH113" s="180" cm="1">
        <f t="array" ref="AH113">_xlfn.XLOOKUP(AH$1,'Copy of PY1 Data(H)'!$A$1:$CZ$1,_xlfn.XLOOKUP($A113,'Copy of PY1 Data(H)'!$A$1:$A$288,'Copy of PY1 Data(H)'!$A$1:$CZ$288))</f>
        <v>0</v>
      </c>
      <c r="AI113" s="180" cm="1">
        <f t="array" ref="AI113">_xlfn.XLOOKUP(AI$1,'Copy of PY1 Data(H)'!$A$1:$CZ$1,_xlfn.XLOOKUP($A113,'Copy of PY1 Data(H)'!$A$1:$A$288,'Copy of PY1 Data(H)'!$A$1:$CZ$288))</f>
        <v>0</v>
      </c>
      <c r="AJ113" s="180" cm="1">
        <f t="array" ref="AJ113">_xlfn.XLOOKUP(AJ$1,'Copy of PY1 Data(H)'!$A$1:$CZ$1,_xlfn.XLOOKUP($A113,'Copy of PY1 Data(H)'!$A$1:$A$288,'Copy of PY1 Data(H)'!$A$1:$CZ$288))</f>
        <v>0</v>
      </c>
      <c r="AK113" s="180" cm="1">
        <f t="array" ref="AK113">_xlfn.XLOOKUP(AK$1,'Copy of PY1 Data(H)'!$A$1:$CZ$1,_xlfn.XLOOKUP($A113,'Copy of PY1 Data(H)'!$A$1:$A$288,'Copy of PY1 Data(H)'!$A$1:$CZ$288))</f>
        <v>0</v>
      </c>
      <c r="AL113" s="180" cm="1">
        <f t="array" ref="AL113">_xlfn.XLOOKUP(AL$1,'Copy of PY1 Data(H)'!$A$1:$CZ$1,_xlfn.XLOOKUP($A113,'Copy of PY1 Data(H)'!$A$1:$A$288,'Copy of PY1 Data(H)'!$A$1:$CZ$288))</f>
        <v>0</v>
      </c>
      <c r="AM113" s="180" cm="1">
        <f t="array" ref="AM113">_xlfn.XLOOKUP(AM$1,'Copy of PY1 Data(H)'!$A$1:$CZ$1,_xlfn.XLOOKUP($A113,'Copy of PY1 Data(H)'!$A$1:$A$288,'Copy of PY1 Data(H)'!$A$1:$CZ$288))</f>
        <v>0</v>
      </c>
      <c r="AN113" s="180" cm="1">
        <f t="array" ref="AN113">_xlfn.XLOOKUP(AN$1,'Copy of PY1 Data(H)'!$A$1:$CZ$1,_xlfn.XLOOKUP($A113,'Copy of PY1 Data(H)'!$A$1:$A$288,'Copy of PY1 Data(H)'!$A$1:$CZ$288))</f>
        <v>0</v>
      </c>
      <c r="AO113" s="180" cm="1">
        <f t="array" ref="AO113">_xlfn.XLOOKUP(AO$1,'Copy of PY1 Data(H)'!$A$1:$CZ$1,_xlfn.XLOOKUP($A113,'Copy of PY1 Data(H)'!$A$1:$A$288,'Copy of PY1 Data(H)'!$A$1:$CZ$288))</f>
        <v>0</v>
      </c>
      <c r="AP113" s="180" cm="1">
        <f t="array" ref="AP113">_xlfn.XLOOKUP(AP$1,'Copy of PY1 Data(H)'!$A$1:$CZ$1,_xlfn.XLOOKUP($A113,'Copy of PY1 Data(H)'!$A$1:$A$288,'Copy of PY1 Data(H)'!$A$1:$CZ$288))</f>
        <v>0</v>
      </c>
      <c r="AQ113" s="180" cm="1">
        <f t="array" ref="AQ113">_xlfn.XLOOKUP(AQ$1,'Copy of PY1 Data(H)'!$A$1:$CZ$1,_xlfn.XLOOKUP($A113,'Copy of PY1 Data(H)'!$A$1:$A$288,'Copy of PY1 Data(H)'!$A$1:$CZ$288))</f>
        <v>0</v>
      </c>
      <c r="AR113" s="180" cm="1">
        <f t="array" ref="AR113">_xlfn.XLOOKUP(AR$1,'Copy of PY1 Data(H)'!$A$1:$CZ$1,_xlfn.XLOOKUP($A113,'Copy of PY1 Data(H)'!$A$1:$A$288,'Copy of PY1 Data(H)'!$A$1:$CZ$288))</f>
        <v>0</v>
      </c>
      <c r="AS113" s="180" cm="1">
        <f t="array" ref="AS113">_xlfn.XLOOKUP(AS$1,'Copy of PY1 Data(H)'!$A$1:$CZ$1,_xlfn.XLOOKUP($A113,'Copy of PY1 Data(H)'!$A$1:$A$288,'Copy of PY1 Data(H)'!$A$1:$CZ$288))</f>
        <v>0</v>
      </c>
      <c r="AT113" s="180" cm="1">
        <f t="array" ref="AT113">_xlfn.XLOOKUP(AT$1,'Copy of PY1 Data(H)'!$A$1:$CZ$1,_xlfn.XLOOKUP($A113,'Copy of PY1 Data(H)'!$A$1:$A$288,'Copy of PY1 Data(H)'!$A$1:$CZ$288))</f>
        <v>0</v>
      </c>
      <c r="AU113" s="180" cm="1">
        <f t="array" ref="AU113">_xlfn.XLOOKUP(AU$1,'Copy of PY1 Data(H)'!$A$1:$CZ$1,_xlfn.XLOOKUP($A113,'Copy of PY1 Data(H)'!$A$1:$A$288,'Copy of PY1 Data(H)'!$A$1:$CZ$288))</f>
        <v>0</v>
      </c>
      <c r="AV113" s="180" cm="1">
        <f t="array" ref="AV113">_xlfn.XLOOKUP(AV$1,'Copy of PY1 Data(H)'!$A$1:$CZ$1,_xlfn.XLOOKUP($A113,'Copy of PY1 Data(H)'!$A$1:$A$288,'Copy of PY1 Data(H)'!$A$1:$CZ$288))</f>
        <v>0</v>
      </c>
      <c r="AW113" s="180" cm="1">
        <f t="array" ref="AW113">_xlfn.XLOOKUP(AW$1,'Copy of PY1 Data(H)'!$A$1:$CZ$1,_xlfn.XLOOKUP($A113,'Copy of PY1 Data(H)'!$A$1:$A$288,'Copy of PY1 Data(H)'!$A$1:$CZ$288))</f>
        <v>0</v>
      </c>
      <c r="AX113" s="180" cm="1">
        <f t="array" ref="AX113">_xlfn.XLOOKUP(AX$1,'Copy of PY1 Data(H)'!$A$1:$CZ$1,_xlfn.XLOOKUP($A113,'Copy of PY1 Data(H)'!$A$1:$A$288,'Copy of PY1 Data(H)'!$A$1:$CZ$288))</f>
        <v>0</v>
      </c>
      <c r="AY113" s="180" cm="1">
        <f t="array" ref="AY113">_xlfn.XLOOKUP(AY$1,'Copy of PY1 Data(H)'!$A$1:$CZ$1,_xlfn.XLOOKUP($A113,'Copy of PY1 Data(H)'!$A$1:$A$288,'Copy of PY1 Data(H)'!$A$1:$CZ$288))</f>
        <v>0</v>
      </c>
      <c r="AZ113" s="180" cm="1">
        <f t="array" ref="AZ113">_xlfn.XLOOKUP(AZ$1,'Copy of PY1 Data(H)'!$A$1:$CZ$1,_xlfn.XLOOKUP($A113,'Copy of PY1 Data(H)'!$A$1:$A$288,'Copy of PY1 Data(H)'!$A$1:$CZ$288))</f>
        <v>0</v>
      </c>
      <c r="BA113" s="180" cm="1">
        <f t="array" ref="BA113">_xlfn.XLOOKUP(BA$1,'Copy of PY1 Data(H)'!$A$1:$CZ$1,_xlfn.XLOOKUP($A113,'Copy of PY1 Data(H)'!$A$1:$A$288,'Copy of PY1 Data(H)'!$A$1:$CZ$288))</f>
        <v>0</v>
      </c>
      <c r="BB113" s="180" cm="1">
        <f t="array" ref="BB113">_xlfn.XLOOKUP(BB$1,'Copy of PY1 Data(H)'!$A$1:$CZ$1,_xlfn.XLOOKUP($A113,'Copy of PY1 Data(H)'!$A$1:$A$288,'Copy of PY1 Data(H)'!$A$1:$CZ$288))</f>
        <v>0</v>
      </c>
      <c r="BC113" s="180" cm="1">
        <f t="array" ref="BC113">_xlfn.XLOOKUP(BC$1,'Copy of PY1 Data(H)'!$A$1:$CZ$1,_xlfn.XLOOKUP($A113,'Copy of PY1 Data(H)'!$A$1:$A$288,'Copy of PY1 Data(H)'!$A$1:$CZ$288))</f>
        <v>0</v>
      </c>
      <c r="BD113" s="180" cm="1">
        <f t="array" ref="BD113">_xlfn.XLOOKUP(BD$1,'Copy of PY1 Data(H)'!$A$1:$CZ$1,_xlfn.XLOOKUP($A113,'Copy of PY1 Data(H)'!$A$1:$A$288,'Copy of PY1 Data(H)'!$A$1:$CZ$288))</f>
        <v>0</v>
      </c>
      <c r="BE113" s="180" cm="1">
        <f t="array" ref="BE113">_xlfn.XLOOKUP(BE$1,'Copy of PY1 Data(H)'!$A$1:$CZ$1,_xlfn.XLOOKUP($A113,'Copy of PY1 Data(H)'!$A$1:$A$288,'Copy of PY1 Data(H)'!$A$1:$CZ$288))</f>
        <v>0</v>
      </c>
      <c r="BF113" s="180" cm="1">
        <f t="array" ref="BF113">_xlfn.XLOOKUP(BF$1,'Copy of PY1 Data(H)'!$A$1:$CZ$1,_xlfn.XLOOKUP($A113,'Copy of PY1 Data(H)'!$A$1:$A$288,'Copy of PY1 Data(H)'!$A$1:$CZ$288))</f>
        <v>0</v>
      </c>
      <c r="BG113" s="180" cm="1">
        <f t="array" ref="BG113">_xlfn.XLOOKUP(BG$1,'Copy of PY1 Data(H)'!$A$1:$CZ$1,_xlfn.XLOOKUP($A113,'Copy of PY1 Data(H)'!$A$1:$A$288,'Copy of PY1 Data(H)'!$A$1:$CZ$288))</f>
        <v>0</v>
      </c>
      <c r="BH113" s="180" cm="1">
        <f t="array" ref="BH113">_xlfn.XLOOKUP(BH$1,'Copy of PY1 Data(H)'!$A$1:$CZ$1,_xlfn.XLOOKUP($A113,'Copy of PY1 Data(H)'!$A$1:$A$288,'Copy of PY1 Data(H)'!$A$1:$CZ$288))</f>
        <v>0</v>
      </c>
      <c r="BI113" s="180" cm="1">
        <f t="array" ref="BI113">_xlfn.XLOOKUP(BI$1,'Copy of PY1 Data(H)'!$A$1:$CZ$1,_xlfn.XLOOKUP($A113,'Copy of PY1 Data(H)'!$A$1:$A$288,'Copy of PY1 Data(H)'!$A$1:$CZ$288))</f>
        <v>0</v>
      </c>
      <c r="BJ113" s="180" cm="1">
        <f t="array" ref="BJ113">_xlfn.XLOOKUP(BJ$1,'Copy of PY1 Data(H)'!$A$1:$CZ$1,_xlfn.XLOOKUP($A113,'Copy of PY1 Data(H)'!$A$1:$A$288,'Copy of PY1 Data(H)'!$A$1:$CZ$288))</f>
        <v>0</v>
      </c>
      <c r="BK113" s="180" cm="1">
        <f t="array" ref="BK113">_xlfn.XLOOKUP(BK$1,'Copy of PY1 Data(H)'!$A$1:$CZ$1,_xlfn.XLOOKUP($A113,'Copy of PY1 Data(H)'!$A$1:$A$288,'Copy of PY1 Data(H)'!$A$1:$CZ$288))</f>
        <v>0</v>
      </c>
      <c r="BL113" s="180" cm="1">
        <f t="array" ref="BL113">_xlfn.XLOOKUP(BL$1,'Copy of PY1 Data(H)'!$A$1:$CZ$1,_xlfn.XLOOKUP($A113,'Copy of PY1 Data(H)'!$A$1:$A$288,'Copy of PY1 Data(H)'!$A$1:$CZ$288))</f>
        <v>0</v>
      </c>
      <c r="BM113" s="180" cm="1">
        <f t="array" ref="BM113">_xlfn.XLOOKUP(BM$1,'Copy of PY1 Data(H)'!$A$1:$CZ$1,_xlfn.XLOOKUP($A113,'Copy of PY1 Data(H)'!$A$1:$A$288,'Copy of PY1 Data(H)'!$A$1:$CZ$288))</f>
        <v>0</v>
      </c>
      <c r="BN113" s="180" cm="1">
        <f t="array" ref="BN113">_xlfn.XLOOKUP(BN$1,'Copy of PY1 Data(H)'!$A$1:$CZ$1,_xlfn.XLOOKUP($A113,'Copy of PY1 Data(H)'!$A$1:$A$288,'Copy of PY1 Data(H)'!$A$1:$CZ$288))</f>
        <v>0</v>
      </c>
      <c r="BO113" s="180" cm="1">
        <f t="array" ref="BO113">_xlfn.XLOOKUP(BO$1,'Copy of PY1 Data(H)'!$A$1:$CZ$1,_xlfn.XLOOKUP($A113,'Copy of PY1 Data(H)'!$A$1:$A$288,'Copy of PY1 Data(H)'!$A$1:$CZ$288))</f>
        <v>0</v>
      </c>
      <c r="BP113" s="180" cm="1">
        <f t="array" ref="BP113">_xlfn.XLOOKUP(BP$1,'Copy of PY1 Data(H)'!$A$1:$CZ$1,_xlfn.XLOOKUP($A113,'Copy of PY1 Data(H)'!$A$1:$A$288,'Copy of PY1 Data(H)'!$A$1:$CZ$288))</f>
        <v>0</v>
      </c>
      <c r="BQ113" s="180" cm="1">
        <f t="array" ref="BQ113">_xlfn.XLOOKUP(BQ$1,'Copy of PY1 Data(H)'!$A$1:$CZ$1,_xlfn.XLOOKUP($A113,'Copy of PY1 Data(H)'!$A$1:$A$288,'Copy of PY1 Data(H)'!$A$1:$CZ$288))</f>
        <v>0</v>
      </c>
      <c r="BR113" s="180" cm="1">
        <f t="array" ref="BR113">_xlfn.XLOOKUP(BR$1,'Copy of PY1 Data(H)'!$A$1:$CZ$1,_xlfn.XLOOKUP($A113,'Copy of PY1 Data(H)'!$A$1:$A$288,'Copy of PY1 Data(H)'!$A$1:$CZ$288))</f>
        <v>0</v>
      </c>
      <c r="BS113" s="180" cm="1">
        <f t="array" ref="BS113">_xlfn.XLOOKUP(BS$1,'Copy of PY1 Data(H)'!$A$1:$CZ$1,_xlfn.XLOOKUP($A113,'Copy of PY1 Data(H)'!$A$1:$A$288,'Copy of PY1 Data(H)'!$A$1:$CZ$288))</f>
        <v>0</v>
      </c>
      <c r="BT113" s="180" cm="1">
        <f t="array" ref="BT113">_xlfn.XLOOKUP(BT$1,'Copy of PY1 Data(H)'!$A$1:$CZ$1,_xlfn.XLOOKUP($A113,'Copy of PY1 Data(H)'!$A$1:$A$288,'Copy of PY1 Data(H)'!$A$1:$CZ$288))</f>
        <v>0</v>
      </c>
      <c r="BU113" s="180" cm="1">
        <f t="array" ref="BU113">_xlfn.XLOOKUP(BU$1,'Copy of PY1 Data(H)'!$A$1:$CZ$1,_xlfn.XLOOKUP($A113,'Copy of PY1 Data(H)'!$A$1:$A$288,'Copy of PY1 Data(H)'!$A$1:$CZ$288))</f>
        <v>0</v>
      </c>
      <c r="BV113" s="180" cm="1">
        <f t="array" ref="BV113">_xlfn.XLOOKUP(BV$1,'Copy of PY1 Data(H)'!$A$1:$CZ$1,_xlfn.XLOOKUP($A113,'Copy of PY1 Data(H)'!$A$1:$A$288,'Copy of PY1 Data(H)'!$A$1:$CZ$288))</f>
        <v>0</v>
      </c>
      <c r="BW113" s="180" cm="1">
        <f t="array" ref="BW113">_xlfn.XLOOKUP(BW$1,'Copy of PY1 Data(H)'!$A$1:$CZ$1,_xlfn.XLOOKUP($A113,'Copy of PY1 Data(H)'!$A$1:$A$288,'Copy of PY1 Data(H)'!$A$1:$CZ$288))</f>
        <v>0</v>
      </c>
      <c r="BX113" s="180" cm="1">
        <f t="array" ref="BX113">_xlfn.XLOOKUP(BX$1,'Copy of PY1 Data(H)'!$A$1:$CZ$1,_xlfn.XLOOKUP($A113,'Copy of PY1 Data(H)'!$A$1:$A$288,'Copy of PY1 Data(H)'!$A$1:$CZ$288))</f>
        <v>0</v>
      </c>
      <c r="BY113" s="180" cm="1">
        <f t="array" ref="BY113">_xlfn.XLOOKUP(BY$1,'Copy of PY1 Data(H)'!$A$1:$CZ$1,_xlfn.XLOOKUP($A113,'Copy of PY1 Data(H)'!$A$1:$A$288,'Copy of PY1 Data(H)'!$A$1:$CZ$288))</f>
        <v>0</v>
      </c>
      <c r="BZ113" s="180" cm="1">
        <f t="array" ref="BZ113">_xlfn.XLOOKUP(BZ$1,'Copy of PY1 Data(H)'!$A$1:$CZ$1,_xlfn.XLOOKUP($A113,'Copy of PY1 Data(H)'!$A$1:$A$288,'Copy of PY1 Data(H)'!$A$1:$CZ$288))</f>
        <v>0</v>
      </c>
      <c r="CA113" s="180" cm="1">
        <f t="array" ref="CA113">_xlfn.XLOOKUP(CA$1,'Copy of PY1 Data(H)'!$A$1:$CZ$1,_xlfn.XLOOKUP($A113,'Copy of PY1 Data(H)'!$A$1:$A$288,'Copy of PY1 Data(H)'!$A$1:$CZ$288))</f>
        <v>0</v>
      </c>
      <c r="CB113" s="180" cm="1">
        <f t="array" ref="CB113">_xlfn.XLOOKUP(CB$1,'Copy of PY1 Data(H)'!$A$1:$CZ$1,_xlfn.XLOOKUP($A113,'Copy of PY1 Data(H)'!$A$1:$A$288,'Copy of PY1 Data(H)'!$A$1:$CZ$288))</f>
        <v>0</v>
      </c>
      <c r="CC113" s="180" cm="1">
        <f t="array" ref="CC113">_xlfn.XLOOKUP(CC$1,'Copy of PY1 Data(H)'!$A$1:$CZ$1,_xlfn.XLOOKUP($A113,'Copy of PY1 Data(H)'!$A$1:$A$288,'Copy of PY1 Data(H)'!$A$1:$CZ$288))</f>
        <v>0</v>
      </c>
      <c r="CD113" s="180" cm="1">
        <f t="array" ref="CD113">_xlfn.XLOOKUP(CD$1,'Copy of PY1 Data(H)'!$A$1:$CZ$1,_xlfn.XLOOKUP($A113,'Copy of PY1 Data(H)'!$A$1:$A$288,'Copy of PY1 Data(H)'!$A$1:$CZ$288))</f>
        <v>0</v>
      </c>
    </row>
    <row r="114" spans="1:82" x14ac:dyDescent="0.3">
      <c r="A114" s="180">
        <v>384</v>
      </c>
      <c r="C114" s="180"/>
      <c r="D114" s="180" cm="1">
        <f t="array" ref="D114">_xlfn.XLOOKUP(D$1,'Copy of PY1 Data(H)'!$A$1:$CZ$1,_xlfn.XLOOKUP($A114,'Copy of PY1 Data(H)'!$A$1:$A$288,'Copy of PY1 Data(H)'!$A$1:$CZ$288))</f>
        <v>0</v>
      </c>
      <c r="E114" s="180" cm="1">
        <f t="array" ref="E114">_xlfn.XLOOKUP(E$1,'Copy of PY1 Data(H)'!$A$1:$CZ$1,_xlfn.XLOOKUP($A114,'Copy of PY1 Data(H)'!$A$1:$A$288,'Copy of PY1 Data(H)'!$A$1:$CZ$288))</f>
        <v>0</v>
      </c>
      <c r="F114" s="180" cm="1">
        <f t="array" ref="F114">_xlfn.XLOOKUP(F$1,'Copy of PY1 Data(H)'!$A$1:$CZ$1,_xlfn.XLOOKUP($A114,'Copy of PY1 Data(H)'!$A$1:$A$288,'Copy of PY1 Data(H)'!$A$1:$CZ$288))</f>
        <v>0</v>
      </c>
      <c r="G114" s="180" cm="1">
        <f t="array" ref="G114">_xlfn.XLOOKUP(G$1,'Copy of PY1 Data(H)'!$A$1:$CZ$1,_xlfn.XLOOKUP($A114,'Copy of PY1 Data(H)'!$A$1:$A$288,'Copy of PY1 Data(H)'!$A$1:$CZ$288))</f>
        <v>0</v>
      </c>
      <c r="H114" s="180" cm="1">
        <f t="array" ref="H114">_xlfn.XLOOKUP(H$1,'Copy of PY1 Data(H)'!$A$1:$CZ$1,_xlfn.XLOOKUP($A114,'Copy of PY1 Data(H)'!$A$1:$A$288,'Copy of PY1 Data(H)'!$A$1:$CZ$288))</f>
        <v>0</v>
      </c>
      <c r="I114" s="180" cm="1">
        <f t="array" ref="I114">_xlfn.XLOOKUP(I$1,'Copy of PY1 Data(H)'!$A$1:$CZ$1,_xlfn.XLOOKUP($A114,'Copy of PY1 Data(H)'!$A$1:$A$288,'Copy of PY1 Data(H)'!$A$1:$CZ$288))</f>
        <v>0</v>
      </c>
      <c r="J114" s="180" cm="1">
        <f t="array" ref="J114">_xlfn.XLOOKUP(J$1,'Copy of PY1 Data(H)'!$A$1:$CZ$1,_xlfn.XLOOKUP($A114,'Copy of PY1 Data(H)'!$A$1:$A$288,'Copy of PY1 Data(H)'!$A$1:$CZ$288))</f>
        <v>0</v>
      </c>
      <c r="K114" s="180" cm="1">
        <f t="array" ref="K114">_xlfn.XLOOKUP(K$1,'Copy of PY1 Data(H)'!$A$1:$CZ$1,_xlfn.XLOOKUP($A114,'Copy of PY1 Data(H)'!$A$1:$A$288,'Copy of PY1 Data(H)'!$A$1:$CZ$288))</f>
        <v>0</v>
      </c>
      <c r="L114" s="180" cm="1">
        <f t="array" ref="L114">_xlfn.XLOOKUP(L$1,'Copy of PY1 Data(H)'!$A$1:$CZ$1,_xlfn.XLOOKUP($A114,'Copy of PY1 Data(H)'!$A$1:$A$288,'Copy of PY1 Data(H)'!$A$1:$CZ$288))</f>
        <v>0</v>
      </c>
      <c r="M114" s="180" cm="1">
        <f t="array" ref="M114">_xlfn.XLOOKUP(M$1,'Copy of PY1 Data(H)'!$A$1:$CZ$1,_xlfn.XLOOKUP($A114,'Copy of PY1 Data(H)'!$A$1:$A$288,'Copy of PY1 Data(H)'!$A$1:$CZ$288))</f>
        <v>0</v>
      </c>
      <c r="N114" s="180" cm="1">
        <f t="array" ref="N114">_xlfn.XLOOKUP(N$1,'Copy of PY1 Data(H)'!$A$1:$CZ$1,_xlfn.XLOOKUP($A114,'Copy of PY1 Data(H)'!$A$1:$A$288,'Copy of PY1 Data(H)'!$A$1:$CZ$288))</f>
        <v>0</v>
      </c>
      <c r="O114" s="180" cm="1">
        <f t="array" ref="O114">_xlfn.XLOOKUP(O$1,'Copy of PY1 Data(H)'!$A$1:$CZ$1,_xlfn.XLOOKUP($A114,'Copy of PY1 Data(H)'!$A$1:$A$288,'Copy of PY1 Data(H)'!$A$1:$CZ$288))</f>
        <v>0</v>
      </c>
      <c r="P114" s="180" cm="1">
        <f t="array" ref="P114">_xlfn.XLOOKUP(P$1,'Copy of PY1 Data(H)'!$A$1:$CZ$1,_xlfn.XLOOKUP($A114,'Copy of PY1 Data(H)'!$A$1:$A$288,'Copy of PY1 Data(H)'!$A$1:$CZ$288))</f>
        <v>0</v>
      </c>
      <c r="Q114" s="180" cm="1">
        <f t="array" ref="Q114">_xlfn.XLOOKUP(Q$1,'Copy of PY1 Data(H)'!$A$1:$CZ$1,_xlfn.XLOOKUP($A114,'Copy of PY1 Data(H)'!$A$1:$A$288,'Copy of PY1 Data(H)'!$A$1:$CZ$288))</f>
        <v>0</v>
      </c>
      <c r="R114" s="180" cm="1">
        <f t="array" ref="R114">_xlfn.XLOOKUP(R$1,'Copy of PY1 Data(H)'!$A$1:$CZ$1,_xlfn.XLOOKUP($A114,'Copy of PY1 Data(H)'!$A$1:$A$288,'Copy of PY1 Data(H)'!$A$1:$CZ$288))</f>
        <v>0</v>
      </c>
      <c r="S114" s="180" cm="1">
        <f t="array" ref="S114">_xlfn.XLOOKUP(S$1,'Copy of PY1 Data(H)'!$A$1:$CZ$1,_xlfn.XLOOKUP($A114,'Copy of PY1 Data(H)'!$A$1:$A$288,'Copy of PY1 Data(H)'!$A$1:$CZ$288))</f>
        <v>0</v>
      </c>
      <c r="T114" s="180" cm="1">
        <f t="array" ref="T114">_xlfn.XLOOKUP(T$1,'Copy of PY1 Data(H)'!$A$1:$CZ$1,_xlfn.XLOOKUP($A114,'Copy of PY1 Data(H)'!$A$1:$A$288,'Copy of PY1 Data(H)'!$A$1:$CZ$288))</f>
        <v>0</v>
      </c>
      <c r="U114" s="180" cm="1">
        <f t="array" ref="U114">_xlfn.XLOOKUP(U$1,'Copy of PY1 Data(H)'!$A$1:$CZ$1,_xlfn.XLOOKUP($A114,'Copy of PY1 Data(H)'!$A$1:$A$288,'Copy of PY1 Data(H)'!$A$1:$CZ$288))</f>
        <v>0</v>
      </c>
      <c r="V114" s="180" cm="1">
        <f t="array" ref="V114">_xlfn.XLOOKUP(V$1,'Copy of PY1 Data(H)'!$A$1:$CZ$1,_xlfn.XLOOKUP($A114,'Copy of PY1 Data(H)'!$A$1:$A$288,'Copy of PY1 Data(H)'!$A$1:$CZ$288))</f>
        <v>0</v>
      </c>
      <c r="W114" s="180" cm="1">
        <f t="array" ref="W114">_xlfn.XLOOKUP(W$1,'Copy of PY1 Data(H)'!$A$1:$CZ$1,_xlfn.XLOOKUP($A114,'Copy of PY1 Data(H)'!$A$1:$A$288,'Copy of PY1 Data(H)'!$A$1:$CZ$288))</f>
        <v>0</v>
      </c>
      <c r="X114" s="180" cm="1">
        <f t="array" ref="X114">_xlfn.XLOOKUP(X$1,'Copy of PY1 Data(H)'!$A$1:$CZ$1,_xlfn.XLOOKUP($A114,'Copy of PY1 Data(H)'!$A$1:$A$288,'Copy of PY1 Data(H)'!$A$1:$CZ$288))</f>
        <v>0</v>
      </c>
      <c r="Y114" s="180" cm="1">
        <f t="array" ref="Y114">_xlfn.XLOOKUP(Y$1,'Copy of PY1 Data(H)'!$A$1:$CZ$1,_xlfn.XLOOKUP($A114,'Copy of PY1 Data(H)'!$A$1:$A$288,'Copy of PY1 Data(H)'!$A$1:$CZ$288))</f>
        <v>0</v>
      </c>
      <c r="Z114" s="180" cm="1">
        <f t="array" ref="Z114">_xlfn.XLOOKUP(Z$1,'Copy of PY1 Data(H)'!$A$1:$CZ$1,_xlfn.XLOOKUP($A114,'Copy of PY1 Data(H)'!$A$1:$A$288,'Copy of PY1 Data(H)'!$A$1:$CZ$288))</f>
        <v>0</v>
      </c>
      <c r="AA114" s="180" cm="1">
        <f t="array" ref="AA114">_xlfn.XLOOKUP(AA$1,'Copy of PY1 Data(H)'!$A$1:$CZ$1,_xlfn.XLOOKUP($A114,'Copy of PY1 Data(H)'!$A$1:$A$288,'Copy of PY1 Data(H)'!$A$1:$CZ$288))</f>
        <v>0</v>
      </c>
      <c r="AB114" s="180" cm="1">
        <f t="array" ref="AB114">_xlfn.XLOOKUP(AB$1,'Copy of PY1 Data(H)'!$A$1:$CZ$1,_xlfn.XLOOKUP($A114,'Copy of PY1 Data(H)'!$A$1:$A$288,'Copy of PY1 Data(H)'!$A$1:$CZ$288))</f>
        <v>0</v>
      </c>
      <c r="AC114" s="180" cm="1">
        <f t="array" ref="AC114">_xlfn.XLOOKUP(AC$1,'Copy of PY1 Data(H)'!$A$1:$CZ$1,_xlfn.XLOOKUP($A114,'Copy of PY1 Data(H)'!$A$1:$A$288,'Copy of PY1 Data(H)'!$A$1:$CZ$288))</f>
        <v>0</v>
      </c>
      <c r="AD114" s="180" cm="1">
        <f t="array" ref="AD114">_xlfn.XLOOKUP(AD$1,'Copy of PY1 Data(H)'!$A$1:$CZ$1,_xlfn.XLOOKUP($A114,'Copy of PY1 Data(H)'!$A$1:$A$288,'Copy of PY1 Data(H)'!$A$1:$CZ$288))</f>
        <v>0</v>
      </c>
      <c r="AE114" s="180" cm="1">
        <f t="array" ref="AE114">_xlfn.XLOOKUP(AE$1,'Copy of PY1 Data(H)'!$A$1:$CZ$1,_xlfn.XLOOKUP($A114,'Copy of PY1 Data(H)'!$A$1:$A$288,'Copy of PY1 Data(H)'!$A$1:$CZ$288))</f>
        <v>0</v>
      </c>
      <c r="AF114" s="180" cm="1">
        <f t="array" ref="AF114">_xlfn.XLOOKUP(AF$1,'Copy of PY1 Data(H)'!$A$1:$CZ$1,_xlfn.XLOOKUP($A114,'Copy of PY1 Data(H)'!$A$1:$A$288,'Copy of PY1 Data(H)'!$A$1:$CZ$288))</f>
        <v>0</v>
      </c>
      <c r="AG114" s="180" cm="1">
        <f t="array" ref="AG114">_xlfn.XLOOKUP(AG$1,'Copy of PY1 Data(H)'!$A$1:$CZ$1,_xlfn.XLOOKUP($A114,'Copy of PY1 Data(H)'!$A$1:$A$288,'Copy of PY1 Data(H)'!$A$1:$CZ$288))</f>
        <v>0</v>
      </c>
      <c r="AH114" s="180" cm="1">
        <f t="array" ref="AH114">_xlfn.XLOOKUP(AH$1,'Copy of PY1 Data(H)'!$A$1:$CZ$1,_xlfn.XLOOKUP($A114,'Copy of PY1 Data(H)'!$A$1:$A$288,'Copy of PY1 Data(H)'!$A$1:$CZ$288))</f>
        <v>0</v>
      </c>
      <c r="AI114" s="180" cm="1">
        <f t="array" ref="AI114">_xlfn.XLOOKUP(AI$1,'Copy of PY1 Data(H)'!$A$1:$CZ$1,_xlfn.XLOOKUP($A114,'Copy of PY1 Data(H)'!$A$1:$A$288,'Copy of PY1 Data(H)'!$A$1:$CZ$288))</f>
        <v>0</v>
      </c>
      <c r="AJ114" s="180" cm="1">
        <f t="array" ref="AJ114">_xlfn.XLOOKUP(AJ$1,'Copy of PY1 Data(H)'!$A$1:$CZ$1,_xlfn.XLOOKUP($A114,'Copy of PY1 Data(H)'!$A$1:$A$288,'Copy of PY1 Data(H)'!$A$1:$CZ$288))</f>
        <v>0</v>
      </c>
      <c r="AK114" s="180" cm="1">
        <f t="array" ref="AK114">_xlfn.XLOOKUP(AK$1,'Copy of PY1 Data(H)'!$A$1:$CZ$1,_xlfn.XLOOKUP($A114,'Copy of PY1 Data(H)'!$A$1:$A$288,'Copy of PY1 Data(H)'!$A$1:$CZ$288))</f>
        <v>0</v>
      </c>
      <c r="AL114" s="180" cm="1">
        <f t="array" ref="AL114">_xlfn.XLOOKUP(AL$1,'Copy of PY1 Data(H)'!$A$1:$CZ$1,_xlfn.XLOOKUP($A114,'Copy of PY1 Data(H)'!$A$1:$A$288,'Copy of PY1 Data(H)'!$A$1:$CZ$288))</f>
        <v>0</v>
      </c>
      <c r="AM114" s="180" cm="1">
        <f t="array" ref="AM114">_xlfn.XLOOKUP(AM$1,'Copy of PY1 Data(H)'!$A$1:$CZ$1,_xlfn.XLOOKUP($A114,'Copy of PY1 Data(H)'!$A$1:$A$288,'Copy of PY1 Data(H)'!$A$1:$CZ$288))</f>
        <v>0</v>
      </c>
      <c r="AN114" s="180" cm="1">
        <f t="array" ref="AN114">_xlfn.XLOOKUP(AN$1,'Copy of PY1 Data(H)'!$A$1:$CZ$1,_xlfn.XLOOKUP($A114,'Copy of PY1 Data(H)'!$A$1:$A$288,'Copy of PY1 Data(H)'!$A$1:$CZ$288))</f>
        <v>0</v>
      </c>
      <c r="AO114" s="180" cm="1">
        <f t="array" ref="AO114">_xlfn.XLOOKUP(AO$1,'Copy of PY1 Data(H)'!$A$1:$CZ$1,_xlfn.XLOOKUP($A114,'Copy of PY1 Data(H)'!$A$1:$A$288,'Copy of PY1 Data(H)'!$A$1:$CZ$288))</f>
        <v>0</v>
      </c>
      <c r="AP114" s="180" cm="1">
        <f t="array" ref="AP114">_xlfn.XLOOKUP(AP$1,'Copy of PY1 Data(H)'!$A$1:$CZ$1,_xlfn.XLOOKUP($A114,'Copy of PY1 Data(H)'!$A$1:$A$288,'Copy of PY1 Data(H)'!$A$1:$CZ$288))</f>
        <v>0</v>
      </c>
      <c r="AQ114" s="180" cm="1">
        <f t="array" ref="AQ114">_xlfn.XLOOKUP(AQ$1,'Copy of PY1 Data(H)'!$A$1:$CZ$1,_xlfn.XLOOKUP($A114,'Copy of PY1 Data(H)'!$A$1:$A$288,'Copy of PY1 Data(H)'!$A$1:$CZ$288))</f>
        <v>0</v>
      </c>
      <c r="AR114" s="180" cm="1">
        <f t="array" ref="AR114">_xlfn.XLOOKUP(AR$1,'Copy of PY1 Data(H)'!$A$1:$CZ$1,_xlfn.XLOOKUP($A114,'Copy of PY1 Data(H)'!$A$1:$A$288,'Copy of PY1 Data(H)'!$A$1:$CZ$288))</f>
        <v>0</v>
      </c>
      <c r="AS114" s="180" cm="1">
        <f t="array" ref="AS114">_xlfn.XLOOKUP(AS$1,'Copy of PY1 Data(H)'!$A$1:$CZ$1,_xlfn.XLOOKUP($A114,'Copy of PY1 Data(H)'!$A$1:$A$288,'Copy of PY1 Data(H)'!$A$1:$CZ$288))</f>
        <v>0</v>
      </c>
      <c r="AT114" s="180" cm="1">
        <f t="array" ref="AT114">_xlfn.XLOOKUP(AT$1,'Copy of PY1 Data(H)'!$A$1:$CZ$1,_xlfn.XLOOKUP($A114,'Copy of PY1 Data(H)'!$A$1:$A$288,'Copy of PY1 Data(H)'!$A$1:$CZ$288))</f>
        <v>0</v>
      </c>
      <c r="AU114" s="180" cm="1">
        <f t="array" ref="AU114">_xlfn.XLOOKUP(AU$1,'Copy of PY1 Data(H)'!$A$1:$CZ$1,_xlfn.XLOOKUP($A114,'Copy of PY1 Data(H)'!$A$1:$A$288,'Copy of PY1 Data(H)'!$A$1:$CZ$288))</f>
        <v>0</v>
      </c>
      <c r="AV114" s="180" cm="1">
        <f t="array" ref="AV114">_xlfn.XLOOKUP(AV$1,'Copy of PY1 Data(H)'!$A$1:$CZ$1,_xlfn.XLOOKUP($A114,'Copy of PY1 Data(H)'!$A$1:$A$288,'Copy of PY1 Data(H)'!$A$1:$CZ$288))</f>
        <v>0</v>
      </c>
      <c r="AW114" s="180" cm="1">
        <f t="array" ref="AW114">_xlfn.XLOOKUP(AW$1,'Copy of PY1 Data(H)'!$A$1:$CZ$1,_xlfn.XLOOKUP($A114,'Copy of PY1 Data(H)'!$A$1:$A$288,'Copy of PY1 Data(H)'!$A$1:$CZ$288))</f>
        <v>0</v>
      </c>
      <c r="AX114" s="180" cm="1">
        <f t="array" ref="AX114">_xlfn.XLOOKUP(AX$1,'Copy of PY1 Data(H)'!$A$1:$CZ$1,_xlfn.XLOOKUP($A114,'Copy of PY1 Data(H)'!$A$1:$A$288,'Copy of PY1 Data(H)'!$A$1:$CZ$288))</f>
        <v>0</v>
      </c>
      <c r="AY114" s="180" cm="1">
        <f t="array" ref="AY114">_xlfn.XLOOKUP(AY$1,'Copy of PY1 Data(H)'!$A$1:$CZ$1,_xlfn.XLOOKUP($A114,'Copy of PY1 Data(H)'!$A$1:$A$288,'Copy of PY1 Data(H)'!$A$1:$CZ$288))</f>
        <v>0</v>
      </c>
      <c r="AZ114" s="180" cm="1">
        <f t="array" ref="AZ114">_xlfn.XLOOKUP(AZ$1,'Copy of PY1 Data(H)'!$A$1:$CZ$1,_xlfn.XLOOKUP($A114,'Copy of PY1 Data(H)'!$A$1:$A$288,'Copy of PY1 Data(H)'!$A$1:$CZ$288))</f>
        <v>0</v>
      </c>
      <c r="BA114" s="180" cm="1">
        <f t="array" ref="BA114">_xlfn.XLOOKUP(BA$1,'Copy of PY1 Data(H)'!$A$1:$CZ$1,_xlfn.XLOOKUP($A114,'Copy of PY1 Data(H)'!$A$1:$A$288,'Copy of PY1 Data(H)'!$A$1:$CZ$288))</f>
        <v>0</v>
      </c>
      <c r="BB114" s="180" cm="1">
        <f t="array" ref="BB114">_xlfn.XLOOKUP(BB$1,'Copy of PY1 Data(H)'!$A$1:$CZ$1,_xlfn.XLOOKUP($A114,'Copy of PY1 Data(H)'!$A$1:$A$288,'Copy of PY1 Data(H)'!$A$1:$CZ$288))</f>
        <v>0</v>
      </c>
      <c r="BC114" s="180" cm="1">
        <f t="array" ref="BC114">_xlfn.XLOOKUP(BC$1,'Copy of PY1 Data(H)'!$A$1:$CZ$1,_xlfn.XLOOKUP($A114,'Copy of PY1 Data(H)'!$A$1:$A$288,'Copy of PY1 Data(H)'!$A$1:$CZ$288))</f>
        <v>0</v>
      </c>
      <c r="BD114" s="180" cm="1">
        <f t="array" ref="BD114">_xlfn.XLOOKUP(BD$1,'Copy of PY1 Data(H)'!$A$1:$CZ$1,_xlfn.XLOOKUP($A114,'Copy of PY1 Data(H)'!$A$1:$A$288,'Copy of PY1 Data(H)'!$A$1:$CZ$288))</f>
        <v>0</v>
      </c>
      <c r="BE114" s="180" cm="1">
        <f t="array" ref="BE114">_xlfn.XLOOKUP(BE$1,'Copy of PY1 Data(H)'!$A$1:$CZ$1,_xlfn.XLOOKUP($A114,'Copy of PY1 Data(H)'!$A$1:$A$288,'Copy of PY1 Data(H)'!$A$1:$CZ$288))</f>
        <v>0</v>
      </c>
      <c r="BF114" s="180" cm="1">
        <f t="array" ref="BF114">_xlfn.XLOOKUP(BF$1,'Copy of PY1 Data(H)'!$A$1:$CZ$1,_xlfn.XLOOKUP($A114,'Copy of PY1 Data(H)'!$A$1:$A$288,'Copy of PY1 Data(H)'!$A$1:$CZ$288))</f>
        <v>0</v>
      </c>
      <c r="BG114" s="180" cm="1">
        <f t="array" ref="BG114">_xlfn.XLOOKUP(BG$1,'Copy of PY1 Data(H)'!$A$1:$CZ$1,_xlfn.XLOOKUP($A114,'Copy of PY1 Data(H)'!$A$1:$A$288,'Copy of PY1 Data(H)'!$A$1:$CZ$288))</f>
        <v>0</v>
      </c>
      <c r="BH114" s="180" cm="1">
        <f t="array" ref="BH114">_xlfn.XLOOKUP(BH$1,'Copy of PY1 Data(H)'!$A$1:$CZ$1,_xlfn.XLOOKUP($A114,'Copy of PY1 Data(H)'!$A$1:$A$288,'Copy of PY1 Data(H)'!$A$1:$CZ$288))</f>
        <v>0</v>
      </c>
      <c r="BI114" s="180" cm="1">
        <f t="array" ref="BI114">_xlfn.XLOOKUP(BI$1,'Copy of PY1 Data(H)'!$A$1:$CZ$1,_xlfn.XLOOKUP($A114,'Copy of PY1 Data(H)'!$A$1:$A$288,'Copy of PY1 Data(H)'!$A$1:$CZ$288))</f>
        <v>0</v>
      </c>
      <c r="BJ114" s="180" cm="1">
        <f t="array" ref="BJ114">_xlfn.XLOOKUP(BJ$1,'Copy of PY1 Data(H)'!$A$1:$CZ$1,_xlfn.XLOOKUP($A114,'Copy of PY1 Data(H)'!$A$1:$A$288,'Copy of PY1 Data(H)'!$A$1:$CZ$288))</f>
        <v>0</v>
      </c>
      <c r="BK114" s="180" cm="1">
        <f t="array" ref="BK114">_xlfn.XLOOKUP(BK$1,'Copy of PY1 Data(H)'!$A$1:$CZ$1,_xlfn.XLOOKUP($A114,'Copy of PY1 Data(H)'!$A$1:$A$288,'Copy of PY1 Data(H)'!$A$1:$CZ$288))</f>
        <v>0</v>
      </c>
      <c r="BL114" s="180" cm="1">
        <f t="array" ref="BL114">_xlfn.XLOOKUP(BL$1,'Copy of PY1 Data(H)'!$A$1:$CZ$1,_xlfn.XLOOKUP($A114,'Copy of PY1 Data(H)'!$A$1:$A$288,'Copy of PY1 Data(H)'!$A$1:$CZ$288))</f>
        <v>0</v>
      </c>
      <c r="BM114" s="180" cm="1">
        <f t="array" ref="BM114">_xlfn.XLOOKUP(BM$1,'Copy of PY1 Data(H)'!$A$1:$CZ$1,_xlfn.XLOOKUP($A114,'Copy of PY1 Data(H)'!$A$1:$A$288,'Copy of PY1 Data(H)'!$A$1:$CZ$288))</f>
        <v>0</v>
      </c>
      <c r="BN114" s="180" cm="1">
        <f t="array" ref="BN114">_xlfn.XLOOKUP(BN$1,'Copy of PY1 Data(H)'!$A$1:$CZ$1,_xlfn.XLOOKUP($A114,'Copy of PY1 Data(H)'!$A$1:$A$288,'Copy of PY1 Data(H)'!$A$1:$CZ$288))</f>
        <v>0</v>
      </c>
      <c r="BO114" s="180" cm="1">
        <f t="array" ref="BO114">_xlfn.XLOOKUP(BO$1,'Copy of PY1 Data(H)'!$A$1:$CZ$1,_xlfn.XLOOKUP($A114,'Copy of PY1 Data(H)'!$A$1:$A$288,'Copy of PY1 Data(H)'!$A$1:$CZ$288))</f>
        <v>0</v>
      </c>
      <c r="BP114" s="180" cm="1">
        <f t="array" ref="BP114">_xlfn.XLOOKUP(BP$1,'Copy of PY1 Data(H)'!$A$1:$CZ$1,_xlfn.XLOOKUP($A114,'Copy of PY1 Data(H)'!$A$1:$A$288,'Copy of PY1 Data(H)'!$A$1:$CZ$288))</f>
        <v>0</v>
      </c>
      <c r="BQ114" s="180" cm="1">
        <f t="array" ref="BQ114">_xlfn.XLOOKUP(BQ$1,'Copy of PY1 Data(H)'!$A$1:$CZ$1,_xlfn.XLOOKUP($A114,'Copy of PY1 Data(H)'!$A$1:$A$288,'Copy of PY1 Data(H)'!$A$1:$CZ$288))</f>
        <v>0</v>
      </c>
      <c r="BR114" s="180" cm="1">
        <f t="array" ref="BR114">_xlfn.XLOOKUP(BR$1,'Copy of PY1 Data(H)'!$A$1:$CZ$1,_xlfn.XLOOKUP($A114,'Copy of PY1 Data(H)'!$A$1:$A$288,'Copy of PY1 Data(H)'!$A$1:$CZ$288))</f>
        <v>0</v>
      </c>
      <c r="BS114" s="180" cm="1">
        <f t="array" ref="BS114">_xlfn.XLOOKUP(BS$1,'Copy of PY1 Data(H)'!$A$1:$CZ$1,_xlfn.XLOOKUP($A114,'Copy of PY1 Data(H)'!$A$1:$A$288,'Copy of PY1 Data(H)'!$A$1:$CZ$288))</f>
        <v>0</v>
      </c>
      <c r="BT114" s="180" cm="1">
        <f t="array" ref="BT114">_xlfn.XLOOKUP(BT$1,'Copy of PY1 Data(H)'!$A$1:$CZ$1,_xlfn.XLOOKUP($A114,'Copy of PY1 Data(H)'!$A$1:$A$288,'Copy of PY1 Data(H)'!$A$1:$CZ$288))</f>
        <v>0</v>
      </c>
      <c r="BU114" s="180" cm="1">
        <f t="array" ref="BU114">_xlfn.XLOOKUP(BU$1,'Copy of PY1 Data(H)'!$A$1:$CZ$1,_xlfn.XLOOKUP($A114,'Copy of PY1 Data(H)'!$A$1:$A$288,'Copy of PY1 Data(H)'!$A$1:$CZ$288))</f>
        <v>0</v>
      </c>
      <c r="BV114" s="180" cm="1">
        <f t="array" ref="BV114">_xlfn.XLOOKUP(BV$1,'Copy of PY1 Data(H)'!$A$1:$CZ$1,_xlfn.XLOOKUP($A114,'Copy of PY1 Data(H)'!$A$1:$A$288,'Copy of PY1 Data(H)'!$A$1:$CZ$288))</f>
        <v>0</v>
      </c>
      <c r="BW114" s="180" cm="1">
        <f t="array" ref="BW114">_xlfn.XLOOKUP(BW$1,'Copy of PY1 Data(H)'!$A$1:$CZ$1,_xlfn.XLOOKUP($A114,'Copy of PY1 Data(H)'!$A$1:$A$288,'Copy of PY1 Data(H)'!$A$1:$CZ$288))</f>
        <v>0</v>
      </c>
      <c r="BX114" s="180" cm="1">
        <f t="array" ref="BX114">_xlfn.XLOOKUP(BX$1,'Copy of PY1 Data(H)'!$A$1:$CZ$1,_xlfn.XLOOKUP($A114,'Copy of PY1 Data(H)'!$A$1:$A$288,'Copy of PY1 Data(H)'!$A$1:$CZ$288))</f>
        <v>0</v>
      </c>
      <c r="BY114" s="180" cm="1">
        <f t="array" ref="BY114">_xlfn.XLOOKUP(BY$1,'Copy of PY1 Data(H)'!$A$1:$CZ$1,_xlfn.XLOOKUP($A114,'Copy of PY1 Data(H)'!$A$1:$A$288,'Copy of PY1 Data(H)'!$A$1:$CZ$288))</f>
        <v>0</v>
      </c>
      <c r="BZ114" s="180" cm="1">
        <f t="array" ref="BZ114">_xlfn.XLOOKUP(BZ$1,'Copy of PY1 Data(H)'!$A$1:$CZ$1,_xlfn.XLOOKUP($A114,'Copy of PY1 Data(H)'!$A$1:$A$288,'Copy of PY1 Data(H)'!$A$1:$CZ$288))</f>
        <v>0</v>
      </c>
      <c r="CA114" s="180" cm="1">
        <f t="array" ref="CA114">_xlfn.XLOOKUP(CA$1,'Copy of PY1 Data(H)'!$A$1:$CZ$1,_xlfn.XLOOKUP($A114,'Copy of PY1 Data(H)'!$A$1:$A$288,'Copy of PY1 Data(H)'!$A$1:$CZ$288))</f>
        <v>0</v>
      </c>
      <c r="CB114" s="180" cm="1">
        <f t="array" ref="CB114">_xlfn.XLOOKUP(CB$1,'Copy of PY1 Data(H)'!$A$1:$CZ$1,_xlfn.XLOOKUP($A114,'Copy of PY1 Data(H)'!$A$1:$A$288,'Copy of PY1 Data(H)'!$A$1:$CZ$288))</f>
        <v>0</v>
      </c>
      <c r="CC114" s="180" cm="1">
        <f t="array" ref="CC114">_xlfn.XLOOKUP(CC$1,'Copy of PY1 Data(H)'!$A$1:$CZ$1,_xlfn.XLOOKUP($A114,'Copy of PY1 Data(H)'!$A$1:$A$288,'Copy of PY1 Data(H)'!$A$1:$CZ$288))</f>
        <v>0</v>
      </c>
      <c r="CD114" s="180" cm="1">
        <f t="array" ref="CD114">_xlfn.XLOOKUP(CD$1,'Copy of PY1 Data(H)'!$A$1:$CZ$1,_xlfn.XLOOKUP($A114,'Copy of PY1 Data(H)'!$A$1:$A$288,'Copy of PY1 Data(H)'!$A$1:$CZ$288))</f>
        <v>0</v>
      </c>
    </row>
    <row r="115" spans="1:82" x14ac:dyDescent="0.3">
      <c r="A115" s="180">
        <v>361</v>
      </c>
      <c r="C115" s="180"/>
      <c r="D115" s="180" cm="1">
        <f t="array" ref="D115">_xlfn.XLOOKUP(D$1,'Copy of PY1 Data(H)'!$A$1:$CZ$1,_xlfn.XLOOKUP($A115,'Copy of PY1 Data(H)'!$A$1:$A$288,'Copy of PY1 Data(H)'!$A$1:$CZ$288))</f>
        <v>0</v>
      </c>
      <c r="E115" s="180" cm="1">
        <f t="array" ref="E115">_xlfn.XLOOKUP(E$1,'Copy of PY1 Data(H)'!$A$1:$CZ$1,_xlfn.XLOOKUP($A115,'Copy of PY1 Data(H)'!$A$1:$A$288,'Copy of PY1 Data(H)'!$A$1:$CZ$288))</f>
        <v>0</v>
      </c>
      <c r="F115" s="180" cm="1">
        <f t="array" ref="F115">_xlfn.XLOOKUP(F$1,'Copy of PY1 Data(H)'!$A$1:$CZ$1,_xlfn.XLOOKUP($A115,'Copy of PY1 Data(H)'!$A$1:$A$288,'Copy of PY1 Data(H)'!$A$1:$CZ$288))</f>
        <v>0</v>
      </c>
      <c r="G115" s="180" cm="1">
        <f t="array" ref="G115">_xlfn.XLOOKUP(G$1,'Copy of PY1 Data(H)'!$A$1:$CZ$1,_xlfn.XLOOKUP($A115,'Copy of PY1 Data(H)'!$A$1:$A$288,'Copy of PY1 Data(H)'!$A$1:$CZ$288))</f>
        <v>0</v>
      </c>
      <c r="H115" s="180" cm="1">
        <f t="array" ref="H115">_xlfn.XLOOKUP(H$1,'Copy of PY1 Data(H)'!$A$1:$CZ$1,_xlfn.XLOOKUP($A115,'Copy of PY1 Data(H)'!$A$1:$A$288,'Copy of PY1 Data(H)'!$A$1:$CZ$288))</f>
        <v>0</v>
      </c>
      <c r="I115" s="180" cm="1">
        <f t="array" ref="I115">_xlfn.XLOOKUP(I$1,'Copy of PY1 Data(H)'!$A$1:$CZ$1,_xlfn.XLOOKUP($A115,'Copy of PY1 Data(H)'!$A$1:$A$288,'Copy of PY1 Data(H)'!$A$1:$CZ$288))</f>
        <v>0</v>
      </c>
      <c r="J115" s="180" cm="1">
        <f t="array" ref="J115">_xlfn.XLOOKUP(J$1,'Copy of PY1 Data(H)'!$A$1:$CZ$1,_xlfn.XLOOKUP($A115,'Copy of PY1 Data(H)'!$A$1:$A$288,'Copy of PY1 Data(H)'!$A$1:$CZ$288))</f>
        <v>0</v>
      </c>
      <c r="K115" s="180" cm="1">
        <f t="array" ref="K115">_xlfn.XLOOKUP(K$1,'Copy of PY1 Data(H)'!$A$1:$CZ$1,_xlfn.XLOOKUP($A115,'Copy of PY1 Data(H)'!$A$1:$A$288,'Copy of PY1 Data(H)'!$A$1:$CZ$288))</f>
        <v>0</v>
      </c>
      <c r="L115" s="180" cm="1">
        <f t="array" ref="L115">_xlfn.XLOOKUP(L$1,'Copy of PY1 Data(H)'!$A$1:$CZ$1,_xlfn.XLOOKUP($A115,'Copy of PY1 Data(H)'!$A$1:$A$288,'Copy of PY1 Data(H)'!$A$1:$CZ$288))</f>
        <v>0</v>
      </c>
      <c r="M115" s="180" cm="1">
        <f t="array" ref="M115">_xlfn.XLOOKUP(M$1,'Copy of PY1 Data(H)'!$A$1:$CZ$1,_xlfn.XLOOKUP($A115,'Copy of PY1 Data(H)'!$A$1:$A$288,'Copy of PY1 Data(H)'!$A$1:$CZ$288))</f>
        <v>0</v>
      </c>
      <c r="N115" s="180" cm="1">
        <f t="array" ref="N115">_xlfn.XLOOKUP(N$1,'Copy of PY1 Data(H)'!$A$1:$CZ$1,_xlfn.XLOOKUP($A115,'Copy of PY1 Data(H)'!$A$1:$A$288,'Copy of PY1 Data(H)'!$A$1:$CZ$288))</f>
        <v>0</v>
      </c>
      <c r="O115" s="180" cm="1">
        <f t="array" ref="O115">_xlfn.XLOOKUP(O$1,'Copy of PY1 Data(H)'!$A$1:$CZ$1,_xlfn.XLOOKUP($A115,'Copy of PY1 Data(H)'!$A$1:$A$288,'Copy of PY1 Data(H)'!$A$1:$CZ$288))</f>
        <v>0</v>
      </c>
      <c r="P115" s="180" cm="1">
        <f t="array" ref="P115">_xlfn.XLOOKUP(P$1,'Copy of PY1 Data(H)'!$A$1:$CZ$1,_xlfn.XLOOKUP($A115,'Copy of PY1 Data(H)'!$A$1:$A$288,'Copy of PY1 Data(H)'!$A$1:$CZ$288))</f>
        <v>0</v>
      </c>
      <c r="Q115" s="180" cm="1">
        <f t="array" ref="Q115">_xlfn.XLOOKUP(Q$1,'Copy of PY1 Data(H)'!$A$1:$CZ$1,_xlfn.XLOOKUP($A115,'Copy of PY1 Data(H)'!$A$1:$A$288,'Copy of PY1 Data(H)'!$A$1:$CZ$288))</f>
        <v>84224429</v>
      </c>
      <c r="R115" s="180" cm="1">
        <f t="array" ref="R115">_xlfn.XLOOKUP(R$1,'Copy of PY1 Data(H)'!$A$1:$CZ$1,_xlfn.XLOOKUP($A115,'Copy of PY1 Data(H)'!$A$1:$A$288,'Copy of PY1 Data(H)'!$A$1:$CZ$288))</f>
        <v>0</v>
      </c>
      <c r="S115" s="180" cm="1">
        <f t="array" ref="S115">_xlfn.XLOOKUP(S$1,'Copy of PY1 Data(H)'!$A$1:$CZ$1,_xlfn.XLOOKUP($A115,'Copy of PY1 Data(H)'!$A$1:$A$288,'Copy of PY1 Data(H)'!$A$1:$CZ$288))</f>
        <v>0</v>
      </c>
      <c r="T115" s="180" cm="1">
        <f t="array" ref="T115">_xlfn.XLOOKUP(T$1,'Copy of PY1 Data(H)'!$A$1:$CZ$1,_xlfn.XLOOKUP($A115,'Copy of PY1 Data(H)'!$A$1:$A$288,'Copy of PY1 Data(H)'!$A$1:$CZ$288))</f>
        <v>0</v>
      </c>
      <c r="U115" s="180" cm="1">
        <f t="array" ref="U115">_xlfn.XLOOKUP(U$1,'Copy of PY1 Data(H)'!$A$1:$CZ$1,_xlfn.XLOOKUP($A115,'Copy of PY1 Data(H)'!$A$1:$A$288,'Copy of PY1 Data(H)'!$A$1:$CZ$288))</f>
        <v>0</v>
      </c>
      <c r="V115" s="180" cm="1">
        <f t="array" ref="V115">_xlfn.XLOOKUP(V$1,'Copy of PY1 Data(H)'!$A$1:$CZ$1,_xlfn.XLOOKUP($A115,'Copy of PY1 Data(H)'!$A$1:$A$288,'Copy of PY1 Data(H)'!$A$1:$CZ$288))</f>
        <v>20877722</v>
      </c>
      <c r="W115" s="180" cm="1">
        <f t="array" ref="W115">_xlfn.XLOOKUP(W$1,'Copy of PY1 Data(H)'!$A$1:$CZ$1,_xlfn.XLOOKUP($A115,'Copy of PY1 Data(H)'!$A$1:$A$288,'Copy of PY1 Data(H)'!$A$1:$CZ$288))</f>
        <v>0</v>
      </c>
      <c r="X115" s="180" cm="1">
        <f t="array" ref="X115">_xlfn.XLOOKUP(X$1,'Copy of PY1 Data(H)'!$A$1:$CZ$1,_xlfn.XLOOKUP($A115,'Copy of PY1 Data(H)'!$A$1:$A$288,'Copy of PY1 Data(H)'!$A$1:$CZ$288))</f>
        <v>0</v>
      </c>
      <c r="Y115" s="180" cm="1">
        <f t="array" ref="Y115">_xlfn.XLOOKUP(Y$1,'Copy of PY1 Data(H)'!$A$1:$CZ$1,_xlfn.XLOOKUP($A115,'Copy of PY1 Data(H)'!$A$1:$A$288,'Copy of PY1 Data(H)'!$A$1:$CZ$288))</f>
        <v>0</v>
      </c>
      <c r="Z115" s="180" cm="1">
        <f t="array" ref="Z115">_xlfn.XLOOKUP(Z$1,'Copy of PY1 Data(H)'!$A$1:$CZ$1,_xlfn.XLOOKUP($A115,'Copy of PY1 Data(H)'!$A$1:$A$288,'Copy of PY1 Data(H)'!$A$1:$CZ$288))</f>
        <v>0</v>
      </c>
      <c r="AA115" s="180" cm="1">
        <f t="array" ref="AA115">_xlfn.XLOOKUP(AA$1,'Copy of PY1 Data(H)'!$A$1:$CZ$1,_xlfn.XLOOKUP($A115,'Copy of PY1 Data(H)'!$A$1:$A$288,'Copy of PY1 Data(H)'!$A$1:$CZ$288))</f>
        <v>0</v>
      </c>
      <c r="AB115" s="180" cm="1">
        <f t="array" ref="AB115">_xlfn.XLOOKUP(AB$1,'Copy of PY1 Data(H)'!$A$1:$CZ$1,_xlfn.XLOOKUP($A115,'Copy of PY1 Data(H)'!$A$1:$A$288,'Copy of PY1 Data(H)'!$A$1:$CZ$288))</f>
        <v>0</v>
      </c>
      <c r="AC115" s="180" cm="1">
        <f t="array" ref="AC115">_xlfn.XLOOKUP(AC$1,'Copy of PY1 Data(H)'!$A$1:$CZ$1,_xlfn.XLOOKUP($A115,'Copy of PY1 Data(H)'!$A$1:$A$288,'Copy of PY1 Data(H)'!$A$1:$CZ$288))</f>
        <v>0</v>
      </c>
      <c r="AD115" s="180" cm="1">
        <f t="array" ref="AD115">_xlfn.XLOOKUP(AD$1,'Copy of PY1 Data(H)'!$A$1:$CZ$1,_xlfn.XLOOKUP($A115,'Copy of PY1 Data(H)'!$A$1:$A$288,'Copy of PY1 Data(H)'!$A$1:$CZ$288))</f>
        <v>0</v>
      </c>
      <c r="AE115" s="180" cm="1">
        <f t="array" ref="AE115">_xlfn.XLOOKUP(AE$1,'Copy of PY1 Data(H)'!$A$1:$CZ$1,_xlfn.XLOOKUP($A115,'Copy of PY1 Data(H)'!$A$1:$A$288,'Copy of PY1 Data(H)'!$A$1:$CZ$288))</f>
        <v>0</v>
      </c>
      <c r="AF115" s="180" cm="1">
        <f t="array" ref="AF115">_xlfn.XLOOKUP(AF$1,'Copy of PY1 Data(H)'!$A$1:$CZ$1,_xlfn.XLOOKUP($A115,'Copy of PY1 Data(H)'!$A$1:$A$288,'Copy of PY1 Data(H)'!$A$1:$CZ$288))</f>
        <v>0</v>
      </c>
      <c r="AG115" s="180" cm="1">
        <f t="array" ref="AG115">_xlfn.XLOOKUP(AG$1,'Copy of PY1 Data(H)'!$A$1:$CZ$1,_xlfn.XLOOKUP($A115,'Copy of PY1 Data(H)'!$A$1:$A$288,'Copy of PY1 Data(H)'!$A$1:$CZ$288))</f>
        <v>0</v>
      </c>
      <c r="AH115" s="180" cm="1">
        <f t="array" ref="AH115">_xlfn.XLOOKUP(AH$1,'Copy of PY1 Data(H)'!$A$1:$CZ$1,_xlfn.XLOOKUP($A115,'Copy of PY1 Data(H)'!$A$1:$A$288,'Copy of PY1 Data(H)'!$A$1:$CZ$288))</f>
        <v>0</v>
      </c>
      <c r="AI115" s="180" cm="1">
        <f t="array" ref="AI115">_xlfn.XLOOKUP(AI$1,'Copy of PY1 Data(H)'!$A$1:$CZ$1,_xlfn.XLOOKUP($A115,'Copy of PY1 Data(H)'!$A$1:$A$288,'Copy of PY1 Data(H)'!$A$1:$CZ$288))</f>
        <v>22143733</v>
      </c>
      <c r="AJ115" s="180" cm="1">
        <f t="array" ref="AJ115">_xlfn.XLOOKUP(AJ$1,'Copy of PY1 Data(H)'!$A$1:$CZ$1,_xlfn.XLOOKUP($A115,'Copy of PY1 Data(H)'!$A$1:$A$288,'Copy of PY1 Data(H)'!$A$1:$CZ$288))</f>
        <v>0</v>
      </c>
      <c r="AK115" s="180" cm="1">
        <f t="array" ref="AK115">_xlfn.XLOOKUP(AK$1,'Copy of PY1 Data(H)'!$A$1:$CZ$1,_xlfn.XLOOKUP($A115,'Copy of PY1 Data(H)'!$A$1:$A$288,'Copy of PY1 Data(H)'!$A$1:$CZ$288))</f>
        <v>0</v>
      </c>
      <c r="AL115" s="180" cm="1">
        <f t="array" ref="AL115">_xlfn.XLOOKUP(AL$1,'Copy of PY1 Data(H)'!$A$1:$CZ$1,_xlfn.XLOOKUP($A115,'Copy of PY1 Data(H)'!$A$1:$A$288,'Copy of PY1 Data(H)'!$A$1:$CZ$288))</f>
        <v>0</v>
      </c>
      <c r="AM115" s="180" cm="1">
        <f t="array" ref="AM115">_xlfn.XLOOKUP(AM$1,'Copy of PY1 Data(H)'!$A$1:$CZ$1,_xlfn.XLOOKUP($A115,'Copy of PY1 Data(H)'!$A$1:$A$288,'Copy of PY1 Data(H)'!$A$1:$CZ$288))</f>
        <v>11923790</v>
      </c>
      <c r="AN115" s="180" cm="1">
        <f t="array" ref="AN115">_xlfn.XLOOKUP(AN$1,'Copy of PY1 Data(H)'!$A$1:$CZ$1,_xlfn.XLOOKUP($A115,'Copy of PY1 Data(H)'!$A$1:$A$288,'Copy of PY1 Data(H)'!$A$1:$CZ$288))</f>
        <v>0</v>
      </c>
      <c r="AO115" s="180" cm="1">
        <f t="array" ref="AO115">_xlfn.XLOOKUP(AO$1,'Copy of PY1 Data(H)'!$A$1:$CZ$1,_xlfn.XLOOKUP($A115,'Copy of PY1 Data(H)'!$A$1:$A$288,'Copy of PY1 Data(H)'!$A$1:$CZ$288))</f>
        <v>0</v>
      </c>
      <c r="AP115" s="180" cm="1">
        <f t="array" ref="AP115">_xlfn.XLOOKUP(AP$1,'Copy of PY1 Data(H)'!$A$1:$CZ$1,_xlfn.XLOOKUP($A115,'Copy of PY1 Data(H)'!$A$1:$A$288,'Copy of PY1 Data(H)'!$A$1:$CZ$288))</f>
        <v>0</v>
      </c>
      <c r="AQ115" s="180" cm="1">
        <f t="array" ref="AQ115">_xlfn.XLOOKUP(AQ$1,'Copy of PY1 Data(H)'!$A$1:$CZ$1,_xlfn.XLOOKUP($A115,'Copy of PY1 Data(H)'!$A$1:$A$288,'Copy of PY1 Data(H)'!$A$1:$CZ$288))</f>
        <v>0</v>
      </c>
      <c r="AR115" s="180" cm="1">
        <f t="array" ref="AR115">_xlfn.XLOOKUP(AR$1,'Copy of PY1 Data(H)'!$A$1:$CZ$1,_xlfn.XLOOKUP($A115,'Copy of PY1 Data(H)'!$A$1:$A$288,'Copy of PY1 Data(H)'!$A$1:$CZ$288))</f>
        <v>0</v>
      </c>
      <c r="AS115" s="180" cm="1">
        <f t="array" ref="AS115">_xlfn.XLOOKUP(AS$1,'Copy of PY1 Data(H)'!$A$1:$CZ$1,_xlfn.XLOOKUP($A115,'Copy of PY1 Data(H)'!$A$1:$A$288,'Copy of PY1 Data(H)'!$A$1:$CZ$288))</f>
        <v>0</v>
      </c>
      <c r="AT115" s="180" cm="1">
        <f t="array" ref="AT115">_xlfn.XLOOKUP(AT$1,'Copy of PY1 Data(H)'!$A$1:$CZ$1,_xlfn.XLOOKUP($A115,'Copy of PY1 Data(H)'!$A$1:$A$288,'Copy of PY1 Data(H)'!$A$1:$CZ$288))</f>
        <v>0</v>
      </c>
      <c r="AU115" s="180" cm="1">
        <f t="array" ref="AU115">_xlfn.XLOOKUP(AU$1,'Copy of PY1 Data(H)'!$A$1:$CZ$1,_xlfn.XLOOKUP($A115,'Copy of PY1 Data(H)'!$A$1:$A$288,'Copy of PY1 Data(H)'!$A$1:$CZ$288))</f>
        <v>0</v>
      </c>
      <c r="AV115" s="180" cm="1">
        <f t="array" ref="AV115">_xlfn.XLOOKUP(AV$1,'Copy of PY1 Data(H)'!$A$1:$CZ$1,_xlfn.XLOOKUP($A115,'Copy of PY1 Data(H)'!$A$1:$A$288,'Copy of PY1 Data(H)'!$A$1:$CZ$288))</f>
        <v>0</v>
      </c>
      <c r="AW115" s="180" cm="1">
        <f t="array" ref="AW115">_xlfn.XLOOKUP(AW$1,'Copy of PY1 Data(H)'!$A$1:$CZ$1,_xlfn.XLOOKUP($A115,'Copy of PY1 Data(H)'!$A$1:$A$288,'Copy of PY1 Data(H)'!$A$1:$CZ$288))</f>
        <v>0</v>
      </c>
      <c r="AX115" s="180" cm="1">
        <f t="array" ref="AX115">_xlfn.XLOOKUP(AX$1,'Copy of PY1 Data(H)'!$A$1:$CZ$1,_xlfn.XLOOKUP($A115,'Copy of PY1 Data(H)'!$A$1:$A$288,'Copy of PY1 Data(H)'!$A$1:$CZ$288))</f>
        <v>0</v>
      </c>
      <c r="AY115" s="180" cm="1">
        <f t="array" ref="AY115">_xlfn.XLOOKUP(AY$1,'Copy of PY1 Data(H)'!$A$1:$CZ$1,_xlfn.XLOOKUP($A115,'Copy of PY1 Data(H)'!$A$1:$A$288,'Copy of PY1 Data(H)'!$A$1:$CZ$288))</f>
        <v>0</v>
      </c>
      <c r="AZ115" s="180" cm="1">
        <f t="array" ref="AZ115">_xlfn.XLOOKUP(AZ$1,'Copy of PY1 Data(H)'!$A$1:$CZ$1,_xlfn.XLOOKUP($A115,'Copy of PY1 Data(H)'!$A$1:$A$288,'Copy of PY1 Data(H)'!$A$1:$CZ$288))</f>
        <v>0</v>
      </c>
      <c r="BA115" s="180" cm="1">
        <f t="array" ref="BA115">_xlfn.XLOOKUP(BA$1,'Copy of PY1 Data(H)'!$A$1:$CZ$1,_xlfn.XLOOKUP($A115,'Copy of PY1 Data(H)'!$A$1:$A$288,'Copy of PY1 Data(H)'!$A$1:$CZ$288))</f>
        <v>0</v>
      </c>
      <c r="BB115" s="180" cm="1">
        <f t="array" ref="BB115">_xlfn.XLOOKUP(BB$1,'Copy of PY1 Data(H)'!$A$1:$CZ$1,_xlfn.XLOOKUP($A115,'Copy of PY1 Data(H)'!$A$1:$A$288,'Copy of PY1 Data(H)'!$A$1:$CZ$288))</f>
        <v>0</v>
      </c>
      <c r="BC115" s="180" cm="1">
        <f t="array" ref="BC115">_xlfn.XLOOKUP(BC$1,'Copy of PY1 Data(H)'!$A$1:$CZ$1,_xlfn.XLOOKUP($A115,'Copy of PY1 Data(H)'!$A$1:$A$288,'Copy of PY1 Data(H)'!$A$1:$CZ$288))</f>
        <v>0</v>
      </c>
      <c r="BD115" s="180" cm="1">
        <f t="array" ref="BD115">_xlfn.XLOOKUP(BD$1,'Copy of PY1 Data(H)'!$A$1:$CZ$1,_xlfn.XLOOKUP($A115,'Copy of PY1 Data(H)'!$A$1:$A$288,'Copy of PY1 Data(H)'!$A$1:$CZ$288))</f>
        <v>0</v>
      </c>
      <c r="BE115" s="180" cm="1">
        <f t="array" ref="BE115">_xlfn.XLOOKUP(BE$1,'Copy of PY1 Data(H)'!$A$1:$CZ$1,_xlfn.XLOOKUP($A115,'Copy of PY1 Data(H)'!$A$1:$A$288,'Copy of PY1 Data(H)'!$A$1:$CZ$288))</f>
        <v>0</v>
      </c>
      <c r="BF115" s="180" cm="1">
        <f t="array" ref="BF115">_xlfn.XLOOKUP(BF$1,'Copy of PY1 Data(H)'!$A$1:$CZ$1,_xlfn.XLOOKUP($A115,'Copy of PY1 Data(H)'!$A$1:$A$288,'Copy of PY1 Data(H)'!$A$1:$CZ$288))</f>
        <v>0</v>
      </c>
      <c r="BG115" s="180" cm="1">
        <f t="array" ref="BG115">_xlfn.XLOOKUP(BG$1,'Copy of PY1 Data(H)'!$A$1:$CZ$1,_xlfn.XLOOKUP($A115,'Copy of PY1 Data(H)'!$A$1:$A$288,'Copy of PY1 Data(H)'!$A$1:$CZ$288))</f>
        <v>0</v>
      </c>
      <c r="BH115" s="180" cm="1">
        <f t="array" ref="BH115">_xlfn.XLOOKUP(BH$1,'Copy of PY1 Data(H)'!$A$1:$CZ$1,_xlfn.XLOOKUP($A115,'Copy of PY1 Data(H)'!$A$1:$A$288,'Copy of PY1 Data(H)'!$A$1:$CZ$288))</f>
        <v>0</v>
      </c>
      <c r="BI115" s="180" cm="1">
        <f t="array" ref="BI115">_xlfn.XLOOKUP(BI$1,'Copy of PY1 Data(H)'!$A$1:$CZ$1,_xlfn.XLOOKUP($A115,'Copy of PY1 Data(H)'!$A$1:$A$288,'Copy of PY1 Data(H)'!$A$1:$CZ$288))</f>
        <v>0</v>
      </c>
      <c r="BJ115" s="180" cm="1">
        <f t="array" ref="BJ115">_xlfn.XLOOKUP(BJ$1,'Copy of PY1 Data(H)'!$A$1:$CZ$1,_xlfn.XLOOKUP($A115,'Copy of PY1 Data(H)'!$A$1:$A$288,'Copy of PY1 Data(H)'!$A$1:$CZ$288))</f>
        <v>0</v>
      </c>
      <c r="BK115" s="180" cm="1">
        <f t="array" ref="BK115">_xlfn.XLOOKUP(BK$1,'Copy of PY1 Data(H)'!$A$1:$CZ$1,_xlfn.XLOOKUP($A115,'Copy of PY1 Data(H)'!$A$1:$A$288,'Copy of PY1 Data(H)'!$A$1:$CZ$288))</f>
        <v>0</v>
      </c>
      <c r="BL115" s="180" cm="1">
        <f t="array" ref="BL115">_xlfn.XLOOKUP(BL$1,'Copy of PY1 Data(H)'!$A$1:$CZ$1,_xlfn.XLOOKUP($A115,'Copy of PY1 Data(H)'!$A$1:$A$288,'Copy of PY1 Data(H)'!$A$1:$CZ$288))</f>
        <v>0</v>
      </c>
      <c r="BM115" s="180" cm="1">
        <f t="array" ref="BM115">_xlfn.XLOOKUP(BM$1,'Copy of PY1 Data(H)'!$A$1:$CZ$1,_xlfn.XLOOKUP($A115,'Copy of PY1 Data(H)'!$A$1:$A$288,'Copy of PY1 Data(H)'!$A$1:$CZ$288))</f>
        <v>0</v>
      </c>
      <c r="BN115" s="180" cm="1">
        <f t="array" ref="BN115">_xlfn.XLOOKUP(BN$1,'Copy of PY1 Data(H)'!$A$1:$CZ$1,_xlfn.XLOOKUP($A115,'Copy of PY1 Data(H)'!$A$1:$A$288,'Copy of PY1 Data(H)'!$A$1:$CZ$288))</f>
        <v>0</v>
      </c>
      <c r="BO115" s="180" cm="1">
        <f t="array" ref="BO115">_xlfn.XLOOKUP(BO$1,'Copy of PY1 Data(H)'!$A$1:$CZ$1,_xlfn.XLOOKUP($A115,'Copy of PY1 Data(H)'!$A$1:$A$288,'Copy of PY1 Data(H)'!$A$1:$CZ$288))</f>
        <v>0</v>
      </c>
      <c r="BP115" s="180" cm="1">
        <f t="array" ref="BP115">_xlfn.XLOOKUP(BP$1,'Copy of PY1 Data(H)'!$A$1:$CZ$1,_xlfn.XLOOKUP($A115,'Copy of PY1 Data(H)'!$A$1:$A$288,'Copy of PY1 Data(H)'!$A$1:$CZ$288))</f>
        <v>0</v>
      </c>
      <c r="BQ115" s="180" cm="1">
        <f t="array" ref="BQ115">_xlfn.XLOOKUP(BQ$1,'Copy of PY1 Data(H)'!$A$1:$CZ$1,_xlfn.XLOOKUP($A115,'Copy of PY1 Data(H)'!$A$1:$A$288,'Copy of PY1 Data(H)'!$A$1:$CZ$288))</f>
        <v>0</v>
      </c>
      <c r="BR115" s="180" cm="1">
        <f t="array" ref="BR115">_xlfn.XLOOKUP(BR$1,'Copy of PY1 Data(H)'!$A$1:$CZ$1,_xlfn.XLOOKUP($A115,'Copy of PY1 Data(H)'!$A$1:$A$288,'Copy of PY1 Data(H)'!$A$1:$CZ$288))</f>
        <v>1382290</v>
      </c>
      <c r="BS115" s="180" cm="1">
        <f t="array" ref="BS115">_xlfn.XLOOKUP(BS$1,'Copy of PY1 Data(H)'!$A$1:$CZ$1,_xlfn.XLOOKUP($A115,'Copy of PY1 Data(H)'!$A$1:$A$288,'Copy of PY1 Data(H)'!$A$1:$CZ$288))</f>
        <v>5552420</v>
      </c>
      <c r="BT115" s="180" cm="1">
        <f t="array" ref="BT115">_xlfn.XLOOKUP(BT$1,'Copy of PY1 Data(H)'!$A$1:$CZ$1,_xlfn.XLOOKUP($A115,'Copy of PY1 Data(H)'!$A$1:$A$288,'Copy of PY1 Data(H)'!$A$1:$CZ$288))</f>
        <v>0</v>
      </c>
      <c r="BU115" s="180" cm="1">
        <f t="array" ref="BU115">_xlfn.XLOOKUP(BU$1,'Copy of PY1 Data(H)'!$A$1:$CZ$1,_xlfn.XLOOKUP($A115,'Copy of PY1 Data(H)'!$A$1:$A$288,'Copy of PY1 Data(H)'!$A$1:$CZ$288))</f>
        <v>0</v>
      </c>
      <c r="BV115" s="180" cm="1">
        <f t="array" ref="BV115">_xlfn.XLOOKUP(BV$1,'Copy of PY1 Data(H)'!$A$1:$CZ$1,_xlfn.XLOOKUP($A115,'Copy of PY1 Data(H)'!$A$1:$A$288,'Copy of PY1 Data(H)'!$A$1:$CZ$288))</f>
        <v>0</v>
      </c>
      <c r="BW115" s="180" cm="1">
        <f t="array" ref="BW115">_xlfn.XLOOKUP(BW$1,'Copy of PY1 Data(H)'!$A$1:$CZ$1,_xlfn.XLOOKUP($A115,'Copy of PY1 Data(H)'!$A$1:$A$288,'Copy of PY1 Data(H)'!$A$1:$CZ$288))</f>
        <v>0</v>
      </c>
      <c r="BX115" s="180" cm="1">
        <f t="array" ref="BX115">_xlfn.XLOOKUP(BX$1,'Copy of PY1 Data(H)'!$A$1:$CZ$1,_xlfn.XLOOKUP($A115,'Copy of PY1 Data(H)'!$A$1:$A$288,'Copy of PY1 Data(H)'!$A$1:$CZ$288))</f>
        <v>0</v>
      </c>
      <c r="BY115" s="180" cm="1">
        <f t="array" ref="BY115">_xlfn.XLOOKUP(BY$1,'Copy of PY1 Data(H)'!$A$1:$CZ$1,_xlfn.XLOOKUP($A115,'Copy of PY1 Data(H)'!$A$1:$A$288,'Copy of PY1 Data(H)'!$A$1:$CZ$288))</f>
        <v>0</v>
      </c>
      <c r="BZ115" s="180" cm="1">
        <f t="array" ref="BZ115">_xlfn.XLOOKUP(BZ$1,'Copy of PY1 Data(H)'!$A$1:$CZ$1,_xlfn.XLOOKUP($A115,'Copy of PY1 Data(H)'!$A$1:$A$288,'Copy of PY1 Data(H)'!$A$1:$CZ$288))</f>
        <v>0</v>
      </c>
      <c r="CA115" s="180" cm="1">
        <f t="array" ref="CA115">_xlfn.XLOOKUP(CA$1,'Copy of PY1 Data(H)'!$A$1:$CZ$1,_xlfn.XLOOKUP($A115,'Copy of PY1 Data(H)'!$A$1:$A$288,'Copy of PY1 Data(H)'!$A$1:$CZ$288))</f>
        <v>0</v>
      </c>
      <c r="CB115" s="180" cm="1">
        <f t="array" ref="CB115">_xlfn.XLOOKUP(CB$1,'Copy of PY1 Data(H)'!$A$1:$CZ$1,_xlfn.XLOOKUP($A115,'Copy of PY1 Data(H)'!$A$1:$A$288,'Copy of PY1 Data(H)'!$A$1:$CZ$288))</f>
        <v>0</v>
      </c>
      <c r="CC115" s="180" cm="1">
        <f t="array" ref="CC115">_xlfn.XLOOKUP(CC$1,'Copy of PY1 Data(H)'!$A$1:$CZ$1,_xlfn.XLOOKUP($A115,'Copy of PY1 Data(H)'!$A$1:$A$288,'Copy of PY1 Data(H)'!$A$1:$CZ$288))</f>
        <v>0</v>
      </c>
      <c r="CD115" s="180" cm="1">
        <f t="array" ref="CD115">_xlfn.XLOOKUP(CD$1,'Copy of PY1 Data(H)'!$A$1:$CZ$1,_xlfn.XLOOKUP($A115,'Copy of PY1 Data(H)'!$A$1:$A$288,'Copy of PY1 Data(H)'!$A$1:$CZ$288))</f>
        <v>0</v>
      </c>
    </row>
    <row r="116" spans="1:82" x14ac:dyDescent="0.3">
      <c r="A116" s="180">
        <v>362</v>
      </c>
      <c r="C116" s="180"/>
      <c r="D116" s="180" cm="1">
        <f t="array" ref="D116">_xlfn.XLOOKUP(D$1,'Copy of PY1 Data(H)'!$A$1:$CZ$1,_xlfn.XLOOKUP($A116,'Copy of PY1 Data(H)'!$A$1:$A$288,'Copy of PY1 Data(H)'!$A$1:$CZ$288))</f>
        <v>0</v>
      </c>
      <c r="E116" s="180" cm="1">
        <f t="array" ref="E116">_xlfn.XLOOKUP(E$1,'Copy of PY1 Data(H)'!$A$1:$CZ$1,_xlfn.XLOOKUP($A116,'Copy of PY1 Data(H)'!$A$1:$A$288,'Copy of PY1 Data(H)'!$A$1:$CZ$288))</f>
        <v>0</v>
      </c>
      <c r="F116" s="180" cm="1">
        <f t="array" ref="F116">_xlfn.XLOOKUP(F$1,'Copy of PY1 Data(H)'!$A$1:$CZ$1,_xlfn.XLOOKUP($A116,'Copy of PY1 Data(H)'!$A$1:$A$288,'Copy of PY1 Data(H)'!$A$1:$CZ$288))</f>
        <v>0</v>
      </c>
      <c r="G116" s="180" cm="1">
        <f t="array" ref="G116">_xlfn.XLOOKUP(G$1,'Copy of PY1 Data(H)'!$A$1:$CZ$1,_xlfn.XLOOKUP($A116,'Copy of PY1 Data(H)'!$A$1:$A$288,'Copy of PY1 Data(H)'!$A$1:$CZ$288))</f>
        <v>0</v>
      </c>
      <c r="H116" s="180" cm="1">
        <f t="array" ref="H116">_xlfn.XLOOKUP(H$1,'Copy of PY1 Data(H)'!$A$1:$CZ$1,_xlfn.XLOOKUP($A116,'Copy of PY1 Data(H)'!$A$1:$A$288,'Copy of PY1 Data(H)'!$A$1:$CZ$288))</f>
        <v>0</v>
      </c>
      <c r="I116" s="180" cm="1">
        <f t="array" ref="I116">_xlfn.XLOOKUP(I$1,'Copy of PY1 Data(H)'!$A$1:$CZ$1,_xlfn.XLOOKUP($A116,'Copy of PY1 Data(H)'!$A$1:$A$288,'Copy of PY1 Data(H)'!$A$1:$CZ$288))</f>
        <v>0</v>
      </c>
      <c r="J116" s="180" cm="1">
        <f t="array" ref="J116">_xlfn.XLOOKUP(J$1,'Copy of PY1 Data(H)'!$A$1:$CZ$1,_xlfn.XLOOKUP($A116,'Copy of PY1 Data(H)'!$A$1:$A$288,'Copy of PY1 Data(H)'!$A$1:$CZ$288))</f>
        <v>0</v>
      </c>
      <c r="K116" s="180" cm="1">
        <f t="array" ref="K116">_xlfn.XLOOKUP(K$1,'Copy of PY1 Data(H)'!$A$1:$CZ$1,_xlfn.XLOOKUP($A116,'Copy of PY1 Data(H)'!$A$1:$A$288,'Copy of PY1 Data(H)'!$A$1:$CZ$288))</f>
        <v>0</v>
      </c>
      <c r="L116" s="180" cm="1">
        <f t="array" ref="L116">_xlfn.XLOOKUP(L$1,'Copy of PY1 Data(H)'!$A$1:$CZ$1,_xlfn.XLOOKUP($A116,'Copy of PY1 Data(H)'!$A$1:$A$288,'Copy of PY1 Data(H)'!$A$1:$CZ$288))</f>
        <v>0</v>
      </c>
      <c r="M116" s="180" cm="1">
        <f t="array" ref="M116">_xlfn.XLOOKUP(M$1,'Copy of PY1 Data(H)'!$A$1:$CZ$1,_xlfn.XLOOKUP($A116,'Copy of PY1 Data(H)'!$A$1:$A$288,'Copy of PY1 Data(H)'!$A$1:$CZ$288))</f>
        <v>0</v>
      </c>
      <c r="N116" s="180" cm="1">
        <f t="array" ref="N116">_xlfn.XLOOKUP(N$1,'Copy of PY1 Data(H)'!$A$1:$CZ$1,_xlfn.XLOOKUP($A116,'Copy of PY1 Data(H)'!$A$1:$A$288,'Copy of PY1 Data(H)'!$A$1:$CZ$288))</f>
        <v>0</v>
      </c>
      <c r="O116" s="180" cm="1">
        <f t="array" ref="O116">_xlfn.XLOOKUP(O$1,'Copy of PY1 Data(H)'!$A$1:$CZ$1,_xlfn.XLOOKUP($A116,'Copy of PY1 Data(H)'!$A$1:$A$288,'Copy of PY1 Data(H)'!$A$1:$CZ$288))</f>
        <v>0</v>
      </c>
      <c r="P116" s="180" cm="1">
        <f t="array" ref="P116">_xlfn.XLOOKUP(P$1,'Copy of PY1 Data(H)'!$A$1:$CZ$1,_xlfn.XLOOKUP($A116,'Copy of PY1 Data(H)'!$A$1:$A$288,'Copy of PY1 Data(H)'!$A$1:$CZ$288))</f>
        <v>0</v>
      </c>
      <c r="Q116" s="180" cm="1">
        <f t="array" ref="Q116">_xlfn.XLOOKUP(Q$1,'Copy of PY1 Data(H)'!$A$1:$CZ$1,_xlfn.XLOOKUP($A116,'Copy of PY1 Data(H)'!$A$1:$A$288,'Copy of PY1 Data(H)'!$A$1:$CZ$288))</f>
        <v>158697571</v>
      </c>
      <c r="R116" s="180" cm="1">
        <f t="array" ref="R116">_xlfn.XLOOKUP(R$1,'Copy of PY1 Data(H)'!$A$1:$CZ$1,_xlfn.XLOOKUP($A116,'Copy of PY1 Data(H)'!$A$1:$A$288,'Copy of PY1 Data(H)'!$A$1:$CZ$288))</f>
        <v>0</v>
      </c>
      <c r="S116" s="180" cm="1">
        <f t="array" ref="S116">_xlfn.XLOOKUP(S$1,'Copy of PY1 Data(H)'!$A$1:$CZ$1,_xlfn.XLOOKUP($A116,'Copy of PY1 Data(H)'!$A$1:$A$288,'Copy of PY1 Data(H)'!$A$1:$CZ$288))</f>
        <v>0</v>
      </c>
      <c r="T116" s="180" cm="1">
        <f t="array" ref="T116">_xlfn.XLOOKUP(T$1,'Copy of PY1 Data(H)'!$A$1:$CZ$1,_xlfn.XLOOKUP($A116,'Copy of PY1 Data(H)'!$A$1:$A$288,'Copy of PY1 Data(H)'!$A$1:$CZ$288))</f>
        <v>0</v>
      </c>
      <c r="U116" s="180" cm="1">
        <f t="array" ref="U116">_xlfn.XLOOKUP(U$1,'Copy of PY1 Data(H)'!$A$1:$CZ$1,_xlfn.XLOOKUP($A116,'Copy of PY1 Data(H)'!$A$1:$A$288,'Copy of PY1 Data(H)'!$A$1:$CZ$288))</f>
        <v>0</v>
      </c>
      <c r="V116" s="180" cm="1">
        <f t="array" ref="V116">_xlfn.XLOOKUP(V$1,'Copy of PY1 Data(H)'!$A$1:$CZ$1,_xlfn.XLOOKUP($A116,'Copy of PY1 Data(H)'!$A$1:$A$288,'Copy of PY1 Data(H)'!$A$1:$CZ$288))</f>
        <v>31363347</v>
      </c>
      <c r="W116" s="180" cm="1">
        <f t="array" ref="W116">_xlfn.XLOOKUP(W$1,'Copy of PY1 Data(H)'!$A$1:$CZ$1,_xlfn.XLOOKUP($A116,'Copy of PY1 Data(H)'!$A$1:$A$288,'Copy of PY1 Data(H)'!$A$1:$CZ$288))</f>
        <v>0</v>
      </c>
      <c r="X116" s="180" cm="1">
        <f t="array" ref="X116">_xlfn.XLOOKUP(X$1,'Copy of PY1 Data(H)'!$A$1:$CZ$1,_xlfn.XLOOKUP($A116,'Copy of PY1 Data(H)'!$A$1:$A$288,'Copy of PY1 Data(H)'!$A$1:$CZ$288))</f>
        <v>0</v>
      </c>
      <c r="Y116" s="180" cm="1">
        <f t="array" ref="Y116">_xlfn.XLOOKUP(Y$1,'Copy of PY1 Data(H)'!$A$1:$CZ$1,_xlfn.XLOOKUP($A116,'Copy of PY1 Data(H)'!$A$1:$A$288,'Copy of PY1 Data(H)'!$A$1:$CZ$288))</f>
        <v>0</v>
      </c>
      <c r="Z116" s="180" cm="1">
        <f t="array" ref="Z116">_xlfn.XLOOKUP(Z$1,'Copy of PY1 Data(H)'!$A$1:$CZ$1,_xlfn.XLOOKUP($A116,'Copy of PY1 Data(H)'!$A$1:$A$288,'Copy of PY1 Data(H)'!$A$1:$CZ$288))</f>
        <v>0</v>
      </c>
      <c r="AA116" s="180" cm="1">
        <f t="array" ref="AA116">_xlfn.XLOOKUP(AA$1,'Copy of PY1 Data(H)'!$A$1:$CZ$1,_xlfn.XLOOKUP($A116,'Copy of PY1 Data(H)'!$A$1:$A$288,'Copy of PY1 Data(H)'!$A$1:$CZ$288))</f>
        <v>0</v>
      </c>
      <c r="AB116" s="180" cm="1">
        <f t="array" ref="AB116">_xlfn.XLOOKUP(AB$1,'Copy of PY1 Data(H)'!$A$1:$CZ$1,_xlfn.XLOOKUP($A116,'Copy of PY1 Data(H)'!$A$1:$A$288,'Copy of PY1 Data(H)'!$A$1:$CZ$288))</f>
        <v>0</v>
      </c>
      <c r="AC116" s="180" cm="1">
        <f t="array" ref="AC116">_xlfn.XLOOKUP(AC$1,'Copy of PY1 Data(H)'!$A$1:$CZ$1,_xlfn.XLOOKUP($A116,'Copy of PY1 Data(H)'!$A$1:$A$288,'Copy of PY1 Data(H)'!$A$1:$CZ$288))</f>
        <v>0</v>
      </c>
      <c r="AD116" s="180" cm="1">
        <f t="array" ref="AD116">_xlfn.XLOOKUP(AD$1,'Copy of PY1 Data(H)'!$A$1:$CZ$1,_xlfn.XLOOKUP($A116,'Copy of PY1 Data(H)'!$A$1:$A$288,'Copy of PY1 Data(H)'!$A$1:$CZ$288))</f>
        <v>0</v>
      </c>
      <c r="AE116" s="180" cm="1">
        <f t="array" ref="AE116">_xlfn.XLOOKUP(AE$1,'Copy of PY1 Data(H)'!$A$1:$CZ$1,_xlfn.XLOOKUP($A116,'Copy of PY1 Data(H)'!$A$1:$A$288,'Copy of PY1 Data(H)'!$A$1:$CZ$288))</f>
        <v>0</v>
      </c>
      <c r="AF116" s="180" cm="1">
        <f t="array" ref="AF116">_xlfn.XLOOKUP(AF$1,'Copy of PY1 Data(H)'!$A$1:$CZ$1,_xlfn.XLOOKUP($A116,'Copy of PY1 Data(H)'!$A$1:$A$288,'Copy of PY1 Data(H)'!$A$1:$CZ$288))</f>
        <v>0</v>
      </c>
      <c r="AG116" s="180" cm="1">
        <f t="array" ref="AG116">_xlfn.XLOOKUP(AG$1,'Copy of PY1 Data(H)'!$A$1:$CZ$1,_xlfn.XLOOKUP($A116,'Copy of PY1 Data(H)'!$A$1:$A$288,'Copy of PY1 Data(H)'!$A$1:$CZ$288))</f>
        <v>0</v>
      </c>
      <c r="AH116" s="180" cm="1">
        <f t="array" ref="AH116">_xlfn.XLOOKUP(AH$1,'Copy of PY1 Data(H)'!$A$1:$CZ$1,_xlfn.XLOOKUP($A116,'Copy of PY1 Data(H)'!$A$1:$A$288,'Copy of PY1 Data(H)'!$A$1:$CZ$288))</f>
        <v>0</v>
      </c>
      <c r="AI116" s="180" cm="1">
        <f t="array" ref="AI116">_xlfn.XLOOKUP(AI$1,'Copy of PY1 Data(H)'!$A$1:$CZ$1,_xlfn.XLOOKUP($A116,'Copy of PY1 Data(H)'!$A$1:$A$288,'Copy of PY1 Data(H)'!$A$1:$CZ$288))</f>
        <v>52709725</v>
      </c>
      <c r="AJ116" s="180" cm="1">
        <f t="array" ref="AJ116">_xlfn.XLOOKUP(AJ$1,'Copy of PY1 Data(H)'!$A$1:$CZ$1,_xlfn.XLOOKUP($A116,'Copy of PY1 Data(H)'!$A$1:$A$288,'Copy of PY1 Data(H)'!$A$1:$CZ$288))</f>
        <v>0</v>
      </c>
      <c r="AK116" s="180" cm="1">
        <f t="array" ref="AK116">_xlfn.XLOOKUP(AK$1,'Copy of PY1 Data(H)'!$A$1:$CZ$1,_xlfn.XLOOKUP($A116,'Copy of PY1 Data(H)'!$A$1:$A$288,'Copy of PY1 Data(H)'!$A$1:$CZ$288))</f>
        <v>0</v>
      </c>
      <c r="AL116" s="180" cm="1">
        <f t="array" ref="AL116">_xlfn.XLOOKUP(AL$1,'Copy of PY1 Data(H)'!$A$1:$CZ$1,_xlfn.XLOOKUP($A116,'Copy of PY1 Data(H)'!$A$1:$A$288,'Copy of PY1 Data(H)'!$A$1:$CZ$288))</f>
        <v>0</v>
      </c>
      <c r="AM116" s="180" cm="1">
        <f t="array" ref="AM116">_xlfn.XLOOKUP(AM$1,'Copy of PY1 Data(H)'!$A$1:$CZ$1,_xlfn.XLOOKUP($A116,'Copy of PY1 Data(H)'!$A$1:$A$288,'Copy of PY1 Data(H)'!$A$1:$CZ$288))</f>
        <v>21181363</v>
      </c>
      <c r="AN116" s="180" cm="1">
        <f t="array" ref="AN116">_xlfn.XLOOKUP(AN$1,'Copy of PY1 Data(H)'!$A$1:$CZ$1,_xlfn.XLOOKUP($A116,'Copy of PY1 Data(H)'!$A$1:$A$288,'Copy of PY1 Data(H)'!$A$1:$CZ$288))</f>
        <v>0</v>
      </c>
      <c r="AO116" s="180" cm="1">
        <f t="array" ref="AO116">_xlfn.XLOOKUP(AO$1,'Copy of PY1 Data(H)'!$A$1:$CZ$1,_xlfn.XLOOKUP($A116,'Copy of PY1 Data(H)'!$A$1:$A$288,'Copy of PY1 Data(H)'!$A$1:$CZ$288))</f>
        <v>0</v>
      </c>
      <c r="AP116" s="180" cm="1">
        <f t="array" ref="AP116">_xlfn.XLOOKUP(AP$1,'Copy of PY1 Data(H)'!$A$1:$CZ$1,_xlfn.XLOOKUP($A116,'Copy of PY1 Data(H)'!$A$1:$A$288,'Copy of PY1 Data(H)'!$A$1:$CZ$288))</f>
        <v>0</v>
      </c>
      <c r="AQ116" s="180" cm="1">
        <f t="array" ref="AQ116">_xlfn.XLOOKUP(AQ$1,'Copy of PY1 Data(H)'!$A$1:$CZ$1,_xlfn.XLOOKUP($A116,'Copy of PY1 Data(H)'!$A$1:$A$288,'Copy of PY1 Data(H)'!$A$1:$CZ$288))</f>
        <v>0</v>
      </c>
      <c r="AR116" s="180" cm="1">
        <f t="array" ref="AR116">_xlfn.XLOOKUP(AR$1,'Copy of PY1 Data(H)'!$A$1:$CZ$1,_xlfn.XLOOKUP($A116,'Copy of PY1 Data(H)'!$A$1:$A$288,'Copy of PY1 Data(H)'!$A$1:$CZ$288))</f>
        <v>0</v>
      </c>
      <c r="AS116" s="180" cm="1">
        <f t="array" ref="AS116">_xlfn.XLOOKUP(AS$1,'Copy of PY1 Data(H)'!$A$1:$CZ$1,_xlfn.XLOOKUP($A116,'Copy of PY1 Data(H)'!$A$1:$A$288,'Copy of PY1 Data(H)'!$A$1:$CZ$288))</f>
        <v>0</v>
      </c>
      <c r="AT116" s="180" cm="1">
        <f t="array" ref="AT116">_xlfn.XLOOKUP(AT$1,'Copy of PY1 Data(H)'!$A$1:$CZ$1,_xlfn.XLOOKUP($A116,'Copy of PY1 Data(H)'!$A$1:$A$288,'Copy of PY1 Data(H)'!$A$1:$CZ$288))</f>
        <v>0</v>
      </c>
      <c r="AU116" s="180" cm="1">
        <f t="array" ref="AU116">_xlfn.XLOOKUP(AU$1,'Copy of PY1 Data(H)'!$A$1:$CZ$1,_xlfn.XLOOKUP($A116,'Copy of PY1 Data(H)'!$A$1:$A$288,'Copy of PY1 Data(H)'!$A$1:$CZ$288))</f>
        <v>0</v>
      </c>
      <c r="AV116" s="180" cm="1">
        <f t="array" ref="AV116">_xlfn.XLOOKUP(AV$1,'Copy of PY1 Data(H)'!$A$1:$CZ$1,_xlfn.XLOOKUP($A116,'Copy of PY1 Data(H)'!$A$1:$A$288,'Copy of PY1 Data(H)'!$A$1:$CZ$288))</f>
        <v>0</v>
      </c>
      <c r="AW116" s="180" cm="1">
        <f t="array" ref="AW116">_xlfn.XLOOKUP(AW$1,'Copy of PY1 Data(H)'!$A$1:$CZ$1,_xlfn.XLOOKUP($A116,'Copy of PY1 Data(H)'!$A$1:$A$288,'Copy of PY1 Data(H)'!$A$1:$CZ$288))</f>
        <v>0</v>
      </c>
      <c r="AX116" s="180" cm="1">
        <f t="array" ref="AX116">_xlfn.XLOOKUP(AX$1,'Copy of PY1 Data(H)'!$A$1:$CZ$1,_xlfn.XLOOKUP($A116,'Copy of PY1 Data(H)'!$A$1:$A$288,'Copy of PY1 Data(H)'!$A$1:$CZ$288))</f>
        <v>0</v>
      </c>
      <c r="AY116" s="180" cm="1">
        <f t="array" ref="AY116">_xlfn.XLOOKUP(AY$1,'Copy of PY1 Data(H)'!$A$1:$CZ$1,_xlfn.XLOOKUP($A116,'Copy of PY1 Data(H)'!$A$1:$A$288,'Copy of PY1 Data(H)'!$A$1:$CZ$288))</f>
        <v>0</v>
      </c>
      <c r="AZ116" s="180" cm="1">
        <f t="array" ref="AZ116">_xlfn.XLOOKUP(AZ$1,'Copy of PY1 Data(H)'!$A$1:$CZ$1,_xlfn.XLOOKUP($A116,'Copy of PY1 Data(H)'!$A$1:$A$288,'Copy of PY1 Data(H)'!$A$1:$CZ$288))</f>
        <v>0</v>
      </c>
      <c r="BA116" s="180" cm="1">
        <f t="array" ref="BA116">_xlfn.XLOOKUP(BA$1,'Copy of PY1 Data(H)'!$A$1:$CZ$1,_xlfn.XLOOKUP($A116,'Copy of PY1 Data(H)'!$A$1:$A$288,'Copy of PY1 Data(H)'!$A$1:$CZ$288))</f>
        <v>0</v>
      </c>
      <c r="BB116" s="180" cm="1">
        <f t="array" ref="BB116">_xlfn.XLOOKUP(BB$1,'Copy of PY1 Data(H)'!$A$1:$CZ$1,_xlfn.XLOOKUP($A116,'Copy of PY1 Data(H)'!$A$1:$A$288,'Copy of PY1 Data(H)'!$A$1:$CZ$288))</f>
        <v>0</v>
      </c>
      <c r="BC116" s="180" cm="1">
        <f t="array" ref="BC116">_xlfn.XLOOKUP(BC$1,'Copy of PY1 Data(H)'!$A$1:$CZ$1,_xlfn.XLOOKUP($A116,'Copy of PY1 Data(H)'!$A$1:$A$288,'Copy of PY1 Data(H)'!$A$1:$CZ$288))</f>
        <v>0</v>
      </c>
      <c r="BD116" s="180" cm="1">
        <f t="array" ref="BD116">_xlfn.XLOOKUP(BD$1,'Copy of PY1 Data(H)'!$A$1:$CZ$1,_xlfn.XLOOKUP($A116,'Copy of PY1 Data(H)'!$A$1:$A$288,'Copy of PY1 Data(H)'!$A$1:$CZ$288))</f>
        <v>0</v>
      </c>
      <c r="BE116" s="180" cm="1">
        <f t="array" ref="BE116">_xlfn.XLOOKUP(BE$1,'Copy of PY1 Data(H)'!$A$1:$CZ$1,_xlfn.XLOOKUP($A116,'Copy of PY1 Data(H)'!$A$1:$A$288,'Copy of PY1 Data(H)'!$A$1:$CZ$288))</f>
        <v>0</v>
      </c>
      <c r="BF116" s="180" cm="1">
        <f t="array" ref="BF116">_xlfn.XLOOKUP(BF$1,'Copy of PY1 Data(H)'!$A$1:$CZ$1,_xlfn.XLOOKUP($A116,'Copy of PY1 Data(H)'!$A$1:$A$288,'Copy of PY1 Data(H)'!$A$1:$CZ$288))</f>
        <v>0</v>
      </c>
      <c r="BG116" s="180" cm="1">
        <f t="array" ref="BG116">_xlfn.XLOOKUP(BG$1,'Copy of PY1 Data(H)'!$A$1:$CZ$1,_xlfn.XLOOKUP($A116,'Copy of PY1 Data(H)'!$A$1:$A$288,'Copy of PY1 Data(H)'!$A$1:$CZ$288))</f>
        <v>0</v>
      </c>
      <c r="BH116" s="180" cm="1">
        <f t="array" ref="BH116">_xlfn.XLOOKUP(BH$1,'Copy of PY1 Data(H)'!$A$1:$CZ$1,_xlfn.XLOOKUP($A116,'Copy of PY1 Data(H)'!$A$1:$A$288,'Copy of PY1 Data(H)'!$A$1:$CZ$288))</f>
        <v>0</v>
      </c>
      <c r="BI116" s="180" cm="1">
        <f t="array" ref="BI116">_xlfn.XLOOKUP(BI$1,'Copy of PY1 Data(H)'!$A$1:$CZ$1,_xlfn.XLOOKUP($A116,'Copy of PY1 Data(H)'!$A$1:$A$288,'Copy of PY1 Data(H)'!$A$1:$CZ$288))</f>
        <v>0</v>
      </c>
      <c r="BJ116" s="180" cm="1">
        <f t="array" ref="BJ116">_xlfn.XLOOKUP(BJ$1,'Copy of PY1 Data(H)'!$A$1:$CZ$1,_xlfn.XLOOKUP($A116,'Copy of PY1 Data(H)'!$A$1:$A$288,'Copy of PY1 Data(H)'!$A$1:$CZ$288))</f>
        <v>0</v>
      </c>
      <c r="BK116" s="180" cm="1">
        <f t="array" ref="BK116">_xlfn.XLOOKUP(BK$1,'Copy of PY1 Data(H)'!$A$1:$CZ$1,_xlfn.XLOOKUP($A116,'Copy of PY1 Data(H)'!$A$1:$A$288,'Copy of PY1 Data(H)'!$A$1:$CZ$288))</f>
        <v>0</v>
      </c>
      <c r="BL116" s="180" cm="1">
        <f t="array" ref="BL116">_xlfn.XLOOKUP(BL$1,'Copy of PY1 Data(H)'!$A$1:$CZ$1,_xlfn.XLOOKUP($A116,'Copy of PY1 Data(H)'!$A$1:$A$288,'Copy of PY1 Data(H)'!$A$1:$CZ$288))</f>
        <v>0</v>
      </c>
      <c r="BM116" s="180" cm="1">
        <f t="array" ref="BM116">_xlfn.XLOOKUP(BM$1,'Copy of PY1 Data(H)'!$A$1:$CZ$1,_xlfn.XLOOKUP($A116,'Copy of PY1 Data(H)'!$A$1:$A$288,'Copy of PY1 Data(H)'!$A$1:$CZ$288))</f>
        <v>0</v>
      </c>
      <c r="BN116" s="180" cm="1">
        <f t="array" ref="BN116">_xlfn.XLOOKUP(BN$1,'Copy of PY1 Data(H)'!$A$1:$CZ$1,_xlfn.XLOOKUP($A116,'Copy of PY1 Data(H)'!$A$1:$A$288,'Copy of PY1 Data(H)'!$A$1:$CZ$288))</f>
        <v>0</v>
      </c>
      <c r="BO116" s="180" cm="1">
        <f t="array" ref="BO116">_xlfn.XLOOKUP(BO$1,'Copy of PY1 Data(H)'!$A$1:$CZ$1,_xlfn.XLOOKUP($A116,'Copy of PY1 Data(H)'!$A$1:$A$288,'Copy of PY1 Data(H)'!$A$1:$CZ$288))</f>
        <v>0</v>
      </c>
      <c r="BP116" s="180" cm="1">
        <f t="array" ref="BP116">_xlfn.XLOOKUP(BP$1,'Copy of PY1 Data(H)'!$A$1:$CZ$1,_xlfn.XLOOKUP($A116,'Copy of PY1 Data(H)'!$A$1:$A$288,'Copy of PY1 Data(H)'!$A$1:$CZ$288))</f>
        <v>0</v>
      </c>
      <c r="BQ116" s="180" cm="1">
        <f t="array" ref="BQ116">_xlfn.XLOOKUP(BQ$1,'Copy of PY1 Data(H)'!$A$1:$CZ$1,_xlfn.XLOOKUP($A116,'Copy of PY1 Data(H)'!$A$1:$A$288,'Copy of PY1 Data(H)'!$A$1:$CZ$288))</f>
        <v>0</v>
      </c>
      <c r="BR116" s="180" cm="1">
        <f t="array" ref="BR116">_xlfn.XLOOKUP(BR$1,'Copy of PY1 Data(H)'!$A$1:$CZ$1,_xlfn.XLOOKUP($A116,'Copy of PY1 Data(H)'!$A$1:$A$288,'Copy of PY1 Data(H)'!$A$1:$CZ$288))</f>
        <v>1521351</v>
      </c>
      <c r="BS116" s="180" cm="1">
        <f t="array" ref="BS116">_xlfn.XLOOKUP(BS$1,'Copy of PY1 Data(H)'!$A$1:$CZ$1,_xlfn.XLOOKUP($A116,'Copy of PY1 Data(H)'!$A$1:$A$288,'Copy of PY1 Data(H)'!$A$1:$CZ$288))</f>
        <v>21955452</v>
      </c>
      <c r="BT116" s="180" cm="1">
        <f t="array" ref="BT116">_xlfn.XLOOKUP(BT$1,'Copy of PY1 Data(H)'!$A$1:$CZ$1,_xlfn.XLOOKUP($A116,'Copy of PY1 Data(H)'!$A$1:$A$288,'Copy of PY1 Data(H)'!$A$1:$CZ$288))</f>
        <v>0</v>
      </c>
      <c r="BU116" s="180" cm="1">
        <f t="array" ref="BU116">_xlfn.XLOOKUP(BU$1,'Copy of PY1 Data(H)'!$A$1:$CZ$1,_xlfn.XLOOKUP($A116,'Copy of PY1 Data(H)'!$A$1:$A$288,'Copy of PY1 Data(H)'!$A$1:$CZ$288))</f>
        <v>0</v>
      </c>
      <c r="BV116" s="180" cm="1">
        <f t="array" ref="BV116">_xlfn.XLOOKUP(BV$1,'Copy of PY1 Data(H)'!$A$1:$CZ$1,_xlfn.XLOOKUP($A116,'Copy of PY1 Data(H)'!$A$1:$A$288,'Copy of PY1 Data(H)'!$A$1:$CZ$288))</f>
        <v>0</v>
      </c>
      <c r="BW116" s="180" cm="1">
        <f t="array" ref="BW116">_xlfn.XLOOKUP(BW$1,'Copy of PY1 Data(H)'!$A$1:$CZ$1,_xlfn.XLOOKUP($A116,'Copy of PY1 Data(H)'!$A$1:$A$288,'Copy of PY1 Data(H)'!$A$1:$CZ$288))</f>
        <v>0</v>
      </c>
      <c r="BX116" s="180" cm="1">
        <f t="array" ref="BX116">_xlfn.XLOOKUP(BX$1,'Copy of PY1 Data(H)'!$A$1:$CZ$1,_xlfn.XLOOKUP($A116,'Copy of PY1 Data(H)'!$A$1:$A$288,'Copy of PY1 Data(H)'!$A$1:$CZ$288))</f>
        <v>0</v>
      </c>
      <c r="BY116" s="180" cm="1">
        <f t="array" ref="BY116">_xlfn.XLOOKUP(BY$1,'Copy of PY1 Data(H)'!$A$1:$CZ$1,_xlfn.XLOOKUP($A116,'Copy of PY1 Data(H)'!$A$1:$A$288,'Copy of PY1 Data(H)'!$A$1:$CZ$288))</f>
        <v>0</v>
      </c>
      <c r="BZ116" s="180" cm="1">
        <f t="array" ref="BZ116">_xlfn.XLOOKUP(BZ$1,'Copy of PY1 Data(H)'!$A$1:$CZ$1,_xlfn.XLOOKUP($A116,'Copy of PY1 Data(H)'!$A$1:$A$288,'Copy of PY1 Data(H)'!$A$1:$CZ$288))</f>
        <v>0</v>
      </c>
      <c r="CA116" s="180" cm="1">
        <f t="array" ref="CA116">_xlfn.XLOOKUP(CA$1,'Copy of PY1 Data(H)'!$A$1:$CZ$1,_xlfn.XLOOKUP($A116,'Copy of PY1 Data(H)'!$A$1:$A$288,'Copy of PY1 Data(H)'!$A$1:$CZ$288))</f>
        <v>0</v>
      </c>
      <c r="CB116" s="180" cm="1">
        <f t="array" ref="CB116">_xlfn.XLOOKUP(CB$1,'Copy of PY1 Data(H)'!$A$1:$CZ$1,_xlfn.XLOOKUP($A116,'Copy of PY1 Data(H)'!$A$1:$A$288,'Copy of PY1 Data(H)'!$A$1:$CZ$288))</f>
        <v>0</v>
      </c>
      <c r="CC116" s="180" cm="1">
        <f t="array" ref="CC116">_xlfn.XLOOKUP(CC$1,'Copy of PY1 Data(H)'!$A$1:$CZ$1,_xlfn.XLOOKUP($A116,'Copy of PY1 Data(H)'!$A$1:$A$288,'Copy of PY1 Data(H)'!$A$1:$CZ$288))</f>
        <v>0</v>
      </c>
      <c r="CD116" s="180" cm="1">
        <f t="array" ref="CD116">_xlfn.XLOOKUP(CD$1,'Copy of PY1 Data(H)'!$A$1:$CZ$1,_xlfn.XLOOKUP($A116,'Copy of PY1 Data(H)'!$A$1:$A$288,'Copy of PY1 Data(H)'!$A$1:$CZ$288))</f>
        <v>0</v>
      </c>
    </row>
    <row r="117" spans="1:82" s="968" customFormat="1" x14ac:dyDescent="0.3">
      <c r="B117" s="968" t="s">
        <v>2892</v>
      </c>
      <c r="D117" s="968" t="e" cm="1">
        <f t="array" ref="D117">_xlfn.XLOOKUP(D$1,'Copy of PY1 Data(H)'!$A$1:$CZ$1,_xlfn.XLOOKUP($B117,'Copy of PY1 Data(H)'!$A$1:$A$288,'Copy of PY1 Data(H)'!$A$1:$CZ$288))</f>
        <v>#N/A</v>
      </c>
      <c r="E117" s="968" t="e" cm="1">
        <f t="array" ref="E117">_xlfn.XLOOKUP(E$1,'Copy of PY1 Data(H)'!$A$1:$CZ$1,_xlfn.XLOOKUP($B117,'Copy of PY1 Data(H)'!$A$1:$A$288,'Copy of PY1 Data(H)'!$A$1:$CZ$288))</f>
        <v>#N/A</v>
      </c>
      <c r="F117" s="968" t="e" cm="1">
        <f t="array" ref="F117">_xlfn.XLOOKUP(F$1,'Copy of PY1 Data(H)'!$A$1:$CZ$1,_xlfn.XLOOKUP($B117,'Copy of PY1 Data(H)'!$A$1:$A$288,'Copy of PY1 Data(H)'!$A$1:$CZ$288))</f>
        <v>#N/A</v>
      </c>
      <c r="G117" s="968" t="e" cm="1">
        <f t="array" ref="G117">_xlfn.XLOOKUP(G$1,'Copy of PY1 Data(H)'!$A$1:$CZ$1,_xlfn.XLOOKUP($B117,'Copy of PY1 Data(H)'!$A$1:$A$288,'Copy of PY1 Data(H)'!$A$1:$CZ$288))</f>
        <v>#N/A</v>
      </c>
      <c r="H117" s="968" t="e" cm="1">
        <f t="array" ref="H117">_xlfn.XLOOKUP(H$1,'Copy of PY1 Data(H)'!$A$1:$CZ$1,_xlfn.XLOOKUP($B117,'Copy of PY1 Data(H)'!$A$1:$A$288,'Copy of PY1 Data(H)'!$A$1:$CZ$288))</f>
        <v>#N/A</v>
      </c>
      <c r="I117" s="968" t="e" cm="1">
        <f t="array" ref="I117">_xlfn.XLOOKUP(I$1,'Copy of PY1 Data(H)'!$A$1:$CZ$1,_xlfn.XLOOKUP($B117,'Copy of PY1 Data(H)'!$A$1:$A$288,'Copy of PY1 Data(H)'!$A$1:$CZ$288))</f>
        <v>#N/A</v>
      </c>
      <c r="J117" s="968" t="e" cm="1">
        <f t="array" ref="J117">_xlfn.XLOOKUP(J$1,'Copy of PY1 Data(H)'!$A$1:$CZ$1,_xlfn.XLOOKUP($B117,'Copy of PY1 Data(H)'!$A$1:$A$288,'Copy of PY1 Data(H)'!$A$1:$CZ$288))</f>
        <v>#N/A</v>
      </c>
      <c r="K117" s="968" t="e" cm="1">
        <f t="array" ref="K117">_xlfn.XLOOKUP(K$1,'Copy of PY1 Data(H)'!$A$1:$CZ$1,_xlfn.XLOOKUP($B117,'Copy of PY1 Data(H)'!$A$1:$A$288,'Copy of PY1 Data(H)'!$A$1:$CZ$288))</f>
        <v>#N/A</v>
      </c>
      <c r="L117" s="968" t="e" cm="1">
        <f t="array" ref="L117">_xlfn.XLOOKUP(L$1,'Copy of PY1 Data(H)'!$A$1:$CZ$1,_xlfn.XLOOKUP($B117,'Copy of PY1 Data(H)'!$A$1:$A$288,'Copy of PY1 Data(H)'!$A$1:$CZ$288))</f>
        <v>#N/A</v>
      </c>
      <c r="M117" s="968" t="e" cm="1">
        <f t="array" ref="M117">_xlfn.XLOOKUP(M$1,'Copy of PY1 Data(H)'!$A$1:$CZ$1,_xlfn.XLOOKUP($B117,'Copy of PY1 Data(H)'!$A$1:$A$288,'Copy of PY1 Data(H)'!$A$1:$CZ$288))</f>
        <v>#N/A</v>
      </c>
      <c r="N117" s="968" t="e" cm="1">
        <f t="array" ref="N117">_xlfn.XLOOKUP(N$1,'Copy of PY1 Data(H)'!$A$1:$CZ$1,_xlfn.XLOOKUP($B117,'Copy of PY1 Data(H)'!$A$1:$A$288,'Copy of PY1 Data(H)'!$A$1:$CZ$288))</f>
        <v>#N/A</v>
      </c>
      <c r="O117" s="968" t="e" cm="1">
        <f t="array" ref="O117">_xlfn.XLOOKUP(O$1,'Copy of PY1 Data(H)'!$A$1:$CZ$1,_xlfn.XLOOKUP($B117,'Copy of PY1 Data(H)'!$A$1:$A$288,'Copy of PY1 Data(H)'!$A$1:$CZ$288))</f>
        <v>#N/A</v>
      </c>
      <c r="P117" s="968" t="e" cm="1">
        <f t="array" ref="P117">_xlfn.XLOOKUP(P$1,'Copy of PY1 Data(H)'!$A$1:$CZ$1,_xlfn.XLOOKUP($B117,'Copy of PY1 Data(H)'!$A$1:$A$288,'Copy of PY1 Data(H)'!$A$1:$CZ$288))</f>
        <v>#N/A</v>
      </c>
      <c r="Q117" s="968" t="e" cm="1">
        <f t="array" ref="Q117">_xlfn.XLOOKUP(Q$1,'Copy of PY1 Data(H)'!$A$1:$CZ$1,_xlfn.XLOOKUP($B117,'Copy of PY1 Data(H)'!$A$1:$A$288,'Copy of PY1 Data(H)'!$A$1:$CZ$288))</f>
        <v>#N/A</v>
      </c>
      <c r="R117" s="968" t="e" cm="1">
        <f t="array" ref="R117">_xlfn.XLOOKUP(R$1,'Copy of PY1 Data(H)'!$A$1:$CZ$1,_xlfn.XLOOKUP($B117,'Copy of PY1 Data(H)'!$A$1:$A$288,'Copy of PY1 Data(H)'!$A$1:$CZ$288))</f>
        <v>#N/A</v>
      </c>
      <c r="S117" s="968" t="e" cm="1">
        <f t="array" ref="S117">_xlfn.XLOOKUP(S$1,'Copy of PY1 Data(H)'!$A$1:$CZ$1,_xlfn.XLOOKUP($B117,'Copy of PY1 Data(H)'!$A$1:$A$288,'Copy of PY1 Data(H)'!$A$1:$CZ$288))</f>
        <v>#N/A</v>
      </c>
      <c r="T117" s="968" t="e" cm="1">
        <f t="array" ref="T117">_xlfn.XLOOKUP(T$1,'Copy of PY1 Data(H)'!$A$1:$CZ$1,_xlfn.XLOOKUP($B117,'Copy of PY1 Data(H)'!$A$1:$A$288,'Copy of PY1 Data(H)'!$A$1:$CZ$288))</f>
        <v>#N/A</v>
      </c>
      <c r="U117" s="968" t="e" cm="1">
        <f t="array" ref="U117">_xlfn.XLOOKUP(U$1,'Copy of PY1 Data(H)'!$A$1:$CZ$1,_xlfn.XLOOKUP($B117,'Copy of PY1 Data(H)'!$A$1:$A$288,'Copy of PY1 Data(H)'!$A$1:$CZ$288))</f>
        <v>#N/A</v>
      </c>
      <c r="V117" s="968" t="e" cm="1">
        <f t="array" ref="V117">_xlfn.XLOOKUP(V$1,'Copy of PY1 Data(H)'!$A$1:$CZ$1,_xlfn.XLOOKUP($B117,'Copy of PY1 Data(H)'!$A$1:$A$288,'Copy of PY1 Data(H)'!$A$1:$CZ$288))</f>
        <v>#N/A</v>
      </c>
      <c r="W117" s="968" t="e" cm="1">
        <f t="array" ref="W117">_xlfn.XLOOKUP(W$1,'Copy of PY1 Data(H)'!$A$1:$CZ$1,_xlfn.XLOOKUP($B117,'Copy of PY1 Data(H)'!$A$1:$A$288,'Copy of PY1 Data(H)'!$A$1:$CZ$288))</f>
        <v>#N/A</v>
      </c>
      <c r="X117" s="968" t="e" cm="1">
        <f t="array" ref="X117">_xlfn.XLOOKUP(X$1,'Copy of PY1 Data(H)'!$A$1:$CZ$1,_xlfn.XLOOKUP($B117,'Copy of PY1 Data(H)'!$A$1:$A$288,'Copy of PY1 Data(H)'!$A$1:$CZ$288))</f>
        <v>#N/A</v>
      </c>
      <c r="Y117" s="968" t="e" cm="1">
        <f t="array" ref="Y117">_xlfn.XLOOKUP(Y$1,'Copy of PY1 Data(H)'!$A$1:$CZ$1,_xlfn.XLOOKUP($B117,'Copy of PY1 Data(H)'!$A$1:$A$288,'Copy of PY1 Data(H)'!$A$1:$CZ$288))</f>
        <v>#N/A</v>
      </c>
      <c r="Z117" s="968" t="e" cm="1">
        <f t="array" ref="Z117">_xlfn.XLOOKUP(Z$1,'Copy of PY1 Data(H)'!$A$1:$CZ$1,_xlfn.XLOOKUP($B117,'Copy of PY1 Data(H)'!$A$1:$A$288,'Copy of PY1 Data(H)'!$A$1:$CZ$288))</f>
        <v>#N/A</v>
      </c>
      <c r="AA117" s="968" t="e" cm="1">
        <f t="array" ref="AA117">_xlfn.XLOOKUP(AA$1,'Copy of PY1 Data(H)'!$A$1:$CZ$1,_xlfn.XLOOKUP($B117,'Copy of PY1 Data(H)'!$A$1:$A$288,'Copy of PY1 Data(H)'!$A$1:$CZ$288))</f>
        <v>#N/A</v>
      </c>
      <c r="AB117" s="968" t="e" cm="1">
        <f t="array" ref="AB117">_xlfn.XLOOKUP(AB$1,'Copy of PY1 Data(H)'!$A$1:$CZ$1,_xlfn.XLOOKUP($B117,'Copy of PY1 Data(H)'!$A$1:$A$288,'Copy of PY1 Data(H)'!$A$1:$CZ$288))</f>
        <v>#N/A</v>
      </c>
      <c r="AC117" s="968" t="e" cm="1">
        <f t="array" ref="AC117">_xlfn.XLOOKUP(AC$1,'Copy of PY1 Data(H)'!$A$1:$CZ$1,_xlfn.XLOOKUP($B117,'Copy of PY1 Data(H)'!$A$1:$A$288,'Copy of PY1 Data(H)'!$A$1:$CZ$288))</f>
        <v>#N/A</v>
      </c>
      <c r="AD117" s="968" t="e" cm="1">
        <f t="array" ref="AD117">_xlfn.XLOOKUP(AD$1,'Copy of PY1 Data(H)'!$A$1:$CZ$1,_xlfn.XLOOKUP($B117,'Copy of PY1 Data(H)'!$A$1:$A$288,'Copy of PY1 Data(H)'!$A$1:$CZ$288))</f>
        <v>#N/A</v>
      </c>
      <c r="AE117" s="968" t="e" cm="1">
        <f t="array" ref="AE117">_xlfn.XLOOKUP(AE$1,'Copy of PY1 Data(H)'!$A$1:$CZ$1,_xlfn.XLOOKUP($B117,'Copy of PY1 Data(H)'!$A$1:$A$288,'Copy of PY1 Data(H)'!$A$1:$CZ$288))</f>
        <v>#N/A</v>
      </c>
      <c r="AF117" s="968" t="e" cm="1">
        <f t="array" ref="AF117">_xlfn.XLOOKUP(AF$1,'Copy of PY1 Data(H)'!$A$1:$CZ$1,_xlfn.XLOOKUP($B117,'Copy of PY1 Data(H)'!$A$1:$A$288,'Copy of PY1 Data(H)'!$A$1:$CZ$288))</f>
        <v>#N/A</v>
      </c>
      <c r="AG117" s="968" t="e" cm="1">
        <f t="array" ref="AG117">_xlfn.XLOOKUP(AG$1,'Copy of PY1 Data(H)'!$A$1:$CZ$1,_xlfn.XLOOKUP($B117,'Copy of PY1 Data(H)'!$A$1:$A$288,'Copy of PY1 Data(H)'!$A$1:$CZ$288))</f>
        <v>#N/A</v>
      </c>
      <c r="AH117" s="968" t="e" cm="1">
        <f t="array" ref="AH117">_xlfn.XLOOKUP(AH$1,'Copy of PY1 Data(H)'!$A$1:$CZ$1,_xlfn.XLOOKUP($B117,'Copy of PY1 Data(H)'!$A$1:$A$288,'Copy of PY1 Data(H)'!$A$1:$CZ$288))</f>
        <v>#N/A</v>
      </c>
      <c r="AI117" s="968" t="e" cm="1">
        <f t="array" ref="AI117">_xlfn.XLOOKUP(AI$1,'Copy of PY1 Data(H)'!$A$1:$CZ$1,_xlfn.XLOOKUP($B117,'Copy of PY1 Data(H)'!$A$1:$A$288,'Copy of PY1 Data(H)'!$A$1:$CZ$288))</f>
        <v>#N/A</v>
      </c>
      <c r="AJ117" s="968" t="e" cm="1">
        <f t="array" ref="AJ117">_xlfn.XLOOKUP(AJ$1,'Copy of PY1 Data(H)'!$A$1:$CZ$1,_xlfn.XLOOKUP($B117,'Copy of PY1 Data(H)'!$A$1:$A$288,'Copy of PY1 Data(H)'!$A$1:$CZ$288))</f>
        <v>#N/A</v>
      </c>
      <c r="AK117" s="968" t="e" cm="1">
        <f t="array" ref="AK117">_xlfn.XLOOKUP(AK$1,'Copy of PY1 Data(H)'!$A$1:$CZ$1,_xlfn.XLOOKUP($B117,'Copy of PY1 Data(H)'!$A$1:$A$288,'Copy of PY1 Data(H)'!$A$1:$CZ$288))</f>
        <v>#N/A</v>
      </c>
      <c r="AL117" s="968" t="e" cm="1">
        <f t="array" ref="AL117">_xlfn.XLOOKUP(AL$1,'Copy of PY1 Data(H)'!$A$1:$CZ$1,_xlfn.XLOOKUP($B117,'Copy of PY1 Data(H)'!$A$1:$A$288,'Copy of PY1 Data(H)'!$A$1:$CZ$288))</f>
        <v>#N/A</v>
      </c>
      <c r="AM117" s="968" t="e" cm="1">
        <f t="array" ref="AM117">_xlfn.XLOOKUP(AM$1,'Copy of PY1 Data(H)'!$A$1:$CZ$1,_xlfn.XLOOKUP($B117,'Copy of PY1 Data(H)'!$A$1:$A$288,'Copy of PY1 Data(H)'!$A$1:$CZ$288))</f>
        <v>#N/A</v>
      </c>
      <c r="AN117" s="968" t="e" cm="1">
        <f t="array" ref="AN117">_xlfn.XLOOKUP(AN$1,'Copy of PY1 Data(H)'!$A$1:$CZ$1,_xlfn.XLOOKUP($B117,'Copy of PY1 Data(H)'!$A$1:$A$288,'Copy of PY1 Data(H)'!$A$1:$CZ$288))</f>
        <v>#N/A</v>
      </c>
      <c r="AO117" s="968" t="e" cm="1">
        <f t="array" ref="AO117">_xlfn.XLOOKUP(AO$1,'Copy of PY1 Data(H)'!$A$1:$CZ$1,_xlfn.XLOOKUP($B117,'Copy of PY1 Data(H)'!$A$1:$A$288,'Copy of PY1 Data(H)'!$A$1:$CZ$288))</f>
        <v>#N/A</v>
      </c>
      <c r="AP117" s="968" t="e" cm="1">
        <f t="array" ref="AP117">_xlfn.XLOOKUP(AP$1,'Copy of PY1 Data(H)'!$A$1:$CZ$1,_xlfn.XLOOKUP($B117,'Copy of PY1 Data(H)'!$A$1:$A$288,'Copy of PY1 Data(H)'!$A$1:$CZ$288))</f>
        <v>#N/A</v>
      </c>
      <c r="AQ117" s="968" t="e" cm="1">
        <f t="array" ref="AQ117">_xlfn.XLOOKUP(AQ$1,'Copy of PY1 Data(H)'!$A$1:$CZ$1,_xlfn.XLOOKUP($B117,'Copy of PY1 Data(H)'!$A$1:$A$288,'Copy of PY1 Data(H)'!$A$1:$CZ$288))</f>
        <v>#N/A</v>
      </c>
      <c r="AR117" s="968" t="e" cm="1">
        <f t="array" ref="AR117">_xlfn.XLOOKUP(AR$1,'Copy of PY1 Data(H)'!$A$1:$CZ$1,_xlfn.XLOOKUP($B117,'Copy of PY1 Data(H)'!$A$1:$A$288,'Copy of PY1 Data(H)'!$A$1:$CZ$288))</f>
        <v>#N/A</v>
      </c>
      <c r="AS117" s="968" t="e" cm="1">
        <f t="array" ref="AS117">_xlfn.XLOOKUP(AS$1,'Copy of PY1 Data(H)'!$A$1:$CZ$1,_xlfn.XLOOKUP($B117,'Copy of PY1 Data(H)'!$A$1:$A$288,'Copy of PY1 Data(H)'!$A$1:$CZ$288))</f>
        <v>#N/A</v>
      </c>
      <c r="AT117" s="968" t="e" cm="1">
        <f t="array" ref="AT117">_xlfn.XLOOKUP(AT$1,'Copy of PY1 Data(H)'!$A$1:$CZ$1,_xlfn.XLOOKUP($B117,'Copy of PY1 Data(H)'!$A$1:$A$288,'Copy of PY1 Data(H)'!$A$1:$CZ$288))</f>
        <v>#N/A</v>
      </c>
      <c r="AU117" s="968" t="e" cm="1">
        <f t="array" ref="AU117">_xlfn.XLOOKUP(AU$1,'Copy of PY1 Data(H)'!$A$1:$CZ$1,_xlfn.XLOOKUP($B117,'Copy of PY1 Data(H)'!$A$1:$A$288,'Copy of PY1 Data(H)'!$A$1:$CZ$288))</f>
        <v>#N/A</v>
      </c>
      <c r="AV117" s="968" t="e" cm="1">
        <f t="array" ref="AV117">_xlfn.XLOOKUP(AV$1,'Copy of PY1 Data(H)'!$A$1:$CZ$1,_xlfn.XLOOKUP($B117,'Copy of PY1 Data(H)'!$A$1:$A$288,'Copy of PY1 Data(H)'!$A$1:$CZ$288))</f>
        <v>#N/A</v>
      </c>
      <c r="AW117" s="968" t="e" cm="1">
        <f t="array" ref="AW117">_xlfn.XLOOKUP(AW$1,'Copy of PY1 Data(H)'!$A$1:$CZ$1,_xlfn.XLOOKUP($B117,'Copy of PY1 Data(H)'!$A$1:$A$288,'Copy of PY1 Data(H)'!$A$1:$CZ$288))</f>
        <v>#N/A</v>
      </c>
      <c r="AX117" s="968" t="e" cm="1">
        <f t="array" ref="AX117">_xlfn.XLOOKUP(AX$1,'Copy of PY1 Data(H)'!$A$1:$CZ$1,_xlfn.XLOOKUP($B117,'Copy of PY1 Data(H)'!$A$1:$A$288,'Copy of PY1 Data(H)'!$A$1:$CZ$288))</f>
        <v>#N/A</v>
      </c>
      <c r="AY117" s="968" t="e" cm="1">
        <f t="array" ref="AY117">_xlfn.XLOOKUP(AY$1,'Copy of PY1 Data(H)'!$A$1:$CZ$1,_xlfn.XLOOKUP($B117,'Copy of PY1 Data(H)'!$A$1:$A$288,'Copy of PY1 Data(H)'!$A$1:$CZ$288))</f>
        <v>#N/A</v>
      </c>
      <c r="AZ117" s="968" t="e" cm="1">
        <f t="array" ref="AZ117">_xlfn.XLOOKUP(AZ$1,'Copy of PY1 Data(H)'!$A$1:$CZ$1,_xlfn.XLOOKUP($B117,'Copy of PY1 Data(H)'!$A$1:$A$288,'Copy of PY1 Data(H)'!$A$1:$CZ$288))</f>
        <v>#N/A</v>
      </c>
      <c r="BA117" s="968" t="e" cm="1">
        <f t="array" ref="BA117">_xlfn.XLOOKUP(BA$1,'Copy of PY1 Data(H)'!$A$1:$CZ$1,_xlfn.XLOOKUP($B117,'Copy of PY1 Data(H)'!$A$1:$A$288,'Copy of PY1 Data(H)'!$A$1:$CZ$288))</f>
        <v>#N/A</v>
      </c>
      <c r="BB117" s="968" t="e" cm="1">
        <f t="array" ref="BB117">_xlfn.XLOOKUP(BB$1,'Copy of PY1 Data(H)'!$A$1:$CZ$1,_xlfn.XLOOKUP($B117,'Copy of PY1 Data(H)'!$A$1:$A$288,'Copy of PY1 Data(H)'!$A$1:$CZ$288))</f>
        <v>#N/A</v>
      </c>
      <c r="BC117" s="968" t="e" cm="1">
        <f t="array" ref="BC117">_xlfn.XLOOKUP(BC$1,'Copy of PY1 Data(H)'!$A$1:$CZ$1,_xlfn.XLOOKUP($B117,'Copy of PY1 Data(H)'!$A$1:$A$288,'Copy of PY1 Data(H)'!$A$1:$CZ$288))</f>
        <v>#N/A</v>
      </c>
      <c r="BD117" s="968" t="e" cm="1">
        <f t="array" ref="BD117">_xlfn.XLOOKUP(BD$1,'Copy of PY1 Data(H)'!$A$1:$CZ$1,_xlfn.XLOOKUP($B117,'Copy of PY1 Data(H)'!$A$1:$A$288,'Copy of PY1 Data(H)'!$A$1:$CZ$288))</f>
        <v>#N/A</v>
      </c>
      <c r="BE117" s="968" t="e" cm="1">
        <f t="array" ref="BE117">_xlfn.XLOOKUP(BE$1,'Copy of PY1 Data(H)'!$A$1:$CZ$1,_xlfn.XLOOKUP($B117,'Copy of PY1 Data(H)'!$A$1:$A$288,'Copy of PY1 Data(H)'!$A$1:$CZ$288))</f>
        <v>#N/A</v>
      </c>
      <c r="BF117" s="968" t="e" cm="1">
        <f t="array" ref="BF117">_xlfn.XLOOKUP(BF$1,'Copy of PY1 Data(H)'!$A$1:$CZ$1,_xlfn.XLOOKUP($B117,'Copy of PY1 Data(H)'!$A$1:$A$288,'Copy of PY1 Data(H)'!$A$1:$CZ$288))</f>
        <v>#N/A</v>
      </c>
      <c r="BG117" s="968" t="e" cm="1">
        <f t="array" ref="BG117">_xlfn.XLOOKUP(BG$1,'Copy of PY1 Data(H)'!$A$1:$CZ$1,_xlfn.XLOOKUP($B117,'Copy of PY1 Data(H)'!$A$1:$A$288,'Copy of PY1 Data(H)'!$A$1:$CZ$288))</f>
        <v>#N/A</v>
      </c>
      <c r="BH117" s="968" t="e" cm="1">
        <f t="array" ref="BH117">_xlfn.XLOOKUP(BH$1,'Copy of PY1 Data(H)'!$A$1:$CZ$1,_xlfn.XLOOKUP($B117,'Copy of PY1 Data(H)'!$A$1:$A$288,'Copy of PY1 Data(H)'!$A$1:$CZ$288))</f>
        <v>#N/A</v>
      </c>
      <c r="BI117" s="968" t="e" cm="1">
        <f t="array" ref="BI117">_xlfn.XLOOKUP(BI$1,'Copy of PY1 Data(H)'!$A$1:$CZ$1,_xlfn.XLOOKUP($B117,'Copy of PY1 Data(H)'!$A$1:$A$288,'Copy of PY1 Data(H)'!$A$1:$CZ$288))</f>
        <v>#N/A</v>
      </c>
      <c r="BJ117" s="968" t="e" cm="1">
        <f t="array" ref="BJ117">_xlfn.XLOOKUP(BJ$1,'Copy of PY1 Data(H)'!$A$1:$CZ$1,_xlfn.XLOOKUP($B117,'Copy of PY1 Data(H)'!$A$1:$A$288,'Copy of PY1 Data(H)'!$A$1:$CZ$288))</f>
        <v>#N/A</v>
      </c>
      <c r="BK117" s="968" t="e" cm="1">
        <f t="array" ref="BK117">_xlfn.XLOOKUP(BK$1,'Copy of PY1 Data(H)'!$A$1:$CZ$1,_xlfn.XLOOKUP($B117,'Copy of PY1 Data(H)'!$A$1:$A$288,'Copy of PY1 Data(H)'!$A$1:$CZ$288))</f>
        <v>#N/A</v>
      </c>
      <c r="BL117" s="968" t="e" cm="1">
        <f t="array" ref="BL117">_xlfn.XLOOKUP(BL$1,'Copy of PY1 Data(H)'!$A$1:$CZ$1,_xlfn.XLOOKUP($B117,'Copy of PY1 Data(H)'!$A$1:$A$288,'Copy of PY1 Data(H)'!$A$1:$CZ$288))</f>
        <v>#N/A</v>
      </c>
      <c r="BM117" s="968" t="e" cm="1">
        <f t="array" ref="BM117">_xlfn.XLOOKUP(BM$1,'Copy of PY1 Data(H)'!$A$1:$CZ$1,_xlfn.XLOOKUP($B117,'Copy of PY1 Data(H)'!$A$1:$A$288,'Copy of PY1 Data(H)'!$A$1:$CZ$288))</f>
        <v>#N/A</v>
      </c>
      <c r="BN117" s="968" t="e" cm="1">
        <f t="array" ref="BN117">_xlfn.XLOOKUP(BN$1,'Copy of PY1 Data(H)'!$A$1:$CZ$1,_xlfn.XLOOKUP($B117,'Copy of PY1 Data(H)'!$A$1:$A$288,'Copy of PY1 Data(H)'!$A$1:$CZ$288))</f>
        <v>#N/A</v>
      </c>
      <c r="BO117" s="968" t="e" cm="1">
        <f t="array" ref="BO117">_xlfn.XLOOKUP(BO$1,'Copy of PY1 Data(H)'!$A$1:$CZ$1,_xlfn.XLOOKUP($B117,'Copy of PY1 Data(H)'!$A$1:$A$288,'Copy of PY1 Data(H)'!$A$1:$CZ$288))</f>
        <v>#N/A</v>
      </c>
      <c r="BP117" s="968" t="e" cm="1">
        <f t="array" ref="BP117">_xlfn.XLOOKUP(BP$1,'Copy of PY1 Data(H)'!$A$1:$CZ$1,_xlfn.XLOOKUP($B117,'Copy of PY1 Data(H)'!$A$1:$A$288,'Copy of PY1 Data(H)'!$A$1:$CZ$288))</f>
        <v>#N/A</v>
      </c>
      <c r="BQ117" s="968" t="e" cm="1">
        <f t="array" ref="BQ117">_xlfn.XLOOKUP(BQ$1,'Copy of PY1 Data(H)'!$A$1:$CZ$1,_xlfn.XLOOKUP($B117,'Copy of PY1 Data(H)'!$A$1:$A$288,'Copy of PY1 Data(H)'!$A$1:$CZ$288))</f>
        <v>#N/A</v>
      </c>
      <c r="BR117" s="968" t="e" cm="1">
        <f t="array" ref="BR117">_xlfn.XLOOKUP(BR$1,'Copy of PY1 Data(H)'!$A$1:$CZ$1,_xlfn.XLOOKUP($B117,'Copy of PY1 Data(H)'!$A$1:$A$288,'Copy of PY1 Data(H)'!$A$1:$CZ$288))</f>
        <v>#N/A</v>
      </c>
      <c r="BS117" s="968" t="e" cm="1">
        <f t="array" ref="BS117">_xlfn.XLOOKUP(BS$1,'Copy of PY1 Data(H)'!$A$1:$CZ$1,_xlfn.XLOOKUP($B117,'Copy of PY1 Data(H)'!$A$1:$A$288,'Copy of PY1 Data(H)'!$A$1:$CZ$288))</f>
        <v>#N/A</v>
      </c>
      <c r="BT117" s="968" t="e" cm="1">
        <f t="array" ref="BT117">_xlfn.XLOOKUP(BT$1,'Copy of PY1 Data(H)'!$A$1:$CZ$1,_xlfn.XLOOKUP($B117,'Copy of PY1 Data(H)'!$A$1:$A$288,'Copy of PY1 Data(H)'!$A$1:$CZ$288))</f>
        <v>#N/A</v>
      </c>
      <c r="BU117" s="968" t="e" cm="1">
        <f t="array" ref="BU117">_xlfn.XLOOKUP(BU$1,'Copy of PY1 Data(H)'!$A$1:$CZ$1,_xlfn.XLOOKUP($B117,'Copy of PY1 Data(H)'!$A$1:$A$288,'Copy of PY1 Data(H)'!$A$1:$CZ$288))</f>
        <v>#N/A</v>
      </c>
      <c r="BV117" s="968" t="e" cm="1">
        <f t="array" ref="BV117">_xlfn.XLOOKUP(BV$1,'Copy of PY1 Data(H)'!$A$1:$CZ$1,_xlfn.XLOOKUP($B117,'Copy of PY1 Data(H)'!$A$1:$A$288,'Copy of PY1 Data(H)'!$A$1:$CZ$288))</f>
        <v>#N/A</v>
      </c>
      <c r="BW117" s="968" t="e" cm="1">
        <f t="array" ref="BW117">_xlfn.XLOOKUP(BW$1,'Copy of PY1 Data(H)'!$A$1:$CZ$1,_xlfn.XLOOKUP($B117,'Copy of PY1 Data(H)'!$A$1:$A$288,'Copy of PY1 Data(H)'!$A$1:$CZ$288))</f>
        <v>#N/A</v>
      </c>
      <c r="BX117" s="968" t="e" cm="1">
        <f t="array" ref="BX117">_xlfn.XLOOKUP(BX$1,'Copy of PY1 Data(H)'!$A$1:$CZ$1,_xlfn.XLOOKUP($B117,'Copy of PY1 Data(H)'!$A$1:$A$288,'Copy of PY1 Data(H)'!$A$1:$CZ$288))</f>
        <v>#N/A</v>
      </c>
      <c r="BY117" s="968" t="e" cm="1">
        <f t="array" ref="BY117">_xlfn.XLOOKUP(BY$1,'Copy of PY1 Data(H)'!$A$1:$CZ$1,_xlfn.XLOOKUP($B117,'Copy of PY1 Data(H)'!$A$1:$A$288,'Copy of PY1 Data(H)'!$A$1:$CZ$288))</f>
        <v>#N/A</v>
      </c>
      <c r="BZ117" s="968" t="e" cm="1">
        <f t="array" ref="BZ117">_xlfn.XLOOKUP(BZ$1,'Copy of PY1 Data(H)'!$A$1:$CZ$1,_xlfn.XLOOKUP($B117,'Copy of PY1 Data(H)'!$A$1:$A$288,'Copy of PY1 Data(H)'!$A$1:$CZ$288))</f>
        <v>#N/A</v>
      </c>
      <c r="CA117" s="968" t="e" cm="1">
        <f t="array" ref="CA117">_xlfn.XLOOKUP(CA$1,'Copy of PY1 Data(H)'!$A$1:$CZ$1,_xlfn.XLOOKUP($B117,'Copy of PY1 Data(H)'!$A$1:$A$288,'Copy of PY1 Data(H)'!$A$1:$CZ$288))</f>
        <v>#N/A</v>
      </c>
      <c r="CB117" s="968" t="e" cm="1">
        <f t="array" ref="CB117">_xlfn.XLOOKUP(CB$1,'Copy of PY1 Data(H)'!$A$1:$CZ$1,_xlfn.XLOOKUP($B117,'Copy of PY1 Data(H)'!$A$1:$A$288,'Copy of PY1 Data(H)'!$A$1:$CZ$288))</f>
        <v>#N/A</v>
      </c>
      <c r="CC117" s="968" t="e" cm="1">
        <f t="array" ref="CC117">_xlfn.XLOOKUP(CC$1,'Copy of PY1 Data(H)'!$A$1:$CZ$1,_xlfn.XLOOKUP($B117,'Copy of PY1 Data(H)'!$A$1:$A$288,'Copy of PY1 Data(H)'!$A$1:$CZ$288))</f>
        <v>#N/A</v>
      </c>
      <c r="CD117" s="968" t="e" cm="1">
        <f t="array" ref="CD117">_xlfn.XLOOKUP(CD$1,'Copy of PY1 Data(H)'!$A$1:$CZ$1,_xlfn.XLOOKUP($B117,'Copy of PY1 Data(H)'!$A$1:$A$288,'Copy of PY1 Data(H)'!$A$1:$CZ$288))</f>
        <v>#N/A</v>
      </c>
    </row>
    <row r="118" spans="1:82" s="968" customFormat="1" x14ac:dyDescent="0.3">
      <c r="B118" s="968" t="s">
        <v>2892</v>
      </c>
      <c r="D118" s="968" t="e" cm="1">
        <f t="array" ref="D118">_xlfn.XLOOKUP(D$1,'Copy of PY1 Data(H)'!$A$1:$CZ$1,_xlfn.XLOOKUP($B118,'Copy of PY1 Data(H)'!$A$1:$A$288,'Copy of PY1 Data(H)'!$A$1:$CZ$288))</f>
        <v>#N/A</v>
      </c>
      <c r="E118" s="968" t="e" cm="1">
        <f t="array" ref="E118">_xlfn.XLOOKUP(E$1,'Copy of PY1 Data(H)'!$A$1:$CZ$1,_xlfn.XLOOKUP($B118,'Copy of PY1 Data(H)'!$A$1:$A$288,'Copy of PY1 Data(H)'!$A$1:$CZ$288))</f>
        <v>#N/A</v>
      </c>
      <c r="F118" s="968" t="e" cm="1">
        <f t="array" ref="F118">_xlfn.XLOOKUP(F$1,'Copy of PY1 Data(H)'!$A$1:$CZ$1,_xlfn.XLOOKUP($B118,'Copy of PY1 Data(H)'!$A$1:$A$288,'Copy of PY1 Data(H)'!$A$1:$CZ$288))</f>
        <v>#N/A</v>
      </c>
      <c r="G118" s="968" t="e" cm="1">
        <f t="array" ref="G118">_xlfn.XLOOKUP(G$1,'Copy of PY1 Data(H)'!$A$1:$CZ$1,_xlfn.XLOOKUP($B118,'Copy of PY1 Data(H)'!$A$1:$A$288,'Copy of PY1 Data(H)'!$A$1:$CZ$288))</f>
        <v>#N/A</v>
      </c>
      <c r="H118" s="968" t="e" cm="1">
        <f t="array" ref="H118">_xlfn.XLOOKUP(H$1,'Copy of PY1 Data(H)'!$A$1:$CZ$1,_xlfn.XLOOKUP($B118,'Copy of PY1 Data(H)'!$A$1:$A$288,'Copy of PY1 Data(H)'!$A$1:$CZ$288))</f>
        <v>#N/A</v>
      </c>
      <c r="I118" s="968" t="e" cm="1">
        <f t="array" ref="I118">_xlfn.XLOOKUP(I$1,'Copy of PY1 Data(H)'!$A$1:$CZ$1,_xlfn.XLOOKUP($B118,'Copy of PY1 Data(H)'!$A$1:$A$288,'Copy of PY1 Data(H)'!$A$1:$CZ$288))</f>
        <v>#N/A</v>
      </c>
      <c r="J118" s="968" t="e" cm="1">
        <f t="array" ref="J118">_xlfn.XLOOKUP(J$1,'Copy of PY1 Data(H)'!$A$1:$CZ$1,_xlfn.XLOOKUP($B118,'Copy of PY1 Data(H)'!$A$1:$A$288,'Copy of PY1 Data(H)'!$A$1:$CZ$288))</f>
        <v>#N/A</v>
      </c>
      <c r="K118" s="968" t="e" cm="1">
        <f t="array" ref="K118">_xlfn.XLOOKUP(K$1,'Copy of PY1 Data(H)'!$A$1:$CZ$1,_xlfn.XLOOKUP($B118,'Copy of PY1 Data(H)'!$A$1:$A$288,'Copy of PY1 Data(H)'!$A$1:$CZ$288))</f>
        <v>#N/A</v>
      </c>
      <c r="L118" s="968" t="e" cm="1">
        <f t="array" ref="L118">_xlfn.XLOOKUP(L$1,'Copy of PY1 Data(H)'!$A$1:$CZ$1,_xlfn.XLOOKUP($B118,'Copy of PY1 Data(H)'!$A$1:$A$288,'Copy of PY1 Data(H)'!$A$1:$CZ$288))</f>
        <v>#N/A</v>
      </c>
      <c r="M118" s="968" t="e" cm="1">
        <f t="array" ref="M118">_xlfn.XLOOKUP(M$1,'Copy of PY1 Data(H)'!$A$1:$CZ$1,_xlfn.XLOOKUP($B118,'Copy of PY1 Data(H)'!$A$1:$A$288,'Copy of PY1 Data(H)'!$A$1:$CZ$288))</f>
        <v>#N/A</v>
      </c>
      <c r="N118" s="968" t="e" cm="1">
        <f t="array" ref="N118">_xlfn.XLOOKUP(N$1,'Copy of PY1 Data(H)'!$A$1:$CZ$1,_xlfn.XLOOKUP($B118,'Copy of PY1 Data(H)'!$A$1:$A$288,'Copy of PY1 Data(H)'!$A$1:$CZ$288))</f>
        <v>#N/A</v>
      </c>
      <c r="O118" s="968" t="e" cm="1">
        <f t="array" ref="O118">_xlfn.XLOOKUP(O$1,'Copy of PY1 Data(H)'!$A$1:$CZ$1,_xlfn.XLOOKUP($B118,'Copy of PY1 Data(H)'!$A$1:$A$288,'Copy of PY1 Data(H)'!$A$1:$CZ$288))</f>
        <v>#N/A</v>
      </c>
      <c r="P118" s="968" t="e" cm="1">
        <f t="array" ref="P118">_xlfn.XLOOKUP(P$1,'Copy of PY1 Data(H)'!$A$1:$CZ$1,_xlfn.XLOOKUP($B118,'Copy of PY1 Data(H)'!$A$1:$A$288,'Copy of PY1 Data(H)'!$A$1:$CZ$288))</f>
        <v>#N/A</v>
      </c>
      <c r="Q118" s="968" t="e" cm="1">
        <f t="array" ref="Q118">_xlfn.XLOOKUP(Q$1,'Copy of PY1 Data(H)'!$A$1:$CZ$1,_xlfn.XLOOKUP($B118,'Copy of PY1 Data(H)'!$A$1:$A$288,'Copy of PY1 Data(H)'!$A$1:$CZ$288))</f>
        <v>#N/A</v>
      </c>
      <c r="R118" s="968" t="e" cm="1">
        <f t="array" ref="R118">_xlfn.XLOOKUP(R$1,'Copy of PY1 Data(H)'!$A$1:$CZ$1,_xlfn.XLOOKUP($B118,'Copy of PY1 Data(H)'!$A$1:$A$288,'Copy of PY1 Data(H)'!$A$1:$CZ$288))</f>
        <v>#N/A</v>
      </c>
      <c r="S118" s="968" t="e" cm="1">
        <f t="array" ref="S118">_xlfn.XLOOKUP(S$1,'Copy of PY1 Data(H)'!$A$1:$CZ$1,_xlfn.XLOOKUP($B118,'Copy of PY1 Data(H)'!$A$1:$A$288,'Copy of PY1 Data(H)'!$A$1:$CZ$288))</f>
        <v>#N/A</v>
      </c>
      <c r="T118" s="968" t="e" cm="1">
        <f t="array" ref="T118">_xlfn.XLOOKUP(T$1,'Copy of PY1 Data(H)'!$A$1:$CZ$1,_xlfn.XLOOKUP($B118,'Copy of PY1 Data(H)'!$A$1:$A$288,'Copy of PY1 Data(H)'!$A$1:$CZ$288))</f>
        <v>#N/A</v>
      </c>
      <c r="U118" s="968" t="e" cm="1">
        <f t="array" ref="U118">_xlfn.XLOOKUP(U$1,'Copy of PY1 Data(H)'!$A$1:$CZ$1,_xlfn.XLOOKUP($B118,'Copy of PY1 Data(H)'!$A$1:$A$288,'Copy of PY1 Data(H)'!$A$1:$CZ$288))</f>
        <v>#N/A</v>
      </c>
      <c r="V118" s="968" t="e" cm="1">
        <f t="array" ref="V118">_xlfn.XLOOKUP(V$1,'Copy of PY1 Data(H)'!$A$1:$CZ$1,_xlfn.XLOOKUP($B118,'Copy of PY1 Data(H)'!$A$1:$A$288,'Copy of PY1 Data(H)'!$A$1:$CZ$288))</f>
        <v>#N/A</v>
      </c>
      <c r="W118" s="968" t="e" cm="1">
        <f t="array" ref="W118">_xlfn.XLOOKUP(W$1,'Copy of PY1 Data(H)'!$A$1:$CZ$1,_xlfn.XLOOKUP($B118,'Copy of PY1 Data(H)'!$A$1:$A$288,'Copy of PY1 Data(H)'!$A$1:$CZ$288))</f>
        <v>#N/A</v>
      </c>
      <c r="X118" s="968" t="e" cm="1">
        <f t="array" ref="X118">_xlfn.XLOOKUP(X$1,'Copy of PY1 Data(H)'!$A$1:$CZ$1,_xlfn.XLOOKUP($B118,'Copy of PY1 Data(H)'!$A$1:$A$288,'Copy of PY1 Data(H)'!$A$1:$CZ$288))</f>
        <v>#N/A</v>
      </c>
      <c r="Y118" s="968" t="e" cm="1">
        <f t="array" ref="Y118">_xlfn.XLOOKUP(Y$1,'Copy of PY1 Data(H)'!$A$1:$CZ$1,_xlfn.XLOOKUP($B118,'Copy of PY1 Data(H)'!$A$1:$A$288,'Copy of PY1 Data(H)'!$A$1:$CZ$288))</f>
        <v>#N/A</v>
      </c>
      <c r="Z118" s="968" t="e" cm="1">
        <f t="array" ref="Z118">_xlfn.XLOOKUP(Z$1,'Copy of PY1 Data(H)'!$A$1:$CZ$1,_xlfn.XLOOKUP($B118,'Copy of PY1 Data(H)'!$A$1:$A$288,'Copy of PY1 Data(H)'!$A$1:$CZ$288))</f>
        <v>#N/A</v>
      </c>
      <c r="AA118" s="968" t="e" cm="1">
        <f t="array" ref="AA118">_xlfn.XLOOKUP(AA$1,'Copy of PY1 Data(H)'!$A$1:$CZ$1,_xlfn.XLOOKUP($B118,'Copy of PY1 Data(H)'!$A$1:$A$288,'Copy of PY1 Data(H)'!$A$1:$CZ$288))</f>
        <v>#N/A</v>
      </c>
      <c r="AB118" s="968" t="e" cm="1">
        <f t="array" ref="AB118">_xlfn.XLOOKUP(AB$1,'Copy of PY1 Data(H)'!$A$1:$CZ$1,_xlfn.XLOOKUP($B118,'Copy of PY1 Data(H)'!$A$1:$A$288,'Copy of PY1 Data(H)'!$A$1:$CZ$288))</f>
        <v>#N/A</v>
      </c>
      <c r="AC118" s="968" t="e" cm="1">
        <f t="array" ref="AC118">_xlfn.XLOOKUP(AC$1,'Copy of PY1 Data(H)'!$A$1:$CZ$1,_xlfn.XLOOKUP($B118,'Copy of PY1 Data(H)'!$A$1:$A$288,'Copy of PY1 Data(H)'!$A$1:$CZ$288))</f>
        <v>#N/A</v>
      </c>
      <c r="AD118" s="968" t="e" cm="1">
        <f t="array" ref="AD118">_xlfn.XLOOKUP(AD$1,'Copy of PY1 Data(H)'!$A$1:$CZ$1,_xlfn.XLOOKUP($B118,'Copy of PY1 Data(H)'!$A$1:$A$288,'Copy of PY1 Data(H)'!$A$1:$CZ$288))</f>
        <v>#N/A</v>
      </c>
      <c r="AE118" s="968" t="e" cm="1">
        <f t="array" ref="AE118">_xlfn.XLOOKUP(AE$1,'Copy of PY1 Data(H)'!$A$1:$CZ$1,_xlfn.XLOOKUP($B118,'Copy of PY1 Data(H)'!$A$1:$A$288,'Copy of PY1 Data(H)'!$A$1:$CZ$288))</f>
        <v>#N/A</v>
      </c>
      <c r="AF118" s="968" t="e" cm="1">
        <f t="array" ref="AF118">_xlfn.XLOOKUP(AF$1,'Copy of PY1 Data(H)'!$A$1:$CZ$1,_xlfn.XLOOKUP($B118,'Copy of PY1 Data(H)'!$A$1:$A$288,'Copy of PY1 Data(H)'!$A$1:$CZ$288))</f>
        <v>#N/A</v>
      </c>
      <c r="AG118" s="968" t="e" cm="1">
        <f t="array" ref="AG118">_xlfn.XLOOKUP(AG$1,'Copy of PY1 Data(H)'!$A$1:$CZ$1,_xlfn.XLOOKUP($B118,'Copy of PY1 Data(H)'!$A$1:$A$288,'Copy of PY1 Data(H)'!$A$1:$CZ$288))</f>
        <v>#N/A</v>
      </c>
      <c r="AH118" s="968" t="e" cm="1">
        <f t="array" ref="AH118">_xlfn.XLOOKUP(AH$1,'Copy of PY1 Data(H)'!$A$1:$CZ$1,_xlfn.XLOOKUP($B118,'Copy of PY1 Data(H)'!$A$1:$A$288,'Copy of PY1 Data(H)'!$A$1:$CZ$288))</f>
        <v>#N/A</v>
      </c>
      <c r="AI118" s="968" t="e" cm="1">
        <f t="array" ref="AI118">_xlfn.XLOOKUP(AI$1,'Copy of PY1 Data(H)'!$A$1:$CZ$1,_xlfn.XLOOKUP($B118,'Copy of PY1 Data(H)'!$A$1:$A$288,'Copy of PY1 Data(H)'!$A$1:$CZ$288))</f>
        <v>#N/A</v>
      </c>
      <c r="AJ118" s="968" t="e" cm="1">
        <f t="array" ref="AJ118">_xlfn.XLOOKUP(AJ$1,'Copy of PY1 Data(H)'!$A$1:$CZ$1,_xlfn.XLOOKUP($B118,'Copy of PY1 Data(H)'!$A$1:$A$288,'Copy of PY1 Data(H)'!$A$1:$CZ$288))</f>
        <v>#N/A</v>
      </c>
      <c r="AK118" s="968" t="e" cm="1">
        <f t="array" ref="AK118">_xlfn.XLOOKUP(AK$1,'Copy of PY1 Data(H)'!$A$1:$CZ$1,_xlfn.XLOOKUP($B118,'Copy of PY1 Data(H)'!$A$1:$A$288,'Copy of PY1 Data(H)'!$A$1:$CZ$288))</f>
        <v>#N/A</v>
      </c>
      <c r="AL118" s="968" t="e" cm="1">
        <f t="array" ref="AL118">_xlfn.XLOOKUP(AL$1,'Copy of PY1 Data(H)'!$A$1:$CZ$1,_xlfn.XLOOKUP($B118,'Copy of PY1 Data(H)'!$A$1:$A$288,'Copy of PY1 Data(H)'!$A$1:$CZ$288))</f>
        <v>#N/A</v>
      </c>
      <c r="AM118" s="968" t="e" cm="1">
        <f t="array" ref="AM118">_xlfn.XLOOKUP(AM$1,'Copy of PY1 Data(H)'!$A$1:$CZ$1,_xlfn.XLOOKUP($B118,'Copy of PY1 Data(H)'!$A$1:$A$288,'Copy of PY1 Data(H)'!$A$1:$CZ$288))</f>
        <v>#N/A</v>
      </c>
      <c r="AN118" s="968" t="e" cm="1">
        <f t="array" ref="AN118">_xlfn.XLOOKUP(AN$1,'Copy of PY1 Data(H)'!$A$1:$CZ$1,_xlfn.XLOOKUP($B118,'Copy of PY1 Data(H)'!$A$1:$A$288,'Copy of PY1 Data(H)'!$A$1:$CZ$288))</f>
        <v>#N/A</v>
      </c>
      <c r="AO118" s="968" t="e" cm="1">
        <f t="array" ref="AO118">_xlfn.XLOOKUP(AO$1,'Copy of PY1 Data(H)'!$A$1:$CZ$1,_xlfn.XLOOKUP($B118,'Copy of PY1 Data(H)'!$A$1:$A$288,'Copy of PY1 Data(H)'!$A$1:$CZ$288))</f>
        <v>#N/A</v>
      </c>
      <c r="AP118" s="968" t="e" cm="1">
        <f t="array" ref="AP118">_xlfn.XLOOKUP(AP$1,'Copy of PY1 Data(H)'!$A$1:$CZ$1,_xlfn.XLOOKUP($B118,'Copy of PY1 Data(H)'!$A$1:$A$288,'Copy of PY1 Data(H)'!$A$1:$CZ$288))</f>
        <v>#N/A</v>
      </c>
      <c r="AQ118" s="968" t="e" cm="1">
        <f t="array" ref="AQ118">_xlfn.XLOOKUP(AQ$1,'Copy of PY1 Data(H)'!$A$1:$CZ$1,_xlfn.XLOOKUP($B118,'Copy of PY1 Data(H)'!$A$1:$A$288,'Copy of PY1 Data(H)'!$A$1:$CZ$288))</f>
        <v>#N/A</v>
      </c>
      <c r="AR118" s="968" t="e" cm="1">
        <f t="array" ref="AR118">_xlfn.XLOOKUP(AR$1,'Copy of PY1 Data(H)'!$A$1:$CZ$1,_xlfn.XLOOKUP($B118,'Copy of PY1 Data(H)'!$A$1:$A$288,'Copy of PY1 Data(H)'!$A$1:$CZ$288))</f>
        <v>#N/A</v>
      </c>
      <c r="AS118" s="968" t="e" cm="1">
        <f t="array" ref="AS118">_xlfn.XLOOKUP(AS$1,'Copy of PY1 Data(H)'!$A$1:$CZ$1,_xlfn.XLOOKUP($B118,'Copy of PY1 Data(H)'!$A$1:$A$288,'Copy of PY1 Data(H)'!$A$1:$CZ$288))</f>
        <v>#N/A</v>
      </c>
      <c r="AT118" s="968" t="e" cm="1">
        <f t="array" ref="AT118">_xlfn.XLOOKUP(AT$1,'Copy of PY1 Data(H)'!$A$1:$CZ$1,_xlfn.XLOOKUP($B118,'Copy of PY1 Data(H)'!$A$1:$A$288,'Copy of PY1 Data(H)'!$A$1:$CZ$288))</f>
        <v>#N/A</v>
      </c>
      <c r="AU118" s="968" t="e" cm="1">
        <f t="array" ref="AU118">_xlfn.XLOOKUP(AU$1,'Copy of PY1 Data(H)'!$A$1:$CZ$1,_xlfn.XLOOKUP($B118,'Copy of PY1 Data(H)'!$A$1:$A$288,'Copy of PY1 Data(H)'!$A$1:$CZ$288))</f>
        <v>#N/A</v>
      </c>
      <c r="AV118" s="968" t="e" cm="1">
        <f t="array" ref="AV118">_xlfn.XLOOKUP(AV$1,'Copy of PY1 Data(H)'!$A$1:$CZ$1,_xlfn.XLOOKUP($B118,'Copy of PY1 Data(H)'!$A$1:$A$288,'Copy of PY1 Data(H)'!$A$1:$CZ$288))</f>
        <v>#N/A</v>
      </c>
      <c r="AW118" s="968" t="e" cm="1">
        <f t="array" ref="AW118">_xlfn.XLOOKUP(AW$1,'Copy of PY1 Data(H)'!$A$1:$CZ$1,_xlfn.XLOOKUP($B118,'Copy of PY1 Data(H)'!$A$1:$A$288,'Copy of PY1 Data(H)'!$A$1:$CZ$288))</f>
        <v>#N/A</v>
      </c>
      <c r="AX118" s="968" t="e" cm="1">
        <f t="array" ref="AX118">_xlfn.XLOOKUP(AX$1,'Copy of PY1 Data(H)'!$A$1:$CZ$1,_xlfn.XLOOKUP($B118,'Copy of PY1 Data(H)'!$A$1:$A$288,'Copy of PY1 Data(H)'!$A$1:$CZ$288))</f>
        <v>#N/A</v>
      </c>
      <c r="AY118" s="968" t="e" cm="1">
        <f t="array" ref="AY118">_xlfn.XLOOKUP(AY$1,'Copy of PY1 Data(H)'!$A$1:$CZ$1,_xlfn.XLOOKUP($B118,'Copy of PY1 Data(H)'!$A$1:$A$288,'Copy of PY1 Data(H)'!$A$1:$CZ$288))</f>
        <v>#N/A</v>
      </c>
      <c r="AZ118" s="968" t="e" cm="1">
        <f t="array" ref="AZ118">_xlfn.XLOOKUP(AZ$1,'Copy of PY1 Data(H)'!$A$1:$CZ$1,_xlfn.XLOOKUP($B118,'Copy of PY1 Data(H)'!$A$1:$A$288,'Copy of PY1 Data(H)'!$A$1:$CZ$288))</f>
        <v>#N/A</v>
      </c>
      <c r="BA118" s="968" t="e" cm="1">
        <f t="array" ref="BA118">_xlfn.XLOOKUP(BA$1,'Copy of PY1 Data(H)'!$A$1:$CZ$1,_xlfn.XLOOKUP($B118,'Copy of PY1 Data(H)'!$A$1:$A$288,'Copy of PY1 Data(H)'!$A$1:$CZ$288))</f>
        <v>#N/A</v>
      </c>
      <c r="BB118" s="968" t="e" cm="1">
        <f t="array" ref="BB118">_xlfn.XLOOKUP(BB$1,'Copy of PY1 Data(H)'!$A$1:$CZ$1,_xlfn.XLOOKUP($B118,'Copy of PY1 Data(H)'!$A$1:$A$288,'Copy of PY1 Data(H)'!$A$1:$CZ$288))</f>
        <v>#N/A</v>
      </c>
      <c r="BC118" s="968" t="e" cm="1">
        <f t="array" ref="BC118">_xlfn.XLOOKUP(BC$1,'Copy of PY1 Data(H)'!$A$1:$CZ$1,_xlfn.XLOOKUP($B118,'Copy of PY1 Data(H)'!$A$1:$A$288,'Copy of PY1 Data(H)'!$A$1:$CZ$288))</f>
        <v>#N/A</v>
      </c>
      <c r="BD118" s="968" t="e" cm="1">
        <f t="array" ref="BD118">_xlfn.XLOOKUP(BD$1,'Copy of PY1 Data(H)'!$A$1:$CZ$1,_xlfn.XLOOKUP($B118,'Copy of PY1 Data(H)'!$A$1:$A$288,'Copy of PY1 Data(H)'!$A$1:$CZ$288))</f>
        <v>#N/A</v>
      </c>
      <c r="BE118" s="968" t="e" cm="1">
        <f t="array" ref="BE118">_xlfn.XLOOKUP(BE$1,'Copy of PY1 Data(H)'!$A$1:$CZ$1,_xlfn.XLOOKUP($B118,'Copy of PY1 Data(H)'!$A$1:$A$288,'Copy of PY1 Data(H)'!$A$1:$CZ$288))</f>
        <v>#N/A</v>
      </c>
      <c r="BF118" s="968" t="e" cm="1">
        <f t="array" ref="BF118">_xlfn.XLOOKUP(BF$1,'Copy of PY1 Data(H)'!$A$1:$CZ$1,_xlfn.XLOOKUP($B118,'Copy of PY1 Data(H)'!$A$1:$A$288,'Copy of PY1 Data(H)'!$A$1:$CZ$288))</f>
        <v>#N/A</v>
      </c>
      <c r="BG118" s="968" t="e" cm="1">
        <f t="array" ref="BG118">_xlfn.XLOOKUP(BG$1,'Copy of PY1 Data(H)'!$A$1:$CZ$1,_xlfn.XLOOKUP($B118,'Copy of PY1 Data(H)'!$A$1:$A$288,'Copy of PY1 Data(H)'!$A$1:$CZ$288))</f>
        <v>#N/A</v>
      </c>
      <c r="BH118" s="968" t="e" cm="1">
        <f t="array" ref="BH118">_xlfn.XLOOKUP(BH$1,'Copy of PY1 Data(H)'!$A$1:$CZ$1,_xlfn.XLOOKUP($B118,'Copy of PY1 Data(H)'!$A$1:$A$288,'Copy of PY1 Data(H)'!$A$1:$CZ$288))</f>
        <v>#N/A</v>
      </c>
      <c r="BI118" s="968" t="e" cm="1">
        <f t="array" ref="BI118">_xlfn.XLOOKUP(BI$1,'Copy of PY1 Data(H)'!$A$1:$CZ$1,_xlfn.XLOOKUP($B118,'Copy of PY1 Data(H)'!$A$1:$A$288,'Copy of PY1 Data(H)'!$A$1:$CZ$288))</f>
        <v>#N/A</v>
      </c>
      <c r="BJ118" s="968" t="e" cm="1">
        <f t="array" ref="BJ118">_xlfn.XLOOKUP(BJ$1,'Copy of PY1 Data(H)'!$A$1:$CZ$1,_xlfn.XLOOKUP($B118,'Copy of PY1 Data(H)'!$A$1:$A$288,'Copy of PY1 Data(H)'!$A$1:$CZ$288))</f>
        <v>#N/A</v>
      </c>
      <c r="BK118" s="968" t="e" cm="1">
        <f t="array" ref="BK118">_xlfn.XLOOKUP(BK$1,'Copy of PY1 Data(H)'!$A$1:$CZ$1,_xlfn.XLOOKUP($B118,'Copy of PY1 Data(H)'!$A$1:$A$288,'Copy of PY1 Data(H)'!$A$1:$CZ$288))</f>
        <v>#N/A</v>
      </c>
      <c r="BL118" s="968" t="e" cm="1">
        <f t="array" ref="BL118">_xlfn.XLOOKUP(BL$1,'Copy of PY1 Data(H)'!$A$1:$CZ$1,_xlfn.XLOOKUP($B118,'Copy of PY1 Data(H)'!$A$1:$A$288,'Copy of PY1 Data(H)'!$A$1:$CZ$288))</f>
        <v>#N/A</v>
      </c>
      <c r="BM118" s="968" t="e" cm="1">
        <f t="array" ref="BM118">_xlfn.XLOOKUP(BM$1,'Copy of PY1 Data(H)'!$A$1:$CZ$1,_xlfn.XLOOKUP($B118,'Copy of PY1 Data(H)'!$A$1:$A$288,'Copy of PY1 Data(H)'!$A$1:$CZ$288))</f>
        <v>#N/A</v>
      </c>
      <c r="BN118" s="968" t="e" cm="1">
        <f t="array" ref="BN118">_xlfn.XLOOKUP(BN$1,'Copy of PY1 Data(H)'!$A$1:$CZ$1,_xlfn.XLOOKUP($B118,'Copy of PY1 Data(H)'!$A$1:$A$288,'Copy of PY1 Data(H)'!$A$1:$CZ$288))</f>
        <v>#N/A</v>
      </c>
      <c r="BO118" s="968" t="e" cm="1">
        <f t="array" ref="BO118">_xlfn.XLOOKUP(BO$1,'Copy of PY1 Data(H)'!$A$1:$CZ$1,_xlfn.XLOOKUP($B118,'Copy of PY1 Data(H)'!$A$1:$A$288,'Copy of PY1 Data(H)'!$A$1:$CZ$288))</f>
        <v>#N/A</v>
      </c>
      <c r="BP118" s="968" t="e" cm="1">
        <f t="array" ref="BP118">_xlfn.XLOOKUP(BP$1,'Copy of PY1 Data(H)'!$A$1:$CZ$1,_xlfn.XLOOKUP($B118,'Copy of PY1 Data(H)'!$A$1:$A$288,'Copy of PY1 Data(H)'!$A$1:$CZ$288))</f>
        <v>#N/A</v>
      </c>
      <c r="BQ118" s="968" t="e" cm="1">
        <f t="array" ref="BQ118">_xlfn.XLOOKUP(BQ$1,'Copy of PY1 Data(H)'!$A$1:$CZ$1,_xlfn.XLOOKUP($B118,'Copy of PY1 Data(H)'!$A$1:$A$288,'Copy of PY1 Data(H)'!$A$1:$CZ$288))</f>
        <v>#N/A</v>
      </c>
      <c r="BR118" s="968" t="e" cm="1">
        <f t="array" ref="BR118">_xlfn.XLOOKUP(BR$1,'Copy of PY1 Data(H)'!$A$1:$CZ$1,_xlfn.XLOOKUP($B118,'Copy of PY1 Data(H)'!$A$1:$A$288,'Copy of PY1 Data(H)'!$A$1:$CZ$288))</f>
        <v>#N/A</v>
      </c>
      <c r="BS118" s="968" t="e" cm="1">
        <f t="array" ref="BS118">_xlfn.XLOOKUP(BS$1,'Copy of PY1 Data(H)'!$A$1:$CZ$1,_xlfn.XLOOKUP($B118,'Copy of PY1 Data(H)'!$A$1:$A$288,'Copy of PY1 Data(H)'!$A$1:$CZ$288))</f>
        <v>#N/A</v>
      </c>
      <c r="BT118" s="968" t="e" cm="1">
        <f t="array" ref="BT118">_xlfn.XLOOKUP(BT$1,'Copy of PY1 Data(H)'!$A$1:$CZ$1,_xlfn.XLOOKUP($B118,'Copy of PY1 Data(H)'!$A$1:$A$288,'Copy of PY1 Data(H)'!$A$1:$CZ$288))</f>
        <v>#N/A</v>
      </c>
      <c r="BU118" s="968" t="e" cm="1">
        <f t="array" ref="BU118">_xlfn.XLOOKUP(BU$1,'Copy of PY1 Data(H)'!$A$1:$CZ$1,_xlfn.XLOOKUP($B118,'Copy of PY1 Data(H)'!$A$1:$A$288,'Copy of PY1 Data(H)'!$A$1:$CZ$288))</f>
        <v>#N/A</v>
      </c>
      <c r="BV118" s="968" t="e" cm="1">
        <f t="array" ref="BV118">_xlfn.XLOOKUP(BV$1,'Copy of PY1 Data(H)'!$A$1:$CZ$1,_xlfn.XLOOKUP($B118,'Copy of PY1 Data(H)'!$A$1:$A$288,'Copy of PY1 Data(H)'!$A$1:$CZ$288))</f>
        <v>#N/A</v>
      </c>
      <c r="BW118" s="968" t="e" cm="1">
        <f t="array" ref="BW118">_xlfn.XLOOKUP(BW$1,'Copy of PY1 Data(H)'!$A$1:$CZ$1,_xlfn.XLOOKUP($B118,'Copy of PY1 Data(H)'!$A$1:$A$288,'Copy of PY1 Data(H)'!$A$1:$CZ$288))</f>
        <v>#N/A</v>
      </c>
      <c r="BX118" s="968" t="e" cm="1">
        <f t="array" ref="BX118">_xlfn.XLOOKUP(BX$1,'Copy of PY1 Data(H)'!$A$1:$CZ$1,_xlfn.XLOOKUP($B118,'Copy of PY1 Data(H)'!$A$1:$A$288,'Copy of PY1 Data(H)'!$A$1:$CZ$288))</f>
        <v>#N/A</v>
      </c>
      <c r="BY118" s="968" t="e" cm="1">
        <f t="array" ref="BY118">_xlfn.XLOOKUP(BY$1,'Copy of PY1 Data(H)'!$A$1:$CZ$1,_xlfn.XLOOKUP($B118,'Copy of PY1 Data(H)'!$A$1:$A$288,'Copy of PY1 Data(H)'!$A$1:$CZ$288))</f>
        <v>#N/A</v>
      </c>
      <c r="BZ118" s="968" t="e" cm="1">
        <f t="array" ref="BZ118">_xlfn.XLOOKUP(BZ$1,'Copy of PY1 Data(H)'!$A$1:$CZ$1,_xlfn.XLOOKUP($B118,'Copy of PY1 Data(H)'!$A$1:$A$288,'Copy of PY1 Data(H)'!$A$1:$CZ$288))</f>
        <v>#N/A</v>
      </c>
      <c r="CA118" s="968" t="e" cm="1">
        <f t="array" ref="CA118">_xlfn.XLOOKUP(CA$1,'Copy of PY1 Data(H)'!$A$1:$CZ$1,_xlfn.XLOOKUP($B118,'Copy of PY1 Data(H)'!$A$1:$A$288,'Copy of PY1 Data(H)'!$A$1:$CZ$288))</f>
        <v>#N/A</v>
      </c>
      <c r="CB118" s="968" t="e" cm="1">
        <f t="array" ref="CB118">_xlfn.XLOOKUP(CB$1,'Copy of PY1 Data(H)'!$A$1:$CZ$1,_xlfn.XLOOKUP($B118,'Copy of PY1 Data(H)'!$A$1:$A$288,'Copy of PY1 Data(H)'!$A$1:$CZ$288))</f>
        <v>#N/A</v>
      </c>
      <c r="CC118" s="968" t="e" cm="1">
        <f t="array" ref="CC118">_xlfn.XLOOKUP(CC$1,'Copy of PY1 Data(H)'!$A$1:$CZ$1,_xlfn.XLOOKUP($B118,'Copy of PY1 Data(H)'!$A$1:$A$288,'Copy of PY1 Data(H)'!$A$1:$CZ$288))</f>
        <v>#N/A</v>
      </c>
      <c r="CD118" s="968" t="e" cm="1">
        <f t="array" ref="CD118">_xlfn.XLOOKUP(CD$1,'Copy of PY1 Data(H)'!$A$1:$CZ$1,_xlfn.XLOOKUP($B118,'Copy of PY1 Data(H)'!$A$1:$A$288,'Copy of PY1 Data(H)'!$A$1:$CZ$288))</f>
        <v>#N/A</v>
      </c>
    </row>
    <row r="119" spans="1:82" x14ac:dyDescent="0.3">
      <c r="A119" s="180">
        <v>88</v>
      </c>
      <c r="C119" s="180"/>
      <c r="D119" s="180" cm="1">
        <f t="array" ref="D119">_xlfn.XLOOKUP(D$1,'Copy of PY1 Data(H)'!$A$1:$CZ$1,_xlfn.XLOOKUP($A119,'Copy of PY1 Data(H)'!$A$1:$A$288,'Copy of PY1 Data(H)'!$A$1:$CZ$288))</f>
        <v>0</v>
      </c>
      <c r="E119" s="180" cm="1">
        <f t="array" ref="E119">_xlfn.XLOOKUP(E$1,'Copy of PY1 Data(H)'!$A$1:$CZ$1,_xlfn.XLOOKUP($A119,'Copy of PY1 Data(H)'!$A$1:$A$288,'Copy of PY1 Data(H)'!$A$1:$CZ$288))</f>
        <v>0</v>
      </c>
      <c r="F119" s="180" cm="1">
        <f t="array" ref="F119">_xlfn.XLOOKUP(F$1,'Copy of PY1 Data(H)'!$A$1:$CZ$1,_xlfn.XLOOKUP($A119,'Copy of PY1 Data(H)'!$A$1:$A$288,'Copy of PY1 Data(H)'!$A$1:$CZ$288))</f>
        <v>0</v>
      </c>
      <c r="G119" s="180" cm="1">
        <f t="array" ref="G119">_xlfn.XLOOKUP(G$1,'Copy of PY1 Data(H)'!$A$1:$CZ$1,_xlfn.XLOOKUP($A119,'Copy of PY1 Data(H)'!$A$1:$A$288,'Copy of PY1 Data(H)'!$A$1:$CZ$288))</f>
        <v>0</v>
      </c>
      <c r="H119" s="180" cm="1">
        <f t="array" ref="H119">_xlfn.XLOOKUP(H$1,'Copy of PY1 Data(H)'!$A$1:$CZ$1,_xlfn.XLOOKUP($A119,'Copy of PY1 Data(H)'!$A$1:$A$288,'Copy of PY1 Data(H)'!$A$1:$CZ$288))</f>
        <v>0</v>
      </c>
      <c r="I119" s="180" cm="1">
        <f t="array" ref="I119">_xlfn.XLOOKUP(I$1,'Copy of PY1 Data(H)'!$A$1:$CZ$1,_xlfn.XLOOKUP($A119,'Copy of PY1 Data(H)'!$A$1:$A$288,'Copy of PY1 Data(H)'!$A$1:$CZ$288))</f>
        <v>0</v>
      </c>
      <c r="J119" s="180" cm="1">
        <f t="array" ref="J119">_xlfn.XLOOKUP(J$1,'Copy of PY1 Data(H)'!$A$1:$CZ$1,_xlfn.XLOOKUP($A119,'Copy of PY1 Data(H)'!$A$1:$A$288,'Copy of PY1 Data(H)'!$A$1:$CZ$288))</f>
        <v>131724</v>
      </c>
      <c r="K119" s="180" cm="1">
        <f t="array" ref="K119">_xlfn.XLOOKUP(K$1,'Copy of PY1 Data(H)'!$A$1:$CZ$1,_xlfn.XLOOKUP($A119,'Copy of PY1 Data(H)'!$A$1:$A$288,'Copy of PY1 Data(H)'!$A$1:$CZ$288))</f>
        <v>0</v>
      </c>
      <c r="L119" s="180" cm="1">
        <f t="array" ref="L119">_xlfn.XLOOKUP(L$1,'Copy of PY1 Data(H)'!$A$1:$CZ$1,_xlfn.XLOOKUP($A119,'Copy of PY1 Data(H)'!$A$1:$A$288,'Copy of PY1 Data(H)'!$A$1:$CZ$288))</f>
        <v>0</v>
      </c>
      <c r="M119" s="180" cm="1">
        <f t="array" ref="M119">_xlfn.XLOOKUP(M$1,'Copy of PY1 Data(H)'!$A$1:$CZ$1,_xlfn.XLOOKUP($A119,'Copy of PY1 Data(H)'!$A$1:$A$288,'Copy of PY1 Data(H)'!$A$1:$CZ$288))</f>
        <v>0</v>
      </c>
      <c r="N119" s="180" cm="1">
        <f t="array" ref="N119">_xlfn.XLOOKUP(N$1,'Copy of PY1 Data(H)'!$A$1:$CZ$1,_xlfn.XLOOKUP($A119,'Copy of PY1 Data(H)'!$A$1:$A$288,'Copy of PY1 Data(H)'!$A$1:$CZ$288))</f>
        <v>0</v>
      </c>
      <c r="O119" s="180" cm="1">
        <f t="array" ref="O119">_xlfn.XLOOKUP(O$1,'Copy of PY1 Data(H)'!$A$1:$CZ$1,_xlfn.XLOOKUP($A119,'Copy of PY1 Data(H)'!$A$1:$A$288,'Copy of PY1 Data(H)'!$A$1:$CZ$288))</f>
        <v>3056920</v>
      </c>
      <c r="P119" s="180" cm="1">
        <f t="array" ref="P119">_xlfn.XLOOKUP(P$1,'Copy of PY1 Data(H)'!$A$1:$CZ$1,_xlfn.XLOOKUP($A119,'Copy of PY1 Data(H)'!$A$1:$A$288,'Copy of PY1 Data(H)'!$A$1:$CZ$288))</f>
        <v>0</v>
      </c>
      <c r="Q119" s="180" cm="1">
        <f t="array" ref="Q119">_xlfn.XLOOKUP(Q$1,'Copy of PY1 Data(H)'!$A$1:$CZ$1,_xlfn.XLOOKUP($A119,'Copy of PY1 Data(H)'!$A$1:$A$288,'Copy of PY1 Data(H)'!$A$1:$CZ$288))</f>
        <v>17292911</v>
      </c>
      <c r="R119" s="180" cm="1">
        <f t="array" ref="R119">_xlfn.XLOOKUP(R$1,'Copy of PY1 Data(H)'!$A$1:$CZ$1,_xlfn.XLOOKUP($A119,'Copy of PY1 Data(H)'!$A$1:$A$288,'Copy of PY1 Data(H)'!$A$1:$CZ$288))</f>
        <v>288880</v>
      </c>
      <c r="S119" s="180" cm="1">
        <f t="array" ref="S119">_xlfn.XLOOKUP(S$1,'Copy of PY1 Data(H)'!$A$1:$CZ$1,_xlfn.XLOOKUP($A119,'Copy of PY1 Data(H)'!$A$1:$A$288,'Copy of PY1 Data(H)'!$A$1:$CZ$288))</f>
        <v>0</v>
      </c>
      <c r="T119" s="180" cm="1">
        <f t="array" ref="T119">_xlfn.XLOOKUP(T$1,'Copy of PY1 Data(H)'!$A$1:$CZ$1,_xlfn.XLOOKUP($A119,'Copy of PY1 Data(H)'!$A$1:$A$288,'Copy of PY1 Data(H)'!$A$1:$CZ$288))</f>
        <v>25473475</v>
      </c>
      <c r="U119" s="180" cm="1">
        <f t="array" ref="U119">_xlfn.XLOOKUP(U$1,'Copy of PY1 Data(H)'!$A$1:$CZ$1,_xlfn.XLOOKUP($A119,'Copy of PY1 Data(H)'!$A$1:$A$288,'Copy of PY1 Data(H)'!$A$1:$CZ$288))</f>
        <v>8005857</v>
      </c>
      <c r="V119" s="180" cm="1">
        <f t="array" ref="V119">_xlfn.XLOOKUP(V$1,'Copy of PY1 Data(H)'!$A$1:$CZ$1,_xlfn.XLOOKUP($A119,'Copy of PY1 Data(H)'!$A$1:$A$288,'Copy of PY1 Data(H)'!$A$1:$CZ$288))</f>
        <v>11890090</v>
      </c>
      <c r="W119" s="180" cm="1">
        <f t="array" ref="W119">_xlfn.XLOOKUP(W$1,'Copy of PY1 Data(H)'!$A$1:$CZ$1,_xlfn.XLOOKUP($A119,'Copy of PY1 Data(H)'!$A$1:$A$288,'Copy of PY1 Data(H)'!$A$1:$CZ$288))</f>
        <v>0</v>
      </c>
      <c r="X119" s="180" cm="1">
        <f t="array" ref="X119">_xlfn.XLOOKUP(X$1,'Copy of PY1 Data(H)'!$A$1:$CZ$1,_xlfn.XLOOKUP($A119,'Copy of PY1 Data(H)'!$A$1:$A$288,'Copy of PY1 Data(H)'!$A$1:$CZ$288))</f>
        <v>0</v>
      </c>
      <c r="Y119" s="180" cm="1">
        <f t="array" ref="Y119">_xlfn.XLOOKUP(Y$1,'Copy of PY1 Data(H)'!$A$1:$CZ$1,_xlfn.XLOOKUP($A119,'Copy of PY1 Data(H)'!$A$1:$A$288,'Copy of PY1 Data(H)'!$A$1:$CZ$288))</f>
        <v>6255803</v>
      </c>
      <c r="Z119" s="180" cm="1">
        <f t="array" ref="Z119">_xlfn.XLOOKUP(Z$1,'Copy of PY1 Data(H)'!$A$1:$CZ$1,_xlfn.XLOOKUP($A119,'Copy of PY1 Data(H)'!$A$1:$A$288,'Copy of PY1 Data(H)'!$A$1:$CZ$288))</f>
        <v>1223938</v>
      </c>
      <c r="AA119" s="180" cm="1">
        <f t="array" ref="AA119">_xlfn.XLOOKUP(AA$1,'Copy of PY1 Data(H)'!$A$1:$CZ$1,_xlfn.XLOOKUP($A119,'Copy of PY1 Data(H)'!$A$1:$A$288,'Copy of PY1 Data(H)'!$A$1:$CZ$288))</f>
        <v>8569961</v>
      </c>
      <c r="AB119" s="180" cm="1">
        <f t="array" ref="AB119">_xlfn.XLOOKUP(AB$1,'Copy of PY1 Data(H)'!$A$1:$CZ$1,_xlfn.XLOOKUP($A119,'Copy of PY1 Data(H)'!$A$1:$A$288,'Copy of PY1 Data(H)'!$A$1:$CZ$288))</f>
        <v>3487527</v>
      </c>
      <c r="AC119" s="180" cm="1">
        <f t="array" ref="AC119">_xlfn.XLOOKUP(AC$1,'Copy of PY1 Data(H)'!$A$1:$CZ$1,_xlfn.XLOOKUP($A119,'Copy of PY1 Data(H)'!$A$1:$A$288,'Copy of PY1 Data(H)'!$A$1:$CZ$288))</f>
        <v>1167301</v>
      </c>
      <c r="AD119" s="180" cm="1">
        <f t="array" ref="AD119">_xlfn.XLOOKUP(AD$1,'Copy of PY1 Data(H)'!$A$1:$CZ$1,_xlfn.XLOOKUP($A119,'Copy of PY1 Data(H)'!$A$1:$A$288,'Copy of PY1 Data(H)'!$A$1:$CZ$288))</f>
        <v>1641308</v>
      </c>
      <c r="AE119" s="180" cm="1">
        <f t="array" ref="AE119">_xlfn.XLOOKUP(AE$1,'Copy of PY1 Data(H)'!$A$1:$CZ$1,_xlfn.XLOOKUP($A119,'Copy of PY1 Data(H)'!$A$1:$A$288,'Copy of PY1 Data(H)'!$A$1:$CZ$288))</f>
        <v>1856057</v>
      </c>
      <c r="AF119" s="180" cm="1">
        <f t="array" ref="AF119">_xlfn.XLOOKUP(AF$1,'Copy of PY1 Data(H)'!$A$1:$CZ$1,_xlfn.XLOOKUP($A119,'Copy of PY1 Data(H)'!$A$1:$A$288,'Copy of PY1 Data(H)'!$A$1:$CZ$288))</f>
        <v>3664298</v>
      </c>
      <c r="AG119" s="180" cm="1">
        <f t="array" ref="AG119">_xlfn.XLOOKUP(AG$1,'Copy of PY1 Data(H)'!$A$1:$CZ$1,_xlfn.XLOOKUP($A119,'Copy of PY1 Data(H)'!$A$1:$A$288,'Copy of PY1 Data(H)'!$A$1:$CZ$288))</f>
        <v>3504618</v>
      </c>
      <c r="AH119" s="180" cm="1">
        <f t="array" ref="AH119">_xlfn.XLOOKUP(AH$1,'Copy of PY1 Data(H)'!$A$1:$CZ$1,_xlfn.XLOOKUP($A119,'Copy of PY1 Data(H)'!$A$1:$A$288,'Copy of PY1 Data(H)'!$A$1:$CZ$288))</f>
        <v>28708</v>
      </c>
      <c r="AI119" s="180" cm="1">
        <f t="array" ref="AI119">_xlfn.XLOOKUP(AI$1,'Copy of PY1 Data(H)'!$A$1:$CZ$1,_xlfn.XLOOKUP($A119,'Copy of PY1 Data(H)'!$A$1:$A$288,'Copy of PY1 Data(H)'!$A$1:$CZ$288))</f>
        <v>22131227</v>
      </c>
      <c r="AJ119" s="180" cm="1">
        <f t="array" ref="AJ119">_xlfn.XLOOKUP(AJ$1,'Copy of PY1 Data(H)'!$A$1:$CZ$1,_xlfn.XLOOKUP($A119,'Copy of PY1 Data(H)'!$A$1:$A$288,'Copy of PY1 Data(H)'!$A$1:$CZ$288))</f>
        <v>290029</v>
      </c>
      <c r="AK119" s="180" cm="1">
        <f t="array" ref="AK119">_xlfn.XLOOKUP(AK$1,'Copy of PY1 Data(H)'!$A$1:$CZ$1,_xlfn.XLOOKUP($A119,'Copy of PY1 Data(H)'!$A$1:$A$288,'Copy of PY1 Data(H)'!$A$1:$CZ$288))</f>
        <v>0</v>
      </c>
      <c r="AL119" s="180" cm="1">
        <f t="array" ref="AL119">_xlfn.XLOOKUP(AL$1,'Copy of PY1 Data(H)'!$A$1:$CZ$1,_xlfn.XLOOKUP($A119,'Copy of PY1 Data(H)'!$A$1:$A$288,'Copy of PY1 Data(H)'!$A$1:$CZ$288))</f>
        <v>0</v>
      </c>
      <c r="AM119" s="180" cm="1">
        <f t="array" ref="AM119">_xlfn.XLOOKUP(AM$1,'Copy of PY1 Data(H)'!$A$1:$CZ$1,_xlfn.XLOOKUP($A119,'Copy of PY1 Data(H)'!$A$1:$A$288,'Copy of PY1 Data(H)'!$A$1:$CZ$288))</f>
        <v>7915750</v>
      </c>
      <c r="AN119" s="180" cm="1">
        <f t="array" ref="AN119">_xlfn.XLOOKUP(AN$1,'Copy of PY1 Data(H)'!$A$1:$CZ$1,_xlfn.XLOOKUP($A119,'Copy of PY1 Data(H)'!$A$1:$A$288,'Copy of PY1 Data(H)'!$A$1:$CZ$288))</f>
        <v>372934</v>
      </c>
      <c r="AO119" s="180" cm="1">
        <f t="array" ref="AO119">_xlfn.XLOOKUP(AO$1,'Copy of PY1 Data(H)'!$A$1:$CZ$1,_xlfn.XLOOKUP($A119,'Copy of PY1 Data(H)'!$A$1:$A$288,'Copy of PY1 Data(H)'!$A$1:$CZ$288))</f>
        <v>744257</v>
      </c>
      <c r="AP119" s="180" cm="1">
        <f t="array" ref="AP119">_xlfn.XLOOKUP(AP$1,'Copy of PY1 Data(H)'!$A$1:$CZ$1,_xlfn.XLOOKUP($A119,'Copy of PY1 Data(H)'!$A$1:$A$288,'Copy of PY1 Data(H)'!$A$1:$CZ$288))</f>
        <v>0</v>
      </c>
      <c r="AQ119" s="180" cm="1">
        <f t="array" ref="AQ119">_xlfn.XLOOKUP(AQ$1,'Copy of PY1 Data(H)'!$A$1:$CZ$1,_xlfn.XLOOKUP($A119,'Copy of PY1 Data(H)'!$A$1:$A$288,'Copy of PY1 Data(H)'!$A$1:$CZ$288))</f>
        <v>0</v>
      </c>
      <c r="AR119" s="180" cm="1">
        <f t="array" ref="AR119">_xlfn.XLOOKUP(AR$1,'Copy of PY1 Data(H)'!$A$1:$CZ$1,_xlfn.XLOOKUP($A119,'Copy of PY1 Data(H)'!$A$1:$A$288,'Copy of PY1 Data(H)'!$A$1:$CZ$288))</f>
        <v>2906840</v>
      </c>
      <c r="AS119" s="180" cm="1">
        <f t="array" ref="AS119">_xlfn.XLOOKUP(AS$1,'Copy of PY1 Data(H)'!$A$1:$CZ$1,_xlfn.XLOOKUP($A119,'Copy of PY1 Data(H)'!$A$1:$A$288,'Copy of PY1 Data(H)'!$A$1:$CZ$288))</f>
        <v>0</v>
      </c>
      <c r="AT119" s="180" cm="1">
        <f t="array" ref="AT119">_xlfn.XLOOKUP(AT$1,'Copy of PY1 Data(H)'!$A$1:$CZ$1,_xlfn.XLOOKUP($A119,'Copy of PY1 Data(H)'!$A$1:$A$288,'Copy of PY1 Data(H)'!$A$1:$CZ$288))</f>
        <v>1713605</v>
      </c>
      <c r="AU119" s="180" cm="1">
        <f t="array" ref="AU119">_xlfn.XLOOKUP(AU$1,'Copy of PY1 Data(H)'!$A$1:$CZ$1,_xlfn.XLOOKUP($A119,'Copy of PY1 Data(H)'!$A$1:$A$288,'Copy of PY1 Data(H)'!$A$1:$CZ$288))</f>
        <v>0</v>
      </c>
      <c r="AV119" s="180" cm="1">
        <f t="array" ref="AV119">_xlfn.XLOOKUP(AV$1,'Copy of PY1 Data(H)'!$A$1:$CZ$1,_xlfn.XLOOKUP($A119,'Copy of PY1 Data(H)'!$A$1:$A$288,'Copy of PY1 Data(H)'!$A$1:$CZ$288))</f>
        <v>16827779</v>
      </c>
      <c r="AW119" s="180" cm="1">
        <f t="array" ref="AW119">_xlfn.XLOOKUP(AW$1,'Copy of PY1 Data(H)'!$A$1:$CZ$1,_xlfn.XLOOKUP($A119,'Copy of PY1 Data(H)'!$A$1:$A$288,'Copy of PY1 Data(H)'!$A$1:$CZ$288))</f>
        <v>0</v>
      </c>
      <c r="AX119" s="180" cm="1">
        <f t="array" ref="AX119">_xlfn.XLOOKUP(AX$1,'Copy of PY1 Data(H)'!$A$1:$CZ$1,_xlfn.XLOOKUP($A119,'Copy of PY1 Data(H)'!$A$1:$A$288,'Copy of PY1 Data(H)'!$A$1:$CZ$288))</f>
        <v>1068189</v>
      </c>
      <c r="AY119" s="180" cm="1">
        <f t="array" ref="AY119">_xlfn.XLOOKUP(AY$1,'Copy of PY1 Data(H)'!$A$1:$CZ$1,_xlfn.XLOOKUP($A119,'Copy of PY1 Data(H)'!$A$1:$A$288,'Copy of PY1 Data(H)'!$A$1:$CZ$288))</f>
        <v>3087003</v>
      </c>
      <c r="AZ119" s="180" cm="1">
        <f t="array" ref="AZ119">_xlfn.XLOOKUP(AZ$1,'Copy of PY1 Data(H)'!$A$1:$CZ$1,_xlfn.XLOOKUP($A119,'Copy of PY1 Data(H)'!$A$1:$A$288,'Copy of PY1 Data(H)'!$A$1:$CZ$288))</f>
        <v>375203</v>
      </c>
      <c r="BA119" s="180" cm="1">
        <f t="array" ref="BA119">_xlfn.XLOOKUP(BA$1,'Copy of PY1 Data(H)'!$A$1:$CZ$1,_xlfn.XLOOKUP($A119,'Copy of PY1 Data(H)'!$A$1:$A$288,'Copy of PY1 Data(H)'!$A$1:$CZ$288))</f>
        <v>309982</v>
      </c>
      <c r="BB119" s="180" cm="1">
        <f t="array" ref="BB119">_xlfn.XLOOKUP(BB$1,'Copy of PY1 Data(H)'!$A$1:$CZ$1,_xlfn.XLOOKUP($A119,'Copy of PY1 Data(H)'!$A$1:$A$288,'Copy of PY1 Data(H)'!$A$1:$CZ$288))</f>
        <v>0</v>
      </c>
      <c r="BC119" s="180" cm="1">
        <f t="array" ref="BC119">_xlfn.XLOOKUP(BC$1,'Copy of PY1 Data(H)'!$A$1:$CZ$1,_xlfn.XLOOKUP($A119,'Copy of PY1 Data(H)'!$A$1:$A$288,'Copy of PY1 Data(H)'!$A$1:$CZ$288))</f>
        <v>91011</v>
      </c>
      <c r="BD119" s="180" cm="1">
        <f t="array" ref="BD119">_xlfn.XLOOKUP(BD$1,'Copy of PY1 Data(H)'!$A$1:$CZ$1,_xlfn.XLOOKUP($A119,'Copy of PY1 Data(H)'!$A$1:$A$288,'Copy of PY1 Data(H)'!$A$1:$CZ$288))</f>
        <v>5785491</v>
      </c>
      <c r="BE119" s="180" cm="1">
        <f t="array" ref="BE119">_xlfn.XLOOKUP(BE$1,'Copy of PY1 Data(H)'!$A$1:$CZ$1,_xlfn.XLOOKUP($A119,'Copy of PY1 Data(H)'!$A$1:$A$288,'Copy of PY1 Data(H)'!$A$1:$CZ$288))</f>
        <v>0</v>
      </c>
      <c r="BF119" s="180" cm="1">
        <f t="array" ref="BF119">_xlfn.XLOOKUP(BF$1,'Copy of PY1 Data(H)'!$A$1:$CZ$1,_xlfn.XLOOKUP($A119,'Copy of PY1 Data(H)'!$A$1:$A$288,'Copy of PY1 Data(H)'!$A$1:$CZ$288))</f>
        <v>209013</v>
      </c>
      <c r="BG119" s="180" cm="1">
        <f t="array" ref="BG119">_xlfn.XLOOKUP(BG$1,'Copy of PY1 Data(H)'!$A$1:$CZ$1,_xlfn.XLOOKUP($A119,'Copy of PY1 Data(H)'!$A$1:$A$288,'Copy of PY1 Data(H)'!$A$1:$CZ$288))</f>
        <v>0</v>
      </c>
      <c r="BH119" s="180" cm="1">
        <f t="array" ref="BH119">_xlfn.XLOOKUP(BH$1,'Copy of PY1 Data(H)'!$A$1:$CZ$1,_xlfn.XLOOKUP($A119,'Copy of PY1 Data(H)'!$A$1:$A$288,'Copy of PY1 Data(H)'!$A$1:$CZ$288))</f>
        <v>0</v>
      </c>
      <c r="BI119" s="180" cm="1">
        <f t="array" ref="BI119">_xlfn.XLOOKUP(BI$1,'Copy of PY1 Data(H)'!$A$1:$CZ$1,_xlfn.XLOOKUP($A119,'Copy of PY1 Data(H)'!$A$1:$A$288,'Copy of PY1 Data(H)'!$A$1:$CZ$288))</f>
        <v>171405</v>
      </c>
      <c r="BJ119" s="180" cm="1">
        <f t="array" ref="BJ119">_xlfn.XLOOKUP(BJ$1,'Copy of PY1 Data(H)'!$A$1:$CZ$1,_xlfn.XLOOKUP($A119,'Copy of PY1 Data(H)'!$A$1:$A$288,'Copy of PY1 Data(H)'!$A$1:$CZ$288))</f>
        <v>0</v>
      </c>
      <c r="BK119" s="180" cm="1">
        <f t="array" ref="BK119">_xlfn.XLOOKUP(BK$1,'Copy of PY1 Data(H)'!$A$1:$CZ$1,_xlfn.XLOOKUP($A119,'Copy of PY1 Data(H)'!$A$1:$A$288,'Copy of PY1 Data(H)'!$A$1:$CZ$288))</f>
        <v>2547564</v>
      </c>
      <c r="BL119" s="180" cm="1">
        <f t="array" ref="BL119">_xlfn.XLOOKUP(BL$1,'Copy of PY1 Data(H)'!$A$1:$CZ$1,_xlfn.XLOOKUP($A119,'Copy of PY1 Data(H)'!$A$1:$A$288,'Copy of PY1 Data(H)'!$A$1:$CZ$288))</f>
        <v>0</v>
      </c>
      <c r="BM119" s="180" cm="1">
        <f t="array" ref="BM119">_xlfn.XLOOKUP(BM$1,'Copy of PY1 Data(H)'!$A$1:$CZ$1,_xlfn.XLOOKUP($A119,'Copy of PY1 Data(H)'!$A$1:$A$288,'Copy of PY1 Data(H)'!$A$1:$CZ$288))</f>
        <v>878284</v>
      </c>
      <c r="BN119" s="180" cm="1">
        <f t="array" ref="BN119">_xlfn.XLOOKUP(BN$1,'Copy of PY1 Data(H)'!$A$1:$CZ$1,_xlfn.XLOOKUP($A119,'Copy of PY1 Data(H)'!$A$1:$A$288,'Copy of PY1 Data(H)'!$A$1:$CZ$288))</f>
        <v>806975</v>
      </c>
      <c r="BO119" s="180" cm="1">
        <f t="array" ref="BO119">_xlfn.XLOOKUP(BO$1,'Copy of PY1 Data(H)'!$A$1:$CZ$1,_xlfn.XLOOKUP($A119,'Copy of PY1 Data(H)'!$A$1:$A$288,'Copy of PY1 Data(H)'!$A$1:$CZ$288))</f>
        <v>948808</v>
      </c>
      <c r="BP119" s="180" cm="1">
        <f t="array" ref="BP119">_xlfn.XLOOKUP(BP$1,'Copy of PY1 Data(H)'!$A$1:$CZ$1,_xlfn.XLOOKUP($A119,'Copy of PY1 Data(H)'!$A$1:$A$288,'Copy of PY1 Data(H)'!$A$1:$CZ$288))</f>
        <v>434413</v>
      </c>
      <c r="BQ119" s="180" cm="1">
        <f t="array" ref="BQ119">_xlfn.XLOOKUP(BQ$1,'Copy of PY1 Data(H)'!$A$1:$CZ$1,_xlfn.XLOOKUP($A119,'Copy of PY1 Data(H)'!$A$1:$A$288,'Copy of PY1 Data(H)'!$A$1:$CZ$288))</f>
        <v>0</v>
      </c>
      <c r="BR119" s="180" cm="1">
        <f t="array" ref="BR119">_xlfn.XLOOKUP(BR$1,'Copy of PY1 Data(H)'!$A$1:$CZ$1,_xlfn.XLOOKUP($A119,'Copy of PY1 Data(H)'!$A$1:$A$288,'Copy of PY1 Data(H)'!$A$1:$CZ$288))</f>
        <v>659971</v>
      </c>
      <c r="BS119" s="180" cm="1">
        <f t="array" ref="BS119">_xlfn.XLOOKUP(BS$1,'Copy of PY1 Data(H)'!$A$1:$CZ$1,_xlfn.XLOOKUP($A119,'Copy of PY1 Data(H)'!$A$1:$A$288,'Copy of PY1 Data(H)'!$A$1:$CZ$288))</f>
        <v>0</v>
      </c>
      <c r="BT119" s="180" cm="1">
        <f t="array" ref="BT119">_xlfn.XLOOKUP(BT$1,'Copy of PY1 Data(H)'!$A$1:$CZ$1,_xlfn.XLOOKUP($A119,'Copy of PY1 Data(H)'!$A$1:$A$288,'Copy of PY1 Data(H)'!$A$1:$CZ$288))</f>
        <v>556699</v>
      </c>
      <c r="BU119" s="180" cm="1">
        <f t="array" ref="BU119">_xlfn.XLOOKUP(BU$1,'Copy of PY1 Data(H)'!$A$1:$CZ$1,_xlfn.XLOOKUP($A119,'Copy of PY1 Data(H)'!$A$1:$A$288,'Copy of PY1 Data(H)'!$A$1:$CZ$288))</f>
        <v>3352965</v>
      </c>
      <c r="BV119" s="180" cm="1">
        <f t="array" ref="BV119">_xlfn.XLOOKUP(BV$1,'Copy of PY1 Data(H)'!$A$1:$CZ$1,_xlfn.XLOOKUP($A119,'Copy of PY1 Data(H)'!$A$1:$A$288,'Copy of PY1 Data(H)'!$A$1:$CZ$288))</f>
        <v>0</v>
      </c>
      <c r="BW119" s="180" cm="1">
        <f t="array" ref="BW119">_xlfn.XLOOKUP(BW$1,'Copy of PY1 Data(H)'!$A$1:$CZ$1,_xlfn.XLOOKUP($A119,'Copy of PY1 Data(H)'!$A$1:$A$288,'Copy of PY1 Data(H)'!$A$1:$CZ$288))</f>
        <v>0</v>
      </c>
      <c r="BX119" s="180" cm="1">
        <f t="array" ref="BX119">_xlfn.XLOOKUP(BX$1,'Copy of PY1 Data(H)'!$A$1:$CZ$1,_xlfn.XLOOKUP($A119,'Copy of PY1 Data(H)'!$A$1:$A$288,'Copy of PY1 Data(H)'!$A$1:$CZ$288))</f>
        <v>384545</v>
      </c>
      <c r="BY119" s="180" cm="1">
        <f t="array" ref="BY119">_xlfn.XLOOKUP(BY$1,'Copy of PY1 Data(H)'!$A$1:$CZ$1,_xlfn.XLOOKUP($A119,'Copy of PY1 Data(H)'!$A$1:$A$288,'Copy of PY1 Data(H)'!$A$1:$CZ$288))</f>
        <v>13012</v>
      </c>
      <c r="BZ119" s="180" cm="1">
        <f t="array" ref="BZ119">_xlfn.XLOOKUP(BZ$1,'Copy of PY1 Data(H)'!$A$1:$CZ$1,_xlfn.XLOOKUP($A119,'Copy of PY1 Data(H)'!$A$1:$A$288,'Copy of PY1 Data(H)'!$A$1:$CZ$288))</f>
        <v>253770</v>
      </c>
      <c r="CA119" s="180" cm="1">
        <f t="array" ref="CA119">_xlfn.XLOOKUP(CA$1,'Copy of PY1 Data(H)'!$A$1:$CZ$1,_xlfn.XLOOKUP($A119,'Copy of PY1 Data(H)'!$A$1:$A$288,'Copy of PY1 Data(H)'!$A$1:$CZ$288))</f>
        <v>184681</v>
      </c>
      <c r="CB119" s="180" cm="1">
        <f t="array" ref="CB119">_xlfn.XLOOKUP(CB$1,'Copy of PY1 Data(H)'!$A$1:$CZ$1,_xlfn.XLOOKUP($A119,'Copy of PY1 Data(H)'!$A$1:$A$288,'Copy of PY1 Data(H)'!$A$1:$CZ$288))</f>
        <v>672343</v>
      </c>
      <c r="CC119" s="180" cm="1">
        <f t="array" ref="CC119">_xlfn.XLOOKUP(CC$1,'Copy of PY1 Data(H)'!$A$1:$CZ$1,_xlfn.XLOOKUP($A119,'Copy of PY1 Data(H)'!$A$1:$A$288,'Copy of PY1 Data(H)'!$A$1:$CZ$288))</f>
        <v>0</v>
      </c>
      <c r="CD119" s="180" cm="1">
        <f t="array" ref="CD119">_xlfn.XLOOKUP(CD$1,'Copy of PY1 Data(H)'!$A$1:$CZ$1,_xlfn.XLOOKUP($A119,'Copy of PY1 Data(H)'!$A$1:$A$288,'Copy of PY1 Data(H)'!$A$1:$CZ$288))</f>
        <v>31600</v>
      </c>
    </row>
    <row r="120" spans="1:82" x14ac:dyDescent="0.3">
      <c r="A120" s="180">
        <v>84</v>
      </c>
      <c r="C120" s="180"/>
      <c r="D120" s="180" cm="1">
        <f t="array" ref="D120">_xlfn.XLOOKUP(D$1,'Copy of PY1 Data(H)'!$A$1:$CZ$1,_xlfn.XLOOKUP($A120,'Copy of PY1 Data(H)'!$A$1:$A$288,'Copy of PY1 Data(H)'!$A$1:$CZ$288))</f>
        <v>0</v>
      </c>
      <c r="E120" s="180" cm="1">
        <f t="array" ref="E120">_xlfn.XLOOKUP(E$1,'Copy of PY1 Data(H)'!$A$1:$CZ$1,_xlfn.XLOOKUP($A120,'Copy of PY1 Data(H)'!$A$1:$A$288,'Copy of PY1 Data(H)'!$A$1:$CZ$288))</f>
        <v>0</v>
      </c>
      <c r="F120" s="180" cm="1">
        <f t="array" ref="F120">_xlfn.XLOOKUP(F$1,'Copy of PY1 Data(H)'!$A$1:$CZ$1,_xlfn.XLOOKUP($A120,'Copy of PY1 Data(H)'!$A$1:$A$288,'Copy of PY1 Data(H)'!$A$1:$CZ$288))</f>
        <v>0</v>
      </c>
      <c r="G120" s="180" cm="1">
        <f t="array" ref="G120">_xlfn.XLOOKUP(G$1,'Copy of PY1 Data(H)'!$A$1:$CZ$1,_xlfn.XLOOKUP($A120,'Copy of PY1 Data(H)'!$A$1:$A$288,'Copy of PY1 Data(H)'!$A$1:$CZ$288))</f>
        <v>0</v>
      </c>
      <c r="H120" s="180" cm="1">
        <f t="array" ref="H120">_xlfn.XLOOKUP(H$1,'Copy of PY1 Data(H)'!$A$1:$CZ$1,_xlfn.XLOOKUP($A120,'Copy of PY1 Data(H)'!$A$1:$A$288,'Copy of PY1 Data(H)'!$A$1:$CZ$288))</f>
        <v>0</v>
      </c>
      <c r="I120" s="180" cm="1">
        <f t="array" ref="I120">_xlfn.XLOOKUP(I$1,'Copy of PY1 Data(H)'!$A$1:$CZ$1,_xlfn.XLOOKUP($A120,'Copy of PY1 Data(H)'!$A$1:$A$288,'Copy of PY1 Data(H)'!$A$1:$CZ$288))</f>
        <v>0</v>
      </c>
      <c r="J120" s="180" cm="1">
        <f t="array" ref="J120">_xlfn.XLOOKUP(J$1,'Copy of PY1 Data(H)'!$A$1:$CZ$1,_xlfn.XLOOKUP($A120,'Copy of PY1 Data(H)'!$A$1:$A$288,'Copy of PY1 Data(H)'!$A$1:$CZ$288))</f>
        <v>131724</v>
      </c>
      <c r="K120" s="180" cm="1">
        <f t="array" ref="K120">_xlfn.XLOOKUP(K$1,'Copy of PY1 Data(H)'!$A$1:$CZ$1,_xlfn.XLOOKUP($A120,'Copy of PY1 Data(H)'!$A$1:$A$288,'Copy of PY1 Data(H)'!$A$1:$CZ$288))</f>
        <v>0</v>
      </c>
      <c r="L120" s="180" cm="1">
        <f t="array" ref="L120">_xlfn.XLOOKUP(L$1,'Copy of PY1 Data(H)'!$A$1:$CZ$1,_xlfn.XLOOKUP($A120,'Copy of PY1 Data(H)'!$A$1:$A$288,'Copy of PY1 Data(H)'!$A$1:$CZ$288))</f>
        <v>0</v>
      </c>
      <c r="M120" s="180" cm="1">
        <f t="array" ref="M120">_xlfn.XLOOKUP(M$1,'Copy of PY1 Data(H)'!$A$1:$CZ$1,_xlfn.XLOOKUP($A120,'Copy of PY1 Data(H)'!$A$1:$A$288,'Copy of PY1 Data(H)'!$A$1:$CZ$288))</f>
        <v>0</v>
      </c>
      <c r="N120" s="180" cm="1">
        <f t="array" ref="N120">_xlfn.XLOOKUP(N$1,'Copy of PY1 Data(H)'!$A$1:$CZ$1,_xlfn.XLOOKUP($A120,'Copy of PY1 Data(H)'!$A$1:$A$288,'Copy of PY1 Data(H)'!$A$1:$CZ$288))</f>
        <v>0</v>
      </c>
      <c r="O120" s="180" cm="1">
        <f t="array" ref="O120">_xlfn.XLOOKUP(O$1,'Copy of PY1 Data(H)'!$A$1:$CZ$1,_xlfn.XLOOKUP($A120,'Copy of PY1 Data(H)'!$A$1:$A$288,'Copy of PY1 Data(H)'!$A$1:$CZ$288))</f>
        <v>3087256</v>
      </c>
      <c r="P120" s="180" cm="1">
        <f t="array" ref="P120">_xlfn.XLOOKUP(P$1,'Copy of PY1 Data(H)'!$A$1:$CZ$1,_xlfn.XLOOKUP($A120,'Copy of PY1 Data(H)'!$A$1:$A$288,'Copy of PY1 Data(H)'!$A$1:$CZ$288))</f>
        <v>0</v>
      </c>
      <c r="Q120" s="180" cm="1">
        <f t="array" ref="Q120">_xlfn.XLOOKUP(Q$1,'Copy of PY1 Data(H)'!$A$1:$CZ$1,_xlfn.XLOOKUP($A120,'Copy of PY1 Data(H)'!$A$1:$A$288,'Copy of PY1 Data(H)'!$A$1:$CZ$288))</f>
        <v>19435941</v>
      </c>
      <c r="R120" s="180" cm="1">
        <f t="array" ref="R120">_xlfn.XLOOKUP(R$1,'Copy of PY1 Data(H)'!$A$1:$CZ$1,_xlfn.XLOOKUP($A120,'Copy of PY1 Data(H)'!$A$1:$A$288,'Copy of PY1 Data(H)'!$A$1:$CZ$288))</f>
        <v>340336</v>
      </c>
      <c r="S120" s="180" cm="1">
        <f t="array" ref="S120">_xlfn.XLOOKUP(S$1,'Copy of PY1 Data(H)'!$A$1:$CZ$1,_xlfn.XLOOKUP($A120,'Copy of PY1 Data(H)'!$A$1:$A$288,'Copy of PY1 Data(H)'!$A$1:$CZ$288))</f>
        <v>0</v>
      </c>
      <c r="T120" s="180" cm="1">
        <f t="array" ref="T120">_xlfn.XLOOKUP(T$1,'Copy of PY1 Data(H)'!$A$1:$CZ$1,_xlfn.XLOOKUP($A120,'Copy of PY1 Data(H)'!$A$1:$A$288,'Copy of PY1 Data(H)'!$A$1:$CZ$288))</f>
        <v>26025180</v>
      </c>
      <c r="U120" s="180" cm="1">
        <f t="array" ref="U120">_xlfn.XLOOKUP(U$1,'Copy of PY1 Data(H)'!$A$1:$CZ$1,_xlfn.XLOOKUP($A120,'Copy of PY1 Data(H)'!$A$1:$A$288,'Copy of PY1 Data(H)'!$A$1:$CZ$288))</f>
        <v>8421867</v>
      </c>
      <c r="V120" s="180" cm="1">
        <f t="array" ref="V120">_xlfn.XLOOKUP(V$1,'Copy of PY1 Data(H)'!$A$1:$CZ$1,_xlfn.XLOOKUP($A120,'Copy of PY1 Data(H)'!$A$1:$A$288,'Copy of PY1 Data(H)'!$A$1:$CZ$288))</f>
        <v>11890090</v>
      </c>
      <c r="W120" s="180" cm="1">
        <f t="array" ref="W120">_xlfn.XLOOKUP(W$1,'Copy of PY1 Data(H)'!$A$1:$CZ$1,_xlfn.XLOOKUP($A120,'Copy of PY1 Data(H)'!$A$1:$A$288,'Copy of PY1 Data(H)'!$A$1:$CZ$288))</f>
        <v>0</v>
      </c>
      <c r="X120" s="180" cm="1">
        <f t="array" ref="X120">_xlfn.XLOOKUP(X$1,'Copy of PY1 Data(H)'!$A$1:$CZ$1,_xlfn.XLOOKUP($A120,'Copy of PY1 Data(H)'!$A$1:$A$288,'Copy of PY1 Data(H)'!$A$1:$CZ$288))</f>
        <v>0</v>
      </c>
      <c r="Y120" s="180" cm="1">
        <f t="array" ref="Y120">_xlfn.XLOOKUP(Y$1,'Copy of PY1 Data(H)'!$A$1:$CZ$1,_xlfn.XLOOKUP($A120,'Copy of PY1 Data(H)'!$A$1:$A$288,'Copy of PY1 Data(H)'!$A$1:$CZ$288))</f>
        <v>6266225</v>
      </c>
      <c r="Z120" s="180" cm="1">
        <f t="array" ref="Z120">_xlfn.XLOOKUP(Z$1,'Copy of PY1 Data(H)'!$A$1:$CZ$1,_xlfn.XLOOKUP($A120,'Copy of PY1 Data(H)'!$A$1:$A$288,'Copy of PY1 Data(H)'!$A$1:$CZ$288))</f>
        <v>1331086</v>
      </c>
      <c r="AA120" s="180" cm="1">
        <f t="array" ref="AA120">_xlfn.XLOOKUP(AA$1,'Copy of PY1 Data(H)'!$A$1:$CZ$1,_xlfn.XLOOKUP($A120,'Copy of PY1 Data(H)'!$A$1:$A$288,'Copy of PY1 Data(H)'!$A$1:$CZ$288))</f>
        <v>10602170</v>
      </c>
      <c r="AB120" s="180" cm="1">
        <f t="array" ref="AB120">_xlfn.XLOOKUP(AB$1,'Copy of PY1 Data(H)'!$A$1:$CZ$1,_xlfn.XLOOKUP($A120,'Copy of PY1 Data(H)'!$A$1:$A$288,'Copy of PY1 Data(H)'!$A$1:$CZ$288))</f>
        <v>3536799</v>
      </c>
      <c r="AC120" s="180" cm="1">
        <f t="array" ref="AC120">_xlfn.XLOOKUP(AC$1,'Copy of PY1 Data(H)'!$A$1:$CZ$1,_xlfn.XLOOKUP($A120,'Copy of PY1 Data(H)'!$A$1:$A$288,'Copy of PY1 Data(H)'!$A$1:$CZ$288))</f>
        <v>1276696</v>
      </c>
      <c r="AD120" s="180" cm="1">
        <f t="array" ref="AD120">_xlfn.XLOOKUP(AD$1,'Copy of PY1 Data(H)'!$A$1:$CZ$1,_xlfn.XLOOKUP($A120,'Copy of PY1 Data(H)'!$A$1:$A$288,'Copy of PY1 Data(H)'!$A$1:$CZ$288))</f>
        <v>1728538</v>
      </c>
      <c r="AE120" s="180" cm="1">
        <f t="array" ref="AE120">_xlfn.XLOOKUP(AE$1,'Copy of PY1 Data(H)'!$A$1:$CZ$1,_xlfn.XLOOKUP($A120,'Copy of PY1 Data(H)'!$A$1:$A$288,'Copy of PY1 Data(H)'!$A$1:$CZ$288))</f>
        <v>1983206</v>
      </c>
      <c r="AF120" s="180" cm="1">
        <f t="array" ref="AF120">_xlfn.XLOOKUP(AF$1,'Copy of PY1 Data(H)'!$A$1:$CZ$1,_xlfn.XLOOKUP($A120,'Copy of PY1 Data(H)'!$A$1:$A$288,'Copy of PY1 Data(H)'!$A$1:$CZ$288))</f>
        <v>3718058</v>
      </c>
      <c r="AG120" s="180" cm="1">
        <f t="array" ref="AG120">_xlfn.XLOOKUP(AG$1,'Copy of PY1 Data(H)'!$A$1:$CZ$1,_xlfn.XLOOKUP($A120,'Copy of PY1 Data(H)'!$A$1:$A$288,'Copy of PY1 Data(H)'!$A$1:$CZ$288))</f>
        <v>3526233</v>
      </c>
      <c r="AH120" s="180" cm="1">
        <f t="array" ref="AH120">_xlfn.XLOOKUP(AH$1,'Copy of PY1 Data(H)'!$A$1:$CZ$1,_xlfn.XLOOKUP($A120,'Copy of PY1 Data(H)'!$A$1:$A$288,'Copy of PY1 Data(H)'!$A$1:$CZ$288))</f>
        <v>28708</v>
      </c>
      <c r="AI120" s="180" cm="1">
        <f t="array" ref="AI120">_xlfn.XLOOKUP(AI$1,'Copy of PY1 Data(H)'!$A$1:$CZ$1,_xlfn.XLOOKUP($A120,'Copy of PY1 Data(H)'!$A$1:$A$288,'Copy of PY1 Data(H)'!$A$1:$CZ$288))</f>
        <v>24051924</v>
      </c>
      <c r="AJ120" s="180" cm="1">
        <f t="array" ref="AJ120">_xlfn.XLOOKUP(AJ$1,'Copy of PY1 Data(H)'!$A$1:$CZ$1,_xlfn.XLOOKUP($A120,'Copy of PY1 Data(H)'!$A$1:$A$288,'Copy of PY1 Data(H)'!$A$1:$CZ$288))</f>
        <v>290429</v>
      </c>
      <c r="AK120" s="180" cm="1">
        <f t="array" ref="AK120">_xlfn.XLOOKUP(AK$1,'Copy of PY1 Data(H)'!$A$1:$CZ$1,_xlfn.XLOOKUP($A120,'Copy of PY1 Data(H)'!$A$1:$A$288,'Copy of PY1 Data(H)'!$A$1:$CZ$288))</f>
        <v>0</v>
      </c>
      <c r="AL120" s="180" cm="1">
        <f t="array" ref="AL120">_xlfn.XLOOKUP(AL$1,'Copy of PY1 Data(H)'!$A$1:$CZ$1,_xlfn.XLOOKUP($A120,'Copy of PY1 Data(H)'!$A$1:$A$288,'Copy of PY1 Data(H)'!$A$1:$CZ$288))</f>
        <v>0</v>
      </c>
      <c r="AM120" s="180" cm="1">
        <f t="array" ref="AM120">_xlfn.XLOOKUP(AM$1,'Copy of PY1 Data(H)'!$A$1:$CZ$1,_xlfn.XLOOKUP($A120,'Copy of PY1 Data(H)'!$A$1:$A$288,'Copy of PY1 Data(H)'!$A$1:$CZ$288))</f>
        <v>8439463</v>
      </c>
      <c r="AN120" s="180" cm="1">
        <f t="array" ref="AN120">_xlfn.XLOOKUP(AN$1,'Copy of PY1 Data(H)'!$A$1:$CZ$1,_xlfn.XLOOKUP($A120,'Copy of PY1 Data(H)'!$A$1:$A$288,'Copy of PY1 Data(H)'!$A$1:$CZ$288))</f>
        <v>374731</v>
      </c>
      <c r="AO120" s="180" cm="1">
        <f t="array" ref="AO120">_xlfn.XLOOKUP(AO$1,'Copy of PY1 Data(H)'!$A$1:$CZ$1,_xlfn.XLOOKUP($A120,'Copy of PY1 Data(H)'!$A$1:$A$288,'Copy of PY1 Data(H)'!$A$1:$CZ$288))</f>
        <v>777734</v>
      </c>
      <c r="AP120" s="180" cm="1">
        <f t="array" ref="AP120">_xlfn.XLOOKUP(AP$1,'Copy of PY1 Data(H)'!$A$1:$CZ$1,_xlfn.XLOOKUP($A120,'Copy of PY1 Data(H)'!$A$1:$A$288,'Copy of PY1 Data(H)'!$A$1:$CZ$288))</f>
        <v>0</v>
      </c>
      <c r="AQ120" s="180" cm="1">
        <f t="array" ref="AQ120">_xlfn.XLOOKUP(AQ$1,'Copy of PY1 Data(H)'!$A$1:$CZ$1,_xlfn.XLOOKUP($A120,'Copy of PY1 Data(H)'!$A$1:$A$288,'Copy of PY1 Data(H)'!$A$1:$CZ$288))</f>
        <v>0</v>
      </c>
      <c r="AR120" s="180" cm="1">
        <f t="array" ref="AR120">_xlfn.XLOOKUP(AR$1,'Copy of PY1 Data(H)'!$A$1:$CZ$1,_xlfn.XLOOKUP($A120,'Copy of PY1 Data(H)'!$A$1:$A$288,'Copy of PY1 Data(H)'!$A$1:$CZ$288))</f>
        <v>2937173</v>
      </c>
      <c r="AS120" s="180" cm="1">
        <f t="array" ref="AS120">_xlfn.XLOOKUP(AS$1,'Copy of PY1 Data(H)'!$A$1:$CZ$1,_xlfn.XLOOKUP($A120,'Copy of PY1 Data(H)'!$A$1:$A$288,'Copy of PY1 Data(H)'!$A$1:$CZ$288))</f>
        <v>0</v>
      </c>
      <c r="AT120" s="180" cm="1">
        <f t="array" ref="AT120">_xlfn.XLOOKUP(AT$1,'Copy of PY1 Data(H)'!$A$1:$CZ$1,_xlfn.XLOOKUP($A120,'Copy of PY1 Data(H)'!$A$1:$A$288,'Copy of PY1 Data(H)'!$A$1:$CZ$288))</f>
        <v>1896504</v>
      </c>
      <c r="AU120" s="180" cm="1">
        <f t="array" ref="AU120">_xlfn.XLOOKUP(AU$1,'Copy of PY1 Data(H)'!$A$1:$CZ$1,_xlfn.XLOOKUP($A120,'Copy of PY1 Data(H)'!$A$1:$A$288,'Copy of PY1 Data(H)'!$A$1:$CZ$288))</f>
        <v>0</v>
      </c>
      <c r="AV120" s="180" cm="1">
        <f t="array" ref="AV120">_xlfn.XLOOKUP(AV$1,'Copy of PY1 Data(H)'!$A$1:$CZ$1,_xlfn.XLOOKUP($A120,'Copy of PY1 Data(H)'!$A$1:$A$288,'Copy of PY1 Data(H)'!$A$1:$CZ$288))</f>
        <v>17204394</v>
      </c>
      <c r="AW120" s="180" cm="1">
        <f t="array" ref="AW120">_xlfn.XLOOKUP(AW$1,'Copy of PY1 Data(H)'!$A$1:$CZ$1,_xlfn.XLOOKUP($A120,'Copy of PY1 Data(H)'!$A$1:$A$288,'Copy of PY1 Data(H)'!$A$1:$CZ$288))</f>
        <v>0</v>
      </c>
      <c r="AX120" s="180" cm="1">
        <f t="array" ref="AX120">_xlfn.XLOOKUP(AX$1,'Copy of PY1 Data(H)'!$A$1:$CZ$1,_xlfn.XLOOKUP($A120,'Copy of PY1 Data(H)'!$A$1:$A$288,'Copy of PY1 Data(H)'!$A$1:$CZ$288))</f>
        <v>1125699</v>
      </c>
      <c r="AY120" s="180" cm="1">
        <f t="array" ref="AY120">_xlfn.XLOOKUP(AY$1,'Copy of PY1 Data(H)'!$A$1:$CZ$1,_xlfn.XLOOKUP($A120,'Copy of PY1 Data(H)'!$A$1:$A$288,'Copy of PY1 Data(H)'!$A$1:$CZ$288))</f>
        <v>3625935</v>
      </c>
      <c r="AZ120" s="180" cm="1">
        <f t="array" ref="AZ120">_xlfn.XLOOKUP(AZ$1,'Copy of PY1 Data(H)'!$A$1:$CZ$1,_xlfn.XLOOKUP($A120,'Copy of PY1 Data(H)'!$A$1:$A$288,'Copy of PY1 Data(H)'!$A$1:$CZ$288))</f>
        <v>518706</v>
      </c>
      <c r="BA120" s="180" cm="1">
        <f t="array" ref="BA120">_xlfn.XLOOKUP(BA$1,'Copy of PY1 Data(H)'!$A$1:$CZ$1,_xlfn.XLOOKUP($A120,'Copy of PY1 Data(H)'!$A$1:$A$288,'Copy of PY1 Data(H)'!$A$1:$CZ$288))</f>
        <v>322608</v>
      </c>
      <c r="BB120" s="180" cm="1">
        <f t="array" ref="BB120">_xlfn.XLOOKUP(BB$1,'Copy of PY1 Data(H)'!$A$1:$CZ$1,_xlfn.XLOOKUP($A120,'Copy of PY1 Data(H)'!$A$1:$A$288,'Copy of PY1 Data(H)'!$A$1:$CZ$288))</f>
        <v>0</v>
      </c>
      <c r="BC120" s="180" cm="1">
        <f t="array" ref="BC120">_xlfn.XLOOKUP(BC$1,'Copy of PY1 Data(H)'!$A$1:$CZ$1,_xlfn.XLOOKUP($A120,'Copy of PY1 Data(H)'!$A$1:$A$288,'Copy of PY1 Data(H)'!$A$1:$CZ$288))</f>
        <v>98779</v>
      </c>
      <c r="BD120" s="180" cm="1">
        <f t="array" ref="BD120">_xlfn.XLOOKUP(BD$1,'Copy of PY1 Data(H)'!$A$1:$CZ$1,_xlfn.XLOOKUP($A120,'Copy of PY1 Data(H)'!$A$1:$A$288,'Copy of PY1 Data(H)'!$A$1:$CZ$288))</f>
        <v>6875051</v>
      </c>
      <c r="BE120" s="180" cm="1">
        <f t="array" ref="BE120">_xlfn.XLOOKUP(BE$1,'Copy of PY1 Data(H)'!$A$1:$CZ$1,_xlfn.XLOOKUP($A120,'Copy of PY1 Data(H)'!$A$1:$A$288,'Copy of PY1 Data(H)'!$A$1:$CZ$288))</f>
        <v>0</v>
      </c>
      <c r="BF120" s="180" cm="1">
        <f t="array" ref="BF120">_xlfn.XLOOKUP(BF$1,'Copy of PY1 Data(H)'!$A$1:$CZ$1,_xlfn.XLOOKUP($A120,'Copy of PY1 Data(H)'!$A$1:$A$288,'Copy of PY1 Data(H)'!$A$1:$CZ$288))</f>
        <v>218097</v>
      </c>
      <c r="BG120" s="180" cm="1">
        <f t="array" ref="BG120">_xlfn.XLOOKUP(BG$1,'Copy of PY1 Data(H)'!$A$1:$CZ$1,_xlfn.XLOOKUP($A120,'Copy of PY1 Data(H)'!$A$1:$A$288,'Copy of PY1 Data(H)'!$A$1:$CZ$288))</f>
        <v>0</v>
      </c>
      <c r="BH120" s="180" cm="1">
        <f t="array" ref="BH120">_xlfn.XLOOKUP(BH$1,'Copy of PY1 Data(H)'!$A$1:$CZ$1,_xlfn.XLOOKUP($A120,'Copy of PY1 Data(H)'!$A$1:$A$288,'Copy of PY1 Data(H)'!$A$1:$CZ$288))</f>
        <v>0</v>
      </c>
      <c r="BI120" s="180" cm="1">
        <f t="array" ref="BI120">_xlfn.XLOOKUP(BI$1,'Copy of PY1 Data(H)'!$A$1:$CZ$1,_xlfn.XLOOKUP($A120,'Copy of PY1 Data(H)'!$A$1:$A$288,'Copy of PY1 Data(H)'!$A$1:$CZ$288))</f>
        <v>171405</v>
      </c>
      <c r="BJ120" s="180" cm="1">
        <f t="array" ref="BJ120">_xlfn.XLOOKUP(BJ$1,'Copy of PY1 Data(H)'!$A$1:$CZ$1,_xlfn.XLOOKUP($A120,'Copy of PY1 Data(H)'!$A$1:$A$288,'Copy of PY1 Data(H)'!$A$1:$CZ$288))</f>
        <v>0</v>
      </c>
      <c r="BK120" s="180" cm="1">
        <f t="array" ref="BK120">_xlfn.XLOOKUP(BK$1,'Copy of PY1 Data(H)'!$A$1:$CZ$1,_xlfn.XLOOKUP($A120,'Copy of PY1 Data(H)'!$A$1:$A$288,'Copy of PY1 Data(H)'!$A$1:$CZ$288))</f>
        <v>2547564</v>
      </c>
      <c r="BL120" s="180" cm="1">
        <f t="array" ref="BL120">_xlfn.XLOOKUP(BL$1,'Copy of PY1 Data(H)'!$A$1:$CZ$1,_xlfn.XLOOKUP($A120,'Copy of PY1 Data(H)'!$A$1:$A$288,'Copy of PY1 Data(H)'!$A$1:$CZ$288))</f>
        <v>0</v>
      </c>
      <c r="BM120" s="180" cm="1">
        <f t="array" ref="BM120">_xlfn.XLOOKUP(BM$1,'Copy of PY1 Data(H)'!$A$1:$CZ$1,_xlfn.XLOOKUP($A120,'Copy of PY1 Data(H)'!$A$1:$A$288,'Copy of PY1 Data(H)'!$A$1:$CZ$288))</f>
        <v>1000173</v>
      </c>
      <c r="BN120" s="180" cm="1">
        <f t="array" ref="BN120">_xlfn.XLOOKUP(BN$1,'Copy of PY1 Data(H)'!$A$1:$CZ$1,_xlfn.XLOOKUP($A120,'Copy of PY1 Data(H)'!$A$1:$A$288,'Copy of PY1 Data(H)'!$A$1:$CZ$288))</f>
        <v>858180</v>
      </c>
      <c r="BO120" s="180" cm="1">
        <f t="array" ref="BO120">_xlfn.XLOOKUP(BO$1,'Copy of PY1 Data(H)'!$A$1:$CZ$1,_xlfn.XLOOKUP($A120,'Copy of PY1 Data(H)'!$A$1:$A$288,'Copy of PY1 Data(H)'!$A$1:$CZ$288))</f>
        <v>948973</v>
      </c>
      <c r="BP120" s="180" cm="1">
        <f t="array" ref="BP120">_xlfn.XLOOKUP(BP$1,'Copy of PY1 Data(H)'!$A$1:$CZ$1,_xlfn.XLOOKUP($A120,'Copy of PY1 Data(H)'!$A$1:$A$288,'Copy of PY1 Data(H)'!$A$1:$CZ$288))</f>
        <v>434413</v>
      </c>
      <c r="BQ120" s="180" cm="1">
        <f t="array" ref="BQ120">_xlfn.XLOOKUP(BQ$1,'Copy of PY1 Data(H)'!$A$1:$CZ$1,_xlfn.XLOOKUP($A120,'Copy of PY1 Data(H)'!$A$1:$A$288,'Copy of PY1 Data(H)'!$A$1:$CZ$288))</f>
        <v>0</v>
      </c>
      <c r="BR120" s="180" cm="1">
        <f t="array" ref="BR120">_xlfn.XLOOKUP(BR$1,'Copy of PY1 Data(H)'!$A$1:$CZ$1,_xlfn.XLOOKUP($A120,'Copy of PY1 Data(H)'!$A$1:$A$288,'Copy of PY1 Data(H)'!$A$1:$CZ$288))</f>
        <v>660649</v>
      </c>
      <c r="BS120" s="180" cm="1">
        <f t="array" ref="BS120">_xlfn.XLOOKUP(BS$1,'Copy of PY1 Data(H)'!$A$1:$CZ$1,_xlfn.XLOOKUP($A120,'Copy of PY1 Data(H)'!$A$1:$A$288,'Copy of PY1 Data(H)'!$A$1:$CZ$288))</f>
        <v>0</v>
      </c>
      <c r="BT120" s="180" cm="1">
        <f t="array" ref="BT120">_xlfn.XLOOKUP(BT$1,'Copy of PY1 Data(H)'!$A$1:$CZ$1,_xlfn.XLOOKUP($A120,'Copy of PY1 Data(H)'!$A$1:$A$288,'Copy of PY1 Data(H)'!$A$1:$CZ$288))</f>
        <v>567878</v>
      </c>
      <c r="BU120" s="180" cm="1">
        <f t="array" ref="BU120">_xlfn.XLOOKUP(BU$1,'Copy of PY1 Data(H)'!$A$1:$CZ$1,_xlfn.XLOOKUP($A120,'Copy of PY1 Data(H)'!$A$1:$A$288,'Copy of PY1 Data(H)'!$A$1:$CZ$288))</f>
        <v>3425075</v>
      </c>
      <c r="BV120" s="180" cm="1">
        <f t="array" ref="BV120">_xlfn.XLOOKUP(BV$1,'Copy of PY1 Data(H)'!$A$1:$CZ$1,_xlfn.XLOOKUP($A120,'Copy of PY1 Data(H)'!$A$1:$A$288,'Copy of PY1 Data(H)'!$A$1:$CZ$288))</f>
        <v>0</v>
      </c>
      <c r="BW120" s="180" cm="1">
        <f t="array" ref="BW120">_xlfn.XLOOKUP(BW$1,'Copy of PY1 Data(H)'!$A$1:$CZ$1,_xlfn.XLOOKUP($A120,'Copy of PY1 Data(H)'!$A$1:$A$288,'Copy of PY1 Data(H)'!$A$1:$CZ$288))</f>
        <v>0</v>
      </c>
      <c r="BX120" s="180" cm="1">
        <f t="array" ref="BX120">_xlfn.XLOOKUP(BX$1,'Copy of PY1 Data(H)'!$A$1:$CZ$1,_xlfn.XLOOKUP($A120,'Copy of PY1 Data(H)'!$A$1:$A$288,'Copy of PY1 Data(H)'!$A$1:$CZ$288))</f>
        <v>391630</v>
      </c>
      <c r="BY120" s="180" cm="1">
        <f t="array" ref="BY120">_xlfn.XLOOKUP(BY$1,'Copy of PY1 Data(H)'!$A$1:$CZ$1,_xlfn.XLOOKUP($A120,'Copy of PY1 Data(H)'!$A$1:$A$288,'Copy of PY1 Data(H)'!$A$1:$CZ$288))</f>
        <v>13012</v>
      </c>
      <c r="BZ120" s="180" cm="1">
        <f t="array" ref="BZ120">_xlfn.XLOOKUP(BZ$1,'Copy of PY1 Data(H)'!$A$1:$CZ$1,_xlfn.XLOOKUP($A120,'Copy of PY1 Data(H)'!$A$1:$A$288,'Copy of PY1 Data(H)'!$A$1:$CZ$288))</f>
        <v>258707</v>
      </c>
      <c r="CA120" s="180" cm="1">
        <f t="array" ref="CA120">_xlfn.XLOOKUP(CA$1,'Copy of PY1 Data(H)'!$A$1:$CZ$1,_xlfn.XLOOKUP($A120,'Copy of PY1 Data(H)'!$A$1:$A$288,'Copy of PY1 Data(H)'!$A$1:$CZ$288))</f>
        <v>203183</v>
      </c>
      <c r="CB120" s="180" cm="1">
        <f t="array" ref="CB120">_xlfn.XLOOKUP(CB$1,'Copy of PY1 Data(H)'!$A$1:$CZ$1,_xlfn.XLOOKUP($A120,'Copy of PY1 Data(H)'!$A$1:$A$288,'Copy of PY1 Data(H)'!$A$1:$CZ$288))</f>
        <v>743423</v>
      </c>
      <c r="CC120" s="180" cm="1">
        <f t="array" ref="CC120">_xlfn.XLOOKUP(CC$1,'Copy of PY1 Data(H)'!$A$1:$CZ$1,_xlfn.XLOOKUP($A120,'Copy of PY1 Data(H)'!$A$1:$A$288,'Copy of PY1 Data(H)'!$A$1:$CZ$288))</f>
        <v>0</v>
      </c>
      <c r="CD120" s="180" cm="1">
        <f t="array" ref="CD120">_xlfn.XLOOKUP(CD$1,'Copy of PY1 Data(H)'!$A$1:$CZ$1,_xlfn.XLOOKUP($A120,'Copy of PY1 Data(H)'!$A$1:$A$288,'Copy of PY1 Data(H)'!$A$1:$CZ$288))</f>
        <v>31600</v>
      </c>
    </row>
    <row r="121" spans="1:82" x14ac:dyDescent="0.3">
      <c r="A121" s="180">
        <v>49</v>
      </c>
      <c r="C121" s="180"/>
      <c r="D121" s="180" cm="1">
        <f t="array" ref="D121">_xlfn.XLOOKUP(D$1,'Copy of PY1 Data(H)'!$A$1:$CZ$1,_xlfn.XLOOKUP($A121,'Copy of PY1 Data(H)'!$A$1:$A$288,'Copy of PY1 Data(H)'!$A$1:$CZ$288))</f>
        <v>0</v>
      </c>
      <c r="E121" s="180" cm="1">
        <f t="array" ref="E121">_xlfn.XLOOKUP(E$1,'Copy of PY1 Data(H)'!$A$1:$CZ$1,_xlfn.XLOOKUP($A121,'Copy of PY1 Data(H)'!$A$1:$A$288,'Copy of PY1 Data(H)'!$A$1:$CZ$288))</f>
        <v>0</v>
      </c>
      <c r="F121" s="180" cm="1">
        <f t="array" ref="F121">_xlfn.XLOOKUP(F$1,'Copy of PY1 Data(H)'!$A$1:$CZ$1,_xlfn.XLOOKUP($A121,'Copy of PY1 Data(H)'!$A$1:$A$288,'Copy of PY1 Data(H)'!$A$1:$CZ$288))</f>
        <v>0</v>
      </c>
      <c r="G121" s="180" cm="1">
        <f t="array" ref="G121">_xlfn.XLOOKUP(G$1,'Copy of PY1 Data(H)'!$A$1:$CZ$1,_xlfn.XLOOKUP($A121,'Copy of PY1 Data(H)'!$A$1:$A$288,'Copy of PY1 Data(H)'!$A$1:$CZ$288))</f>
        <v>0</v>
      </c>
      <c r="H121" s="180" cm="1">
        <f t="array" ref="H121">_xlfn.XLOOKUP(H$1,'Copy of PY1 Data(H)'!$A$1:$CZ$1,_xlfn.XLOOKUP($A121,'Copy of PY1 Data(H)'!$A$1:$A$288,'Copy of PY1 Data(H)'!$A$1:$CZ$288))</f>
        <v>0</v>
      </c>
      <c r="I121" s="180" cm="1">
        <f t="array" ref="I121">_xlfn.XLOOKUP(I$1,'Copy of PY1 Data(H)'!$A$1:$CZ$1,_xlfn.XLOOKUP($A121,'Copy of PY1 Data(H)'!$A$1:$A$288,'Copy of PY1 Data(H)'!$A$1:$CZ$288))</f>
        <v>0</v>
      </c>
      <c r="J121" s="180" cm="1">
        <f t="array" ref="J121">_xlfn.XLOOKUP(J$1,'Copy of PY1 Data(H)'!$A$1:$CZ$1,_xlfn.XLOOKUP($A121,'Copy of PY1 Data(H)'!$A$1:$A$288,'Copy of PY1 Data(H)'!$A$1:$CZ$288))</f>
        <v>64933</v>
      </c>
      <c r="K121" s="180" cm="1">
        <f t="array" ref="K121">_xlfn.XLOOKUP(K$1,'Copy of PY1 Data(H)'!$A$1:$CZ$1,_xlfn.XLOOKUP($A121,'Copy of PY1 Data(H)'!$A$1:$A$288,'Copy of PY1 Data(H)'!$A$1:$CZ$288))</f>
        <v>0</v>
      </c>
      <c r="L121" s="180" cm="1">
        <f t="array" ref="L121">_xlfn.XLOOKUP(L$1,'Copy of PY1 Data(H)'!$A$1:$CZ$1,_xlfn.XLOOKUP($A121,'Copy of PY1 Data(H)'!$A$1:$A$288,'Copy of PY1 Data(H)'!$A$1:$CZ$288))</f>
        <v>0</v>
      </c>
      <c r="M121" s="180" cm="1">
        <f t="array" ref="M121">_xlfn.XLOOKUP(M$1,'Copy of PY1 Data(H)'!$A$1:$CZ$1,_xlfn.XLOOKUP($A121,'Copy of PY1 Data(H)'!$A$1:$A$288,'Copy of PY1 Data(H)'!$A$1:$CZ$288))</f>
        <v>0</v>
      </c>
      <c r="N121" s="180" cm="1">
        <f t="array" ref="N121">_xlfn.XLOOKUP(N$1,'Copy of PY1 Data(H)'!$A$1:$CZ$1,_xlfn.XLOOKUP($A121,'Copy of PY1 Data(H)'!$A$1:$A$288,'Copy of PY1 Data(H)'!$A$1:$CZ$288))</f>
        <v>0</v>
      </c>
      <c r="O121" s="180" cm="1">
        <f t="array" ref="O121">_xlfn.XLOOKUP(O$1,'Copy of PY1 Data(H)'!$A$1:$CZ$1,_xlfn.XLOOKUP($A121,'Copy of PY1 Data(H)'!$A$1:$A$288,'Copy of PY1 Data(H)'!$A$1:$CZ$288))</f>
        <v>765111</v>
      </c>
      <c r="P121" s="180" cm="1">
        <f t="array" ref="P121">_xlfn.XLOOKUP(P$1,'Copy of PY1 Data(H)'!$A$1:$CZ$1,_xlfn.XLOOKUP($A121,'Copy of PY1 Data(H)'!$A$1:$A$288,'Copy of PY1 Data(H)'!$A$1:$CZ$288))</f>
        <v>0</v>
      </c>
      <c r="Q121" s="180" cm="1">
        <f t="array" ref="Q121">_xlfn.XLOOKUP(Q$1,'Copy of PY1 Data(H)'!$A$1:$CZ$1,_xlfn.XLOOKUP($A121,'Copy of PY1 Data(H)'!$A$1:$A$288,'Copy of PY1 Data(H)'!$A$1:$CZ$288))</f>
        <v>3434902</v>
      </c>
      <c r="R121" s="180" cm="1">
        <f t="array" ref="R121">_xlfn.XLOOKUP(R$1,'Copy of PY1 Data(H)'!$A$1:$CZ$1,_xlfn.XLOOKUP($A121,'Copy of PY1 Data(H)'!$A$1:$A$288,'Copy of PY1 Data(H)'!$A$1:$CZ$288))</f>
        <v>79658</v>
      </c>
      <c r="S121" s="180" cm="1">
        <f t="array" ref="S121">_xlfn.XLOOKUP(S$1,'Copy of PY1 Data(H)'!$A$1:$CZ$1,_xlfn.XLOOKUP($A121,'Copy of PY1 Data(H)'!$A$1:$A$288,'Copy of PY1 Data(H)'!$A$1:$CZ$288))</f>
        <v>0</v>
      </c>
      <c r="T121" s="180" cm="1">
        <f t="array" ref="T121">_xlfn.XLOOKUP(T$1,'Copy of PY1 Data(H)'!$A$1:$CZ$1,_xlfn.XLOOKUP($A121,'Copy of PY1 Data(H)'!$A$1:$A$288,'Copy of PY1 Data(H)'!$A$1:$CZ$288))</f>
        <v>4728475</v>
      </c>
      <c r="U121" s="180" cm="1">
        <f t="array" ref="U121">_xlfn.XLOOKUP(U$1,'Copy of PY1 Data(H)'!$A$1:$CZ$1,_xlfn.XLOOKUP($A121,'Copy of PY1 Data(H)'!$A$1:$A$288,'Copy of PY1 Data(H)'!$A$1:$CZ$288))</f>
        <v>1853327</v>
      </c>
      <c r="V121" s="180" cm="1">
        <f t="array" ref="V121">_xlfn.XLOOKUP(V$1,'Copy of PY1 Data(H)'!$A$1:$CZ$1,_xlfn.XLOOKUP($A121,'Copy of PY1 Data(H)'!$A$1:$A$288,'Copy of PY1 Data(H)'!$A$1:$CZ$288))</f>
        <v>2715230</v>
      </c>
      <c r="W121" s="180" cm="1">
        <f t="array" ref="W121">_xlfn.XLOOKUP(W$1,'Copy of PY1 Data(H)'!$A$1:$CZ$1,_xlfn.XLOOKUP($A121,'Copy of PY1 Data(H)'!$A$1:$A$288,'Copy of PY1 Data(H)'!$A$1:$CZ$288))</f>
        <v>0</v>
      </c>
      <c r="X121" s="180" cm="1">
        <f t="array" ref="X121">_xlfn.XLOOKUP(X$1,'Copy of PY1 Data(H)'!$A$1:$CZ$1,_xlfn.XLOOKUP($A121,'Copy of PY1 Data(H)'!$A$1:$A$288,'Copy of PY1 Data(H)'!$A$1:$CZ$288))</f>
        <v>0</v>
      </c>
      <c r="Y121" s="180" cm="1">
        <f t="array" ref="Y121">_xlfn.XLOOKUP(Y$1,'Copy of PY1 Data(H)'!$A$1:$CZ$1,_xlfn.XLOOKUP($A121,'Copy of PY1 Data(H)'!$A$1:$A$288,'Copy of PY1 Data(H)'!$A$1:$CZ$288))</f>
        <v>1962377</v>
      </c>
      <c r="Z121" s="180" cm="1">
        <f t="array" ref="Z121">_xlfn.XLOOKUP(Z$1,'Copy of PY1 Data(H)'!$A$1:$CZ$1,_xlfn.XLOOKUP($A121,'Copy of PY1 Data(H)'!$A$1:$A$288,'Copy of PY1 Data(H)'!$A$1:$CZ$288))</f>
        <v>454681</v>
      </c>
      <c r="AA121" s="180" cm="1">
        <f t="array" ref="AA121">_xlfn.XLOOKUP(AA$1,'Copy of PY1 Data(H)'!$A$1:$CZ$1,_xlfn.XLOOKUP($A121,'Copy of PY1 Data(H)'!$A$1:$A$288,'Copy of PY1 Data(H)'!$A$1:$CZ$288))</f>
        <v>1159233</v>
      </c>
      <c r="AB121" s="180" cm="1">
        <f t="array" ref="AB121">_xlfn.XLOOKUP(AB$1,'Copy of PY1 Data(H)'!$A$1:$CZ$1,_xlfn.XLOOKUP($A121,'Copy of PY1 Data(H)'!$A$1:$A$288,'Copy of PY1 Data(H)'!$A$1:$CZ$288))</f>
        <v>609998</v>
      </c>
      <c r="AC121" s="180" cm="1">
        <f t="array" ref="AC121">_xlfn.XLOOKUP(AC$1,'Copy of PY1 Data(H)'!$A$1:$CZ$1,_xlfn.XLOOKUP($A121,'Copy of PY1 Data(H)'!$A$1:$A$288,'Copy of PY1 Data(H)'!$A$1:$CZ$288))</f>
        <v>127641</v>
      </c>
      <c r="AD121" s="180" cm="1">
        <f t="array" ref="AD121">_xlfn.XLOOKUP(AD$1,'Copy of PY1 Data(H)'!$A$1:$CZ$1,_xlfn.XLOOKUP($A121,'Copy of PY1 Data(H)'!$A$1:$A$288,'Copy of PY1 Data(H)'!$A$1:$CZ$288))</f>
        <v>227675</v>
      </c>
      <c r="AE121" s="180" cm="1">
        <f t="array" ref="AE121">_xlfn.XLOOKUP(AE$1,'Copy of PY1 Data(H)'!$A$1:$CZ$1,_xlfn.XLOOKUP($A121,'Copy of PY1 Data(H)'!$A$1:$A$288,'Copy of PY1 Data(H)'!$A$1:$CZ$288))</f>
        <v>852693</v>
      </c>
      <c r="AF121" s="180" cm="1">
        <f t="array" ref="AF121">_xlfn.XLOOKUP(AF$1,'Copy of PY1 Data(H)'!$A$1:$CZ$1,_xlfn.XLOOKUP($A121,'Copy of PY1 Data(H)'!$A$1:$A$288,'Copy of PY1 Data(H)'!$A$1:$CZ$288))</f>
        <v>360225</v>
      </c>
      <c r="AG121" s="180" cm="1">
        <f t="array" ref="AG121">_xlfn.XLOOKUP(AG$1,'Copy of PY1 Data(H)'!$A$1:$CZ$1,_xlfn.XLOOKUP($A121,'Copy of PY1 Data(H)'!$A$1:$A$288,'Copy of PY1 Data(H)'!$A$1:$CZ$288))</f>
        <v>312205</v>
      </c>
      <c r="AH121" s="180" cm="1">
        <f t="array" ref="AH121">_xlfn.XLOOKUP(AH$1,'Copy of PY1 Data(H)'!$A$1:$CZ$1,_xlfn.XLOOKUP($A121,'Copy of PY1 Data(H)'!$A$1:$A$288,'Copy of PY1 Data(H)'!$A$1:$CZ$288))</f>
        <v>0</v>
      </c>
      <c r="AI121" s="180" cm="1">
        <f t="array" ref="AI121">_xlfn.XLOOKUP(AI$1,'Copy of PY1 Data(H)'!$A$1:$CZ$1,_xlfn.XLOOKUP($A121,'Copy of PY1 Data(H)'!$A$1:$A$288,'Copy of PY1 Data(H)'!$A$1:$CZ$288))</f>
        <v>3868056</v>
      </c>
      <c r="AJ121" s="180" cm="1">
        <f t="array" ref="AJ121">_xlfn.XLOOKUP(AJ$1,'Copy of PY1 Data(H)'!$A$1:$CZ$1,_xlfn.XLOOKUP($A121,'Copy of PY1 Data(H)'!$A$1:$A$288,'Copy of PY1 Data(H)'!$A$1:$CZ$288))</f>
        <v>67556</v>
      </c>
      <c r="AK121" s="180" cm="1">
        <f t="array" ref="AK121">_xlfn.XLOOKUP(AK$1,'Copy of PY1 Data(H)'!$A$1:$CZ$1,_xlfn.XLOOKUP($A121,'Copy of PY1 Data(H)'!$A$1:$A$288,'Copy of PY1 Data(H)'!$A$1:$CZ$288))</f>
        <v>0</v>
      </c>
      <c r="AL121" s="180" cm="1">
        <f t="array" ref="AL121">_xlfn.XLOOKUP(AL$1,'Copy of PY1 Data(H)'!$A$1:$CZ$1,_xlfn.XLOOKUP($A121,'Copy of PY1 Data(H)'!$A$1:$A$288,'Copy of PY1 Data(H)'!$A$1:$CZ$288))</f>
        <v>0</v>
      </c>
      <c r="AM121" s="180" cm="1">
        <f t="array" ref="AM121">_xlfn.XLOOKUP(AM$1,'Copy of PY1 Data(H)'!$A$1:$CZ$1,_xlfn.XLOOKUP($A121,'Copy of PY1 Data(H)'!$A$1:$A$288,'Copy of PY1 Data(H)'!$A$1:$CZ$288))</f>
        <v>2043217</v>
      </c>
      <c r="AN121" s="180" cm="1">
        <f t="array" ref="AN121">_xlfn.XLOOKUP(AN$1,'Copy of PY1 Data(H)'!$A$1:$CZ$1,_xlfn.XLOOKUP($A121,'Copy of PY1 Data(H)'!$A$1:$A$288,'Copy of PY1 Data(H)'!$A$1:$CZ$288))</f>
        <v>76582</v>
      </c>
      <c r="AO121" s="180" cm="1">
        <f t="array" ref="AO121">_xlfn.XLOOKUP(AO$1,'Copy of PY1 Data(H)'!$A$1:$CZ$1,_xlfn.XLOOKUP($A121,'Copy of PY1 Data(H)'!$A$1:$A$288,'Copy of PY1 Data(H)'!$A$1:$CZ$288))</f>
        <v>92219</v>
      </c>
      <c r="AP121" s="180" cm="1">
        <f t="array" ref="AP121">_xlfn.XLOOKUP(AP$1,'Copy of PY1 Data(H)'!$A$1:$CZ$1,_xlfn.XLOOKUP($A121,'Copy of PY1 Data(H)'!$A$1:$A$288,'Copy of PY1 Data(H)'!$A$1:$CZ$288))</f>
        <v>0</v>
      </c>
      <c r="AQ121" s="180" cm="1">
        <f t="array" ref="AQ121">_xlfn.XLOOKUP(AQ$1,'Copy of PY1 Data(H)'!$A$1:$CZ$1,_xlfn.XLOOKUP($A121,'Copy of PY1 Data(H)'!$A$1:$A$288,'Copy of PY1 Data(H)'!$A$1:$CZ$288))</f>
        <v>0</v>
      </c>
      <c r="AR121" s="180" cm="1">
        <f t="array" ref="AR121">_xlfn.XLOOKUP(AR$1,'Copy of PY1 Data(H)'!$A$1:$CZ$1,_xlfn.XLOOKUP($A121,'Copy of PY1 Data(H)'!$A$1:$A$288,'Copy of PY1 Data(H)'!$A$1:$CZ$288))</f>
        <v>766441</v>
      </c>
      <c r="AS121" s="180" cm="1">
        <f t="array" ref="AS121">_xlfn.XLOOKUP(AS$1,'Copy of PY1 Data(H)'!$A$1:$CZ$1,_xlfn.XLOOKUP($A121,'Copy of PY1 Data(H)'!$A$1:$A$288,'Copy of PY1 Data(H)'!$A$1:$CZ$288))</f>
        <v>0</v>
      </c>
      <c r="AT121" s="180" cm="1">
        <f t="array" ref="AT121">_xlfn.XLOOKUP(AT$1,'Copy of PY1 Data(H)'!$A$1:$CZ$1,_xlfn.XLOOKUP($A121,'Copy of PY1 Data(H)'!$A$1:$A$288,'Copy of PY1 Data(H)'!$A$1:$CZ$288))</f>
        <v>395247</v>
      </c>
      <c r="AU121" s="180" cm="1">
        <f t="array" ref="AU121">_xlfn.XLOOKUP(AU$1,'Copy of PY1 Data(H)'!$A$1:$CZ$1,_xlfn.XLOOKUP($A121,'Copy of PY1 Data(H)'!$A$1:$A$288,'Copy of PY1 Data(H)'!$A$1:$CZ$288))</f>
        <v>0</v>
      </c>
      <c r="AV121" s="180" cm="1">
        <f t="array" ref="AV121">_xlfn.XLOOKUP(AV$1,'Copy of PY1 Data(H)'!$A$1:$CZ$1,_xlfn.XLOOKUP($A121,'Copy of PY1 Data(H)'!$A$1:$A$288,'Copy of PY1 Data(H)'!$A$1:$CZ$288))</f>
        <v>4510615</v>
      </c>
      <c r="AW121" s="180" cm="1">
        <f t="array" ref="AW121">_xlfn.XLOOKUP(AW$1,'Copy of PY1 Data(H)'!$A$1:$CZ$1,_xlfn.XLOOKUP($A121,'Copy of PY1 Data(H)'!$A$1:$A$288,'Copy of PY1 Data(H)'!$A$1:$CZ$288))</f>
        <v>0</v>
      </c>
      <c r="AX121" s="180" cm="1">
        <f t="array" ref="AX121">_xlfn.XLOOKUP(AX$1,'Copy of PY1 Data(H)'!$A$1:$CZ$1,_xlfn.XLOOKUP($A121,'Copy of PY1 Data(H)'!$A$1:$A$288,'Copy of PY1 Data(H)'!$A$1:$CZ$288))</f>
        <v>266110</v>
      </c>
      <c r="AY121" s="180" cm="1">
        <f t="array" ref="AY121">_xlfn.XLOOKUP(AY$1,'Copy of PY1 Data(H)'!$A$1:$CZ$1,_xlfn.XLOOKUP($A121,'Copy of PY1 Data(H)'!$A$1:$A$288,'Copy of PY1 Data(H)'!$A$1:$CZ$288))</f>
        <v>197810</v>
      </c>
      <c r="AZ121" s="180" cm="1">
        <f t="array" ref="AZ121">_xlfn.XLOOKUP(AZ$1,'Copy of PY1 Data(H)'!$A$1:$CZ$1,_xlfn.XLOOKUP($A121,'Copy of PY1 Data(H)'!$A$1:$A$288,'Copy of PY1 Data(H)'!$A$1:$CZ$288))</f>
        <v>209874</v>
      </c>
      <c r="BA121" s="180" cm="1">
        <f t="array" ref="BA121">_xlfn.XLOOKUP(BA$1,'Copy of PY1 Data(H)'!$A$1:$CZ$1,_xlfn.XLOOKUP($A121,'Copy of PY1 Data(H)'!$A$1:$A$288,'Copy of PY1 Data(H)'!$A$1:$CZ$288))</f>
        <v>44394</v>
      </c>
      <c r="BB121" s="180" cm="1">
        <f t="array" ref="BB121">_xlfn.XLOOKUP(BB$1,'Copy of PY1 Data(H)'!$A$1:$CZ$1,_xlfn.XLOOKUP($A121,'Copy of PY1 Data(H)'!$A$1:$A$288,'Copy of PY1 Data(H)'!$A$1:$CZ$288))</f>
        <v>0</v>
      </c>
      <c r="BC121" s="180" cm="1">
        <f t="array" ref="BC121">_xlfn.XLOOKUP(BC$1,'Copy of PY1 Data(H)'!$A$1:$CZ$1,_xlfn.XLOOKUP($A121,'Copy of PY1 Data(H)'!$A$1:$A$288,'Copy of PY1 Data(H)'!$A$1:$CZ$288))</f>
        <v>26866</v>
      </c>
      <c r="BD121" s="180" cm="1">
        <f t="array" ref="BD121">_xlfn.XLOOKUP(BD$1,'Copy of PY1 Data(H)'!$A$1:$CZ$1,_xlfn.XLOOKUP($A121,'Copy of PY1 Data(H)'!$A$1:$A$288,'Copy of PY1 Data(H)'!$A$1:$CZ$288))</f>
        <v>1126372</v>
      </c>
      <c r="BE121" s="180" cm="1">
        <f t="array" ref="BE121">_xlfn.XLOOKUP(BE$1,'Copy of PY1 Data(H)'!$A$1:$CZ$1,_xlfn.XLOOKUP($A121,'Copy of PY1 Data(H)'!$A$1:$A$288,'Copy of PY1 Data(H)'!$A$1:$CZ$288))</f>
        <v>0</v>
      </c>
      <c r="BF121" s="180" cm="1">
        <f t="array" ref="BF121">_xlfn.XLOOKUP(BF$1,'Copy of PY1 Data(H)'!$A$1:$CZ$1,_xlfn.XLOOKUP($A121,'Copy of PY1 Data(H)'!$A$1:$A$288,'Copy of PY1 Data(H)'!$A$1:$CZ$288))</f>
        <v>66384</v>
      </c>
      <c r="BG121" s="180" cm="1">
        <f t="array" ref="BG121">_xlfn.XLOOKUP(BG$1,'Copy of PY1 Data(H)'!$A$1:$CZ$1,_xlfn.XLOOKUP($A121,'Copy of PY1 Data(H)'!$A$1:$A$288,'Copy of PY1 Data(H)'!$A$1:$CZ$288))</f>
        <v>0</v>
      </c>
      <c r="BH121" s="180" cm="1">
        <f t="array" ref="BH121">_xlfn.XLOOKUP(BH$1,'Copy of PY1 Data(H)'!$A$1:$CZ$1,_xlfn.XLOOKUP($A121,'Copy of PY1 Data(H)'!$A$1:$A$288,'Copy of PY1 Data(H)'!$A$1:$CZ$288))</f>
        <v>0</v>
      </c>
      <c r="BI121" s="180" cm="1">
        <f t="array" ref="BI121">_xlfn.XLOOKUP(BI$1,'Copy of PY1 Data(H)'!$A$1:$CZ$1,_xlfn.XLOOKUP($A121,'Copy of PY1 Data(H)'!$A$1:$A$288,'Copy of PY1 Data(H)'!$A$1:$CZ$288))</f>
        <v>93967</v>
      </c>
      <c r="BJ121" s="180" cm="1">
        <f t="array" ref="BJ121">_xlfn.XLOOKUP(BJ$1,'Copy of PY1 Data(H)'!$A$1:$CZ$1,_xlfn.XLOOKUP($A121,'Copy of PY1 Data(H)'!$A$1:$A$288,'Copy of PY1 Data(H)'!$A$1:$CZ$288))</f>
        <v>0</v>
      </c>
      <c r="BK121" s="180" cm="1">
        <f t="array" ref="BK121">_xlfn.XLOOKUP(BK$1,'Copy of PY1 Data(H)'!$A$1:$CZ$1,_xlfn.XLOOKUP($A121,'Copy of PY1 Data(H)'!$A$1:$A$288,'Copy of PY1 Data(H)'!$A$1:$CZ$288))</f>
        <v>526629</v>
      </c>
      <c r="BL121" s="180" cm="1">
        <f t="array" ref="BL121">_xlfn.XLOOKUP(BL$1,'Copy of PY1 Data(H)'!$A$1:$CZ$1,_xlfn.XLOOKUP($A121,'Copy of PY1 Data(H)'!$A$1:$A$288,'Copy of PY1 Data(H)'!$A$1:$CZ$288))</f>
        <v>0</v>
      </c>
      <c r="BM121" s="180" cm="1">
        <f t="array" ref="BM121">_xlfn.XLOOKUP(BM$1,'Copy of PY1 Data(H)'!$A$1:$CZ$1,_xlfn.XLOOKUP($A121,'Copy of PY1 Data(H)'!$A$1:$A$288,'Copy of PY1 Data(H)'!$A$1:$CZ$288))</f>
        <v>371091</v>
      </c>
      <c r="BN121" s="180" cm="1">
        <f t="array" ref="BN121">_xlfn.XLOOKUP(BN$1,'Copy of PY1 Data(H)'!$A$1:$CZ$1,_xlfn.XLOOKUP($A121,'Copy of PY1 Data(H)'!$A$1:$A$288,'Copy of PY1 Data(H)'!$A$1:$CZ$288))</f>
        <v>164404</v>
      </c>
      <c r="BO121" s="180" cm="1">
        <f t="array" ref="BO121">_xlfn.XLOOKUP(BO$1,'Copy of PY1 Data(H)'!$A$1:$CZ$1,_xlfn.XLOOKUP($A121,'Copy of PY1 Data(H)'!$A$1:$A$288,'Copy of PY1 Data(H)'!$A$1:$CZ$288))</f>
        <v>104184</v>
      </c>
      <c r="BP121" s="180" cm="1">
        <f t="array" ref="BP121">_xlfn.XLOOKUP(BP$1,'Copy of PY1 Data(H)'!$A$1:$CZ$1,_xlfn.XLOOKUP($A121,'Copy of PY1 Data(H)'!$A$1:$A$288,'Copy of PY1 Data(H)'!$A$1:$CZ$288))</f>
        <v>41463</v>
      </c>
      <c r="BQ121" s="180" cm="1">
        <f t="array" ref="BQ121">_xlfn.XLOOKUP(BQ$1,'Copy of PY1 Data(H)'!$A$1:$CZ$1,_xlfn.XLOOKUP($A121,'Copy of PY1 Data(H)'!$A$1:$A$288,'Copy of PY1 Data(H)'!$A$1:$CZ$288))</f>
        <v>0</v>
      </c>
      <c r="BR121" s="180" cm="1">
        <f t="array" ref="BR121">_xlfn.XLOOKUP(BR$1,'Copy of PY1 Data(H)'!$A$1:$CZ$1,_xlfn.XLOOKUP($A121,'Copy of PY1 Data(H)'!$A$1:$A$288,'Copy of PY1 Data(H)'!$A$1:$CZ$288))</f>
        <v>178490</v>
      </c>
      <c r="BS121" s="180" cm="1">
        <f t="array" ref="BS121">_xlfn.XLOOKUP(BS$1,'Copy of PY1 Data(H)'!$A$1:$CZ$1,_xlfn.XLOOKUP($A121,'Copy of PY1 Data(H)'!$A$1:$A$288,'Copy of PY1 Data(H)'!$A$1:$CZ$288))</f>
        <v>0</v>
      </c>
      <c r="BT121" s="180" cm="1">
        <f t="array" ref="BT121">_xlfn.XLOOKUP(BT$1,'Copy of PY1 Data(H)'!$A$1:$CZ$1,_xlfn.XLOOKUP($A121,'Copy of PY1 Data(H)'!$A$1:$A$288,'Copy of PY1 Data(H)'!$A$1:$CZ$288))</f>
        <v>281889</v>
      </c>
      <c r="BU121" s="180" cm="1">
        <f t="array" ref="BU121">_xlfn.XLOOKUP(BU$1,'Copy of PY1 Data(H)'!$A$1:$CZ$1,_xlfn.XLOOKUP($A121,'Copy of PY1 Data(H)'!$A$1:$A$288,'Copy of PY1 Data(H)'!$A$1:$CZ$288))</f>
        <v>580847</v>
      </c>
      <c r="BV121" s="180" cm="1">
        <f t="array" ref="BV121">_xlfn.XLOOKUP(BV$1,'Copy of PY1 Data(H)'!$A$1:$CZ$1,_xlfn.XLOOKUP($A121,'Copy of PY1 Data(H)'!$A$1:$A$288,'Copy of PY1 Data(H)'!$A$1:$CZ$288))</f>
        <v>0</v>
      </c>
      <c r="BW121" s="180" cm="1">
        <f t="array" ref="BW121">_xlfn.XLOOKUP(BW$1,'Copy of PY1 Data(H)'!$A$1:$CZ$1,_xlfn.XLOOKUP($A121,'Copy of PY1 Data(H)'!$A$1:$A$288,'Copy of PY1 Data(H)'!$A$1:$CZ$288))</f>
        <v>0</v>
      </c>
      <c r="BX121" s="180" cm="1">
        <f t="array" ref="BX121">_xlfn.XLOOKUP(BX$1,'Copy of PY1 Data(H)'!$A$1:$CZ$1,_xlfn.XLOOKUP($A121,'Copy of PY1 Data(H)'!$A$1:$A$288,'Copy of PY1 Data(H)'!$A$1:$CZ$288))</f>
        <v>75076</v>
      </c>
      <c r="BY121" s="180" cm="1">
        <f t="array" ref="BY121">_xlfn.XLOOKUP(BY$1,'Copy of PY1 Data(H)'!$A$1:$CZ$1,_xlfn.XLOOKUP($A121,'Copy of PY1 Data(H)'!$A$1:$A$288,'Copy of PY1 Data(H)'!$A$1:$CZ$288))</f>
        <v>18215</v>
      </c>
      <c r="BZ121" s="180" cm="1">
        <f t="array" ref="BZ121">_xlfn.XLOOKUP(BZ$1,'Copy of PY1 Data(H)'!$A$1:$CZ$1,_xlfn.XLOOKUP($A121,'Copy of PY1 Data(H)'!$A$1:$A$288,'Copy of PY1 Data(H)'!$A$1:$CZ$288))</f>
        <v>168978</v>
      </c>
      <c r="CA121" s="180" cm="1">
        <f t="array" ref="CA121">_xlfn.XLOOKUP(CA$1,'Copy of PY1 Data(H)'!$A$1:$CZ$1,_xlfn.XLOOKUP($A121,'Copy of PY1 Data(H)'!$A$1:$A$288,'Copy of PY1 Data(H)'!$A$1:$CZ$288))</f>
        <v>152757</v>
      </c>
      <c r="CB121" s="180" cm="1">
        <f t="array" ref="CB121">_xlfn.XLOOKUP(CB$1,'Copy of PY1 Data(H)'!$A$1:$CZ$1,_xlfn.XLOOKUP($A121,'Copy of PY1 Data(H)'!$A$1:$A$288,'Copy of PY1 Data(H)'!$A$1:$CZ$288))</f>
        <v>159052</v>
      </c>
      <c r="CC121" s="180" cm="1">
        <f t="array" ref="CC121">_xlfn.XLOOKUP(CC$1,'Copy of PY1 Data(H)'!$A$1:$CZ$1,_xlfn.XLOOKUP($A121,'Copy of PY1 Data(H)'!$A$1:$A$288,'Copy of PY1 Data(H)'!$A$1:$CZ$288))</f>
        <v>0</v>
      </c>
      <c r="CD121" s="180" cm="1">
        <f t="array" ref="CD121">_xlfn.XLOOKUP(CD$1,'Copy of PY1 Data(H)'!$A$1:$CZ$1,_xlfn.XLOOKUP($A121,'Copy of PY1 Data(H)'!$A$1:$A$288,'Copy of PY1 Data(H)'!$A$1:$CZ$288))</f>
        <v>30020</v>
      </c>
    </row>
    <row r="122" spans="1:82" x14ac:dyDescent="0.3">
      <c r="A122" s="180">
        <v>85</v>
      </c>
      <c r="C122" s="180"/>
      <c r="D122" s="180" cm="1">
        <f t="array" ref="D122">_xlfn.XLOOKUP(D$1,'Copy of PY1 Data(H)'!$A$1:$CZ$1,_xlfn.XLOOKUP($A122,'Copy of PY1 Data(H)'!$A$1:$A$288,'Copy of PY1 Data(H)'!$A$1:$CZ$288))</f>
        <v>0</v>
      </c>
      <c r="E122" s="180" cm="1">
        <f t="array" ref="E122">_xlfn.XLOOKUP(E$1,'Copy of PY1 Data(H)'!$A$1:$CZ$1,_xlfn.XLOOKUP($A122,'Copy of PY1 Data(H)'!$A$1:$A$288,'Copy of PY1 Data(H)'!$A$1:$CZ$288))</f>
        <v>0</v>
      </c>
      <c r="F122" s="180" cm="1">
        <f t="array" ref="F122">_xlfn.XLOOKUP(F$1,'Copy of PY1 Data(H)'!$A$1:$CZ$1,_xlfn.XLOOKUP($A122,'Copy of PY1 Data(H)'!$A$1:$A$288,'Copy of PY1 Data(H)'!$A$1:$CZ$288))</f>
        <v>0</v>
      </c>
      <c r="G122" s="180" cm="1">
        <f t="array" ref="G122">_xlfn.XLOOKUP(G$1,'Copy of PY1 Data(H)'!$A$1:$CZ$1,_xlfn.XLOOKUP($A122,'Copy of PY1 Data(H)'!$A$1:$A$288,'Copy of PY1 Data(H)'!$A$1:$CZ$288))</f>
        <v>0</v>
      </c>
      <c r="H122" s="180" cm="1">
        <f t="array" ref="H122">_xlfn.XLOOKUP(H$1,'Copy of PY1 Data(H)'!$A$1:$CZ$1,_xlfn.XLOOKUP($A122,'Copy of PY1 Data(H)'!$A$1:$A$288,'Copy of PY1 Data(H)'!$A$1:$CZ$288))</f>
        <v>0</v>
      </c>
      <c r="I122" s="180" cm="1">
        <f t="array" ref="I122">_xlfn.XLOOKUP(I$1,'Copy of PY1 Data(H)'!$A$1:$CZ$1,_xlfn.XLOOKUP($A122,'Copy of PY1 Data(H)'!$A$1:$A$288,'Copy of PY1 Data(H)'!$A$1:$CZ$288))</f>
        <v>0</v>
      </c>
      <c r="J122" s="180" cm="1">
        <f t="array" ref="J122">_xlfn.XLOOKUP(J$1,'Copy of PY1 Data(H)'!$A$1:$CZ$1,_xlfn.XLOOKUP($A122,'Copy of PY1 Data(H)'!$A$1:$A$288,'Copy of PY1 Data(H)'!$A$1:$CZ$288))</f>
        <v>170427</v>
      </c>
      <c r="K122" s="180" cm="1">
        <f t="array" ref="K122">_xlfn.XLOOKUP(K$1,'Copy of PY1 Data(H)'!$A$1:$CZ$1,_xlfn.XLOOKUP($A122,'Copy of PY1 Data(H)'!$A$1:$A$288,'Copy of PY1 Data(H)'!$A$1:$CZ$288))</f>
        <v>0</v>
      </c>
      <c r="L122" s="180" cm="1">
        <f t="array" ref="L122">_xlfn.XLOOKUP(L$1,'Copy of PY1 Data(H)'!$A$1:$CZ$1,_xlfn.XLOOKUP($A122,'Copy of PY1 Data(H)'!$A$1:$A$288,'Copy of PY1 Data(H)'!$A$1:$CZ$288))</f>
        <v>0</v>
      </c>
      <c r="M122" s="180" cm="1">
        <f t="array" ref="M122">_xlfn.XLOOKUP(M$1,'Copy of PY1 Data(H)'!$A$1:$CZ$1,_xlfn.XLOOKUP($A122,'Copy of PY1 Data(H)'!$A$1:$A$288,'Copy of PY1 Data(H)'!$A$1:$CZ$288))</f>
        <v>0</v>
      </c>
      <c r="N122" s="180" cm="1">
        <f t="array" ref="N122">_xlfn.XLOOKUP(N$1,'Copy of PY1 Data(H)'!$A$1:$CZ$1,_xlfn.XLOOKUP($A122,'Copy of PY1 Data(H)'!$A$1:$A$288,'Copy of PY1 Data(H)'!$A$1:$CZ$288))</f>
        <v>0</v>
      </c>
      <c r="O122" s="180" cm="1">
        <f t="array" ref="O122">_xlfn.XLOOKUP(O$1,'Copy of PY1 Data(H)'!$A$1:$CZ$1,_xlfn.XLOOKUP($A122,'Copy of PY1 Data(H)'!$A$1:$A$288,'Copy of PY1 Data(H)'!$A$1:$CZ$288))</f>
        <v>3286381</v>
      </c>
      <c r="P122" s="180" cm="1">
        <f t="array" ref="P122">_xlfn.XLOOKUP(P$1,'Copy of PY1 Data(H)'!$A$1:$CZ$1,_xlfn.XLOOKUP($A122,'Copy of PY1 Data(H)'!$A$1:$A$288,'Copy of PY1 Data(H)'!$A$1:$CZ$288))</f>
        <v>0</v>
      </c>
      <c r="Q122" s="180" cm="1">
        <f t="array" ref="Q122">_xlfn.XLOOKUP(Q$1,'Copy of PY1 Data(H)'!$A$1:$CZ$1,_xlfn.XLOOKUP($A122,'Copy of PY1 Data(H)'!$A$1:$A$288,'Copy of PY1 Data(H)'!$A$1:$CZ$288))</f>
        <v>10329174</v>
      </c>
      <c r="R122" s="180" cm="1">
        <f t="array" ref="R122">_xlfn.XLOOKUP(R$1,'Copy of PY1 Data(H)'!$A$1:$CZ$1,_xlfn.XLOOKUP($A122,'Copy of PY1 Data(H)'!$A$1:$A$288,'Copy of PY1 Data(H)'!$A$1:$CZ$288))</f>
        <v>269747</v>
      </c>
      <c r="S122" s="180" cm="1">
        <f t="array" ref="S122">_xlfn.XLOOKUP(S$1,'Copy of PY1 Data(H)'!$A$1:$CZ$1,_xlfn.XLOOKUP($A122,'Copy of PY1 Data(H)'!$A$1:$A$288,'Copy of PY1 Data(H)'!$A$1:$CZ$288))</f>
        <v>0</v>
      </c>
      <c r="T122" s="180" cm="1">
        <f t="array" ref="T122">_xlfn.XLOOKUP(T$1,'Copy of PY1 Data(H)'!$A$1:$CZ$1,_xlfn.XLOOKUP($A122,'Copy of PY1 Data(H)'!$A$1:$A$288,'Copy of PY1 Data(H)'!$A$1:$CZ$288))</f>
        <v>28468215</v>
      </c>
      <c r="U122" s="180" cm="1">
        <f t="array" ref="U122">_xlfn.XLOOKUP(U$1,'Copy of PY1 Data(H)'!$A$1:$CZ$1,_xlfn.XLOOKUP($A122,'Copy of PY1 Data(H)'!$A$1:$A$288,'Copy of PY1 Data(H)'!$A$1:$CZ$288))</f>
        <v>7744426</v>
      </c>
      <c r="V122" s="180" cm="1">
        <f t="array" ref="V122">_xlfn.XLOOKUP(V$1,'Copy of PY1 Data(H)'!$A$1:$CZ$1,_xlfn.XLOOKUP($A122,'Copy of PY1 Data(H)'!$A$1:$A$288,'Copy of PY1 Data(H)'!$A$1:$CZ$288))</f>
        <v>9665845</v>
      </c>
      <c r="W122" s="180" cm="1">
        <f t="array" ref="W122">_xlfn.XLOOKUP(W$1,'Copy of PY1 Data(H)'!$A$1:$CZ$1,_xlfn.XLOOKUP($A122,'Copy of PY1 Data(H)'!$A$1:$A$288,'Copy of PY1 Data(H)'!$A$1:$CZ$288))</f>
        <v>0</v>
      </c>
      <c r="X122" s="180" cm="1">
        <f t="array" ref="X122">_xlfn.XLOOKUP(X$1,'Copy of PY1 Data(H)'!$A$1:$CZ$1,_xlfn.XLOOKUP($A122,'Copy of PY1 Data(H)'!$A$1:$A$288,'Copy of PY1 Data(H)'!$A$1:$CZ$288))</f>
        <v>0</v>
      </c>
      <c r="Y122" s="180" cm="1">
        <f t="array" ref="Y122">_xlfn.XLOOKUP(Y$1,'Copy of PY1 Data(H)'!$A$1:$CZ$1,_xlfn.XLOOKUP($A122,'Copy of PY1 Data(H)'!$A$1:$A$288,'Copy of PY1 Data(H)'!$A$1:$CZ$288))</f>
        <v>5619100</v>
      </c>
      <c r="Z122" s="180" cm="1">
        <f t="array" ref="Z122">_xlfn.XLOOKUP(Z$1,'Copy of PY1 Data(H)'!$A$1:$CZ$1,_xlfn.XLOOKUP($A122,'Copy of PY1 Data(H)'!$A$1:$A$288,'Copy of PY1 Data(H)'!$A$1:$CZ$288))</f>
        <v>1476961</v>
      </c>
      <c r="AA122" s="180" cm="1">
        <f t="array" ref="AA122">_xlfn.XLOOKUP(AA$1,'Copy of PY1 Data(H)'!$A$1:$CZ$1,_xlfn.XLOOKUP($A122,'Copy of PY1 Data(H)'!$A$1:$A$288,'Copy of PY1 Data(H)'!$A$1:$CZ$288))</f>
        <v>7776169</v>
      </c>
      <c r="AB122" s="180" cm="1">
        <f t="array" ref="AB122">_xlfn.XLOOKUP(AB$1,'Copy of PY1 Data(H)'!$A$1:$CZ$1,_xlfn.XLOOKUP($A122,'Copy of PY1 Data(H)'!$A$1:$A$288,'Copy of PY1 Data(H)'!$A$1:$CZ$288))</f>
        <v>3676869</v>
      </c>
      <c r="AC122" s="180" cm="1">
        <f t="array" ref="AC122">_xlfn.XLOOKUP(AC$1,'Copy of PY1 Data(H)'!$A$1:$CZ$1,_xlfn.XLOOKUP($A122,'Copy of PY1 Data(H)'!$A$1:$A$288,'Copy of PY1 Data(H)'!$A$1:$CZ$288))</f>
        <v>1154413</v>
      </c>
      <c r="AD122" s="180" cm="1">
        <f t="array" ref="AD122">_xlfn.XLOOKUP(AD$1,'Copy of PY1 Data(H)'!$A$1:$CZ$1,_xlfn.XLOOKUP($A122,'Copy of PY1 Data(H)'!$A$1:$A$288,'Copy of PY1 Data(H)'!$A$1:$CZ$288))</f>
        <v>1398021</v>
      </c>
      <c r="AE122" s="180" cm="1">
        <f t="array" ref="AE122">_xlfn.XLOOKUP(AE$1,'Copy of PY1 Data(H)'!$A$1:$CZ$1,_xlfn.XLOOKUP($A122,'Copy of PY1 Data(H)'!$A$1:$A$288,'Copy of PY1 Data(H)'!$A$1:$CZ$288))</f>
        <v>2495100</v>
      </c>
      <c r="AF122" s="180" cm="1">
        <f t="array" ref="AF122">_xlfn.XLOOKUP(AF$1,'Copy of PY1 Data(H)'!$A$1:$CZ$1,_xlfn.XLOOKUP($A122,'Copy of PY1 Data(H)'!$A$1:$A$288,'Copy of PY1 Data(H)'!$A$1:$CZ$288))</f>
        <v>3323282</v>
      </c>
      <c r="AG122" s="180" cm="1">
        <f t="array" ref="AG122">_xlfn.XLOOKUP(AG$1,'Copy of PY1 Data(H)'!$A$1:$CZ$1,_xlfn.XLOOKUP($A122,'Copy of PY1 Data(H)'!$A$1:$A$288,'Copy of PY1 Data(H)'!$A$1:$CZ$288))</f>
        <v>4683746</v>
      </c>
      <c r="AH122" s="180" cm="1">
        <f t="array" ref="AH122">_xlfn.XLOOKUP(AH$1,'Copy of PY1 Data(H)'!$A$1:$CZ$1,_xlfn.XLOOKUP($A122,'Copy of PY1 Data(H)'!$A$1:$A$288,'Copy of PY1 Data(H)'!$A$1:$CZ$288))</f>
        <v>219519</v>
      </c>
      <c r="AI122" s="180" cm="1">
        <f t="array" ref="AI122">_xlfn.XLOOKUP(AI$1,'Copy of PY1 Data(H)'!$A$1:$CZ$1,_xlfn.XLOOKUP($A122,'Copy of PY1 Data(H)'!$A$1:$A$288,'Copy of PY1 Data(H)'!$A$1:$CZ$288))</f>
        <v>19602677</v>
      </c>
      <c r="AJ122" s="180" cm="1">
        <f t="array" ref="AJ122">_xlfn.XLOOKUP(AJ$1,'Copy of PY1 Data(H)'!$A$1:$CZ$1,_xlfn.XLOOKUP($A122,'Copy of PY1 Data(H)'!$A$1:$A$288,'Copy of PY1 Data(H)'!$A$1:$CZ$288))</f>
        <v>331594</v>
      </c>
      <c r="AK122" s="180" cm="1">
        <f t="array" ref="AK122">_xlfn.XLOOKUP(AK$1,'Copy of PY1 Data(H)'!$A$1:$CZ$1,_xlfn.XLOOKUP($A122,'Copy of PY1 Data(H)'!$A$1:$A$288,'Copy of PY1 Data(H)'!$A$1:$CZ$288))</f>
        <v>0</v>
      </c>
      <c r="AL122" s="180" cm="1">
        <f t="array" ref="AL122">_xlfn.XLOOKUP(AL$1,'Copy of PY1 Data(H)'!$A$1:$CZ$1,_xlfn.XLOOKUP($A122,'Copy of PY1 Data(H)'!$A$1:$A$288,'Copy of PY1 Data(H)'!$A$1:$CZ$288))</f>
        <v>0</v>
      </c>
      <c r="AM122" s="180" cm="1">
        <f t="array" ref="AM122">_xlfn.XLOOKUP(AM$1,'Copy of PY1 Data(H)'!$A$1:$CZ$1,_xlfn.XLOOKUP($A122,'Copy of PY1 Data(H)'!$A$1:$A$288,'Copy of PY1 Data(H)'!$A$1:$CZ$288))</f>
        <v>7995298</v>
      </c>
      <c r="AN122" s="180" cm="1">
        <f t="array" ref="AN122">_xlfn.XLOOKUP(AN$1,'Copy of PY1 Data(H)'!$A$1:$CZ$1,_xlfn.XLOOKUP($A122,'Copy of PY1 Data(H)'!$A$1:$A$288,'Copy of PY1 Data(H)'!$A$1:$CZ$288))</f>
        <v>425282</v>
      </c>
      <c r="AO122" s="180" cm="1">
        <f t="array" ref="AO122">_xlfn.XLOOKUP(AO$1,'Copy of PY1 Data(H)'!$A$1:$CZ$1,_xlfn.XLOOKUP($A122,'Copy of PY1 Data(H)'!$A$1:$A$288,'Copy of PY1 Data(H)'!$A$1:$CZ$288))</f>
        <v>800138</v>
      </c>
      <c r="AP122" s="180" cm="1">
        <f t="array" ref="AP122">_xlfn.XLOOKUP(AP$1,'Copy of PY1 Data(H)'!$A$1:$CZ$1,_xlfn.XLOOKUP($A122,'Copy of PY1 Data(H)'!$A$1:$A$288,'Copy of PY1 Data(H)'!$A$1:$CZ$288))</f>
        <v>0</v>
      </c>
      <c r="AQ122" s="180" cm="1">
        <f t="array" ref="AQ122">_xlfn.XLOOKUP(AQ$1,'Copy of PY1 Data(H)'!$A$1:$CZ$1,_xlfn.XLOOKUP($A122,'Copy of PY1 Data(H)'!$A$1:$A$288,'Copy of PY1 Data(H)'!$A$1:$CZ$288))</f>
        <v>0</v>
      </c>
      <c r="AR122" s="180" cm="1">
        <f t="array" ref="AR122">_xlfn.XLOOKUP(AR$1,'Copy of PY1 Data(H)'!$A$1:$CZ$1,_xlfn.XLOOKUP($A122,'Copy of PY1 Data(H)'!$A$1:$A$288,'Copy of PY1 Data(H)'!$A$1:$CZ$288))</f>
        <v>2630128</v>
      </c>
      <c r="AS122" s="180" cm="1">
        <f t="array" ref="AS122">_xlfn.XLOOKUP(AS$1,'Copy of PY1 Data(H)'!$A$1:$CZ$1,_xlfn.XLOOKUP($A122,'Copy of PY1 Data(H)'!$A$1:$A$288,'Copy of PY1 Data(H)'!$A$1:$CZ$288))</f>
        <v>0</v>
      </c>
      <c r="AT122" s="180" cm="1">
        <f t="array" ref="AT122">_xlfn.XLOOKUP(AT$1,'Copy of PY1 Data(H)'!$A$1:$CZ$1,_xlfn.XLOOKUP($A122,'Copy of PY1 Data(H)'!$A$1:$A$288,'Copy of PY1 Data(H)'!$A$1:$CZ$288))</f>
        <v>1728291</v>
      </c>
      <c r="AU122" s="180" cm="1">
        <f t="array" ref="AU122">_xlfn.XLOOKUP(AU$1,'Copy of PY1 Data(H)'!$A$1:$CZ$1,_xlfn.XLOOKUP($A122,'Copy of PY1 Data(H)'!$A$1:$A$288,'Copy of PY1 Data(H)'!$A$1:$CZ$288))</f>
        <v>0</v>
      </c>
      <c r="AV122" s="180" cm="1">
        <f t="array" ref="AV122">_xlfn.XLOOKUP(AV$1,'Copy of PY1 Data(H)'!$A$1:$CZ$1,_xlfn.XLOOKUP($A122,'Copy of PY1 Data(H)'!$A$1:$A$288,'Copy of PY1 Data(H)'!$A$1:$CZ$288))</f>
        <v>13147257</v>
      </c>
      <c r="AW122" s="180" cm="1">
        <f t="array" ref="AW122">_xlfn.XLOOKUP(AW$1,'Copy of PY1 Data(H)'!$A$1:$CZ$1,_xlfn.XLOOKUP($A122,'Copy of PY1 Data(H)'!$A$1:$A$288,'Copy of PY1 Data(H)'!$A$1:$CZ$288))</f>
        <v>0</v>
      </c>
      <c r="AX122" s="180" cm="1">
        <f t="array" ref="AX122">_xlfn.XLOOKUP(AX$1,'Copy of PY1 Data(H)'!$A$1:$CZ$1,_xlfn.XLOOKUP($A122,'Copy of PY1 Data(H)'!$A$1:$A$288,'Copy of PY1 Data(H)'!$A$1:$CZ$288))</f>
        <v>1235568</v>
      </c>
      <c r="AY122" s="180" cm="1">
        <f t="array" ref="AY122">_xlfn.XLOOKUP(AY$1,'Copy of PY1 Data(H)'!$A$1:$CZ$1,_xlfn.XLOOKUP($A122,'Copy of PY1 Data(H)'!$A$1:$A$288,'Copy of PY1 Data(H)'!$A$1:$CZ$288))</f>
        <v>2872359</v>
      </c>
      <c r="AZ122" s="180" cm="1">
        <f t="array" ref="AZ122">_xlfn.XLOOKUP(AZ$1,'Copy of PY1 Data(H)'!$A$1:$CZ$1,_xlfn.XLOOKUP($A122,'Copy of PY1 Data(H)'!$A$1:$A$288,'Copy of PY1 Data(H)'!$A$1:$CZ$288))</f>
        <v>586265</v>
      </c>
      <c r="BA122" s="180" cm="1">
        <f t="array" ref="BA122">_xlfn.XLOOKUP(BA$1,'Copy of PY1 Data(H)'!$A$1:$CZ$1,_xlfn.XLOOKUP($A122,'Copy of PY1 Data(H)'!$A$1:$A$288,'Copy of PY1 Data(H)'!$A$1:$CZ$288))</f>
        <v>371495</v>
      </c>
      <c r="BB122" s="180" cm="1">
        <f t="array" ref="BB122">_xlfn.XLOOKUP(BB$1,'Copy of PY1 Data(H)'!$A$1:$CZ$1,_xlfn.XLOOKUP($A122,'Copy of PY1 Data(H)'!$A$1:$A$288,'Copy of PY1 Data(H)'!$A$1:$CZ$288))</f>
        <v>0</v>
      </c>
      <c r="BC122" s="180" cm="1">
        <f t="array" ref="BC122">_xlfn.XLOOKUP(BC$1,'Copy of PY1 Data(H)'!$A$1:$CZ$1,_xlfn.XLOOKUP($A122,'Copy of PY1 Data(H)'!$A$1:$A$288,'Copy of PY1 Data(H)'!$A$1:$CZ$288))</f>
        <v>150769</v>
      </c>
      <c r="BD122" s="180" cm="1">
        <f t="array" ref="BD122">_xlfn.XLOOKUP(BD$1,'Copy of PY1 Data(H)'!$A$1:$CZ$1,_xlfn.XLOOKUP($A122,'Copy of PY1 Data(H)'!$A$1:$A$288,'Copy of PY1 Data(H)'!$A$1:$CZ$288))</f>
        <v>4447156</v>
      </c>
      <c r="BE122" s="180" cm="1">
        <f t="array" ref="BE122">_xlfn.XLOOKUP(BE$1,'Copy of PY1 Data(H)'!$A$1:$CZ$1,_xlfn.XLOOKUP($A122,'Copy of PY1 Data(H)'!$A$1:$A$288,'Copy of PY1 Data(H)'!$A$1:$CZ$288))</f>
        <v>0</v>
      </c>
      <c r="BF122" s="180" cm="1">
        <f t="array" ref="BF122">_xlfn.XLOOKUP(BF$1,'Copy of PY1 Data(H)'!$A$1:$CZ$1,_xlfn.XLOOKUP($A122,'Copy of PY1 Data(H)'!$A$1:$A$288,'Copy of PY1 Data(H)'!$A$1:$CZ$288))</f>
        <v>262997</v>
      </c>
      <c r="BG122" s="180" cm="1">
        <f t="array" ref="BG122">_xlfn.XLOOKUP(BG$1,'Copy of PY1 Data(H)'!$A$1:$CZ$1,_xlfn.XLOOKUP($A122,'Copy of PY1 Data(H)'!$A$1:$A$288,'Copy of PY1 Data(H)'!$A$1:$CZ$288))</f>
        <v>0</v>
      </c>
      <c r="BH122" s="180" cm="1">
        <f t="array" ref="BH122">_xlfn.XLOOKUP(BH$1,'Copy of PY1 Data(H)'!$A$1:$CZ$1,_xlfn.XLOOKUP($A122,'Copy of PY1 Data(H)'!$A$1:$A$288,'Copy of PY1 Data(H)'!$A$1:$CZ$288))</f>
        <v>0</v>
      </c>
      <c r="BI122" s="180" cm="1">
        <f t="array" ref="BI122">_xlfn.XLOOKUP(BI$1,'Copy of PY1 Data(H)'!$A$1:$CZ$1,_xlfn.XLOOKUP($A122,'Copy of PY1 Data(H)'!$A$1:$A$288,'Copy of PY1 Data(H)'!$A$1:$CZ$288))</f>
        <v>220229</v>
      </c>
      <c r="BJ122" s="180" cm="1">
        <f t="array" ref="BJ122">_xlfn.XLOOKUP(BJ$1,'Copy of PY1 Data(H)'!$A$1:$CZ$1,_xlfn.XLOOKUP($A122,'Copy of PY1 Data(H)'!$A$1:$A$288,'Copy of PY1 Data(H)'!$A$1:$CZ$288))</f>
        <v>0</v>
      </c>
      <c r="BK122" s="180" cm="1">
        <f t="array" ref="BK122">_xlfn.XLOOKUP(BK$1,'Copy of PY1 Data(H)'!$A$1:$CZ$1,_xlfn.XLOOKUP($A122,'Copy of PY1 Data(H)'!$A$1:$A$288,'Copy of PY1 Data(H)'!$A$1:$CZ$288))</f>
        <v>2937119</v>
      </c>
      <c r="BL122" s="180" cm="1">
        <f t="array" ref="BL122">_xlfn.XLOOKUP(BL$1,'Copy of PY1 Data(H)'!$A$1:$CZ$1,_xlfn.XLOOKUP($A122,'Copy of PY1 Data(H)'!$A$1:$A$288,'Copy of PY1 Data(H)'!$A$1:$CZ$288))</f>
        <v>0</v>
      </c>
      <c r="BM122" s="180" cm="1">
        <f t="array" ref="BM122">_xlfn.XLOOKUP(BM$1,'Copy of PY1 Data(H)'!$A$1:$CZ$1,_xlfn.XLOOKUP($A122,'Copy of PY1 Data(H)'!$A$1:$A$288,'Copy of PY1 Data(H)'!$A$1:$CZ$288))</f>
        <v>1153758</v>
      </c>
      <c r="BN122" s="180" cm="1">
        <f t="array" ref="BN122">_xlfn.XLOOKUP(BN$1,'Copy of PY1 Data(H)'!$A$1:$CZ$1,_xlfn.XLOOKUP($A122,'Copy of PY1 Data(H)'!$A$1:$A$288,'Copy of PY1 Data(H)'!$A$1:$CZ$288))</f>
        <v>705083</v>
      </c>
      <c r="BO122" s="180" cm="1">
        <f t="array" ref="BO122">_xlfn.XLOOKUP(BO$1,'Copy of PY1 Data(H)'!$A$1:$CZ$1,_xlfn.XLOOKUP($A122,'Copy of PY1 Data(H)'!$A$1:$A$288,'Copy of PY1 Data(H)'!$A$1:$CZ$288))</f>
        <v>933902</v>
      </c>
      <c r="BP122" s="180" cm="1">
        <f t="array" ref="BP122">_xlfn.XLOOKUP(BP$1,'Copy of PY1 Data(H)'!$A$1:$CZ$1,_xlfn.XLOOKUP($A122,'Copy of PY1 Data(H)'!$A$1:$A$288,'Copy of PY1 Data(H)'!$A$1:$CZ$288))</f>
        <v>388107</v>
      </c>
      <c r="BQ122" s="180" cm="1">
        <f t="array" ref="BQ122">_xlfn.XLOOKUP(BQ$1,'Copy of PY1 Data(H)'!$A$1:$CZ$1,_xlfn.XLOOKUP($A122,'Copy of PY1 Data(H)'!$A$1:$A$288,'Copy of PY1 Data(H)'!$A$1:$CZ$288))</f>
        <v>0</v>
      </c>
      <c r="BR122" s="180" cm="1">
        <f t="array" ref="BR122">_xlfn.XLOOKUP(BR$1,'Copy of PY1 Data(H)'!$A$1:$CZ$1,_xlfn.XLOOKUP($A122,'Copy of PY1 Data(H)'!$A$1:$A$288,'Copy of PY1 Data(H)'!$A$1:$CZ$288))</f>
        <v>683322</v>
      </c>
      <c r="BS122" s="180" cm="1">
        <f t="array" ref="BS122">_xlfn.XLOOKUP(BS$1,'Copy of PY1 Data(H)'!$A$1:$CZ$1,_xlfn.XLOOKUP($A122,'Copy of PY1 Data(H)'!$A$1:$A$288,'Copy of PY1 Data(H)'!$A$1:$CZ$288))</f>
        <v>0</v>
      </c>
      <c r="BT122" s="180" cm="1">
        <f t="array" ref="BT122">_xlfn.XLOOKUP(BT$1,'Copy of PY1 Data(H)'!$A$1:$CZ$1,_xlfn.XLOOKUP($A122,'Copy of PY1 Data(H)'!$A$1:$A$288,'Copy of PY1 Data(H)'!$A$1:$CZ$288))</f>
        <v>775285</v>
      </c>
      <c r="BU122" s="180" cm="1">
        <f t="array" ref="BU122">_xlfn.XLOOKUP(BU$1,'Copy of PY1 Data(H)'!$A$1:$CZ$1,_xlfn.XLOOKUP($A122,'Copy of PY1 Data(H)'!$A$1:$A$288,'Copy of PY1 Data(H)'!$A$1:$CZ$288))</f>
        <v>3892334</v>
      </c>
      <c r="BV122" s="180" cm="1">
        <f t="array" ref="BV122">_xlfn.XLOOKUP(BV$1,'Copy of PY1 Data(H)'!$A$1:$CZ$1,_xlfn.XLOOKUP($A122,'Copy of PY1 Data(H)'!$A$1:$A$288,'Copy of PY1 Data(H)'!$A$1:$CZ$288))</f>
        <v>0</v>
      </c>
      <c r="BW122" s="180" cm="1">
        <f t="array" ref="BW122">_xlfn.XLOOKUP(BW$1,'Copy of PY1 Data(H)'!$A$1:$CZ$1,_xlfn.XLOOKUP($A122,'Copy of PY1 Data(H)'!$A$1:$A$288,'Copy of PY1 Data(H)'!$A$1:$CZ$288))</f>
        <v>0</v>
      </c>
      <c r="BX122" s="180" cm="1">
        <f t="array" ref="BX122">_xlfn.XLOOKUP(BX$1,'Copy of PY1 Data(H)'!$A$1:$CZ$1,_xlfn.XLOOKUP($A122,'Copy of PY1 Data(H)'!$A$1:$A$288,'Copy of PY1 Data(H)'!$A$1:$CZ$288))</f>
        <v>348186</v>
      </c>
      <c r="BY122" s="180" cm="1">
        <f t="array" ref="BY122">_xlfn.XLOOKUP(BY$1,'Copy of PY1 Data(H)'!$A$1:$CZ$1,_xlfn.XLOOKUP($A122,'Copy of PY1 Data(H)'!$A$1:$A$288,'Copy of PY1 Data(H)'!$A$1:$CZ$288))</f>
        <v>32015</v>
      </c>
      <c r="BZ122" s="180" cm="1">
        <f t="array" ref="BZ122">_xlfn.XLOOKUP(BZ$1,'Copy of PY1 Data(H)'!$A$1:$CZ$1,_xlfn.XLOOKUP($A122,'Copy of PY1 Data(H)'!$A$1:$A$288,'Copy of PY1 Data(H)'!$A$1:$CZ$288))</f>
        <v>339442</v>
      </c>
      <c r="CA122" s="180" cm="1">
        <f t="array" ref="CA122">_xlfn.XLOOKUP(CA$1,'Copy of PY1 Data(H)'!$A$1:$CZ$1,_xlfn.XLOOKUP($A122,'Copy of PY1 Data(H)'!$A$1:$A$288,'Copy of PY1 Data(H)'!$A$1:$CZ$288))</f>
        <v>324328</v>
      </c>
      <c r="CB122" s="180" cm="1">
        <f t="array" ref="CB122">_xlfn.XLOOKUP(CB$1,'Copy of PY1 Data(H)'!$A$1:$CZ$1,_xlfn.XLOOKUP($A122,'Copy of PY1 Data(H)'!$A$1:$A$288,'Copy of PY1 Data(H)'!$A$1:$CZ$288))</f>
        <v>747924</v>
      </c>
      <c r="CC122" s="180" cm="1">
        <f t="array" ref="CC122">_xlfn.XLOOKUP(CC$1,'Copy of PY1 Data(H)'!$A$1:$CZ$1,_xlfn.XLOOKUP($A122,'Copy of PY1 Data(H)'!$A$1:$A$288,'Copy of PY1 Data(H)'!$A$1:$CZ$288))</f>
        <v>0</v>
      </c>
      <c r="CD122" s="180" cm="1">
        <f t="array" ref="CD122">_xlfn.XLOOKUP(CD$1,'Copy of PY1 Data(H)'!$A$1:$CZ$1,_xlfn.XLOOKUP($A122,'Copy of PY1 Data(H)'!$A$1:$A$288,'Copy of PY1 Data(H)'!$A$1:$CZ$288))</f>
        <v>67408</v>
      </c>
    </row>
    <row r="123" spans="1:82" x14ac:dyDescent="0.3">
      <c r="A123" s="180">
        <v>89</v>
      </c>
      <c r="C123" s="180"/>
      <c r="D123" s="180" cm="1">
        <f t="array" ref="D123">_xlfn.XLOOKUP(D$1,'Copy of PY1 Data(H)'!$A$1:$CZ$1,_xlfn.XLOOKUP($A123,'Copy of PY1 Data(H)'!$A$1:$A$288,'Copy of PY1 Data(H)'!$A$1:$CZ$288))</f>
        <v>0</v>
      </c>
      <c r="E123" s="180" cm="1">
        <f t="array" ref="E123">_xlfn.XLOOKUP(E$1,'Copy of PY1 Data(H)'!$A$1:$CZ$1,_xlfn.XLOOKUP($A123,'Copy of PY1 Data(H)'!$A$1:$A$288,'Copy of PY1 Data(H)'!$A$1:$CZ$288))</f>
        <v>0</v>
      </c>
      <c r="F123" s="180" cm="1">
        <f t="array" ref="F123">_xlfn.XLOOKUP(F$1,'Copy of PY1 Data(H)'!$A$1:$CZ$1,_xlfn.XLOOKUP($A123,'Copy of PY1 Data(H)'!$A$1:$A$288,'Copy of PY1 Data(H)'!$A$1:$CZ$288))</f>
        <v>0</v>
      </c>
      <c r="G123" s="180" cm="1">
        <f t="array" ref="G123">_xlfn.XLOOKUP(G$1,'Copy of PY1 Data(H)'!$A$1:$CZ$1,_xlfn.XLOOKUP($A123,'Copy of PY1 Data(H)'!$A$1:$A$288,'Copy of PY1 Data(H)'!$A$1:$CZ$288))</f>
        <v>0</v>
      </c>
      <c r="H123" s="180" cm="1">
        <f t="array" ref="H123">_xlfn.XLOOKUP(H$1,'Copy of PY1 Data(H)'!$A$1:$CZ$1,_xlfn.XLOOKUP($A123,'Copy of PY1 Data(H)'!$A$1:$A$288,'Copy of PY1 Data(H)'!$A$1:$CZ$288))</f>
        <v>0</v>
      </c>
      <c r="I123" s="180" cm="1">
        <f t="array" ref="I123">_xlfn.XLOOKUP(I$1,'Copy of PY1 Data(H)'!$A$1:$CZ$1,_xlfn.XLOOKUP($A123,'Copy of PY1 Data(H)'!$A$1:$A$288,'Copy of PY1 Data(H)'!$A$1:$CZ$288))</f>
        <v>0</v>
      </c>
      <c r="J123" s="180" cm="1">
        <f t="array" ref="J123">_xlfn.XLOOKUP(J$1,'Copy of PY1 Data(H)'!$A$1:$CZ$1,_xlfn.XLOOKUP($A123,'Copy of PY1 Data(H)'!$A$1:$A$288,'Copy of PY1 Data(H)'!$A$1:$CZ$288))</f>
        <v>7423</v>
      </c>
      <c r="K123" s="180" cm="1">
        <f t="array" ref="K123">_xlfn.XLOOKUP(K$1,'Copy of PY1 Data(H)'!$A$1:$CZ$1,_xlfn.XLOOKUP($A123,'Copy of PY1 Data(H)'!$A$1:$A$288,'Copy of PY1 Data(H)'!$A$1:$CZ$288))</f>
        <v>0</v>
      </c>
      <c r="L123" s="180" cm="1">
        <f t="array" ref="L123">_xlfn.XLOOKUP(L$1,'Copy of PY1 Data(H)'!$A$1:$CZ$1,_xlfn.XLOOKUP($A123,'Copy of PY1 Data(H)'!$A$1:$A$288,'Copy of PY1 Data(H)'!$A$1:$CZ$288))</f>
        <v>0</v>
      </c>
      <c r="M123" s="180" cm="1">
        <f t="array" ref="M123">_xlfn.XLOOKUP(M$1,'Copy of PY1 Data(H)'!$A$1:$CZ$1,_xlfn.XLOOKUP($A123,'Copy of PY1 Data(H)'!$A$1:$A$288,'Copy of PY1 Data(H)'!$A$1:$CZ$288))</f>
        <v>0</v>
      </c>
      <c r="N123" s="180" cm="1">
        <f t="array" ref="N123">_xlfn.XLOOKUP(N$1,'Copy of PY1 Data(H)'!$A$1:$CZ$1,_xlfn.XLOOKUP($A123,'Copy of PY1 Data(H)'!$A$1:$A$288,'Copy of PY1 Data(H)'!$A$1:$CZ$288))</f>
        <v>0</v>
      </c>
      <c r="O123" s="180" cm="1">
        <f t="array" ref="O123">_xlfn.XLOOKUP(O$1,'Copy of PY1 Data(H)'!$A$1:$CZ$1,_xlfn.XLOOKUP($A123,'Copy of PY1 Data(H)'!$A$1:$A$288,'Copy of PY1 Data(H)'!$A$1:$CZ$288))</f>
        <v>41540</v>
      </c>
      <c r="P123" s="180" cm="1">
        <f t="array" ref="P123">_xlfn.XLOOKUP(P$1,'Copy of PY1 Data(H)'!$A$1:$CZ$1,_xlfn.XLOOKUP($A123,'Copy of PY1 Data(H)'!$A$1:$A$288,'Copy of PY1 Data(H)'!$A$1:$CZ$288))</f>
        <v>0</v>
      </c>
      <c r="Q123" s="180" cm="1">
        <f t="array" ref="Q123">_xlfn.XLOOKUP(Q$1,'Copy of PY1 Data(H)'!$A$1:$CZ$1,_xlfn.XLOOKUP($A123,'Copy of PY1 Data(H)'!$A$1:$A$288,'Copy of PY1 Data(H)'!$A$1:$CZ$288))</f>
        <v>793168</v>
      </c>
      <c r="R123" s="180" cm="1">
        <f t="array" ref="R123">_xlfn.XLOOKUP(R$1,'Copy of PY1 Data(H)'!$A$1:$CZ$1,_xlfn.XLOOKUP($A123,'Copy of PY1 Data(H)'!$A$1:$A$288,'Copy of PY1 Data(H)'!$A$1:$CZ$288))</f>
        <v>6975</v>
      </c>
      <c r="S123" s="180" cm="1">
        <f t="array" ref="S123">_xlfn.XLOOKUP(S$1,'Copy of PY1 Data(H)'!$A$1:$CZ$1,_xlfn.XLOOKUP($A123,'Copy of PY1 Data(H)'!$A$1:$A$288,'Copy of PY1 Data(H)'!$A$1:$CZ$288))</f>
        <v>0</v>
      </c>
      <c r="T123" s="180" cm="1">
        <f t="array" ref="T123">_xlfn.XLOOKUP(T$1,'Copy of PY1 Data(H)'!$A$1:$CZ$1,_xlfn.XLOOKUP($A123,'Copy of PY1 Data(H)'!$A$1:$A$288,'Copy of PY1 Data(H)'!$A$1:$CZ$288))</f>
        <v>2615999</v>
      </c>
      <c r="U123" s="180" cm="1">
        <f t="array" ref="U123">_xlfn.XLOOKUP(U$1,'Copy of PY1 Data(H)'!$A$1:$CZ$1,_xlfn.XLOOKUP($A123,'Copy of PY1 Data(H)'!$A$1:$A$288,'Copy of PY1 Data(H)'!$A$1:$CZ$288))</f>
        <v>329618</v>
      </c>
      <c r="V123" s="180" cm="1">
        <f t="array" ref="V123">_xlfn.XLOOKUP(V$1,'Copy of PY1 Data(H)'!$A$1:$CZ$1,_xlfn.XLOOKUP($A123,'Copy of PY1 Data(H)'!$A$1:$A$288,'Copy of PY1 Data(H)'!$A$1:$CZ$288))</f>
        <v>330676</v>
      </c>
      <c r="W123" s="180" cm="1">
        <f t="array" ref="W123">_xlfn.XLOOKUP(W$1,'Copy of PY1 Data(H)'!$A$1:$CZ$1,_xlfn.XLOOKUP($A123,'Copy of PY1 Data(H)'!$A$1:$A$288,'Copy of PY1 Data(H)'!$A$1:$CZ$288))</f>
        <v>0</v>
      </c>
      <c r="X123" s="180" cm="1">
        <f t="array" ref="X123">_xlfn.XLOOKUP(X$1,'Copy of PY1 Data(H)'!$A$1:$CZ$1,_xlfn.XLOOKUP($A123,'Copy of PY1 Data(H)'!$A$1:$A$288,'Copy of PY1 Data(H)'!$A$1:$CZ$288))</f>
        <v>0</v>
      </c>
      <c r="Y123" s="180" cm="1">
        <f t="array" ref="Y123">_xlfn.XLOOKUP(Y$1,'Copy of PY1 Data(H)'!$A$1:$CZ$1,_xlfn.XLOOKUP($A123,'Copy of PY1 Data(H)'!$A$1:$A$288,'Copy of PY1 Data(H)'!$A$1:$CZ$288))</f>
        <v>212980</v>
      </c>
      <c r="Z123" s="180" cm="1">
        <f t="array" ref="Z123">_xlfn.XLOOKUP(Z$1,'Copy of PY1 Data(H)'!$A$1:$CZ$1,_xlfn.XLOOKUP($A123,'Copy of PY1 Data(H)'!$A$1:$A$288,'Copy of PY1 Data(H)'!$A$1:$CZ$288))</f>
        <v>37741</v>
      </c>
      <c r="AA123" s="180" cm="1">
        <f t="array" ref="AA123">_xlfn.XLOOKUP(AA$1,'Copy of PY1 Data(H)'!$A$1:$CZ$1,_xlfn.XLOOKUP($A123,'Copy of PY1 Data(H)'!$A$1:$A$288,'Copy of PY1 Data(H)'!$A$1:$CZ$288))</f>
        <v>83500</v>
      </c>
      <c r="AB123" s="180" cm="1">
        <f t="array" ref="AB123">_xlfn.XLOOKUP(AB$1,'Copy of PY1 Data(H)'!$A$1:$CZ$1,_xlfn.XLOOKUP($A123,'Copy of PY1 Data(H)'!$A$1:$A$288,'Copy of PY1 Data(H)'!$A$1:$CZ$288))</f>
        <v>237751</v>
      </c>
      <c r="AC123" s="180" cm="1">
        <f t="array" ref="AC123">_xlfn.XLOOKUP(AC$1,'Copy of PY1 Data(H)'!$A$1:$CZ$1,_xlfn.XLOOKUP($A123,'Copy of PY1 Data(H)'!$A$1:$A$288,'Copy of PY1 Data(H)'!$A$1:$CZ$288))</f>
        <v>15298</v>
      </c>
      <c r="AD123" s="180" cm="1">
        <f t="array" ref="AD123">_xlfn.XLOOKUP(AD$1,'Copy of PY1 Data(H)'!$A$1:$CZ$1,_xlfn.XLOOKUP($A123,'Copy of PY1 Data(H)'!$A$1:$A$288,'Copy of PY1 Data(H)'!$A$1:$CZ$288))</f>
        <v>37142</v>
      </c>
      <c r="AE123" s="180" cm="1">
        <f t="array" ref="AE123">_xlfn.XLOOKUP(AE$1,'Copy of PY1 Data(H)'!$A$1:$CZ$1,_xlfn.XLOOKUP($A123,'Copy of PY1 Data(H)'!$A$1:$A$288,'Copy of PY1 Data(H)'!$A$1:$CZ$288))</f>
        <v>0</v>
      </c>
      <c r="AF123" s="180" cm="1">
        <f t="array" ref="AF123">_xlfn.XLOOKUP(AF$1,'Copy of PY1 Data(H)'!$A$1:$CZ$1,_xlfn.XLOOKUP($A123,'Copy of PY1 Data(H)'!$A$1:$A$288,'Copy of PY1 Data(H)'!$A$1:$CZ$288))</f>
        <v>1203</v>
      </c>
      <c r="AG123" s="180" cm="1">
        <f t="array" ref="AG123">_xlfn.XLOOKUP(AG$1,'Copy of PY1 Data(H)'!$A$1:$CZ$1,_xlfn.XLOOKUP($A123,'Copy of PY1 Data(H)'!$A$1:$A$288,'Copy of PY1 Data(H)'!$A$1:$CZ$288))</f>
        <v>2486</v>
      </c>
      <c r="AH123" s="180" cm="1">
        <f t="array" ref="AH123">_xlfn.XLOOKUP(AH$1,'Copy of PY1 Data(H)'!$A$1:$CZ$1,_xlfn.XLOOKUP($A123,'Copy of PY1 Data(H)'!$A$1:$A$288,'Copy of PY1 Data(H)'!$A$1:$CZ$288))</f>
        <v>0</v>
      </c>
      <c r="AI123" s="180" cm="1">
        <f t="array" ref="AI123">_xlfn.XLOOKUP(AI$1,'Copy of PY1 Data(H)'!$A$1:$CZ$1,_xlfn.XLOOKUP($A123,'Copy of PY1 Data(H)'!$A$1:$A$288,'Copy of PY1 Data(H)'!$A$1:$CZ$288))</f>
        <v>572491</v>
      </c>
      <c r="AJ123" s="180" cm="1">
        <f t="array" ref="AJ123">_xlfn.XLOOKUP(AJ$1,'Copy of PY1 Data(H)'!$A$1:$CZ$1,_xlfn.XLOOKUP($A123,'Copy of PY1 Data(H)'!$A$1:$A$288,'Copy of PY1 Data(H)'!$A$1:$CZ$288))</f>
        <v>0</v>
      </c>
      <c r="AK123" s="180" cm="1">
        <f t="array" ref="AK123">_xlfn.XLOOKUP(AK$1,'Copy of PY1 Data(H)'!$A$1:$CZ$1,_xlfn.XLOOKUP($A123,'Copy of PY1 Data(H)'!$A$1:$A$288,'Copy of PY1 Data(H)'!$A$1:$CZ$288))</f>
        <v>0</v>
      </c>
      <c r="AL123" s="180" cm="1">
        <f t="array" ref="AL123">_xlfn.XLOOKUP(AL$1,'Copy of PY1 Data(H)'!$A$1:$CZ$1,_xlfn.XLOOKUP($A123,'Copy of PY1 Data(H)'!$A$1:$A$288,'Copy of PY1 Data(H)'!$A$1:$CZ$288))</f>
        <v>0</v>
      </c>
      <c r="AM123" s="180" cm="1">
        <f t="array" ref="AM123">_xlfn.XLOOKUP(AM$1,'Copy of PY1 Data(H)'!$A$1:$CZ$1,_xlfn.XLOOKUP($A123,'Copy of PY1 Data(H)'!$A$1:$A$288,'Copy of PY1 Data(H)'!$A$1:$CZ$288))</f>
        <v>200900</v>
      </c>
      <c r="AN123" s="180" cm="1">
        <f t="array" ref="AN123">_xlfn.XLOOKUP(AN$1,'Copy of PY1 Data(H)'!$A$1:$CZ$1,_xlfn.XLOOKUP($A123,'Copy of PY1 Data(H)'!$A$1:$A$288,'Copy of PY1 Data(H)'!$A$1:$CZ$288))</f>
        <v>14695</v>
      </c>
      <c r="AO123" s="180" cm="1">
        <f t="array" ref="AO123">_xlfn.XLOOKUP(AO$1,'Copy of PY1 Data(H)'!$A$1:$CZ$1,_xlfn.XLOOKUP($A123,'Copy of PY1 Data(H)'!$A$1:$A$288,'Copy of PY1 Data(H)'!$A$1:$CZ$288))</f>
        <v>0</v>
      </c>
      <c r="AP123" s="180" cm="1">
        <f t="array" ref="AP123">_xlfn.XLOOKUP(AP$1,'Copy of PY1 Data(H)'!$A$1:$CZ$1,_xlfn.XLOOKUP($A123,'Copy of PY1 Data(H)'!$A$1:$A$288,'Copy of PY1 Data(H)'!$A$1:$CZ$288))</f>
        <v>0</v>
      </c>
      <c r="AQ123" s="180" cm="1">
        <f t="array" ref="AQ123">_xlfn.XLOOKUP(AQ$1,'Copy of PY1 Data(H)'!$A$1:$CZ$1,_xlfn.XLOOKUP($A123,'Copy of PY1 Data(H)'!$A$1:$A$288,'Copy of PY1 Data(H)'!$A$1:$CZ$288))</f>
        <v>0</v>
      </c>
      <c r="AR123" s="180" cm="1">
        <f t="array" ref="AR123">_xlfn.XLOOKUP(AR$1,'Copy of PY1 Data(H)'!$A$1:$CZ$1,_xlfn.XLOOKUP($A123,'Copy of PY1 Data(H)'!$A$1:$A$288,'Copy of PY1 Data(H)'!$A$1:$CZ$288))</f>
        <v>16104</v>
      </c>
      <c r="AS123" s="180" cm="1">
        <f t="array" ref="AS123">_xlfn.XLOOKUP(AS$1,'Copy of PY1 Data(H)'!$A$1:$CZ$1,_xlfn.XLOOKUP($A123,'Copy of PY1 Data(H)'!$A$1:$A$288,'Copy of PY1 Data(H)'!$A$1:$CZ$288))</f>
        <v>0</v>
      </c>
      <c r="AT123" s="180" cm="1">
        <f t="array" ref="AT123">_xlfn.XLOOKUP(AT$1,'Copy of PY1 Data(H)'!$A$1:$CZ$1,_xlfn.XLOOKUP($A123,'Copy of PY1 Data(H)'!$A$1:$A$288,'Copy of PY1 Data(H)'!$A$1:$CZ$288))</f>
        <v>40436</v>
      </c>
      <c r="AU123" s="180" cm="1">
        <f t="array" ref="AU123">_xlfn.XLOOKUP(AU$1,'Copy of PY1 Data(H)'!$A$1:$CZ$1,_xlfn.XLOOKUP($A123,'Copy of PY1 Data(H)'!$A$1:$A$288,'Copy of PY1 Data(H)'!$A$1:$CZ$288))</f>
        <v>0</v>
      </c>
      <c r="AV123" s="180" cm="1">
        <f t="array" ref="AV123">_xlfn.XLOOKUP(AV$1,'Copy of PY1 Data(H)'!$A$1:$CZ$1,_xlfn.XLOOKUP($A123,'Copy of PY1 Data(H)'!$A$1:$A$288,'Copy of PY1 Data(H)'!$A$1:$CZ$288))</f>
        <v>3092004</v>
      </c>
      <c r="AW123" s="180" cm="1">
        <f t="array" ref="AW123">_xlfn.XLOOKUP(AW$1,'Copy of PY1 Data(H)'!$A$1:$CZ$1,_xlfn.XLOOKUP($A123,'Copy of PY1 Data(H)'!$A$1:$A$288,'Copy of PY1 Data(H)'!$A$1:$CZ$288))</f>
        <v>0</v>
      </c>
      <c r="AX123" s="180" cm="1">
        <f t="array" ref="AX123">_xlfn.XLOOKUP(AX$1,'Copy of PY1 Data(H)'!$A$1:$CZ$1,_xlfn.XLOOKUP($A123,'Copy of PY1 Data(H)'!$A$1:$A$288,'Copy of PY1 Data(H)'!$A$1:$CZ$288))</f>
        <v>0</v>
      </c>
      <c r="AY123" s="180" cm="1">
        <f t="array" ref="AY123">_xlfn.XLOOKUP(AY$1,'Copy of PY1 Data(H)'!$A$1:$CZ$1,_xlfn.XLOOKUP($A123,'Copy of PY1 Data(H)'!$A$1:$A$288,'Copy of PY1 Data(H)'!$A$1:$CZ$288))</f>
        <v>0</v>
      </c>
      <c r="AZ123" s="180" cm="1">
        <f t="array" ref="AZ123">_xlfn.XLOOKUP(AZ$1,'Copy of PY1 Data(H)'!$A$1:$CZ$1,_xlfn.XLOOKUP($A123,'Copy of PY1 Data(H)'!$A$1:$A$288,'Copy of PY1 Data(H)'!$A$1:$CZ$288))</f>
        <v>31985</v>
      </c>
      <c r="BA123" s="180" cm="1">
        <f t="array" ref="BA123">_xlfn.XLOOKUP(BA$1,'Copy of PY1 Data(H)'!$A$1:$CZ$1,_xlfn.XLOOKUP($A123,'Copy of PY1 Data(H)'!$A$1:$A$288,'Copy of PY1 Data(H)'!$A$1:$CZ$288))</f>
        <v>0</v>
      </c>
      <c r="BB123" s="180" cm="1">
        <f t="array" ref="BB123">_xlfn.XLOOKUP(BB$1,'Copy of PY1 Data(H)'!$A$1:$CZ$1,_xlfn.XLOOKUP($A123,'Copy of PY1 Data(H)'!$A$1:$A$288,'Copy of PY1 Data(H)'!$A$1:$CZ$288))</f>
        <v>0</v>
      </c>
      <c r="BC123" s="180" cm="1">
        <f t="array" ref="BC123">_xlfn.XLOOKUP(BC$1,'Copy of PY1 Data(H)'!$A$1:$CZ$1,_xlfn.XLOOKUP($A123,'Copy of PY1 Data(H)'!$A$1:$A$288,'Copy of PY1 Data(H)'!$A$1:$CZ$288))</f>
        <v>0</v>
      </c>
      <c r="BD123" s="180" cm="1">
        <f t="array" ref="BD123">_xlfn.XLOOKUP(BD$1,'Copy of PY1 Data(H)'!$A$1:$CZ$1,_xlfn.XLOOKUP($A123,'Copy of PY1 Data(H)'!$A$1:$A$288,'Copy of PY1 Data(H)'!$A$1:$CZ$288))</f>
        <v>370686</v>
      </c>
      <c r="BE123" s="180" cm="1">
        <f t="array" ref="BE123">_xlfn.XLOOKUP(BE$1,'Copy of PY1 Data(H)'!$A$1:$CZ$1,_xlfn.XLOOKUP($A123,'Copy of PY1 Data(H)'!$A$1:$A$288,'Copy of PY1 Data(H)'!$A$1:$CZ$288))</f>
        <v>0</v>
      </c>
      <c r="BF123" s="180" cm="1">
        <f t="array" ref="BF123">_xlfn.XLOOKUP(BF$1,'Copy of PY1 Data(H)'!$A$1:$CZ$1,_xlfn.XLOOKUP($A123,'Copy of PY1 Data(H)'!$A$1:$A$288,'Copy of PY1 Data(H)'!$A$1:$CZ$288))</f>
        <v>0</v>
      </c>
      <c r="BG123" s="180" cm="1">
        <f t="array" ref="BG123">_xlfn.XLOOKUP(BG$1,'Copy of PY1 Data(H)'!$A$1:$CZ$1,_xlfn.XLOOKUP($A123,'Copy of PY1 Data(H)'!$A$1:$A$288,'Copy of PY1 Data(H)'!$A$1:$CZ$288))</f>
        <v>0</v>
      </c>
      <c r="BH123" s="180" cm="1">
        <f t="array" ref="BH123">_xlfn.XLOOKUP(BH$1,'Copy of PY1 Data(H)'!$A$1:$CZ$1,_xlfn.XLOOKUP($A123,'Copy of PY1 Data(H)'!$A$1:$A$288,'Copy of PY1 Data(H)'!$A$1:$CZ$288))</f>
        <v>0</v>
      </c>
      <c r="BI123" s="180" cm="1">
        <f t="array" ref="BI123">_xlfn.XLOOKUP(BI$1,'Copy of PY1 Data(H)'!$A$1:$CZ$1,_xlfn.XLOOKUP($A123,'Copy of PY1 Data(H)'!$A$1:$A$288,'Copy of PY1 Data(H)'!$A$1:$CZ$288))</f>
        <v>0</v>
      </c>
      <c r="BJ123" s="180" cm="1">
        <f t="array" ref="BJ123">_xlfn.XLOOKUP(BJ$1,'Copy of PY1 Data(H)'!$A$1:$CZ$1,_xlfn.XLOOKUP($A123,'Copy of PY1 Data(H)'!$A$1:$A$288,'Copy of PY1 Data(H)'!$A$1:$CZ$288))</f>
        <v>0</v>
      </c>
      <c r="BK123" s="180" cm="1">
        <f t="array" ref="BK123">_xlfn.XLOOKUP(BK$1,'Copy of PY1 Data(H)'!$A$1:$CZ$1,_xlfn.XLOOKUP($A123,'Copy of PY1 Data(H)'!$A$1:$A$288,'Copy of PY1 Data(H)'!$A$1:$CZ$288))</f>
        <v>68721</v>
      </c>
      <c r="BL123" s="180" cm="1">
        <f t="array" ref="BL123">_xlfn.XLOOKUP(BL$1,'Copy of PY1 Data(H)'!$A$1:$CZ$1,_xlfn.XLOOKUP($A123,'Copy of PY1 Data(H)'!$A$1:$A$288,'Copy of PY1 Data(H)'!$A$1:$CZ$288))</f>
        <v>0</v>
      </c>
      <c r="BM123" s="180" cm="1">
        <f t="array" ref="BM123">_xlfn.XLOOKUP(BM$1,'Copy of PY1 Data(H)'!$A$1:$CZ$1,_xlfn.XLOOKUP($A123,'Copy of PY1 Data(H)'!$A$1:$A$288,'Copy of PY1 Data(H)'!$A$1:$CZ$288))</f>
        <v>13504</v>
      </c>
      <c r="BN123" s="180" cm="1">
        <f t="array" ref="BN123">_xlfn.XLOOKUP(BN$1,'Copy of PY1 Data(H)'!$A$1:$CZ$1,_xlfn.XLOOKUP($A123,'Copy of PY1 Data(H)'!$A$1:$A$288,'Copy of PY1 Data(H)'!$A$1:$CZ$288))</f>
        <v>102630</v>
      </c>
      <c r="BO123" s="180" cm="1">
        <f t="array" ref="BO123">_xlfn.XLOOKUP(BO$1,'Copy of PY1 Data(H)'!$A$1:$CZ$1,_xlfn.XLOOKUP($A123,'Copy of PY1 Data(H)'!$A$1:$A$288,'Copy of PY1 Data(H)'!$A$1:$CZ$288))</f>
        <v>30806</v>
      </c>
      <c r="BP123" s="180" cm="1">
        <f t="array" ref="BP123">_xlfn.XLOOKUP(BP$1,'Copy of PY1 Data(H)'!$A$1:$CZ$1,_xlfn.XLOOKUP($A123,'Copy of PY1 Data(H)'!$A$1:$A$288,'Copy of PY1 Data(H)'!$A$1:$CZ$288))</f>
        <v>0</v>
      </c>
      <c r="BQ123" s="180" cm="1">
        <f t="array" ref="BQ123">_xlfn.XLOOKUP(BQ$1,'Copy of PY1 Data(H)'!$A$1:$CZ$1,_xlfn.XLOOKUP($A123,'Copy of PY1 Data(H)'!$A$1:$A$288,'Copy of PY1 Data(H)'!$A$1:$CZ$288))</f>
        <v>0</v>
      </c>
      <c r="BR123" s="180" cm="1">
        <f t="array" ref="BR123">_xlfn.XLOOKUP(BR$1,'Copy of PY1 Data(H)'!$A$1:$CZ$1,_xlfn.XLOOKUP($A123,'Copy of PY1 Data(H)'!$A$1:$A$288,'Copy of PY1 Data(H)'!$A$1:$CZ$288))</f>
        <v>35605</v>
      </c>
      <c r="BS123" s="180" cm="1">
        <f t="array" ref="BS123">_xlfn.XLOOKUP(BS$1,'Copy of PY1 Data(H)'!$A$1:$CZ$1,_xlfn.XLOOKUP($A123,'Copy of PY1 Data(H)'!$A$1:$A$288,'Copy of PY1 Data(H)'!$A$1:$CZ$288))</f>
        <v>0</v>
      </c>
      <c r="BT123" s="180" cm="1">
        <f t="array" ref="BT123">_xlfn.XLOOKUP(BT$1,'Copy of PY1 Data(H)'!$A$1:$CZ$1,_xlfn.XLOOKUP($A123,'Copy of PY1 Data(H)'!$A$1:$A$288,'Copy of PY1 Data(H)'!$A$1:$CZ$288))</f>
        <v>26744</v>
      </c>
      <c r="BU123" s="180" cm="1">
        <f t="array" ref="BU123">_xlfn.XLOOKUP(BU$1,'Copy of PY1 Data(H)'!$A$1:$CZ$1,_xlfn.XLOOKUP($A123,'Copy of PY1 Data(H)'!$A$1:$A$288,'Copy of PY1 Data(H)'!$A$1:$CZ$288))</f>
        <v>17268</v>
      </c>
      <c r="BV123" s="180" cm="1">
        <f t="array" ref="BV123">_xlfn.XLOOKUP(BV$1,'Copy of PY1 Data(H)'!$A$1:$CZ$1,_xlfn.XLOOKUP($A123,'Copy of PY1 Data(H)'!$A$1:$A$288,'Copy of PY1 Data(H)'!$A$1:$CZ$288))</f>
        <v>0</v>
      </c>
      <c r="BW123" s="180" cm="1">
        <f t="array" ref="BW123">_xlfn.XLOOKUP(BW$1,'Copy of PY1 Data(H)'!$A$1:$CZ$1,_xlfn.XLOOKUP($A123,'Copy of PY1 Data(H)'!$A$1:$A$288,'Copy of PY1 Data(H)'!$A$1:$CZ$288))</f>
        <v>0</v>
      </c>
      <c r="BX123" s="180" cm="1">
        <f t="array" ref="BX123">_xlfn.XLOOKUP(BX$1,'Copy of PY1 Data(H)'!$A$1:$CZ$1,_xlfn.XLOOKUP($A123,'Copy of PY1 Data(H)'!$A$1:$A$288,'Copy of PY1 Data(H)'!$A$1:$CZ$288))</f>
        <v>0</v>
      </c>
      <c r="BY123" s="180" cm="1">
        <f t="array" ref="BY123">_xlfn.XLOOKUP(BY$1,'Copy of PY1 Data(H)'!$A$1:$CZ$1,_xlfn.XLOOKUP($A123,'Copy of PY1 Data(H)'!$A$1:$A$288,'Copy of PY1 Data(H)'!$A$1:$CZ$288))</f>
        <v>0</v>
      </c>
      <c r="BZ123" s="180" cm="1">
        <f t="array" ref="BZ123">_xlfn.XLOOKUP(BZ$1,'Copy of PY1 Data(H)'!$A$1:$CZ$1,_xlfn.XLOOKUP($A123,'Copy of PY1 Data(H)'!$A$1:$A$288,'Copy of PY1 Data(H)'!$A$1:$CZ$288))</f>
        <v>28662</v>
      </c>
      <c r="CA123" s="180" cm="1">
        <f t="array" ref="CA123">_xlfn.XLOOKUP(CA$1,'Copy of PY1 Data(H)'!$A$1:$CZ$1,_xlfn.XLOOKUP($A123,'Copy of PY1 Data(H)'!$A$1:$A$288,'Copy of PY1 Data(H)'!$A$1:$CZ$288))</f>
        <v>10711</v>
      </c>
      <c r="CB123" s="180" cm="1">
        <f t="array" ref="CB123">_xlfn.XLOOKUP(CB$1,'Copy of PY1 Data(H)'!$A$1:$CZ$1,_xlfn.XLOOKUP($A123,'Copy of PY1 Data(H)'!$A$1:$A$288,'Copy of PY1 Data(H)'!$A$1:$CZ$288))</f>
        <v>8654</v>
      </c>
      <c r="CC123" s="180" cm="1">
        <f t="array" ref="CC123">_xlfn.XLOOKUP(CC$1,'Copy of PY1 Data(H)'!$A$1:$CZ$1,_xlfn.XLOOKUP($A123,'Copy of PY1 Data(H)'!$A$1:$A$288,'Copy of PY1 Data(H)'!$A$1:$CZ$288))</f>
        <v>0</v>
      </c>
      <c r="CD123" s="180" cm="1">
        <f t="array" ref="CD123">_xlfn.XLOOKUP(CD$1,'Copy of PY1 Data(H)'!$A$1:$CZ$1,_xlfn.XLOOKUP($A123,'Copy of PY1 Data(H)'!$A$1:$A$288,'Copy of PY1 Data(H)'!$A$1:$CZ$288))</f>
        <v>0</v>
      </c>
    </row>
    <row r="124" spans="1:82" x14ac:dyDescent="0.3">
      <c r="A124" s="180">
        <v>350</v>
      </c>
      <c r="C124" s="180"/>
      <c r="D124" s="180" cm="1">
        <f t="array" ref="D124">_xlfn.XLOOKUP(D$1,'Copy of PY1 Data(H)'!$A$1:$CZ$1,_xlfn.XLOOKUP($A124,'Copy of PY1 Data(H)'!$A$1:$A$288,'Copy of PY1 Data(H)'!$A$1:$CZ$288))</f>
        <v>0</v>
      </c>
      <c r="E124" s="180" cm="1">
        <f t="array" ref="E124">_xlfn.XLOOKUP(E$1,'Copy of PY1 Data(H)'!$A$1:$CZ$1,_xlfn.XLOOKUP($A124,'Copy of PY1 Data(H)'!$A$1:$A$288,'Copy of PY1 Data(H)'!$A$1:$CZ$288))</f>
        <v>0</v>
      </c>
      <c r="F124" s="180" cm="1">
        <f t="array" ref="F124">_xlfn.XLOOKUP(F$1,'Copy of PY1 Data(H)'!$A$1:$CZ$1,_xlfn.XLOOKUP($A124,'Copy of PY1 Data(H)'!$A$1:$A$288,'Copy of PY1 Data(H)'!$A$1:$CZ$288))</f>
        <v>0</v>
      </c>
      <c r="G124" s="180" cm="1">
        <f t="array" ref="G124">_xlfn.XLOOKUP(G$1,'Copy of PY1 Data(H)'!$A$1:$CZ$1,_xlfn.XLOOKUP($A124,'Copy of PY1 Data(H)'!$A$1:$A$288,'Copy of PY1 Data(H)'!$A$1:$CZ$288))</f>
        <v>0</v>
      </c>
      <c r="H124" s="180" cm="1">
        <f t="array" ref="H124">_xlfn.XLOOKUP(H$1,'Copy of PY1 Data(H)'!$A$1:$CZ$1,_xlfn.XLOOKUP($A124,'Copy of PY1 Data(H)'!$A$1:$A$288,'Copy of PY1 Data(H)'!$A$1:$CZ$288))</f>
        <v>0</v>
      </c>
      <c r="I124" s="180" cm="1">
        <f t="array" ref="I124">_xlfn.XLOOKUP(I$1,'Copy of PY1 Data(H)'!$A$1:$CZ$1,_xlfn.XLOOKUP($A124,'Copy of PY1 Data(H)'!$A$1:$A$288,'Copy of PY1 Data(H)'!$A$1:$CZ$288))</f>
        <v>0</v>
      </c>
      <c r="J124" s="180" cm="1">
        <f t="array" ref="J124">_xlfn.XLOOKUP(J$1,'Copy of PY1 Data(H)'!$A$1:$CZ$1,_xlfn.XLOOKUP($A124,'Copy of PY1 Data(H)'!$A$1:$A$288,'Copy of PY1 Data(H)'!$A$1:$CZ$288))</f>
        <v>0</v>
      </c>
      <c r="K124" s="180" cm="1">
        <f t="array" ref="K124">_xlfn.XLOOKUP(K$1,'Copy of PY1 Data(H)'!$A$1:$CZ$1,_xlfn.XLOOKUP($A124,'Copy of PY1 Data(H)'!$A$1:$A$288,'Copy of PY1 Data(H)'!$A$1:$CZ$288))</f>
        <v>0</v>
      </c>
      <c r="L124" s="180" cm="1">
        <f t="array" ref="L124">_xlfn.XLOOKUP(L$1,'Copy of PY1 Data(H)'!$A$1:$CZ$1,_xlfn.XLOOKUP($A124,'Copy of PY1 Data(H)'!$A$1:$A$288,'Copy of PY1 Data(H)'!$A$1:$CZ$288))</f>
        <v>0</v>
      </c>
      <c r="M124" s="180" cm="1">
        <f t="array" ref="M124">_xlfn.XLOOKUP(M$1,'Copy of PY1 Data(H)'!$A$1:$CZ$1,_xlfn.XLOOKUP($A124,'Copy of PY1 Data(H)'!$A$1:$A$288,'Copy of PY1 Data(H)'!$A$1:$CZ$288))</f>
        <v>0</v>
      </c>
      <c r="N124" s="180" cm="1">
        <f t="array" ref="N124">_xlfn.XLOOKUP(N$1,'Copy of PY1 Data(H)'!$A$1:$CZ$1,_xlfn.XLOOKUP($A124,'Copy of PY1 Data(H)'!$A$1:$A$288,'Copy of PY1 Data(H)'!$A$1:$CZ$288))</f>
        <v>0</v>
      </c>
      <c r="O124" s="180" cm="1">
        <f t="array" ref="O124">_xlfn.XLOOKUP(O$1,'Copy of PY1 Data(H)'!$A$1:$CZ$1,_xlfn.XLOOKUP($A124,'Copy of PY1 Data(H)'!$A$1:$A$288,'Copy of PY1 Data(H)'!$A$1:$CZ$288))</f>
        <v>6952</v>
      </c>
      <c r="P124" s="180" cm="1">
        <f t="array" ref="P124">_xlfn.XLOOKUP(P$1,'Copy of PY1 Data(H)'!$A$1:$CZ$1,_xlfn.XLOOKUP($A124,'Copy of PY1 Data(H)'!$A$1:$A$288,'Copy of PY1 Data(H)'!$A$1:$CZ$288))</f>
        <v>0</v>
      </c>
      <c r="Q124" s="180" cm="1">
        <f t="array" ref="Q124">_xlfn.XLOOKUP(Q$1,'Copy of PY1 Data(H)'!$A$1:$CZ$1,_xlfn.XLOOKUP($A124,'Copy of PY1 Data(H)'!$A$1:$A$288,'Copy of PY1 Data(H)'!$A$1:$CZ$288))</f>
        <v>194549</v>
      </c>
      <c r="R124" s="180" cm="1">
        <f t="array" ref="R124">_xlfn.XLOOKUP(R$1,'Copy of PY1 Data(H)'!$A$1:$CZ$1,_xlfn.XLOOKUP($A124,'Copy of PY1 Data(H)'!$A$1:$A$288,'Copy of PY1 Data(H)'!$A$1:$CZ$288))</f>
        <v>35</v>
      </c>
      <c r="S124" s="180" cm="1">
        <f t="array" ref="S124">_xlfn.XLOOKUP(S$1,'Copy of PY1 Data(H)'!$A$1:$CZ$1,_xlfn.XLOOKUP($A124,'Copy of PY1 Data(H)'!$A$1:$A$288,'Copy of PY1 Data(H)'!$A$1:$CZ$288))</f>
        <v>0</v>
      </c>
      <c r="T124" s="180" cm="1">
        <f t="array" ref="T124">_xlfn.XLOOKUP(T$1,'Copy of PY1 Data(H)'!$A$1:$CZ$1,_xlfn.XLOOKUP($A124,'Copy of PY1 Data(H)'!$A$1:$A$288,'Copy of PY1 Data(H)'!$A$1:$CZ$288))</f>
        <v>6103666</v>
      </c>
      <c r="U124" s="180" cm="1">
        <f t="array" ref="U124">_xlfn.XLOOKUP(U$1,'Copy of PY1 Data(H)'!$A$1:$CZ$1,_xlfn.XLOOKUP($A124,'Copy of PY1 Data(H)'!$A$1:$A$288,'Copy of PY1 Data(H)'!$A$1:$CZ$288))</f>
        <v>293254</v>
      </c>
      <c r="V124" s="180" cm="1">
        <f t="array" ref="V124">_xlfn.XLOOKUP(V$1,'Copy of PY1 Data(H)'!$A$1:$CZ$1,_xlfn.XLOOKUP($A124,'Copy of PY1 Data(H)'!$A$1:$A$288,'Copy of PY1 Data(H)'!$A$1:$CZ$288))</f>
        <v>58037</v>
      </c>
      <c r="W124" s="180" cm="1">
        <f t="array" ref="W124">_xlfn.XLOOKUP(W$1,'Copy of PY1 Data(H)'!$A$1:$CZ$1,_xlfn.XLOOKUP($A124,'Copy of PY1 Data(H)'!$A$1:$A$288,'Copy of PY1 Data(H)'!$A$1:$CZ$288))</f>
        <v>0</v>
      </c>
      <c r="X124" s="180" cm="1">
        <f t="array" ref="X124">_xlfn.XLOOKUP(X$1,'Copy of PY1 Data(H)'!$A$1:$CZ$1,_xlfn.XLOOKUP($A124,'Copy of PY1 Data(H)'!$A$1:$A$288,'Copy of PY1 Data(H)'!$A$1:$CZ$288))</f>
        <v>0</v>
      </c>
      <c r="Y124" s="180" cm="1">
        <f t="array" ref="Y124">_xlfn.XLOOKUP(Y$1,'Copy of PY1 Data(H)'!$A$1:$CZ$1,_xlfn.XLOOKUP($A124,'Copy of PY1 Data(H)'!$A$1:$A$288,'Copy of PY1 Data(H)'!$A$1:$CZ$288))</f>
        <v>6968</v>
      </c>
      <c r="Z124" s="180" cm="1">
        <f t="array" ref="Z124">_xlfn.XLOOKUP(Z$1,'Copy of PY1 Data(H)'!$A$1:$CZ$1,_xlfn.XLOOKUP($A124,'Copy of PY1 Data(H)'!$A$1:$A$288,'Copy of PY1 Data(H)'!$A$1:$CZ$288))</f>
        <v>400</v>
      </c>
      <c r="AA124" s="180" cm="1">
        <f t="array" ref="AA124">_xlfn.XLOOKUP(AA$1,'Copy of PY1 Data(H)'!$A$1:$CZ$1,_xlfn.XLOOKUP($A124,'Copy of PY1 Data(H)'!$A$1:$A$288,'Copy of PY1 Data(H)'!$A$1:$CZ$288))</f>
        <v>198257</v>
      </c>
      <c r="AB124" s="180" cm="1">
        <f t="array" ref="AB124">_xlfn.XLOOKUP(AB$1,'Copy of PY1 Data(H)'!$A$1:$CZ$1,_xlfn.XLOOKUP($A124,'Copy of PY1 Data(H)'!$A$1:$A$288,'Copy of PY1 Data(H)'!$A$1:$CZ$288))</f>
        <v>459</v>
      </c>
      <c r="AC124" s="180" cm="1">
        <f t="array" ref="AC124">_xlfn.XLOOKUP(AC$1,'Copy of PY1 Data(H)'!$A$1:$CZ$1,_xlfn.XLOOKUP($A124,'Copy of PY1 Data(H)'!$A$1:$A$288,'Copy of PY1 Data(H)'!$A$1:$CZ$288))</f>
        <v>2401</v>
      </c>
      <c r="AD124" s="180" cm="1">
        <f t="array" ref="AD124">_xlfn.XLOOKUP(AD$1,'Copy of PY1 Data(H)'!$A$1:$CZ$1,_xlfn.XLOOKUP($A124,'Copy of PY1 Data(H)'!$A$1:$A$288,'Copy of PY1 Data(H)'!$A$1:$CZ$288))</f>
        <v>4453</v>
      </c>
      <c r="AE124" s="180" cm="1">
        <f t="array" ref="AE124">_xlfn.XLOOKUP(AE$1,'Copy of PY1 Data(H)'!$A$1:$CZ$1,_xlfn.XLOOKUP($A124,'Copy of PY1 Data(H)'!$A$1:$A$288,'Copy of PY1 Data(H)'!$A$1:$CZ$288))</f>
        <v>37373</v>
      </c>
      <c r="AF124" s="180" cm="1">
        <f t="array" ref="AF124">_xlfn.XLOOKUP(AF$1,'Copy of PY1 Data(H)'!$A$1:$CZ$1,_xlfn.XLOOKUP($A124,'Copy of PY1 Data(H)'!$A$1:$A$288,'Copy of PY1 Data(H)'!$A$1:$CZ$288))</f>
        <v>87173</v>
      </c>
      <c r="AG124" s="180" cm="1">
        <f t="array" ref="AG124">_xlfn.XLOOKUP(AG$1,'Copy of PY1 Data(H)'!$A$1:$CZ$1,_xlfn.XLOOKUP($A124,'Copy of PY1 Data(H)'!$A$1:$A$288,'Copy of PY1 Data(H)'!$A$1:$CZ$288))</f>
        <v>6276</v>
      </c>
      <c r="AH124" s="180" cm="1">
        <f t="array" ref="AH124">_xlfn.XLOOKUP(AH$1,'Copy of PY1 Data(H)'!$A$1:$CZ$1,_xlfn.XLOOKUP($A124,'Copy of PY1 Data(H)'!$A$1:$A$288,'Copy of PY1 Data(H)'!$A$1:$CZ$288))</f>
        <v>0</v>
      </c>
      <c r="AI124" s="180" cm="1">
        <f t="array" ref="AI124">_xlfn.XLOOKUP(AI$1,'Copy of PY1 Data(H)'!$A$1:$CZ$1,_xlfn.XLOOKUP($A124,'Copy of PY1 Data(H)'!$A$1:$A$288,'Copy of PY1 Data(H)'!$A$1:$CZ$288))</f>
        <v>30510</v>
      </c>
      <c r="AJ124" s="180" cm="1">
        <f t="array" ref="AJ124">_xlfn.XLOOKUP(AJ$1,'Copy of PY1 Data(H)'!$A$1:$CZ$1,_xlfn.XLOOKUP($A124,'Copy of PY1 Data(H)'!$A$1:$A$288,'Copy of PY1 Data(H)'!$A$1:$CZ$288))</f>
        <v>693</v>
      </c>
      <c r="AK124" s="180" cm="1">
        <f t="array" ref="AK124">_xlfn.XLOOKUP(AK$1,'Copy of PY1 Data(H)'!$A$1:$CZ$1,_xlfn.XLOOKUP($A124,'Copy of PY1 Data(H)'!$A$1:$A$288,'Copy of PY1 Data(H)'!$A$1:$CZ$288))</f>
        <v>0</v>
      </c>
      <c r="AL124" s="180" cm="1">
        <f t="array" ref="AL124">_xlfn.XLOOKUP(AL$1,'Copy of PY1 Data(H)'!$A$1:$CZ$1,_xlfn.XLOOKUP($A124,'Copy of PY1 Data(H)'!$A$1:$A$288,'Copy of PY1 Data(H)'!$A$1:$CZ$288))</f>
        <v>0</v>
      </c>
      <c r="AM124" s="180" cm="1">
        <f t="array" ref="AM124">_xlfn.XLOOKUP(AM$1,'Copy of PY1 Data(H)'!$A$1:$CZ$1,_xlfn.XLOOKUP($A124,'Copy of PY1 Data(H)'!$A$1:$A$288,'Copy of PY1 Data(H)'!$A$1:$CZ$288))</f>
        <v>123249</v>
      </c>
      <c r="AN124" s="180" cm="1">
        <f t="array" ref="AN124">_xlfn.XLOOKUP(AN$1,'Copy of PY1 Data(H)'!$A$1:$CZ$1,_xlfn.XLOOKUP($A124,'Copy of PY1 Data(H)'!$A$1:$A$288,'Copy of PY1 Data(H)'!$A$1:$CZ$288))</f>
        <v>789</v>
      </c>
      <c r="AO124" s="180" cm="1">
        <f t="array" ref="AO124">_xlfn.XLOOKUP(AO$1,'Copy of PY1 Data(H)'!$A$1:$CZ$1,_xlfn.XLOOKUP($A124,'Copy of PY1 Data(H)'!$A$1:$A$288,'Copy of PY1 Data(H)'!$A$1:$CZ$288))</f>
        <v>1</v>
      </c>
      <c r="AP124" s="180" cm="1">
        <f t="array" ref="AP124">_xlfn.XLOOKUP(AP$1,'Copy of PY1 Data(H)'!$A$1:$CZ$1,_xlfn.XLOOKUP($A124,'Copy of PY1 Data(H)'!$A$1:$A$288,'Copy of PY1 Data(H)'!$A$1:$CZ$288))</f>
        <v>0</v>
      </c>
      <c r="AQ124" s="180" cm="1">
        <f t="array" ref="AQ124">_xlfn.XLOOKUP(AQ$1,'Copy of PY1 Data(H)'!$A$1:$CZ$1,_xlfn.XLOOKUP($A124,'Copy of PY1 Data(H)'!$A$1:$A$288,'Copy of PY1 Data(H)'!$A$1:$CZ$288))</f>
        <v>0</v>
      </c>
      <c r="AR124" s="180" cm="1">
        <f t="array" ref="AR124">_xlfn.XLOOKUP(AR$1,'Copy of PY1 Data(H)'!$A$1:$CZ$1,_xlfn.XLOOKUP($A124,'Copy of PY1 Data(H)'!$A$1:$A$288,'Copy of PY1 Data(H)'!$A$1:$CZ$288))</f>
        <v>55415</v>
      </c>
      <c r="AS124" s="180" cm="1">
        <f t="array" ref="AS124">_xlfn.XLOOKUP(AS$1,'Copy of PY1 Data(H)'!$A$1:$CZ$1,_xlfn.XLOOKUP($A124,'Copy of PY1 Data(H)'!$A$1:$A$288,'Copy of PY1 Data(H)'!$A$1:$CZ$288))</f>
        <v>0</v>
      </c>
      <c r="AT124" s="180" cm="1">
        <f t="array" ref="AT124">_xlfn.XLOOKUP(AT$1,'Copy of PY1 Data(H)'!$A$1:$CZ$1,_xlfn.XLOOKUP($A124,'Copy of PY1 Data(H)'!$A$1:$A$288,'Copy of PY1 Data(H)'!$A$1:$CZ$288))</f>
        <v>692</v>
      </c>
      <c r="AU124" s="180" cm="1">
        <f t="array" ref="AU124">_xlfn.XLOOKUP(AU$1,'Copy of PY1 Data(H)'!$A$1:$CZ$1,_xlfn.XLOOKUP($A124,'Copy of PY1 Data(H)'!$A$1:$A$288,'Copy of PY1 Data(H)'!$A$1:$CZ$288))</f>
        <v>0</v>
      </c>
      <c r="AV124" s="180" cm="1">
        <f t="array" ref="AV124">_xlfn.XLOOKUP(AV$1,'Copy of PY1 Data(H)'!$A$1:$CZ$1,_xlfn.XLOOKUP($A124,'Copy of PY1 Data(H)'!$A$1:$A$288,'Copy of PY1 Data(H)'!$A$1:$CZ$288))</f>
        <v>854764</v>
      </c>
      <c r="AW124" s="180" cm="1">
        <f t="array" ref="AW124">_xlfn.XLOOKUP(AW$1,'Copy of PY1 Data(H)'!$A$1:$CZ$1,_xlfn.XLOOKUP($A124,'Copy of PY1 Data(H)'!$A$1:$A$288,'Copy of PY1 Data(H)'!$A$1:$CZ$288))</f>
        <v>0</v>
      </c>
      <c r="AX124" s="180" cm="1">
        <f t="array" ref="AX124">_xlfn.XLOOKUP(AX$1,'Copy of PY1 Data(H)'!$A$1:$CZ$1,_xlfn.XLOOKUP($A124,'Copy of PY1 Data(H)'!$A$1:$A$288,'Copy of PY1 Data(H)'!$A$1:$CZ$288))</f>
        <v>1103</v>
      </c>
      <c r="AY124" s="180" cm="1">
        <f t="array" ref="AY124">_xlfn.XLOOKUP(AY$1,'Copy of PY1 Data(H)'!$A$1:$CZ$1,_xlfn.XLOOKUP($A124,'Copy of PY1 Data(H)'!$A$1:$A$288,'Copy of PY1 Data(H)'!$A$1:$CZ$288))</f>
        <v>106918</v>
      </c>
      <c r="AZ124" s="180" cm="1">
        <f t="array" ref="AZ124">_xlfn.XLOOKUP(AZ$1,'Copy of PY1 Data(H)'!$A$1:$CZ$1,_xlfn.XLOOKUP($A124,'Copy of PY1 Data(H)'!$A$1:$A$288,'Copy of PY1 Data(H)'!$A$1:$CZ$288))</f>
        <v>21044</v>
      </c>
      <c r="BA124" s="180" cm="1">
        <f t="array" ref="BA124">_xlfn.XLOOKUP(BA$1,'Copy of PY1 Data(H)'!$A$1:$CZ$1,_xlfn.XLOOKUP($A124,'Copy of PY1 Data(H)'!$A$1:$A$288,'Copy of PY1 Data(H)'!$A$1:$CZ$288))</f>
        <v>27</v>
      </c>
      <c r="BB124" s="180" cm="1">
        <f t="array" ref="BB124">_xlfn.XLOOKUP(BB$1,'Copy of PY1 Data(H)'!$A$1:$CZ$1,_xlfn.XLOOKUP($A124,'Copy of PY1 Data(H)'!$A$1:$A$288,'Copy of PY1 Data(H)'!$A$1:$CZ$288))</f>
        <v>0</v>
      </c>
      <c r="BC124" s="180" cm="1">
        <f t="array" ref="BC124">_xlfn.XLOOKUP(BC$1,'Copy of PY1 Data(H)'!$A$1:$CZ$1,_xlfn.XLOOKUP($A124,'Copy of PY1 Data(H)'!$A$1:$A$288,'Copy of PY1 Data(H)'!$A$1:$CZ$288))</f>
        <v>1798</v>
      </c>
      <c r="BD124" s="180" cm="1">
        <f t="array" ref="BD124">_xlfn.XLOOKUP(BD$1,'Copy of PY1 Data(H)'!$A$1:$CZ$1,_xlfn.XLOOKUP($A124,'Copy of PY1 Data(H)'!$A$1:$A$288,'Copy of PY1 Data(H)'!$A$1:$CZ$288))</f>
        <v>22362</v>
      </c>
      <c r="BE124" s="180" cm="1">
        <f t="array" ref="BE124">_xlfn.XLOOKUP(BE$1,'Copy of PY1 Data(H)'!$A$1:$CZ$1,_xlfn.XLOOKUP($A124,'Copy of PY1 Data(H)'!$A$1:$A$288,'Copy of PY1 Data(H)'!$A$1:$CZ$288))</f>
        <v>0</v>
      </c>
      <c r="BF124" s="180" cm="1">
        <f t="array" ref="BF124">_xlfn.XLOOKUP(BF$1,'Copy of PY1 Data(H)'!$A$1:$CZ$1,_xlfn.XLOOKUP($A124,'Copy of PY1 Data(H)'!$A$1:$A$288,'Copy of PY1 Data(H)'!$A$1:$CZ$288))</f>
        <v>53</v>
      </c>
      <c r="BG124" s="180" cm="1">
        <f t="array" ref="BG124">_xlfn.XLOOKUP(BG$1,'Copy of PY1 Data(H)'!$A$1:$CZ$1,_xlfn.XLOOKUP($A124,'Copy of PY1 Data(H)'!$A$1:$A$288,'Copy of PY1 Data(H)'!$A$1:$CZ$288))</f>
        <v>0</v>
      </c>
      <c r="BH124" s="180" cm="1">
        <f t="array" ref="BH124">_xlfn.XLOOKUP(BH$1,'Copy of PY1 Data(H)'!$A$1:$CZ$1,_xlfn.XLOOKUP($A124,'Copy of PY1 Data(H)'!$A$1:$A$288,'Copy of PY1 Data(H)'!$A$1:$CZ$288))</f>
        <v>0</v>
      </c>
      <c r="BI124" s="180" cm="1">
        <f t="array" ref="BI124">_xlfn.XLOOKUP(BI$1,'Copy of PY1 Data(H)'!$A$1:$CZ$1,_xlfn.XLOOKUP($A124,'Copy of PY1 Data(H)'!$A$1:$A$288,'Copy of PY1 Data(H)'!$A$1:$CZ$288))</f>
        <v>214</v>
      </c>
      <c r="BJ124" s="180" cm="1">
        <f t="array" ref="BJ124">_xlfn.XLOOKUP(BJ$1,'Copy of PY1 Data(H)'!$A$1:$CZ$1,_xlfn.XLOOKUP($A124,'Copy of PY1 Data(H)'!$A$1:$A$288,'Copy of PY1 Data(H)'!$A$1:$CZ$288))</f>
        <v>0</v>
      </c>
      <c r="BK124" s="180" cm="1">
        <f t="array" ref="BK124">_xlfn.XLOOKUP(BK$1,'Copy of PY1 Data(H)'!$A$1:$CZ$1,_xlfn.XLOOKUP($A124,'Copy of PY1 Data(H)'!$A$1:$A$288,'Copy of PY1 Data(H)'!$A$1:$CZ$288))</f>
        <v>12386</v>
      </c>
      <c r="BL124" s="180" cm="1">
        <f t="array" ref="BL124">_xlfn.XLOOKUP(BL$1,'Copy of PY1 Data(H)'!$A$1:$CZ$1,_xlfn.XLOOKUP($A124,'Copy of PY1 Data(H)'!$A$1:$A$288,'Copy of PY1 Data(H)'!$A$1:$CZ$288))</f>
        <v>0</v>
      </c>
      <c r="BM124" s="180" cm="1">
        <f t="array" ref="BM124">_xlfn.XLOOKUP(BM$1,'Copy of PY1 Data(H)'!$A$1:$CZ$1,_xlfn.XLOOKUP($A124,'Copy of PY1 Data(H)'!$A$1:$A$288,'Copy of PY1 Data(H)'!$A$1:$CZ$288))</f>
        <v>0</v>
      </c>
      <c r="BN124" s="180" cm="1">
        <f t="array" ref="BN124">_xlfn.XLOOKUP(BN$1,'Copy of PY1 Data(H)'!$A$1:$CZ$1,_xlfn.XLOOKUP($A124,'Copy of PY1 Data(H)'!$A$1:$A$288,'Copy of PY1 Data(H)'!$A$1:$CZ$288))</f>
        <v>81641</v>
      </c>
      <c r="BO124" s="180" cm="1">
        <f t="array" ref="BO124">_xlfn.XLOOKUP(BO$1,'Copy of PY1 Data(H)'!$A$1:$CZ$1,_xlfn.XLOOKUP($A124,'Copy of PY1 Data(H)'!$A$1:$A$288,'Copy of PY1 Data(H)'!$A$1:$CZ$288))</f>
        <v>2775</v>
      </c>
      <c r="BP124" s="180" cm="1">
        <f t="array" ref="BP124">_xlfn.XLOOKUP(BP$1,'Copy of PY1 Data(H)'!$A$1:$CZ$1,_xlfn.XLOOKUP($A124,'Copy of PY1 Data(H)'!$A$1:$A$288,'Copy of PY1 Data(H)'!$A$1:$CZ$288))</f>
        <v>1587</v>
      </c>
      <c r="BQ124" s="180" cm="1">
        <f t="array" ref="BQ124">_xlfn.XLOOKUP(BQ$1,'Copy of PY1 Data(H)'!$A$1:$CZ$1,_xlfn.XLOOKUP($A124,'Copy of PY1 Data(H)'!$A$1:$A$288,'Copy of PY1 Data(H)'!$A$1:$CZ$288))</f>
        <v>0</v>
      </c>
      <c r="BR124" s="180" cm="1">
        <f t="array" ref="BR124">_xlfn.XLOOKUP(BR$1,'Copy of PY1 Data(H)'!$A$1:$CZ$1,_xlfn.XLOOKUP($A124,'Copy of PY1 Data(H)'!$A$1:$A$288,'Copy of PY1 Data(H)'!$A$1:$CZ$288))</f>
        <v>34102</v>
      </c>
      <c r="BS124" s="180" cm="1">
        <f t="array" ref="BS124">_xlfn.XLOOKUP(BS$1,'Copy of PY1 Data(H)'!$A$1:$CZ$1,_xlfn.XLOOKUP($A124,'Copy of PY1 Data(H)'!$A$1:$A$288,'Copy of PY1 Data(H)'!$A$1:$CZ$288))</f>
        <v>0</v>
      </c>
      <c r="BT124" s="180" cm="1">
        <f t="array" ref="BT124">_xlfn.XLOOKUP(BT$1,'Copy of PY1 Data(H)'!$A$1:$CZ$1,_xlfn.XLOOKUP($A124,'Copy of PY1 Data(H)'!$A$1:$A$288,'Copy of PY1 Data(H)'!$A$1:$CZ$288))</f>
        <v>9332</v>
      </c>
      <c r="BU124" s="180" cm="1">
        <f t="array" ref="BU124">_xlfn.XLOOKUP(BU$1,'Copy of PY1 Data(H)'!$A$1:$CZ$1,_xlfn.XLOOKUP($A124,'Copy of PY1 Data(H)'!$A$1:$A$288,'Copy of PY1 Data(H)'!$A$1:$CZ$288))</f>
        <v>656757</v>
      </c>
      <c r="BV124" s="180" cm="1">
        <f t="array" ref="BV124">_xlfn.XLOOKUP(BV$1,'Copy of PY1 Data(H)'!$A$1:$CZ$1,_xlfn.XLOOKUP($A124,'Copy of PY1 Data(H)'!$A$1:$A$288,'Copy of PY1 Data(H)'!$A$1:$CZ$288))</f>
        <v>0</v>
      </c>
      <c r="BW124" s="180" cm="1">
        <f t="array" ref="BW124">_xlfn.XLOOKUP(BW$1,'Copy of PY1 Data(H)'!$A$1:$CZ$1,_xlfn.XLOOKUP($A124,'Copy of PY1 Data(H)'!$A$1:$A$288,'Copy of PY1 Data(H)'!$A$1:$CZ$288))</f>
        <v>0</v>
      </c>
      <c r="BX124" s="180" cm="1">
        <f t="array" ref="BX124">_xlfn.XLOOKUP(BX$1,'Copy of PY1 Data(H)'!$A$1:$CZ$1,_xlfn.XLOOKUP($A124,'Copy of PY1 Data(H)'!$A$1:$A$288,'Copy of PY1 Data(H)'!$A$1:$CZ$288))</f>
        <v>6999</v>
      </c>
      <c r="BY124" s="180" cm="1">
        <f t="array" ref="BY124">_xlfn.XLOOKUP(BY$1,'Copy of PY1 Data(H)'!$A$1:$CZ$1,_xlfn.XLOOKUP($A124,'Copy of PY1 Data(H)'!$A$1:$A$288,'Copy of PY1 Data(H)'!$A$1:$CZ$288))</f>
        <v>0</v>
      </c>
      <c r="BZ124" s="180" cm="1">
        <f t="array" ref="BZ124">_xlfn.XLOOKUP(BZ$1,'Copy of PY1 Data(H)'!$A$1:$CZ$1,_xlfn.XLOOKUP($A124,'Copy of PY1 Data(H)'!$A$1:$A$288,'Copy of PY1 Data(H)'!$A$1:$CZ$288))</f>
        <v>195</v>
      </c>
      <c r="CA124" s="180" cm="1">
        <f t="array" ref="CA124">_xlfn.XLOOKUP(CA$1,'Copy of PY1 Data(H)'!$A$1:$CZ$1,_xlfn.XLOOKUP($A124,'Copy of PY1 Data(H)'!$A$1:$A$288,'Copy of PY1 Data(H)'!$A$1:$CZ$288))</f>
        <v>2</v>
      </c>
      <c r="CB124" s="180" cm="1">
        <f t="array" ref="CB124">_xlfn.XLOOKUP(CB$1,'Copy of PY1 Data(H)'!$A$1:$CZ$1,_xlfn.XLOOKUP($A124,'Copy of PY1 Data(H)'!$A$1:$A$288,'Copy of PY1 Data(H)'!$A$1:$CZ$288))</f>
        <v>10226</v>
      </c>
      <c r="CC124" s="180" cm="1">
        <f t="array" ref="CC124">_xlfn.XLOOKUP(CC$1,'Copy of PY1 Data(H)'!$A$1:$CZ$1,_xlfn.XLOOKUP($A124,'Copy of PY1 Data(H)'!$A$1:$A$288,'Copy of PY1 Data(H)'!$A$1:$CZ$288))</f>
        <v>0</v>
      </c>
      <c r="CD124" s="180" cm="1">
        <f t="array" ref="CD124">_xlfn.XLOOKUP(CD$1,'Copy of PY1 Data(H)'!$A$1:$CZ$1,_xlfn.XLOOKUP($A124,'Copy of PY1 Data(H)'!$A$1:$A$288,'Copy of PY1 Data(H)'!$A$1:$CZ$288))</f>
        <v>0</v>
      </c>
    </row>
    <row r="125" spans="1:82" x14ac:dyDescent="0.3">
      <c r="A125" s="180">
        <v>351</v>
      </c>
      <c r="C125" s="180"/>
      <c r="D125" s="180" cm="1">
        <f t="array" ref="D125">_xlfn.XLOOKUP(D$1,'Copy of PY1 Data(H)'!$A$1:$CZ$1,_xlfn.XLOOKUP($A125,'Copy of PY1 Data(H)'!$A$1:$A$288,'Copy of PY1 Data(H)'!$A$1:$CZ$288))</f>
        <v>0</v>
      </c>
      <c r="E125" s="180" cm="1">
        <f t="array" ref="E125">_xlfn.XLOOKUP(E$1,'Copy of PY1 Data(H)'!$A$1:$CZ$1,_xlfn.XLOOKUP($A125,'Copy of PY1 Data(H)'!$A$1:$A$288,'Copy of PY1 Data(H)'!$A$1:$CZ$288))</f>
        <v>0</v>
      </c>
      <c r="F125" s="180" cm="1">
        <f t="array" ref="F125">_xlfn.XLOOKUP(F$1,'Copy of PY1 Data(H)'!$A$1:$CZ$1,_xlfn.XLOOKUP($A125,'Copy of PY1 Data(H)'!$A$1:$A$288,'Copy of PY1 Data(H)'!$A$1:$CZ$288))</f>
        <v>0</v>
      </c>
      <c r="G125" s="180" cm="1">
        <f t="array" ref="G125">_xlfn.XLOOKUP(G$1,'Copy of PY1 Data(H)'!$A$1:$CZ$1,_xlfn.XLOOKUP($A125,'Copy of PY1 Data(H)'!$A$1:$A$288,'Copy of PY1 Data(H)'!$A$1:$CZ$288))</f>
        <v>0</v>
      </c>
      <c r="H125" s="180" cm="1">
        <f t="array" ref="H125">_xlfn.XLOOKUP(H$1,'Copy of PY1 Data(H)'!$A$1:$CZ$1,_xlfn.XLOOKUP($A125,'Copy of PY1 Data(H)'!$A$1:$A$288,'Copy of PY1 Data(H)'!$A$1:$CZ$288))</f>
        <v>0</v>
      </c>
      <c r="I125" s="180" cm="1">
        <f t="array" ref="I125">_xlfn.XLOOKUP(I$1,'Copy of PY1 Data(H)'!$A$1:$CZ$1,_xlfn.XLOOKUP($A125,'Copy of PY1 Data(H)'!$A$1:$A$288,'Copy of PY1 Data(H)'!$A$1:$CZ$288))</f>
        <v>0</v>
      </c>
      <c r="J125" s="180" cm="1">
        <f t="array" ref="J125">_xlfn.XLOOKUP(J$1,'Copy of PY1 Data(H)'!$A$1:$CZ$1,_xlfn.XLOOKUP($A125,'Copy of PY1 Data(H)'!$A$1:$A$288,'Copy of PY1 Data(H)'!$A$1:$CZ$288))</f>
        <v>7423</v>
      </c>
      <c r="K125" s="180" cm="1">
        <f t="array" ref="K125">_xlfn.XLOOKUP(K$1,'Copy of PY1 Data(H)'!$A$1:$CZ$1,_xlfn.XLOOKUP($A125,'Copy of PY1 Data(H)'!$A$1:$A$288,'Copy of PY1 Data(H)'!$A$1:$CZ$288))</f>
        <v>0</v>
      </c>
      <c r="L125" s="180" cm="1">
        <f t="array" ref="L125">_xlfn.XLOOKUP(L$1,'Copy of PY1 Data(H)'!$A$1:$CZ$1,_xlfn.XLOOKUP($A125,'Copy of PY1 Data(H)'!$A$1:$A$288,'Copy of PY1 Data(H)'!$A$1:$CZ$288))</f>
        <v>0</v>
      </c>
      <c r="M125" s="180" cm="1">
        <f t="array" ref="M125">_xlfn.XLOOKUP(M$1,'Copy of PY1 Data(H)'!$A$1:$CZ$1,_xlfn.XLOOKUP($A125,'Copy of PY1 Data(H)'!$A$1:$A$288,'Copy of PY1 Data(H)'!$A$1:$CZ$288))</f>
        <v>0</v>
      </c>
      <c r="N125" s="180" cm="1">
        <f t="array" ref="N125">_xlfn.XLOOKUP(N$1,'Copy of PY1 Data(H)'!$A$1:$CZ$1,_xlfn.XLOOKUP($A125,'Copy of PY1 Data(H)'!$A$1:$A$288,'Copy of PY1 Data(H)'!$A$1:$CZ$288))</f>
        <v>0</v>
      </c>
      <c r="O125" s="180" cm="1">
        <f t="array" ref="O125">_xlfn.XLOOKUP(O$1,'Copy of PY1 Data(H)'!$A$1:$CZ$1,_xlfn.XLOOKUP($A125,'Copy of PY1 Data(H)'!$A$1:$A$288,'Copy of PY1 Data(H)'!$A$1:$CZ$288))</f>
        <v>43455</v>
      </c>
      <c r="P125" s="180" cm="1">
        <f t="array" ref="P125">_xlfn.XLOOKUP(P$1,'Copy of PY1 Data(H)'!$A$1:$CZ$1,_xlfn.XLOOKUP($A125,'Copy of PY1 Data(H)'!$A$1:$A$288,'Copy of PY1 Data(H)'!$A$1:$CZ$288))</f>
        <v>0</v>
      </c>
      <c r="Q125" s="180" cm="1">
        <f t="array" ref="Q125">_xlfn.XLOOKUP(Q$1,'Copy of PY1 Data(H)'!$A$1:$CZ$1,_xlfn.XLOOKUP($A125,'Copy of PY1 Data(H)'!$A$1:$A$288,'Copy of PY1 Data(H)'!$A$1:$CZ$288))</f>
        <v>1038392</v>
      </c>
      <c r="R125" s="180" cm="1">
        <f t="array" ref="R125">_xlfn.XLOOKUP(R$1,'Copy of PY1 Data(H)'!$A$1:$CZ$1,_xlfn.XLOOKUP($A125,'Copy of PY1 Data(H)'!$A$1:$A$288,'Copy of PY1 Data(H)'!$A$1:$CZ$288))</f>
        <v>6975</v>
      </c>
      <c r="S125" s="180" cm="1">
        <f t="array" ref="S125">_xlfn.XLOOKUP(S$1,'Copy of PY1 Data(H)'!$A$1:$CZ$1,_xlfn.XLOOKUP($A125,'Copy of PY1 Data(H)'!$A$1:$A$288,'Copy of PY1 Data(H)'!$A$1:$CZ$288))</f>
        <v>0</v>
      </c>
      <c r="T125" s="180" cm="1">
        <f t="array" ref="T125">_xlfn.XLOOKUP(T$1,'Copy of PY1 Data(H)'!$A$1:$CZ$1,_xlfn.XLOOKUP($A125,'Copy of PY1 Data(H)'!$A$1:$A$288,'Copy of PY1 Data(H)'!$A$1:$CZ$288))</f>
        <v>2617209</v>
      </c>
      <c r="U125" s="180" cm="1">
        <f t="array" ref="U125">_xlfn.XLOOKUP(U$1,'Copy of PY1 Data(H)'!$A$1:$CZ$1,_xlfn.XLOOKUP($A125,'Copy of PY1 Data(H)'!$A$1:$A$288,'Copy of PY1 Data(H)'!$A$1:$CZ$288))</f>
        <v>329618</v>
      </c>
      <c r="V125" s="180" cm="1">
        <f t="array" ref="V125">_xlfn.XLOOKUP(V$1,'Copy of PY1 Data(H)'!$A$1:$CZ$1,_xlfn.XLOOKUP($A125,'Copy of PY1 Data(H)'!$A$1:$A$288,'Copy of PY1 Data(H)'!$A$1:$CZ$288))</f>
        <v>330676</v>
      </c>
      <c r="W125" s="180" cm="1">
        <f t="array" ref="W125">_xlfn.XLOOKUP(W$1,'Copy of PY1 Data(H)'!$A$1:$CZ$1,_xlfn.XLOOKUP($A125,'Copy of PY1 Data(H)'!$A$1:$A$288,'Copy of PY1 Data(H)'!$A$1:$CZ$288))</f>
        <v>0</v>
      </c>
      <c r="X125" s="180" cm="1">
        <f t="array" ref="X125">_xlfn.XLOOKUP(X$1,'Copy of PY1 Data(H)'!$A$1:$CZ$1,_xlfn.XLOOKUP($A125,'Copy of PY1 Data(H)'!$A$1:$A$288,'Copy of PY1 Data(H)'!$A$1:$CZ$288))</f>
        <v>0</v>
      </c>
      <c r="Y125" s="180" cm="1">
        <f t="array" ref="Y125">_xlfn.XLOOKUP(Y$1,'Copy of PY1 Data(H)'!$A$1:$CZ$1,_xlfn.XLOOKUP($A125,'Copy of PY1 Data(H)'!$A$1:$A$288,'Copy of PY1 Data(H)'!$A$1:$CZ$288))</f>
        <v>223613</v>
      </c>
      <c r="Z125" s="180" cm="1">
        <f t="array" ref="Z125">_xlfn.XLOOKUP(Z$1,'Copy of PY1 Data(H)'!$A$1:$CZ$1,_xlfn.XLOOKUP($A125,'Copy of PY1 Data(H)'!$A$1:$A$288,'Copy of PY1 Data(H)'!$A$1:$CZ$288))</f>
        <v>37741</v>
      </c>
      <c r="AA125" s="180" cm="1">
        <f t="array" ref="AA125">_xlfn.XLOOKUP(AA$1,'Copy of PY1 Data(H)'!$A$1:$CZ$1,_xlfn.XLOOKUP($A125,'Copy of PY1 Data(H)'!$A$1:$A$288,'Copy of PY1 Data(H)'!$A$1:$CZ$288))</f>
        <v>83500</v>
      </c>
      <c r="AB125" s="180" cm="1">
        <f t="array" ref="AB125">_xlfn.XLOOKUP(AB$1,'Copy of PY1 Data(H)'!$A$1:$CZ$1,_xlfn.XLOOKUP($A125,'Copy of PY1 Data(H)'!$A$1:$A$288,'Copy of PY1 Data(H)'!$A$1:$CZ$288))</f>
        <v>273751</v>
      </c>
      <c r="AC125" s="180" cm="1">
        <f t="array" ref="AC125">_xlfn.XLOOKUP(AC$1,'Copy of PY1 Data(H)'!$A$1:$CZ$1,_xlfn.XLOOKUP($A125,'Copy of PY1 Data(H)'!$A$1:$A$288,'Copy of PY1 Data(H)'!$A$1:$CZ$288))</f>
        <v>15298</v>
      </c>
      <c r="AD125" s="180" cm="1">
        <f t="array" ref="AD125">_xlfn.XLOOKUP(AD$1,'Copy of PY1 Data(H)'!$A$1:$CZ$1,_xlfn.XLOOKUP($A125,'Copy of PY1 Data(H)'!$A$1:$A$288,'Copy of PY1 Data(H)'!$A$1:$CZ$288))</f>
        <v>37142</v>
      </c>
      <c r="AE125" s="180" cm="1">
        <f t="array" ref="AE125">_xlfn.XLOOKUP(AE$1,'Copy of PY1 Data(H)'!$A$1:$CZ$1,_xlfn.XLOOKUP($A125,'Copy of PY1 Data(H)'!$A$1:$A$288,'Copy of PY1 Data(H)'!$A$1:$CZ$288))</f>
        <v>0</v>
      </c>
      <c r="AF125" s="180" cm="1">
        <f t="array" ref="AF125">_xlfn.XLOOKUP(AF$1,'Copy of PY1 Data(H)'!$A$1:$CZ$1,_xlfn.XLOOKUP($A125,'Copy of PY1 Data(H)'!$A$1:$A$288,'Copy of PY1 Data(H)'!$A$1:$CZ$288))</f>
        <v>690750</v>
      </c>
      <c r="AG125" s="180" cm="1">
        <f t="array" ref="AG125">_xlfn.XLOOKUP(AG$1,'Copy of PY1 Data(H)'!$A$1:$CZ$1,_xlfn.XLOOKUP($A125,'Copy of PY1 Data(H)'!$A$1:$A$288,'Copy of PY1 Data(H)'!$A$1:$CZ$288))</f>
        <v>2486</v>
      </c>
      <c r="AH125" s="180" cm="1">
        <f t="array" ref="AH125">_xlfn.XLOOKUP(AH$1,'Copy of PY1 Data(H)'!$A$1:$CZ$1,_xlfn.XLOOKUP($A125,'Copy of PY1 Data(H)'!$A$1:$A$288,'Copy of PY1 Data(H)'!$A$1:$CZ$288))</f>
        <v>3390382</v>
      </c>
      <c r="AI125" s="180" cm="1">
        <f t="array" ref="AI125">_xlfn.XLOOKUP(AI$1,'Copy of PY1 Data(H)'!$A$1:$CZ$1,_xlfn.XLOOKUP($A125,'Copy of PY1 Data(H)'!$A$1:$A$288,'Copy of PY1 Data(H)'!$A$1:$CZ$288))</f>
        <v>572491</v>
      </c>
      <c r="AJ125" s="180" cm="1">
        <f t="array" ref="AJ125">_xlfn.XLOOKUP(AJ$1,'Copy of PY1 Data(H)'!$A$1:$CZ$1,_xlfn.XLOOKUP($A125,'Copy of PY1 Data(H)'!$A$1:$A$288,'Copy of PY1 Data(H)'!$A$1:$CZ$288))</f>
        <v>0</v>
      </c>
      <c r="AK125" s="180" cm="1">
        <f t="array" ref="AK125">_xlfn.XLOOKUP(AK$1,'Copy of PY1 Data(H)'!$A$1:$CZ$1,_xlfn.XLOOKUP($A125,'Copy of PY1 Data(H)'!$A$1:$A$288,'Copy of PY1 Data(H)'!$A$1:$CZ$288))</f>
        <v>0</v>
      </c>
      <c r="AL125" s="180" cm="1">
        <f t="array" ref="AL125">_xlfn.XLOOKUP(AL$1,'Copy of PY1 Data(H)'!$A$1:$CZ$1,_xlfn.XLOOKUP($A125,'Copy of PY1 Data(H)'!$A$1:$A$288,'Copy of PY1 Data(H)'!$A$1:$CZ$288))</f>
        <v>0</v>
      </c>
      <c r="AM125" s="180" cm="1">
        <f t="array" ref="AM125">_xlfn.XLOOKUP(AM$1,'Copy of PY1 Data(H)'!$A$1:$CZ$1,_xlfn.XLOOKUP($A125,'Copy of PY1 Data(H)'!$A$1:$A$288,'Copy of PY1 Data(H)'!$A$1:$CZ$288))</f>
        <v>200900</v>
      </c>
      <c r="AN125" s="180" cm="1">
        <f t="array" ref="AN125">_xlfn.XLOOKUP(AN$1,'Copy of PY1 Data(H)'!$A$1:$CZ$1,_xlfn.XLOOKUP($A125,'Copy of PY1 Data(H)'!$A$1:$A$288,'Copy of PY1 Data(H)'!$A$1:$CZ$288))</f>
        <v>14695</v>
      </c>
      <c r="AO125" s="180" cm="1">
        <f t="array" ref="AO125">_xlfn.XLOOKUP(AO$1,'Copy of PY1 Data(H)'!$A$1:$CZ$1,_xlfn.XLOOKUP($A125,'Copy of PY1 Data(H)'!$A$1:$A$288,'Copy of PY1 Data(H)'!$A$1:$CZ$288))</f>
        <v>39510</v>
      </c>
      <c r="AP125" s="180" cm="1">
        <f t="array" ref="AP125">_xlfn.XLOOKUP(AP$1,'Copy of PY1 Data(H)'!$A$1:$CZ$1,_xlfn.XLOOKUP($A125,'Copy of PY1 Data(H)'!$A$1:$A$288,'Copy of PY1 Data(H)'!$A$1:$CZ$288))</f>
        <v>0</v>
      </c>
      <c r="AQ125" s="180" cm="1">
        <f t="array" ref="AQ125">_xlfn.XLOOKUP(AQ$1,'Copy of PY1 Data(H)'!$A$1:$CZ$1,_xlfn.XLOOKUP($A125,'Copy of PY1 Data(H)'!$A$1:$A$288,'Copy of PY1 Data(H)'!$A$1:$CZ$288))</f>
        <v>0</v>
      </c>
      <c r="AR125" s="180" cm="1">
        <f t="array" ref="AR125">_xlfn.XLOOKUP(AR$1,'Copy of PY1 Data(H)'!$A$1:$CZ$1,_xlfn.XLOOKUP($A125,'Copy of PY1 Data(H)'!$A$1:$A$288,'Copy of PY1 Data(H)'!$A$1:$CZ$288))</f>
        <v>16104</v>
      </c>
      <c r="AS125" s="180" cm="1">
        <f t="array" ref="AS125">_xlfn.XLOOKUP(AS$1,'Copy of PY1 Data(H)'!$A$1:$CZ$1,_xlfn.XLOOKUP($A125,'Copy of PY1 Data(H)'!$A$1:$A$288,'Copy of PY1 Data(H)'!$A$1:$CZ$288))</f>
        <v>0</v>
      </c>
      <c r="AT125" s="180" cm="1">
        <f t="array" ref="AT125">_xlfn.XLOOKUP(AT$1,'Copy of PY1 Data(H)'!$A$1:$CZ$1,_xlfn.XLOOKUP($A125,'Copy of PY1 Data(H)'!$A$1:$A$288,'Copy of PY1 Data(H)'!$A$1:$CZ$288))</f>
        <v>40436</v>
      </c>
      <c r="AU125" s="180" cm="1">
        <f t="array" ref="AU125">_xlfn.XLOOKUP(AU$1,'Copy of PY1 Data(H)'!$A$1:$CZ$1,_xlfn.XLOOKUP($A125,'Copy of PY1 Data(H)'!$A$1:$A$288,'Copy of PY1 Data(H)'!$A$1:$CZ$288))</f>
        <v>0</v>
      </c>
      <c r="AV125" s="180" cm="1">
        <f t="array" ref="AV125">_xlfn.XLOOKUP(AV$1,'Copy of PY1 Data(H)'!$A$1:$CZ$1,_xlfn.XLOOKUP($A125,'Copy of PY1 Data(H)'!$A$1:$A$288,'Copy of PY1 Data(H)'!$A$1:$CZ$288))</f>
        <v>3092004</v>
      </c>
      <c r="AW125" s="180" cm="1">
        <f t="array" ref="AW125">_xlfn.XLOOKUP(AW$1,'Copy of PY1 Data(H)'!$A$1:$CZ$1,_xlfn.XLOOKUP($A125,'Copy of PY1 Data(H)'!$A$1:$A$288,'Copy of PY1 Data(H)'!$A$1:$CZ$288))</f>
        <v>0</v>
      </c>
      <c r="AX125" s="180" cm="1">
        <f t="array" ref="AX125">_xlfn.XLOOKUP(AX$1,'Copy of PY1 Data(H)'!$A$1:$CZ$1,_xlfn.XLOOKUP($A125,'Copy of PY1 Data(H)'!$A$1:$A$288,'Copy of PY1 Data(H)'!$A$1:$CZ$288))</f>
        <v>0</v>
      </c>
      <c r="AY125" s="180" cm="1">
        <f t="array" ref="AY125">_xlfn.XLOOKUP(AY$1,'Copy of PY1 Data(H)'!$A$1:$CZ$1,_xlfn.XLOOKUP($A125,'Copy of PY1 Data(H)'!$A$1:$A$288,'Copy of PY1 Data(H)'!$A$1:$CZ$288))</f>
        <v>0</v>
      </c>
      <c r="AZ125" s="180" cm="1">
        <f t="array" ref="AZ125">_xlfn.XLOOKUP(AZ$1,'Copy of PY1 Data(H)'!$A$1:$CZ$1,_xlfn.XLOOKUP($A125,'Copy of PY1 Data(H)'!$A$1:$A$288,'Copy of PY1 Data(H)'!$A$1:$CZ$288))</f>
        <v>31985</v>
      </c>
      <c r="BA125" s="180" cm="1">
        <f t="array" ref="BA125">_xlfn.XLOOKUP(BA$1,'Copy of PY1 Data(H)'!$A$1:$CZ$1,_xlfn.XLOOKUP($A125,'Copy of PY1 Data(H)'!$A$1:$A$288,'Copy of PY1 Data(H)'!$A$1:$CZ$288))</f>
        <v>0</v>
      </c>
      <c r="BB125" s="180" cm="1">
        <f t="array" ref="BB125">_xlfn.XLOOKUP(BB$1,'Copy of PY1 Data(H)'!$A$1:$CZ$1,_xlfn.XLOOKUP($A125,'Copy of PY1 Data(H)'!$A$1:$A$288,'Copy of PY1 Data(H)'!$A$1:$CZ$288))</f>
        <v>0</v>
      </c>
      <c r="BC125" s="180" cm="1">
        <f t="array" ref="BC125">_xlfn.XLOOKUP(BC$1,'Copy of PY1 Data(H)'!$A$1:$CZ$1,_xlfn.XLOOKUP($A125,'Copy of PY1 Data(H)'!$A$1:$A$288,'Copy of PY1 Data(H)'!$A$1:$CZ$288))</f>
        <v>0</v>
      </c>
      <c r="BD125" s="180" cm="1">
        <f t="array" ref="BD125">_xlfn.XLOOKUP(BD$1,'Copy of PY1 Data(H)'!$A$1:$CZ$1,_xlfn.XLOOKUP($A125,'Copy of PY1 Data(H)'!$A$1:$A$288,'Copy of PY1 Data(H)'!$A$1:$CZ$288))</f>
        <v>370686</v>
      </c>
      <c r="BE125" s="180" cm="1">
        <f t="array" ref="BE125">_xlfn.XLOOKUP(BE$1,'Copy of PY1 Data(H)'!$A$1:$CZ$1,_xlfn.XLOOKUP($A125,'Copy of PY1 Data(H)'!$A$1:$A$288,'Copy of PY1 Data(H)'!$A$1:$CZ$288))</f>
        <v>0</v>
      </c>
      <c r="BF125" s="180" cm="1">
        <f t="array" ref="BF125">_xlfn.XLOOKUP(BF$1,'Copy of PY1 Data(H)'!$A$1:$CZ$1,_xlfn.XLOOKUP($A125,'Copy of PY1 Data(H)'!$A$1:$A$288,'Copy of PY1 Data(H)'!$A$1:$CZ$288))</f>
        <v>0</v>
      </c>
      <c r="BG125" s="180" cm="1">
        <f t="array" ref="BG125">_xlfn.XLOOKUP(BG$1,'Copy of PY1 Data(H)'!$A$1:$CZ$1,_xlfn.XLOOKUP($A125,'Copy of PY1 Data(H)'!$A$1:$A$288,'Copy of PY1 Data(H)'!$A$1:$CZ$288))</f>
        <v>0</v>
      </c>
      <c r="BH125" s="180" cm="1">
        <f t="array" ref="BH125">_xlfn.XLOOKUP(BH$1,'Copy of PY1 Data(H)'!$A$1:$CZ$1,_xlfn.XLOOKUP($A125,'Copy of PY1 Data(H)'!$A$1:$A$288,'Copy of PY1 Data(H)'!$A$1:$CZ$288))</f>
        <v>0</v>
      </c>
      <c r="BI125" s="180" cm="1">
        <f t="array" ref="BI125">_xlfn.XLOOKUP(BI$1,'Copy of PY1 Data(H)'!$A$1:$CZ$1,_xlfn.XLOOKUP($A125,'Copy of PY1 Data(H)'!$A$1:$A$288,'Copy of PY1 Data(H)'!$A$1:$CZ$288))</f>
        <v>0</v>
      </c>
      <c r="BJ125" s="180" cm="1">
        <f t="array" ref="BJ125">_xlfn.XLOOKUP(BJ$1,'Copy of PY1 Data(H)'!$A$1:$CZ$1,_xlfn.XLOOKUP($A125,'Copy of PY1 Data(H)'!$A$1:$A$288,'Copy of PY1 Data(H)'!$A$1:$CZ$288))</f>
        <v>0</v>
      </c>
      <c r="BK125" s="180" cm="1">
        <f t="array" ref="BK125">_xlfn.XLOOKUP(BK$1,'Copy of PY1 Data(H)'!$A$1:$CZ$1,_xlfn.XLOOKUP($A125,'Copy of PY1 Data(H)'!$A$1:$A$288,'Copy of PY1 Data(H)'!$A$1:$CZ$288))</f>
        <v>68721</v>
      </c>
      <c r="BL125" s="180" cm="1">
        <f t="array" ref="BL125">_xlfn.XLOOKUP(BL$1,'Copy of PY1 Data(H)'!$A$1:$CZ$1,_xlfn.XLOOKUP($A125,'Copy of PY1 Data(H)'!$A$1:$A$288,'Copy of PY1 Data(H)'!$A$1:$CZ$288))</f>
        <v>0</v>
      </c>
      <c r="BM125" s="180" cm="1">
        <f t="array" ref="BM125">_xlfn.XLOOKUP(BM$1,'Copy of PY1 Data(H)'!$A$1:$CZ$1,_xlfn.XLOOKUP($A125,'Copy of PY1 Data(H)'!$A$1:$A$288,'Copy of PY1 Data(H)'!$A$1:$CZ$288))</f>
        <v>13504</v>
      </c>
      <c r="BN125" s="180" cm="1">
        <f t="array" ref="BN125">_xlfn.XLOOKUP(BN$1,'Copy of PY1 Data(H)'!$A$1:$CZ$1,_xlfn.XLOOKUP($A125,'Copy of PY1 Data(H)'!$A$1:$A$288,'Copy of PY1 Data(H)'!$A$1:$CZ$288))</f>
        <v>102630</v>
      </c>
      <c r="BO125" s="180" cm="1">
        <f t="array" ref="BO125">_xlfn.XLOOKUP(BO$1,'Copy of PY1 Data(H)'!$A$1:$CZ$1,_xlfn.XLOOKUP($A125,'Copy of PY1 Data(H)'!$A$1:$A$288,'Copy of PY1 Data(H)'!$A$1:$CZ$288))</f>
        <v>30806</v>
      </c>
      <c r="BP125" s="180" cm="1">
        <f t="array" ref="BP125">_xlfn.XLOOKUP(BP$1,'Copy of PY1 Data(H)'!$A$1:$CZ$1,_xlfn.XLOOKUP($A125,'Copy of PY1 Data(H)'!$A$1:$A$288,'Copy of PY1 Data(H)'!$A$1:$CZ$288))</f>
        <v>0</v>
      </c>
      <c r="BQ125" s="180" cm="1">
        <f t="array" ref="BQ125">_xlfn.XLOOKUP(BQ$1,'Copy of PY1 Data(H)'!$A$1:$CZ$1,_xlfn.XLOOKUP($A125,'Copy of PY1 Data(H)'!$A$1:$A$288,'Copy of PY1 Data(H)'!$A$1:$CZ$288))</f>
        <v>0</v>
      </c>
      <c r="BR125" s="180" cm="1">
        <f t="array" ref="BR125">_xlfn.XLOOKUP(BR$1,'Copy of PY1 Data(H)'!$A$1:$CZ$1,_xlfn.XLOOKUP($A125,'Copy of PY1 Data(H)'!$A$1:$A$288,'Copy of PY1 Data(H)'!$A$1:$CZ$288))</f>
        <v>35605</v>
      </c>
      <c r="BS125" s="180" cm="1">
        <f t="array" ref="BS125">_xlfn.XLOOKUP(BS$1,'Copy of PY1 Data(H)'!$A$1:$CZ$1,_xlfn.XLOOKUP($A125,'Copy of PY1 Data(H)'!$A$1:$A$288,'Copy of PY1 Data(H)'!$A$1:$CZ$288))</f>
        <v>0</v>
      </c>
      <c r="BT125" s="180" cm="1">
        <f t="array" ref="BT125">_xlfn.XLOOKUP(BT$1,'Copy of PY1 Data(H)'!$A$1:$CZ$1,_xlfn.XLOOKUP($A125,'Copy of PY1 Data(H)'!$A$1:$A$288,'Copy of PY1 Data(H)'!$A$1:$CZ$288))</f>
        <v>26744</v>
      </c>
      <c r="BU125" s="180" cm="1">
        <f t="array" ref="BU125">_xlfn.XLOOKUP(BU$1,'Copy of PY1 Data(H)'!$A$1:$CZ$1,_xlfn.XLOOKUP($A125,'Copy of PY1 Data(H)'!$A$1:$A$288,'Copy of PY1 Data(H)'!$A$1:$CZ$288))</f>
        <v>17268</v>
      </c>
      <c r="BV125" s="180" cm="1">
        <f t="array" ref="BV125">_xlfn.XLOOKUP(BV$1,'Copy of PY1 Data(H)'!$A$1:$CZ$1,_xlfn.XLOOKUP($A125,'Copy of PY1 Data(H)'!$A$1:$A$288,'Copy of PY1 Data(H)'!$A$1:$CZ$288))</f>
        <v>0</v>
      </c>
      <c r="BW125" s="180" cm="1">
        <f t="array" ref="BW125">_xlfn.XLOOKUP(BW$1,'Copy of PY1 Data(H)'!$A$1:$CZ$1,_xlfn.XLOOKUP($A125,'Copy of PY1 Data(H)'!$A$1:$A$288,'Copy of PY1 Data(H)'!$A$1:$CZ$288))</f>
        <v>0</v>
      </c>
      <c r="BX125" s="180" cm="1">
        <f t="array" ref="BX125">_xlfn.XLOOKUP(BX$1,'Copy of PY1 Data(H)'!$A$1:$CZ$1,_xlfn.XLOOKUP($A125,'Copy of PY1 Data(H)'!$A$1:$A$288,'Copy of PY1 Data(H)'!$A$1:$CZ$288))</f>
        <v>0</v>
      </c>
      <c r="BY125" s="180" cm="1">
        <f t="array" ref="BY125">_xlfn.XLOOKUP(BY$1,'Copy of PY1 Data(H)'!$A$1:$CZ$1,_xlfn.XLOOKUP($A125,'Copy of PY1 Data(H)'!$A$1:$A$288,'Copy of PY1 Data(H)'!$A$1:$CZ$288))</f>
        <v>0</v>
      </c>
      <c r="BZ125" s="180" cm="1">
        <f t="array" ref="BZ125">_xlfn.XLOOKUP(BZ$1,'Copy of PY1 Data(H)'!$A$1:$CZ$1,_xlfn.XLOOKUP($A125,'Copy of PY1 Data(H)'!$A$1:$A$288,'Copy of PY1 Data(H)'!$A$1:$CZ$288))</f>
        <v>28662</v>
      </c>
      <c r="CA125" s="180" cm="1">
        <f t="array" ref="CA125">_xlfn.XLOOKUP(CA$1,'Copy of PY1 Data(H)'!$A$1:$CZ$1,_xlfn.XLOOKUP($A125,'Copy of PY1 Data(H)'!$A$1:$A$288,'Copy of PY1 Data(H)'!$A$1:$CZ$288))</f>
        <v>10711</v>
      </c>
      <c r="CB125" s="180" cm="1">
        <f t="array" ref="CB125">_xlfn.XLOOKUP(CB$1,'Copy of PY1 Data(H)'!$A$1:$CZ$1,_xlfn.XLOOKUP($A125,'Copy of PY1 Data(H)'!$A$1:$A$288,'Copy of PY1 Data(H)'!$A$1:$CZ$288))</f>
        <v>8654</v>
      </c>
      <c r="CC125" s="180" cm="1">
        <f t="array" ref="CC125">_xlfn.XLOOKUP(CC$1,'Copy of PY1 Data(H)'!$A$1:$CZ$1,_xlfn.XLOOKUP($A125,'Copy of PY1 Data(H)'!$A$1:$A$288,'Copy of PY1 Data(H)'!$A$1:$CZ$288))</f>
        <v>0</v>
      </c>
      <c r="CD125" s="180" cm="1">
        <f t="array" ref="CD125">_xlfn.XLOOKUP(CD$1,'Copy of PY1 Data(H)'!$A$1:$CZ$1,_xlfn.XLOOKUP($A125,'Copy of PY1 Data(H)'!$A$1:$A$288,'Copy of PY1 Data(H)'!$A$1:$CZ$288))</f>
        <v>0</v>
      </c>
    </row>
    <row r="126" spans="1:82" x14ac:dyDescent="0.3">
      <c r="A126" s="180">
        <v>191</v>
      </c>
      <c r="C126" s="180"/>
      <c r="D126" s="180" cm="1">
        <f t="array" ref="D126">_xlfn.XLOOKUP(D$1,'Copy of PY1 Data(H)'!$A$1:$CZ$1,_xlfn.XLOOKUP($A126,'Copy of PY1 Data(H)'!$A$1:$A$288,'Copy of PY1 Data(H)'!$A$1:$CZ$288))</f>
        <v>0</v>
      </c>
      <c r="E126" s="180" cm="1">
        <f t="array" ref="E126">_xlfn.XLOOKUP(E$1,'Copy of PY1 Data(H)'!$A$1:$CZ$1,_xlfn.XLOOKUP($A126,'Copy of PY1 Data(H)'!$A$1:$A$288,'Copy of PY1 Data(H)'!$A$1:$CZ$288))</f>
        <v>0</v>
      </c>
      <c r="F126" s="180" cm="1">
        <f t="array" ref="F126">_xlfn.XLOOKUP(F$1,'Copy of PY1 Data(H)'!$A$1:$CZ$1,_xlfn.XLOOKUP($A126,'Copy of PY1 Data(H)'!$A$1:$A$288,'Copy of PY1 Data(H)'!$A$1:$CZ$288))</f>
        <v>0</v>
      </c>
      <c r="G126" s="180" cm="1">
        <f t="array" ref="G126">_xlfn.XLOOKUP(G$1,'Copy of PY1 Data(H)'!$A$1:$CZ$1,_xlfn.XLOOKUP($A126,'Copy of PY1 Data(H)'!$A$1:$A$288,'Copy of PY1 Data(H)'!$A$1:$CZ$288))</f>
        <v>0</v>
      </c>
      <c r="H126" s="180" cm="1">
        <f t="array" ref="H126">_xlfn.XLOOKUP(H$1,'Copy of PY1 Data(H)'!$A$1:$CZ$1,_xlfn.XLOOKUP($A126,'Copy of PY1 Data(H)'!$A$1:$A$288,'Copy of PY1 Data(H)'!$A$1:$CZ$288))</f>
        <v>0</v>
      </c>
      <c r="I126" s="180" cm="1">
        <f t="array" ref="I126">_xlfn.XLOOKUP(I$1,'Copy of PY1 Data(H)'!$A$1:$CZ$1,_xlfn.XLOOKUP($A126,'Copy of PY1 Data(H)'!$A$1:$A$288,'Copy of PY1 Data(H)'!$A$1:$CZ$288))</f>
        <v>0</v>
      </c>
      <c r="J126" s="180" cm="1">
        <f t="array" ref="J126">_xlfn.XLOOKUP(J$1,'Copy of PY1 Data(H)'!$A$1:$CZ$1,_xlfn.XLOOKUP($A126,'Copy of PY1 Data(H)'!$A$1:$A$288,'Copy of PY1 Data(H)'!$A$1:$CZ$288))</f>
        <v>0</v>
      </c>
      <c r="K126" s="180" cm="1">
        <f t="array" ref="K126">_xlfn.XLOOKUP(K$1,'Copy of PY1 Data(H)'!$A$1:$CZ$1,_xlfn.XLOOKUP($A126,'Copy of PY1 Data(H)'!$A$1:$A$288,'Copy of PY1 Data(H)'!$A$1:$CZ$288))</f>
        <v>0</v>
      </c>
      <c r="L126" s="180" cm="1">
        <f t="array" ref="L126">_xlfn.XLOOKUP(L$1,'Copy of PY1 Data(H)'!$A$1:$CZ$1,_xlfn.XLOOKUP($A126,'Copy of PY1 Data(H)'!$A$1:$A$288,'Copy of PY1 Data(H)'!$A$1:$CZ$288))</f>
        <v>0</v>
      </c>
      <c r="M126" s="180" cm="1">
        <f t="array" ref="M126">_xlfn.XLOOKUP(M$1,'Copy of PY1 Data(H)'!$A$1:$CZ$1,_xlfn.XLOOKUP($A126,'Copy of PY1 Data(H)'!$A$1:$A$288,'Copy of PY1 Data(H)'!$A$1:$CZ$288))</f>
        <v>0</v>
      </c>
      <c r="N126" s="180" cm="1">
        <f t="array" ref="N126">_xlfn.XLOOKUP(N$1,'Copy of PY1 Data(H)'!$A$1:$CZ$1,_xlfn.XLOOKUP($A126,'Copy of PY1 Data(H)'!$A$1:$A$288,'Copy of PY1 Data(H)'!$A$1:$CZ$288))</f>
        <v>0</v>
      </c>
      <c r="O126" s="180" cm="1">
        <f t="array" ref="O126">_xlfn.XLOOKUP(O$1,'Copy of PY1 Data(H)'!$A$1:$CZ$1,_xlfn.XLOOKUP($A126,'Copy of PY1 Data(H)'!$A$1:$A$288,'Copy of PY1 Data(H)'!$A$1:$CZ$288))</f>
        <v>302472</v>
      </c>
      <c r="P126" s="180" cm="1">
        <f t="array" ref="P126">_xlfn.XLOOKUP(P$1,'Copy of PY1 Data(H)'!$A$1:$CZ$1,_xlfn.XLOOKUP($A126,'Copy of PY1 Data(H)'!$A$1:$A$288,'Copy of PY1 Data(H)'!$A$1:$CZ$288))</f>
        <v>0</v>
      </c>
      <c r="Q126" s="180" cm="1">
        <f t="array" ref="Q126">_xlfn.XLOOKUP(Q$1,'Copy of PY1 Data(H)'!$A$1:$CZ$1,_xlfn.XLOOKUP($A126,'Copy of PY1 Data(H)'!$A$1:$A$288,'Copy of PY1 Data(H)'!$A$1:$CZ$288))</f>
        <v>43249</v>
      </c>
      <c r="R126" s="180" cm="1">
        <f t="array" ref="R126">_xlfn.XLOOKUP(R$1,'Copy of PY1 Data(H)'!$A$1:$CZ$1,_xlfn.XLOOKUP($A126,'Copy of PY1 Data(H)'!$A$1:$A$288,'Copy of PY1 Data(H)'!$A$1:$CZ$288))</f>
        <v>0</v>
      </c>
      <c r="S126" s="180" cm="1">
        <f t="array" ref="S126">_xlfn.XLOOKUP(S$1,'Copy of PY1 Data(H)'!$A$1:$CZ$1,_xlfn.XLOOKUP($A126,'Copy of PY1 Data(H)'!$A$1:$A$288,'Copy of PY1 Data(H)'!$A$1:$CZ$288))</f>
        <v>0</v>
      </c>
      <c r="T126" s="180" cm="1">
        <f t="array" ref="T126">_xlfn.XLOOKUP(T$1,'Copy of PY1 Data(H)'!$A$1:$CZ$1,_xlfn.XLOOKUP($A126,'Copy of PY1 Data(H)'!$A$1:$A$288,'Copy of PY1 Data(H)'!$A$1:$CZ$288))</f>
        <v>0</v>
      </c>
      <c r="U126" s="180" cm="1">
        <f t="array" ref="U126">_xlfn.XLOOKUP(U$1,'Copy of PY1 Data(H)'!$A$1:$CZ$1,_xlfn.XLOOKUP($A126,'Copy of PY1 Data(H)'!$A$1:$A$288,'Copy of PY1 Data(H)'!$A$1:$CZ$288))</f>
        <v>31086</v>
      </c>
      <c r="V126" s="180" cm="1">
        <f t="array" ref="V126">_xlfn.XLOOKUP(V$1,'Copy of PY1 Data(H)'!$A$1:$CZ$1,_xlfn.XLOOKUP($A126,'Copy of PY1 Data(H)'!$A$1:$A$288,'Copy of PY1 Data(H)'!$A$1:$CZ$288))</f>
        <v>0</v>
      </c>
      <c r="W126" s="180" cm="1">
        <f t="array" ref="W126">_xlfn.XLOOKUP(W$1,'Copy of PY1 Data(H)'!$A$1:$CZ$1,_xlfn.XLOOKUP($A126,'Copy of PY1 Data(H)'!$A$1:$A$288,'Copy of PY1 Data(H)'!$A$1:$CZ$288))</f>
        <v>0</v>
      </c>
      <c r="X126" s="180" cm="1">
        <f t="array" ref="X126">_xlfn.XLOOKUP(X$1,'Copy of PY1 Data(H)'!$A$1:$CZ$1,_xlfn.XLOOKUP($A126,'Copy of PY1 Data(H)'!$A$1:$A$288,'Copy of PY1 Data(H)'!$A$1:$CZ$288))</f>
        <v>0</v>
      </c>
      <c r="Y126" s="180" cm="1">
        <f t="array" ref="Y126">_xlfn.XLOOKUP(Y$1,'Copy of PY1 Data(H)'!$A$1:$CZ$1,_xlfn.XLOOKUP($A126,'Copy of PY1 Data(H)'!$A$1:$A$288,'Copy of PY1 Data(H)'!$A$1:$CZ$288))</f>
        <v>2194218</v>
      </c>
      <c r="Z126" s="180" cm="1">
        <f t="array" ref="Z126">_xlfn.XLOOKUP(Z$1,'Copy of PY1 Data(H)'!$A$1:$CZ$1,_xlfn.XLOOKUP($A126,'Copy of PY1 Data(H)'!$A$1:$A$288,'Copy of PY1 Data(H)'!$A$1:$CZ$288))</f>
        <v>33080</v>
      </c>
      <c r="AA126" s="180" cm="1">
        <f t="array" ref="AA126">_xlfn.XLOOKUP(AA$1,'Copy of PY1 Data(H)'!$A$1:$CZ$1,_xlfn.XLOOKUP($A126,'Copy of PY1 Data(H)'!$A$1:$A$288,'Copy of PY1 Data(H)'!$A$1:$CZ$288))</f>
        <v>0</v>
      </c>
      <c r="AB126" s="180" cm="1">
        <f t="array" ref="AB126">_xlfn.XLOOKUP(AB$1,'Copy of PY1 Data(H)'!$A$1:$CZ$1,_xlfn.XLOOKUP($A126,'Copy of PY1 Data(H)'!$A$1:$A$288,'Copy of PY1 Data(H)'!$A$1:$CZ$288))</f>
        <v>713834</v>
      </c>
      <c r="AC126" s="180" cm="1">
        <f t="array" ref="AC126">_xlfn.XLOOKUP(AC$1,'Copy of PY1 Data(H)'!$A$1:$CZ$1,_xlfn.XLOOKUP($A126,'Copy of PY1 Data(H)'!$A$1:$A$288,'Copy of PY1 Data(H)'!$A$1:$CZ$288))</f>
        <v>0</v>
      </c>
      <c r="AD126" s="180" cm="1">
        <f t="array" ref="AD126">_xlfn.XLOOKUP(AD$1,'Copy of PY1 Data(H)'!$A$1:$CZ$1,_xlfn.XLOOKUP($A126,'Copy of PY1 Data(H)'!$A$1:$A$288,'Copy of PY1 Data(H)'!$A$1:$CZ$288))</f>
        <v>0</v>
      </c>
      <c r="AE126" s="180" cm="1">
        <f t="array" ref="AE126">_xlfn.XLOOKUP(AE$1,'Copy of PY1 Data(H)'!$A$1:$CZ$1,_xlfn.XLOOKUP($A126,'Copy of PY1 Data(H)'!$A$1:$A$288,'Copy of PY1 Data(H)'!$A$1:$CZ$288))</f>
        <v>84000</v>
      </c>
      <c r="AF126" s="180" cm="1">
        <f t="array" ref="AF126">_xlfn.XLOOKUP(AF$1,'Copy of PY1 Data(H)'!$A$1:$CZ$1,_xlfn.XLOOKUP($A126,'Copy of PY1 Data(H)'!$A$1:$A$288,'Copy of PY1 Data(H)'!$A$1:$CZ$288))</f>
        <v>21930</v>
      </c>
      <c r="AG126" s="180" cm="1">
        <f t="array" ref="AG126">_xlfn.XLOOKUP(AG$1,'Copy of PY1 Data(H)'!$A$1:$CZ$1,_xlfn.XLOOKUP($A126,'Copy of PY1 Data(H)'!$A$1:$A$288,'Copy of PY1 Data(H)'!$A$1:$CZ$288))</f>
        <v>0</v>
      </c>
      <c r="AH126" s="180" cm="1">
        <f t="array" ref="AH126">_xlfn.XLOOKUP(AH$1,'Copy of PY1 Data(H)'!$A$1:$CZ$1,_xlfn.XLOOKUP($A126,'Copy of PY1 Data(H)'!$A$1:$A$288,'Copy of PY1 Data(H)'!$A$1:$CZ$288))</f>
        <v>0</v>
      </c>
      <c r="AI126" s="180" cm="1">
        <f t="array" ref="AI126">_xlfn.XLOOKUP(AI$1,'Copy of PY1 Data(H)'!$A$1:$CZ$1,_xlfn.XLOOKUP($A126,'Copy of PY1 Data(H)'!$A$1:$A$288,'Copy of PY1 Data(H)'!$A$1:$CZ$288))</f>
        <v>0</v>
      </c>
      <c r="AJ126" s="180" cm="1">
        <f t="array" ref="AJ126">_xlfn.XLOOKUP(AJ$1,'Copy of PY1 Data(H)'!$A$1:$CZ$1,_xlfn.XLOOKUP($A126,'Copy of PY1 Data(H)'!$A$1:$A$288,'Copy of PY1 Data(H)'!$A$1:$CZ$288))</f>
        <v>0</v>
      </c>
      <c r="AK126" s="180" cm="1">
        <f t="array" ref="AK126">_xlfn.XLOOKUP(AK$1,'Copy of PY1 Data(H)'!$A$1:$CZ$1,_xlfn.XLOOKUP($A126,'Copy of PY1 Data(H)'!$A$1:$A$288,'Copy of PY1 Data(H)'!$A$1:$CZ$288))</f>
        <v>0</v>
      </c>
      <c r="AL126" s="180" cm="1">
        <f t="array" ref="AL126">_xlfn.XLOOKUP(AL$1,'Copy of PY1 Data(H)'!$A$1:$CZ$1,_xlfn.XLOOKUP($A126,'Copy of PY1 Data(H)'!$A$1:$A$288,'Copy of PY1 Data(H)'!$A$1:$CZ$288))</f>
        <v>0</v>
      </c>
      <c r="AM126" s="180" cm="1">
        <f t="array" ref="AM126">_xlfn.XLOOKUP(AM$1,'Copy of PY1 Data(H)'!$A$1:$CZ$1,_xlfn.XLOOKUP($A126,'Copy of PY1 Data(H)'!$A$1:$A$288,'Copy of PY1 Data(H)'!$A$1:$CZ$288))</f>
        <v>20275</v>
      </c>
      <c r="AN126" s="180" cm="1">
        <f t="array" ref="AN126">_xlfn.XLOOKUP(AN$1,'Copy of PY1 Data(H)'!$A$1:$CZ$1,_xlfn.XLOOKUP($A126,'Copy of PY1 Data(H)'!$A$1:$A$288,'Copy of PY1 Data(H)'!$A$1:$CZ$288))</f>
        <v>0</v>
      </c>
      <c r="AO126" s="180" cm="1">
        <f t="array" ref="AO126">_xlfn.XLOOKUP(AO$1,'Copy of PY1 Data(H)'!$A$1:$CZ$1,_xlfn.XLOOKUP($A126,'Copy of PY1 Data(H)'!$A$1:$A$288,'Copy of PY1 Data(H)'!$A$1:$CZ$288))</f>
        <v>0</v>
      </c>
      <c r="AP126" s="180" cm="1">
        <f t="array" ref="AP126">_xlfn.XLOOKUP(AP$1,'Copy of PY1 Data(H)'!$A$1:$CZ$1,_xlfn.XLOOKUP($A126,'Copy of PY1 Data(H)'!$A$1:$A$288,'Copy of PY1 Data(H)'!$A$1:$CZ$288))</f>
        <v>0</v>
      </c>
      <c r="AQ126" s="180" cm="1">
        <f t="array" ref="AQ126">_xlfn.XLOOKUP(AQ$1,'Copy of PY1 Data(H)'!$A$1:$CZ$1,_xlfn.XLOOKUP($A126,'Copy of PY1 Data(H)'!$A$1:$A$288,'Copy of PY1 Data(H)'!$A$1:$CZ$288))</f>
        <v>0</v>
      </c>
      <c r="AR126" s="180" cm="1">
        <f t="array" ref="AR126">_xlfn.XLOOKUP(AR$1,'Copy of PY1 Data(H)'!$A$1:$CZ$1,_xlfn.XLOOKUP($A126,'Copy of PY1 Data(H)'!$A$1:$A$288,'Copy of PY1 Data(H)'!$A$1:$CZ$288))</f>
        <v>250000</v>
      </c>
      <c r="AS126" s="180" cm="1">
        <f t="array" ref="AS126">_xlfn.XLOOKUP(AS$1,'Copy of PY1 Data(H)'!$A$1:$CZ$1,_xlfn.XLOOKUP($A126,'Copy of PY1 Data(H)'!$A$1:$A$288,'Copy of PY1 Data(H)'!$A$1:$CZ$288))</f>
        <v>0</v>
      </c>
      <c r="AT126" s="180" cm="1">
        <f t="array" ref="AT126">_xlfn.XLOOKUP(AT$1,'Copy of PY1 Data(H)'!$A$1:$CZ$1,_xlfn.XLOOKUP($A126,'Copy of PY1 Data(H)'!$A$1:$A$288,'Copy of PY1 Data(H)'!$A$1:$CZ$288))</f>
        <v>0</v>
      </c>
      <c r="AU126" s="180" cm="1">
        <f t="array" ref="AU126">_xlfn.XLOOKUP(AU$1,'Copy of PY1 Data(H)'!$A$1:$CZ$1,_xlfn.XLOOKUP($A126,'Copy of PY1 Data(H)'!$A$1:$A$288,'Copy of PY1 Data(H)'!$A$1:$CZ$288))</f>
        <v>0</v>
      </c>
      <c r="AV126" s="180" cm="1">
        <f t="array" ref="AV126">_xlfn.XLOOKUP(AV$1,'Copy of PY1 Data(H)'!$A$1:$CZ$1,_xlfn.XLOOKUP($A126,'Copy of PY1 Data(H)'!$A$1:$A$288,'Copy of PY1 Data(H)'!$A$1:$CZ$288))</f>
        <v>0</v>
      </c>
      <c r="AW126" s="180" cm="1">
        <f t="array" ref="AW126">_xlfn.XLOOKUP(AW$1,'Copy of PY1 Data(H)'!$A$1:$CZ$1,_xlfn.XLOOKUP($A126,'Copy of PY1 Data(H)'!$A$1:$A$288,'Copy of PY1 Data(H)'!$A$1:$CZ$288))</f>
        <v>0</v>
      </c>
      <c r="AX126" s="180" cm="1">
        <f t="array" ref="AX126">_xlfn.XLOOKUP(AX$1,'Copy of PY1 Data(H)'!$A$1:$CZ$1,_xlfn.XLOOKUP($A126,'Copy of PY1 Data(H)'!$A$1:$A$288,'Copy of PY1 Data(H)'!$A$1:$CZ$288))</f>
        <v>0</v>
      </c>
      <c r="AY126" s="180" cm="1">
        <f t="array" ref="AY126">_xlfn.XLOOKUP(AY$1,'Copy of PY1 Data(H)'!$A$1:$CZ$1,_xlfn.XLOOKUP($A126,'Copy of PY1 Data(H)'!$A$1:$A$288,'Copy of PY1 Data(H)'!$A$1:$CZ$288))</f>
        <v>0</v>
      </c>
      <c r="AZ126" s="180" cm="1">
        <f t="array" ref="AZ126">_xlfn.XLOOKUP(AZ$1,'Copy of PY1 Data(H)'!$A$1:$CZ$1,_xlfn.XLOOKUP($A126,'Copy of PY1 Data(H)'!$A$1:$A$288,'Copy of PY1 Data(H)'!$A$1:$CZ$288))</f>
        <v>0</v>
      </c>
      <c r="BA126" s="180" cm="1">
        <f t="array" ref="BA126">_xlfn.XLOOKUP(BA$1,'Copy of PY1 Data(H)'!$A$1:$CZ$1,_xlfn.XLOOKUP($A126,'Copy of PY1 Data(H)'!$A$1:$A$288,'Copy of PY1 Data(H)'!$A$1:$CZ$288))</f>
        <v>0</v>
      </c>
      <c r="BB126" s="180" cm="1">
        <f t="array" ref="BB126">_xlfn.XLOOKUP(BB$1,'Copy of PY1 Data(H)'!$A$1:$CZ$1,_xlfn.XLOOKUP($A126,'Copy of PY1 Data(H)'!$A$1:$A$288,'Copy of PY1 Data(H)'!$A$1:$CZ$288))</f>
        <v>0</v>
      </c>
      <c r="BC126" s="180" cm="1">
        <f t="array" ref="BC126">_xlfn.XLOOKUP(BC$1,'Copy of PY1 Data(H)'!$A$1:$CZ$1,_xlfn.XLOOKUP($A126,'Copy of PY1 Data(H)'!$A$1:$A$288,'Copy of PY1 Data(H)'!$A$1:$CZ$288))</f>
        <v>0</v>
      </c>
      <c r="BD126" s="180" cm="1">
        <f t="array" ref="BD126">_xlfn.XLOOKUP(BD$1,'Copy of PY1 Data(H)'!$A$1:$CZ$1,_xlfn.XLOOKUP($A126,'Copy of PY1 Data(H)'!$A$1:$A$288,'Copy of PY1 Data(H)'!$A$1:$CZ$288))</f>
        <v>4222191</v>
      </c>
      <c r="BE126" s="180" cm="1">
        <f t="array" ref="BE126">_xlfn.XLOOKUP(BE$1,'Copy of PY1 Data(H)'!$A$1:$CZ$1,_xlfn.XLOOKUP($A126,'Copy of PY1 Data(H)'!$A$1:$A$288,'Copy of PY1 Data(H)'!$A$1:$CZ$288))</f>
        <v>0</v>
      </c>
      <c r="BF126" s="180" cm="1">
        <f t="array" ref="BF126">_xlfn.XLOOKUP(BF$1,'Copy of PY1 Data(H)'!$A$1:$CZ$1,_xlfn.XLOOKUP($A126,'Copy of PY1 Data(H)'!$A$1:$A$288,'Copy of PY1 Data(H)'!$A$1:$CZ$288))</f>
        <v>43235</v>
      </c>
      <c r="BG126" s="180" cm="1">
        <f t="array" ref="BG126">_xlfn.XLOOKUP(BG$1,'Copy of PY1 Data(H)'!$A$1:$CZ$1,_xlfn.XLOOKUP($A126,'Copy of PY1 Data(H)'!$A$1:$A$288,'Copy of PY1 Data(H)'!$A$1:$CZ$288))</f>
        <v>0</v>
      </c>
      <c r="BH126" s="180" cm="1">
        <f t="array" ref="BH126">_xlfn.XLOOKUP(BH$1,'Copy of PY1 Data(H)'!$A$1:$CZ$1,_xlfn.XLOOKUP($A126,'Copy of PY1 Data(H)'!$A$1:$A$288,'Copy of PY1 Data(H)'!$A$1:$CZ$288))</f>
        <v>0</v>
      </c>
      <c r="BI126" s="180" cm="1">
        <f t="array" ref="BI126">_xlfn.XLOOKUP(BI$1,'Copy of PY1 Data(H)'!$A$1:$CZ$1,_xlfn.XLOOKUP($A126,'Copy of PY1 Data(H)'!$A$1:$A$288,'Copy of PY1 Data(H)'!$A$1:$CZ$288))</f>
        <v>0</v>
      </c>
      <c r="BJ126" s="180" cm="1">
        <f t="array" ref="BJ126">_xlfn.XLOOKUP(BJ$1,'Copy of PY1 Data(H)'!$A$1:$CZ$1,_xlfn.XLOOKUP($A126,'Copy of PY1 Data(H)'!$A$1:$A$288,'Copy of PY1 Data(H)'!$A$1:$CZ$288))</f>
        <v>0</v>
      </c>
      <c r="BK126" s="180" cm="1">
        <f t="array" ref="BK126">_xlfn.XLOOKUP(BK$1,'Copy of PY1 Data(H)'!$A$1:$CZ$1,_xlfn.XLOOKUP($A126,'Copy of PY1 Data(H)'!$A$1:$A$288,'Copy of PY1 Data(H)'!$A$1:$CZ$288))</f>
        <v>263698</v>
      </c>
      <c r="BL126" s="180" cm="1">
        <f t="array" ref="BL126">_xlfn.XLOOKUP(BL$1,'Copy of PY1 Data(H)'!$A$1:$CZ$1,_xlfn.XLOOKUP($A126,'Copy of PY1 Data(H)'!$A$1:$A$288,'Copy of PY1 Data(H)'!$A$1:$CZ$288))</f>
        <v>0</v>
      </c>
      <c r="BM126" s="180" cm="1">
        <f t="array" ref="BM126">_xlfn.XLOOKUP(BM$1,'Copy of PY1 Data(H)'!$A$1:$CZ$1,_xlfn.XLOOKUP($A126,'Copy of PY1 Data(H)'!$A$1:$A$288,'Copy of PY1 Data(H)'!$A$1:$CZ$288))</f>
        <v>988075</v>
      </c>
      <c r="BN126" s="180" cm="1">
        <f t="array" ref="BN126">_xlfn.XLOOKUP(BN$1,'Copy of PY1 Data(H)'!$A$1:$CZ$1,_xlfn.XLOOKUP($A126,'Copy of PY1 Data(H)'!$A$1:$A$288,'Copy of PY1 Data(H)'!$A$1:$CZ$288))</f>
        <v>0</v>
      </c>
      <c r="BO126" s="180" cm="1">
        <f t="array" ref="BO126">_xlfn.XLOOKUP(BO$1,'Copy of PY1 Data(H)'!$A$1:$CZ$1,_xlfn.XLOOKUP($A126,'Copy of PY1 Data(H)'!$A$1:$A$288,'Copy of PY1 Data(H)'!$A$1:$CZ$288))</f>
        <v>0</v>
      </c>
      <c r="BP126" s="180" cm="1">
        <f t="array" ref="BP126">_xlfn.XLOOKUP(BP$1,'Copy of PY1 Data(H)'!$A$1:$CZ$1,_xlfn.XLOOKUP($A126,'Copy of PY1 Data(H)'!$A$1:$A$288,'Copy of PY1 Data(H)'!$A$1:$CZ$288))</f>
        <v>0</v>
      </c>
      <c r="BQ126" s="180" cm="1">
        <f t="array" ref="BQ126">_xlfn.XLOOKUP(BQ$1,'Copy of PY1 Data(H)'!$A$1:$CZ$1,_xlfn.XLOOKUP($A126,'Copy of PY1 Data(H)'!$A$1:$A$288,'Copy of PY1 Data(H)'!$A$1:$CZ$288))</f>
        <v>0</v>
      </c>
      <c r="BR126" s="180" cm="1">
        <f t="array" ref="BR126">_xlfn.XLOOKUP(BR$1,'Copy of PY1 Data(H)'!$A$1:$CZ$1,_xlfn.XLOOKUP($A126,'Copy of PY1 Data(H)'!$A$1:$A$288,'Copy of PY1 Data(H)'!$A$1:$CZ$288))</f>
        <v>0</v>
      </c>
      <c r="BS126" s="180" cm="1">
        <f t="array" ref="BS126">_xlfn.XLOOKUP(BS$1,'Copy of PY1 Data(H)'!$A$1:$CZ$1,_xlfn.XLOOKUP($A126,'Copy of PY1 Data(H)'!$A$1:$A$288,'Copy of PY1 Data(H)'!$A$1:$CZ$288))</f>
        <v>0</v>
      </c>
      <c r="BT126" s="180" cm="1">
        <f t="array" ref="BT126">_xlfn.XLOOKUP(BT$1,'Copy of PY1 Data(H)'!$A$1:$CZ$1,_xlfn.XLOOKUP($A126,'Copy of PY1 Data(H)'!$A$1:$A$288,'Copy of PY1 Data(H)'!$A$1:$CZ$288))</f>
        <v>50000</v>
      </c>
      <c r="BU126" s="180" cm="1">
        <f t="array" ref="BU126">_xlfn.XLOOKUP(BU$1,'Copy of PY1 Data(H)'!$A$1:$CZ$1,_xlfn.XLOOKUP($A126,'Copy of PY1 Data(H)'!$A$1:$A$288,'Copy of PY1 Data(H)'!$A$1:$CZ$288))</f>
        <v>0</v>
      </c>
      <c r="BV126" s="180" cm="1">
        <f t="array" ref="BV126">_xlfn.XLOOKUP(BV$1,'Copy of PY1 Data(H)'!$A$1:$CZ$1,_xlfn.XLOOKUP($A126,'Copy of PY1 Data(H)'!$A$1:$A$288,'Copy of PY1 Data(H)'!$A$1:$CZ$288))</f>
        <v>0</v>
      </c>
      <c r="BW126" s="180" cm="1">
        <f t="array" ref="BW126">_xlfn.XLOOKUP(BW$1,'Copy of PY1 Data(H)'!$A$1:$CZ$1,_xlfn.XLOOKUP($A126,'Copy of PY1 Data(H)'!$A$1:$A$288,'Copy of PY1 Data(H)'!$A$1:$CZ$288))</f>
        <v>0</v>
      </c>
      <c r="BX126" s="180" cm="1">
        <f t="array" ref="BX126">_xlfn.XLOOKUP(BX$1,'Copy of PY1 Data(H)'!$A$1:$CZ$1,_xlfn.XLOOKUP($A126,'Copy of PY1 Data(H)'!$A$1:$A$288,'Copy of PY1 Data(H)'!$A$1:$CZ$288))</f>
        <v>0</v>
      </c>
      <c r="BY126" s="180" cm="1">
        <f t="array" ref="BY126">_xlfn.XLOOKUP(BY$1,'Copy of PY1 Data(H)'!$A$1:$CZ$1,_xlfn.XLOOKUP($A126,'Copy of PY1 Data(H)'!$A$1:$A$288,'Copy of PY1 Data(H)'!$A$1:$CZ$288))</f>
        <v>0</v>
      </c>
      <c r="BZ126" s="180" cm="1">
        <f t="array" ref="BZ126">_xlfn.XLOOKUP(BZ$1,'Copy of PY1 Data(H)'!$A$1:$CZ$1,_xlfn.XLOOKUP($A126,'Copy of PY1 Data(H)'!$A$1:$A$288,'Copy of PY1 Data(H)'!$A$1:$CZ$288))</f>
        <v>210044</v>
      </c>
      <c r="CA126" s="180" cm="1">
        <f t="array" ref="CA126">_xlfn.XLOOKUP(CA$1,'Copy of PY1 Data(H)'!$A$1:$CZ$1,_xlfn.XLOOKUP($A126,'Copy of PY1 Data(H)'!$A$1:$A$288,'Copy of PY1 Data(H)'!$A$1:$CZ$288))</f>
        <v>0</v>
      </c>
      <c r="CB126" s="180" cm="1">
        <f t="array" ref="CB126">_xlfn.XLOOKUP(CB$1,'Copy of PY1 Data(H)'!$A$1:$CZ$1,_xlfn.XLOOKUP($A126,'Copy of PY1 Data(H)'!$A$1:$A$288,'Copy of PY1 Data(H)'!$A$1:$CZ$288))</f>
        <v>0</v>
      </c>
      <c r="CC126" s="180" cm="1">
        <f t="array" ref="CC126">_xlfn.XLOOKUP(CC$1,'Copy of PY1 Data(H)'!$A$1:$CZ$1,_xlfn.XLOOKUP($A126,'Copy of PY1 Data(H)'!$A$1:$A$288,'Copy of PY1 Data(H)'!$A$1:$CZ$288))</f>
        <v>0</v>
      </c>
      <c r="CD126" s="180" cm="1">
        <f t="array" ref="CD126">_xlfn.XLOOKUP(CD$1,'Copy of PY1 Data(H)'!$A$1:$CZ$1,_xlfn.XLOOKUP($A126,'Copy of PY1 Data(H)'!$A$1:$A$288,'Copy of PY1 Data(H)'!$A$1:$CZ$288))</f>
        <v>0</v>
      </c>
    </row>
    <row r="127" spans="1:82" s="969" customFormat="1" x14ac:dyDescent="0.3">
      <c r="A127" s="969">
        <v>1053</v>
      </c>
      <c r="C127" s="969" t="s">
        <v>2893</v>
      </c>
      <c r="D127" s="969" t="e" cm="1">
        <f t="array" ref="D127">_xlfn.XLOOKUP(D$1,'Copy of PY1 Data(H)'!$A$1:$CZ$1,_xlfn.XLOOKUP($A127,'Copy of PY1 Data(H)'!$A$1:$A$288,'Copy of PY1 Data(H)'!$A$1:$CZ$288))</f>
        <v>#N/A</v>
      </c>
      <c r="E127" s="969" t="e" cm="1">
        <f t="array" ref="E127">_xlfn.XLOOKUP(E$1,'Copy of PY1 Data(H)'!$A$1:$CZ$1,_xlfn.XLOOKUP($A127,'Copy of PY1 Data(H)'!$A$1:$A$288,'Copy of PY1 Data(H)'!$A$1:$CZ$288))</f>
        <v>#N/A</v>
      </c>
      <c r="F127" s="969" t="e" cm="1">
        <f t="array" ref="F127">_xlfn.XLOOKUP(F$1,'Copy of PY1 Data(H)'!$A$1:$CZ$1,_xlfn.XLOOKUP($A127,'Copy of PY1 Data(H)'!$A$1:$A$288,'Copy of PY1 Data(H)'!$A$1:$CZ$288))</f>
        <v>#N/A</v>
      </c>
      <c r="G127" s="969" t="e" cm="1">
        <f t="array" ref="G127">_xlfn.XLOOKUP(G$1,'Copy of PY1 Data(H)'!$A$1:$CZ$1,_xlfn.XLOOKUP($A127,'Copy of PY1 Data(H)'!$A$1:$A$288,'Copy of PY1 Data(H)'!$A$1:$CZ$288))</f>
        <v>#N/A</v>
      </c>
      <c r="H127" s="969" t="e" cm="1">
        <f t="array" ref="H127">_xlfn.XLOOKUP(H$1,'Copy of PY1 Data(H)'!$A$1:$CZ$1,_xlfn.XLOOKUP($A127,'Copy of PY1 Data(H)'!$A$1:$A$288,'Copy of PY1 Data(H)'!$A$1:$CZ$288))</f>
        <v>#N/A</v>
      </c>
      <c r="I127" s="969" t="e" cm="1">
        <f t="array" ref="I127">_xlfn.XLOOKUP(I$1,'Copy of PY1 Data(H)'!$A$1:$CZ$1,_xlfn.XLOOKUP($A127,'Copy of PY1 Data(H)'!$A$1:$A$288,'Copy of PY1 Data(H)'!$A$1:$CZ$288))</f>
        <v>#N/A</v>
      </c>
      <c r="J127" s="969" t="e" cm="1">
        <f t="array" ref="J127">_xlfn.XLOOKUP(J$1,'Copy of PY1 Data(H)'!$A$1:$CZ$1,_xlfn.XLOOKUP($A127,'Copy of PY1 Data(H)'!$A$1:$A$288,'Copy of PY1 Data(H)'!$A$1:$CZ$288))</f>
        <v>#N/A</v>
      </c>
      <c r="K127" s="969" t="e" cm="1">
        <f t="array" ref="K127">_xlfn.XLOOKUP(K$1,'Copy of PY1 Data(H)'!$A$1:$CZ$1,_xlfn.XLOOKUP($A127,'Copy of PY1 Data(H)'!$A$1:$A$288,'Copy of PY1 Data(H)'!$A$1:$CZ$288))</f>
        <v>#N/A</v>
      </c>
      <c r="L127" s="969" t="e" cm="1">
        <f t="array" ref="L127">_xlfn.XLOOKUP(L$1,'Copy of PY1 Data(H)'!$A$1:$CZ$1,_xlfn.XLOOKUP($A127,'Copy of PY1 Data(H)'!$A$1:$A$288,'Copy of PY1 Data(H)'!$A$1:$CZ$288))</f>
        <v>#N/A</v>
      </c>
      <c r="M127" s="969" t="e" cm="1">
        <f t="array" ref="M127">_xlfn.XLOOKUP(M$1,'Copy of PY1 Data(H)'!$A$1:$CZ$1,_xlfn.XLOOKUP($A127,'Copy of PY1 Data(H)'!$A$1:$A$288,'Copy of PY1 Data(H)'!$A$1:$CZ$288))</f>
        <v>#N/A</v>
      </c>
      <c r="N127" s="969" t="e" cm="1">
        <f t="array" ref="N127">_xlfn.XLOOKUP(N$1,'Copy of PY1 Data(H)'!$A$1:$CZ$1,_xlfn.XLOOKUP($A127,'Copy of PY1 Data(H)'!$A$1:$A$288,'Copy of PY1 Data(H)'!$A$1:$CZ$288))</f>
        <v>#N/A</v>
      </c>
      <c r="O127" s="969" t="e" cm="1">
        <f t="array" ref="O127">_xlfn.XLOOKUP(O$1,'Copy of PY1 Data(H)'!$A$1:$CZ$1,_xlfn.XLOOKUP($A127,'Copy of PY1 Data(H)'!$A$1:$A$288,'Copy of PY1 Data(H)'!$A$1:$CZ$288))</f>
        <v>#N/A</v>
      </c>
      <c r="P127" s="969" t="e" cm="1">
        <f t="array" ref="P127">_xlfn.XLOOKUP(P$1,'Copy of PY1 Data(H)'!$A$1:$CZ$1,_xlfn.XLOOKUP($A127,'Copy of PY1 Data(H)'!$A$1:$A$288,'Copy of PY1 Data(H)'!$A$1:$CZ$288))</f>
        <v>#N/A</v>
      </c>
      <c r="Q127" s="969" t="e" cm="1">
        <f t="array" ref="Q127">_xlfn.XLOOKUP(Q$1,'Copy of PY1 Data(H)'!$A$1:$CZ$1,_xlfn.XLOOKUP($A127,'Copy of PY1 Data(H)'!$A$1:$A$288,'Copy of PY1 Data(H)'!$A$1:$CZ$288))</f>
        <v>#N/A</v>
      </c>
      <c r="R127" s="969" t="e" cm="1">
        <f t="array" ref="R127">_xlfn.XLOOKUP(R$1,'Copy of PY1 Data(H)'!$A$1:$CZ$1,_xlfn.XLOOKUP($A127,'Copy of PY1 Data(H)'!$A$1:$A$288,'Copy of PY1 Data(H)'!$A$1:$CZ$288))</f>
        <v>#N/A</v>
      </c>
      <c r="S127" s="969" t="e" cm="1">
        <f t="array" ref="S127">_xlfn.XLOOKUP(S$1,'Copy of PY1 Data(H)'!$A$1:$CZ$1,_xlfn.XLOOKUP($A127,'Copy of PY1 Data(H)'!$A$1:$A$288,'Copy of PY1 Data(H)'!$A$1:$CZ$288))</f>
        <v>#N/A</v>
      </c>
      <c r="T127" s="969" t="e" cm="1">
        <f t="array" ref="T127">_xlfn.XLOOKUP(T$1,'Copy of PY1 Data(H)'!$A$1:$CZ$1,_xlfn.XLOOKUP($A127,'Copy of PY1 Data(H)'!$A$1:$A$288,'Copy of PY1 Data(H)'!$A$1:$CZ$288))</f>
        <v>#N/A</v>
      </c>
      <c r="U127" s="969" t="e" cm="1">
        <f t="array" ref="U127">_xlfn.XLOOKUP(U$1,'Copy of PY1 Data(H)'!$A$1:$CZ$1,_xlfn.XLOOKUP($A127,'Copy of PY1 Data(H)'!$A$1:$A$288,'Copy of PY1 Data(H)'!$A$1:$CZ$288))</f>
        <v>#N/A</v>
      </c>
      <c r="V127" s="969" t="e" cm="1">
        <f t="array" ref="V127">_xlfn.XLOOKUP(V$1,'Copy of PY1 Data(H)'!$A$1:$CZ$1,_xlfn.XLOOKUP($A127,'Copy of PY1 Data(H)'!$A$1:$A$288,'Copy of PY1 Data(H)'!$A$1:$CZ$288))</f>
        <v>#N/A</v>
      </c>
      <c r="W127" s="969" t="e" cm="1">
        <f t="array" ref="W127">_xlfn.XLOOKUP(W$1,'Copy of PY1 Data(H)'!$A$1:$CZ$1,_xlfn.XLOOKUP($A127,'Copy of PY1 Data(H)'!$A$1:$A$288,'Copy of PY1 Data(H)'!$A$1:$CZ$288))</f>
        <v>#N/A</v>
      </c>
      <c r="X127" s="969" t="e" cm="1">
        <f t="array" ref="X127">_xlfn.XLOOKUP(X$1,'Copy of PY1 Data(H)'!$A$1:$CZ$1,_xlfn.XLOOKUP($A127,'Copy of PY1 Data(H)'!$A$1:$A$288,'Copy of PY1 Data(H)'!$A$1:$CZ$288))</f>
        <v>#N/A</v>
      </c>
      <c r="Y127" s="969" t="e" cm="1">
        <f t="array" ref="Y127">_xlfn.XLOOKUP(Y$1,'Copy of PY1 Data(H)'!$A$1:$CZ$1,_xlfn.XLOOKUP($A127,'Copy of PY1 Data(H)'!$A$1:$A$288,'Copy of PY1 Data(H)'!$A$1:$CZ$288))</f>
        <v>#N/A</v>
      </c>
      <c r="Z127" s="969" t="e" cm="1">
        <f t="array" ref="Z127">_xlfn.XLOOKUP(Z$1,'Copy of PY1 Data(H)'!$A$1:$CZ$1,_xlfn.XLOOKUP($A127,'Copy of PY1 Data(H)'!$A$1:$A$288,'Copy of PY1 Data(H)'!$A$1:$CZ$288))</f>
        <v>#N/A</v>
      </c>
      <c r="AA127" s="969" t="e" cm="1">
        <f t="array" ref="AA127">_xlfn.XLOOKUP(AA$1,'Copy of PY1 Data(H)'!$A$1:$CZ$1,_xlfn.XLOOKUP($A127,'Copy of PY1 Data(H)'!$A$1:$A$288,'Copy of PY1 Data(H)'!$A$1:$CZ$288))</f>
        <v>#N/A</v>
      </c>
      <c r="AB127" s="969" t="e" cm="1">
        <f t="array" ref="AB127">_xlfn.XLOOKUP(AB$1,'Copy of PY1 Data(H)'!$A$1:$CZ$1,_xlfn.XLOOKUP($A127,'Copy of PY1 Data(H)'!$A$1:$A$288,'Copy of PY1 Data(H)'!$A$1:$CZ$288))</f>
        <v>#N/A</v>
      </c>
      <c r="AC127" s="969" t="e" cm="1">
        <f t="array" ref="AC127">_xlfn.XLOOKUP(AC$1,'Copy of PY1 Data(H)'!$A$1:$CZ$1,_xlfn.XLOOKUP($A127,'Copy of PY1 Data(H)'!$A$1:$A$288,'Copy of PY1 Data(H)'!$A$1:$CZ$288))</f>
        <v>#N/A</v>
      </c>
      <c r="AD127" s="969" t="e" cm="1">
        <f t="array" ref="AD127">_xlfn.XLOOKUP(AD$1,'Copy of PY1 Data(H)'!$A$1:$CZ$1,_xlfn.XLOOKUP($A127,'Copy of PY1 Data(H)'!$A$1:$A$288,'Copy of PY1 Data(H)'!$A$1:$CZ$288))</f>
        <v>#N/A</v>
      </c>
      <c r="AE127" s="969" t="e" cm="1">
        <f t="array" ref="AE127">_xlfn.XLOOKUP(AE$1,'Copy of PY1 Data(H)'!$A$1:$CZ$1,_xlfn.XLOOKUP($A127,'Copy of PY1 Data(H)'!$A$1:$A$288,'Copy of PY1 Data(H)'!$A$1:$CZ$288))</f>
        <v>#N/A</v>
      </c>
      <c r="AF127" s="969" t="e" cm="1">
        <f t="array" ref="AF127">_xlfn.XLOOKUP(AF$1,'Copy of PY1 Data(H)'!$A$1:$CZ$1,_xlfn.XLOOKUP($A127,'Copy of PY1 Data(H)'!$A$1:$A$288,'Copy of PY1 Data(H)'!$A$1:$CZ$288))</f>
        <v>#N/A</v>
      </c>
      <c r="AG127" s="969" t="e" cm="1">
        <f t="array" ref="AG127">_xlfn.XLOOKUP(AG$1,'Copy of PY1 Data(H)'!$A$1:$CZ$1,_xlfn.XLOOKUP($A127,'Copy of PY1 Data(H)'!$A$1:$A$288,'Copy of PY1 Data(H)'!$A$1:$CZ$288))</f>
        <v>#N/A</v>
      </c>
      <c r="AH127" s="969" t="e" cm="1">
        <f t="array" ref="AH127">_xlfn.XLOOKUP(AH$1,'Copy of PY1 Data(H)'!$A$1:$CZ$1,_xlfn.XLOOKUP($A127,'Copy of PY1 Data(H)'!$A$1:$A$288,'Copy of PY1 Data(H)'!$A$1:$CZ$288))</f>
        <v>#N/A</v>
      </c>
      <c r="AI127" s="969" t="e" cm="1">
        <f t="array" ref="AI127">_xlfn.XLOOKUP(AI$1,'Copy of PY1 Data(H)'!$A$1:$CZ$1,_xlfn.XLOOKUP($A127,'Copy of PY1 Data(H)'!$A$1:$A$288,'Copy of PY1 Data(H)'!$A$1:$CZ$288))</f>
        <v>#N/A</v>
      </c>
      <c r="AJ127" s="969" t="e" cm="1">
        <f t="array" ref="AJ127">_xlfn.XLOOKUP(AJ$1,'Copy of PY1 Data(H)'!$A$1:$CZ$1,_xlfn.XLOOKUP($A127,'Copy of PY1 Data(H)'!$A$1:$A$288,'Copy of PY1 Data(H)'!$A$1:$CZ$288))</f>
        <v>#N/A</v>
      </c>
      <c r="AK127" s="969" t="e" cm="1">
        <f t="array" ref="AK127">_xlfn.XLOOKUP(AK$1,'Copy of PY1 Data(H)'!$A$1:$CZ$1,_xlfn.XLOOKUP($A127,'Copy of PY1 Data(H)'!$A$1:$A$288,'Copy of PY1 Data(H)'!$A$1:$CZ$288))</f>
        <v>#N/A</v>
      </c>
      <c r="AL127" s="969" t="e" cm="1">
        <f t="array" ref="AL127">_xlfn.XLOOKUP(AL$1,'Copy of PY1 Data(H)'!$A$1:$CZ$1,_xlfn.XLOOKUP($A127,'Copy of PY1 Data(H)'!$A$1:$A$288,'Copy of PY1 Data(H)'!$A$1:$CZ$288))</f>
        <v>#N/A</v>
      </c>
      <c r="AM127" s="969" t="e" cm="1">
        <f t="array" ref="AM127">_xlfn.XLOOKUP(AM$1,'Copy of PY1 Data(H)'!$A$1:$CZ$1,_xlfn.XLOOKUP($A127,'Copy of PY1 Data(H)'!$A$1:$A$288,'Copy of PY1 Data(H)'!$A$1:$CZ$288))</f>
        <v>#N/A</v>
      </c>
      <c r="AN127" s="969" t="e" cm="1">
        <f t="array" ref="AN127">_xlfn.XLOOKUP(AN$1,'Copy of PY1 Data(H)'!$A$1:$CZ$1,_xlfn.XLOOKUP($A127,'Copy of PY1 Data(H)'!$A$1:$A$288,'Copy of PY1 Data(H)'!$A$1:$CZ$288))</f>
        <v>#N/A</v>
      </c>
      <c r="AO127" s="969" t="e" cm="1">
        <f t="array" ref="AO127">_xlfn.XLOOKUP(AO$1,'Copy of PY1 Data(H)'!$A$1:$CZ$1,_xlfn.XLOOKUP($A127,'Copy of PY1 Data(H)'!$A$1:$A$288,'Copy of PY1 Data(H)'!$A$1:$CZ$288))</f>
        <v>#N/A</v>
      </c>
      <c r="AP127" s="969" t="e" cm="1">
        <f t="array" ref="AP127">_xlfn.XLOOKUP(AP$1,'Copy of PY1 Data(H)'!$A$1:$CZ$1,_xlfn.XLOOKUP($A127,'Copy of PY1 Data(H)'!$A$1:$A$288,'Copy of PY1 Data(H)'!$A$1:$CZ$288))</f>
        <v>#N/A</v>
      </c>
      <c r="AQ127" s="969" t="e" cm="1">
        <f t="array" ref="AQ127">_xlfn.XLOOKUP(AQ$1,'Copy of PY1 Data(H)'!$A$1:$CZ$1,_xlfn.XLOOKUP($A127,'Copy of PY1 Data(H)'!$A$1:$A$288,'Copy of PY1 Data(H)'!$A$1:$CZ$288))</f>
        <v>#N/A</v>
      </c>
      <c r="AR127" s="969" t="e" cm="1">
        <f t="array" ref="AR127">_xlfn.XLOOKUP(AR$1,'Copy of PY1 Data(H)'!$A$1:$CZ$1,_xlfn.XLOOKUP($A127,'Copy of PY1 Data(H)'!$A$1:$A$288,'Copy of PY1 Data(H)'!$A$1:$CZ$288))</f>
        <v>#N/A</v>
      </c>
      <c r="AS127" s="969" t="e" cm="1">
        <f t="array" ref="AS127">_xlfn.XLOOKUP(AS$1,'Copy of PY1 Data(H)'!$A$1:$CZ$1,_xlfn.XLOOKUP($A127,'Copy of PY1 Data(H)'!$A$1:$A$288,'Copy of PY1 Data(H)'!$A$1:$CZ$288))</f>
        <v>#N/A</v>
      </c>
      <c r="AT127" s="969" t="e" cm="1">
        <f t="array" ref="AT127">_xlfn.XLOOKUP(AT$1,'Copy of PY1 Data(H)'!$A$1:$CZ$1,_xlfn.XLOOKUP($A127,'Copy of PY1 Data(H)'!$A$1:$A$288,'Copy of PY1 Data(H)'!$A$1:$CZ$288))</f>
        <v>#N/A</v>
      </c>
      <c r="AU127" s="969" t="e" cm="1">
        <f t="array" ref="AU127">_xlfn.XLOOKUP(AU$1,'Copy of PY1 Data(H)'!$A$1:$CZ$1,_xlfn.XLOOKUP($A127,'Copy of PY1 Data(H)'!$A$1:$A$288,'Copy of PY1 Data(H)'!$A$1:$CZ$288))</f>
        <v>#N/A</v>
      </c>
      <c r="AV127" s="969" t="e" cm="1">
        <f t="array" ref="AV127">_xlfn.XLOOKUP(AV$1,'Copy of PY1 Data(H)'!$A$1:$CZ$1,_xlfn.XLOOKUP($A127,'Copy of PY1 Data(H)'!$A$1:$A$288,'Copy of PY1 Data(H)'!$A$1:$CZ$288))</f>
        <v>#N/A</v>
      </c>
      <c r="AW127" s="969" t="e" cm="1">
        <f t="array" ref="AW127">_xlfn.XLOOKUP(AW$1,'Copy of PY1 Data(H)'!$A$1:$CZ$1,_xlfn.XLOOKUP($A127,'Copy of PY1 Data(H)'!$A$1:$A$288,'Copy of PY1 Data(H)'!$A$1:$CZ$288))</f>
        <v>#N/A</v>
      </c>
      <c r="AX127" s="969" t="e" cm="1">
        <f t="array" ref="AX127">_xlfn.XLOOKUP(AX$1,'Copy of PY1 Data(H)'!$A$1:$CZ$1,_xlfn.XLOOKUP($A127,'Copy of PY1 Data(H)'!$A$1:$A$288,'Copy of PY1 Data(H)'!$A$1:$CZ$288))</f>
        <v>#N/A</v>
      </c>
      <c r="AY127" s="969" t="e" cm="1">
        <f t="array" ref="AY127">_xlfn.XLOOKUP(AY$1,'Copy of PY1 Data(H)'!$A$1:$CZ$1,_xlfn.XLOOKUP($A127,'Copy of PY1 Data(H)'!$A$1:$A$288,'Copy of PY1 Data(H)'!$A$1:$CZ$288))</f>
        <v>#N/A</v>
      </c>
      <c r="AZ127" s="969" t="e" cm="1">
        <f t="array" ref="AZ127">_xlfn.XLOOKUP(AZ$1,'Copy of PY1 Data(H)'!$A$1:$CZ$1,_xlfn.XLOOKUP($A127,'Copy of PY1 Data(H)'!$A$1:$A$288,'Copy of PY1 Data(H)'!$A$1:$CZ$288))</f>
        <v>#N/A</v>
      </c>
      <c r="BA127" s="969" t="e" cm="1">
        <f t="array" ref="BA127">_xlfn.XLOOKUP(BA$1,'Copy of PY1 Data(H)'!$A$1:$CZ$1,_xlfn.XLOOKUP($A127,'Copy of PY1 Data(H)'!$A$1:$A$288,'Copy of PY1 Data(H)'!$A$1:$CZ$288))</f>
        <v>#N/A</v>
      </c>
      <c r="BB127" s="969" t="e" cm="1">
        <f t="array" ref="BB127">_xlfn.XLOOKUP(BB$1,'Copy of PY1 Data(H)'!$A$1:$CZ$1,_xlfn.XLOOKUP($A127,'Copy of PY1 Data(H)'!$A$1:$A$288,'Copy of PY1 Data(H)'!$A$1:$CZ$288))</f>
        <v>#N/A</v>
      </c>
      <c r="BC127" s="969" t="e" cm="1">
        <f t="array" ref="BC127">_xlfn.XLOOKUP(BC$1,'Copy of PY1 Data(H)'!$A$1:$CZ$1,_xlfn.XLOOKUP($A127,'Copy of PY1 Data(H)'!$A$1:$A$288,'Copy of PY1 Data(H)'!$A$1:$CZ$288))</f>
        <v>#N/A</v>
      </c>
      <c r="BD127" s="969" t="e" cm="1">
        <f t="array" ref="BD127">_xlfn.XLOOKUP(BD$1,'Copy of PY1 Data(H)'!$A$1:$CZ$1,_xlfn.XLOOKUP($A127,'Copy of PY1 Data(H)'!$A$1:$A$288,'Copy of PY1 Data(H)'!$A$1:$CZ$288))</f>
        <v>#N/A</v>
      </c>
      <c r="BE127" s="969" t="e" cm="1">
        <f t="array" ref="BE127">_xlfn.XLOOKUP(BE$1,'Copy of PY1 Data(H)'!$A$1:$CZ$1,_xlfn.XLOOKUP($A127,'Copy of PY1 Data(H)'!$A$1:$A$288,'Copy of PY1 Data(H)'!$A$1:$CZ$288))</f>
        <v>#N/A</v>
      </c>
      <c r="BF127" s="969" t="e" cm="1">
        <f t="array" ref="BF127">_xlfn.XLOOKUP(BF$1,'Copy of PY1 Data(H)'!$A$1:$CZ$1,_xlfn.XLOOKUP($A127,'Copy of PY1 Data(H)'!$A$1:$A$288,'Copy of PY1 Data(H)'!$A$1:$CZ$288))</f>
        <v>#N/A</v>
      </c>
      <c r="BG127" s="969" t="e" cm="1">
        <f t="array" ref="BG127">_xlfn.XLOOKUP(BG$1,'Copy of PY1 Data(H)'!$A$1:$CZ$1,_xlfn.XLOOKUP($A127,'Copy of PY1 Data(H)'!$A$1:$A$288,'Copy of PY1 Data(H)'!$A$1:$CZ$288))</f>
        <v>#N/A</v>
      </c>
      <c r="BH127" s="969" t="e" cm="1">
        <f t="array" ref="BH127">_xlfn.XLOOKUP(BH$1,'Copy of PY1 Data(H)'!$A$1:$CZ$1,_xlfn.XLOOKUP($A127,'Copy of PY1 Data(H)'!$A$1:$A$288,'Copy of PY1 Data(H)'!$A$1:$CZ$288))</f>
        <v>#N/A</v>
      </c>
      <c r="BI127" s="969" t="e" cm="1">
        <f t="array" ref="BI127">_xlfn.XLOOKUP(BI$1,'Copy of PY1 Data(H)'!$A$1:$CZ$1,_xlfn.XLOOKUP($A127,'Copy of PY1 Data(H)'!$A$1:$A$288,'Copy of PY1 Data(H)'!$A$1:$CZ$288))</f>
        <v>#N/A</v>
      </c>
      <c r="BJ127" s="969" t="e" cm="1">
        <f t="array" ref="BJ127">_xlfn.XLOOKUP(BJ$1,'Copy of PY1 Data(H)'!$A$1:$CZ$1,_xlfn.XLOOKUP($A127,'Copy of PY1 Data(H)'!$A$1:$A$288,'Copy of PY1 Data(H)'!$A$1:$CZ$288))</f>
        <v>#N/A</v>
      </c>
      <c r="BK127" s="969" t="e" cm="1">
        <f t="array" ref="BK127">_xlfn.XLOOKUP(BK$1,'Copy of PY1 Data(H)'!$A$1:$CZ$1,_xlfn.XLOOKUP($A127,'Copy of PY1 Data(H)'!$A$1:$A$288,'Copy of PY1 Data(H)'!$A$1:$CZ$288))</f>
        <v>#N/A</v>
      </c>
      <c r="BL127" s="969" t="e" cm="1">
        <f t="array" ref="BL127">_xlfn.XLOOKUP(BL$1,'Copy of PY1 Data(H)'!$A$1:$CZ$1,_xlfn.XLOOKUP($A127,'Copy of PY1 Data(H)'!$A$1:$A$288,'Copy of PY1 Data(H)'!$A$1:$CZ$288))</f>
        <v>#N/A</v>
      </c>
      <c r="BM127" s="969" t="e" cm="1">
        <f t="array" ref="BM127">_xlfn.XLOOKUP(BM$1,'Copy of PY1 Data(H)'!$A$1:$CZ$1,_xlfn.XLOOKUP($A127,'Copy of PY1 Data(H)'!$A$1:$A$288,'Copy of PY1 Data(H)'!$A$1:$CZ$288))</f>
        <v>#N/A</v>
      </c>
      <c r="BN127" s="969" t="e" cm="1">
        <f t="array" ref="BN127">_xlfn.XLOOKUP(BN$1,'Copy of PY1 Data(H)'!$A$1:$CZ$1,_xlfn.XLOOKUP($A127,'Copy of PY1 Data(H)'!$A$1:$A$288,'Copy of PY1 Data(H)'!$A$1:$CZ$288))</f>
        <v>#N/A</v>
      </c>
      <c r="BO127" s="969" t="e" cm="1">
        <f t="array" ref="BO127">_xlfn.XLOOKUP(BO$1,'Copy of PY1 Data(H)'!$A$1:$CZ$1,_xlfn.XLOOKUP($A127,'Copy of PY1 Data(H)'!$A$1:$A$288,'Copy of PY1 Data(H)'!$A$1:$CZ$288))</f>
        <v>#N/A</v>
      </c>
      <c r="BP127" s="969" t="e" cm="1">
        <f t="array" ref="BP127">_xlfn.XLOOKUP(BP$1,'Copy of PY1 Data(H)'!$A$1:$CZ$1,_xlfn.XLOOKUP($A127,'Copy of PY1 Data(H)'!$A$1:$A$288,'Copy of PY1 Data(H)'!$A$1:$CZ$288))</f>
        <v>#N/A</v>
      </c>
      <c r="BQ127" s="969" t="e" cm="1">
        <f t="array" ref="BQ127">_xlfn.XLOOKUP(BQ$1,'Copy of PY1 Data(H)'!$A$1:$CZ$1,_xlfn.XLOOKUP($A127,'Copy of PY1 Data(H)'!$A$1:$A$288,'Copy of PY1 Data(H)'!$A$1:$CZ$288))</f>
        <v>#N/A</v>
      </c>
      <c r="BR127" s="969" t="e" cm="1">
        <f t="array" ref="BR127">_xlfn.XLOOKUP(BR$1,'Copy of PY1 Data(H)'!$A$1:$CZ$1,_xlfn.XLOOKUP($A127,'Copy of PY1 Data(H)'!$A$1:$A$288,'Copy of PY1 Data(H)'!$A$1:$CZ$288))</f>
        <v>#N/A</v>
      </c>
      <c r="BS127" s="969" t="e" cm="1">
        <f t="array" ref="BS127">_xlfn.XLOOKUP(BS$1,'Copy of PY1 Data(H)'!$A$1:$CZ$1,_xlfn.XLOOKUP($A127,'Copy of PY1 Data(H)'!$A$1:$A$288,'Copy of PY1 Data(H)'!$A$1:$CZ$288))</f>
        <v>#N/A</v>
      </c>
      <c r="BT127" s="969" t="e" cm="1">
        <f t="array" ref="BT127">_xlfn.XLOOKUP(BT$1,'Copy of PY1 Data(H)'!$A$1:$CZ$1,_xlfn.XLOOKUP($A127,'Copy of PY1 Data(H)'!$A$1:$A$288,'Copy of PY1 Data(H)'!$A$1:$CZ$288))</f>
        <v>#N/A</v>
      </c>
      <c r="BU127" s="969" t="e" cm="1">
        <f t="array" ref="BU127">_xlfn.XLOOKUP(BU$1,'Copy of PY1 Data(H)'!$A$1:$CZ$1,_xlfn.XLOOKUP($A127,'Copy of PY1 Data(H)'!$A$1:$A$288,'Copy of PY1 Data(H)'!$A$1:$CZ$288))</f>
        <v>#N/A</v>
      </c>
      <c r="BV127" s="969" t="e" cm="1">
        <f t="array" ref="BV127">_xlfn.XLOOKUP(BV$1,'Copy of PY1 Data(H)'!$A$1:$CZ$1,_xlfn.XLOOKUP($A127,'Copy of PY1 Data(H)'!$A$1:$A$288,'Copy of PY1 Data(H)'!$A$1:$CZ$288))</f>
        <v>#N/A</v>
      </c>
      <c r="BW127" s="969" t="e" cm="1">
        <f t="array" ref="BW127">_xlfn.XLOOKUP(BW$1,'Copy of PY1 Data(H)'!$A$1:$CZ$1,_xlfn.XLOOKUP($A127,'Copy of PY1 Data(H)'!$A$1:$A$288,'Copy of PY1 Data(H)'!$A$1:$CZ$288))</f>
        <v>#N/A</v>
      </c>
      <c r="BX127" s="969" t="e" cm="1">
        <f t="array" ref="BX127">_xlfn.XLOOKUP(BX$1,'Copy of PY1 Data(H)'!$A$1:$CZ$1,_xlfn.XLOOKUP($A127,'Copy of PY1 Data(H)'!$A$1:$A$288,'Copy of PY1 Data(H)'!$A$1:$CZ$288))</f>
        <v>#N/A</v>
      </c>
      <c r="BY127" s="969" t="e" cm="1">
        <f t="array" ref="BY127">_xlfn.XLOOKUP(BY$1,'Copy of PY1 Data(H)'!$A$1:$CZ$1,_xlfn.XLOOKUP($A127,'Copy of PY1 Data(H)'!$A$1:$A$288,'Copy of PY1 Data(H)'!$A$1:$CZ$288))</f>
        <v>#N/A</v>
      </c>
      <c r="BZ127" s="969" t="e" cm="1">
        <f t="array" ref="BZ127">_xlfn.XLOOKUP(BZ$1,'Copy of PY1 Data(H)'!$A$1:$CZ$1,_xlfn.XLOOKUP($A127,'Copy of PY1 Data(H)'!$A$1:$A$288,'Copy of PY1 Data(H)'!$A$1:$CZ$288))</f>
        <v>#N/A</v>
      </c>
      <c r="CA127" s="969" t="e" cm="1">
        <f t="array" ref="CA127">_xlfn.XLOOKUP(CA$1,'Copy of PY1 Data(H)'!$A$1:$CZ$1,_xlfn.XLOOKUP($A127,'Copy of PY1 Data(H)'!$A$1:$A$288,'Copy of PY1 Data(H)'!$A$1:$CZ$288))</f>
        <v>#N/A</v>
      </c>
      <c r="CB127" s="969" t="e" cm="1">
        <f t="array" ref="CB127">_xlfn.XLOOKUP(CB$1,'Copy of PY1 Data(H)'!$A$1:$CZ$1,_xlfn.XLOOKUP($A127,'Copy of PY1 Data(H)'!$A$1:$A$288,'Copy of PY1 Data(H)'!$A$1:$CZ$288))</f>
        <v>#N/A</v>
      </c>
      <c r="CC127" s="969" t="e" cm="1">
        <f t="array" ref="CC127">_xlfn.XLOOKUP(CC$1,'Copy of PY1 Data(H)'!$A$1:$CZ$1,_xlfn.XLOOKUP($A127,'Copy of PY1 Data(H)'!$A$1:$A$288,'Copy of PY1 Data(H)'!$A$1:$CZ$288))</f>
        <v>#N/A</v>
      </c>
      <c r="CD127" s="969" t="e" cm="1">
        <f t="array" ref="CD127">_xlfn.XLOOKUP(CD$1,'Copy of PY1 Data(H)'!$A$1:$CZ$1,_xlfn.XLOOKUP($A127,'Copy of PY1 Data(H)'!$A$1:$A$288,'Copy of PY1 Data(H)'!$A$1:$CZ$288))</f>
        <v>#N/A</v>
      </c>
    </row>
    <row r="128" spans="1:82" x14ac:dyDescent="0.3">
      <c r="A128" s="180">
        <v>352</v>
      </c>
      <c r="C128" s="180"/>
      <c r="D128" s="180" cm="1">
        <f t="array" ref="D128">_xlfn.XLOOKUP(D$1,'Copy of PY1 Data(H)'!$A$1:$CZ$1,_xlfn.XLOOKUP($A128,'Copy of PY1 Data(H)'!$A$1:$A$288,'Copy of PY1 Data(H)'!$A$1:$CZ$288))</f>
        <v>0</v>
      </c>
      <c r="E128" s="180" cm="1">
        <f t="array" ref="E128">_xlfn.XLOOKUP(E$1,'Copy of PY1 Data(H)'!$A$1:$CZ$1,_xlfn.XLOOKUP($A128,'Copy of PY1 Data(H)'!$A$1:$A$288,'Copy of PY1 Data(H)'!$A$1:$CZ$288))</f>
        <v>0</v>
      </c>
      <c r="F128" s="180" cm="1">
        <f t="array" ref="F128">_xlfn.XLOOKUP(F$1,'Copy of PY1 Data(H)'!$A$1:$CZ$1,_xlfn.XLOOKUP($A128,'Copy of PY1 Data(H)'!$A$1:$A$288,'Copy of PY1 Data(H)'!$A$1:$CZ$288))</f>
        <v>0</v>
      </c>
      <c r="G128" s="180" cm="1">
        <f t="array" ref="G128">_xlfn.XLOOKUP(G$1,'Copy of PY1 Data(H)'!$A$1:$CZ$1,_xlfn.XLOOKUP($A128,'Copy of PY1 Data(H)'!$A$1:$A$288,'Copy of PY1 Data(H)'!$A$1:$CZ$288))</f>
        <v>0</v>
      </c>
      <c r="H128" s="180" cm="1">
        <f t="array" ref="H128">_xlfn.XLOOKUP(H$1,'Copy of PY1 Data(H)'!$A$1:$CZ$1,_xlfn.XLOOKUP($A128,'Copy of PY1 Data(H)'!$A$1:$A$288,'Copy of PY1 Data(H)'!$A$1:$CZ$288))</f>
        <v>0</v>
      </c>
      <c r="I128" s="180" cm="1">
        <f t="array" ref="I128">_xlfn.XLOOKUP(I$1,'Copy of PY1 Data(H)'!$A$1:$CZ$1,_xlfn.XLOOKUP($A128,'Copy of PY1 Data(H)'!$A$1:$A$288,'Copy of PY1 Data(H)'!$A$1:$CZ$288))</f>
        <v>0</v>
      </c>
      <c r="J128" s="180" cm="1">
        <f t="array" ref="J128">_xlfn.XLOOKUP(J$1,'Copy of PY1 Data(H)'!$A$1:$CZ$1,_xlfn.XLOOKUP($A128,'Copy of PY1 Data(H)'!$A$1:$A$288,'Copy of PY1 Data(H)'!$A$1:$CZ$288))</f>
        <v>0</v>
      </c>
      <c r="K128" s="180" cm="1">
        <f t="array" ref="K128">_xlfn.XLOOKUP(K$1,'Copy of PY1 Data(H)'!$A$1:$CZ$1,_xlfn.XLOOKUP($A128,'Copy of PY1 Data(H)'!$A$1:$A$288,'Copy of PY1 Data(H)'!$A$1:$CZ$288))</f>
        <v>0</v>
      </c>
      <c r="L128" s="180" cm="1">
        <f t="array" ref="L128">_xlfn.XLOOKUP(L$1,'Copy of PY1 Data(H)'!$A$1:$CZ$1,_xlfn.XLOOKUP($A128,'Copy of PY1 Data(H)'!$A$1:$A$288,'Copy of PY1 Data(H)'!$A$1:$CZ$288))</f>
        <v>0</v>
      </c>
      <c r="M128" s="180" cm="1">
        <f t="array" ref="M128">_xlfn.XLOOKUP(M$1,'Copy of PY1 Data(H)'!$A$1:$CZ$1,_xlfn.XLOOKUP($A128,'Copy of PY1 Data(H)'!$A$1:$A$288,'Copy of PY1 Data(H)'!$A$1:$CZ$288))</f>
        <v>0</v>
      </c>
      <c r="N128" s="180" cm="1">
        <f t="array" ref="N128">_xlfn.XLOOKUP(N$1,'Copy of PY1 Data(H)'!$A$1:$CZ$1,_xlfn.XLOOKUP($A128,'Copy of PY1 Data(H)'!$A$1:$A$288,'Copy of PY1 Data(H)'!$A$1:$CZ$288))</f>
        <v>0</v>
      </c>
      <c r="O128" s="180" cm="1">
        <f t="array" ref="O128">_xlfn.XLOOKUP(O$1,'Copy of PY1 Data(H)'!$A$1:$CZ$1,_xlfn.XLOOKUP($A128,'Copy of PY1 Data(H)'!$A$1:$A$288,'Copy of PY1 Data(H)'!$A$1:$CZ$288))</f>
        <v>0</v>
      </c>
      <c r="P128" s="180" cm="1">
        <f t="array" ref="P128">_xlfn.XLOOKUP(P$1,'Copy of PY1 Data(H)'!$A$1:$CZ$1,_xlfn.XLOOKUP($A128,'Copy of PY1 Data(H)'!$A$1:$A$288,'Copy of PY1 Data(H)'!$A$1:$CZ$288))</f>
        <v>0</v>
      </c>
      <c r="Q128" s="180" cm="1">
        <f t="array" ref="Q128">_xlfn.XLOOKUP(Q$1,'Copy of PY1 Data(H)'!$A$1:$CZ$1,_xlfn.XLOOKUP($A128,'Copy of PY1 Data(H)'!$A$1:$A$288,'Copy of PY1 Data(H)'!$A$1:$CZ$288))</f>
        <v>0</v>
      </c>
      <c r="R128" s="180" cm="1">
        <f t="array" ref="R128">_xlfn.XLOOKUP(R$1,'Copy of PY1 Data(H)'!$A$1:$CZ$1,_xlfn.XLOOKUP($A128,'Copy of PY1 Data(H)'!$A$1:$A$288,'Copy of PY1 Data(H)'!$A$1:$CZ$288))</f>
        <v>0</v>
      </c>
      <c r="S128" s="180" cm="1">
        <f t="array" ref="S128">_xlfn.XLOOKUP(S$1,'Copy of PY1 Data(H)'!$A$1:$CZ$1,_xlfn.XLOOKUP($A128,'Copy of PY1 Data(H)'!$A$1:$A$288,'Copy of PY1 Data(H)'!$A$1:$CZ$288))</f>
        <v>0</v>
      </c>
      <c r="T128" s="180" cm="1">
        <f t="array" ref="T128">_xlfn.XLOOKUP(T$1,'Copy of PY1 Data(H)'!$A$1:$CZ$1,_xlfn.XLOOKUP($A128,'Copy of PY1 Data(H)'!$A$1:$A$288,'Copy of PY1 Data(H)'!$A$1:$CZ$288))</f>
        <v>750000</v>
      </c>
      <c r="U128" s="180" cm="1">
        <f t="array" ref="U128">_xlfn.XLOOKUP(U$1,'Copy of PY1 Data(H)'!$A$1:$CZ$1,_xlfn.XLOOKUP($A128,'Copy of PY1 Data(H)'!$A$1:$A$288,'Copy of PY1 Data(H)'!$A$1:$CZ$288))</f>
        <v>0</v>
      </c>
      <c r="V128" s="180" cm="1">
        <f t="array" ref="V128">_xlfn.XLOOKUP(V$1,'Copy of PY1 Data(H)'!$A$1:$CZ$1,_xlfn.XLOOKUP($A128,'Copy of PY1 Data(H)'!$A$1:$A$288,'Copy of PY1 Data(H)'!$A$1:$CZ$288))</f>
        <v>0</v>
      </c>
      <c r="W128" s="180" cm="1">
        <f t="array" ref="W128">_xlfn.XLOOKUP(W$1,'Copy of PY1 Data(H)'!$A$1:$CZ$1,_xlfn.XLOOKUP($A128,'Copy of PY1 Data(H)'!$A$1:$A$288,'Copy of PY1 Data(H)'!$A$1:$CZ$288))</f>
        <v>0</v>
      </c>
      <c r="X128" s="180" cm="1">
        <f t="array" ref="X128">_xlfn.XLOOKUP(X$1,'Copy of PY1 Data(H)'!$A$1:$CZ$1,_xlfn.XLOOKUP($A128,'Copy of PY1 Data(H)'!$A$1:$A$288,'Copy of PY1 Data(H)'!$A$1:$CZ$288))</f>
        <v>0</v>
      </c>
      <c r="Y128" s="180" cm="1">
        <f t="array" ref="Y128">_xlfn.XLOOKUP(Y$1,'Copy of PY1 Data(H)'!$A$1:$CZ$1,_xlfn.XLOOKUP($A128,'Copy of PY1 Data(H)'!$A$1:$A$288,'Copy of PY1 Data(H)'!$A$1:$CZ$288))</f>
        <v>0</v>
      </c>
      <c r="Z128" s="180" cm="1">
        <f t="array" ref="Z128">_xlfn.XLOOKUP(Z$1,'Copy of PY1 Data(H)'!$A$1:$CZ$1,_xlfn.XLOOKUP($A128,'Copy of PY1 Data(H)'!$A$1:$A$288,'Copy of PY1 Data(H)'!$A$1:$CZ$288))</f>
        <v>26425</v>
      </c>
      <c r="AA128" s="180" cm="1">
        <f t="array" ref="AA128">_xlfn.XLOOKUP(AA$1,'Copy of PY1 Data(H)'!$A$1:$CZ$1,_xlfn.XLOOKUP($A128,'Copy of PY1 Data(H)'!$A$1:$A$288,'Copy of PY1 Data(H)'!$A$1:$CZ$288))</f>
        <v>0</v>
      </c>
      <c r="AB128" s="180" cm="1">
        <f t="array" ref="AB128">_xlfn.XLOOKUP(AB$1,'Copy of PY1 Data(H)'!$A$1:$CZ$1,_xlfn.XLOOKUP($A128,'Copy of PY1 Data(H)'!$A$1:$A$288,'Copy of PY1 Data(H)'!$A$1:$CZ$288))</f>
        <v>0</v>
      </c>
      <c r="AC128" s="180" cm="1">
        <f t="array" ref="AC128">_xlfn.XLOOKUP(AC$1,'Copy of PY1 Data(H)'!$A$1:$CZ$1,_xlfn.XLOOKUP($A128,'Copy of PY1 Data(H)'!$A$1:$A$288,'Copy of PY1 Data(H)'!$A$1:$CZ$288))</f>
        <v>0</v>
      </c>
      <c r="AD128" s="180" cm="1">
        <f t="array" ref="AD128">_xlfn.XLOOKUP(AD$1,'Copy of PY1 Data(H)'!$A$1:$CZ$1,_xlfn.XLOOKUP($A128,'Copy of PY1 Data(H)'!$A$1:$A$288,'Copy of PY1 Data(H)'!$A$1:$CZ$288))</f>
        <v>0</v>
      </c>
      <c r="AE128" s="180" cm="1">
        <f t="array" ref="AE128">_xlfn.XLOOKUP(AE$1,'Copy of PY1 Data(H)'!$A$1:$CZ$1,_xlfn.XLOOKUP($A128,'Copy of PY1 Data(H)'!$A$1:$A$288,'Copy of PY1 Data(H)'!$A$1:$CZ$288))</f>
        <v>0</v>
      </c>
      <c r="AF128" s="180" cm="1">
        <f t="array" ref="AF128">_xlfn.XLOOKUP(AF$1,'Copy of PY1 Data(H)'!$A$1:$CZ$1,_xlfn.XLOOKUP($A128,'Copy of PY1 Data(H)'!$A$1:$A$288,'Copy of PY1 Data(H)'!$A$1:$CZ$288))</f>
        <v>0</v>
      </c>
      <c r="AG128" s="180" cm="1">
        <f t="array" ref="AG128">_xlfn.XLOOKUP(AG$1,'Copy of PY1 Data(H)'!$A$1:$CZ$1,_xlfn.XLOOKUP($A128,'Copy of PY1 Data(H)'!$A$1:$A$288,'Copy of PY1 Data(H)'!$A$1:$CZ$288))</f>
        <v>0</v>
      </c>
      <c r="AH128" s="180" cm="1">
        <f t="array" ref="AH128">_xlfn.XLOOKUP(AH$1,'Copy of PY1 Data(H)'!$A$1:$CZ$1,_xlfn.XLOOKUP($A128,'Copy of PY1 Data(H)'!$A$1:$A$288,'Copy of PY1 Data(H)'!$A$1:$CZ$288))</f>
        <v>0</v>
      </c>
      <c r="AI128" s="180" cm="1">
        <f t="array" ref="AI128">_xlfn.XLOOKUP(AI$1,'Copy of PY1 Data(H)'!$A$1:$CZ$1,_xlfn.XLOOKUP($A128,'Copy of PY1 Data(H)'!$A$1:$A$288,'Copy of PY1 Data(H)'!$A$1:$CZ$288))</f>
        <v>0</v>
      </c>
      <c r="AJ128" s="180" cm="1">
        <f t="array" ref="AJ128">_xlfn.XLOOKUP(AJ$1,'Copy of PY1 Data(H)'!$A$1:$CZ$1,_xlfn.XLOOKUP($A128,'Copy of PY1 Data(H)'!$A$1:$A$288,'Copy of PY1 Data(H)'!$A$1:$CZ$288))</f>
        <v>0</v>
      </c>
      <c r="AK128" s="180" cm="1">
        <f t="array" ref="AK128">_xlfn.XLOOKUP(AK$1,'Copy of PY1 Data(H)'!$A$1:$CZ$1,_xlfn.XLOOKUP($A128,'Copy of PY1 Data(H)'!$A$1:$A$288,'Copy of PY1 Data(H)'!$A$1:$CZ$288))</f>
        <v>0</v>
      </c>
      <c r="AL128" s="180" cm="1">
        <f t="array" ref="AL128">_xlfn.XLOOKUP(AL$1,'Copy of PY1 Data(H)'!$A$1:$CZ$1,_xlfn.XLOOKUP($A128,'Copy of PY1 Data(H)'!$A$1:$A$288,'Copy of PY1 Data(H)'!$A$1:$CZ$288))</f>
        <v>0</v>
      </c>
      <c r="AM128" s="180" cm="1">
        <f t="array" ref="AM128">_xlfn.XLOOKUP(AM$1,'Copy of PY1 Data(H)'!$A$1:$CZ$1,_xlfn.XLOOKUP($A128,'Copy of PY1 Data(H)'!$A$1:$A$288,'Copy of PY1 Data(H)'!$A$1:$CZ$288))</f>
        <v>0</v>
      </c>
      <c r="AN128" s="180" cm="1">
        <f t="array" ref="AN128">_xlfn.XLOOKUP(AN$1,'Copy of PY1 Data(H)'!$A$1:$CZ$1,_xlfn.XLOOKUP($A128,'Copy of PY1 Data(H)'!$A$1:$A$288,'Copy of PY1 Data(H)'!$A$1:$CZ$288))</f>
        <v>0</v>
      </c>
      <c r="AO128" s="180" cm="1">
        <f t="array" ref="AO128">_xlfn.XLOOKUP(AO$1,'Copy of PY1 Data(H)'!$A$1:$CZ$1,_xlfn.XLOOKUP($A128,'Copy of PY1 Data(H)'!$A$1:$A$288,'Copy of PY1 Data(H)'!$A$1:$CZ$288))</f>
        <v>0</v>
      </c>
      <c r="AP128" s="180" cm="1">
        <f t="array" ref="AP128">_xlfn.XLOOKUP(AP$1,'Copy of PY1 Data(H)'!$A$1:$CZ$1,_xlfn.XLOOKUP($A128,'Copy of PY1 Data(H)'!$A$1:$A$288,'Copy of PY1 Data(H)'!$A$1:$CZ$288))</f>
        <v>0</v>
      </c>
      <c r="AQ128" s="180" cm="1">
        <f t="array" ref="AQ128">_xlfn.XLOOKUP(AQ$1,'Copy of PY1 Data(H)'!$A$1:$CZ$1,_xlfn.XLOOKUP($A128,'Copy of PY1 Data(H)'!$A$1:$A$288,'Copy of PY1 Data(H)'!$A$1:$CZ$288))</f>
        <v>0</v>
      </c>
      <c r="AR128" s="180" cm="1">
        <f t="array" ref="AR128">_xlfn.XLOOKUP(AR$1,'Copy of PY1 Data(H)'!$A$1:$CZ$1,_xlfn.XLOOKUP($A128,'Copy of PY1 Data(H)'!$A$1:$A$288,'Copy of PY1 Data(H)'!$A$1:$CZ$288))</f>
        <v>0</v>
      </c>
      <c r="AS128" s="180" cm="1">
        <f t="array" ref="AS128">_xlfn.XLOOKUP(AS$1,'Copy of PY1 Data(H)'!$A$1:$CZ$1,_xlfn.XLOOKUP($A128,'Copy of PY1 Data(H)'!$A$1:$A$288,'Copy of PY1 Data(H)'!$A$1:$CZ$288))</f>
        <v>0</v>
      </c>
      <c r="AT128" s="180" cm="1">
        <f t="array" ref="AT128">_xlfn.XLOOKUP(AT$1,'Copy of PY1 Data(H)'!$A$1:$CZ$1,_xlfn.XLOOKUP($A128,'Copy of PY1 Data(H)'!$A$1:$A$288,'Copy of PY1 Data(H)'!$A$1:$CZ$288))</f>
        <v>23527</v>
      </c>
      <c r="AU128" s="180" cm="1">
        <f t="array" ref="AU128">_xlfn.XLOOKUP(AU$1,'Copy of PY1 Data(H)'!$A$1:$CZ$1,_xlfn.XLOOKUP($A128,'Copy of PY1 Data(H)'!$A$1:$A$288,'Copy of PY1 Data(H)'!$A$1:$CZ$288))</f>
        <v>0</v>
      </c>
      <c r="AV128" s="180" cm="1">
        <f t="array" ref="AV128">_xlfn.XLOOKUP(AV$1,'Copy of PY1 Data(H)'!$A$1:$CZ$1,_xlfn.XLOOKUP($A128,'Copy of PY1 Data(H)'!$A$1:$A$288,'Copy of PY1 Data(H)'!$A$1:$CZ$288))</f>
        <v>444298</v>
      </c>
      <c r="AW128" s="180" cm="1">
        <f t="array" ref="AW128">_xlfn.XLOOKUP(AW$1,'Copy of PY1 Data(H)'!$A$1:$CZ$1,_xlfn.XLOOKUP($A128,'Copy of PY1 Data(H)'!$A$1:$A$288,'Copy of PY1 Data(H)'!$A$1:$CZ$288))</f>
        <v>0</v>
      </c>
      <c r="AX128" s="180" cm="1">
        <f t="array" ref="AX128">_xlfn.XLOOKUP(AX$1,'Copy of PY1 Data(H)'!$A$1:$CZ$1,_xlfn.XLOOKUP($A128,'Copy of PY1 Data(H)'!$A$1:$A$288,'Copy of PY1 Data(H)'!$A$1:$CZ$288))</f>
        <v>0</v>
      </c>
      <c r="AY128" s="180" cm="1">
        <f t="array" ref="AY128">_xlfn.XLOOKUP(AY$1,'Copy of PY1 Data(H)'!$A$1:$CZ$1,_xlfn.XLOOKUP($A128,'Copy of PY1 Data(H)'!$A$1:$A$288,'Copy of PY1 Data(H)'!$A$1:$CZ$288))</f>
        <v>0</v>
      </c>
      <c r="AZ128" s="180" cm="1">
        <f t="array" ref="AZ128">_xlfn.XLOOKUP(AZ$1,'Copy of PY1 Data(H)'!$A$1:$CZ$1,_xlfn.XLOOKUP($A128,'Copy of PY1 Data(H)'!$A$1:$A$288,'Copy of PY1 Data(H)'!$A$1:$CZ$288))</f>
        <v>0</v>
      </c>
      <c r="BA128" s="180" cm="1">
        <f t="array" ref="BA128">_xlfn.XLOOKUP(BA$1,'Copy of PY1 Data(H)'!$A$1:$CZ$1,_xlfn.XLOOKUP($A128,'Copy of PY1 Data(H)'!$A$1:$A$288,'Copy of PY1 Data(H)'!$A$1:$CZ$288))</f>
        <v>0</v>
      </c>
      <c r="BB128" s="180" cm="1">
        <f t="array" ref="BB128">_xlfn.XLOOKUP(BB$1,'Copy of PY1 Data(H)'!$A$1:$CZ$1,_xlfn.XLOOKUP($A128,'Copy of PY1 Data(H)'!$A$1:$A$288,'Copy of PY1 Data(H)'!$A$1:$CZ$288))</f>
        <v>0</v>
      </c>
      <c r="BC128" s="180" cm="1">
        <f t="array" ref="BC128">_xlfn.XLOOKUP(BC$1,'Copy of PY1 Data(H)'!$A$1:$CZ$1,_xlfn.XLOOKUP($A128,'Copy of PY1 Data(H)'!$A$1:$A$288,'Copy of PY1 Data(H)'!$A$1:$CZ$288))</f>
        <v>0</v>
      </c>
      <c r="BD128" s="180" cm="1">
        <f t="array" ref="BD128">_xlfn.XLOOKUP(BD$1,'Copy of PY1 Data(H)'!$A$1:$CZ$1,_xlfn.XLOOKUP($A128,'Copy of PY1 Data(H)'!$A$1:$A$288,'Copy of PY1 Data(H)'!$A$1:$CZ$288))</f>
        <v>0</v>
      </c>
      <c r="BE128" s="180" cm="1">
        <f t="array" ref="BE128">_xlfn.XLOOKUP(BE$1,'Copy of PY1 Data(H)'!$A$1:$CZ$1,_xlfn.XLOOKUP($A128,'Copy of PY1 Data(H)'!$A$1:$A$288,'Copy of PY1 Data(H)'!$A$1:$CZ$288))</f>
        <v>0</v>
      </c>
      <c r="BF128" s="180" cm="1">
        <f t="array" ref="BF128">_xlfn.XLOOKUP(BF$1,'Copy of PY1 Data(H)'!$A$1:$CZ$1,_xlfn.XLOOKUP($A128,'Copy of PY1 Data(H)'!$A$1:$A$288,'Copy of PY1 Data(H)'!$A$1:$CZ$288))</f>
        <v>11275</v>
      </c>
      <c r="BG128" s="180" cm="1">
        <f t="array" ref="BG128">_xlfn.XLOOKUP(BG$1,'Copy of PY1 Data(H)'!$A$1:$CZ$1,_xlfn.XLOOKUP($A128,'Copy of PY1 Data(H)'!$A$1:$A$288,'Copy of PY1 Data(H)'!$A$1:$CZ$288))</f>
        <v>0</v>
      </c>
      <c r="BH128" s="180" cm="1">
        <f t="array" ref="BH128">_xlfn.XLOOKUP(BH$1,'Copy of PY1 Data(H)'!$A$1:$CZ$1,_xlfn.XLOOKUP($A128,'Copy of PY1 Data(H)'!$A$1:$A$288,'Copy of PY1 Data(H)'!$A$1:$CZ$288))</f>
        <v>0</v>
      </c>
      <c r="BI128" s="180" cm="1">
        <f t="array" ref="BI128">_xlfn.XLOOKUP(BI$1,'Copy of PY1 Data(H)'!$A$1:$CZ$1,_xlfn.XLOOKUP($A128,'Copy of PY1 Data(H)'!$A$1:$A$288,'Copy of PY1 Data(H)'!$A$1:$CZ$288))</f>
        <v>0</v>
      </c>
      <c r="BJ128" s="180" cm="1">
        <f t="array" ref="BJ128">_xlfn.XLOOKUP(BJ$1,'Copy of PY1 Data(H)'!$A$1:$CZ$1,_xlfn.XLOOKUP($A128,'Copy of PY1 Data(H)'!$A$1:$A$288,'Copy of PY1 Data(H)'!$A$1:$CZ$288))</f>
        <v>0</v>
      </c>
      <c r="BK128" s="180" cm="1">
        <f t="array" ref="BK128">_xlfn.XLOOKUP(BK$1,'Copy of PY1 Data(H)'!$A$1:$CZ$1,_xlfn.XLOOKUP($A128,'Copy of PY1 Data(H)'!$A$1:$A$288,'Copy of PY1 Data(H)'!$A$1:$CZ$288))</f>
        <v>0</v>
      </c>
      <c r="BL128" s="180" cm="1">
        <f t="array" ref="BL128">_xlfn.XLOOKUP(BL$1,'Copy of PY1 Data(H)'!$A$1:$CZ$1,_xlfn.XLOOKUP($A128,'Copy of PY1 Data(H)'!$A$1:$A$288,'Copy of PY1 Data(H)'!$A$1:$CZ$288))</f>
        <v>0</v>
      </c>
      <c r="BM128" s="180" cm="1">
        <f t="array" ref="BM128">_xlfn.XLOOKUP(BM$1,'Copy of PY1 Data(H)'!$A$1:$CZ$1,_xlfn.XLOOKUP($A128,'Copy of PY1 Data(H)'!$A$1:$A$288,'Copy of PY1 Data(H)'!$A$1:$CZ$288))</f>
        <v>0</v>
      </c>
      <c r="BN128" s="180" cm="1">
        <f t="array" ref="BN128">_xlfn.XLOOKUP(BN$1,'Copy of PY1 Data(H)'!$A$1:$CZ$1,_xlfn.XLOOKUP($A128,'Copy of PY1 Data(H)'!$A$1:$A$288,'Copy of PY1 Data(H)'!$A$1:$CZ$288))</f>
        <v>0</v>
      </c>
      <c r="BO128" s="180" cm="1">
        <f t="array" ref="BO128">_xlfn.XLOOKUP(BO$1,'Copy of PY1 Data(H)'!$A$1:$CZ$1,_xlfn.XLOOKUP($A128,'Copy of PY1 Data(H)'!$A$1:$A$288,'Copy of PY1 Data(H)'!$A$1:$CZ$288))</f>
        <v>0</v>
      </c>
      <c r="BP128" s="180" cm="1">
        <f t="array" ref="BP128">_xlfn.XLOOKUP(BP$1,'Copy of PY1 Data(H)'!$A$1:$CZ$1,_xlfn.XLOOKUP($A128,'Copy of PY1 Data(H)'!$A$1:$A$288,'Copy of PY1 Data(H)'!$A$1:$CZ$288))</f>
        <v>0</v>
      </c>
      <c r="BQ128" s="180" cm="1">
        <f t="array" ref="BQ128">_xlfn.XLOOKUP(BQ$1,'Copy of PY1 Data(H)'!$A$1:$CZ$1,_xlfn.XLOOKUP($A128,'Copy of PY1 Data(H)'!$A$1:$A$288,'Copy of PY1 Data(H)'!$A$1:$CZ$288))</f>
        <v>0</v>
      </c>
      <c r="BR128" s="180" cm="1">
        <f t="array" ref="BR128">_xlfn.XLOOKUP(BR$1,'Copy of PY1 Data(H)'!$A$1:$CZ$1,_xlfn.XLOOKUP($A128,'Copy of PY1 Data(H)'!$A$1:$A$288,'Copy of PY1 Data(H)'!$A$1:$CZ$288))</f>
        <v>0</v>
      </c>
      <c r="BS128" s="180" cm="1">
        <f t="array" ref="BS128">_xlfn.XLOOKUP(BS$1,'Copy of PY1 Data(H)'!$A$1:$CZ$1,_xlfn.XLOOKUP($A128,'Copy of PY1 Data(H)'!$A$1:$A$288,'Copy of PY1 Data(H)'!$A$1:$CZ$288))</f>
        <v>0</v>
      </c>
      <c r="BT128" s="180" cm="1">
        <f t="array" ref="BT128">_xlfn.XLOOKUP(BT$1,'Copy of PY1 Data(H)'!$A$1:$CZ$1,_xlfn.XLOOKUP($A128,'Copy of PY1 Data(H)'!$A$1:$A$288,'Copy of PY1 Data(H)'!$A$1:$CZ$288))</f>
        <v>0</v>
      </c>
      <c r="BU128" s="180" cm="1">
        <f t="array" ref="BU128">_xlfn.XLOOKUP(BU$1,'Copy of PY1 Data(H)'!$A$1:$CZ$1,_xlfn.XLOOKUP($A128,'Copy of PY1 Data(H)'!$A$1:$A$288,'Copy of PY1 Data(H)'!$A$1:$CZ$288))</f>
        <v>2002784</v>
      </c>
      <c r="BV128" s="180" cm="1">
        <f t="array" ref="BV128">_xlfn.XLOOKUP(BV$1,'Copy of PY1 Data(H)'!$A$1:$CZ$1,_xlfn.XLOOKUP($A128,'Copy of PY1 Data(H)'!$A$1:$A$288,'Copy of PY1 Data(H)'!$A$1:$CZ$288))</f>
        <v>0</v>
      </c>
      <c r="BW128" s="180" cm="1">
        <f t="array" ref="BW128">_xlfn.XLOOKUP(BW$1,'Copy of PY1 Data(H)'!$A$1:$CZ$1,_xlfn.XLOOKUP($A128,'Copy of PY1 Data(H)'!$A$1:$A$288,'Copy of PY1 Data(H)'!$A$1:$CZ$288))</f>
        <v>0</v>
      </c>
      <c r="BX128" s="180" cm="1">
        <f t="array" ref="BX128">_xlfn.XLOOKUP(BX$1,'Copy of PY1 Data(H)'!$A$1:$CZ$1,_xlfn.XLOOKUP($A128,'Copy of PY1 Data(H)'!$A$1:$A$288,'Copy of PY1 Data(H)'!$A$1:$CZ$288))</f>
        <v>0</v>
      </c>
      <c r="BY128" s="180" cm="1">
        <f t="array" ref="BY128">_xlfn.XLOOKUP(BY$1,'Copy of PY1 Data(H)'!$A$1:$CZ$1,_xlfn.XLOOKUP($A128,'Copy of PY1 Data(H)'!$A$1:$A$288,'Copy of PY1 Data(H)'!$A$1:$CZ$288))</f>
        <v>0</v>
      </c>
      <c r="BZ128" s="180" cm="1">
        <f t="array" ref="BZ128">_xlfn.XLOOKUP(BZ$1,'Copy of PY1 Data(H)'!$A$1:$CZ$1,_xlfn.XLOOKUP($A128,'Copy of PY1 Data(H)'!$A$1:$A$288,'Copy of PY1 Data(H)'!$A$1:$CZ$288))</f>
        <v>0</v>
      </c>
      <c r="CA128" s="180" cm="1">
        <f t="array" ref="CA128">_xlfn.XLOOKUP(CA$1,'Copy of PY1 Data(H)'!$A$1:$CZ$1,_xlfn.XLOOKUP($A128,'Copy of PY1 Data(H)'!$A$1:$A$288,'Copy of PY1 Data(H)'!$A$1:$CZ$288))</f>
        <v>0</v>
      </c>
      <c r="CB128" s="180" cm="1">
        <f t="array" ref="CB128">_xlfn.XLOOKUP(CB$1,'Copy of PY1 Data(H)'!$A$1:$CZ$1,_xlfn.XLOOKUP($A128,'Copy of PY1 Data(H)'!$A$1:$A$288,'Copy of PY1 Data(H)'!$A$1:$CZ$288))</f>
        <v>0</v>
      </c>
      <c r="CC128" s="180" cm="1">
        <f t="array" ref="CC128">_xlfn.XLOOKUP(CC$1,'Copy of PY1 Data(H)'!$A$1:$CZ$1,_xlfn.XLOOKUP($A128,'Copy of PY1 Data(H)'!$A$1:$A$288,'Copy of PY1 Data(H)'!$A$1:$CZ$288))</f>
        <v>0</v>
      </c>
      <c r="CD128" s="180" cm="1">
        <f t="array" ref="CD128">_xlfn.XLOOKUP(CD$1,'Copy of PY1 Data(H)'!$A$1:$CZ$1,_xlfn.XLOOKUP($A128,'Copy of PY1 Data(H)'!$A$1:$A$288,'Copy of PY1 Data(H)'!$A$1:$CZ$288))</f>
        <v>0</v>
      </c>
    </row>
    <row r="129" spans="1:82" x14ac:dyDescent="0.3">
      <c r="A129" s="180">
        <v>986</v>
      </c>
      <c r="C129" s="180"/>
      <c r="D129" s="180" cm="1">
        <f t="array" ref="D129">_xlfn.XLOOKUP(D$1,'Copy of PY1 Data(H)'!$A$1:$CZ$1,_xlfn.XLOOKUP($A129,'Copy of PY1 Data(H)'!$A$1:$A$288,'Copy of PY1 Data(H)'!$A$1:$CZ$288))</f>
        <v>0</v>
      </c>
      <c r="E129" s="180" cm="1">
        <f t="array" ref="E129">_xlfn.XLOOKUP(E$1,'Copy of PY1 Data(H)'!$A$1:$CZ$1,_xlfn.XLOOKUP($A129,'Copy of PY1 Data(H)'!$A$1:$A$288,'Copy of PY1 Data(H)'!$A$1:$CZ$288))</f>
        <v>0</v>
      </c>
      <c r="F129" s="180" cm="1">
        <f t="array" ref="F129">_xlfn.XLOOKUP(F$1,'Copy of PY1 Data(H)'!$A$1:$CZ$1,_xlfn.XLOOKUP($A129,'Copy of PY1 Data(H)'!$A$1:$A$288,'Copy of PY1 Data(H)'!$A$1:$CZ$288))</f>
        <v>0</v>
      </c>
      <c r="G129" s="180" cm="1">
        <f t="array" ref="G129">_xlfn.XLOOKUP(G$1,'Copy of PY1 Data(H)'!$A$1:$CZ$1,_xlfn.XLOOKUP($A129,'Copy of PY1 Data(H)'!$A$1:$A$288,'Copy of PY1 Data(H)'!$A$1:$CZ$288))</f>
        <v>0</v>
      </c>
      <c r="H129" s="180" cm="1">
        <f t="array" ref="H129">_xlfn.XLOOKUP(H$1,'Copy of PY1 Data(H)'!$A$1:$CZ$1,_xlfn.XLOOKUP($A129,'Copy of PY1 Data(H)'!$A$1:$A$288,'Copy of PY1 Data(H)'!$A$1:$CZ$288))</f>
        <v>0</v>
      </c>
      <c r="I129" s="180" cm="1">
        <f t="array" ref="I129">_xlfn.XLOOKUP(I$1,'Copy of PY1 Data(H)'!$A$1:$CZ$1,_xlfn.XLOOKUP($A129,'Copy of PY1 Data(H)'!$A$1:$A$288,'Copy of PY1 Data(H)'!$A$1:$CZ$288))</f>
        <v>0</v>
      </c>
      <c r="J129" s="180" cm="1">
        <f t="array" ref="J129">_xlfn.XLOOKUP(J$1,'Copy of PY1 Data(H)'!$A$1:$CZ$1,_xlfn.XLOOKUP($A129,'Copy of PY1 Data(H)'!$A$1:$A$288,'Copy of PY1 Data(H)'!$A$1:$CZ$288))</f>
        <v>0</v>
      </c>
      <c r="K129" s="180" cm="1">
        <f t="array" ref="K129">_xlfn.XLOOKUP(K$1,'Copy of PY1 Data(H)'!$A$1:$CZ$1,_xlfn.XLOOKUP($A129,'Copy of PY1 Data(H)'!$A$1:$A$288,'Copy of PY1 Data(H)'!$A$1:$CZ$288))</f>
        <v>0</v>
      </c>
      <c r="L129" s="180" cm="1">
        <f t="array" ref="L129">_xlfn.XLOOKUP(L$1,'Copy of PY1 Data(H)'!$A$1:$CZ$1,_xlfn.XLOOKUP($A129,'Copy of PY1 Data(H)'!$A$1:$A$288,'Copy of PY1 Data(H)'!$A$1:$CZ$288))</f>
        <v>0</v>
      </c>
      <c r="M129" s="180" cm="1">
        <f t="array" ref="M129">_xlfn.XLOOKUP(M$1,'Copy of PY1 Data(H)'!$A$1:$CZ$1,_xlfn.XLOOKUP($A129,'Copy of PY1 Data(H)'!$A$1:$A$288,'Copy of PY1 Data(H)'!$A$1:$CZ$288))</f>
        <v>0</v>
      </c>
      <c r="N129" s="180" cm="1">
        <f t="array" ref="N129">_xlfn.XLOOKUP(N$1,'Copy of PY1 Data(H)'!$A$1:$CZ$1,_xlfn.XLOOKUP($A129,'Copy of PY1 Data(H)'!$A$1:$A$288,'Copy of PY1 Data(H)'!$A$1:$CZ$288))</f>
        <v>0</v>
      </c>
      <c r="O129" s="180" cm="1">
        <f t="array" ref="O129">_xlfn.XLOOKUP(O$1,'Copy of PY1 Data(H)'!$A$1:$CZ$1,_xlfn.XLOOKUP($A129,'Copy of PY1 Data(H)'!$A$1:$A$288,'Copy of PY1 Data(H)'!$A$1:$CZ$288))</f>
        <v>0</v>
      </c>
      <c r="P129" s="180" cm="1">
        <f t="array" ref="P129">_xlfn.XLOOKUP(P$1,'Copy of PY1 Data(H)'!$A$1:$CZ$1,_xlfn.XLOOKUP($A129,'Copy of PY1 Data(H)'!$A$1:$A$288,'Copy of PY1 Data(H)'!$A$1:$CZ$288))</f>
        <v>0</v>
      </c>
      <c r="Q129" s="180" cm="1">
        <f t="array" ref="Q129">_xlfn.XLOOKUP(Q$1,'Copy of PY1 Data(H)'!$A$1:$CZ$1,_xlfn.XLOOKUP($A129,'Copy of PY1 Data(H)'!$A$1:$A$288,'Copy of PY1 Data(H)'!$A$1:$CZ$288))</f>
        <v>0</v>
      </c>
      <c r="R129" s="180" cm="1">
        <f t="array" ref="R129">_xlfn.XLOOKUP(R$1,'Copy of PY1 Data(H)'!$A$1:$CZ$1,_xlfn.XLOOKUP($A129,'Copy of PY1 Data(H)'!$A$1:$A$288,'Copy of PY1 Data(H)'!$A$1:$CZ$288))</f>
        <v>0</v>
      </c>
      <c r="S129" s="180" cm="1">
        <f t="array" ref="S129">_xlfn.XLOOKUP(S$1,'Copy of PY1 Data(H)'!$A$1:$CZ$1,_xlfn.XLOOKUP($A129,'Copy of PY1 Data(H)'!$A$1:$A$288,'Copy of PY1 Data(H)'!$A$1:$CZ$288))</f>
        <v>0</v>
      </c>
      <c r="T129" s="180" cm="1">
        <f t="array" ref="T129">_xlfn.XLOOKUP(T$1,'Copy of PY1 Data(H)'!$A$1:$CZ$1,_xlfn.XLOOKUP($A129,'Copy of PY1 Data(H)'!$A$1:$A$288,'Copy of PY1 Data(H)'!$A$1:$CZ$288))</f>
        <v>0</v>
      </c>
      <c r="U129" s="180" cm="1">
        <f t="array" ref="U129">_xlfn.XLOOKUP(U$1,'Copy of PY1 Data(H)'!$A$1:$CZ$1,_xlfn.XLOOKUP($A129,'Copy of PY1 Data(H)'!$A$1:$A$288,'Copy of PY1 Data(H)'!$A$1:$CZ$288))</f>
        <v>0</v>
      </c>
      <c r="V129" s="180" cm="1">
        <f t="array" ref="V129">_xlfn.XLOOKUP(V$1,'Copy of PY1 Data(H)'!$A$1:$CZ$1,_xlfn.XLOOKUP($A129,'Copy of PY1 Data(H)'!$A$1:$A$288,'Copy of PY1 Data(H)'!$A$1:$CZ$288))</f>
        <v>0</v>
      </c>
      <c r="W129" s="180" cm="1">
        <f t="array" ref="W129">_xlfn.XLOOKUP(W$1,'Copy of PY1 Data(H)'!$A$1:$CZ$1,_xlfn.XLOOKUP($A129,'Copy of PY1 Data(H)'!$A$1:$A$288,'Copy of PY1 Data(H)'!$A$1:$CZ$288))</f>
        <v>0</v>
      </c>
      <c r="X129" s="180" cm="1">
        <f t="array" ref="X129">_xlfn.XLOOKUP(X$1,'Copy of PY1 Data(H)'!$A$1:$CZ$1,_xlfn.XLOOKUP($A129,'Copy of PY1 Data(H)'!$A$1:$A$288,'Copy of PY1 Data(H)'!$A$1:$CZ$288))</f>
        <v>0</v>
      </c>
      <c r="Y129" s="180" cm="1">
        <f t="array" ref="Y129">_xlfn.XLOOKUP(Y$1,'Copy of PY1 Data(H)'!$A$1:$CZ$1,_xlfn.XLOOKUP($A129,'Copy of PY1 Data(H)'!$A$1:$A$288,'Copy of PY1 Data(H)'!$A$1:$CZ$288))</f>
        <v>0</v>
      </c>
      <c r="Z129" s="180" cm="1">
        <f t="array" ref="Z129">_xlfn.XLOOKUP(Z$1,'Copy of PY1 Data(H)'!$A$1:$CZ$1,_xlfn.XLOOKUP($A129,'Copy of PY1 Data(H)'!$A$1:$A$288,'Copy of PY1 Data(H)'!$A$1:$CZ$288))</f>
        <v>0</v>
      </c>
      <c r="AA129" s="180" cm="1">
        <f t="array" ref="AA129">_xlfn.XLOOKUP(AA$1,'Copy of PY1 Data(H)'!$A$1:$CZ$1,_xlfn.XLOOKUP($A129,'Copy of PY1 Data(H)'!$A$1:$A$288,'Copy of PY1 Data(H)'!$A$1:$CZ$288))</f>
        <v>0</v>
      </c>
      <c r="AB129" s="180" cm="1">
        <f t="array" ref="AB129">_xlfn.XLOOKUP(AB$1,'Copy of PY1 Data(H)'!$A$1:$CZ$1,_xlfn.XLOOKUP($A129,'Copy of PY1 Data(H)'!$A$1:$A$288,'Copy of PY1 Data(H)'!$A$1:$CZ$288))</f>
        <v>0</v>
      </c>
      <c r="AC129" s="180" cm="1">
        <f t="array" ref="AC129">_xlfn.XLOOKUP(AC$1,'Copy of PY1 Data(H)'!$A$1:$CZ$1,_xlfn.XLOOKUP($A129,'Copy of PY1 Data(H)'!$A$1:$A$288,'Copy of PY1 Data(H)'!$A$1:$CZ$288))</f>
        <v>0</v>
      </c>
      <c r="AD129" s="180" cm="1">
        <f t="array" ref="AD129">_xlfn.XLOOKUP(AD$1,'Copy of PY1 Data(H)'!$A$1:$CZ$1,_xlfn.XLOOKUP($A129,'Copy of PY1 Data(H)'!$A$1:$A$288,'Copy of PY1 Data(H)'!$A$1:$CZ$288))</f>
        <v>0</v>
      </c>
      <c r="AE129" s="180" cm="1">
        <f t="array" ref="AE129">_xlfn.XLOOKUP(AE$1,'Copy of PY1 Data(H)'!$A$1:$CZ$1,_xlfn.XLOOKUP($A129,'Copy of PY1 Data(H)'!$A$1:$A$288,'Copy of PY1 Data(H)'!$A$1:$CZ$288))</f>
        <v>0</v>
      </c>
      <c r="AF129" s="180" cm="1">
        <f t="array" ref="AF129">_xlfn.XLOOKUP(AF$1,'Copy of PY1 Data(H)'!$A$1:$CZ$1,_xlfn.XLOOKUP($A129,'Copy of PY1 Data(H)'!$A$1:$A$288,'Copy of PY1 Data(H)'!$A$1:$CZ$288))</f>
        <v>0</v>
      </c>
      <c r="AG129" s="180" cm="1">
        <f t="array" ref="AG129">_xlfn.XLOOKUP(AG$1,'Copy of PY1 Data(H)'!$A$1:$CZ$1,_xlfn.XLOOKUP($A129,'Copy of PY1 Data(H)'!$A$1:$A$288,'Copy of PY1 Data(H)'!$A$1:$CZ$288))</f>
        <v>0</v>
      </c>
      <c r="AH129" s="180" cm="1">
        <f t="array" ref="AH129">_xlfn.XLOOKUP(AH$1,'Copy of PY1 Data(H)'!$A$1:$CZ$1,_xlfn.XLOOKUP($A129,'Copy of PY1 Data(H)'!$A$1:$A$288,'Copy of PY1 Data(H)'!$A$1:$CZ$288))</f>
        <v>0</v>
      </c>
      <c r="AI129" s="180" cm="1">
        <f t="array" ref="AI129">_xlfn.XLOOKUP(AI$1,'Copy of PY1 Data(H)'!$A$1:$CZ$1,_xlfn.XLOOKUP($A129,'Copy of PY1 Data(H)'!$A$1:$A$288,'Copy of PY1 Data(H)'!$A$1:$CZ$288))</f>
        <v>0</v>
      </c>
      <c r="AJ129" s="180" cm="1">
        <f t="array" ref="AJ129">_xlfn.XLOOKUP(AJ$1,'Copy of PY1 Data(H)'!$A$1:$CZ$1,_xlfn.XLOOKUP($A129,'Copy of PY1 Data(H)'!$A$1:$A$288,'Copy of PY1 Data(H)'!$A$1:$CZ$288))</f>
        <v>0</v>
      </c>
      <c r="AK129" s="180" cm="1">
        <f t="array" ref="AK129">_xlfn.XLOOKUP(AK$1,'Copy of PY1 Data(H)'!$A$1:$CZ$1,_xlfn.XLOOKUP($A129,'Copy of PY1 Data(H)'!$A$1:$A$288,'Copy of PY1 Data(H)'!$A$1:$CZ$288))</f>
        <v>0</v>
      </c>
      <c r="AL129" s="180" cm="1">
        <f t="array" ref="AL129">_xlfn.XLOOKUP(AL$1,'Copy of PY1 Data(H)'!$A$1:$CZ$1,_xlfn.XLOOKUP($A129,'Copy of PY1 Data(H)'!$A$1:$A$288,'Copy of PY1 Data(H)'!$A$1:$CZ$288))</f>
        <v>0</v>
      </c>
      <c r="AM129" s="180" cm="1">
        <f t="array" ref="AM129">_xlfn.XLOOKUP(AM$1,'Copy of PY1 Data(H)'!$A$1:$CZ$1,_xlfn.XLOOKUP($A129,'Copy of PY1 Data(H)'!$A$1:$A$288,'Copy of PY1 Data(H)'!$A$1:$CZ$288))</f>
        <v>0</v>
      </c>
      <c r="AN129" s="180" cm="1">
        <f t="array" ref="AN129">_xlfn.XLOOKUP(AN$1,'Copy of PY1 Data(H)'!$A$1:$CZ$1,_xlfn.XLOOKUP($A129,'Copy of PY1 Data(H)'!$A$1:$A$288,'Copy of PY1 Data(H)'!$A$1:$CZ$288))</f>
        <v>0</v>
      </c>
      <c r="AO129" s="180" cm="1">
        <f t="array" ref="AO129">_xlfn.XLOOKUP(AO$1,'Copy of PY1 Data(H)'!$A$1:$CZ$1,_xlfn.XLOOKUP($A129,'Copy of PY1 Data(H)'!$A$1:$A$288,'Copy of PY1 Data(H)'!$A$1:$CZ$288))</f>
        <v>0</v>
      </c>
      <c r="AP129" s="180" cm="1">
        <f t="array" ref="AP129">_xlfn.XLOOKUP(AP$1,'Copy of PY1 Data(H)'!$A$1:$CZ$1,_xlfn.XLOOKUP($A129,'Copy of PY1 Data(H)'!$A$1:$A$288,'Copy of PY1 Data(H)'!$A$1:$CZ$288))</f>
        <v>0</v>
      </c>
      <c r="AQ129" s="180" cm="1">
        <f t="array" ref="AQ129">_xlfn.XLOOKUP(AQ$1,'Copy of PY1 Data(H)'!$A$1:$CZ$1,_xlfn.XLOOKUP($A129,'Copy of PY1 Data(H)'!$A$1:$A$288,'Copy of PY1 Data(H)'!$A$1:$CZ$288))</f>
        <v>0</v>
      </c>
      <c r="AR129" s="180" cm="1">
        <f t="array" ref="AR129">_xlfn.XLOOKUP(AR$1,'Copy of PY1 Data(H)'!$A$1:$CZ$1,_xlfn.XLOOKUP($A129,'Copy of PY1 Data(H)'!$A$1:$A$288,'Copy of PY1 Data(H)'!$A$1:$CZ$288))</f>
        <v>0</v>
      </c>
      <c r="AS129" s="180" cm="1">
        <f t="array" ref="AS129">_xlfn.XLOOKUP(AS$1,'Copy of PY1 Data(H)'!$A$1:$CZ$1,_xlfn.XLOOKUP($A129,'Copy of PY1 Data(H)'!$A$1:$A$288,'Copy of PY1 Data(H)'!$A$1:$CZ$288))</f>
        <v>0</v>
      </c>
      <c r="AT129" s="180" cm="1">
        <f t="array" ref="AT129">_xlfn.XLOOKUP(AT$1,'Copy of PY1 Data(H)'!$A$1:$CZ$1,_xlfn.XLOOKUP($A129,'Copy of PY1 Data(H)'!$A$1:$A$288,'Copy of PY1 Data(H)'!$A$1:$CZ$288))</f>
        <v>0</v>
      </c>
      <c r="AU129" s="180" cm="1">
        <f t="array" ref="AU129">_xlfn.XLOOKUP(AU$1,'Copy of PY1 Data(H)'!$A$1:$CZ$1,_xlfn.XLOOKUP($A129,'Copy of PY1 Data(H)'!$A$1:$A$288,'Copy of PY1 Data(H)'!$A$1:$CZ$288))</f>
        <v>0</v>
      </c>
      <c r="AV129" s="180" cm="1">
        <f t="array" ref="AV129">_xlfn.XLOOKUP(AV$1,'Copy of PY1 Data(H)'!$A$1:$CZ$1,_xlfn.XLOOKUP($A129,'Copy of PY1 Data(H)'!$A$1:$A$288,'Copy of PY1 Data(H)'!$A$1:$CZ$288))</f>
        <v>444298</v>
      </c>
      <c r="AW129" s="180" cm="1">
        <f t="array" ref="AW129">_xlfn.XLOOKUP(AW$1,'Copy of PY1 Data(H)'!$A$1:$CZ$1,_xlfn.XLOOKUP($A129,'Copy of PY1 Data(H)'!$A$1:$A$288,'Copy of PY1 Data(H)'!$A$1:$CZ$288))</f>
        <v>0</v>
      </c>
      <c r="AX129" s="180" cm="1">
        <f t="array" ref="AX129">_xlfn.XLOOKUP(AX$1,'Copy of PY1 Data(H)'!$A$1:$CZ$1,_xlfn.XLOOKUP($A129,'Copy of PY1 Data(H)'!$A$1:$A$288,'Copy of PY1 Data(H)'!$A$1:$CZ$288))</f>
        <v>0</v>
      </c>
      <c r="AY129" s="180" cm="1">
        <f t="array" ref="AY129">_xlfn.XLOOKUP(AY$1,'Copy of PY1 Data(H)'!$A$1:$CZ$1,_xlfn.XLOOKUP($A129,'Copy of PY1 Data(H)'!$A$1:$A$288,'Copy of PY1 Data(H)'!$A$1:$CZ$288))</f>
        <v>0</v>
      </c>
      <c r="AZ129" s="180" cm="1">
        <f t="array" ref="AZ129">_xlfn.XLOOKUP(AZ$1,'Copy of PY1 Data(H)'!$A$1:$CZ$1,_xlfn.XLOOKUP($A129,'Copy of PY1 Data(H)'!$A$1:$A$288,'Copy of PY1 Data(H)'!$A$1:$CZ$288))</f>
        <v>0</v>
      </c>
      <c r="BA129" s="180" cm="1">
        <f t="array" ref="BA129">_xlfn.XLOOKUP(BA$1,'Copy of PY1 Data(H)'!$A$1:$CZ$1,_xlfn.XLOOKUP($A129,'Copy of PY1 Data(H)'!$A$1:$A$288,'Copy of PY1 Data(H)'!$A$1:$CZ$288))</f>
        <v>0</v>
      </c>
      <c r="BB129" s="180" cm="1">
        <f t="array" ref="BB129">_xlfn.XLOOKUP(BB$1,'Copy of PY1 Data(H)'!$A$1:$CZ$1,_xlfn.XLOOKUP($A129,'Copy of PY1 Data(H)'!$A$1:$A$288,'Copy of PY1 Data(H)'!$A$1:$CZ$288))</f>
        <v>0</v>
      </c>
      <c r="BC129" s="180" cm="1">
        <f t="array" ref="BC129">_xlfn.XLOOKUP(BC$1,'Copy of PY1 Data(H)'!$A$1:$CZ$1,_xlfn.XLOOKUP($A129,'Copy of PY1 Data(H)'!$A$1:$A$288,'Copy of PY1 Data(H)'!$A$1:$CZ$288))</f>
        <v>0</v>
      </c>
      <c r="BD129" s="180" cm="1">
        <f t="array" ref="BD129">_xlfn.XLOOKUP(BD$1,'Copy of PY1 Data(H)'!$A$1:$CZ$1,_xlfn.XLOOKUP($A129,'Copy of PY1 Data(H)'!$A$1:$A$288,'Copy of PY1 Data(H)'!$A$1:$CZ$288))</f>
        <v>0</v>
      </c>
      <c r="BE129" s="180" cm="1">
        <f t="array" ref="BE129">_xlfn.XLOOKUP(BE$1,'Copy of PY1 Data(H)'!$A$1:$CZ$1,_xlfn.XLOOKUP($A129,'Copy of PY1 Data(H)'!$A$1:$A$288,'Copy of PY1 Data(H)'!$A$1:$CZ$288))</f>
        <v>0</v>
      </c>
      <c r="BF129" s="180" cm="1">
        <f t="array" ref="BF129">_xlfn.XLOOKUP(BF$1,'Copy of PY1 Data(H)'!$A$1:$CZ$1,_xlfn.XLOOKUP($A129,'Copy of PY1 Data(H)'!$A$1:$A$288,'Copy of PY1 Data(H)'!$A$1:$CZ$288))</f>
        <v>0</v>
      </c>
      <c r="BG129" s="180" cm="1">
        <f t="array" ref="BG129">_xlfn.XLOOKUP(BG$1,'Copy of PY1 Data(H)'!$A$1:$CZ$1,_xlfn.XLOOKUP($A129,'Copy of PY1 Data(H)'!$A$1:$A$288,'Copy of PY1 Data(H)'!$A$1:$CZ$288))</f>
        <v>0</v>
      </c>
      <c r="BH129" s="180" cm="1">
        <f t="array" ref="BH129">_xlfn.XLOOKUP(BH$1,'Copy of PY1 Data(H)'!$A$1:$CZ$1,_xlfn.XLOOKUP($A129,'Copy of PY1 Data(H)'!$A$1:$A$288,'Copy of PY1 Data(H)'!$A$1:$CZ$288))</f>
        <v>0</v>
      </c>
      <c r="BI129" s="180" cm="1">
        <f t="array" ref="BI129">_xlfn.XLOOKUP(BI$1,'Copy of PY1 Data(H)'!$A$1:$CZ$1,_xlfn.XLOOKUP($A129,'Copy of PY1 Data(H)'!$A$1:$A$288,'Copy of PY1 Data(H)'!$A$1:$CZ$288))</f>
        <v>0</v>
      </c>
      <c r="BJ129" s="180" cm="1">
        <f t="array" ref="BJ129">_xlfn.XLOOKUP(BJ$1,'Copy of PY1 Data(H)'!$A$1:$CZ$1,_xlfn.XLOOKUP($A129,'Copy of PY1 Data(H)'!$A$1:$A$288,'Copy of PY1 Data(H)'!$A$1:$CZ$288))</f>
        <v>0</v>
      </c>
      <c r="BK129" s="180" cm="1">
        <f t="array" ref="BK129">_xlfn.XLOOKUP(BK$1,'Copy of PY1 Data(H)'!$A$1:$CZ$1,_xlfn.XLOOKUP($A129,'Copy of PY1 Data(H)'!$A$1:$A$288,'Copy of PY1 Data(H)'!$A$1:$CZ$288))</f>
        <v>0</v>
      </c>
      <c r="BL129" s="180" cm="1">
        <f t="array" ref="BL129">_xlfn.XLOOKUP(BL$1,'Copy of PY1 Data(H)'!$A$1:$CZ$1,_xlfn.XLOOKUP($A129,'Copy of PY1 Data(H)'!$A$1:$A$288,'Copy of PY1 Data(H)'!$A$1:$CZ$288))</f>
        <v>0</v>
      </c>
      <c r="BM129" s="180" cm="1">
        <f t="array" ref="BM129">_xlfn.XLOOKUP(BM$1,'Copy of PY1 Data(H)'!$A$1:$CZ$1,_xlfn.XLOOKUP($A129,'Copy of PY1 Data(H)'!$A$1:$A$288,'Copy of PY1 Data(H)'!$A$1:$CZ$288))</f>
        <v>0</v>
      </c>
      <c r="BN129" s="180" cm="1">
        <f t="array" ref="BN129">_xlfn.XLOOKUP(BN$1,'Copy of PY1 Data(H)'!$A$1:$CZ$1,_xlfn.XLOOKUP($A129,'Copy of PY1 Data(H)'!$A$1:$A$288,'Copy of PY1 Data(H)'!$A$1:$CZ$288))</f>
        <v>0</v>
      </c>
      <c r="BO129" s="180" cm="1">
        <f t="array" ref="BO129">_xlfn.XLOOKUP(BO$1,'Copy of PY1 Data(H)'!$A$1:$CZ$1,_xlfn.XLOOKUP($A129,'Copy of PY1 Data(H)'!$A$1:$A$288,'Copy of PY1 Data(H)'!$A$1:$CZ$288))</f>
        <v>0</v>
      </c>
      <c r="BP129" s="180" cm="1">
        <f t="array" ref="BP129">_xlfn.XLOOKUP(BP$1,'Copy of PY1 Data(H)'!$A$1:$CZ$1,_xlfn.XLOOKUP($A129,'Copy of PY1 Data(H)'!$A$1:$A$288,'Copy of PY1 Data(H)'!$A$1:$CZ$288))</f>
        <v>0</v>
      </c>
      <c r="BQ129" s="180" cm="1">
        <f t="array" ref="BQ129">_xlfn.XLOOKUP(BQ$1,'Copy of PY1 Data(H)'!$A$1:$CZ$1,_xlfn.XLOOKUP($A129,'Copy of PY1 Data(H)'!$A$1:$A$288,'Copy of PY1 Data(H)'!$A$1:$CZ$288))</f>
        <v>0</v>
      </c>
      <c r="BR129" s="180" cm="1">
        <f t="array" ref="BR129">_xlfn.XLOOKUP(BR$1,'Copy of PY1 Data(H)'!$A$1:$CZ$1,_xlfn.XLOOKUP($A129,'Copy of PY1 Data(H)'!$A$1:$A$288,'Copy of PY1 Data(H)'!$A$1:$CZ$288))</f>
        <v>0</v>
      </c>
      <c r="BS129" s="180" cm="1">
        <f t="array" ref="BS129">_xlfn.XLOOKUP(BS$1,'Copy of PY1 Data(H)'!$A$1:$CZ$1,_xlfn.XLOOKUP($A129,'Copy of PY1 Data(H)'!$A$1:$A$288,'Copy of PY1 Data(H)'!$A$1:$CZ$288))</f>
        <v>0</v>
      </c>
      <c r="BT129" s="180" cm="1">
        <f t="array" ref="BT129">_xlfn.XLOOKUP(BT$1,'Copy of PY1 Data(H)'!$A$1:$CZ$1,_xlfn.XLOOKUP($A129,'Copy of PY1 Data(H)'!$A$1:$A$288,'Copy of PY1 Data(H)'!$A$1:$CZ$288))</f>
        <v>0</v>
      </c>
      <c r="BU129" s="180" cm="1">
        <f t="array" ref="BU129">_xlfn.XLOOKUP(BU$1,'Copy of PY1 Data(H)'!$A$1:$CZ$1,_xlfn.XLOOKUP($A129,'Copy of PY1 Data(H)'!$A$1:$A$288,'Copy of PY1 Data(H)'!$A$1:$CZ$288))</f>
        <v>0</v>
      </c>
      <c r="BV129" s="180" cm="1">
        <f t="array" ref="BV129">_xlfn.XLOOKUP(BV$1,'Copy of PY1 Data(H)'!$A$1:$CZ$1,_xlfn.XLOOKUP($A129,'Copy of PY1 Data(H)'!$A$1:$A$288,'Copy of PY1 Data(H)'!$A$1:$CZ$288))</f>
        <v>0</v>
      </c>
      <c r="BW129" s="180" cm="1">
        <f t="array" ref="BW129">_xlfn.XLOOKUP(BW$1,'Copy of PY1 Data(H)'!$A$1:$CZ$1,_xlfn.XLOOKUP($A129,'Copy of PY1 Data(H)'!$A$1:$A$288,'Copy of PY1 Data(H)'!$A$1:$CZ$288))</f>
        <v>0</v>
      </c>
      <c r="BX129" s="180" cm="1">
        <f t="array" ref="BX129">_xlfn.XLOOKUP(BX$1,'Copy of PY1 Data(H)'!$A$1:$CZ$1,_xlfn.XLOOKUP($A129,'Copy of PY1 Data(H)'!$A$1:$A$288,'Copy of PY1 Data(H)'!$A$1:$CZ$288))</f>
        <v>0</v>
      </c>
      <c r="BY129" s="180" cm="1">
        <f t="array" ref="BY129">_xlfn.XLOOKUP(BY$1,'Copy of PY1 Data(H)'!$A$1:$CZ$1,_xlfn.XLOOKUP($A129,'Copy of PY1 Data(H)'!$A$1:$A$288,'Copy of PY1 Data(H)'!$A$1:$CZ$288))</f>
        <v>0</v>
      </c>
      <c r="BZ129" s="180" cm="1">
        <f t="array" ref="BZ129">_xlfn.XLOOKUP(BZ$1,'Copy of PY1 Data(H)'!$A$1:$CZ$1,_xlfn.XLOOKUP($A129,'Copy of PY1 Data(H)'!$A$1:$A$288,'Copy of PY1 Data(H)'!$A$1:$CZ$288))</f>
        <v>0</v>
      </c>
      <c r="CA129" s="180" cm="1">
        <f t="array" ref="CA129">_xlfn.XLOOKUP(CA$1,'Copy of PY1 Data(H)'!$A$1:$CZ$1,_xlfn.XLOOKUP($A129,'Copy of PY1 Data(H)'!$A$1:$A$288,'Copy of PY1 Data(H)'!$A$1:$CZ$288))</f>
        <v>0</v>
      </c>
      <c r="CB129" s="180" cm="1">
        <f t="array" ref="CB129">_xlfn.XLOOKUP(CB$1,'Copy of PY1 Data(H)'!$A$1:$CZ$1,_xlfn.XLOOKUP($A129,'Copy of PY1 Data(H)'!$A$1:$A$288,'Copy of PY1 Data(H)'!$A$1:$CZ$288))</f>
        <v>0</v>
      </c>
      <c r="CC129" s="180" cm="1">
        <f t="array" ref="CC129">_xlfn.XLOOKUP(CC$1,'Copy of PY1 Data(H)'!$A$1:$CZ$1,_xlfn.XLOOKUP($A129,'Copy of PY1 Data(H)'!$A$1:$A$288,'Copy of PY1 Data(H)'!$A$1:$CZ$288))</f>
        <v>0</v>
      </c>
      <c r="CD129" s="180" cm="1">
        <f t="array" ref="CD129">_xlfn.XLOOKUP(CD$1,'Copy of PY1 Data(H)'!$A$1:$CZ$1,_xlfn.XLOOKUP($A129,'Copy of PY1 Data(H)'!$A$1:$A$288,'Copy of PY1 Data(H)'!$A$1:$CZ$288))</f>
        <v>0</v>
      </c>
    </row>
    <row r="130" spans="1:82" x14ac:dyDescent="0.3">
      <c r="A130" s="180">
        <v>353</v>
      </c>
      <c r="C130" s="180"/>
      <c r="D130" s="180" cm="1">
        <f t="array" ref="D130">_xlfn.XLOOKUP(D$1,'Copy of PY1 Data(H)'!$A$1:$CZ$1,_xlfn.XLOOKUP($A130,'Copy of PY1 Data(H)'!$A$1:$A$288,'Copy of PY1 Data(H)'!$A$1:$CZ$288))</f>
        <v>0</v>
      </c>
      <c r="E130" s="180" cm="1">
        <f t="array" ref="E130">_xlfn.XLOOKUP(E$1,'Copy of PY1 Data(H)'!$A$1:$CZ$1,_xlfn.XLOOKUP($A130,'Copy of PY1 Data(H)'!$A$1:$A$288,'Copy of PY1 Data(H)'!$A$1:$CZ$288))</f>
        <v>0</v>
      </c>
      <c r="F130" s="180" cm="1">
        <f t="array" ref="F130">_xlfn.XLOOKUP(F$1,'Copy of PY1 Data(H)'!$A$1:$CZ$1,_xlfn.XLOOKUP($A130,'Copy of PY1 Data(H)'!$A$1:$A$288,'Copy of PY1 Data(H)'!$A$1:$CZ$288))</f>
        <v>0</v>
      </c>
      <c r="G130" s="180" cm="1">
        <f t="array" ref="G130">_xlfn.XLOOKUP(G$1,'Copy of PY1 Data(H)'!$A$1:$CZ$1,_xlfn.XLOOKUP($A130,'Copy of PY1 Data(H)'!$A$1:$A$288,'Copy of PY1 Data(H)'!$A$1:$CZ$288))</f>
        <v>0</v>
      </c>
      <c r="H130" s="180" cm="1">
        <f t="array" ref="H130">_xlfn.XLOOKUP(H$1,'Copy of PY1 Data(H)'!$A$1:$CZ$1,_xlfn.XLOOKUP($A130,'Copy of PY1 Data(H)'!$A$1:$A$288,'Copy of PY1 Data(H)'!$A$1:$CZ$288))</f>
        <v>0</v>
      </c>
      <c r="I130" s="180" cm="1">
        <f t="array" ref="I130">_xlfn.XLOOKUP(I$1,'Copy of PY1 Data(H)'!$A$1:$CZ$1,_xlfn.XLOOKUP($A130,'Copy of PY1 Data(H)'!$A$1:$A$288,'Copy of PY1 Data(H)'!$A$1:$CZ$288))</f>
        <v>0</v>
      </c>
      <c r="J130" s="180" cm="1">
        <f t="array" ref="J130">_xlfn.XLOOKUP(J$1,'Copy of PY1 Data(H)'!$A$1:$CZ$1,_xlfn.XLOOKUP($A130,'Copy of PY1 Data(H)'!$A$1:$A$288,'Copy of PY1 Data(H)'!$A$1:$CZ$288))</f>
        <v>0</v>
      </c>
      <c r="K130" s="180" cm="1">
        <f t="array" ref="K130">_xlfn.XLOOKUP(K$1,'Copy of PY1 Data(H)'!$A$1:$CZ$1,_xlfn.XLOOKUP($A130,'Copy of PY1 Data(H)'!$A$1:$A$288,'Copy of PY1 Data(H)'!$A$1:$CZ$288))</f>
        <v>0</v>
      </c>
      <c r="L130" s="180" cm="1">
        <f t="array" ref="L130">_xlfn.XLOOKUP(L$1,'Copy of PY1 Data(H)'!$A$1:$CZ$1,_xlfn.XLOOKUP($A130,'Copy of PY1 Data(H)'!$A$1:$A$288,'Copy of PY1 Data(H)'!$A$1:$CZ$288))</f>
        <v>0</v>
      </c>
      <c r="M130" s="180" cm="1">
        <f t="array" ref="M130">_xlfn.XLOOKUP(M$1,'Copy of PY1 Data(H)'!$A$1:$CZ$1,_xlfn.XLOOKUP($A130,'Copy of PY1 Data(H)'!$A$1:$A$288,'Copy of PY1 Data(H)'!$A$1:$CZ$288))</f>
        <v>0</v>
      </c>
      <c r="N130" s="180" cm="1">
        <f t="array" ref="N130">_xlfn.XLOOKUP(N$1,'Copy of PY1 Data(H)'!$A$1:$CZ$1,_xlfn.XLOOKUP($A130,'Copy of PY1 Data(H)'!$A$1:$A$288,'Copy of PY1 Data(H)'!$A$1:$CZ$288))</f>
        <v>0</v>
      </c>
      <c r="O130" s="180" cm="1">
        <f t="array" ref="O130">_xlfn.XLOOKUP(O$1,'Copy of PY1 Data(H)'!$A$1:$CZ$1,_xlfn.XLOOKUP($A130,'Copy of PY1 Data(H)'!$A$1:$A$288,'Copy of PY1 Data(H)'!$A$1:$CZ$288))</f>
        <v>0</v>
      </c>
      <c r="P130" s="180" cm="1">
        <f t="array" ref="P130">_xlfn.XLOOKUP(P$1,'Copy of PY1 Data(H)'!$A$1:$CZ$1,_xlfn.XLOOKUP($A130,'Copy of PY1 Data(H)'!$A$1:$A$288,'Copy of PY1 Data(H)'!$A$1:$CZ$288))</f>
        <v>0</v>
      </c>
      <c r="Q130" s="180" cm="1">
        <f t="array" ref="Q130">_xlfn.XLOOKUP(Q$1,'Copy of PY1 Data(H)'!$A$1:$CZ$1,_xlfn.XLOOKUP($A130,'Copy of PY1 Data(H)'!$A$1:$A$288,'Copy of PY1 Data(H)'!$A$1:$CZ$288))</f>
        <v>445182</v>
      </c>
      <c r="R130" s="180" cm="1">
        <f t="array" ref="R130">_xlfn.XLOOKUP(R$1,'Copy of PY1 Data(H)'!$A$1:$CZ$1,_xlfn.XLOOKUP($A130,'Copy of PY1 Data(H)'!$A$1:$A$288,'Copy of PY1 Data(H)'!$A$1:$CZ$288))</f>
        <v>0</v>
      </c>
      <c r="S130" s="180" cm="1">
        <f t="array" ref="S130">_xlfn.XLOOKUP(S$1,'Copy of PY1 Data(H)'!$A$1:$CZ$1,_xlfn.XLOOKUP($A130,'Copy of PY1 Data(H)'!$A$1:$A$288,'Copy of PY1 Data(H)'!$A$1:$CZ$288))</f>
        <v>0</v>
      </c>
      <c r="T130" s="180" cm="1">
        <f t="array" ref="T130">_xlfn.XLOOKUP(T$1,'Copy of PY1 Data(H)'!$A$1:$CZ$1,_xlfn.XLOOKUP($A130,'Copy of PY1 Data(H)'!$A$1:$A$288,'Copy of PY1 Data(H)'!$A$1:$CZ$288))</f>
        <v>0</v>
      </c>
      <c r="U130" s="180" cm="1">
        <f t="array" ref="U130">_xlfn.XLOOKUP(U$1,'Copy of PY1 Data(H)'!$A$1:$CZ$1,_xlfn.XLOOKUP($A130,'Copy of PY1 Data(H)'!$A$1:$A$288,'Copy of PY1 Data(H)'!$A$1:$CZ$288))</f>
        <v>160000</v>
      </c>
      <c r="V130" s="180" cm="1">
        <f t="array" ref="V130">_xlfn.XLOOKUP(V$1,'Copy of PY1 Data(H)'!$A$1:$CZ$1,_xlfn.XLOOKUP($A130,'Copy of PY1 Data(H)'!$A$1:$A$288,'Copy of PY1 Data(H)'!$A$1:$CZ$288))</f>
        <v>0</v>
      </c>
      <c r="W130" s="180" cm="1">
        <f t="array" ref="W130">_xlfn.XLOOKUP(W$1,'Copy of PY1 Data(H)'!$A$1:$CZ$1,_xlfn.XLOOKUP($A130,'Copy of PY1 Data(H)'!$A$1:$A$288,'Copy of PY1 Data(H)'!$A$1:$CZ$288))</f>
        <v>0</v>
      </c>
      <c r="X130" s="180" cm="1">
        <f t="array" ref="X130">_xlfn.XLOOKUP(X$1,'Copy of PY1 Data(H)'!$A$1:$CZ$1,_xlfn.XLOOKUP($A130,'Copy of PY1 Data(H)'!$A$1:$A$288,'Copy of PY1 Data(H)'!$A$1:$CZ$288))</f>
        <v>0</v>
      </c>
      <c r="Y130" s="180" cm="1">
        <f t="array" ref="Y130">_xlfn.XLOOKUP(Y$1,'Copy of PY1 Data(H)'!$A$1:$CZ$1,_xlfn.XLOOKUP($A130,'Copy of PY1 Data(H)'!$A$1:$A$288,'Copy of PY1 Data(H)'!$A$1:$CZ$288))</f>
        <v>13351</v>
      </c>
      <c r="Z130" s="180" cm="1">
        <f t="array" ref="Z130">_xlfn.XLOOKUP(Z$1,'Copy of PY1 Data(H)'!$A$1:$CZ$1,_xlfn.XLOOKUP($A130,'Copy of PY1 Data(H)'!$A$1:$A$288,'Copy of PY1 Data(H)'!$A$1:$CZ$288))</f>
        <v>29071</v>
      </c>
      <c r="AA130" s="180" cm="1">
        <f t="array" ref="AA130">_xlfn.XLOOKUP(AA$1,'Copy of PY1 Data(H)'!$A$1:$CZ$1,_xlfn.XLOOKUP($A130,'Copy of PY1 Data(H)'!$A$1:$A$288,'Copy of PY1 Data(H)'!$A$1:$CZ$288))</f>
        <v>0</v>
      </c>
      <c r="AB130" s="180" cm="1">
        <f t="array" ref="AB130">_xlfn.XLOOKUP(AB$1,'Copy of PY1 Data(H)'!$A$1:$CZ$1,_xlfn.XLOOKUP($A130,'Copy of PY1 Data(H)'!$A$1:$A$288,'Copy of PY1 Data(H)'!$A$1:$CZ$288))</f>
        <v>0</v>
      </c>
      <c r="AC130" s="180" cm="1">
        <f t="array" ref="AC130">_xlfn.XLOOKUP(AC$1,'Copy of PY1 Data(H)'!$A$1:$CZ$1,_xlfn.XLOOKUP($A130,'Copy of PY1 Data(H)'!$A$1:$A$288,'Copy of PY1 Data(H)'!$A$1:$CZ$288))</f>
        <v>0</v>
      </c>
      <c r="AD130" s="180" cm="1">
        <f t="array" ref="AD130">_xlfn.XLOOKUP(AD$1,'Copy of PY1 Data(H)'!$A$1:$CZ$1,_xlfn.XLOOKUP($A130,'Copy of PY1 Data(H)'!$A$1:$A$288,'Copy of PY1 Data(H)'!$A$1:$CZ$288))</f>
        <v>0</v>
      </c>
      <c r="AE130" s="180" cm="1">
        <f t="array" ref="AE130">_xlfn.XLOOKUP(AE$1,'Copy of PY1 Data(H)'!$A$1:$CZ$1,_xlfn.XLOOKUP($A130,'Copy of PY1 Data(H)'!$A$1:$A$288,'Copy of PY1 Data(H)'!$A$1:$CZ$288))</f>
        <v>0</v>
      </c>
      <c r="AF130" s="180" cm="1">
        <f t="array" ref="AF130">_xlfn.XLOOKUP(AF$1,'Copy of PY1 Data(H)'!$A$1:$CZ$1,_xlfn.XLOOKUP($A130,'Copy of PY1 Data(H)'!$A$1:$A$288,'Copy of PY1 Data(H)'!$A$1:$CZ$288))</f>
        <v>0</v>
      </c>
      <c r="AG130" s="180" cm="1">
        <f t="array" ref="AG130">_xlfn.XLOOKUP(AG$1,'Copy of PY1 Data(H)'!$A$1:$CZ$1,_xlfn.XLOOKUP($A130,'Copy of PY1 Data(H)'!$A$1:$A$288,'Copy of PY1 Data(H)'!$A$1:$CZ$288))</f>
        <v>101203</v>
      </c>
      <c r="AH130" s="180" cm="1">
        <f t="array" ref="AH130">_xlfn.XLOOKUP(AH$1,'Copy of PY1 Data(H)'!$A$1:$CZ$1,_xlfn.XLOOKUP($A130,'Copy of PY1 Data(H)'!$A$1:$A$288,'Copy of PY1 Data(H)'!$A$1:$CZ$288))</f>
        <v>0</v>
      </c>
      <c r="AI130" s="180" cm="1">
        <f t="array" ref="AI130">_xlfn.XLOOKUP(AI$1,'Copy of PY1 Data(H)'!$A$1:$CZ$1,_xlfn.XLOOKUP($A130,'Copy of PY1 Data(H)'!$A$1:$A$288,'Copy of PY1 Data(H)'!$A$1:$CZ$288))</f>
        <v>0</v>
      </c>
      <c r="AJ130" s="180" cm="1">
        <f t="array" ref="AJ130">_xlfn.XLOOKUP(AJ$1,'Copy of PY1 Data(H)'!$A$1:$CZ$1,_xlfn.XLOOKUP($A130,'Copy of PY1 Data(H)'!$A$1:$A$288,'Copy of PY1 Data(H)'!$A$1:$CZ$288))</f>
        <v>500000</v>
      </c>
      <c r="AK130" s="180" cm="1">
        <f t="array" ref="AK130">_xlfn.XLOOKUP(AK$1,'Copy of PY1 Data(H)'!$A$1:$CZ$1,_xlfn.XLOOKUP($A130,'Copy of PY1 Data(H)'!$A$1:$A$288,'Copy of PY1 Data(H)'!$A$1:$CZ$288))</f>
        <v>0</v>
      </c>
      <c r="AL130" s="180" cm="1">
        <f t="array" ref="AL130">_xlfn.XLOOKUP(AL$1,'Copy of PY1 Data(H)'!$A$1:$CZ$1,_xlfn.XLOOKUP($A130,'Copy of PY1 Data(H)'!$A$1:$A$288,'Copy of PY1 Data(H)'!$A$1:$CZ$288))</f>
        <v>0</v>
      </c>
      <c r="AM130" s="180" cm="1">
        <f t="array" ref="AM130">_xlfn.XLOOKUP(AM$1,'Copy of PY1 Data(H)'!$A$1:$CZ$1,_xlfn.XLOOKUP($A130,'Copy of PY1 Data(H)'!$A$1:$A$288,'Copy of PY1 Data(H)'!$A$1:$CZ$288))</f>
        <v>0</v>
      </c>
      <c r="AN130" s="180" cm="1">
        <f t="array" ref="AN130">_xlfn.XLOOKUP(AN$1,'Copy of PY1 Data(H)'!$A$1:$CZ$1,_xlfn.XLOOKUP($A130,'Copy of PY1 Data(H)'!$A$1:$A$288,'Copy of PY1 Data(H)'!$A$1:$CZ$288))</f>
        <v>0</v>
      </c>
      <c r="AO130" s="180" cm="1">
        <f t="array" ref="AO130">_xlfn.XLOOKUP(AO$1,'Copy of PY1 Data(H)'!$A$1:$CZ$1,_xlfn.XLOOKUP($A130,'Copy of PY1 Data(H)'!$A$1:$A$288,'Copy of PY1 Data(H)'!$A$1:$CZ$288))</f>
        <v>0</v>
      </c>
      <c r="AP130" s="180" cm="1">
        <f t="array" ref="AP130">_xlfn.XLOOKUP(AP$1,'Copy of PY1 Data(H)'!$A$1:$CZ$1,_xlfn.XLOOKUP($A130,'Copy of PY1 Data(H)'!$A$1:$A$288,'Copy of PY1 Data(H)'!$A$1:$CZ$288))</f>
        <v>0</v>
      </c>
      <c r="AQ130" s="180" cm="1">
        <f t="array" ref="AQ130">_xlfn.XLOOKUP(AQ$1,'Copy of PY1 Data(H)'!$A$1:$CZ$1,_xlfn.XLOOKUP($A130,'Copy of PY1 Data(H)'!$A$1:$A$288,'Copy of PY1 Data(H)'!$A$1:$CZ$288))</f>
        <v>0</v>
      </c>
      <c r="AR130" s="180" cm="1">
        <f t="array" ref="AR130">_xlfn.XLOOKUP(AR$1,'Copy of PY1 Data(H)'!$A$1:$CZ$1,_xlfn.XLOOKUP($A130,'Copy of PY1 Data(H)'!$A$1:$A$288,'Copy of PY1 Data(H)'!$A$1:$CZ$288))</f>
        <v>0</v>
      </c>
      <c r="AS130" s="180" cm="1">
        <f t="array" ref="AS130">_xlfn.XLOOKUP(AS$1,'Copy of PY1 Data(H)'!$A$1:$CZ$1,_xlfn.XLOOKUP($A130,'Copy of PY1 Data(H)'!$A$1:$A$288,'Copy of PY1 Data(H)'!$A$1:$CZ$288))</f>
        <v>0</v>
      </c>
      <c r="AT130" s="180" cm="1">
        <f t="array" ref="AT130">_xlfn.XLOOKUP(AT$1,'Copy of PY1 Data(H)'!$A$1:$CZ$1,_xlfn.XLOOKUP($A130,'Copy of PY1 Data(H)'!$A$1:$A$288,'Copy of PY1 Data(H)'!$A$1:$CZ$288))</f>
        <v>84732</v>
      </c>
      <c r="AU130" s="180" cm="1">
        <f t="array" ref="AU130">_xlfn.XLOOKUP(AU$1,'Copy of PY1 Data(H)'!$A$1:$CZ$1,_xlfn.XLOOKUP($A130,'Copy of PY1 Data(H)'!$A$1:$A$288,'Copy of PY1 Data(H)'!$A$1:$CZ$288))</f>
        <v>0</v>
      </c>
      <c r="AV130" s="180" cm="1">
        <f t="array" ref="AV130">_xlfn.XLOOKUP(AV$1,'Copy of PY1 Data(H)'!$A$1:$CZ$1,_xlfn.XLOOKUP($A130,'Copy of PY1 Data(H)'!$A$1:$A$288,'Copy of PY1 Data(H)'!$A$1:$CZ$288))</f>
        <v>876298</v>
      </c>
      <c r="AW130" s="180" cm="1">
        <f t="array" ref="AW130">_xlfn.XLOOKUP(AW$1,'Copy of PY1 Data(H)'!$A$1:$CZ$1,_xlfn.XLOOKUP($A130,'Copy of PY1 Data(H)'!$A$1:$A$288,'Copy of PY1 Data(H)'!$A$1:$CZ$288))</f>
        <v>0</v>
      </c>
      <c r="AX130" s="180" cm="1">
        <f t="array" ref="AX130">_xlfn.XLOOKUP(AX$1,'Copy of PY1 Data(H)'!$A$1:$CZ$1,_xlfn.XLOOKUP($A130,'Copy of PY1 Data(H)'!$A$1:$A$288,'Copy of PY1 Data(H)'!$A$1:$CZ$288))</f>
        <v>0</v>
      </c>
      <c r="AY130" s="180" cm="1">
        <f t="array" ref="AY130">_xlfn.XLOOKUP(AY$1,'Copy of PY1 Data(H)'!$A$1:$CZ$1,_xlfn.XLOOKUP($A130,'Copy of PY1 Data(H)'!$A$1:$A$288,'Copy of PY1 Data(H)'!$A$1:$CZ$288))</f>
        <v>0</v>
      </c>
      <c r="AZ130" s="180" cm="1">
        <f t="array" ref="AZ130">_xlfn.XLOOKUP(AZ$1,'Copy of PY1 Data(H)'!$A$1:$CZ$1,_xlfn.XLOOKUP($A130,'Copy of PY1 Data(H)'!$A$1:$A$288,'Copy of PY1 Data(H)'!$A$1:$CZ$288))</f>
        <v>0</v>
      </c>
      <c r="BA130" s="180" cm="1">
        <f t="array" ref="BA130">_xlfn.XLOOKUP(BA$1,'Copy of PY1 Data(H)'!$A$1:$CZ$1,_xlfn.XLOOKUP($A130,'Copy of PY1 Data(H)'!$A$1:$A$288,'Copy of PY1 Data(H)'!$A$1:$CZ$288))</f>
        <v>0</v>
      </c>
      <c r="BB130" s="180" cm="1">
        <f t="array" ref="BB130">_xlfn.XLOOKUP(BB$1,'Copy of PY1 Data(H)'!$A$1:$CZ$1,_xlfn.XLOOKUP($A130,'Copy of PY1 Data(H)'!$A$1:$A$288,'Copy of PY1 Data(H)'!$A$1:$CZ$288))</f>
        <v>0</v>
      </c>
      <c r="BC130" s="180" cm="1">
        <f t="array" ref="BC130">_xlfn.XLOOKUP(BC$1,'Copy of PY1 Data(H)'!$A$1:$CZ$1,_xlfn.XLOOKUP($A130,'Copy of PY1 Data(H)'!$A$1:$A$288,'Copy of PY1 Data(H)'!$A$1:$CZ$288))</f>
        <v>0</v>
      </c>
      <c r="BD130" s="180" cm="1">
        <f t="array" ref="BD130">_xlfn.XLOOKUP(BD$1,'Copy of PY1 Data(H)'!$A$1:$CZ$1,_xlfn.XLOOKUP($A130,'Copy of PY1 Data(H)'!$A$1:$A$288,'Copy of PY1 Data(H)'!$A$1:$CZ$288))</f>
        <v>225975</v>
      </c>
      <c r="BE130" s="180" cm="1">
        <f t="array" ref="BE130">_xlfn.XLOOKUP(BE$1,'Copy of PY1 Data(H)'!$A$1:$CZ$1,_xlfn.XLOOKUP($A130,'Copy of PY1 Data(H)'!$A$1:$A$288,'Copy of PY1 Data(H)'!$A$1:$CZ$288))</f>
        <v>0</v>
      </c>
      <c r="BF130" s="180" cm="1">
        <f t="array" ref="BF130">_xlfn.XLOOKUP(BF$1,'Copy of PY1 Data(H)'!$A$1:$CZ$1,_xlfn.XLOOKUP($A130,'Copy of PY1 Data(H)'!$A$1:$A$288,'Copy of PY1 Data(H)'!$A$1:$CZ$288))</f>
        <v>0</v>
      </c>
      <c r="BG130" s="180" cm="1">
        <f t="array" ref="BG130">_xlfn.XLOOKUP(BG$1,'Copy of PY1 Data(H)'!$A$1:$CZ$1,_xlfn.XLOOKUP($A130,'Copy of PY1 Data(H)'!$A$1:$A$288,'Copy of PY1 Data(H)'!$A$1:$CZ$288))</f>
        <v>0</v>
      </c>
      <c r="BH130" s="180" cm="1">
        <f t="array" ref="BH130">_xlfn.XLOOKUP(BH$1,'Copy of PY1 Data(H)'!$A$1:$CZ$1,_xlfn.XLOOKUP($A130,'Copy of PY1 Data(H)'!$A$1:$A$288,'Copy of PY1 Data(H)'!$A$1:$CZ$288))</f>
        <v>0</v>
      </c>
      <c r="BI130" s="180" cm="1">
        <f t="array" ref="BI130">_xlfn.XLOOKUP(BI$1,'Copy of PY1 Data(H)'!$A$1:$CZ$1,_xlfn.XLOOKUP($A130,'Copy of PY1 Data(H)'!$A$1:$A$288,'Copy of PY1 Data(H)'!$A$1:$CZ$288))</f>
        <v>0</v>
      </c>
      <c r="BJ130" s="180" cm="1">
        <f t="array" ref="BJ130">_xlfn.XLOOKUP(BJ$1,'Copy of PY1 Data(H)'!$A$1:$CZ$1,_xlfn.XLOOKUP($A130,'Copy of PY1 Data(H)'!$A$1:$A$288,'Copy of PY1 Data(H)'!$A$1:$CZ$288))</f>
        <v>0</v>
      </c>
      <c r="BK130" s="180" cm="1">
        <f t="array" ref="BK130">_xlfn.XLOOKUP(BK$1,'Copy of PY1 Data(H)'!$A$1:$CZ$1,_xlfn.XLOOKUP($A130,'Copy of PY1 Data(H)'!$A$1:$A$288,'Copy of PY1 Data(H)'!$A$1:$CZ$288))</f>
        <v>0</v>
      </c>
      <c r="BL130" s="180" cm="1">
        <f t="array" ref="BL130">_xlfn.XLOOKUP(BL$1,'Copy of PY1 Data(H)'!$A$1:$CZ$1,_xlfn.XLOOKUP($A130,'Copy of PY1 Data(H)'!$A$1:$A$288,'Copy of PY1 Data(H)'!$A$1:$CZ$288))</f>
        <v>0</v>
      </c>
      <c r="BM130" s="180" cm="1">
        <f t="array" ref="BM130">_xlfn.XLOOKUP(BM$1,'Copy of PY1 Data(H)'!$A$1:$CZ$1,_xlfn.XLOOKUP($A130,'Copy of PY1 Data(H)'!$A$1:$A$288,'Copy of PY1 Data(H)'!$A$1:$CZ$288))</f>
        <v>0</v>
      </c>
      <c r="BN130" s="180" cm="1">
        <f t="array" ref="BN130">_xlfn.XLOOKUP(BN$1,'Copy of PY1 Data(H)'!$A$1:$CZ$1,_xlfn.XLOOKUP($A130,'Copy of PY1 Data(H)'!$A$1:$A$288,'Copy of PY1 Data(H)'!$A$1:$CZ$288))</f>
        <v>0</v>
      </c>
      <c r="BO130" s="180" cm="1">
        <f t="array" ref="BO130">_xlfn.XLOOKUP(BO$1,'Copy of PY1 Data(H)'!$A$1:$CZ$1,_xlfn.XLOOKUP($A130,'Copy of PY1 Data(H)'!$A$1:$A$288,'Copy of PY1 Data(H)'!$A$1:$CZ$288))</f>
        <v>0</v>
      </c>
      <c r="BP130" s="180" cm="1">
        <f t="array" ref="BP130">_xlfn.XLOOKUP(BP$1,'Copy of PY1 Data(H)'!$A$1:$CZ$1,_xlfn.XLOOKUP($A130,'Copy of PY1 Data(H)'!$A$1:$A$288,'Copy of PY1 Data(H)'!$A$1:$CZ$288))</f>
        <v>0</v>
      </c>
      <c r="BQ130" s="180" cm="1">
        <f t="array" ref="BQ130">_xlfn.XLOOKUP(BQ$1,'Copy of PY1 Data(H)'!$A$1:$CZ$1,_xlfn.XLOOKUP($A130,'Copy of PY1 Data(H)'!$A$1:$A$288,'Copy of PY1 Data(H)'!$A$1:$CZ$288))</f>
        <v>0</v>
      </c>
      <c r="BR130" s="180" cm="1">
        <f t="array" ref="BR130">_xlfn.XLOOKUP(BR$1,'Copy of PY1 Data(H)'!$A$1:$CZ$1,_xlfn.XLOOKUP($A130,'Copy of PY1 Data(H)'!$A$1:$A$288,'Copy of PY1 Data(H)'!$A$1:$CZ$288))</f>
        <v>0</v>
      </c>
      <c r="BS130" s="180" cm="1">
        <f t="array" ref="BS130">_xlfn.XLOOKUP(BS$1,'Copy of PY1 Data(H)'!$A$1:$CZ$1,_xlfn.XLOOKUP($A130,'Copy of PY1 Data(H)'!$A$1:$A$288,'Copy of PY1 Data(H)'!$A$1:$CZ$288))</f>
        <v>0</v>
      </c>
      <c r="BT130" s="180" cm="1">
        <f t="array" ref="BT130">_xlfn.XLOOKUP(BT$1,'Copy of PY1 Data(H)'!$A$1:$CZ$1,_xlfn.XLOOKUP($A130,'Copy of PY1 Data(H)'!$A$1:$A$288,'Copy of PY1 Data(H)'!$A$1:$CZ$288))</f>
        <v>0</v>
      </c>
      <c r="BU130" s="180" cm="1">
        <f t="array" ref="BU130">_xlfn.XLOOKUP(BU$1,'Copy of PY1 Data(H)'!$A$1:$CZ$1,_xlfn.XLOOKUP($A130,'Copy of PY1 Data(H)'!$A$1:$A$288,'Copy of PY1 Data(H)'!$A$1:$CZ$288))</f>
        <v>2002784</v>
      </c>
      <c r="BV130" s="180" cm="1">
        <f t="array" ref="BV130">_xlfn.XLOOKUP(BV$1,'Copy of PY1 Data(H)'!$A$1:$CZ$1,_xlfn.XLOOKUP($A130,'Copy of PY1 Data(H)'!$A$1:$A$288,'Copy of PY1 Data(H)'!$A$1:$CZ$288))</f>
        <v>0</v>
      </c>
      <c r="BW130" s="180" cm="1">
        <f t="array" ref="BW130">_xlfn.XLOOKUP(BW$1,'Copy of PY1 Data(H)'!$A$1:$CZ$1,_xlfn.XLOOKUP($A130,'Copy of PY1 Data(H)'!$A$1:$A$288,'Copy of PY1 Data(H)'!$A$1:$CZ$288))</f>
        <v>0</v>
      </c>
      <c r="BX130" s="180" cm="1">
        <f t="array" ref="BX130">_xlfn.XLOOKUP(BX$1,'Copy of PY1 Data(H)'!$A$1:$CZ$1,_xlfn.XLOOKUP($A130,'Copy of PY1 Data(H)'!$A$1:$A$288,'Copy of PY1 Data(H)'!$A$1:$CZ$288))</f>
        <v>0</v>
      </c>
      <c r="BY130" s="180" cm="1">
        <f t="array" ref="BY130">_xlfn.XLOOKUP(BY$1,'Copy of PY1 Data(H)'!$A$1:$CZ$1,_xlfn.XLOOKUP($A130,'Copy of PY1 Data(H)'!$A$1:$A$288,'Copy of PY1 Data(H)'!$A$1:$CZ$288))</f>
        <v>0</v>
      </c>
      <c r="BZ130" s="180" cm="1">
        <f t="array" ref="BZ130">_xlfn.XLOOKUP(BZ$1,'Copy of PY1 Data(H)'!$A$1:$CZ$1,_xlfn.XLOOKUP($A130,'Copy of PY1 Data(H)'!$A$1:$A$288,'Copy of PY1 Data(H)'!$A$1:$CZ$288))</f>
        <v>0</v>
      </c>
      <c r="CA130" s="180" cm="1">
        <f t="array" ref="CA130">_xlfn.XLOOKUP(CA$1,'Copy of PY1 Data(H)'!$A$1:$CZ$1,_xlfn.XLOOKUP($A130,'Copy of PY1 Data(H)'!$A$1:$A$288,'Copy of PY1 Data(H)'!$A$1:$CZ$288))</f>
        <v>0</v>
      </c>
      <c r="CB130" s="180" cm="1">
        <f t="array" ref="CB130">_xlfn.XLOOKUP(CB$1,'Copy of PY1 Data(H)'!$A$1:$CZ$1,_xlfn.XLOOKUP($A130,'Copy of PY1 Data(H)'!$A$1:$A$288,'Copy of PY1 Data(H)'!$A$1:$CZ$288))</f>
        <v>0</v>
      </c>
      <c r="CC130" s="180" cm="1">
        <f t="array" ref="CC130">_xlfn.XLOOKUP(CC$1,'Copy of PY1 Data(H)'!$A$1:$CZ$1,_xlfn.XLOOKUP($A130,'Copy of PY1 Data(H)'!$A$1:$A$288,'Copy of PY1 Data(H)'!$A$1:$CZ$288))</f>
        <v>0</v>
      </c>
      <c r="CD130" s="180" cm="1">
        <f t="array" ref="CD130">_xlfn.XLOOKUP(CD$1,'Copy of PY1 Data(H)'!$A$1:$CZ$1,_xlfn.XLOOKUP($A130,'Copy of PY1 Data(H)'!$A$1:$A$288,'Copy of PY1 Data(H)'!$A$1:$CZ$288))</f>
        <v>0</v>
      </c>
    </row>
    <row r="131" spans="1:82" x14ac:dyDescent="0.3">
      <c r="A131" s="180">
        <v>50</v>
      </c>
      <c r="C131" s="180"/>
      <c r="D131" s="180" cm="1">
        <f t="array" ref="D131">_xlfn.XLOOKUP(D$1,'Copy of PY1 Data(H)'!$A$1:$CZ$1,_xlfn.XLOOKUP($A131,'Copy of PY1 Data(H)'!$A$1:$A$288,'Copy of PY1 Data(H)'!$A$1:$CZ$288))</f>
        <v>0</v>
      </c>
      <c r="E131" s="180" cm="1">
        <f t="array" ref="E131">_xlfn.XLOOKUP(E$1,'Copy of PY1 Data(H)'!$A$1:$CZ$1,_xlfn.XLOOKUP($A131,'Copy of PY1 Data(H)'!$A$1:$A$288,'Copy of PY1 Data(H)'!$A$1:$CZ$288))</f>
        <v>0</v>
      </c>
      <c r="F131" s="180" cm="1">
        <f t="array" ref="F131">_xlfn.XLOOKUP(F$1,'Copy of PY1 Data(H)'!$A$1:$CZ$1,_xlfn.XLOOKUP($A131,'Copy of PY1 Data(H)'!$A$1:$A$288,'Copy of PY1 Data(H)'!$A$1:$CZ$288))</f>
        <v>0</v>
      </c>
      <c r="G131" s="180" cm="1">
        <f t="array" ref="G131">_xlfn.XLOOKUP(G$1,'Copy of PY1 Data(H)'!$A$1:$CZ$1,_xlfn.XLOOKUP($A131,'Copy of PY1 Data(H)'!$A$1:$A$288,'Copy of PY1 Data(H)'!$A$1:$CZ$288))</f>
        <v>0</v>
      </c>
      <c r="H131" s="180" cm="1">
        <f t="array" ref="H131">_xlfn.XLOOKUP(H$1,'Copy of PY1 Data(H)'!$A$1:$CZ$1,_xlfn.XLOOKUP($A131,'Copy of PY1 Data(H)'!$A$1:$A$288,'Copy of PY1 Data(H)'!$A$1:$CZ$288))</f>
        <v>0</v>
      </c>
      <c r="I131" s="180" cm="1">
        <f t="array" ref="I131">_xlfn.XLOOKUP(I$1,'Copy of PY1 Data(H)'!$A$1:$CZ$1,_xlfn.XLOOKUP($A131,'Copy of PY1 Data(H)'!$A$1:$A$288,'Copy of PY1 Data(H)'!$A$1:$CZ$288))</f>
        <v>0</v>
      </c>
      <c r="J131" s="180" cm="1">
        <f t="array" ref="J131">_xlfn.XLOOKUP(J$1,'Copy of PY1 Data(H)'!$A$1:$CZ$1,_xlfn.XLOOKUP($A131,'Copy of PY1 Data(H)'!$A$1:$A$288,'Copy of PY1 Data(H)'!$A$1:$CZ$288))</f>
        <v>-46126</v>
      </c>
      <c r="K131" s="180" cm="1">
        <f t="array" ref="K131">_xlfn.XLOOKUP(K$1,'Copy of PY1 Data(H)'!$A$1:$CZ$1,_xlfn.XLOOKUP($A131,'Copy of PY1 Data(H)'!$A$1:$A$288,'Copy of PY1 Data(H)'!$A$1:$CZ$288))</f>
        <v>0</v>
      </c>
      <c r="L131" s="180" cm="1">
        <f t="array" ref="L131">_xlfn.XLOOKUP(L$1,'Copy of PY1 Data(H)'!$A$1:$CZ$1,_xlfn.XLOOKUP($A131,'Copy of PY1 Data(H)'!$A$1:$A$288,'Copy of PY1 Data(H)'!$A$1:$CZ$288))</f>
        <v>0</v>
      </c>
      <c r="M131" s="180" cm="1">
        <f t="array" ref="M131">_xlfn.XLOOKUP(M$1,'Copy of PY1 Data(H)'!$A$1:$CZ$1,_xlfn.XLOOKUP($A131,'Copy of PY1 Data(H)'!$A$1:$A$288,'Copy of PY1 Data(H)'!$A$1:$CZ$288))</f>
        <v>0</v>
      </c>
      <c r="N131" s="180" cm="1">
        <f t="array" ref="N131">_xlfn.XLOOKUP(N$1,'Copy of PY1 Data(H)'!$A$1:$CZ$1,_xlfn.XLOOKUP($A131,'Copy of PY1 Data(H)'!$A$1:$A$288,'Copy of PY1 Data(H)'!$A$1:$CZ$288))</f>
        <v>0</v>
      </c>
      <c r="O131" s="180" cm="1">
        <f t="array" ref="O131">_xlfn.XLOOKUP(O$1,'Copy of PY1 Data(H)'!$A$1:$CZ$1,_xlfn.XLOOKUP($A131,'Copy of PY1 Data(H)'!$A$1:$A$288,'Copy of PY1 Data(H)'!$A$1:$CZ$288))</f>
        <v>66844</v>
      </c>
      <c r="P131" s="180" cm="1">
        <f t="array" ref="P131">_xlfn.XLOOKUP(P$1,'Copy of PY1 Data(H)'!$A$1:$CZ$1,_xlfn.XLOOKUP($A131,'Copy of PY1 Data(H)'!$A$1:$A$288,'Copy of PY1 Data(H)'!$A$1:$CZ$288))</f>
        <v>0</v>
      </c>
      <c r="Q131" s="180" cm="1">
        <f t="array" ref="Q131">_xlfn.XLOOKUP(Q$1,'Copy of PY1 Data(H)'!$A$1:$CZ$1,_xlfn.XLOOKUP($A131,'Copy of PY1 Data(H)'!$A$1:$A$288,'Copy of PY1 Data(H)'!$A$1:$CZ$288))</f>
        <v>7860991</v>
      </c>
      <c r="R131" s="180" cm="1">
        <f t="array" ref="R131">_xlfn.XLOOKUP(R$1,'Copy of PY1 Data(H)'!$A$1:$CZ$1,_xlfn.XLOOKUP($A131,'Copy of PY1 Data(H)'!$A$1:$A$288,'Copy of PY1 Data(H)'!$A$1:$CZ$288))</f>
        <v>63649</v>
      </c>
      <c r="S131" s="180" cm="1">
        <f t="array" ref="S131">_xlfn.XLOOKUP(S$1,'Copy of PY1 Data(H)'!$A$1:$CZ$1,_xlfn.XLOOKUP($A131,'Copy of PY1 Data(H)'!$A$1:$A$288,'Copy of PY1 Data(H)'!$A$1:$CZ$288))</f>
        <v>0</v>
      </c>
      <c r="T131" s="180" cm="1">
        <f t="array" ref="T131">_xlfn.XLOOKUP(T$1,'Copy of PY1 Data(H)'!$A$1:$CZ$1,_xlfn.XLOOKUP($A131,'Copy of PY1 Data(H)'!$A$1:$A$288,'Copy of PY1 Data(H)'!$A$1:$CZ$288))</f>
        <v>1793422</v>
      </c>
      <c r="U131" s="180" cm="1">
        <f t="array" ref="U131">_xlfn.XLOOKUP(U$1,'Copy of PY1 Data(H)'!$A$1:$CZ$1,_xlfn.XLOOKUP($A131,'Copy of PY1 Data(H)'!$A$1:$A$288,'Copy of PY1 Data(H)'!$A$1:$CZ$288))</f>
        <v>512163</v>
      </c>
      <c r="V131" s="180" cm="1">
        <f t="array" ref="V131">_xlfn.XLOOKUP(V$1,'Copy of PY1 Data(H)'!$A$1:$CZ$1,_xlfn.XLOOKUP($A131,'Copy of PY1 Data(H)'!$A$1:$A$288,'Copy of PY1 Data(H)'!$A$1:$CZ$288))</f>
        <v>1951606</v>
      </c>
      <c r="W131" s="180" cm="1">
        <f t="array" ref="W131">_xlfn.XLOOKUP(W$1,'Copy of PY1 Data(H)'!$A$1:$CZ$1,_xlfn.XLOOKUP($A131,'Copy of PY1 Data(H)'!$A$1:$A$288,'Copy of PY1 Data(H)'!$A$1:$CZ$288))</f>
        <v>0</v>
      </c>
      <c r="X131" s="180" cm="1">
        <f t="array" ref="X131">_xlfn.XLOOKUP(X$1,'Copy of PY1 Data(H)'!$A$1:$CZ$1,_xlfn.XLOOKUP($A131,'Copy of PY1 Data(H)'!$A$1:$A$288,'Copy of PY1 Data(H)'!$A$1:$CZ$288))</f>
        <v>0</v>
      </c>
      <c r="Y131" s="180" cm="1">
        <f t="array" ref="Y131">_xlfn.XLOOKUP(Y$1,'Copy of PY1 Data(H)'!$A$1:$CZ$1,_xlfn.XLOOKUP($A131,'Copy of PY1 Data(H)'!$A$1:$A$288,'Copy of PY1 Data(H)'!$A$1:$CZ$288))</f>
        <v>2611347</v>
      </c>
      <c r="Z131" s="180" cm="1">
        <f t="array" ref="Z131">_xlfn.XLOOKUP(Z$1,'Copy of PY1 Data(H)'!$A$1:$CZ$1,_xlfn.XLOOKUP($A131,'Copy of PY1 Data(H)'!$A$1:$A$288,'Copy of PY1 Data(H)'!$A$1:$CZ$288))</f>
        <v>-152782</v>
      </c>
      <c r="AA131" s="180" cm="1">
        <f t="array" ref="AA131">_xlfn.XLOOKUP(AA$1,'Copy of PY1 Data(H)'!$A$1:$CZ$1,_xlfn.XLOOKUP($A131,'Copy of PY1 Data(H)'!$A$1:$A$288,'Copy of PY1 Data(H)'!$A$1:$CZ$288))</f>
        <v>2940758</v>
      </c>
      <c r="AB131" s="180" cm="1">
        <f t="array" ref="AB131">_xlfn.XLOOKUP(AB$1,'Copy of PY1 Data(H)'!$A$1:$CZ$1,_xlfn.XLOOKUP($A131,'Copy of PY1 Data(H)'!$A$1:$A$288,'Copy of PY1 Data(H)'!$A$1:$CZ$288))</f>
        <v>300472</v>
      </c>
      <c r="AC131" s="180" cm="1">
        <f t="array" ref="AC131">_xlfn.XLOOKUP(AC$1,'Copy of PY1 Data(H)'!$A$1:$CZ$1,_xlfn.XLOOKUP($A131,'Copy of PY1 Data(H)'!$A$1:$A$288,'Copy of PY1 Data(H)'!$A$1:$CZ$288))</f>
        <v>109386</v>
      </c>
      <c r="AD131" s="180" cm="1">
        <f t="array" ref="AD131">_xlfn.XLOOKUP(AD$1,'Copy of PY1 Data(H)'!$A$1:$CZ$1,_xlfn.XLOOKUP($A131,'Copy of PY1 Data(H)'!$A$1:$A$288,'Copy of PY1 Data(H)'!$A$1:$CZ$288))</f>
        <v>297828</v>
      </c>
      <c r="AE131" s="180" cm="1">
        <f t="array" ref="AE131">_xlfn.XLOOKUP(AE$1,'Copy of PY1 Data(H)'!$A$1:$CZ$1,_xlfn.XLOOKUP($A131,'Copy of PY1 Data(H)'!$A$1:$A$288,'Copy of PY1 Data(H)'!$A$1:$CZ$288))</f>
        <v>-390521</v>
      </c>
      <c r="AF131" s="180" cm="1">
        <f t="array" ref="AF131">_xlfn.XLOOKUP(AF$1,'Copy of PY1 Data(H)'!$A$1:$CZ$1,_xlfn.XLOOKUP($A131,'Copy of PY1 Data(H)'!$A$1:$A$288,'Copy of PY1 Data(H)'!$A$1:$CZ$288))</f>
        <v>-186871</v>
      </c>
      <c r="AG131" s="180" cm="1">
        <f t="array" ref="AG131">_xlfn.XLOOKUP(AG$1,'Copy of PY1 Data(H)'!$A$1:$CZ$1,_xlfn.XLOOKUP($A131,'Copy of PY1 Data(H)'!$A$1:$A$288,'Copy of PY1 Data(H)'!$A$1:$CZ$288))</f>
        <v>-1254926</v>
      </c>
      <c r="AH131" s="180" cm="1">
        <f t="array" ref="AH131">_xlfn.XLOOKUP(AH$1,'Copy of PY1 Data(H)'!$A$1:$CZ$1,_xlfn.XLOOKUP($A131,'Copy of PY1 Data(H)'!$A$1:$A$288,'Copy of PY1 Data(H)'!$A$1:$CZ$288))</f>
        <v>-3581193</v>
      </c>
      <c r="AI131" s="180" cm="1">
        <f t="array" ref="AI131">_xlfn.XLOOKUP(AI$1,'Copy of PY1 Data(H)'!$A$1:$CZ$1,_xlfn.XLOOKUP($A131,'Copy of PY1 Data(H)'!$A$1:$A$288,'Copy of PY1 Data(H)'!$A$1:$CZ$288))</f>
        <v>3907266</v>
      </c>
      <c r="AJ131" s="180" cm="1">
        <f t="array" ref="AJ131">_xlfn.XLOOKUP(AJ$1,'Copy of PY1 Data(H)'!$A$1:$CZ$1,_xlfn.XLOOKUP($A131,'Copy of PY1 Data(H)'!$A$1:$A$288,'Copy of PY1 Data(H)'!$A$1:$CZ$288))</f>
        <v>-540472</v>
      </c>
      <c r="AK131" s="180" cm="1">
        <f t="array" ref="AK131">_xlfn.XLOOKUP(AK$1,'Copy of PY1 Data(H)'!$A$1:$CZ$1,_xlfn.XLOOKUP($A131,'Copy of PY1 Data(H)'!$A$1:$A$288,'Copy of PY1 Data(H)'!$A$1:$CZ$288))</f>
        <v>0</v>
      </c>
      <c r="AL131" s="180" cm="1">
        <f t="array" ref="AL131">_xlfn.XLOOKUP(AL$1,'Copy of PY1 Data(H)'!$A$1:$CZ$1,_xlfn.XLOOKUP($A131,'Copy of PY1 Data(H)'!$A$1:$A$288,'Copy of PY1 Data(H)'!$A$1:$CZ$288))</f>
        <v>0</v>
      </c>
      <c r="AM131" s="180" cm="1">
        <f t="array" ref="AM131">_xlfn.XLOOKUP(AM$1,'Copy of PY1 Data(H)'!$A$1:$CZ$1,_xlfn.XLOOKUP($A131,'Copy of PY1 Data(H)'!$A$1:$A$288,'Copy of PY1 Data(H)'!$A$1:$CZ$288))</f>
        <v>386789</v>
      </c>
      <c r="AN131" s="180" cm="1">
        <f t="array" ref="AN131">_xlfn.XLOOKUP(AN$1,'Copy of PY1 Data(H)'!$A$1:$CZ$1,_xlfn.XLOOKUP($A131,'Copy of PY1 Data(H)'!$A$1:$A$288,'Copy of PY1 Data(H)'!$A$1:$CZ$288))</f>
        <v>-64457</v>
      </c>
      <c r="AO131" s="180" cm="1">
        <f t="array" ref="AO131">_xlfn.XLOOKUP(AO$1,'Copy of PY1 Data(H)'!$A$1:$CZ$1,_xlfn.XLOOKUP($A131,'Copy of PY1 Data(H)'!$A$1:$A$288,'Copy of PY1 Data(H)'!$A$1:$CZ$288))</f>
        <v>-61913</v>
      </c>
      <c r="AP131" s="180" cm="1">
        <f t="array" ref="AP131">_xlfn.XLOOKUP(AP$1,'Copy of PY1 Data(H)'!$A$1:$CZ$1,_xlfn.XLOOKUP($A131,'Copy of PY1 Data(H)'!$A$1:$A$288,'Copy of PY1 Data(H)'!$A$1:$CZ$288))</f>
        <v>0</v>
      </c>
      <c r="AQ131" s="180" cm="1">
        <f t="array" ref="AQ131">_xlfn.XLOOKUP(AQ$1,'Copy of PY1 Data(H)'!$A$1:$CZ$1,_xlfn.XLOOKUP($A131,'Copy of PY1 Data(H)'!$A$1:$A$288,'Copy of PY1 Data(H)'!$A$1:$CZ$288))</f>
        <v>0</v>
      </c>
      <c r="AR131" s="180" cm="1">
        <f t="array" ref="AR131">_xlfn.XLOOKUP(AR$1,'Copy of PY1 Data(H)'!$A$1:$CZ$1,_xlfn.XLOOKUP($A131,'Copy of PY1 Data(H)'!$A$1:$A$288,'Copy of PY1 Data(H)'!$A$1:$CZ$288))</f>
        <v>596356</v>
      </c>
      <c r="AS131" s="180" cm="1">
        <f t="array" ref="AS131">_xlfn.XLOOKUP(AS$1,'Copy of PY1 Data(H)'!$A$1:$CZ$1,_xlfn.XLOOKUP($A131,'Copy of PY1 Data(H)'!$A$1:$A$288,'Copy of PY1 Data(H)'!$A$1:$CZ$288))</f>
        <v>0</v>
      </c>
      <c r="AT131" s="180" cm="1">
        <f t="array" ref="AT131">_xlfn.XLOOKUP(AT$1,'Copy of PY1 Data(H)'!$A$1:$CZ$1,_xlfn.XLOOKUP($A131,'Copy of PY1 Data(H)'!$A$1:$A$288,'Copy of PY1 Data(H)'!$A$1:$CZ$288))</f>
        <v>67264</v>
      </c>
      <c r="AU131" s="180" cm="1">
        <f t="array" ref="AU131">_xlfn.XLOOKUP(AU$1,'Copy of PY1 Data(H)'!$A$1:$CZ$1,_xlfn.XLOOKUP($A131,'Copy of PY1 Data(H)'!$A$1:$A$288,'Copy of PY1 Data(H)'!$A$1:$CZ$288))</f>
        <v>0</v>
      </c>
      <c r="AV131" s="180" cm="1">
        <f t="array" ref="AV131">_xlfn.XLOOKUP(AV$1,'Copy of PY1 Data(H)'!$A$1:$CZ$1,_xlfn.XLOOKUP($A131,'Copy of PY1 Data(H)'!$A$1:$A$288,'Copy of PY1 Data(H)'!$A$1:$CZ$288))</f>
        <v>1387897</v>
      </c>
      <c r="AW131" s="180" cm="1">
        <f t="array" ref="AW131">_xlfn.XLOOKUP(AW$1,'Copy of PY1 Data(H)'!$A$1:$CZ$1,_xlfn.XLOOKUP($A131,'Copy of PY1 Data(H)'!$A$1:$A$288,'Copy of PY1 Data(H)'!$A$1:$CZ$288))</f>
        <v>0</v>
      </c>
      <c r="AX131" s="180" cm="1">
        <f t="array" ref="AX131">_xlfn.XLOOKUP(AX$1,'Copy of PY1 Data(H)'!$A$1:$CZ$1,_xlfn.XLOOKUP($A131,'Copy of PY1 Data(H)'!$A$1:$A$288,'Copy of PY1 Data(H)'!$A$1:$CZ$288))</f>
        <v>-108766</v>
      </c>
      <c r="AY131" s="180" cm="1">
        <f t="array" ref="AY131">_xlfn.XLOOKUP(AY$1,'Copy of PY1 Data(H)'!$A$1:$CZ$1,_xlfn.XLOOKUP($A131,'Copy of PY1 Data(H)'!$A$1:$A$288,'Copy of PY1 Data(H)'!$A$1:$CZ$288))</f>
        <v>860494</v>
      </c>
      <c r="AZ131" s="180" cm="1">
        <f t="array" ref="AZ131">_xlfn.XLOOKUP(AZ$1,'Copy of PY1 Data(H)'!$A$1:$CZ$1,_xlfn.XLOOKUP($A131,'Copy of PY1 Data(H)'!$A$1:$A$288,'Copy of PY1 Data(H)'!$A$1:$CZ$288))</f>
        <v>-78500</v>
      </c>
      <c r="BA131" s="180" cm="1">
        <f t="array" ref="BA131">_xlfn.XLOOKUP(BA$1,'Copy of PY1 Data(H)'!$A$1:$CZ$1,_xlfn.XLOOKUP($A131,'Copy of PY1 Data(H)'!$A$1:$A$288,'Copy of PY1 Data(H)'!$A$1:$CZ$288))</f>
        <v>-48860</v>
      </c>
      <c r="BB131" s="180" cm="1">
        <f t="array" ref="BB131">_xlfn.XLOOKUP(BB$1,'Copy of PY1 Data(H)'!$A$1:$CZ$1,_xlfn.XLOOKUP($A131,'Copy of PY1 Data(H)'!$A$1:$A$288,'Copy of PY1 Data(H)'!$A$1:$CZ$288))</f>
        <v>0</v>
      </c>
      <c r="BC131" s="180" cm="1">
        <f t="array" ref="BC131">_xlfn.XLOOKUP(BC$1,'Copy of PY1 Data(H)'!$A$1:$CZ$1,_xlfn.XLOOKUP($A131,'Copy of PY1 Data(H)'!$A$1:$A$288,'Copy of PY1 Data(H)'!$A$1:$CZ$288))</f>
        <v>-50192</v>
      </c>
      <c r="BD131" s="180" cm="1">
        <f t="array" ref="BD131">_xlfn.XLOOKUP(BD$1,'Copy of PY1 Data(H)'!$A$1:$CZ$1,_xlfn.XLOOKUP($A131,'Copy of PY1 Data(H)'!$A$1:$A$288,'Copy of PY1 Data(H)'!$A$1:$CZ$288))</f>
        <v>6075787</v>
      </c>
      <c r="BE131" s="180" cm="1">
        <f t="array" ref="BE131">_xlfn.XLOOKUP(BE$1,'Copy of PY1 Data(H)'!$A$1:$CZ$1,_xlfn.XLOOKUP($A131,'Copy of PY1 Data(H)'!$A$1:$A$288,'Copy of PY1 Data(H)'!$A$1:$CZ$288))</f>
        <v>0</v>
      </c>
      <c r="BF131" s="180" cm="1">
        <f t="array" ref="BF131">_xlfn.XLOOKUP(BF$1,'Copy of PY1 Data(H)'!$A$1:$CZ$1,_xlfn.XLOOKUP($A131,'Copy of PY1 Data(H)'!$A$1:$A$288,'Copy of PY1 Data(H)'!$A$1:$CZ$288))</f>
        <v>9663</v>
      </c>
      <c r="BG131" s="180" cm="1">
        <f t="array" ref="BG131">_xlfn.XLOOKUP(BG$1,'Copy of PY1 Data(H)'!$A$1:$CZ$1,_xlfn.XLOOKUP($A131,'Copy of PY1 Data(H)'!$A$1:$A$288,'Copy of PY1 Data(H)'!$A$1:$CZ$288))</f>
        <v>0</v>
      </c>
      <c r="BH131" s="180" cm="1">
        <f t="array" ref="BH131">_xlfn.XLOOKUP(BH$1,'Copy of PY1 Data(H)'!$A$1:$CZ$1,_xlfn.XLOOKUP($A131,'Copy of PY1 Data(H)'!$A$1:$A$288,'Copy of PY1 Data(H)'!$A$1:$CZ$288))</f>
        <v>0</v>
      </c>
      <c r="BI131" s="180" cm="1">
        <f t="array" ref="BI131">_xlfn.XLOOKUP(BI$1,'Copy of PY1 Data(H)'!$A$1:$CZ$1,_xlfn.XLOOKUP($A131,'Copy of PY1 Data(H)'!$A$1:$A$288,'Copy of PY1 Data(H)'!$A$1:$CZ$288))</f>
        <v>-48610</v>
      </c>
      <c r="BJ131" s="180" cm="1">
        <f t="array" ref="BJ131">_xlfn.XLOOKUP(BJ$1,'Copy of PY1 Data(H)'!$A$1:$CZ$1,_xlfn.XLOOKUP($A131,'Copy of PY1 Data(H)'!$A$1:$A$288,'Copy of PY1 Data(H)'!$A$1:$CZ$288))</f>
        <v>0</v>
      </c>
      <c r="BK131" s="180" cm="1">
        <f t="array" ref="BK131">_xlfn.XLOOKUP(BK$1,'Copy of PY1 Data(H)'!$A$1:$CZ$1,_xlfn.XLOOKUP($A131,'Copy of PY1 Data(H)'!$A$1:$A$288,'Copy of PY1 Data(H)'!$A$1:$CZ$288))</f>
        <v>-182192</v>
      </c>
      <c r="BL131" s="180" cm="1">
        <f t="array" ref="BL131">_xlfn.XLOOKUP(BL$1,'Copy of PY1 Data(H)'!$A$1:$CZ$1,_xlfn.XLOOKUP($A131,'Copy of PY1 Data(H)'!$A$1:$A$288,'Copy of PY1 Data(H)'!$A$1:$CZ$288))</f>
        <v>0</v>
      </c>
      <c r="BM131" s="180" cm="1">
        <f t="array" ref="BM131">_xlfn.XLOOKUP(BM$1,'Copy of PY1 Data(H)'!$A$1:$CZ$1,_xlfn.XLOOKUP($A131,'Copy of PY1 Data(H)'!$A$1:$A$288,'Copy of PY1 Data(H)'!$A$1:$CZ$288))</f>
        <v>820986</v>
      </c>
      <c r="BN131" s="180" cm="1">
        <f t="array" ref="BN131">_xlfn.XLOOKUP(BN$1,'Copy of PY1 Data(H)'!$A$1:$CZ$1,_xlfn.XLOOKUP($A131,'Copy of PY1 Data(H)'!$A$1:$A$288,'Copy of PY1 Data(H)'!$A$1:$CZ$288))</f>
        <v>132108</v>
      </c>
      <c r="BO131" s="180" cm="1">
        <f t="array" ref="BO131">_xlfn.XLOOKUP(BO$1,'Copy of PY1 Data(H)'!$A$1:$CZ$1,_xlfn.XLOOKUP($A131,'Copy of PY1 Data(H)'!$A$1:$A$288,'Copy of PY1 Data(H)'!$A$1:$CZ$288))</f>
        <v>-12960</v>
      </c>
      <c r="BP131" s="180" cm="1">
        <f t="array" ref="BP131">_xlfn.XLOOKUP(BP$1,'Copy of PY1 Data(H)'!$A$1:$CZ$1,_xlfn.XLOOKUP($A131,'Copy of PY1 Data(H)'!$A$1:$A$288,'Copy of PY1 Data(H)'!$A$1:$CZ$288))</f>
        <v>47893</v>
      </c>
      <c r="BQ131" s="180" cm="1">
        <f t="array" ref="BQ131">_xlfn.XLOOKUP(BQ$1,'Copy of PY1 Data(H)'!$A$1:$CZ$1,_xlfn.XLOOKUP($A131,'Copy of PY1 Data(H)'!$A$1:$A$288,'Copy of PY1 Data(H)'!$A$1:$CZ$288))</f>
        <v>0</v>
      </c>
      <c r="BR131" s="180" cm="1">
        <f t="array" ref="BR131">_xlfn.XLOOKUP(BR$1,'Copy of PY1 Data(H)'!$A$1:$CZ$1,_xlfn.XLOOKUP($A131,'Copy of PY1 Data(H)'!$A$1:$A$288,'Copy of PY1 Data(H)'!$A$1:$CZ$288))</f>
        <v>-24176</v>
      </c>
      <c r="BS131" s="180" cm="1">
        <f t="array" ref="BS131">_xlfn.XLOOKUP(BS$1,'Copy of PY1 Data(H)'!$A$1:$CZ$1,_xlfn.XLOOKUP($A131,'Copy of PY1 Data(H)'!$A$1:$A$288,'Copy of PY1 Data(H)'!$A$1:$CZ$288))</f>
        <v>0</v>
      </c>
      <c r="BT131" s="180" cm="1">
        <f t="array" ref="BT131">_xlfn.XLOOKUP(BT$1,'Copy of PY1 Data(H)'!$A$1:$CZ$1,_xlfn.XLOOKUP($A131,'Copy of PY1 Data(H)'!$A$1:$A$288,'Copy of PY1 Data(H)'!$A$1:$CZ$288))</f>
        <v>-174819</v>
      </c>
      <c r="BU131" s="180" cm="1">
        <f t="array" ref="BU131">_xlfn.XLOOKUP(BU$1,'Copy of PY1 Data(H)'!$A$1:$CZ$1,_xlfn.XLOOKUP($A131,'Copy of PY1 Data(H)'!$A$1:$A$288,'Copy of PY1 Data(H)'!$A$1:$CZ$288))</f>
        <v>172230</v>
      </c>
      <c r="BV131" s="180" cm="1">
        <f t="array" ref="BV131">_xlfn.XLOOKUP(BV$1,'Copy of PY1 Data(H)'!$A$1:$CZ$1,_xlfn.XLOOKUP($A131,'Copy of PY1 Data(H)'!$A$1:$A$288,'Copy of PY1 Data(H)'!$A$1:$CZ$288))</f>
        <v>0</v>
      </c>
      <c r="BW131" s="180" cm="1">
        <f t="array" ref="BW131">_xlfn.XLOOKUP(BW$1,'Copy of PY1 Data(H)'!$A$1:$CZ$1,_xlfn.XLOOKUP($A131,'Copy of PY1 Data(H)'!$A$1:$A$288,'Copy of PY1 Data(H)'!$A$1:$CZ$288))</f>
        <v>0</v>
      </c>
      <c r="BX131" s="180" cm="1">
        <f t="array" ref="BX131">_xlfn.XLOOKUP(BX$1,'Copy of PY1 Data(H)'!$A$1:$CZ$1,_xlfn.XLOOKUP($A131,'Copy of PY1 Data(H)'!$A$1:$A$288,'Copy of PY1 Data(H)'!$A$1:$CZ$288))</f>
        <v>50443</v>
      </c>
      <c r="BY131" s="180" cm="1">
        <f t="array" ref="BY131">_xlfn.XLOOKUP(BY$1,'Copy of PY1 Data(H)'!$A$1:$CZ$1,_xlfn.XLOOKUP($A131,'Copy of PY1 Data(H)'!$A$1:$A$288,'Copy of PY1 Data(H)'!$A$1:$CZ$288))</f>
        <v>-19003</v>
      </c>
      <c r="BZ131" s="180" cm="1">
        <f t="array" ref="BZ131">_xlfn.XLOOKUP(BZ$1,'Copy of PY1 Data(H)'!$A$1:$CZ$1,_xlfn.XLOOKUP($A131,'Copy of PY1 Data(H)'!$A$1:$A$288,'Copy of PY1 Data(H)'!$A$1:$CZ$288))</f>
        <v>100842</v>
      </c>
      <c r="CA131" s="180" cm="1">
        <f t="array" ref="CA131">_xlfn.XLOOKUP(CA$1,'Copy of PY1 Data(H)'!$A$1:$CZ$1,_xlfn.XLOOKUP($A131,'Copy of PY1 Data(H)'!$A$1:$A$288,'Copy of PY1 Data(H)'!$A$1:$CZ$288))</f>
        <v>-131854</v>
      </c>
      <c r="CB131" s="180" cm="1">
        <f t="array" ref="CB131">_xlfn.XLOOKUP(CB$1,'Copy of PY1 Data(H)'!$A$1:$CZ$1,_xlfn.XLOOKUP($A131,'Copy of PY1 Data(H)'!$A$1:$A$288,'Copy of PY1 Data(H)'!$A$1:$CZ$288))</f>
        <v>-2929</v>
      </c>
      <c r="CC131" s="180" cm="1">
        <f t="array" ref="CC131">_xlfn.XLOOKUP(CC$1,'Copy of PY1 Data(H)'!$A$1:$CZ$1,_xlfn.XLOOKUP($A131,'Copy of PY1 Data(H)'!$A$1:$A$288,'Copy of PY1 Data(H)'!$A$1:$CZ$288))</f>
        <v>0</v>
      </c>
      <c r="CD131" s="180" cm="1">
        <f t="array" ref="CD131">_xlfn.XLOOKUP(CD$1,'Copy of PY1 Data(H)'!$A$1:$CZ$1,_xlfn.XLOOKUP($A131,'Copy of PY1 Data(H)'!$A$1:$A$288,'Copy of PY1 Data(H)'!$A$1:$CZ$288))</f>
        <v>-35808</v>
      </c>
    </row>
    <row r="132" spans="1:82" x14ac:dyDescent="0.3">
      <c r="A132" s="180">
        <v>377</v>
      </c>
      <c r="C132" s="180"/>
      <c r="D132" s="180" cm="1">
        <f t="array" ref="D132">_xlfn.XLOOKUP(D$1,'Copy of PY1 Data(H)'!$A$1:$CZ$1,_xlfn.XLOOKUP($A132,'Copy of PY1 Data(H)'!$A$1:$A$288,'Copy of PY1 Data(H)'!$A$1:$CZ$288))</f>
        <v>0</v>
      </c>
      <c r="E132" s="180" cm="1">
        <f t="array" ref="E132">_xlfn.XLOOKUP(E$1,'Copy of PY1 Data(H)'!$A$1:$CZ$1,_xlfn.XLOOKUP($A132,'Copy of PY1 Data(H)'!$A$1:$A$288,'Copy of PY1 Data(H)'!$A$1:$CZ$288))</f>
        <v>0</v>
      </c>
      <c r="F132" s="180" cm="1">
        <f t="array" ref="F132">_xlfn.XLOOKUP(F$1,'Copy of PY1 Data(H)'!$A$1:$CZ$1,_xlfn.XLOOKUP($A132,'Copy of PY1 Data(H)'!$A$1:$A$288,'Copy of PY1 Data(H)'!$A$1:$CZ$288))</f>
        <v>0</v>
      </c>
      <c r="G132" s="180" cm="1">
        <f t="array" ref="G132">_xlfn.XLOOKUP(G$1,'Copy of PY1 Data(H)'!$A$1:$CZ$1,_xlfn.XLOOKUP($A132,'Copy of PY1 Data(H)'!$A$1:$A$288,'Copy of PY1 Data(H)'!$A$1:$CZ$288))</f>
        <v>0</v>
      </c>
      <c r="H132" s="180" cm="1">
        <f t="array" ref="H132">_xlfn.XLOOKUP(H$1,'Copy of PY1 Data(H)'!$A$1:$CZ$1,_xlfn.XLOOKUP($A132,'Copy of PY1 Data(H)'!$A$1:$A$288,'Copy of PY1 Data(H)'!$A$1:$CZ$288))</f>
        <v>0</v>
      </c>
      <c r="I132" s="180" cm="1">
        <f t="array" ref="I132">_xlfn.XLOOKUP(I$1,'Copy of PY1 Data(H)'!$A$1:$CZ$1,_xlfn.XLOOKUP($A132,'Copy of PY1 Data(H)'!$A$1:$A$288,'Copy of PY1 Data(H)'!$A$1:$CZ$288))</f>
        <v>0</v>
      </c>
      <c r="J132" s="180" cm="1">
        <f t="array" ref="J132">_xlfn.XLOOKUP(J$1,'Copy of PY1 Data(H)'!$A$1:$CZ$1,_xlfn.XLOOKUP($A132,'Copy of PY1 Data(H)'!$A$1:$A$288,'Copy of PY1 Data(H)'!$A$1:$CZ$288))</f>
        <v>0</v>
      </c>
      <c r="K132" s="180" cm="1">
        <f t="array" ref="K132">_xlfn.XLOOKUP(K$1,'Copy of PY1 Data(H)'!$A$1:$CZ$1,_xlfn.XLOOKUP($A132,'Copy of PY1 Data(H)'!$A$1:$A$288,'Copy of PY1 Data(H)'!$A$1:$CZ$288))</f>
        <v>0</v>
      </c>
      <c r="L132" s="180" cm="1">
        <f t="array" ref="L132">_xlfn.XLOOKUP(L$1,'Copy of PY1 Data(H)'!$A$1:$CZ$1,_xlfn.XLOOKUP($A132,'Copy of PY1 Data(H)'!$A$1:$A$288,'Copy of PY1 Data(H)'!$A$1:$CZ$288))</f>
        <v>0</v>
      </c>
      <c r="M132" s="180" cm="1">
        <f t="array" ref="M132">_xlfn.XLOOKUP(M$1,'Copy of PY1 Data(H)'!$A$1:$CZ$1,_xlfn.XLOOKUP($A132,'Copy of PY1 Data(H)'!$A$1:$A$288,'Copy of PY1 Data(H)'!$A$1:$CZ$288))</f>
        <v>0</v>
      </c>
      <c r="N132" s="180" cm="1">
        <f t="array" ref="N132">_xlfn.XLOOKUP(N$1,'Copy of PY1 Data(H)'!$A$1:$CZ$1,_xlfn.XLOOKUP($A132,'Copy of PY1 Data(H)'!$A$1:$A$288,'Copy of PY1 Data(H)'!$A$1:$CZ$288))</f>
        <v>0</v>
      </c>
      <c r="O132" s="180" cm="1">
        <f t="array" ref="O132">_xlfn.XLOOKUP(O$1,'Copy of PY1 Data(H)'!$A$1:$CZ$1,_xlfn.XLOOKUP($A132,'Copy of PY1 Data(H)'!$A$1:$A$288,'Copy of PY1 Data(H)'!$A$1:$CZ$288))</f>
        <v>0</v>
      </c>
      <c r="P132" s="180" cm="1">
        <f t="array" ref="P132">_xlfn.XLOOKUP(P$1,'Copy of PY1 Data(H)'!$A$1:$CZ$1,_xlfn.XLOOKUP($A132,'Copy of PY1 Data(H)'!$A$1:$A$288,'Copy of PY1 Data(H)'!$A$1:$CZ$288))</f>
        <v>0</v>
      </c>
      <c r="Q132" s="180" cm="1">
        <f t="array" ref="Q132">_xlfn.XLOOKUP(Q$1,'Copy of PY1 Data(H)'!$A$1:$CZ$1,_xlfn.XLOOKUP($A132,'Copy of PY1 Data(H)'!$A$1:$A$288,'Copy of PY1 Data(H)'!$A$1:$CZ$288))</f>
        <v>0</v>
      </c>
      <c r="R132" s="180" cm="1">
        <f t="array" ref="R132">_xlfn.XLOOKUP(R$1,'Copy of PY1 Data(H)'!$A$1:$CZ$1,_xlfn.XLOOKUP($A132,'Copy of PY1 Data(H)'!$A$1:$A$288,'Copy of PY1 Data(H)'!$A$1:$CZ$288))</f>
        <v>0</v>
      </c>
      <c r="S132" s="180" cm="1">
        <f t="array" ref="S132">_xlfn.XLOOKUP(S$1,'Copy of PY1 Data(H)'!$A$1:$CZ$1,_xlfn.XLOOKUP($A132,'Copy of PY1 Data(H)'!$A$1:$A$288,'Copy of PY1 Data(H)'!$A$1:$CZ$288))</f>
        <v>0</v>
      </c>
      <c r="T132" s="180" cm="1">
        <f t="array" ref="T132">_xlfn.XLOOKUP(T$1,'Copy of PY1 Data(H)'!$A$1:$CZ$1,_xlfn.XLOOKUP($A132,'Copy of PY1 Data(H)'!$A$1:$A$288,'Copy of PY1 Data(H)'!$A$1:$CZ$288))</f>
        <v>102881</v>
      </c>
      <c r="U132" s="180" cm="1">
        <f t="array" ref="U132">_xlfn.XLOOKUP(U$1,'Copy of PY1 Data(H)'!$A$1:$CZ$1,_xlfn.XLOOKUP($A132,'Copy of PY1 Data(H)'!$A$1:$A$288,'Copy of PY1 Data(H)'!$A$1:$CZ$288))</f>
        <v>0</v>
      </c>
      <c r="V132" s="180" cm="1">
        <f t="array" ref="V132">_xlfn.XLOOKUP(V$1,'Copy of PY1 Data(H)'!$A$1:$CZ$1,_xlfn.XLOOKUP($A132,'Copy of PY1 Data(H)'!$A$1:$A$288,'Copy of PY1 Data(H)'!$A$1:$CZ$288))</f>
        <v>-431318</v>
      </c>
      <c r="W132" s="180" cm="1">
        <f t="array" ref="W132">_xlfn.XLOOKUP(W$1,'Copy of PY1 Data(H)'!$A$1:$CZ$1,_xlfn.XLOOKUP($A132,'Copy of PY1 Data(H)'!$A$1:$A$288,'Copy of PY1 Data(H)'!$A$1:$CZ$288))</f>
        <v>0</v>
      </c>
      <c r="X132" s="180" cm="1">
        <f t="array" ref="X132">_xlfn.XLOOKUP(X$1,'Copy of PY1 Data(H)'!$A$1:$CZ$1,_xlfn.XLOOKUP($A132,'Copy of PY1 Data(H)'!$A$1:$A$288,'Copy of PY1 Data(H)'!$A$1:$CZ$288))</f>
        <v>0</v>
      </c>
      <c r="Y132" s="180" cm="1">
        <f t="array" ref="Y132">_xlfn.XLOOKUP(Y$1,'Copy of PY1 Data(H)'!$A$1:$CZ$1,_xlfn.XLOOKUP($A132,'Copy of PY1 Data(H)'!$A$1:$A$288,'Copy of PY1 Data(H)'!$A$1:$CZ$288))</f>
        <v>24595</v>
      </c>
      <c r="Z132" s="180" cm="1">
        <f t="array" ref="Z132">_xlfn.XLOOKUP(Z$1,'Copy of PY1 Data(H)'!$A$1:$CZ$1,_xlfn.XLOOKUP($A132,'Copy of PY1 Data(H)'!$A$1:$A$288,'Copy of PY1 Data(H)'!$A$1:$CZ$288))</f>
        <v>0</v>
      </c>
      <c r="AA132" s="180" cm="1">
        <f t="array" ref="AA132">_xlfn.XLOOKUP(AA$1,'Copy of PY1 Data(H)'!$A$1:$CZ$1,_xlfn.XLOOKUP($A132,'Copy of PY1 Data(H)'!$A$1:$A$288,'Copy of PY1 Data(H)'!$A$1:$CZ$288))</f>
        <v>0</v>
      </c>
      <c r="AB132" s="180" cm="1">
        <f t="array" ref="AB132">_xlfn.XLOOKUP(AB$1,'Copy of PY1 Data(H)'!$A$1:$CZ$1,_xlfn.XLOOKUP($A132,'Copy of PY1 Data(H)'!$A$1:$A$288,'Copy of PY1 Data(H)'!$A$1:$CZ$288))</f>
        <v>0</v>
      </c>
      <c r="AC132" s="180" cm="1">
        <f t="array" ref="AC132">_xlfn.XLOOKUP(AC$1,'Copy of PY1 Data(H)'!$A$1:$CZ$1,_xlfn.XLOOKUP($A132,'Copy of PY1 Data(H)'!$A$1:$A$288,'Copy of PY1 Data(H)'!$A$1:$CZ$288))</f>
        <v>0</v>
      </c>
      <c r="AD132" s="180" cm="1">
        <f t="array" ref="AD132">_xlfn.XLOOKUP(AD$1,'Copy of PY1 Data(H)'!$A$1:$CZ$1,_xlfn.XLOOKUP($A132,'Copy of PY1 Data(H)'!$A$1:$A$288,'Copy of PY1 Data(H)'!$A$1:$CZ$288))</f>
        <v>0</v>
      </c>
      <c r="AE132" s="180" cm="1">
        <f t="array" ref="AE132">_xlfn.XLOOKUP(AE$1,'Copy of PY1 Data(H)'!$A$1:$CZ$1,_xlfn.XLOOKUP($A132,'Copy of PY1 Data(H)'!$A$1:$A$288,'Copy of PY1 Data(H)'!$A$1:$CZ$288))</f>
        <v>-144166</v>
      </c>
      <c r="AF132" s="180" cm="1">
        <f t="array" ref="AF132">_xlfn.XLOOKUP(AF$1,'Copy of PY1 Data(H)'!$A$1:$CZ$1,_xlfn.XLOOKUP($A132,'Copy of PY1 Data(H)'!$A$1:$A$288,'Copy of PY1 Data(H)'!$A$1:$CZ$288))</f>
        <v>0</v>
      </c>
      <c r="AG132" s="180" cm="1">
        <f t="array" ref="AG132">_xlfn.XLOOKUP(AG$1,'Copy of PY1 Data(H)'!$A$1:$CZ$1,_xlfn.XLOOKUP($A132,'Copy of PY1 Data(H)'!$A$1:$A$288,'Copy of PY1 Data(H)'!$A$1:$CZ$288))</f>
        <v>-324472</v>
      </c>
      <c r="AH132" s="180" cm="1">
        <f t="array" ref="AH132">_xlfn.XLOOKUP(AH$1,'Copy of PY1 Data(H)'!$A$1:$CZ$1,_xlfn.XLOOKUP($A132,'Copy of PY1 Data(H)'!$A$1:$A$288,'Copy of PY1 Data(H)'!$A$1:$CZ$288))</f>
        <v>0</v>
      </c>
      <c r="AI132" s="180" cm="1">
        <f t="array" ref="AI132">_xlfn.XLOOKUP(AI$1,'Copy of PY1 Data(H)'!$A$1:$CZ$1,_xlfn.XLOOKUP($A132,'Copy of PY1 Data(H)'!$A$1:$A$288,'Copy of PY1 Data(H)'!$A$1:$CZ$288))</f>
        <v>0</v>
      </c>
      <c r="AJ132" s="180" cm="1">
        <f t="array" ref="AJ132">_xlfn.XLOOKUP(AJ$1,'Copy of PY1 Data(H)'!$A$1:$CZ$1,_xlfn.XLOOKUP($A132,'Copy of PY1 Data(H)'!$A$1:$A$288,'Copy of PY1 Data(H)'!$A$1:$CZ$288))</f>
        <v>0</v>
      </c>
      <c r="AK132" s="180" cm="1">
        <f t="array" ref="AK132">_xlfn.XLOOKUP(AK$1,'Copy of PY1 Data(H)'!$A$1:$CZ$1,_xlfn.XLOOKUP($A132,'Copy of PY1 Data(H)'!$A$1:$A$288,'Copy of PY1 Data(H)'!$A$1:$CZ$288))</f>
        <v>0</v>
      </c>
      <c r="AL132" s="180" cm="1">
        <f t="array" ref="AL132">_xlfn.XLOOKUP(AL$1,'Copy of PY1 Data(H)'!$A$1:$CZ$1,_xlfn.XLOOKUP($A132,'Copy of PY1 Data(H)'!$A$1:$A$288,'Copy of PY1 Data(H)'!$A$1:$CZ$288))</f>
        <v>0</v>
      </c>
      <c r="AM132" s="180" cm="1">
        <f t="array" ref="AM132">_xlfn.XLOOKUP(AM$1,'Copy of PY1 Data(H)'!$A$1:$CZ$1,_xlfn.XLOOKUP($A132,'Copy of PY1 Data(H)'!$A$1:$A$288,'Copy of PY1 Data(H)'!$A$1:$CZ$288))</f>
        <v>0</v>
      </c>
      <c r="AN132" s="180" cm="1">
        <f t="array" ref="AN132">_xlfn.XLOOKUP(AN$1,'Copy of PY1 Data(H)'!$A$1:$CZ$1,_xlfn.XLOOKUP($A132,'Copy of PY1 Data(H)'!$A$1:$A$288,'Copy of PY1 Data(H)'!$A$1:$CZ$288))</f>
        <v>0</v>
      </c>
      <c r="AO132" s="180" cm="1">
        <f t="array" ref="AO132">_xlfn.XLOOKUP(AO$1,'Copy of PY1 Data(H)'!$A$1:$CZ$1,_xlfn.XLOOKUP($A132,'Copy of PY1 Data(H)'!$A$1:$A$288,'Copy of PY1 Data(H)'!$A$1:$CZ$288))</f>
        <v>0</v>
      </c>
      <c r="AP132" s="180" cm="1">
        <f t="array" ref="AP132">_xlfn.XLOOKUP(AP$1,'Copy of PY1 Data(H)'!$A$1:$CZ$1,_xlfn.XLOOKUP($A132,'Copy of PY1 Data(H)'!$A$1:$A$288,'Copy of PY1 Data(H)'!$A$1:$CZ$288))</f>
        <v>0</v>
      </c>
      <c r="AQ132" s="180" cm="1">
        <f t="array" ref="AQ132">_xlfn.XLOOKUP(AQ$1,'Copy of PY1 Data(H)'!$A$1:$CZ$1,_xlfn.XLOOKUP($A132,'Copy of PY1 Data(H)'!$A$1:$A$288,'Copy of PY1 Data(H)'!$A$1:$CZ$288))</f>
        <v>0</v>
      </c>
      <c r="AR132" s="180" cm="1">
        <f t="array" ref="AR132">_xlfn.XLOOKUP(AR$1,'Copy of PY1 Data(H)'!$A$1:$CZ$1,_xlfn.XLOOKUP($A132,'Copy of PY1 Data(H)'!$A$1:$A$288,'Copy of PY1 Data(H)'!$A$1:$CZ$288))</f>
        <v>0</v>
      </c>
      <c r="AS132" s="180" cm="1">
        <f t="array" ref="AS132">_xlfn.XLOOKUP(AS$1,'Copy of PY1 Data(H)'!$A$1:$CZ$1,_xlfn.XLOOKUP($A132,'Copy of PY1 Data(H)'!$A$1:$A$288,'Copy of PY1 Data(H)'!$A$1:$CZ$288))</f>
        <v>0</v>
      </c>
      <c r="AT132" s="180" cm="1">
        <f t="array" ref="AT132">_xlfn.XLOOKUP(AT$1,'Copy of PY1 Data(H)'!$A$1:$CZ$1,_xlfn.XLOOKUP($A132,'Copy of PY1 Data(H)'!$A$1:$A$288,'Copy of PY1 Data(H)'!$A$1:$CZ$288))</f>
        <v>325000</v>
      </c>
      <c r="AU132" s="180" cm="1">
        <f t="array" ref="AU132">_xlfn.XLOOKUP(AU$1,'Copy of PY1 Data(H)'!$A$1:$CZ$1,_xlfn.XLOOKUP($A132,'Copy of PY1 Data(H)'!$A$1:$A$288,'Copy of PY1 Data(H)'!$A$1:$CZ$288))</f>
        <v>0</v>
      </c>
      <c r="AV132" s="180" cm="1">
        <f t="array" ref="AV132">_xlfn.XLOOKUP(AV$1,'Copy of PY1 Data(H)'!$A$1:$CZ$1,_xlfn.XLOOKUP($A132,'Copy of PY1 Data(H)'!$A$1:$A$288,'Copy of PY1 Data(H)'!$A$1:$CZ$288))</f>
        <v>0</v>
      </c>
      <c r="AW132" s="180" cm="1">
        <f t="array" ref="AW132">_xlfn.XLOOKUP(AW$1,'Copy of PY1 Data(H)'!$A$1:$CZ$1,_xlfn.XLOOKUP($A132,'Copy of PY1 Data(H)'!$A$1:$A$288,'Copy of PY1 Data(H)'!$A$1:$CZ$288))</f>
        <v>0</v>
      </c>
      <c r="AX132" s="180" cm="1">
        <f t="array" ref="AX132">_xlfn.XLOOKUP(AX$1,'Copy of PY1 Data(H)'!$A$1:$CZ$1,_xlfn.XLOOKUP($A132,'Copy of PY1 Data(H)'!$A$1:$A$288,'Copy of PY1 Data(H)'!$A$1:$CZ$288))</f>
        <v>2</v>
      </c>
      <c r="AY132" s="180" cm="1">
        <f t="array" ref="AY132">_xlfn.XLOOKUP(AY$1,'Copy of PY1 Data(H)'!$A$1:$CZ$1,_xlfn.XLOOKUP($A132,'Copy of PY1 Data(H)'!$A$1:$A$288,'Copy of PY1 Data(H)'!$A$1:$CZ$288))</f>
        <v>0</v>
      </c>
      <c r="AZ132" s="180" cm="1">
        <f t="array" ref="AZ132">_xlfn.XLOOKUP(AZ$1,'Copy of PY1 Data(H)'!$A$1:$CZ$1,_xlfn.XLOOKUP($A132,'Copy of PY1 Data(H)'!$A$1:$A$288,'Copy of PY1 Data(H)'!$A$1:$CZ$288))</f>
        <v>0</v>
      </c>
      <c r="BA132" s="180" cm="1">
        <f t="array" ref="BA132">_xlfn.XLOOKUP(BA$1,'Copy of PY1 Data(H)'!$A$1:$CZ$1,_xlfn.XLOOKUP($A132,'Copy of PY1 Data(H)'!$A$1:$A$288,'Copy of PY1 Data(H)'!$A$1:$CZ$288))</f>
        <v>0</v>
      </c>
      <c r="BB132" s="180" cm="1">
        <f t="array" ref="BB132">_xlfn.XLOOKUP(BB$1,'Copy of PY1 Data(H)'!$A$1:$CZ$1,_xlfn.XLOOKUP($A132,'Copy of PY1 Data(H)'!$A$1:$A$288,'Copy of PY1 Data(H)'!$A$1:$CZ$288))</f>
        <v>0</v>
      </c>
      <c r="BC132" s="180" cm="1">
        <f t="array" ref="BC132">_xlfn.XLOOKUP(BC$1,'Copy of PY1 Data(H)'!$A$1:$CZ$1,_xlfn.XLOOKUP($A132,'Copy of PY1 Data(H)'!$A$1:$A$288,'Copy of PY1 Data(H)'!$A$1:$CZ$288))</f>
        <v>1</v>
      </c>
      <c r="BD132" s="180" cm="1">
        <f t="array" ref="BD132">_xlfn.XLOOKUP(BD$1,'Copy of PY1 Data(H)'!$A$1:$CZ$1,_xlfn.XLOOKUP($A132,'Copy of PY1 Data(H)'!$A$1:$A$288,'Copy of PY1 Data(H)'!$A$1:$CZ$288))</f>
        <v>0</v>
      </c>
      <c r="BE132" s="180" cm="1">
        <f t="array" ref="BE132">_xlfn.XLOOKUP(BE$1,'Copy of PY1 Data(H)'!$A$1:$CZ$1,_xlfn.XLOOKUP($A132,'Copy of PY1 Data(H)'!$A$1:$A$288,'Copy of PY1 Data(H)'!$A$1:$CZ$288))</f>
        <v>0</v>
      </c>
      <c r="BF132" s="180" cm="1">
        <f t="array" ref="BF132">_xlfn.XLOOKUP(BF$1,'Copy of PY1 Data(H)'!$A$1:$CZ$1,_xlfn.XLOOKUP($A132,'Copy of PY1 Data(H)'!$A$1:$A$288,'Copy of PY1 Data(H)'!$A$1:$CZ$288))</f>
        <v>0</v>
      </c>
      <c r="BG132" s="180" cm="1">
        <f t="array" ref="BG132">_xlfn.XLOOKUP(BG$1,'Copy of PY1 Data(H)'!$A$1:$CZ$1,_xlfn.XLOOKUP($A132,'Copy of PY1 Data(H)'!$A$1:$A$288,'Copy of PY1 Data(H)'!$A$1:$CZ$288))</f>
        <v>0</v>
      </c>
      <c r="BH132" s="180" cm="1">
        <f t="array" ref="BH132">_xlfn.XLOOKUP(BH$1,'Copy of PY1 Data(H)'!$A$1:$CZ$1,_xlfn.XLOOKUP($A132,'Copy of PY1 Data(H)'!$A$1:$A$288,'Copy of PY1 Data(H)'!$A$1:$CZ$288))</f>
        <v>0</v>
      </c>
      <c r="BI132" s="180" cm="1">
        <f t="array" ref="BI132">_xlfn.XLOOKUP(BI$1,'Copy of PY1 Data(H)'!$A$1:$CZ$1,_xlfn.XLOOKUP($A132,'Copy of PY1 Data(H)'!$A$1:$A$288,'Copy of PY1 Data(H)'!$A$1:$CZ$288))</f>
        <v>0</v>
      </c>
      <c r="BJ132" s="180" cm="1">
        <f t="array" ref="BJ132">_xlfn.XLOOKUP(BJ$1,'Copy of PY1 Data(H)'!$A$1:$CZ$1,_xlfn.XLOOKUP($A132,'Copy of PY1 Data(H)'!$A$1:$A$288,'Copy of PY1 Data(H)'!$A$1:$CZ$288))</f>
        <v>0</v>
      </c>
      <c r="BK132" s="180" cm="1">
        <f t="array" ref="BK132">_xlfn.XLOOKUP(BK$1,'Copy of PY1 Data(H)'!$A$1:$CZ$1,_xlfn.XLOOKUP($A132,'Copy of PY1 Data(H)'!$A$1:$A$288,'Copy of PY1 Data(H)'!$A$1:$CZ$288))</f>
        <v>0</v>
      </c>
      <c r="BL132" s="180" cm="1">
        <f t="array" ref="BL132">_xlfn.XLOOKUP(BL$1,'Copy of PY1 Data(H)'!$A$1:$CZ$1,_xlfn.XLOOKUP($A132,'Copy of PY1 Data(H)'!$A$1:$A$288,'Copy of PY1 Data(H)'!$A$1:$CZ$288))</f>
        <v>0</v>
      </c>
      <c r="BM132" s="180" cm="1">
        <f t="array" ref="BM132">_xlfn.XLOOKUP(BM$1,'Copy of PY1 Data(H)'!$A$1:$CZ$1,_xlfn.XLOOKUP($A132,'Copy of PY1 Data(H)'!$A$1:$A$288,'Copy of PY1 Data(H)'!$A$1:$CZ$288))</f>
        <v>0</v>
      </c>
      <c r="BN132" s="180" cm="1">
        <f t="array" ref="BN132">_xlfn.XLOOKUP(BN$1,'Copy of PY1 Data(H)'!$A$1:$CZ$1,_xlfn.XLOOKUP($A132,'Copy of PY1 Data(H)'!$A$1:$A$288,'Copy of PY1 Data(H)'!$A$1:$CZ$288))</f>
        <v>0</v>
      </c>
      <c r="BO132" s="180" cm="1">
        <f t="array" ref="BO132">_xlfn.XLOOKUP(BO$1,'Copy of PY1 Data(H)'!$A$1:$CZ$1,_xlfn.XLOOKUP($A132,'Copy of PY1 Data(H)'!$A$1:$A$288,'Copy of PY1 Data(H)'!$A$1:$CZ$288))</f>
        <v>0</v>
      </c>
      <c r="BP132" s="180" cm="1">
        <f t="array" ref="BP132">_xlfn.XLOOKUP(BP$1,'Copy of PY1 Data(H)'!$A$1:$CZ$1,_xlfn.XLOOKUP($A132,'Copy of PY1 Data(H)'!$A$1:$A$288,'Copy of PY1 Data(H)'!$A$1:$CZ$288))</f>
        <v>0</v>
      </c>
      <c r="BQ132" s="180" cm="1">
        <f t="array" ref="BQ132">_xlfn.XLOOKUP(BQ$1,'Copy of PY1 Data(H)'!$A$1:$CZ$1,_xlfn.XLOOKUP($A132,'Copy of PY1 Data(H)'!$A$1:$A$288,'Copy of PY1 Data(H)'!$A$1:$CZ$288))</f>
        <v>0</v>
      </c>
      <c r="BR132" s="180" cm="1">
        <f t="array" ref="BR132">_xlfn.XLOOKUP(BR$1,'Copy of PY1 Data(H)'!$A$1:$CZ$1,_xlfn.XLOOKUP($A132,'Copy of PY1 Data(H)'!$A$1:$A$288,'Copy of PY1 Data(H)'!$A$1:$CZ$288))</f>
        <v>0</v>
      </c>
      <c r="BS132" s="180" cm="1">
        <f t="array" ref="BS132">_xlfn.XLOOKUP(BS$1,'Copy of PY1 Data(H)'!$A$1:$CZ$1,_xlfn.XLOOKUP($A132,'Copy of PY1 Data(H)'!$A$1:$A$288,'Copy of PY1 Data(H)'!$A$1:$CZ$288))</f>
        <v>0</v>
      </c>
      <c r="BT132" s="180" cm="1">
        <f t="array" ref="BT132">_xlfn.XLOOKUP(BT$1,'Copy of PY1 Data(H)'!$A$1:$CZ$1,_xlfn.XLOOKUP($A132,'Copy of PY1 Data(H)'!$A$1:$A$288,'Copy of PY1 Data(H)'!$A$1:$CZ$288))</f>
        <v>0</v>
      </c>
      <c r="BU132" s="180" cm="1">
        <f t="array" ref="BU132">_xlfn.XLOOKUP(BU$1,'Copy of PY1 Data(H)'!$A$1:$CZ$1,_xlfn.XLOOKUP($A132,'Copy of PY1 Data(H)'!$A$1:$A$288,'Copy of PY1 Data(H)'!$A$1:$CZ$288))</f>
        <v>0</v>
      </c>
      <c r="BV132" s="180" cm="1">
        <f t="array" ref="BV132">_xlfn.XLOOKUP(BV$1,'Copy of PY1 Data(H)'!$A$1:$CZ$1,_xlfn.XLOOKUP($A132,'Copy of PY1 Data(H)'!$A$1:$A$288,'Copy of PY1 Data(H)'!$A$1:$CZ$288))</f>
        <v>0</v>
      </c>
      <c r="BW132" s="180" cm="1">
        <f t="array" ref="BW132">_xlfn.XLOOKUP(BW$1,'Copy of PY1 Data(H)'!$A$1:$CZ$1,_xlfn.XLOOKUP($A132,'Copy of PY1 Data(H)'!$A$1:$A$288,'Copy of PY1 Data(H)'!$A$1:$CZ$288))</f>
        <v>0</v>
      </c>
      <c r="BX132" s="180" cm="1">
        <f t="array" ref="BX132">_xlfn.XLOOKUP(BX$1,'Copy of PY1 Data(H)'!$A$1:$CZ$1,_xlfn.XLOOKUP($A132,'Copy of PY1 Data(H)'!$A$1:$A$288,'Copy of PY1 Data(H)'!$A$1:$CZ$288))</f>
        <v>0</v>
      </c>
      <c r="BY132" s="180" cm="1">
        <f t="array" ref="BY132">_xlfn.XLOOKUP(BY$1,'Copy of PY1 Data(H)'!$A$1:$CZ$1,_xlfn.XLOOKUP($A132,'Copy of PY1 Data(H)'!$A$1:$A$288,'Copy of PY1 Data(H)'!$A$1:$CZ$288))</f>
        <v>0</v>
      </c>
      <c r="BZ132" s="180" cm="1">
        <f t="array" ref="BZ132">_xlfn.XLOOKUP(BZ$1,'Copy of PY1 Data(H)'!$A$1:$CZ$1,_xlfn.XLOOKUP($A132,'Copy of PY1 Data(H)'!$A$1:$A$288,'Copy of PY1 Data(H)'!$A$1:$CZ$288))</f>
        <v>0</v>
      </c>
      <c r="CA132" s="180" cm="1">
        <f t="array" ref="CA132">_xlfn.XLOOKUP(CA$1,'Copy of PY1 Data(H)'!$A$1:$CZ$1,_xlfn.XLOOKUP($A132,'Copy of PY1 Data(H)'!$A$1:$A$288,'Copy of PY1 Data(H)'!$A$1:$CZ$288))</f>
        <v>0</v>
      </c>
      <c r="CB132" s="180" cm="1">
        <f t="array" ref="CB132">_xlfn.XLOOKUP(CB$1,'Copy of PY1 Data(H)'!$A$1:$CZ$1,_xlfn.XLOOKUP($A132,'Copy of PY1 Data(H)'!$A$1:$A$288,'Copy of PY1 Data(H)'!$A$1:$CZ$288))</f>
        <v>0</v>
      </c>
      <c r="CC132" s="180" cm="1">
        <f t="array" ref="CC132">_xlfn.XLOOKUP(CC$1,'Copy of PY1 Data(H)'!$A$1:$CZ$1,_xlfn.XLOOKUP($A132,'Copy of PY1 Data(H)'!$A$1:$A$288,'Copy of PY1 Data(H)'!$A$1:$CZ$288))</f>
        <v>0</v>
      </c>
      <c r="CD132" s="180" cm="1">
        <f t="array" ref="CD132">_xlfn.XLOOKUP(CD$1,'Copy of PY1 Data(H)'!$A$1:$CZ$1,_xlfn.XLOOKUP($A132,'Copy of PY1 Data(H)'!$A$1:$A$288,'Copy of PY1 Data(H)'!$A$1:$CZ$288))</f>
        <v>18986</v>
      </c>
    </row>
    <row r="133" spans="1:82" x14ac:dyDescent="0.3">
      <c r="A133" s="180">
        <v>537</v>
      </c>
      <c r="C133" s="180"/>
      <c r="D133" s="180" cm="1">
        <f t="array" ref="D133">_xlfn.XLOOKUP(D$1,'Copy of PY1 Data(H)'!$A$1:$CZ$1,_xlfn.XLOOKUP($A133,'Copy of PY1 Data(H)'!$A$1:$A$288,'Copy of PY1 Data(H)'!$A$1:$CZ$288))</f>
        <v>0</v>
      </c>
      <c r="E133" s="180" cm="1">
        <f t="array" ref="E133">_xlfn.XLOOKUP(E$1,'Copy of PY1 Data(H)'!$A$1:$CZ$1,_xlfn.XLOOKUP($A133,'Copy of PY1 Data(H)'!$A$1:$A$288,'Copy of PY1 Data(H)'!$A$1:$CZ$288))</f>
        <v>0</v>
      </c>
      <c r="F133" s="180" cm="1">
        <f t="array" ref="F133">_xlfn.XLOOKUP(F$1,'Copy of PY1 Data(H)'!$A$1:$CZ$1,_xlfn.XLOOKUP($A133,'Copy of PY1 Data(H)'!$A$1:$A$288,'Copy of PY1 Data(H)'!$A$1:$CZ$288))</f>
        <v>0</v>
      </c>
      <c r="G133" s="180" cm="1">
        <f t="array" ref="G133">_xlfn.XLOOKUP(G$1,'Copy of PY1 Data(H)'!$A$1:$CZ$1,_xlfn.XLOOKUP($A133,'Copy of PY1 Data(H)'!$A$1:$A$288,'Copy of PY1 Data(H)'!$A$1:$CZ$288))</f>
        <v>0</v>
      </c>
      <c r="H133" s="180" cm="1">
        <f t="array" ref="H133">_xlfn.XLOOKUP(H$1,'Copy of PY1 Data(H)'!$A$1:$CZ$1,_xlfn.XLOOKUP($A133,'Copy of PY1 Data(H)'!$A$1:$A$288,'Copy of PY1 Data(H)'!$A$1:$CZ$288))</f>
        <v>2</v>
      </c>
      <c r="I133" s="180" cm="1">
        <f t="array" ref="I133">_xlfn.XLOOKUP(I$1,'Copy of PY1 Data(H)'!$A$1:$CZ$1,_xlfn.XLOOKUP($A133,'Copy of PY1 Data(H)'!$A$1:$A$288,'Copy of PY1 Data(H)'!$A$1:$CZ$288))</f>
        <v>0</v>
      </c>
      <c r="J133" s="180" cm="1">
        <f t="array" ref="J133">_xlfn.XLOOKUP(J$1,'Copy of PY1 Data(H)'!$A$1:$CZ$1,_xlfn.XLOOKUP($A133,'Copy of PY1 Data(H)'!$A$1:$A$288,'Copy of PY1 Data(H)'!$A$1:$CZ$288))</f>
        <v>1</v>
      </c>
      <c r="K133" s="180" cm="1">
        <f t="array" ref="K133">_xlfn.XLOOKUP(K$1,'Copy of PY1 Data(H)'!$A$1:$CZ$1,_xlfn.XLOOKUP($A133,'Copy of PY1 Data(H)'!$A$1:$A$288,'Copy of PY1 Data(H)'!$A$1:$CZ$288))</f>
        <v>0</v>
      </c>
      <c r="L133" s="180" cm="1">
        <f t="array" ref="L133">_xlfn.XLOOKUP(L$1,'Copy of PY1 Data(H)'!$A$1:$CZ$1,_xlfn.XLOOKUP($A133,'Copy of PY1 Data(H)'!$A$1:$A$288,'Copy of PY1 Data(H)'!$A$1:$CZ$288))</f>
        <v>0</v>
      </c>
      <c r="M133" s="180" cm="1">
        <f t="array" ref="M133">_xlfn.XLOOKUP(M$1,'Copy of PY1 Data(H)'!$A$1:$CZ$1,_xlfn.XLOOKUP($A133,'Copy of PY1 Data(H)'!$A$1:$A$288,'Copy of PY1 Data(H)'!$A$1:$CZ$288))</f>
        <v>0</v>
      </c>
      <c r="N133" s="180" cm="1">
        <f t="array" ref="N133">_xlfn.XLOOKUP(N$1,'Copy of PY1 Data(H)'!$A$1:$CZ$1,_xlfn.XLOOKUP($A133,'Copy of PY1 Data(H)'!$A$1:$A$288,'Copy of PY1 Data(H)'!$A$1:$CZ$288))</f>
        <v>2</v>
      </c>
      <c r="O133" s="180" cm="1">
        <f t="array" ref="O133">_xlfn.XLOOKUP(O$1,'Copy of PY1 Data(H)'!$A$1:$CZ$1,_xlfn.XLOOKUP($A133,'Copy of PY1 Data(H)'!$A$1:$A$288,'Copy of PY1 Data(H)'!$A$1:$CZ$288))</f>
        <v>2</v>
      </c>
      <c r="P133" s="180" cm="1">
        <f t="array" ref="P133">_xlfn.XLOOKUP(P$1,'Copy of PY1 Data(H)'!$A$1:$CZ$1,_xlfn.XLOOKUP($A133,'Copy of PY1 Data(H)'!$A$1:$A$288,'Copy of PY1 Data(H)'!$A$1:$CZ$288))</f>
        <v>2</v>
      </c>
      <c r="Q133" s="180" cm="1">
        <f t="array" ref="Q133">_xlfn.XLOOKUP(Q$1,'Copy of PY1 Data(H)'!$A$1:$CZ$1,_xlfn.XLOOKUP($A133,'Copy of PY1 Data(H)'!$A$1:$A$288,'Copy of PY1 Data(H)'!$A$1:$CZ$288))</f>
        <v>1</v>
      </c>
      <c r="R133" s="180" cm="1">
        <f t="array" ref="R133">_xlfn.XLOOKUP(R$1,'Copy of PY1 Data(H)'!$A$1:$CZ$1,_xlfn.XLOOKUP($A133,'Copy of PY1 Data(H)'!$A$1:$A$288,'Copy of PY1 Data(H)'!$A$1:$CZ$288))</f>
        <v>2</v>
      </c>
      <c r="S133" s="180" cm="1">
        <f t="array" ref="S133">_xlfn.XLOOKUP(S$1,'Copy of PY1 Data(H)'!$A$1:$CZ$1,_xlfn.XLOOKUP($A133,'Copy of PY1 Data(H)'!$A$1:$A$288,'Copy of PY1 Data(H)'!$A$1:$CZ$288))</f>
        <v>0</v>
      </c>
      <c r="T133" s="180" cm="1">
        <f t="array" ref="T133">_xlfn.XLOOKUP(T$1,'Copy of PY1 Data(H)'!$A$1:$CZ$1,_xlfn.XLOOKUP($A133,'Copy of PY1 Data(H)'!$A$1:$A$288,'Copy of PY1 Data(H)'!$A$1:$CZ$288))</f>
        <v>2</v>
      </c>
      <c r="U133" s="180" cm="1">
        <f t="array" ref="U133">_xlfn.XLOOKUP(U$1,'Copy of PY1 Data(H)'!$A$1:$CZ$1,_xlfn.XLOOKUP($A133,'Copy of PY1 Data(H)'!$A$1:$A$288,'Copy of PY1 Data(H)'!$A$1:$CZ$288))</f>
        <v>2</v>
      </c>
      <c r="V133" s="180" cm="1">
        <f t="array" ref="V133">_xlfn.XLOOKUP(V$1,'Copy of PY1 Data(H)'!$A$1:$CZ$1,_xlfn.XLOOKUP($A133,'Copy of PY1 Data(H)'!$A$1:$A$288,'Copy of PY1 Data(H)'!$A$1:$CZ$288))</f>
        <v>2</v>
      </c>
      <c r="W133" s="180" cm="1">
        <f t="array" ref="W133">_xlfn.XLOOKUP(W$1,'Copy of PY1 Data(H)'!$A$1:$CZ$1,_xlfn.XLOOKUP($A133,'Copy of PY1 Data(H)'!$A$1:$A$288,'Copy of PY1 Data(H)'!$A$1:$CZ$288))</f>
        <v>0</v>
      </c>
      <c r="X133" s="180" cm="1">
        <f t="array" ref="X133">_xlfn.XLOOKUP(X$1,'Copy of PY1 Data(H)'!$A$1:$CZ$1,_xlfn.XLOOKUP($A133,'Copy of PY1 Data(H)'!$A$1:$A$288,'Copy of PY1 Data(H)'!$A$1:$CZ$288))</f>
        <v>0</v>
      </c>
      <c r="Y133" s="180" cm="1">
        <f t="array" ref="Y133">_xlfn.XLOOKUP(Y$1,'Copy of PY1 Data(H)'!$A$1:$CZ$1,_xlfn.XLOOKUP($A133,'Copy of PY1 Data(H)'!$A$1:$A$288,'Copy of PY1 Data(H)'!$A$1:$CZ$288))</f>
        <v>2</v>
      </c>
      <c r="Z133" s="180" cm="1">
        <f t="array" ref="Z133">_xlfn.XLOOKUP(Z$1,'Copy of PY1 Data(H)'!$A$1:$CZ$1,_xlfn.XLOOKUP($A133,'Copy of PY1 Data(H)'!$A$1:$A$288,'Copy of PY1 Data(H)'!$A$1:$CZ$288))</f>
        <v>2</v>
      </c>
      <c r="AA133" s="180" cm="1">
        <f t="array" ref="AA133">_xlfn.XLOOKUP(AA$1,'Copy of PY1 Data(H)'!$A$1:$CZ$1,_xlfn.XLOOKUP($A133,'Copy of PY1 Data(H)'!$A$1:$A$288,'Copy of PY1 Data(H)'!$A$1:$CZ$288))</f>
        <v>1</v>
      </c>
      <c r="AB133" s="180" cm="1">
        <f t="array" ref="AB133">_xlfn.XLOOKUP(AB$1,'Copy of PY1 Data(H)'!$A$1:$CZ$1,_xlfn.XLOOKUP($A133,'Copy of PY1 Data(H)'!$A$1:$A$288,'Copy of PY1 Data(H)'!$A$1:$CZ$288))</f>
        <v>2</v>
      </c>
      <c r="AC133" s="180" cm="1">
        <f t="array" ref="AC133">_xlfn.XLOOKUP(AC$1,'Copy of PY1 Data(H)'!$A$1:$CZ$1,_xlfn.XLOOKUP($A133,'Copy of PY1 Data(H)'!$A$1:$A$288,'Copy of PY1 Data(H)'!$A$1:$CZ$288))</f>
        <v>2</v>
      </c>
      <c r="AD133" s="180" cm="1">
        <f t="array" ref="AD133">_xlfn.XLOOKUP(AD$1,'Copy of PY1 Data(H)'!$A$1:$CZ$1,_xlfn.XLOOKUP($A133,'Copy of PY1 Data(H)'!$A$1:$A$288,'Copy of PY1 Data(H)'!$A$1:$CZ$288))</f>
        <v>2</v>
      </c>
      <c r="AE133" s="180" cm="1">
        <f t="array" ref="AE133">_xlfn.XLOOKUP(AE$1,'Copy of PY1 Data(H)'!$A$1:$CZ$1,_xlfn.XLOOKUP($A133,'Copy of PY1 Data(H)'!$A$1:$A$288,'Copy of PY1 Data(H)'!$A$1:$CZ$288))</f>
        <v>0</v>
      </c>
      <c r="AF133" s="180" cm="1">
        <f t="array" ref="AF133">_xlfn.XLOOKUP(AF$1,'Copy of PY1 Data(H)'!$A$1:$CZ$1,_xlfn.XLOOKUP($A133,'Copy of PY1 Data(H)'!$A$1:$A$288,'Copy of PY1 Data(H)'!$A$1:$CZ$288))</f>
        <v>2</v>
      </c>
      <c r="AG133" s="180" cm="1">
        <f t="array" ref="AG133">_xlfn.XLOOKUP(AG$1,'Copy of PY1 Data(H)'!$A$1:$CZ$1,_xlfn.XLOOKUP($A133,'Copy of PY1 Data(H)'!$A$1:$A$288,'Copy of PY1 Data(H)'!$A$1:$CZ$288))</f>
        <v>2</v>
      </c>
      <c r="AH133" s="180" cm="1">
        <f t="array" ref="AH133">_xlfn.XLOOKUP(AH$1,'Copy of PY1 Data(H)'!$A$1:$CZ$1,_xlfn.XLOOKUP($A133,'Copy of PY1 Data(H)'!$A$1:$A$288,'Copy of PY1 Data(H)'!$A$1:$CZ$288))</f>
        <v>2</v>
      </c>
      <c r="AI133" s="180" cm="1">
        <f t="array" ref="AI133">_xlfn.XLOOKUP(AI$1,'Copy of PY1 Data(H)'!$A$1:$CZ$1,_xlfn.XLOOKUP($A133,'Copy of PY1 Data(H)'!$A$1:$A$288,'Copy of PY1 Data(H)'!$A$1:$CZ$288))</f>
        <v>2</v>
      </c>
      <c r="AJ133" s="180" cm="1">
        <f t="array" ref="AJ133">_xlfn.XLOOKUP(AJ$1,'Copy of PY1 Data(H)'!$A$1:$CZ$1,_xlfn.XLOOKUP($A133,'Copy of PY1 Data(H)'!$A$1:$A$288,'Copy of PY1 Data(H)'!$A$1:$CZ$288))</f>
        <v>2</v>
      </c>
      <c r="AK133" s="180" cm="1">
        <f t="array" ref="AK133">_xlfn.XLOOKUP(AK$1,'Copy of PY1 Data(H)'!$A$1:$CZ$1,_xlfn.XLOOKUP($A133,'Copy of PY1 Data(H)'!$A$1:$A$288,'Copy of PY1 Data(H)'!$A$1:$CZ$288))</f>
        <v>0</v>
      </c>
      <c r="AL133" s="180" cm="1">
        <f t="array" ref="AL133">_xlfn.XLOOKUP(AL$1,'Copy of PY1 Data(H)'!$A$1:$CZ$1,_xlfn.XLOOKUP($A133,'Copy of PY1 Data(H)'!$A$1:$A$288,'Copy of PY1 Data(H)'!$A$1:$CZ$288))</f>
        <v>0</v>
      </c>
      <c r="AM133" s="180" cm="1">
        <f t="array" ref="AM133">_xlfn.XLOOKUP(AM$1,'Copy of PY1 Data(H)'!$A$1:$CZ$1,_xlfn.XLOOKUP($A133,'Copy of PY1 Data(H)'!$A$1:$A$288,'Copy of PY1 Data(H)'!$A$1:$CZ$288))</f>
        <v>1</v>
      </c>
      <c r="AN133" s="180" cm="1">
        <f t="array" ref="AN133">_xlfn.XLOOKUP(AN$1,'Copy of PY1 Data(H)'!$A$1:$CZ$1,_xlfn.XLOOKUP($A133,'Copy of PY1 Data(H)'!$A$1:$A$288,'Copy of PY1 Data(H)'!$A$1:$CZ$288))</f>
        <v>2</v>
      </c>
      <c r="AO133" s="180" cm="1">
        <f t="array" ref="AO133">_xlfn.XLOOKUP(AO$1,'Copy of PY1 Data(H)'!$A$1:$CZ$1,_xlfn.XLOOKUP($A133,'Copy of PY1 Data(H)'!$A$1:$A$288,'Copy of PY1 Data(H)'!$A$1:$CZ$288))</f>
        <v>2</v>
      </c>
      <c r="AP133" s="180" cm="1">
        <f t="array" ref="AP133">_xlfn.XLOOKUP(AP$1,'Copy of PY1 Data(H)'!$A$1:$CZ$1,_xlfn.XLOOKUP($A133,'Copy of PY1 Data(H)'!$A$1:$A$288,'Copy of PY1 Data(H)'!$A$1:$CZ$288))</f>
        <v>0</v>
      </c>
      <c r="AQ133" s="180" cm="1">
        <f t="array" ref="AQ133">_xlfn.XLOOKUP(AQ$1,'Copy of PY1 Data(H)'!$A$1:$CZ$1,_xlfn.XLOOKUP($A133,'Copy of PY1 Data(H)'!$A$1:$A$288,'Copy of PY1 Data(H)'!$A$1:$CZ$288))</f>
        <v>2</v>
      </c>
      <c r="AR133" s="180" cm="1">
        <f t="array" ref="AR133">_xlfn.XLOOKUP(AR$1,'Copy of PY1 Data(H)'!$A$1:$CZ$1,_xlfn.XLOOKUP($A133,'Copy of PY1 Data(H)'!$A$1:$A$288,'Copy of PY1 Data(H)'!$A$1:$CZ$288))</f>
        <v>1</v>
      </c>
      <c r="AS133" s="180" cm="1">
        <f t="array" ref="AS133">_xlfn.XLOOKUP(AS$1,'Copy of PY1 Data(H)'!$A$1:$CZ$1,_xlfn.XLOOKUP($A133,'Copy of PY1 Data(H)'!$A$1:$A$288,'Copy of PY1 Data(H)'!$A$1:$CZ$288))</f>
        <v>0</v>
      </c>
      <c r="AT133" s="180" cm="1">
        <f t="array" ref="AT133">_xlfn.XLOOKUP(AT$1,'Copy of PY1 Data(H)'!$A$1:$CZ$1,_xlfn.XLOOKUP($A133,'Copy of PY1 Data(H)'!$A$1:$A$288,'Copy of PY1 Data(H)'!$A$1:$CZ$288))</f>
        <v>1</v>
      </c>
      <c r="AU133" s="180" cm="1">
        <f t="array" ref="AU133">_xlfn.XLOOKUP(AU$1,'Copy of PY1 Data(H)'!$A$1:$CZ$1,_xlfn.XLOOKUP($A133,'Copy of PY1 Data(H)'!$A$1:$A$288,'Copy of PY1 Data(H)'!$A$1:$CZ$288))</f>
        <v>0</v>
      </c>
      <c r="AV133" s="180" cm="1">
        <f t="array" ref="AV133">_xlfn.XLOOKUP(AV$1,'Copy of PY1 Data(H)'!$A$1:$CZ$1,_xlfn.XLOOKUP($A133,'Copy of PY1 Data(H)'!$A$1:$A$288,'Copy of PY1 Data(H)'!$A$1:$CZ$288))</f>
        <v>2</v>
      </c>
      <c r="AW133" s="180" cm="1">
        <f t="array" ref="AW133">_xlfn.XLOOKUP(AW$1,'Copy of PY1 Data(H)'!$A$1:$CZ$1,_xlfn.XLOOKUP($A133,'Copy of PY1 Data(H)'!$A$1:$A$288,'Copy of PY1 Data(H)'!$A$1:$CZ$288))</f>
        <v>2</v>
      </c>
      <c r="AX133" s="180" cm="1">
        <f t="array" ref="AX133">_xlfn.XLOOKUP(AX$1,'Copy of PY1 Data(H)'!$A$1:$CZ$1,_xlfn.XLOOKUP($A133,'Copy of PY1 Data(H)'!$A$1:$A$288,'Copy of PY1 Data(H)'!$A$1:$CZ$288))</f>
        <v>2</v>
      </c>
      <c r="AY133" s="180" cm="1">
        <f t="array" ref="AY133">_xlfn.XLOOKUP(AY$1,'Copy of PY1 Data(H)'!$A$1:$CZ$1,_xlfn.XLOOKUP($A133,'Copy of PY1 Data(H)'!$A$1:$A$288,'Copy of PY1 Data(H)'!$A$1:$CZ$288))</f>
        <v>2</v>
      </c>
      <c r="AZ133" s="180" cm="1">
        <f t="array" ref="AZ133">_xlfn.XLOOKUP(AZ$1,'Copy of PY1 Data(H)'!$A$1:$CZ$1,_xlfn.XLOOKUP($A133,'Copy of PY1 Data(H)'!$A$1:$A$288,'Copy of PY1 Data(H)'!$A$1:$CZ$288))</f>
        <v>2</v>
      </c>
      <c r="BA133" s="180" cm="1">
        <f t="array" ref="BA133">_xlfn.XLOOKUP(BA$1,'Copy of PY1 Data(H)'!$A$1:$CZ$1,_xlfn.XLOOKUP($A133,'Copy of PY1 Data(H)'!$A$1:$A$288,'Copy of PY1 Data(H)'!$A$1:$CZ$288))</f>
        <v>2</v>
      </c>
      <c r="BB133" s="180" cm="1">
        <f t="array" ref="BB133">_xlfn.XLOOKUP(BB$1,'Copy of PY1 Data(H)'!$A$1:$CZ$1,_xlfn.XLOOKUP($A133,'Copy of PY1 Data(H)'!$A$1:$A$288,'Copy of PY1 Data(H)'!$A$1:$CZ$288))</f>
        <v>2</v>
      </c>
      <c r="BC133" s="180" cm="1">
        <f t="array" ref="BC133">_xlfn.XLOOKUP(BC$1,'Copy of PY1 Data(H)'!$A$1:$CZ$1,_xlfn.XLOOKUP($A133,'Copy of PY1 Data(H)'!$A$1:$A$288,'Copy of PY1 Data(H)'!$A$1:$CZ$288))</f>
        <v>2</v>
      </c>
      <c r="BD133" s="180" cm="1">
        <f t="array" ref="BD133">_xlfn.XLOOKUP(BD$1,'Copy of PY1 Data(H)'!$A$1:$CZ$1,_xlfn.XLOOKUP($A133,'Copy of PY1 Data(H)'!$A$1:$A$288,'Copy of PY1 Data(H)'!$A$1:$CZ$288))</f>
        <v>2</v>
      </c>
      <c r="BE133" s="180" cm="1">
        <f t="array" ref="BE133">_xlfn.XLOOKUP(BE$1,'Copy of PY1 Data(H)'!$A$1:$CZ$1,_xlfn.XLOOKUP($A133,'Copy of PY1 Data(H)'!$A$1:$A$288,'Copy of PY1 Data(H)'!$A$1:$CZ$288))</f>
        <v>2</v>
      </c>
      <c r="BF133" s="180" cm="1">
        <f t="array" ref="BF133">_xlfn.XLOOKUP(BF$1,'Copy of PY1 Data(H)'!$A$1:$CZ$1,_xlfn.XLOOKUP($A133,'Copy of PY1 Data(H)'!$A$1:$A$288,'Copy of PY1 Data(H)'!$A$1:$CZ$288))</f>
        <v>2</v>
      </c>
      <c r="BG133" s="180" cm="1">
        <f t="array" ref="BG133">_xlfn.XLOOKUP(BG$1,'Copy of PY1 Data(H)'!$A$1:$CZ$1,_xlfn.XLOOKUP($A133,'Copy of PY1 Data(H)'!$A$1:$A$288,'Copy of PY1 Data(H)'!$A$1:$CZ$288))</f>
        <v>0</v>
      </c>
      <c r="BH133" s="180" cm="1">
        <f t="array" ref="BH133">_xlfn.XLOOKUP(BH$1,'Copy of PY1 Data(H)'!$A$1:$CZ$1,_xlfn.XLOOKUP($A133,'Copy of PY1 Data(H)'!$A$1:$A$288,'Copy of PY1 Data(H)'!$A$1:$CZ$288))</f>
        <v>0</v>
      </c>
      <c r="BI133" s="180" cm="1">
        <f t="array" ref="BI133">_xlfn.XLOOKUP(BI$1,'Copy of PY1 Data(H)'!$A$1:$CZ$1,_xlfn.XLOOKUP($A133,'Copy of PY1 Data(H)'!$A$1:$A$288,'Copy of PY1 Data(H)'!$A$1:$CZ$288))</f>
        <v>1</v>
      </c>
      <c r="BJ133" s="180" cm="1">
        <f t="array" ref="BJ133">_xlfn.XLOOKUP(BJ$1,'Copy of PY1 Data(H)'!$A$1:$CZ$1,_xlfn.XLOOKUP($A133,'Copy of PY1 Data(H)'!$A$1:$A$288,'Copy of PY1 Data(H)'!$A$1:$CZ$288))</f>
        <v>0</v>
      </c>
      <c r="BK133" s="180" cm="1">
        <f t="array" ref="BK133">_xlfn.XLOOKUP(BK$1,'Copy of PY1 Data(H)'!$A$1:$CZ$1,_xlfn.XLOOKUP($A133,'Copy of PY1 Data(H)'!$A$1:$A$288,'Copy of PY1 Data(H)'!$A$1:$CZ$288))</f>
        <v>2</v>
      </c>
      <c r="BL133" s="180" cm="1">
        <f t="array" ref="BL133">_xlfn.XLOOKUP(BL$1,'Copy of PY1 Data(H)'!$A$1:$CZ$1,_xlfn.XLOOKUP($A133,'Copy of PY1 Data(H)'!$A$1:$A$288,'Copy of PY1 Data(H)'!$A$1:$CZ$288))</f>
        <v>0</v>
      </c>
      <c r="BM133" s="180" cm="1">
        <f t="array" ref="BM133">_xlfn.XLOOKUP(BM$1,'Copy of PY1 Data(H)'!$A$1:$CZ$1,_xlfn.XLOOKUP($A133,'Copy of PY1 Data(H)'!$A$1:$A$288,'Copy of PY1 Data(H)'!$A$1:$CZ$288))</f>
        <v>1</v>
      </c>
      <c r="BN133" s="180" cm="1">
        <f t="array" ref="BN133">_xlfn.XLOOKUP(BN$1,'Copy of PY1 Data(H)'!$A$1:$CZ$1,_xlfn.XLOOKUP($A133,'Copy of PY1 Data(H)'!$A$1:$A$288,'Copy of PY1 Data(H)'!$A$1:$CZ$288))</f>
        <v>2</v>
      </c>
      <c r="BO133" s="180" cm="1">
        <f t="array" ref="BO133">_xlfn.XLOOKUP(BO$1,'Copy of PY1 Data(H)'!$A$1:$CZ$1,_xlfn.XLOOKUP($A133,'Copy of PY1 Data(H)'!$A$1:$A$288,'Copy of PY1 Data(H)'!$A$1:$CZ$288))</f>
        <v>2</v>
      </c>
      <c r="BP133" s="180" cm="1">
        <f t="array" ref="BP133">_xlfn.XLOOKUP(BP$1,'Copy of PY1 Data(H)'!$A$1:$CZ$1,_xlfn.XLOOKUP($A133,'Copy of PY1 Data(H)'!$A$1:$A$288,'Copy of PY1 Data(H)'!$A$1:$CZ$288))</f>
        <v>2</v>
      </c>
      <c r="BQ133" s="180" cm="1">
        <f t="array" ref="BQ133">_xlfn.XLOOKUP(BQ$1,'Copy of PY1 Data(H)'!$A$1:$CZ$1,_xlfn.XLOOKUP($A133,'Copy of PY1 Data(H)'!$A$1:$A$288,'Copy of PY1 Data(H)'!$A$1:$CZ$288))</f>
        <v>2</v>
      </c>
      <c r="BR133" s="180" cm="1">
        <f t="array" ref="BR133">_xlfn.XLOOKUP(BR$1,'Copy of PY1 Data(H)'!$A$1:$CZ$1,_xlfn.XLOOKUP($A133,'Copy of PY1 Data(H)'!$A$1:$A$288,'Copy of PY1 Data(H)'!$A$1:$CZ$288))</f>
        <v>2</v>
      </c>
      <c r="BS133" s="180" cm="1">
        <f t="array" ref="BS133">_xlfn.XLOOKUP(BS$1,'Copy of PY1 Data(H)'!$A$1:$CZ$1,_xlfn.XLOOKUP($A133,'Copy of PY1 Data(H)'!$A$1:$A$288,'Copy of PY1 Data(H)'!$A$1:$CZ$288))</f>
        <v>2</v>
      </c>
      <c r="BT133" s="180" cm="1">
        <f t="array" ref="BT133">_xlfn.XLOOKUP(BT$1,'Copy of PY1 Data(H)'!$A$1:$CZ$1,_xlfn.XLOOKUP($A133,'Copy of PY1 Data(H)'!$A$1:$A$288,'Copy of PY1 Data(H)'!$A$1:$CZ$288))</f>
        <v>2</v>
      </c>
      <c r="BU133" s="180" cm="1">
        <f t="array" ref="BU133">_xlfn.XLOOKUP(BU$1,'Copy of PY1 Data(H)'!$A$1:$CZ$1,_xlfn.XLOOKUP($A133,'Copy of PY1 Data(H)'!$A$1:$A$288,'Copy of PY1 Data(H)'!$A$1:$CZ$288))</f>
        <v>2</v>
      </c>
      <c r="BV133" s="180" cm="1">
        <f t="array" ref="BV133">_xlfn.XLOOKUP(BV$1,'Copy of PY1 Data(H)'!$A$1:$CZ$1,_xlfn.XLOOKUP($A133,'Copy of PY1 Data(H)'!$A$1:$A$288,'Copy of PY1 Data(H)'!$A$1:$CZ$288))</f>
        <v>0</v>
      </c>
      <c r="BW133" s="180" cm="1">
        <f t="array" ref="BW133">_xlfn.XLOOKUP(BW$1,'Copy of PY1 Data(H)'!$A$1:$CZ$1,_xlfn.XLOOKUP($A133,'Copy of PY1 Data(H)'!$A$1:$A$288,'Copy of PY1 Data(H)'!$A$1:$CZ$288))</f>
        <v>0</v>
      </c>
      <c r="BX133" s="180" cm="1">
        <f t="array" ref="BX133">_xlfn.XLOOKUP(BX$1,'Copy of PY1 Data(H)'!$A$1:$CZ$1,_xlfn.XLOOKUP($A133,'Copy of PY1 Data(H)'!$A$1:$A$288,'Copy of PY1 Data(H)'!$A$1:$CZ$288))</f>
        <v>1</v>
      </c>
      <c r="BY133" s="180" cm="1">
        <f t="array" ref="BY133">_xlfn.XLOOKUP(BY$1,'Copy of PY1 Data(H)'!$A$1:$CZ$1,_xlfn.XLOOKUP($A133,'Copy of PY1 Data(H)'!$A$1:$A$288,'Copy of PY1 Data(H)'!$A$1:$CZ$288))</f>
        <v>1</v>
      </c>
      <c r="BZ133" s="180" cm="1">
        <f t="array" ref="BZ133">_xlfn.XLOOKUP(BZ$1,'Copy of PY1 Data(H)'!$A$1:$CZ$1,_xlfn.XLOOKUP($A133,'Copy of PY1 Data(H)'!$A$1:$A$288,'Copy of PY1 Data(H)'!$A$1:$CZ$288))</f>
        <v>2</v>
      </c>
      <c r="CA133" s="180" cm="1">
        <f t="array" ref="CA133">_xlfn.XLOOKUP(CA$1,'Copy of PY1 Data(H)'!$A$1:$CZ$1,_xlfn.XLOOKUP($A133,'Copy of PY1 Data(H)'!$A$1:$A$288,'Copy of PY1 Data(H)'!$A$1:$CZ$288))</f>
        <v>2</v>
      </c>
      <c r="CB133" s="180" cm="1">
        <f t="array" ref="CB133">_xlfn.XLOOKUP(CB$1,'Copy of PY1 Data(H)'!$A$1:$CZ$1,_xlfn.XLOOKUP($A133,'Copy of PY1 Data(H)'!$A$1:$A$288,'Copy of PY1 Data(H)'!$A$1:$CZ$288))</f>
        <v>2</v>
      </c>
      <c r="CC133" s="180" cm="1">
        <f t="array" ref="CC133">_xlfn.XLOOKUP(CC$1,'Copy of PY1 Data(H)'!$A$1:$CZ$1,_xlfn.XLOOKUP($A133,'Copy of PY1 Data(H)'!$A$1:$A$288,'Copy of PY1 Data(H)'!$A$1:$CZ$288))</f>
        <v>0</v>
      </c>
      <c r="CD133" s="180" cm="1">
        <f t="array" ref="CD133">_xlfn.XLOOKUP(CD$1,'Copy of PY1 Data(H)'!$A$1:$CZ$1,_xlfn.XLOOKUP($A133,'Copy of PY1 Data(H)'!$A$1:$A$288,'Copy of PY1 Data(H)'!$A$1:$CZ$288))</f>
        <v>2</v>
      </c>
    </row>
    <row r="134" spans="1:82" x14ac:dyDescent="0.3">
      <c r="A134" s="180">
        <v>538</v>
      </c>
      <c r="C134" s="180"/>
      <c r="D134" s="180" cm="1">
        <f t="array" ref="D134">_xlfn.XLOOKUP(D$1,'Copy of PY1 Data(H)'!$A$1:$CZ$1,_xlfn.XLOOKUP($A134,'Copy of PY1 Data(H)'!$A$1:$A$288,'Copy of PY1 Data(H)'!$A$1:$CZ$288))</f>
        <v>0</v>
      </c>
      <c r="E134" s="180" cm="1">
        <f t="array" ref="E134">_xlfn.XLOOKUP(E$1,'Copy of PY1 Data(H)'!$A$1:$CZ$1,_xlfn.XLOOKUP($A134,'Copy of PY1 Data(H)'!$A$1:$A$288,'Copy of PY1 Data(H)'!$A$1:$CZ$288))</f>
        <v>0</v>
      </c>
      <c r="F134" s="180" cm="1">
        <f t="array" ref="F134">_xlfn.XLOOKUP(F$1,'Copy of PY1 Data(H)'!$A$1:$CZ$1,_xlfn.XLOOKUP($A134,'Copy of PY1 Data(H)'!$A$1:$A$288,'Copy of PY1 Data(H)'!$A$1:$CZ$288))</f>
        <v>0</v>
      </c>
      <c r="G134" s="180" cm="1">
        <f t="array" ref="G134">_xlfn.XLOOKUP(G$1,'Copy of PY1 Data(H)'!$A$1:$CZ$1,_xlfn.XLOOKUP($A134,'Copy of PY1 Data(H)'!$A$1:$A$288,'Copy of PY1 Data(H)'!$A$1:$CZ$288))</f>
        <v>0</v>
      </c>
      <c r="H134" s="180" cm="1">
        <f t="array" ref="H134">_xlfn.XLOOKUP(H$1,'Copy of PY1 Data(H)'!$A$1:$CZ$1,_xlfn.XLOOKUP($A134,'Copy of PY1 Data(H)'!$A$1:$A$288,'Copy of PY1 Data(H)'!$A$1:$CZ$288))</f>
        <v>2</v>
      </c>
      <c r="I134" s="180" cm="1">
        <f t="array" ref="I134">_xlfn.XLOOKUP(I$1,'Copy of PY1 Data(H)'!$A$1:$CZ$1,_xlfn.XLOOKUP($A134,'Copy of PY1 Data(H)'!$A$1:$A$288,'Copy of PY1 Data(H)'!$A$1:$CZ$288))</f>
        <v>0</v>
      </c>
      <c r="J134" s="180" cm="1">
        <f t="array" ref="J134">_xlfn.XLOOKUP(J$1,'Copy of PY1 Data(H)'!$A$1:$CZ$1,_xlfn.XLOOKUP($A134,'Copy of PY1 Data(H)'!$A$1:$A$288,'Copy of PY1 Data(H)'!$A$1:$CZ$288))</f>
        <v>1</v>
      </c>
      <c r="K134" s="180" cm="1">
        <f t="array" ref="K134">_xlfn.XLOOKUP(K$1,'Copy of PY1 Data(H)'!$A$1:$CZ$1,_xlfn.XLOOKUP($A134,'Copy of PY1 Data(H)'!$A$1:$A$288,'Copy of PY1 Data(H)'!$A$1:$CZ$288))</f>
        <v>0</v>
      </c>
      <c r="L134" s="180" cm="1">
        <f t="array" ref="L134">_xlfn.XLOOKUP(L$1,'Copy of PY1 Data(H)'!$A$1:$CZ$1,_xlfn.XLOOKUP($A134,'Copy of PY1 Data(H)'!$A$1:$A$288,'Copy of PY1 Data(H)'!$A$1:$CZ$288))</f>
        <v>0</v>
      </c>
      <c r="M134" s="180" cm="1">
        <f t="array" ref="M134">_xlfn.XLOOKUP(M$1,'Copy of PY1 Data(H)'!$A$1:$CZ$1,_xlfn.XLOOKUP($A134,'Copy of PY1 Data(H)'!$A$1:$A$288,'Copy of PY1 Data(H)'!$A$1:$CZ$288))</f>
        <v>0</v>
      </c>
      <c r="N134" s="180" cm="1">
        <f t="array" ref="N134">_xlfn.XLOOKUP(N$1,'Copy of PY1 Data(H)'!$A$1:$CZ$1,_xlfn.XLOOKUP($A134,'Copy of PY1 Data(H)'!$A$1:$A$288,'Copy of PY1 Data(H)'!$A$1:$CZ$288))</f>
        <v>2</v>
      </c>
      <c r="O134" s="180" cm="1">
        <f t="array" ref="O134">_xlfn.XLOOKUP(O$1,'Copy of PY1 Data(H)'!$A$1:$CZ$1,_xlfn.XLOOKUP($A134,'Copy of PY1 Data(H)'!$A$1:$A$288,'Copy of PY1 Data(H)'!$A$1:$CZ$288))</f>
        <v>2</v>
      </c>
      <c r="P134" s="180" cm="1">
        <f t="array" ref="P134">_xlfn.XLOOKUP(P$1,'Copy of PY1 Data(H)'!$A$1:$CZ$1,_xlfn.XLOOKUP($A134,'Copy of PY1 Data(H)'!$A$1:$A$288,'Copy of PY1 Data(H)'!$A$1:$CZ$288))</f>
        <v>2</v>
      </c>
      <c r="Q134" s="180" cm="1">
        <f t="array" ref="Q134">_xlfn.XLOOKUP(Q$1,'Copy of PY1 Data(H)'!$A$1:$CZ$1,_xlfn.XLOOKUP($A134,'Copy of PY1 Data(H)'!$A$1:$A$288,'Copy of PY1 Data(H)'!$A$1:$CZ$288))</f>
        <v>1</v>
      </c>
      <c r="R134" s="180" cm="1">
        <f t="array" ref="R134">_xlfn.XLOOKUP(R$1,'Copy of PY1 Data(H)'!$A$1:$CZ$1,_xlfn.XLOOKUP($A134,'Copy of PY1 Data(H)'!$A$1:$A$288,'Copy of PY1 Data(H)'!$A$1:$CZ$288))</f>
        <v>2</v>
      </c>
      <c r="S134" s="180" cm="1">
        <f t="array" ref="S134">_xlfn.XLOOKUP(S$1,'Copy of PY1 Data(H)'!$A$1:$CZ$1,_xlfn.XLOOKUP($A134,'Copy of PY1 Data(H)'!$A$1:$A$288,'Copy of PY1 Data(H)'!$A$1:$CZ$288))</f>
        <v>0</v>
      </c>
      <c r="T134" s="180" cm="1">
        <f t="array" ref="T134">_xlfn.XLOOKUP(T$1,'Copy of PY1 Data(H)'!$A$1:$CZ$1,_xlfn.XLOOKUP($A134,'Copy of PY1 Data(H)'!$A$1:$A$288,'Copy of PY1 Data(H)'!$A$1:$CZ$288))</f>
        <v>2</v>
      </c>
      <c r="U134" s="180" cm="1">
        <f t="array" ref="U134">_xlfn.XLOOKUP(U$1,'Copy of PY1 Data(H)'!$A$1:$CZ$1,_xlfn.XLOOKUP($A134,'Copy of PY1 Data(H)'!$A$1:$A$288,'Copy of PY1 Data(H)'!$A$1:$CZ$288))</f>
        <v>2</v>
      </c>
      <c r="V134" s="180" cm="1">
        <f t="array" ref="V134">_xlfn.XLOOKUP(V$1,'Copy of PY1 Data(H)'!$A$1:$CZ$1,_xlfn.XLOOKUP($A134,'Copy of PY1 Data(H)'!$A$1:$A$288,'Copy of PY1 Data(H)'!$A$1:$CZ$288))</f>
        <v>2</v>
      </c>
      <c r="W134" s="180" cm="1">
        <f t="array" ref="W134">_xlfn.XLOOKUP(W$1,'Copy of PY1 Data(H)'!$A$1:$CZ$1,_xlfn.XLOOKUP($A134,'Copy of PY1 Data(H)'!$A$1:$A$288,'Copy of PY1 Data(H)'!$A$1:$CZ$288))</f>
        <v>0</v>
      </c>
      <c r="X134" s="180" cm="1">
        <f t="array" ref="X134">_xlfn.XLOOKUP(X$1,'Copy of PY1 Data(H)'!$A$1:$CZ$1,_xlfn.XLOOKUP($A134,'Copy of PY1 Data(H)'!$A$1:$A$288,'Copy of PY1 Data(H)'!$A$1:$CZ$288))</f>
        <v>0</v>
      </c>
      <c r="Y134" s="180" cm="1">
        <f t="array" ref="Y134">_xlfn.XLOOKUP(Y$1,'Copy of PY1 Data(H)'!$A$1:$CZ$1,_xlfn.XLOOKUP($A134,'Copy of PY1 Data(H)'!$A$1:$A$288,'Copy of PY1 Data(H)'!$A$1:$CZ$288))</f>
        <v>2</v>
      </c>
      <c r="Z134" s="180" cm="1">
        <f t="array" ref="Z134">_xlfn.XLOOKUP(Z$1,'Copy of PY1 Data(H)'!$A$1:$CZ$1,_xlfn.XLOOKUP($A134,'Copy of PY1 Data(H)'!$A$1:$A$288,'Copy of PY1 Data(H)'!$A$1:$CZ$288))</f>
        <v>2</v>
      </c>
      <c r="AA134" s="180" cm="1">
        <f t="array" ref="AA134">_xlfn.XLOOKUP(AA$1,'Copy of PY1 Data(H)'!$A$1:$CZ$1,_xlfn.XLOOKUP($A134,'Copy of PY1 Data(H)'!$A$1:$A$288,'Copy of PY1 Data(H)'!$A$1:$CZ$288))</f>
        <v>1</v>
      </c>
      <c r="AB134" s="180" cm="1">
        <f t="array" ref="AB134">_xlfn.XLOOKUP(AB$1,'Copy of PY1 Data(H)'!$A$1:$CZ$1,_xlfn.XLOOKUP($A134,'Copy of PY1 Data(H)'!$A$1:$A$288,'Copy of PY1 Data(H)'!$A$1:$CZ$288))</f>
        <v>2</v>
      </c>
      <c r="AC134" s="180" cm="1">
        <f t="array" ref="AC134">_xlfn.XLOOKUP(AC$1,'Copy of PY1 Data(H)'!$A$1:$CZ$1,_xlfn.XLOOKUP($A134,'Copy of PY1 Data(H)'!$A$1:$A$288,'Copy of PY1 Data(H)'!$A$1:$CZ$288))</f>
        <v>2</v>
      </c>
      <c r="AD134" s="180" cm="1">
        <f t="array" ref="AD134">_xlfn.XLOOKUP(AD$1,'Copy of PY1 Data(H)'!$A$1:$CZ$1,_xlfn.XLOOKUP($A134,'Copy of PY1 Data(H)'!$A$1:$A$288,'Copy of PY1 Data(H)'!$A$1:$CZ$288))</f>
        <v>2</v>
      </c>
      <c r="AE134" s="180" cm="1">
        <f t="array" ref="AE134">_xlfn.XLOOKUP(AE$1,'Copy of PY1 Data(H)'!$A$1:$CZ$1,_xlfn.XLOOKUP($A134,'Copy of PY1 Data(H)'!$A$1:$A$288,'Copy of PY1 Data(H)'!$A$1:$CZ$288))</f>
        <v>0</v>
      </c>
      <c r="AF134" s="180" cm="1">
        <f t="array" ref="AF134">_xlfn.XLOOKUP(AF$1,'Copy of PY1 Data(H)'!$A$1:$CZ$1,_xlfn.XLOOKUP($A134,'Copy of PY1 Data(H)'!$A$1:$A$288,'Copy of PY1 Data(H)'!$A$1:$CZ$288))</f>
        <v>2</v>
      </c>
      <c r="AG134" s="180" cm="1">
        <f t="array" ref="AG134">_xlfn.XLOOKUP(AG$1,'Copy of PY1 Data(H)'!$A$1:$CZ$1,_xlfn.XLOOKUP($A134,'Copy of PY1 Data(H)'!$A$1:$A$288,'Copy of PY1 Data(H)'!$A$1:$CZ$288))</f>
        <v>2</v>
      </c>
      <c r="AH134" s="180" cm="1">
        <f t="array" ref="AH134">_xlfn.XLOOKUP(AH$1,'Copy of PY1 Data(H)'!$A$1:$CZ$1,_xlfn.XLOOKUP($A134,'Copy of PY1 Data(H)'!$A$1:$A$288,'Copy of PY1 Data(H)'!$A$1:$CZ$288))</f>
        <v>2</v>
      </c>
      <c r="AI134" s="180" cm="1">
        <f t="array" ref="AI134">_xlfn.XLOOKUP(AI$1,'Copy of PY1 Data(H)'!$A$1:$CZ$1,_xlfn.XLOOKUP($A134,'Copy of PY1 Data(H)'!$A$1:$A$288,'Copy of PY1 Data(H)'!$A$1:$CZ$288))</f>
        <v>2</v>
      </c>
      <c r="AJ134" s="180" cm="1">
        <f t="array" ref="AJ134">_xlfn.XLOOKUP(AJ$1,'Copy of PY1 Data(H)'!$A$1:$CZ$1,_xlfn.XLOOKUP($A134,'Copy of PY1 Data(H)'!$A$1:$A$288,'Copy of PY1 Data(H)'!$A$1:$CZ$288))</f>
        <v>2</v>
      </c>
      <c r="AK134" s="180" cm="1">
        <f t="array" ref="AK134">_xlfn.XLOOKUP(AK$1,'Copy of PY1 Data(H)'!$A$1:$CZ$1,_xlfn.XLOOKUP($A134,'Copy of PY1 Data(H)'!$A$1:$A$288,'Copy of PY1 Data(H)'!$A$1:$CZ$288))</f>
        <v>0</v>
      </c>
      <c r="AL134" s="180" cm="1">
        <f t="array" ref="AL134">_xlfn.XLOOKUP(AL$1,'Copy of PY1 Data(H)'!$A$1:$CZ$1,_xlfn.XLOOKUP($A134,'Copy of PY1 Data(H)'!$A$1:$A$288,'Copy of PY1 Data(H)'!$A$1:$CZ$288))</f>
        <v>0</v>
      </c>
      <c r="AM134" s="180" cm="1">
        <f t="array" ref="AM134">_xlfn.XLOOKUP(AM$1,'Copy of PY1 Data(H)'!$A$1:$CZ$1,_xlfn.XLOOKUP($A134,'Copy of PY1 Data(H)'!$A$1:$A$288,'Copy of PY1 Data(H)'!$A$1:$CZ$288))</f>
        <v>2</v>
      </c>
      <c r="AN134" s="180" cm="1">
        <f t="array" ref="AN134">_xlfn.XLOOKUP(AN$1,'Copy of PY1 Data(H)'!$A$1:$CZ$1,_xlfn.XLOOKUP($A134,'Copy of PY1 Data(H)'!$A$1:$A$288,'Copy of PY1 Data(H)'!$A$1:$CZ$288))</f>
        <v>1</v>
      </c>
      <c r="AO134" s="180" cm="1">
        <f t="array" ref="AO134">_xlfn.XLOOKUP(AO$1,'Copy of PY1 Data(H)'!$A$1:$CZ$1,_xlfn.XLOOKUP($A134,'Copy of PY1 Data(H)'!$A$1:$A$288,'Copy of PY1 Data(H)'!$A$1:$CZ$288))</f>
        <v>2</v>
      </c>
      <c r="AP134" s="180" cm="1">
        <f t="array" ref="AP134">_xlfn.XLOOKUP(AP$1,'Copy of PY1 Data(H)'!$A$1:$CZ$1,_xlfn.XLOOKUP($A134,'Copy of PY1 Data(H)'!$A$1:$A$288,'Copy of PY1 Data(H)'!$A$1:$CZ$288))</f>
        <v>0</v>
      </c>
      <c r="AQ134" s="180" cm="1">
        <f t="array" ref="AQ134">_xlfn.XLOOKUP(AQ$1,'Copy of PY1 Data(H)'!$A$1:$CZ$1,_xlfn.XLOOKUP($A134,'Copy of PY1 Data(H)'!$A$1:$A$288,'Copy of PY1 Data(H)'!$A$1:$CZ$288))</f>
        <v>2</v>
      </c>
      <c r="AR134" s="180" cm="1">
        <f t="array" ref="AR134">_xlfn.XLOOKUP(AR$1,'Copy of PY1 Data(H)'!$A$1:$CZ$1,_xlfn.XLOOKUP($A134,'Copy of PY1 Data(H)'!$A$1:$A$288,'Copy of PY1 Data(H)'!$A$1:$CZ$288))</f>
        <v>2</v>
      </c>
      <c r="AS134" s="180" cm="1">
        <f t="array" ref="AS134">_xlfn.XLOOKUP(AS$1,'Copy of PY1 Data(H)'!$A$1:$CZ$1,_xlfn.XLOOKUP($A134,'Copy of PY1 Data(H)'!$A$1:$A$288,'Copy of PY1 Data(H)'!$A$1:$CZ$288))</f>
        <v>0</v>
      </c>
      <c r="AT134" s="180" cm="1">
        <f t="array" ref="AT134">_xlfn.XLOOKUP(AT$1,'Copy of PY1 Data(H)'!$A$1:$CZ$1,_xlfn.XLOOKUP($A134,'Copy of PY1 Data(H)'!$A$1:$A$288,'Copy of PY1 Data(H)'!$A$1:$CZ$288))</f>
        <v>2</v>
      </c>
      <c r="AU134" s="180" cm="1">
        <f t="array" ref="AU134">_xlfn.XLOOKUP(AU$1,'Copy of PY1 Data(H)'!$A$1:$CZ$1,_xlfn.XLOOKUP($A134,'Copy of PY1 Data(H)'!$A$1:$A$288,'Copy of PY1 Data(H)'!$A$1:$CZ$288))</f>
        <v>0</v>
      </c>
      <c r="AV134" s="180" cm="1">
        <f t="array" ref="AV134">_xlfn.XLOOKUP(AV$1,'Copy of PY1 Data(H)'!$A$1:$CZ$1,_xlfn.XLOOKUP($A134,'Copy of PY1 Data(H)'!$A$1:$A$288,'Copy of PY1 Data(H)'!$A$1:$CZ$288))</f>
        <v>2</v>
      </c>
      <c r="AW134" s="180" cm="1">
        <f t="array" ref="AW134">_xlfn.XLOOKUP(AW$1,'Copy of PY1 Data(H)'!$A$1:$CZ$1,_xlfn.XLOOKUP($A134,'Copy of PY1 Data(H)'!$A$1:$A$288,'Copy of PY1 Data(H)'!$A$1:$CZ$288))</f>
        <v>2</v>
      </c>
      <c r="AX134" s="180" cm="1">
        <f t="array" ref="AX134">_xlfn.XLOOKUP(AX$1,'Copy of PY1 Data(H)'!$A$1:$CZ$1,_xlfn.XLOOKUP($A134,'Copy of PY1 Data(H)'!$A$1:$A$288,'Copy of PY1 Data(H)'!$A$1:$CZ$288))</f>
        <v>2</v>
      </c>
      <c r="AY134" s="180" cm="1">
        <f t="array" ref="AY134">_xlfn.XLOOKUP(AY$1,'Copy of PY1 Data(H)'!$A$1:$CZ$1,_xlfn.XLOOKUP($A134,'Copy of PY1 Data(H)'!$A$1:$A$288,'Copy of PY1 Data(H)'!$A$1:$CZ$288))</f>
        <v>2</v>
      </c>
      <c r="AZ134" s="180" cm="1">
        <f t="array" ref="AZ134">_xlfn.XLOOKUP(AZ$1,'Copy of PY1 Data(H)'!$A$1:$CZ$1,_xlfn.XLOOKUP($A134,'Copy of PY1 Data(H)'!$A$1:$A$288,'Copy of PY1 Data(H)'!$A$1:$CZ$288))</f>
        <v>1</v>
      </c>
      <c r="BA134" s="180" cm="1">
        <f t="array" ref="BA134">_xlfn.XLOOKUP(BA$1,'Copy of PY1 Data(H)'!$A$1:$CZ$1,_xlfn.XLOOKUP($A134,'Copy of PY1 Data(H)'!$A$1:$A$288,'Copy of PY1 Data(H)'!$A$1:$CZ$288))</f>
        <v>2</v>
      </c>
      <c r="BB134" s="180" cm="1">
        <f t="array" ref="BB134">_xlfn.XLOOKUP(BB$1,'Copy of PY1 Data(H)'!$A$1:$CZ$1,_xlfn.XLOOKUP($A134,'Copy of PY1 Data(H)'!$A$1:$A$288,'Copy of PY1 Data(H)'!$A$1:$CZ$288))</f>
        <v>2</v>
      </c>
      <c r="BC134" s="180" cm="1">
        <f t="array" ref="BC134">_xlfn.XLOOKUP(BC$1,'Copy of PY1 Data(H)'!$A$1:$CZ$1,_xlfn.XLOOKUP($A134,'Copy of PY1 Data(H)'!$A$1:$A$288,'Copy of PY1 Data(H)'!$A$1:$CZ$288))</f>
        <v>2</v>
      </c>
      <c r="BD134" s="180" cm="1">
        <f t="array" ref="BD134">_xlfn.XLOOKUP(BD$1,'Copy of PY1 Data(H)'!$A$1:$CZ$1,_xlfn.XLOOKUP($A134,'Copy of PY1 Data(H)'!$A$1:$A$288,'Copy of PY1 Data(H)'!$A$1:$CZ$288))</f>
        <v>1</v>
      </c>
      <c r="BE134" s="180" cm="1">
        <f t="array" ref="BE134">_xlfn.XLOOKUP(BE$1,'Copy of PY1 Data(H)'!$A$1:$CZ$1,_xlfn.XLOOKUP($A134,'Copy of PY1 Data(H)'!$A$1:$A$288,'Copy of PY1 Data(H)'!$A$1:$CZ$288))</f>
        <v>2</v>
      </c>
      <c r="BF134" s="180" cm="1">
        <f t="array" ref="BF134">_xlfn.XLOOKUP(BF$1,'Copy of PY1 Data(H)'!$A$1:$CZ$1,_xlfn.XLOOKUP($A134,'Copy of PY1 Data(H)'!$A$1:$A$288,'Copy of PY1 Data(H)'!$A$1:$CZ$288))</f>
        <v>2</v>
      </c>
      <c r="BG134" s="180" cm="1">
        <f t="array" ref="BG134">_xlfn.XLOOKUP(BG$1,'Copy of PY1 Data(H)'!$A$1:$CZ$1,_xlfn.XLOOKUP($A134,'Copy of PY1 Data(H)'!$A$1:$A$288,'Copy of PY1 Data(H)'!$A$1:$CZ$288))</f>
        <v>0</v>
      </c>
      <c r="BH134" s="180" cm="1">
        <f t="array" ref="BH134">_xlfn.XLOOKUP(BH$1,'Copy of PY1 Data(H)'!$A$1:$CZ$1,_xlfn.XLOOKUP($A134,'Copy of PY1 Data(H)'!$A$1:$A$288,'Copy of PY1 Data(H)'!$A$1:$CZ$288))</f>
        <v>0</v>
      </c>
      <c r="BI134" s="180" cm="1">
        <f t="array" ref="BI134">_xlfn.XLOOKUP(BI$1,'Copy of PY1 Data(H)'!$A$1:$CZ$1,_xlfn.XLOOKUP($A134,'Copy of PY1 Data(H)'!$A$1:$A$288,'Copy of PY1 Data(H)'!$A$1:$CZ$288))</f>
        <v>1</v>
      </c>
      <c r="BJ134" s="180" cm="1">
        <f t="array" ref="BJ134">_xlfn.XLOOKUP(BJ$1,'Copy of PY1 Data(H)'!$A$1:$CZ$1,_xlfn.XLOOKUP($A134,'Copy of PY1 Data(H)'!$A$1:$A$288,'Copy of PY1 Data(H)'!$A$1:$CZ$288))</f>
        <v>0</v>
      </c>
      <c r="BK134" s="180" cm="1">
        <f t="array" ref="BK134">_xlfn.XLOOKUP(BK$1,'Copy of PY1 Data(H)'!$A$1:$CZ$1,_xlfn.XLOOKUP($A134,'Copy of PY1 Data(H)'!$A$1:$A$288,'Copy of PY1 Data(H)'!$A$1:$CZ$288))</f>
        <v>2</v>
      </c>
      <c r="BL134" s="180" cm="1">
        <f t="array" ref="BL134">_xlfn.XLOOKUP(BL$1,'Copy of PY1 Data(H)'!$A$1:$CZ$1,_xlfn.XLOOKUP($A134,'Copy of PY1 Data(H)'!$A$1:$A$288,'Copy of PY1 Data(H)'!$A$1:$CZ$288))</f>
        <v>0</v>
      </c>
      <c r="BM134" s="180" cm="1">
        <f t="array" ref="BM134">_xlfn.XLOOKUP(BM$1,'Copy of PY1 Data(H)'!$A$1:$CZ$1,_xlfn.XLOOKUP($A134,'Copy of PY1 Data(H)'!$A$1:$A$288,'Copy of PY1 Data(H)'!$A$1:$CZ$288))</f>
        <v>1</v>
      </c>
      <c r="BN134" s="180" cm="1">
        <f t="array" ref="BN134">_xlfn.XLOOKUP(BN$1,'Copy of PY1 Data(H)'!$A$1:$CZ$1,_xlfn.XLOOKUP($A134,'Copy of PY1 Data(H)'!$A$1:$A$288,'Copy of PY1 Data(H)'!$A$1:$CZ$288))</f>
        <v>2</v>
      </c>
      <c r="BO134" s="180" cm="1">
        <f t="array" ref="BO134">_xlfn.XLOOKUP(BO$1,'Copy of PY1 Data(H)'!$A$1:$CZ$1,_xlfn.XLOOKUP($A134,'Copy of PY1 Data(H)'!$A$1:$A$288,'Copy of PY1 Data(H)'!$A$1:$CZ$288))</f>
        <v>2</v>
      </c>
      <c r="BP134" s="180" cm="1">
        <f t="array" ref="BP134">_xlfn.XLOOKUP(BP$1,'Copy of PY1 Data(H)'!$A$1:$CZ$1,_xlfn.XLOOKUP($A134,'Copy of PY1 Data(H)'!$A$1:$A$288,'Copy of PY1 Data(H)'!$A$1:$CZ$288))</f>
        <v>1</v>
      </c>
      <c r="BQ134" s="180" cm="1">
        <f t="array" ref="BQ134">_xlfn.XLOOKUP(BQ$1,'Copy of PY1 Data(H)'!$A$1:$CZ$1,_xlfn.XLOOKUP($A134,'Copy of PY1 Data(H)'!$A$1:$A$288,'Copy of PY1 Data(H)'!$A$1:$CZ$288))</f>
        <v>2</v>
      </c>
      <c r="BR134" s="180" cm="1">
        <f t="array" ref="BR134">_xlfn.XLOOKUP(BR$1,'Copy of PY1 Data(H)'!$A$1:$CZ$1,_xlfn.XLOOKUP($A134,'Copy of PY1 Data(H)'!$A$1:$A$288,'Copy of PY1 Data(H)'!$A$1:$CZ$288))</f>
        <v>2</v>
      </c>
      <c r="BS134" s="180" cm="1">
        <f t="array" ref="BS134">_xlfn.XLOOKUP(BS$1,'Copy of PY1 Data(H)'!$A$1:$CZ$1,_xlfn.XLOOKUP($A134,'Copy of PY1 Data(H)'!$A$1:$A$288,'Copy of PY1 Data(H)'!$A$1:$CZ$288))</f>
        <v>2</v>
      </c>
      <c r="BT134" s="180" cm="1">
        <f t="array" ref="BT134">_xlfn.XLOOKUP(BT$1,'Copy of PY1 Data(H)'!$A$1:$CZ$1,_xlfn.XLOOKUP($A134,'Copy of PY1 Data(H)'!$A$1:$A$288,'Copy of PY1 Data(H)'!$A$1:$CZ$288))</f>
        <v>2</v>
      </c>
      <c r="BU134" s="180" cm="1">
        <f t="array" ref="BU134">_xlfn.XLOOKUP(BU$1,'Copy of PY1 Data(H)'!$A$1:$CZ$1,_xlfn.XLOOKUP($A134,'Copy of PY1 Data(H)'!$A$1:$A$288,'Copy of PY1 Data(H)'!$A$1:$CZ$288))</f>
        <v>2</v>
      </c>
      <c r="BV134" s="180" cm="1">
        <f t="array" ref="BV134">_xlfn.XLOOKUP(BV$1,'Copy of PY1 Data(H)'!$A$1:$CZ$1,_xlfn.XLOOKUP($A134,'Copy of PY1 Data(H)'!$A$1:$A$288,'Copy of PY1 Data(H)'!$A$1:$CZ$288))</f>
        <v>0</v>
      </c>
      <c r="BW134" s="180" cm="1">
        <f t="array" ref="BW134">_xlfn.XLOOKUP(BW$1,'Copy of PY1 Data(H)'!$A$1:$CZ$1,_xlfn.XLOOKUP($A134,'Copy of PY1 Data(H)'!$A$1:$A$288,'Copy of PY1 Data(H)'!$A$1:$CZ$288))</f>
        <v>0</v>
      </c>
      <c r="BX134" s="180" cm="1">
        <f t="array" ref="BX134">_xlfn.XLOOKUP(BX$1,'Copy of PY1 Data(H)'!$A$1:$CZ$1,_xlfn.XLOOKUP($A134,'Copy of PY1 Data(H)'!$A$1:$A$288,'Copy of PY1 Data(H)'!$A$1:$CZ$288))</f>
        <v>1</v>
      </c>
      <c r="BY134" s="180" cm="1">
        <f t="array" ref="BY134">_xlfn.XLOOKUP(BY$1,'Copy of PY1 Data(H)'!$A$1:$CZ$1,_xlfn.XLOOKUP($A134,'Copy of PY1 Data(H)'!$A$1:$A$288,'Copy of PY1 Data(H)'!$A$1:$CZ$288))</f>
        <v>2</v>
      </c>
      <c r="BZ134" s="180" cm="1">
        <f t="array" ref="BZ134">_xlfn.XLOOKUP(BZ$1,'Copy of PY1 Data(H)'!$A$1:$CZ$1,_xlfn.XLOOKUP($A134,'Copy of PY1 Data(H)'!$A$1:$A$288,'Copy of PY1 Data(H)'!$A$1:$CZ$288))</f>
        <v>1</v>
      </c>
      <c r="CA134" s="180" cm="1">
        <f t="array" ref="CA134">_xlfn.XLOOKUP(CA$1,'Copy of PY1 Data(H)'!$A$1:$CZ$1,_xlfn.XLOOKUP($A134,'Copy of PY1 Data(H)'!$A$1:$A$288,'Copy of PY1 Data(H)'!$A$1:$CZ$288))</f>
        <v>1</v>
      </c>
      <c r="CB134" s="180" cm="1">
        <f t="array" ref="CB134">_xlfn.XLOOKUP(CB$1,'Copy of PY1 Data(H)'!$A$1:$CZ$1,_xlfn.XLOOKUP($A134,'Copy of PY1 Data(H)'!$A$1:$A$288,'Copy of PY1 Data(H)'!$A$1:$CZ$288))</f>
        <v>2</v>
      </c>
      <c r="CC134" s="180" cm="1">
        <f t="array" ref="CC134">_xlfn.XLOOKUP(CC$1,'Copy of PY1 Data(H)'!$A$1:$CZ$1,_xlfn.XLOOKUP($A134,'Copy of PY1 Data(H)'!$A$1:$A$288,'Copy of PY1 Data(H)'!$A$1:$CZ$288))</f>
        <v>0</v>
      </c>
      <c r="CD134" s="180" cm="1">
        <f t="array" ref="CD134">_xlfn.XLOOKUP(CD$1,'Copy of PY1 Data(H)'!$A$1:$CZ$1,_xlfn.XLOOKUP($A134,'Copy of PY1 Data(H)'!$A$1:$A$288,'Copy of PY1 Data(H)'!$A$1:$CZ$288))</f>
        <v>2</v>
      </c>
    </row>
    <row r="135" spans="1:82" s="968" customFormat="1" x14ac:dyDescent="0.3">
      <c r="B135" s="968" t="s">
        <v>2892</v>
      </c>
      <c r="D135" s="968" t="e" cm="1">
        <f t="array" ref="D135">_xlfn.XLOOKUP(D$1,'Copy of PY1 Data(H)'!$A$1:$CZ$1,_xlfn.XLOOKUP($B135,'Copy of PY1 Data(H)'!$A$1:$A$288,'Copy of PY1 Data(H)'!$A$1:$CZ$288))</f>
        <v>#N/A</v>
      </c>
      <c r="E135" s="968" t="e" cm="1">
        <f t="array" ref="E135">_xlfn.XLOOKUP(E$1,'Copy of PY1 Data(H)'!$A$1:$CZ$1,_xlfn.XLOOKUP($B135,'Copy of PY1 Data(H)'!$A$1:$A$288,'Copy of PY1 Data(H)'!$A$1:$CZ$288))</f>
        <v>#N/A</v>
      </c>
      <c r="F135" s="968" t="e" cm="1">
        <f t="array" ref="F135">_xlfn.XLOOKUP(F$1,'Copy of PY1 Data(H)'!$A$1:$CZ$1,_xlfn.XLOOKUP($B135,'Copy of PY1 Data(H)'!$A$1:$A$288,'Copy of PY1 Data(H)'!$A$1:$CZ$288))</f>
        <v>#N/A</v>
      </c>
      <c r="G135" s="968" t="e" cm="1">
        <f t="array" ref="G135">_xlfn.XLOOKUP(G$1,'Copy of PY1 Data(H)'!$A$1:$CZ$1,_xlfn.XLOOKUP($B135,'Copy of PY1 Data(H)'!$A$1:$A$288,'Copy of PY1 Data(H)'!$A$1:$CZ$288))</f>
        <v>#N/A</v>
      </c>
      <c r="H135" s="968" t="e" cm="1">
        <f t="array" ref="H135">_xlfn.XLOOKUP(H$1,'Copy of PY1 Data(H)'!$A$1:$CZ$1,_xlfn.XLOOKUP($B135,'Copy of PY1 Data(H)'!$A$1:$A$288,'Copy of PY1 Data(H)'!$A$1:$CZ$288))</f>
        <v>#N/A</v>
      </c>
      <c r="I135" s="968" t="e" cm="1">
        <f t="array" ref="I135">_xlfn.XLOOKUP(I$1,'Copy of PY1 Data(H)'!$A$1:$CZ$1,_xlfn.XLOOKUP($B135,'Copy of PY1 Data(H)'!$A$1:$A$288,'Copy of PY1 Data(H)'!$A$1:$CZ$288))</f>
        <v>#N/A</v>
      </c>
      <c r="J135" s="968" t="e" cm="1">
        <f t="array" ref="J135">_xlfn.XLOOKUP(J$1,'Copy of PY1 Data(H)'!$A$1:$CZ$1,_xlfn.XLOOKUP($B135,'Copy of PY1 Data(H)'!$A$1:$A$288,'Copy of PY1 Data(H)'!$A$1:$CZ$288))</f>
        <v>#N/A</v>
      </c>
      <c r="K135" s="968" t="e" cm="1">
        <f t="array" ref="K135">_xlfn.XLOOKUP(K$1,'Copy of PY1 Data(H)'!$A$1:$CZ$1,_xlfn.XLOOKUP($B135,'Copy of PY1 Data(H)'!$A$1:$A$288,'Copy of PY1 Data(H)'!$A$1:$CZ$288))</f>
        <v>#N/A</v>
      </c>
      <c r="L135" s="968" t="e" cm="1">
        <f t="array" ref="L135">_xlfn.XLOOKUP(L$1,'Copy of PY1 Data(H)'!$A$1:$CZ$1,_xlfn.XLOOKUP($B135,'Copy of PY1 Data(H)'!$A$1:$A$288,'Copy of PY1 Data(H)'!$A$1:$CZ$288))</f>
        <v>#N/A</v>
      </c>
      <c r="M135" s="968" t="e" cm="1">
        <f t="array" ref="M135">_xlfn.XLOOKUP(M$1,'Copy of PY1 Data(H)'!$A$1:$CZ$1,_xlfn.XLOOKUP($B135,'Copy of PY1 Data(H)'!$A$1:$A$288,'Copy of PY1 Data(H)'!$A$1:$CZ$288))</f>
        <v>#N/A</v>
      </c>
      <c r="N135" s="968" t="e" cm="1">
        <f t="array" ref="N135">_xlfn.XLOOKUP(N$1,'Copy of PY1 Data(H)'!$A$1:$CZ$1,_xlfn.XLOOKUP($B135,'Copy of PY1 Data(H)'!$A$1:$A$288,'Copy of PY1 Data(H)'!$A$1:$CZ$288))</f>
        <v>#N/A</v>
      </c>
      <c r="O135" s="968" t="e" cm="1">
        <f t="array" ref="O135">_xlfn.XLOOKUP(O$1,'Copy of PY1 Data(H)'!$A$1:$CZ$1,_xlfn.XLOOKUP($B135,'Copy of PY1 Data(H)'!$A$1:$A$288,'Copy of PY1 Data(H)'!$A$1:$CZ$288))</f>
        <v>#N/A</v>
      </c>
      <c r="P135" s="968" t="e" cm="1">
        <f t="array" ref="P135">_xlfn.XLOOKUP(P$1,'Copy of PY1 Data(H)'!$A$1:$CZ$1,_xlfn.XLOOKUP($B135,'Copy of PY1 Data(H)'!$A$1:$A$288,'Copy of PY1 Data(H)'!$A$1:$CZ$288))</f>
        <v>#N/A</v>
      </c>
      <c r="Q135" s="968" t="e" cm="1">
        <f t="array" ref="Q135">_xlfn.XLOOKUP(Q$1,'Copy of PY1 Data(H)'!$A$1:$CZ$1,_xlfn.XLOOKUP($B135,'Copy of PY1 Data(H)'!$A$1:$A$288,'Copy of PY1 Data(H)'!$A$1:$CZ$288))</f>
        <v>#N/A</v>
      </c>
      <c r="R135" s="968" t="e" cm="1">
        <f t="array" ref="R135">_xlfn.XLOOKUP(R$1,'Copy of PY1 Data(H)'!$A$1:$CZ$1,_xlfn.XLOOKUP($B135,'Copy of PY1 Data(H)'!$A$1:$A$288,'Copy of PY1 Data(H)'!$A$1:$CZ$288))</f>
        <v>#N/A</v>
      </c>
      <c r="S135" s="968" t="e" cm="1">
        <f t="array" ref="S135">_xlfn.XLOOKUP(S$1,'Copy of PY1 Data(H)'!$A$1:$CZ$1,_xlfn.XLOOKUP($B135,'Copy of PY1 Data(H)'!$A$1:$A$288,'Copy of PY1 Data(H)'!$A$1:$CZ$288))</f>
        <v>#N/A</v>
      </c>
      <c r="T135" s="968" t="e" cm="1">
        <f t="array" ref="T135">_xlfn.XLOOKUP(T$1,'Copy of PY1 Data(H)'!$A$1:$CZ$1,_xlfn.XLOOKUP($B135,'Copy of PY1 Data(H)'!$A$1:$A$288,'Copy of PY1 Data(H)'!$A$1:$CZ$288))</f>
        <v>#N/A</v>
      </c>
      <c r="U135" s="968" t="e" cm="1">
        <f t="array" ref="U135">_xlfn.XLOOKUP(U$1,'Copy of PY1 Data(H)'!$A$1:$CZ$1,_xlfn.XLOOKUP($B135,'Copy of PY1 Data(H)'!$A$1:$A$288,'Copy of PY1 Data(H)'!$A$1:$CZ$288))</f>
        <v>#N/A</v>
      </c>
      <c r="V135" s="968" t="e" cm="1">
        <f t="array" ref="V135">_xlfn.XLOOKUP(V$1,'Copy of PY1 Data(H)'!$A$1:$CZ$1,_xlfn.XLOOKUP($B135,'Copy of PY1 Data(H)'!$A$1:$A$288,'Copy of PY1 Data(H)'!$A$1:$CZ$288))</f>
        <v>#N/A</v>
      </c>
      <c r="W135" s="968" t="e" cm="1">
        <f t="array" ref="W135">_xlfn.XLOOKUP(W$1,'Copy of PY1 Data(H)'!$A$1:$CZ$1,_xlfn.XLOOKUP($B135,'Copy of PY1 Data(H)'!$A$1:$A$288,'Copy of PY1 Data(H)'!$A$1:$CZ$288))</f>
        <v>#N/A</v>
      </c>
      <c r="X135" s="968" t="e" cm="1">
        <f t="array" ref="X135">_xlfn.XLOOKUP(X$1,'Copy of PY1 Data(H)'!$A$1:$CZ$1,_xlfn.XLOOKUP($B135,'Copy of PY1 Data(H)'!$A$1:$A$288,'Copy of PY1 Data(H)'!$A$1:$CZ$288))</f>
        <v>#N/A</v>
      </c>
      <c r="Y135" s="968" t="e" cm="1">
        <f t="array" ref="Y135">_xlfn.XLOOKUP(Y$1,'Copy of PY1 Data(H)'!$A$1:$CZ$1,_xlfn.XLOOKUP($B135,'Copy of PY1 Data(H)'!$A$1:$A$288,'Copy of PY1 Data(H)'!$A$1:$CZ$288))</f>
        <v>#N/A</v>
      </c>
      <c r="Z135" s="968" t="e" cm="1">
        <f t="array" ref="Z135">_xlfn.XLOOKUP(Z$1,'Copy of PY1 Data(H)'!$A$1:$CZ$1,_xlfn.XLOOKUP($B135,'Copy of PY1 Data(H)'!$A$1:$A$288,'Copy of PY1 Data(H)'!$A$1:$CZ$288))</f>
        <v>#N/A</v>
      </c>
      <c r="AA135" s="968" t="e" cm="1">
        <f t="array" ref="AA135">_xlfn.XLOOKUP(AA$1,'Copy of PY1 Data(H)'!$A$1:$CZ$1,_xlfn.XLOOKUP($B135,'Copy of PY1 Data(H)'!$A$1:$A$288,'Copy of PY1 Data(H)'!$A$1:$CZ$288))</f>
        <v>#N/A</v>
      </c>
      <c r="AB135" s="968" t="e" cm="1">
        <f t="array" ref="AB135">_xlfn.XLOOKUP(AB$1,'Copy of PY1 Data(H)'!$A$1:$CZ$1,_xlfn.XLOOKUP($B135,'Copy of PY1 Data(H)'!$A$1:$A$288,'Copy of PY1 Data(H)'!$A$1:$CZ$288))</f>
        <v>#N/A</v>
      </c>
      <c r="AC135" s="968" t="e" cm="1">
        <f t="array" ref="AC135">_xlfn.XLOOKUP(AC$1,'Copy of PY1 Data(H)'!$A$1:$CZ$1,_xlfn.XLOOKUP($B135,'Copy of PY1 Data(H)'!$A$1:$A$288,'Copy of PY1 Data(H)'!$A$1:$CZ$288))</f>
        <v>#N/A</v>
      </c>
      <c r="AD135" s="968" t="e" cm="1">
        <f t="array" ref="AD135">_xlfn.XLOOKUP(AD$1,'Copy of PY1 Data(H)'!$A$1:$CZ$1,_xlfn.XLOOKUP($B135,'Copy of PY1 Data(H)'!$A$1:$A$288,'Copy of PY1 Data(H)'!$A$1:$CZ$288))</f>
        <v>#N/A</v>
      </c>
      <c r="AE135" s="968" t="e" cm="1">
        <f t="array" ref="AE135">_xlfn.XLOOKUP(AE$1,'Copy of PY1 Data(H)'!$A$1:$CZ$1,_xlfn.XLOOKUP($B135,'Copy of PY1 Data(H)'!$A$1:$A$288,'Copy of PY1 Data(H)'!$A$1:$CZ$288))</f>
        <v>#N/A</v>
      </c>
      <c r="AF135" s="968" t="e" cm="1">
        <f t="array" ref="AF135">_xlfn.XLOOKUP(AF$1,'Copy of PY1 Data(H)'!$A$1:$CZ$1,_xlfn.XLOOKUP($B135,'Copy of PY1 Data(H)'!$A$1:$A$288,'Copy of PY1 Data(H)'!$A$1:$CZ$288))</f>
        <v>#N/A</v>
      </c>
      <c r="AG135" s="968" t="e" cm="1">
        <f t="array" ref="AG135">_xlfn.XLOOKUP(AG$1,'Copy of PY1 Data(H)'!$A$1:$CZ$1,_xlfn.XLOOKUP($B135,'Copy of PY1 Data(H)'!$A$1:$A$288,'Copy of PY1 Data(H)'!$A$1:$CZ$288))</f>
        <v>#N/A</v>
      </c>
      <c r="AH135" s="968" t="e" cm="1">
        <f t="array" ref="AH135">_xlfn.XLOOKUP(AH$1,'Copy of PY1 Data(H)'!$A$1:$CZ$1,_xlfn.XLOOKUP($B135,'Copy of PY1 Data(H)'!$A$1:$A$288,'Copy of PY1 Data(H)'!$A$1:$CZ$288))</f>
        <v>#N/A</v>
      </c>
      <c r="AI135" s="968" t="e" cm="1">
        <f t="array" ref="AI135">_xlfn.XLOOKUP(AI$1,'Copy of PY1 Data(H)'!$A$1:$CZ$1,_xlfn.XLOOKUP($B135,'Copy of PY1 Data(H)'!$A$1:$A$288,'Copy of PY1 Data(H)'!$A$1:$CZ$288))</f>
        <v>#N/A</v>
      </c>
      <c r="AJ135" s="968" t="e" cm="1">
        <f t="array" ref="AJ135">_xlfn.XLOOKUP(AJ$1,'Copy of PY1 Data(H)'!$A$1:$CZ$1,_xlfn.XLOOKUP($B135,'Copy of PY1 Data(H)'!$A$1:$A$288,'Copy of PY1 Data(H)'!$A$1:$CZ$288))</f>
        <v>#N/A</v>
      </c>
      <c r="AK135" s="968" t="e" cm="1">
        <f t="array" ref="AK135">_xlfn.XLOOKUP(AK$1,'Copy of PY1 Data(H)'!$A$1:$CZ$1,_xlfn.XLOOKUP($B135,'Copy of PY1 Data(H)'!$A$1:$A$288,'Copy of PY1 Data(H)'!$A$1:$CZ$288))</f>
        <v>#N/A</v>
      </c>
      <c r="AL135" s="968" t="e" cm="1">
        <f t="array" ref="AL135">_xlfn.XLOOKUP(AL$1,'Copy of PY1 Data(H)'!$A$1:$CZ$1,_xlfn.XLOOKUP($B135,'Copy of PY1 Data(H)'!$A$1:$A$288,'Copy of PY1 Data(H)'!$A$1:$CZ$288))</f>
        <v>#N/A</v>
      </c>
      <c r="AM135" s="968" t="e" cm="1">
        <f t="array" ref="AM135">_xlfn.XLOOKUP(AM$1,'Copy of PY1 Data(H)'!$A$1:$CZ$1,_xlfn.XLOOKUP($B135,'Copy of PY1 Data(H)'!$A$1:$A$288,'Copy of PY1 Data(H)'!$A$1:$CZ$288))</f>
        <v>#N/A</v>
      </c>
      <c r="AN135" s="968" t="e" cm="1">
        <f t="array" ref="AN135">_xlfn.XLOOKUP(AN$1,'Copy of PY1 Data(H)'!$A$1:$CZ$1,_xlfn.XLOOKUP($B135,'Copy of PY1 Data(H)'!$A$1:$A$288,'Copy of PY1 Data(H)'!$A$1:$CZ$288))</f>
        <v>#N/A</v>
      </c>
      <c r="AO135" s="968" t="e" cm="1">
        <f t="array" ref="AO135">_xlfn.XLOOKUP(AO$1,'Copy of PY1 Data(H)'!$A$1:$CZ$1,_xlfn.XLOOKUP($B135,'Copy of PY1 Data(H)'!$A$1:$A$288,'Copy of PY1 Data(H)'!$A$1:$CZ$288))</f>
        <v>#N/A</v>
      </c>
      <c r="AP135" s="968" t="e" cm="1">
        <f t="array" ref="AP135">_xlfn.XLOOKUP(AP$1,'Copy of PY1 Data(H)'!$A$1:$CZ$1,_xlfn.XLOOKUP($B135,'Copy of PY1 Data(H)'!$A$1:$A$288,'Copy of PY1 Data(H)'!$A$1:$CZ$288))</f>
        <v>#N/A</v>
      </c>
      <c r="AQ135" s="968" t="e" cm="1">
        <f t="array" ref="AQ135">_xlfn.XLOOKUP(AQ$1,'Copy of PY1 Data(H)'!$A$1:$CZ$1,_xlfn.XLOOKUP($B135,'Copy of PY1 Data(H)'!$A$1:$A$288,'Copy of PY1 Data(H)'!$A$1:$CZ$288))</f>
        <v>#N/A</v>
      </c>
      <c r="AR135" s="968" t="e" cm="1">
        <f t="array" ref="AR135">_xlfn.XLOOKUP(AR$1,'Copy of PY1 Data(H)'!$A$1:$CZ$1,_xlfn.XLOOKUP($B135,'Copy of PY1 Data(H)'!$A$1:$A$288,'Copy of PY1 Data(H)'!$A$1:$CZ$288))</f>
        <v>#N/A</v>
      </c>
      <c r="AS135" s="968" t="e" cm="1">
        <f t="array" ref="AS135">_xlfn.XLOOKUP(AS$1,'Copy of PY1 Data(H)'!$A$1:$CZ$1,_xlfn.XLOOKUP($B135,'Copy of PY1 Data(H)'!$A$1:$A$288,'Copy of PY1 Data(H)'!$A$1:$CZ$288))</f>
        <v>#N/A</v>
      </c>
      <c r="AT135" s="968" t="e" cm="1">
        <f t="array" ref="AT135">_xlfn.XLOOKUP(AT$1,'Copy of PY1 Data(H)'!$A$1:$CZ$1,_xlfn.XLOOKUP($B135,'Copy of PY1 Data(H)'!$A$1:$A$288,'Copy of PY1 Data(H)'!$A$1:$CZ$288))</f>
        <v>#N/A</v>
      </c>
      <c r="AU135" s="968" t="e" cm="1">
        <f t="array" ref="AU135">_xlfn.XLOOKUP(AU$1,'Copy of PY1 Data(H)'!$A$1:$CZ$1,_xlfn.XLOOKUP($B135,'Copy of PY1 Data(H)'!$A$1:$A$288,'Copy of PY1 Data(H)'!$A$1:$CZ$288))</f>
        <v>#N/A</v>
      </c>
      <c r="AV135" s="968" t="e" cm="1">
        <f t="array" ref="AV135">_xlfn.XLOOKUP(AV$1,'Copy of PY1 Data(H)'!$A$1:$CZ$1,_xlfn.XLOOKUP($B135,'Copy of PY1 Data(H)'!$A$1:$A$288,'Copy of PY1 Data(H)'!$A$1:$CZ$288))</f>
        <v>#N/A</v>
      </c>
      <c r="AW135" s="968" t="e" cm="1">
        <f t="array" ref="AW135">_xlfn.XLOOKUP(AW$1,'Copy of PY1 Data(H)'!$A$1:$CZ$1,_xlfn.XLOOKUP($B135,'Copy of PY1 Data(H)'!$A$1:$A$288,'Copy of PY1 Data(H)'!$A$1:$CZ$288))</f>
        <v>#N/A</v>
      </c>
      <c r="AX135" s="968" t="e" cm="1">
        <f t="array" ref="AX135">_xlfn.XLOOKUP(AX$1,'Copy of PY1 Data(H)'!$A$1:$CZ$1,_xlfn.XLOOKUP($B135,'Copy of PY1 Data(H)'!$A$1:$A$288,'Copy of PY1 Data(H)'!$A$1:$CZ$288))</f>
        <v>#N/A</v>
      </c>
      <c r="AY135" s="968" t="e" cm="1">
        <f t="array" ref="AY135">_xlfn.XLOOKUP(AY$1,'Copy of PY1 Data(H)'!$A$1:$CZ$1,_xlfn.XLOOKUP($B135,'Copy of PY1 Data(H)'!$A$1:$A$288,'Copy of PY1 Data(H)'!$A$1:$CZ$288))</f>
        <v>#N/A</v>
      </c>
      <c r="AZ135" s="968" t="e" cm="1">
        <f t="array" ref="AZ135">_xlfn.XLOOKUP(AZ$1,'Copy of PY1 Data(H)'!$A$1:$CZ$1,_xlfn.XLOOKUP($B135,'Copy of PY1 Data(H)'!$A$1:$A$288,'Copy of PY1 Data(H)'!$A$1:$CZ$288))</f>
        <v>#N/A</v>
      </c>
      <c r="BA135" s="968" t="e" cm="1">
        <f t="array" ref="BA135">_xlfn.XLOOKUP(BA$1,'Copy of PY1 Data(H)'!$A$1:$CZ$1,_xlfn.XLOOKUP($B135,'Copy of PY1 Data(H)'!$A$1:$A$288,'Copy of PY1 Data(H)'!$A$1:$CZ$288))</f>
        <v>#N/A</v>
      </c>
      <c r="BB135" s="968" t="e" cm="1">
        <f t="array" ref="BB135">_xlfn.XLOOKUP(BB$1,'Copy of PY1 Data(H)'!$A$1:$CZ$1,_xlfn.XLOOKUP($B135,'Copy of PY1 Data(H)'!$A$1:$A$288,'Copy of PY1 Data(H)'!$A$1:$CZ$288))</f>
        <v>#N/A</v>
      </c>
      <c r="BC135" s="968" t="e" cm="1">
        <f t="array" ref="BC135">_xlfn.XLOOKUP(BC$1,'Copy of PY1 Data(H)'!$A$1:$CZ$1,_xlfn.XLOOKUP($B135,'Copy of PY1 Data(H)'!$A$1:$A$288,'Copy of PY1 Data(H)'!$A$1:$CZ$288))</f>
        <v>#N/A</v>
      </c>
      <c r="BD135" s="968" t="e" cm="1">
        <f t="array" ref="BD135">_xlfn.XLOOKUP(BD$1,'Copy of PY1 Data(H)'!$A$1:$CZ$1,_xlfn.XLOOKUP($B135,'Copy of PY1 Data(H)'!$A$1:$A$288,'Copy of PY1 Data(H)'!$A$1:$CZ$288))</f>
        <v>#N/A</v>
      </c>
      <c r="BE135" s="968" t="e" cm="1">
        <f t="array" ref="BE135">_xlfn.XLOOKUP(BE$1,'Copy of PY1 Data(H)'!$A$1:$CZ$1,_xlfn.XLOOKUP($B135,'Copy of PY1 Data(H)'!$A$1:$A$288,'Copy of PY1 Data(H)'!$A$1:$CZ$288))</f>
        <v>#N/A</v>
      </c>
      <c r="BF135" s="968" t="e" cm="1">
        <f t="array" ref="BF135">_xlfn.XLOOKUP(BF$1,'Copy of PY1 Data(H)'!$A$1:$CZ$1,_xlfn.XLOOKUP($B135,'Copy of PY1 Data(H)'!$A$1:$A$288,'Copy of PY1 Data(H)'!$A$1:$CZ$288))</f>
        <v>#N/A</v>
      </c>
      <c r="BG135" s="968" t="e" cm="1">
        <f t="array" ref="BG135">_xlfn.XLOOKUP(BG$1,'Copy of PY1 Data(H)'!$A$1:$CZ$1,_xlfn.XLOOKUP($B135,'Copy of PY1 Data(H)'!$A$1:$A$288,'Copy of PY1 Data(H)'!$A$1:$CZ$288))</f>
        <v>#N/A</v>
      </c>
      <c r="BH135" s="968" t="e" cm="1">
        <f t="array" ref="BH135">_xlfn.XLOOKUP(BH$1,'Copy of PY1 Data(H)'!$A$1:$CZ$1,_xlfn.XLOOKUP($B135,'Copy of PY1 Data(H)'!$A$1:$A$288,'Copy of PY1 Data(H)'!$A$1:$CZ$288))</f>
        <v>#N/A</v>
      </c>
      <c r="BI135" s="968" t="e" cm="1">
        <f t="array" ref="BI135">_xlfn.XLOOKUP(BI$1,'Copy of PY1 Data(H)'!$A$1:$CZ$1,_xlfn.XLOOKUP($B135,'Copy of PY1 Data(H)'!$A$1:$A$288,'Copy of PY1 Data(H)'!$A$1:$CZ$288))</f>
        <v>#N/A</v>
      </c>
      <c r="BJ135" s="968" t="e" cm="1">
        <f t="array" ref="BJ135">_xlfn.XLOOKUP(BJ$1,'Copy of PY1 Data(H)'!$A$1:$CZ$1,_xlfn.XLOOKUP($B135,'Copy of PY1 Data(H)'!$A$1:$A$288,'Copy of PY1 Data(H)'!$A$1:$CZ$288))</f>
        <v>#N/A</v>
      </c>
      <c r="BK135" s="968" t="e" cm="1">
        <f t="array" ref="BK135">_xlfn.XLOOKUP(BK$1,'Copy of PY1 Data(H)'!$A$1:$CZ$1,_xlfn.XLOOKUP($B135,'Copy of PY1 Data(H)'!$A$1:$A$288,'Copy of PY1 Data(H)'!$A$1:$CZ$288))</f>
        <v>#N/A</v>
      </c>
      <c r="BL135" s="968" t="e" cm="1">
        <f t="array" ref="BL135">_xlfn.XLOOKUP(BL$1,'Copy of PY1 Data(H)'!$A$1:$CZ$1,_xlfn.XLOOKUP($B135,'Copy of PY1 Data(H)'!$A$1:$A$288,'Copy of PY1 Data(H)'!$A$1:$CZ$288))</f>
        <v>#N/A</v>
      </c>
      <c r="BM135" s="968" t="e" cm="1">
        <f t="array" ref="BM135">_xlfn.XLOOKUP(BM$1,'Copy of PY1 Data(H)'!$A$1:$CZ$1,_xlfn.XLOOKUP($B135,'Copy of PY1 Data(H)'!$A$1:$A$288,'Copy of PY1 Data(H)'!$A$1:$CZ$288))</f>
        <v>#N/A</v>
      </c>
      <c r="BN135" s="968" t="e" cm="1">
        <f t="array" ref="BN135">_xlfn.XLOOKUP(BN$1,'Copy of PY1 Data(H)'!$A$1:$CZ$1,_xlfn.XLOOKUP($B135,'Copy of PY1 Data(H)'!$A$1:$A$288,'Copy of PY1 Data(H)'!$A$1:$CZ$288))</f>
        <v>#N/A</v>
      </c>
      <c r="BO135" s="968" t="e" cm="1">
        <f t="array" ref="BO135">_xlfn.XLOOKUP(BO$1,'Copy of PY1 Data(H)'!$A$1:$CZ$1,_xlfn.XLOOKUP($B135,'Copy of PY1 Data(H)'!$A$1:$A$288,'Copy of PY1 Data(H)'!$A$1:$CZ$288))</f>
        <v>#N/A</v>
      </c>
      <c r="BP135" s="968" t="e" cm="1">
        <f t="array" ref="BP135">_xlfn.XLOOKUP(BP$1,'Copy of PY1 Data(H)'!$A$1:$CZ$1,_xlfn.XLOOKUP($B135,'Copy of PY1 Data(H)'!$A$1:$A$288,'Copy of PY1 Data(H)'!$A$1:$CZ$288))</f>
        <v>#N/A</v>
      </c>
      <c r="BQ135" s="968" t="e" cm="1">
        <f t="array" ref="BQ135">_xlfn.XLOOKUP(BQ$1,'Copy of PY1 Data(H)'!$A$1:$CZ$1,_xlfn.XLOOKUP($B135,'Copy of PY1 Data(H)'!$A$1:$A$288,'Copy of PY1 Data(H)'!$A$1:$CZ$288))</f>
        <v>#N/A</v>
      </c>
      <c r="BR135" s="968" t="e" cm="1">
        <f t="array" ref="BR135">_xlfn.XLOOKUP(BR$1,'Copy of PY1 Data(H)'!$A$1:$CZ$1,_xlfn.XLOOKUP($B135,'Copy of PY1 Data(H)'!$A$1:$A$288,'Copy of PY1 Data(H)'!$A$1:$CZ$288))</f>
        <v>#N/A</v>
      </c>
      <c r="BS135" s="968" t="e" cm="1">
        <f t="array" ref="BS135">_xlfn.XLOOKUP(BS$1,'Copy of PY1 Data(H)'!$A$1:$CZ$1,_xlfn.XLOOKUP($B135,'Copy of PY1 Data(H)'!$A$1:$A$288,'Copy of PY1 Data(H)'!$A$1:$CZ$288))</f>
        <v>#N/A</v>
      </c>
      <c r="BT135" s="968" t="e" cm="1">
        <f t="array" ref="BT135">_xlfn.XLOOKUP(BT$1,'Copy of PY1 Data(H)'!$A$1:$CZ$1,_xlfn.XLOOKUP($B135,'Copy of PY1 Data(H)'!$A$1:$A$288,'Copy of PY1 Data(H)'!$A$1:$CZ$288))</f>
        <v>#N/A</v>
      </c>
      <c r="BU135" s="968" t="e" cm="1">
        <f t="array" ref="BU135">_xlfn.XLOOKUP(BU$1,'Copy of PY1 Data(H)'!$A$1:$CZ$1,_xlfn.XLOOKUP($B135,'Copy of PY1 Data(H)'!$A$1:$A$288,'Copy of PY1 Data(H)'!$A$1:$CZ$288))</f>
        <v>#N/A</v>
      </c>
      <c r="BV135" s="968" t="e" cm="1">
        <f t="array" ref="BV135">_xlfn.XLOOKUP(BV$1,'Copy of PY1 Data(H)'!$A$1:$CZ$1,_xlfn.XLOOKUP($B135,'Copy of PY1 Data(H)'!$A$1:$A$288,'Copy of PY1 Data(H)'!$A$1:$CZ$288))</f>
        <v>#N/A</v>
      </c>
      <c r="BW135" s="968" t="e" cm="1">
        <f t="array" ref="BW135">_xlfn.XLOOKUP(BW$1,'Copy of PY1 Data(H)'!$A$1:$CZ$1,_xlfn.XLOOKUP($B135,'Copy of PY1 Data(H)'!$A$1:$A$288,'Copy of PY1 Data(H)'!$A$1:$CZ$288))</f>
        <v>#N/A</v>
      </c>
      <c r="BX135" s="968" t="e" cm="1">
        <f t="array" ref="BX135">_xlfn.XLOOKUP(BX$1,'Copy of PY1 Data(H)'!$A$1:$CZ$1,_xlfn.XLOOKUP($B135,'Copy of PY1 Data(H)'!$A$1:$A$288,'Copy of PY1 Data(H)'!$A$1:$CZ$288))</f>
        <v>#N/A</v>
      </c>
      <c r="BY135" s="968" t="e" cm="1">
        <f t="array" ref="BY135">_xlfn.XLOOKUP(BY$1,'Copy of PY1 Data(H)'!$A$1:$CZ$1,_xlfn.XLOOKUP($B135,'Copy of PY1 Data(H)'!$A$1:$A$288,'Copy of PY1 Data(H)'!$A$1:$CZ$288))</f>
        <v>#N/A</v>
      </c>
      <c r="BZ135" s="968" t="e" cm="1">
        <f t="array" ref="BZ135">_xlfn.XLOOKUP(BZ$1,'Copy of PY1 Data(H)'!$A$1:$CZ$1,_xlfn.XLOOKUP($B135,'Copy of PY1 Data(H)'!$A$1:$A$288,'Copy of PY1 Data(H)'!$A$1:$CZ$288))</f>
        <v>#N/A</v>
      </c>
      <c r="CA135" s="968" t="e" cm="1">
        <f t="array" ref="CA135">_xlfn.XLOOKUP(CA$1,'Copy of PY1 Data(H)'!$A$1:$CZ$1,_xlfn.XLOOKUP($B135,'Copy of PY1 Data(H)'!$A$1:$A$288,'Copy of PY1 Data(H)'!$A$1:$CZ$288))</f>
        <v>#N/A</v>
      </c>
      <c r="CB135" s="968" t="e" cm="1">
        <f t="array" ref="CB135">_xlfn.XLOOKUP(CB$1,'Copy of PY1 Data(H)'!$A$1:$CZ$1,_xlfn.XLOOKUP($B135,'Copy of PY1 Data(H)'!$A$1:$A$288,'Copy of PY1 Data(H)'!$A$1:$CZ$288))</f>
        <v>#N/A</v>
      </c>
      <c r="CC135" s="968" t="e" cm="1">
        <f t="array" ref="CC135">_xlfn.XLOOKUP(CC$1,'Copy of PY1 Data(H)'!$A$1:$CZ$1,_xlfn.XLOOKUP($B135,'Copy of PY1 Data(H)'!$A$1:$A$288,'Copy of PY1 Data(H)'!$A$1:$CZ$288))</f>
        <v>#N/A</v>
      </c>
      <c r="CD135" s="968" t="e" cm="1">
        <f t="array" ref="CD135">_xlfn.XLOOKUP(CD$1,'Copy of PY1 Data(H)'!$A$1:$CZ$1,_xlfn.XLOOKUP($B135,'Copy of PY1 Data(H)'!$A$1:$A$288,'Copy of PY1 Data(H)'!$A$1:$CZ$288))</f>
        <v>#N/A</v>
      </c>
    </row>
    <row r="136" spans="1:82" x14ac:dyDescent="0.3">
      <c r="A136" s="180">
        <v>97</v>
      </c>
      <c r="C136" s="180"/>
      <c r="D136" s="180" cm="1">
        <f t="array" ref="D136">_xlfn.XLOOKUP(D$1,'Copy of PY1 Data(H)'!$A$1:$CZ$1,_xlfn.XLOOKUP($A136,'Copy of PY1 Data(H)'!$A$1:$A$288,'Copy of PY1 Data(H)'!$A$1:$CZ$288))</f>
        <v>0</v>
      </c>
      <c r="E136" s="180" cm="1">
        <f t="array" ref="E136">_xlfn.XLOOKUP(E$1,'Copy of PY1 Data(H)'!$A$1:$CZ$1,_xlfn.XLOOKUP($A136,'Copy of PY1 Data(H)'!$A$1:$A$288,'Copy of PY1 Data(H)'!$A$1:$CZ$288))</f>
        <v>0</v>
      </c>
      <c r="F136" s="180" cm="1">
        <f t="array" ref="F136">_xlfn.XLOOKUP(F$1,'Copy of PY1 Data(H)'!$A$1:$CZ$1,_xlfn.XLOOKUP($A136,'Copy of PY1 Data(H)'!$A$1:$A$288,'Copy of PY1 Data(H)'!$A$1:$CZ$288))</f>
        <v>0</v>
      </c>
      <c r="G136" s="180" cm="1">
        <f t="array" ref="G136">_xlfn.XLOOKUP(G$1,'Copy of PY1 Data(H)'!$A$1:$CZ$1,_xlfn.XLOOKUP($A136,'Copy of PY1 Data(H)'!$A$1:$A$288,'Copy of PY1 Data(H)'!$A$1:$CZ$288))</f>
        <v>0</v>
      </c>
      <c r="H136" s="180" cm="1">
        <f t="array" ref="H136">_xlfn.XLOOKUP(H$1,'Copy of PY1 Data(H)'!$A$1:$CZ$1,_xlfn.XLOOKUP($A136,'Copy of PY1 Data(H)'!$A$1:$A$288,'Copy of PY1 Data(H)'!$A$1:$CZ$288))</f>
        <v>0</v>
      </c>
      <c r="I136" s="180" cm="1">
        <f t="array" ref="I136">_xlfn.XLOOKUP(I$1,'Copy of PY1 Data(H)'!$A$1:$CZ$1,_xlfn.XLOOKUP($A136,'Copy of PY1 Data(H)'!$A$1:$A$288,'Copy of PY1 Data(H)'!$A$1:$CZ$288))</f>
        <v>0</v>
      </c>
      <c r="J136" s="180" cm="1">
        <f t="array" ref="J136">_xlfn.XLOOKUP(J$1,'Copy of PY1 Data(H)'!$A$1:$CZ$1,_xlfn.XLOOKUP($A136,'Copy of PY1 Data(H)'!$A$1:$A$288,'Copy of PY1 Data(H)'!$A$1:$CZ$288))</f>
        <v>0</v>
      </c>
      <c r="K136" s="180" cm="1">
        <f t="array" ref="K136">_xlfn.XLOOKUP(K$1,'Copy of PY1 Data(H)'!$A$1:$CZ$1,_xlfn.XLOOKUP($A136,'Copy of PY1 Data(H)'!$A$1:$A$288,'Copy of PY1 Data(H)'!$A$1:$CZ$288))</f>
        <v>0</v>
      </c>
      <c r="L136" s="180" cm="1">
        <f t="array" ref="L136">_xlfn.XLOOKUP(L$1,'Copy of PY1 Data(H)'!$A$1:$CZ$1,_xlfn.XLOOKUP($A136,'Copy of PY1 Data(H)'!$A$1:$A$288,'Copy of PY1 Data(H)'!$A$1:$CZ$288))</f>
        <v>0</v>
      </c>
      <c r="M136" s="180" cm="1">
        <f t="array" ref="M136">_xlfn.XLOOKUP(M$1,'Copy of PY1 Data(H)'!$A$1:$CZ$1,_xlfn.XLOOKUP($A136,'Copy of PY1 Data(H)'!$A$1:$A$288,'Copy of PY1 Data(H)'!$A$1:$CZ$288))</f>
        <v>0</v>
      </c>
      <c r="N136" s="180" cm="1">
        <f t="array" ref="N136">_xlfn.XLOOKUP(N$1,'Copy of PY1 Data(H)'!$A$1:$CZ$1,_xlfn.XLOOKUP($A136,'Copy of PY1 Data(H)'!$A$1:$A$288,'Copy of PY1 Data(H)'!$A$1:$CZ$288))</f>
        <v>0</v>
      </c>
      <c r="O136" s="180" cm="1">
        <f t="array" ref="O136">_xlfn.XLOOKUP(O$1,'Copy of PY1 Data(H)'!$A$1:$CZ$1,_xlfn.XLOOKUP($A136,'Copy of PY1 Data(H)'!$A$1:$A$288,'Copy of PY1 Data(H)'!$A$1:$CZ$288))</f>
        <v>0</v>
      </c>
      <c r="P136" s="180" cm="1">
        <f t="array" ref="P136">_xlfn.XLOOKUP(P$1,'Copy of PY1 Data(H)'!$A$1:$CZ$1,_xlfn.XLOOKUP($A136,'Copy of PY1 Data(H)'!$A$1:$A$288,'Copy of PY1 Data(H)'!$A$1:$CZ$288))</f>
        <v>0</v>
      </c>
      <c r="Q136" s="180" cm="1">
        <f t="array" ref="Q136">_xlfn.XLOOKUP(Q$1,'Copy of PY1 Data(H)'!$A$1:$CZ$1,_xlfn.XLOOKUP($A136,'Copy of PY1 Data(H)'!$A$1:$A$288,'Copy of PY1 Data(H)'!$A$1:$CZ$288))</f>
        <v>56218225</v>
      </c>
      <c r="R136" s="180" cm="1">
        <f t="array" ref="R136">_xlfn.XLOOKUP(R$1,'Copy of PY1 Data(H)'!$A$1:$CZ$1,_xlfn.XLOOKUP($A136,'Copy of PY1 Data(H)'!$A$1:$A$288,'Copy of PY1 Data(H)'!$A$1:$CZ$288))</f>
        <v>0</v>
      </c>
      <c r="S136" s="180" cm="1">
        <f t="array" ref="S136">_xlfn.XLOOKUP(S$1,'Copy of PY1 Data(H)'!$A$1:$CZ$1,_xlfn.XLOOKUP($A136,'Copy of PY1 Data(H)'!$A$1:$A$288,'Copy of PY1 Data(H)'!$A$1:$CZ$288))</f>
        <v>0</v>
      </c>
      <c r="T136" s="180" cm="1">
        <f t="array" ref="T136">_xlfn.XLOOKUP(T$1,'Copy of PY1 Data(H)'!$A$1:$CZ$1,_xlfn.XLOOKUP($A136,'Copy of PY1 Data(H)'!$A$1:$A$288,'Copy of PY1 Data(H)'!$A$1:$CZ$288))</f>
        <v>0</v>
      </c>
      <c r="U136" s="180" cm="1">
        <f t="array" ref="U136">_xlfn.XLOOKUP(U$1,'Copy of PY1 Data(H)'!$A$1:$CZ$1,_xlfn.XLOOKUP($A136,'Copy of PY1 Data(H)'!$A$1:$A$288,'Copy of PY1 Data(H)'!$A$1:$CZ$288))</f>
        <v>0</v>
      </c>
      <c r="V136" s="180" cm="1">
        <f t="array" ref="V136">_xlfn.XLOOKUP(V$1,'Copy of PY1 Data(H)'!$A$1:$CZ$1,_xlfn.XLOOKUP($A136,'Copy of PY1 Data(H)'!$A$1:$A$288,'Copy of PY1 Data(H)'!$A$1:$CZ$288))</f>
        <v>29547080</v>
      </c>
      <c r="W136" s="180" cm="1">
        <f t="array" ref="W136">_xlfn.XLOOKUP(W$1,'Copy of PY1 Data(H)'!$A$1:$CZ$1,_xlfn.XLOOKUP($A136,'Copy of PY1 Data(H)'!$A$1:$A$288,'Copy of PY1 Data(H)'!$A$1:$CZ$288))</f>
        <v>0</v>
      </c>
      <c r="X136" s="180" cm="1">
        <f t="array" ref="X136">_xlfn.XLOOKUP(X$1,'Copy of PY1 Data(H)'!$A$1:$CZ$1,_xlfn.XLOOKUP($A136,'Copy of PY1 Data(H)'!$A$1:$A$288,'Copy of PY1 Data(H)'!$A$1:$CZ$288))</f>
        <v>0</v>
      </c>
      <c r="Y136" s="180" cm="1">
        <f t="array" ref="Y136">_xlfn.XLOOKUP(Y$1,'Copy of PY1 Data(H)'!$A$1:$CZ$1,_xlfn.XLOOKUP($A136,'Copy of PY1 Data(H)'!$A$1:$A$288,'Copy of PY1 Data(H)'!$A$1:$CZ$288))</f>
        <v>0</v>
      </c>
      <c r="Z136" s="180" cm="1">
        <f t="array" ref="Z136">_xlfn.XLOOKUP(Z$1,'Copy of PY1 Data(H)'!$A$1:$CZ$1,_xlfn.XLOOKUP($A136,'Copy of PY1 Data(H)'!$A$1:$A$288,'Copy of PY1 Data(H)'!$A$1:$CZ$288))</f>
        <v>0</v>
      </c>
      <c r="AA136" s="180" cm="1">
        <f t="array" ref="AA136">_xlfn.XLOOKUP(AA$1,'Copy of PY1 Data(H)'!$A$1:$CZ$1,_xlfn.XLOOKUP($A136,'Copy of PY1 Data(H)'!$A$1:$A$288,'Copy of PY1 Data(H)'!$A$1:$CZ$288))</f>
        <v>0</v>
      </c>
      <c r="AB136" s="180" cm="1">
        <f t="array" ref="AB136">_xlfn.XLOOKUP(AB$1,'Copy of PY1 Data(H)'!$A$1:$CZ$1,_xlfn.XLOOKUP($A136,'Copy of PY1 Data(H)'!$A$1:$A$288,'Copy of PY1 Data(H)'!$A$1:$CZ$288))</f>
        <v>0</v>
      </c>
      <c r="AC136" s="180" cm="1">
        <f t="array" ref="AC136">_xlfn.XLOOKUP(AC$1,'Copy of PY1 Data(H)'!$A$1:$CZ$1,_xlfn.XLOOKUP($A136,'Copy of PY1 Data(H)'!$A$1:$A$288,'Copy of PY1 Data(H)'!$A$1:$CZ$288))</f>
        <v>0</v>
      </c>
      <c r="AD136" s="180" cm="1">
        <f t="array" ref="AD136">_xlfn.XLOOKUP(AD$1,'Copy of PY1 Data(H)'!$A$1:$CZ$1,_xlfn.XLOOKUP($A136,'Copy of PY1 Data(H)'!$A$1:$A$288,'Copy of PY1 Data(H)'!$A$1:$CZ$288))</f>
        <v>0</v>
      </c>
      <c r="AE136" s="180" cm="1">
        <f t="array" ref="AE136">_xlfn.XLOOKUP(AE$1,'Copy of PY1 Data(H)'!$A$1:$CZ$1,_xlfn.XLOOKUP($A136,'Copy of PY1 Data(H)'!$A$1:$A$288,'Copy of PY1 Data(H)'!$A$1:$CZ$288))</f>
        <v>0</v>
      </c>
      <c r="AF136" s="180" cm="1">
        <f t="array" ref="AF136">_xlfn.XLOOKUP(AF$1,'Copy of PY1 Data(H)'!$A$1:$CZ$1,_xlfn.XLOOKUP($A136,'Copy of PY1 Data(H)'!$A$1:$A$288,'Copy of PY1 Data(H)'!$A$1:$CZ$288))</f>
        <v>0</v>
      </c>
      <c r="AG136" s="180" cm="1">
        <f t="array" ref="AG136">_xlfn.XLOOKUP(AG$1,'Copy of PY1 Data(H)'!$A$1:$CZ$1,_xlfn.XLOOKUP($A136,'Copy of PY1 Data(H)'!$A$1:$A$288,'Copy of PY1 Data(H)'!$A$1:$CZ$288))</f>
        <v>0</v>
      </c>
      <c r="AH136" s="180" cm="1">
        <f t="array" ref="AH136">_xlfn.XLOOKUP(AH$1,'Copy of PY1 Data(H)'!$A$1:$CZ$1,_xlfn.XLOOKUP($A136,'Copy of PY1 Data(H)'!$A$1:$A$288,'Copy of PY1 Data(H)'!$A$1:$CZ$288))</f>
        <v>0</v>
      </c>
      <c r="AI136" s="180" cm="1">
        <f t="array" ref="AI136">_xlfn.XLOOKUP(AI$1,'Copy of PY1 Data(H)'!$A$1:$CZ$1,_xlfn.XLOOKUP($A136,'Copy of PY1 Data(H)'!$A$1:$A$288,'Copy of PY1 Data(H)'!$A$1:$CZ$288))</f>
        <v>53475524</v>
      </c>
      <c r="AJ136" s="180" cm="1">
        <f t="array" ref="AJ136">_xlfn.XLOOKUP(AJ$1,'Copy of PY1 Data(H)'!$A$1:$CZ$1,_xlfn.XLOOKUP($A136,'Copy of PY1 Data(H)'!$A$1:$A$288,'Copy of PY1 Data(H)'!$A$1:$CZ$288))</f>
        <v>0</v>
      </c>
      <c r="AK136" s="180" cm="1">
        <f t="array" ref="AK136">_xlfn.XLOOKUP(AK$1,'Copy of PY1 Data(H)'!$A$1:$CZ$1,_xlfn.XLOOKUP($A136,'Copy of PY1 Data(H)'!$A$1:$A$288,'Copy of PY1 Data(H)'!$A$1:$CZ$288))</f>
        <v>0</v>
      </c>
      <c r="AL136" s="180" cm="1">
        <f t="array" ref="AL136">_xlfn.XLOOKUP(AL$1,'Copy of PY1 Data(H)'!$A$1:$CZ$1,_xlfn.XLOOKUP($A136,'Copy of PY1 Data(H)'!$A$1:$A$288,'Copy of PY1 Data(H)'!$A$1:$CZ$288))</f>
        <v>0</v>
      </c>
      <c r="AM136" s="180" cm="1">
        <f t="array" ref="AM136">_xlfn.XLOOKUP(AM$1,'Copy of PY1 Data(H)'!$A$1:$CZ$1,_xlfn.XLOOKUP($A136,'Copy of PY1 Data(H)'!$A$1:$A$288,'Copy of PY1 Data(H)'!$A$1:$CZ$288))</f>
        <v>15142020</v>
      </c>
      <c r="AN136" s="180" cm="1">
        <f t="array" ref="AN136">_xlfn.XLOOKUP(AN$1,'Copy of PY1 Data(H)'!$A$1:$CZ$1,_xlfn.XLOOKUP($A136,'Copy of PY1 Data(H)'!$A$1:$A$288,'Copy of PY1 Data(H)'!$A$1:$CZ$288))</f>
        <v>0</v>
      </c>
      <c r="AO136" s="180" cm="1">
        <f t="array" ref="AO136">_xlfn.XLOOKUP(AO$1,'Copy of PY1 Data(H)'!$A$1:$CZ$1,_xlfn.XLOOKUP($A136,'Copy of PY1 Data(H)'!$A$1:$A$288,'Copy of PY1 Data(H)'!$A$1:$CZ$288))</f>
        <v>0</v>
      </c>
      <c r="AP136" s="180" cm="1">
        <f t="array" ref="AP136">_xlfn.XLOOKUP(AP$1,'Copy of PY1 Data(H)'!$A$1:$CZ$1,_xlfn.XLOOKUP($A136,'Copy of PY1 Data(H)'!$A$1:$A$288,'Copy of PY1 Data(H)'!$A$1:$CZ$288))</f>
        <v>0</v>
      </c>
      <c r="AQ136" s="180" cm="1">
        <f t="array" ref="AQ136">_xlfn.XLOOKUP(AQ$1,'Copy of PY1 Data(H)'!$A$1:$CZ$1,_xlfn.XLOOKUP($A136,'Copy of PY1 Data(H)'!$A$1:$A$288,'Copy of PY1 Data(H)'!$A$1:$CZ$288))</f>
        <v>0</v>
      </c>
      <c r="AR136" s="180" cm="1">
        <f t="array" ref="AR136">_xlfn.XLOOKUP(AR$1,'Copy of PY1 Data(H)'!$A$1:$CZ$1,_xlfn.XLOOKUP($A136,'Copy of PY1 Data(H)'!$A$1:$A$288,'Copy of PY1 Data(H)'!$A$1:$CZ$288))</f>
        <v>0</v>
      </c>
      <c r="AS136" s="180" cm="1">
        <f t="array" ref="AS136">_xlfn.XLOOKUP(AS$1,'Copy of PY1 Data(H)'!$A$1:$CZ$1,_xlfn.XLOOKUP($A136,'Copy of PY1 Data(H)'!$A$1:$A$288,'Copy of PY1 Data(H)'!$A$1:$CZ$288))</f>
        <v>0</v>
      </c>
      <c r="AT136" s="180" cm="1">
        <f t="array" ref="AT136">_xlfn.XLOOKUP(AT$1,'Copy of PY1 Data(H)'!$A$1:$CZ$1,_xlfn.XLOOKUP($A136,'Copy of PY1 Data(H)'!$A$1:$A$288,'Copy of PY1 Data(H)'!$A$1:$CZ$288))</f>
        <v>0</v>
      </c>
      <c r="AU136" s="180" cm="1">
        <f t="array" ref="AU136">_xlfn.XLOOKUP(AU$1,'Copy of PY1 Data(H)'!$A$1:$CZ$1,_xlfn.XLOOKUP($A136,'Copy of PY1 Data(H)'!$A$1:$A$288,'Copy of PY1 Data(H)'!$A$1:$CZ$288))</f>
        <v>0</v>
      </c>
      <c r="AV136" s="180" cm="1">
        <f t="array" ref="AV136">_xlfn.XLOOKUP(AV$1,'Copy of PY1 Data(H)'!$A$1:$CZ$1,_xlfn.XLOOKUP($A136,'Copy of PY1 Data(H)'!$A$1:$A$288,'Copy of PY1 Data(H)'!$A$1:$CZ$288))</f>
        <v>0</v>
      </c>
      <c r="AW136" s="180" cm="1">
        <f t="array" ref="AW136">_xlfn.XLOOKUP(AW$1,'Copy of PY1 Data(H)'!$A$1:$CZ$1,_xlfn.XLOOKUP($A136,'Copy of PY1 Data(H)'!$A$1:$A$288,'Copy of PY1 Data(H)'!$A$1:$CZ$288))</f>
        <v>0</v>
      </c>
      <c r="AX136" s="180" cm="1">
        <f t="array" ref="AX136">_xlfn.XLOOKUP(AX$1,'Copy of PY1 Data(H)'!$A$1:$CZ$1,_xlfn.XLOOKUP($A136,'Copy of PY1 Data(H)'!$A$1:$A$288,'Copy of PY1 Data(H)'!$A$1:$CZ$288))</f>
        <v>0</v>
      </c>
      <c r="AY136" s="180" cm="1">
        <f t="array" ref="AY136">_xlfn.XLOOKUP(AY$1,'Copy of PY1 Data(H)'!$A$1:$CZ$1,_xlfn.XLOOKUP($A136,'Copy of PY1 Data(H)'!$A$1:$A$288,'Copy of PY1 Data(H)'!$A$1:$CZ$288))</f>
        <v>0</v>
      </c>
      <c r="AZ136" s="180" cm="1">
        <f t="array" ref="AZ136">_xlfn.XLOOKUP(AZ$1,'Copy of PY1 Data(H)'!$A$1:$CZ$1,_xlfn.XLOOKUP($A136,'Copy of PY1 Data(H)'!$A$1:$A$288,'Copy of PY1 Data(H)'!$A$1:$CZ$288))</f>
        <v>0</v>
      </c>
      <c r="BA136" s="180" cm="1">
        <f t="array" ref="BA136">_xlfn.XLOOKUP(BA$1,'Copy of PY1 Data(H)'!$A$1:$CZ$1,_xlfn.XLOOKUP($A136,'Copy of PY1 Data(H)'!$A$1:$A$288,'Copy of PY1 Data(H)'!$A$1:$CZ$288))</f>
        <v>0</v>
      </c>
      <c r="BB136" s="180" cm="1">
        <f t="array" ref="BB136">_xlfn.XLOOKUP(BB$1,'Copy of PY1 Data(H)'!$A$1:$CZ$1,_xlfn.XLOOKUP($A136,'Copy of PY1 Data(H)'!$A$1:$A$288,'Copy of PY1 Data(H)'!$A$1:$CZ$288))</f>
        <v>0</v>
      </c>
      <c r="BC136" s="180" cm="1">
        <f t="array" ref="BC136">_xlfn.XLOOKUP(BC$1,'Copy of PY1 Data(H)'!$A$1:$CZ$1,_xlfn.XLOOKUP($A136,'Copy of PY1 Data(H)'!$A$1:$A$288,'Copy of PY1 Data(H)'!$A$1:$CZ$288))</f>
        <v>0</v>
      </c>
      <c r="BD136" s="180" cm="1">
        <f t="array" ref="BD136">_xlfn.XLOOKUP(BD$1,'Copy of PY1 Data(H)'!$A$1:$CZ$1,_xlfn.XLOOKUP($A136,'Copy of PY1 Data(H)'!$A$1:$A$288,'Copy of PY1 Data(H)'!$A$1:$CZ$288))</f>
        <v>0</v>
      </c>
      <c r="BE136" s="180" cm="1">
        <f t="array" ref="BE136">_xlfn.XLOOKUP(BE$1,'Copy of PY1 Data(H)'!$A$1:$CZ$1,_xlfn.XLOOKUP($A136,'Copy of PY1 Data(H)'!$A$1:$A$288,'Copy of PY1 Data(H)'!$A$1:$CZ$288))</f>
        <v>0</v>
      </c>
      <c r="BF136" s="180" cm="1">
        <f t="array" ref="BF136">_xlfn.XLOOKUP(BF$1,'Copy of PY1 Data(H)'!$A$1:$CZ$1,_xlfn.XLOOKUP($A136,'Copy of PY1 Data(H)'!$A$1:$A$288,'Copy of PY1 Data(H)'!$A$1:$CZ$288))</f>
        <v>0</v>
      </c>
      <c r="BG136" s="180" cm="1">
        <f t="array" ref="BG136">_xlfn.XLOOKUP(BG$1,'Copy of PY1 Data(H)'!$A$1:$CZ$1,_xlfn.XLOOKUP($A136,'Copy of PY1 Data(H)'!$A$1:$A$288,'Copy of PY1 Data(H)'!$A$1:$CZ$288))</f>
        <v>0</v>
      </c>
      <c r="BH136" s="180" cm="1">
        <f t="array" ref="BH136">_xlfn.XLOOKUP(BH$1,'Copy of PY1 Data(H)'!$A$1:$CZ$1,_xlfn.XLOOKUP($A136,'Copy of PY1 Data(H)'!$A$1:$A$288,'Copy of PY1 Data(H)'!$A$1:$CZ$288))</f>
        <v>0</v>
      </c>
      <c r="BI136" s="180" cm="1">
        <f t="array" ref="BI136">_xlfn.XLOOKUP(BI$1,'Copy of PY1 Data(H)'!$A$1:$CZ$1,_xlfn.XLOOKUP($A136,'Copy of PY1 Data(H)'!$A$1:$A$288,'Copy of PY1 Data(H)'!$A$1:$CZ$288))</f>
        <v>0</v>
      </c>
      <c r="BJ136" s="180" cm="1">
        <f t="array" ref="BJ136">_xlfn.XLOOKUP(BJ$1,'Copy of PY1 Data(H)'!$A$1:$CZ$1,_xlfn.XLOOKUP($A136,'Copy of PY1 Data(H)'!$A$1:$A$288,'Copy of PY1 Data(H)'!$A$1:$CZ$288))</f>
        <v>0</v>
      </c>
      <c r="BK136" s="180" cm="1">
        <f t="array" ref="BK136">_xlfn.XLOOKUP(BK$1,'Copy of PY1 Data(H)'!$A$1:$CZ$1,_xlfn.XLOOKUP($A136,'Copy of PY1 Data(H)'!$A$1:$A$288,'Copy of PY1 Data(H)'!$A$1:$CZ$288))</f>
        <v>0</v>
      </c>
      <c r="BL136" s="180" cm="1">
        <f t="array" ref="BL136">_xlfn.XLOOKUP(BL$1,'Copy of PY1 Data(H)'!$A$1:$CZ$1,_xlfn.XLOOKUP($A136,'Copy of PY1 Data(H)'!$A$1:$A$288,'Copy of PY1 Data(H)'!$A$1:$CZ$288))</f>
        <v>0</v>
      </c>
      <c r="BM136" s="180" cm="1">
        <f t="array" ref="BM136">_xlfn.XLOOKUP(BM$1,'Copy of PY1 Data(H)'!$A$1:$CZ$1,_xlfn.XLOOKUP($A136,'Copy of PY1 Data(H)'!$A$1:$A$288,'Copy of PY1 Data(H)'!$A$1:$CZ$288))</f>
        <v>0</v>
      </c>
      <c r="BN136" s="180" cm="1">
        <f t="array" ref="BN136">_xlfn.XLOOKUP(BN$1,'Copy of PY1 Data(H)'!$A$1:$CZ$1,_xlfn.XLOOKUP($A136,'Copy of PY1 Data(H)'!$A$1:$A$288,'Copy of PY1 Data(H)'!$A$1:$CZ$288))</f>
        <v>0</v>
      </c>
      <c r="BO136" s="180" cm="1">
        <f t="array" ref="BO136">_xlfn.XLOOKUP(BO$1,'Copy of PY1 Data(H)'!$A$1:$CZ$1,_xlfn.XLOOKUP($A136,'Copy of PY1 Data(H)'!$A$1:$A$288,'Copy of PY1 Data(H)'!$A$1:$CZ$288))</f>
        <v>0</v>
      </c>
      <c r="BP136" s="180" cm="1">
        <f t="array" ref="BP136">_xlfn.XLOOKUP(BP$1,'Copy of PY1 Data(H)'!$A$1:$CZ$1,_xlfn.XLOOKUP($A136,'Copy of PY1 Data(H)'!$A$1:$A$288,'Copy of PY1 Data(H)'!$A$1:$CZ$288))</f>
        <v>0</v>
      </c>
      <c r="BQ136" s="180" cm="1">
        <f t="array" ref="BQ136">_xlfn.XLOOKUP(BQ$1,'Copy of PY1 Data(H)'!$A$1:$CZ$1,_xlfn.XLOOKUP($A136,'Copy of PY1 Data(H)'!$A$1:$A$288,'Copy of PY1 Data(H)'!$A$1:$CZ$288))</f>
        <v>0</v>
      </c>
      <c r="BR136" s="180" cm="1">
        <f t="array" ref="BR136">_xlfn.XLOOKUP(BR$1,'Copy of PY1 Data(H)'!$A$1:$CZ$1,_xlfn.XLOOKUP($A136,'Copy of PY1 Data(H)'!$A$1:$A$288,'Copy of PY1 Data(H)'!$A$1:$CZ$288))</f>
        <v>2776436</v>
      </c>
      <c r="BS136" s="180" cm="1">
        <f t="array" ref="BS136">_xlfn.XLOOKUP(BS$1,'Copy of PY1 Data(H)'!$A$1:$CZ$1,_xlfn.XLOOKUP($A136,'Copy of PY1 Data(H)'!$A$1:$A$288,'Copy of PY1 Data(H)'!$A$1:$CZ$288))</f>
        <v>11384233</v>
      </c>
      <c r="BT136" s="180" cm="1">
        <f t="array" ref="BT136">_xlfn.XLOOKUP(BT$1,'Copy of PY1 Data(H)'!$A$1:$CZ$1,_xlfn.XLOOKUP($A136,'Copy of PY1 Data(H)'!$A$1:$A$288,'Copy of PY1 Data(H)'!$A$1:$CZ$288))</f>
        <v>0</v>
      </c>
      <c r="BU136" s="180" cm="1">
        <f t="array" ref="BU136">_xlfn.XLOOKUP(BU$1,'Copy of PY1 Data(H)'!$A$1:$CZ$1,_xlfn.XLOOKUP($A136,'Copy of PY1 Data(H)'!$A$1:$A$288,'Copy of PY1 Data(H)'!$A$1:$CZ$288))</f>
        <v>0</v>
      </c>
      <c r="BV136" s="180" cm="1">
        <f t="array" ref="BV136">_xlfn.XLOOKUP(BV$1,'Copy of PY1 Data(H)'!$A$1:$CZ$1,_xlfn.XLOOKUP($A136,'Copy of PY1 Data(H)'!$A$1:$A$288,'Copy of PY1 Data(H)'!$A$1:$CZ$288))</f>
        <v>0</v>
      </c>
      <c r="BW136" s="180" cm="1">
        <f t="array" ref="BW136">_xlfn.XLOOKUP(BW$1,'Copy of PY1 Data(H)'!$A$1:$CZ$1,_xlfn.XLOOKUP($A136,'Copy of PY1 Data(H)'!$A$1:$A$288,'Copy of PY1 Data(H)'!$A$1:$CZ$288))</f>
        <v>0</v>
      </c>
      <c r="BX136" s="180" cm="1">
        <f t="array" ref="BX136">_xlfn.XLOOKUP(BX$1,'Copy of PY1 Data(H)'!$A$1:$CZ$1,_xlfn.XLOOKUP($A136,'Copy of PY1 Data(H)'!$A$1:$A$288,'Copy of PY1 Data(H)'!$A$1:$CZ$288))</f>
        <v>0</v>
      </c>
      <c r="BY136" s="180" cm="1">
        <f t="array" ref="BY136">_xlfn.XLOOKUP(BY$1,'Copy of PY1 Data(H)'!$A$1:$CZ$1,_xlfn.XLOOKUP($A136,'Copy of PY1 Data(H)'!$A$1:$A$288,'Copy of PY1 Data(H)'!$A$1:$CZ$288))</f>
        <v>0</v>
      </c>
      <c r="BZ136" s="180" cm="1">
        <f t="array" ref="BZ136">_xlfn.XLOOKUP(BZ$1,'Copy of PY1 Data(H)'!$A$1:$CZ$1,_xlfn.XLOOKUP($A136,'Copy of PY1 Data(H)'!$A$1:$A$288,'Copy of PY1 Data(H)'!$A$1:$CZ$288))</f>
        <v>0</v>
      </c>
      <c r="CA136" s="180" cm="1">
        <f t="array" ref="CA136">_xlfn.XLOOKUP(CA$1,'Copy of PY1 Data(H)'!$A$1:$CZ$1,_xlfn.XLOOKUP($A136,'Copy of PY1 Data(H)'!$A$1:$A$288,'Copy of PY1 Data(H)'!$A$1:$CZ$288))</f>
        <v>0</v>
      </c>
      <c r="CB136" s="180" cm="1">
        <f t="array" ref="CB136">_xlfn.XLOOKUP(CB$1,'Copy of PY1 Data(H)'!$A$1:$CZ$1,_xlfn.XLOOKUP($A136,'Copy of PY1 Data(H)'!$A$1:$A$288,'Copy of PY1 Data(H)'!$A$1:$CZ$288))</f>
        <v>0</v>
      </c>
      <c r="CC136" s="180" cm="1">
        <f t="array" ref="CC136">_xlfn.XLOOKUP(CC$1,'Copy of PY1 Data(H)'!$A$1:$CZ$1,_xlfn.XLOOKUP($A136,'Copy of PY1 Data(H)'!$A$1:$A$288,'Copy of PY1 Data(H)'!$A$1:$CZ$288))</f>
        <v>0</v>
      </c>
      <c r="CD136" s="180" cm="1">
        <f t="array" ref="CD136">_xlfn.XLOOKUP(CD$1,'Copy of PY1 Data(H)'!$A$1:$CZ$1,_xlfn.XLOOKUP($A136,'Copy of PY1 Data(H)'!$A$1:$A$288,'Copy of PY1 Data(H)'!$A$1:$CZ$288))</f>
        <v>0</v>
      </c>
    </row>
    <row r="137" spans="1:82" x14ac:dyDescent="0.3">
      <c r="A137" s="180">
        <v>93</v>
      </c>
      <c r="C137" s="180"/>
      <c r="D137" s="180" cm="1">
        <f t="array" ref="D137">_xlfn.XLOOKUP(D$1,'Copy of PY1 Data(H)'!$A$1:$CZ$1,_xlfn.XLOOKUP($A137,'Copy of PY1 Data(H)'!$A$1:$A$288,'Copy of PY1 Data(H)'!$A$1:$CZ$288))</f>
        <v>0</v>
      </c>
      <c r="E137" s="180" cm="1">
        <f t="array" ref="E137">_xlfn.XLOOKUP(E$1,'Copy of PY1 Data(H)'!$A$1:$CZ$1,_xlfn.XLOOKUP($A137,'Copy of PY1 Data(H)'!$A$1:$A$288,'Copy of PY1 Data(H)'!$A$1:$CZ$288))</f>
        <v>0</v>
      </c>
      <c r="F137" s="180" cm="1">
        <f t="array" ref="F137">_xlfn.XLOOKUP(F$1,'Copy of PY1 Data(H)'!$A$1:$CZ$1,_xlfn.XLOOKUP($A137,'Copy of PY1 Data(H)'!$A$1:$A$288,'Copy of PY1 Data(H)'!$A$1:$CZ$288))</f>
        <v>0</v>
      </c>
      <c r="G137" s="180" cm="1">
        <f t="array" ref="G137">_xlfn.XLOOKUP(G$1,'Copy of PY1 Data(H)'!$A$1:$CZ$1,_xlfn.XLOOKUP($A137,'Copy of PY1 Data(H)'!$A$1:$A$288,'Copy of PY1 Data(H)'!$A$1:$CZ$288))</f>
        <v>0</v>
      </c>
      <c r="H137" s="180" cm="1">
        <f t="array" ref="H137">_xlfn.XLOOKUP(H$1,'Copy of PY1 Data(H)'!$A$1:$CZ$1,_xlfn.XLOOKUP($A137,'Copy of PY1 Data(H)'!$A$1:$A$288,'Copy of PY1 Data(H)'!$A$1:$CZ$288))</f>
        <v>0</v>
      </c>
      <c r="I137" s="180" cm="1">
        <f t="array" ref="I137">_xlfn.XLOOKUP(I$1,'Copy of PY1 Data(H)'!$A$1:$CZ$1,_xlfn.XLOOKUP($A137,'Copy of PY1 Data(H)'!$A$1:$A$288,'Copy of PY1 Data(H)'!$A$1:$CZ$288))</f>
        <v>0</v>
      </c>
      <c r="J137" s="180" cm="1">
        <f t="array" ref="J137">_xlfn.XLOOKUP(J$1,'Copy of PY1 Data(H)'!$A$1:$CZ$1,_xlfn.XLOOKUP($A137,'Copy of PY1 Data(H)'!$A$1:$A$288,'Copy of PY1 Data(H)'!$A$1:$CZ$288))</f>
        <v>0</v>
      </c>
      <c r="K137" s="180" cm="1">
        <f t="array" ref="K137">_xlfn.XLOOKUP(K$1,'Copy of PY1 Data(H)'!$A$1:$CZ$1,_xlfn.XLOOKUP($A137,'Copy of PY1 Data(H)'!$A$1:$A$288,'Copy of PY1 Data(H)'!$A$1:$CZ$288))</f>
        <v>0</v>
      </c>
      <c r="L137" s="180" cm="1">
        <f t="array" ref="L137">_xlfn.XLOOKUP(L$1,'Copy of PY1 Data(H)'!$A$1:$CZ$1,_xlfn.XLOOKUP($A137,'Copy of PY1 Data(H)'!$A$1:$A$288,'Copy of PY1 Data(H)'!$A$1:$CZ$288))</f>
        <v>0</v>
      </c>
      <c r="M137" s="180" cm="1">
        <f t="array" ref="M137">_xlfn.XLOOKUP(M$1,'Copy of PY1 Data(H)'!$A$1:$CZ$1,_xlfn.XLOOKUP($A137,'Copy of PY1 Data(H)'!$A$1:$A$288,'Copy of PY1 Data(H)'!$A$1:$CZ$288))</f>
        <v>0</v>
      </c>
      <c r="N137" s="180" cm="1">
        <f t="array" ref="N137">_xlfn.XLOOKUP(N$1,'Copy of PY1 Data(H)'!$A$1:$CZ$1,_xlfn.XLOOKUP($A137,'Copy of PY1 Data(H)'!$A$1:$A$288,'Copy of PY1 Data(H)'!$A$1:$CZ$288))</f>
        <v>0</v>
      </c>
      <c r="O137" s="180" cm="1">
        <f t="array" ref="O137">_xlfn.XLOOKUP(O$1,'Copy of PY1 Data(H)'!$A$1:$CZ$1,_xlfn.XLOOKUP($A137,'Copy of PY1 Data(H)'!$A$1:$A$288,'Copy of PY1 Data(H)'!$A$1:$CZ$288))</f>
        <v>0</v>
      </c>
      <c r="P137" s="180" cm="1">
        <f t="array" ref="P137">_xlfn.XLOOKUP(P$1,'Copy of PY1 Data(H)'!$A$1:$CZ$1,_xlfn.XLOOKUP($A137,'Copy of PY1 Data(H)'!$A$1:$A$288,'Copy of PY1 Data(H)'!$A$1:$CZ$288))</f>
        <v>0</v>
      </c>
      <c r="Q137" s="180" cm="1">
        <f t="array" ref="Q137">_xlfn.XLOOKUP(Q$1,'Copy of PY1 Data(H)'!$A$1:$CZ$1,_xlfn.XLOOKUP($A137,'Copy of PY1 Data(H)'!$A$1:$A$288,'Copy of PY1 Data(H)'!$A$1:$CZ$288))</f>
        <v>56560743</v>
      </c>
      <c r="R137" s="180" cm="1">
        <f t="array" ref="R137">_xlfn.XLOOKUP(R$1,'Copy of PY1 Data(H)'!$A$1:$CZ$1,_xlfn.XLOOKUP($A137,'Copy of PY1 Data(H)'!$A$1:$A$288,'Copy of PY1 Data(H)'!$A$1:$CZ$288))</f>
        <v>0</v>
      </c>
      <c r="S137" s="180" cm="1">
        <f t="array" ref="S137">_xlfn.XLOOKUP(S$1,'Copy of PY1 Data(H)'!$A$1:$CZ$1,_xlfn.XLOOKUP($A137,'Copy of PY1 Data(H)'!$A$1:$A$288,'Copy of PY1 Data(H)'!$A$1:$CZ$288))</f>
        <v>0</v>
      </c>
      <c r="T137" s="180" cm="1">
        <f t="array" ref="T137">_xlfn.XLOOKUP(T$1,'Copy of PY1 Data(H)'!$A$1:$CZ$1,_xlfn.XLOOKUP($A137,'Copy of PY1 Data(H)'!$A$1:$A$288,'Copy of PY1 Data(H)'!$A$1:$CZ$288))</f>
        <v>0</v>
      </c>
      <c r="U137" s="180" cm="1">
        <f t="array" ref="U137">_xlfn.XLOOKUP(U$1,'Copy of PY1 Data(H)'!$A$1:$CZ$1,_xlfn.XLOOKUP($A137,'Copy of PY1 Data(H)'!$A$1:$A$288,'Copy of PY1 Data(H)'!$A$1:$CZ$288))</f>
        <v>0</v>
      </c>
      <c r="V137" s="180" cm="1">
        <f t="array" ref="V137">_xlfn.XLOOKUP(V$1,'Copy of PY1 Data(H)'!$A$1:$CZ$1,_xlfn.XLOOKUP($A137,'Copy of PY1 Data(H)'!$A$1:$A$288,'Copy of PY1 Data(H)'!$A$1:$CZ$288))</f>
        <v>35795668</v>
      </c>
      <c r="W137" s="180" cm="1">
        <f t="array" ref="W137">_xlfn.XLOOKUP(W$1,'Copy of PY1 Data(H)'!$A$1:$CZ$1,_xlfn.XLOOKUP($A137,'Copy of PY1 Data(H)'!$A$1:$A$288,'Copy of PY1 Data(H)'!$A$1:$CZ$288))</f>
        <v>0</v>
      </c>
      <c r="X137" s="180" cm="1">
        <f t="array" ref="X137">_xlfn.XLOOKUP(X$1,'Copy of PY1 Data(H)'!$A$1:$CZ$1,_xlfn.XLOOKUP($A137,'Copy of PY1 Data(H)'!$A$1:$A$288,'Copy of PY1 Data(H)'!$A$1:$CZ$288))</f>
        <v>0</v>
      </c>
      <c r="Y137" s="180" cm="1">
        <f t="array" ref="Y137">_xlfn.XLOOKUP(Y$1,'Copy of PY1 Data(H)'!$A$1:$CZ$1,_xlfn.XLOOKUP($A137,'Copy of PY1 Data(H)'!$A$1:$A$288,'Copy of PY1 Data(H)'!$A$1:$CZ$288))</f>
        <v>0</v>
      </c>
      <c r="Z137" s="180" cm="1">
        <f t="array" ref="Z137">_xlfn.XLOOKUP(Z$1,'Copy of PY1 Data(H)'!$A$1:$CZ$1,_xlfn.XLOOKUP($A137,'Copy of PY1 Data(H)'!$A$1:$A$288,'Copy of PY1 Data(H)'!$A$1:$CZ$288))</f>
        <v>0</v>
      </c>
      <c r="AA137" s="180" cm="1">
        <f t="array" ref="AA137">_xlfn.XLOOKUP(AA$1,'Copy of PY1 Data(H)'!$A$1:$CZ$1,_xlfn.XLOOKUP($A137,'Copy of PY1 Data(H)'!$A$1:$A$288,'Copy of PY1 Data(H)'!$A$1:$CZ$288))</f>
        <v>0</v>
      </c>
      <c r="AB137" s="180" cm="1">
        <f t="array" ref="AB137">_xlfn.XLOOKUP(AB$1,'Copy of PY1 Data(H)'!$A$1:$CZ$1,_xlfn.XLOOKUP($A137,'Copy of PY1 Data(H)'!$A$1:$A$288,'Copy of PY1 Data(H)'!$A$1:$CZ$288))</f>
        <v>0</v>
      </c>
      <c r="AC137" s="180" cm="1">
        <f t="array" ref="AC137">_xlfn.XLOOKUP(AC$1,'Copy of PY1 Data(H)'!$A$1:$CZ$1,_xlfn.XLOOKUP($A137,'Copy of PY1 Data(H)'!$A$1:$A$288,'Copy of PY1 Data(H)'!$A$1:$CZ$288))</f>
        <v>0</v>
      </c>
      <c r="AD137" s="180" cm="1">
        <f t="array" ref="AD137">_xlfn.XLOOKUP(AD$1,'Copy of PY1 Data(H)'!$A$1:$CZ$1,_xlfn.XLOOKUP($A137,'Copy of PY1 Data(H)'!$A$1:$A$288,'Copy of PY1 Data(H)'!$A$1:$CZ$288))</f>
        <v>0</v>
      </c>
      <c r="AE137" s="180" cm="1">
        <f t="array" ref="AE137">_xlfn.XLOOKUP(AE$1,'Copy of PY1 Data(H)'!$A$1:$CZ$1,_xlfn.XLOOKUP($A137,'Copy of PY1 Data(H)'!$A$1:$A$288,'Copy of PY1 Data(H)'!$A$1:$CZ$288))</f>
        <v>0</v>
      </c>
      <c r="AF137" s="180" cm="1">
        <f t="array" ref="AF137">_xlfn.XLOOKUP(AF$1,'Copy of PY1 Data(H)'!$A$1:$CZ$1,_xlfn.XLOOKUP($A137,'Copy of PY1 Data(H)'!$A$1:$A$288,'Copy of PY1 Data(H)'!$A$1:$CZ$288))</f>
        <v>0</v>
      </c>
      <c r="AG137" s="180" cm="1">
        <f t="array" ref="AG137">_xlfn.XLOOKUP(AG$1,'Copy of PY1 Data(H)'!$A$1:$CZ$1,_xlfn.XLOOKUP($A137,'Copy of PY1 Data(H)'!$A$1:$A$288,'Copy of PY1 Data(H)'!$A$1:$CZ$288))</f>
        <v>0</v>
      </c>
      <c r="AH137" s="180" cm="1">
        <f t="array" ref="AH137">_xlfn.XLOOKUP(AH$1,'Copy of PY1 Data(H)'!$A$1:$CZ$1,_xlfn.XLOOKUP($A137,'Copy of PY1 Data(H)'!$A$1:$A$288,'Copy of PY1 Data(H)'!$A$1:$CZ$288))</f>
        <v>0</v>
      </c>
      <c r="AI137" s="180" cm="1">
        <f t="array" ref="AI137">_xlfn.XLOOKUP(AI$1,'Copy of PY1 Data(H)'!$A$1:$CZ$1,_xlfn.XLOOKUP($A137,'Copy of PY1 Data(H)'!$A$1:$A$288,'Copy of PY1 Data(H)'!$A$1:$CZ$288))</f>
        <v>53758413</v>
      </c>
      <c r="AJ137" s="180" cm="1">
        <f t="array" ref="AJ137">_xlfn.XLOOKUP(AJ$1,'Copy of PY1 Data(H)'!$A$1:$CZ$1,_xlfn.XLOOKUP($A137,'Copy of PY1 Data(H)'!$A$1:$A$288,'Copy of PY1 Data(H)'!$A$1:$CZ$288))</f>
        <v>0</v>
      </c>
      <c r="AK137" s="180" cm="1">
        <f t="array" ref="AK137">_xlfn.XLOOKUP(AK$1,'Copy of PY1 Data(H)'!$A$1:$CZ$1,_xlfn.XLOOKUP($A137,'Copy of PY1 Data(H)'!$A$1:$A$288,'Copy of PY1 Data(H)'!$A$1:$CZ$288))</f>
        <v>0</v>
      </c>
      <c r="AL137" s="180" cm="1">
        <f t="array" ref="AL137">_xlfn.XLOOKUP(AL$1,'Copy of PY1 Data(H)'!$A$1:$CZ$1,_xlfn.XLOOKUP($A137,'Copy of PY1 Data(H)'!$A$1:$A$288,'Copy of PY1 Data(H)'!$A$1:$CZ$288))</f>
        <v>0</v>
      </c>
      <c r="AM137" s="180" cm="1">
        <f t="array" ref="AM137">_xlfn.XLOOKUP(AM$1,'Copy of PY1 Data(H)'!$A$1:$CZ$1,_xlfn.XLOOKUP($A137,'Copy of PY1 Data(H)'!$A$1:$A$288,'Copy of PY1 Data(H)'!$A$1:$CZ$288))</f>
        <v>15913847</v>
      </c>
      <c r="AN137" s="180" cm="1">
        <f t="array" ref="AN137">_xlfn.XLOOKUP(AN$1,'Copy of PY1 Data(H)'!$A$1:$CZ$1,_xlfn.XLOOKUP($A137,'Copy of PY1 Data(H)'!$A$1:$A$288,'Copy of PY1 Data(H)'!$A$1:$CZ$288))</f>
        <v>0</v>
      </c>
      <c r="AO137" s="180" cm="1">
        <f t="array" ref="AO137">_xlfn.XLOOKUP(AO$1,'Copy of PY1 Data(H)'!$A$1:$CZ$1,_xlfn.XLOOKUP($A137,'Copy of PY1 Data(H)'!$A$1:$A$288,'Copy of PY1 Data(H)'!$A$1:$CZ$288))</f>
        <v>0</v>
      </c>
      <c r="AP137" s="180" cm="1">
        <f t="array" ref="AP137">_xlfn.XLOOKUP(AP$1,'Copy of PY1 Data(H)'!$A$1:$CZ$1,_xlfn.XLOOKUP($A137,'Copy of PY1 Data(H)'!$A$1:$A$288,'Copy of PY1 Data(H)'!$A$1:$CZ$288))</f>
        <v>0</v>
      </c>
      <c r="AQ137" s="180" cm="1">
        <f t="array" ref="AQ137">_xlfn.XLOOKUP(AQ$1,'Copy of PY1 Data(H)'!$A$1:$CZ$1,_xlfn.XLOOKUP($A137,'Copy of PY1 Data(H)'!$A$1:$A$288,'Copy of PY1 Data(H)'!$A$1:$CZ$288))</f>
        <v>0</v>
      </c>
      <c r="AR137" s="180" cm="1">
        <f t="array" ref="AR137">_xlfn.XLOOKUP(AR$1,'Copy of PY1 Data(H)'!$A$1:$CZ$1,_xlfn.XLOOKUP($A137,'Copy of PY1 Data(H)'!$A$1:$A$288,'Copy of PY1 Data(H)'!$A$1:$CZ$288))</f>
        <v>0</v>
      </c>
      <c r="AS137" s="180" cm="1">
        <f t="array" ref="AS137">_xlfn.XLOOKUP(AS$1,'Copy of PY1 Data(H)'!$A$1:$CZ$1,_xlfn.XLOOKUP($A137,'Copy of PY1 Data(H)'!$A$1:$A$288,'Copy of PY1 Data(H)'!$A$1:$CZ$288))</f>
        <v>0</v>
      </c>
      <c r="AT137" s="180" cm="1">
        <f t="array" ref="AT137">_xlfn.XLOOKUP(AT$1,'Copy of PY1 Data(H)'!$A$1:$CZ$1,_xlfn.XLOOKUP($A137,'Copy of PY1 Data(H)'!$A$1:$A$288,'Copy of PY1 Data(H)'!$A$1:$CZ$288))</f>
        <v>0</v>
      </c>
      <c r="AU137" s="180" cm="1">
        <f t="array" ref="AU137">_xlfn.XLOOKUP(AU$1,'Copy of PY1 Data(H)'!$A$1:$CZ$1,_xlfn.XLOOKUP($A137,'Copy of PY1 Data(H)'!$A$1:$A$288,'Copy of PY1 Data(H)'!$A$1:$CZ$288))</f>
        <v>0</v>
      </c>
      <c r="AV137" s="180" cm="1">
        <f t="array" ref="AV137">_xlfn.XLOOKUP(AV$1,'Copy of PY1 Data(H)'!$A$1:$CZ$1,_xlfn.XLOOKUP($A137,'Copy of PY1 Data(H)'!$A$1:$A$288,'Copy of PY1 Data(H)'!$A$1:$CZ$288))</f>
        <v>0</v>
      </c>
      <c r="AW137" s="180" cm="1">
        <f t="array" ref="AW137">_xlfn.XLOOKUP(AW$1,'Copy of PY1 Data(H)'!$A$1:$CZ$1,_xlfn.XLOOKUP($A137,'Copy of PY1 Data(H)'!$A$1:$A$288,'Copy of PY1 Data(H)'!$A$1:$CZ$288))</f>
        <v>0</v>
      </c>
      <c r="AX137" s="180" cm="1">
        <f t="array" ref="AX137">_xlfn.XLOOKUP(AX$1,'Copy of PY1 Data(H)'!$A$1:$CZ$1,_xlfn.XLOOKUP($A137,'Copy of PY1 Data(H)'!$A$1:$A$288,'Copy of PY1 Data(H)'!$A$1:$CZ$288))</f>
        <v>0</v>
      </c>
      <c r="AY137" s="180" cm="1">
        <f t="array" ref="AY137">_xlfn.XLOOKUP(AY$1,'Copy of PY1 Data(H)'!$A$1:$CZ$1,_xlfn.XLOOKUP($A137,'Copy of PY1 Data(H)'!$A$1:$A$288,'Copy of PY1 Data(H)'!$A$1:$CZ$288))</f>
        <v>0</v>
      </c>
      <c r="AZ137" s="180" cm="1">
        <f t="array" ref="AZ137">_xlfn.XLOOKUP(AZ$1,'Copy of PY1 Data(H)'!$A$1:$CZ$1,_xlfn.XLOOKUP($A137,'Copy of PY1 Data(H)'!$A$1:$A$288,'Copy of PY1 Data(H)'!$A$1:$CZ$288))</f>
        <v>0</v>
      </c>
      <c r="BA137" s="180" cm="1">
        <f t="array" ref="BA137">_xlfn.XLOOKUP(BA$1,'Copy of PY1 Data(H)'!$A$1:$CZ$1,_xlfn.XLOOKUP($A137,'Copy of PY1 Data(H)'!$A$1:$A$288,'Copy of PY1 Data(H)'!$A$1:$CZ$288))</f>
        <v>0</v>
      </c>
      <c r="BB137" s="180" cm="1">
        <f t="array" ref="BB137">_xlfn.XLOOKUP(BB$1,'Copy of PY1 Data(H)'!$A$1:$CZ$1,_xlfn.XLOOKUP($A137,'Copy of PY1 Data(H)'!$A$1:$A$288,'Copy of PY1 Data(H)'!$A$1:$CZ$288))</f>
        <v>0</v>
      </c>
      <c r="BC137" s="180" cm="1">
        <f t="array" ref="BC137">_xlfn.XLOOKUP(BC$1,'Copy of PY1 Data(H)'!$A$1:$CZ$1,_xlfn.XLOOKUP($A137,'Copy of PY1 Data(H)'!$A$1:$A$288,'Copy of PY1 Data(H)'!$A$1:$CZ$288))</f>
        <v>0</v>
      </c>
      <c r="BD137" s="180" cm="1">
        <f t="array" ref="BD137">_xlfn.XLOOKUP(BD$1,'Copy of PY1 Data(H)'!$A$1:$CZ$1,_xlfn.XLOOKUP($A137,'Copy of PY1 Data(H)'!$A$1:$A$288,'Copy of PY1 Data(H)'!$A$1:$CZ$288))</f>
        <v>0</v>
      </c>
      <c r="BE137" s="180" cm="1">
        <f t="array" ref="BE137">_xlfn.XLOOKUP(BE$1,'Copy of PY1 Data(H)'!$A$1:$CZ$1,_xlfn.XLOOKUP($A137,'Copy of PY1 Data(H)'!$A$1:$A$288,'Copy of PY1 Data(H)'!$A$1:$CZ$288))</f>
        <v>0</v>
      </c>
      <c r="BF137" s="180" cm="1">
        <f t="array" ref="BF137">_xlfn.XLOOKUP(BF$1,'Copy of PY1 Data(H)'!$A$1:$CZ$1,_xlfn.XLOOKUP($A137,'Copy of PY1 Data(H)'!$A$1:$A$288,'Copy of PY1 Data(H)'!$A$1:$CZ$288))</f>
        <v>0</v>
      </c>
      <c r="BG137" s="180" cm="1">
        <f t="array" ref="BG137">_xlfn.XLOOKUP(BG$1,'Copy of PY1 Data(H)'!$A$1:$CZ$1,_xlfn.XLOOKUP($A137,'Copy of PY1 Data(H)'!$A$1:$A$288,'Copy of PY1 Data(H)'!$A$1:$CZ$288))</f>
        <v>0</v>
      </c>
      <c r="BH137" s="180" cm="1">
        <f t="array" ref="BH137">_xlfn.XLOOKUP(BH$1,'Copy of PY1 Data(H)'!$A$1:$CZ$1,_xlfn.XLOOKUP($A137,'Copy of PY1 Data(H)'!$A$1:$A$288,'Copy of PY1 Data(H)'!$A$1:$CZ$288))</f>
        <v>0</v>
      </c>
      <c r="BI137" s="180" cm="1">
        <f t="array" ref="BI137">_xlfn.XLOOKUP(BI$1,'Copy of PY1 Data(H)'!$A$1:$CZ$1,_xlfn.XLOOKUP($A137,'Copy of PY1 Data(H)'!$A$1:$A$288,'Copy of PY1 Data(H)'!$A$1:$CZ$288))</f>
        <v>0</v>
      </c>
      <c r="BJ137" s="180" cm="1">
        <f t="array" ref="BJ137">_xlfn.XLOOKUP(BJ$1,'Copy of PY1 Data(H)'!$A$1:$CZ$1,_xlfn.XLOOKUP($A137,'Copy of PY1 Data(H)'!$A$1:$A$288,'Copy of PY1 Data(H)'!$A$1:$CZ$288))</f>
        <v>0</v>
      </c>
      <c r="BK137" s="180" cm="1">
        <f t="array" ref="BK137">_xlfn.XLOOKUP(BK$1,'Copy of PY1 Data(H)'!$A$1:$CZ$1,_xlfn.XLOOKUP($A137,'Copy of PY1 Data(H)'!$A$1:$A$288,'Copy of PY1 Data(H)'!$A$1:$CZ$288))</f>
        <v>0</v>
      </c>
      <c r="BL137" s="180" cm="1">
        <f t="array" ref="BL137">_xlfn.XLOOKUP(BL$1,'Copy of PY1 Data(H)'!$A$1:$CZ$1,_xlfn.XLOOKUP($A137,'Copy of PY1 Data(H)'!$A$1:$A$288,'Copy of PY1 Data(H)'!$A$1:$CZ$288))</f>
        <v>0</v>
      </c>
      <c r="BM137" s="180" cm="1">
        <f t="array" ref="BM137">_xlfn.XLOOKUP(BM$1,'Copy of PY1 Data(H)'!$A$1:$CZ$1,_xlfn.XLOOKUP($A137,'Copy of PY1 Data(H)'!$A$1:$A$288,'Copy of PY1 Data(H)'!$A$1:$CZ$288))</f>
        <v>0</v>
      </c>
      <c r="BN137" s="180" cm="1">
        <f t="array" ref="BN137">_xlfn.XLOOKUP(BN$1,'Copy of PY1 Data(H)'!$A$1:$CZ$1,_xlfn.XLOOKUP($A137,'Copy of PY1 Data(H)'!$A$1:$A$288,'Copy of PY1 Data(H)'!$A$1:$CZ$288))</f>
        <v>0</v>
      </c>
      <c r="BO137" s="180" cm="1">
        <f t="array" ref="BO137">_xlfn.XLOOKUP(BO$1,'Copy of PY1 Data(H)'!$A$1:$CZ$1,_xlfn.XLOOKUP($A137,'Copy of PY1 Data(H)'!$A$1:$A$288,'Copy of PY1 Data(H)'!$A$1:$CZ$288))</f>
        <v>0</v>
      </c>
      <c r="BP137" s="180" cm="1">
        <f t="array" ref="BP137">_xlfn.XLOOKUP(BP$1,'Copy of PY1 Data(H)'!$A$1:$CZ$1,_xlfn.XLOOKUP($A137,'Copy of PY1 Data(H)'!$A$1:$A$288,'Copy of PY1 Data(H)'!$A$1:$CZ$288))</f>
        <v>0</v>
      </c>
      <c r="BQ137" s="180" cm="1">
        <f t="array" ref="BQ137">_xlfn.XLOOKUP(BQ$1,'Copy of PY1 Data(H)'!$A$1:$CZ$1,_xlfn.XLOOKUP($A137,'Copy of PY1 Data(H)'!$A$1:$A$288,'Copy of PY1 Data(H)'!$A$1:$CZ$288))</f>
        <v>0</v>
      </c>
      <c r="BR137" s="180" cm="1">
        <f t="array" ref="BR137">_xlfn.XLOOKUP(BR$1,'Copy of PY1 Data(H)'!$A$1:$CZ$1,_xlfn.XLOOKUP($A137,'Copy of PY1 Data(H)'!$A$1:$A$288,'Copy of PY1 Data(H)'!$A$1:$CZ$288))</f>
        <v>2896135</v>
      </c>
      <c r="BS137" s="180" cm="1">
        <f t="array" ref="BS137">_xlfn.XLOOKUP(BS$1,'Copy of PY1 Data(H)'!$A$1:$CZ$1,_xlfn.XLOOKUP($A137,'Copy of PY1 Data(H)'!$A$1:$A$288,'Copy of PY1 Data(H)'!$A$1:$CZ$288))</f>
        <v>11558536</v>
      </c>
      <c r="BT137" s="180" cm="1">
        <f t="array" ref="BT137">_xlfn.XLOOKUP(BT$1,'Copy of PY1 Data(H)'!$A$1:$CZ$1,_xlfn.XLOOKUP($A137,'Copy of PY1 Data(H)'!$A$1:$A$288,'Copy of PY1 Data(H)'!$A$1:$CZ$288))</f>
        <v>0</v>
      </c>
      <c r="BU137" s="180" cm="1">
        <f t="array" ref="BU137">_xlfn.XLOOKUP(BU$1,'Copy of PY1 Data(H)'!$A$1:$CZ$1,_xlfn.XLOOKUP($A137,'Copy of PY1 Data(H)'!$A$1:$A$288,'Copy of PY1 Data(H)'!$A$1:$CZ$288))</f>
        <v>0</v>
      </c>
      <c r="BV137" s="180" cm="1">
        <f t="array" ref="BV137">_xlfn.XLOOKUP(BV$1,'Copy of PY1 Data(H)'!$A$1:$CZ$1,_xlfn.XLOOKUP($A137,'Copy of PY1 Data(H)'!$A$1:$A$288,'Copy of PY1 Data(H)'!$A$1:$CZ$288))</f>
        <v>0</v>
      </c>
      <c r="BW137" s="180" cm="1">
        <f t="array" ref="BW137">_xlfn.XLOOKUP(BW$1,'Copy of PY1 Data(H)'!$A$1:$CZ$1,_xlfn.XLOOKUP($A137,'Copy of PY1 Data(H)'!$A$1:$A$288,'Copy of PY1 Data(H)'!$A$1:$CZ$288))</f>
        <v>0</v>
      </c>
      <c r="BX137" s="180" cm="1">
        <f t="array" ref="BX137">_xlfn.XLOOKUP(BX$1,'Copy of PY1 Data(H)'!$A$1:$CZ$1,_xlfn.XLOOKUP($A137,'Copy of PY1 Data(H)'!$A$1:$A$288,'Copy of PY1 Data(H)'!$A$1:$CZ$288))</f>
        <v>0</v>
      </c>
      <c r="BY137" s="180" cm="1">
        <f t="array" ref="BY137">_xlfn.XLOOKUP(BY$1,'Copy of PY1 Data(H)'!$A$1:$CZ$1,_xlfn.XLOOKUP($A137,'Copy of PY1 Data(H)'!$A$1:$A$288,'Copy of PY1 Data(H)'!$A$1:$CZ$288))</f>
        <v>0</v>
      </c>
      <c r="BZ137" s="180" cm="1">
        <f t="array" ref="BZ137">_xlfn.XLOOKUP(BZ$1,'Copy of PY1 Data(H)'!$A$1:$CZ$1,_xlfn.XLOOKUP($A137,'Copy of PY1 Data(H)'!$A$1:$A$288,'Copy of PY1 Data(H)'!$A$1:$CZ$288))</f>
        <v>0</v>
      </c>
      <c r="CA137" s="180" cm="1">
        <f t="array" ref="CA137">_xlfn.XLOOKUP(CA$1,'Copy of PY1 Data(H)'!$A$1:$CZ$1,_xlfn.XLOOKUP($A137,'Copy of PY1 Data(H)'!$A$1:$A$288,'Copy of PY1 Data(H)'!$A$1:$CZ$288))</f>
        <v>0</v>
      </c>
      <c r="CB137" s="180" cm="1">
        <f t="array" ref="CB137">_xlfn.XLOOKUP(CB$1,'Copy of PY1 Data(H)'!$A$1:$CZ$1,_xlfn.XLOOKUP($A137,'Copy of PY1 Data(H)'!$A$1:$A$288,'Copy of PY1 Data(H)'!$A$1:$CZ$288))</f>
        <v>0</v>
      </c>
      <c r="CC137" s="180" cm="1">
        <f t="array" ref="CC137">_xlfn.XLOOKUP(CC$1,'Copy of PY1 Data(H)'!$A$1:$CZ$1,_xlfn.XLOOKUP($A137,'Copy of PY1 Data(H)'!$A$1:$A$288,'Copy of PY1 Data(H)'!$A$1:$CZ$288))</f>
        <v>0</v>
      </c>
      <c r="CD137" s="180" cm="1">
        <f t="array" ref="CD137">_xlfn.XLOOKUP(CD$1,'Copy of PY1 Data(H)'!$A$1:$CZ$1,_xlfn.XLOOKUP($A137,'Copy of PY1 Data(H)'!$A$1:$A$288,'Copy of PY1 Data(H)'!$A$1:$CZ$288))</f>
        <v>0</v>
      </c>
    </row>
    <row r="138" spans="1:82" x14ac:dyDescent="0.3">
      <c r="A138" s="180">
        <v>99</v>
      </c>
      <c r="C138" s="180"/>
      <c r="D138" s="180" cm="1">
        <f t="array" ref="D138">_xlfn.XLOOKUP(D$1,'Copy of PY1 Data(H)'!$A$1:$CZ$1,_xlfn.XLOOKUP($A138,'Copy of PY1 Data(H)'!$A$1:$A$288,'Copy of PY1 Data(H)'!$A$1:$CZ$288))</f>
        <v>0</v>
      </c>
      <c r="E138" s="180" cm="1">
        <f t="array" ref="E138">_xlfn.XLOOKUP(E$1,'Copy of PY1 Data(H)'!$A$1:$CZ$1,_xlfn.XLOOKUP($A138,'Copy of PY1 Data(H)'!$A$1:$A$288,'Copy of PY1 Data(H)'!$A$1:$CZ$288))</f>
        <v>0</v>
      </c>
      <c r="F138" s="180" cm="1">
        <f t="array" ref="F138">_xlfn.XLOOKUP(F$1,'Copy of PY1 Data(H)'!$A$1:$CZ$1,_xlfn.XLOOKUP($A138,'Copy of PY1 Data(H)'!$A$1:$A$288,'Copy of PY1 Data(H)'!$A$1:$CZ$288))</f>
        <v>0</v>
      </c>
      <c r="G138" s="180" cm="1">
        <f t="array" ref="G138">_xlfn.XLOOKUP(G$1,'Copy of PY1 Data(H)'!$A$1:$CZ$1,_xlfn.XLOOKUP($A138,'Copy of PY1 Data(H)'!$A$1:$A$288,'Copy of PY1 Data(H)'!$A$1:$CZ$288))</f>
        <v>0</v>
      </c>
      <c r="H138" s="180" cm="1">
        <f t="array" ref="H138">_xlfn.XLOOKUP(H$1,'Copy of PY1 Data(H)'!$A$1:$CZ$1,_xlfn.XLOOKUP($A138,'Copy of PY1 Data(H)'!$A$1:$A$288,'Copy of PY1 Data(H)'!$A$1:$CZ$288))</f>
        <v>0</v>
      </c>
      <c r="I138" s="180" cm="1">
        <f t="array" ref="I138">_xlfn.XLOOKUP(I$1,'Copy of PY1 Data(H)'!$A$1:$CZ$1,_xlfn.XLOOKUP($A138,'Copy of PY1 Data(H)'!$A$1:$A$288,'Copy of PY1 Data(H)'!$A$1:$CZ$288))</f>
        <v>0</v>
      </c>
      <c r="J138" s="180" cm="1">
        <f t="array" ref="J138">_xlfn.XLOOKUP(J$1,'Copy of PY1 Data(H)'!$A$1:$CZ$1,_xlfn.XLOOKUP($A138,'Copy of PY1 Data(H)'!$A$1:$A$288,'Copy of PY1 Data(H)'!$A$1:$CZ$288))</f>
        <v>0</v>
      </c>
      <c r="K138" s="180" cm="1">
        <f t="array" ref="K138">_xlfn.XLOOKUP(K$1,'Copy of PY1 Data(H)'!$A$1:$CZ$1,_xlfn.XLOOKUP($A138,'Copy of PY1 Data(H)'!$A$1:$A$288,'Copy of PY1 Data(H)'!$A$1:$CZ$288))</f>
        <v>0</v>
      </c>
      <c r="L138" s="180" cm="1">
        <f t="array" ref="L138">_xlfn.XLOOKUP(L$1,'Copy of PY1 Data(H)'!$A$1:$CZ$1,_xlfn.XLOOKUP($A138,'Copy of PY1 Data(H)'!$A$1:$A$288,'Copy of PY1 Data(H)'!$A$1:$CZ$288))</f>
        <v>0</v>
      </c>
      <c r="M138" s="180" cm="1">
        <f t="array" ref="M138">_xlfn.XLOOKUP(M$1,'Copy of PY1 Data(H)'!$A$1:$CZ$1,_xlfn.XLOOKUP($A138,'Copy of PY1 Data(H)'!$A$1:$A$288,'Copy of PY1 Data(H)'!$A$1:$CZ$288))</f>
        <v>0</v>
      </c>
      <c r="N138" s="180" cm="1">
        <f t="array" ref="N138">_xlfn.XLOOKUP(N$1,'Copy of PY1 Data(H)'!$A$1:$CZ$1,_xlfn.XLOOKUP($A138,'Copy of PY1 Data(H)'!$A$1:$A$288,'Copy of PY1 Data(H)'!$A$1:$CZ$288))</f>
        <v>0</v>
      </c>
      <c r="O138" s="180" cm="1">
        <f t="array" ref="O138">_xlfn.XLOOKUP(O$1,'Copy of PY1 Data(H)'!$A$1:$CZ$1,_xlfn.XLOOKUP($A138,'Copy of PY1 Data(H)'!$A$1:$A$288,'Copy of PY1 Data(H)'!$A$1:$CZ$288))</f>
        <v>0</v>
      </c>
      <c r="P138" s="180" cm="1">
        <f t="array" ref="P138">_xlfn.XLOOKUP(P$1,'Copy of PY1 Data(H)'!$A$1:$CZ$1,_xlfn.XLOOKUP($A138,'Copy of PY1 Data(H)'!$A$1:$A$288,'Copy of PY1 Data(H)'!$A$1:$CZ$288))</f>
        <v>0</v>
      </c>
      <c r="Q138" s="180" cm="1">
        <f t="array" ref="Q138">_xlfn.XLOOKUP(Q$1,'Copy of PY1 Data(H)'!$A$1:$CZ$1,_xlfn.XLOOKUP($A138,'Copy of PY1 Data(H)'!$A$1:$A$288,'Copy of PY1 Data(H)'!$A$1:$CZ$288))</f>
        <v>45725211</v>
      </c>
      <c r="R138" s="180" cm="1">
        <f t="array" ref="R138">_xlfn.XLOOKUP(R$1,'Copy of PY1 Data(H)'!$A$1:$CZ$1,_xlfn.XLOOKUP($A138,'Copy of PY1 Data(H)'!$A$1:$A$288,'Copy of PY1 Data(H)'!$A$1:$CZ$288))</f>
        <v>0</v>
      </c>
      <c r="S138" s="180" cm="1">
        <f t="array" ref="S138">_xlfn.XLOOKUP(S$1,'Copy of PY1 Data(H)'!$A$1:$CZ$1,_xlfn.XLOOKUP($A138,'Copy of PY1 Data(H)'!$A$1:$A$288,'Copy of PY1 Data(H)'!$A$1:$CZ$288))</f>
        <v>0</v>
      </c>
      <c r="T138" s="180" cm="1">
        <f t="array" ref="T138">_xlfn.XLOOKUP(T$1,'Copy of PY1 Data(H)'!$A$1:$CZ$1,_xlfn.XLOOKUP($A138,'Copy of PY1 Data(H)'!$A$1:$A$288,'Copy of PY1 Data(H)'!$A$1:$CZ$288))</f>
        <v>0</v>
      </c>
      <c r="U138" s="180" cm="1">
        <f t="array" ref="U138">_xlfn.XLOOKUP(U$1,'Copy of PY1 Data(H)'!$A$1:$CZ$1,_xlfn.XLOOKUP($A138,'Copy of PY1 Data(H)'!$A$1:$A$288,'Copy of PY1 Data(H)'!$A$1:$CZ$288))</f>
        <v>0</v>
      </c>
      <c r="V138" s="180" cm="1">
        <f t="array" ref="V138">_xlfn.XLOOKUP(V$1,'Copy of PY1 Data(H)'!$A$1:$CZ$1,_xlfn.XLOOKUP($A138,'Copy of PY1 Data(H)'!$A$1:$A$288,'Copy of PY1 Data(H)'!$A$1:$CZ$288))</f>
        <v>25712326</v>
      </c>
      <c r="W138" s="180" cm="1">
        <f t="array" ref="W138">_xlfn.XLOOKUP(W$1,'Copy of PY1 Data(H)'!$A$1:$CZ$1,_xlfn.XLOOKUP($A138,'Copy of PY1 Data(H)'!$A$1:$A$288,'Copy of PY1 Data(H)'!$A$1:$CZ$288))</f>
        <v>0</v>
      </c>
      <c r="X138" s="180" cm="1">
        <f t="array" ref="X138">_xlfn.XLOOKUP(X$1,'Copy of PY1 Data(H)'!$A$1:$CZ$1,_xlfn.XLOOKUP($A138,'Copy of PY1 Data(H)'!$A$1:$A$288,'Copy of PY1 Data(H)'!$A$1:$CZ$288))</f>
        <v>0</v>
      </c>
      <c r="Y138" s="180" cm="1">
        <f t="array" ref="Y138">_xlfn.XLOOKUP(Y$1,'Copy of PY1 Data(H)'!$A$1:$CZ$1,_xlfn.XLOOKUP($A138,'Copy of PY1 Data(H)'!$A$1:$A$288,'Copy of PY1 Data(H)'!$A$1:$CZ$288))</f>
        <v>0</v>
      </c>
      <c r="Z138" s="180" cm="1">
        <f t="array" ref="Z138">_xlfn.XLOOKUP(Z$1,'Copy of PY1 Data(H)'!$A$1:$CZ$1,_xlfn.XLOOKUP($A138,'Copy of PY1 Data(H)'!$A$1:$A$288,'Copy of PY1 Data(H)'!$A$1:$CZ$288))</f>
        <v>0</v>
      </c>
      <c r="AA138" s="180" cm="1">
        <f t="array" ref="AA138">_xlfn.XLOOKUP(AA$1,'Copy of PY1 Data(H)'!$A$1:$CZ$1,_xlfn.XLOOKUP($A138,'Copy of PY1 Data(H)'!$A$1:$A$288,'Copy of PY1 Data(H)'!$A$1:$CZ$288))</f>
        <v>0</v>
      </c>
      <c r="AB138" s="180" cm="1">
        <f t="array" ref="AB138">_xlfn.XLOOKUP(AB$1,'Copy of PY1 Data(H)'!$A$1:$CZ$1,_xlfn.XLOOKUP($A138,'Copy of PY1 Data(H)'!$A$1:$A$288,'Copy of PY1 Data(H)'!$A$1:$CZ$288))</f>
        <v>0</v>
      </c>
      <c r="AC138" s="180" cm="1">
        <f t="array" ref="AC138">_xlfn.XLOOKUP(AC$1,'Copy of PY1 Data(H)'!$A$1:$CZ$1,_xlfn.XLOOKUP($A138,'Copy of PY1 Data(H)'!$A$1:$A$288,'Copy of PY1 Data(H)'!$A$1:$CZ$288))</f>
        <v>0</v>
      </c>
      <c r="AD138" s="180" cm="1">
        <f t="array" ref="AD138">_xlfn.XLOOKUP(AD$1,'Copy of PY1 Data(H)'!$A$1:$CZ$1,_xlfn.XLOOKUP($A138,'Copy of PY1 Data(H)'!$A$1:$A$288,'Copy of PY1 Data(H)'!$A$1:$CZ$288))</f>
        <v>0</v>
      </c>
      <c r="AE138" s="180" cm="1">
        <f t="array" ref="AE138">_xlfn.XLOOKUP(AE$1,'Copy of PY1 Data(H)'!$A$1:$CZ$1,_xlfn.XLOOKUP($A138,'Copy of PY1 Data(H)'!$A$1:$A$288,'Copy of PY1 Data(H)'!$A$1:$CZ$288))</f>
        <v>0</v>
      </c>
      <c r="AF138" s="180" cm="1">
        <f t="array" ref="AF138">_xlfn.XLOOKUP(AF$1,'Copy of PY1 Data(H)'!$A$1:$CZ$1,_xlfn.XLOOKUP($A138,'Copy of PY1 Data(H)'!$A$1:$A$288,'Copy of PY1 Data(H)'!$A$1:$CZ$288))</f>
        <v>0</v>
      </c>
      <c r="AG138" s="180" cm="1">
        <f t="array" ref="AG138">_xlfn.XLOOKUP(AG$1,'Copy of PY1 Data(H)'!$A$1:$CZ$1,_xlfn.XLOOKUP($A138,'Copy of PY1 Data(H)'!$A$1:$A$288,'Copy of PY1 Data(H)'!$A$1:$CZ$288))</f>
        <v>0</v>
      </c>
      <c r="AH138" s="180" cm="1">
        <f t="array" ref="AH138">_xlfn.XLOOKUP(AH$1,'Copy of PY1 Data(H)'!$A$1:$CZ$1,_xlfn.XLOOKUP($A138,'Copy of PY1 Data(H)'!$A$1:$A$288,'Copy of PY1 Data(H)'!$A$1:$CZ$288))</f>
        <v>0</v>
      </c>
      <c r="AI138" s="180" cm="1">
        <f t="array" ref="AI138">_xlfn.XLOOKUP(AI$1,'Copy of PY1 Data(H)'!$A$1:$CZ$1,_xlfn.XLOOKUP($A138,'Copy of PY1 Data(H)'!$A$1:$A$288,'Copy of PY1 Data(H)'!$A$1:$CZ$288))</f>
        <v>37433060</v>
      </c>
      <c r="AJ138" s="180" cm="1">
        <f t="array" ref="AJ138">_xlfn.XLOOKUP(AJ$1,'Copy of PY1 Data(H)'!$A$1:$CZ$1,_xlfn.XLOOKUP($A138,'Copy of PY1 Data(H)'!$A$1:$A$288,'Copy of PY1 Data(H)'!$A$1:$CZ$288))</f>
        <v>0</v>
      </c>
      <c r="AK138" s="180" cm="1">
        <f t="array" ref="AK138">_xlfn.XLOOKUP(AK$1,'Copy of PY1 Data(H)'!$A$1:$CZ$1,_xlfn.XLOOKUP($A138,'Copy of PY1 Data(H)'!$A$1:$A$288,'Copy of PY1 Data(H)'!$A$1:$CZ$288))</f>
        <v>0</v>
      </c>
      <c r="AL138" s="180" cm="1">
        <f t="array" ref="AL138">_xlfn.XLOOKUP(AL$1,'Copy of PY1 Data(H)'!$A$1:$CZ$1,_xlfn.XLOOKUP($A138,'Copy of PY1 Data(H)'!$A$1:$A$288,'Copy of PY1 Data(H)'!$A$1:$CZ$288))</f>
        <v>0</v>
      </c>
      <c r="AM138" s="180" cm="1">
        <f t="array" ref="AM138">_xlfn.XLOOKUP(AM$1,'Copy of PY1 Data(H)'!$A$1:$CZ$1,_xlfn.XLOOKUP($A138,'Copy of PY1 Data(H)'!$A$1:$A$288,'Copy of PY1 Data(H)'!$A$1:$CZ$288))</f>
        <v>10961033</v>
      </c>
      <c r="AN138" s="180" cm="1">
        <f t="array" ref="AN138">_xlfn.XLOOKUP(AN$1,'Copy of PY1 Data(H)'!$A$1:$CZ$1,_xlfn.XLOOKUP($A138,'Copy of PY1 Data(H)'!$A$1:$A$288,'Copy of PY1 Data(H)'!$A$1:$CZ$288))</f>
        <v>0</v>
      </c>
      <c r="AO138" s="180" cm="1">
        <f t="array" ref="AO138">_xlfn.XLOOKUP(AO$1,'Copy of PY1 Data(H)'!$A$1:$CZ$1,_xlfn.XLOOKUP($A138,'Copy of PY1 Data(H)'!$A$1:$A$288,'Copy of PY1 Data(H)'!$A$1:$CZ$288))</f>
        <v>0</v>
      </c>
      <c r="AP138" s="180" cm="1">
        <f t="array" ref="AP138">_xlfn.XLOOKUP(AP$1,'Copy of PY1 Data(H)'!$A$1:$CZ$1,_xlfn.XLOOKUP($A138,'Copy of PY1 Data(H)'!$A$1:$A$288,'Copy of PY1 Data(H)'!$A$1:$CZ$288))</f>
        <v>0</v>
      </c>
      <c r="AQ138" s="180" cm="1">
        <f t="array" ref="AQ138">_xlfn.XLOOKUP(AQ$1,'Copy of PY1 Data(H)'!$A$1:$CZ$1,_xlfn.XLOOKUP($A138,'Copy of PY1 Data(H)'!$A$1:$A$288,'Copy of PY1 Data(H)'!$A$1:$CZ$288))</f>
        <v>0</v>
      </c>
      <c r="AR138" s="180" cm="1">
        <f t="array" ref="AR138">_xlfn.XLOOKUP(AR$1,'Copy of PY1 Data(H)'!$A$1:$CZ$1,_xlfn.XLOOKUP($A138,'Copy of PY1 Data(H)'!$A$1:$A$288,'Copy of PY1 Data(H)'!$A$1:$CZ$288))</f>
        <v>0</v>
      </c>
      <c r="AS138" s="180" cm="1">
        <f t="array" ref="AS138">_xlfn.XLOOKUP(AS$1,'Copy of PY1 Data(H)'!$A$1:$CZ$1,_xlfn.XLOOKUP($A138,'Copy of PY1 Data(H)'!$A$1:$A$288,'Copy of PY1 Data(H)'!$A$1:$CZ$288))</f>
        <v>0</v>
      </c>
      <c r="AT138" s="180" cm="1">
        <f t="array" ref="AT138">_xlfn.XLOOKUP(AT$1,'Copy of PY1 Data(H)'!$A$1:$CZ$1,_xlfn.XLOOKUP($A138,'Copy of PY1 Data(H)'!$A$1:$A$288,'Copy of PY1 Data(H)'!$A$1:$CZ$288))</f>
        <v>0</v>
      </c>
      <c r="AU138" s="180" cm="1">
        <f t="array" ref="AU138">_xlfn.XLOOKUP(AU$1,'Copy of PY1 Data(H)'!$A$1:$CZ$1,_xlfn.XLOOKUP($A138,'Copy of PY1 Data(H)'!$A$1:$A$288,'Copy of PY1 Data(H)'!$A$1:$CZ$288))</f>
        <v>0</v>
      </c>
      <c r="AV138" s="180" cm="1">
        <f t="array" ref="AV138">_xlfn.XLOOKUP(AV$1,'Copy of PY1 Data(H)'!$A$1:$CZ$1,_xlfn.XLOOKUP($A138,'Copy of PY1 Data(H)'!$A$1:$A$288,'Copy of PY1 Data(H)'!$A$1:$CZ$288))</f>
        <v>0</v>
      </c>
      <c r="AW138" s="180" cm="1">
        <f t="array" ref="AW138">_xlfn.XLOOKUP(AW$1,'Copy of PY1 Data(H)'!$A$1:$CZ$1,_xlfn.XLOOKUP($A138,'Copy of PY1 Data(H)'!$A$1:$A$288,'Copy of PY1 Data(H)'!$A$1:$CZ$288))</f>
        <v>0</v>
      </c>
      <c r="AX138" s="180" cm="1">
        <f t="array" ref="AX138">_xlfn.XLOOKUP(AX$1,'Copy of PY1 Data(H)'!$A$1:$CZ$1,_xlfn.XLOOKUP($A138,'Copy of PY1 Data(H)'!$A$1:$A$288,'Copy of PY1 Data(H)'!$A$1:$CZ$288))</f>
        <v>0</v>
      </c>
      <c r="AY138" s="180" cm="1">
        <f t="array" ref="AY138">_xlfn.XLOOKUP(AY$1,'Copy of PY1 Data(H)'!$A$1:$CZ$1,_xlfn.XLOOKUP($A138,'Copy of PY1 Data(H)'!$A$1:$A$288,'Copy of PY1 Data(H)'!$A$1:$CZ$288))</f>
        <v>0</v>
      </c>
      <c r="AZ138" s="180" cm="1">
        <f t="array" ref="AZ138">_xlfn.XLOOKUP(AZ$1,'Copy of PY1 Data(H)'!$A$1:$CZ$1,_xlfn.XLOOKUP($A138,'Copy of PY1 Data(H)'!$A$1:$A$288,'Copy of PY1 Data(H)'!$A$1:$CZ$288))</f>
        <v>0</v>
      </c>
      <c r="BA138" s="180" cm="1">
        <f t="array" ref="BA138">_xlfn.XLOOKUP(BA$1,'Copy of PY1 Data(H)'!$A$1:$CZ$1,_xlfn.XLOOKUP($A138,'Copy of PY1 Data(H)'!$A$1:$A$288,'Copy of PY1 Data(H)'!$A$1:$CZ$288))</f>
        <v>0</v>
      </c>
      <c r="BB138" s="180" cm="1">
        <f t="array" ref="BB138">_xlfn.XLOOKUP(BB$1,'Copy of PY1 Data(H)'!$A$1:$CZ$1,_xlfn.XLOOKUP($A138,'Copy of PY1 Data(H)'!$A$1:$A$288,'Copy of PY1 Data(H)'!$A$1:$CZ$288))</f>
        <v>0</v>
      </c>
      <c r="BC138" s="180" cm="1">
        <f t="array" ref="BC138">_xlfn.XLOOKUP(BC$1,'Copy of PY1 Data(H)'!$A$1:$CZ$1,_xlfn.XLOOKUP($A138,'Copy of PY1 Data(H)'!$A$1:$A$288,'Copy of PY1 Data(H)'!$A$1:$CZ$288))</f>
        <v>0</v>
      </c>
      <c r="BD138" s="180" cm="1">
        <f t="array" ref="BD138">_xlfn.XLOOKUP(BD$1,'Copy of PY1 Data(H)'!$A$1:$CZ$1,_xlfn.XLOOKUP($A138,'Copy of PY1 Data(H)'!$A$1:$A$288,'Copy of PY1 Data(H)'!$A$1:$CZ$288))</f>
        <v>0</v>
      </c>
      <c r="BE138" s="180" cm="1">
        <f t="array" ref="BE138">_xlfn.XLOOKUP(BE$1,'Copy of PY1 Data(H)'!$A$1:$CZ$1,_xlfn.XLOOKUP($A138,'Copy of PY1 Data(H)'!$A$1:$A$288,'Copy of PY1 Data(H)'!$A$1:$CZ$288))</f>
        <v>0</v>
      </c>
      <c r="BF138" s="180" cm="1">
        <f t="array" ref="BF138">_xlfn.XLOOKUP(BF$1,'Copy of PY1 Data(H)'!$A$1:$CZ$1,_xlfn.XLOOKUP($A138,'Copy of PY1 Data(H)'!$A$1:$A$288,'Copy of PY1 Data(H)'!$A$1:$CZ$288))</f>
        <v>0</v>
      </c>
      <c r="BG138" s="180" cm="1">
        <f t="array" ref="BG138">_xlfn.XLOOKUP(BG$1,'Copy of PY1 Data(H)'!$A$1:$CZ$1,_xlfn.XLOOKUP($A138,'Copy of PY1 Data(H)'!$A$1:$A$288,'Copy of PY1 Data(H)'!$A$1:$CZ$288))</f>
        <v>0</v>
      </c>
      <c r="BH138" s="180" cm="1">
        <f t="array" ref="BH138">_xlfn.XLOOKUP(BH$1,'Copy of PY1 Data(H)'!$A$1:$CZ$1,_xlfn.XLOOKUP($A138,'Copy of PY1 Data(H)'!$A$1:$A$288,'Copy of PY1 Data(H)'!$A$1:$CZ$288))</f>
        <v>0</v>
      </c>
      <c r="BI138" s="180" cm="1">
        <f t="array" ref="BI138">_xlfn.XLOOKUP(BI$1,'Copy of PY1 Data(H)'!$A$1:$CZ$1,_xlfn.XLOOKUP($A138,'Copy of PY1 Data(H)'!$A$1:$A$288,'Copy of PY1 Data(H)'!$A$1:$CZ$288))</f>
        <v>0</v>
      </c>
      <c r="BJ138" s="180" cm="1">
        <f t="array" ref="BJ138">_xlfn.XLOOKUP(BJ$1,'Copy of PY1 Data(H)'!$A$1:$CZ$1,_xlfn.XLOOKUP($A138,'Copy of PY1 Data(H)'!$A$1:$A$288,'Copy of PY1 Data(H)'!$A$1:$CZ$288))</f>
        <v>0</v>
      </c>
      <c r="BK138" s="180" cm="1">
        <f t="array" ref="BK138">_xlfn.XLOOKUP(BK$1,'Copy of PY1 Data(H)'!$A$1:$CZ$1,_xlfn.XLOOKUP($A138,'Copy of PY1 Data(H)'!$A$1:$A$288,'Copy of PY1 Data(H)'!$A$1:$CZ$288))</f>
        <v>0</v>
      </c>
      <c r="BL138" s="180" cm="1">
        <f t="array" ref="BL138">_xlfn.XLOOKUP(BL$1,'Copy of PY1 Data(H)'!$A$1:$CZ$1,_xlfn.XLOOKUP($A138,'Copy of PY1 Data(H)'!$A$1:$A$288,'Copy of PY1 Data(H)'!$A$1:$CZ$288))</f>
        <v>0</v>
      </c>
      <c r="BM138" s="180" cm="1">
        <f t="array" ref="BM138">_xlfn.XLOOKUP(BM$1,'Copy of PY1 Data(H)'!$A$1:$CZ$1,_xlfn.XLOOKUP($A138,'Copy of PY1 Data(H)'!$A$1:$A$288,'Copy of PY1 Data(H)'!$A$1:$CZ$288))</f>
        <v>0</v>
      </c>
      <c r="BN138" s="180" cm="1">
        <f t="array" ref="BN138">_xlfn.XLOOKUP(BN$1,'Copy of PY1 Data(H)'!$A$1:$CZ$1,_xlfn.XLOOKUP($A138,'Copy of PY1 Data(H)'!$A$1:$A$288,'Copy of PY1 Data(H)'!$A$1:$CZ$288))</f>
        <v>0</v>
      </c>
      <c r="BO138" s="180" cm="1">
        <f t="array" ref="BO138">_xlfn.XLOOKUP(BO$1,'Copy of PY1 Data(H)'!$A$1:$CZ$1,_xlfn.XLOOKUP($A138,'Copy of PY1 Data(H)'!$A$1:$A$288,'Copy of PY1 Data(H)'!$A$1:$CZ$288))</f>
        <v>0</v>
      </c>
      <c r="BP138" s="180" cm="1">
        <f t="array" ref="BP138">_xlfn.XLOOKUP(BP$1,'Copy of PY1 Data(H)'!$A$1:$CZ$1,_xlfn.XLOOKUP($A138,'Copy of PY1 Data(H)'!$A$1:$A$288,'Copy of PY1 Data(H)'!$A$1:$CZ$288))</f>
        <v>0</v>
      </c>
      <c r="BQ138" s="180" cm="1">
        <f t="array" ref="BQ138">_xlfn.XLOOKUP(BQ$1,'Copy of PY1 Data(H)'!$A$1:$CZ$1,_xlfn.XLOOKUP($A138,'Copy of PY1 Data(H)'!$A$1:$A$288,'Copy of PY1 Data(H)'!$A$1:$CZ$288))</f>
        <v>0</v>
      </c>
      <c r="BR138" s="180" cm="1">
        <f t="array" ref="BR138">_xlfn.XLOOKUP(BR$1,'Copy of PY1 Data(H)'!$A$1:$CZ$1,_xlfn.XLOOKUP($A138,'Copy of PY1 Data(H)'!$A$1:$A$288,'Copy of PY1 Data(H)'!$A$1:$CZ$288))</f>
        <v>1553387</v>
      </c>
      <c r="BS138" s="180" cm="1">
        <f t="array" ref="BS138">_xlfn.XLOOKUP(BS$1,'Copy of PY1 Data(H)'!$A$1:$CZ$1,_xlfn.XLOOKUP($A138,'Copy of PY1 Data(H)'!$A$1:$A$288,'Copy of PY1 Data(H)'!$A$1:$CZ$288))</f>
        <v>8652729</v>
      </c>
      <c r="BT138" s="180" cm="1">
        <f t="array" ref="BT138">_xlfn.XLOOKUP(BT$1,'Copy of PY1 Data(H)'!$A$1:$CZ$1,_xlfn.XLOOKUP($A138,'Copy of PY1 Data(H)'!$A$1:$A$288,'Copy of PY1 Data(H)'!$A$1:$CZ$288))</f>
        <v>0</v>
      </c>
      <c r="BU138" s="180" cm="1">
        <f t="array" ref="BU138">_xlfn.XLOOKUP(BU$1,'Copy of PY1 Data(H)'!$A$1:$CZ$1,_xlfn.XLOOKUP($A138,'Copy of PY1 Data(H)'!$A$1:$A$288,'Copy of PY1 Data(H)'!$A$1:$CZ$288))</f>
        <v>0</v>
      </c>
      <c r="BV138" s="180" cm="1">
        <f t="array" ref="BV138">_xlfn.XLOOKUP(BV$1,'Copy of PY1 Data(H)'!$A$1:$CZ$1,_xlfn.XLOOKUP($A138,'Copy of PY1 Data(H)'!$A$1:$A$288,'Copy of PY1 Data(H)'!$A$1:$CZ$288))</f>
        <v>0</v>
      </c>
      <c r="BW138" s="180" cm="1">
        <f t="array" ref="BW138">_xlfn.XLOOKUP(BW$1,'Copy of PY1 Data(H)'!$A$1:$CZ$1,_xlfn.XLOOKUP($A138,'Copy of PY1 Data(H)'!$A$1:$A$288,'Copy of PY1 Data(H)'!$A$1:$CZ$288))</f>
        <v>0</v>
      </c>
      <c r="BX138" s="180" cm="1">
        <f t="array" ref="BX138">_xlfn.XLOOKUP(BX$1,'Copy of PY1 Data(H)'!$A$1:$CZ$1,_xlfn.XLOOKUP($A138,'Copy of PY1 Data(H)'!$A$1:$A$288,'Copy of PY1 Data(H)'!$A$1:$CZ$288))</f>
        <v>0</v>
      </c>
      <c r="BY138" s="180" cm="1">
        <f t="array" ref="BY138">_xlfn.XLOOKUP(BY$1,'Copy of PY1 Data(H)'!$A$1:$CZ$1,_xlfn.XLOOKUP($A138,'Copy of PY1 Data(H)'!$A$1:$A$288,'Copy of PY1 Data(H)'!$A$1:$CZ$288))</f>
        <v>0</v>
      </c>
      <c r="BZ138" s="180" cm="1">
        <f t="array" ref="BZ138">_xlfn.XLOOKUP(BZ$1,'Copy of PY1 Data(H)'!$A$1:$CZ$1,_xlfn.XLOOKUP($A138,'Copy of PY1 Data(H)'!$A$1:$A$288,'Copy of PY1 Data(H)'!$A$1:$CZ$288))</f>
        <v>0</v>
      </c>
      <c r="CA138" s="180" cm="1">
        <f t="array" ref="CA138">_xlfn.XLOOKUP(CA$1,'Copy of PY1 Data(H)'!$A$1:$CZ$1,_xlfn.XLOOKUP($A138,'Copy of PY1 Data(H)'!$A$1:$A$288,'Copy of PY1 Data(H)'!$A$1:$CZ$288))</f>
        <v>0</v>
      </c>
      <c r="CB138" s="180" cm="1">
        <f t="array" ref="CB138">_xlfn.XLOOKUP(CB$1,'Copy of PY1 Data(H)'!$A$1:$CZ$1,_xlfn.XLOOKUP($A138,'Copy of PY1 Data(H)'!$A$1:$A$288,'Copy of PY1 Data(H)'!$A$1:$CZ$288))</f>
        <v>0</v>
      </c>
      <c r="CC138" s="180" cm="1">
        <f t="array" ref="CC138">_xlfn.XLOOKUP(CC$1,'Copy of PY1 Data(H)'!$A$1:$CZ$1,_xlfn.XLOOKUP($A138,'Copy of PY1 Data(H)'!$A$1:$A$288,'Copy of PY1 Data(H)'!$A$1:$CZ$288))</f>
        <v>0</v>
      </c>
      <c r="CD138" s="180" cm="1">
        <f t="array" ref="CD138">_xlfn.XLOOKUP(CD$1,'Copy of PY1 Data(H)'!$A$1:$CZ$1,_xlfn.XLOOKUP($A138,'Copy of PY1 Data(H)'!$A$1:$A$288,'Copy of PY1 Data(H)'!$A$1:$CZ$288))</f>
        <v>0</v>
      </c>
    </row>
    <row r="139" spans="1:82" x14ac:dyDescent="0.3">
      <c r="A139" s="180">
        <v>52</v>
      </c>
      <c r="C139" s="180"/>
      <c r="D139" s="180" cm="1">
        <f t="array" ref="D139">_xlfn.XLOOKUP(D$1,'Copy of PY1 Data(H)'!$A$1:$CZ$1,_xlfn.XLOOKUP($A139,'Copy of PY1 Data(H)'!$A$1:$A$288,'Copy of PY1 Data(H)'!$A$1:$CZ$288))</f>
        <v>0</v>
      </c>
      <c r="E139" s="180" cm="1">
        <f t="array" ref="E139">_xlfn.XLOOKUP(E$1,'Copy of PY1 Data(H)'!$A$1:$CZ$1,_xlfn.XLOOKUP($A139,'Copy of PY1 Data(H)'!$A$1:$A$288,'Copy of PY1 Data(H)'!$A$1:$CZ$288))</f>
        <v>0</v>
      </c>
      <c r="F139" s="180" cm="1">
        <f t="array" ref="F139">_xlfn.XLOOKUP(F$1,'Copy of PY1 Data(H)'!$A$1:$CZ$1,_xlfn.XLOOKUP($A139,'Copy of PY1 Data(H)'!$A$1:$A$288,'Copy of PY1 Data(H)'!$A$1:$CZ$288))</f>
        <v>0</v>
      </c>
      <c r="G139" s="180" cm="1">
        <f t="array" ref="G139">_xlfn.XLOOKUP(G$1,'Copy of PY1 Data(H)'!$A$1:$CZ$1,_xlfn.XLOOKUP($A139,'Copy of PY1 Data(H)'!$A$1:$A$288,'Copy of PY1 Data(H)'!$A$1:$CZ$288))</f>
        <v>0</v>
      </c>
      <c r="H139" s="180" cm="1">
        <f t="array" ref="H139">_xlfn.XLOOKUP(H$1,'Copy of PY1 Data(H)'!$A$1:$CZ$1,_xlfn.XLOOKUP($A139,'Copy of PY1 Data(H)'!$A$1:$A$288,'Copy of PY1 Data(H)'!$A$1:$CZ$288))</f>
        <v>0</v>
      </c>
      <c r="I139" s="180" cm="1">
        <f t="array" ref="I139">_xlfn.XLOOKUP(I$1,'Copy of PY1 Data(H)'!$A$1:$CZ$1,_xlfn.XLOOKUP($A139,'Copy of PY1 Data(H)'!$A$1:$A$288,'Copy of PY1 Data(H)'!$A$1:$CZ$288))</f>
        <v>0</v>
      </c>
      <c r="J139" s="180" cm="1">
        <f t="array" ref="J139">_xlfn.XLOOKUP(J$1,'Copy of PY1 Data(H)'!$A$1:$CZ$1,_xlfn.XLOOKUP($A139,'Copy of PY1 Data(H)'!$A$1:$A$288,'Copy of PY1 Data(H)'!$A$1:$CZ$288))</f>
        <v>0</v>
      </c>
      <c r="K139" s="180" cm="1">
        <f t="array" ref="K139">_xlfn.XLOOKUP(K$1,'Copy of PY1 Data(H)'!$A$1:$CZ$1,_xlfn.XLOOKUP($A139,'Copy of PY1 Data(H)'!$A$1:$A$288,'Copy of PY1 Data(H)'!$A$1:$CZ$288))</f>
        <v>0</v>
      </c>
      <c r="L139" s="180" cm="1">
        <f t="array" ref="L139">_xlfn.XLOOKUP(L$1,'Copy of PY1 Data(H)'!$A$1:$CZ$1,_xlfn.XLOOKUP($A139,'Copy of PY1 Data(H)'!$A$1:$A$288,'Copy of PY1 Data(H)'!$A$1:$CZ$288))</f>
        <v>0</v>
      </c>
      <c r="M139" s="180" cm="1">
        <f t="array" ref="M139">_xlfn.XLOOKUP(M$1,'Copy of PY1 Data(H)'!$A$1:$CZ$1,_xlfn.XLOOKUP($A139,'Copy of PY1 Data(H)'!$A$1:$A$288,'Copy of PY1 Data(H)'!$A$1:$CZ$288))</f>
        <v>0</v>
      </c>
      <c r="N139" s="180" cm="1">
        <f t="array" ref="N139">_xlfn.XLOOKUP(N$1,'Copy of PY1 Data(H)'!$A$1:$CZ$1,_xlfn.XLOOKUP($A139,'Copy of PY1 Data(H)'!$A$1:$A$288,'Copy of PY1 Data(H)'!$A$1:$CZ$288))</f>
        <v>0</v>
      </c>
      <c r="O139" s="180" cm="1">
        <f t="array" ref="O139">_xlfn.XLOOKUP(O$1,'Copy of PY1 Data(H)'!$A$1:$CZ$1,_xlfn.XLOOKUP($A139,'Copy of PY1 Data(H)'!$A$1:$A$288,'Copy of PY1 Data(H)'!$A$1:$CZ$288))</f>
        <v>0</v>
      </c>
      <c r="P139" s="180" cm="1">
        <f t="array" ref="P139">_xlfn.XLOOKUP(P$1,'Copy of PY1 Data(H)'!$A$1:$CZ$1,_xlfn.XLOOKUP($A139,'Copy of PY1 Data(H)'!$A$1:$A$288,'Copy of PY1 Data(H)'!$A$1:$CZ$288))</f>
        <v>0</v>
      </c>
      <c r="Q139" s="180" cm="1">
        <f t="array" ref="Q139">_xlfn.XLOOKUP(Q$1,'Copy of PY1 Data(H)'!$A$1:$CZ$1,_xlfn.XLOOKUP($A139,'Copy of PY1 Data(H)'!$A$1:$A$288,'Copy of PY1 Data(H)'!$A$1:$CZ$288))</f>
        <v>2686405</v>
      </c>
      <c r="R139" s="180" cm="1">
        <f t="array" ref="R139">_xlfn.XLOOKUP(R$1,'Copy of PY1 Data(H)'!$A$1:$CZ$1,_xlfn.XLOOKUP($A139,'Copy of PY1 Data(H)'!$A$1:$A$288,'Copy of PY1 Data(H)'!$A$1:$CZ$288))</f>
        <v>0</v>
      </c>
      <c r="S139" s="180" cm="1">
        <f t="array" ref="S139">_xlfn.XLOOKUP(S$1,'Copy of PY1 Data(H)'!$A$1:$CZ$1,_xlfn.XLOOKUP($A139,'Copy of PY1 Data(H)'!$A$1:$A$288,'Copy of PY1 Data(H)'!$A$1:$CZ$288))</f>
        <v>0</v>
      </c>
      <c r="T139" s="180" cm="1">
        <f t="array" ref="T139">_xlfn.XLOOKUP(T$1,'Copy of PY1 Data(H)'!$A$1:$CZ$1,_xlfn.XLOOKUP($A139,'Copy of PY1 Data(H)'!$A$1:$A$288,'Copy of PY1 Data(H)'!$A$1:$CZ$288))</f>
        <v>0</v>
      </c>
      <c r="U139" s="180" cm="1">
        <f t="array" ref="U139">_xlfn.XLOOKUP(U$1,'Copy of PY1 Data(H)'!$A$1:$CZ$1,_xlfn.XLOOKUP($A139,'Copy of PY1 Data(H)'!$A$1:$A$288,'Copy of PY1 Data(H)'!$A$1:$CZ$288))</f>
        <v>0</v>
      </c>
      <c r="V139" s="180" cm="1">
        <f t="array" ref="V139">_xlfn.XLOOKUP(V$1,'Copy of PY1 Data(H)'!$A$1:$CZ$1,_xlfn.XLOOKUP($A139,'Copy of PY1 Data(H)'!$A$1:$A$288,'Copy of PY1 Data(H)'!$A$1:$CZ$288))</f>
        <v>985851</v>
      </c>
      <c r="W139" s="180" cm="1">
        <f t="array" ref="W139">_xlfn.XLOOKUP(W$1,'Copy of PY1 Data(H)'!$A$1:$CZ$1,_xlfn.XLOOKUP($A139,'Copy of PY1 Data(H)'!$A$1:$A$288,'Copy of PY1 Data(H)'!$A$1:$CZ$288))</f>
        <v>0</v>
      </c>
      <c r="X139" s="180" cm="1">
        <f t="array" ref="X139">_xlfn.XLOOKUP(X$1,'Copy of PY1 Data(H)'!$A$1:$CZ$1,_xlfn.XLOOKUP($A139,'Copy of PY1 Data(H)'!$A$1:$A$288,'Copy of PY1 Data(H)'!$A$1:$CZ$288))</f>
        <v>0</v>
      </c>
      <c r="Y139" s="180" cm="1">
        <f t="array" ref="Y139">_xlfn.XLOOKUP(Y$1,'Copy of PY1 Data(H)'!$A$1:$CZ$1,_xlfn.XLOOKUP($A139,'Copy of PY1 Data(H)'!$A$1:$A$288,'Copy of PY1 Data(H)'!$A$1:$CZ$288))</f>
        <v>0</v>
      </c>
      <c r="Z139" s="180" cm="1">
        <f t="array" ref="Z139">_xlfn.XLOOKUP(Z$1,'Copy of PY1 Data(H)'!$A$1:$CZ$1,_xlfn.XLOOKUP($A139,'Copy of PY1 Data(H)'!$A$1:$A$288,'Copy of PY1 Data(H)'!$A$1:$CZ$288))</f>
        <v>0</v>
      </c>
      <c r="AA139" s="180" cm="1">
        <f t="array" ref="AA139">_xlfn.XLOOKUP(AA$1,'Copy of PY1 Data(H)'!$A$1:$CZ$1,_xlfn.XLOOKUP($A139,'Copy of PY1 Data(H)'!$A$1:$A$288,'Copy of PY1 Data(H)'!$A$1:$CZ$288))</f>
        <v>0</v>
      </c>
      <c r="AB139" s="180" cm="1">
        <f t="array" ref="AB139">_xlfn.XLOOKUP(AB$1,'Copy of PY1 Data(H)'!$A$1:$CZ$1,_xlfn.XLOOKUP($A139,'Copy of PY1 Data(H)'!$A$1:$A$288,'Copy of PY1 Data(H)'!$A$1:$CZ$288))</f>
        <v>0</v>
      </c>
      <c r="AC139" s="180" cm="1">
        <f t="array" ref="AC139">_xlfn.XLOOKUP(AC$1,'Copy of PY1 Data(H)'!$A$1:$CZ$1,_xlfn.XLOOKUP($A139,'Copy of PY1 Data(H)'!$A$1:$A$288,'Copy of PY1 Data(H)'!$A$1:$CZ$288))</f>
        <v>0</v>
      </c>
      <c r="AD139" s="180" cm="1">
        <f t="array" ref="AD139">_xlfn.XLOOKUP(AD$1,'Copy of PY1 Data(H)'!$A$1:$CZ$1,_xlfn.XLOOKUP($A139,'Copy of PY1 Data(H)'!$A$1:$A$288,'Copy of PY1 Data(H)'!$A$1:$CZ$288))</f>
        <v>0</v>
      </c>
      <c r="AE139" s="180" cm="1">
        <f t="array" ref="AE139">_xlfn.XLOOKUP(AE$1,'Copy of PY1 Data(H)'!$A$1:$CZ$1,_xlfn.XLOOKUP($A139,'Copy of PY1 Data(H)'!$A$1:$A$288,'Copy of PY1 Data(H)'!$A$1:$CZ$288))</f>
        <v>0</v>
      </c>
      <c r="AF139" s="180" cm="1">
        <f t="array" ref="AF139">_xlfn.XLOOKUP(AF$1,'Copy of PY1 Data(H)'!$A$1:$CZ$1,_xlfn.XLOOKUP($A139,'Copy of PY1 Data(H)'!$A$1:$A$288,'Copy of PY1 Data(H)'!$A$1:$CZ$288))</f>
        <v>0</v>
      </c>
      <c r="AG139" s="180" cm="1">
        <f t="array" ref="AG139">_xlfn.XLOOKUP(AG$1,'Copy of PY1 Data(H)'!$A$1:$CZ$1,_xlfn.XLOOKUP($A139,'Copy of PY1 Data(H)'!$A$1:$A$288,'Copy of PY1 Data(H)'!$A$1:$CZ$288))</f>
        <v>0</v>
      </c>
      <c r="AH139" s="180" cm="1">
        <f t="array" ref="AH139">_xlfn.XLOOKUP(AH$1,'Copy of PY1 Data(H)'!$A$1:$CZ$1,_xlfn.XLOOKUP($A139,'Copy of PY1 Data(H)'!$A$1:$A$288,'Copy of PY1 Data(H)'!$A$1:$CZ$288))</f>
        <v>0</v>
      </c>
      <c r="AI139" s="180" cm="1">
        <f t="array" ref="AI139">_xlfn.XLOOKUP(AI$1,'Copy of PY1 Data(H)'!$A$1:$CZ$1,_xlfn.XLOOKUP($A139,'Copy of PY1 Data(H)'!$A$1:$A$288,'Copy of PY1 Data(H)'!$A$1:$CZ$288))</f>
        <v>2346443</v>
      </c>
      <c r="AJ139" s="180" cm="1">
        <f t="array" ref="AJ139">_xlfn.XLOOKUP(AJ$1,'Copy of PY1 Data(H)'!$A$1:$CZ$1,_xlfn.XLOOKUP($A139,'Copy of PY1 Data(H)'!$A$1:$A$288,'Copy of PY1 Data(H)'!$A$1:$CZ$288))</f>
        <v>0</v>
      </c>
      <c r="AK139" s="180" cm="1">
        <f t="array" ref="AK139">_xlfn.XLOOKUP(AK$1,'Copy of PY1 Data(H)'!$A$1:$CZ$1,_xlfn.XLOOKUP($A139,'Copy of PY1 Data(H)'!$A$1:$A$288,'Copy of PY1 Data(H)'!$A$1:$CZ$288))</f>
        <v>0</v>
      </c>
      <c r="AL139" s="180" cm="1">
        <f t="array" ref="AL139">_xlfn.XLOOKUP(AL$1,'Copy of PY1 Data(H)'!$A$1:$CZ$1,_xlfn.XLOOKUP($A139,'Copy of PY1 Data(H)'!$A$1:$A$288,'Copy of PY1 Data(H)'!$A$1:$CZ$288))</f>
        <v>0</v>
      </c>
      <c r="AM139" s="180" cm="1">
        <f t="array" ref="AM139">_xlfn.XLOOKUP(AM$1,'Copy of PY1 Data(H)'!$A$1:$CZ$1,_xlfn.XLOOKUP($A139,'Copy of PY1 Data(H)'!$A$1:$A$288,'Copy of PY1 Data(H)'!$A$1:$CZ$288))</f>
        <v>1189612</v>
      </c>
      <c r="AN139" s="180" cm="1">
        <f t="array" ref="AN139">_xlfn.XLOOKUP(AN$1,'Copy of PY1 Data(H)'!$A$1:$CZ$1,_xlfn.XLOOKUP($A139,'Copy of PY1 Data(H)'!$A$1:$A$288,'Copy of PY1 Data(H)'!$A$1:$CZ$288))</f>
        <v>0</v>
      </c>
      <c r="AO139" s="180" cm="1">
        <f t="array" ref="AO139">_xlfn.XLOOKUP(AO$1,'Copy of PY1 Data(H)'!$A$1:$CZ$1,_xlfn.XLOOKUP($A139,'Copy of PY1 Data(H)'!$A$1:$A$288,'Copy of PY1 Data(H)'!$A$1:$CZ$288))</f>
        <v>0</v>
      </c>
      <c r="AP139" s="180" cm="1">
        <f t="array" ref="AP139">_xlfn.XLOOKUP(AP$1,'Copy of PY1 Data(H)'!$A$1:$CZ$1,_xlfn.XLOOKUP($A139,'Copy of PY1 Data(H)'!$A$1:$A$288,'Copy of PY1 Data(H)'!$A$1:$CZ$288))</f>
        <v>0</v>
      </c>
      <c r="AQ139" s="180" cm="1">
        <f t="array" ref="AQ139">_xlfn.XLOOKUP(AQ$1,'Copy of PY1 Data(H)'!$A$1:$CZ$1,_xlfn.XLOOKUP($A139,'Copy of PY1 Data(H)'!$A$1:$A$288,'Copy of PY1 Data(H)'!$A$1:$CZ$288))</f>
        <v>0</v>
      </c>
      <c r="AR139" s="180" cm="1">
        <f t="array" ref="AR139">_xlfn.XLOOKUP(AR$1,'Copy of PY1 Data(H)'!$A$1:$CZ$1,_xlfn.XLOOKUP($A139,'Copy of PY1 Data(H)'!$A$1:$A$288,'Copy of PY1 Data(H)'!$A$1:$CZ$288))</f>
        <v>0</v>
      </c>
      <c r="AS139" s="180" cm="1">
        <f t="array" ref="AS139">_xlfn.XLOOKUP(AS$1,'Copy of PY1 Data(H)'!$A$1:$CZ$1,_xlfn.XLOOKUP($A139,'Copy of PY1 Data(H)'!$A$1:$A$288,'Copy of PY1 Data(H)'!$A$1:$CZ$288))</f>
        <v>0</v>
      </c>
      <c r="AT139" s="180" cm="1">
        <f t="array" ref="AT139">_xlfn.XLOOKUP(AT$1,'Copy of PY1 Data(H)'!$A$1:$CZ$1,_xlfn.XLOOKUP($A139,'Copy of PY1 Data(H)'!$A$1:$A$288,'Copy of PY1 Data(H)'!$A$1:$CZ$288))</f>
        <v>0</v>
      </c>
      <c r="AU139" s="180" cm="1">
        <f t="array" ref="AU139">_xlfn.XLOOKUP(AU$1,'Copy of PY1 Data(H)'!$A$1:$CZ$1,_xlfn.XLOOKUP($A139,'Copy of PY1 Data(H)'!$A$1:$A$288,'Copy of PY1 Data(H)'!$A$1:$CZ$288))</f>
        <v>0</v>
      </c>
      <c r="AV139" s="180" cm="1">
        <f t="array" ref="AV139">_xlfn.XLOOKUP(AV$1,'Copy of PY1 Data(H)'!$A$1:$CZ$1,_xlfn.XLOOKUP($A139,'Copy of PY1 Data(H)'!$A$1:$A$288,'Copy of PY1 Data(H)'!$A$1:$CZ$288))</f>
        <v>0</v>
      </c>
      <c r="AW139" s="180" cm="1">
        <f t="array" ref="AW139">_xlfn.XLOOKUP(AW$1,'Copy of PY1 Data(H)'!$A$1:$CZ$1,_xlfn.XLOOKUP($A139,'Copy of PY1 Data(H)'!$A$1:$A$288,'Copy of PY1 Data(H)'!$A$1:$CZ$288))</f>
        <v>0</v>
      </c>
      <c r="AX139" s="180" cm="1">
        <f t="array" ref="AX139">_xlfn.XLOOKUP(AX$1,'Copy of PY1 Data(H)'!$A$1:$CZ$1,_xlfn.XLOOKUP($A139,'Copy of PY1 Data(H)'!$A$1:$A$288,'Copy of PY1 Data(H)'!$A$1:$CZ$288))</f>
        <v>0</v>
      </c>
      <c r="AY139" s="180" cm="1">
        <f t="array" ref="AY139">_xlfn.XLOOKUP(AY$1,'Copy of PY1 Data(H)'!$A$1:$CZ$1,_xlfn.XLOOKUP($A139,'Copy of PY1 Data(H)'!$A$1:$A$288,'Copy of PY1 Data(H)'!$A$1:$CZ$288))</f>
        <v>0</v>
      </c>
      <c r="AZ139" s="180" cm="1">
        <f t="array" ref="AZ139">_xlfn.XLOOKUP(AZ$1,'Copy of PY1 Data(H)'!$A$1:$CZ$1,_xlfn.XLOOKUP($A139,'Copy of PY1 Data(H)'!$A$1:$A$288,'Copy of PY1 Data(H)'!$A$1:$CZ$288))</f>
        <v>0</v>
      </c>
      <c r="BA139" s="180" cm="1">
        <f t="array" ref="BA139">_xlfn.XLOOKUP(BA$1,'Copy of PY1 Data(H)'!$A$1:$CZ$1,_xlfn.XLOOKUP($A139,'Copy of PY1 Data(H)'!$A$1:$A$288,'Copy of PY1 Data(H)'!$A$1:$CZ$288))</f>
        <v>0</v>
      </c>
      <c r="BB139" s="180" cm="1">
        <f t="array" ref="BB139">_xlfn.XLOOKUP(BB$1,'Copy of PY1 Data(H)'!$A$1:$CZ$1,_xlfn.XLOOKUP($A139,'Copy of PY1 Data(H)'!$A$1:$A$288,'Copy of PY1 Data(H)'!$A$1:$CZ$288))</f>
        <v>0</v>
      </c>
      <c r="BC139" s="180" cm="1">
        <f t="array" ref="BC139">_xlfn.XLOOKUP(BC$1,'Copy of PY1 Data(H)'!$A$1:$CZ$1,_xlfn.XLOOKUP($A139,'Copy of PY1 Data(H)'!$A$1:$A$288,'Copy of PY1 Data(H)'!$A$1:$CZ$288))</f>
        <v>0</v>
      </c>
      <c r="BD139" s="180" cm="1">
        <f t="array" ref="BD139">_xlfn.XLOOKUP(BD$1,'Copy of PY1 Data(H)'!$A$1:$CZ$1,_xlfn.XLOOKUP($A139,'Copy of PY1 Data(H)'!$A$1:$A$288,'Copy of PY1 Data(H)'!$A$1:$CZ$288))</f>
        <v>0</v>
      </c>
      <c r="BE139" s="180" cm="1">
        <f t="array" ref="BE139">_xlfn.XLOOKUP(BE$1,'Copy of PY1 Data(H)'!$A$1:$CZ$1,_xlfn.XLOOKUP($A139,'Copy of PY1 Data(H)'!$A$1:$A$288,'Copy of PY1 Data(H)'!$A$1:$CZ$288))</f>
        <v>0</v>
      </c>
      <c r="BF139" s="180" cm="1">
        <f t="array" ref="BF139">_xlfn.XLOOKUP(BF$1,'Copy of PY1 Data(H)'!$A$1:$CZ$1,_xlfn.XLOOKUP($A139,'Copy of PY1 Data(H)'!$A$1:$A$288,'Copy of PY1 Data(H)'!$A$1:$CZ$288))</f>
        <v>0</v>
      </c>
      <c r="BG139" s="180" cm="1">
        <f t="array" ref="BG139">_xlfn.XLOOKUP(BG$1,'Copy of PY1 Data(H)'!$A$1:$CZ$1,_xlfn.XLOOKUP($A139,'Copy of PY1 Data(H)'!$A$1:$A$288,'Copy of PY1 Data(H)'!$A$1:$CZ$288))</f>
        <v>0</v>
      </c>
      <c r="BH139" s="180" cm="1">
        <f t="array" ref="BH139">_xlfn.XLOOKUP(BH$1,'Copy of PY1 Data(H)'!$A$1:$CZ$1,_xlfn.XLOOKUP($A139,'Copy of PY1 Data(H)'!$A$1:$A$288,'Copy of PY1 Data(H)'!$A$1:$CZ$288))</f>
        <v>0</v>
      </c>
      <c r="BI139" s="180" cm="1">
        <f t="array" ref="BI139">_xlfn.XLOOKUP(BI$1,'Copy of PY1 Data(H)'!$A$1:$CZ$1,_xlfn.XLOOKUP($A139,'Copy of PY1 Data(H)'!$A$1:$A$288,'Copy of PY1 Data(H)'!$A$1:$CZ$288))</f>
        <v>0</v>
      </c>
      <c r="BJ139" s="180" cm="1">
        <f t="array" ref="BJ139">_xlfn.XLOOKUP(BJ$1,'Copy of PY1 Data(H)'!$A$1:$CZ$1,_xlfn.XLOOKUP($A139,'Copy of PY1 Data(H)'!$A$1:$A$288,'Copy of PY1 Data(H)'!$A$1:$CZ$288))</f>
        <v>0</v>
      </c>
      <c r="BK139" s="180" cm="1">
        <f t="array" ref="BK139">_xlfn.XLOOKUP(BK$1,'Copy of PY1 Data(H)'!$A$1:$CZ$1,_xlfn.XLOOKUP($A139,'Copy of PY1 Data(H)'!$A$1:$A$288,'Copy of PY1 Data(H)'!$A$1:$CZ$288))</f>
        <v>0</v>
      </c>
      <c r="BL139" s="180" cm="1">
        <f t="array" ref="BL139">_xlfn.XLOOKUP(BL$1,'Copy of PY1 Data(H)'!$A$1:$CZ$1,_xlfn.XLOOKUP($A139,'Copy of PY1 Data(H)'!$A$1:$A$288,'Copy of PY1 Data(H)'!$A$1:$CZ$288))</f>
        <v>0</v>
      </c>
      <c r="BM139" s="180" cm="1">
        <f t="array" ref="BM139">_xlfn.XLOOKUP(BM$1,'Copy of PY1 Data(H)'!$A$1:$CZ$1,_xlfn.XLOOKUP($A139,'Copy of PY1 Data(H)'!$A$1:$A$288,'Copy of PY1 Data(H)'!$A$1:$CZ$288))</f>
        <v>0</v>
      </c>
      <c r="BN139" s="180" cm="1">
        <f t="array" ref="BN139">_xlfn.XLOOKUP(BN$1,'Copy of PY1 Data(H)'!$A$1:$CZ$1,_xlfn.XLOOKUP($A139,'Copy of PY1 Data(H)'!$A$1:$A$288,'Copy of PY1 Data(H)'!$A$1:$CZ$288))</f>
        <v>0</v>
      </c>
      <c r="BO139" s="180" cm="1">
        <f t="array" ref="BO139">_xlfn.XLOOKUP(BO$1,'Copy of PY1 Data(H)'!$A$1:$CZ$1,_xlfn.XLOOKUP($A139,'Copy of PY1 Data(H)'!$A$1:$A$288,'Copy of PY1 Data(H)'!$A$1:$CZ$288))</f>
        <v>0</v>
      </c>
      <c r="BP139" s="180" cm="1">
        <f t="array" ref="BP139">_xlfn.XLOOKUP(BP$1,'Copy of PY1 Data(H)'!$A$1:$CZ$1,_xlfn.XLOOKUP($A139,'Copy of PY1 Data(H)'!$A$1:$A$288,'Copy of PY1 Data(H)'!$A$1:$CZ$288))</f>
        <v>0</v>
      </c>
      <c r="BQ139" s="180" cm="1">
        <f t="array" ref="BQ139">_xlfn.XLOOKUP(BQ$1,'Copy of PY1 Data(H)'!$A$1:$CZ$1,_xlfn.XLOOKUP($A139,'Copy of PY1 Data(H)'!$A$1:$A$288,'Copy of PY1 Data(H)'!$A$1:$CZ$288))</f>
        <v>0</v>
      </c>
      <c r="BR139" s="180" cm="1">
        <f t="array" ref="BR139">_xlfn.XLOOKUP(BR$1,'Copy of PY1 Data(H)'!$A$1:$CZ$1,_xlfn.XLOOKUP($A139,'Copy of PY1 Data(H)'!$A$1:$A$288,'Copy of PY1 Data(H)'!$A$1:$CZ$288))</f>
        <v>42955</v>
      </c>
      <c r="BS139" s="180" cm="1">
        <f t="array" ref="BS139">_xlfn.XLOOKUP(BS$1,'Copy of PY1 Data(H)'!$A$1:$CZ$1,_xlfn.XLOOKUP($A139,'Copy of PY1 Data(H)'!$A$1:$A$288,'Copy of PY1 Data(H)'!$A$1:$CZ$288))</f>
        <v>590658</v>
      </c>
      <c r="BT139" s="180" cm="1">
        <f t="array" ref="BT139">_xlfn.XLOOKUP(BT$1,'Copy of PY1 Data(H)'!$A$1:$CZ$1,_xlfn.XLOOKUP($A139,'Copy of PY1 Data(H)'!$A$1:$A$288,'Copy of PY1 Data(H)'!$A$1:$CZ$288))</f>
        <v>0</v>
      </c>
      <c r="BU139" s="180" cm="1">
        <f t="array" ref="BU139">_xlfn.XLOOKUP(BU$1,'Copy of PY1 Data(H)'!$A$1:$CZ$1,_xlfn.XLOOKUP($A139,'Copy of PY1 Data(H)'!$A$1:$A$288,'Copy of PY1 Data(H)'!$A$1:$CZ$288))</f>
        <v>0</v>
      </c>
      <c r="BV139" s="180" cm="1">
        <f t="array" ref="BV139">_xlfn.XLOOKUP(BV$1,'Copy of PY1 Data(H)'!$A$1:$CZ$1,_xlfn.XLOOKUP($A139,'Copy of PY1 Data(H)'!$A$1:$A$288,'Copy of PY1 Data(H)'!$A$1:$CZ$288))</f>
        <v>0</v>
      </c>
      <c r="BW139" s="180" cm="1">
        <f t="array" ref="BW139">_xlfn.XLOOKUP(BW$1,'Copy of PY1 Data(H)'!$A$1:$CZ$1,_xlfn.XLOOKUP($A139,'Copy of PY1 Data(H)'!$A$1:$A$288,'Copy of PY1 Data(H)'!$A$1:$CZ$288))</f>
        <v>0</v>
      </c>
      <c r="BX139" s="180" cm="1">
        <f t="array" ref="BX139">_xlfn.XLOOKUP(BX$1,'Copy of PY1 Data(H)'!$A$1:$CZ$1,_xlfn.XLOOKUP($A139,'Copy of PY1 Data(H)'!$A$1:$A$288,'Copy of PY1 Data(H)'!$A$1:$CZ$288))</f>
        <v>0</v>
      </c>
      <c r="BY139" s="180" cm="1">
        <f t="array" ref="BY139">_xlfn.XLOOKUP(BY$1,'Copy of PY1 Data(H)'!$A$1:$CZ$1,_xlfn.XLOOKUP($A139,'Copy of PY1 Data(H)'!$A$1:$A$288,'Copy of PY1 Data(H)'!$A$1:$CZ$288))</f>
        <v>0</v>
      </c>
      <c r="BZ139" s="180" cm="1">
        <f t="array" ref="BZ139">_xlfn.XLOOKUP(BZ$1,'Copy of PY1 Data(H)'!$A$1:$CZ$1,_xlfn.XLOOKUP($A139,'Copy of PY1 Data(H)'!$A$1:$A$288,'Copy of PY1 Data(H)'!$A$1:$CZ$288))</f>
        <v>0</v>
      </c>
      <c r="CA139" s="180" cm="1">
        <f t="array" ref="CA139">_xlfn.XLOOKUP(CA$1,'Copy of PY1 Data(H)'!$A$1:$CZ$1,_xlfn.XLOOKUP($A139,'Copy of PY1 Data(H)'!$A$1:$A$288,'Copy of PY1 Data(H)'!$A$1:$CZ$288))</f>
        <v>0</v>
      </c>
      <c r="CB139" s="180" cm="1">
        <f t="array" ref="CB139">_xlfn.XLOOKUP(CB$1,'Copy of PY1 Data(H)'!$A$1:$CZ$1,_xlfn.XLOOKUP($A139,'Copy of PY1 Data(H)'!$A$1:$A$288,'Copy of PY1 Data(H)'!$A$1:$CZ$288))</f>
        <v>0</v>
      </c>
      <c r="CC139" s="180" cm="1">
        <f t="array" ref="CC139">_xlfn.XLOOKUP(CC$1,'Copy of PY1 Data(H)'!$A$1:$CZ$1,_xlfn.XLOOKUP($A139,'Copy of PY1 Data(H)'!$A$1:$A$288,'Copy of PY1 Data(H)'!$A$1:$CZ$288))</f>
        <v>0</v>
      </c>
      <c r="CD139" s="180" cm="1">
        <f t="array" ref="CD139">_xlfn.XLOOKUP(CD$1,'Copy of PY1 Data(H)'!$A$1:$CZ$1,_xlfn.XLOOKUP($A139,'Copy of PY1 Data(H)'!$A$1:$A$288,'Copy of PY1 Data(H)'!$A$1:$CZ$288))</f>
        <v>0</v>
      </c>
    </row>
    <row r="140" spans="1:82" x14ac:dyDescent="0.3">
      <c r="A140" s="180">
        <v>94</v>
      </c>
      <c r="C140" s="180"/>
      <c r="D140" s="180" cm="1">
        <f t="array" ref="D140">_xlfn.XLOOKUP(D$1,'Copy of PY1 Data(H)'!$A$1:$CZ$1,_xlfn.XLOOKUP($A140,'Copy of PY1 Data(H)'!$A$1:$A$288,'Copy of PY1 Data(H)'!$A$1:$CZ$288))</f>
        <v>0</v>
      </c>
      <c r="E140" s="180" cm="1">
        <f t="array" ref="E140">_xlfn.XLOOKUP(E$1,'Copy of PY1 Data(H)'!$A$1:$CZ$1,_xlfn.XLOOKUP($A140,'Copy of PY1 Data(H)'!$A$1:$A$288,'Copy of PY1 Data(H)'!$A$1:$CZ$288))</f>
        <v>0</v>
      </c>
      <c r="F140" s="180" cm="1">
        <f t="array" ref="F140">_xlfn.XLOOKUP(F$1,'Copy of PY1 Data(H)'!$A$1:$CZ$1,_xlfn.XLOOKUP($A140,'Copy of PY1 Data(H)'!$A$1:$A$288,'Copy of PY1 Data(H)'!$A$1:$CZ$288))</f>
        <v>0</v>
      </c>
      <c r="G140" s="180" cm="1">
        <f t="array" ref="G140">_xlfn.XLOOKUP(G$1,'Copy of PY1 Data(H)'!$A$1:$CZ$1,_xlfn.XLOOKUP($A140,'Copy of PY1 Data(H)'!$A$1:$A$288,'Copy of PY1 Data(H)'!$A$1:$CZ$288))</f>
        <v>0</v>
      </c>
      <c r="H140" s="180" cm="1">
        <f t="array" ref="H140">_xlfn.XLOOKUP(H$1,'Copy of PY1 Data(H)'!$A$1:$CZ$1,_xlfn.XLOOKUP($A140,'Copy of PY1 Data(H)'!$A$1:$A$288,'Copy of PY1 Data(H)'!$A$1:$CZ$288))</f>
        <v>0</v>
      </c>
      <c r="I140" s="180" cm="1">
        <f t="array" ref="I140">_xlfn.XLOOKUP(I$1,'Copy of PY1 Data(H)'!$A$1:$CZ$1,_xlfn.XLOOKUP($A140,'Copy of PY1 Data(H)'!$A$1:$A$288,'Copy of PY1 Data(H)'!$A$1:$CZ$288))</f>
        <v>0</v>
      </c>
      <c r="J140" s="180" cm="1">
        <f t="array" ref="J140">_xlfn.XLOOKUP(J$1,'Copy of PY1 Data(H)'!$A$1:$CZ$1,_xlfn.XLOOKUP($A140,'Copy of PY1 Data(H)'!$A$1:$A$288,'Copy of PY1 Data(H)'!$A$1:$CZ$288))</f>
        <v>0</v>
      </c>
      <c r="K140" s="180" cm="1">
        <f t="array" ref="K140">_xlfn.XLOOKUP(K$1,'Copy of PY1 Data(H)'!$A$1:$CZ$1,_xlfn.XLOOKUP($A140,'Copy of PY1 Data(H)'!$A$1:$A$288,'Copy of PY1 Data(H)'!$A$1:$CZ$288))</f>
        <v>0</v>
      </c>
      <c r="L140" s="180" cm="1">
        <f t="array" ref="L140">_xlfn.XLOOKUP(L$1,'Copy of PY1 Data(H)'!$A$1:$CZ$1,_xlfn.XLOOKUP($A140,'Copy of PY1 Data(H)'!$A$1:$A$288,'Copy of PY1 Data(H)'!$A$1:$CZ$288))</f>
        <v>0</v>
      </c>
      <c r="M140" s="180" cm="1">
        <f t="array" ref="M140">_xlfn.XLOOKUP(M$1,'Copy of PY1 Data(H)'!$A$1:$CZ$1,_xlfn.XLOOKUP($A140,'Copy of PY1 Data(H)'!$A$1:$A$288,'Copy of PY1 Data(H)'!$A$1:$CZ$288))</f>
        <v>0</v>
      </c>
      <c r="N140" s="180" cm="1">
        <f t="array" ref="N140">_xlfn.XLOOKUP(N$1,'Copy of PY1 Data(H)'!$A$1:$CZ$1,_xlfn.XLOOKUP($A140,'Copy of PY1 Data(H)'!$A$1:$A$288,'Copy of PY1 Data(H)'!$A$1:$CZ$288))</f>
        <v>0</v>
      </c>
      <c r="O140" s="180" cm="1">
        <f t="array" ref="O140">_xlfn.XLOOKUP(O$1,'Copy of PY1 Data(H)'!$A$1:$CZ$1,_xlfn.XLOOKUP($A140,'Copy of PY1 Data(H)'!$A$1:$A$288,'Copy of PY1 Data(H)'!$A$1:$CZ$288))</f>
        <v>0</v>
      </c>
      <c r="P140" s="180" cm="1">
        <f t="array" ref="P140">_xlfn.XLOOKUP(P$1,'Copy of PY1 Data(H)'!$A$1:$CZ$1,_xlfn.XLOOKUP($A140,'Copy of PY1 Data(H)'!$A$1:$A$288,'Copy of PY1 Data(H)'!$A$1:$CZ$288))</f>
        <v>0</v>
      </c>
      <c r="Q140" s="180" cm="1">
        <f t="array" ref="Q140">_xlfn.XLOOKUP(Q$1,'Copy of PY1 Data(H)'!$A$1:$CZ$1,_xlfn.XLOOKUP($A140,'Copy of PY1 Data(H)'!$A$1:$A$288,'Copy of PY1 Data(H)'!$A$1:$CZ$288))</f>
        <v>54535965</v>
      </c>
      <c r="R140" s="180" cm="1">
        <f t="array" ref="R140">_xlfn.XLOOKUP(R$1,'Copy of PY1 Data(H)'!$A$1:$CZ$1,_xlfn.XLOOKUP($A140,'Copy of PY1 Data(H)'!$A$1:$A$288,'Copy of PY1 Data(H)'!$A$1:$CZ$288))</f>
        <v>0</v>
      </c>
      <c r="S140" s="180" cm="1">
        <f t="array" ref="S140">_xlfn.XLOOKUP(S$1,'Copy of PY1 Data(H)'!$A$1:$CZ$1,_xlfn.XLOOKUP($A140,'Copy of PY1 Data(H)'!$A$1:$A$288,'Copy of PY1 Data(H)'!$A$1:$CZ$288))</f>
        <v>0</v>
      </c>
      <c r="T140" s="180" cm="1">
        <f t="array" ref="T140">_xlfn.XLOOKUP(T$1,'Copy of PY1 Data(H)'!$A$1:$CZ$1,_xlfn.XLOOKUP($A140,'Copy of PY1 Data(H)'!$A$1:$A$288,'Copy of PY1 Data(H)'!$A$1:$CZ$288))</f>
        <v>0</v>
      </c>
      <c r="U140" s="180" cm="1">
        <f t="array" ref="U140">_xlfn.XLOOKUP(U$1,'Copy of PY1 Data(H)'!$A$1:$CZ$1,_xlfn.XLOOKUP($A140,'Copy of PY1 Data(H)'!$A$1:$A$288,'Copy of PY1 Data(H)'!$A$1:$CZ$288))</f>
        <v>0</v>
      </c>
      <c r="V140" s="180" cm="1">
        <f t="array" ref="V140">_xlfn.XLOOKUP(V$1,'Copy of PY1 Data(H)'!$A$1:$CZ$1,_xlfn.XLOOKUP($A140,'Copy of PY1 Data(H)'!$A$1:$A$288,'Copy of PY1 Data(H)'!$A$1:$CZ$288))</f>
        <v>28110304</v>
      </c>
      <c r="W140" s="180" cm="1">
        <f t="array" ref="W140">_xlfn.XLOOKUP(W$1,'Copy of PY1 Data(H)'!$A$1:$CZ$1,_xlfn.XLOOKUP($A140,'Copy of PY1 Data(H)'!$A$1:$A$288,'Copy of PY1 Data(H)'!$A$1:$CZ$288))</f>
        <v>0</v>
      </c>
      <c r="X140" s="180" cm="1">
        <f t="array" ref="X140">_xlfn.XLOOKUP(X$1,'Copy of PY1 Data(H)'!$A$1:$CZ$1,_xlfn.XLOOKUP($A140,'Copy of PY1 Data(H)'!$A$1:$A$288,'Copy of PY1 Data(H)'!$A$1:$CZ$288))</f>
        <v>0</v>
      </c>
      <c r="Y140" s="180" cm="1">
        <f t="array" ref="Y140">_xlfn.XLOOKUP(Y$1,'Copy of PY1 Data(H)'!$A$1:$CZ$1,_xlfn.XLOOKUP($A140,'Copy of PY1 Data(H)'!$A$1:$A$288,'Copy of PY1 Data(H)'!$A$1:$CZ$288))</f>
        <v>0</v>
      </c>
      <c r="Z140" s="180" cm="1">
        <f t="array" ref="Z140">_xlfn.XLOOKUP(Z$1,'Copy of PY1 Data(H)'!$A$1:$CZ$1,_xlfn.XLOOKUP($A140,'Copy of PY1 Data(H)'!$A$1:$A$288,'Copy of PY1 Data(H)'!$A$1:$CZ$288))</f>
        <v>0</v>
      </c>
      <c r="AA140" s="180" cm="1">
        <f t="array" ref="AA140">_xlfn.XLOOKUP(AA$1,'Copy of PY1 Data(H)'!$A$1:$CZ$1,_xlfn.XLOOKUP($A140,'Copy of PY1 Data(H)'!$A$1:$A$288,'Copy of PY1 Data(H)'!$A$1:$CZ$288))</f>
        <v>0</v>
      </c>
      <c r="AB140" s="180" cm="1">
        <f t="array" ref="AB140">_xlfn.XLOOKUP(AB$1,'Copy of PY1 Data(H)'!$A$1:$CZ$1,_xlfn.XLOOKUP($A140,'Copy of PY1 Data(H)'!$A$1:$A$288,'Copy of PY1 Data(H)'!$A$1:$CZ$288))</f>
        <v>0</v>
      </c>
      <c r="AC140" s="180" cm="1">
        <f t="array" ref="AC140">_xlfn.XLOOKUP(AC$1,'Copy of PY1 Data(H)'!$A$1:$CZ$1,_xlfn.XLOOKUP($A140,'Copy of PY1 Data(H)'!$A$1:$A$288,'Copy of PY1 Data(H)'!$A$1:$CZ$288))</f>
        <v>0</v>
      </c>
      <c r="AD140" s="180" cm="1">
        <f t="array" ref="AD140">_xlfn.XLOOKUP(AD$1,'Copy of PY1 Data(H)'!$A$1:$CZ$1,_xlfn.XLOOKUP($A140,'Copy of PY1 Data(H)'!$A$1:$A$288,'Copy of PY1 Data(H)'!$A$1:$CZ$288))</f>
        <v>0</v>
      </c>
      <c r="AE140" s="180" cm="1">
        <f t="array" ref="AE140">_xlfn.XLOOKUP(AE$1,'Copy of PY1 Data(H)'!$A$1:$CZ$1,_xlfn.XLOOKUP($A140,'Copy of PY1 Data(H)'!$A$1:$A$288,'Copy of PY1 Data(H)'!$A$1:$CZ$288))</f>
        <v>0</v>
      </c>
      <c r="AF140" s="180" cm="1">
        <f t="array" ref="AF140">_xlfn.XLOOKUP(AF$1,'Copy of PY1 Data(H)'!$A$1:$CZ$1,_xlfn.XLOOKUP($A140,'Copy of PY1 Data(H)'!$A$1:$A$288,'Copy of PY1 Data(H)'!$A$1:$CZ$288))</f>
        <v>0</v>
      </c>
      <c r="AG140" s="180" cm="1">
        <f t="array" ref="AG140">_xlfn.XLOOKUP(AG$1,'Copy of PY1 Data(H)'!$A$1:$CZ$1,_xlfn.XLOOKUP($A140,'Copy of PY1 Data(H)'!$A$1:$A$288,'Copy of PY1 Data(H)'!$A$1:$CZ$288))</f>
        <v>0</v>
      </c>
      <c r="AH140" s="180" cm="1">
        <f t="array" ref="AH140">_xlfn.XLOOKUP(AH$1,'Copy of PY1 Data(H)'!$A$1:$CZ$1,_xlfn.XLOOKUP($A140,'Copy of PY1 Data(H)'!$A$1:$A$288,'Copy of PY1 Data(H)'!$A$1:$CZ$288))</f>
        <v>0</v>
      </c>
      <c r="AI140" s="180" cm="1">
        <f t="array" ref="AI140">_xlfn.XLOOKUP(AI$1,'Copy of PY1 Data(H)'!$A$1:$CZ$1,_xlfn.XLOOKUP($A140,'Copy of PY1 Data(H)'!$A$1:$A$288,'Copy of PY1 Data(H)'!$A$1:$CZ$288))</f>
        <v>48831597</v>
      </c>
      <c r="AJ140" s="180" cm="1">
        <f t="array" ref="AJ140">_xlfn.XLOOKUP(AJ$1,'Copy of PY1 Data(H)'!$A$1:$CZ$1,_xlfn.XLOOKUP($A140,'Copy of PY1 Data(H)'!$A$1:$A$288,'Copy of PY1 Data(H)'!$A$1:$CZ$288))</f>
        <v>0</v>
      </c>
      <c r="AK140" s="180" cm="1">
        <f t="array" ref="AK140">_xlfn.XLOOKUP(AK$1,'Copy of PY1 Data(H)'!$A$1:$CZ$1,_xlfn.XLOOKUP($A140,'Copy of PY1 Data(H)'!$A$1:$A$288,'Copy of PY1 Data(H)'!$A$1:$CZ$288))</f>
        <v>0</v>
      </c>
      <c r="AL140" s="180" cm="1">
        <f t="array" ref="AL140">_xlfn.XLOOKUP(AL$1,'Copy of PY1 Data(H)'!$A$1:$CZ$1,_xlfn.XLOOKUP($A140,'Copy of PY1 Data(H)'!$A$1:$A$288,'Copy of PY1 Data(H)'!$A$1:$CZ$288))</f>
        <v>0</v>
      </c>
      <c r="AM140" s="180" cm="1">
        <f t="array" ref="AM140">_xlfn.XLOOKUP(AM$1,'Copy of PY1 Data(H)'!$A$1:$CZ$1,_xlfn.XLOOKUP($A140,'Copy of PY1 Data(H)'!$A$1:$A$288,'Copy of PY1 Data(H)'!$A$1:$CZ$288))</f>
        <v>15552552</v>
      </c>
      <c r="AN140" s="180" cm="1">
        <f t="array" ref="AN140">_xlfn.XLOOKUP(AN$1,'Copy of PY1 Data(H)'!$A$1:$CZ$1,_xlfn.XLOOKUP($A140,'Copy of PY1 Data(H)'!$A$1:$A$288,'Copy of PY1 Data(H)'!$A$1:$CZ$288))</f>
        <v>0</v>
      </c>
      <c r="AO140" s="180" cm="1">
        <f t="array" ref="AO140">_xlfn.XLOOKUP(AO$1,'Copy of PY1 Data(H)'!$A$1:$CZ$1,_xlfn.XLOOKUP($A140,'Copy of PY1 Data(H)'!$A$1:$A$288,'Copy of PY1 Data(H)'!$A$1:$CZ$288))</f>
        <v>0</v>
      </c>
      <c r="AP140" s="180" cm="1">
        <f t="array" ref="AP140">_xlfn.XLOOKUP(AP$1,'Copy of PY1 Data(H)'!$A$1:$CZ$1,_xlfn.XLOOKUP($A140,'Copy of PY1 Data(H)'!$A$1:$A$288,'Copy of PY1 Data(H)'!$A$1:$CZ$288))</f>
        <v>0</v>
      </c>
      <c r="AQ140" s="180" cm="1">
        <f t="array" ref="AQ140">_xlfn.XLOOKUP(AQ$1,'Copy of PY1 Data(H)'!$A$1:$CZ$1,_xlfn.XLOOKUP($A140,'Copy of PY1 Data(H)'!$A$1:$A$288,'Copy of PY1 Data(H)'!$A$1:$CZ$288))</f>
        <v>0</v>
      </c>
      <c r="AR140" s="180" cm="1">
        <f t="array" ref="AR140">_xlfn.XLOOKUP(AR$1,'Copy of PY1 Data(H)'!$A$1:$CZ$1,_xlfn.XLOOKUP($A140,'Copy of PY1 Data(H)'!$A$1:$A$288,'Copy of PY1 Data(H)'!$A$1:$CZ$288))</f>
        <v>0</v>
      </c>
      <c r="AS140" s="180" cm="1">
        <f t="array" ref="AS140">_xlfn.XLOOKUP(AS$1,'Copy of PY1 Data(H)'!$A$1:$CZ$1,_xlfn.XLOOKUP($A140,'Copy of PY1 Data(H)'!$A$1:$A$288,'Copy of PY1 Data(H)'!$A$1:$CZ$288))</f>
        <v>0</v>
      </c>
      <c r="AT140" s="180" cm="1">
        <f t="array" ref="AT140">_xlfn.XLOOKUP(AT$1,'Copy of PY1 Data(H)'!$A$1:$CZ$1,_xlfn.XLOOKUP($A140,'Copy of PY1 Data(H)'!$A$1:$A$288,'Copy of PY1 Data(H)'!$A$1:$CZ$288))</f>
        <v>0</v>
      </c>
      <c r="AU140" s="180" cm="1">
        <f t="array" ref="AU140">_xlfn.XLOOKUP(AU$1,'Copy of PY1 Data(H)'!$A$1:$CZ$1,_xlfn.XLOOKUP($A140,'Copy of PY1 Data(H)'!$A$1:$A$288,'Copy of PY1 Data(H)'!$A$1:$CZ$288))</f>
        <v>0</v>
      </c>
      <c r="AV140" s="180" cm="1">
        <f t="array" ref="AV140">_xlfn.XLOOKUP(AV$1,'Copy of PY1 Data(H)'!$A$1:$CZ$1,_xlfn.XLOOKUP($A140,'Copy of PY1 Data(H)'!$A$1:$A$288,'Copy of PY1 Data(H)'!$A$1:$CZ$288))</f>
        <v>0</v>
      </c>
      <c r="AW140" s="180" cm="1">
        <f t="array" ref="AW140">_xlfn.XLOOKUP(AW$1,'Copy of PY1 Data(H)'!$A$1:$CZ$1,_xlfn.XLOOKUP($A140,'Copy of PY1 Data(H)'!$A$1:$A$288,'Copy of PY1 Data(H)'!$A$1:$CZ$288))</f>
        <v>0</v>
      </c>
      <c r="AX140" s="180" cm="1">
        <f t="array" ref="AX140">_xlfn.XLOOKUP(AX$1,'Copy of PY1 Data(H)'!$A$1:$CZ$1,_xlfn.XLOOKUP($A140,'Copy of PY1 Data(H)'!$A$1:$A$288,'Copy of PY1 Data(H)'!$A$1:$CZ$288))</f>
        <v>0</v>
      </c>
      <c r="AY140" s="180" cm="1">
        <f t="array" ref="AY140">_xlfn.XLOOKUP(AY$1,'Copy of PY1 Data(H)'!$A$1:$CZ$1,_xlfn.XLOOKUP($A140,'Copy of PY1 Data(H)'!$A$1:$A$288,'Copy of PY1 Data(H)'!$A$1:$CZ$288))</f>
        <v>0</v>
      </c>
      <c r="AZ140" s="180" cm="1">
        <f t="array" ref="AZ140">_xlfn.XLOOKUP(AZ$1,'Copy of PY1 Data(H)'!$A$1:$CZ$1,_xlfn.XLOOKUP($A140,'Copy of PY1 Data(H)'!$A$1:$A$288,'Copy of PY1 Data(H)'!$A$1:$CZ$288))</f>
        <v>0</v>
      </c>
      <c r="BA140" s="180" cm="1">
        <f t="array" ref="BA140">_xlfn.XLOOKUP(BA$1,'Copy of PY1 Data(H)'!$A$1:$CZ$1,_xlfn.XLOOKUP($A140,'Copy of PY1 Data(H)'!$A$1:$A$288,'Copy of PY1 Data(H)'!$A$1:$CZ$288))</f>
        <v>0</v>
      </c>
      <c r="BB140" s="180" cm="1">
        <f t="array" ref="BB140">_xlfn.XLOOKUP(BB$1,'Copy of PY1 Data(H)'!$A$1:$CZ$1,_xlfn.XLOOKUP($A140,'Copy of PY1 Data(H)'!$A$1:$A$288,'Copy of PY1 Data(H)'!$A$1:$CZ$288))</f>
        <v>0</v>
      </c>
      <c r="BC140" s="180" cm="1">
        <f t="array" ref="BC140">_xlfn.XLOOKUP(BC$1,'Copy of PY1 Data(H)'!$A$1:$CZ$1,_xlfn.XLOOKUP($A140,'Copy of PY1 Data(H)'!$A$1:$A$288,'Copy of PY1 Data(H)'!$A$1:$CZ$288))</f>
        <v>0</v>
      </c>
      <c r="BD140" s="180" cm="1">
        <f t="array" ref="BD140">_xlfn.XLOOKUP(BD$1,'Copy of PY1 Data(H)'!$A$1:$CZ$1,_xlfn.XLOOKUP($A140,'Copy of PY1 Data(H)'!$A$1:$A$288,'Copy of PY1 Data(H)'!$A$1:$CZ$288))</f>
        <v>0</v>
      </c>
      <c r="BE140" s="180" cm="1">
        <f t="array" ref="BE140">_xlfn.XLOOKUP(BE$1,'Copy of PY1 Data(H)'!$A$1:$CZ$1,_xlfn.XLOOKUP($A140,'Copy of PY1 Data(H)'!$A$1:$A$288,'Copy of PY1 Data(H)'!$A$1:$CZ$288))</f>
        <v>0</v>
      </c>
      <c r="BF140" s="180" cm="1">
        <f t="array" ref="BF140">_xlfn.XLOOKUP(BF$1,'Copy of PY1 Data(H)'!$A$1:$CZ$1,_xlfn.XLOOKUP($A140,'Copy of PY1 Data(H)'!$A$1:$A$288,'Copy of PY1 Data(H)'!$A$1:$CZ$288))</f>
        <v>0</v>
      </c>
      <c r="BG140" s="180" cm="1">
        <f t="array" ref="BG140">_xlfn.XLOOKUP(BG$1,'Copy of PY1 Data(H)'!$A$1:$CZ$1,_xlfn.XLOOKUP($A140,'Copy of PY1 Data(H)'!$A$1:$A$288,'Copy of PY1 Data(H)'!$A$1:$CZ$288))</f>
        <v>0</v>
      </c>
      <c r="BH140" s="180" cm="1">
        <f t="array" ref="BH140">_xlfn.XLOOKUP(BH$1,'Copy of PY1 Data(H)'!$A$1:$CZ$1,_xlfn.XLOOKUP($A140,'Copy of PY1 Data(H)'!$A$1:$A$288,'Copy of PY1 Data(H)'!$A$1:$CZ$288))</f>
        <v>0</v>
      </c>
      <c r="BI140" s="180" cm="1">
        <f t="array" ref="BI140">_xlfn.XLOOKUP(BI$1,'Copy of PY1 Data(H)'!$A$1:$CZ$1,_xlfn.XLOOKUP($A140,'Copy of PY1 Data(H)'!$A$1:$A$288,'Copy of PY1 Data(H)'!$A$1:$CZ$288))</f>
        <v>0</v>
      </c>
      <c r="BJ140" s="180" cm="1">
        <f t="array" ref="BJ140">_xlfn.XLOOKUP(BJ$1,'Copy of PY1 Data(H)'!$A$1:$CZ$1,_xlfn.XLOOKUP($A140,'Copy of PY1 Data(H)'!$A$1:$A$288,'Copy of PY1 Data(H)'!$A$1:$CZ$288))</f>
        <v>0</v>
      </c>
      <c r="BK140" s="180" cm="1">
        <f t="array" ref="BK140">_xlfn.XLOOKUP(BK$1,'Copy of PY1 Data(H)'!$A$1:$CZ$1,_xlfn.XLOOKUP($A140,'Copy of PY1 Data(H)'!$A$1:$A$288,'Copy of PY1 Data(H)'!$A$1:$CZ$288))</f>
        <v>0</v>
      </c>
      <c r="BL140" s="180" cm="1">
        <f t="array" ref="BL140">_xlfn.XLOOKUP(BL$1,'Copy of PY1 Data(H)'!$A$1:$CZ$1,_xlfn.XLOOKUP($A140,'Copy of PY1 Data(H)'!$A$1:$A$288,'Copy of PY1 Data(H)'!$A$1:$CZ$288))</f>
        <v>0</v>
      </c>
      <c r="BM140" s="180" cm="1">
        <f t="array" ref="BM140">_xlfn.XLOOKUP(BM$1,'Copy of PY1 Data(H)'!$A$1:$CZ$1,_xlfn.XLOOKUP($A140,'Copy of PY1 Data(H)'!$A$1:$A$288,'Copy of PY1 Data(H)'!$A$1:$CZ$288))</f>
        <v>0</v>
      </c>
      <c r="BN140" s="180" cm="1">
        <f t="array" ref="BN140">_xlfn.XLOOKUP(BN$1,'Copy of PY1 Data(H)'!$A$1:$CZ$1,_xlfn.XLOOKUP($A140,'Copy of PY1 Data(H)'!$A$1:$A$288,'Copy of PY1 Data(H)'!$A$1:$CZ$288))</f>
        <v>0</v>
      </c>
      <c r="BO140" s="180" cm="1">
        <f t="array" ref="BO140">_xlfn.XLOOKUP(BO$1,'Copy of PY1 Data(H)'!$A$1:$CZ$1,_xlfn.XLOOKUP($A140,'Copy of PY1 Data(H)'!$A$1:$A$288,'Copy of PY1 Data(H)'!$A$1:$CZ$288))</f>
        <v>0</v>
      </c>
      <c r="BP140" s="180" cm="1">
        <f t="array" ref="BP140">_xlfn.XLOOKUP(BP$1,'Copy of PY1 Data(H)'!$A$1:$CZ$1,_xlfn.XLOOKUP($A140,'Copy of PY1 Data(H)'!$A$1:$A$288,'Copy of PY1 Data(H)'!$A$1:$CZ$288))</f>
        <v>0</v>
      </c>
      <c r="BQ140" s="180" cm="1">
        <f t="array" ref="BQ140">_xlfn.XLOOKUP(BQ$1,'Copy of PY1 Data(H)'!$A$1:$CZ$1,_xlfn.XLOOKUP($A140,'Copy of PY1 Data(H)'!$A$1:$A$288,'Copy of PY1 Data(H)'!$A$1:$CZ$288))</f>
        <v>0</v>
      </c>
      <c r="BR140" s="180" cm="1">
        <f t="array" ref="BR140">_xlfn.XLOOKUP(BR$1,'Copy of PY1 Data(H)'!$A$1:$CZ$1,_xlfn.XLOOKUP($A140,'Copy of PY1 Data(H)'!$A$1:$A$288,'Copy of PY1 Data(H)'!$A$1:$CZ$288))</f>
        <v>2351257</v>
      </c>
      <c r="BS140" s="180" cm="1">
        <f t="array" ref="BS140">_xlfn.XLOOKUP(BS$1,'Copy of PY1 Data(H)'!$A$1:$CZ$1,_xlfn.XLOOKUP($A140,'Copy of PY1 Data(H)'!$A$1:$A$288,'Copy of PY1 Data(H)'!$A$1:$CZ$288))</f>
        <v>10759341</v>
      </c>
      <c r="BT140" s="180" cm="1">
        <f t="array" ref="BT140">_xlfn.XLOOKUP(BT$1,'Copy of PY1 Data(H)'!$A$1:$CZ$1,_xlfn.XLOOKUP($A140,'Copy of PY1 Data(H)'!$A$1:$A$288,'Copy of PY1 Data(H)'!$A$1:$CZ$288))</f>
        <v>0</v>
      </c>
      <c r="BU140" s="180" cm="1">
        <f t="array" ref="BU140">_xlfn.XLOOKUP(BU$1,'Copy of PY1 Data(H)'!$A$1:$CZ$1,_xlfn.XLOOKUP($A140,'Copy of PY1 Data(H)'!$A$1:$A$288,'Copy of PY1 Data(H)'!$A$1:$CZ$288))</f>
        <v>0</v>
      </c>
      <c r="BV140" s="180" cm="1">
        <f t="array" ref="BV140">_xlfn.XLOOKUP(BV$1,'Copy of PY1 Data(H)'!$A$1:$CZ$1,_xlfn.XLOOKUP($A140,'Copy of PY1 Data(H)'!$A$1:$A$288,'Copy of PY1 Data(H)'!$A$1:$CZ$288))</f>
        <v>0</v>
      </c>
      <c r="BW140" s="180" cm="1">
        <f t="array" ref="BW140">_xlfn.XLOOKUP(BW$1,'Copy of PY1 Data(H)'!$A$1:$CZ$1,_xlfn.XLOOKUP($A140,'Copy of PY1 Data(H)'!$A$1:$A$288,'Copy of PY1 Data(H)'!$A$1:$CZ$288))</f>
        <v>0</v>
      </c>
      <c r="BX140" s="180" cm="1">
        <f t="array" ref="BX140">_xlfn.XLOOKUP(BX$1,'Copy of PY1 Data(H)'!$A$1:$CZ$1,_xlfn.XLOOKUP($A140,'Copy of PY1 Data(H)'!$A$1:$A$288,'Copy of PY1 Data(H)'!$A$1:$CZ$288))</f>
        <v>0</v>
      </c>
      <c r="BY140" s="180" cm="1">
        <f t="array" ref="BY140">_xlfn.XLOOKUP(BY$1,'Copy of PY1 Data(H)'!$A$1:$CZ$1,_xlfn.XLOOKUP($A140,'Copy of PY1 Data(H)'!$A$1:$A$288,'Copy of PY1 Data(H)'!$A$1:$CZ$288))</f>
        <v>0</v>
      </c>
      <c r="BZ140" s="180" cm="1">
        <f t="array" ref="BZ140">_xlfn.XLOOKUP(BZ$1,'Copy of PY1 Data(H)'!$A$1:$CZ$1,_xlfn.XLOOKUP($A140,'Copy of PY1 Data(H)'!$A$1:$A$288,'Copy of PY1 Data(H)'!$A$1:$CZ$288))</f>
        <v>0</v>
      </c>
      <c r="CA140" s="180" cm="1">
        <f t="array" ref="CA140">_xlfn.XLOOKUP(CA$1,'Copy of PY1 Data(H)'!$A$1:$CZ$1,_xlfn.XLOOKUP($A140,'Copy of PY1 Data(H)'!$A$1:$A$288,'Copy of PY1 Data(H)'!$A$1:$CZ$288))</f>
        <v>0</v>
      </c>
      <c r="CB140" s="180" cm="1">
        <f t="array" ref="CB140">_xlfn.XLOOKUP(CB$1,'Copy of PY1 Data(H)'!$A$1:$CZ$1,_xlfn.XLOOKUP($A140,'Copy of PY1 Data(H)'!$A$1:$A$288,'Copy of PY1 Data(H)'!$A$1:$CZ$288))</f>
        <v>0</v>
      </c>
      <c r="CC140" s="180" cm="1">
        <f t="array" ref="CC140">_xlfn.XLOOKUP(CC$1,'Copy of PY1 Data(H)'!$A$1:$CZ$1,_xlfn.XLOOKUP($A140,'Copy of PY1 Data(H)'!$A$1:$A$288,'Copy of PY1 Data(H)'!$A$1:$CZ$288))</f>
        <v>0</v>
      </c>
      <c r="CD140" s="180" cm="1">
        <f t="array" ref="CD140">_xlfn.XLOOKUP(CD$1,'Copy of PY1 Data(H)'!$A$1:$CZ$1,_xlfn.XLOOKUP($A140,'Copy of PY1 Data(H)'!$A$1:$A$288,'Copy of PY1 Data(H)'!$A$1:$CZ$288))</f>
        <v>0</v>
      </c>
    </row>
    <row r="141" spans="1:82" x14ac:dyDescent="0.3">
      <c r="A141" s="180">
        <v>98</v>
      </c>
      <c r="C141" s="180"/>
      <c r="D141" s="180" cm="1">
        <f t="array" ref="D141">_xlfn.XLOOKUP(D$1,'Copy of PY1 Data(H)'!$A$1:$CZ$1,_xlfn.XLOOKUP($A141,'Copy of PY1 Data(H)'!$A$1:$A$288,'Copy of PY1 Data(H)'!$A$1:$CZ$288))</f>
        <v>0</v>
      </c>
      <c r="E141" s="180" cm="1">
        <f t="array" ref="E141">_xlfn.XLOOKUP(E$1,'Copy of PY1 Data(H)'!$A$1:$CZ$1,_xlfn.XLOOKUP($A141,'Copy of PY1 Data(H)'!$A$1:$A$288,'Copy of PY1 Data(H)'!$A$1:$CZ$288))</f>
        <v>0</v>
      </c>
      <c r="F141" s="180" cm="1">
        <f t="array" ref="F141">_xlfn.XLOOKUP(F$1,'Copy of PY1 Data(H)'!$A$1:$CZ$1,_xlfn.XLOOKUP($A141,'Copy of PY1 Data(H)'!$A$1:$A$288,'Copy of PY1 Data(H)'!$A$1:$CZ$288))</f>
        <v>0</v>
      </c>
      <c r="G141" s="180" cm="1">
        <f t="array" ref="G141">_xlfn.XLOOKUP(G$1,'Copy of PY1 Data(H)'!$A$1:$CZ$1,_xlfn.XLOOKUP($A141,'Copy of PY1 Data(H)'!$A$1:$A$288,'Copy of PY1 Data(H)'!$A$1:$CZ$288))</f>
        <v>0</v>
      </c>
      <c r="H141" s="180" cm="1">
        <f t="array" ref="H141">_xlfn.XLOOKUP(H$1,'Copy of PY1 Data(H)'!$A$1:$CZ$1,_xlfn.XLOOKUP($A141,'Copy of PY1 Data(H)'!$A$1:$A$288,'Copy of PY1 Data(H)'!$A$1:$CZ$288))</f>
        <v>0</v>
      </c>
      <c r="I141" s="180" cm="1">
        <f t="array" ref="I141">_xlfn.XLOOKUP(I$1,'Copy of PY1 Data(H)'!$A$1:$CZ$1,_xlfn.XLOOKUP($A141,'Copy of PY1 Data(H)'!$A$1:$A$288,'Copy of PY1 Data(H)'!$A$1:$CZ$288))</f>
        <v>0</v>
      </c>
      <c r="J141" s="180" cm="1">
        <f t="array" ref="J141">_xlfn.XLOOKUP(J$1,'Copy of PY1 Data(H)'!$A$1:$CZ$1,_xlfn.XLOOKUP($A141,'Copy of PY1 Data(H)'!$A$1:$A$288,'Copy of PY1 Data(H)'!$A$1:$CZ$288))</f>
        <v>0</v>
      </c>
      <c r="K141" s="180" cm="1">
        <f t="array" ref="K141">_xlfn.XLOOKUP(K$1,'Copy of PY1 Data(H)'!$A$1:$CZ$1,_xlfn.XLOOKUP($A141,'Copy of PY1 Data(H)'!$A$1:$A$288,'Copy of PY1 Data(H)'!$A$1:$CZ$288))</f>
        <v>0</v>
      </c>
      <c r="L141" s="180" cm="1">
        <f t="array" ref="L141">_xlfn.XLOOKUP(L$1,'Copy of PY1 Data(H)'!$A$1:$CZ$1,_xlfn.XLOOKUP($A141,'Copy of PY1 Data(H)'!$A$1:$A$288,'Copy of PY1 Data(H)'!$A$1:$CZ$288))</f>
        <v>0</v>
      </c>
      <c r="M141" s="180" cm="1">
        <f t="array" ref="M141">_xlfn.XLOOKUP(M$1,'Copy of PY1 Data(H)'!$A$1:$CZ$1,_xlfn.XLOOKUP($A141,'Copy of PY1 Data(H)'!$A$1:$A$288,'Copy of PY1 Data(H)'!$A$1:$CZ$288))</f>
        <v>0</v>
      </c>
      <c r="N141" s="180" cm="1">
        <f t="array" ref="N141">_xlfn.XLOOKUP(N$1,'Copy of PY1 Data(H)'!$A$1:$CZ$1,_xlfn.XLOOKUP($A141,'Copy of PY1 Data(H)'!$A$1:$A$288,'Copy of PY1 Data(H)'!$A$1:$CZ$288))</f>
        <v>0</v>
      </c>
      <c r="O141" s="180" cm="1">
        <f t="array" ref="O141">_xlfn.XLOOKUP(O$1,'Copy of PY1 Data(H)'!$A$1:$CZ$1,_xlfn.XLOOKUP($A141,'Copy of PY1 Data(H)'!$A$1:$A$288,'Copy of PY1 Data(H)'!$A$1:$CZ$288))</f>
        <v>0</v>
      </c>
      <c r="P141" s="180" cm="1">
        <f t="array" ref="P141">_xlfn.XLOOKUP(P$1,'Copy of PY1 Data(H)'!$A$1:$CZ$1,_xlfn.XLOOKUP($A141,'Copy of PY1 Data(H)'!$A$1:$A$288,'Copy of PY1 Data(H)'!$A$1:$CZ$288))</f>
        <v>0</v>
      </c>
      <c r="Q141" s="180" cm="1">
        <f t="array" ref="Q141">_xlfn.XLOOKUP(Q$1,'Copy of PY1 Data(H)'!$A$1:$CZ$1,_xlfn.XLOOKUP($A141,'Copy of PY1 Data(H)'!$A$1:$A$288,'Copy of PY1 Data(H)'!$A$1:$CZ$288))</f>
        <v>640366</v>
      </c>
      <c r="R141" s="180" cm="1">
        <f t="array" ref="R141">_xlfn.XLOOKUP(R$1,'Copy of PY1 Data(H)'!$A$1:$CZ$1,_xlfn.XLOOKUP($A141,'Copy of PY1 Data(H)'!$A$1:$A$288,'Copy of PY1 Data(H)'!$A$1:$CZ$288))</f>
        <v>0</v>
      </c>
      <c r="S141" s="180" cm="1">
        <f t="array" ref="S141">_xlfn.XLOOKUP(S$1,'Copy of PY1 Data(H)'!$A$1:$CZ$1,_xlfn.XLOOKUP($A141,'Copy of PY1 Data(H)'!$A$1:$A$288,'Copy of PY1 Data(H)'!$A$1:$CZ$288))</f>
        <v>0</v>
      </c>
      <c r="T141" s="180" cm="1">
        <f t="array" ref="T141">_xlfn.XLOOKUP(T$1,'Copy of PY1 Data(H)'!$A$1:$CZ$1,_xlfn.XLOOKUP($A141,'Copy of PY1 Data(H)'!$A$1:$A$288,'Copy of PY1 Data(H)'!$A$1:$CZ$288))</f>
        <v>0</v>
      </c>
      <c r="U141" s="180" cm="1">
        <f t="array" ref="U141">_xlfn.XLOOKUP(U$1,'Copy of PY1 Data(H)'!$A$1:$CZ$1,_xlfn.XLOOKUP($A141,'Copy of PY1 Data(H)'!$A$1:$A$288,'Copy of PY1 Data(H)'!$A$1:$CZ$288))</f>
        <v>0</v>
      </c>
      <c r="V141" s="180" cm="1">
        <f t="array" ref="V141">_xlfn.XLOOKUP(V$1,'Copy of PY1 Data(H)'!$A$1:$CZ$1,_xlfn.XLOOKUP($A141,'Copy of PY1 Data(H)'!$A$1:$A$288,'Copy of PY1 Data(H)'!$A$1:$CZ$288))</f>
        <v>4141</v>
      </c>
      <c r="W141" s="180" cm="1">
        <f t="array" ref="W141">_xlfn.XLOOKUP(W$1,'Copy of PY1 Data(H)'!$A$1:$CZ$1,_xlfn.XLOOKUP($A141,'Copy of PY1 Data(H)'!$A$1:$A$288,'Copy of PY1 Data(H)'!$A$1:$CZ$288))</f>
        <v>0</v>
      </c>
      <c r="X141" s="180" cm="1">
        <f t="array" ref="X141">_xlfn.XLOOKUP(X$1,'Copy of PY1 Data(H)'!$A$1:$CZ$1,_xlfn.XLOOKUP($A141,'Copy of PY1 Data(H)'!$A$1:$A$288,'Copy of PY1 Data(H)'!$A$1:$CZ$288))</f>
        <v>0</v>
      </c>
      <c r="Y141" s="180" cm="1">
        <f t="array" ref="Y141">_xlfn.XLOOKUP(Y$1,'Copy of PY1 Data(H)'!$A$1:$CZ$1,_xlfn.XLOOKUP($A141,'Copy of PY1 Data(H)'!$A$1:$A$288,'Copy of PY1 Data(H)'!$A$1:$CZ$288))</f>
        <v>0</v>
      </c>
      <c r="Z141" s="180" cm="1">
        <f t="array" ref="Z141">_xlfn.XLOOKUP(Z$1,'Copy of PY1 Data(H)'!$A$1:$CZ$1,_xlfn.XLOOKUP($A141,'Copy of PY1 Data(H)'!$A$1:$A$288,'Copy of PY1 Data(H)'!$A$1:$CZ$288))</f>
        <v>0</v>
      </c>
      <c r="AA141" s="180" cm="1">
        <f t="array" ref="AA141">_xlfn.XLOOKUP(AA$1,'Copy of PY1 Data(H)'!$A$1:$CZ$1,_xlfn.XLOOKUP($A141,'Copy of PY1 Data(H)'!$A$1:$A$288,'Copy of PY1 Data(H)'!$A$1:$CZ$288))</f>
        <v>0</v>
      </c>
      <c r="AB141" s="180" cm="1">
        <f t="array" ref="AB141">_xlfn.XLOOKUP(AB$1,'Copy of PY1 Data(H)'!$A$1:$CZ$1,_xlfn.XLOOKUP($A141,'Copy of PY1 Data(H)'!$A$1:$A$288,'Copy of PY1 Data(H)'!$A$1:$CZ$288))</f>
        <v>0</v>
      </c>
      <c r="AC141" s="180" cm="1">
        <f t="array" ref="AC141">_xlfn.XLOOKUP(AC$1,'Copy of PY1 Data(H)'!$A$1:$CZ$1,_xlfn.XLOOKUP($A141,'Copy of PY1 Data(H)'!$A$1:$A$288,'Copy of PY1 Data(H)'!$A$1:$CZ$288))</f>
        <v>0</v>
      </c>
      <c r="AD141" s="180" cm="1">
        <f t="array" ref="AD141">_xlfn.XLOOKUP(AD$1,'Copy of PY1 Data(H)'!$A$1:$CZ$1,_xlfn.XLOOKUP($A141,'Copy of PY1 Data(H)'!$A$1:$A$288,'Copy of PY1 Data(H)'!$A$1:$CZ$288))</f>
        <v>0</v>
      </c>
      <c r="AE141" s="180" cm="1">
        <f t="array" ref="AE141">_xlfn.XLOOKUP(AE$1,'Copy of PY1 Data(H)'!$A$1:$CZ$1,_xlfn.XLOOKUP($A141,'Copy of PY1 Data(H)'!$A$1:$A$288,'Copy of PY1 Data(H)'!$A$1:$CZ$288))</f>
        <v>0</v>
      </c>
      <c r="AF141" s="180" cm="1">
        <f t="array" ref="AF141">_xlfn.XLOOKUP(AF$1,'Copy of PY1 Data(H)'!$A$1:$CZ$1,_xlfn.XLOOKUP($A141,'Copy of PY1 Data(H)'!$A$1:$A$288,'Copy of PY1 Data(H)'!$A$1:$CZ$288))</f>
        <v>0</v>
      </c>
      <c r="AG141" s="180" cm="1">
        <f t="array" ref="AG141">_xlfn.XLOOKUP(AG$1,'Copy of PY1 Data(H)'!$A$1:$CZ$1,_xlfn.XLOOKUP($A141,'Copy of PY1 Data(H)'!$A$1:$A$288,'Copy of PY1 Data(H)'!$A$1:$CZ$288))</f>
        <v>0</v>
      </c>
      <c r="AH141" s="180" cm="1">
        <f t="array" ref="AH141">_xlfn.XLOOKUP(AH$1,'Copy of PY1 Data(H)'!$A$1:$CZ$1,_xlfn.XLOOKUP($A141,'Copy of PY1 Data(H)'!$A$1:$A$288,'Copy of PY1 Data(H)'!$A$1:$CZ$288))</f>
        <v>0</v>
      </c>
      <c r="AI141" s="180" cm="1">
        <f t="array" ref="AI141">_xlfn.XLOOKUP(AI$1,'Copy of PY1 Data(H)'!$A$1:$CZ$1,_xlfn.XLOOKUP($A141,'Copy of PY1 Data(H)'!$A$1:$A$288,'Copy of PY1 Data(H)'!$A$1:$CZ$288))</f>
        <v>127017</v>
      </c>
      <c r="AJ141" s="180" cm="1">
        <f t="array" ref="AJ141">_xlfn.XLOOKUP(AJ$1,'Copy of PY1 Data(H)'!$A$1:$CZ$1,_xlfn.XLOOKUP($A141,'Copy of PY1 Data(H)'!$A$1:$A$288,'Copy of PY1 Data(H)'!$A$1:$CZ$288))</f>
        <v>0</v>
      </c>
      <c r="AK141" s="180" cm="1">
        <f t="array" ref="AK141">_xlfn.XLOOKUP(AK$1,'Copy of PY1 Data(H)'!$A$1:$CZ$1,_xlfn.XLOOKUP($A141,'Copy of PY1 Data(H)'!$A$1:$A$288,'Copy of PY1 Data(H)'!$A$1:$CZ$288))</f>
        <v>0</v>
      </c>
      <c r="AL141" s="180" cm="1">
        <f t="array" ref="AL141">_xlfn.XLOOKUP(AL$1,'Copy of PY1 Data(H)'!$A$1:$CZ$1,_xlfn.XLOOKUP($A141,'Copy of PY1 Data(H)'!$A$1:$A$288,'Copy of PY1 Data(H)'!$A$1:$CZ$288))</f>
        <v>0</v>
      </c>
      <c r="AM141" s="180" cm="1">
        <f t="array" ref="AM141">_xlfn.XLOOKUP(AM$1,'Copy of PY1 Data(H)'!$A$1:$CZ$1,_xlfn.XLOOKUP($A141,'Copy of PY1 Data(H)'!$A$1:$A$288,'Copy of PY1 Data(H)'!$A$1:$CZ$288))</f>
        <v>112051</v>
      </c>
      <c r="AN141" s="180" cm="1">
        <f t="array" ref="AN141">_xlfn.XLOOKUP(AN$1,'Copy of PY1 Data(H)'!$A$1:$CZ$1,_xlfn.XLOOKUP($A141,'Copy of PY1 Data(H)'!$A$1:$A$288,'Copy of PY1 Data(H)'!$A$1:$CZ$288))</f>
        <v>0</v>
      </c>
      <c r="AO141" s="180" cm="1">
        <f t="array" ref="AO141">_xlfn.XLOOKUP(AO$1,'Copy of PY1 Data(H)'!$A$1:$CZ$1,_xlfn.XLOOKUP($A141,'Copy of PY1 Data(H)'!$A$1:$A$288,'Copy of PY1 Data(H)'!$A$1:$CZ$288))</f>
        <v>0</v>
      </c>
      <c r="AP141" s="180" cm="1">
        <f t="array" ref="AP141">_xlfn.XLOOKUP(AP$1,'Copy of PY1 Data(H)'!$A$1:$CZ$1,_xlfn.XLOOKUP($A141,'Copy of PY1 Data(H)'!$A$1:$A$288,'Copy of PY1 Data(H)'!$A$1:$CZ$288))</f>
        <v>0</v>
      </c>
      <c r="AQ141" s="180" cm="1">
        <f t="array" ref="AQ141">_xlfn.XLOOKUP(AQ$1,'Copy of PY1 Data(H)'!$A$1:$CZ$1,_xlfn.XLOOKUP($A141,'Copy of PY1 Data(H)'!$A$1:$A$288,'Copy of PY1 Data(H)'!$A$1:$CZ$288))</f>
        <v>0</v>
      </c>
      <c r="AR141" s="180" cm="1">
        <f t="array" ref="AR141">_xlfn.XLOOKUP(AR$1,'Copy of PY1 Data(H)'!$A$1:$CZ$1,_xlfn.XLOOKUP($A141,'Copy of PY1 Data(H)'!$A$1:$A$288,'Copy of PY1 Data(H)'!$A$1:$CZ$288))</f>
        <v>0</v>
      </c>
      <c r="AS141" s="180" cm="1">
        <f t="array" ref="AS141">_xlfn.XLOOKUP(AS$1,'Copy of PY1 Data(H)'!$A$1:$CZ$1,_xlfn.XLOOKUP($A141,'Copy of PY1 Data(H)'!$A$1:$A$288,'Copy of PY1 Data(H)'!$A$1:$CZ$288))</f>
        <v>0</v>
      </c>
      <c r="AT141" s="180" cm="1">
        <f t="array" ref="AT141">_xlfn.XLOOKUP(AT$1,'Copy of PY1 Data(H)'!$A$1:$CZ$1,_xlfn.XLOOKUP($A141,'Copy of PY1 Data(H)'!$A$1:$A$288,'Copy of PY1 Data(H)'!$A$1:$CZ$288))</f>
        <v>0</v>
      </c>
      <c r="AU141" s="180" cm="1">
        <f t="array" ref="AU141">_xlfn.XLOOKUP(AU$1,'Copy of PY1 Data(H)'!$A$1:$CZ$1,_xlfn.XLOOKUP($A141,'Copy of PY1 Data(H)'!$A$1:$A$288,'Copy of PY1 Data(H)'!$A$1:$CZ$288))</f>
        <v>0</v>
      </c>
      <c r="AV141" s="180" cm="1">
        <f t="array" ref="AV141">_xlfn.XLOOKUP(AV$1,'Copy of PY1 Data(H)'!$A$1:$CZ$1,_xlfn.XLOOKUP($A141,'Copy of PY1 Data(H)'!$A$1:$A$288,'Copy of PY1 Data(H)'!$A$1:$CZ$288))</f>
        <v>0</v>
      </c>
      <c r="AW141" s="180" cm="1">
        <f t="array" ref="AW141">_xlfn.XLOOKUP(AW$1,'Copy of PY1 Data(H)'!$A$1:$CZ$1,_xlfn.XLOOKUP($A141,'Copy of PY1 Data(H)'!$A$1:$A$288,'Copy of PY1 Data(H)'!$A$1:$CZ$288))</f>
        <v>0</v>
      </c>
      <c r="AX141" s="180" cm="1">
        <f t="array" ref="AX141">_xlfn.XLOOKUP(AX$1,'Copy of PY1 Data(H)'!$A$1:$CZ$1,_xlfn.XLOOKUP($A141,'Copy of PY1 Data(H)'!$A$1:$A$288,'Copy of PY1 Data(H)'!$A$1:$CZ$288))</f>
        <v>0</v>
      </c>
      <c r="AY141" s="180" cm="1">
        <f t="array" ref="AY141">_xlfn.XLOOKUP(AY$1,'Copy of PY1 Data(H)'!$A$1:$CZ$1,_xlfn.XLOOKUP($A141,'Copy of PY1 Data(H)'!$A$1:$A$288,'Copy of PY1 Data(H)'!$A$1:$CZ$288))</f>
        <v>0</v>
      </c>
      <c r="AZ141" s="180" cm="1">
        <f t="array" ref="AZ141">_xlfn.XLOOKUP(AZ$1,'Copy of PY1 Data(H)'!$A$1:$CZ$1,_xlfn.XLOOKUP($A141,'Copy of PY1 Data(H)'!$A$1:$A$288,'Copy of PY1 Data(H)'!$A$1:$CZ$288))</f>
        <v>0</v>
      </c>
      <c r="BA141" s="180" cm="1">
        <f t="array" ref="BA141">_xlfn.XLOOKUP(BA$1,'Copy of PY1 Data(H)'!$A$1:$CZ$1,_xlfn.XLOOKUP($A141,'Copy of PY1 Data(H)'!$A$1:$A$288,'Copy of PY1 Data(H)'!$A$1:$CZ$288))</f>
        <v>0</v>
      </c>
      <c r="BB141" s="180" cm="1">
        <f t="array" ref="BB141">_xlfn.XLOOKUP(BB$1,'Copy of PY1 Data(H)'!$A$1:$CZ$1,_xlfn.XLOOKUP($A141,'Copy of PY1 Data(H)'!$A$1:$A$288,'Copy of PY1 Data(H)'!$A$1:$CZ$288))</f>
        <v>0</v>
      </c>
      <c r="BC141" s="180" cm="1">
        <f t="array" ref="BC141">_xlfn.XLOOKUP(BC$1,'Copy of PY1 Data(H)'!$A$1:$CZ$1,_xlfn.XLOOKUP($A141,'Copy of PY1 Data(H)'!$A$1:$A$288,'Copy of PY1 Data(H)'!$A$1:$CZ$288))</f>
        <v>0</v>
      </c>
      <c r="BD141" s="180" cm="1">
        <f t="array" ref="BD141">_xlfn.XLOOKUP(BD$1,'Copy of PY1 Data(H)'!$A$1:$CZ$1,_xlfn.XLOOKUP($A141,'Copy of PY1 Data(H)'!$A$1:$A$288,'Copy of PY1 Data(H)'!$A$1:$CZ$288))</f>
        <v>0</v>
      </c>
      <c r="BE141" s="180" cm="1">
        <f t="array" ref="BE141">_xlfn.XLOOKUP(BE$1,'Copy of PY1 Data(H)'!$A$1:$CZ$1,_xlfn.XLOOKUP($A141,'Copy of PY1 Data(H)'!$A$1:$A$288,'Copy of PY1 Data(H)'!$A$1:$CZ$288))</f>
        <v>0</v>
      </c>
      <c r="BF141" s="180" cm="1">
        <f t="array" ref="BF141">_xlfn.XLOOKUP(BF$1,'Copy of PY1 Data(H)'!$A$1:$CZ$1,_xlfn.XLOOKUP($A141,'Copy of PY1 Data(H)'!$A$1:$A$288,'Copy of PY1 Data(H)'!$A$1:$CZ$288))</f>
        <v>0</v>
      </c>
      <c r="BG141" s="180" cm="1">
        <f t="array" ref="BG141">_xlfn.XLOOKUP(BG$1,'Copy of PY1 Data(H)'!$A$1:$CZ$1,_xlfn.XLOOKUP($A141,'Copy of PY1 Data(H)'!$A$1:$A$288,'Copy of PY1 Data(H)'!$A$1:$CZ$288))</f>
        <v>0</v>
      </c>
      <c r="BH141" s="180" cm="1">
        <f t="array" ref="BH141">_xlfn.XLOOKUP(BH$1,'Copy of PY1 Data(H)'!$A$1:$CZ$1,_xlfn.XLOOKUP($A141,'Copy of PY1 Data(H)'!$A$1:$A$288,'Copy of PY1 Data(H)'!$A$1:$CZ$288))</f>
        <v>0</v>
      </c>
      <c r="BI141" s="180" cm="1">
        <f t="array" ref="BI141">_xlfn.XLOOKUP(BI$1,'Copy of PY1 Data(H)'!$A$1:$CZ$1,_xlfn.XLOOKUP($A141,'Copy of PY1 Data(H)'!$A$1:$A$288,'Copy of PY1 Data(H)'!$A$1:$CZ$288))</f>
        <v>0</v>
      </c>
      <c r="BJ141" s="180" cm="1">
        <f t="array" ref="BJ141">_xlfn.XLOOKUP(BJ$1,'Copy of PY1 Data(H)'!$A$1:$CZ$1,_xlfn.XLOOKUP($A141,'Copy of PY1 Data(H)'!$A$1:$A$288,'Copy of PY1 Data(H)'!$A$1:$CZ$288))</f>
        <v>0</v>
      </c>
      <c r="BK141" s="180" cm="1">
        <f t="array" ref="BK141">_xlfn.XLOOKUP(BK$1,'Copy of PY1 Data(H)'!$A$1:$CZ$1,_xlfn.XLOOKUP($A141,'Copy of PY1 Data(H)'!$A$1:$A$288,'Copy of PY1 Data(H)'!$A$1:$CZ$288))</f>
        <v>0</v>
      </c>
      <c r="BL141" s="180" cm="1">
        <f t="array" ref="BL141">_xlfn.XLOOKUP(BL$1,'Copy of PY1 Data(H)'!$A$1:$CZ$1,_xlfn.XLOOKUP($A141,'Copy of PY1 Data(H)'!$A$1:$A$288,'Copy of PY1 Data(H)'!$A$1:$CZ$288))</f>
        <v>0</v>
      </c>
      <c r="BM141" s="180" cm="1">
        <f t="array" ref="BM141">_xlfn.XLOOKUP(BM$1,'Copy of PY1 Data(H)'!$A$1:$CZ$1,_xlfn.XLOOKUP($A141,'Copy of PY1 Data(H)'!$A$1:$A$288,'Copy of PY1 Data(H)'!$A$1:$CZ$288))</f>
        <v>0</v>
      </c>
      <c r="BN141" s="180" cm="1">
        <f t="array" ref="BN141">_xlfn.XLOOKUP(BN$1,'Copy of PY1 Data(H)'!$A$1:$CZ$1,_xlfn.XLOOKUP($A141,'Copy of PY1 Data(H)'!$A$1:$A$288,'Copy of PY1 Data(H)'!$A$1:$CZ$288))</f>
        <v>0</v>
      </c>
      <c r="BO141" s="180" cm="1">
        <f t="array" ref="BO141">_xlfn.XLOOKUP(BO$1,'Copy of PY1 Data(H)'!$A$1:$CZ$1,_xlfn.XLOOKUP($A141,'Copy of PY1 Data(H)'!$A$1:$A$288,'Copy of PY1 Data(H)'!$A$1:$CZ$288))</f>
        <v>0</v>
      </c>
      <c r="BP141" s="180" cm="1">
        <f t="array" ref="BP141">_xlfn.XLOOKUP(BP$1,'Copy of PY1 Data(H)'!$A$1:$CZ$1,_xlfn.XLOOKUP($A141,'Copy of PY1 Data(H)'!$A$1:$A$288,'Copy of PY1 Data(H)'!$A$1:$CZ$288))</f>
        <v>0</v>
      </c>
      <c r="BQ141" s="180" cm="1">
        <f t="array" ref="BQ141">_xlfn.XLOOKUP(BQ$1,'Copy of PY1 Data(H)'!$A$1:$CZ$1,_xlfn.XLOOKUP($A141,'Copy of PY1 Data(H)'!$A$1:$A$288,'Copy of PY1 Data(H)'!$A$1:$CZ$288))</f>
        <v>0</v>
      </c>
      <c r="BR141" s="180" cm="1">
        <f t="array" ref="BR141">_xlfn.XLOOKUP(BR$1,'Copy of PY1 Data(H)'!$A$1:$CZ$1,_xlfn.XLOOKUP($A141,'Copy of PY1 Data(H)'!$A$1:$A$288,'Copy of PY1 Data(H)'!$A$1:$CZ$288))</f>
        <v>2337</v>
      </c>
      <c r="BS141" s="180" cm="1">
        <f t="array" ref="BS141">_xlfn.XLOOKUP(BS$1,'Copy of PY1 Data(H)'!$A$1:$CZ$1,_xlfn.XLOOKUP($A141,'Copy of PY1 Data(H)'!$A$1:$A$288,'Copy of PY1 Data(H)'!$A$1:$CZ$288))</f>
        <v>0</v>
      </c>
      <c r="BT141" s="180" cm="1">
        <f t="array" ref="BT141">_xlfn.XLOOKUP(BT$1,'Copy of PY1 Data(H)'!$A$1:$CZ$1,_xlfn.XLOOKUP($A141,'Copy of PY1 Data(H)'!$A$1:$A$288,'Copy of PY1 Data(H)'!$A$1:$CZ$288))</f>
        <v>0</v>
      </c>
      <c r="BU141" s="180" cm="1">
        <f t="array" ref="BU141">_xlfn.XLOOKUP(BU$1,'Copy of PY1 Data(H)'!$A$1:$CZ$1,_xlfn.XLOOKUP($A141,'Copy of PY1 Data(H)'!$A$1:$A$288,'Copy of PY1 Data(H)'!$A$1:$CZ$288))</f>
        <v>0</v>
      </c>
      <c r="BV141" s="180" cm="1">
        <f t="array" ref="BV141">_xlfn.XLOOKUP(BV$1,'Copy of PY1 Data(H)'!$A$1:$CZ$1,_xlfn.XLOOKUP($A141,'Copy of PY1 Data(H)'!$A$1:$A$288,'Copy of PY1 Data(H)'!$A$1:$CZ$288))</f>
        <v>0</v>
      </c>
      <c r="BW141" s="180" cm="1">
        <f t="array" ref="BW141">_xlfn.XLOOKUP(BW$1,'Copy of PY1 Data(H)'!$A$1:$CZ$1,_xlfn.XLOOKUP($A141,'Copy of PY1 Data(H)'!$A$1:$A$288,'Copy of PY1 Data(H)'!$A$1:$CZ$288))</f>
        <v>0</v>
      </c>
      <c r="BX141" s="180" cm="1">
        <f t="array" ref="BX141">_xlfn.XLOOKUP(BX$1,'Copy of PY1 Data(H)'!$A$1:$CZ$1,_xlfn.XLOOKUP($A141,'Copy of PY1 Data(H)'!$A$1:$A$288,'Copy of PY1 Data(H)'!$A$1:$CZ$288))</f>
        <v>0</v>
      </c>
      <c r="BY141" s="180" cm="1">
        <f t="array" ref="BY141">_xlfn.XLOOKUP(BY$1,'Copy of PY1 Data(H)'!$A$1:$CZ$1,_xlfn.XLOOKUP($A141,'Copy of PY1 Data(H)'!$A$1:$A$288,'Copy of PY1 Data(H)'!$A$1:$CZ$288))</f>
        <v>0</v>
      </c>
      <c r="BZ141" s="180" cm="1">
        <f t="array" ref="BZ141">_xlfn.XLOOKUP(BZ$1,'Copy of PY1 Data(H)'!$A$1:$CZ$1,_xlfn.XLOOKUP($A141,'Copy of PY1 Data(H)'!$A$1:$A$288,'Copy of PY1 Data(H)'!$A$1:$CZ$288))</f>
        <v>0</v>
      </c>
      <c r="CA141" s="180" cm="1">
        <f t="array" ref="CA141">_xlfn.XLOOKUP(CA$1,'Copy of PY1 Data(H)'!$A$1:$CZ$1,_xlfn.XLOOKUP($A141,'Copy of PY1 Data(H)'!$A$1:$A$288,'Copy of PY1 Data(H)'!$A$1:$CZ$288))</f>
        <v>0</v>
      </c>
      <c r="CB141" s="180" cm="1">
        <f t="array" ref="CB141">_xlfn.XLOOKUP(CB$1,'Copy of PY1 Data(H)'!$A$1:$CZ$1,_xlfn.XLOOKUP($A141,'Copy of PY1 Data(H)'!$A$1:$A$288,'Copy of PY1 Data(H)'!$A$1:$CZ$288))</f>
        <v>0</v>
      </c>
      <c r="CC141" s="180" cm="1">
        <f t="array" ref="CC141">_xlfn.XLOOKUP(CC$1,'Copy of PY1 Data(H)'!$A$1:$CZ$1,_xlfn.XLOOKUP($A141,'Copy of PY1 Data(H)'!$A$1:$A$288,'Copy of PY1 Data(H)'!$A$1:$CZ$288))</f>
        <v>0</v>
      </c>
      <c r="CD141" s="180" cm="1">
        <f t="array" ref="CD141">_xlfn.XLOOKUP(CD$1,'Copy of PY1 Data(H)'!$A$1:$CZ$1,_xlfn.XLOOKUP($A141,'Copy of PY1 Data(H)'!$A$1:$A$288,'Copy of PY1 Data(H)'!$A$1:$CZ$288))</f>
        <v>0</v>
      </c>
    </row>
    <row r="142" spans="1:82" x14ac:dyDescent="0.3">
      <c r="A142" s="180">
        <v>363</v>
      </c>
      <c r="C142" s="180"/>
      <c r="D142" s="180" cm="1">
        <f t="array" ref="D142">_xlfn.XLOOKUP(D$1,'Copy of PY1 Data(H)'!$A$1:$CZ$1,_xlfn.XLOOKUP($A142,'Copy of PY1 Data(H)'!$A$1:$A$288,'Copy of PY1 Data(H)'!$A$1:$CZ$288))</f>
        <v>0</v>
      </c>
      <c r="E142" s="180" cm="1">
        <f t="array" ref="E142">_xlfn.XLOOKUP(E$1,'Copy of PY1 Data(H)'!$A$1:$CZ$1,_xlfn.XLOOKUP($A142,'Copy of PY1 Data(H)'!$A$1:$A$288,'Copy of PY1 Data(H)'!$A$1:$CZ$288))</f>
        <v>0</v>
      </c>
      <c r="F142" s="180" cm="1">
        <f t="array" ref="F142">_xlfn.XLOOKUP(F$1,'Copy of PY1 Data(H)'!$A$1:$CZ$1,_xlfn.XLOOKUP($A142,'Copy of PY1 Data(H)'!$A$1:$A$288,'Copy of PY1 Data(H)'!$A$1:$CZ$288))</f>
        <v>0</v>
      </c>
      <c r="G142" s="180" cm="1">
        <f t="array" ref="G142">_xlfn.XLOOKUP(G$1,'Copy of PY1 Data(H)'!$A$1:$CZ$1,_xlfn.XLOOKUP($A142,'Copy of PY1 Data(H)'!$A$1:$A$288,'Copy of PY1 Data(H)'!$A$1:$CZ$288))</f>
        <v>0</v>
      </c>
      <c r="H142" s="180" cm="1">
        <f t="array" ref="H142">_xlfn.XLOOKUP(H$1,'Copy of PY1 Data(H)'!$A$1:$CZ$1,_xlfn.XLOOKUP($A142,'Copy of PY1 Data(H)'!$A$1:$A$288,'Copy of PY1 Data(H)'!$A$1:$CZ$288))</f>
        <v>0</v>
      </c>
      <c r="I142" s="180" cm="1">
        <f t="array" ref="I142">_xlfn.XLOOKUP(I$1,'Copy of PY1 Data(H)'!$A$1:$CZ$1,_xlfn.XLOOKUP($A142,'Copy of PY1 Data(H)'!$A$1:$A$288,'Copy of PY1 Data(H)'!$A$1:$CZ$288))</f>
        <v>0</v>
      </c>
      <c r="J142" s="180" cm="1">
        <f t="array" ref="J142">_xlfn.XLOOKUP(J$1,'Copy of PY1 Data(H)'!$A$1:$CZ$1,_xlfn.XLOOKUP($A142,'Copy of PY1 Data(H)'!$A$1:$A$288,'Copy of PY1 Data(H)'!$A$1:$CZ$288))</f>
        <v>0</v>
      </c>
      <c r="K142" s="180" cm="1">
        <f t="array" ref="K142">_xlfn.XLOOKUP(K$1,'Copy of PY1 Data(H)'!$A$1:$CZ$1,_xlfn.XLOOKUP($A142,'Copy of PY1 Data(H)'!$A$1:$A$288,'Copy of PY1 Data(H)'!$A$1:$CZ$288))</f>
        <v>0</v>
      </c>
      <c r="L142" s="180" cm="1">
        <f t="array" ref="L142">_xlfn.XLOOKUP(L$1,'Copy of PY1 Data(H)'!$A$1:$CZ$1,_xlfn.XLOOKUP($A142,'Copy of PY1 Data(H)'!$A$1:$A$288,'Copy of PY1 Data(H)'!$A$1:$CZ$288))</f>
        <v>0</v>
      </c>
      <c r="M142" s="180" cm="1">
        <f t="array" ref="M142">_xlfn.XLOOKUP(M$1,'Copy of PY1 Data(H)'!$A$1:$CZ$1,_xlfn.XLOOKUP($A142,'Copy of PY1 Data(H)'!$A$1:$A$288,'Copy of PY1 Data(H)'!$A$1:$CZ$288))</f>
        <v>0</v>
      </c>
      <c r="N142" s="180" cm="1">
        <f t="array" ref="N142">_xlfn.XLOOKUP(N$1,'Copy of PY1 Data(H)'!$A$1:$CZ$1,_xlfn.XLOOKUP($A142,'Copy of PY1 Data(H)'!$A$1:$A$288,'Copy of PY1 Data(H)'!$A$1:$CZ$288))</f>
        <v>0</v>
      </c>
      <c r="O142" s="180" cm="1">
        <f t="array" ref="O142">_xlfn.XLOOKUP(O$1,'Copy of PY1 Data(H)'!$A$1:$CZ$1,_xlfn.XLOOKUP($A142,'Copy of PY1 Data(H)'!$A$1:$A$288,'Copy of PY1 Data(H)'!$A$1:$CZ$288))</f>
        <v>0</v>
      </c>
      <c r="P142" s="180" cm="1">
        <f t="array" ref="P142">_xlfn.XLOOKUP(P$1,'Copy of PY1 Data(H)'!$A$1:$CZ$1,_xlfn.XLOOKUP($A142,'Copy of PY1 Data(H)'!$A$1:$A$288,'Copy of PY1 Data(H)'!$A$1:$CZ$288))</f>
        <v>0</v>
      </c>
      <c r="Q142" s="180" cm="1">
        <f t="array" ref="Q142">_xlfn.XLOOKUP(Q$1,'Copy of PY1 Data(H)'!$A$1:$CZ$1,_xlfn.XLOOKUP($A142,'Copy of PY1 Data(H)'!$A$1:$A$288,'Copy of PY1 Data(H)'!$A$1:$CZ$288))</f>
        <v>281743</v>
      </c>
      <c r="R142" s="180" cm="1">
        <f t="array" ref="R142">_xlfn.XLOOKUP(R$1,'Copy of PY1 Data(H)'!$A$1:$CZ$1,_xlfn.XLOOKUP($A142,'Copy of PY1 Data(H)'!$A$1:$A$288,'Copy of PY1 Data(H)'!$A$1:$CZ$288))</f>
        <v>0</v>
      </c>
      <c r="S142" s="180" cm="1">
        <f t="array" ref="S142">_xlfn.XLOOKUP(S$1,'Copy of PY1 Data(H)'!$A$1:$CZ$1,_xlfn.XLOOKUP($A142,'Copy of PY1 Data(H)'!$A$1:$A$288,'Copy of PY1 Data(H)'!$A$1:$CZ$288))</f>
        <v>0</v>
      </c>
      <c r="T142" s="180" cm="1">
        <f t="array" ref="T142">_xlfn.XLOOKUP(T$1,'Copy of PY1 Data(H)'!$A$1:$CZ$1,_xlfn.XLOOKUP($A142,'Copy of PY1 Data(H)'!$A$1:$A$288,'Copy of PY1 Data(H)'!$A$1:$CZ$288))</f>
        <v>0</v>
      </c>
      <c r="U142" s="180" cm="1">
        <f t="array" ref="U142">_xlfn.XLOOKUP(U$1,'Copy of PY1 Data(H)'!$A$1:$CZ$1,_xlfn.XLOOKUP($A142,'Copy of PY1 Data(H)'!$A$1:$A$288,'Copy of PY1 Data(H)'!$A$1:$CZ$288))</f>
        <v>0</v>
      </c>
      <c r="V142" s="180" cm="1">
        <f t="array" ref="V142">_xlfn.XLOOKUP(V$1,'Copy of PY1 Data(H)'!$A$1:$CZ$1,_xlfn.XLOOKUP($A142,'Copy of PY1 Data(H)'!$A$1:$A$288,'Copy of PY1 Data(H)'!$A$1:$CZ$288))</f>
        <v>11380</v>
      </c>
      <c r="W142" s="180" cm="1">
        <f t="array" ref="W142">_xlfn.XLOOKUP(W$1,'Copy of PY1 Data(H)'!$A$1:$CZ$1,_xlfn.XLOOKUP($A142,'Copy of PY1 Data(H)'!$A$1:$A$288,'Copy of PY1 Data(H)'!$A$1:$CZ$288))</f>
        <v>0</v>
      </c>
      <c r="X142" s="180" cm="1">
        <f t="array" ref="X142">_xlfn.XLOOKUP(X$1,'Copy of PY1 Data(H)'!$A$1:$CZ$1,_xlfn.XLOOKUP($A142,'Copy of PY1 Data(H)'!$A$1:$A$288,'Copy of PY1 Data(H)'!$A$1:$CZ$288))</f>
        <v>0</v>
      </c>
      <c r="Y142" s="180" cm="1">
        <f t="array" ref="Y142">_xlfn.XLOOKUP(Y$1,'Copy of PY1 Data(H)'!$A$1:$CZ$1,_xlfn.XLOOKUP($A142,'Copy of PY1 Data(H)'!$A$1:$A$288,'Copy of PY1 Data(H)'!$A$1:$CZ$288))</f>
        <v>0</v>
      </c>
      <c r="Z142" s="180" cm="1">
        <f t="array" ref="Z142">_xlfn.XLOOKUP(Z$1,'Copy of PY1 Data(H)'!$A$1:$CZ$1,_xlfn.XLOOKUP($A142,'Copy of PY1 Data(H)'!$A$1:$A$288,'Copy of PY1 Data(H)'!$A$1:$CZ$288))</f>
        <v>0</v>
      </c>
      <c r="AA142" s="180" cm="1">
        <f t="array" ref="AA142">_xlfn.XLOOKUP(AA$1,'Copy of PY1 Data(H)'!$A$1:$CZ$1,_xlfn.XLOOKUP($A142,'Copy of PY1 Data(H)'!$A$1:$A$288,'Copy of PY1 Data(H)'!$A$1:$CZ$288))</f>
        <v>0</v>
      </c>
      <c r="AB142" s="180" cm="1">
        <f t="array" ref="AB142">_xlfn.XLOOKUP(AB$1,'Copy of PY1 Data(H)'!$A$1:$CZ$1,_xlfn.XLOOKUP($A142,'Copy of PY1 Data(H)'!$A$1:$A$288,'Copy of PY1 Data(H)'!$A$1:$CZ$288))</f>
        <v>0</v>
      </c>
      <c r="AC142" s="180" cm="1">
        <f t="array" ref="AC142">_xlfn.XLOOKUP(AC$1,'Copy of PY1 Data(H)'!$A$1:$CZ$1,_xlfn.XLOOKUP($A142,'Copy of PY1 Data(H)'!$A$1:$A$288,'Copy of PY1 Data(H)'!$A$1:$CZ$288))</f>
        <v>0</v>
      </c>
      <c r="AD142" s="180" cm="1">
        <f t="array" ref="AD142">_xlfn.XLOOKUP(AD$1,'Copy of PY1 Data(H)'!$A$1:$CZ$1,_xlfn.XLOOKUP($A142,'Copy of PY1 Data(H)'!$A$1:$A$288,'Copy of PY1 Data(H)'!$A$1:$CZ$288))</f>
        <v>0</v>
      </c>
      <c r="AE142" s="180" cm="1">
        <f t="array" ref="AE142">_xlfn.XLOOKUP(AE$1,'Copy of PY1 Data(H)'!$A$1:$CZ$1,_xlfn.XLOOKUP($A142,'Copy of PY1 Data(H)'!$A$1:$A$288,'Copy of PY1 Data(H)'!$A$1:$CZ$288))</f>
        <v>0</v>
      </c>
      <c r="AF142" s="180" cm="1">
        <f t="array" ref="AF142">_xlfn.XLOOKUP(AF$1,'Copy of PY1 Data(H)'!$A$1:$CZ$1,_xlfn.XLOOKUP($A142,'Copy of PY1 Data(H)'!$A$1:$A$288,'Copy of PY1 Data(H)'!$A$1:$CZ$288))</f>
        <v>0</v>
      </c>
      <c r="AG142" s="180" cm="1">
        <f t="array" ref="AG142">_xlfn.XLOOKUP(AG$1,'Copy of PY1 Data(H)'!$A$1:$CZ$1,_xlfn.XLOOKUP($A142,'Copy of PY1 Data(H)'!$A$1:$A$288,'Copy of PY1 Data(H)'!$A$1:$CZ$288))</f>
        <v>0</v>
      </c>
      <c r="AH142" s="180" cm="1">
        <f t="array" ref="AH142">_xlfn.XLOOKUP(AH$1,'Copy of PY1 Data(H)'!$A$1:$CZ$1,_xlfn.XLOOKUP($A142,'Copy of PY1 Data(H)'!$A$1:$A$288,'Copy of PY1 Data(H)'!$A$1:$CZ$288))</f>
        <v>0</v>
      </c>
      <c r="AI142" s="180" cm="1">
        <f t="array" ref="AI142">_xlfn.XLOOKUP(AI$1,'Copy of PY1 Data(H)'!$A$1:$CZ$1,_xlfn.XLOOKUP($A142,'Copy of PY1 Data(H)'!$A$1:$A$288,'Copy of PY1 Data(H)'!$A$1:$CZ$288))</f>
        <v>38547</v>
      </c>
      <c r="AJ142" s="180" cm="1">
        <f t="array" ref="AJ142">_xlfn.XLOOKUP(AJ$1,'Copy of PY1 Data(H)'!$A$1:$CZ$1,_xlfn.XLOOKUP($A142,'Copy of PY1 Data(H)'!$A$1:$A$288,'Copy of PY1 Data(H)'!$A$1:$CZ$288))</f>
        <v>0</v>
      </c>
      <c r="AK142" s="180" cm="1">
        <f t="array" ref="AK142">_xlfn.XLOOKUP(AK$1,'Copy of PY1 Data(H)'!$A$1:$CZ$1,_xlfn.XLOOKUP($A142,'Copy of PY1 Data(H)'!$A$1:$A$288,'Copy of PY1 Data(H)'!$A$1:$CZ$288))</f>
        <v>0</v>
      </c>
      <c r="AL142" s="180" cm="1">
        <f t="array" ref="AL142">_xlfn.XLOOKUP(AL$1,'Copy of PY1 Data(H)'!$A$1:$CZ$1,_xlfn.XLOOKUP($A142,'Copy of PY1 Data(H)'!$A$1:$A$288,'Copy of PY1 Data(H)'!$A$1:$CZ$288))</f>
        <v>0</v>
      </c>
      <c r="AM142" s="180" cm="1">
        <f t="array" ref="AM142">_xlfn.XLOOKUP(AM$1,'Copy of PY1 Data(H)'!$A$1:$CZ$1,_xlfn.XLOOKUP($A142,'Copy of PY1 Data(H)'!$A$1:$A$288,'Copy of PY1 Data(H)'!$A$1:$CZ$288))</f>
        <v>3715627</v>
      </c>
      <c r="AN142" s="180" cm="1">
        <f t="array" ref="AN142">_xlfn.XLOOKUP(AN$1,'Copy of PY1 Data(H)'!$A$1:$CZ$1,_xlfn.XLOOKUP($A142,'Copy of PY1 Data(H)'!$A$1:$A$288,'Copy of PY1 Data(H)'!$A$1:$CZ$288))</f>
        <v>0</v>
      </c>
      <c r="AO142" s="180" cm="1">
        <f t="array" ref="AO142">_xlfn.XLOOKUP(AO$1,'Copy of PY1 Data(H)'!$A$1:$CZ$1,_xlfn.XLOOKUP($A142,'Copy of PY1 Data(H)'!$A$1:$A$288,'Copy of PY1 Data(H)'!$A$1:$CZ$288))</f>
        <v>0</v>
      </c>
      <c r="AP142" s="180" cm="1">
        <f t="array" ref="AP142">_xlfn.XLOOKUP(AP$1,'Copy of PY1 Data(H)'!$A$1:$CZ$1,_xlfn.XLOOKUP($A142,'Copy of PY1 Data(H)'!$A$1:$A$288,'Copy of PY1 Data(H)'!$A$1:$CZ$288))</f>
        <v>0</v>
      </c>
      <c r="AQ142" s="180" cm="1">
        <f t="array" ref="AQ142">_xlfn.XLOOKUP(AQ$1,'Copy of PY1 Data(H)'!$A$1:$CZ$1,_xlfn.XLOOKUP($A142,'Copy of PY1 Data(H)'!$A$1:$A$288,'Copy of PY1 Data(H)'!$A$1:$CZ$288))</f>
        <v>0</v>
      </c>
      <c r="AR142" s="180" cm="1">
        <f t="array" ref="AR142">_xlfn.XLOOKUP(AR$1,'Copy of PY1 Data(H)'!$A$1:$CZ$1,_xlfn.XLOOKUP($A142,'Copy of PY1 Data(H)'!$A$1:$A$288,'Copy of PY1 Data(H)'!$A$1:$CZ$288))</f>
        <v>0</v>
      </c>
      <c r="AS142" s="180" cm="1">
        <f t="array" ref="AS142">_xlfn.XLOOKUP(AS$1,'Copy of PY1 Data(H)'!$A$1:$CZ$1,_xlfn.XLOOKUP($A142,'Copy of PY1 Data(H)'!$A$1:$A$288,'Copy of PY1 Data(H)'!$A$1:$CZ$288))</f>
        <v>0</v>
      </c>
      <c r="AT142" s="180" cm="1">
        <f t="array" ref="AT142">_xlfn.XLOOKUP(AT$1,'Copy of PY1 Data(H)'!$A$1:$CZ$1,_xlfn.XLOOKUP($A142,'Copy of PY1 Data(H)'!$A$1:$A$288,'Copy of PY1 Data(H)'!$A$1:$CZ$288))</f>
        <v>0</v>
      </c>
      <c r="AU142" s="180" cm="1">
        <f t="array" ref="AU142">_xlfn.XLOOKUP(AU$1,'Copy of PY1 Data(H)'!$A$1:$CZ$1,_xlfn.XLOOKUP($A142,'Copy of PY1 Data(H)'!$A$1:$A$288,'Copy of PY1 Data(H)'!$A$1:$CZ$288))</f>
        <v>0</v>
      </c>
      <c r="AV142" s="180" cm="1">
        <f t="array" ref="AV142">_xlfn.XLOOKUP(AV$1,'Copy of PY1 Data(H)'!$A$1:$CZ$1,_xlfn.XLOOKUP($A142,'Copy of PY1 Data(H)'!$A$1:$A$288,'Copy of PY1 Data(H)'!$A$1:$CZ$288))</f>
        <v>0</v>
      </c>
      <c r="AW142" s="180" cm="1">
        <f t="array" ref="AW142">_xlfn.XLOOKUP(AW$1,'Copy of PY1 Data(H)'!$A$1:$CZ$1,_xlfn.XLOOKUP($A142,'Copy of PY1 Data(H)'!$A$1:$A$288,'Copy of PY1 Data(H)'!$A$1:$CZ$288))</f>
        <v>0</v>
      </c>
      <c r="AX142" s="180" cm="1">
        <f t="array" ref="AX142">_xlfn.XLOOKUP(AX$1,'Copy of PY1 Data(H)'!$A$1:$CZ$1,_xlfn.XLOOKUP($A142,'Copy of PY1 Data(H)'!$A$1:$A$288,'Copy of PY1 Data(H)'!$A$1:$CZ$288))</f>
        <v>0</v>
      </c>
      <c r="AY142" s="180" cm="1">
        <f t="array" ref="AY142">_xlfn.XLOOKUP(AY$1,'Copy of PY1 Data(H)'!$A$1:$CZ$1,_xlfn.XLOOKUP($A142,'Copy of PY1 Data(H)'!$A$1:$A$288,'Copy of PY1 Data(H)'!$A$1:$CZ$288))</f>
        <v>0</v>
      </c>
      <c r="AZ142" s="180" cm="1">
        <f t="array" ref="AZ142">_xlfn.XLOOKUP(AZ$1,'Copy of PY1 Data(H)'!$A$1:$CZ$1,_xlfn.XLOOKUP($A142,'Copy of PY1 Data(H)'!$A$1:$A$288,'Copy of PY1 Data(H)'!$A$1:$CZ$288))</f>
        <v>0</v>
      </c>
      <c r="BA142" s="180" cm="1">
        <f t="array" ref="BA142">_xlfn.XLOOKUP(BA$1,'Copy of PY1 Data(H)'!$A$1:$CZ$1,_xlfn.XLOOKUP($A142,'Copy of PY1 Data(H)'!$A$1:$A$288,'Copy of PY1 Data(H)'!$A$1:$CZ$288))</f>
        <v>0</v>
      </c>
      <c r="BB142" s="180" cm="1">
        <f t="array" ref="BB142">_xlfn.XLOOKUP(BB$1,'Copy of PY1 Data(H)'!$A$1:$CZ$1,_xlfn.XLOOKUP($A142,'Copy of PY1 Data(H)'!$A$1:$A$288,'Copy of PY1 Data(H)'!$A$1:$CZ$288))</f>
        <v>0</v>
      </c>
      <c r="BC142" s="180" cm="1">
        <f t="array" ref="BC142">_xlfn.XLOOKUP(BC$1,'Copy of PY1 Data(H)'!$A$1:$CZ$1,_xlfn.XLOOKUP($A142,'Copy of PY1 Data(H)'!$A$1:$A$288,'Copy of PY1 Data(H)'!$A$1:$CZ$288))</f>
        <v>0</v>
      </c>
      <c r="BD142" s="180" cm="1">
        <f t="array" ref="BD142">_xlfn.XLOOKUP(BD$1,'Copy of PY1 Data(H)'!$A$1:$CZ$1,_xlfn.XLOOKUP($A142,'Copy of PY1 Data(H)'!$A$1:$A$288,'Copy of PY1 Data(H)'!$A$1:$CZ$288))</f>
        <v>0</v>
      </c>
      <c r="BE142" s="180" cm="1">
        <f t="array" ref="BE142">_xlfn.XLOOKUP(BE$1,'Copy of PY1 Data(H)'!$A$1:$CZ$1,_xlfn.XLOOKUP($A142,'Copy of PY1 Data(H)'!$A$1:$A$288,'Copy of PY1 Data(H)'!$A$1:$CZ$288))</f>
        <v>0</v>
      </c>
      <c r="BF142" s="180" cm="1">
        <f t="array" ref="BF142">_xlfn.XLOOKUP(BF$1,'Copy of PY1 Data(H)'!$A$1:$CZ$1,_xlfn.XLOOKUP($A142,'Copy of PY1 Data(H)'!$A$1:$A$288,'Copy of PY1 Data(H)'!$A$1:$CZ$288))</f>
        <v>0</v>
      </c>
      <c r="BG142" s="180" cm="1">
        <f t="array" ref="BG142">_xlfn.XLOOKUP(BG$1,'Copy of PY1 Data(H)'!$A$1:$CZ$1,_xlfn.XLOOKUP($A142,'Copy of PY1 Data(H)'!$A$1:$A$288,'Copy of PY1 Data(H)'!$A$1:$CZ$288))</f>
        <v>0</v>
      </c>
      <c r="BH142" s="180" cm="1">
        <f t="array" ref="BH142">_xlfn.XLOOKUP(BH$1,'Copy of PY1 Data(H)'!$A$1:$CZ$1,_xlfn.XLOOKUP($A142,'Copy of PY1 Data(H)'!$A$1:$A$288,'Copy of PY1 Data(H)'!$A$1:$CZ$288))</f>
        <v>0</v>
      </c>
      <c r="BI142" s="180" cm="1">
        <f t="array" ref="BI142">_xlfn.XLOOKUP(BI$1,'Copy of PY1 Data(H)'!$A$1:$CZ$1,_xlfn.XLOOKUP($A142,'Copy of PY1 Data(H)'!$A$1:$A$288,'Copy of PY1 Data(H)'!$A$1:$CZ$288))</f>
        <v>0</v>
      </c>
      <c r="BJ142" s="180" cm="1">
        <f t="array" ref="BJ142">_xlfn.XLOOKUP(BJ$1,'Copy of PY1 Data(H)'!$A$1:$CZ$1,_xlfn.XLOOKUP($A142,'Copy of PY1 Data(H)'!$A$1:$A$288,'Copy of PY1 Data(H)'!$A$1:$CZ$288))</f>
        <v>0</v>
      </c>
      <c r="BK142" s="180" cm="1">
        <f t="array" ref="BK142">_xlfn.XLOOKUP(BK$1,'Copy of PY1 Data(H)'!$A$1:$CZ$1,_xlfn.XLOOKUP($A142,'Copy of PY1 Data(H)'!$A$1:$A$288,'Copy of PY1 Data(H)'!$A$1:$CZ$288))</f>
        <v>0</v>
      </c>
      <c r="BL142" s="180" cm="1">
        <f t="array" ref="BL142">_xlfn.XLOOKUP(BL$1,'Copy of PY1 Data(H)'!$A$1:$CZ$1,_xlfn.XLOOKUP($A142,'Copy of PY1 Data(H)'!$A$1:$A$288,'Copy of PY1 Data(H)'!$A$1:$CZ$288))</f>
        <v>0</v>
      </c>
      <c r="BM142" s="180" cm="1">
        <f t="array" ref="BM142">_xlfn.XLOOKUP(BM$1,'Copy of PY1 Data(H)'!$A$1:$CZ$1,_xlfn.XLOOKUP($A142,'Copy of PY1 Data(H)'!$A$1:$A$288,'Copy of PY1 Data(H)'!$A$1:$CZ$288))</f>
        <v>0</v>
      </c>
      <c r="BN142" s="180" cm="1">
        <f t="array" ref="BN142">_xlfn.XLOOKUP(BN$1,'Copy of PY1 Data(H)'!$A$1:$CZ$1,_xlfn.XLOOKUP($A142,'Copy of PY1 Data(H)'!$A$1:$A$288,'Copy of PY1 Data(H)'!$A$1:$CZ$288))</f>
        <v>0</v>
      </c>
      <c r="BO142" s="180" cm="1">
        <f t="array" ref="BO142">_xlfn.XLOOKUP(BO$1,'Copy of PY1 Data(H)'!$A$1:$CZ$1,_xlfn.XLOOKUP($A142,'Copy of PY1 Data(H)'!$A$1:$A$288,'Copy of PY1 Data(H)'!$A$1:$CZ$288))</f>
        <v>0</v>
      </c>
      <c r="BP142" s="180" cm="1">
        <f t="array" ref="BP142">_xlfn.XLOOKUP(BP$1,'Copy of PY1 Data(H)'!$A$1:$CZ$1,_xlfn.XLOOKUP($A142,'Copy of PY1 Data(H)'!$A$1:$A$288,'Copy of PY1 Data(H)'!$A$1:$CZ$288))</f>
        <v>0</v>
      </c>
      <c r="BQ142" s="180" cm="1">
        <f t="array" ref="BQ142">_xlfn.XLOOKUP(BQ$1,'Copy of PY1 Data(H)'!$A$1:$CZ$1,_xlfn.XLOOKUP($A142,'Copy of PY1 Data(H)'!$A$1:$A$288,'Copy of PY1 Data(H)'!$A$1:$CZ$288))</f>
        <v>0</v>
      </c>
      <c r="BR142" s="180" cm="1">
        <f t="array" ref="BR142">_xlfn.XLOOKUP(BR$1,'Copy of PY1 Data(H)'!$A$1:$CZ$1,_xlfn.XLOOKUP($A142,'Copy of PY1 Data(H)'!$A$1:$A$288,'Copy of PY1 Data(H)'!$A$1:$CZ$288))</f>
        <v>169664</v>
      </c>
      <c r="BS142" s="180" cm="1">
        <f t="array" ref="BS142">_xlfn.XLOOKUP(BS$1,'Copy of PY1 Data(H)'!$A$1:$CZ$1,_xlfn.XLOOKUP($A142,'Copy of PY1 Data(H)'!$A$1:$A$288,'Copy of PY1 Data(H)'!$A$1:$CZ$288))</f>
        <v>2315010</v>
      </c>
      <c r="BT142" s="180" cm="1">
        <f t="array" ref="BT142">_xlfn.XLOOKUP(BT$1,'Copy of PY1 Data(H)'!$A$1:$CZ$1,_xlfn.XLOOKUP($A142,'Copy of PY1 Data(H)'!$A$1:$A$288,'Copy of PY1 Data(H)'!$A$1:$CZ$288))</f>
        <v>0</v>
      </c>
      <c r="BU142" s="180" cm="1">
        <f t="array" ref="BU142">_xlfn.XLOOKUP(BU$1,'Copy of PY1 Data(H)'!$A$1:$CZ$1,_xlfn.XLOOKUP($A142,'Copy of PY1 Data(H)'!$A$1:$A$288,'Copy of PY1 Data(H)'!$A$1:$CZ$288))</f>
        <v>0</v>
      </c>
      <c r="BV142" s="180" cm="1">
        <f t="array" ref="BV142">_xlfn.XLOOKUP(BV$1,'Copy of PY1 Data(H)'!$A$1:$CZ$1,_xlfn.XLOOKUP($A142,'Copy of PY1 Data(H)'!$A$1:$A$288,'Copy of PY1 Data(H)'!$A$1:$CZ$288))</f>
        <v>0</v>
      </c>
      <c r="BW142" s="180" cm="1">
        <f t="array" ref="BW142">_xlfn.XLOOKUP(BW$1,'Copy of PY1 Data(H)'!$A$1:$CZ$1,_xlfn.XLOOKUP($A142,'Copy of PY1 Data(H)'!$A$1:$A$288,'Copy of PY1 Data(H)'!$A$1:$CZ$288))</f>
        <v>0</v>
      </c>
      <c r="BX142" s="180" cm="1">
        <f t="array" ref="BX142">_xlfn.XLOOKUP(BX$1,'Copy of PY1 Data(H)'!$A$1:$CZ$1,_xlfn.XLOOKUP($A142,'Copy of PY1 Data(H)'!$A$1:$A$288,'Copy of PY1 Data(H)'!$A$1:$CZ$288))</f>
        <v>0</v>
      </c>
      <c r="BY142" s="180" cm="1">
        <f t="array" ref="BY142">_xlfn.XLOOKUP(BY$1,'Copy of PY1 Data(H)'!$A$1:$CZ$1,_xlfn.XLOOKUP($A142,'Copy of PY1 Data(H)'!$A$1:$A$288,'Copy of PY1 Data(H)'!$A$1:$CZ$288))</f>
        <v>0</v>
      </c>
      <c r="BZ142" s="180" cm="1">
        <f t="array" ref="BZ142">_xlfn.XLOOKUP(BZ$1,'Copy of PY1 Data(H)'!$A$1:$CZ$1,_xlfn.XLOOKUP($A142,'Copy of PY1 Data(H)'!$A$1:$A$288,'Copy of PY1 Data(H)'!$A$1:$CZ$288))</f>
        <v>0</v>
      </c>
      <c r="CA142" s="180" cm="1">
        <f t="array" ref="CA142">_xlfn.XLOOKUP(CA$1,'Copy of PY1 Data(H)'!$A$1:$CZ$1,_xlfn.XLOOKUP($A142,'Copy of PY1 Data(H)'!$A$1:$A$288,'Copy of PY1 Data(H)'!$A$1:$CZ$288))</f>
        <v>0</v>
      </c>
      <c r="CB142" s="180" cm="1">
        <f t="array" ref="CB142">_xlfn.XLOOKUP(CB$1,'Copy of PY1 Data(H)'!$A$1:$CZ$1,_xlfn.XLOOKUP($A142,'Copy of PY1 Data(H)'!$A$1:$A$288,'Copy of PY1 Data(H)'!$A$1:$CZ$288))</f>
        <v>0</v>
      </c>
      <c r="CC142" s="180" cm="1">
        <f t="array" ref="CC142">_xlfn.XLOOKUP(CC$1,'Copy of PY1 Data(H)'!$A$1:$CZ$1,_xlfn.XLOOKUP($A142,'Copy of PY1 Data(H)'!$A$1:$A$288,'Copy of PY1 Data(H)'!$A$1:$CZ$288))</f>
        <v>0</v>
      </c>
      <c r="CD142" s="180" cm="1">
        <f t="array" ref="CD142">_xlfn.XLOOKUP(CD$1,'Copy of PY1 Data(H)'!$A$1:$CZ$1,_xlfn.XLOOKUP($A142,'Copy of PY1 Data(H)'!$A$1:$A$288,'Copy of PY1 Data(H)'!$A$1:$CZ$288))</f>
        <v>0</v>
      </c>
    </row>
    <row r="143" spans="1:82" x14ac:dyDescent="0.3">
      <c r="A143" s="180">
        <v>364</v>
      </c>
      <c r="C143" s="180"/>
      <c r="D143" s="180" cm="1">
        <f t="array" ref="D143">_xlfn.XLOOKUP(D$1,'Copy of PY1 Data(H)'!$A$1:$CZ$1,_xlfn.XLOOKUP($A143,'Copy of PY1 Data(H)'!$A$1:$A$288,'Copy of PY1 Data(H)'!$A$1:$CZ$288))</f>
        <v>0</v>
      </c>
      <c r="E143" s="180" cm="1">
        <f t="array" ref="E143">_xlfn.XLOOKUP(E$1,'Copy of PY1 Data(H)'!$A$1:$CZ$1,_xlfn.XLOOKUP($A143,'Copy of PY1 Data(H)'!$A$1:$A$288,'Copy of PY1 Data(H)'!$A$1:$CZ$288))</f>
        <v>0</v>
      </c>
      <c r="F143" s="180" cm="1">
        <f t="array" ref="F143">_xlfn.XLOOKUP(F$1,'Copy of PY1 Data(H)'!$A$1:$CZ$1,_xlfn.XLOOKUP($A143,'Copy of PY1 Data(H)'!$A$1:$A$288,'Copy of PY1 Data(H)'!$A$1:$CZ$288))</f>
        <v>0</v>
      </c>
      <c r="G143" s="180" cm="1">
        <f t="array" ref="G143">_xlfn.XLOOKUP(G$1,'Copy of PY1 Data(H)'!$A$1:$CZ$1,_xlfn.XLOOKUP($A143,'Copy of PY1 Data(H)'!$A$1:$A$288,'Copy of PY1 Data(H)'!$A$1:$CZ$288))</f>
        <v>0</v>
      </c>
      <c r="H143" s="180" cm="1">
        <f t="array" ref="H143">_xlfn.XLOOKUP(H$1,'Copy of PY1 Data(H)'!$A$1:$CZ$1,_xlfn.XLOOKUP($A143,'Copy of PY1 Data(H)'!$A$1:$A$288,'Copy of PY1 Data(H)'!$A$1:$CZ$288))</f>
        <v>0</v>
      </c>
      <c r="I143" s="180" cm="1">
        <f t="array" ref="I143">_xlfn.XLOOKUP(I$1,'Copy of PY1 Data(H)'!$A$1:$CZ$1,_xlfn.XLOOKUP($A143,'Copy of PY1 Data(H)'!$A$1:$A$288,'Copy of PY1 Data(H)'!$A$1:$CZ$288))</f>
        <v>0</v>
      </c>
      <c r="J143" s="180" cm="1">
        <f t="array" ref="J143">_xlfn.XLOOKUP(J$1,'Copy of PY1 Data(H)'!$A$1:$CZ$1,_xlfn.XLOOKUP($A143,'Copy of PY1 Data(H)'!$A$1:$A$288,'Copy of PY1 Data(H)'!$A$1:$CZ$288))</f>
        <v>0</v>
      </c>
      <c r="K143" s="180" cm="1">
        <f t="array" ref="K143">_xlfn.XLOOKUP(K$1,'Copy of PY1 Data(H)'!$A$1:$CZ$1,_xlfn.XLOOKUP($A143,'Copy of PY1 Data(H)'!$A$1:$A$288,'Copy of PY1 Data(H)'!$A$1:$CZ$288))</f>
        <v>0</v>
      </c>
      <c r="L143" s="180" cm="1">
        <f t="array" ref="L143">_xlfn.XLOOKUP(L$1,'Copy of PY1 Data(H)'!$A$1:$CZ$1,_xlfn.XLOOKUP($A143,'Copy of PY1 Data(H)'!$A$1:$A$288,'Copy of PY1 Data(H)'!$A$1:$CZ$288))</f>
        <v>0</v>
      </c>
      <c r="M143" s="180" cm="1">
        <f t="array" ref="M143">_xlfn.XLOOKUP(M$1,'Copy of PY1 Data(H)'!$A$1:$CZ$1,_xlfn.XLOOKUP($A143,'Copy of PY1 Data(H)'!$A$1:$A$288,'Copy of PY1 Data(H)'!$A$1:$CZ$288))</f>
        <v>0</v>
      </c>
      <c r="N143" s="180" cm="1">
        <f t="array" ref="N143">_xlfn.XLOOKUP(N$1,'Copy of PY1 Data(H)'!$A$1:$CZ$1,_xlfn.XLOOKUP($A143,'Copy of PY1 Data(H)'!$A$1:$A$288,'Copy of PY1 Data(H)'!$A$1:$CZ$288))</f>
        <v>0</v>
      </c>
      <c r="O143" s="180" cm="1">
        <f t="array" ref="O143">_xlfn.XLOOKUP(O$1,'Copy of PY1 Data(H)'!$A$1:$CZ$1,_xlfn.XLOOKUP($A143,'Copy of PY1 Data(H)'!$A$1:$A$288,'Copy of PY1 Data(H)'!$A$1:$CZ$288))</f>
        <v>0</v>
      </c>
      <c r="P143" s="180" cm="1">
        <f t="array" ref="P143">_xlfn.XLOOKUP(P$1,'Copy of PY1 Data(H)'!$A$1:$CZ$1,_xlfn.XLOOKUP($A143,'Copy of PY1 Data(H)'!$A$1:$A$288,'Copy of PY1 Data(H)'!$A$1:$CZ$288))</f>
        <v>0</v>
      </c>
      <c r="Q143" s="180" cm="1">
        <f t="array" ref="Q143">_xlfn.XLOOKUP(Q$1,'Copy of PY1 Data(H)'!$A$1:$CZ$1,_xlfn.XLOOKUP($A143,'Copy of PY1 Data(H)'!$A$1:$A$288,'Copy of PY1 Data(H)'!$A$1:$CZ$288))</f>
        <v>1072441</v>
      </c>
      <c r="R143" s="180" cm="1">
        <f t="array" ref="R143">_xlfn.XLOOKUP(R$1,'Copy of PY1 Data(H)'!$A$1:$CZ$1,_xlfn.XLOOKUP($A143,'Copy of PY1 Data(H)'!$A$1:$A$288,'Copy of PY1 Data(H)'!$A$1:$CZ$288))</f>
        <v>0</v>
      </c>
      <c r="S143" s="180" cm="1">
        <f t="array" ref="S143">_xlfn.XLOOKUP(S$1,'Copy of PY1 Data(H)'!$A$1:$CZ$1,_xlfn.XLOOKUP($A143,'Copy of PY1 Data(H)'!$A$1:$A$288,'Copy of PY1 Data(H)'!$A$1:$CZ$288))</f>
        <v>0</v>
      </c>
      <c r="T143" s="180" cm="1">
        <f t="array" ref="T143">_xlfn.XLOOKUP(T$1,'Copy of PY1 Data(H)'!$A$1:$CZ$1,_xlfn.XLOOKUP($A143,'Copy of PY1 Data(H)'!$A$1:$A$288,'Copy of PY1 Data(H)'!$A$1:$CZ$288))</f>
        <v>0</v>
      </c>
      <c r="U143" s="180" cm="1">
        <f t="array" ref="U143">_xlfn.XLOOKUP(U$1,'Copy of PY1 Data(H)'!$A$1:$CZ$1,_xlfn.XLOOKUP($A143,'Copy of PY1 Data(H)'!$A$1:$A$288,'Copy of PY1 Data(H)'!$A$1:$CZ$288))</f>
        <v>0</v>
      </c>
      <c r="V143" s="180" cm="1">
        <f t="array" ref="V143">_xlfn.XLOOKUP(V$1,'Copy of PY1 Data(H)'!$A$1:$CZ$1,_xlfn.XLOOKUP($A143,'Copy of PY1 Data(H)'!$A$1:$A$288,'Copy of PY1 Data(H)'!$A$1:$CZ$288))</f>
        <v>4141</v>
      </c>
      <c r="W143" s="180" cm="1">
        <f t="array" ref="W143">_xlfn.XLOOKUP(W$1,'Copy of PY1 Data(H)'!$A$1:$CZ$1,_xlfn.XLOOKUP($A143,'Copy of PY1 Data(H)'!$A$1:$A$288,'Copy of PY1 Data(H)'!$A$1:$CZ$288))</f>
        <v>0</v>
      </c>
      <c r="X143" s="180" cm="1">
        <f t="array" ref="X143">_xlfn.XLOOKUP(X$1,'Copy of PY1 Data(H)'!$A$1:$CZ$1,_xlfn.XLOOKUP($A143,'Copy of PY1 Data(H)'!$A$1:$A$288,'Copy of PY1 Data(H)'!$A$1:$CZ$288))</f>
        <v>0</v>
      </c>
      <c r="Y143" s="180" cm="1">
        <f t="array" ref="Y143">_xlfn.XLOOKUP(Y$1,'Copy of PY1 Data(H)'!$A$1:$CZ$1,_xlfn.XLOOKUP($A143,'Copy of PY1 Data(H)'!$A$1:$A$288,'Copy of PY1 Data(H)'!$A$1:$CZ$288))</f>
        <v>0</v>
      </c>
      <c r="Z143" s="180" cm="1">
        <f t="array" ref="Z143">_xlfn.XLOOKUP(Z$1,'Copy of PY1 Data(H)'!$A$1:$CZ$1,_xlfn.XLOOKUP($A143,'Copy of PY1 Data(H)'!$A$1:$A$288,'Copy of PY1 Data(H)'!$A$1:$CZ$288))</f>
        <v>0</v>
      </c>
      <c r="AA143" s="180" cm="1">
        <f t="array" ref="AA143">_xlfn.XLOOKUP(AA$1,'Copy of PY1 Data(H)'!$A$1:$CZ$1,_xlfn.XLOOKUP($A143,'Copy of PY1 Data(H)'!$A$1:$A$288,'Copy of PY1 Data(H)'!$A$1:$CZ$288))</f>
        <v>0</v>
      </c>
      <c r="AB143" s="180" cm="1">
        <f t="array" ref="AB143">_xlfn.XLOOKUP(AB$1,'Copy of PY1 Data(H)'!$A$1:$CZ$1,_xlfn.XLOOKUP($A143,'Copy of PY1 Data(H)'!$A$1:$A$288,'Copy of PY1 Data(H)'!$A$1:$CZ$288))</f>
        <v>0</v>
      </c>
      <c r="AC143" s="180" cm="1">
        <f t="array" ref="AC143">_xlfn.XLOOKUP(AC$1,'Copy of PY1 Data(H)'!$A$1:$CZ$1,_xlfn.XLOOKUP($A143,'Copy of PY1 Data(H)'!$A$1:$A$288,'Copy of PY1 Data(H)'!$A$1:$CZ$288))</f>
        <v>0</v>
      </c>
      <c r="AD143" s="180" cm="1">
        <f t="array" ref="AD143">_xlfn.XLOOKUP(AD$1,'Copy of PY1 Data(H)'!$A$1:$CZ$1,_xlfn.XLOOKUP($A143,'Copy of PY1 Data(H)'!$A$1:$A$288,'Copy of PY1 Data(H)'!$A$1:$CZ$288))</f>
        <v>0</v>
      </c>
      <c r="AE143" s="180" cm="1">
        <f t="array" ref="AE143">_xlfn.XLOOKUP(AE$1,'Copy of PY1 Data(H)'!$A$1:$CZ$1,_xlfn.XLOOKUP($A143,'Copy of PY1 Data(H)'!$A$1:$A$288,'Copy of PY1 Data(H)'!$A$1:$CZ$288))</f>
        <v>0</v>
      </c>
      <c r="AF143" s="180" cm="1">
        <f t="array" ref="AF143">_xlfn.XLOOKUP(AF$1,'Copy of PY1 Data(H)'!$A$1:$CZ$1,_xlfn.XLOOKUP($A143,'Copy of PY1 Data(H)'!$A$1:$A$288,'Copy of PY1 Data(H)'!$A$1:$CZ$288))</f>
        <v>0</v>
      </c>
      <c r="AG143" s="180" cm="1">
        <f t="array" ref="AG143">_xlfn.XLOOKUP(AG$1,'Copy of PY1 Data(H)'!$A$1:$CZ$1,_xlfn.XLOOKUP($A143,'Copy of PY1 Data(H)'!$A$1:$A$288,'Copy of PY1 Data(H)'!$A$1:$CZ$288))</f>
        <v>0</v>
      </c>
      <c r="AH143" s="180" cm="1">
        <f t="array" ref="AH143">_xlfn.XLOOKUP(AH$1,'Copy of PY1 Data(H)'!$A$1:$CZ$1,_xlfn.XLOOKUP($A143,'Copy of PY1 Data(H)'!$A$1:$A$288,'Copy of PY1 Data(H)'!$A$1:$CZ$288))</f>
        <v>0</v>
      </c>
      <c r="AI143" s="180" cm="1">
        <f t="array" ref="AI143">_xlfn.XLOOKUP(AI$1,'Copy of PY1 Data(H)'!$A$1:$CZ$1,_xlfn.XLOOKUP($A143,'Copy of PY1 Data(H)'!$A$1:$A$288,'Copy of PY1 Data(H)'!$A$1:$CZ$288))</f>
        <v>127017</v>
      </c>
      <c r="AJ143" s="180" cm="1">
        <f t="array" ref="AJ143">_xlfn.XLOOKUP(AJ$1,'Copy of PY1 Data(H)'!$A$1:$CZ$1,_xlfn.XLOOKUP($A143,'Copy of PY1 Data(H)'!$A$1:$A$288,'Copy of PY1 Data(H)'!$A$1:$CZ$288))</f>
        <v>0</v>
      </c>
      <c r="AK143" s="180" cm="1">
        <f t="array" ref="AK143">_xlfn.XLOOKUP(AK$1,'Copy of PY1 Data(H)'!$A$1:$CZ$1,_xlfn.XLOOKUP($A143,'Copy of PY1 Data(H)'!$A$1:$A$288,'Copy of PY1 Data(H)'!$A$1:$CZ$288))</f>
        <v>0</v>
      </c>
      <c r="AL143" s="180" cm="1">
        <f t="array" ref="AL143">_xlfn.XLOOKUP(AL$1,'Copy of PY1 Data(H)'!$A$1:$CZ$1,_xlfn.XLOOKUP($A143,'Copy of PY1 Data(H)'!$A$1:$A$288,'Copy of PY1 Data(H)'!$A$1:$CZ$288))</f>
        <v>0</v>
      </c>
      <c r="AM143" s="180" cm="1">
        <f t="array" ref="AM143">_xlfn.XLOOKUP(AM$1,'Copy of PY1 Data(H)'!$A$1:$CZ$1,_xlfn.XLOOKUP($A143,'Copy of PY1 Data(H)'!$A$1:$A$288,'Copy of PY1 Data(H)'!$A$1:$CZ$288))</f>
        <v>869848</v>
      </c>
      <c r="AN143" s="180" cm="1">
        <f t="array" ref="AN143">_xlfn.XLOOKUP(AN$1,'Copy of PY1 Data(H)'!$A$1:$CZ$1,_xlfn.XLOOKUP($A143,'Copy of PY1 Data(H)'!$A$1:$A$288,'Copy of PY1 Data(H)'!$A$1:$CZ$288))</f>
        <v>0</v>
      </c>
      <c r="AO143" s="180" cm="1">
        <f t="array" ref="AO143">_xlfn.XLOOKUP(AO$1,'Copy of PY1 Data(H)'!$A$1:$CZ$1,_xlfn.XLOOKUP($A143,'Copy of PY1 Data(H)'!$A$1:$A$288,'Copy of PY1 Data(H)'!$A$1:$CZ$288))</f>
        <v>0</v>
      </c>
      <c r="AP143" s="180" cm="1">
        <f t="array" ref="AP143">_xlfn.XLOOKUP(AP$1,'Copy of PY1 Data(H)'!$A$1:$CZ$1,_xlfn.XLOOKUP($A143,'Copy of PY1 Data(H)'!$A$1:$A$288,'Copy of PY1 Data(H)'!$A$1:$CZ$288))</f>
        <v>0</v>
      </c>
      <c r="AQ143" s="180" cm="1">
        <f t="array" ref="AQ143">_xlfn.XLOOKUP(AQ$1,'Copy of PY1 Data(H)'!$A$1:$CZ$1,_xlfn.XLOOKUP($A143,'Copy of PY1 Data(H)'!$A$1:$A$288,'Copy of PY1 Data(H)'!$A$1:$CZ$288))</f>
        <v>0</v>
      </c>
      <c r="AR143" s="180" cm="1">
        <f t="array" ref="AR143">_xlfn.XLOOKUP(AR$1,'Copy of PY1 Data(H)'!$A$1:$CZ$1,_xlfn.XLOOKUP($A143,'Copy of PY1 Data(H)'!$A$1:$A$288,'Copy of PY1 Data(H)'!$A$1:$CZ$288))</f>
        <v>0</v>
      </c>
      <c r="AS143" s="180" cm="1">
        <f t="array" ref="AS143">_xlfn.XLOOKUP(AS$1,'Copy of PY1 Data(H)'!$A$1:$CZ$1,_xlfn.XLOOKUP($A143,'Copy of PY1 Data(H)'!$A$1:$A$288,'Copy of PY1 Data(H)'!$A$1:$CZ$288))</f>
        <v>0</v>
      </c>
      <c r="AT143" s="180" cm="1">
        <f t="array" ref="AT143">_xlfn.XLOOKUP(AT$1,'Copy of PY1 Data(H)'!$A$1:$CZ$1,_xlfn.XLOOKUP($A143,'Copy of PY1 Data(H)'!$A$1:$A$288,'Copy of PY1 Data(H)'!$A$1:$CZ$288))</f>
        <v>0</v>
      </c>
      <c r="AU143" s="180" cm="1">
        <f t="array" ref="AU143">_xlfn.XLOOKUP(AU$1,'Copy of PY1 Data(H)'!$A$1:$CZ$1,_xlfn.XLOOKUP($A143,'Copy of PY1 Data(H)'!$A$1:$A$288,'Copy of PY1 Data(H)'!$A$1:$CZ$288))</f>
        <v>0</v>
      </c>
      <c r="AV143" s="180" cm="1">
        <f t="array" ref="AV143">_xlfn.XLOOKUP(AV$1,'Copy of PY1 Data(H)'!$A$1:$CZ$1,_xlfn.XLOOKUP($A143,'Copy of PY1 Data(H)'!$A$1:$A$288,'Copy of PY1 Data(H)'!$A$1:$CZ$288))</f>
        <v>0</v>
      </c>
      <c r="AW143" s="180" cm="1">
        <f t="array" ref="AW143">_xlfn.XLOOKUP(AW$1,'Copy of PY1 Data(H)'!$A$1:$CZ$1,_xlfn.XLOOKUP($A143,'Copy of PY1 Data(H)'!$A$1:$A$288,'Copy of PY1 Data(H)'!$A$1:$CZ$288))</f>
        <v>0</v>
      </c>
      <c r="AX143" s="180" cm="1">
        <f t="array" ref="AX143">_xlfn.XLOOKUP(AX$1,'Copy of PY1 Data(H)'!$A$1:$CZ$1,_xlfn.XLOOKUP($A143,'Copy of PY1 Data(H)'!$A$1:$A$288,'Copy of PY1 Data(H)'!$A$1:$CZ$288))</f>
        <v>0</v>
      </c>
      <c r="AY143" s="180" cm="1">
        <f t="array" ref="AY143">_xlfn.XLOOKUP(AY$1,'Copy of PY1 Data(H)'!$A$1:$CZ$1,_xlfn.XLOOKUP($A143,'Copy of PY1 Data(H)'!$A$1:$A$288,'Copy of PY1 Data(H)'!$A$1:$CZ$288))</f>
        <v>0</v>
      </c>
      <c r="AZ143" s="180" cm="1">
        <f t="array" ref="AZ143">_xlfn.XLOOKUP(AZ$1,'Copy of PY1 Data(H)'!$A$1:$CZ$1,_xlfn.XLOOKUP($A143,'Copy of PY1 Data(H)'!$A$1:$A$288,'Copy of PY1 Data(H)'!$A$1:$CZ$288))</f>
        <v>0</v>
      </c>
      <c r="BA143" s="180" cm="1">
        <f t="array" ref="BA143">_xlfn.XLOOKUP(BA$1,'Copy of PY1 Data(H)'!$A$1:$CZ$1,_xlfn.XLOOKUP($A143,'Copy of PY1 Data(H)'!$A$1:$A$288,'Copy of PY1 Data(H)'!$A$1:$CZ$288))</f>
        <v>0</v>
      </c>
      <c r="BB143" s="180" cm="1">
        <f t="array" ref="BB143">_xlfn.XLOOKUP(BB$1,'Copy of PY1 Data(H)'!$A$1:$CZ$1,_xlfn.XLOOKUP($A143,'Copy of PY1 Data(H)'!$A$1:$A$288,'Copy of PY1 Data(H)'!$A$1:$CZ$288))</f>
        <v>0</v>
      </c>
      <c r="BC143" s="180" cm="1">
        <f t="array" ref="BC143">_xlfn.XLOOKUP(BC$1,'Copy of PY1 Data(H)'!$A$1:$CZ$1,_xlfn.XLOOKUP($A143,'Copy of PY1 Data(H)'!$A$1:$A$288,'Copy of PY1 Data(H)'!$A$1:$CZ$288))</f>
        <v>0</v>
      </c>
      <c r="BD143" s="180" cm="1">
        <f t="array" ref="BD143">_xlfn.XLOOKUP(BD$1,'Copy of PY1 Data(H)'!$A$1:$CZ$1,_xlfn.XLOOKUP($A143,'Copy of PY1 Data(H)'!$A$1:$A$288,'Copy of PY1 Data(H)'!$A$1:$CZ$288))</f>
        <v>0</v>
      </c>
      <c r="BE143" s="180" cm="1">
        <f t="array" ref="BE143">_xlfn.XLOOKUP(BE$1,'Copy of PY1 Data(H)'!$A$1:$CZ$1,_xlfn.XLOOKUP($A143,'Copy of PY1 Data(H)'!$A$1:$A$288,'Copy of PY1 Data(H)'!$A$1:$CZ$288))</f>
        <v>0</v>
      </c>
      <c r="BF143" s="180" cm="1">
        <f t="array" ref="BF143">_xlfn.XLOOKUP(BF$1,'Copy of PY1 Data(H)'!$A$1:$CZ$1,_xlfn.XLOOKUP($A143,'Copy of PY1 Data(H)'!$A$1:$A$288,'Copy of PY1 Data(H)'!$A$1:$CZ$288))</f>
        <v>0</v>
      </c>
      <c r="BG143" s="180" cm="1">
        <f t="array" ref="BG143">_xlfn.XLOOKUP(BG$1,'Copy of PY1 Data(H)'!$A$1:$CZ$1,_xlfn.XLOOKUP($A143,'Copy of PY1 Data(H)'!$A$1:$A$288,'Copy of PY1 Data(H)'!$A$1:$CZ$288))</f>
        <v>0</v>
      </c>
      <c r="BH143" s="180" cm="1">
        <f t="array" ref="BH143">_xlfn.XLOOKUP(BH$1,'Copy of PY1 Data(H)'!$A$1:$CZ$1,_xlfn.XLOOKUP($A143,'Copy of PY1 Data(H)'!$A$1:$A$288,'Copy of PY1 Data(H)'!$A$1:$CZ$288))</f>
        <v>0</v>
      </c>
      <c r="BI143" s="180" cm="1">
        <f t="array" ref="BI143">_xlfn.XLOOKUP(BI$1,'Copy of PY1 Data(H)'!$A$1:$CZ$1,_xlfn.XLOOKUP($A143,'Copy of PY1 Data(H)'!$A$1:$A$288,'Copy of PY1 Data(H)'!$A$1:$CZ$288))</f>
        <v>0</v>
      </c>
      <c r="BJ143" s="180" cm="1">
        <f t="array" ref="BJ143">_xlfn.XLOOKUP(BJ$1,'Copy of PY1 Data(H)'!$A$1:$CZ$1,_xlfn.XLOOKUP($A143,'Copy of PY1 Data(H)'!$A$1:$A$288,'Copy of PY1 Data(H)'!$A$1:$CZ$288))</f>
        <v>0</v>
      </c>
      <c r="BK143" s="180" cm="1">
        <f t="array" ref="BK143">_xlfn.XLOOKUP(BK$1,'Copy of PY1 Data(H)'!$A$1:$CZ$1,_xlfn.XLOOKUP($A143,'Copy of PY1 Data(H)'!$A$1:$A$288,'Copy of PY1 Data(H)'!$A$1:$CZ$288))</f>
        <v>0</v>
      </c>
      <c r="BL143" s="180" cm="1">
        <f t="array" ref="BL143">_xlfn.XLOOKUP(BL$1,'Copy of PY1 Data(H)'!$A$1:$CZ$1,_xlfn.XLOOKUP($A143,'Copy of PY1 Data(H)'!$A$1:$A$288,'Copy of PY1 Data(H)'!$A$1:$CZ$288))</f>
        <v>0</v>
      </c>
      <c r="BM143" s="180" cm="1">
        <f t="array" ref="BM143">_xlfn.XLOOKUP(BM$1,'Copy of PY1 Data(H)'!$A$1:$CZ$1,_xlfn.XLOOKUP($A143,'Copy of PY1 Data(H)'!$A$1:$A$288,'Copy of PY1 Data(H)'!$A$1:$CZ$288))</f>
        <v>0</v>
      </c>
      <c r="BN143" s="180" cm="1">
        <f t="array" ref="BN143">_xlfn.XLOOKUP(BN$1,'Copy of PY1 Data(H)'!$A$1:$CZ$1,_xlfn.XLOOKUP($A143,'Copy of PY1 Data(H)'!$A$1:$A$288,'Copy of PY1 Data(H)'!$A$1:$CZ$288))</f>
        <v>0</v>
      </c>
      <c r="BO143" s="180" cm="1">
        <f t="array" ref="BO143">_xlfn.XLOOKUP(BO$1,'Copy of PY1 Data(H)'!$A$1:$CZ$1,_xlfn.XLOOKUP($A143,'Copy of PY1 Data(H)'!$A$1:$A$288,'Copy of PY1 Data(H)'!$A$1:$CZ$288))</f>
        <v>0</v>
      </c>
      <c r="BP143" s="180" cm="1">
        <f t="array" ref="BP143">_xlfn.XLOOKUP(BP$1,'Copy of PY1 Data(H)'!$A$1:$CZ$1,_xlfn.XLOOKUP($A143,'Copy of PY1 Data(H)'!$A$1:$A$288,'Copy of PY1 Data(H)'!$A$1:$CZ$288))</f>
        <v>0</v>
      </c>
      <c r="BQ143" s="180" cm="1">
        <f t="array" ref="BQ143">_xlfn.XLOOKUP(BQ$1,'Copy of PY1 Data(H)'!$A$1:$CZ$1,_xlfn.XLOOKUP($A143,'Copy of PY1 Data(H)'!$A$1:$A$288,'Copy of PY1 Data(H)'!$A$1:$CZ$288))</f>
        <v>0</v>
      </c>
      <c r="BR143" s="180" cm="1">
        <f t="array" ref="BR143">_xlfn.XLOOKUP(BR$1,'Copy of PY1 Data(H)'!$A$1:$CZ$1,_xlfn.XLOOKUP($A143,'Copy of PY1 Data(H)'!$A$1:$A$288,'Copy of PY1 Data(H)'!$A$1:$CZ$288))</f>
        <v>6354</v>
      </c>
      <c r="BS143" s="180" cm="1">
        <f t="array" ref="BS143">_xlfn.XLOOKUP(BS$1,'Copy of PY1 Data(H)'!$A$1:$CZ$1,_xlfn.XLOOKUP($A143,'Copy of PY1 Data(H)'!$A$1:$A$288,'Copy of PY1 Data(H)'!$A$1:$CZ$288))</f>
        <v>0</v>
      </c>
      <c r="BT143" s="180" cm="1">
        <f t="array" ref="BT143">_xlfn.XLOOKUP(BT$1,'Copy of PY1 Data(H)'!$A$1:$CZ$1,_xlfn.XLOOKUP($A143,'Copy of PY1 Data(H)'!$A$1:$A$288,'Copy of PY1 Data(H)'!$A$1:$CZ$288))</f>
        <v>0</v>
      </c>
      <c r="BU143" s="180" cm="1">
        <f t="array" ref="BU143">_xlfn.XLOOKUP(BU$1,'Copy of PY1 Data(H)'!$A$1:$CZ$1,_xlfn.XLOOKUP($A143,'Copy of PY1 Data(H)'!$A$1:$A$288,'Copy of PY1 Data(H)'!$A$1:$CZ$288))</f>
        <v>0</v>
      </c>
      <c r="BV143" s="180" cm="1">
        <f t="array" ref="BV143">_xlfn.XLOOKUP(BV$1,'Copy of PY1 Data(H)'!$A$1:$CZ$1,_xlfn.XLOOKUP($A143,'Copy of PY1 Data(H)'!$A$1:$A$288,'Copy of PY1 Data(H)'!$A$1:$CZ$288))</f>
        <v>0</v>
      </c>
      <c r="BW143" s="180" cm="1">
        <f t="array" ref="BW143">_xlfn.XLOOKUP(BW$1,'Copy of PY1 Data(H)'!$A$1:$CZ$1,_xlfn.XLOOKUP($A143,'Copy of PY1 Data(H)'!$A$1:$A$288,'Copy of PY1 Data(H)'!$A$1:$CZ$288))</f>
        <v>0</v>
      </c>
      <c r="BX143" s="180" cm="1">
        <f t="array" ref="BX143">_xlfn.XLOOKUP(BX$1,'Copy of PY1 Data(H)'!$A$1:$CZ$1,_xlfn.XLOOKUP($A143,'Copy of PY1 Data(H)'!$A$1:$A$288,'Copy of PY1 Data(H)'!$A$1:$CZ$288))</f>
        <v>0</v>
      </c>
      <c r="BY143" s="180" cm="1">
        <f t="array" ref="BY143">_xlfn.XLOOKUP(BY$1,'Copy of PY1 Data(H)'!$A$1:$CZ$1,_xlfn.XLOOKUP($A143,'Copy of PY1 Data(H)'!$A$1:$A$288,'Copy of PY1 Data(H)'!$A$1:$CZ$288))</f>
        <v>0</v>
      </c>
      <c r="BZ143" s="180" cm="1">
        <f t="array" ref="BZ143">_xlfn.XLOOKUP(BZ$1,'Copy of PY1 Data(H)'!$A$1:$CZ$1,_xlfn.XLOOKUP($A143,'Copy of PY1 Data(H)'!$A$1:$A$288,'Copy of PY1 Data(H)'!$A$1:$CZ$288))</f>
        <v>0</v>
      </c>
      <c r="CA143" s="180" cm="1">
        <f t="array" ref="CA143">_xlfn.XLOOKUP(CA$1,'Copy of PY1 Data(H)'!$A$1:$CZ$1,_xlfn.XLOOKUP($A143,'Copy of PY1 Data(H)'!$A$1:$A$288,'Copy of PY1 Data(H)'!$A$1:$CZ$288))</f>
        <v>0</v>
      </c>
      <c r="CB143" s="180" cm="1">
        <f t="array" ref="CB143">_xlfn.XLOOKUP(CB$1,'Copy of PY1 Data(H)'!$A$1:$CZ$1,_xlfn.XLOOKUP($A143,'Copy of PY1 Data(H)'!$A$1:$A$288,'Copy of PY1 Data(H)'!$A$1:$CZ$288))</f>
        <v>0</v>
      </c>
      <c r="CC143" s="180" cm="1">
        <f t="array" ref="CC143">_xlfn.XLOOKUP(CC$1,'Copy of PY1 Data(H)'!$A$1:$CZ$1,_xlfn.XLOOKUP($A143,'Copy of PY1 Data(H)'!$A$1:$A$288,'Copy of PY1 Data(H)'!$A$1:$CZ$288))</f>
        <v>0</v>
      </c>
      <c r="CD143" s="180" cm="1">
        <f t="array" ref="CD143">_xlfn.XLOOKUP(CD$1,'Copy of PY1 Data(H)'!$A$1:$CZ$1,_xlfn.XLOOKUP($A143,'Copy of PY1 Data(H)'!$A$1:$A$288,'Copy of PY1 Data(H)'!$A$1:$CZ$288))</f>
        <v>0</v>
      </c>
    </row>
    <row r="144" spans="1:82" x14ac:dyDescent="0.3">
      <c r="A144" s="180">
        <v>192</v>
      </c>
      <c r="C144" s="180"/>
      <c r="D144" s="180" cm="1">
        <f t="array" ref="D144">_xlfn.XLOOKUP(D$1,'Copy of PY1 Data(H)'!$A$1:$CZ$1,_xlfn.XLOOKUP($A144,'Copy of PY1 Data(H)'!$A$1:$A$288,'Copy of PY1 Data(H)'!$A$1:$CZ$288))</f>
        <v>0</v>
      </c>
      <c r="E144" s="180" cm="1">
        <f t="array" ref="E144">_xlfn.XLOOKUP(E$1,'Copy of PY1 Data(H)'!$A$1:$CZ$1,_xlfn.XLOOKUP($A144,'Copy of PY1 Data(H)'!$A$1:$A$288,'Copy of PY1 Data(H)'!$A$1:$CZ$288))</f>
        <v>0</v>
      </c>
      <c r="F144" s="180" cm="1">
        <f t="array" ref="F144">_xlfn.XLOOKUP(F$1,'Copy of PY1 Data(H)'!$A$1:$CZ$1,_xlfn.XLOOKUP($A144,'Copy of PY1 Data(H)'!$A$1:$A$288,'Copy of PY1 Data(H)'!$A$1:$CZ$288))</f>
        <v>0</v>
      </c>
      <c r="G144" s="180" cm="1">
        <f t="array" ref="G144">_xlfn.XLOOKUP(G$1,'Copy of PY1 Data(H)'!$A$1:$CZ$1,_xlfn.XLOOKUP($A144,'Copy of PY1 Data(H)'!$A$1:$A$288,'Copy of PY1 Data(H)'!$A$1:$CZ$288))</f>
        <v>0</v>
      </c>
      <c r="H144" s="180" cm="1">
        <f t="array" ref="H144">_xlfn.XLOOKUP(H$1,'Copy of PY1 Data(H)'!$A$1:$CZ$1,_xlfn.XLOOKUP($A144,'Copy of PY1 Data(H)'!$A$1:$A$288,'Copy of PY1 Data(H)'!$A$1:$CZ$288))</f>
        <v>0</v>
      </c>
      <c r="I144" s="180" cm="1">
        <f t="array" ref="I144">_xlfn.XLOOKUP(I$1,'Copy of PY1 Data(H)'!$A$1:$CZ$1,_xlfn.XLOOKUP($A144,'Copy of PY1 Data(H)'!$A$1:$A$288,'Copy of PY1 Data(H)'!$A$1:$CZ$288))</f>
        <v>0</v>
      </c>
      <c r="J144" s="180" cm="1">
        <f t="array" ref="J144">_xlfn.XLOOKUP(J$1,'Copy of PY1 Data(H)'!$A$1:$CZ$1,_xlfn.XLOOKUP($A144,'Copy of PY1 Data(H)'!$A$1:$A$288,'Copy of PY1 Data(H)'!$A$1:$CZ$288))</f>
        <v>0</v>
      </c>
      <c r="K144" s="180" cm="1">
        <f t="array" ref="K144">_xlfn.XLOOKUP(K$1,'Copy of PY1 Data(H)'!$A$1:$CZ$1,_xlfn.XLOOKUP($A144,'Copy of PY1 Data(H)'!$A$1:$A$288,'Copy of PY1 Data(H)'!$A$1:$CZ$288))</f>
        <v>0</v>
      </c>
      <c r="L144" s="180" cm="1">
        <f t="array" ref="L144">_xlfn.XLOOKUP(L$1,'Copy of PY1 Data(H)'!$A$1:$CZ$1,_xlfn.XLOOKUP($A144,'Copy of PY1 Data(H)'!$A$1:$A$288,'Copy of PY1 Data(H)'!$A$1:$CZ$288))</f>
        <v>0</v>
      </c>
      <c r="M144" s="180" cm="1">
        <f t="array" ref="M144">_xlfn.XLOOKUP(M$1,'Copy of PY1 Data(H)'!$A$1:$CZ$1,_xlfn.XLOOKUP($A144,'Copy of PY1 Data(H)'!$A$1:$A$288,'Copy of PY1 Data(H)'!$A$1:$CZ$288))</f>
        <v>0</v>
      </c>
      <c r="N144" s="180" cm="1">
        <f t="array" ref="N144">_xlfn.XLOOKUP(N$1,'Copy of PY1 Data(H)'!$A$1:$CZ$1,_xlfn.XLOOKUP($A144,'Copy of PY1 Data(H)'!$A$1:$A$288,'Copy of PY1 Data(H)'!$A$1:$CZ$288))</f>
        <v>0</v>
      </c>
      <c r="O144" s="180" cm="1">
        <f t="array" ref="O144">_xlfn.XLOOKUP(O$1,'Copy of PY1 Data(H)'!$A$1:$CZ$1,_xlfn.XLOOKUP($A144,'Copy of PY1 Data(H)'!$A$1:$A$288,'Copy of PY1 Data(H)'!$A$1:$CZ$288))</f>
        <v>0</v>
      </c>
      <c r="P144" s="180" cm="1">
        <f t="array" ref="P144">_xlfn.XLOOKUP(P$1,'Copy of PY1 Data(H)'!$A$1:$CZ$1,_xlfn.XLOOKUP($A144,'Copy of PY1 Data(H)'!$A$1:$A$288,'Copy of PY1 Data(H)'!$A$1:$CZ$288))</f>
        <v>0</v>
      </c>
      <c r="Q144" s="180" cm="1">
        <f t="array" ref="Q144">_xlfn.XLOOKUP(Q$1,'Copy of PY1 Data(H)'!$A$1:$CZ$1,_xlfn.XLOOKUP($A144,'Copy of PY1 Data(H)'!$A$1:$A$288,'Copy of PY1 Data(H)'!$A$1:$CZ$288))</f>
        <v>12450966</v>
      </c>
      <c r="R144" s="180" cm="1">
        <f t="array" ref="R144">_xlfn.XLOOKUP(R$1,'Copy of PY1 Data(H)'!$A$1:$CZ$1,_xlfn.XLOOKUP($A144,'Copy of PY1 Data(H)'!$A$1:$A$288,'Copy of PY1 Data(H)'!$A$1:$CZ$288))</f>
        <v>0</v>
      </c>
      <c r="S144" s="180" cm="1">
        <f t="array" ref="S144">_xlfn.XLOOKUP(S$1,'Copy of PY1 Data(H)'!$A$1:$CZ$1,_xlfn.XLOOKUP($A144,'Copy of PY1 Data(H)'!$A$1:$A$288,'Copy of PY1 Data(H)'!$A$1:$CZ$288))</f>
        <v>0</v>
      </c>
      <c r="T144" s="180" cm="1">
        <f t="array" ref="T144">_xlfn.XLOOKUP(T$1,'Copy of PY1 Data(H)'!$A$1:$CZ$1,_xlfn.XLOOKUP($A144,'Copy of PY1 Data(H)'!$A$1:$A$288,'Copy of PY1 Data(H)'!$A$1:$CZ$288))</f>
        <v>0</v>
      </c>
      <c r="U144" s="180" cm="1">
        <f t="array" ref="U144">_xlfn.XLOOKUP(U$1,'Copy of PY1 Data(H)'!$A$1:$CZ$1,_xlfn.XLOOKUP($A144,'Copy of PY1 Data(H)'!$A$1:$A$288,'Copy of PY1 Data(H)'!$A$1:$CZ$288))</f>
        <v>0</v>
      </c>
      <c r="V144" s="180" cm="1">
        <f t="array" ref="V144">_xlfn.XLOOKUP(V$1,'Copy of PY1 Data(H)'!$A$1:$CZ$1,_xlfn.XLOOKUP($A144,'Copy of PY1 Data(H)'!$A$1:$A$288,'Copy of PY1 Data(H)'!$A$1:$CZ$288))</f>
        <v>0</v>
      </c>
      <c r="W144" s="180" cm="1">
        <f t="array" ref="W144">_xlfn.XLOOKUP(W$1,'Copy of PY1 Data(H)'!$A$1:$CZ$1,_xlfn.XLOOKUP($A144,'Copy of PY1 Data(H)'!$A$1:$A$288,'Copy of PY1 Data(H)'!$A$1:$CZ$288))</f>
        <v>0</v>
      </c>
      <c r="X144" s="180" cm="1">
        <f t="array" ref="X144">_xlfn.XLOOKUP(X$1,'Copy of PY1 Data(H)'!$A$1:$CZ$1,_xlfn.XLOOKUP($A144,'Copy of PY1 Data(H)'!$A$1:$A$288,'Copy of PY1 Data(H)'!$A$1:$CZ$288))</f>
        <v>0</v>
      </c>
      <c r="Y144" s="180" cm="1">
        <f t="array" ref="Y144">_xlfn.XLOOKUP(Y$1,'Copy of PY1 Data(H)'!$A$1:$CZ$1,_xlfn.XLOOKUP($A144,'Copy of PY1 Data(H)'!$A$1:$A$288,'Copy of PY1 Data(H)'!$A$1:$CZ$288))</f>
        <v>0</v>
      </c>
      <c r="Z144" s="180" cm="1">
        <f t="array" ref="Z144">_xlfn.XLOOKUP(Z$1,'Copy of PY1 Data(H)'!$A$1:$CZ$1,_xlfn.XLOOKUP($A144,'Copy of PY1 Data(H)'!$A$1:$A$288,'Copy of PY1 Data(H)'!$A$1:$CZ$288))</f>
        <v>0</v>
      </c>
      <c r="AA144" s="180" cm="1">
        <f t="array" ref="AA144">_xlfn.XLOOKUP(AA$1,'Copy of PY1 Data(H)'!$A$1:$CZ$1,_xlfn.XLOOKUP($A144,'Copy of PY1 Data(H)'!$A$1:$A$288,'Copy of PY1 Data(H)'!$A$1:$CZ$288))</f>
        <v>0</v>
      </c>
      <c r="AB144" s="180" cm="1">
        <f t="array" ref="AB144">_xlfn.XLOOKUP(AB$1,'Copy of PY1 Data(H)'!$A$1:$CZ$1,_xlfn.XLOOKUP($A144,'Copy of PY1 Data(H)'!$A$1:$A$288,'Copy of PY1 Data(H)'!$A$1:$CZ$288))</f>
        <v>0</v>
      </c>
      <c r="AC144" s="180" cm="1">
        <f t="array" ref="AC144">_xlfn.XLOOKUP(AC$1,'Copy of PY1 Data(H)'!$A$1:$CZ$1,_xlfn.XLOOKUP($A144,'Copy of PY1 Data(H)'!$A$1:$A$288,'Copy of PY1 Data(H)'!$A$1:$CZ$288))</f>
        <v>0</v>
      </c>
      <c r="AD144" s="180" cm="1">
        <f t="array" ref="AD144">_xlfn.XLOOKUP(AD$1,'Copy of PY1 Data(H)'!$A$1:$CZ$1,_xlfn.XLOOKUP($A144,'Copy of PY1 Data(H)'!$A$1:$A$288,'Copy of PY1 Data(H)'!$A$1:$CZ$288))</f>
        <v>0</v>
      </c>
      <c r="AE144" s="180" cm="1">
        <f t="array" ref="AE144">_xlfn.XLOOKUP(AE$1,'Copy of PY1 Data(H)'!$A$1:$CZ$1,_xlfn.XLOOKUP($A144,'Copy of PY1 Data(H)'!$A$1:$A$288,'Copy of PY1 Data(H)'!$A$1:$CZ$288))</f>
        <v>0</v>
      </c>
      <c r="AF144" s="180" cm="1">
        <f t="array" ref="AF144">_xlfn.XLOOKUP(AF$1,'Copy of PY1 Data(H)'!$A$1:$CZ$1,_xlfn.XLOOKUP($A144,'Copy of PY1 Data(H)'!$A$1:$A$288,'Copy of PY1 Data(H)'!$A$1:$CZ$288))</f>
        <v>0</v>
      </c>
      <c r="AG144" s="180" cm="1">
        <f t="array" ref="AG144">_xlfn.XLOOKUP(AG$1,'Copy of PY1 Data(H)'!$A$1:$CZ$1,_xlfn.XLOOKUP($A144,'Copy of PY1 Data(H)'!$A$1:$A$288,'Copy of PY1 Data(H)'!$A$1:$CZ$288))</f>
        <v>0</v>
      </c>
      <c r="AH144" s="180" cm="1">
        <f t="array" ref="AH144">_xlfn.XLOOKUP(AH$1,'Copy of PY1 Data(H)'!$A$1:$CZ$1,_xlfn.XLOOKUP($A144,'Copy of PY1 Data(H)'!$A$1:$A$288,'Copy of PY1 Data(H)'!$A$1:$CZ$288))</f>
        <v>0</v>
      </c>
      <c r="AI144" s="180" cm="1">
        <f t="array" ref="AI144">_xlfn.XLOOKUP(AI$1,'Copy of PY1 Data(H)'!$A$1:$CZ$1,_xlfn.XLOOKUP($A144,'Copy of PY1 Data(H)'!$A$1:$A$288,'Copy of PY1 Data(H)'!$A$1:$CZ$288))</f>
        <v>300444</v>
      </c>
      <c r="AJ144" s="180" cm="1">
        <f t="array" ref="AJ144">_xlfn.XLOOKUP(AJ$1,'Copy of PY1 Data(H)'!$A$1:$CZ$1,_xlfn.XLOOKUP($A144,'Copy of PY1 Data(H)'!$A$1:$A$288,'Copy of PY1 Data(H)'!$A$1:$CZ$288))</f>
        <v>0</v>
      </c>
      <c r="AK144" s="180" cm="1">
        <f t="array" ref="AK144">_xlfn.XLOOKUP(AK$1,'Copy of PY1 Data(H)'!$A$1:$CZ$1,_xlfn.XLOOKUP($A144,'Copy of PY1 Data(H)'!$A$1:$A$288,'Copy of PY1 Data(H)'!$A$1:$CZ$288))</f>
        <v>0</v>
      </c>
      <c r="AL144" s="180" cm="1">
        <f t="array" ref="AL144">_xlfn.XLOOKUP(AL$1,'Copy of PY1 Data(H)'!$A$1:$CZ$1,_xlfn.XLOOKUP($A144,'Copy of PY1 Data(H)'!$A$1:$A$288,'Copy of PY1 Data(H)'!$A$1:$CZ$288))</f>
        <v>0</v>
      </c>
      <c r="AM144" s="180" cm="1">
        <f t="array" ref="AM144">_xlfn.XLOOKUP(AM$1,'Copy of PY1 Data(H)'!$A$1:$CZ$1,_xlfn.XLOOKUP($A144,'Copy of PY1 Data(H)'!$A$1:$A$288,'Copy of PY1 Data(H)'!$A$1:$CZ$288))</f>
        <v>0</v>
      </c>
      <c r="AN144" s="180" cm="1">
        <f t="array" ref="AN144">_xlfn.XLOOKUP(AN$1,'Copy of PY1 Data(H)'!$A$1:$CZ$1,_xlfn.XLOOKUP($A144,'Copy of PY1 Data(H)'!$A$1:$A$288,'Copy of PY1 Data(H)'!$A$1:$CZ$288))</f>
        <v>0</v>
      </c>
      <c r="AO144" s="180" cm="1">
        <f t="array" ref="AO144">_xlfn.XLOOKUP(AO$1,'Copy of PY1 Data(H)'!$A$1:$CZ$1,_xlfn.XLOOKUP($A144,'Copy of PY1 Data(H)'!$A$1:$A$288,'Copy of PY1 Data(H)'!$A$1:$CZ$288))</f>
        <v>0</v>
      </c>
      <c r="AP144" s="180" cm="1">
        <f t="array" ref="AP144">_xlfn.XLOOKUP(AP$1,'Copy of PY1 Data(H)'!$A$1:$CZ$1,_xlfn.XLOOKUP($A144,'Copy of PY1 Data(H)'!$A$1:$A$288,'Copy of PY1 Data(H)'!$A$1:$CZ$288))</f>
        <v>0</v>
      </c>
      <c r="AQ144" s="180" cm="1">
        <f t="array" ref="AQ144">_xlfn.XLOOKUP(AQ$1,'Copy of PY1 Data(H)'!$A$1:$CZ$1,_xlfn.XLOOKUP($A144,'Copy of PY1 Data(H)'!$A$1:$A$288,'Copy of PY1 Data(H)'!$A$1:$CZ$288))</f>
        <v>0</v>
      </c>
      <c r="AR144" s="180" cm="1">
        <f t="array" ref="AR144">_xlfn.XLOOKUP(AR$1,'Copy of PY1 Data(H)'!$A$1:$CZ$1,_xlfn.XLOOKUP($A144,'Copy of PY1 Data(H)'!$A$1:$A$288,'Copy of PY1 Data(H)'!$A$1:$CZ$288))</f>
        <v>0</v>
      </c>
      <c r="AS144" s="180" cm="1">
        <f t="array" ref="AS144">_xlfn.XLOOKUP(AS$1,'Copy of PY1 Data(H)'!$A$1:$CZ$1,_xlfn.XLOOKUP($A144,'Copy of PY1 Data(H)'!$A$1:$A$288,'Copy of PY1 Data(H)'!$A$1:$CZ$288))</f>
        <v>0</v>
      </c>
      <c r="AT144" s="180" cm="1">
        <f t="array" ref="AT144">_xlfn.XLOOKUP(AT$1,'Copy of PY1 Data(H)'!$A$1:$CZ$1,_xlfn.XLOOKUP($A144,'Copy of PY1 Data(H)'!$A$1:$A$288,'Copy of PY1 Data(H)'!$A$1:$CZ$288))</f>
        <v>0</v>
      </c>
      <c r="AU144" s="180" cm="1">
        <f t="array" ref="AU144">_xlfn.XLOOKUP(AU$1,'Copy of PY1 Data(H)'!$A$1:$CZ$1,_xlfn.XLOOKUP($A144,'Copy of PY1 Data(H)'!$A$1:$A$288,'Copy of PY1 Data(H)'!$A$1:$CZ$288))</f>
        <v>0</v>
      </c>
      <c r="AV144" s="180" cm="1">
        <f t="array" ref="AV144">_xlfn.XLOOKUP(AV$1,'Copy of PY1 Data(H)'!$A$1:$CZ$1,_xlfn.XLOOKUP($A144,'Copy of PY1 Data(H)'!$A$1:$A$288,'Copy of PY1 Data(H)'!$A$1:$CZ$288))</f>
        <v>0</v>
      </c>
      <c r="AW144" s="180" cm="1">
        <f t="array" ref="AW144">_xlfn.XLOOKUP(AW$1,'Copy of PY1 Data(H)'!$A$1:$CZ$1,_xlfn.XLOOKUP($A144,'Copy of PY1 Data(H)'!$A$1:$A$288,'Copy of PY1 Data(H)'!$A$1:$CZ$288))</f>
        <v>0</v>
      </c>
      <c r="AX144" s="180" cm="1">
        <f t="array" ref="AX144">_xlfn.XLOOKUP(AX$1,'Copy of PY1 Data(H)'!$A$1:$CZ$1,_xlfn.XLOOKUP($A144,'Copy of PY1 Data(H)'!$A$1:$A$288,'Copy of PY1 Data(H)'!$A$1:$CZ$288))</f>
        <v>0</v>
      </c>
      <c r="AY144" s="180" cm="1">
        <f t="array" ref="AY144">_xlfn.XLOOKUP(AY$1,'Copy of PY1 Data(H)'!$A$1:$CZ$1,_xlfn.XLOOKUP($A144,'Copy of PY1 Data(H)'!$A$1:$A$288,'Copy of PY1 Data(H)'!$A$1:$CZ$288))</f>
        <v>0</v>
      </c>
      <c r="AZ144" s="180" cm="1">
        <f t="array" ref="AZ144">_xlfn.XLOOKUP(AZ$1,'Copy of PY1 Data(H)'!$A$1:$CZ$1,_xlfn.XLOOKUP($A144,'Copy of PY1 Data(H)'!$A$1:$A$288,'Copy of PY1 Data(H)'!$A$1:$CZ$288))</f>
        <v>0</v>
      </c>
      <c r="BA144" s="180" cm="1">
        <f t="array" ref="BA144">_xlfn.XLOOKUP(BA$1,'Copy of PY1 Data(H)'!$A$1:$CZ$1,_xlfn.XLOOKUP($A144,'Copy of PY1 Data(H)'!$A$1:$A$288,'Copy of PY1 Data(H)'!$A$1:$CZ$288))</f>
        <v>0</v>
      </c>
      <c r="BB144" s="180" cm="1">
        <f t="array" ref="BB144">_xlfn.XLOOKUP(BB$1,'Copy of PY1 Data(H)'!$A$1:$CZ$1,_xlfn.XLOOKUP($A144,'Copy of PY1 Data(H)'!$A$1:$A$288,'Copy of PY1 Data(H)'!$A$1:$CZ$288))</f>
        <v>0</v>
      </c>
      <c r="BC144" s="180" cm="1">
        <f t="array" ref="BC144">_xlfn.XLOOKUP(BC$1,'Copy of PY1 Data(H)'!$A$1:$CZ$1,_xlfn.XLOOKUP($A144,'Copy of PY1 Data(H)'!$A$1:$A$288,'Copy of PY1 Data(H)'!$A$1:$CZ$288))</f>
        <v>0</v>
      </c>
      <c r="BD144" s="180" cm="1">
        <f t="array" ref="BD144">_xlfn.XLOOKUP(BD$1,'Copy of PY1 Data(H)'!$A$1:$CZ$1,_xlfn.XLOOKUP($A144,'Copy of PY1 Data(H)'!$A$1:$A$288,'Copy of PY1 Data(H)'!$A$1:$CZ$288))</f>
        <v>0</v>
      </c>
      <c r="BE144" s="180" cm="1">
        <f t="array" ref="BE144">_xlfn.XLOOKUP(BE$1,'Copy of PY1 Data(H)'!$A$1:$CZ$1,_xlfn.XLOOKUP($A144,'Copy of PY1 Data(H)'!$A$1:$A$288,'Copy of PY1 Data(H)'!$A$1:$CZ$288))</f>
        <v>0</v>
      </c>
      <c r="BF144" s="180" cm="1">
        <f t="array" ref="BF144">_xlfn.XLOOKUP(BF$1,'Copy of PY1 Data(H)'!$A$1:$CZ$1,_xlfn.XLOOKUP($A144,'Copy of PY1 Data(H)'!$A$1:$A$288,'Copy of PY1 Data(H)'!$A$1:$CZ$288))</f>
        <v>0</v>
      </c>
      <c r="BG144" s="180" cm="1">
        <f t="array" ref="BG144">_xlfn.XLOOKUP(BG$1,'Copy of PY1 Data(H)'!$A$1:$CZ$1,_xlfn.XLOOKUP($A144,'Copy of PY1 Data(H)'!$A$1:$A$288,'Copy of PY1 Data(H)'!$A$1:$CZ$288))</f>
        <v>0</v>
      </c>
      <c r="BH144" s="180" cm="1">
        <f t="array" ref="BH144">_xlfn.XLOOKUP(BH$1,'Copy of PY1 Data(H)'!$A$1:$CZ$1,_xlfn.XLOOKUP($A144,'Copy of PY1 Data(H)'!$A$1:$A$288,'Copy of PY1 Data(H)'!$A$1:$CZ$288))</f>
        <v>0</v>
      </c>
      <c r="BI144" s="180" cm="1">
        <f t="array" ref="BI144">_xlfn.XLOOKUP(BI$1,'Copy of PY1 Data(H)'!$A$1:$CZ$1,_xlfn.XLOOKUP($A144,'Copy of PY1 Data(H)'!$A$1:$A$288,'Copy of PY1 Data(H)'!$A$1:$CZ$288))</f>
        <v>0</v>
      </c>
      <c r="BJ144" s="180" cm="1">
        <f t="array" ref="BJ144">_xlfn.XLOOKUP(BJ$1,'Copy of PY1 Data(H)'!$A$1:$CZ$1,_xlfn.XLOOKUP($A144,'Copy of PY1 Data(H)'!$A$1:$A$288,'Copy of PY1 Data(H)'!$A$1:$CZ$288))</f>
        <v>0</v>
      </c>
      <c r="BK144" s="180" cm="1">
        <f t="array" ref="BK144">_xlfn.XLOOKUP(BK$1,'Copy of PY1 Data(H)'!$A$1:$CZ$1,_xlfn.XLOOKUP($A144,'Copy of PY1 Data(H)'!$A$1:$A$288,'Copy of PY1 Data(H)'!$A$1:$CZ$288))</f>
        <v>0</v>
      </c>
      <c r="BL144" s="180" cm="1">
        <f t="array" ref="BL144">_xlfn.XLOOKUP(BL$1,'Copy of PY1 Data(H)'!$A$1:$CZ$1,_xlfn.XLOOKUP($A144,'Copy of PY1 Data(H)'!$A$1:$A$288,'Copy of PY1 Data(H)'!$A$1:$CZ$288))</f>
        <v>0</v>
      </c>
      <c r="BM144" s="180" cm="1">
        <f t="array" ref="BM144">_xlfn.XLOOKUP(BM$1,'Copy of PY1 Data(H)'!$A$1:$CZ$1,_xlfn.XLOOKUP($A144,'Copy of PY1 Data(H)'!$A$1:$A$288,'Copy of PY1 Data(H)'!$A$1:$CZ$288))</f>
        <v>0</v>
      </c>
      <c r="BN144" s="180" cm="1">
        <f t="array" ref="BN144">_xlfn.XLOOKUP(BN$1,'Copy of PY1 Data(H)'!$A$1:$CZ$1,_xlfn.XLOOKUP($A144,'Copy of PY1 Data(H)'!$A$1:$A$288,'Copy of PY1 Data(H)'!$A$1:$CZ$288))</f>
        <v>0</v>
      </c>
      <c r="BO144" s="180" cm="1">
        <f t="array" ref="BO144">_xlfn.XLOOKUP(BO$1,'Copy of PY1 Data(H)'!$A$1:$CZ$1,_xlfn.XLOOKUP($A144,'Copy of PY1 Data(H)'!$A$1:$A$288,'Copy of PY1 Data(H)'!$A$1:$CZ$288))</f>
        <v>0</v>
      </c>
      <c r="BP144" s="180" cm="1">
        <f t="array" ref="BP144">_xlfn.XLOOKUP(BP$1,'Copy of PY1 Data(H)'!$A$1:$CZ$1,_xlfn.XLOOKUP($A144,'Copy of PY1 Data(H)'!$A$1:$A$288,'Copy of PY1 Data(H)'!$A$1:$CZ$288))</f>
        <v>0</v>
      </c>
      <c r="BQ144" s="180" cm="1">
        <f t="array" ref="BQ144">_xlfn.XLOOKUP(BQ$1,'Copy of PY1 Data(H)'!$A$1:$CZ$1,_xlfn.XLOOKUP($A144,'Copy of PY1 Data(H)'!$A$1:$A$288,'Copy of PY1 Data(H)'!$A$1:$CZ$288))</f>
        <v>0</v>
      </c>
      <c r="BR144" s="180" cm="1">
        <f t="array" ref="BR144">_xlfn.XLOOKUP(BR$1,'Copy of PY1 Data(H)'!$A$1:$CZ$1,_xlfn.XLOOKUP($A144,'Copy of PY1 Data(H)'!$A$1:$A$288,'Copy of PY1 Data(H)'!$A$1:$CZ$288))</f>
        <v>0</v>
      </c>
      <c r="BS144" s="180" cm="1">
        <f t="array" ref="BS144">_xlfn.XLOOKUP(BS$1,'Copy of PY1 Data(H)'!$A$1:$CZ$1,_xlfn.XLOOKUP($A144,'Copy of PY1 Data(H)'!$A$1:$A$288,'Copy of PY1 Data(H)'!$A$1:$CZ$288))</f>
        <v>0</v>
      </c>
      <c r="BT144" s="180" cm="1">
        <f t="array" ref="BT144">_xlfn.XLOOKUP(BT$1,'Copy of PY1 Data(H)'!$A$1:$CZ$1,_xlfn.XLOOKUP($A144,'Copy of PY1 Data(H)'!$A$1:$A$288,'Copy of PY1 Data(H)'!$A$1:$CZ$288))</f>
        <v>0</v>
      </c>
      <c r="BU144" s="180" cm="1">
        <f t="array" ref="BU144">_xlfn.XLOOKUP(BU$1,'Copy of PY1 Data(H)'!$A$1:$CZ$1,_xlfn.XLOOKUP($A144,'Copy of PY1 Data(H)'!$A$1:$A$288,'Copy of PY1 Data(H)'!$A$1:$CZ$288))</f>
        <v>0</v>
      </c>
      <c r="BV144" s="180" cm="1">
        <f t="array" ref="BV144">_xlfn.XLOOKUP(BV$1,'Copy of PY1 Data(H)'!$A$1:$CZ$1,_xlfn.XLOOKUP($A144,'Copy of PY1 Data(H)'!$A$1:$A$288,'Copy of PY1 Data(H)'!$A$1:$CZ$288))</f>
        <v>0</v>
      </c>
      <c r="BW144" s="180" cm="1">
        <f t="array" ref="BW144">_xlfn.XLOOKUP(BW$1,'Copy of PY1 Data(H)'!$A$1:$CZ$1,_xlfn.XLOOKUP($A144,'Copy of PY1 Data(H)'!$A$1:$A$288,'Copy of PY1 Data(H)'!$A$1:$CZ$288))</f>
        <v>0</v>
      </c>
      <c r="BX144" s="180" cm="1">
        <f t="array" ref="BX144">_xlfn.XLOOKUP(BX$1,'Copy of PY1 Data(H)'!$A$1:$CZ$1,_xlfn.XLOOKUP($A144,'Copy of PY1 Data(H)'!$A$1:$A$288,'Copy of PY1 Data(H)'!$A$1:$CZ$288))</f>
        <v>0</v>
      </c>
      <c r="BY144" s="180" cm="1">
        <f t="array" ref="BY144">_xlfn.XLOOKUP(BY$1,'Copy of PY1 Data(H)'!$A$1:$CZ$1,_xlfn.XLOOKUP($A144,'Copy of PY1 Data(H)'!$A$1:$A$288,'Copy of PY1 Data(H)'!$A$1:$CZ$288))</f>
        <v>0</v>
      </c>
      <c r="BZ144" s="180" cm="1">
        <f t="array" ref="BZ144">_xlfn.XLOOKUP(BZ$1,'Copy of PY1 Data(H)'!$A$1:$CZ$1,_xlfn.XLOOKUP($A144,'Copy of PY1 Data(H)'!$A$1:$A$288,'Copy of PY1 Data(H)'!$A$1:$CZ$288))</f>
        <v>0</v>
      </c>
      <c r="CA144" s="180" cm="1">
        <f t="array" ref="CA144">_xlfn.XLOOKUP(CA$1,'Copy of PY1 Data(H)'!$A$1:$CZ$1,_xlfn.XLOOKUP($A144,'Copy of PY1 Data(H)'!$A$1:$A$288,'Copy of PY1 Data(H)'!$A$1:$CZ$288))</f>
        <v>0</v>
      </c>
      <c r="CB144" s="180" cm="1">
        <f t="array" ref="CB144">_xlfn.XLOOKUP(CB$1,'Copy of PY1 Data(H)'!$A$1:$CZ$1,_xlfn.XLOOKUP($A144,'Copy of PY1 Data(H)'!$A$1:$A$288,'Copy of PY1 Data(H)'!$A$1:$CZ$288))</f>
        <v>0</v>
      </c>
      <c r="CC144" s="180" cm="1">
        <f t="array" ref="CC144">_xlfn.XLOOKUP(CC$1,'Copy of PY1 Data(H)'!$A$1:$CZ$1,_xlfn.XLOOKUP($A144,'Copy of PY1 Data(H)'!$A$1:$A$288,'Copy of PY1 Data(H)'!$A$1:$CZ$288))</f>
        <v>0</v>
      </c>
      <c r="CD144" s="180" cm="1">
        <f t="array" ref="CD144">_xlfn.XLOOKUP(CD$1,'Copy of PY1 Data(H)'!$A$1:$CZ$1,_xlfn.XLOOKUP($A144,'Copy of PY1 Data(H)'!$A$1:$A$288,'Copy of PY1 Data(H)'!$A$1:$CZ$288))</f>
        <v>0</v>
      </c>
    </row>
    <row r="145" spans="1:82" s="969" customFormat="1" x14ac:dyDescent="0.3">
      <c r="A145" s="969">
        <v>1054</v>
      </c>
      <c r="C145" s="969" t="s">
        <v>2893</v>
      </c>
      <c r="D145" s="969" t="e" cm="1">
        <f t="array" ref="D145">_xlfn.XLOOKUP(D$1,'Copy of PY1 Data(H)'!$A$1:$CZ$1,_xlfn.XLOOKUP($A145,'Copy of PY1 Data(H)'!$A$1:$A$288,'Copy of PY1 Data(H)'!$A$1:$CZ$288))</f>
        <v>#N/A</v>
      </c>
      <c r="E145" s="969" t="e" cm="1">
        <f t="array" ref="E145">_xlfn.XLOOKUP(E$1,'Copy of PY1 Data(H)'!$A$1:$CZ$1,_xlfn.XLOOKUP($A145,'Copy of PY1 Data(H)'!$A$1:$A$288,'Copy of PY1 Data(H)'!$A$1:$CZ$288))</f>
        <v>#N/A</v>
      </c>
      <c r="F145" s="969" t="e" cm="1">
        <f t="array" ref="F145">_xlfn.XLOOKUP(F$1,'Copy of PY1 Data(H)'!$A$1:$CZ$1,_xlfn.XLOOKUP($A145,'Copy of PY1 Data(H)'!$A$1:$A$288,'Copy of PY1 Data(H)'!$A$1:$CZ$288))</f>
        <v>#N/A</v>
      </c>
      <c r="G145" s="969" t="e" cm="1">
        <f t="array" ref="G145">_xlfn.XLOOKUP(G$1,'Copy of PY1 Data(H)'!$A$1:$CZ$1,_xlfn.XLOOKUP($A145,'Copy of PY1 Data(H)'!$A$1:$A$288,'Copy of PY1 Data(H)'!$A$1:$CZ$288))</f>
        <v>#N/A</v>
      </c>
      <c r="H145" s="969" t="e" cm="1">
        <f t="array" ref="H145">_xlfn.XLOOKUP(H$1,'Copy of PY1 Data(H)'!$A$1:$CZ$1,_xlfn.XLOOKUP($A145,'Copy of PY1 Data(H)'!$A$1:$A$288,'Copy of PY1 Data(H)'!$A$1:$CZ$288))</f>
        <v>#N/A</v>
      </c>
      <c r="I145" s="969" t="e" cm="1">
        <f t="array" ref="I145">_xlfn.XLOOKUP(I$1,'Copy of PY1 Data(H)'!$A$1:$CZ$1,_xlfn.XLOOKUP($A145,'Copy of PY1 Data(H)'!$A$1:$A$288,'Copy of PY1 Data(H)'!$A$1:$CZ$288))</f>
        <v>#N/A</v>
      </c>
      <c r="J145" s="969" t="e" cm="1">
        <f t="array" ref="J145">_xlfn.XLOOKUP(J$1,'Copy of PY1 Data(H)'!$A$1:$CZ$1,_xlfn.XLOOKUP($A145,'Copy of PY1 Data(H)'!$A$1:$A$288,'Copy of PY1 Data(H)'!$A$1:$CZ$288))</f>
        <v>#N/A</v>
      </c>
      <c r="K145" s="969" t="e" cm="1">
        <f t="array" ref="K145">_xlfn.XLOOKUP(K$1,'Copy of PY1 Data(H)'!$A$1:$CZ$1,_xlfn.XLOOKUP($A145,'Copy of PY1 Data(H)'!$A$1:$A$288,'Copy of PY1 Data(H)'!$A$1:$CZ$288))</f>
        <v>#N/A</v>
      </c>
      <c r="L145" s="969" t="e" cm="1">
        <f t="array" ref="L145">_xlfn.XLOOKUP(L$1,'Copy of PY1 Data(H)'!$A$1:$CZ$1,_xlfn.XLOOKUP($A145,'Copy of PY1 Data(H)'!$A$1:$A$288,'Copy of PY1 Data(H)'!$A$1:$CZ$288))</f>
        <v>#N/A</v>
      </c>
      <c r="M145" s="969" t="e" cm="1">
        <f t="array" ref="M145">_xlfn.XLOOKUP(M$1,'Copy of PY1 Data(H)'!$A$1:$CZ$1,_xlfn.XLOOKUP($A145,'Copy of PY1 Data(H)'!$A$1:$A$288,'Copy of PY1 Data(H)'!$A$1:$CZ$288))</f>
        <v>#N/A</v>
      </c>
      <c r="N145" s="969" t="e" cm="1">
        <f t="array" ref="N145">_xlfn.XLOOKUP(N$1,'Copy of PY1 Data(H)'!$A$1:$CZ$1,_xlfn.XLOOKUP($A145,'Copy of PY1 Data(H)'!$A$1:$A$288,'Copy of PY1 Data(H)'!$A$1:$CZ$288))</f>
        <v>#N/A</v>
      </c>
      <c r="O145" s="969" t="e" cm="1">
        <f t="array" ref="O145">_xlfn.XLOOKUP(O$1,'Copy of PY1 Data(H)'!$A$1:$CZ$1,_xlfn.XLOOKUP($A145,'Copy of PY1 Data(H)'!$A$1:$A$288,'Copy of PY1 Data(H)'!$A$1:$CZ$288))</f>
        <v>#N/A</v>
      </c>
      <c r="P145" s="969" t="e" cm="1">
        <f t="array" ref="P145">_xlfn.XLOOKUP(P$1,'Copy of PY1 Data(H)'!$A$1:$CZ$1,_xlfn.XLOOKUP($A145,'Copy of PY1 Data(H)'!$A$1:$A$288,'Copy of PY1 Data(H)'!$A$1:$CZ$288))</f>
        <v>#N/A</v>
      </c>
      <c r="Q145" s="969" t="e" cm="1">
        <f t="array" ref="Q145">_xlfn.XLOOKUP(Q$1,'Copy of PY1 Data(H)'!$A$1:$CZ$1,_xlfn.XLOOKUP($A145,'Copy of PY1 Data(H)'!$A$1:$A$288,'Copy of PY1 Data(H)'!$A$1:$CZ$288))</f>
        <v>#N/A</v>
      </c>
      <c r="R145" s="969" t="e" cm="1">
        <f t="array" ref="R145">_xlfn.XLOOKUP(R$1,'Copy of PY1 Data(H)'!$A$1:$CZ$1,_xlfn.XLOOKUP($A145,'Copy of PY1 Data(H)'!$A$1:$A$288,'Copy of PY1 Data(H)'!$A$1:$CZ$288))</f>
        <v>#N/A</v>
      </c>
      <c r="S145" s="969" t="e" cm="1">
        <f t="array" ref="S145">_xlfn.XLOOKUP(S$1,'Copy of PY1 Data(H)'!$A$1:$CZ$1,_xlfn.XLOOKUP($A145,'Copy of PY1 Data(H)'!$A$1:$A$288,'Copy of PY1 Data(H)'!$A$1:$CZ$288))</f>
        <v>#N/A</v>
      </c>
      <c r="T145" s="969" t="e" cm="1">
        <f t="array" ref="T145">_xlfn.XLOOKUP(T$1,'Copy of PY1 Data(H)'!$A$1:$CZ$1,_xlfn.XLOOKUP($A145,'Copy of PY1 Data(H)'!$A$1:$A$288,'Copy of PY1 Data(H)'!$A$1:$CZ$288))</f>
        <v>#N/A</v>
      </c>
      <c r="U145" s="969" t="e" cm="1">
        <f t="array" ref="U145">_xlfn.XLOOKUP(U$1,'Copy of PY1 Data(H)'!$A$1:$CZ$1,_xlfn.XLOOKUP($A145,'Copy of PY1 Data(H)'!$A$1:$A$288,'Copy of PY1 Data(H)'!$A$1:$CZ$288))</f>
        <v>#N/A</v>
      </c>
      <c r="V145" s="969" t="e" cm="1">
        <f t="array" ref="V145">_xlfn.XLOOKUP(V$1,'Copy of PY1 Data(H)'!$A$1:$CZ$1,_xlfn.XLOOKUP($A145,'Copy of PY1 Data(H)'!$A$1:$A$288,'Copy of PY1 Data(H)'!$A$1:$CZ$288))</f>
        <v>#N/A</v>
      </c>
      <c r="W145" s="969" t="e" cm="1">
        <f t="array" ref="W145">_xlfn.XLOOKUP(W$1,'Copy of PY1 Data(H)'!$A$1:$CZ$1,_xlfn.XLOOKUP($A145,'Copy of PY1 Data(H)'!$A$1:$A$288,'Copy of PY1 Data(H)'!$A$1:$CZ$288))</f>
        <v>#N/A</v>
      </c>
      <c r="X145" s="969" t="e" cm="1">
        <f t="array" ref="X145">_xlfn.XLOOKUP(X$1,'Copy of PY1 Data(H)'!$A$1:$CZ$1,_xlfn.XLOOKUP($A145,'Copy of PY1 Data(H)'!$A$1:$A$288,'Copy of PY1 Data(H)'!$A$1:$CZ$288))</f>
        <v>#N/A</v>
      </c>
      <c r="Y145" s="969" t="e" cm="1">
        <f t="array" ref="Y145">_xlfn.XLOOKUP(Y$1,'Copy of PY1 Data(H)'!$A$1:$CZ$1,_xlfn.XLOOKUP($A145,'Copy of PY1 Data(H)'!$A$1:$A$288,'Copy of PY1 Data(H)'!$A$1:$CZ$288))</f>
        <v>#N/A</v>
      </c>
      <c r="Z145" s="969" t="e" cm="1">
        <f t="array" ref="Z145">_xlfn.XLOOKUP(Z$1,'Copy of PY1 Data(H)'!$A$1:$CZ$1,_xlfn.XLOOKUP($A145,'Copy of PY1 Data(H)'!$A$1:$A$288,'Copy of PY1 Data(H)'!$A$1:$CZ$288))</f>
        <v>#N/A</v>
      </c>
      <c r="AA145" s="969" t="e" cm="1">
        <f t="array" ref="AA145">_xlfn.XLOOKUP(AA$1,'Copy of PY1 Data(H)'!$A$1:$CZ$1,_xlfn.XLOOKUP($A145,'Copy of PY1 Data(H)'!$A$1:$A$288,'Copy of PY1 Data(H)'!$A$1:$CZ$288))</f>
        <v>#N/A</v>
      </c>
      <c r="AB145" s="969" t="e" cm="1">
        <f t="array" ref="AB145">_xlfn.XLOOKUP(AB$1,'Copy of PY1 Data(H)'!$A$1:$CZ$1,_xlfn.XLOOKUP($A145,'Copy of PY1 Data(H)'!$A$1:$A$288,'Copy of PY1 Data(H)'!$A$1:$CZ$288))</f>
        <v>#N/A</v>
      </c>
      <c r="AC145" s="969" t="e" cm="1">
        <f t="array" ref="AC145">_xlfn.XLOOKUP(AC$1,'Copy of PY1 Data(H)'!$A$1:$CZ$1,_xlfn.XLOOKUP($A145,'Copy of PY1 Data(H)'!$A$1:$A$288,'Copy of PY1 Data(H)'!$A$1:$CZ$288))</f>
        <v>#N/A</v>
      </c>
      <c r="AD145" s="969" t="e" cm="1">
        <f t="array" ref="AD145">_xlfn.XLOOKUP(AD$1,'Copy of PY1 Data(H)'!$A$1:$CZ$1,_xlfn.XLOOKUP($A145,'Copy of PY1 Data(H)'!$A$1:$A$288,'Copy of PY1 Data(H)'!$A$1:$CZ$288))</f>
        <v>#N/A</v>
      </c>
      <c r="AE145" s="969" t="e" cm="1">
        <f t="array" ref="AE145">_xlfn.XLOOKUP(AE$1,'Copy of PY1 Data(H)'!$A$1:$CZ$1,_xlfn.XLOOKUP($A145,'Copy of PY1 Data(H)'!$A$1:$A$288,'Copy of PY1 Data(H)'!$A$1:$CZ$288))</f>
        <v>#N/A</v>
      </c>
      <c r="AF145" s="969" t="e" cm="1">
        <f t="array" ref="AF145">_xlfn.XLOOKUP(AF$1,'Copy of PY1 Data(H)'!$A$1:$CZ$1,_xlfn.XLOOKUP($A145,'Copy of PY1 Data(H)'!$A$1:$A$288,'Copy of PY1 Data(H)'!$A$1:$CZ$288))</f>
        <v>#N/A</v>
      </c>
      <c r="AG145" s="969" t="e" cm="1">
        <f t="array" ref="AG145">_xlfn.XLOOKUP(AG$1,'Copy of PY1 Data(H)'!$A$1:$CZ$1,_xlfn.XLOOKUP($A145,'Copy of PY1 Data(H)'!$A$1:$A$288,'Copy of PY1 Data(H)'!$A$1:$CZ$288))</f>
        <v>#N/A</v>
      </c>
      <c r="AH145" s="969" t="e" cm="1">
        <f t="array" ref="AH145">_xlfn.XLOOKUP(AH$1,'Copy of PY1 Data(H)'!$A$1:$CZ$1,_xlfn.XLOOKUP($A145,'Copy of PY1 Data(H)'!$A$1:$A$288,'Copy of PY1 Data(H)'!$A$1:$CZ$288))</f>
        <v>#N/A</v>
      </c>
      <c r="AI145" s="969" t="e" cm="1">
        <f t="array" ref="AI145">_xlfn.XLOOKUP(AI$1,'Copy of PY1 Data(H)'!$A$1:$CZ$1,_xlfn.XLOOKUP($A145,'Copy of PY1 Data(H)'!$A$1:$A$288,'Copy of PY1 Data(H)'!$A$1:$CZ$288))</f>
        <v>#N/A</v>
      </c>
      <c r="AJ145" s="969" t="e" cm="1">
        <f t="array" ref="AJ145">_xlfn.XLOOKUP(AJ$1,'Copy of PY1 Data(H)'!$A$1:$CZ$1,_xlfn.XLOOKUP($A145,'Copy of PY1 Data(H)'!$A$1:$A$288,'Copy of PY1 Data(H)'!$A$1:$CZ$288))</f>
        <v>#N/A</v>
      </c>
      <c r="AK145" s="969" t="e" cm="1">
        <f t="array" ref="AK145">_xlfn.XLOOKUP(AK$1,'Copy of PY1 Data(H)'!$A$1:$CZ$1,_xlfn.XLOOKUP($A145,'Copy of PY1 Data(H)'!$A$1:$A$288,'Copy of PY1 Data(H)'!$A$1:$CZ$288))</f>
        <v>#N/A</v>
      </c>
      <c r="AL145" s="969" t="e" cm="1">
        <f t="array" ref="AL145">_xlfn.XLOOKUP(AL$1,'Copy of PY1 Data(H)'!$A$1:$CZ$1,_xlfn.XLOOKUP($A145,'Copy of PY1 Data(H)'!$A$1:$A$288,'Copy of PY1 Data(H)'!$A$1:$CZ$288))</f>
        <v>#N/A</v>
      </c>
      <c r="AM145" s="969" t="e" cm="1">
        <f t="array" ref="AM145">_xlfn.XLOOKUP(AM$1,'Copy of PY1 Data(H)'!$A$1:$CZ$1,_xlfn.XLOOKUP($A145,'Copy of PY1 Data(H)'!$A$1:$A$288,'Copy of PY1 Data(H)'!$A$1:$CZ$288))</f>
        <v>#N/A</v>
      </c>
      <c r="AN145" s="969" t="e" cm="1">
        <f t="array" ref="AN145">_xlfn.XLOOKUP(AN$1,'Copy of PY1 Data(H)'!$A$1:$CZ$1,_xlfn.XLOOKUP($A145,'Copy of PY1 Data(H)'!$A$1:$A$288,'Copy of PY1 Data(H)'!$A$1:$CZ$288))</f>
        <v>#N/A</v>
      </c>
      <c r="AO145" s="969" t="e" cm="1">
        <f t="array" ref="AO145">_xlfn.XLOOKUP(AO$1,'Copy of PY1 Data(H)'!$A$1:$CZ$1,_xlfn.XLOOKUP($A145,'Copy of PY1 Data(H)'!$A$1:$A$288,'Copy of PY1 Data(H)'!$A$1:$CZ$288))</f>
        <v>#N/A</v>
      </c>
      <c r="AP145" s="969" t="e" cm="1">
        <f t="array" ref="AP145">_xlfn.XLOOKUP(AP$1,'Copy of PY1 Data(H)'!$A$1:$CZ$1,_xlfn.XLOOKUP($A145,'Copy of PY1 Data(H)'!$A$1:$A$288,'Copy of PY1 Data(H)'!$A$1:$CZ$288))</f>
        <v>#N/A</v>
      </c>
      <c r="AQ145" s="969" t="e" cm="1">
        <f t="array" ref="AQ145">_xlfn.XLOOKUP(AQ$1,'Copy of PY1 Data(H)'!$A$1:$CZ$1,_xlfn.XLOOKUP($A145,'Copy of PY1 Data(H)'!$A$1:$A$288,'Copy of PY1 Data(H)'!$A$1:$CZ$288))</f>
        <v>#N/A</v>
      </c>
      <c r="AR145" s="969" t="e" cm="1">
        <f t="array" ref="AR145">_xlfn.XLOOKUP(AR$1,'Copy of PY1 Data(H)'!$A$1:$CZ$1,_xlfn.XLOOKUP($A145,'Copy of PY1 Data(H)'!$A$1:$A$288,'Copy of PY1 Data(H)'!$A$1:$CZ$288))</f>
        <v>#N/A</v>
      </c>
      <c r="AS145" s="969" t="e" cm="1">
        <f t="array" ref="AS145">_xlfn.XLOOKUP(AS$1,'Copy of PY1 Data(H)'!$A$1:$CZ$1,_xlfn.XLOOKUP($A145,'Copy of PY1 Data(H)'!$A$1:$A$288,'Copy of PY1 Data(H)'!$A$1:$CZ$288))</f>
        <v>#N/A</v>
      </c>
      <c r="AT145" s="969" t="e" cm="1">
        <f t="array" ref="AT145">_xlfn.XLOOKUP(AT$1,'Copy of PY1 Data(H)'!$A$1:$CZ$1,_xlfn.XLOOKUP($A145,'Copy of PY1 Data(H)'!$A$1:$A$288,'Copy of PY1 Data(H)'!$A$1:$CZ$288))</f>
        <v>#N/A</v>
      </c>
      <c r="AU145" s="969" t="e" cm="1">
        <f t="array" ref="AU145">_xlfn.XLOOKUP(AU$1,'Copy of PY1 Data(H)'!$A$1:$CZ$1,_xlfn.XLOOKUP($A145,'Copy of PY1 Data(H)'!$A$1:$A$288,'Copy of PY1 Data(H)'!$A$1:$CZ$288))</f>
        <v>#N/A</v>
      </c>
      <c r="AV145" s="969" t="e" cm="1">
        <f t="array" ref="AV145">_xlfn.XLOOKUP(AV$1,'Copy of PY1 Data(H)'!$A$1:$CZ$1,_xlfn.XLOOKUP($A145,'Copy of PY1 Data(H)'!$A$1:$A$288,'Copy of PY1 Data(H)'!$A$1:$CZ$288))</f>
        <v>#N/A</v>
      </c>
      <c r="AW145" s="969" t="e" cm="1">
        <f t="array" ref="AW145">_xlfn.XLOOKUP(AW$1,'Copy of PY1 Data(H)'!$A$1:$CZ$1,_xlfn.XLOOKUP($A145,'Copy of PY1 Data(H)'!$A$1:$A$288,'Copy of PY1 Data(H)'!$A$1:$CZ$288))</f>
        <v>#N/A</v>
      </c>
      <c r="AX145" s="969" t="e" cm="1">
        <f t="array" ref="AX145">_xlfn.XLOOKUP(AX$1,'Copy of PY1 Data(H)'!$A$1:$CZ$1,_xlfn.XLOOKUP($A145,'Copy of PY1 Data(H)'!$A$1:$A$288,'Copy of PY1 Data(H)'!$A$1:$CZ$288))</f>
        <v>#N/A</v>
      </c>
      <c r="AY145" s="969" t="e" cm="1">
        <f t="array" ref="AY145">_xlfn.XLOOKUP(AY$1,'Copy of PY1 Data(H)'!$A$1:$CZ$1,_xlfn.XLOOKUP($A145,'Copy of PY1 Data(H)'!$A$1:$A$288,'Copy of PY1 Data(H)'!$A$1:$CZ$288))</f>
        <v>#N/A</v>
      </c>
      <c r="AZ145" s="969" t="e" cm="1">
        <f t="array" ref="AZ145">_xlfn.XLOOKUP(AZ$1,'Copy of PY1 Data(H)'!$A$1:$CZ$1,_xlfn.XLOOKUP($A145,'Copy of PY1 Data(H)'!$A$1:$A$288,'Copy of PY1 Data(H)'!$A$1:$CZ$288))</f>
        <v>#N/A</v>
      </c>
      <c r="BA145" s="969" t="e" cm="1">
        <f t="array" ref="BA145">_xlfn.XLOOKUP(BA$1,'Copy of PY1 Data(H)'!$A$1:$CZ$1,_xlfn.XLOOKUP($A145,'Copy of PY1 Data(H)'!$A$1:$A$288,'Copy of PY1 Data(H)'!$A$1:$CZ$288))</f>
        <v>#N/A</v>
      </c>
      <c r="BB145" s="969" t="e" cm="1">
        <f t="array" ref="BB145">_xlfn.XLOOKUP(BB$1,'Copy of PY1 Data(H)'!$A$1:$CZ$1,_xlfn.XLOOKUP($A145,'Copy of PY1 Data(H)'!$A$1:$A$288,'Copy of PY1 Data(H)'!$A$1:$CZ$288))</f>
        <v>#N/A</v>
      </c>
      <c r="BC145" s="969" t="e" cm="1">
        <f t="array" ref="BC145">_xlfn.XLOOKUP(BC$1,'Copy of PY1 Data(H)'!$A$1:$CZ$1,_xlfn.XLOOKUP($A145,'Copy of PY1 Data(H)'!$A$1:$A$288,'Copy of PY1 Data(H)'!$A$1:$CZ$288))</f>
        <v>#N/A</v>
      </c>
      <c r="BD145" s="969" t="e" cm="1">
        <f t="array" ref="BD145">_xlfn.XLOOKUP(BD$1,'Copy of PY1 Data(H)'!$A$1:$CZ$1,_xlfn.XLOOKUP($A145,'Copy of PY1 Data(H)'!$A$1:$A$288,'Copy of PY1 Data(H)'!$A$1:$CZ$288))</f>
        <v>#N/A</v>
      </c>
      <c r="BE145" s="969" t="e" cm="1">
        <f t="array" ref="BE145">_xlfn.XLOOKUP(BE$1,'Copy of PY1 Data(H)'!$A$1:$CZ$1,_xlfn.XLOOKUP($A145,'Copy of PY1 Data(H)'!$A$1:$A$288,'Copy of PY1 Data(H)'!$A$1:$CZ$288))</f>
        <v>#N/A</v>
      </c>
      <c r="BF145" s="969" t="e" cm="1">
        <f t="array" ref="BF145">_xlfn.XLOOKUP(BF$1,'Copy of PY1 Data(H)'!$A$1:$CZ$1,_xlfn.XLOOKUP($A145,'Copy of PY1 Data(H)'!$A$1:$A$288,'Copy of PY1 Data(H)'!$A$1:$CZ$288))</f>
        <v>#N/A</v>
      </c>
      <c r="BG145" s="969" t="e" cm="1">
        <f t="array" ref="BG145">_xlfn.XLOOKUP(BG$1,'Copy of PY1 Data(H)'!$A$1:$CZ$1,_xlfn.XLOOKUP($A145,'Copy of PY1 Data(H)'!$A$1:$A$288,'Copy of PY1 Data(H)'!$A$1:$CZ$288))</f>
        <v>#N/A</v>
      </c>
      <c r="BH145" s="969" t="e" cm="1">
        <f t="array" ref="BH145">_xlfn.XLOOKUP(BH$1,'Copy of PY1 Data(H)'!$A$1:$CZ$1,_xlfn.XLOOKUP($A145,'Copy of PY1 Data(H)'!$A$1:$A$288,'Copy of PY1 Data(H)'!$A$1:$CZ$288))</f>
        <v>#N/A</v>
      </c>
      <c r="BI145" s="969" t="e" cm="1">
        <f t="array" ref="BI145">_xlfn.XLOOKUP(BI$1,'Copy of PY1 Data(H)'!$A$1:$CZ$1,_xlfn.XLOOKUP($A145,'Copy of PY1 Data(H)'!$A$1:$A$288,'Copy of PY1 Data(H)'!$A$1:$CZ$288))</f>
        <v>#N/A</v>
      </c>
      <c r="BJ145" s="969" t="e" cm="1">
        <f t="array" ref="BJ145">_xlfn.XLOOKUP(BJ$1,'Copy of PY1 Data(H)'!$A$1:$CZ$1,_xlfn.XLOOKUP($A145,'Copy of PY1 Data(H)'!$A$1:$A$288,'Copy of PY1 Data(H)'!$A$1:$CZ$288))</f>
        <v>#N/A</v>
      </c>
      <c r="BK145" s="969" t="e" cm="1">
        <f t="array" ref="BK145">_xlfn.XLOOKUP(BK$1,'Copy of PY1 Data(H)'!$A$1:$CZ$1,_xlfn.XLOOKUP($A145,'Copy of PY1 Data(H)'!$A$1:$A$288,'Copy of PY1 Data(H)'!$A$1:$CZ$288))</f>
        <v>#N/A</v>
      </c>
      <c r="BL145" s="969" t="e" cm="1">
        <f t="array" ref="BL145">_xlfn.XLOOKUP(BL$1,'Copy of PY1 Data(H)'!$A$1:$CZ$1,_xlfn.XLOOKUP($A145,'Copy of PY1 Data(H)'!$A$1:$A$288,'Copy of PY1 Data(H)'!$A$1:$CZ$288))</f>
        <v>#N/A</v>
      </c>
      <c r="BM145" s="969" t="e" cm="1">
        <f t="array" ref="BM145">_xlfn.XLOOKUP(BM$1,'Copy of PY1 Data(H)'!$A$1:$CZ$1,_xlfn.XLOOKUP($A145,'Copy of PY1 Data(H)'!$A$1:$A$288,'Copy of PY1 Data(H)'!$A$1:$CZ$288))</f>
        <v>#N/A</v>
      </c>
      <c r="BN145" s="969" t="e" cm="1">
        <f t="array" ref="BN145">_xlfn.XLOOKUP(BN$1,'Copy of PY1 Data(H)'!$A$1:$CZ$1,_xlfn.XLOOKUP($A145,'Copy of PY1 Data(H)'!$A$1:$A$288,'Copy of PY1 Data(H)'!$A$1:$CZ$288))</f>
        <v>#N/A</v>
      </c>
      <c r="BO145" s="969" t="e" cm="1">
        <f t="array" ref="BO145">_xlfn.XLOOKUP(BO$1,'Copy of PY1 Data(H)'!$A$1:$CZ$1,_xlfn.XLOOKUP($A145,'Copy of PY1 Data(H)'!$A$1:$A$288,'Copy of PY1 Data(H)'!$A$1:$CZ$288))</f>
        <v>#N/A</v>
      </c>
      <c r="BP145" s="969" t="e" cm="1">
        <f t="array" ref="BP145">_xlfn.XLOOKUP(BP$1,'Copy of PY1 Data(H)'!$A$1:$CZ$1,_xlfn.XLOOKUP($A145,'Copy of PY1 Data(H)'!$A$1:$A$288,'Copy of PY1 Data(H)'!$A$1:$CZ$288))</f>
        <v>#N/A</v>
      </c>
      <c r="BQ145" s="969" t="e" cm="1">
        <f t="array" ref="BQ145">_xlfn.XLOOKUP(BQ$1,'Copy of PY1 Data(H)'!$A$1:$CZ$1,_xlfn.XLOOKUP($A145,'Copy of PY1 Data(H)'!$A$1:$A$288,'Copy of PY1 Data(H)'!$A$1:$CZ$288))</f>
        <v>#N/A</v>
      </c>
      <c r="BR145" s="969" t="e" cm="1">
        <f t="array" ref="BR145">_xlfn.XLOOKUP(BR$1,'Copy of PY1 Data(H)'!$A$1:$CZ$1,_xlfn.XLOOKUP($A145,'Copy of PY1 Data(H)'!$A$1:$A$288,'Copy of PY1 Data(H)'!$A$1:$CZ$288))</f>
        <v>#N/A</v>
      </c>
      <c r="BS145" s="969" t="e" cm="1">
        <f t="array" ref="BS145">_xlfn.XLOOKUP(BS$1,'Copy of PY1 Data(H)'!$A$1:$CZ$1,_xlfn.XLOOKUP($A145,'Copy of PY1 Data(H)'!$A$1:$A$288,'Copy of PY1 Data(H)'!$A$1:$CZ$288))</f>
        <v>#N/A</v>
      </c>
      <c r="BT145" s="969" t="e" cm="1">
        <f t="array" ref="BT145">_xlfn.XLOOKUP(BT$1,'Copy of PY1 Data(H)'!$A$1:$CZ$1,_xlfn.XLOOKUP($A145,'Copy of PY1 Data(H)'!$A$1:$A$288,'Copy of PY1 Data(H)'!$A$1:$CZ$288))</f>
        <v>#N/A</v>
      </c>
      <c r="BU145" s="969" t="e" cm="1">
        <f t="array" ref="BU145">_xlfn.XLOOKUP(BU$1,'Copy of PY1 Data(H)'!$A$1:$CZ$1,_xlfn.XLOOKUP($A145,'Copy of PY1 Data(H)'!$A$1:$A$288,'Copy of PY1 Data(H)'!$A$1:$CZ$288))</f>
        <v>#N/A</v>
      </c>
      <c r="BV145" s="969" t="e" cm="1">
        <f t="array" ref="BV145">_xlfn.XLOOKUP(BV$1,'Copy of PY1 Data(H)'!$A$1:$CZ$1,_xlfn.XLOOKUP($A145,'Copy of PY1 Data(H)'!$A$1:$A$288,'Copy of PY1 Data(H)'!$A$1:$CZ$288))</f>
        <v>#N/A</v>
      </c>
      <c r="BW145" s="969" t="e" cm="1">
        <f t="array" ref="BW145">_xlfn.XLOOKUP(BW$1,'Copy of PY1 Data(H)'!$A$1:$CZ$1,_xlfn.XLOOKUP($A145,'Copy of PY1 Data(H)'!$A$1:$A$288,'Copy of PY1 Data(H)'!$A$1:$CZ$288))</f>
        <v>#N/A</v>
      </c>
      <c r="BX145" s="969" t="e" cm="1">
        <f t="array" ref="BX145">_xlfn.XLOOKUP(BX$1,'Copy of PY1 Data(H)'!$A$1:$CZ$1,_xlfn.XLOOKUP($A145,'Copy of PY1 Data(H)'!$A$1:$A$288,'Copy of PY1 Data(H)'!$A$1:$CZ$288))</f>
        <v>#N/A</v>
      </c>
      <c r="BY145" s="969" t="e" cm="1">
        <f t="array" ref="BY145">_xlfn.XLOOKUP(BY$1,'Copy of PY1 Data(H)'!$A$1:$CZ$1,_xlfn.XLOOKUP($A145,'Copy of PY1 Data(H)'!$A$1:$A$288,'Copy of PY1 Data(H)'!$A$1:$CZ$288))</f>
        <v>#N/A</v>
      </c>
      <c r="BZ145" s="969" t="e" cm="1">
        <f t="array" ref="BZ145">_xlfn.XLOOKUP(BZ$1,'Copy of PY1 Data(H)'!$A$1:$CZ$1,_xlfn.XLOOKUP($A145,'Copy of PY1 Data(H)'!$A$1:$A$288,'Copy of PY1 Data(H)'!$A$1:$CZ$288))</f>
        <v>#N/A</v>
      </c>
      <c r="CA145" s="969" t="e" cm="1">
        <f t="array" ref="CA145">_xlfn.XLOOKUP(CA$1,'Copy of PY1 Data(H)'!$A$1:$CZ$1,_xlfn.XLOOKUP($A145,'Copy of PY1 Data(H)'!$A$1:$A$288,'Copy of PY1 Data(H)'!$A$1:$CZ$288))</f>
        <v>#N/A</v>
      </c>
      <c r="CB145" s="969" t="e" cm="1">
        <f t="array" ref="CB145">_xlfn.XLOOKUP(CB$1,'Copy of PY1 Data(H)'!$A$1:$CZ$1,_xlfn.XLOOKUP($A145,'Copy of PY1 Data(H)'!$A$1:$A$288,'Copy of PY1 Data(H)'!$A$1:$CZ$288))</f>
        <v>#N/A</v>
      </c>
      <c r="CC145" s="969" t="e" cm="1">
        <f t="array" ref="CC145">_xlfn.XLOOKUP(CC$1,'Copy of PY1 Data(H)'!$A$1:$CZ$1,_xlfn.XLOOKUP($A145,'Copy of PY1 Data(H)'!$A$1:$A$288,'Copy of PY1 Data(H)'!$A$1:$CZ$288))</f>
        <v>#N/A</v>
      </c>
      <c r="CD145" s="969" t="e" cm="1">
        <f t="array" ref="CD145">_xlfn.XLOOKUP(CD$1,'Copy of PY1 Data(H)'!$A$1:$CZ$1,_xlfn.XLOOKUP($A145,'Copy of PY1 Data(H)'!$A$1:$A$288,'Copy of PY1 Data(H)'!$A$1:$CZ$288))</f>
        <v>#N/A</v>
      </c>
    </row>
    <row r="146" spans="1:82" x14ac:dyDescent="0.3">
      <c r="A146" s="180">
        <v>365</v>
      </c>
      <c r="C146" s="180"/>
      <c r="D146" s="180" cm="1">
        <f t="array" ref="D146">_xlfn.XLOOKUP(D$1,'Copy of PY1 Data(H)'!$A$1:$CZ$1,_xlfn.XLOOKUP($A146,'Copy of PY1 Data(H)'!$A$1:$A$288,'Copy of PY1 Data(H)'!$A$1:$CZ$288))</f>
        <v>0</v>
      </c>
      <c r="E146" s="180" cm="1">
        <f t="array" ref="E146">_xlfn.XLOOKUP(E$1,'Copy of PY1 Data(H)'!$A$1:$CZ$1,_xlfn.XLOOKUP($A146,'Copy of PY1 Data(H)'!$A$1:$A$288,'Copy of PY1 Data(H)'!$A$1:$CZ$288))</f>
        <v>0</v>
      </c>
      <c r="F146" s="180" cm="1">
        <f t="array" ref="F146">_xlfn.XLOOKUP(F$1,'Copy of PY1 Data(H)'!$A$1:$CZ$1,_xlfn.XLOOKUP($A146,'Copy of PY1 Data(H)'!$A$1:$A$288,'Copy of PY1 Data(H)'!$A$1:$CZ$288))</f>
        <v>0</v>
      </c>
      <c r="G146" s="180" cm="1">
        <f t="array" ref="G146">_xlfn.XLOOKUP(G$1,'Copy of PY1 Data(H)'!$A$1:$CZ$1,_xlfn.XLOOKUP($A146,'Copy of PY1 Data(H)'!$A$1:$A$288,'Copy of PY1 Data(H)'!$A$1:$CZ$288))</f>
        <v>0</v>
      </c>
      <c r="H146" s="180" cm="1">
        <f t="array" ref="H146">_xlfn.XLOOKUP(H$1,'Copy of PY1 Data(H)'!$A$1:$CZ$1,_xlfn.XLOOKUP($A146,'Copy of PY1 Data(H)'!$A$1:$A$288,'Copy of PY1 Data(H)'!$A$1:$CZ$288))</f>
        <v>0</v>
      </c>
      <c r="I146" s="180" cm="1">
        <f t="array" ref="I146">_xlfn.XLOOKUP(I$1,'Copy of PY1 Data(H)'!$A$1:$CZ$1,_xlfn.XLOOKUP($A146,'Copy of PY1 Data(H)'!$A$1:$A$288,'Copy of PY1 Data(H)'!$A$1:$CZ$288))</f>
        <v>0</v>
      </c>
      <c r="J146" s="180" cm="1">
        <f t="array" ref="J146">_xlfn.XLOOKUP(J$1,'Copy of PY1 Data(H)'!$A$1:$CZ$1,_xlfn.XLOOKUP($A146,'Copy of PY1 Data(H)'!$A$1:$A$288,'Copy of PY1 Data(H)'!$A$1:$CZ$288))</f>
        <v>0</v>
      </c>
      <c r="K146" s="180" cm="1">
        <f t="array" ref="K146">_xlfn.XLOOKUP(K$1,'Copy of PY1 Data(H)'!$A$1:$CZ$1,_xlfn.XLOOKUP($A146,'Copy of PY1 Data(H)'!$A$1:$A$288,'Copy of PY1 Data(H)'!$A$1:$CZ$288))</f>
        <v>0</v>
      </c>
      <c r="L146" s="180" cm="1">
        <f t="array" ref="L146">_xlfn.XLOOKUP(L$1,'Copy of PY1 Data(H)'!$A$1:$CZ$1,_xlfn.XLOOKUP($A146,'Copy of PY1 Data(H)'!$A$1:$A$288,'Copy of PY1 Data(H)'!$A$1:$CZ$288))</f>
        <v>0</v>
      </c>
      <c r="M146" s="180" cm="1">
        <f t="array" ref="M146">_xlfn.XLOOKUP(M$1,'Copy of PY1 Data(H)'!$A$1:$CZ$1,_xlfn.XLOOKUP($A146,'Copy of PY1 Data(H)'!$A$1:$A$288,'Copy of PY1 Data(H)'!$A$1:$CZ$288))</f>
        <v>0</v>
      </c>
      <c r="N146" s="180" cm="1">
        <f t="array" ref="N146">_xlfn.XLOOKUP(N$1,'Copy of PY1 Data(H)'!$A$1:$CZ$1,_xlfn.XLOOKUP($A146,'Copy of PY1 Data(H)'!$A$1:$A$288,'Copy of PY1 Data(H)'!$A$1:$CZ$288))</f>
        <v>0</v>
      </c>
      <c r="O146" s="180" cm="1">
        <f t="array" ref="O146">_xlfn.XLOOKUP(O$1,'Copy of PY1 Data(H)'!$A$1:$CZ$1,_xlfn.XLOOKUP($A146,'Copy of PY1 Data(H)'!$A$1:$A$288,'Copy of PY1 Data(H)'!$A$1:$CZ$288))</f>
        <v>0</v>
      </c>
      <c r="P146" s="180" cm="1">
        <f t="array" ref="P146">_xlfn.XLOOKUP(P$1,'Copy of PY1 Data(H)'!$A$1:$CZ$1,_xlfn.XLOOKUP($A146,'Copy of PY1 Data(H)'!$A$1:$A$288,'Copy of PY1 Data(H)'!$A$1:$CZ$288))</f>
        <v>0</v>
      </c>
      <c r="Q146" s="180" cm="1">
        <f t="array" ref="Q146">_xlfn.XLOOKUP(Q$1,'Copy of PY1 Data(H)'!$A$1:$CZ$1,_xlfn.XLOOKUP($A146,'Copy of PY1 Data(H)'!$A$1:$A$288,'Copy of PY1 Data(H)'!$A$1:$CZ$288))</f>
        <v>0</v>
      </c>
      <c r="R146" s="180" cm="1">
        <f t="array" ref="R146">_xlfn.XLOOKUP(R$1,'Copy of PY1 Data(H)'!$A$1:$CZ$1,_xlfn.XLOOKUP($A146,'Copy of PY1 Data(H)'!$A$1:$A$288,'Copy of PY1 Data(H)'!$A$1:$CZ$288))</f>
        <v>0</v>
      </c>
      <c r="S146" s="180" cm="1">
        <f t="array" ref="S146">_xlfn.XLOOKUP(S$1,'Copy of PY1 Data(H)'!$A$1:$CZ$1,_xlfn.XLOOKUP($A146,'Copy of PY1 Data(H)'!$A$1:$A$288,'Copy of PY1 Data(H)'!$A$1:$CZ$288))</f>
        <v>0</v>
      </c>
      <c r="T146" s="180" cm="1">
        <f t="array" ref="T146">_xlfn.XLOOKUP(T$1,'Copy of PY1 Data(H)'!$A$1:$CZ$1,_xlfn.XLOOKUP($A146,'Copy of PY1 Data(H)'!$A$1:$A$288,'Copy of PY1 Data(H)'!$A$1:$CZ$288))</f>
        <v>0</v>
      </c>
      <c r="U146" s="180" cm="1">
        <f t="array" ref="U146">_xlfn.XLOOKUP(U$1,'Copy of PY1 Data(H)'!$A$1:$CZ$1,_xlfn.XLOOKUP($A146,'Copy of PY1 Data(H)'!$A$1:$A$288,'Copy of PY1 Data(H)'!$A$1:$CZ$288))</f>
        <v>0</v>
      </c>
      <c r="V146" s="180" cm="1">
        <f t="array" ref="V146">_xlfn.XLOOKUP(V$1,'Copy of PY1 Data(H)'!$A$1:$CZ$1,_xlfn.XLOOKUP($A146,'Copy of PY1 Data(H)'!$A$1:$A$288,'Copy of PY1 Data(H)'!$A$1:$CZ$288))</f>
        <v>0</v>
      </c>
      <c r="W146" s="180" cm="1">
        <f t="array" ref="W146">_xlfn.XLOOKUP(W$1,'Copy of PY1 Data(H)'!$A$1:$CZ$1,_xlfn.XLOOKUP($A146,'Copy of PY1 Data(H)'!$A$1:$A$288,'Copy of PY1 Data(H)'!$A$1:$CZ$288))</f>
        <v>0</v>
      </c>
      <c r="X146" s="180" cm="1">
        <f t="array" ref="X146">_xlfn.XLOOKUP(X$1,'Copy of PY1 Data(H)'!$A$1:$CZ$1,_xlfn.XLOOKUP($A146,'Copy of PY1 Data(H)'!$A$1:$A$288,'Copy of PY1 Data(H)'!$A$1:$CZ$288))</f>
        <v>0</v>
      </c>
      <c r="Y146" s="180" cm="1">
        <f t="array" ref="Y146">_xlfn.XLOOKUP(Y$1,'Copy of PY1 Data(H)'!$A$1:$CZ$1,_xlfn.XLOOKUP($A146,'Copy of PY1 Data(H)'!$A$1:$A$288,'Copy of PY1 Data(H)'!$A$1:$CZ$288))</f>
        <v>0</v>
      </c>
      <c r="Z146" s="180" cm="1">
        <f t="array" ref="Z146">_xlfn.XLOOKUP(Z$1,'Copy of PY1 Data(H)'!$A$1:$CZ$1,_xlfn.XLOOKUP($A146,'Copy of PY1 Data(H)'!$A$1:$A$288,'Copy of PY1 Data(H)'!$A$1:$CZ$288))</f>
        <v>0</v>
      </c>
      <c r="AA146" s="180" cm="1">
        <f t="array" ref="AA146">_xlfn.XLOOKUP(AA$1,'Copy of PY1 Data(H)'!$A$1:$CZ$1,_xlfn.XLOOKUP($A146,'Copy of PY1 Data(H)'!$A$1:$A$288,'Copy of PY1 Data(H)'!$A$1:$CZ$288))</f>
        <v>0</v>
      </c>
      <c r="AB146" s="180" cm="1">
        <f t="array" ref="AB146">_xlfn.XLOOKUP(AB$1,'Copy of PY1 Data(H)'!$A$1:$CZ$1,_xlfn.XLOOKUP($A146,'Copy of PY1 Data(H)'!$A$1:$A$288,'Copy of PY1 Data(H)'!$A$1:$CZ$288))</f>
        <v>0</v>
      </c>
      <c r="AC146" s="180" cm="1">
        <f t="array" ref="AC146">_xlfn.XLOOKUP(AC$1,'Copy of PY1 Data(H)'!$A$1:$CZ$1,_xlfn.XLOOKUP($A146,'Copy of PY1 Data(H)'!$A$1:$A$288,'Copy of PY1 Data(H)'!$A$1:$CZ$288))</f>
        <v>0</v>
      </c>
      <c r="AD146" s="180" cm="1">
        <f t="array" ref="AD146">_xlfn.XLOOKUP(AD$1,'Copy of PY1 Data(H)'!$A$1:$CZ$1,_xlfn.XLOOKUP($A146,'Copy of PY1 Data(H)'!$A$1:$A$288,'Copy of PY1 Data(H)'!$A$1:$CZ$288))</f>
        <v>0</v>
      </c>
      <c r="AE146" s="180" cm="1">
        <f t="array" ref="AE146">_xlfn.XLOOKUP(AE$1,'Copy of PY1 Data(H)'!$A$1:$CZ$1,_xlfn.XLOOKUP($A146,'Copy of PY1 Data(H)'!$A$1:$A$288,'Copy of PY1 Data(H)'!$A$1:$CZ$288))</f>
        <v>0</v>
      </c>
      <c r="AF146" s="180" cm="1">
        <f t="array" ref="AF146">_xlfn.XLOOKUP(AF$1,'Copy of PY1 Data(H)'!$A$1:$CZ$1,_xlfn.XLOOKUP($A146,'Copy of PY1 Data(H)'!$A$1:$A$288,'Copy of PY1 Data(H)'!$A$1:$CZ$288))</f>
        <v>0</v>
      </c>
      <c r="AG146" s="180" cm="1">
        <f t="array" ref="AG146">_xlfn.XLOOKUP(AG$1,'Copy of PY1 Data(H)'!$A$1:$CZ$1,_xlfn.XLOOKUP($A146,'Copy of PY1 Data(H)'!$A$1:$A$288,'Copy of PY1 Data(H)'!$A$1:$CZ$288))</f>
        <v>0</v>
      </c>
      <c r="AH146" s="180" cm="1">
        <f t="array" ref="AH146">_xlfn.XLOOKUP(AH$1,'Copy of PY1 Data(H)'!$A$1:$CZ$1,_xlfn.XLOOKUP($A146,'Copy of PY1 Data(H)'!$A$1:$A$288,'Copy of PY1 Data(H)'!$A$1:$CZ$288))</f>
        <v>0</v>
      </c>
      <c r="AI146" s="180" cm="1">
        <f t="array" ref="AI146">_xlfn.XLOOKUP(AI$1,'Copy of PY1 Data(H)'!$A$1:$CZ$1,_xlfn.XLOOKUP($A146,'Copy of PY1 Data(H)'!$A$1:$A$288,'Copy of PY1 Data(H)'!$A$1:$CZ$288))</f>
        <v>0</v>
      </c>
      <c r="AJ146" s="180" cm="1">
        <f t="array" ref="AJ146">_xlfn.XLOOKUP(AJ$1,'Copy of PY1 Data(H)'!$A$1:$CZ$1,_xlfn.XLOOKUP($A146,'Copy of PY1 Data(H)'!$A$1:$A$288,'Copy of PY1 Data(H)'!$A$1:$CZ$288))</f>
        <v>0</v>
      </c>
      <c r="AK146" s="180" cm="1">
        <f t="array" ref="AK146">_xlfn.XLOOKUP(AK$1,'Copy of PY1 Data(H)'!$A$1:$CZ$1,_xlfn.XLOOKUP($A146,'Copy of PY1 Data(H)'!$A$1:$A$288,'Copy of PY1 Data(H)'!$A$1:$CZ$288))</f>
        <v>0</v>
      </c>
      <c r="AL146" s="180" cm="1">
        <f t="array" ref="AL146">_xlfn.XLOOKUP(AL$1,'Copy of PY1 Data(H)'!$A$1:$CZ$1,_xlfn.XLOOKUP($A146,'Copy of PY1 Data(H)'!$A$1:$A$288,'Copy of PY1 Data(H)'!$A$1:$CZ$288))</f>
        <v>0</v>
      </c>
      <c r="AM146" s="180" cm="1">
        <f t="array" ref="AM146">_xlfn.XLOOKUP(AM$1,'Copy of PY1 Data(H)'!$A$1:$CZ$1,_xlfn.XLOOKUP($A146,'Copy of PY1 Data(H)'!$A$1:$A$288,'Copy of PY1 Data(H)'!$A$1:$CZ$288))</f>
        <v>0</v>
      </c>
      <c r="AN146" s="180" cm="1">
        <f t="array" ref="AN146">_xlfn.XLOOKUP(AN$1,'Copy of PY1 Data(H)'!$A$1:$CZ$1,_xlfn.XLOOKUP($A146,'Copy of PY1 Data(H)'!$A$1:$A$288,'Copy of PY1 Data(H)'!$A$1:$CZ$288))</f>
        <v>0</v>
      </c>
      <c r="AO146" s="180" cm="1">
        <f t="array" ref="AO146">_xlfn.XLOOKUP(AO$1,'Copy of PY1 Data(H)'!$A$1:$CZ$1,_xlfn.XLOOKUP($A146,'Copy of PY1 Data(H)'!$A$1:$A$288,'Copy of PY1 Data(H)'!$A$1:$CZ$288))</f>
        <v>0</v>
      </c>
      <c r="AP146" s="180" cm="1">
        <f t="array" ref="AP146">_xlfn.XLOOKUP(AP$1,'Copy of PY1 Data(H)'!$A$1:$CZ$1,_xlfn.XLOOKUP($A146,'Copy of PY1 Data(H)'!$A$1:$A$288,'Copy of PY1 Data(H)'!$A$1:$CZ$288))</f>
        <v>0</v>
      </c>
      <c r="AQ146" s="180" cm="1">
        <f t="array" ref="AQ146">_xlfn.XLOOKUP(AQ$1,'Copy of PY1 Data(H)'!$A$1:$CZ$1,_xlfn.XLOOKUP($A146,'Copy of PY1 Data(H)'!$A$1:$A$288,'Copy of PY1 Data(H)'!$A$1:$CZ$288))</f>
        <v>0</v>
      </c>
      <c r="AR146" s="180" cm="1">
        <f t="array" ref="AR146">_xlfn.XLOOKUP(AR$1,'Copy of PY1 Data(H)'!$A$1:$CZ$1,_xlfn.XLOOKUP($A146,'Copy of PY1 Data(H)'!$A$1:$A$288,'Copy of PY1 Data(H)'!$A$1:$CZ$288))</f>
        <v>0</v>
      </c>
      <c r="AS146" s="180" cm="1">
        <f t="array" ref="AS146">_xlfn.XLOOKUP(AS$1,'Copy of PY1 Data(H)'!$A$1:$CZ$1,_xlfn.XLOOKUP($A146,'Copy of PY1 Data(H)'!$A$1:$A$288,'Copy of PY1 Data(H)'!$A$1:$CZ$288))</f>
        <v>0</v>
      </c>
      <c r="AT146" s="180" cm="1">
        <f t="array" ref="AT146">_xlfn.XLOOKUP(AT$1,'Copy of PY1 Data(H)'!$A$1:$CZ$1,_xlfn.XLOOKUP($A146,'Copy of PY1 Data(H)'!$A$1:$A$288,'Copy of PY1 Data(H)'!$A$1:$CZ$288))</f>
        <v>0</v>
      </c>
      <c r="AU146" s="180" cm="1">
        <f t="array" ref="AU146">_xlfn.XLOOKUP(AU$1,'Copy of PY1 Data(H)'!$A$1:$CZ$1,_xlfn.XLOOKUP($A146,'Copy of PY1 Data(H)'!$A$1:$A$288,'Copy of PY1 Data(H)'!$A$1:$CZ$288))</f>
        <v>0</v>
      </c>
      <c r="AV146" s="180" cm="1">
        <f t="array" ref="AV146">_xlfn.XLOOKUP(AV$1,'Copy of PY1 Data(H)'!$A$1:$CZ$1,_xlfn.XLOOKUP($A146,'Copy of PY1 Data(H)'!$A$1:$A$288,'Copy of PY1 Data(H)'!$A$1:$CZ$288))</f>
        <v>0</v>
      </c>
      <c r="AW146" s="180" cm="1">
        <f t="array" ref="AW146">_xlfn.XLOOKUP(AW$1,'Copy of PY1 Data(H)'!$A$1:$CZ$1,_xlfn.XLOOKUP($A146,'Copy of PY1 Data(H)'!$A$1:$A$288,'Copy of PY1 Data(H)'!$A$1:$CZ$288))</f>
        <v>0</v>
      </c>
      <c r="AX146" s="180" cm="1">
        <f t="array" ref="AX146">_xlfn.XLOOKUP(AX$1,'Copy of PY1 Data(H)'!$A$1:$CZ$1,_xlfn.XLOOKUP($A146,'Copy of PY1 Data(H)'!$A$1:$A$288,'Copy of PY1 Data(H)'!$A$1:$CZ$288))</f>
        <v>0</v>
      </c>
      <c r="AY146" s="180" cm="1">
        <f t="array" ref="AY146">_xlfn.XLOOKUP(AY$1,'Copy of PY1 Data(H)'!$A$1:$CZ$1,_xlfn.XLOOKUP($A146,'Copy of PY1 Data(H)'!$A$1:$A$288,'Copy of PY1 Data(H)'!$A$1:$CZ$288))</f>
        <v>0</v>
      </c>
      <c r="AZ146" s="180" cm="1">
        <f t="array" ref="AZ146">_xlfn.XLOOKUP(AZ$1,'Copy of PY1 Data(H)'!$A$1:$CZ$1,_xlfn.XLOOKUP($A146,'Copy of PY1 Data(H)'!$A$1:$A$288,'Copy of PY1 Data(H)'!$A$1:$CZ$288))</f>
        <v>0</v>
      </c>
      <c r="BA146" s="180" cm="1">
        <f t="array" ref="BA146">_xlfn.XLOOKUP(BA$1,'Copy of PY1 Data(H)'!$A$1:$CZ$1,_xlfn.XLOOKUP($A146,'Copy of PY1 Data(H)'!$A$1:$A$288,'Copy of PY1 Data(H)'!$A$1:$CZ$288))</f>
        <v>0</v>
      </c>
      <c r="BB146" s="180" cm="1">
        <f t="array" ref="BB146">_xlfn.XLOOKUP(BB$1,'Copy of PY1 Data(H)'!$A$1:$CZ$1,_xlfn.XLOOKUP($A146,'Copy of PY1 Data(H)'!$A$1:$A$288,'Copy of PY1 Data(H)'!$A$1:$CZ$288))</f>
        <v>0</v>
      </c>
      <c r="BC146" s="180" cm="1">
        <f t="array" ref="BC146">_xlfn.XLOOKUP(BC$1,'Copy of PY1 Data(H)'!$A$1:$CZ$1,_xlfn.XLOOKUP($A146,'Copy of PY1 Data(H)'!$A$1:$A$288,'Copy of PY1 Data(H)'!$A$1:$CZ$288))</f>
        <v>0</v>
      </c>
      <c r="BD146" s="180" cm="1">
        <f t="array" ref="BD146">_xlfn.XLOOKUP(BD$1,'Copy of PY1 Data(H)'!$A$1:$CZ$1,_xlfn.XLOOKUP($A146,'Copy of PY1 Data(H)'!$A$1:$A$288,'Copy of PY1 Data(H)'!$A$1:$CZ$288))</f>
        <v>0</v>
      </c>
      <c r="BE146" s="180" cm="1">
        <f t="array" ref="BE146">_xlfn.XLOOKUP(BE$1,'Copy of PY1 Data(H)'!$A$1:$CZ$1,_xlfn.XLOOKUP($A146,'Copy of PY1 Data(H)'!$A$1:$A$288,'Copy of PY1 Data(H)'!$A$1:$CZ$288))</f>
        <v>0</v>
      </c>
      <c r="BF146" s="180" cm="1">
        <f t="array" ref="BF146">_xlfn.XLOOKUP(BF$1,'Copy of PY1 Data(H)'!$A$1:$CZ$1,_xlfn.XLOOKUP($A146,'Copy of PY1 Data(H)'!$A$1:$A$288,'Copy of PY1 Data(H)'!$A$1:$CZ$288))</f>
        <v>0</v>
      </c>
      <c r="BG146" s="180" cm="1">
        <f t="array" ref="BG146">_xlfn.XLOOKUP(BG$1,'Copy of PY1 Data(H)'!$A$1:$CZ$1,_xlfn.XLOOKUP($A146,'Copy of PY1 Data(H)'!$A$1:$A$288,'Copy of PY1 Data(H)'!$A$1:$CZ$288))</f>
        <v>0</v>
      </c>
      <c r="BH146" s="180" cm="1">
        <f t="array" ref="BH146">_xlfn.XLOOKUP(BH$1,'Copy of PY1 Data(H)'!$A$1:$CZ$1,_xlfn.XLOOKUP($A146,'Copy of PY1 Data(H)'!$A$1:$A$288,'Copy of PY1 Data(H)'!$A$1:$CZ$288))</f>
        <v>0</v>
      </c>
      <c r="BI146" s="180" cm="1">
        <f t="array" ref="BI146">_xlfn.XLOOKUP(BI$1,'Copy of PY1 Data(H)'!$A$1:$CZ$1,_xlfn.XLOOKUP($A146,'Copy of PY1 Data(H)'!$A$1:$A$288,'Copy of PY1 Data(H)'!$A$1:$CZ$288))</f>
        <v>0</v>
      </c>
      <c r="BJ146" s="180" cm="1">
        <f t="array" ref="BJ146">_xlfn.XLOOKUP(BJ$1,'Copy of PY1 Data(H)'!$A$1:$CZ$1,_xlfn.XLOOKUP($A146,'Copy of PY1 Data(H)'!$A$1:$A$288,'Copy of PY1 Data(H)'!$A$1:$CZ$288))</f>
        <v>0</v>
      </c>
      <c r="BK146" s="180" cm="1">
        <f t="array" ref="BK146">_xlfn.XLOOKUP(BK$1,'Copy of PY1 Data(H)'!$A$1:$CZ$1,_xlfn.XLOOKUP($A146,'Copy of PY1 Data(H)'!$A$1:$A$288,'Copy of PY1 Data(H)'!$A$1:$CZ$288))</f>
        <v>0</v>
      </c>
      <c r="BL146" s="180" cm="1">
        <f t="array" ref="BL146">_xlfn.XLOOKUP(BL$1,'Copy of PY1 Data(H)'!$A$1:$CZ$1,_xlfn.XLOOKUP($A146,'Copy of PY1 Data(H)'!$A$1:$A$288,'Copy of PY1 Data(H)'!$A$1:$CZ$288))</f>
        <v>0</v>
      </c>
      <c r="BM146" s="180" cm="1">
        <f t="array" ref="BM146">_xlfn.XLOOKUP(BM$1,'Copy of PY1 Data(H)'!$A$1:$CZ$1,_xlfn.XLOOKUP($A146,'Copy of PY1 Data(H)'!$A$1:$A$288,'Copy of PY1 Data(H)'!$A$1:$CZ$288))</f>
        <v>0</v>
      </c>
      <c r="BN146" s="180" cm="1">
        <f t="array" ref="BN146">_xlfn.XLOOKUP(BN$1,'Copy of PY1 Data(H)'!$A$1:$CZ$1,_xlfn.XLOOKUP($A146,'Copy of PY1 Data(H)'!$A$1:$A$288,'Copy of PY1 Data(H)'!$A$1:$CZ$288))</f>
        <v>0</v>
      </c>
      <c r="BO146" s="180" cm="1">
        <f t="array" ref="BO146">_xlfn.XLOOKUP(BO$1,'Copy of PY1 Data(H)'!$A$1:$CZ$1,_xlfn.XLOOKUP($A146,'Copy of PY1 Data(H)'!$A$1:$A$288,'Copy of PY1 Data(H)'!$A$1:$CZ$288))</f>
        <v>0</v>
      </c>
      <c r="BP146" s="180" cm="1">
        <f t="array" ref="BP146">_xlfn.XLOOKUP(BP$1,'Copy of PY1 Data(H)'!$A$1:$CZ$1,_xlfn.XLOOKUP($A146,'Copy of PY1 Data(H)'!$A$1:$A$288,'Copy of PY1 Data(H)'!$A$1:$CZ$288))</f>
        <v>0</v>
      </c>
      <c r="BQ146" s="180" cm="1">
        <f t="array" ref="BQ146">_xlfn.XLOOKUP(BQ$1,'Copy of PY1 Data(H)'!$A$1:$CZ$1,_xlfn.XLOOKUP($A146,'Copy of PY1 Data(H)'!$A$1:$A$288,'Copy of PY1 Data(H)'!$A$1:$CZ$288))</f>
        <v>0</v>
      </c>
      <c r="BR146" s="180" cm="1">
        <f t="array" ref="BR146">_xlfn.XLOOKUP(BR$1,'Copy of PY1 Data(H)'!$A$1:$CZ$1,_xlfn.XLOOKUP($A146,'Copy of PY1 Data(H)'!$A$1:$A$288,'Copy of PY1 Data(H)'!$A$1:$CZ$288))</f>
        <v>0</v>
      </c>
      <c r="BS146" s="180" cm="1">
        <f t="array" ref="BS146">_xlfn.XLOOKUP(BS$1,'Copy of PY1 Data(H)'!$A$1:$CZ$1,_xlfn.XLOOKUP($A146,'Copy of PY1 Data(H)'!$A$1:$A$288,'Copy of PY1 Data(H)'!$A$1:$CZ$288))</f>
        <v>0</v>
      </c>
      <c r="BT146" s="180" cm="1">
        <f t="array" ref="BT146">_xlfn.XLOOKUP(BT$1,'Copy of PY1 Data(H)'!$A$1:$CZ$1,_xlfn.XLOOKUP($A146,'Copy of PY1 Data(H)'!$A$1:$A$288,'Copy of PY1 Data(H)'!$A$1:$CZ$288))</f>
        <v>0</v>
      </c>
      <c r="BU146" s="180" cm="1">
        <f t="array" ref="BU146">_xlfn.XLOOKUP(BU$1,'Copy of PY1 Data(H)'!$A$1:$CZ$1,_xlfn.XLOOKUP($A146,'Copy of PY1 Data(H)'!$A$1:$A$288,'Copy of PY1 Data(H)'!$A$1:$CZ$288))</f>
        <v>0</v>
      </c>
      <c r="BV146" s="180" cm="1">
        <f t="array" ref="BV146">_xlfn.XLOOKUP(BV$1,'Copy of PY1 Data(H)'!$A$1:$CZ$1,_xlfn.XLOOKUP($A146,'Copy of PY1 Data(H)'!$A$1:$A$288,'Copy of PY1 Data(H)'!$A$1:$CZ$288))</f>
        <v>0</v>
      </c>
      <c r="BW146" s="180" cm="1">
        <f t="array" ref="BW146">_xlfn.XLOOKUP(BW$1,'Copy of PY1 Data(H)'!$A$1:$CZ$1,_xlfn.XLOOKUP($A146,'Copy of PY1 Data(H)'!$A$1:$A$288,'Copy of PY1 Data(H)'!$A$1:$CZ$288))</f>
        <v>0</v>
      </c>
      <c r="BX146" s="180" cm="1">
        <f t="array" ref="BX146">_xlfn.XLOOKUP(BX$1,'Copy of PY1 Data(H)'!$A$1:$CZ$1,_xlfn.XLOOKUP($A146,'Copy of PY1 Data(H)'!$A$1:$A$288,'Copy of PY1 Data(H)'!$A$1:$CZ$288))</f>
        <v>0</v>
      </c>
      <c r="BY146" s="180" cm="1">
        <f t="array" ref="BY146">_xlfn.XLOOKUP(BY$1,'Copy of PY1 Data(H)'!$A$1:$CZ$1,_xlfn.XLOOKUP($A146,'Copy of PY1 Data(H)'!$A$1:$A$288,'Copy of PY1 Data(H)'!$A$1:$CZ$288))</f>
        <v>0</v>
      </c>
      <c r="BZ146" s="180" cm="1">
        <f t="array" ref="BZ146">_xlfn.XLOOKUP(BZ$1,'Copy of PY1 Data(H)'!$A$1:$CZ$1,_xlfn.XLOOKUP($A146,'Copy of PY1 Data(H)'!$A$1:$A$288,'Copy of PY1 Data(H)'!$A$1:$CZ$288))</f>
        <v>0</v>
      </c>
      <c r="CA146" s="180" cm="1">
        <f t="array" ref="CA146">_xlfn.XLOOKUP(CA$1,'Copy of PY1 Data(H)'!$A$1:$CZ$1,_xlfn.XLOOKUP($A146,'Copy of PY1 Data(H)'!$A$1:$A$288,'Copy of PY1 Data(H)'!$A$1:$CZ$288))</f>
        <v>0</v>
      </c>
      <c r="CB146" s="180" cm="1">
        <f t="array" ref="CB146">_xlfn.XLOOKUP(CB$1,'Copy of PY1 Data(H)'!$A$1:$CZ$1,_xlfn.XLOOKUP($A146,'Copy of PY1 Data(H)'!$A$1:$A$288,'Copy of PY1 Data(H)'!$A$1:$CZ$288))</f>
        <v>0</v>
      </c>
      <c r="CC146" s="180" cm="1">
        <f t="array" ref="CC146">_xlfn.XLOOKUP(CC$1,'Copy of PY1 Data(H)'!$A$1:$CZ$1,_xlfn.XLOOKUP($A146,'Copy of PY1 Data(H)'!$A$1:$A$288,'Copy of PY1 Data(H)'!$A$1:$CZ$288))</f>
        <v>0</v>
      </c>
      <c r="CD146" s="180" cm="1">
        <f t="array" ref="CD146">_xlfn.XLOOKUP(CD$1,'Copy of PY1 Data(H)'!$A$1:$CZ$1,_xlfn.XLOOKUP($A146,'Copy of PY1 Data(H)'!$A$1:$A$288,'Copy of PY1 Data(H)'!$A$1:$CZ$288))</f>
        <v>0</v>
      </c>
    </row>
    <row r="147" spans="1:82" x14ac:dyDescent="0.3">
      <c r="A147" s="180">
        <v>366</v>
      </c>
      <c r="C147" s="180"/>
      <c r="D147" s="180" cm="1">
        <f t="array" ref="D147">_xlfn.XLOOKUP(D$1,'Copy of PY1 Data(H)'!$A$1:$CZ$1,_xlfn.XLOOKUP($A147,'Copy of PY1 Data(H)'!$A$1:$A$288,'Copy of PY1 Data(H)'!$A$1:$CZ$288))</f>
        <v>0</v>
      </c>
      <c r="E147" s="180" cm="1">
        <f t="array" ref="E147">_xlfn.XLOOKUP(E$1,'Copy of PY1 Data(H)'!$A$1:$CZ$1,_xlfn.XLOOKUP($A147,'Copy of PY1 Data(H)'!$A$1:$A$288,'Copy of PY1 Data(H)'!$A$1:$CZ$288))</f>
        <v>0</v>
      </c>
      <c r="F147" s="180" cm="1">
        <f t="array" ref="F147">_xlfn.XLOOKUP(F$1,'Copy of PY1 Data(H)'!$A$1:$CZ$1,_xlfn.XLOOKUP($A147,'Copy of PY1 Data(H)'!$A$1:$A$288,'Copy of PY1 Data(H)'!$A$1:$CZ$288))</f>
        <v>0</v>
      </c>
      <c r="G147" s="180" cm="1">
        <f t="array" ref="G147">_xlfn.XLOOKUP(G$1,'Copy of PY1 Data(H)'!$A$1:$CZ$1,_xlfn.XLOOKUP($A147,'Copy of PY1 Data(H)'!$A$1:$A$288,'Copy of PY1 Data(H)'!$A$1:$CZ$288))</f>
        <v>0</v>
      </c>
      <c r="H147" s="180" cm="1">
        <f t="array" ref="H147">_xlfn.XLOOKUP(H$1,'Copy of PY1 Data(H)'!$A$1:$CZ$1,_xlfn.XLOOKUP($A147,'Copy of PY1 Data(H)'!$A$1:$A$288,'Copy of PY1 Data(H)'!$A$1:$CZ$288))</f>
        <v>0</v>
      </c>
      <c r="I147" s="180" cm="1">
        <f t="array" ref="I147">_xlfn.XLOOKUP(I$1,'Copy of PY1 Data(H)'!$A$1:$CZ$1,_xlfn.XLOOKUP($A147,'Copy of PY1 Data(H)'!$A$1:$A$288,'Copy of PY1 Data(H)'!$A$1:$CZ$288))</f>
        <v>0</v>
      </c>
      <c r="J147" s="180" cm="1">
        <f t="array" ref="J147">_xlfn.XLOOKUP(J$1,'Copy of PY1 Data(H)'!$A$1:$CZ$1,_xlfn.XLOOKUP($A147,'Copy of PY1 Data(H)'!$A$1:$A$288,'Copy of PY1 Data(H)'!$A$1:$CZ$288))</f>
        <v>0</v>
      </c>
      <c r="K147" s="180" cm="1">
        <f t="array" ref="K147">_xlfn.XLOOKUP(K$1,'Copy of PY1 Data(H)'!$A$1:$CZ$1,_xlfn.XLOOKUP($A147,'Copy of PY1 Data(H)'!$A$1:$A$288,'Copy of PY1 Data(H)'!$A$1:$CZ$288))</f>
        <v>0</v>
      </c>
      <c r="L147" s="180" cm="1">
        <f t="array" ref="L147">_xlfn.XLOOKUP(L$1,'Copy of PY1 Data(H)'!$A$1:$CZ$1,_xlfn.XLOOKUP($A147,'Copy of PY1 Data(H)'!$A$1:$A$288,'Copy of PY1 Data(H)'!$A$1:$CZ$288))</f>
        <v>0</v>
      </c>
      <c r="M147" s="180" cm="1">
        <f t="array" ref="M147">_xlfn.XLOOKUP(M$1,'Copy of PY1 Data(H)'!$A$1:$CZ$1,_xlfn.XLOOKUP($A147,'Copy of PY1 Data(H)'!$A$1:$A$288,'Copy of PY1 Data(H)'!$A$1:$CZ$288))</f>
        <v>0</v>
      </c>
      <c r="N147" s="180" cm="1">
        <f t="array" ref="N147">_xlfn.XLOOKUP(N$1,'Copy of PY1 Data(H)'!$A$1:$CZ$1,_xlfn.XLOOKUP($A147,'Copy of PY1 Data(H)'!$A$1:$A$288,'Copy of PY1 Data(H)'!$A$1:$CZ$288))</f>
        <v>0</v>
      </c>
      <c r="O147" s="180" cm="1">
        <f t="array" ref="O147">_xlfn.XLOOKUP(O$1,'Copy of PY1 Data(H)'!$A$1:$CZ$1,_xlfn.XLOOKUP($A147,'Copy of PY1 Data(H)'!$A$1:$A$288,'Copy of PY1 Data(H)'!$A$1:$CZ$288))</f>
        <v>0</v>
      </c>
      <c r="P147" s="180" cm="1">
        <f t="array" ref="P147">_xlfn.XLOOKUP(P$1,'Copy of PY1 Data(H)'!$A$1:$CZ$1,_xlfn.XLOOKUP($A147,'Copy of PY1 Data(H)'!$A$1:$A$288,'Copy of PY1 Data(H)'!$A$1:$CZ$288))</f>
        <v>0</v>
      </c>
      <c r="Q147" s="180" cm="1">
        <f t="array" ref="Q147">_xlfn.XLOOKUP(Q$1,'Copy of PY1 Data(H)'!$A$1:$CZ$1,_xlfn.XLOOKUP($A147,'Copy of PY1 Data(H)'!$A$1:$A$288,'Copy of PY1 Data(H)'!$A$1:$CZ$288))</f>
        <v>940821</v>
      </c>
      <c r="R147" s="180" cm="1">
        <f t="array" ref="R147">_xlfn.XLOOKUP(R$1,'Copy of PY1 Data(H)'!$A$1:$CZ$1,_xlfn.XLOOKUP($A147,'Copy of PY1 Data(H)'!$A$1:$A$288,'Copy of PY1 Data(H)'!$A$1:$CZ$288))</f>
        <v>0</v>
      </c>
      <c r="S147" s="180" cm="1">
        <f t="array" ref="S147">_xlfn.XLOOKUP(S$1,'Copy of PY1 Data(H)'!$A$1:$CZ$1,_xlfn.XLOOKUP($A147,'Copy of PY1 Data(H)'!$A$1:$A$288,'Copy of PY1 Data(H)'!$A$1:$CZ$288))</f>
        <v>0</v>
      </c>
      <c r="T147" s="180" cm="1">
        <f t="array" ref="T147">_xlfn.XLOOKUP(T$1,'Copy of PY1 Data(H)'!$A$1:$CZ$1,_xlfn.XLOOKUP($A147,'Copy of PY1 Data(H)'!$A$1:$A$288,'Copy of PY1 Data(H)'!$A$1:$CZ$288))</f>
        <v>0</v>
      </c>
      <c r="U147" s="180" cm="1">
        <f t="array" ref="U147">_xlfn.XLOOKUP(U$1,'Copy of PY1 Data(H)'!$A$1:$CZ$1,_xlfn.XLOOKUP($A147,'Copy of PY1 Data(H)'!$A$1:$A$288,'Copy of PY1 Data(H)'!$A$1:$CZ$288))</f>
        <v>0</v>
      </c>
      <c r="V147" s="180" cm="1">
        <f t="array" ref="V147">_xlfn.XLOOKUP(V$1,'Copy of PY1 Data(H)'!$A$1:$CZ$1,_xlfn.XLOOKUP($A147,'Copy of PY1 Data(H)'!$A$1:$A$288,'Copy of PY1 Data(H)'!$A$1:$CZ$288))</f>
        <v>764199</v>
      </c>
      <c r="W147" s="180" cm="1">
        <f t="array" ref="W147">_xlfn.XLOOKUP(W$1,'Copy of PY1 Data(H)'!$A$1:$CZ$1,_xlfn.XLOOKUP($A147,'Copy of PY1 Data(H)'!$A$1:$A$288,'Copy of PY1 Data(H)'!$A$1:$CZ$288))</f>
        <v>0</v>
      </c>
      <c r="X147" s="180" cm="1">
        <f t="array" ref="X147">_xlfn.XLOOKUP(X$1,'Copy of PY1 Data(H)'!$A$1:$CZ$1,_xlfn.XLOOKUP($A147,'Copy of PY1 Data(H)'!$A$1:$A$288,'Copy of PY1 Data(H)'!$A$1:$CZ$288))</f>
        <v>0</v>
      </c>
      <c r="Y147" s="180" cm="1">
        <f t="array" ref="Y147">_xlfn.XLOOKUP(Y$1,'Copy of PY1 Data(H)'!$A$1:$CZ$1,_xlfn.XLOOKUP($A147,'Copy of PY1 Data(H)'!$A$1:$A$288,'Copy of PY1 Data(H)'!$A$1:$CZ$288))</f>
        <v>0</v>
      </c>
      <c r="Z147" s="180" cm="1">
        <f t="array" ref="Z147">_xlfn.XLOOKUP(Z$1,'Copy of PY1 Data(H)'!$A$1:$CZ$1,_xlfn.XLOOKUP($A147,'Copy of PY1 Data(H)'!$A$1:$A$288,'Copy of PY1 Data(H)'!$A$1:$CZ$288))</f>
        <v>0</v>
      </c>
      <c r="AA147" s="180" cm="1">
        <f t="array" ref="AA147">_xlfn.XLOOKUP(AA$1,'Copy of PY1 Data(H)'!$A$1:$CZ$1,_xlfn.XLOOKUP($A147,'Copy of PY1 Data(H)'!$A$1:$A$288,'Copy of PY1 Data(H)'!$A$1:$CZ$288))</f>
        <v>0</v>
      </c>
      <c r="AB147" s="180" cm="1">
        <f t="array" ref="AB147">_xlfn.XLOOKUP(AB$1,'Copy of PY1 Data(H)'!$A$1:$CZ$1,_xlfn.XLOOKUP($A147,'Copy of PY1 Data(H)'!$A$1:$A$288,'Copy of PY1 Data(H)'!$A$1:$CZ$288))</f>
        <v>0</v>
      </c>
      <c r="AC147" s="180" cm="1">
        <f t="array" ref="AC147">_xlfn.XLOOKUP(AC$1,'Copy of PY1 Data(H)'!$A$1:$CZ$1,_xlfn.XLOOKUP($A147,'Copy of PY1 Data(H)'!$A$1:$A$288,'Copy of PY1 Data(H)'!$A$1:$CZ$288))</f>
        <v>0</v>
      </c>
      <c r="AD147" s="180" cm="1">
        <f t="array" ref="AD147">_xlfn.XLOOKUP(AD$1,'Copy of PY1 Data(H)'!$A$1:$CZ$1,_xlfn.XLOOKUP($A147,'Copy of PY1 Data(H)'!$A$1:$A$288,'Copy of PY1 Data(H)'!$A$1:$CZ$288))</f>
        <v>0</v>
      </c>
      <c r="AE147" s="180" cm="1">
        <f t="array" ref="AE147">_xlfn.XLOOKUP(AE$1,'Copy of PY1 Data(H)'!$A$1:$CZ$1,_xlfn.XLOOKUP($A147,'Copy of PY1 Data(H)'!$A$1:$A$288,'Copy of PY1 Data(H)'!$A$1:$CZ$288))</f>
        <v>0</v>
      </c>
      <c r="AF147" s="180" cm="1">
        <f t="array" ref="AF147">_xlfn.XLOOKUP(AF$1,'Copy of PY1 Data(H)'!$A$1:$CZ$1,_xlfn.XLOOKUP($A147,'Copy of PY1 Data(H)'!$A$1:$A$288,'Copy of PY1 Data(H)'!$A$1:$CZ$288))</f>
        <v>0</v>
      </c>
      <c r="AG147" s="180" cm="1">
        <f t="array" ref="AG147">_xlfn.XLOOKUP(AG$1,'Copy of PY1 Data(H)'!$A$1:$CZ$1,_xlfn.XLOOKUP($A147,'Copy of PY1 Data(H)'!$A$1:$A$288,'Copy of PY1 Data(H)'!$A$1:$CZ$288))</f>
        <v>0</v>
      </c>
      <c r="AH147" s="180" cm="1">
        <f t="array" ref="AH147">_xlfn.XLOOKUP(AH$1,'Copy of PY1 Data(H)'!$A$1:$CZ$1,_xlfn.XLOOKUP($A147,'Copy of PY1 Data(H)'!$A$1:$A$288,'Copy of PY1 Data(H)'!$A$1:$CZ$288))</f>
        <v>0</v>
      </c>
      <c r="AI147" s="180" cm="1">
        <f t="array" ref="AI147">_xlfn.XLOOKUP(AI$1,'Copy of PY1 Data(H)'!$A$1:$CZ$1,_xlfn.XLOOKUP($A147,'Copy of PY1 Data(H)'!$A$1:$A$288,'Copy of PY1 Data(H)'!$A$1:$CZ$288))</f>
        <v>2637550</v>
      </c>
      <c r="AJ147" s="180" cm="1">
        <f t="array" ref="AJ147">_xlfn.XLOOKUP(AJ$1,'Copy of PY1 Data(H)'!$A$1:$CZ$1,_xlfn.XLOOKUP($A147,'Copy of PY1 Data(H)'!$A$1:$A$288,'Copy of PY1 Data(H)'!$A$1:$CZ$288))</f>
        <v>0</v>
      </c>
      <c r="AK147" s="180" cm="1">
        <f t="array" ref="AK147">_xlfn.XLOOKUP(AK$1,'Copy of PY1 Data(H)'!$A$1:$CZ$1,_xlfn.XLOOKUP($A147,'Copy of PY1 Data(H)'!$A$1:$A$288,'Copy of PY1 Data(H)'!$A$1:$CZ$288))</f>
        <v>0</v>
      </c>
      <c r="AL147" s="180" cm="1">
        <f t="array" ref="AL147">_xlfn.XLOOKUP(AL$1,'Copy of PY1 Data(H)'!$A$1:$CZ$1,_xlfn.XLOOKUP($A147,'Copy of PY1 Data(H)'!$A$1:$A$288,'Copy of PY1 Data(H)'!$A$1:$CZ$288))</f>
        <v>0</v>
      </c>
      <c r="AM147" s="180" cm="1">
        <f t="array" ref="AM147">_xlfn.XLOOKUP(AM$1,'Copy of PY1 Data(H)'!$A$1:$CZ$1,_xlfn.XLOOKUP($A147,'Copy of PY1 Data(H)'!$A$1:$A$288,'Copy of PY1 Data(H)'!$A$1:$CZ$288))</f>
        <v>536000</v>
      </c>
      <c r="AN147" s="180" cm="1">
        <f t="array" ref="AN147">_xlfn.XLOOKUP(AN$1,'Copy of PY1 Data(H)'!$A$1:$CZ$1,_xlfn.XLOOKUP($A147,'Copy of PY1 Data(H)'!$A$1:$A$288,'Copy of PY1 Data(H)'!$A$1:$CZ$288))</f>
        <v>0</v>
      </c>
      <c r="AO147" s="180" cm="1">
        <f t="array" ref="AO147">_xlfn.XLOOKUP(AO$1,'Copy of PY1 Data(H)'!$A$1:$CZ$1,_xlfn.XLOOKUP($A147,'Copy of PY1 Data(H)'!$A$1:$A$288,'Copy of PY1 Data(H)'!$A$1:$CZ$288))</f>
        <v>0</v>
      </c>
      <c r="AP147" s="180" cm="1">
        <f t="array" ref="AP147">_xlfn.XLOOKUP(AP$1,'Copy of PY1 Data(H)'!$A$1:$CZ$1,_xlfn.XLOOKUP($A147,'Copy of PY1 Data(H)'!$A$1:$A$288,'Copy of PY1 Data(H)'!$A$1:$CZ$288))</f>
        <v>0</v>
      </c>
      <c r="AQ147" s="180" cm="1">
        <f t="array" ref="AQ147">_xlfn.XLOOKUP(AQ$1,'Copy of PY1 Data(H)'!$A$1:$CZ$1,_xlfn.XLOOKUP($A147,'Copy of PY1 Data(H)'!$A$1:$A$288,'Copy of PY1 Data(H)'!$A$1:$CZ$288))</f>
        <v>0</v>
      </c>
      <c r="AR147" s="180" cm="1">
        <f t="array" ref="AR147">_xlfn.XLOOKUP(AR$1,'Copy of PY1 Data(H)'!$A$1:$CZ$1,_xlfn.XLOOKUP($A147,'Copy of PY1 Data(H)'!$A$1:$A$288,'Copy of PY1 Data(H)'!$A$1:$CZ$288))</f>
        <v>0</v>
      </c>
      <c r="AS147" s="180" cm="1">
        <f t="array" ref="AS147">_xlfn.XLOOKUP(AS$1,'Copy of PY1 Data(H)'!$A$1:$CZ$1,_xlfn.XLOOKUP($A147,'Copy of PY1 Data(H)'!$A$1:$A$288,'Copy of PY1 Data(H)'!$A$1:$CZ$288))</f>
        <v>0</v>
      </c>
      <c r="AT147" s="180" cm="1">
        <f t="array" ref="AT147">_xlfn.XLOOKUP(AT$1,'Copy of PY1 Data(H)'!$A$1:$CZ$1,_xlfn.XLOOKUP($A147,'Copy of PY1 Data(H)'!$A$1:$A$288,'Copy of PY1 Data(H)'!$A$1:$CZ$288))</f>
        <v>0</v>
      </c>
      <c r="AU147" s="180" cm="1">
        <f t="array" ref="AU147">_xlfn.XLOOKUP(AU$1,'Copy of PY1 Data(H)'!$A$1:$CZ$1,_xlfn.XLOOKUP($A147,'Copy of PY1 Data(H)'!$A$1:$A$288,'Copy of PY1 Data(H)'!$A$1:$CZ$288))</f>
        <v>0</v>
      </c>
      <c r="AV147" s="180" cm="1">
        <f t="array" ref="AV147">_xlfn.XLOOKUP(AV$1,'Copy of PY1 Data(H)'!$A$1:$CZ$1,_xlfn.XLOOKUP($A147,'Copy of PY1 Data(H)'!$A$1:$A$288,'Copy of PY1 Data(H)'!$A$1:$CZ$288))</f>
        <v>0</v>
      </c>
      <c r="AW147" s="180" cm="1">
        <f t="array" ref="AW147">_xlfn.XLOOKUP(AW$1,'Copy of PY1 Data(H)'!$A$1:$CZ$1,_xlfn.XLOOKUP($A147,'Copy of PY1 Data(H)'!$A$1:$A$288,'Copy of PY1 Data(H)'!$A$1:$CZ$288))</f>
        <v>0</v>
      </c>
      <c r="AX147" s="180" cm="1">
        <f t="array" ref="AX147">_xlfn.XLOOKUP(AX$1,'Copy of PY1 Data(H)'!$A$1:$CZ$1,_xlfn.XLOOKUP($A147,'Copy of PY1 Data(H)'!$A$1:$A$288,'Copy of PY1 Data(H)'!$A$1:$CZ$288))</f>
        <v>0</v>
      </c>
      <c r="AY147" s="180" cm="1">
        <f t="array" ref="AY147">_xlfn.XLOOKUP(AY$1,'Copy of PY1 Data(H)'!$A$1:$CZ$1,_xlfn.XLOOKUP($A147,'Copy of PY1 Data(H)'!$A$1:$A$288,'Copy of PY1 Data(H)'!$A$1:$CZ$288))</f>
        <v>0</v>
      </c>
      <c r="AZ147" s="180" cm="1">
        <f t="array" ref="AZ147">_xlfn.XLOOKUP(AZ$1,'Copy of PY1 Data(H)'!$A$1:$CZ$1,_xlfn.XLOOKUP($A147,'Copy of PY1 Data(H)'!$A$1:$A$288,'Copy of PY1 Data(H)'!$A$1:$CZ$288))</f>
        <v>0</v>
      </c>
      <c r="BA147" s="180" cm="1">
        <f t="array" ref="BA147">_xlfn.XLOOKUP(BA$1,'Copy of PY1 Data(H)'!$A$1:$CZ$1,_xlfn.XLOOKUP($A147,'Copy of PY1 Data(H)'!$A$1:$A$288,'Copy of PY1 Data(H)'!$A$1:$CZ$288))</f>
        <v>0</v>
      </c>
      <c r="BB147" s="180" cm="1">
        <f t="array" ref="BB147">_xlfn.XLOOKUP(BB$1,'Copy of PY1 Data(H)'!$A$1:$CZ$1,_xlfn.XLOOKUP($A147,'Copy of PY1 Data(H)'!$A$1:$A$288,'Copy of PY1 Data(H)'!$A$1:$CZ$288))</f>
        <v>0</v>
      </c>
      <c r="BC147" s="180" cm="1">
        <f t="array" ref="BC147">_xlfn.XLOOKUP(BC$1,'Copy of PY1 Data(H)'!$A$1:$CZ$1,_xlfn.XLOOKUP($A147,'Copy of PY1 Data(H)'!$A$1:$A$288,'Copy of PY1 Data(H)'!$A$1:$CZ$288))</f>
        <v>0</v>
      </c>
      <c r="BD147" s="180" cm="1">
        <f t="array" ref="BD147">_xlfn.XLOOKUP(BD$1,'Copy of PY1 Data(H)'!$A$1:$CZ$1,_xlfn.XLOOKUP($A147,'Copy of PY1 Data(H)'!$A$1:$A$288,'Copy of PY1 Data(H)'!$A$1:$CZ$288))</f>
        <v>0</v>
      </c>
      <c r="BE147" s="180" cm="1">
        <f t="array" ref="BE147">_xlfn.XLOOKUP(BE$1,'Copy of PY1 Data(H)'!$A$1:$CZ$1,_xlfn.XLOOKUP($A147,'Copy of PY1 Data(H)'!$A$1:$A$288,'Copy of PY1 Data(H)'!$A$1:$CZ$288))</f>
        <v>0</v>
      </c>
      <c r="BF147" s="180" cm="1">
        <f t="array" ref="BF147">_xlfn.XLOOKUP(BF$1,'Copy of PY1 Data(H)'!$A$1:$CZ$1,_xlfn.XLOOKUP($A147,'Copy of PY1 Data(H)'!$A$1:$A$288,'Copy of PY1 Data(H)'!$A$1:$CZ$288))</f>
        <v>0</v>
      </c>
      <c r="BG147" s="180" cm="1">
        <f t="array" ref="BG147">_xlfn.XLOOKUP(BG$1,'Copy of PY1 Data(H)'!$A$1:$CZ$1,_xlfn.XLOOKUP($A147,'Copy of PY1 Data(H)'!$A$1:$A$288,'Copy of PY1 Data(H)'!$A$1:$CZ$288))</f>
        <v>0</v>
      </c>
      <c r="BH147" s="180" cm="1">
        <f t="array" ref="BH147">_xlfn.XLOOKUP(BH$1,'Copy of PY1 Data(H)'!$A$1:$CZ$1,_xlfn.XLOOKUP($A147,'Copy of PY1 Data(H)'!$A$1:$A$288,'Copy of PY1 Data(H)'!$A$1:$CZ$288))</f>
        <v>0</v>
      </c>
      <c r="BI147" s="180" cm="1">
        <f t="array" ref="BI147">_xlfn.XLOOKUP(BI$1,'Copy of PY1 Data(H)'!$A$1:$CZ$1,_xlfn.XLOOKUP($A147,'Copy of PY1 Data(H)'!$A$1:$A$288,'Copy of PY1 Data(H)'!$A$1:$CZ$288))</f>
        <v>0</v>
      </c>
      <c r="BJ147" s="180" cm="1">
        <f t="array" ref="BJ147">_xlfn.XLOOKUP(BJ$1,'Copy of PY1 Data(H)'!$A$1:$CZ$1,_xlfn.XLOOKUP($A147,'Copy of PY1 Data(H)'!$A$1:$A$288,'Copy of PY1 Data(H)'!$A$1:$CZ$288))</f>
        <v>0</v>
      </c>
      <c r="BK147" s="180" cm="1">
        <f t="array" ref="BK147">_xlfn.XLOOKUP(BK$1,'Copy of PY1 Data(H)'!$A$1:$CZ$1,_xlfn.XLOOKUP($A147,'Copy of PY1 Data(H)'!$A$1:$A$288,'Copy of PY1 Data(H)'!$A$1:$CZ$288))</f>
        <v>0</v>
      </c>
      <c r="BL147" s="180" cm="1">
        <f t="array" ref="BL147">_xlfn.XLOOKUP(BL$1,'Copy of PY1 Data(H)'!$A$1:$CZ$1,_xlfn.XLOOKUP($A147,'Copy of PY1 Data(H)'!$A$1:$A$288,'Copy of PY1 Data(H)'!$A$1:$CZ$288))</f>
        <v>0</v>
      </c>
      <c r="BM147" s="180" cm="1">
        <f t="array" ref="BM147">_xlfn.XLOOKUP(BM$1,'Copy of PY1 Data(H)'!$A$1:$CZ$1,_xlfn.XLOOKUP($A147,'Copy of PY1 Data(H)'!$A$1:$A$288,'Copy of PY1 Data(H)'!$A$1:$CZ$288))</f>
        <v>0</v>
      </c>
      <c r="BN147" s="180" cm="1">
        <f t="array" ref="BN147">_xlfn.XLOOKUP(BN$1,'Copy of PY1 Data(H)'!$A$1:$CZ$1,_xlfn.XLOOKUP($A147,'Copy of PY1 Data(H)'!$A$1:$A$288,'Copy of PY1 Data(H)'!$A$1:$CZ$288))</f>
        <v>0</v>
      </c>
      <c r="BO147" s="180" cm="1">
        <f t="array" ref="BO147">_xlfn.XLOOKUP(BO$1,'Copy of PY1 Data(H)'!$A$1:$CZ$1,_xlfn.XLOOKUP($A147,'Copy of PY1 Data(H)'!$A$1:$A$288,'Copy of PY1 Data(H)'!$A$1:$CZ$288))</f>
        <v>0</v>
      </c>
      <c r="BP147" s="180" cm="1">
        <f t="array" ref="BP147">_xlfn.XLOOKUP(BP$1,'Copy of PY1 Data(H)'!$A$1:$CZ$1,_xlfn.XLOOKUP($A147,'Copy of PY1 Data(H)'!$A$1:$A$288,'Copy of PY1 Data(H)'!$A$1:$CZ$288))</f>
        <v>0</v>
      </c>
      <c r="BQ147" s="180" cm="1">
        <f t="array" ref="BQ147">_xlfn.XLOOKUP(BQ$1,'Copy of PY1 Data(H)'!$A$1:$CZ$1,_xlfn.XLOOKUP($A147,'Copy of PY1 Data(H)'!$A$1:$A$288,'Copy of PY1 Data(H)'!$A$1:$CZ$288))</f>
        <v>0</v>
      </c>
      <c r="BR147" s="180" cm="1">
        <f t="array" ref="BR147">_xlfn.XLOOKUP(BR$1,'Copy of PY1 Data(H)'!$A$1:$CZ$1,_xlfn.XLOOKUP($A147,'Copy of PY1 Data(H)'!$A$1:$A$288,'Copy of PY1 Data(H)'!$A$1:$CZ$288))</f>
        <v>375000</v>
      </c>
      <c r="BS147" s="180" cm="1">
        <f t="array" ref="BS147">_xlfn.XLOOKUP(BS$1,'Copy of PY1 Data(H)'!$A$1:$CZ$1,_xlfn.XLOOKUP($A147,'Copy of PY1 Data(H)'!$A$1:$A$288,'Copy of PY1 Data(H)'!$A$1:$CZ$288))</f>
        <v>30852</v>
      </c>
      <c r="BT147" s="180" cm="1">
        <f t="array" ref="BT147">_xlfn.XLOOKUP(BT$1,'Copy of PY1 Data(H)'!$A$1:$CZ$1,_xlfn.XLOOKUP($A147,'Copy of PY1 Data(H)'!$A$1:$A$288,'Copy of PY1 Data(H)'!$A$1:$CZ$288))</f>
        <v>0</v>
      </c>
      <c r="BU147" s="180" cm="1">
        <f t="array" ref="BU147">_xlfn.XLOOKUP(BU$1,'Copy of PY1 Data(H)'!$A$1:$CZ$1,_xlfn.XLOOKUP($A147,'Copy of PY1 Data(H)'!$A$1:$A$288,'Copy of PY1 Data(H)'!$A$1:$CZ$288))</f>
        <v>0</v>
      </c>
      <c r="BV147" s="180" cm="1">
        <f t="array" ref="BV147">_xlfn.XLOOKUP(BV$1,'Copy of PY1 Data(H)'!$A$1:$CZ$1,_xlfn.XLOOKUP($A147,'Copy of PY1 Data(H)'!$A$1:$A$288,'Copy of PY1 Data(H)'!$A$1:$CZ$288))</f>
        <v>0</v>
      </c>
      <c r="BW147" s="180" cm="1">
        <f t="array" ref="BW147">_xlfn.XLOOKUP(BW$1,'Copy of PY1 Data(H)'!$A$1:$CZ$1,_xlfn.XLOOKUP($A147,'Copy of PY1 Data(H)'!$A$1:$A$288,'Copy of PY1 Data(H)'!$A$1:$CZ$288))</f>
        <v>0</v>
      </c>
      <c r="BX147" s="180" cm="1">
        <f t="array" ref="BX147">_xlfn.XLOOKUP(BX$1,'Copy of PY1 Data(H)'!$A$1:$CZ$1,_xlfn.XLOOKUP($A147,'Copy of PY1 Data(H)'!$A$1:$A$288,'Copy of PY1 Data(H)'!$A$1:$CZ$288))</f>
        <v>0</v>
      </c>
      <c r="BY147" s="180" cm="1">
        <f t="array" ref="BY147">_xlfn.XLOOKUP(BY$1,'Copy of PY1 Data(H)'!$A$1:$CZ$1,_xlfn.XLOOKUP($A147,'Copy of PY1 Data(H)'!$A$1:$A$288,'Copy of PY1 Data(H)'!$A$1:$CZ$288))</f>
        <v>0</v>
      </c>
      <c r="BZ147" s="180" cm="1">
        <f t="array" ref="BZ147">_xlfn.XLOOKUP(BZ$1,'Copy of PY1 Data(H)'!$A$1:$CZ$1,_xlfn.XLOOKUP($A147,'Copy of PY1 Data(H)'!$A$1:$A$288,'Copy of PY1 Data(H)'!$A$1:$CZ$288))</f>
        <v>0</v>
      </c>
      <c r="CA147" s="180" cm="1">
        <f t="array" ref="CA147">_xlfn.XLOOKUP(CA$1,'Copy of PY1 Data(H)'!$A$1:$CZ$1,_xlfn.XLOOKUP($A147,'Copy of PY1 Data(H)'!$A$1:$A$288,'Copy of PY1 Data(H)'!$A$1:$CZ$288))</f>
        <v>0</v>
      </c>
      <c r="CB147" s="180" cm="1">
        <f t="array" ref="CB147">_xlfn.XLOOKUP(CB$1,'Copy of PY1 Data(H)'!$A$1:$CZ$1,_xlfn.XLOOKUP($A147,'Copy of PY1 Data(H)'!$A$1:$A$288,'Copy of PY1 Data(H)'!$A$1:$CZ$288))</f>
        <v>0</v>
      </c>
      <c r="CC147" s="180" cm="1">
        <f t="array" ref="CC147">_xlfn.XLOOKUP(CC$1,'Copy of PY1 Data(H)'!$A$1:$CZ$1,_xlfn.XLOOKUP($A147,'Copy of PY1 Data(H)'!$A$1:$A$288,'Copy of PY1 Data(H)'!$A$1:$CZ$288))</f>
        <v>0</v>
      </c>
      <c r="CD147" s="180" cm="1">
        <f t="array" ref="CD147">_xlfn.XLOOKUP(CD$1,'Copy of PY1 Data(H)'!$A$1:$CZ$1,_xlfn.XLOOKUP($A147,'Copy of PY1 Data(H)'!$A$1:$A$288,'Copy of PY1 Data(H)'!$A$1:$CZ$288))</f>
        <v>0</v>
      </c>
    </row>
    <row r="148" spans="1:82" x14ac:dyDescent="0.3">
      <c r="A148" s="180">
        <v>53</v>
      </c>
      <c r="C148" s="180"/>
      <c r="D148" s="180" cm="1">
        <f t="array" ref="D148">_xlfn.XLOOKUP(D$1,'Copy of PY1 Data(H)'!$A$1:$CZ$1,_xlfn.XLOOKUP($A148,'Copy of PY1 Data(H)'!$A$1:$A$288,'Copy of PY1 Data(H)'!$A$1:$CZ$288))</f>
        <v>0</v>
      </c>
      <c r="E148" s="180" cm="1">
        <f t="array" ref="E148">_xlfn.XLOOKUP(E$1,'Copy of PY1 Data(H)'!$A$1:$CZ$1,_xlfn.XLOOKUP($A148,'Copy of PY1 Data(H)'!$A$1:$A$288,'Copy of PY1 Data(H)'!$A$1:$CZ$288))</f>
        <v>0</v>
      </c>
      <c r="F148" s="180" cm="1">
        <f t="array" ref="F148">_xlfn.XLOOKUP(F$1,'Copy of PY1 Data(H)'!$A$1:$CZ$1,_xlfn.XLOOKUP($A148,'Copy of PY1 Data(H)'!$A$1:$A$288,'Copy of PY1 Data(H)'!$A$1:$CZ$288))</f>
        <v>0</v>
      </c>
      <c r="G148" s="180" cm="1">
        <f t="array" ref="G148">_xlfn.XLOOKUP(G$1,'Copy of PY1 Data(H)'!$A$1:$CZ$1,_xlfn.XLOOKUP($A148,'Copy of PY1 Data(H)'!$A$1:$A$288,'Copy of PY1 Data(H)'!$A$1:$CZ$288))</f>
        <v>0</v>
      </c>
      <c r="H148" s="180" cm="1">
        <f t="array" ref="H148">_xlfn.XLOOKUP(H$1,'Copy of PY1 Data(H)'!$A$1:$CZ$1,_xlfn.XLOOKUP($A148,'Copy of PY1 Data(H)'!$A$1:$A$288,'Copy of PY1 Data(H)'!$A$1:$CZ$288))</f>
        <v>0</v>
      </c>
      <c r="I148" s="180" cm="1">
        <f t="array" ref="I148">_xlfn.XLOOKUP(I$1,'Copy of PY1 Data(H)'!$A$1:$CZ$1,_xlfn.XLOOKUP($A148,'Copy of PY1 Data(H)'!$A$1:$A$288,'Copy of PY1 Data(H)'!$A$1:$CZ$288))</f>
        <v>0</v>
      </c>
      <c r="J148" s="180" cm="1">
        <f t="array" ref="J148">_xlfn.XLOOKUP(J$1,'Copy of PY1 Data(H)'!$A$1:$CZ$1,_xlfn.XLOOKUP($A148,'Copy of PY1 Data(H)'!$A$1:$A$288,'Copy of PY1 Data(H)'!$A$1:$CZ$288))</f>
        <v>0</v>
      </c>
      <c r="K148" s="180" cm="1">
        <f t="array" ref="K148">_xlfn.XLOOKUP(K$1,'Copy of PY1 Data(H)'!$A$1:$CZ$1,_xlfn.XLOOKUP($A148,'Copy of PY1 Data(H)'!$A$1:$A$288,'Copy of PY1 Data(H)'!$A$1:$CZ$288))</f>
        <v>0</v>
      </c>
      <c r="L148" s="180" cm="1">
        <f t="array" ref="L148">_xlfn.XLOOKUP(L$1,'Copy of PY1 Data(H)'!$A$1:$CZ$1,_xlfn.XLOOKUP($A148,'Copy of PY1 Data(H)'!$A$1:$A$288,'Copy of PY1 Data(H)'!$A$1:$CZ$288))</f>
        <v>0</v>
      </c>
      <c r="M148" s="180" cm="1">
        <f t="array" ref="M148">_xlfn.XLOOKUP(M$1,'Copy of PY1 Data(H)'!$A$1:$CZ$1,_xlfn.XLOOKUP($A148,'Copy of PY1 Data(H)'!$A$1:$A$288,'Copy of PY1 Data(H)'!$A$1:$CZ$288))</f>
        <v>0</v>
      </c>
      <c r="N148" s="180" cm="1">
        <f t="array" ref="N148">_xlfn.XLOOKUP(N$1,'Copy of PY1 Data(H)'!$A$1:$CZ$1,_xlfn.XLOOKUP($A148,'Copy of PY1 Data(H)'!$A$1:$A$288,'Copy of PY1 Data(H)'!$A$1:$CZ$288))</f>
        <v>0</v>
      </c>
      <c r="O148" s="180" cm="1">
        <f t="array" ref="O148">_xlfn.XLOOKUP(O$1,'Copy of PY1 Data(H)'!$A$1:$CZ$1,_xlfn.XLOOKUP($A148,'Copy of PY1 Data(H)'!$A$1:$A$288,'Copy of PY1 Data(H)'!$A$1:$CZ$288))</f>
        <v>0</v>
      </c>
      <c r="P148" s="180" cm="1">
        <f t="array" ref="P148">_xlfn.XLOOKUP(P$1,'Copy of PY1 Data(H)'!$A$1:$CZ$1,_xlfn.XLOOKUP($A148,'Copy of PY1 Data(H)'!$A$1:$A$288,'Copy of PY1 Data(H)'!$A$1:$CZ$288))</f>
        <v>0</v>
      </c>
      <c r="Q148" s="180" cm="1">
        <f t="array" ref="Q148">_xlfn.XLOOKUP(Q$1,'Copy of PY1 Data(H)'!$A$1:$CZ$1,_xlfn.XLOOKUP($A148,'Copy of PY1 Data(H)'!$A$1:$A$288,'Copy of PY1 Data(H)'!$A$1:$CZ$288))</f>
        <v>12744225</v>
      </c>
      <c r="R148" s="180" cm="1">
        <f t="array" ref="R148">_xlfn.XLOOKUP(R$1,'Copy of PY1 Data(H)'!$A$1:$CZ$1,_xlfn.XLOOKUP($A148,'Copy of PY1 Data(H)'!$A$1:$A$288,'Copy of PY1 Data(H)'!$A$1:$CZ$288))</f>
        <v>0</v>
      </c>
      <c r="S148" s="180" cm="1">
        <f t="array" ref="S148">_xlfn.XLOOKUP(S$1,'Copy of PY1 Data(H)'!$A$1:$CZ$1,_xlfn.XLOOKUP($A148,'Copy of PY1 Data(H)'!$A$1:$A$288,'Copy of PY1 Data(H)'!$A$1:$CZ$288))</f>
        <v>0</v>
      </c>
      <c r="T148" s="180" cm="1">
        <f t="array" ref="T148">_xlfn.XLOOKUP(T$1,'Copy of PY1 Data(H)'!$A$1:$CZ$1,_xlfn.XLOOKUP($A148,'Copy of PY1 Data(H)'!$A$1:$A$288,'Copy of PY1 Data(H)'!$A$1:$CZ$288))</f>
        <v>0</v>
      </c>
      <c r="U148" s="180" cm="1">
        <f t="array" ref="U148">_xlfn.XLOOKUP(U$1,'Copy of PY1 Data(H)'!$A$1:$CZ$1,_xlfn.XLOOKUP($A148,'Copy of PY1 Data(H)'!$A$1:$A$288,'Copy of PY1 Data(H)'!$A$1:$CZ$288))</f>
        <v>0</v>
      </c>
      <c r="V148" s="180" cm="1">
        <f t="array" ref="V148">_xlfn.XLOOKUP(V$1,'Copy of PY1 Data(H)'!$A$1:$CZ$1,_xlfn.XLOOKUP($A148,'Copy of PY1 Data(H)'!$A$1:$A$288,'Copy of PY1 Data(H)'!$A$1:$CZ$288))</f>
        <v>6928404</v>
      </c>
      <c r="W148" s="180" cm="1">
        <f t="array" ref="W148">_xlfn.XLOOKUP(W$1,'Copy of PY1 Data(H)'!$A$1:$CZ$1,_xlfn.XLOOKUP($A148,'Copy of PY1 Data(H)'!$A$1:$A$288,'Copy of PY1 Data(H)'!$A$1:$CZ$288))</f>
        <v>0</v>
      </c>
      <c r="X148" s="180" cm="1">
        <f t="array" ref="X148">_xlfn.XLOOKUP(X$1,'Copy of PY1 Data(H)'!$A$1:$CZ$1,_xlfn.XLOOKUP($A148,'Copy of PY1 Data(H)'!$A$1:$A$288,'Copy of PY1 Data(H)'!$A$1:$CZ$288))</f>
        <v>0</v>
      </c>
      <c r="Y148" s="180" cm="1">
        <f t="array" ref="Y148">_xlfn.XLOOKUP(Y$1,'Copy of PY1 Data(H)'!$A$1:$CZ$1,_xlfn.XLOOKUP($A148,'Copy of PY1 Data(H)'!$A$1:$A$288,'Copy of PY1 Data(H)'!$A$1:$CZ$288))</f>
        <v>0</v>
      </c>
      <c r="Z148" s="180" cm="1">
        <f t="array" ref="Z148">_xlfn.XLOOKUP(Z$1,'Copy of PY1 Data(H)'!$A$1:$CZ$1,_xlfn.XLOOKUP($A148,'Copy of PY1 Data(H)'!$A$1:$A$288,'Copy of PY1 Data(H)'!$A$1:$CZ$288))</f>
        <v>0</v>
      </c>
      <c r="AA148" s="180" cm="1">
        <f t="array" ref="AA148">_xlfn.XLOOKUP(AA$1,'Copy of PY1 Data(H)'!$A$1:$CZ$1,_xlfn.XLOOKUP($A148,'Copy of PY1 Data(H)'!$A$1:$A$288,'Copy of PY1 Data(H)'!$A$1:$CZ$288))</f>
        <v>0</v>
      </c>
      <c r="AB148" s="180" cm="1">
        <f t="array" ref="AB148">_xlfn.XLOOKUP(AB$1,'Copy of PY1 Data(H)'!$A$1:$CZ$1,_xlfn.XLOOKUP($A148,'Copy of PY1 Data(H)'!$A$1:$A$288,'Copy of PY1 Data(H)'!$A$1:$CZ$288))</f>
        <v>0</v>
      </c>
      <c r="AC148" s="180" cm="1">
        <f t="array" ref="AC148">_xlfn.XLOOKUP(AC$1,'Copy of PY1 Data(H)'!$A$1:$CZ$1,_xlfn.XLOOKUP($A148,'Copy of PY1 Data(H)'!$A$1:$A$288,'Copy of PY1 Data(H)'!$A$1:$CZ$288))</f>
        <v>0</v>
      </c>
      <c r="AD148" s="180" cm="1">
        <f t="array" ref="AD148">_xlfn.XLOOKUP(AD$1,'Copy of PY1 Data(H)'!$A$1:$CZ$1,_xlfn.XLOOKUP($A148,'Copy of PY1 Data(H)'!$A$1:$A$288,'Copy of PY1 Data(H)'!$A$1:$CZ$288))</f>
        <v>0</v>
      </c>
      <c r="AE148" s="180" cm="1">
        <f t="array" ref="AE148">_xlfn.XLOOKUP(AE$1,'Copy of PY1 Data(H)'!$A$1:$CZ$1,_xlfn.XLOOKUP($A148,'Copy of PY1 Data(H)'!$A$1:$A$288,'Copy of PY1 Data(H)'!$A$1:$CZ$288))</f>
        <v>0</v>
      </c>
      <c r="AF148" s="180" cm="1">
        <f t="array" ref="AF148">_xlfn.XLOOKUP(AF$1,'Copy of PY1 Data(H)'!$A$1:$CZ$1,_xlfn.XLOOKUP($A148,'Copy of PY1 Data(H)'!$A$1:$A$288,'Copy of PY1 Data(H)'!$A$1:$CZ$288))</f>
        <v>0</v>
      </c>
      <c r="AG148" s="180" cm="1">
        <f t="array" ref="AG148">_xlfn.XLOOKUP(AG$1,'Copy of PY1 Data(H)'!$A$1:$CZ$1,_xlfn.XLOOKUP($A148,'Copy of PY1 Data(H)'!$A$1:$A$288,'Copy of PY1 Data(H)'!$A$1:$CZ$288))</f>
        <v>0</v>
      </c>
      <c r="AH148" s="180" cm="1">
        <f t="array" ref="AH148">_xlfn.XLOOKUP(AH$1,'Copy of PY1 Data(H)'!$A$1:$CZ$1,_xlfn.XLOOKUP($A148,'Copy of PY1 Data(H)'!$A$1:$A$288,'Copy of PY1 Data(H)'!$A$1:$CZ$288))</f>
        <v>0</v>
      </c>
      <c r="AI148" s="180" cm="1">
        <f t="array" ref="AI148">_xlfn.XLOOKUP(AI$1,'Copy of PY1 Data(H)'!$A$1:$CZ$1,_xlfn.XLOOKUP($A148,'Copy of PY1 Data(H)'!$A$1:$A$288,'Copy of PY1 Data(H)'!$A$1:$CZ$288))</f>
        <v>2501240</v>
      </c>
      <c r="AJ148" s="180" cm="1">
        <f t="array" ref="AJ148">_xlfn.XLOOKUP(AJ$1,'Copy of PY1 Data(H)'!$A$1:$CZ$1,_xlfn.XLOOKUP($A148,'Copy of PY1 Data(H)'!$A$1:$A$288,'Copy of PY1 Data(H)'!$A$1:$CZ$288))</f>
        <v>0</v>
      </c>
      <c r="AK148" s="180" cm="1">
        <f t="array" ref="AK148">_xlfn.XLOOKUP(AK$1,'Copy of PY1 Data(H)'!$A$1:$CZ$1,_xlfn.XLOOKUP($A148,'Copy of PY1 Data(H)'!$A$1:$A$288,'Copy of PY1 Data(H)'!$A$1:$CZ$288))</f>
        <v>0</v>
      </c>
      <c r="AL148" s="180" cm="1">
        <f t="array" ref="AL148">_xlfn.XLOOKUP(AL$1,'Copy of PY1 Data(H)'!$A$1:$CZ$1,_xlfn.XLOOKUP($A148,'Copy of PY1 Data(H)'!$A$1:$A$288,'Copy of PY1 Data(H)'!$A$1:$CZ$288))</f>
        <v>0</v>
      </c>
      <c r="AM148" s="180" cm="1">
        <f t="array" ref="AM148">_xlfn.XLOOKUP(AM$1,'Copy of PY1 Data(H)'!$A$1:$CZ$1,_xlfn.XLOOKUP($A148,'Copy of PY1 Data(H)'!$A$1:$A$288,'Copy of PY1 Data(H)'!$A$1:$CZ$288))</f>
        <v>2671074</v>
      </c>
      <c r="AN148" s="180" cm="1">
        <f t="array" ref="AN148">_xlfn.XLOOKUP(AN$1,'Copy of PY1 Data(H)'!$A$1:$CZ$1,_xlfn.XLOOKUP($A148,'Copy of PY1 Data(H)'!$A$1:$A$288,'Copy of PY1 Data(H)'!$A$1:$CZ$288))</f>
        <v>0</v>
      </c>
      <c r="AO148" s="180" cm="1">
        <f t="array" ref="AO148">_xlfn.XLOOKUP(AO$1,'Copy of PY1 Data(H)'!$A$1:$CZ$1,_xlfn.XLOOKUP($A148,'Copy of PY1 Data(H)'!$A$1:$A$288,'Copy of PY1 Data(H)'!$A$1:$CZ$288))</f>
        <v>0</v>
      </c>
      <c r="AP148" s="180" cm="1">
        <f t="array" ref="AP148">_xlfn.XLOOKUP(AP$1,'Copy of PY1 Data(H)'!$A$1:$CZ$1,_xlfn.XLOOKUP($A148,'Copy of PY1 Data(H)'!$A$1:$A$288,'Copy of PY1 Data(H)'!$A$1:$CZ$288))</f>
        <v>0</v>
      </c>
      <c r="AQ148" s="180" cm="1">
        <f t="array" ref="AQ148">_xlfn.XLOOKUP(AQ$1,'Copy of PY1 Data(H)'!$A$1:$CZ$1,_xlfn.XLOOKUP($A148,'Copy of PY1 Data(H)'!$A$1:$A$288,'Copy of PY1 Data(H)'!$A$1:$CZ$288))</f>
        <v>0</v>
      </c>
      <c r="AR148" s="180" cm="1">
        <f t="array" ref="AR148">_xlfn.XLOOKUP(AR$1,'Copy of PY1 Data(H)'!$A$1:$CZ$1,_xlfn.XLOOKUP($A148,'Copy of PY1 Data(H)'!$A$1:$A$288,'Copy of PY1 Data(H)'!$A$1:$CZ$288))</f>
        <v>0</v>
      </c>
      <c r="AS148" s="180" cm="1">
        <f t="array" ref="AS148">_xlfn.XLOOKUP(AS$1,'Copy of PY1 Data(H)'!$A$1:$CZ$1,_xlfn.XLOOKUP($A148,'Copy of PY1 Data(H)'!$A$1:$A$288,'Copy of PY1 Data(H)'!$A$1:$CZ$288))</f>
        <v>0</v>
      </c>
      <c r="AT148" s="180" cm="1">
        <f t="array" ref="AT148">_xlfn.XLOOKUP(AT$1,'Copy of PY1 Data(H)'!$A$1:$CZ$1,_xlfn.XLOOKUP($A148,'Copy of PY1 Data(H)'!$A$1:$A$288,'Copy of PY1 Data(H)'!$A$1:$CZ$288))</f>
        <v>0</v>
      </c>
      <c r="AU148" s="180" cm="1">
        <f t="array" ref="AU148">_xlfn.XLOOKUP(AU$1,'Copy of PY1 Data(H)'!$A$1:$CZ$1,_xlfn.XLOOKUP($A148,'Copy of PY1 Data(H)'!$A$1:$A$288,'Copy of PY1 Data(H)'!$A$1:$CZ$288))</f>
        <v>0</v>
      </c>
      <c r="AV148" s="180" cm="1">
        <f t="array" ref="AV148">_xlfn.XLOOKUP(AV$1,'Copy of PY1 Data(H)'!$A$1:$CZ$1,_xlfn.XLOOKUP($A148,'Copy of PY1 Data(H)'!$A$1:$A$288,'Copy of PY1 Data(H)'!$A$1:$CZ$288))</f>
        <v>0</v>
      </c>
      <c r="AW148" s="180" cm="1">
        <f t="array" ref="AW148">_xlfn.XLOOKUP(AW$1,'Copy of PY1 Data(H)'!$A$1:$CZ$1,_xlfn.XLOOKUP($A148,'Copy of PY1 Data(H)'!$A$1:$A$288,'Copy of PY1 Data(H)'!$A$1:$CZ$288))</f>
        <v>0</v>
      </c>
      <c r="AX148" s="180" cm="1">
        <f t="array" ref="AX148">_xlfn.XLOOKUP(AX$1,'Copy of PY1 Data(H)'!$A$1:$CZ$1,_xlfn.XLOOKUP($A148,'Copy of PY1 Data(H)'!$A$1:$A$288,'Copy of PY1 Data(H)'!$A$1:$CZ$288))</f>
        <v>0</v>
      </c>
      <c r="AY148" s="180" cm="1">
        <f t="array" ref="AY148">_xlfn.XLOOKUP(AY$1,'Copy of PY1 Data(H)'!$A$1:$CZ$1,_xlfn.XLOOKUP($A148,'Copy of PY1 Data(H)'!$A$1:$A$288,'Copy of PY1 Data(H)'!$A$1:$CZ$288))</f>
        <v>0</v>
      </c>
      <c r="AZ148" s="180" cm="1">
        <f t="array" ref="AZ148">_xlfn.XLOOKUP(AZ$1,'Copy of PY1 Data(H)'!$A$1:$CZ$1,_xlfn.XLOOKUP($A148,'Copy of PY1 Data(H)'!$A$1:$A$288,'Copy of PY1 Data(H)'!$A$1:$CZ$288))</f>
        <v>0</v>
      </c>
      <c r="BA148" s="180" cm="1">
        <f t="array" ref="BA148">_xlfn.XLOOKUP(BA$1,'Copy of PY1 Data(H)'!$A$1:$CZ$1,_xlfn.XLOOKUP($A148,'Copy of PY1 Data(H)'!$A$1:$A$288,'Copy of PY1 Data(H)'!$A$1:$CZ$288))</f>
        <v>0</v>
      </c>
      <c r="BB148" s="180" cm="1">
        <f t="array" ref="BB148">_xlfn.XLOOKUP(BB$1,'Copy of PY1 Data(H)'!$A$1:$CZ$1,_xlfn.XLOOKUP($A148,'Copy of PY1 Data(H)'!$A$1:$A$288,'Copy of PY1 Data(H)'!$A$1:$CZ$288))</f>
        <v>0</v>
      </c>
      <c r="BC148" s="180" cm="1">
        <f t="array" ref="BC148">_xlfn.XLOOKUP(BC$1,'Copy of PY1 Data(H)'!$A$1:$CZ$1,_xlfn.XLOOKUP($A148,'Copy of PY1 Data(H)'!$A$1:$A$288,'Copy of PY1 Data(H)'!$A$1:$CZ$288))</f>
        <v>0</v>
      </c>
      <c r="BD148" s="180" cm="1">
        <f t="array" ref="BD148">_xlfn.XLOOKUP(BD$1,'Copy of PY1 Data(H)'!$A$1:$CZ$1,_xlfn.XLOOKUP($A148,'Copy of PY1 Data(H)'!$A$1:$A$288,'Copy of PY1 Data(H)'!$A$1:$CZ$288))</f>
        <v>0</v>
      </c>
      <c r="BE148" s="180" cm="1">
        <f t="array" ref="BE148">_xlfn.XLOOKUP(BE$1,'Copy of PY1 Data(H)'!$A$1:$CZ$1,_xlfn.XLOOKUP($A148,'Copy of PY1 Data(H)'!$A$1:$A$288,'Copy of PY1 Data(H)'!$A$1:$CZ$288))</f>
        <v>0</v>
      </c>
      <c r="BF148" s="180" cm="1">
        <f t="array" ref="BF148">_xlfn.XLOOKUP(BF$1,'Copy of PY1 Data(H)'!$A$1:$CZ$1,_xlfn.XLOOKUP($A148,'Copy of PY1 Data(H)'!$A$1:$A$288,'Copy of PY1 Data(H)'!$A$1:$CZ$288))</f>
        <v>0</v>
      </c>
      <c r="BG148" s="180" cm="1">
        <f t="array" ref="BG148">_xlfn.XLOOKUP(BG$1,'Copy of PY1 Data(H)'!$A$1:$CZ$1,_xlfn.XLOOKUP($A148,'Copy of PY1 Data(H)'!$A$1:$A$288,'Copy of PY1 Data(H)'!$A$1:$CZ$288))</f>
        <v>0</v>
      </c>
      <c r="BH148" s="180" cm="1">
        <f t="array" ref="BH148">_xlfn.XLOOKUP(BH$1,'Copy of PY1 Data(H)'!$A$1:$CZ$1,_xlfn.XLOOKUP($A148,'Copy of PY1 Data(H)'!$A$1:$A$288,'Copy of PY1 Data(H)'!$A$1:$CZ$288))</f>
        <v>0</v>
      </c>
      <c r="BI148" s="180" cm="1">
        <f t="array" ref="BI148">_xlfn.XLOOKUP(BI$1,'Copy of PY1 Data(H)'!$A$1:$CZ$1,_xlfn.XLOOKUP($A148,'Copy of PY1 Data(H)'!$A$1:$A$288,'Copy of PY1 Data(H)'!$A$1:$CZ$288))</f>
        <v>0</v>
      </c>
      <c r="BJ148" s="180" cm="1">
        <f t="array" ref="BJ148">_xlfn.XLOOKUP(BJ$1,'Copy of PY1 Data(H)'!$A$1:$CZ$1,_xlfn.XLOOKUP($A148,'Copy of PY1 Data(H)'!$A$1:$A$288,'Copy of PY1 Data(H)'!$A$1:$CZ$288))</f>
        <v>0</v>
      </c>
      <c r="BK148" s="180" cm="1">
        <f t="array" ref="BK148">_xlfn.XLOOKUP(BK$1,'Copy of PY1 Data(H)'!$A$1:$CZ$1,_xlfn.XLOOKUP($A148,'Copy of PY1 Data(H)'!$A$1:$A$288,'Copy of PY1 Data(H)'!$A$1:$CZ$288))</f>
        <v>0</v>
      </c>
      <c r="BL148" s="180" cm="1">
        <f t="array" ref="BL148">_xlfn.XLOOKUP(BL$1,'Copy of PY1 Data(H)'!$A$1:$CZ$1,_xlfn.XLOOKUP($A148,'Copy of PY1 Data(H)'!$A$1:$A$288,'Copy of PY1 Data(H)'!$A$1:$CZ$288))</f>
        <v>0</v>
      </c>
      <c r="BM148" s="180" cm="1">
        <f t="array" ref="BM148">_xlfn.XLOOKUP(BM$1,'Copy of PY1 Data(H)'!$A$1:$CZ$1,_xlfn.XLOOKUP($A148,'Copy of PY1 Data(H)'!$A$1:$A$288,'Copy of PY1 Data(H)'!$A$1:$CZ$288))</f>
        <v>0</v>
      </c>
      <c r="BN148" s="180" cm="1">
        <f t="array" ref="BN148">_xlfn.XLOOKUP(BN$1,'Copy of PY1 Data(H)'!$A$1:$CZ$1,_xlfn.XLOOKUP($A148,'Copy of PY1 Data(H)'!$A$1:$A$288,'Copy of PY1 Data(H)'!$A$1:$CZ$288))</f>
        <v>0</v>
      </c>
      <c r="BO148" s="180" cm="1">
        <f t="array" ref="BO148">_xlfn.XLOOKUP(BO$1,'Copy of PY1 Data(H)'!$A$1:$CZ$1,_xlfn.XLOOKUP($A148,'Copy of PY1 Data(H)'!$A$1:$A$288,'Copy of PY1 Data(H)'!$A$1:$CZ$288))</f>
        <v>0</v>
      </c>
      <c r="BP148" s="180" cm="1">
        <f t="array" ref="BP148">_xlfn.XLOOKUP(BP$1,'Copy of PY1 Data(H)'!$A$1:$CZ$1,_xlfn.XLOOKUP($A148,'Copy of PY1 Data(H)'!$A$1:$A$288,'Copy of PY1 Data(H)'!$A$1:$CZ$288))</f>
        <v>0</v>
      </c>
      <c r="BQ148" s="180" cm="1">
        <f t="array" ref="BQ148">_xlfn.XLOOKUP(BQ$1,'Copy of PY1 Data(H)'!$A$1:$CZ$1,_xlfn.XLOOKUP($A148,'Copy of PY1 Data(H)'!$A$1:$A$288,'Copy of PY1 Data(H)'!$A$1:$CZ$288))</f>
        <v>0</v>
      </c>
      <c r="BR148" s="180" cm="1">
        <f t="array" ref="BR148">_xlfn.XLOOKUP(BR$1,'Copy of PY1 Data(H)'!$A$1:$CZ$1,_xlfn.XLOOKUP($A148,'Copy of PY1 Data(H)'!$A$1:$A$288,'Copy of PY1 Data(H)'!$A$1:$CZ$288))</f>
        <v>333188</v>
      </c>
      <c r="BS148" s="180" cm="1">
        <f t="array" ref="BS148">_xlfn.XLOOKUP(BS$1,'Copy of PY1 Data(H)'!$A$1:$CZ$1,_xlfn.XLOOKUP($A148,'Copy of PY1 Data(H)'!$A$1:$A$288,'Copy of PY1 Data(H)'!$A$1:$CZ$288))</f>
        <v>3083353</v>
      </c>
      <c r="BT148" s="180" cm="1">
        <f t="array" ref="BT148">_xlfn.XLOOKUP(BT$1,'Copy of PY1 Data(H)'!$A$1:$CZ$1,_xlfn.XLOOKUP($A148,'Copy of PY1 Data(H)'!$A$1:$A$288,'Copy of PY1 Data(H)'!$A$1:$CZ$288))</f>
        <v>0</v>
      </c>
      <c r="BU148" s="180" cm="1">
        <f t="array" ref="BU148">_xlfn.XLOOKUP(BU$1,'Copy of PY1 Data(H)'!$A$1:$CZ$1,_xlfn.XLOOKUP($A148,'Copy of PY1 Data(H)'!$A$1:$A$288,'Copy of PY1 Data(H)'!$A$1:$CZ$288))</f>
        <v>0</v>
      </c>
      <c r="BV148" s="180" cm="1">
        <f t="array" ref="BV148">_xlfn.XLOOKUP(BV$1,'Copy of PY1 Data(H)'!$A$1:$CZ$1,_xlfn.XLOOKUP($A148,'Copy of PY1 Data(H)'!$A$1:$A$288,'Copy of PY1 Data(H)'!$A$1:$CZ$288))</f>
        <v>0</v>
      </c>
      <c r="BW148" s="180" cm="1">
        <f t="array" ref="BW148">_xlfn.XLOOKUP(BW$1,'Copy of PY1 Data(H)'!$A$1:$CZ$1,_xlfn.XLOOKUP($A148,'Copy of PY1 Data(H)'!$A$1:$A$288,'Copy of PY1 Data(H)'!$A$1:$CZ$288))</f>
        <v>0</v>
      </c>
      <c r="BX148" s="180" cm="1">
        <f t="array" ref="BX148">_xlfn.XLOOKUP(BX$1,'Copy of PY1 Data(H)'!$A$1:$CZ$1,_xlfn.XLOOKUP($A148,'Copy of PY1 Data(H)'!$A$1:$A$288,'Copy of PY1 Data(H)'!$A$1:$CZ$288))</f>
        <v>0</v>
      </c>
      <c r="BY148" s="180" cm="1">
        <f t="array" ref="BY148">_xlfn.XLOOKUP(BY$1,'Copy of PY1 Data(H)'!$A$1:$CZ$1,_xlfn.XLOOKUP($A148,'Copy of PY1 Data(H)'!$A$1:$A$288,'Copy of PY1 Data(H)'!$A$1:$CZ$288))</f>
        <v>0</v>
      </c>
      <c r="BZ148" s="180" cm="1">
        <f t="array" ref="BZ148">_xlfn.XLOOKUP(BZ$1,'Copy of PY1 Data(H)'!$A$1:$CZ$1,_xlfn.XLOOKUP($A148,'Copy of PY1 Data(H)'!$A$1:$A$288,'Copy of PY1 Data(H)'!$A$1:$CZ$288))</f>
        <v>0</v>
      </c>
      <c r="CA148" s="180" cm="1">
        <f t="array" ref="CA148">_xlfn.XLOOKUP(CA$1,'Copy of PY1 Data(H)'!$A$1:$CZ$1,_xlfn.XLOOKUP($A148,'Copy of PY1 Data(H)'!$A$1:$A$288,'Copy of PY1 Data(H)'!$A$1:$CZ$288))</f>
        <v>0</v>
      </c>
      <c r="CB148" s="180" cm="1">
        <f t="array" ref="CB148">_xlfn.XLOOKUP(CB$1,'Copy of PY1 Data(H)'!$A$1:$CZ$1,_xlfn.XLOOKUP($A148,'Copy of PY1 Data(H)'!$A$1:$A$288,'Copy of PY1 Data(H)'!$A$1:$CZ$288))</f>
        <v>0</v>
      </c>
      <c r="CC148" s="180" cm="1">
        <f t="array" ref="CC148">_xlfn.XLOOKUP(CC$1,'Copy of PY1 Data(H)'!$A$1:$CZ$1,_xlfn.XLOOKUP($A148,'Copy of PY1 Data(H)'!$A$1:$A$288,'Copy of PY1 Data(H)'!$A$1:$CZ$288))</f>
        <v>0</v>
      </c>
      <c r="CD148" s="180" cm="1">
        <f t="array" ref="CD148">_xlfn.XLOOKUP(CD$1,'Copy of PY1 Data(H)'!$A$1:$CZ$1,_xlfn.XLOOKUP($A148,'Copy of PY1 Data(H)'!$A$1:$A$288,'Copy of PY1 Data(H)'!$A$1:$CZ$288))</f>
        <v>0</v>
      </c>
    </row>
    <row r="149" spans="1:82" x14ac:dyDescent="0.3">
      <c r="A149" s="180">
        <v>378</v>
      </c>
      <c r="C149" s="180"/>
      <c r="D149" s="180" cm="1">
        <f t="array" ref="D149">_xlfn.XLOOKUP(D$1,'Copy of PY1 Data(H)'!$A$1:$CZ$1,_xlfn.XLOOKUP($A149,'Copy of PY1 Data(H)'!$A$1:$A$288,'Copy of PY1 Data(H)'!$A$1:$CZ$288))</f>
        <v>0</v>
      </c>
      <c r="E149" s="180" cm="1">
        <f t="array" ref="E149">_xlfn.XLOOKUP(E$1,'Copy of PY1 Data(H)'!$A$1:$CZ$1,_xlfn.XLOOKUP($A149,'Copy of PY1 Data(H)'!$A$1:$A$288,'Copy of PY1 Data(H)'!$A$1:$CZ$288))</f>
        <v>0</v>
      </c>
      <c r="F149" s="180" cm="1">
        <f t="array" ref="F149">_xlfn.XLOOKUP(F$1,'Copy of PY1 Data(H)'!$A$1:$CZ$1,_xlfn.XLOOKUP($A149,'Copy of PY1 Data(H)'!$A$1:$A$288,'Copy of PY1 Data(H)'!$A$1:$CZ$288))</f>
        <v>0</v>
      </c>
      <c r="G149" s="180" cm="1">
        <f t="array" ref="G149">_xlfn.XLOOKUP(G$1,'Copy of PY1 Data(H)'!$A$1:$CZ$1,_xlfn.XLOOKUP($A149,'Copy of PY1 Data(H)'!$A$1:$A$288,'Copy of PY1 Data(H)'!$A$1:$CZ$288))</f>
        <v>0</v>
      </c>
      <c r="H149" s="180" cm="1">
        <f t="array" ref="H149">_xlfn.XLOOKUP(H$1,'Copy of PY1 Data(H)'!$A$1:$CZ$1,_xlfn.XLOOKUP($A149,'Copy of PY1 Data(H)'!$A$1:$A$288,'Copy of PY1 Data(H)'!$A$1:$CZ$288))</f>
        <v>0</v>
      </c>
      <c r="I149" s="180" cm="1">
        <f t="array" ref="I149">_xlfn.XLOOKUP(I$1,'Copy of PY1 Data(H)'!$A$1:$CZ$1,_xlfn.XLOOKUP($A149,'Copy of PY1 Data(H)'!$A$1:$A$288,'Copy of PY1 Data(H)'!$A$1:$CZ$288))</f>
        <v>0</v>
      </c>
      <c r="J149" s="180" cm="1">
        <f t="array" ref="J149">_xlfn.XLOOKUP(J$1,'Copy of PY1 Data(H)'!$A$1:$CZ$1,_xlfn.XLOOKUP($A149,'Copy of PY1 Data(H)'!$A$1:$A$288,'Copy of PY1 Data(H)'!$A$1:$CZ$288))</f>
        <v>0</v>
      </c>
      <c r="K149" s="180" cm="1">
        <f t="array" ref="K149">_xlfn.XLOOKUP(K$1,'Copy of PY1 Data(H)'!$A$1:$CZ$1,_xlfn.XLOOKUP($A149,'Copy of PY1 Data(H)'!$A$1:$A$288,'Copy of PY1 Data(H)'!$A$1:$CZ$288))</f>
        <v>0</v>
      </c>
      <c r="L149" s="180" cm="1">
        <f t="array" ref="L149">_xlfn.XLOOKUP(L$1,'Copy of PY1 Data(H)'!$A$1:$CZ$1,_xlfn.XLOOKUP($A149,'Copy of PY1 Data(H)'!$A$1:$A$288,'Copy of PY1 Data(H)'!$A$1:$CZ$288))</f>
        <v>0</v>
      </c>
      <c r="M149" s="180" cm="1">
        <f t="array" ref="M149">_xlfn.XLOOKUP(M$1,'Copy of PY1 Data(H)'!$A$1:$CZ$1,_xlfn.XLOOKUP($A149,'Copy of PY1 Data(H)'!$A$1:$A$288,'Copy of PY1 Data(H)'!$A$1:$CZ$288))</f>
        <v>0</v>
      </c>
      <c r="N149" s="180" cm="1">
        <f t="array" ref="N149">_xlfn.XLOOKUP(N$1,'Copy of PY1 Data(H)'!$A$1:$CZ$1,_xlfn.XLOOKUP($A149,'Copy of PY1 Data(H)'!$A$1:$A$288,'Copy of PY1 Data(H)'!$A$1:$CZ$288))</f>
        <v>0</v>
      </c>
      <c r="O149" s="180" cm="1">
        <f t="array" ref="O149">_xlfn.XLOOKUP(O$1,'Copy of PY1 Data(H)'!$A$1:$CZ$1,_xlfn.XLOOKUP($A149,'Copy of PY1 Data(H)'!$A$1:$A$288,'Copy of PY1 Data(H)'!$A$1:$CZ$288))</f>
        <v>0</v>
      </c>
      <c r="P149" s="180" cm="1">
        <f t="array" ref="P149">_xlfn.XLOOKUP(P$1,'Copy of PY1 Data(H)'!$A$1:$CZ$1,_xlfn.XLOOKUP($A149,'Copy of PY1 Data(H)'!$A$1:$A$288,'Copy of PY1 Data(H)'!$A$1:$CZ$288))</f>
        <v>0</v>
      </c>
      <c r="Q149" s="180" cm="1">
        <f t="array" ref="Q149">_xlfn.XLOOKUP(Q$1,'Copy of PY1 Data(H)'!$A$1:$CZ$1,_xlfn.XLOOKUP($A149,'Copy of PY1 Data(H)'!$A$1:$A$288,'Copy of PY1 Data(H)'!$A$1:$CZ$288))</f>
        <v>0</v>
      </c>
      <c r="R149" s="180" cm="1">
        <f t="array" ref="R149">_xlfn.XLOOKUP(R$1,'Copy of PY1 Data(H)'!$A$1:$CZ$1,_xlfn.XLOOKUP($A149,'Copy of PY1 Data(H)'!$A$1:$A$288,'Copy of PY1 Data(H)'!$A$1:$CZ$288))</f>
        <v>0</v>
      </c>
      <c r="S149" s="180" cm="1">
        <f t="array" ref="S149">_xlfn.XLOOKUP(S$1,'Copy of PY1 Data(H)'!$A$1:$CZ$1,_xlfn.XLOOKUP($A149,'Copy of PY1 Data(H)'!$A$1:$A$288,'Copy of PY1 Data(H)'!$A$1:$CZ$288))</f>
        <v>0</v>
      </c>
      <c r="T149" s="180" cm="1">
        <f t="array" ref="T149">_xlfn.XLOOKUP(T$1,'Copy of PY1 Data(H)'!$A$1:$CZ$1,_xlfn.XLOOKUP($A149,'Copy of PY1 Data(H)'!$A$1:$A$288,'Copy of PY1 Data(H)'!$A$1:$CZ$288))</f>
        <v>0</v>
      </c>
      <c r="U149" s="180" cm="1">
        <f t="array" ref="U149">_xlfn.XLOOKUP(U$1,'Copy of PY1 Data(H)'!$A$1:$CZ$1,_xlfn.XLOOKUP($A149,'Copy of PY1 Data(H)'!$A$1:$A$288,'Copy of PY1 Data(H)'!$A$1:$CZ$288))</f>
        <v>0</v>
      </c>
      <c r="V149" s="180" cm="1">
        <f t="array" ref="V149">_xlfn.XLOOKUP(V$1,'Copy of PY1 Data(H)'!$A$1:$CZ$1,_xlfn.XLOOKUP($A149,'Copy of PY1 Data(H)'!$A$1:$A$288,'Copy of PY1 Data(H)'!$A$1:$CZ$288))</f>
        <v>-242617</v>
      </c>
      <c r="W149" s="180" cm="1">
        <f t="array" ref="W149">_xlfn.XLOOKUP(W$1,'Copy of PY1 Data(H)'!$A$1:$CZ$1,_xlfn.XLOOKUP($A149,'Copy of PY1 Data(H)'!$A$1:$A$288,'Copy of PY1 Data(H)'!$A$1:$CZ$288))</f>
        <v>0</v>
      </c>
      <c r="X149" s="180" cm="1">
        <f t="array" ref="X149">_xlfn.XLOOKUP(X$1,'Copy of PY1 Data(H)'!$A$1:$CZ$1,_xlfn.XLOOKUP($A149,'Copy of PY1 Data(H)'!$A$1:$A$288,'Copy of PY1 Data(H)'!$A$1:$CZ$288))</f>
        <v>0</v>
      </c>
      <c r="Y149" s="180" cm="1">
        <f t="array" ref="Y149">_xlfn.XLOOKUP(Y$1,'Copy of PY1 Data(H)'!$A$1:$CZ$1,_xlfn.XLOOKUP($A149,'Copy of PY1 Data(H)'!$A$1:$A$288,'Copy of PY1 Data(H)'!$A$1:$CZ$288))</f>
        <v>0</v>
      </c>
      <c r="Z149" s="180" cm="1">
        <f t="array" ref="Z149">_xlfn.XLOOKUP(Z$1,'Copy of PY1 Data(H)'!$A$1:$CZ$1,_xlfn.XLOOKUP($A149,'Copy of PY1 Data(H)'!$A$1:$A$288,'Copy of PY1 Data(H)'!$A$1:$CZ$288))</f>
        <v>0</v>
      </c>
      <c r="AA149" s="180" cm="1">
        <f t="array" ref="AA149">_xlfn.XLOOKUP(AA$1,'Copy of PY1 Data(H)'!$A$1:$CZ$1,_xlfn.XLOOKUP($A149,'Copy of PY1 Data(H)'!$A$1:$A$288,'Copy of PY1 Data(H)'!$A$1:$CZ$288))</f>
        <v>0</v>
      </c>
      <c r="AB149" s="180" cm="1">
        <f t="array" ref="AB149">_xlfn.XLOOKUP(AB$1,'Copy of PY1 Data(H)'!$A$1:$CZ$1,_xlfn.XLOOKUP($A149,'Copy of PY1 Data(H)'!$A$1:$A$288,'Copy of PY1 Data(H)'!$A$1:$CZ$288))</f>
        <v>0</v>
      </c>
      <c r="AC149" s="180" cm="1">
        <f t="array" ref="AC149">_xlfn.XLOOKUP(AC$1,'Copy of PY1 Data(H)'!$A$1:$CZ$1,_xlfn.XLOOKUP($A149,'Copy of PY1 Data(H)'!$A$1:$A$288,'Copy of PY1 Data(H)'!$A$1:$CZ$288))</f>
        <v>0</v>
      </c>
      <c r="AD149" s="180" cm="1">
        <f t="array" ref="AD149">_xlfn.XLOOKUP(AD$1,'Copy of PY1 Data(H)'!$A$1:$CZ$1,_xlfn.XLOOKUP($A149,'Copy of PY1 Data(H)'!$A$1:$A$288,'Copy of PY1 Data(H)'!$A$1:$CZ$288))</f>
        <v>0</v>
      </c>
      <c r="AE149" s="180" cm="1">
        <f t="array" ref="AE149">_xlfn.XLOOKUP(AE$1,'Copy of PY1 Data(H)'!$A$1:$CZ$1,_xlfn.XLOOKUP($A149,'Copy of PY1 Data(H)'!$A$1:$A$288,'Copy of PY1 Data(H)'!$A$1:$CZ$288))</f>
        <v>0</v>
      </c>
      <c r="AF149" s="180" cm="1">
        <f t="array" ref="AF149">_xlfn.XLOOKUP(AF$1,'Copy of PY1 Data(H)'!$A$1:$CZ$1,_xlfn.XLOOKUP($A149,'Copy of PY1 Data(H)'!$A$1:$A$288,'Copy of PY1 Data(H)'!$A$1:$CZ$288))</f>
        <v>0</v>
      </c>
      <c r="AG149" s="180" cm="1">
        <f t="array" ref="AG149">_xlfn.XLOOKUP(AG$1,'Copy of PY1 Data(H)'!$A$1:$CZ$1,_xlfn.XLOOKUP($A149,'Copy of PY1 Data(H)'!$A$1:$A$288,'Copy of PY1 Data(H)'!$A$1:$CZ$288))</f>
        <v>0</v>
      </c>
      <c r="AH149" s="180" cm="1">
        <f t="array" ref="AH149">_xlfn.XLOOKUP(AH$1,'Copy of PY1 Data(H)'!$A$1:$CZ$1,_xlfn.XLOOKUP($A149,'Copy of PY1 Data(H)'!$A$1:$A$288,'Copy of PY1 Data(H)'!$A$1:$CZ$288))</f>
        <v>0</v>
      </c>
      <c r="AI149" s="180" cm="1">
        <f t="array" ref="AI149">_xlfn.XLOOKUP(AI$1,'Copy of PY1 Data(H)'!$A$1:$CZ$1,_xlfn.XLOOKUP($A149,'Copy of PY1 Data(H)'!$A$1:$A$288,'Copy of PY1 Data(H)'!$A$1:$CZ$288))</f>
        <v>0</v>
      </c>
      <c r="AJ149" s="180" cm="1">
        <f t="array" ref="AJ149">_xlfn.XLOOKUP(AJ$1,'Copy of PY1 Data(H)'!$A$1:$CZ$1,_xlfn.XLOOKUP($A149,'Copy of PY1 Data(H)'!$A$1:$A$288,'Copy of PY1 Data(H)'!$A$1:$CZ$288))</f>
        <v>0</v>
      </c>
      <c r="AK149" s="180" cm="1">
        <f t="array" ref="AK149">_xlfn.XLOOKUP(AK$1,'Copy of PY1 Data(H)'!$A$1:$CZ$1,_xlfn.XLOOKUP($A149,'Copy of PY1 Data(H)'!$A$1:$A$288,'Copy of PY1 Data(H)'!$A$1:$CZ$288))</f>
        <v>0</v>
      </c>
      <c r="AL149" s="180" cm="1">
        <f t="array" ref="AL149">_xlfn.XLOOKUP(AL$1,'Copy of PY1 Data(H)'!$A$1:$CZ$1,_xlfn.XLOOKUP($A149,'Copy of PY1 Data(H)'!$A$1:$A$288,'Copy of PY1 Data(H)'!$A$1:$CZ$288))</f>
        <v>0</v>
      </c>
      <c r="AM149" s="180" cm="1">
        <f t="array" ref="AM149">_xlfn.XLOOKUP(AM$1,'Copy of PY1 Data(H)'!$A$1:$CZ$1,_xlfn.XLOOKUP($A149,'Copy of PY1 Data(H)'!$A$1:$A$288,'Copy of PY1 Data(H)'!$A$1:$CZ$288))</f>
        <v>0</v>
      </c>
      <c r="AN149" s="180" cm="1">
        <f t="array" ref="AN149">_xlfn.XLOOKUP(AN$1,'Copy of PY1 Data(H)'!$A$1:$CZ$1,_xlfn.XLOOKUP($A149,'Copy of PY1 Data(H)'!$A$1:$A$288,'Copy of PY1 Data(H)'!$A$1:$CZ$288))</f>
        <v>0</v>
      </c>
      <c r="AO149" s="180" cm="1">
        <f t="array" ref="AO149">_xlfn.XLOOKUP(AO$1,'Copy of PY1 Data(H)'!$A$1:$CZ$1,_xlfn.XLOOKUP($A149,'Copy of PY1 Data(H)'!$A$1:$A$288,'Copy of PY1 Data(H)'!$A$1:$CZ$288))</f>
        <v>0</v>
      </c>
      <c r="AP149" s="180" cm="1">
        <f t="array" ref="AP149">_xlfn.XLOOKUP(AP$1,'Copy of PY1 Data(H)'!$A$1:$CZ$1,_xlfn.XLOOKUP($A149,'Copy of PY1 Data(H)'!$A$1:$A$288,'Copy of PY1 Data(H)'!$A$1:$CZ$288))</f>
        <v>0</v>
      </c>
      <c r="AQ149" s="180" cm="1">
        <f t="array" ref="AQ149">_xlfn.XLOOKUP(AQ$1,'Copy of PY1 Data(H)'!$A$1:$CZ$1,_xlfn.XLOOKUP($A149,'Copy of PY1 Data(H)'!$A$1:$A$288,'Copy of PY1 Data(H)'!$A$1:$CZ$288))</f>
        <v>0</v>
      </c>
      <c r="AR149" s="180" cm="1">
        <f t="array" ref="AR149">_xlfn.XLOOKUP(AR$1,'Copy of PY1 Data(H)'!$A$1:$CZ$1,_xlfn.XLOOKUP($A149,'Copy of PY1 Data(H)'!$A$1:$A$288,'Copy of PY1 Data(H)'!$A$1:$CZ$288))</f>
        <v>0</v>
      </c>
      <c r="AS149" s="180" cm="1">
        <f t="array" ref="AS149">_xlfn.XLOOKUP(AS$1,'Copy of PY1 Data(H)'!$A$1:$CZ$1,_xlfn.XLOOKUP($A149,'Copy of PY1 Data(H)'!$A$1:$A$288,'Copy of PY1 Data(H)'!$A$1:$CZ$288))</f>
        <v>0</v>
      </c>
      <c r="AT149" s="180" cm="1">
        <f t="array" ref="AT149">_xlfn.XLOOKUP(AT$1,'Copy of PY1 Data(H)'!$A$1:$CZ$1,_xlfn.XLOOKUP($A149,'Copy of PY1 Data(H)'!$A$1:$A$288,'Copy of PY1 Data(H)'!$A$1:$CZ$288))</f>
        <v>0</v>
      </c>
      <c r="AU149" s="180" cm="1">
        <f t="array" ref="AU149">_xlfn.XLOOKUP(AU$1,'Copy of PY1 Data(H)'!$A$1:$CZ$1,_xlfn.XLOOKUP($A149,'Copy of PY1 Data(H)'!$A$1:$A$288,'Copy of PY1 Data(H)'!$A$1:$CZ$288))</f>
        <v>0</v>
      </c>
      <c r="AV149" s="180" cm="1">
        <f t="array" ref="AV149">_xlfn.XLOOKUP(AV$1,'Copy of PY1 Data(H)'!$A$1:$CZ$1,_xlfn.XLOOKUP($A149,'Copy of PY1 Data(H)'!$A$1:$A$288,'Copy of PY1 Data(H)'!$A$1:$CZ$288))</f>
        <v>0</v>
      </c>
      <c r="AW149" s="180" cm="1">
        <f t="array" ref="AW149">_xlfn.XLOOKUP(AW$1,'Copy of PY1 Data(H)'!$A$1:$CZ$1,_xlfn.XLOOKUP($A149,'Copy of PY1 Data(H)'!$A$1:$A$288,'Copy of PY1 Data(H)'!$A$1:$CZ$288))</f>
        <v>0</v>
      </c>
      <c r="AX149" s="180" cm="1">
        <f t="array" ref="AX149">_xlfn.XLOOKUP(AX$1,'Copy of PY1 Data(H)'!$A$1:$CZ$1,_xlfn.XLOOKUP($A149,'Copy of PY1 Data(H)'!$A$1:$A$288,'Copy of PY1 Data(H)'!$A$1:$CZ$288))</f>
        <v>0</v>
      </c>
      <c r="AY149" s="180" cm="1">
        <f t="array" ref="AY149">_xlfn.XLOOKUP(AY$1,'Copy of PY1 Data(H)'!$A$1:$CZ$1,_xlfn.XLOOKUP($A149,'Copy of PY1 Data(H)'!$A$1:$A$288,'Copy of PY1 Data(H)'!$A$1:$CZ$288))</f>
        <v>0</v>
      </c>
      <c r="AZ149" s="180" cm="1">
        <f t="array" ref="AZ149">_xlfn.XLOOKUP(AZ$1,'Copy of PY1 Data(H)'!$A$1:$CZ$1,_xlfn.XLOOKUP($A149,'Copy of PY1 Data(H)'!$A$1:$A$288,'Copy of PY1 Data(H)'!$A$1:$CZ$288))</f>
        <v>0</v>
      </c>
      <c r="BA149" s="180" cm="1">
        <f t="array" ref="BA149">_xlfn.XLOOKUP(BA$1,'Copy of PY1 Data(H)'!$A$1:$CZ$1,_xlfn.XLOOKUP($A149,'Copy of PY1 Data(H)'!$A$1:$A$288,'Copy of PY1 Data(H)'!$A$1:$CZ$288))</f>
        <v>0</v>
      </c>
      <c r="BB149" s="180" cm="1">
        <f t="array" ref="BB149">_xlfn.XLOOKUP(BB$1,'Copy of PY1 Data(H)'!$A$1:$CZ$1,_xlfn.XLOOKUP($A149,'Copy of PY1 Data(H)'!$A$1:$A$288,'Copy of PY1 Data(H)'!$A$1:$CZ$288))</f>
        <v>0</v>
      </c>
      <c r="BC149" s="180" cm="1">
        <f t="array" ref="BC149">_xlfn.XLOOKUP(BC$1,'Copy of PY1 Data(H)'!$A$1:$CZ$1,_xlfn.XLOOKUP($A149,'Copy of PY1 Data(H)'!$A$1:$A$288,'Copy of PY1 Data(H)'!$A$1:$CZ$288))</f>
        <v>0</v>
      </c>
      <c r="BD149" s="180" cm="1">
        <f t="array" ref="BD149">_xlfn.XLOOKUP(BD$1,'Copy of PY1 Data(H)'!$A$1:$CZ$1,_xlfn.XLOOKUP($A149,'Copy of PY1 Data(H)'!$A$1:$A$288,'Copy of PY1 Data(H)'!$A$1:$CZ$288))</f>
        <v>0</v>
      </c>
      <c r="BE149" s="180" cm="1">
        <f t="array" ref="BE149">_xlfn.XLOOKUP(BE$1,'Copy of PY1 Data(H)'!$A$1:$CZ$1,_xlfn.XLOOKUP($A149,'Copy of PY1 Data(H)'!$A$1:$A$288,'Copy of PY1 Data(H)'!$A$1:$CZ$288))</f>
        <v>0</v>
      </c>
      <c r="BF149" s="180" cm="1">
        <f t="array" ref="BF149">_xlfn.XLOOKUP(BF$1,'Copy of PY1 Data(H)'!$A$1:$CZ$1,_xlfn.XLOOKUP($A149,'Copy of PY1 Data(H)'!$A$1:$A$288,'Copy of PY1 Data(H)'!$A$1:$CZ$288))</f>
        <v>0</v>
      </c>
      <c r="BG149" s="180" cm="1">
        <f t="array" ref="BG149">_xlfn.XLOOKUP(BG$1,'Copy of PY1 Data(H)'!$A$1:$CZ$1,_xlfn.XLOOKUP($A149,'Copy of PY1 Data(H)'!$A$1:$A$288,'Copy of PY1 Data(H)'!$A$1:$CZ$288))</f>
        <v>0</v>
      </c>
      <c r="BH149" s="180" cm="1">
        <f t="array" ref="BH149">_xlfn.XLOOKUP(BH$1,'Copy of PY1 Data(H)'!$A$1:$CZ$1,_xlfn.XLOOKUP($A149,'Copy of PY1 Data(H)'!$A$1:$A$288,'Copy of PY1 Data(H)'!$A$1:$CZ$288))</f>
        <v>0</v>
      </c>
      <c r="BI149" s="180" cm="1">
        <f t="array" ref="BI149">_xlfn.XLOOKUP(BI$1,'Copy of PY1 Data(H)'!$A$1:$CZ$1,_xlfn.XLOOKUP($A149,'Copy of PY1 Data(H)'!$A$1:$A$288,'Copy of PY1 Data(H)'!$A$1:$CZ$288))</f>
        <v>0</v>
      </c>
      <c r="BJ149" s="180" cm="1">
        <f t="array" ref="BJ149">_xlfn.XLOOKUP(BJ$1,'Copy of PY1 Data(H)'!$A$1:$CZ$1,_xlfn.XLOOKUP($A149,'Copy of PY1 Data(H)'!$A$1:$A$288,'Copy of PY1 Data(H)'!$A$1:$CZ$288))</f>
        <v>0</v>
      </c>
      <c r="BK149" s="180" cm="1">
        <f t="array" ref="BK149">_xlfn.XLOOKUP(BK$1,'Copy of PY1 Data(H)'!$A$1:$CZ$1,_xlfn.XLOOKUP($A149,'Copy of PY1 Data(H)'!$A$1:$A$288,'Copy of PY1 Data(H)'!$A$1:$CZ$288))</f>
        <v>0</v>
      </c>
      <c r="BL149" s="180" cm="1">
        <f t="array" ref="BL149">_xlfn.XLOOKUP(BL$1,'Copy of PY1 Data(H)'!$A$1:$CZ$1,_xlfn.XLOOKUP($A149,'Copy of PY1 Data(H)'!$A$1:$A$288,'Copy of PY1 Data(H)'!$A$1:$CZ$288))</f>
        <v>0</v>
      </c>
      <c r="BM149" s="180" cm="1">
        <f t="array" ref="BM149">_xlfn.XLOOKUP(BM$1,'Copy of PY1 Data(H)'!$A$1:$CZ$1,_xlfn.XLOOKUP($A149,'Copy of PY1 Data(H)'!$A$1:$A$288,'Copy of PY1 Data(H)'!$A$1:$CZ$288))</f>
        <v>0</v>
      </c>
      <c r="BN149" s="180" cm="1">
        <f t="array" ref="BN149">_xlfn.XLOOKUP(BN$1,'Copy of PY1 Data(H)'!$A$1:$CZ$1,_xlfn.XLOOKUP($A149,'Copy of PY1 Data(H)'!$A$1:$A$288,'Copy of PY1 Data(H)'!$A$1:$CZ$288))</f>
        <v>0</v>
      </c>
      <c r="BO149" s="180" cm="1">
        <f t="array" ref="BO149">_xlfn.XLOOKUP(BO$1,'Copy of PY1 Data(H)'!$A$1:$CZ$1,_xlfn.XLOOKUP($A149,'Copy of PY1 Data(H)'!$A$1:$A$288,'Copy of PY1 Data(H)'!$A$1:$CZ$288))</f>
        <v>0</v>
      </c>
      <c r="BP149" s="180" cm="1">
        <f t="array" ref="BP149">_xlfn.XLOOKUP(BP$1,'Copy of PY1 Data(H)'!$A$1:$CZ$1,_xlfn.XLOOKUP($A149,'Copy of PY1 Data(H)'!$A$1:$A$288,'Copy of PY1 Data(H)'!$A$1:$CZ$288))</f>
        <v>0</v>
      </c>
      <c r="BQ149" s="180" cm="1">
        <f t="array" ref="BQ149">_xlfn.XLOOKUP(BQ$1,'Copy of PY1 Data(H)'!$A$1:$CZ$1,_xlfn.XLOOKUP($A149,'Copy of PY1 Data(H)'!$A$1:$A$288,'Copy of PY1 Data(H)'!$A$1:$CZ$288))</f>
        <v>0</v>
      </c>
      <c r="BR149" s="180" cm="1">
        <f t="array" ref="BR149">_xlfn.XLOOKUP(BR$1,'Copy of PY1 Data(H)'!$A$1:$CZ$1,_xlfn.XLOOKUP($A149,'Copy of PY1 Data(H)'!$A$1:$A$288,'Copy of PY1 Data(H)'!$A$1:$CZ$288))</f>
        <v>0</v>
      </c>
      <c r="BS149" s="180" cm="1">
        <f t="array" ref="BS149">_xlfn.XLOOKUP(BS$1,'Copy of PY1 Data(H)'!$A$1:$CZ$1,_xlfn.XLOOKUP($A149,'Copy of PY1 Data(H)'!$A$1:$A$288,'Copy of PY1 Data(H)'!$A$1:$CZ$288))</f>
        <v>0</v>
      </c>
      <c r="BT149" s="180" cm="1">
        <f t="array" ref="BT149">_xlfn.XLOOKUP(BT$1,'Copy of PY1 Data(H)'!$A$1:$CZ$1,_xlfn.XLOOKUP($A149,'Copy of PY1 Data(H)'!$A$1:$A$288,'Copy of PY1 Data(H)'!$A$1:$CZ$288))</f>
        <v>0</v>
      </c>
      <c r="BU149" s="180" cm="1">
        <f t="array" ref="BU149">_xlfn.XLOOKUP(BU$1,'Copy of PY1 Data(H)'!$A$1:$CZ$1,_xlfn.XLOOKUP($A149,'Copy of PY1 Data(H)'!$A$1:$A$288,'Copy of PY1 Data(H)'!$A$1:$CZ$288))</f>
        <v>0</v>
      </c>
      <c r="BV149" s="180" cm="1">
        <f t="array" ref="BV149">_xlfn.XLOOKUP(BV$1,'Copy of PY1 Data(H)'!$A$1:$CZ$1,_xlfn.XLOOKUP($A149,'Copy of PY1 Data(H)'!$A$1:$A$288,'Copy of PY1 Data(H)'!$A$1:$CZ$288))</f>
        <v>0</v>
      </c>
      <c r="BW149" s="180" cm="1">
        <f t="array" ref="BW149">_xlfn.XLOOKUP(BW$1,'Copy of PY1 Data(H)'!$A$1:$CZ$1,_xlfn.XLOOKUP($A149,'Copy of PY1 Data(H)'!$A$1:$A$288,'Copy of PY1 Data(H)'!$A$1:$CZ$288))</f>
        <v>0</v>
      </c>
      <c r="BX149" s="180" cm="1">
        <f t="array" ref="BX149">_xlfn.XLOOKUP(BX$1,'Copy of PY1 Data(H)'!$A$1:$CZ$1,_xlfn.XLOOKUP($A149,'Copy of PY1 Data(H)'!$A$1:$A$288,'Copy of PY1 Data(H)'!$A$1:$CZ$288))</f>
        <v>0</v>
      </c>
      <c r="BY149" s="180" cm="1">
        <f t="array" ref="BY149">_xlfn.XLOOKUP(BY$1,'Copy of PY1 Data(H)'!$A$1:$CZ$1,_xlfn.XLOOKUP($A149,'Copy of PY1 Data(H)'!$A$1:$A$288,'Copy of PY1 Data(H)'!$A$1:$CZ$288))</f>
        <v>0</v>
      </c>
      <c r="BZ149" s="180" cm="1">
        <f t="array" ref="BZ149">_xlfn.XLOOKUP(BZ$1,'Copy of PY1 Data(H)'!$A$1:$CZ$1,_xlfn.XLOOKUP($A149,'Copy of PY1 Data(H)'!$A$1:$A$288,'Copy of PY1 Data(H)'!$A$1:$CZ$288))</f>
        <v>0</v>
      </c>
      <c r="CA149" s="180" cm="1">
        <f t="array" ref="CA149">_xlfn.XLOOKUP(CA$1,'Copy of PY1 Data(H)'!$A$1:$CZ$1,_xlfn.XLOOKUP($A149,'Copy of PY1 Data(H)'!$A$1:$A$288,'Copy of PY1 Data(H)'!$A$1:$CZ$288))</f>
        <v>0</v>
      </c>
      <c r="CB149" s="180" cm="1">
        <f t="array" ref="CB149">_xlfn.XLOOKUP(CB$1,'Copy of PY1 Data(H)'!$A$1:$CZ$1,_xlfn.XLOOKUP($A149,'Copy of PY1 Data(H)'!$A$1:$A$288,'Copy of PY1 Data(H)'!$A$1:$CZ$288))</f>
        <v>0</v>
      </c>
      <c r="CC149" s="180" cm="1">
        <f t="array" ref="CC149">_xlfn.XLOOKUP(CC$1,'Copy of PY1 Data(H)'!$A$1:$CZ$1,_xlfn.XLOOKUP($A149,'Copy of PY1 Data(H)'!$A$1:$A$288,'Copy of PY1 Data(H)'!$A$1:$CZ$288))</f>
        <v>0</v>
      </c>
      <c r="CD149" s="180" cm="1">
        <f t="array" ref="CD149">_xlfn.XLOOKUP(CD$1,'Copy of PY1 Data(H)'!$A$1:$CZ$1,_xlfn.XLOOKUP($A149,'Copy of PY1 Data(H)'!$A$1:$A$288,'Copy of PY1 Data(H)'!$A$1:$CZ$288))</f>
        <v>0</v>
      </c>
    </row>
    <row r="150" spans="1:82" s="968" customFormat="1" x14ac:dyDescent="0.3">
      <c r="B150" s="968" t="s">
        <v>2892</v>
      </c>
      <c r="D150" s="968" t="e" cm="1">
        <f t="array" ref="D150">_xlfn.XLOOKUP(D$1,'Copy of PY1 Data(H)'!$A$1:$CZ$1,_xlfn.XLOOKUP($B150,'Copy of PY1 Data(H)'!$A$1:$A$288,'Copy of PY1 Data(H)'!$A$1:$CZ$288))</f>
        <v>#N/A</v>
      </c>
      <c r="E150" s="968" t="e" cm="1">
        <f t="array" ref="E150">_xlfn.XLOOKUP(E$1,'Copy of PY1 Data(H)'!$A$1:$CZ$1,_xlfn.XLOOKUP($B150,'Copy of PY1 Data(H)'!$A$1:$A$288,'Copy of PY1 Data(H)'!$A$1:$CZ$288))</f>
        <v>#N/A</v>
      </c>
      <c r="F150" s="968" t="e" cm="1">
        <f t="array" ref="F150">_xlfn.XLOOKUP(F$1,'Copy of PY1 Data(H)'!$A$1:$CZ$1,_xlfn.XLOOKUP($B150,'Copy of PY1 Data(H)'!$A$1:$A$288,'Copy of PY1 Data(H)'!$A$1:$CZ$288))</f>
        <v>#N/A</v>
      </c>
      <c r="G150" s="968" t="e" cm="1">
        <f t="array" ref="G150">_xlfn.XLOOKUP(G$1,'Copy of PY1 Data(H)'!$A$1:$CZ$1,_xlfn.XLOOKUP($B150,'Copy of PY1 Data(H)'!$A$1:$A$288,'Copy of PY1 Data(H)'!$A$1:$CZ$288))</f>
        <v>#N/A</v>
      </c>
      <c r="H150" s="968" t="e" cm="1">
        <f t="array" ref="H150">_xlfn.XLOOKUP(H$1,'Copy of PY1 Data(H)'!$A$1:$CZ$1,_xlfn.XLOOKUP($B150,'Copy of PY1 Data(H)'!$A$1:$A$288,'Copy of PY1 Data(H)'!$A$1:$CZ$288))</f>
        <v>#N/A</v>
      </c>
      <c r="I150" s="968" t="e" cm="1">
        <f t="array" ref="I150">_xlfn.XLOOKUP(I$1,'Copy of PY1 Data(H)'!$A$1:$CZ$1,_xlfn.XLOOKUP($B150,'Copy of PY1 Data(H)'!$A$1:$A$288,'Copy of PY1 Data(H)'!$A$1:$CZ$288))</f>
        <v>#N/A</v>
      </c>
      <c r="J150" s="968" t="e" cm="1">
        <f t="array" ref="J150">_xlfn.XLOOKUP(J$1,'Copy of PY1 Data(H)'!$A$1:$CZ$1,_xlfn.XLOOKUP($B150,'Copy of PY1 Data(H)'!$A$1:$A$288,'Copy of PY1 Data(H)'!$A$1:$CZ$288))</f>
        <v>#N/A</v>
      </c>
      <c r="K150" s="968" t="e" cm="1">
        <f t="array" ref="K150">_xlfn.XLOOKUP(K$1,'Copy of PY1 Data(H)'!$A$1:$CZ$1,_xlfn.XLOOKUP($B150,'Copy of PY1 Data(H)'!$A$1:$A$288,'Copy of PY1 Data(H)'!$A$1:$CZ$288))</f>
        <v>#N/A</v>
      </c>
      <c r="L150" s="968" t="e" cm="1">
        <f t="array" ref="L150">_xlfn.XLOOKUP(L$1,'Copy of PY1 Data(H)'!$A$1:$CZ$1,_xlfn.XLOOKUP($B150,'Copy of PY1 Data(H)'!$A$1:$A$288,'Copy of PY1 Data(H)'!$A$1:$CZ$288))</f>
        <v>#N/A</v>
      </c>
      <c r="M150" s="968" t="e" cm="1">
        <f t="array" ref="M150">_xlfn.XLOOKUP(M$1,'Copy of PY1 Data(H)'!$A$1:$CZ$1,_xlfn.XLOOKUP($B150,'Copy of PY1 Data(H)'!$A$1:$A$288,'Copy of PY1 Data(H)'!$A$1:$CZ$288))</f>
        <v>#N/A</v>
      </c>
      <c r="N150" s="968" t="e" cm="1">
        <f t="array" ref="N150">_xlfn.XLOOKUP(N$1,'Copy of PY1 Data(H)'!$A$1:$CZ$1,_xlfn.XLOOKUP($B150,'Copy of PY1 Data(H)'!$A$1:$A$288,'Copy of PY1 Data(H)'!$A$1:$CZ$288))</f>
        <v>#N/A</v>
      </c>
      <c r="O150" s="968" t="e" cm="1">
        <f t="array" ref="O150">_xlfn.XLOOKUP(O$1,'Copy of PY1 Data(H)'!$A$1:$CZ$1,_xlfn.XLOOKUP($B150,'Copy of PY1 Data(H)'!$A$1:$A$288,'Copy of PY1 Data(H)'!$A$1:$CZ$288))</f>
        <v>#N/A</v>
      </c>
      <c r="P150" s="968" t="e" cm="1">
        <f t="array" ref="P150">_xlfn.XLOOKUP(P$1,'Copy of PY1 Data(H)'!$A$1:$CZ$1,_xlfn.XLOOKUP($B150,'Copy of PY1 Data(H)'!$A$1:$A$288,'Copy of PY1 Data(H)'!$A$1:$CZ$288))</f>
        <v>#N/A</v>
      </c>
      <c r="Q150" s="968" t="e" cm="1">
        <f t="array" ref="Q150">_xlfn.XLOOKUP(Q$1,'Copy of PY1 Data(H)'!$A$1:$CZ$1,_xlfn.XLOOKUP($B150,'Copy of PY1 Data(H)'!$A$1:$A$288,'Copy of PY1 Data(H)'!$A$1:$CZ$288))</f>
        <v>#N/A</v>
      </c>
      <c r="R150" s="968" t="e" cm="1">
        <f t="array" ref="R150">_xlfn.XLOOKUP(R$1,'Copy of PY1 Data(H)'!$A$1:$CZ$1,_xlfn.XLOOKUP($B150,'Copy of PY1 Data(H)'!$A$1:$A$288,'Copy of PY1 Data(H)'!$A$1:$CZ$288))</f>
        <v>#N/A</v>
      </c>
      <c r="S150" s="968" t="e" cm="1">
        <f t="array" ref="S150">_xlfn.XLOOKUP(S$1,'Copy of PY1 Data(H)'!$A$1:$CZ$1,_xlfn.XLOOKUP($B150,'Copy of PY1 Data(H)'!$A$1:$A$288,'Copy of PY1 Data(H)'!$A$1:$CZ$288))</f>
        <v>#N/A</v>
      </c>
      <c r="T150" s="968" t="e" cm="1">
        <f t="array" ref="T150">_xlfn.XLOOKUP(T$1,'Copy of PY1 Data(H)'!$A$1:$CZ$1,_xlfn.XLOOKUP($B150,'Copy of PY1 Data(H)'!$A$1:$A$288,'Copy of PY1 Data(H)'!$A$1:$CZ$288))</f>
        <v>#N/A</v>
      </c>
      <c r="U150" s="968" t="e" cm="1">
        <f t="array" ref="U150">_xlfn.XLOOKUP(U$1,'Copy of PY1 Data(H)'!$A$1:$CZ$1,_xlfn.XLOOKUP($B150,'Copy of PY1 Data(H)'!$A$1:$A$288,'Copy of PY1 Data(H)'!$A$1:$CZ$288))</f>
        <v>#N/A</v>
      </c>
      <c r="V150" s="968" t="e" cm="1">
        <f t="array" ref="V150">_xlfn.XLOOKUP(V$1,'Copy of PY1 Data(H)'!$A$1:$CZ$1,_xlfn.XLOOKUP($B150,'Copy of PY1 Data(H)'!$A$1:$A$288,'Copy of PY1 Data(H)'!$A$1:$CZ$288))</f>
        <v>#N/A</v>
      </c>
      <c r="W150" s="968" t="e" cm="1">
        <f t="array" ref="W150">_xlfn.XLOOKUP(W$1,'Copy of PY1 Data(H)'!$A$1:$CZ$1,_xlfn.XLOOKUP($B150,'Copy of PY1 Data(H)'!$A$1:$A$288,'Copy of PY1 Data(H)'!$A$1:$CZ$288))</f>
        <v>#N/A</v>
      </c>
      <c r="X150" s="968" t="e" cm="1">
        <f t="array" ref="X150">_xlfn.XLOOKUP(X$1,'Copy of PY1 Data(H)'!$A$1:$CZ$1,_xlfn.XLOOKUP($B150,'Copy of PY1 Data(H)'!$A$1:$A$288,'Copy of PY1 Data(H)'!$A$1:$CZ$288))</f>
        <v>#N/A</v>
      </c>
      <c r="Y150" s="968" t="e" cm="1">
        <f t="array" ref="Y150">_xlfn.XLOOKUP(Y$1,'Copy of PY1 Data(H)'!$A$1:$CZ$1,_xlfn.XLOOKUP($B150,'Copy of PY1 Data(H)'!$A$1:$A$288,'Copy of PY1 Data(H)'!$A$1:$CZ$288))</f>
        <v>#N/A</v>
      </c>
      <c r="Z150" s="968" t="e" cm="1">
        <f t="array" ref="Z150">_xlfn.XLOOKUP(Z$1,'Copy of PY1 Data(H)'!$A$1:$CZ$1,_xlfn.XLOOKUP($B150,'Copy of PY1 Data(H)'!$A$1:$A$288,'Copy of PY1 Data(H)'!$A$1:$CZ$288))</f>
        <v>#N/A</v>
      </c>
      <c r="AA150" s="968" t="e" cm="1">
        <f t="array" ref="AA150">_xlfn.XLOOKUP(AA$1,'Copy of PY1 Data(H)'!$A$1:$CZ$1,_xlfn.XLOOKUP($B150,'Copy of PY1 Data(H)'!$A$1:$A$288,'Copy of PY1 Data(H)'!$A$1:$CZ$288))</f>
        <v>#N/A</v>
      </c>
      <c r="AB150" s="968" t="e" cm="1">
        <f t="array" ref="AB150">_xlfn.XLOOKUP(AB$1,'Copy of PY1 Data(H)'!$A$1:$CZ$1,_xlfn.XLOOKUP($B150,'Copy of PY1 Data(H)'!$A$1:$A$288,'Copy of PY1 Data(H)'!$A$1:$CZ$288))</f>
        <v>#N/A</v>
      </c>
      <c r="AC150" s="968" t="e" cm="1">
        <f t="array" ref="AC150">_xlfn.XLOOKUP(AC$1,'Copy of PY1 Data(H)'!$A$1:$CZ$1,_xlfn.XLOOKUP($B150,'Copy of PY1 Data(H)'!$A$1:$A$288,'Copy of PY1 Data(H)'!$A$1:$CZ$288))</f>
        <v>#N/A</v>
      </c>
      <c r="AD150" s="968" t="e" cm="1">
        <f t="array" ref="AD150">_xlfn.XLOOKUP(AD$1,'Copy of PY1 Data(H)'!$A$1:$CZ$1,_xlfn.XLOOKUP($B150,'Copy of PY1 Data(H)'!$A$1:$A$288,'Copy of PY1 Data(H)'!$A$1:$CZ$288))</f>
        <v>#N/A</v>
      </c>
      <c r="AE150" s="968" t="e" cm="1">
        <f t="array" ref="AE150">_xlfn.XLOOKUP(AE$1,'Copy of PY1 Data(H)'!$A$1:$CZ$1,_xlfn.XLOOKUP($B150,'Copy of PY1 Data(H)'!$A$1:$A$288,'Copy of PY1 Data(H)'!$A$1:$CZ$288))</f>
        <v>#N/A</v>
      </c>
      <c r="AF150" s="968" t="e" cm="1">
        <f t="array" ref="AF150">_xlfn.XLOOKUP(AF$1,'Copy of PY1 Data(H)'!$A$1:$CZ$1,_xlfn.XLOOKUP($B150,'Copy of PY1 Data(H)'!$A$1:$A$288,'Copy of PY1 Data(H)'!$A$1:$CZ$288))</f>
        <v>#N/A</v>
      </c>
      <c r="AG150" s="968" t="e" cm="1">
        <f t="array" ref="AG150">_xlfn.XLOOKUP(AG$1,'Copy of PY1 Data(H)'!$A$1:$CZ$1,_xlfn.XLOOKUP($B150,'Copy of PY1 Data(H)'!$A$1:$A$288,'Copy of PY1 Data(H)'!$A$1:$CZ$288))</f>
        <v>#N/A</v>
      </c>
      <c r="AH150" s="968" t="e" cm="1">
        <f t="array" ref="AH150">_xlfn.XLOOKUP(AH$1,'Copy of PY1 Data(H)'!$A$1:$CZ$1,_xlfn.XLOOKUP($B150,'Copy of PY1 Data(H)'!$A$1:$A$288,'Copy of PY1 Data(H)'!$A$1:$CZ$288))</f>
        <v>#N/A</v>
      </c>
      <c r="AI150" s="968" t="e" cm="1">
        <f t="array" ref="AI150">_xlfn.XLOOKUP(AI$1,'Copy of PY1 Data(H)'!$A$1:$CZ$1,_xlfn.XLOOKUP($B150,'Copy of PY1 Data(H)'!$A$1:$A$288,'Copy of PY1 Data(H)'!$A$1:$CZ$288))</f>
        <v>#N/A</v>
      </c>
      <c r="AJ150" s="968" t="e" cm="1">
        <f t="array" ref="AJ150">_xlfn.XLOOKUP(AJ$1,'Copy of PY1 Data(H)'!$A$1:$CZ$1,_xlfn.XLOOKUP($B150,'Copy of PY1 Data(H)'!$A$1:$A$288,'Copy of PY1 Data(H)'!$A$1:$CZ$288))</f>
        <v>#N/A</v>
      </c>
      <c r="AK150" s="968" t="e" cm="1">
        <f t="array" ref="AK150">_xlfn.XLOOKUP(AK$1,'Copy of PY1 Data(H)'!$A$1:$CZ$1,_xlfn.XLOOKUP($B150,'Copy of PY1 Data(H)'!$A$1:$A$288,'Copy of PY1 Data(H)'!$A$1:$CZ$288))</f>
        <v>#N/A</v>
      </c>
      <c r="AL150" s="968" t="e" cm="1">
        <f t="array" ref="AL150">_xlfn.XLOOKUP(AL$1,'Copy of PY1 Data(H)'!$A$1:$CZ$1,_xlfn.XLOOKUP($B150,'Copy of PY1 Data(H)'!$A$1:$A$288,'Copy of PY1 Data(H)'!$A$1:$CZ$288))</f>
        <v>#N/A</v>
      </c>
      <c r="AM150" s="968" t="e" cm="1">
        <f t="array" ref="AM150">_xlfn.XLOOKUP(AM$1,'Copy of PY1 Data(H)'!$A$1:$CZ$1,_xlfn.XLOOKUP($B150,'Copy of PY1 Data(H)'!$A$1:$A$288,'Copy of PY1 Data(H)'!$A$1:$CZ$288))</f>
        <v>#N/A</v>
      </c>
      <c r="AN150" s="968" t="e" cm="1">
        <f t="array" ref="AN150">_xlfn.XLOOKUP(AN$1,'Copy of PY1 Data(H)'!$A$1:$CZ$1,_xlfn.XLOOKUP($B150,'Copy of PY1 Data(H)'!$A$1:$A$288,'Copy of PY1 Data(H)'!$A$1:$CZ$288))</f>
        <v>#N/A</v>
      </c>
      <c r="AO150" s="968" t="e" cm="1">
        <f t="array" ref="AO150">_xlfn.XLOOKUP(AO$1,'Copy of PY1 Data(H)'!$A$1:$CZ$1,_xlfn.XLOOKUP($B150,'Copy of PY1 Data(H)'!$A$1:$A$288,'Copy of PY1 Data(H)'!$A$1:$CZ$288))</f>
        <v>#N/A</v>
      </c>
      <c r="AP150" s="968" t="e" cm="1">
        <f t="array" ref="AP150">_xlfn.XLOOKUP(AP$1,'Copy of PY1 Data(H)'!$A$1:$CZ$1,_xlfn.XLOOKUP($B150,'Copy of PY1 Data(H)'!$A$1:$A$288,'Copy of PY1 Data(H)'!$A$1:$CZ$288))</f>
        <v>#N/A</v>
      </c>
      <c r="AQ150" s="968" t="e" cm="1">
        <f t="array" ref="AQ150">_xlfn.XLOOKUP(AQ$1,'Copy of PY1 Data(H)'!$A$1:$CZ$1,_xlfn.XLOOKUP($B150,'Copy of PY1 Data(H)'!$A$1:$A$288,'Copy of PY1 Data(H)'!$A$1:$CZ$288))</f>
        <v>#N/A</v>
      </c>
      <c r="AR150" s="968" t="e" cm="1">
        <f t="array" ref="AR150">_xlfn.XLOOKUP(AR$1,'Copy of PY1 Data(H)'!$A$1:$CZ$1,_xlfn.XLOOKUP($B150,'Copy of PY1 Data(H)'!$A$1:$A$288,'Copy of PY1 Data(H)'!$A$1:$CZ$288))</f>
        <v>#N/A</v>
      </c>
      <c r="AS150" s="968" t="e" cm="1">
        <f t="array" ref="AS150">_xlfn.XLOOKUP(AS$1,'Copy of PY1 Data(H)'!$A$1:$CZ$1,_xlfn.XLOOKUP($B150,'Copy of PY1 Data(H)'!$A$1:$A$288,'Copy of PY1 Data(H)'!$A$1:$CZ$288))</f>
        <v>#N/A</v>
      </c>
      <c r="AT150" s="968" t="e" cm="1">
        <f t="array" ref="AT150">_xlfn.XLOOKUP(AT$1,'Copy of PY1 Data(H)'!$A$1:$CZ$1,_xlfn.XLOOKUP($B150,'Copy of PY1 Data(H)'!$A$1:$A$288,'Copy of PY1 Data(H)'!$A$1:$CZ$288))</f>
        <v>#N/A</v>
      </c>
      <c r="AU150" s="968" t="e" cm="1">
        <f t="array" ref="AU150">_xlfn.XLOOKUP(AU$1,'Copy of PY1 Data(H)'!$A$1:$CZ$1,_xlfn.XLOOKUP($B150,'Copy of PY1 Data(H)'!$A$1:$A$288,'Copy of PY1 Data(H)'!$A$1:$CZ$288))</f>
        <v>#N/A</v>
      </c>
      <c r="AV150" s="968" t="e" cm="1">
        <f t="array" ref="AV150">_xlfn.XLOOKUP(AV$1,'Copy of PY1 Data(H)'!$A$1:$CZ$1,_xlfn.XLOOKUP($B150,'Copy of PY1 Data(H)'!$A$1:$A$288,'Copy of PY1 Data(H)'!$A$1:$CZ$288))</f>
        <v>#N/A</v>
      </c>
      <c r="AW150" s="968" t="e" cm="1">
        <f t="array" ref="AW150">_xlfn.XLOOKUP(AW$1,'Copy of PY1 Data(H)'!$A$1:$CZ$1,_xlfn.XLOOKUP($B150,'Copy of PY1 Data(H)'!$A$1:$A$288,'Copy of PY1 Data(H)'!$A$1:$CZ$288))</f>
        <v>#N/A</v>
      </c>
      <c r="AX150" s="968" t="e" cm="1">
        <f t="array" ref="AX150">_xlfn.XLOOKUP(AX$1,'Copy of PY1 Data(H)'!$A$1:$CZ$1,_xlfn.XLOOKUP($B150,'Copy of PY1 Data(H)'!$A$1:$A$288,'Copy of PY1 Data(H)'!$A$1:$CZ$288))</f>
        <v>#N/A</v>
      </c>
      <c r="AY150" s="968" t="e" cm="1">
        <f t="array" ref="AY150">_xlfn.XLOOKUP(AY$1,'Copy of PY1 Data(H)'!$A$1:$CZ$1,_xlfn.XLOOKUP($B150,'Copy of PY1 Data(H)'!$A$1:$A$288,'Copy of PY1 Data(H)'!$A$1:$CZ$288))</f>
        <v>#N/A</v>
      </c>
      <c r="AZ150" s="968" t="e" cm="1">
        <f t="array" ref="AZ150">_xlfn.XLOOKUP(AZ$1,'Copy of PY1 Data(H)'!$A$1:$CZ$1,_xlfn.XLOOKUP($B150,'Copy of PY1 Data(H)'!$A$1:$A$288,'Copy of PY1 Data(H)'!$A$1:$CZ$288))</f>
        <v>#N/A</v>
      </c>
      <c r="BA150" s="968" t="e" cm="1">
        <f t="array" ref="BA150">_xlfn.XLOOKUP(BA$1,'Copy of PY1 Data(H)'!$A$1:$CZ$1,_xlfn.XLOOKUP($B150,'Copy of PY1 Data(H)'!$A$1:$A$288,'Copy of PY1 Data(H)'!$A$1:$CZ$288))</f>
        <v>#N/A</v>
      </c>
      <c r="BB150" s="968" t="e" cm="1">
        <f t="array" ref="BB150">_xlfn.XLOOKUP(BB$1,'Copy of PY1 Data(H)'!$A$1:$CZ$1,_xlfn.XLOOKUP($B150,'Copy of PY1 Data(H)'!$A$1:$A$288,'Copy of PY1 Data(H)'!$A$1:$CZ$288))</f>
        <v>#N/A</v>
      </c>
      <c r="BC150" s="968" t="e" cm="1">
        <f t="array" ref="BC150">_xlfn.XLOOKUP(BC$1,'Copy of PY1 Data(H)'!$A$1:$CZ$1,_xlfn.XLOOKUP($B150,'Copy of PY1 Data(H)'!$A$1:$A$288,'Copy of PY1 Data(H)'!$A$1:$CZ$288))</f>
        <v>#N/A</v>
      </c>
      <c r="BD150" s="968" t="e" cm="1">
        <f t="array" ref="BD150">_xlfn.XLOOKUP(BD$1,'Copy of PY1 Data(H)'!$A$1:$CZ$1,_xlfn.XLOOKUP($B150,'Copy of PY1 Data(H)'!$A$1:$A$288,'Copy of PY1 Data(H)'!$A$1:$CZ$288))</f>
        <v>#N/A</v>
      </c>
      <c r="BE150" s="968" t="e" cm="1">
        <f t="array" ref="BE150">_xlfn.XLOOKUP(BE$1,'Copy of PY1 Data(H)'!$A$1:$CZ$1,_xlfn.XLOOKUP($B150,'Copy of PY1 Data(H)'!$A$1:$A$288,'Copy of PY1 Data(H)'!$A$1:$CZ$288))</f>
        <v>#N/A</v>
      </c>
      <c r="BF150" s="968" t="e" cm="1">
        <f t="array" ref="BF150">_xlfn.XLOOKUP(BF$1,'Copy of PY1 Data(H)'!$A$1:$CZ$1,_xlfn.XLOOKUP($B150,'Copy of PY1 Data(H)'!$A$1:$A$288,'Copy of PY1 Data(H)'!$A$1:$CZ$288))</f>
        <v>#N/A</v>
      </c>
      <c r="BG150" s="968" t="e" cm="1">
        <f t="array" ref="BG150">_xlfn.XLOOKUP(BG$1,'Copy of PY1 Data(H)'!$A$1:$CZ$1,_xlfn.XLOOKUP($B150,'Copy of PY1 Data(H)'!$A$1:$A$288,'Copy of PY1 Data(H)'!$A$1:$CZ$288))</f>
        <v>#N/A</v>
      </c>
      <c r="BH150" s="968" t="e" cm="1">
        <f t="array" ref="BH150">_xlfn.XLOOKUP(BH$1,'Copy of PY1 Data(H)'!$A$1:$CZ$1,_xlfn.XLOOKUP($B150,'Copy of PY1 Data(H)'!$A$1:$A$288,'Copy of PY1 Data(H)'!$A$1:$CZ$288))</f>
        <v>#N/A</v>
      </c>
      <c r="BI150" s="968" t="e" cm="1">
        <f t="array" ref="BI150">_xlfn.XLOOKUP(BI$1,'Copy of PY1 Data(H)'!$A$1:$CZ$1,_xlfn.XLOOKUP($B150,'Copy of PY1 Data(H)'!$A$1:$A$288,'Copy of PY1 Data(H)'!$A$1:$CZ$288))</f>
        <v>#N/A</v>
      </c>
      <c r="BJ150" s="968" t="e" cm="1">
        <f t="array" ref="BJ150">_xlfn.XLOOKUP(BJ$1,'Copy of PY1 Data(H)'!$A$1:$CZ$1,_xlfn.XLOOKUP($B150,'Copy of PY1 Data(H)'!$A$1:$A$288,'Copy of PY1 Data(H)'!$A$1:$CZ$288))</f>
        <v>#N/A</v>
      </c>
      <c r="BK150" s="968" t="e" cm="1">
        <f t="array" ref="BK150">_xlfn.XLOOKUP(BK$1,'Copy of PY1 Data(H)'!$A$1:$CZ$1,_xlfn.XLOOKUP($B150,'Copy of PY1 Data(H)'!$A$1:$A$288,'Copy of PY1 Data(H)'!$A$1:$CZ$288))</f>
        <v>#N/A</v>
      </c>
      <c r="BL150" s="968" t="e" cm="1">
        <f t="array" ref="BL150">_xlfn.XLOOKUP(BL$1,'Copy of PY1 Data(H)'!$A$1:$CZ$1,_xlfn.XLOOKUP($B150,'Copy of PY1 Data(H)'!$A$1:$A$288,'Copy of PY1 Data(H)'!$A$1:$CZ$288))</f>
        <v>#N/A</v>
      </c>
      <c r="BM150" s="968" t="e" cm="1">
        <f t="array" ref="BM150">_xlfn.XLOOKUP(BM$1,'Copy of PY1 Data(H)'!$A$1:$CZ$1,_xlfn.XLOOKUP($B150,'Copy of PY1 Data(H)'!$A$1:$A$288,'Copy of PY1 Data(H)'!$A$1:$CZ$288))</f>
        <v>#N/A</v>
      </c>
      <c r="BN150" s="968" t="e" cm="1">
        <f t="array" ref="BN150">_xlfn.XLOOKUP(BN$1,'Copy of PY1 Data(H)'!$A$1:$CZ$1,_xlfn.XLOOKUP($B150,'Copy of PY1 Data(H)'!$A$1:$A$288,'Copy of PY1 Data(H)'!$A$1:$CZ$288))</f>
        <v>#N/A</v>
      </c>
      <c r="BO150" s="968" t="e" cm="1">
        <f t="array" ref="BO150">_xlfn.XLOOKUP(BO$1,'Copy of PY1 Data(H)'!$A$1:$CZ$1,_xlfn.XLOOKUP($B150,'Copy of PY1 Data(H)'!$A$1:$A$288,'Copy of PY1 Data(H)'!$A$1:$CZ$288))</f>
        <v>#N/A</v>
      </c>
      <c r="BP150" s="968" t="e" cm="1">
        <f t="array" ref="BP150">_xlfn.XLOOKUP(BP$1,'Copy of PY1 Data(H)'!$A$1:$CZ$1,_xlfn.XLOOKUP($B150,'Copy of PY1 Data(H)'!$A$1:$A$288,'Copy of PY1 Data(H)'!$A$1:$CZ$288))</f>
        <v>#N/A</v>
      </c>
      <c r="BQ150" s="968" t="e" cm="1">
        <f t="array" ref="BQ150">_xlfn.XLOOKUP(BQ$1,'Copy of PY1 Data(H)'!$A$1:$CZ$1,_xlfn.XLOOKUP($B150,'Copy of PY1 Data(H)'!$A$1:$A$288,'Copy of PY1 Data(H)'!$A$1:$CZ$288))</f>
        <v>#N/A</v>
      </c>
      <c r="BR150" s="968" t="e" cm="1">
        <f t="array" ref="BR150">_xlfn.XLOOKUP(BR$1,'Copy of PY1 Data(H)'!$A$1:$CZ$1,_xlfn.XLOOKUP($B150,'Copy of PY1 Data(H)'!$A$1:$A$288,'Copy of PY1 Data(H)'!$A$1:$CZ$288))</f>
        <v>#N/A</v>
      </c>
      <c r="BS150" s="968" t="e" cm="1">
        <f t="array" ref="BS150">_xlfn.XLOOKUP(BS$1,'Copy of PY1 Data(H)'!$A$1:$CZ$1,_xlfn.XLOOKUP($B150,'Copy of PY1 Data(H)'!$A$1:$A$288,'Copy of PY1 Data(H)'!$A$1:$CZ$288))</f>
        <v>#N/A</v>
      </c>
      <c r="BT150" s="968" t="e" cm="1">
        <f t="array" ref="BT150">_xlfn.XLOOKUP(BT$1,'Copy of PY1 Data(H)'!$A$1:$CZ$1,_xlfn.XLOOKUP($B150,'Copy of PY1 Data(H)'!$A$1:$A$288,'Copy of PY1 Data(H)'!$A$1:$CZ$288))</f>
        <v>#N/A</v>
      </c>
      <c r="BU150" s="968" t="e" cm="1">
        <f t="array" ref="BU150">_xlfn.XLOOKUP(BU$1,'Copy of PY1 Data(H)'!$A$1:$CZ$1,_xlfn.XLOOKUP($B150,'Copy of PY1 Data(H)'!$A$1:$A$288,'Copy of PY1 Data(H)'!$A$1:$CZ$288))</f>
        <v>#N/A</v>
      </c>
      <c r="BV150" s="968" t="e" cm="1">
        <f t="array" ref="BV150">_xlfn.XLOOKUP(BV$1,'Copy of PY1 Data(H)'!$A$1:$CZ$1,_xlfn.XLOOKUP($B150,'Copy of PY1 Data(H)'!$A$1:$A$288,'Copy of PY1 Data(H)'!$A$1:$CZ$288))</f>
        <v>#N/A</v>
      </c>
      <c r="BW150" s="968" t="e" cm="1">
        <f t="array" ref="BW150">_xlfn.XLOOKUP(BW$1,'Copy of PY1 Data(H)'!$A$1:$CZ$1,_xlfn.XLOOKUP($B150,'Copy of PY1 Data(H)'!$A$1:$A$288,'Copy of PY1 Data(H)'!$A$1:$CZ$288))</f>
        <v>#N/A</v>
      </c>
      <c r="BX150" s="968" t="e" cm="1">
        <f t="array" ref="BX150">_xlfn.XLOOKUP(BX$1,'Copy of PY1 Data(H)'!$A$1:$CZ$1,_xlfn.XLOOKUP($B150,'Copy of PY1 Data(H)'!$A$1:$A$288,'Copy of PY1 Data(H)'!$A$1:$CZ$288))</f>
        <v>#N/A</v>
      </c>
      <c r="BY150" s="968" t="e" cm="1">
        <f t="array" ref="BY150">_xlfn.XLOOKUP(BY$1,'Copy of PY1 Data(H)'!$A$1:$CZ$1,_xlfn.XLOOKUP($B150,'Copy of PY1 Data(H)'!$A$1:$A$288,'Copy of PY1 Data(H)'!$A$1:$CZ$288))</f>
        <v>#N/A</v>
      </c>
      <c r="BZ150" s="968" t="e" cm="1">
        <f t="array" ref="BZ150">_xlfn.XLOOKUP(BZ$1,'Copy of PY1 Data(H)'!$A$1:$CZ$1,_xlfn.XLOOKUP($B150,'Copy of PY1 Data(H)'!$A$1:$A$288,'Copy of PY1 Data(H)'!$A$1:$CZ$288))</f>
        <v>#N/A</v>
      </c>
      <c r="CA150" s="968" t="e" cm="1">
        <f t="array" ref="CA150">_xlfn.XLOOKUP(CA$1,'Copy of PY1 Data(H)'!$A$1:$CZ$1,_xlfn.XLOOKUP($B150,'Copy of PY1 Data(H)'!$A$1:$A$288,'Copy of PY1 Data(H)'!$A$1:$CZ$288))</f>
        <v>#N/A</v>
      </c>
      <c r="CB150" s="968" t="e" cm="1">
        <f t="array" ref="CB150">_xlfn.XLOOKUP(CB$1,'Copy of PY1 Data(H)'!$A$1:$CZ$1,_xlfn.XLOOKUP($B150,'Copy of PY1 Data(H)'!$A$1:$A$288,'Copy of PY1 Data(H)'!$A$1:$CZ$288))</f>
        <v>#N/A</v>
      </c>
      <c r="CC150" s="968" t="e" cm="1">
        <f t="array" ref="CC150">_xlfn.XLOOKUP(CC$1,'Copy of PY1 Data(H)'!$A$1:$CZ$1,_xlfn.XLOOKUP($B150,'Copy of PY1 Data(H)'!$A$1:$A$288,'Copy of PY1 Data(H)'!$A$1:$CZ$288))</f>
        <v>#N/A</v>
      </c>
      <c r="CD150" s="968" t="e" cm="1">
        <f t="array" ref="CD150">_xlfn.XLOOKUP(CD$1,'Copy of PY1 Data(H)'!$A$1:$CZ$1,_xlfn.XLOOKUP($B150,'Copy of PY1 Data(H)'!$A$1:$A$288,'Copy of PY1 Data(H)'!$A$1:$CZ$288))</f>
        <v>#N/A</v>
      </c>
    </row>
    <row r="151" spans="1:82" s="968" customFormat="1" x14ac:dyDescent="0.3">
      <c r="B151" s="968" t="s">
        <v>2892</v>
      </c>
      <c r="D151" s="968" t="e" cm="1">
        <f t="array" ref="D151">_xlfn.XLOOKUP(D$1,'Copy of PY1 Data(H)'!$A$1:$CZ$1,_xlfn.XLOOKUP($B151,'Copy of PY1 Data(H)'!$A$1:$A$288,'Copy of PY1 Data(H)'!$A$1:$CZ$288))</f>
        <v>#N/A</v>
      </c>
      <c r="E151" s="968" t="e" cm="1">
        <f t="array" ref="E151">_xlfn.XLOOKUP(E$1,'Copy of PY1 Data(H)'!$A$1:$CZ$1,_xlfn.XLOOKUP($B151,'Copy of PY1 Data(H)'!$A$1:$A$288,'Copy of PY1 Data(H)'!$A$1:$CZ$288))</f>
        <v>#N/A</v>
      </c>
      <c r="F151" s="968" t="e" cm="1">
        <f t="array" ref="F151">_xlfn.XLOOKUP(F$1,'Copy of PY1 Data(H)'!$A$1:$CZ$1,_xlfn.XLOOKUP($B151,'Copy of PY1 Data(H)'!$A$1:$A$288,'Copy of PY1 Data(H)'!$A$1:$CZ$288))</f>
        <v>#N/A</v>
      </c>
      <c r="G151" s="968" t="e" cm="1">
        <f t="array" ref="G151">_xlfn.XLOOKUP(G$1,'Copy of PY1 Data(H)'!$A$1:$CZ$1,_xlfn.XLOOKUP($B151,'Copy of PY1 Data(H)'!$A$1:$A$288,'Copy of PY1 Data(H)'!$A$1:$CZ$288))</f>
        <v>#N/A</v>
      </c>
      <c r="H151" s="968" t="e" cm="1">
        <f t="array" ref="H151">_xlfn.XLOOKUP(H$1,'Copy of PY1 Data(H)'!$A$1:$CZ$1,_xlfn.XLOOKUP($B151,'Copy of PY1 Data(H)'!$A$1:$A$288,'Copy of PY1 Data(H)'!$A$1:$CZ$288))</f>
        <v>#N/A</v>
      </c>
      <c r="I151" s="968" t="e" cm="1">
        <f t="array" ref="I151">_xlfn.XLOOKUP(I$1,'Copy of PY1 Data(H)'!$A$1:$CZ$1,_xlfn.XLOOKUP($B151,'Copy of PY1 Data(H)'!$A$1:$A$288,'Copy of PY1 Data(H)'!$A$1:$CZ$288))</f>
        <v>#N/A</v>
      </c>
      <c r="J151" s="968" t="e" cm="1">
        <f t="array" ref="J151">_xlfn.XLOOKUP(J$1,'Copy of PY1 Data(H)'!$A$1:$CZ$1,_xlfn.XLOOKUP($B151,'Copy of PY1 Data(H)'!$A$1:$A$288,'Copy of PY1 Data(H)'!$A$1:$CZ$288))</f>
        <v>#N/A</v>
      </c>
      <c r="K151" s="968" t="e" cm="1">
        <f t="array" ref="K151">_xlfn.XLOOKUP(K$1,'Copy of PY1 Data(H)'!$A$1:$CZ$1,_xlfn.XLOOKUP($B151,'Copy of PY1 Data(H)'!$A$1:$A$288,'Copy of PY1 Data(H)'!$A$1:$CZ$288))</f>
        <v>#N/A</v>
      </c>
      <c r="L151" s="968" t="e" cm="1">
        <f t="array" ref="L151">_xlfn.XLOOKUP(L$1,'Copy of PY1 Data(H)'!$A$1:$CZ$1,_xlfn.XLOOKUP($B151,'Copy of PY1 Data(H)'!$A$1:$A$288,'Copy of PY1 Data(H)'!$A$1:$CZ$288))</f>
        <v>#N/A</v>
      </c>
      <c r="M151" s="968" t="e" cm="1">
        <f t="array" ref="M151">_xlfn.XLOOKUP(M$1,'Copy of PY1 Data(H)'!$A$1:$CZ$1,_xlfn.XLOOKUP($B151,'Copy of PY1 Data(H)'!$A$1:$A$288,'Copy of PY1 Data(H)'!$A$1:$CZ$288))</f>
        <v>#N/A</v>
      </c>
      <c r="N151" s="968" t="e" cm="1">
        <f t="array" ref="N151">_xlfn.XLOOKUP(N$1,'Copy of PY1 Data(H)'!$A$1:$CZ$1,_xlfn.XLOOKUP($B151,'Copy of PY1 Data(H)'!$A$1:$A$288,'Copy of PY1 Data(H)'!$A$1:$CZ$288))</f>
        <v>#N/A</v>
      </c>
      <c r="O151" s="968" t="e" cm="1">
        <f t="array" ref="O151">_xlfn.XLOOKUP(O$1,'Copy of PY1 Data(H)'!$A$1:$CZ$1,_xlfn.XLOOKUP($B151,'Copy of PY1 Data(H)'!$A$1:$A$288,'Copy of PY1 Data(H)'!$A$1:$CZ$288))</f>
        <v>#N/A</v>
      </c>
      <c r="P151" s="968" t="e" cm="1">
        <f t="array" ref="P151">_xlfn.XLOOKUP(P$1,'Copy of PY1 Data(H)'!$A$1:$CZ$1,_xlfn.XLOOKUP($B151,'Copy of PY1 Data(H)'!$A$1:$A$288,'Copy of PY1 Data(H)'!$A$1:$CZ$288))</f>
        <v>#N/A</v>
      </c>
      <c r="Q151" s="968" t="e" cm="1">
        <f t="array" ref="Q151">_xlfn.XLOOKUP(Q$1,'Copy of PY1 Data(H)'!$A$1:$CZ$1,_xlfn.XLOOKUP($B151,'Copy of PY1 Data(H)'!$A$1:$A$288,'Copy of PY1 Data(H)'!$A$1:$CZ$288))</f>
        <v>#N/A</v>
      </c>
      <c r="R151" s="968" t="e" cm="1">
        <f t="array" ref="R151">_xlfn.XLOOKUP(R$1,'Copy of PY1 Data(H)'!$A$1:$CZ$1,_xlfn.XLOOKUP($B151,'Copy of PY1 Data(H)'!$A$1:$A$288,'Copy of PY1 Data(H)'!$A$1:$CZ$288))</f>
        <v>#N/A</v>
      </c>
      <c r="S151" s="968" t="e" cm="1">
        <f t="array" ref="S151">_xlfn.XLOOKUP(S$1,'Copy of PY1 Data(H)'!$A$1:$CZ$1,_xlfn.XLOOKUP($B151,'Copy of PY1 Data(H)'!$A$1:$A$288,'Copy of PY1 Data(H)'!$A$1:$CZ$288))</f>
        <v>#N/A</v>
      </c>
      <c r="T151" s="968" t="e" cm="1">
        <f t="array" ref="T151">_xlfn.XLOOKUP(T$1,'Copy of PY1 Data(H)'!$A$1:$CZ$1,_xlfn.XLOOKUP($B151,'Copy of PY1 Data(H)'!$A$1:$A$288,'Copy of PY1 Data(H)'!$A$1:$CZ$288))</f>
        <v>#N/A</v>
      </c>
      <c r="U151" s="968" t="e" cm="1">
        <f t="array" ref="U151">_xlfn.XLOOKUP(U$1,'Copy of PY1 Data(H)'!$A$1:$CZ$1,_xlfn.XLOOKUP($B151,'Copy of PY1 Data(H)'!$A$1:$A$288,'Copy of PY1 Data(H)'!$A$1:$CZ$288))</f>
        <v>#N/A</v>
      </c>
      <c r="V151" s="968" t="e" cm="1">
        <f t="array" ref="V151">_xlfn.XLOOKUP(V$1,'Copy of PY1 Data(H)'!$A$1:$CZ$1,_xlfn.XLOOKUP($B151,'Copy of PY1 Data(H)'!$A$1:$A$288,'Copy of PY1 Data(H)'!$A$1:$CZ$288))</f>
        <v>#N/A</v>
      </c>
      <c r="W151" s="968" t="e" cm="1">
        <f t="array" ref="W151">_xlfn.XLOOKUP(W$1,'Copy of PY1 Data(H)'!$A$1:$CZ$1,_xlfn.XLOOKUP($B151,'Copy of PY1 Data(H)'!$A$1:$A$288,'Copy of PY1 Data(H)'!$A$1:$CZ$288))</f>
        <v>#N/A</v>
      </c>
      <c r="X151" s="968" t="e" cm="1">
        <f t="array" ref="X151">_xlfn.XLOOKUP(X$1,'Copy of PY1 Data(H)'!$A$1:$CZ$1,_xlfn.XLOOKUP($B151,'Copy of PY1 Data(H)'!$A$1:$A$288,'Copy of PY1 Data(H)'!$A$1:$CZ$288))</f>
        <v>#N/A</v>
      </c>
      <c r="Y151" s="968" t="e" cm="1">
        <f t="array" ref="Y151">_xlfn.XLOOKUP(Y$1,'Copy of PY1 Data(H)'!$A$1:$CZ$1,_xlfn.XLOOKUP($B151,'Copy of PY1 Data(H)'!$A$1:$A$288,'Copy of PY1 Data(H)'!$A$1:$CZ$288))</f>
        <v>#N/A</v>
      </c>
      <c r="Z151" s="968" t="e" cm="1">
        <f t="array" ref="Z151">_xlfn.XLOOKUP(Z$1,'Copy of PY1 Data(H)'!$A$1:$CZ$1,_xlfn.XLOOKUP($B151,'Copy of PY1 Data(H)'!$A$1:$A$288,'Copy of PY1 Data(H)'!$A$1:$CZ$288))</f>
        <v>#N/A</v>
      </c>
      <c r="AA151" s="968" t="e" cm="1">
        <f t="array" ref="AA151">_xlfn.XLOOKUP(AA$1,'Copy of PY1 Data(H)'!$A$1:$CZ$1,_xlfn.XLOOKUP($B151,'Copy of PY1 Data(H)'!$A$1:$A$288,'Copy of PY1 Data(H)'!$A$1:$CZ$288))</f>
        <v>#N/A</v>
      </c>
      <c r="AB151" s="968" t="e" cm="1">
        <f t="array" ref="AB151">_xlfn.XLOOKUP(AB$1,'Copy of PY1 Data(H)'!$A$1:$CZ$1,_xlfn.XLOOKUP($B151,'Copy of PY1 Data(H)'!$A$1:$A$288,'Copy of PY1 Data(H)'!$A$1:$CZ$288))</f>
        <v>#N/A</v>
      </c>
      <c r="AC151" s="968" t="e" cm="1">
        <f t="array" ref="AC151">_xlfn.XLOOKUP(AC$1,'Copy of PY1 Data(H)'!$A$1:$CZ$1,_xlfn.XLOOKUP($B151,'Copy of PY1 Data(H)'!$A$1:$A$288,'Copy of PY1 Data(H)'!$A$1:$CZ$288))</f>
        <v>#N/A</v>
      </c>
      <c r="AD151" s="968" t="e" cm="1">
        <f t="array" ref="AD151">_xlfn.XLOOKUP(AD$1,'Copy of PY1 Data(H)'!$A$1:$CZ$1,_xlfn.XLOOKUP($B151,'Copy of PY1 Data(H)'!$A$1:$A$288,'Copy of PY1 Data(H)'!$A$1:$CZ$288))</f>
        <v>#N/A</v>
      </c>
      <c r="AE151" s="968" t="e" cm="1">
        <f t="array" ref="AE151">_xlfn.XLOOKUP(AE$1,'Copy of PY1 Data(H)'!$A$1:$CZ$1,_xlfn.XLOOKUP($B151,'Copy of PY1 Data(H)'!$A$1:$A$288,'Copy of PY1 Data(H)'!$A$1:$CZ$288))</f>
        <v>#N/A</v>
      </c>
      <c r="AF151" s="968" t="e" cm="1">
        <f t="array" ref="AF151">_xlfn.XLOOKUP(AF$1,'Copy of PY1 Data(H)'!$A$1:$CZ$1,_xlfn.XLOOKUP($B151,'Copy of PY1 Data(H)'!$A$1:$A$288,'Copy of PY1 Data(H)'!$A$1:$CZ$288))</f>
        <v>#N/A</v>
      </c>
      <c r="AG151" s="968" t="e" cm="1">
        <f t="array" ref="AG151">_xlfn.XLOOKUP(AG$1,'Copy of PY1 Data(H)'!$A$1:$CZ$1,_xlfn.XLOOKUP($B151,'Copy of PY1 Data(H)'!$A$1:$A$288,'Copy of PY1 Data(H)'!$A$1:$CZ$288))</f>
        <v>#N/A</v>
      </c>
      <c r="AH151" s="968" t="e" cm="1">
        <f t="array" ref="AH151">_xlfn.XLOOKUP(AH$1,'Copy of PY1 Data(H)'!$A$1:$CZ$1,_xlfn.XLOOKUP($B151,'Copy of PY1 Data(H)'!$A$1:$A$288,'Copy of PY1 Data(H)'!$A$1:$CZ$288))</f>
        <v>#N/A</v>
      </c>
      <c r="AI151" s="968" t="e" cm="1">
        <f t="array" ref="AI151">_xlfn.XLOOKUP(AI$1,'Copy of PY1 Data(H)'!$A$1:$CZ$1,_xlfn.XLOOKUP($B151,'Copy of PY1 Data(H)'!$A$1:$A$288,'Copy of PY1 Data(H)'!$A$1:$CZ$288))</f>
        <v>#N/A</v>
      </c>
      <c r="AJ151" s="968" t="e" cm="1">
        <f t="array" ref="AJ151">_xlfn.XLOOKUP(AJ$1,'Copy of PY1 Data(H)'!$A$1:$CZ$1,_xlfn.XLOOKUP($B151,'Copy of PY1 Data(H)'!$A$1:$A$288,'Copy of PY1 Data(H)'!$A$1:$CZ$288))</f>
        <v>#N/A</v>
      </c>
      <c r="AK151" s="968" t="e" cm="1">
        <f t="array" ref="AK151">_xlfn.XLOOKUP(AK$1,'Copy of PY1 Data(H)'!$A$1:$CZ$1,_xlfn.XLOOKUP($B151,'Copy of PY1 Data(H)'!$A$1:$A$288,'Copy of PY1 Data(H)'!$A$1:$CZ$288))</f>
        <v>#N/A</v>
      </c>
      <c r="AL151" s="968" t="e" cm="1">
        <f t="array" ref="AL151">_xlfn.XLOOKUP(AL$1,'Copy of PY1 Data(H)'!$A$1:$CZ$1,_xlfn.XLOOKUP($B151,'Copy of PY1 Data(H)'!$A$1:$A$288,'Copy of PY1 Data(H)'!$A$1:$CZ$288))</f>
        <v>#N/A</v>
      </c>
      <c r="AM151" s="968" t="e" cm="1">
        <f t="array" ref="AM151">_xlfn.XLOOKUP(AM$1,'Copy of PY1 Data(H)'!$A$1:$CZ$1,_xlfn.XLOOKUP($B151,'Copy of PY1 Data(H)'!$A$1:$A$288,'Copy of PY1 Data(H)'!$A$1:$CZ$288))</f>
        <v>#N/A</v>
      </c>
      <c r="AN151" s="968" t="e" cm="1">
        <f t="array" ref="AN151">_xlfn.XLOOKUP(AN$1,'Copy of PY1 Data(H)'!$A$1:$CZ$1,_xlfn.XLOOKUP($B151,'Copy of PY1 Data(H)'!$A$1:$A$288,'Copy of PY1 Data(H)'!$A$1:$CZ$288))</f>
        <v>#N/A</v>
      </c>
      <c r="AO151" s="968" t="e" cm="1">
        <f t="array" ref="AO151">_xlfn.XLOOKUP(AO$1,'Copy of PY1 Data(H)'!$A$1:$CZ$1,_xlfn.XLOOKUP($B151,'Copy of PY1 Data(H)'!$A$1:$A$288,'Copy of PY1 Data(H)'!$A$1:$CZ$288))</f>
        <v>#N/A</v>
      </c>
      <c r="AP151" s="968" t="e" cm="1">
        <f t="array" ref="AP151">_xlfn.XLOOKUP(AP$1,'Copy of PY1 Data(H)'!$A$1:$CZ$1,_xlfn.XLOOKUP($B151,'Copy of PY1 Data(H)'!$A$1:$A$288,'Copy of PY1 Data(H)'!$A$1:$CZ$288))</f>
        <v>#N/A</v>
      </c>
      <c r="AQ151" s="968" t="e" cm="1">
        <f t="array" ref="AQ151">_xlfn.XLOOKUP(AQ$1,'Copy of PY1 Data(H)'!$A$1:$CZ$1,_xlfn.XLOOKUP($B151,'Copy of PY1 Data(H)'!$A$1:$A$288,'Copy of PY1 Data(H)'!$A$1:$CZ$288))</f>
        <v>#N/A</v>
      </c>
      <c r="AR151" s="968" t="e" cm="1">
        <f t="array" ref="AR151">_xlfn.XLOOKUP(AR$1,'Copy of PY1 Data(H)'!$A$1:$CZ$1,_xlfn.XLOOKUP($B151,'Copy of PY1 Data(H)'!$A$1:$A$288,'Copy of PY1 Data(H)'!$A$1:$CZ$288))</f>
        <v>#N/A</v>
      </c>
      <c r="AS151" s="968" t="e" cm="1">
        <f t="array" ref="AS151">_xlfn.XLOOKUP(AS$1,'Copy of PY1 Data(H)'!$A$1:$CZ$1,_xlfn.XLOOKUP($B151,'Copy of PY1 Data(H)'!$A$1:$A$288,'Copy of PY1 Data(H)'!$A$1:$CZ$288))</f>
        <v>#N/A</v>
      </c>
      <c r="AT151" s="968" t="e" cm="1">
        <f t="array" ref="AT151">_xlfn.XLOOKUP(AT$1,'Copy of PY1 Data(H)'!$A$1:$CZ$1,_xlfn.XLOOKUP($B151,'Copy of PY1 Data(H)'!$A$1:$A$288,'Copy of PY1 Data(H)'!$A$1:$CZ$288))</f>
        <v>#N/A</v>
      </c>
      <c r="AU151" s="968" t="e" cm="1">
        <f t="array" ref="AU151">_xlfn.XLOOKUP(AU$1,'Copy of PY1 Data(H)'!$A$1:$CZ$1,_xlfn.XLOOKUP($B151,'Copy of PY1 Data(H)'!$A$1:$A$288,'Copy of PY1 Data(H)'!$A$1:$CZ$288))</f>
        <v>#N/A</v>
      </c>
      <c r="AV151" s="968" t="e" cm="1">
        <f t="array" ref="AV151">_xlfn.XLOOKUP(AV$1,'Copy of PY1 Data(H)'!$A$1:$CZ$1,_xlfn.XLOOKUP($B151,'Copy of PY1 Data(H)'!$A$1:$A$288,'Copy of PY1 Data(H)'!$A$1:$CZ$288))</f>
        <v>#N/A</v>
      </c>
      <c r="AW151" s="968" t="e" cm="1">
        <f t="array" ref="AW151">_xlfn.XLOOKUP(AW$1,'Copy of PY1 Data(H)'!$A$1:$CZ$1,_xlfn.XLOOKUP($B151,'Copy of PY1 Data(H)'!$A$1:$A$288,'Copy of PY1 Data(H)'!$A$1:$CZ$288))</f>
        <v>#N/A</v>
      </c>
      <c r="AX151" s="968" t="e" cm="1">
        <f t="array" ref="AX151">_xlfn.XLOOKUP(AX$1,'Copy of PY1 Data(H)'!$A$1:$CZ$1,_xlfn.XLOOKUP($B151,'Copy of PY1 Data(H)'!$A$1:$A$288,'Copy of PY1 Data(H)'!$A$1:$CZ$288))</f>
        <v>#N/A</v>
      </c>
      <c r="AY151" s="968" t="e" cm="1">
        <f t="array" ref="AY151">_xlfn.XLOOKUP(AY$1,'Copy of PY1 Data(H)'!$A$1:$CZ$1,_xlfn.XLOOKUP($B151,'Copy of PY1 Data(H)'!$A$1:$A$288,'Copy of PY1 Data(H)'!$A$1:$CZ$288))</f>
        <v>#N/A</v>
      </c>
      <c r="AZ151" s="968" t="e" cm="1">
        <f t="array" ref="AZ151">_xlfn.XLOOKUP(AZ$1,'Copy of PY1 Data(H)'!$A$1:$CZ$1,_xlfn.XLOOKUP($B151,'Copy of PY1 Data(H)'!$A$1:$A$288,'Copy of PY1 Data(H)'!$A$1:$CZ$288))</f>
        <v>#N/A</v>
      </c>
      <c r="BA151" s="968" t="e" cm="1">
        <f t="array" ref="BA151">_xlfn.XLOOKUP(BA$1,'Copy of PY1 Data(H)'!$A$1:$CZ$1,_xlfn.XLOOKUP($B151,'Copy of PY1 Data(H)'!$A$1:$A$288,'Copy of PY1 Data(H)'!$A$1:$CZ$288))</f>
        <v>#N/A</v>
      </c>
      <c r="BB151" s="968" t="e" cm="1">
        <f t="array" ref="BB151">_xlfn.XLOOKUP(BB$1,'Copy of PY1 Data(H)'!$A$1:$CZ$1,_xlfn.XLOOKUP($B151,'Copy of PY1 Data(H)'!$A$1:$A$288,'Copy of PY1 Data(H)'!$A$1:$CZ$288))</f>
        <v>#N/A</v>
      </c>
      <c r="BC151" s="968" t="e" cm="1">
        <f t="array" ref="BC151">_xlfn.XLOOKUP(BC$1,'Copy of PY1 Data(H)'!$A$1:$CZ$1,_xlfn.XLOOKUP($B151,'Copy of PY1 Data(H)'!$A$1:$A$288,'Copy of PY1 Data(H)'!$A$1:$CZ$288))</f>
        <v>#N/A</v>
      </c>
      <c r="BD151" s="968" t="e" cm="1">
        <f t="array" ref="BD151">_xlfn.XLOOKUP(BD$1,'Copy of PY1 Data(H)'!$A$1:$CZ$1,_xlfn.XLOOKUP($B151,'Copy of PY1 Data(H)'!$A$1:$A$288,'Copy of PY1 Data(H)'!$A$1:$CZ$288))</f>
        <v>#N/A</v>
      </c>
      <c r="BE151" s="968" t="e" cm="1">
        <f t="array" ref="BE151">_xlfn.XLOOKUP(BE$1,'Copy of PY1 Data(H)'!$A$1:$CZ$1,_xlfn.XLOOKUP($B151,'Copy of PY1 Data(H)'!$A$1:$A$288,'Copy of PY1 Data(H)'!$A$1:$CZ$288))</f>
        <v>#N/A</v>
      </c>
      <c r="BF151" s="968" t="e" cm="1">
        <f t="array" ref="BF151">_xlfn.XLOOKUP(BF$1,'Copy of PY1 Data(H)'!$A$1:$CZ$1,_xlfn.XLOOKUP($B151,'Copy of PY1 Data(H)'!$A$1:$A$288,'Copy of PY1 Data(H)'!$A$1:$CZ$288))</f>
        <v>#N/A</v>
      </c>
      <c r="BG151" s="968" t="e" cm="1">
        <f t="array" ref="BG151">_xlfn.XLOOKUP(BG$1,'Copy of PY1 Data(H)'!$A$1:$CZ$1,_xlfn.XLOOKUP($B151,'Copy of PY1 Data(H)'!$A$1:$A$288,'Copy of PY1 Data(H)'!$A$1:$CZ$288))</f>
        <v>#N/A</v>
      </c>
      <c r="BH151" s="968" t="e" cm="1">
        <f t="array" ref="BH151">_xlfn.XLOOKUP(BH$1,'Copy of PY1 Data(H)'!$A$1:$CZ$1,_xlfn.XLOOKUP($B151,'Copy of PY1 Data(H)'!$A$1:$A$288,'Copy of PY1 Data(H)'!$A$1:$CZ$288))</f>
        <v>#N/A</v>
      </c>
      <c r="BI151" s="968" t="e" cm="1">
        <f t="array" ref="BI151">_xlfn.XLOOKUP(BI$1,'Copy of PY1 Data(H)'!$A$1:$CZ$1,_xlfn.XLOOKUP($B151,'Copy of PY1 Data(H)'!$A$1:$A$288,'Copy of PY1 Data(H)'!$A$1:$CZ$288))</f>
        <v>#N/A</v>
      </c>
      <c r="BJ151" s="968" t="e" cm="1">
        <f t="array" ref="BJ151">_xlfn.XLOOKUP(BJ$1,'Copy of PY1 Data(H)'!$A$1:$CZ$1,_xlfn.XLOOKUP($B151,'Copy of PY1 Data(H)'!$A$1:$A$288,'Copy of PY1 Data(H)'!$A$1:$CZ$288))</f>
        <v>#N/A</v>
      </c>
      <c r="BK151" s="968" t="e" cm="1">
        <f t="array" ref="BK151">_xlfn.XLOOKUP(BK$1,'Copy of PY1 Data(H)'!$A$1:$CZ$1,_xlfn.XLOOKUP($B151,'Copy of PY1 Data(H)'!$A$1:$A$288,'Copy of PY1 Data(H)'!$A$1:$CZ$288))</f>
        <v>#N/A</v>
      </c>
      <c r="BL151" s="968" t="e" cm="1">
        <f t="array" ref="BL151">_xlfn.XLOOKUP(BL$1,'Copy of PY1 Data(H)'!$A$1:$CZ$1,_xlfn.XLOOKUP($B151,'Copy of PY1 Data(H)'!$A$1:$A$288,'Copy of PY1 Data(H)'!$A$1:$CZ$288))</f>
        <v>#N/A</v>
      </c>
      <c r="BM151" s="968" t="e" cm="1">
        <f t="array" ref="BM151">_xlfn.XLOOKUP(BM$1,'Copy of PY1 Data(H)'!$A$1:$CZ$1,_xlfn.XLOOKUP($B151,'Copy of PY1 Data(H)'!$A$1:$A$288,'Copy of PY1 Data(H)'!$A$1:$CZ$288))</f>
        <v>#N/A</v>
      </c>
      <c r="BN151" s="968" t="e" cm="1">
        <f t="array" ref="BN151">_xlfn.XLOOKUP(BN$1,'Copy of PY1 Data(H)'!$A$1:$CZ$1,_xlfn.XLOOKUP($B151,'Copy of PY1 Data(H)'!$A$1:$A$288,'Copy of PY1 Data(H)'!$A$1:$CZ$288))</f>
        <v>#N/A</v>
      </c>
      <c r="BO151" s="968" t="e" cm="1">
        <f t="array" ref="BO151">_xlfn.XLOOKUP(BO$1,'Copy of PY1 Data(H)'!$A$1:$CZ$1,_xlfn.XLOOKUP($B151,'Copy of PY1 Data(H)'!$A$1:$A$288,'Copy of PY1 Data(H)'!$A$1:$CZ$288))</f>
        <v>#N/A</v>
      </c>
      <c r="BP151" s="968" t="e" cm="1">
        <f t="array" ref="BP151">_xlfn.XLOOKUP(BP$1,'Copy of PY1 Data(H)'!$A$1:$CZ$1,_xlfn.XLOOKUP($B151,'Copy of PY1 Data(H)'!$A$1:$A$288,'Copy of PY1 Data(H)'!$A$1:$CZ$288))</f>
        <v>#N/A</v>
      </c>
      <c r="BQ151" s="968" t="e" cm="1">
        <f t="array" ref="BQ151">_xlfn.XLOOKUP(BQ$1,'Copy of PY1 Data(H)'!$A$1:$CZ$1,_xlfn.XLOOKUP($B151,'Copy of PY1 Data(H)'!$A$1:$A$288,'Copy of PY1 Data(H)'!$A$1:$CZ$288))</f>
        <v>#N/A</v>
      </c>
      <c r="BR151" s="968" t="e" cm="1">
        <f t="array" ref="BR151">_xlfn.XLOOKUP(BR$1,'Copy of PY1 Data(H)'!$A$1:$CZ$1,_xlfn.XLOOKUP($B151,'Copy of PY1 Data(H)'!$A$1:$A$288,'Copy of PY1 Data(H)'!$A$1:$CZ$288))</f>
        <v>#N/A</v>
      </c>
      <c r="BS151" s="968" t="e" cm="1">
        <f t="array" ref="BS151">_xlfn.XLOOKUP(BS$1,'Copy of PY1 Data(H)'!$A$1:$CZ$1,_xlfn.XLOOKUP($B151,'Copy of PY1 Data(H)'!$A$1:$A$288,'Copy of PY1 Data(H)'!$A$1:$CZ$288))</f>
        <v>#N/A</v>
      </c>
      <c r="BT151" s="968" t="e" cm="1">
        <f t="array" ref="BT151">_xlfn.XLOOKUP(BT$1,'Copy of PY1 Data(H)'!$A$1:$CZ$1,_xlfn.XLOOKUP($B151,'Copy of PY1 Data(H)'!$A$1:$A$288,'Copy of PY1 Data(H)'!$A$1:$CZ$288))</f>
        <v>#N/A</v>
      </c>
      <c r="BU151" s="968" t="e" cm="1">
        <f t="array" ref="BU151">_xlfn.XLOOKUP(BU$1,'Copy of PY1 Data(H)'!$A$1:$CZ$1,_xlfn.XLOOKUP($B151,'Copy of PY1 Data(H)'!$A$1:$A$288,'Copy of PY1 Data(H)'!$A$1:$CZ$288))</f>
        <v>#N/A</v>
      </c>
      <c r="BV151" s="968" t="e" cm="1">
        <f t="array" ref="BV151">_xlfn.XLOOKUP(BV$1,'Copy of PY1 Data(H)'!$A$1:$CZ$1,_xlfn.XLOOKUP($B151,'Copy of PY1 Data(H)'!$A$1:$A$288,'Copy of PY1 Data(H)'!$A$1:$CZ$288))</f>
        <v>#N/A</v>
      </c>
      <c r="BW151" s="968" t="e" cm="1">
        <f t="array" ref="BW151">_xlfn.XLOOKUP(BW$1,'Copy of PY1 Data(H)'!$A$1:$CZ$1,_xlfn.XLOOKUP($B151,'Copy of PY1 Data(H)'!$A$1:$A$288,'Copy of PY1 Data(H)'!$A$1:$CZ$288))</f>
        <v>#N/A</v>
      </c>
      <c r="BX151" s="968" t="e" cm="1">
        <f t="array" ref="BX151">_xlfn.XLOOKUP(BX$1,'Copy of PY1 Data(H)'!$A$1:$CZ$1,_xlfn.XLOOKUP($B151,'Copy of PY1 Data(H)'!$A$1:$A$288,'Copy of PY1 Data(H)'!$A$1:$CZ$288))</f>
        <v>#N/A</v>
      </c>
      <c r="BY151" s="968" t="e" cm="1">
        <f t="array" ref="BY151">_xlfn.XLOOKUP(BY$1,'Copy of PY1 Data(H)'!$A$1:$CZ$1,_xlfn.XLOOKUP($B151,'Copy of PY1 Data(H)'!$A$1:$A$288,'Copy of PY1 Data(H)'!$A$1:$CZ$288))</f>
        <v>#N/A</v>
      </c>
      <c r="BZ151" s="968" t="e" cm="1">
        <f t="array" ref="BZ151">_xlfn.XLOOKUP(BZ$1,'Copy of PY1 Data(H)'!$A$1:$CZ$1,_xlfn.XLOOKUP($B151,'Copy of PY1 Data(H)'!$A$1:$A$288,'Copy of PY1 Data(H)'!$A$1:$CZ$288))</f>
        <v>#N/A</v>
      </c>
      <c r="CA151" s="968" t="e" cm="1">
        <f t="array" ref="CA151">_xlfn.XLOOKUP(CA$1,'Copy of PY1 Data(H)'!$A$1:$CZ$1,_xlfn.XLOOKUP($B151,'Copy of PY1 Data(H)'!$A$1:$A$288,'Copy of PY1 Data(H)'!$A$1:$CZ$288))</f>
        <v>#N/A</v>
      </c>
      <c r="CB151" s="968" t="e" cm="1">
        <f t="array" ref="CB151">_xlfn.XLOOKUP(CB$1,'Copy of PY1 Data(H)'!$A$1:$CZ$1,_xlfn.XLOOKUP($B151,'Copy of PY1 Data(H)'!$A$1:$A$288,'Copy of PY1 Data(H)'!$A$1:$CZ$288))</f>
        <v>#N/A</v>
      </c>
      <c r="CC151" s="968" t="e" cm="1">
        <f t="array" ref="CC151">_xlfn.XLOOKUP(CC$1,'Copy of PY1 Data(H)'!$A$1:$CZ$1,_xlfn.XLOOKUP($B151,'Copy of PY1 Data(H)'!$A$1:$A$288,'Copy of PY1 Data(H)'!$A$1:$CZ$288))</f>
        <v>#N/A</v>
      </c>
      <c r="CD151" s="968" t="e" cm="1">
        <f t="array" ref="CD151">_xlfn.XLOOKUP(CD$1,'Copy of PY1 Data(H)'!$A$1:$CZ$1,_xlfn.XLOOKUP($B151,'Copy of PY1 Data(H)'!$A$1:$A$288,'Copy of PY1 Data(H)'!$A$1:$CZ$288))</f>
        <v>#N/A</v>
      </c>
    </row>
    <row r="152" spans="1:82" s="968" customFormat="1" x14ac:dyDescent="0.3">
      <c r="B152" s="968" t="s">
        <v>2892</v>
      </c>
      <c r="D152" s="968" t="e" cm="1">
        <f t="array" ref="D152">_xlfn.XLOOKUP(D$1,'Copy of PY1 Data(H)'!$A$1:$CZ$1,_xlfn.XLOOKUP($B152,'Copy of PY1 Data(H)'!$A$1:$A$288,'Copy of PY1 Data(H)'!$A$1:$CZ$288))</f>
        <v>#N/A</v>
      </c>
      <c r="E152" s="968" t="e" cm="1">
        <f t="array" ref="E152">_xlfn.XLOOKUP(E$1,'Copy of PY1 Data(H)'!$A$1:$CZ$1,_xlfn.XLOOKUP($B152,'Copy of PY1 Data(H)'!$A$1:$A$288,'Copy of PY1 Data(H)'!$A$1:$CZ$288))</f>
        <v>#N/A</v>
      </c>
      <c r="F152" s="968" t="e" cm="1">
        <f t="array" ref="F152">_xlfn.XLOOKUP(F$1,'Copy of PY1 Data(H)'!$A$1:$CZ$1,_xlfn.XLOOKUP($B152,'Copy of PY1 Data(H)'!$A$1:$A$288,'Copy of PY1 Data(H)'!$A$1:$CZ$288))</f>
        <v>#N/A</v>
      </c>
      <c r="G152" s="968" t="e" cm="1">
        <f t="array" ref="G152">_xlfn.XLOOKUP(G$1,'Copy of PY1 Data(H)'!$A$1:$CZ$1,_xlfn.XLOOKUP($B152,'Copy of PY1 Data(H)'!$A$1:$A$288,'Copy of PY1 Data(H)'!$A$1:$CZ$288))</f>
        <v>#N/A</v>
      </c>
      <c r="H152" s="968" t="e" cm="1">
        <f t="array" ref="H152">_xlfn.XLOOKUP(H$1,'Copy of PY1 Data(H)'!$A$1:$CZ$1,_xlfn.XLOOKUP($B152,'Copy of PY1 Data(H)'!$A$1:$A$288,'Copy of PY1 Data(H)'!$A$1:$CZ$288))</f>
        <v>#N/A</v>
      </c>
      <c r="I152" s="968" t="e" cm="1">
        <f t="array" ref="I152">_xlfn.XLOOKUP(I$1,'Copy of PY1 Data(H)'!$A$1:$CZ$1,_xlfn.XLOOKUP($B152,'Copy of PY1 Data(H)'!$A$1:$A$288,'Copy of PY1 Data(H)'!$A$1:$CZ$288))</f>
        <v>#N/A</v>
      </c>
      <c r="J152" s="968" t="e" cm="1">
        <f t="array" ref="J152">_xlfn.XLOOKUP(J$1,'Copy of PY1 Data(H)'!$A$1:$CZ$1,_xlfn.XLOOKUP($B152,'Copy of PY1 Data(H)'!$A$1:$A$288,'Copy of PY1 Data(H)'!$A$1:$CZ$288))</f>
        <v>#N/A</v>
      </c>
      <c r="K152" s="968" t="e" cm="1">
        <f t="array" ref="K152">_xlfn.XLOOKUP(K$1,'Copy of PY1 Data(H)'!$A$1:$CZ$1,_xlfn.XLOOKUP($B152,'Copy of PY1 Data(H)'!$A$1:$A$288,'Copy of PY1 Data(H)'!$A$1:$CZ$288))</f>
        <v>#N/A</v>
      </c>
      <c r="L152" s="968" t="e" cm="1">
        <f t="array" ref="L152">_xlfn.XLOOKUP(L$1,'Copy of PY1 Data(H)'!$A$1:$CZ$1,_xlfn.XLOOKUP($B152,'Copy of PY1 Data(H)'!$A$1:$A$288,'Copy of PY1 Data(H)'!$A$1:$CZ$288))</f>
        <v>#N/A</v>
      </c>
      <c r="M152" s="968" t="e" cm="1">
        <f t="array" ref="M152">_xlfn.XLOOKUP(M$1,'Copy of PY1 Data(H)'!$A$1:$CZ$1,_xlfn.XLOOKUP($B152,'Copy of PY1 Data(H)'!$A$1:$A$288,'Copy of PY1 Data(H)'!$A$1:$CZ$288))</f>
        <v>#N/A</v>
      </c>
      <c r="N152" s="968" t="e" cm="1">
        <f t="array" ref="N152">_xlfn.XLOOKUP(N$1,'Copy of PY1 Data(H)'!$A$1:$CZ$1,_xlfn.XLOOKUP($B152,'Copy of PY1 Data(H)'!$A$1:$A$288,'Copy of PY1 Data(H)'!$A$1:$CZ$288))</f>
        <v>#N/A</v>
      </c>
      <c r="O152" s="968" t="e" cm="1">
        <f t="array" ref="O152">_xlfn.XLOOKUP(O$1,'Copy of PY1 Data(H)'!$A$1:$CZ$1,_xlfn.XLOOKUP($B152,'Copy of PY1 Data(H)'!$A$1:$A$288,'Copy of PY1 Data(H)'!$A$1:$CZ$288))</f>
        <v>#N/A</v>
      </c>
      <c r="P152" s="968" t="e" cm="1">
        <f t="array" ref="P152">_xlfn.XLOOKUP(P$1,'Copy of PY1 Data(H)'!$A$1:$CZ$1,_xlfn.XLOOKUP($B152,'Copy of PY1 Data(H)'!$A$1:$A$288,'Copy of PY1 Data(H)'!$A$1:$CZ$288))</f>
        <v>#N/A</v>
      </c>
      <c r="Q152" s="968" t="e" cm="1">
        <f t="array" ref="Q152">_xlfn.XLOOKUP(Q$1,'Copy of PY1 Data(H)'!$A$1:$CZ$1,_xlfn.XLOOKUP($B152,'Copy of PY1 Data(H)'!$A$1:$A$288,'Copy of PY1 Data(H)'!$A$1:$CZ$288))</f>
        <v>#N/A</v>
      </c>
      <c r="R152" s="968" t="e" cm="1">
        <f t="array" ref="R152">_xlfn.XLOOKUP(R$1,'Copy of PY1 Data(H)'!$A$1:$CZ$1,_xlfn.XLOOKUP($B152,'Copy of PY1 Data(H)'!$A$1:$A$288,'Copy of PY1 Data(H)'!$A$1:$CZ$288))</f>
        <v>#N/A</v>
      </c>
      <c r="S152" s="968" t="e" cm="1">
        <f t="array" ref="S152">_xlfn.XLOOKUP(S$1,'Copy of PY1 Data(H)'!$A$1:$CZ$1,_xlfn.XLOOKUP($B152,'Copy of PY1 Data(H)'!$A$1:$A$288,'Copy of PY1 Data(H)'!$A$1:$CZ$288))</f>
        <v>#N/A</v>
      </c>
      <c r="T152" s="968" t="e" cm="1">
        <f t="array" ref="T152">_xlfn.XLOOKUP(T$1,'Copy of PY1 Data(H)'!$A$1:$CZ$1,_xlfn.XLOOKUP($B152,'Copy of PY1 Data(H)'!$A$1:$A$288,'Copy of PY1 Data(H)'!$A$1:$CZ$288))</f>
        <v>#N/A</v>
      </c>
      <c r="U152" s="968" t="e" cm="1">
        <f t="array" ref="U152">_xlfn.XLOOKUP(U$1,'Copy of PY1 Data(H)'!$A$1:$CZ$1,_xlfn.XLOOKUP($B152,'Copy of PY1 Data(H)'!$A$1:$A$288,'Copy of PY1 Data(H)'!$A$1:$CZ$288))</f>
        <v>#N/A</v>
      </c>
      <c r="V152" s="968" t="e" cm="1">
        <f t="array" ref="V152">_xlfn.XLOOKUP(V$1,'Copy of PY1 Data(H)'!$A$1:$CZ$1,_xlfn.XLOOKUP($B152,'Copy of PY1 Data(H)'!$A$1:$A$288,'Copy of PY1 Data(H)'!$A$1:$CZ$288))</f>
        <v>#N/A</v>
      </c>
      <c r="W152" s="968" t="e" cm="1">
        <f t="array" ref="W152">_xlfn.XLOOKUP(W$1,'Copy of PY1 Data(H)'!$A$1:$CZ$1,_xlfn.XLOOKUP($B152,'Copy of PY1 Data(H)'!$A$1:$A$288,'Copy of PY1 Data(H)'!$A$1:$CZ$288))</f>
        <v>#N/A</v>
      </c>
      <c r="X152" s="968" t="e" cm="1">
        <f t="array" ref="X152">_xlfn.XLOOKUP(X$1,'Copy of PY1 Data(H)'!$A$1:$CZ$1,_xlfn.XLOOKUP($B152,'Copy of PY1 Data(H)'!$A$1:$A$288,'Copy of PY1 Data(H)'!$A$1:$CZ$288))</f>
        <v>#N/A</v>
      </c>
      <c r="Y152" s="968" t="e" cm="1">
        <f t="array" ref="Y152">_xlfn.XLOOKUP(Y$1,'Copy of PY1 Data(H)'!$A$1:$CZ$1,_xlfn.XLOOKUP($B152,'Copy of PY1 Data(H)'!$A$1:$A$288,'Copy of PY1 Data(H)'!$A$1:$CZ$288))</f>
        <v>#N/A</v>
      </c>
      <c r="Z152" s="968" t="e" cm="1">
        <f t="array" ref="Z152">_xlfn.XLOOKUP(Z$1,'Copy of PY1 Data(H)'!$A$1:$CZ$1,_xlfn.XLOOKUP($B152,'Copy of PY1 Data(H)'!$A$1:$A$288,'Copy of PY1 Data(H)'!$A$1:$CZ$288))</f>
        <v>#N/A</v>
      </c>
      <c r="AA152" s="968" t="e" cm="1">
        <f t="array" ref="AA152">_xlfn.XLOOKUP(AA$1,'Copy of PY1 Data(H)'!$A$1:$CZ$1,_xlfn.XLOOKUP($B152,'Copy of PY1 Data(H)'!$A$1:$A$288,'Copy of PY1 Data(H)'!$A$1:$CZ$288))</f>
        <v>#N/A</v>
      </c>
      <c r="AB152" s="968" t="e" cm="1">
        <f t="array" ref="AB152">_xlfn.XLOOKUP(AB$1,'Copy of PY1 Data(H)'!$A$1:$CZ$1,_xlfn.XLOOKUP($B152,'Copy of PY1 Data(H)'!$A$1:$A$288,'Copy of PY1 Data(H)'!$A$1:$CZ$288))</f>
        <v>#N/A</v>
      </c>
      <c r="AC152" s="968" t="e" cm="1">
        <f t="array" ref="AC152">_xlfn.XLOOKUP(AC$1,'Copy of PY1 Data(H)'!$A$1:$CZ$1,_xlfn.XLOOKUP($B152,'Copy of PY1 Data(H)'!$A$1:$A$288,'Copy of PY1 Data(H)'!$A$1:$CZ$288))</f>
        <v>#N/A</v>
      </c>
      <c r="AD152" s="968" t="e" cm="1">
        <f t="array" ref="AD152">_xlfn.XLOOKUP(AD$1,'Copy of PY1 Data(H)'!$A$1:$CZ$1,_xlfn.XLOOKUP($B152,'Copy of PY1 Data(H)'!$A$1:$A$288,'Copy of PY1 Data(H)'!$A$1:$CZ$288))</f>
        <v>#N/A</v>
      </c>
      <c r="AE152" s="968" t="e" cm="1">
        <f t="array" ref="AE152">_xlfn.XLOOKUP(AE$1,'Copy of PY1 Data(H)'!$A$1:$CZ$1,_xlfn.XLOOKUP($B152,'Copy of PY1 Data(H)'!$A$1:$A$288,'Copy of PY1 Data(H)'!$A$1:$CZ$288))</f>
        <v>#N/A</v>
      </c>
      <c r="AF152" s="968" t="e" cm="1">
        <f t="array" ref="AF152">_xlfn.XLOOKUP(AF$1,'Copy of PY1 Data(H)'!$A$1:$CZ$1,_xlfn.XLOOKUP($B152,'Copy of PY1 Data(H)'!$A$1:$A$288,'Copy of PY1 Data(H)'!$A$1:$CZ$288))</f>
        <v>#N/A</v>
      </c>
      <c r="AG152" s="968" t="e" cm="1">
        <f t="array" ref="AG152">_xlfn.XLOOKUP(AG$1,'Copy of PY1 Data(H)'!$A$1:$CZ$1,_xlfn.XLOOKUP($B152,'Copy of PY1 Data(H)'!$A$1:$A$288,'Copy of PY1 Data(H)'!$A$1:$CZ$288))</f>
        <v>#N/A</v>
      </c>
      <c r="AH152" s="968" t="e" cm="1">
        <f t="array" ref="AH152">_xlfn.XLOOKUP(AH$1,'Copy of PY1 Data(H)'!$A$1:$CZ$1,_xlfn.XLOOKUP($B152,'Copy of PY1 Data(H)'!$A$1:$A$288,'Copy of PY1 Data(H)'!$A$1:$CZ$288))</f>
        <v>#N/A</v>
      </c>
      <c r="AI152" s="968" t="e" cm="1">
        <f t="array" ref="AI152">_xlfn.XLOOKUP(AI$1,'Copy of PY1 Data(H)'!$A$1:$CZ$1,_xlfn.XLOOKUP($B152,'Copy of PY1 Data(H)'!$A$1:$A$288,'Copy of PY1 Data(H)'!$A$1:$CZ$288))</f>
        <v>#N/A</v>
      </c>
      <c r="AJ152" s="968" t="e" cm="1">
        <f t="array" ref="AJ152">_xlfn.XLOOKUP(AJ$1,'Copy of PY1 Data(H)'!$A$1:$CZ$1,_xlfn.XLOOKUP($B152,'Copy of PY1 Data(H)'!$A$1:$A$288,'Copy of PY1 Data(H)'!$A$1:$CZ$288))</f>
        <v>#N/A</v>
      </c>
      <c r="AK152" s="968" t="e" cm="1">
        <f t="array" ref="AK152">_xlfn.XLOOKUP(AK$1,'Copy of PY1 Data(H)'!$A$1:$CZ$1,_xlfn.XLOOKUP($B152,'Copy of PY1 Data(H)'!$A$1:$A$288,'Copy of PY1 Data(H)'!$A$1:$CZ$288))</f>
        <v>#N/A</v>
      </c>
      <c r="AL152" s="968" t="e" cm="1">
        <f t="array" ref="AL152">_xlfn.XLOOKUP(AL$1,'Copy of PY1 Data(H)'!$A$1:$CZ$1,_xlfn.XLOOKUP($B152,'Copy of PY1 Data(H)'!$A$1:$A$288,'Copy of PY1 Data(H)'!$A$1:$CZ$288))</f>
        <v>#N/A</v>
      </c>
      <c r="AM152" s="968" t="e" cm="1">
        <f t="array" ref="AM152">_xlfn.XLOOKUP(AM$1,'Copy of PY1 Data(H)'!$A$1:$CZ$1,_xlfn.XLOOKUP($B152,'Copy of PY1 Data(H)'!$A$1:$A$288,'Copy of PY1 Data(H)'!$A$1:$CZ$288))</f>
        <v>#N/A</v>
      </c>
      <c r="AN152" s="968" t="e" cm="1">
        <f t="array" ref="AN152">_xlfn.XLOOKUP(AN$1,'Copy of PY1 Data(H)'!$A$1:$CZ$1,_xlfn.XLOOKUP($B152,'Copy of PY1 Data(H)'!$A$1:$A$288,'Copy of PY1 Data(H)'!$A$1:$CZ$288))</f>
        <v>#N/A</v>
      </c>
      <c r="AO152" s="968" t="e" cm="1">
        <f t="array" ref="AO152">_xlfn.XLOOKUP(AO$1,'Copy of PY1 Data(H)'!$A$1:$CZ$1,_xlfn.XLOOKUP($B152,'Copy of PY1 Data(H)'!$A$1:$A$288,'Copy of PY1 Data(H)'!$A$1:$CZ$288))</f>
        <v>#N/A</v>
      </c>
      <c r="AP152" s="968" t="e" cm="1">
        <f t="array" ref="AP152">_xlfn.XLOOKUP(AP$1,'Copy of PY1 Data(H)'!$A$1:$CZ$1,_xlfn.XLOOKUP($B152,'Copy of PY1 Data(H)'!$A$1:$A$288,'Copy of PY1 Data(H)'!$A$1:$CZ$288))</f>
        <v>#N/A</v>
      </c>
      <c r="AQ152" s="968" t="e" cm="1">
        <f t="array" ref="AQ152">_xlfn.XLOOKUP(AQ$1,'Copy of PY1 Data(H)'!$A$1:$CZ$1,_xlfn.XLOOKUP($B152,'Copy of PY1 Data(H)'!$A$1:$A$288,'Copy of PY1 Data(H)'!$A$1:$CZ$288))</f>
        <v>#N/A</v>
      </c>
      <c r="AR152" s="968" t="e" cm="1">
        <f t="array" ref="AR152">_xlfn.XLOOKUP(AR$1,'Copy of PY1 Data(H)'!$A$1:$CZ$1,_xlfn.XLOOKUP($B152,'Copy of PY1 Data(H)'!$A$1:$A$288,'Copy of PY1 Data(H)'!$A$1:$CZ$288))</f>
        <v>#N/A</v>
      </c>
      <c r="AS152" s="968" t="e" cm="1">
        <f t="array" ref="AS152">_xlfn.XLOOKUP(AS$1,'Copy of PY1 Data(H)'!$A$1:$CZ$1,_xlfn.XLOOKUP($B152,'Copy of PY1 Data(H)'!$A$1:$A$288,'Copy of PY1 Data(H)'!$A$1:$CZ$288))</f>
        <v>#N/A</v>
      </c>
      <c r="AT152" s="968" t="e" cm="1">
        <f t="array" ref="AT152">_xlfn.XLOOKUP(AT$1,'Copy of PY1 Data(H)'!$A$1:$CZ$1,_xlfn.XLOOKUP($B152,'Copy of PY1 Data(H)'!$A$1:$A$288,'Copy of PY1 Data(H)'!$A$1:$CZ$288))</f>
        <v>#N/A</v>
      </c>
      <c r="AU152" s="968" t="e" cm="1">
        <f t="array" ref="AU152">_xlfn.XLOOKUP(AU$1,'Copy of PY1 Data(H)'!$A$1:$CZ$1,_xlfn.XLOOKUP($B152,'Copy of PY1 Data(H)'!$A$1:$A$288,'Copy of PY1 Data(H)'!$A$1:$CZ$288))</f>
        <v>#N/A</v>
      </c>
      <c r="AV152" s="968" t="e" cm="1">
        <f t="array" ref="AV152">_xlfn.XLOOKUP(AV$1,'Copy of PY1 Data(H)'!$A$1:$CZ$1,_xlfn.XLOOKUP($B152,'Copy of PY1 Data(H)'!$A$1:$A$288,'Copy of PY1 Data(H)'!$A$1:$CZ$288))</f>
        <v>#N/A</v>
      </c>
      <c r="AW152" s="968" t="e" cm="1">
        <f t="array" ref="AW152">_xlfn.XLOOKUP(AW$1,'Copy of PY1 Data(H)'!$A$1:$CZ$1,_xlfn.XLOOKUP($B152,'Copy of PY1 Data(H)'!$A$1:$A$288,'Copy of PY1 Data(H)'!$A$1:$CZ$288))</f>
        <v>#N/A</v>
      </c>
      <c r="AX152" s="968" t="e" cm="1">
        <f t="array" ref="AX152">_xlfn.XLOOKUP(AX$1,'Copy of PY1 Data(H)'!$A$1:$CZ$1,_xlfn.XLOOKUP($B152,'Copy of PY1 Data(H)'!$A$1:$A$288,'Copy of PY1 Data(H)'!$A$1:$CZ$288))</f>
        <v>#N/A</v>
      </c>
      <c r="AY152" s="968" t="e" cm="1">
        <f t="array" ref="AY152">_xlfn.XLOOKUP(AY$1,'Copy of PY1 Data(H)'!$A$1:$CZ$1,_xlfn.XLOOKUP($B152,'Copy of PY1 Data(H)'!$A$1:$A$288,'Copy of PY1 Data(H)'!$A$1:$CZ$288))</f>
        <v>#N/A</v>
      </c>
      <c r="AZ152" s="968" t="e" cm="1">
        <f t="array" ref="AZ152">_xlfn.XLOOKUP(AZ$1,'Copy of PY1 Data(H)'!$A$1:$CZ$1,_xlfn.XLOOKUP($B152,'Copy of PY1 Data(H)'!$A$1:$A$288,'Copy of PY1 Data(H)'!$A$1:$CZ$288))</f>
        <v>#N/A</v>
      </c>
      <c r="BA152" s="968" t="e" cm="1">
        <f t="array" ref="BA152">_xlfn.XLOOKUP(BA$1,'Copy of PY1 Data(H)'!$A$1:$CZ$1,_xlfn.XLOOKUP($B152,'Copy of PY1 Data(H)'!$A$1:$A$288,'Copy of PY1 Data(H)'!$A$1:$CZ$288))</f>
        <v>#N/A</v>
      </c>
      <c r="BB152" s="968" t="e" cm="1">
        <f t="array" ref="BB152">_xlfn.XLOOKUP(BB$1,'Copy of PY1 Data(H)'!$A$1:$CZ$1,_xlfn.XLOOKUP($B152,'Copy of PY1 Data(H)'!$A$1:$A$288,'Copy of PY1 Data(H)'!$A$1:$CZ$288))</f>
        <v>#N/A</v>
      </c>
      <c r="BC152" s="968" t="e" cm="1">
        <f t="array" ref="BC152">_xlfn.XLOOKUP(BC$1,'Copy of PY1 Data(H)'!$A$1:$CZ$1,_xlfn.XLOOKUP($B152,'Copy of PY1 Data(H)'!$A$1:$A$288,'Copy of PY1 Data(H)'!$A$1:$CZ$288))</f>
        <v>#N/A</v>
      </c>
      <c r="BD152" s="968" t="e" cm="1">
        <f t="array" ref="BD152">_xlfn.XLOOKUP(BD$1,'Copy of PY1 Data(H)'!$A$1:$CZ$1,_xlfn.XLOOKUP($B152,'Copy of PY1 Data(H)'!$A$1:$A$288,'Copy of PY1 Data(H)'!$A$1:$CZ$288))</f>
        <v>#N/A</v>
      </c>
      <c r="BE152" s="968" t="e" cm="1">
        <f t="array" ref="BE152">_xlfn.XLOOKUP(BE$1,'Copy of PY1 Data(H)'!$A$1:$CZ$1,_xlfn.XLOOKUP($B152,'Copy of PY1 Data(H)'!$A$1:$A$288,'Copy of PY1 Data(H)'!$A$1:$CZ$288))</f>
        <v>#N/A</v>
      </c>
      <c r="BF152" s="968" t="e" cm="1">
        <f t="array" ref="BF152">_xlfn.XLOOKUP(BF$1,'Copy of PY1 Data(H)'!$A$1:$CZ$1,_xlfn.XLOOKUP($B152,'Copy of PY1 Data(H)'!$A$1:$A$288,'Copy of PY1 Data(H)'!$A$1:$CZ$288))</f>
        <v>#N/A</v>
      </c>
      <c r="BG152" s="968" t="e" cm="1">
        <f t="array" ref="BG152">_xlfn.XLOOKUP(BG$1,'Copy of PY1 Data(H)'!$A$1:$CZ$1,_xlfn.XLOOKUP($B152,'Copy of PY1 Data(H)'!$A$1:$A$288,'Copy of PY1 Data(H)'!$A$1:$CZ$288))</f>
        <v>#N/A</v>
      </c>
      <c r="BH152" s="968" t="e" cm="1">
        <f t="array" ref="BH152">_xlfn.XLOOKUP(BH$1,'Copy of PY1 Data(H)'!$A$1:$CZ$1,_xlfn.XLOOKUP($B152,'Copy of PY1 Data(H)'!$A$1:$A$288,'Copy of PY1 Data(H)'!$A$1:$CZ$288))</f>
        <v>#N/A</v>
      </c>
      <c r="BI152" s="968" t="e" cm="1">
        <f t="array" ref="BI152">_xlfn.XLOOKUP(BI$1,'Copy of PY1 Data(H)'!$A$1:$CZ$1,_xlfn.XLOOKUP($B152,'Copy of PY1 Data(H)'!$A$1:$A$288,'Copy of PY1 Data(H)'!$A$1:$CZ$288))</f>
        <v>#N/A</v>
      </c>
      <c r="BJ152" s="968" t="e" cm="1">
        <f t="array" ref="BJ152">_xlfn.XLOOKUP(BJ$1,'Copy of PY1 Data(H)'!$A$1:$CZ$1,_xlfn.XLOOKUP($B152,'Copy of PY1 Data(H)'!$A$1:$A$288,'Copy of PY1 Data(H)'!$A$1:$CZ$288))</f>
        <v>#N/A</v>
      </c>
      <c r="BK152" s="968" t="e" cm="1">
        <f t="array" ref="BK152">_xlfn.XLOOKUP(BK$1,'Copy of PY1 Data(H)'!$A$1:$CZ$1,_xlfn.XLOOKUP($B152,'Copy of PY1 Data(H)'!$A$1:$A$288,'Copy of PY1 Data(H)'!$A$1:$CZ$288))</f>
        <v>#N/A</v>
      </c>
      <c r="BL152" s="968" t="e" cm="1">
        <f t="array" ref="BL152">_xlfn.XLOOKUP(BL$1,'Copy of PY1 Data(H)'!$A$1:$CZ$1,_xlfn.XLOOKUP($B152,'Copy of PY1 Data(H)'!$A$1:$A$288,'Copy of PY1 Data(H)'!$A$1:$CZ$288))</f>
        <v>#N/A</v>
      </c>
      <c r="BM152" s="968" t="e" cm="1">
        <f t="array" ref="BM152">_xlfn.XLOOKUP(BM$1,'Copy of PY1 Data(H)'!$A$1:$CZ$1,_xlfn.XLOOKUP($B152,'Copy of PY1 Data(H)'!$A$1:$A$288,'Copy of PY1 Data(H)'!$A$1:$CZ$288))</f>
        <v>#N/A</v>
      </c>
      <c r="BN152" s="968" t="e" cm="1">
        <f t="array" ref="BN152">_xlfn.XLOOKUP(BN$1,'Copy of PY1 Data(H)'!$A$1:$CZ$1,_xlfn.XLOOKUP($B152,'Copy of PY1 Data(H)'!$A$1:$A$288,'Copy of PY1 Data(H)'!$A$1:$CZ$288))</f>
        <v>#N/A</v>
      </c>
      <c r="BO152" s="968" t="e" cm="1">
        <f t="array" ref="BO152">_xlfn.XLOOKUP(BO$1,'Copy of PY1 Data(H)'!$A$1:$CZ$1,_xlfn.XLOOKUP($B152,'Copy of PY1 Data(H)'!$A$1:$A$288,'Copy of PY1 Data(H)'!$A$1:$CZ$288))</f>
        <v>#N/A</v>
      </c>
      <c r="BP152" s="968" t="e" cm="1">
        <f t="array" ref="BP152">_xlfn.XLOOKUP(BP$1,'Copy of PY1 Data(H)'!$A$1:$CZ$1,_xlfn.XLOOKUP($B152,'Copy of PY1 Data(H)'!$A$1:$A$288,'Copy of PY1 Data(H)'!$A$1:$CZ$288))</f>
        <v>#N/A</v>
      </c>
      <c r="BQ152" s="968" t="e" cm="1">
        <f t="array" ref="BQ152">_xlfn.XLOOKUP(BQ$1,'Copy of PY1 Data(H)'!$A$1:$CZ$1,_xlfn.XLOOKUP($B152,'Copy of PY1 Data(H)'!$A$1:$A$288,'Copy of PY1 Data(H)'!$A$1:$CZ$288))</f>
        <v>#N/A</v>
      </c>
      <c r="BR152" s="968" t="e" cm="1">
        <f t="array" ref="BR152">_xlfn.XLOOKUP(BR$1,'Copy of PY1 Data(H)'!$A$1:$CZ$1,_xlfn.XLOOKUP($B152,'Copy of PY1 Data(H)'!$A$1:$A$288,'Copy of PY1 Data(H)'!$A$1:$CZ$288))</f>
        <v>#N/A</v>
      </c>
      <c r="BS152" s="968" t="e" cm="1">
        <f t="array" ref="BS152">_xlfn.XLOOKUP(BS$1,'Copy of PY1 Data(H)'!$A$1:$CZ$1,_xlfn.XLOOKUP($B152,'Copy of PY1 Data(H)'!$A$1:$A$288,'Copy of PY1 Data(H)'!$A$1:$CZ$288))</f>
        <v>#N/A</v>
      </c>
      <c r="BT152" s="968" t="e" cm="1">
        <f t="array" ref="BT152">_xlfn.XLOOKUP(BT$1,'Copy of PY1 Data(H)'!$A$1:$CZ$1,_xlfn.XLOOKUP($B152,'Copy of PY1 Data(H)'!$A$1:$A$288,'Copy of PY1 Data(H)'!$A$1:$CZ$288))</f>
        <v>#N/A</v>
      </c>
      <c r="BU152" s="968" t="e" cm="1">
        <f t="array" ref="BU152">_xlfn.XLOOKUP(BU$1,'Copy of PY1 Data(H)'!$A$1:$CZ$1,_xlfn.XLOOKUP($B152,'Copy of PY1 Data(H)'!$A$1:$A$288,'Copy of PY1 Data(H)'!$A$1:$CZ$288))</f>
        <v>#N/A</v>
      </c>
      <c r="BV152" s="968" t="e" cm="1">
        <f t="array" ref="BV152">_xlfn.XLOOKUP(BV$1,'Copy of PY1 Data(H)'!$A$1:$CZ$1,_xlfn.XLOOKUP($B152,'Copy of PY1 Data(H)'!$A$1:$A$288,'Copy of PY1 Data(H)'!$A$1:$CZ$288))</f>
        <v>#N/A</v>
      </c>
      <c r="BW152" s="968" t="e" cm="1">
        <f t="array" ref="BW152">_xlfn.XLOOKUP(BW$1,'Copy of PY1 Data(H)'!$A$1:$CZ$1,_xlfn.XLOOKUP($B152,'Copy of PY1 Data(H)'!$A$1:$A$288,'Copy of PY1 Data(H)'!$A$1:$CZ$288))</f>
        <v>#N/A</v>
      </c>
      <c r="BX152" s="968" t="e" cm="1">
        <f t="array" ref="BX152">_xlfn.XLOOKUP(BX$1,'Copy of PY1 Data(H)'!$A$1:$CZ$1,_xlfn.XLOOKUP($B152,'Copy of PY1 Data(H)'!$A$1:$A$288,'Copy of PY1 Data(H)'!$A$1:$CZ$288))</f>
        <v>#N/A</v>
      </c>
      <c r="BY152" s="968" t="e" cm="1">
        <f t="array" ref="BY152">_xlfn.XLOOKUP(BY$1,'Copy of PY1 Data(H)'!$A$1:$CZ$1,_xlfn.XLOOKUP($B152,'Copy of PY1 Data(H)'!$A$1:$A$288,'Copy of PY1 Data(H)'!$A$1:$CZ$288))</f>
        <v>#N/A</v>
      </c>
      <c r="BZ152" s="968" t="e" cm="1">
        <f t="array" ref="BZ152">_xlfn.XLOOKUP(BZ$1,'Copy of PY1 Data(H)'!$A$1:$CZ$1,_xlfn.XLOOKUP($B152,'Copy of PY1 Data(H)'!$A$1:$A$288,'Copy of PY1 Data(H)'!$A$1:$CZ$288))</f>
        <v>#N/A</v>
      </c>
      <c r="CA152" s="968" t="e" cm="1">
        <f t="array" ref="CA152">_xlfn.XLOOKUP(CA$1,'Copy of PY1 Data(H)'!$A$1:$CZ$1,_xlfn.XLOOKUP($B152,'Copy of PY1 Data(H)'!$A$1:$A$288,'Copy of PY1 Data(H)'!$A$1:$CZ$288))</f>
        <v>#N/A</v>
      </c>
      <c r="CB152" s="968" t="e" cm="1">
        <f t="array" ref="CB152">_xlfn.XLOOKUP(CB$1,'Copy of PY1 Data(H)'!$A$1:$CZ$1,_xlfn.XLOOKUP($B152,'Copy of PY1 Data(H)'!$A$1:$A$288,'Copy of PY1 Data(H)'!$A$1:$CZ$288))</f>
        <v>#N/A</v>
      </c>
      <c r="CC152" s="968" t="e" cm="1">
        <f t="array" ref="CC152">_xlfn.XLOOKUP(CC$1,'Copy of PY1 Data(H)'!$A$1:$CZ$1,_xlfn.XLOOKUP($B152,'Copy of PY1 Data(H)'!$A$1:$A$288,'Copy of PY1 Data(H)'!$A$1:$CZ$288))</f>
        <v>#N/A</v>
      </c>
      <c r="CD152" s="968" t="e" cm="1">
        <f t="array" ref="CD152">_xlfn.XLOOKUP(CD$1,'Copy of PY1 Data(H)'!$A$1:$CZ$1,_xlfn.XLOOKUP($B152,'Copy of PY1 Data(H)'!$A$1:$A$288,'Copy of PY1 Data(H)'!$A$1:$CZ$288))</f>
        <v>#N/A</v>
      </c>
    </row>
    <row r="153" spans="1:82" s="968" customFormat="1" x14ac:dyDescent="0.3">
      <c r="B153" s="968" t="s">
        <v>2892</v>
      </c>
      <c r="D153" s="968" t="e" cm="1">
        <f t="array" ref="D153">_xlfn.XLOOKUP(D$1,'Copy of PY1 Data(H)'!$A$1:$CZ$1,_xlfn.XLOOKUP($B153,'Copy of PY1 Data(H)'!$A$1:$A$288,'Copy of PY1 Data(H)'!$A$1:$CZ$288))</f>
        <v>#N/A</v>
      </c>
      <c r="E153" s="968" t="e" cm="1">
        <f t="array" ref="E153">_xlfn.XLOOKUP(E$1,'Copy of PY1 Data(H)'!$A$1:$CZ$1,_xlfn.XLOOKUP($B153,'Copy of PY1 Data(H)'!$A$1:$A$288,'Copy of PY1 Data(H)'!$A$1:$CZ$288))</f>
        <v>#N/A</v>
      </c>
      <c r="F153" s="968" t="e" cm="1">
        <f t="array" ref="F153">_xlfn.XLOOKUP(F$1,'Copy of PY1 Data(H)'!$A$1:$CZ$1,_xlfn.XLOOKUP($B153,'Copy of PY1 Data(H)'!$A$1:$A$288,'Copy of PY1 Data(H)'!$A$1:$CZ$288))</f>
        <v>#N/A</v>
      </c>
      <c r="G153" s="968" t="e" cm="1">
        <f t="array" ref="G153">_xlfn.XLOOKUP(G$1,'Copy of PY1 Data(H)'!$A$1:$CZ$1,_xlfn.XLOOKUP($B153,'Copy of PY1 Data(H)'!$A$1:$A$288,'Copy of PY1 Data(H)'!$A$1:$CZ$288))</f>
        <v>#N/A</v>
      </c>
      <c r="H153" s="968" t="e" cm="1">
        <f t="array" ref="H153">_xlfn.XLOOKUP(H$1,'Copy of PY1 Data(H)'!$A$1:$CZ$1,_xlfn.XLOOKUP($B153,'Copy of PY1 Data(H)'!$A$1:$A$288,'Copy of PY1 Data(H)'!$A$1:$CZ$288))</f>
        <v>#N/A</v>
      </c>
      <c r="I153" s="968" t="e" cm="1">
        <f t="array" ref="I153">_xlfn.XLOOKUP(I$1,'Copy of PY1 Data(H)'!$A$1:$CZ$1,_xlfn.XLOOKUP($B153,'Copy of PY1 Data(H)'!$A$1:$A$288,'Copy of PY1 Data(H)'!$A$1:$CZ$288))</f>
        <v>#N/A</v>
      </c>
      <c r="J153" s="968" t="e" cm="1">
        <f t="array" ref="J153">_xlfn.XLOOKUP(J$1,'Copy of PY1 Data(H)'!$A$1:$CZ$1,_xlfn.XLOOKUP($B153,'Copy of PY1 Data(H)'!$A$1:$A$288,'Copy of PY1 Data(H)'!$A$1:$CZ$288))</f>
        <v>#N/A</v>
      </c>
      <c r="K153" s="968" t="e" cm="1">
        <f t="array" ref="K153">_xlfn.XLOOKUP(K$1,'Copy of PY1 Data(H)'!$A$1:$CZ$1,_xlfn.XLOOKUP($B153,'Copy of PY1 Data(H)'!$A$1:$A$288,'Copy of PY1 Data(H)'!$A$1:$CZ$288))</f>
        <v>#N/A</v>
      </c>
      <c r="L153" s="968" t="e" cm="1">
        <f t="array" ref="L153">_xlfn.XLOOKUP(L$1,'Copy of PY1 Data(H)'!$A$1:$CZ$1,_xlfn.XLOOKUP($B153,'Copy of PY1 Data(H)'!$A$1:$A$288,'Copy of PY1 Data(H)'!$A$1:$CZ$288))</f>
        <v>#N/A</v>
      </c>
      <c r="M153" s="968" t="e" cm="1">
        <f t="array" ref="M153">_xlfn.XLOOKUP(M$1,'Copy of PY1 Data(H)'!$A$1:$CZ$1,_xlfn.XLOOKUP($B153,'Copy of PY1 Data(H)'!$A$1:$A$288,'Copy of PY1 Data(H)'!$A$1:$CZ$288))</f>
        <v>#N/A</v>
      </c>
      <c r="N153" s="968" t="e" cm="1">
        <f t="array" ref="N153">_xlfn.XLOOKUP(N$1,'Copy of PY1 Data(H)'!$A$1:$CZ$1,_xlfn.XLOOKUP($B153,'Copy of PY1 Data(H)'!$A$1:$A$288,'Copy of PY1 Data(H)'!$A$1:$CZ$288))</f>
        <v>#N/A</v>
      </c>
      <c r="O153" s="968" t="e" cm="1">
        <f t="array" ref="O153">_xlfn.XLOOKUP(O$1,'Copy of PY1 Data(H)'!$A$1:$CZ$1,_xlfn.XLOOKUP($B153,'Copy of PY1 Data(H)'!$A$1:$A$288,'Copy of PY1 Data(H)'!$A$1:$CZ$288))</f>
        <v>#N/A</v>
      </c>
      <c r="P153" s="968" t="e" cm="1">
        <f t="array" ref="P153">_xlfn.XLOOKUP(P$1,'Copy of PY1 Data(H)'!$A$1:$CZ$1,_xlfn.XLOOKUP($B153,'Copy of PY1 Data(H)'!$A$1:$A$288,'Copy of PY1 Data(H)'!$A$1:$CZ$288))</f>
        <v>#N/A</v>
      </c>
      <c r="Q153" s="968" t="e" cm="1">
        <f t="array" ref="Q153">_xlfn.XLOOKUP(Q$1,'Copy of PY1 Data(H)'!$A$1:$CZ$1,_xlfn.XLOOKUP($B153,'Copy of PY1 Data(H)'!$A$1:$A$288,'Copy of PY1 Data(H)'!$A$1:$CZ$288))</f>
        <v>#N/A</v>
      </c>
      <c r="R153" s="968" t="e" cm="1">
        <f t="array" ref="R153">_xlfn.XLOOKUP(R$1,'Copy of PY1 Data(H)'!$A$1:$CZ$1,_xlfn.XLOOKUP($B153,'Copy of PY1 Data(H)'!$A$1:$A$288,'Copy of PY1 Data(H)'!$A$1:$CZ$288))</f>
        <v>#N/A</v>
      </c>
      <c r="S153" s="968" t="e" cm="1">
        <f t="array" ref="S153">_xlfn.XLOOKUP(S$1,'Copy of PY1 Data(H)'!$A$1:$CZ$1,_xlfn.XLOOKUP($B153,'Copy of PY1 Data(H)'!$A$1:$A$288,'Copy of PY1 Data(H)'!$A$1:$CZ$288))</f>
        <v>#N/A</v>
      </c>
      <c r="T153" s="968" t="e" cm="1">
        <f t="array" ref="T153">_xlfn.XLOOKUP(T$1,'Copy of PY1 Data(H)'!$A$1:$CZ$1,_xlfn.XLOOKUP($B153,'Copy of PY1 Data(H)'!$A$1:$A$288,'Copy of PY1 Data(H)'!$A$1:$CZ$288))</f>
        <v>#N/A</v>
      </c>
      <c r="U153" s="968" t="e" cm="1">
        <f t="array" ref="U153">_xlfn.XLOOKUP(U$1,'Copy of PY1 Data(H)'!$A$1:$CZ$1,_xlfn.XLOOKUP($B153,'Copy of PY1 Data(H)'!$A$1:$A$288,'Copy of PY1 Data(H)'!$A$1:$CZ$288))</f>
        <v>#N/A</v>
      </c>
      <c r="V153" s="968" t="e" cm="1">
        <f t="array" ref="V153">_xlfn.XLOOKUP(V$1,'Copy of PY1 Data(H)'!$A$1:$CZ$1,_xlfn.XLOOKUP($B153,'Copy of PY1 Data(H)'!$A$1:$A$288,'Copy of PY1 Data(H)'!$A$1:$CZ$288))</f>
        <v>#N/A</v>
      </c>
      <c r="W153" s="968" t="e" cm="1">
        <f t="array" ref="W153">_xlfn.XLOOKUP(W$1,'Copy of PY1 Data(H)'!$A$1:$CZ$1,_xlfn.XLOOKUP($B153,'Copy of PY1 Data(H)'!$A$1:$A$288,'Copy of PY1 Data(H)'!$A$1:$CZ$288))</f>
        <v>#N/A</v>
      </c>
      <c r="X153" s="968" t="e" cm="1">
        <f t="array" ref="X153">_xlfn.XLOOKUP(X$1,'Copy of PY1 Data(H)'!$A$1:$CZ$1,_xlfn.XLOOKUP($B153,'Copy of PY1 Data(H)'!$A$1:$A$288,'Copy of PY1 Data(H)'!$A$1:$CZ$288))</f>
        <v>#N/A</v>
      </c>
      <c r="Y153" s="968" t="e" cm="1">
        <f t="array" ref="Y153">_xlfn.XLOOKUP(Y$1,'Copy of PY1 Data(H)'!$A$1:$CZ$1,_xlfn.XLOOKUP($B153,'Copy of PY1 Data(H)'!$A$1:$A$288,'Copy of PY1 Data(H)'!$A$1:$CZ$288))</f>
        <v>#N/A</v>
      </c>
      <c r="Z153" s="968" t="e" cm="1">
        <f t="array" ref="Z153">_xlfn.XLOOKUP(Z$1,'Copy of PY1 Data(H)'!$A$1:$CZ$1,_xlfn.XLOOKUP($B153,'Copy of PY1 Data(H)'!$A$1:$A$288,'Copy of PY1 Data(H)'!$A$1:$CZ$288))</f>
        <v>#N/A</v>
      </c>
      <c r="AA153" s="968" t="e" cm="1">
        <f t="array" ref="AA153">_xlfn.XLOOKUP(AA$1,'Copy of PY1 Data(H)'!$A$1:$CZ$1,_xlfn.XLOOKUP($B153,'Copy of PY1 Data(H)'!$A$1:$A$288,'Copy of PY1 Data(H)'!$A$1:$CZ$288))</f>
        <v>#N/A</v>
      </c>
      <c r="AB153" s="968" t="e" cm="1">
        <f t="array" ref="AB153">_xlfn.XLOOKUP(AB$1,'Copy of PY1 Data(H)'!$A$1:$CZ$1,_xlfn.XLOOKUP($B153,'Copy of PY1 Data(H)'!$A$1:$A$288,'Copy of PY1 Data(H)'!$A$1:$CZ$288))</f>
        <v>#N/A</v>
      </c>
      <c r="AC153" s="968" t="e" cm="1">
        <f t="array" ref="AC153">_xlfn.XLOOKUP(AC$1,'Copy of PY1 Data(H)'!$A$1:$CZ$1,_xlfn.XLOOKUP($B153,'Copy of PY1 Data(H)'!$A$1:$A$288,'Copy of PY1 Data(H)'!$A$1:$CZ$288))</f>
        <v>#N/A</v>
      </c>
      <c r="AD153" s="968" t="e" cm="1">
        <f t="array" ref="AD153">_xlfn.XLOOKUP(AD$1,'Copy of PY1 Data(H)'!$A$1:$CZ$1,_xlfn.XLOOKUP($B153,'Copy of PY1 Data(H)'!$A$1:$A$288,'Copy of PY1 Data(H)'!$A$1:$CZ$288))</f>
        <v>#N/A</v>
      </c>
      <c r="AE153" s="968" t="e" cm="1">
        <f t="array" ref="AE153">_xlfn.XLOOKUP(AE$1,'Copy of PY1 Data(H)'!$A$1:$CZ$1,_xlfn.XLOOKUP($B153,'Copy of PY1 Data(H)'!$A$1:$A$288,'Copy of PY1 Data(H)'!$A$1:$CZ$288))</f>
        <v>#N/A</v>
      </c>
      <c r="AF153" s="968" t="e" cm="1">
        <f t="array" ref="AF153">_xlfn.XLOOKUP(AF$1,'Copy of PY1 Data(H)'!$A$1:$CZ$1,_xlfn.XLOOKUP($B153,'Copy of PY1 Data(H)'!$A$1:$A$288,'Copy of PY1 Data(H)'!$A$1:$CZ$288))</f>
        <v>#N/A</v>
      </c>
      <c r="AG153" s="968" t="e" cm="1">
        <f t="array" ref="AG153">_xlfn.XLOOKUP(AG$1,'Copy of PY1 Data(H)'!$A$1:$CZ$1,_xlfn.XLOOKUP($B153,'Copy of PY1 Data(H)'!$A$1:$A$288,'Copy of PY1 Data(H)'!$A$1:$CZ$288))</f>
        <v>#N/A</v>
      </c>
      <c r="AH153" s="968" t="e" cm="1">
        <f t="array" ref="AH153">_xlfn.XLOOKUP(AH$1,'Copy of PY1 Data(H)'!$A$1:$CZ$1,_xlfn.XLOOKUP($B153,'Copy of PY1 Data(H)'!$A$1:$A$288,'Copy of PY1 Data(H)'!$A$1:$CZ$288))</f>
        <v>#N/A</v>
      </c>
      <c r="AI153" s="968" t="e" cm="1">
        <f t="array" ref="AI153">_xlfn.XLOOKUP(AI$1,'Copy of PY1 Data(H)'!$A$1:$CZ$1,_xlfn.XLOOKUP($B153,'Copy of PY1 Data(H)'!$A$1:$A$288,'Copy of PY1 Data(H)'!$A$1:$CZ$288))</f>
        <v>#N/A</v>
      </c>
      <c r="AJ153" s="968" t="e" cm="1">
        <f t="array" ref="AJ153">_xlfn.XLOOKUP(AJ$1,'Copy of PY1 Data(H)'!$A$1:$CZ$1,_xlfn.XLOOKUP($B153,'Copy of PY1 Data(H)'!$A$1:$A$288,'Copy of PY1 Data(H)'!$A$1:$CZ$288))</f>
        <v>#N/A</v>
      </c>
      <c r="AK153" s="968" t="e" cm="1">
        <f t="array" ref="AK153">_xlfn.XLOOKUP(AK$1,'Copy of PY1 Data(H)'!$A$1:$CZ$1,_xlfn.XLOOKUP($B153,'Copy of PY1 Data(H)'!$A$1:$A$288,'Copy of PY1 Data(H)'!$A$1:$CZ$288))</f>
        <v>#N/A</v>
      </c>
      <c r="AL153" s="968" t="e" cm="1">
        <f t="array" ref="AL153">_xlfn.XLOOKUP(AL$1,'Copy of PY1 Data(H)'!$A$1:$CZ$1,_xlfn.XLOOKUP($B153,'Copy of PY1 Data(H)'!$A$1:$A$288,'Copy of PY1 Data(H)'!$A$1:$CZ$288))</f>
        <v>#N/A</v>
      </c>
      <c r="AM153" s="968" t="e" cm="1">
        <f t="array" ref="AM153">_xlfn.XLOOKUP(AM$1,'Copy of PY1 Data(H)'!$A$1:$CZ$1,_xlfn.XLOOKUP($B153,'Copy of PY1 Data(H)'!$A$1:$A$288,'Copy of PY1 Data(H)'!$A$1:$CZ$288))</f>
        <v>#N/A</v>
      </c>
      <c r="AN153" s="968" t="e" cm="1">
        <f t="array" ref="AN153">_xlfn.XLOOKUP(AN$1,'Copy of PY1 Data(H)'!$A$1:$CZ$1,_xlfn.XLOOKUP($B153,'Copy of PY1 Data(H)'!$A$1:$A$288,'Copy of PY1 Data(H)'!$A$1:$CZ$288))</f>
        <v>#N/A</v>
      </c>
      <c r="AO153" s="968" t="e" cm="1">
        <f t="array" ref="AO153">_xlfn.XLOOKUP(AO$1,'Copy of PY1 Data(H)'!$A$1:$CZ$1,_xlfn.XLOOKUP($B153,'Copy of PY1 Data(H)'!$A$1:$A$288,'Copy of PY1 Data(H)'!$A$1:$CZ$288))</f>
        <v>#N/A</v>
      </c>
      <c r="AP153" s="968" t="e" cm="1">
        <f t="array" ref="AP153">_xlfn.XLOOKUP(AP$1,'Copy of PY1 Data(H)'!$A$1:$CZ$1,_xlfn.XLOOKUP($B153,'Copy of PY1 Data(H)'!$A$1:$A$288,'Copy of PY1 Data(H)'!$A$1:$CZ$288))</f>
        <v>#N/A</v>
      </c>
      <c r="AQ153" s="968" t="e" cm="1">
        <f t="array" ref="AQ153">_xlfn.XLOOKUP(AQ$1,'Copy of PY1 Data(H)'!$A$1:$CZ$1,_xlfn.XLOOKUP($B153,'Copy of PY1 Data(H)'!$A$1:$A$288,'Copy of PY1 Data(H)'!$A$1:$CZ$288))</f>
        <v>#N/A</v>
      </c>
      <c r="AR153" s="968" t="e" cm="1">
        <f t="array" ref="AR153">_xlfn.XLOOKUP(AR$1,'Copy of PY1 Data(H)'!$A$1:$CZ$1,_xlfn.XLOOKUP($B153,'Copy of PY1 Data(H)'!$A$1:$A$288,'Copy of PY1 Data(H)'!$A$1:$CZ$288))</f>
        <v>#N/A</v>
      </c>
      <c r="AS153" s="968" t="e" cm="1">
        <f t="array" ref="AS153">_xlfn.XLOOKUP(AS$1,'Copy of PY1 Data(H)'!$A$1:$CZ$1,_xlfn.XLOOKUP($B153,'Copy of PY1 Data(H)'!$A$1:$A$288,'Copy of PY1 Data(H)'!$A$1:$CZ$288))</f>
        <v>#N/A</v>
      </c>
      <c r="AT153" s="968" t="e" cm="1">
        <f t="array" ref="AT153">_xlfn.XLOOKUP(AT$1,'Copy of PY1 Data(H)'!$A$1:$CZ$1,_xlfn.XLOOKUP($B153,'Copy of PY1 Data(H)'!$A$1:$A$288,'Copy of PY1 Data(H)'!$A$1:$CZ$288))</f>
        <v>#N/A</v>
      </c>
      <c r="AU153" s="968" t="e" cm="1">
        <f t="array" ref="AU153">_xlfn.XLOOKUP(AU$1,'Copy of PY1 Data(H)'!$A$1:$CZ$1,_xlfn.XLOOKUP($B153,'Copy of PY1 Data(H)'!$A$1:$A$288,'Copy of PY1 Data(H)'!$A$1:$CZ$288))</f>
        <v>#N/A</v>
      </c>
      <c r="AV153" s="968" t="e" cm="1">
        <f t="array" ref="AV153">_xlfn.XLOOKUP(AV$1,'Copy of PY1 Data(H)'!$A$1:$CZ$1,_xlfn.XLOOKUP($B153,'Copy of PY1 Data(H)'!$A$1:$A$288,'Copy of PY1 Data(H)'!$A$1:$CZ$288))</f>
        <v>#N/A</v>
      </c>
      <c r="AW153" s="968" t="e" cm="1">
        <f t="array" ref="AW153">_xlfn.XLOOKUP(AW$1,'Copy of PY1 Data(H)'!$A$1:$CZ$1,_xlfn.XLOOKUP($B153,'Copy of PY1 Data(H)'!$A$1:$A$288,'Copy of PY1 Data(H)'!$A$1:$CZ$288))</f>
        <v>#N/A</v>
      </c>
      <c r="AX153" s="968" t="e" cm="1">
        <f t="array" ref="AX153">_xlfn.XLOOKUP(AX$1,'Copy of PY1 Data(H)'!$A$1:$CZ$1,_xlfn.XLOOKUP($B153,'Copy of PY1 Data(H)'!$A$1:$A$288,'Copy of PY1 Data(H)'!$A$1:$CZ$288))</f>
        <v>#N/A</v>
      </c>
      <c r="AY153" s="968" t="e" cm="1">
        <f t="array" ref="AY153">_xlfn.XLOOKUP(AY$1,'Copy of PY1 Data(H)'!$A$1:$CZ$1,_xlfn.XLOOKUP($B153,'Copy of PY1 Data(H)'!$A$1:$A$288,'Copy of PY1 Data(H)'!$A$1:$CZ$288))</f>
        <v>#N/A</v>
      </c>
      <c r="AZ153" s="968" t="e" cm="1">
        <f t="array" ref="AZ153">_xlfn.XLOOKUP(AZ$1,'Copy of PY1 Data(H)'!$A$1:$CZ$1,_xlfn.XLOOKUP($B153,'Copy of PY1 Data(H)'!$A$1:$A$288,'Copy of PY1 Data(H)'!$A$1:$CZ$288))</f>
        <v>#N/A</v>
      </c>
      <c r="BA153" s="968" t="e" cm="1">
        <f t="array" ref="BA153">_xlfn.XLOOKUP(BA$1,'Copy of PY1 Data(H)'!$A$1:$CZ$1,_xlfn.XLOOKUP($B153,'Copy of PY1 Data(H)'!$A$1:$A$288,'Copy of PY1 Data(H)'!$A$1:$CZ$288))</f>
        <v>#N/A</v>
      </c>
      <c r="BB153" s="968" t="e" cm="1">
        <f t="array" ref="BB153">_xlfn.XLOOKUP(BB$1,'Copy of PY1 Data(H)'!$A$1:$CZ$1,_xlfn.XLOOKUP($B153,'Copy of PY1 Data(H)'!$A$1:$A$288,'Copy of PY1 Data(H)'!$A$1:$CZ$288))</f>
        <v>#N/A</v>
      </c>
      <c r="BC153" s="968" t="e" cm="1">
        <f t="array" ref="BC153">_xlfn.XLOOKUP(BC$1,'Copy of PY1 Data(H)'!$A$1:$CZ$1,_xlfn.XLOOKUP($B153,'Copy of PY1 Data(H)'!$A$1:$A$288,'Copy of PY1 Data(H)'!$A$1:$CZ$288))</f>
        <v>#N/A</v>
      </c>
      <c r="BD153" s="968" t="e" cm="1">
        <f t="array" ref="BD153">_xlfn.XLOOKUP(BD$1,'Copy of PY1 Data(H)'!$A$1:$CZ$1,_xlfn.XLOOKUP($B153,'Copy of PY1 Data(H)'!$A$1:$A$288,'Copy of PY1 Data(H)'!$A$1:$CZ$288))</f>
        <v>#N/A</v>
      </c>
      <c r="BE153" s="968" t="e" cm="1">
        <f t="array" ref="BE153">_xlfn.XLOOKUP(BE$1,'Copy of PY1 Data(H)'!$A$1:$CZ$1,_xlfn.XLOOKUP($B153,'Copy of PY1 Data(H)'!$A$1:$A$288,'Copy of PY1 Data(H)'!$A$1:$CZ$288))</f>
        <v>#N/A</v>
      </c>
      <c r="BF153" s="968" t="e" cm="1">
        <f t="array" ref="BF153">_xlfn.XLOOKUP(BF$1,'Copy of PY1 Data(H)'!$A$1:$CZ$1,_xlfn.XLOOKUP($B153,'Copy of PY1 Data(H)'!$A$1:$A$288,'Copy of PY1 Data(H)'!$A$1:$CZ$288))</f>
        <v>#N/A</v>
      </c>
      <c r="BG153" s="968" t="e" cm="1">
        <f t="array" ref="BG153">_xlfn.XLOOKUP(BG$1,'Copy of PY1 Data(H)'!$A$1:$CZ$1,_xlfn.XLOOKUP($B153,'Copy of PY1 Data(H)'!$A$1:$A$288,'Copy of PY1 Data(H)'!$A$1:$CZ$288))</f>
        <v>#N/A</v>
      </c>
      <c r="BH153" s="968" t="e" cm="1">
        <f t="array" ref="BH153">_xlfn.XLOOKUP(BH$1,'Copy of PY1 Data(H)'!$A$1:$CZ$1,_xlfn.XLOOKUP($B153,'Copy of PY1 Data(H)'!$A$1:$A$288,'Copy of PY1 Data(H)'!$A$1:$CZ$288))</f>
        <v>#N/A</v>
      </c>
      <c r="BI153" s="968" t="e" cm="1">
        <f t="array" ref="BI153">_xlfn.XLOOKUP(BI$1,'Copy of PY1 Data(H)'!$A$1:$CZ$1,_xlfn.XLOOKUP($B153,'Copy of PY1 Data(H)'!$A$1:$A$288,'Copy of PY1 Data(H)'!$A$1:$CZ$288))</f>
        <v>#N/A</v>
      </c>
      <c r="BJ153" s="968" t="e" cm="1">
        <f t="array" ref="BJ153">_xlfn.XLOOKUP(BJ$1,'Copy of PY1 Data(H)'!$A$1:$CZ$1,_xlfn.XLOOKUP($B153,'Copy of PY1 Data(H)'!$A$1:$A$288,'Copy of PY1 Data(H)'!$A$1:$CZ$288))</f>
        <v>#N/A</v>
      </c>
      <c r="BK153" s="968" t="e" cm="1">
        <f t="array" ref="BK153">_xlfn.XLOOKUP(BK$1,'Copy of PY1 Data(H)'!$A$1:$CZ$1,_xlfn.XLOOKUP($B153,'Copy of PY1 Data(H)'!$A$1:$A$288,'Copy of PY1 Data(H)'!$A$1:$CZ$288))</f>
        <v>#N/A</v>
      </c>
      <c r="BL153" s="968" t="e" cm="1">
        <f t="array" ref="BL153">_xlfn.XLOOKUP(BL$1,'Copy of PY1 Data(H)'!$A$1:$CZ$1,_xlfn.XLOOKUP($B153,'Copy of PY1 Data(H)'!$A$1:$A$288,'Copy of PY1 Data(H)'!$A$1:$CZ$288))</f>
        <v>#N/A</v>
      </c>
      <c r="BM153" s="968" t="e" cm="1">
        <f t="array" ref="BM153">_xlfn.XLOOKUP(BM$1,'Copy of PY1 Data(H)'!$A$1:$CZ$1,_xlfn.XLOOKUP($B153,'Copy of PY1 Data(H)'!$A$1:$A$288,'Copy of PY1 Data(H)'!$A$1:$CZ$288))</f>
        <v>#N/A</v>
      </c>
      <c r="BN153" s="968" t="e" cm="1">
        <f t="array" ref="BN153">_xlfn.XLOOKUP(BN$1,'Copy of PY1 Data(H)'!$A$1:$CZ$1,_xlfn.XLOOKUP($B153,'Copy of PY1 Data(H)'!$A$1:$A$288,'Copy of PY1 Data(H)'!$A$1:$CZ$288))</f>
        <v>#N/A</v>
      </c>
      <c r="BO153" s="968" t="e" cm="1">
        <f t="array" ref="BO153">_xlfn.XLOOKUP(BO$1,'Copy of PY1 Data(H)'!$A$1:$CZ$1,_xlfn.XLOOKUP($B153,'Copy of PY1 Data(H)'!$A$1:$A$288,'Copy of PY1 Data(H)'!$A$1:$CZ$288))</f>
        <v>#N/A</v>
      </c>
      <c r="BP153" s="968" t="e" cm="1">
        <f t="array" ref="BP153">_xlfn.XLOOKUP(BP$1,'Copy of PY1 Data(H)'!$A$1:$CZ$1,_xlfn.XLOOKUP($B153,'Copy of PY1 Data(H)'!$A$1:$A$288,'Copy of PY1 Data(H)'!$A$1:$CZ$288))</f>
        <v>#N/A</v>
      </c>
      <c r="BQ153" s="968" t="e" cm="1">
        <f t="array" ref="BQ153">_xlfn.XLOOKUP(BQ$1,'Copy of PY1 Data(H)'!$A$1:$CZ$1,_xlfn.XLOOKUP($B153,'Copy of PY1 Data(H)'!$A$1:$A$288,'Copy of PY1 Data(H)'!$A$1:$CZ$288))</f>
        <v>#N/A</v>
      </c>
      <c r="BR153" s="968" t="e" cm="1">
        <f t="array" ref="BR153">_xlfn.XLOOKUP(BR$1,'Copy of PY1 Data(H)'!$A$1:$CZ$1,_xlfn.XLOOKUP($B153,'Copy of PY1 Data(H)'!$A$1:$A$288,'Copy of PY1 Data(H)'!$A$1:$CZ$288))</f>
        <v>#N/A</v>
      </c>
      <c r="BS153" s="968" t="e" cm="1">
        <f t="array" ref="BS153">_xlfn.XLOOKUP(BS$1,'Copy of PY1 Data(H)'!$A$1:$CZ$1,_xlfn.XLOOKUP($B153,'Copy of PY1 Data(H)'!$A$1:$A$288,'Copy of PY1 Data(H)'!$A$1:$CZ$288))</f>
        <v>#N/A</v>
      </c>
      <c r="BT153" s="968" t="e" cm="1">
        <f t="array" ref="BT153">_xlfn.XLOOKUP(BT$1,'Copy of PY1 Data(H)'!$A$1:$CZ$1,_xlfn.XLOOKUP($B153,'Copy of PY1 Data(H)'!$A$1:$A$288,'Copy of PY1 Data(H)'!$A$1:$CZ$288))</f>
        <v>#N/A</v>
      </c>
      <c r="BU153" s="968" t="e" cm="1">
        <f t="array" ref="BU153">_xlfn.XLOOKUP(BU$1,'Copy of PY1 Data(H)'!$A$1:$CZ$1,_xlfn.XLOOKUP($B153,'Copy of PY1 Data(H)'!$A$1:$A$288,'Copy of PY1 Data(H)'!$A$1:$CZ$288))</f>
        <v>#N/A</v>
      </c>
      <c r="BV153" s="968" t="e" cm="1">
        <f t="array" ref="BV153">_xlfn.XLOOKUP(BV$1,'Copy of PY1 Data(H)'!$A$1:$CZ$1,_xlfn.XLOOKUP($B153,'Copy of PY1 Data(H)'!$A$1:$A$288,'Copy of PY1 Data(H)'!$A$1:$CZ$288))</f>
        <v>#N/A</v>
      </c>
      <c r="BW153" s="968" t="e" cm="1">
        <f t="array" ref="BW153">_xlfn.XLOOKUP(BW$1,'Copy of PY1 Data(H)'!$A$1:$CZ$1,_xlfn.XLOOKUP($B153,'Copy of PY1 Data(H)'!$A$1:$A$288,'Copy of PY1 Data(H)'!$A$1:$CZ$288))</f>
        <v>#N/A</v>
      </c>
      <c r="BX153" s="968" t="e" cm="1">
        <f t="array" ref="BX153">_xlfn.XLOOKUP(BX$1,'Copy of PY1 Data(H)'!$A$1:$CZ$1,_xlfn.XLOOKUP($B153,'Copy of PY1 Data(H)'!$A$1:$A$288,'Copy of PY1 Data(H)'!$A$1:$CZ$288))</f>
        <v>#N/A</v>
      </c>
      <c r="BY153" s="968" t="e" cm="1">
        <f t="array" ref="BY153">_xlfn.XLOOKUP(BY$1,'Copy of PY1 Data(H)'!$A$1:$CZ$1,_xlfn.XLOOKUP($B153,'Copy of PY1 Data(H)'!$A$1:$A$288,'Copy of PY1 Data(H)'!$A$1:$CZ$288))</f>
        <v>#N/A</v>
      </c>
      <c r="BZ153" s="968" t="e" cm="1">
        <f t="array" ref="BZ153">_xlfn.XLOOKUP(BZ$1,'Copy of PY1 Data(H)'!$A$1:$CZ$1,_xlfn.XLOOKUP($B153,'Copy of PY1 Data(H)'!$A$1:$A$288,'Copy of PY1 Data(H)'!$A$1:$CZ$288))</f>
        <v>#N/A</v>
      </c>
      <c r="CA153" s="968" t="e" cm="1">
        <f t="array" ref="CA153">_xlfn.XLOOKUP(CA$1,'Copy of PY1 Data(H)'!$A$1:$CZ$1,_xlfn.XLOOKUP($B153,'Copy of PY1 Data(H)'!$A$1:$A$288,'Copy of PY1 Data(H)'!$A$1:$CZ$288))</f>
        <v>#N/A</v>
      </c>
      <c r="CB153" s="968" t="e" cm="1">
        <f t="array" ref="CB153">_xlfn.XLOOKUP(CB$1,'Copy of PY1 Data(H)'!$A$1:$CZ$1,_xlfn.XLOOKUP($B153,'Copy of PY1 Data(H)'!$A$1:$A$288,'Copy of PY1 Data(H)'!$A$1:$CZ$288))</f>
        <v>#N/A</v>
      </c>
      <c r="CC153" s="968" t="e" cm="1">
        <f t="array" ref="CC153">_xlfn.XLOOKUP(CC$1,'Copy of PY1 Data(H)'!$A$1:$CZ$1,_xlfn.XLOOKUP($B153,'Copy of PY1 Data(H)'!$A$1:$A$288,'Copy of PY1 Data(H)'!$A$1:$CZ$288))</f>
        <v>#N/A</v>
      </c>
      <c r="CD153" s="968" t="e" cm="1">
        <f t="array" ref="CD153">_xlfn.XLOOKUP(CD$1,'Copy of PY1 Data(H)'!$A$1:$CZ$1,_xlfn.XLOOKUP($B153,'Copy of PY1 Data(H)'!$A$1:$A$288,'Copy of PY1 Data(H)'!$A$1:$CZ$288))</f>
        <v>#N/A</v>
      </c>
    </row>
    <row r="154" spans="1:82" x14ac:dyDescent="0.3">
      <c r="A154" s="180">
        <v>51</v>
      </c>
      <c r="C154" s="180"/>
      <c r="D154" s="180" cm="1">
        <f t="array" ref="D154">_xlfn.XLOOKUP(D$1,'Copy of PY1 Data(H)'!$A$1:$CZ$1,_xlfn.XLOOKUP($A154,'Copy of PY1 Data(H)'!$A$1:$A$288,'Copy of PY1 Data(H)'!$A$1:$CZ$288))</f>
        <v>0</v>
      </c>
      <c r="E154" s="180" cm="1">
        <f t="array" ref="E154">_xlfn.XLOOKUP(E$1,'Copy of PY1 Data(H)'!$A$1:$CZ$1,_xlfn.XLOOKUP($A154,'Copy of PY1 Data(H)'!$A$1:$A$288,'Copy of PY1 Data(H)'!$A$1:$CZ$288))</f>
        <v>0</v>
      </c>
      <c r="F154" s="180" cm="1">
        <f t="array" ref="F154">_xlfn.XLOOKUP(F$1,'Copy of PY1 Data(H)'!$A$1:$CZ$1,_xlfn.XLOOKUP($A154,'Copy of PY1 Data(H)'!$A$1:$A$288,'Copy of PY1 Data(H)'!$A$1:$CZ$288))</f>
        <v>0</v>
      </c>
      <c r="G154" s="180" cm="1">
        <f t="array" ref="G154">_xlfn.XLOOKUP(G$1,'Copy of PY1 Data(H)'!$A$1:$CZ$1,_xlfn.XLOOKUP($A154,'Copy of PY1 Data(H)'!$A$1:$A$288,'Copy of PY1 Data(H)'!$A$1:$CZ$288))</f>
        <v>0</v>
      </c>
      <c r="H154" s="180" cm="1">
        <f t="array" ref="H154">_xlfn.XLOOKUP(H$1,'Copy of PY1 Data(H)'!$A$1:$CZ$1,_xlfn.XLOOKUP($A154,'Copy of PY1 Data(H)'!$A$1:$A$288,'Copy of PY1 Data(H)'!$A$1:$CZ$288))</f>
        <v>0</v>
      </c>
      <c r="I154" s="180" cm="1">
        <f t="array" ref="I154">_xlfn.XLOOKUP(I$1,'Copy of PY1 Data(H)'!$A$1:$CZ$1,_xlfn.XLOOKUP($A154,'Copy of PY1 Data(H)'!$A$1:$A$288,'Copy of PY1 Data(H)'!$A$1:$CZ$288))</f>
        <v>0</v>
      </c>
      <c r="J154" s="180" cm="1">
        <f t="array" ref="J154">_xlfn.XLOOKUP(J$1,'Copy of PY1 Data(H)'!$A$1:$CZ$1,_xlfn.XLOOKUP($A154,'Copy of PY1 Data(H)'!$A$1:$A$288,'Copy of PY1 Data(H)'!$A$1:$CZ$288))</f>
        <v>35578</v>
      </c>
      <c r="K154" s="180" cm="1">
        <f t="array" ref="K154">_xlfn.XLOOKUP(K$1,'Copy of PY1 Data(H)'!$A$1:$CZ$1,_xlfn.XLOOKUP($A154,'Copy of PY1 Data(H)'!$A$1:$A$288,'Copy of PY1 Data(H)'!$A$1:$CZ$288))</f>
        <v>0</v>
      </c>
      <c r="L154" s="180" cm="1">
        <f t="array" ref="L154">_xlfn.XLOOKUP(L$1,'Copy of PY1 Data(H)'!$A$1:$CZ$1,_xlfn.XLOOKUP($A154,'Copy of PY1 Data(H)'!$A$1:$A$288,'Copy of PY1 Data(H)'!$A$1:$CZ$288))</f>
        <v>0</v>
      </c>
      <c r="M154" s="180" cm="1">
        <f t="array" ref="M154">_xlfn.XLOOKUP(M$1,'Copy of PY1 Data(H)'!$A$1:$CZ$1,_xlfn.XLOOKUP($A154,'Copy of PY1 Data(H)'!$A$1:$A$288,'Copy of PY1 Data(H)'!$A$1:$CZ$288))</f>
        <v>0</v>
      </c>
      <c r="N154" s="180" cm="1">
        <f t="array" ref="N154">_xlfn.XLOOKUP(N$1,'Copy of PY1 Data(H)'!$A$1:$CZ$1,_xlfn.XLOOKUP($A154,'Copy of PY1 Data(H)'!$A$1:$A$288,'Copy of PY1 Data(H)'!$A$1:$CZ$288))</f>
        <v>0</v>
      </c>
      <c r="O154" s="180" cm="1">
        <f t="array" ref="O154">_xlfn.XLOOKUP(O$1,'Copy of PY1 Data(H)'!$A$1:$CZ$1,_xlfn.XLOOKUP($A154,'Copy of PY1 Data(H)'!$A$1:$A$288,'Copy of PY1 Data(H)'!$A$1:$CZ$288))</f>
        <v>445422</v>
      </c>
      <c r="P154" s="180" cm="1">
        <f t="array" ref="P154">_xlfn.XLOOKUP(P$1,'Copy of PY1 Data(H)'!$A$1:$CZ$1,_xlfn.XLOOKUP($A154,'Copy of PY1 Data(H)'!$A$1:$A$288,'Copy of PY1 Data(H)'!$A$1:$CZ$288))</f>
        <v>0</v>
      </c>
      <c r="Q154" s="180" cm="1">
        <f t="array" ref="Q154">_xlfn.XLOOKUP(Q$1,'Copy of PY1 Data(H)'!$A$1:$CZ$1,_xlfn.XLOOKUP($A154,'Copy of PY1 Data(H)'!$A$1:$A$288,'Copy of PY1 Data(H)'!$A$1:$CZ$288))</f>
        <v>11604205</v>
      </c>
      <c r="R154" s="180" cm="1">
        <f t="array" ref="R154">_xlfn.XLOOKUP(R$1,'Copy of PY1 Data(H)'!$A$1:$CZ$1,_xlfn.XLOOKUP($A154,'Copy of PY1 Data(H)'!$A$1:$A$288,'Copy of PY1 Data(H)'!$A$1:$CZ$288))</f>
        <v>145887</v>
      </c>
      <c r="S154" s="180" cm="1">
        <f t="array" ref="S154">_xlfn.XLOOKUP(S$1,'Copy of PY1 Data(H)'!$A$1:$CZ$1,_xlfn.XLOOKUP($A154,'Copy of PY1 Data(H)'!$A$1:$A$288,'Copy of PY1 Data(H)'!$A$1:$CZ$288))</f>
        <v>0</v>
      </c>
      <c r="T154" s="180" cm="1">
        <f t="array" ref="T154">_xlfn.XLOOKUP(T$1,'Copy of PY1 Data(H)'!$A$1:$CZ$1,_xlfn.XLOOKUP($A154,'Copy of PY1 Data(H)'!$A$1:$A$288,'Copy of PY1 Data(H)'!$A$1:$CZ$288))</f>
        <v>11594218</v>
      </c>
      <c r="U154" s="180" cm="1">
        <f t="array" ref="U154">_xlfn.XLOOKUP(U$1,'Copy of PY1 Data(H)'!$A$1:$CZ$1,_xlfn.XLOOKUP($A154,'Copy of PY1 Data(H)'!$A$1:$A$288,'Copy of PY1 Data(H)'!$A$1:$CZ$288))</f>
        <v>2258387</v>
      </c>
      <c r="V154" s="180" cm="1">
        <f t="array" ref="V154">_xlfn.XLOOKUP(V$1,'Copy of PY1 Data(H)'!$A$1:$CZ$1,_xlfn.XLOOKUP($A154,'Copy of PY1 Data(H)'!$A$1:$A$288,'Copy of PY1 Data(H)'!$A$1:$CZ$288))</f>
        <v>5207858</v>
      </c>
      <c r="W154" s="180" cm="1">
        <f t="array" ref="W154">_xlfn.XLOOKUP(W$1,'Copy of PY1 Data(H)'!$A$1:$CZ$1,_xlfn.XLOOKUP($A154,'Copy of PY1 Data(H)'!$A$1:$A$288,'Copy of PY1 Data(H)'!$A$1:$CZ$288))</f>
        <v>0</v>
      </c>
      <c r="X154" s="180" cm="1">
        <f t="array" ref="X154">_xlfn.XLOOKUP(X$1,'Copy of PY1 Data(H)'!$A$1:$CZ$1,_xlfn.XLOOKUP($A154,'Copy of PY1 Data(H)'!$A$1:$A$288,'Copy of PY1 Data(H)'!$A$1:$CZ$288))</f>
        <v>0</v>
      </c>
      <c r="Y154" s="180" cm="1">
        <f t="array" ref="Y154">_xlfn.XLOOKUP(Y$1,'Copy of PY1 Data(H)'!$A$1:$CZ$1,_xlfn.XLOOKUP($A154,'Copy of PY1 Data(H)'!$A$1:$A$288,'Copy of PY1 Data(H)'!$A$1:$CZ$288))</f>
        <v>1993229</v>
      </c>
      <c r="Z154" s="180" cm="1">
        <f t="array" ref="Z154">_xlfn.XLOOKUP(Z$1,'Copy of PY1 Data(H)'!$A$1:$CZ$1,_xlfn.XLOOKUP($A154,'Copy of PY1 Data(H)'!$A$1:$A$288,'Copy of PY1 Data(H)'!$A$1:$CZ$288))</f>
        <v>377731</v>
      </c>
      <c r="AA154" s="180" cm="1">
        <f t="array" ref="AA154">_xlfn.XLOOKUP(AA$1,'Copy of PY1 Data(H)'!$A$1:$CZ$1,_xlfn.XLOOKUP($A154,'Copy of PY1 Data(H)'!$A$1:$A$288,'Copy of PY1 Data(H)'!$A$1:$CZ$288))</f>
        <v>3555433</v>
      </c>
      <c r="AB154" s="180" cm="1">
        <f t="array" ref="AB154">_xlfn.XLOOKUP(AB$1,'Copy of PY1 Data(H)'!$A$1:$CZ$1,_xlfn.XLOOKUP($A154,'Copy of PY1 Data(H)'!$A$1:$A$288,'Copy of PY1 Data(H)'!$A$1:$CZ$288))</f>
        <v>658921</v>
      </c>
      <c r="AC154" s="180" cm="1">
        <f t="array" ref="AC154">_xlfn.XLOOKUP(AC$1,'Copy of PY1 Data(H)'!$A$1:$CZ$1,_xlfn.XLOOKUP($A154,'Copy of PY1 Data(H)'!$A$1:$A$288,'Copy of PY1 Data(H)'!$A$1:$CZ$288))</f>
        <v>302513</v>
      </c>
      <c r="AD154" s="180" cm="1">
        <f t="array" ref="AD154">_xlfn.XLOOKUP(AD$1,'Copy of PY1 Data(H)'!$A$1:$CZ$1,_xlfn.XLOOKUP($A154,'Copy of PY1 Data(H)'!$A$1:$A$288,'Copy of PY1 Data(H)'!$A$1:$CZ$288))</f>
        <v>536387</v>
      </c>
      <c r="AE154" s="180" cm="1">
        <f t="array" ref="AE154">_xlfn.XLOOKUP(AE$1,'Copy of PY1 Data(H)'!$A$1:$CZ$1,_xlfn.XLOOKUP($A154,'Copy of PY1 Data(H)'!$A$1:$A$288,'Copy of PY1 Data(H)'!$A$1:$CZ$288))</f>
        <v>342453</v>
      </c>
      <c r="AF154" s="180" cm="1">
        <f t="array" ref="AF154">_xlfn.XLOOKUP(AF$1,'Copy of PY1 Data(H)'!$A$1:$CZ$1,_xlfn.XLOOKUP($A154,'Copy of PY1 Data(H)'!$A$1:$A$288,'Copy of PY1 Data(H)'!$A$1:$CZ$288))</f>
        <v>694175</v>
      </c>
      <c r="AG154" s="180" cm="1">
        <f t="array" ref="AG154">_xlfn.XLOOKUP(AG$1,'Copy of PY1 Data(H)'!$A$1:$CZ$1,_xlfn.XLOOKUP($A154,'Copy of PY1 Data(H)'!$A$1:$A$288,'Copy of PY1 Data(H)'!$A$1:$CZ$288))</f>
        <v>-972436</v>
      </c>
      <c r="AH154" s="180" cm="1">
        <f t="array" ref="AH154">_xlfn.XLOOKUP(AH$1,'Copy of PY1 Data(H)'!$A$1:$CZ$1,_xlfn.XLOOKUP($A154,'Copy of PY1 Data(H)'!$A$1:$A$288,'Copy of PY1 Data(H)'!$A$1:$CZ$288))</f>
        <v>-178521</v>
      </c>
      <c r="AI154" s="180" cm="1">
        <f t="array" ref="AI154">_xlfn.XLOOKUP(AI$1,'Copy of PY1 Data(H)'!$A$1:$CZ$1,_xlfn.XLOOKUP($A154,'Copy of PY1 Data(H)'!$A$1:$A$288,'Copy of PY1 Data(H)'!$A$1:$CZ$288))</f>
        <v>8775691</v>
      </c>
      <c r="AJ154" s="180" cm="1">
        <f t="array" ref="AJ154">_xlfn.XLOOKUP(AJ$1,'Copy of PY1 Data(H)'!$A$1:$CZ$1,_xlfn.XLOOKUP($A154,'Copy of PY1 Data(H)'!$A$1:$A$288,'Copy of PY1 Data(H)'!$A$1:$CZ$288))</f>
        <v>28804</v>
      </c>
      <c r="AK154" s="180" cm="1">
        <f t="array" ref="AK154">_xlfn.XLOOKUP(AK$1,'Copy of PY1 Data(H)'!$A$1:$CZ$1,_xlfn.XLOOKUP($A154,'Copy of PY1 Data(H)'!$A$1:$A$288,'Copy of PY1 Data(H)'!$A$1:$CZ$288))</f>
        <v>0</v>
      </c>
      <c r="AL154" s="180" cm="1">
        <f t="array" ref="AL154">_xlfn.XLOOKUP(AL$1,'Copy of PY1 Data(H)'!$A$1:$CZ$1,_xlfn.XLOOKUP($A154,'Copy of PY1 Data(H)'!$A$1:$A$288,'Copy of PY1 Data(H)'!$A$1:$CZ$288))</f>
        <v>0</v>
      </c>
      <c r="AM154" s="180" cm="1">
        <f t="array" ref="AM154">_xlfn.XLOOKUP(AM$1,'Copy of PY1 Data(H)'!$A$1:$CZ$1,_xlfn.XLOOKUP($A154,'Copy of PY1 Data(H)'!$A$1:$A$288,'Copy of PY1 Data(H)'!$A$1:$CZ$288))</f>
        <v>2171503</v>
      </c>
      <c r="AN154" s="180" cm="1">
        <f t="array" ref="AN154">_xlfn.XLOOKUP(AN$1,'Copy of PY1 Data(H)'!$A$1:$CZ$1,_xlfn.XLOOKUP($A154,'Copy of PY1 Data(H)'!$A$1:$A$288,'Copy of PY1 Data(H)'!$A$1:$CZ$288))</f>
        <v>22961</v>
      </c>
      <c r="AO154" s="180" cm="1">
        <f t="array" ref="AO154">_xlfn.XLOOKUP(AO$1,'Copy of PY1 Data(H)'!$A$1:$CZ$1,_xlfn.XLOOKUP($A154,'Copy of PY1 Data(H)'!$A$1:$A$288,'Copy of PY1 Data(H)'!$A$1:$CZ$288))</f>
        <v>90772</v>
      </c>
      <c r="AP154" s="180" cm="1">
        <f t="array" ref="AP154">_xlfn.XLOOKUP(AP$1,'Copy of PY1 Data(H)'!$A$1:$CZ$1,_xlfn.XLOOKUP($A154,'Copy of PY1 Data(H)'!$A$1:$A$288,'Copy of PY1 Data(H)'!$A$1:$CZ$288))</f>
        <v>0</v>
      </c>
      <c r="AQ154" s="180" cm="1">
        <f t="array" ref="AQ154">_xlfn.XLOOKUP(AQ$1,'Copy of PY1 Data(H)'!$A$1:$CZ$1,_xlfn.XLOOKUP($A154,'Copy of PY1 Data(H)'!$A$1:$A$288,'Copy of PY1 Data(H)'!$A$1:$CZ$288))</f>
        <v>0</v>
      </c>
      <c r="AR154" s="180" cm="1">
        <f t="array" ref="AR154">_xlfn.XLOOKUP(AR$1,'Copy of PY1 Data(H)'!$A$1:$CZ$1,_xlfn.XLOOKUP($A154,'Copy of PY1 Data(H)'!$A$1:$A$288,'Copy of PY1 Data(H)'!$A$1:$CZ$288))</f>
        <v>1102787</v>
      </c>
      <c r="AS154" s="180" cm="1">
        <f t="array" ref="AS154">_xlfn.XLOOKUP(AS$1,'Copy of PY1 Data(H)'!$A$1:$CZ$1,_xlfn.XLOOKUP($A154,'Copy of PY1 Data(H)'!$A$1:$A$288,'Copy of PY1 Data(H)'!$A$1:$CZ$288))</f>
        <v>0</v>
      </c>
      <c r="AT154" s="180" cm="1">
        <f t="array" ref="AT154">_xlfn.XLOOKUP(AT$1,'Copy of PY1 Data(H)'!$A$1:$CZ$1,_xlfn.XLOOKUP($A154,'Copy of PY1 Data(H)'!$A$1:$A$288,'Copy of PY1 Data(H)'!$A$1:$CZ$288))</f>
        <v>688617</v>
      </c>
      <c r="AU154" s="180" cm="1">
        <f t="array" ref="AU154">_xlfn.XLOOKUP(AU$1,'Copy of PY1 Data(H)'!$A$1:$CZ$1,_xlfn.XLOOKUP($A154,'Copy of PY1 Data(H)'!$A$1:$A$288,'Copy of PY1 Data(H)'!$A$1:$CZ$288))</f>
        <v>0</v>
      </c>
      <c r="AV154" s="180" cm="1">
        <f t="array" ref="AV154">_xlfn.XLOOKUP(AV$1,'Copy of PY1 Data(H)'!$A$1:$CZ$1,_xlfn.XLOOKUP($A154,'Copy of PY1 Data(H)'!$A$1:$A$288,'Copy of PY1 Data(H)'!$A$1:$CZ$288))</f>
        <v>9027085</v>
      </c>
      <c r="AW154" s="180" cm="1">
        <f t="array" ref="AW154">_xlfn.XLOOKUP(AW$1,'Copy of PY1 Data(H)'!$A$1:$CZ$1,_xlfn.XLOOKUP($A154,'Copy of PY1 Data(H)'!$A$1:$A$288,'Copy of PY1 Data(H)'!$A$1:$CZ$288))</f>
        <v>0</v>
      </c>
      <c r="AX154" s="180" cm="1">
        <f t="array" ref="AX154">_xlfn.XLOOKUP(AX$1,'Copy of PY1 Data(H)'!$A$1:$CZ$1,_xlfn.XLOOKUP($A154,'Copy of PY1 Data(H)'!$A$1:$A$288,'Copy of PY1 Data(H)'!$A$1:$CZ$288))</f>
        <v>287902</v>
      </c>
      <c r="AY154" s="180" cm="1">
        <f t="array" ref="AY154">_xlfn.XLOOKUP(AY$1,'Copy of PY1 Data(H)'!$A$1:$CZ$1,_xlfn.XLOOKUP($A154,'Copy of PY1 Data(H)'!$A$1:$A$288,'Copy of PY1 Data(H)'!$A$1:$CZ$288))</f>
        <v>880454</v>
      </c>
      <c r="AZ154" s="180" cm="1">
        <f t="array" ref="AZ154">_xlfn.XLOOKUP(AZ$1,'Copy of PY1 Data(H)'!$A$1:$CZ$1,_xlfn.XLOOKUP($A154,'Copy of PY1 Data(H)'!$A$1:$A$288,'Copy of PY1 Data(H)'!$A$1:$CZ$288))</f>
        <v>192265</v>
      </c>
      <c r="BA154" s="180" cm="1">
        <f t="array" ref="BA154">_xlfn.XLOOKUP(BA$1,'Copy of PY1 Data(H)'!$A$1:$CZ$1,_xlfn.XLOOKUP($A154,'Copy of PY1 Data(H)'!$A$1:$A$288,'Copy of PY1 Data(H)'!$A$1:$CZ$288))</f>
        <v>29983</v>
      </c>
      <c r="BB154" s="180" cm="1">
        <f t="array" ref="BB154">_xlfn.XLOOKUP(BB$1,'Copy of PY1 Data(H)'!$A$1:$CZ$1,_xlfn.XLOOKUP($A154,'Copy of PY1 Data(H)'!$A$1:$A$288,'Copy of PY1 Data(H)'!$A$1:$CZ$288))</f>
        <v>0</v>
      </c>
      <c r="BC154" s="180" cm="1">
        <f t="array" ref="BC154">_xlfn.XLOOKUP(BC$1,'Copy of PY1 Data(H)'!$A$1:$CZ$1,_xlfn.XLOOKUP($A154,'Copy of PY1 Data(H)'!$A$1:$A$288,'Copy of PY1 Data(H)'!$A$1:$CZ$288))</f>
        <v>-29559</v>
      </c>
      <c r="BD154" s="180" cm="1">
        <f t="array" ref="BD154">_xlfn.XLOOKUP(BD$1,'Copy of PY1 Data(H)'!$A$1:$CZ$1,_xlfn.XLOOKUP($A154,'Copy of PY1 Data(H)'!$A$1:$A$288,'Copy of PY1 Data(H)'!$A$1:$CZ$288))</f>
        <v>4492379</v>
      </c>
      <c r="BE154" s="180" cm="1">
        <f t="array" ref="BE154">_xlfn.XLOOKUP(BE$1,'Copy of PY1 Data(H)'!$A$1:$CZ$1,_xlfn.XLOOKUP($A154,'Copy of PY1 Data(H)'!$A$1:$A$288,'Copy of PY1 Data(H)'!$A$1:$CZ$288))</f>
        <v>0</v>
      </c>
      <c r="BF154" s="180" cm="1">
        <f t="array" ref="BF154">_xlfn.XLOOKUP(BF$1,'Copy of PY1 Data(H)'!$A$1:$CZ$1,_xlfn.XLOOKUP($A154,'Copy of PY1 Data(H)'!$A$1:$A$288,'Copy of PY1 Data(H)'!$A$1:$CZ$288))</f>
        <v>23166</v>
      </c>
      <c r="BG154" s="180" cm="1">
        <f t="array" ref="BG154">_xlfn.XLOOKUP(BG$1,'Copy of PY1 Data(H)'!$A$1:$CZ$1,_xlfn.XLOOKUP($A154,'Copy of PY1 Data(H)'!$A$1:$A$288,'Copy of PY1 Data(H)'!$A$1:$CZ$288))</f>
        <v>0</v>
      </c>
      <c r="BH154" s="180" cm="1">
        <f t="array" ref="BH154">_xlfn.XLOOKUP(BH$1,'Copy of PY1 Data(H)'!$A$1:$CZ$1,_xlfn.XLOOKUP($A154,'Copy of PY1 Data(H)'!$A$1:$A$288,'Copy of PY1 Data(H)'!$A$1:$CZ$288))</f>
        <v>0</v>
      </c>
      <c r="BI154" s="180" cm="1">
        <f t="array" ref="BI154">_xlfn.XLOOKUP(BI$1,'Copy of PY1 Data(H)'!$A$1:$CZ$1,_xlfn.XLOOKUP($A154,'Copy of PY1 Data(H)'!$A$1:$A$288,'Copy of PY1 Data(H)'!$A$1:$CZ$288))</f>
        <v>47635</v>
      </c>
      <c r="BJ154" s="180" cm="1">
        <f t="array" ref="BJ154">_xlfn.XLOOKUP(BJ$1,'Copy of PY1 Data(H)'!$A$1:$CZ$1,_xlfn.XLOOKUP($A154,'Copy of PY1 Data(H)'!$A$1:$A$288,'Copy of PY1 Data(H)'!$A$1:$CZ$288))</f>
        <v>0</v>
      </c>
      <c r="BK154" s="180" cm="1">
        <f t="array" ref="BK154">_xlfn.XLOOKUP(BK$1,'Copy of PY1 Data(H)'!$A$1:$CZ$1,_xlfn.XLOOKUP($A154,'Copy of PY1 Data(H)'!$A$1:$A$288,'Copy of PY1 Data(H)'!$A$1:$CZ$288))</f>
        <v>148416</v>
      </c>
      <c r="BL154" s="180" cm="1">
        <f t="array" ref="BL154">_xlfn.XLOOKUP(BL$1,'Copy of PY1 Data(H)'!$A$1:$CZ$1,_xlfn.XLOOKUP($A154,'Copy of PY1 Data(H)'!$A$1:$A$288,'Copy of PY1 Data(H)'!$A$1:$CZ$288))</f>
        <v>0</v>
      </c>
      <c r="BM154" s="180" cm="1">
        <f t="array" ref="BM154">_xlfn.XLOOKUP(BM$1,'Copy of PY1 Data(H)'!$A$1:$CZ$1,_xlfn.XLOOKUP($A154,'Copy of PY1 Data(H)'!$A$1:$A$288,'Copy of PY1 Data(H)'!$A$1:$CZ$288))</f>
        <v>397660</v>
      </c>
      <c r="BN154" s="180" cm="1">
        <f t="array" ref="BN154">_xlfn.XLOOKUP(BN$1,'Copy of PY1 Data(H)'!$A$1:$CZ$1,_xlfn.XLOOKUP($A154,'Copy of PY1 Data(H)'!$A$1:$A$288,'Copy of PY1 Data(H)'!$A$1:$CZ$288))</f>
        <v>281374</v>
      </c>
      <c r="BO154" s="180" cm="1">
        <f t="array" ref="BO154">_xlfn.XLOOKUP(BO$1,'Copy of PY1 Data(H)'!$A$1:$CZ$1,_xlfn.XLOOKUP($A154,'Copy of PY1 Data(H)'!$A$1:$A$288,'Copy of PY1 Data(H)'!$A$1:$CZ$288))</f>
        <v>120442</v>
      </c>
      <c r="BP154" s="180" cm="1">
        <f t="array" ref="BP154">_xlfn.XLOOKUP(BP$1,'Copy of PY1 Data(H)'!$A$1:$CZ$1,_xlfn.XLOOKUP($A154,'Copy of PY1 Data(H)'!$A$1:$A$288,'Copy of PY1 Data(H)'!$A$1:$CZ$288))</f>
        <v>102921</v>
      </c>
      <c r="BQ154" s="180" cm="1">
        <f t="array" ref="BQ154">_xlfn.XLOOKUP(BQ$1,'Copy of PY1 Data(H)'!$A$1:$CZ$1,_xlfn.XLOOKUP($A154,'Copy of PY1 Data(H)'!$A$1:$A$288,'Copy of PY1 Data(H)'!$A$1:$CZ$288))</f>
        <v>0</v>
      </c>
      <c r="BR154" s="180" cm="1">
        <f t="array" ref="BR154">_xlfn.XLOOKUP(BR$1,'Copy of PY1 Data(H)'!$A$1:$CZ$1,_xlfn.XLOOKUP($A154,'Copy of PY1 Data(H)'!$A$1:$A$288,'Copy of PY1 Data(H)'!$A$1:$CZ$288))</f>
        <v>309864</v>
      </c>
      <c r="BS154" s="180" cm="1">
        <f t="array" ref="BS154">_xlfn.XLOOKUP(BS$1,'Copy of PY1 Data(H)'!$A$1:$CZ$1,_xlfn.XLOOKUP($A154,'Copy of PY1 Data(H)'!$A$1:$A$288,'Copy of PY1 Data(H)'!$A$1:$CZ$288))</f>
        <v>0</v>
      </c>
      <c r="BT154" s="180" cm="1">
        <f t="array" ref="BT154">_xlfn.XLOOKUP(BT$1,'Copy of PY1 Data(H)'!$A$1:$CZ$1,_xlfn.XLOOKUP($A154,'Copy of PY1 Data(H)'!$A$1:$A$288,'Copy of PY1 Data(H)'!$A$1:$CZ$288))</f>
        <v>74032</v>
      </c>
      <c r="BU154" s="180" cm="1">
        <f t="array" ref="BU154">_xlfn.XLOOKUP(BU$1,'Copy of PY1 Data(H)'!$A$1:$CZ$1,_xlfn.XLOOKUP($A154,'Copy of PY1 Data(H)'!$A$1:$A$288,'Copy of PY1 Data(H)'!$A$1:$CZ$288))</f>
        <v>220090</v>
      </c>
      <c r="BV154" s="180" cm="1">
        <f t="array" ref="BV154">_xlfn.XLOOKUP(BV$1,'Copy of PY1 Data(H)'!$A$1:$CZ$1,_xlfn.XLOOKUP($A154,'Copy of PY1 Data(H)'!$A$1:$A$288,'Copy of PY1 Data(H)'!$A$1:$CZ$288))</f>
        <v>0</v>
      </c>
      <c r="BW154" s="180" cm="1">
        <f t="array" ref="BW154">_xlfn.XLOOKUP(BW$1,'Copy of PY1 Data(H)'!$A$1:$CZ$1,_xlfn.XLOOKUP($A154,'Copy of PY1 Data(H)'!$A$1:$A$288,'Copy of PY1 Data(H)'!$A$1:$CZ$288))</f>
        <v>0</v>
      </c>
      <c r="BX154" s="180" cm="1">
        <f t="array" ref="BX154">_xlfn.XLOOKUP(BX$1,'Copy of PY1 Data(H)'!$A$1:$CZ$1,_xlfn.XLOOKUP($A154,'Copy of PY1 Data(H)'!$A$1:$A$288,'Copy of PY1 Data(H)'!$A$1:$CZ$288))</f>
        <v>88594</v>
      </c>
      <c r="BY154" s="180" cm="1">
        <f t="array" ref="BY154">_xlfn.XLOOKUP(BY$1,'Copy of PY1 Data(H)'!$A$1:$CZ$1,_xlfn.XLOOKUP($A154,'Copy of PY1 Data(H)'!$A$1:$A$288,'Copy of PY1 Data(H)'!$A$1:$CZ$288))</f>
        <v>0</v>
      </c>
      <c r="BZ154" s="180" cm="1">
        <f t="array" ref="BZ154">_xlfn.XLOOKUP(BZ$1,'Copy of PY1 Data(H)'!$A$1:$CZ$1,_xlfn.XLOOKUP($A154,'Copy of PY1 Data(H)'!$A$1:$A$288,'Copy of PY1 Data(H)'!$A$1:$CZ$288))</f>
        <v>88681</v>
      </c>
      <c r="CA154" s="180" cm="1">
        <f t="array" ref="CA154">_xlfn.XLOOKUP(CA$1,'Copy of PY1 Data(H)'!$A$1:$CZ$1,_xlfn.XLOOKUP($A154,'Copy of PY1 Data(H)'!$A$1:$A$288,'Copy of PY1 Data(H)'!$A$1:$CZ$288))</f>
        <v>30442</v>
      </c>
      <c r="CB154" s="180" cm="1">
        <f t="array" ref="CB154">_xlfn.XLOOKUP(CB$1,'Copy of PY1 Data(H)'!$A$1:$CZ$1,_xlfn.XLOOKUP($A154,'Copy of PY1 Data(H)'!$A$1:$A$288,'Copy of PY1 Data(H)'!$A$1:$CZ$288))</f>
        <v>147800</v>
      </c>
      <c r="CC154" s="180" cm="1">
        <f t="array" ref="CC154">_xlfn.XLOOKUP(CC$1,'Copy of PY1 Data(H)'!$A$1:$CZ$1,_xlfn.XLOOKUP($A154,'Copy of PY1 Data(H)'!$A$1:$A$288,'Copy of PY1 Data(H)'!$A$1:$CZ$288))</f>
        <v>0</v>
      </c>
      <c r="CD154" s="180" cm="1">
        <f t="array" ref="CD154">_xlfn.XLOOKUP(CD$1,'Copy of PY1 Data(H)'!$A$1:$CZ$1,_xlfn.XLOOKUP($A154,'Copy of PY1 Data(H)'!$A$1:$A$288,'Copy of PY1 Data(H)'!$A$1:$CZ$288))</f>
        <v>-5788</v>
      </c>
    </row>
    <row r="155" spans="1:82" x14ac:dyDescent="0.3">
      <c r="A155" s="180">
        <v>332</v>
      </c>
      <c r="C155" s="180"/>
      <c r="D155" s="180" cm="1">
        <f t="array" ref="D155">_xlfn.XLOOKUP(D$1,'Copy of PY1 Data(H)'!$A$1:$CZ$1,_xlfn.XLOOKUP($A155,'Copy of PY1 Data(H)'!$A$1:$A$288,'Copy of PY1 Data(H)'!$A$1:$CZ$288))</f>
        <v>0</v>
      </c>
      <c r="E155" s="180" cm="1">
        <f t="array" ref="E155">_xlfn.XLOOKUP(E$1,'Copy of PY1 Data(H)'!$A$1:$CZ$1,_xlfn.XLOOKUP($A155,'Copy of PY1 Data(H)'!$A$1:$A$288,'Copy of PY1 Data(H)'!$A$1:$CZ$288))</f>
        <v>0</v>
      </c>
      <c r="F155" s="180" cm="1">
        <f t="array" ref="F155">_xlfn.XLOOKUP(F$1,'Copy of PY1 Data(H)'!$A$1:$CZ$1,_xlfn.XLOOKUP($A155,'Copy of PY1 Data(H)'!$A$1:$A$288,'Copy of PY1 Data(H)'!$A$1:$CZ$288))</f>
        <v>0</v>
      </c>
      <c r="G155" s="180" cm="1">
        <f t="array" ref="G155">_xlfn.XLOOKUP(G$1,'Copy of PY1 Data(H)'!$A$1:$CZ$1,_xlfn.XLOOKUP($A155,'Copy of PY1 Data(H)'!$A$1:$A$288,'Copy of PY1 Data(H)'!$A$1:$CZ$288))</f>
        <v>0</v>
      </c>
      <c r="H155" s="180" cm="1">
        <f t="array" ref="H155">_xlfn.XLOOKUP(H$1,'Copy of PY1 Data(H)'!$A$1:$CZ$1,_xlfn.XLOOKUP($A155,'Copy of PY1 Data(H)'!$A$1:$A$288,'Copy of PY1 Data(H)'!$A$1:$CZ$288))</f>
        <v>0</v>
      </c>
      <c r="I155" s="180" cm="1">
        <f t="array" ref="I155">_xlfn.XLOOKUP(I$1,'Copy of PY1 Data(H)'!$A$1:$CZ$1,_xlfn.XLOOKUP($A155,'Copy of PY1 Data(H)'!$A$1:$A$288,'Copy of PY1 Data(H)'!$A$1:$CZ$288))</f>
        <v>0</v>
      </c>
      <c r="J155" s="180" cm="1">
        <f t="array" ref="J155">_xlfn.XLOOKUP(J$1,'Copy of PY1 Data(H)'!$A$1:$CZ$1,_xlfn.XLOOKUP($A155,'Copy of PY1 Data(H)'!$A$1:$A$288,'Copy of PY1 Data(H)'!$A$1:$CZ$288))</f>
        <v>0</v>
      </c>
      <c r="K155" s="180" cm="1">
        <f t="array" ref="K155">_xlfn.XLOOKUP(K$1,'Copy of PY1 Data(H)'!$A$1:$CZ$1,_xlfn.XLOOKUP($A155,'Copy of PY1 Data(H)'!$A$1:$A$288,'Copy of PY1 Data(H)'!$A$1:$CZ$288))</f>
        <v>0</v>
      </c>
      <c r="L155" s="180" cm="1">
        <f t="array" ref="L155">_xlfn.XLOOKUP(L$1,'Copy of PY1 Data(H)'!$A$1:$CZ$1,_xlfn.XLOOKUP($A155,'Copy of PY1 Data(H)'!$A$1:$A$288,'Copy of PY1 Data(H)'!$A$1:$CZ$288))</f>
        <v>0</v>
      </c>
      <c r="M155" s="180" cm="1">
        <f t="array" ref="M155">_xlfn.XLOOKUP(M$1,'Copy of PY1 Data(H)'!$A$1:$CZ$1,_xlfn.XLOOKUP($A155,'Copy of PY1 Data(H)'!$A$1:$A$288,'Copy of PY1 Data(H)'!$A$1:$CZ$288))</f>
        <v>0</v>
      </c>
      <c r="N155" s="180" cm="1">
        <f t="array" ref="N155">_xlfn.XLOOKUP(N$1,'Copy of PY1 Data(H)'!$A$1:$CZ$1,_xlfn.XLOOKUP($A155,'Copy of PY1 Data(H)'!$A$1:$A$288,'Copy of PY1 Data(H)'!$A$1:$CZ$288))</f>
        <v>0</v>
      </c>
      <c r="O155" s="180" cm="1">
        <f t="array" ref="O155">_xlfn.XLOOKUP(O$1,'Copy of PY1 Data(H)'!$A$1:$CZ$1,_xlfn.XLOOKUP($A155,'Copy of PY1 Data(H)'!$A$1:$A$288,'Copy of PY1 Data(H)'!$A$1:$CZ$288))</f>
        <v>426861</v>
      </c>
      <c r="P155" s="180" cm="1">
        <f t="array" ref="P155">_xlfn.XLOOKUP(P$1,'Copy of PY1 Data(H)'!$A$1:$CZ$1,_xlfn.XLOOKUP($A155,'Copy of PY1 Data(H)'!$A$1:$A$288,'Copy of PY1 Data(H)'!$A$1:$CZ$288))</f>
        <v>0</v>
      </c>
      <c r="Q155" s="180" cm="1">
        <f t="array" ref="Q155">_xlfn.XLOOKUP(Q$1,'Copy of PY1 Data(H)'!$A$1:$CZ$1,_xlfn.XLOOKUP($A155,'Copy of PY1 Data(H)'!$A$1:$A$288,'Copy of PY1 Data(H)'!$A$1:$CZ$288))</f>
        <v>8704969</v>
      </c>
      <c r="R155" s="180" cm="1">
        <f t="array" ref="R155">_xlfn.XLOOKUP(R$1,'Copy of PY1 Data(H)'!$A$1:$CZ$1,_xlfn.XLOOKUP($A155,'Copy of PY1 Data(H)'!$A$1:$A$288,'Copy of PY1 Data(H)'!$A$1:$CZ$288))</f>
        <v>13177</v>
      </c>
      <c r="S155" s="180" cm="1">
        <f t="array" ref="S155">_xlfn.XLOOKUP(S$1,'Copy of PY1 Data(H)'!$A$1:$CZ$1,_xlfn.XLOOKUP($A155,'Copy of PY1 Data(H)'!$A$1:$A$288,'Copy of PY1 Data(H)'!$A$1:$CZ$288))</f>
        <v>0</v>
      </c>
      <c r="T155" s="180" cm="1">
        <f t="array" ref="T155">_xlfn.XLOOKUP(T$1,'Copy of PY1 Data(H)'!$A$1:$CZ$1,_xlfn.XLOOKUP($A155,'Copy of PY1 Data(H)'!$A$1:$A$288,'Copy of PY1 Data(H)'!$A$1:$CZ$288))</f>
        <v>6037273</v>
      </c>
      <c r="U155" s="180" cm="1">
        <f t="array" ref="U155">_xlfn.XLOOKUP(U$1,'Copy of PY1 Data(H)'!$A$1:$CZ$1,_xlfn.XLOOKUP($A155,'Copy of PY1 Data(H)'!$A$1:$A$288,'Copy of PY1 Data(H)'!$A$1:$CZ$288))</f>
        <v>977719</v>
      </c>
      <c r="V155" s="180" cm="1">
        <f t="array" ref="V155">_xlfn.XLOOKUP(V$1,'Copy of PY1 Data(H)'!$A$1:$CZ$1,_xlfn.XLOOKUP($A155,'Copy of PY1 Data(H)'!$A$1:$A$288,'Copy of PY1 Data(H)'!$A$1:$CZ$288))</f>
        <v>1477872</v>
      </c>
      <c r="W155" s="180" cm="1">
        <f t="array" ref="W155">_xlfn.XLOOKUP(W$1,'Copy of PY1 Data(H)'!$A$1:$CZ$1,_xlfn.XLOOKUP($A155,'Copy of PY1 Data(H)'!$A$1:$A$288,'Copy of PY1 Data(H)'!$A$1:$CZ$288))</f>
        <v>0</v>
      </c>
      <c r="X155" s="180" cm="1">
        <f t="array" ref="X155">_xlfn.XLOOKUP(X$1,'Copy of PY1 Data(H)'!$A$1:$CZ$1,_xlfn.XLOOKUP($A155,'Copy of PY1 Data(H)'!$A$1:$A$288,'Copy of PY1 Data(H)'!$A$1:$CZ$288))</f>
        <v>0</v>
      </c>
      <c r="Y155" s="180" cm="1">
        <f t="array" ref="Y155">_xlfn.XLOOKUP(Y$1,'Copy of PY1 Data(H)'!$A$1:$CZ$1,_xlfn.XLOOKUP($A155,'Copy of PY1 Data(H)'!$A$1:$A$288,'Copy of PY1 Data(H)'!$A$1:$CZ$288))</f>
        <v>2694501</v>
      </c>
      <c r="Z155" s="180" cm="1">
        <f t="array" ref="Z155">_xlfn.XLOOKUP(Z$1,'Copy of PY1 Data(H)'!$A$1:$CZ$1,_xlfn.XLOOKUP($A155,'Copy of PY1 Data(H)'!$A$1:$A$288,'Copy of PY1 Data(H)'!$A$1:$CZ$288))</f>
        <v>1122976</v>
      </c>
      <c r="AA155" s="180" cm="1">
        <f t="array" ref="AA155">_xlfn.XLOOKUP(AA$1,'Copy of PY1 Data(H)'!$A$1:$CZ$1,_xlfn.XLOOKUP($A155,'Copy of PY1 Data(H)'!$A$1:$A$288,'Copy of PY1 Data(H)'!$A$1:$CZ$288))</f>
        <v>2141418</v>
      </c>
      <c r="AB155" s="180" cm="1">
        <f t="array" ref="AB155">_xlfn.XLOOKUP(AB$1,'Copy of PY1 Data(H)'!$A$1:$CZ$1,_xlfn.XLOOKUP($A155,'Copy of PY1 Data(H)'!$A$1:$A$288,'Copy of PY1 Data(H)'!$A$1:$CZ$288))</f>
        <v>717378</v>
      </c>
      <c r="AC155" s="180" cm="1">
        <f t="array" ref="AC155">_xlfn.XLOOKUP(AC$1,'Copy of PY1 Data(H)'!$A$1:$CZ$1,_xlfn.XLOOKUP($A155,'Copy of PY1 Data(H)'!$A$1:$A$288,'Copy of PY1 Data(H)'!$A$1:$CZ$288))</f>
        <v>56458</v>
      </c>
      <c r="AD155" s="180" cm="1">
        <f t="array" ref="AD155">_xlfn.XLOOKUP(AD$1,'Copy of PY1 Data(H)'!$A$1:$CZ$1,_xlfn.XLOOKUP($A155,'Copy of PY1 Data(H)'!$A$1:$A$288,'Copy of PY1 Data(H)'!$A$1:$CZ$288))</f>
        <v>68257</v>
      </c>
      <c r="AE155" s="180" cm="1">
        <f t="array" ref="AE155">_xlfn.XLOOKUP(AE$1,'Copy of PY1 Data(H)'!$A$1:$CZ$1,_xlfn.XLOOKUP($A155,'Copy of PY1 Data(H)'!$A$1:$A$288,'Copy of PY1 Data(H)'!$A$1:$CZ$288))</f>
        <v>701104</v>
      </c>
      <c r="AF155" s="180" cm="1">
        <f t="array" ref="AF155">_xlfn.XLOOKUP(AF$1,'Copy of PY1 Data(H)'!$A$1:$CZ$1,_xlfn.XLOOKUP($A155,'Copy of PY1 Data(H)'!$A$1:$A$288,'Copy of PY1 Data(H)'!$A$1:$CZ$288))</f>
        <v>424649</v>
      </c>
      <c r="AG155" s="180" cm="1">
        <f t="array" ref="AG155">_xlfn.XLOOKUP(AG$1,'Copy of PY1 Data(H)'!$A$1:$CZ$1,_xlfn.XLOOKUP($A155,'Copy of PY1 Data(H)'!$A$1:$A$288,'Copy of PY1 Data(H)'!$A$1:$CZ$288))</f>
        <v>0</v>
      </c>
      <c r="AH155" s="180" cm="1">
        <f t="array" ref="AH155">_xlfn.XLOOKUP(AH$1,'Copy of PY1 Data(H)'!$A$1:$CZ$1,_xlfn.XLOOKUP($A155,'Copy of PY1 Data(H)'!$A$1:$A$288,'Copy of PY1 Data(H)'!$A$1:$CZ$288))</f>
        <v>0</v>
      </c>
      <c r="AI155" s="180" cm="1">
        <f t="array" ref="AI155">_xlfn.XLOOKUP(AI$1,'Copy of PY1 Data(H)'!$A$1:$CZ$1,_xlfn.XLOOKUP($A155,'Copy of PY1 Data(H)'!$A$1:$A$288,'Copy of PY1 Data(H)'!$A$1:$CZ$288))</f>
        <v>1713423</v>
      </c>
      <c r="AJ155" s="180" cm="1">
        <f t="array" ref="AJ155">_xlfn.XLOOKUP(AJ$1,'Copy of PY1 Data(H)'!$A$1:$CZ$1,_xlfn.XLOOKUP($A155,'Copy of PY1 Data(H)'!$A$1:$A$288,'Copy of PY1 Data(H)'!$A$1:$CZ$288))</f>
        <v>0</v>
      </c>
      <c r="AK155" s="180" cm="1">
        <f t="array" ref="AK155">_xlfn.XLOOKUP(AK$1,'Copy of PY1 Data(H)'!$A$1:$CZ$1,_xlfn.XLOOKUP($A155,'Copy of PY1 Data(H)'!$A$1:$A$288,'Copy of PY1 Data(H)'!$A$1:$CZ$288))</f>
        <v>0</v>
      </c>
      <c r="AL155" s="180" cm="1">
        <f t="array" ref="AL155">_xlfn.XLOOKUP(AL$1,'Copy of PY1 Data(H)'!$A$1:$CZ$1,_xlfn.XLOOKUP($A155,'Copy of PY1 Data(H)'!$A$1:$A$288,'Copy of PY1 Data(H)'!$A$1:$CZ$288))</f>
        <v>0</v>
      </c>
      <c r="AM155" s="180" cm="1">
        <f t="array" ref="AM155">_xlfn.XLOOKUP(AM$1,'Copy of PY1 Data(H)'!$A$1:$CZ$1,_xlfn.XLOOKUP($A155,'Copy of PY1 Data(H)'!$A$1:$A$288,'Copy of PY1 Data(H)'!$A$1:$CZ$288))</f>
        <v>1597507</v>
      </c>
      <c r="AN155" s="180" cm="1">
        <f t="array" ref="AN155">_xlfn.XLOOKUP(AN$1,'Copy of PY1 Data(H)'!$A$1:$CZ$1,_xlfn.XLOOKUP($A155,'Copy of PY1 Data(H)'!$A$1:$A$288,'Copy of PY1 Data(H)'!$A$1:$CZ$288))</f>
        <v>43201</v>
      </c>
      <c r="AO155" s="180" cm="1">
        <f t="array" ref="AO155">_xlfn.XLOOKUP(AO$1,'Copy of PY1 Data(H)'!$A$1:$CZ$1,_xlfn.XLOOKUP($A155,'Copy of PY1 Data(H)'!$A$1:$A$288,'Copy of PY1 Data(H)'!$A$1:$CZ$288))</f>
        <v>0</v>
      </c>
      <c r="AP155" s="180" cm="1">
        <f t="array" ref="AP155">_xlfn.XLOOKUP(AP$1,'Copy of PY1 Data(H)'!$A$1:$CZ$1,_xlfn.XLOOKUP($A155,'Copy of PY1 Data(H)'!$A$1:$A$288,'Copy of PY1 Data(H)'!$A$1:$CZ$288))</f>
        <v>0</v>
      </c>
      <c r="AQ155" s="180" cm="1">
        <f t="array" ref="AQ155">_xlfn.XLOOKUP(AQ$1,'Copy of PY1 Data(H)'!$A$1:$CZ$1,_xlfn.XLOOKUP($A155,'Copy of PY1 Data(H)'!$A$1:$A$288,'Copy of PY1 Data(H)'!$A$1:$CZ$288))</f>
        <v>0</v>
      </c>
      <c r="AR155" s="180" cm="1">
        <f t="array" ref="AR155">_xlfn.XLOOKUP(AR$1,'Copy of PY1 Data(H)'!$A$1:$CZ$1,_xlfn.XLOOKUP($A155,'Copy of PY1 Data(H)'!$A$1:$A$288,'Copy of PY1 Data(H)'!$A$1:$CZ$288))</f>
        <v>401486</v>
      </c>
      <c r="AS155" s="180" cm="1">
        <f t="array" ref="AS155">_xlfn.XLOOKUP(AS$1,'Copy of PY1 Data(H)'!$A$1:$CZ$1,_xlfn.XLOOKUP($A155,'Copy of PY1 Data(H)'!$A$1:$A$288,'Copy of PY1 Data(H)'!$A$1:$CZ$288))</f>
        <v>0</v>
      </c>
      <c r="AT155" s="180" cm="1">
        <f t="array" ref="AT155">_xlfn.XLOOKUP(AT$1,'Copy of PY1 Data(H)'!$A$1:$CZ$1,_xlfn.XLOOKUP($A155,'Copy of PY1 Data(H)'!$A$1:$A$288,'Copy of PY1 Data(H)'!$A$1:$CZ$288))</f>
        <v>548316</v>
      </c>
      <c r="AU155" s="180" cm="1">
        <f t="array" ref="AU155">_xlfn.XLOOKUP(AU$1,'Copy of PY1 Data(H)'!$A$1:$CZ$1,_xlfn.XLOOKUP($A155,'Copy of PY1 Data(H)'!$A$1:$A$288,'Copy of PY1 Data(H)'!$A$1:$CZ$288))</f>
        <v>0</v>
      </c>
      <c r="AV155" s="180" cm="1">
        <f t="array" ref="AV155">_xlfn.XLOOKUP(AV$1,'Copy of PY1 Data(H)'!$A$1:$CZ$1,_xlfn.XLOOKUP($A155,'Copy of PY1 Data(H)'!$A$1:$A$288,'Copy of PY1 Data(H)'!$A$1:$CZ$288))</f>
        <v>453008</v>
      </c>
      <c r="AW155" s="180" cm="1">
        <f t="array" ref="AW155">_xlfn.XLOOKUP(AW$1,'Copy of PY1 Data(H)'!$A$1:$CZ$1,_xlfn.XLOOKUP($A155,'Copy of PY1 Data(H)'!$A$1:$A$288,'Copy of PY1 Data(H)'!$A$1:$CZ$288))</f>
        <v>0</v>
      </c>
      <c r="AX155" s="180" cm="1">
        <f t="array" ref="AX155">_xlfn.XLOOKUP(AX$1,'Copy of PY1 Data(H)'!$A$1:$CZ$1,_xlfn.XLOOKUP($A155,'Copy of PY1 Data(H)'!$A$1:$A$288,'Copy of PY1 Data(H)'!$A$1:$CZ$288))</f>
        <v>392061</v>
      </c>
      <c r="AY155" s="180" cm="1">
        <f t="array" ref="AY155">_xlfn.XLOOKUP(AY$1,'Copy of PY1 Data(H)'!$A$1:$CZ$1,_xlfn.XLOOKUP($A155,'Copy of PY1 Data(H)'!$A$1:$A$288,'Copy of PY1 Data(H)'!$A$1:$CZ$288))</f>
        <v>425339</v>
      </c>
      <c r="AZ155" s="180" cm="1">
        <f t="array" ref="AZ155">_xlfn.XLOOKUP(AZ$1,'Copy of PY1 Data(H)'!$A$1:$CZ$1,_xlfn.XLOOKUP($A155,'Copy of PY1 Data(H)'!$A$1:$A$288,'Copy of PY1 Data(H)'!$A$1:$CZ$288))</f>
        <v>62559</v>
      </c>
      <c r="BA155" s="180" cm="1">
        <f t="array" ref="BA155">_xlfn.XLOOKUP(BA$1,'Copy of PY1 Data(H)'!$A$1:$CZ$1,_xlfn.XLOOKUP($A155,'Copy of PY1 Data(H)'!$A$1:$A$288,'Copy of PY1 Data(H)'!$A$1:$CZ$288))</f>
        <v>0</v>
      </c>
      <c r="BB155" s="180" cm="1">
        <f t="array" ref="BB155">_xlfn.XLOOKUP(BB$1,'Copy of PY1 Data(H)'!$A$1:$CZ$1,_xlfn.XLOOKUP($A155,'Copy of PY1 Data(H)'!$A$1:$A$288,'Copy of PY1 Data(H)'!$A$1:$CZ$288))</f>
        <v>0</v>
      </c>
      <c r="BC155" s="180" cm="1">
        <f t="array" ref="BC155">_xlfn.XLOOKUP(BC$1,'Copy of PY1 Data(H)'!$A$1:$CZ$1,_xlfn.XLOOKUP($A155,'Copy of PY1 Data(H)'!$A$1:$A$288,'Copy of PY1 Data(H)'!$A$1:$CZ$288))</f>
        <v>0</v>
      </c>
      <c r="BD155" s="180" cm="1">
        <f t="array" ref="BD155">_xlfn.XLOOKUP(BD$1,'Copy of PY1 Data(H)'!$A$1:$CZ$1,_xlfn.XLOOKUP($A155,'Copy of PY1 Data(H)'!$A$1:$A$288,'Copy of PY1 Data(H)'!$A$1:$CZ$288))</f>
        <v>10522172</v>
      </c>
      <c r="BE155" s="180" cm="1">
        <f t="array" ref="BE155">_xlfn.XLOOKUP(BE$1,'Copy of PY1 Data(H)'!$A$1:$CZ$1,_xlfn.XLOOKUP($A155,'Copy of PY1 Data(H)'!$A$1:$A$288,'Copy of PY1 Data(H)'!$A$1:$CZ$288))</f>
        <v>0</v>
      </c>
      <c r="BF155" s="180" cm="1">
        <f t="array" ref="BF155">_xlfn.XLOOKUP(BF$1,'Copy of PY1 Data(H)'!$A$1:$CZ$1,_xlfn.XLOOKUP($A155,'Copy of PY1 Data(H)'!$A$1:$A$288,'Copy of PY1 Data(H)'!$A$1:$CZ$288))</f>
        <v>43247</v>
      </c>
      <c r="BG155" s="180" cm="1">
        <f t="array" ref="BG155">_xlfn.XLOOKUP(BG$1,'Copy of PY1 Data(H)'!$A$1:$CZ$1,_xlfn.XLOOKUP($A155,'Copy of PY1 Data(H)'!$A$1:$A$288,'Copy of PY1 Data(H)'!$A$1:$CZ$288))</f>
        <v>0</v>
      </c>
      <c r="BH155" s="180" cm="1">
        <f t="array" ref="BH155">_xlfn.XLOOKUP(BH$1,'Copy of PY1 Data(H)'!$A$1:$CZ$1,_xlfn.XLOOKUP($A155,'Copy of PY1 Data(H)'!$A$1:$A$288,'Copy of PY1 Data(H)'!$A$1:$CZ$288))</f>
        <v>0</v>
      </c>
      <c r="BI155" s="180" cm="1">
        <f t="array" ref="BI155">_xlfn.XLOOKUP(BI$1,'Copy of PY1 Data(H)'!$A$1:$CZ$1,_xlfn.XLOOKUP($A155,'Copy of PY1 Data(H)'!$A$1:$A$288,'Copy of PY1 Data(H)'!$A$1:$CZ$288))</f>
        <v>0</v>
      </c>
      <c r="BJ155" s="180" cm="1">
        <f t="array" ref="BJ155">_xlfn.XLOOKUP(BJ$1,'Copy of PY1 Data(H)'!$A$1:$CZ$1,_xlfn.XLOOKUP($A155,'Copy of PY1 Data(H)'!$A$1:$A$288,'Copy of PY1 Data(H)'!$A$1:$CZ$288))</f>
        <v>0</v>
      </c>
      <c r="BK155" s="180" cm="1">
        <f t="array" ref="BK155">_xlfn.XLOOKUP(BK$1,'Copy of PY1 Data(H)'!$A$1:$CZ$1,_xlfn.XLOOKUP($A155,'Copy of PY1 Data(H)'!$A$1:$A$288,'Copy of PY1 Data(H)'!$A$1:$CZ$288))</f>
        <v>1510112</v>
      </c>
      <c r="BL155" s="180" cm="1">
        <f t="array" ref="BL155">_xlfn.XLOOKUP(BL$1,'Copy of PY1 Data(H)'!$A$1:$CZ$1,_xlfn.XLOOKUP($A155,'Copy of PY1 Data(H)'!$A$1:$A$288,'Copy of PY1 Data(H)'!$A$1:$CZ$288))</f>
        <v>0</v>
      </c>
      <c r="BM155" s="180" cm="1">
        <f t="array" ref="BM155">_xlfn.XLOOKUP(BM$1,'Copy of PY1 Data(H)'!$A$1:$CZ$1,_xlfn.XLOOKUP($A155,'Copy of PY1 Data(H)'!$A$1:$A$288,'Copy of PY1 Data(H)'!$A$1:$CZ$288))</f>
        <v>1868264</v>
      </c>
      <c r="BN155" s="180" cm="1">
        <f t="array" ref="BN155">_xlfn.XLOOKUP(BN$1,'Copy of PY1 Data(H)'!$A$1:$CZ$1,_xlfn.XLOOKUP($A155,'Copy of PY1 Data(H)'!$A$1:$A$288,'Copy of PY1 Data(H)'!$A$1:$CZ$288))</f>
        <v>195246</v>
      </c>
      <c r="BO155" s="180" cm="1">
        <f t="array" ref="BO155">_xlfn.XLOOKUP(BO$1,'Copy of PY1 Data(H)'!$A$1:$CZ$1,_xlfn.XLOOKUP($A155,'Copy of PY1 Data(H)'!$A$1:$A$288,'Copy of PY1 Data(H)'!$A$1:$CZ$288))</f>
        <v>807234</v>
      </c>
      <c r="BP155" s="180" cm="1">
        <f t="array" ref="BP155">_xlfn.XLOOKUP(BP$1,'Copy of PY1 Data(H)'!$A$1:$CZ$1,_xlfn.XLOOKUP($A155,'Copy of PY1 Data(H)'!$A$1:$A$288,'Copy of PY1 Data(H)'!$A$1:$CZ$288))</f>
        <v>2936</v>
      </c>
      <c r="BQ155" s="180" cm="1">
        <f t="array" ref="BQ155">_xlfn.XLOOKUP(BQ$1,'Copy of PY1 Data(H)'!$A$1:$CZ$1,_xlfn.XLOOKUP($A155,'Copy of PY1 Data(H)'!$A$1:$A$288,'Copy of PY1 Data(H)'!$A$1:$CZ$288))</f>
        <v>0</v>
      </c>
      <c r="BR155" s="180" cm="1">
        <f t="array" ref="BR155">_xlfn.XLOOKUP(BR$1,'Copy of PY1 Data(H)'!$A$1:$CZ$1,_xlfn.XLOOKUP($A155,'Copy of PY1 Data(H)'!$A$1:$A$288,'Copy of PY1 Data(H)'!$A$1:$CZ$288))</f>
        <v>316220</v>
      </c>
      <c r="BS155" s="180" cm="1">
        <f t="array" ref="BS155">_xlfn.XLOOKUP(BS$1,'Copy of PY1 Data(H)'!$A$1:$CZ$1,_xlfn.XLOOKUP($A155,'Copy of PY1 Data(H)'!$A$1:$A$288,'Copy of PY1 Data(H)'!$A$1:$CZ$288))</f>
        <v>0</v>
      </c>
      <c r="BT155" s="180" cm="1">
        <f t="array" ref="BT155">_xlfn.XLOOKUP(BT$1,'Copy of PY1 Data(H)'!$A$1:$CZ$1,_xlfn.XLOOKUP($A155,'Copy of PY1 Data(H)'!$A$1:$A$288,'Copy of PY1 Data(H)'!$A$1:$CZ$288))</f>
        <v>115996</v>
      </c>
      <c r="BU155" s="180" cm="1">
        <f t="array" ref="BU155">_xlfn.XLOOKUP(BU$1,'Copy of PY1 Data(H)'!$A$1:$CZ$1,_xlfn.XLOOKUP($A155,'Copy of PY1 Data(H)'!$A$1:$A$288,'Copy of PY1 Data(H)'!$A$1:$CZ$288))</f>
        <v>280676</v>
      </c>
      <c r="BV155" s="180" cm="1">
        <f t="array" ref="BV155">_xlfn.XLOOKUP(BV$1,'Copy of PY1 Data(H)'!$A$1:$CZ$1,_xlfn.XLOOKUP($A155,'Copy of PY1 Data(H)'!$A$1:$A$288,'Copy of PY1 Data(H)'!$A$1:$CZ$288))</f>
        <v>0</v>
      </c>
      <c r="BW155" s="180" cm="1">
        <f t="array" ref="BW155">_xlfn.XLOOKUP(BW$1,'Copy of PY1 Data(H)'!$A$1:$CZ$1,_xlfn.XLOOKUP($A155,'Copy of PY1 Data(H)'!$A$1:$A$288,'Copy of PY1 Data(H)'!$A$1:$CZ$288))</f>
        <v>0</v>
      </c>
      <c r="BX155" s="180" cm="1">
        <f t="array" ref="BX155">_xlfn.XLOOKUP(BX$1,'Copy of PY1 Data(H)'!$A$1:$CZ$1,_xlfn.XLOOKUP($A155,'Copy of PY1 Data(H)'!$A$1:$A$288,'Copy of PY1 Data(H)'!$A$1:$CZ$288))</f>
        <v>58726</v>
      </c>
      <c r="BY155" s="180" cm="1">
        <f t="array" ref="BY155">_xlfn.XLOOKUP(BY$1,'Copy of PY1 Data(H)'!$A$1:$CZ$1,_xlfn.XLOOKUP($A155,'Copy of PY1 Data(H)'!$A$1:$A$288,'Copy of PY1 Data(H)'!$A$1:$CZ$288))</f>
        <v>0</v>
      </c>
      <c r="BZ155" s="180" cm="1">
        <f t="array" ref="BZ155">_xlfn.XLOOKUP(BZ$1,'Copy of PY1 Data(H)'!$A$1:$CZ$1,_xlfn.XLOOKUP($A155,'Copy of PY1 Data(H)'!$A$1:$A$288,'Copy of PY1 Data(H)'!$A$1:$CZ$288))</f>
        <v>518095</v>
      </c>
      <c r="CA155" s="180" cm="1">
        <f t="array" ref="CA155">_xlfn.XLOOKUP(CA$1,'Copy of PY1 Data(H)'!$A$1:$CZ$1,_xlfn.XLOOKUP($A155,'Copy of PY1 Data(H)'!$A$1:$A$288,'Copy of PY1 Data(H)'!$A$1:$CZ$288))</f>
        <v>0</v>
      </c>
      <c r="CB155" s="180" cm="1">
        <f t="array" ref="CB155">_xlfn.XLOOKUP(CB$1,'Copy of PY1 Data(H)'!$A$1:$CZ$1,_xlfn.XLOOKUP($A155,'Copy of PY1 Data(H)'!$A$1:$A$288,'Copy of PY1 Data(H)'!$A$1:$CZ$288))</f>
        <v>6244</v>
      </c>
      <c r="CC155" s="180" cm="1">
        <f t="array" ref="CC155">_xlfn.XLOOKUP(CC$1,'Copy of PY1 Data(H)'!$A$1:$CZ$1,_xlfn.XLOOKUP($A155,'Copy of PY1 Data(H)'!$A$1:$A$288,'Copy of PY1 Data(H)'!$A$1:$CZ$288))</f>
        <v>0</v>
      </c>
      <c r="CD155" s="180" cm="1">
        <f t="array" ref="CD155">_xlfn.XLOOKUP(CD$1,'Copy of PY1 Data(H)'!$A$1:$CZ$1,_xlfn.XLOOKUP($A155,'Copy of PY1 Data(H)'!$A$1:$A$288,'Copy of PY1 Data(H)'!$A$1:$CZ$288))</f>
        <v>0</v>
      </c>
    </row>
    <row r="156" spans="1:82" x14ac:dyDescent="0.3">
      <c r="A156" s="180">
        <v>331</v>
      </c>
      <c r="C156" s="180"/>
      <c r="D156" s="180" cm="1">
        <f t="array" ref="D156">_xlfn.XLOOKUP(D$1,'Copy of PY1 Data(H)'!$A$1:$CZ$1,_xlfn.XLOOKUP($A156,'Copy of PY1 Data(H)'!$A$1:$A$288,'Copy of PY1 Data(H)'!$A$1:$CZ$288))</f>
        <v>0</v>
      </c>
      <c r="E156" s="180" cm="1">
        <f t="array" ref="E156">_xlfn.XLOOKUP(E$1,'Copy of PY1 Data(H)'!$A$1:$CZ$1,_xlfn.XLOOKUP($A156,'Copy of PY1 Data(H)'!$A$1:$A$288,'Copy of PY1 Data(H)'!$A$1:$CZ$288))</f>
        <v>0</v>
      </c>
      <c r="F156" s="180" cm="1">
        <f t="array" ref="F156">_xlfn.XLOOKUP(F$1,'Copy of PY1 Data(H)'!$A$1:$CZ$1,_xlfn.XLOOKUP($A156,'Copy of PY1 Data(H)'!$A$1:$A$288,'Copy of PY1 Data(H)'!$A$1:$CZ$288))</f>
        <v>0</v>
      </c>
      <c r="G156" s="180" cm="1">
        <f t="array" ref="G156">_xlfn.XLOOKUP(G$1,'Copy of PY1 Data(H)'!$A$1:$CZ$1,_xlfn.XLOOKUP($A156,'Copy of PY1 Data(H)'!$A$1:$A$288,'Copy of PY1 Data(H)'!$A$1:$CZ$288))</f>
        <v>0</v>
      </c>
      <c r="H156" s="180" cm="1">
        <f t="array" ref="H156">_xlfn.XLOOKUP(H$1,'Copy of PY1 Data(H)'!$A$1:$CZ$1,_xlfn.XLOOKUP($A156,'Copy of PY1 Data(H)'!$A$1:$A$288,'Copy of PY1 Data(H)'!$A$1:$CZ$288))</f>
        <v>0</v>
      </c>
      <c r="I156" s="180" cm="1">
        <f t="array" ref="I156">_xlfn.XLOOKUP(I$1,'Copy of PY1 Data(H)'!$A$1:$CZ$1,_xlfn.XLOOKUP($A156,'Copy of PY1 Data(H)'!$A$1:$A$288,'Copy of PY1 Data(H)'!$A$1:$CZ$288))</f>
        <v>0</v>
      </c>
      <c r="J156" s="180" cm="1">
        <f t="array" ref="J156">_xlfn.XLOOKUP(J$1,'Copy of PY1 Data(H)'!$A$1:$CZ$1,_xlfn.XLOOKUP($A156,'Copy of PY1 Data(H)'!$A$1:$A$288,'Copy of PY1 Data(H)'!$A$1:$CZ$288))</f>
        <v>13000</v>
      </c>
      <c r="K156" s="180" cm="1">
        <f t="array" ref="K156">_xlfn.XLOOKUP(K$1,'Copy of PY1 Data(H)'!$A$1:$CZ$1,_xlfn.XLOOKUP($A156,'Copy of PY1 Data(H)'!$A$1:$A$288,'Copy of PY1 Data(H)'!$A$1:$CZ$288))</f>
        <v>0</v>
      </c>
      <c r="L156" s="180" cm="1">
        <f t="array" ref="L156">_xlfn.XLOOKUP(L$1,'Copy of PY1 Data(H)'!$A$1:$CZ$1,_xlfn.XLOOKUP($A156,'Copy of PY1 Data(H)'!$A$1:$A$288,'Copy of PY1 Data(H)'!$A$1:$CZ$288))</f>
        <v>0</v>
      </c>
      <c r="M156" s="180" cm="1">
        <f t="array" ref="M156">_xlfn.XLOOKUP(M$1,'Copy of PY1 Data(H)'!$A$1:$CZ$1,_xlfn.XLOOKUP($A156,'Copy of PY1 Data(H)'!$A$1:$A$288,'Copy of PY1 Data(H)'!$A$1:$CZ$288))</f>
        <v>0</v>
      </c>
      <c r="N156" s="180" cm="1">
        <f t="array" ref="N156">_xlfn.XLOOKUP(N$1,'Copy of PY1 Data(H)'!$A$1:$CZ$1,_xlfn.XLOOKUP($A156,'Copy of PY1 Data(H)'!$A$1:$A$288,'Copy of PY1 Data(H)'!$A$1:$CZ$288))</f>
        <v>0</v>
      </c>
      <c r="O156" s="180" cm="1">
        <f t="array" ref="O156">_xlfn.XLOOKUP(O$1,'Copy of PY1 Data(H)'!$A$1:$CZ$1,_xlfn.XLOOKUP($A156,'Copy of PY1 Data(H)'!$A$1:$A$288,'Copy of PY1 Data(H)'!$A$1:$CZ$288))</f>
        <v>181500</v>
      </c>
      <c r="P156" s="180" cm="1">
        <f t="array" ref="P156">_xlfn.XLOOKUP(P$1,'Copy of PY1 Data(H)'!$A$1:$CZ$1,_xlfn.XLOOKUP($A156,'Copy of PY1 Data(H)'!$A$1:$A$288,'Copy of PY1 Data(H)'!$A$1:$CZ$288))</f>
        <v>0</v>
      </c>
      <c r="Q156" s="180" cm="1">
        <f t="array" ref="Q156">_xlfn.XLOOKUP(Q$1,'Copy of PY1 Data(H)'!$A$1:$CZ$1,_xlfn.XLOOKUP($A156,'Copy of PY1 Data(H)'!$A$1:$A$288,'Copy of PY1 Data(H)'!$A$1:$CZ$288))</f>
        <v>1195285</v>
      </c>
      <c r="R156" s="180" cm="1">
        <f t="array" ref="R156">_xlfn.XLOOKUP(R$1,'Copy of PY1 Data(H)'!$A$1:$CZ$1,_xlfn.XLOOKUP($A156,'Copy of PY1 Data(H)'!$A$1:$A$288,'Copy of PY1 Data(H)'!$A$1:$CZ$288))</f>
        <v>68322</v>
      </c>
      <c r="S156" s="180" cm="1">
        <f t="array" ref="S156">_xlfn.XLOOKUP(S$1,'Copy of PY1 Data(H)'!$A$1:$CZ$1,_xlfn.XLOOKUP($A156,'Copy of PY1 Data(H)'!$A$1:$A$288,'Copy of PY1 Data(H)'!$A$1:$CZ$288))</f>
        <v>0</v>
      </c>
      <c r="T156" s="180" cm="1">
        <f t="array" ref="T156">_xlfn.XLOOKUP(T$1,'Copy of PY1 Data(H)'!$A$1:$CZ$1,_xlfn.XLOOKUP($A156,'Copy of PY1 Data(H)'!$A$1:$A$288,'Copy of PY1 Data(H)'!$A$1:$CZ$288))</f>
        <v>3909239</v>
      </c>
      <c r="U156" s="180" cm="1">
        <f t="array" ref="U156">_xlfn.XLOOKUP(U$1,'Copy of PY1 Data(H)'!$A$1:$CZ$1,_xlfn.XLOOKUP($A156,'Copy of PY1 Data(H)'!$A$1:$A$288,'Copy of PY1 Data(H)'!$A$1:$CZ$288))</f>
        <v>1213750</v>
      </c>
      <c r="V156" s="180" cm="1">
        <f t="array" ref="V156">_xlfn.XLOOKUP(V$1,'Copy of PY1 Data(H)'!$A$1:$CZ$1,_xlfn.XLOOKUP($A156,'Copy of PY1 Data(H)'!$A$1:$A$288,'Copy of PY1 Data(H)'!$A$1:$CZ$288))</f>
        <v>1835802</v>
      </c>
      <c r="W156" s="180" cm="1">
        <f t="array" ref="W156">_xlfn.XLOOKUP(W$1,'Copy of PY1 Data(H)'!$A$1:$CZ$1,_xlfn.XLOOKUP($A156,'Copy of PY1 Data(H)'!$A$1:$A$288,'Copy of PY1 Data(H)'!$A$1:$CZ$288))</f>
        <v>0</v>
      </c>
      <c r="X156" s="180" cm="1">
        <f t="array" ref="X156">_xlfn.XLOOKUP(X$1,'Copy of PY1 Data(H)'!$A$1:$CZ$1,_xlfn.XLOOKUP($A156,'Copy of PY1 Data(H)'!$A$1:$A$288,'Copy of PY1 Data(H)'!$A$1:$CZ$288))</f>
        <v>0</v>
      </c>
      <c r="Y156" s="180" cm="1">
        <f t="array" ref="Y156">_xlfn.XLOOKUP(Y$1,'Copy of PY1 Data(H)'!$A$1:$CZ$1,_xlfn.XLOOKUP($A156,'Copy of PY1 Data(H)'!$A$1:$A$288,'Copy of PY1 Data(H)'!$A$1:$CZ$288))</f>
        <v>1207968</v>
      </c>
      <c r="Z156" s="180" cm="1">
        <f t="array" ref="Z156">_xlfn.XLOOKUP(Z$1,'Copy of PY1 Data(H)'!$A$1:$CZ$1,_xlfn.XLOOKUP($A156,'Copy of PY1 Data(H)'!$A$1:$A$288,'Copy of PY1 Data(H)'!$A$1:$CZ$288))</f>
        <v>176750</v>
      </c>
      <c r="AA156" s="180" cm="1">
        <f t="array" ref="AA156">_xlfn.XLOOKUP(AA$1,'Copy of PY1 Data(H)'!$A$1:$CZ$1,_xlfn.XLOOKUP($A156,'Copy of PY1 Data(H)'!$A$1:$A$288,'Copy of PY1 Data(H)'!$A$1:$CZ$288))</f>
        <v>299867</v>
      </c>
      <c r="AB156" s="180" cm="1">
        <f t="array" ref="AB156">_xlfn.XLOOKUP(AB$1,'Copy of PY1 Data(H)'!$A$1:$CZ$1,_xlfn.XLOOKUP($A156,'Copy of PY1 Data(H)'!$A$1:$A$288,'Copy of PY1 Data(H)'!$A$1:$CZ$288))</f>
        <v>359732</v>
      </c>
      <c r="AC156" s="180" cm="1">
        <f t="array" ref="AC156">_xlfn.XLOOKUP(AC$1,'Copy of PY1 Data(H)'!$A$1:$CZ$1,_xlfn.XLOOKUP($A156,'Copy of PY1 Data(H)'!$A$1:$A$288,'Copy of PY1 Data(H)'!$A$1:$CZ$288))</f>
        <v>155390</v>
      </c>
      <c r="AD156" s="180" cm="1">
        <f t="array" ref="AD156">_xlfn.XLOOKUP(AD$1,'Copy of PY1 Data(H)'!$A$1:$CZ$1,_xlfn.XLOOKUP($A156,'Copy of PY1 Data(H)'!$A$1:$A$288,'Copy of PY1 Data(H)'!$A$1:$CZ$288))</f>
        <v>226700</v>
      </c>
      <c r="AE156" s="180" cm="1">
        <f t="array" ref="AE156">_xlfn.XLOOKUP(AE$1,'Copy of PY1 Data(H)'!$A$1:$CZ$1,_xlfn.XLOOKUP($A156,'Copy of PY1 Data(H)'!$A$1:$A$288,'Copy of PY1 Data(H)'!$A$1:$CZ$288))</f>
        <v>72633</v>
      </c>
      <c r="AF156" s="180" cm="1">
        <f t="array" ref="AF156">_xlfn.XLOOKUP(AF$1,'Copy of PY1 Data(H)'!$A$1:$CZ$1,_xlfn.XLOOKUP($A156,'Copy of PY1 Data(H)'!$A$1:$A$288,'Copy of PY1 Data(H)'!$A$1:$CZ$288))</f>
        <v>46430</v>
      </c>
      <c r="AG156" s="180" cm="1">
        <f t="array" ref="AG156">_xlfn.XLOOKUP(AG$1,'Copy of PY1 Data(H)'!$A$1:$CZ$1,_xlfn.XLOOKUP($A156,'Copy of PY1 Data(H)'!$A$1:$A$288,'Copy of PY1 Data(H)'!$A$1:$CZ$288))</f>
        <v>45500</v>
      </c>
      <c r="AH156" s="180" cm="1">
        <f t="array" ref="AH156">_xlfn.XLOOKUP(AH$1,'Copy of PY1 Data(H)'!$A$1:$CZ$1,_xlfn.XLOOKUP($A156,'Copy of PY1 Data(H)'!$A$1:$A$288,'Copy of PY1 Data(H)'!$A$1:$CZ$288))</f>
        <v>60320</v>
      </c>
      <c r="AI156" s="180" cm="1">
        <f t="array" ref="AI156">_xlfn.XLOOKUP(AI$1,'Copy of PY1 Data(H)'!$A$1:$CZ$1,_xlfn.XLOOKUP($A156,'Copy of PY1 Data(H)'!$A$1:$A$288,'Copy of PY1 Data(H)'!$A$1:$CZ$288))</f>
        <v>4692493</v>
      </c>
      <c r="AJ156" s="180" cm="1">
        <f t="array" ref="AJ156">_xlfn.XLOOKUP(AJ$1,'Copy of PY1 Data(H)'!$A$1:$CZ$1,_xlfn.XLOOKUP($A156,'Copy of PY1 Data(H)'!$A$1:$A$288,'Copy of PY1 Data(H)'!$A$1:$CZ$288))</f>
        <v>0</v>
      </c>
      <c r="AK156" s="180" cm="1">
        <f t="array" ref="AK156">_xlfn.XLOOKUP(AK$1,'Copy of PY1 Data(H)'!$A$1:$CZ$1,_xlfn.XLOOKUP($A156,'Copy of PY1 Data(H)'!$A$1:$A$288,'Copy of PY1 Data(H)'!$A$1:$CZ$288))</f>
        <v>0</v>
      </c>
      <c r="AL156" s="180" cm="1">
        <f t="array" ref="AL156">_xlfn.XLOOKUP(AL$1,'Copy of PY1 Data(H)'!$A$1:$CZ$1,_xlfn.XLOOKUP($A156,'Copy of PY1 Data(H)'!$A$1:$A$288,'Copy of PY1 Data(H)'!$A$1:$CZ$288))</f>
        <v>0</v>
      </c>
      <c r="AM156" s="180" cm="1">
        <f t="array" ref="AM156">_xlfn.XLOOKUP(AM$1,'Copy of PY1 Data(H)'!$A$1:$CZ$1,_xlfn.XLOOKUP($A156,'Copy of PY1 Data(H)'!$A$1:$A$288,'Copy of PY1 Data(H)'!$A$1:$CZ$288))</f>
        <v>939137</v>
      </c>
      <c r="AN156" s="180" cm="1">
        <f t="array" ref="AN156">_xlfn.XLOOKUP(AN$1,'Copy of PY1 Data(H)'!$A$1:$CZ$1,_xlfn.XLOOKUP($A156,'Copy of PY1 Data(H)'!$A$1:$A$288,'Copy of PY1 Data(H)'!$A$1:$CZ$288))</f>
        <v>21000</v>
      </c>
      <c r="AO156" s="180" cm="1">
        <f t="array" ref="AO156">_xlfn.XLOOKUP(AO$1,'Copy of PY1 Data(H)'!$A$1:$CZ$1,_xlfn.XLOOKUP($A156,'Copy of PY1 Data(H)'!$A$1:$A$288,'Copy of PY1 Data(H)'!$A$1:$CZ$288))</f>
        <v>38862</v>
      </c>
      <c r="AP156" s="180" cm="1">
        <f t="array" ref="AP156">_xlfn.XLOOKUP(AP$1,'Copy of PY1 Data(H)'!$A$1:$CZ$1,_xlfn.XLOOKUP($A156,'Copy of PY1 Data(H)'!$A$1:$A$288,'Copy of PY1 Data(H)'!$A$1:$CZ$288))</f>
        <v>0</v>
      </c>
      <c r="AQ156" s="180" cm="1">
        <f t="array" ref="AQ156">_xlfn.XLOOKUP(AQ$1,'Copy of PY1 Data(H)'!$A$1:$CZ$1,_xlfn.XLOOKUP($A156,'Copy of PY1 Data(H)'!$A$1:$A$288,'Copy of PY1 Data(H)'!$A$1:$CZ$288))</f>
        <v>0</v>
      </c>
      <c r="AR156" s="180" cm="1">
        <f t="array" ref="AR156">_xlfn.XLOOKUP(AR$1,'Copy of PY1 Data(H)'!$A$1:$CZ$1,_xlfn.XLOOKUP($A156,'Copy of PY1 Data(H)'!$A$1:$A$288,'Copy of PY1 Data(H)'!$A$1:$CZ$288))</f>
        <v>488606</v>
      </c>
      <c r="AS156" s="180" cm="1">
        <f t="array" ref="AS156">_xlfn.XLOOKUP(AS$1,'Copy of PY1 Data(H)'!$A$1:$CZ$1,_xlfn.XLOOKUP($A156,'Copy of PY1 Data(H)'!$A$1:$A$288,'Copy of PY1 Data(H)'!$A$1:$CZ$288))</f>
        <v>0</v>
      </c>
      <c r="AT156" s="180" cm="1">
        <f t="array" ref="AT156">_xlfn.XLOOKUP(AT$1,'Copy of PY1 Data(H)'!$A$1:$CZ$1,_xlfn.XLOOKUP($A156,'Copy of PY1 Data(H)'!$A$1:$A$288,'Copy of PY1 Data(H)'!$A$1:$CZ$288))</f>
        <v>166155</v>
      </c>
      <c r="AU156" s="180" cm="1">
        <f t="array" ref="AU156">_xlfn.XLOOKUP(AU$1,'Copy of PY1 Data(H)'!$A$1:$CZ$1,_xlfn.XLOOKUP($A156,'Copy of PY1 Data(H)'!$A$1:$A$288,'Copy of PY1 Data(H)'!$A$1:$CZ$288))</f>
        <v>0</v>
      </c>
      <c r="AV156" s="180" cm="1">
        <f t="array" ref="AV156">_xlfn.XLOOKUP(AV$1,'Copy of PY1 Data(H)'!$A$1:$CZ$1,_xlfn.XLOOKUP($A156,'Copy of PY1 Data(H)'!$A$1:$A$288,'Copy of PY1 Data(H)'!$A$1:$CZ$288))</f>
        <v>3973739</v>
      </c>
      <c r="AW156" s="180" cm="1">
        <f t="array" ref="AW156">_xlfn.XLOOKUP(AW$1,'Copy of PY1 Data(H)'!$A$1:$CZ$1,_xlfn.XLOOKUP($A156,'Copy of PY1 Data(H)'!$A$1:$A$288,'Copy of PY1 Data(H)'!$A$1:$CZ$288))</f>
        <v>0</v>
      </c>
      <c r="AX156" s="180" cm="1">
        <f t="array" ref="AX156">_xlfn.XLOOKUP(AX$1,'Copy of PY1 Data(H)'!$A$1:$CZ$1,_xlfn.XLOOKUP($A156,'Copy of PY1 Data(H)'!$A$1:$A$288,'Copy of PY1 Data(H)'!$A$1:$CZ$288))</f>
        <v>70379</v>
      </c>
      <c r="AY156" s="180" cm="1">
        <f t="array" ref="AY156">_xlfn.XLOOKUP(AY$1,'Copy of PY1 Data(H)'!$A$1:$CZ$1,_xlfn.XLOOKUP($A156,'Copy of PY1 Data(H)'!$A$1:$A$288,'Copy of PY1 Data(H)'!$A$1:$CZ$288))</f>
        <v>0</v>
      </c>
      <c r="AZ156" s="180" cm="1">
        <f t="array" ref="AZ156">_xlfn.XLOOKUP(AZ$1,'Copy of PY1 Data(H)'!$A$1:$CZ$1,_xlfn.XLOOKUP($A156,'Copy of PY1 Data(H)'!$A$1:$A$288,'Copy of PY1 Data(H)'!$A$1:$CZ$288))</f>
        <v>33000</v>
      </c>
      <c r="BA156" s="180" cm="1">
        <f t="array" ref="BA156">_xlfn.XLOOKUP(BA$1,'Copy of PY1 Data(H)'!$A$1:$CZ$1,_xlfn.XLOOKUP($A156,'Copy of PY1 Data(H)'!$A$1:$A$288,'Copy of PY1 Data(H)'!$A$1:$CZ$288))</f>
        <v>0</v>
      </c>
      <c r="BB156" s="180" cm="1">
        <f t="array" ref="BB156">_xlfn.XLOOKUP(BB$1,'Copy of PY1 Data(H)'!$A$1:$CZ$1,_xlfn.XLOOKUP($A156,'Copy of PY1 Data(H)'!$A$1:$A$288,'Copy of PY1 Data(H)'!$A$1:$CZ$288))</f>
        <v>0</v>
      </c>
      <c r="BC156" s="180" cm="1">
        <f t="array" ref="BC156">_xlfn.XLOOKUP(BC$1,'Copy of PY1 Data(H)'!$A$1:$CZ$1,_xlfn.XLOOKUP($A156,'Copy of PY1 Data(H)'!$A$1:$A$288,'Copy of PY1 Data(H)'!$A$1:$CZ$288))</f>
        <v>0</v>
      </c>
      <c r="BD156" s="180" cm="1">
        <f t="array" ref="BD156">_xlfn.XLOOKUP(BD$1,'Copy of PY1 Data(H)'!$A$1:$CZ$1,_xlfn.XLOOKUP($A156,'Copy of PY1 Data(H)'!$A$1:$A$288,'Copy of PY1 Data(H)'!$A$1:$CZ$288))</f>
        <v>1053444</v>
      </c>
      <c r="BE156" s="180" cm="1">
        <f t="array" ref="BE156">_xlfn.XLOOKUP(BE$1,'Copy of PY1 Data(H)'!$A$1:$CZ$1,_xlfn.XLOOKUP($A156,'Copy of PY1 Data(H)'!$A$1:$A$288,'Copy of PY1 Data(H)'!$A$1:$CZ$288))</f>
        <v>0</v>
      </c>
      <c r="BF156" s="180" cm="1">
        <f t="array" ref="BF156">_xlfn.XLOOKUP(BF$1,'Copy of PY1 Data(H)'!$A$1:$CZ$1,_xlfn.XLOOKUP($A156,'Copy of PY1 Data(H)'!$A$1:$A$288,'Copy of PY1 Data(H)'!$A$1:$CZ$288))</f>
        <v>29802</v>
      </c>
      <c r="BG156" s="180" cm="1">
        <f t="array" ref="BG156">_xlfn.XLOOKUP(BG$1,'Copy of PY1 Data(H)'!$A$1:$CZ$1,_xlfn.XLOOKUP($A156,'Copy of PY1 Data(H)'!$A$1:$A$288,'Copy of PY1 Data(H)'!$A$1:$CZ$288))</f>
        <v>0</v>
      </c>
      <c r="BH156" s="180" cm="1">
        <f t="array" ref="BH156">_xlfn.XLOOKUP(BH$1,'Copy of PY1 Data(H)'!$A$1:$CZ$1,_xlfn.XLOOKUP($A156,'Copy of PY1 Data(H)'!$A$1:$A$288,'Copy of PY1 Data(H)'!$A$1:$CZ$288))</f>
        <v>0</v>
      </c>
      <c r="BI156" s="180" cm="1">
        <f t="array" ref="BI156">_xlfn.XLOOKUP(BI$1,'Copy of PY1 Data(H)'!$A$1:$CZ$1,_xlfn.XLOOKUP($A156,'Copy of PY1 Data(H)'!$A$1:$A$288,'Copy of PY1 Data(H)'!$A$1:$CZ$288))</f>
        <v>5557</v>
      </c>
      <c r="BJ156" s="180" cm="1">
        <f t="array" ref="BJ156">_xlfn.XLOOKUP(BJ$1,'Copy of PY1 Data(H)'!$A$1:$CZ$1,_xlfn.XLOOKUP($A156,'Copy of PY1 Data(H)'!$A$1:$A$288,'Copy of PY1 Data(H)'!$A$1:$CZ$288))</f>
        <v>0</v>
      </c>
      <c r="BK156" s="180" cm="1">
        <f t="array" ref="BK156">_xlfn.XLOOKUP(BK$1,'Copy of PY1 Data(H)'!$A$1:$CZ$1,_xlfn.XLOOKUP($A156,'Copy of PY1 Data(H)'!$A$1:$A$288,'Copy of PY1 Data(H)'!$A$1:$CZ$288))</f>
        <v>243679</v>
      </c>
      <c r="BL156" s="180" cm="1">
        <f t="array" ref="BL156">_xlfn.XLOOKUP(BL$1,'Copy of PY1 Data(H)'!$A$1:$CZ$1,_xlfn.XLOOKUP($A156,'Copy of PY1 Data(H)'!$A$1:$A$288,'Copy of PY1 Data(H)'!$A$1:$CZ$288))</f>
        <v>0</v>
      </c>
      <c r="BM156" s="180" cm="1">
        <f t="array" ref="BM156">_xlfn.XLOOKUP(BM$1,'Copy of PY1 Data(H)'!$A$1:$CZ$1,_xlfn.XLOOKUP($A156,'Copy of PY1 Data(H)'!$A$1:$A$288,'Copy of PY1 Data(H)'!$A$1:$CZ$288))</f>
        <v>117101</v>
      </c>
      <c r="BN156" s="180" cm="1">
        <f t="array" ref="BN156">_xlfn.XLOOKUP(BN$1,'Copy of PY1 Data(H)'!$A$1:$CZ$1,_xlfn.XLOOKUP($A156,'Copy of PY1 Data(H)'!$A$1:$A$288,'Copy of PY1 Data(H)'!$A$1:$CZ$288))</f>
        <v>154000</v>
      </c>
      <c r="BO156" s="180" cm="1">
        <f t="array" ref="BO156">_xlfn.XLOOKUP(BO$1,'Copy of PY1 Data(H)'!$A$1:$CZ$1,_xlfn.XLOOKUP($A156,'Copy of PY1 Data(H)'!$A$1:$A$288,'Copy of PY1 Data(H)'!$A$1:$CZ$288))</f>
        <v>27120</v>
      </c>
      <c r="BP156" s="180" cm="1">
        <f t="array" ref="BP156">_xlfn.XLOOKUP(BP$1,'Copy of PY1 Data(H)'!$A$1:$CZ$1,_xlfn.XLOOKUP($A156,'Copy of PY1 Data(H)'!$A$1:$A$288,'Copy of PY1 Data(H)'!$A$1:$CZ$288))</f>
        <v>0</v>
      </c>
      <c r="BQ156" s="180" cm="1">
        <f t="array" ref="BQ156">_xlfn.XLOOKUP(BQ$1,'Copy of PY1 Data(H)'!$A$1:$CZ$1,_xlfn.XLOOKUP($A156,'Copy of PY1 Data(H)'!$A$1:$A$288,'Copy of PY1 Data(H)'!$A$1:$CZ$288))</f>
        <v>0</v>
      </c>
      <c r="BR156" s="180" cm="1">
        <f t="array" ref="BR156">_xlfn.XLOOKUP(BR$1,'Copy of PY1 Data(H)'!$A$1:$CZ$1,_xlfn.XLOOKUP($A156,'Copy of PY1 Data(H)'!$A$1:$A$288,'Copy of PY1 Data(H)'!$A$1:$CZ$288))</f>
        <v>29252</v>
      </c>
      <c r="BS156" s="180" cm="1">
        <f t="array" ref="BS156">_xlfn.XLOOKUP(BS$1,'Copy of PY1 Data(H)'!$A$1:$CZ$1,_xlfn.XLOOKUP($A156,'Copy of PY1 Data(H)'!$A$1:$A$288,'Copy of PY1 Data(H)'!$A$1:$CZ$288))</f>
        <v>0</v>
      </c>
      <c r="BT156" s="180" cm="1">
        <f t="array" ref="BT156">_xlfn.XLOOKUP(BT$1,'Copy of PY1 Data(H)'!$A$1:$CZ$1,_xlfn.XLOOKUP($A156,'Copy of PY1 Data(H)'!$A$1:$A$288,'Copy of PY1 Data(H)'!$A$1:$CZ$288))</f>
        <v>40943</v>
      </c>
      <c r="BU156" s="180" cm="1">
        <f t="array" ref="BU156">_xlfn.XLOOKUP(BU$1,'Copy of PY1 Data(H)'!$A$1:$CZ$1,_xlfn.XLOOKUP($A156,'Copy of PY1 Data(H)'!$A$1:$A$288,'Copy of PY1 Data(H)'!$A$1:$CZ$288))</f>
        <v>121706</v>
      </c>
      <c r="BV156" s="180" cm="1">
        <f t="array" ref="BV156">_xlfn.XLOOKUP(BV$1,'Copy of PY1 Data(H)'!$A$1:$CZ$1,_xlfn.XLOOKUP($A156,'Copy of PY1 Data(H)'!$A$1:$A$288,'Copy of PY1 Data(H)'!$A$1:$CZ$288))</f>
        <v>0</v>
      </c>
      <c r="BW156" s="180" cm="1">
        <f t="array" ref="BW156">_xlfn.XLOOKUP(BW$1,'Copy of PY1 Data(H)'!$A$1:$CZ$1,_xlfn.XLOOKUP($A156,'Copy of PY1 Data(H)'!$A$1:$A$288,'Copy of PY1 Data(H)'!$A$1:$CZ$288))</f>
        <v>0</v>
      </c>
      <c r="BX156" s="180" cm="1">
        <f t="array" ref="BX156">_xlfn.XLOOKUP(BX$1,'Copy of PY1 Data(H)'!$A$1:$CZ$1,_xlfn.XLOOKUP($A156,'Copy of PY1 Data(H)'!$A$1:$A$288,'Copy of PY1 Data(H)'!$A$1:$CZ$288))</f>
        <v>0</v>
      </c>
      <c r="BY156" s="180" cm="1">
        <f t="array" ref="BY156">_xlfn.XLOOKUP(BY$1,'Copy of PY1 Data(H)'!$A$1:$CZ$1,_xlfn.XLOOKUP($A156,'Copy of PY1 Data(H)'!$A$1:$A$288,'Copy of PY1 Data(H)'!$A$1:$CZ$288))</f>
        <v>0</v>
      </c>
      <c r="BZ156" s="180" cm="1">
        <f t="array" ref="BZ156">_xlfn.XLOOKUP(BZ$1,'Copy of PY1 Data(H)'!$A$1:$CZ$1,_xlfn.XLOOKUP($A156,'Copy of PY1 Data(H)'!$A$1:$A$288,'Copy of PY1 Data(H)'!$A$1:$CZ$288))</f>
        <v>35083</v>
      </c>
      <c r="CA156" s="180" cm="1">
        <f t="array" ref="CA156">_xlfn.XLOOKUP(CA$1,'Copy of PY1 Data(H)'!$A$1:$CZ$1,_xlfn.XLOOKUP($A156,'Copy of PY1 Data(H)'!$A$1:$A$288,'Copy of PY1 Data(H)'!$A$1:$CZ$288))</f>
        <v>8000</v>
      </c>
      <c r="CB156" s="180" cm="1">
        <f t="array" ref="CB156">_xlfn.XLOOKUP(CB$1,'Copy of PY1 Data(H)'!$A$1:$CZ$1,_xlfn.XLOOKUP($A156,'Copy of PY1 Data(H)'!$A$1:$A$288,'Copy of PY1 Data(H)'!$A$1:$CZ$288))</f>
        <v>89419</v>
      </c>
      <c r="CC156" s="180" cm="1">
        <f t="array" ref="CC156">_xlfn.XLOOKUP(CC$1,'Copy of PY1 Data(H)'!$A$1:$CZ$1,_xlfn.XLOOKUP($A156,'Copy of PY1 Data(H)'!$A$1:$A$288,'Copy of PY1 Data(H)'!$A$1:$CZ$288))</f>
        <v>0</v>
      </c>
      <c r="CD156" s="180" cm="1">
        <f t="array" ref="CD156">_xlfn.XLOOKUP(CD$1,'Copy of PY1 Data(H)'!$A$1:$CZ$1,_xlfn.XLOOKUP($A156,'Copy of PY1 Data(H)'!$A$1:$A$288,'Copy of PY1 Data(H)'!$A$1:$CZ$288))</f>
        <v>0</v>
      </c>
    </row>
    <row r="157" spans="1:82" s="968" customFormat="1" x14ac:dyDescent="0.3">
      <c r="B157" s="968" t="s">
        <v>2892</v>
      </c>
      <c r="D157" s="968" t="e" cm="1">
        <f t="array" ref="D157">_xlfn.XLOOKUP(D$1,'Copy of PY1 Data(H)'!$A$1:$CZ$1,_xlfn.XLOOKUP($B157,'Copy of PY1 Data(H)'!$A$1:$A$288,'Copy of PY1 Data(H)'!$A$1:$CZ$288))</f>
        <v>#N/A</v>
      </c>
      <c r="E157" s="968" t="e" cm="1">
        <f t="array" ref="E157">_xlfn.XLOOKUP(E$1,'Copy of PY1 Data(H)'!$A$1:$CZ$1,_xlfn.XLOOKUP($B157,'Copy of PY1 Data(H)'!$A$1:$A$288,'Copy of PY1 Data(H)'!$A$1:$CZ$288))</f>
        <v>#N/A</v>
      </c>
      <c r="F157" s="968" t="e" cm="1">
        <f t="array" ref="F157">_xlfn.XLOOKUP(F$1,'Copy of PY1 Data(H)'!$A$1:$CZ$1,_xlfn.XLOOKUP($B157,'Copy of PY1 Data(H)'!$A$1:$A$288,'Copy of PY1 Data(H)'!$A$1:$CZ$288))</f>
        <v>#N/A</v>
      </c>
      <c r="G157" s="968" t="e" cm="1">
        <f t="array" ref="G157">_xlfn.XLOOKUP(G$1,'Copy of PY1 Data(H)'!$A$1:$CZ$1,_xlfn.XLOOKUP($B157,'Copy of PY1 Data(H)'!$A$1:$A$288,'Copy of PY1 Data(H)'!$A$1:$CZ$288))</f>
        <v>#N/A</v>
      </c>
      <c r="H157" s="968" t="e" cm="1">
        <f t="array" ref="H157">_xlfn.XLOOKUP(H$1,'Copy of PY1 Data(H)'!$A$1:$CZ$1,_xlfn.XLOOKUP($B157,'Copy of PY1 Data(H)'!$A$1:$A$288,'Copy of PY1 Data(H)'!$A$1:$CZ$288))</f>
        <v>#N/A</v>
      </c>
      <c r="I157" s="968" t="e" cm="1">
        <f t="array" ref="I157">_xlfn.XLOOKUP(I$1,'Copy of PY1 Data(H)'!$A$1:$CZ$1,_xlfn.XLOOKUP($B157,'Copy of PY1 Data(H)'!$A$1:$A$288,'Copy of PY1 Data(H)'!$A$1:$CZ$288))</f>
        <v>#N/A</v>
      </c>
      <c r="J157" s="968" t="e" cm="1">
        <f t="array" ref="J157">_xlfn.XLOOKUP(J$1,'Copy of PY1 Data(H)'!$A$1:$CZ$1,_xlfn.XLOOKUP($B157,'Copy of PY1 Data(H)'!$A$1:$A$288,'Copy of PY1 Data(H)'!$A$1:$CZ$288))</f>
        <v>#N/A</v>
      </c>
      <c r="K157" s="968" t="e" cm="1">
        <f t="array" ref="K157">_xlfn.XLOOKUP(K$1,'Copy of PY1 Data(H)'!$A$1:$CZ$1,_xlfn.XLOOKUP($B157,'Copy of PY1 Data(H)'!$A$1:$A$288,'Copy of PY1 Data(H)'!$A$1:$CZ$288))</f>
        <v>#N/A</v>
      </c>
      <c r="L157" s="968" t="e" cm="1">
        <f t="array" ref="L157">_xlfn.XLOOKUP(L$1,'Copy of PY1 Data(H)'!$A$1:$CZ$1,_xlfn.XLOOKUP($B157,'Copy of PY1 Data(H)'!$A$1:$A$288,'Copy of PY1 Data(H)'!$A$1:$CZ$288))</f>
        <v>#N/A</v>
      </c>
      <c r="M157" s="968" t="e" cm="1">
        <f t="array" ref="M157">_xlfn.XLOOKUP(M$1,'Copy of PY1 Data(H)'!$A$1:$CZ$1,_xlfn.XLOOKUP($B157,'Copy of PY1 Data(H)'!$A$1:$A$288,'Copy of PY1 Data(H)'!$A$1:$CZ$288))</f>
        <v>#N/A</v>
      </c>
      <c r="N157" s="968" t="e" cm="1">
        <f t="array" ref="N157">_xlfn.XLOOKUP(N$1,'Copy of PY1 Data(H)'!$A$1:$CZ$1,_xlfn.XLOOKUP($B157,'Copy of PY1 Data(H)'!$A$1:$A$288,'Copy of PY1 Data(H)'!$A$1:$CZ$288))</f>
        <v>#N/A</v>
      </c>
      <c r="O157" s="968" t="e" cm="1">
        <f t="array" ref="O157">_xlfn.XLOOKUP(O$1,'Copy of PY1 Data(H)'!$A$1:$CZ$1,_xlfn.XLOOKUP($B157,'Copy of PY1 Data(H)'!$A$1:$A$288,'Copy of PY1 Data(H)'!$A$1:$CZ$288))</f>
        <v>#N/A</v>
      </c>
      <c r="P157" s="968" t="e" cm="1">
        <f t="array" ref="P157">_xlfn.XLOOKUP(P$1,'Copy of PY1 Data(H)'!$A$1:$CZ$1,_xlfn.XLOOKUP($B157,'Copy of PY1 Data(H)'!$A$1:$A$288,'Copy of PY1 Data(H)'!$A$1:$CZ$288))</f>
        <v>#N/A</v>
      </c>
      <c r="Q157" s="968" t="e" cm="1">
        <f t="array" ref="Q157">_xlfn.XLOOKUP(Q$1,'Copy of PY1 Data(H)'!$A$1:$CZ$1,_xlfn.XLOOKUP($B157,'Copy of PY1 Data(H)'!$A$1:$A$288,'Copy of PY1 Data(H)'!$A$1:$CZ$288))</f>
        <v>#N/A</v>
      </c>
      <c r="R157" s="968" t="e" cm="1">
        <f t="array" ref="R157">_xlfn.XLOOKUP(R$1,'Copy of PY1 Data(H)'!$A$1:$CZ$1,_xlfn.XLOOKUP($B157,'Copy of PY1 Data(H)'!$A$1:$A$288,'Copy of PY1 Data(H)'!$A$1:$CZ$288))</f>
        <v>#N/A</v>
      </c>
      <c r="S157" s="968" t="e" cm="1">
        <f t="array" ref="S157">_xlfn.XLOOKUP(S$1,'Copy of PY1 Data(H)'!$A$1:$CZ$1,_xlfn.XLOOKUP($B157,'Copy of PY1 Data(H)'!$A$1:$A$288,'Copy of PY1 Data(H)'!$A$1:$CZ$288))</f>
        <v>#N/A</v>
      </c>
      <c r="T157" s="968" t="e" cm="1">
        <f t="array" ref="T157">_xlfn.XLOOKUP(T$1,'Copy of PY1 Data(H)'!$A$1:$CZ$1,_xlfn.XLOOKUP($B157,'Copy of PY1 Data(H)'!$A$1:$A$288,'Copy of PY1 Data(H)'!$A$1:$CZ$288))</f>
        <v>#N/A</v>
      </c>
      <c r="U157" s="968" t="e" cm="1">
        <f t="array" ref="U157">_xlfn.XLOOKUP(U$1,'Copy of PY1 Data(H)'!$A$1:$CZ$1,_xlfn.XLOOKUP($B157,'Copy of PY1 Data(H)'!$A$1:$A$288,'Copy of PY1 Data(H)'!$A$1:$CZ$288))</f>
        <v>#N/A</v>
      </c>
      <c r="V157" s="968" t="e" cm="1">
        <f t="array" ref="V157">_xlfn.XLOOKUP(V$1,'Copy of PY1 Data(H)'!$A$1:$CZ$1,_xlfn.XLOOKUP($B157,'Copy of PY1 Data(H)'!$A$1:$A$288,'Copy of PY1 Data(H)'!$A$1:$CZ$288))</f>
        <v>#N/A</v>
      </c>
      <c r="W157" s="968" t="e" cm="1">
        <f t="array" ref="W157">_xlfn.XLOOKUP(W$1,'Copy of PY1 Data(H)'!$A$1:$CZ$1,_xlfn.XLOOKUP($B157,'Copy of PY1 Data(H)'!$A$1:$A$288,'Copy of PY1 Data(H)'!$A$1:$CZ$288))</f>
        <v>#N/A</v>
      </c>
      <c r="X157" s="968" t="e" cm="1">
        <f t="array" ref="X157">_xlfn.XLOOKUP(X$1,'Copy of PY1 Data(H)'!$A$1:$CZ$1,_xlfn.XLOOKUP($B157,'Copy of PY1 Data(H)'!$A$1:$A$288,'Copy of PY1 Data(H)'!$A$1:$CZ$288))</f>
        <v>#N/A</v>
      </c>
      <c r="Y157" s="968" t="e" cm="1">
        <f t="array" ref="Y157">_xlfn.XLOOKUP(Y$1,'Copy of PY1 Data(H)'!$A$1:$CZ$1,_xlfn.XLOOKUP($B157,'Copy of PY1 Data(H)'!$A$1:$A$288,'Copy of PY1 Data(H)'!$A$1:$CZ$288))</f>
        <v>#N/A</v>
      </c>
      <c r="Z157" s="968" t="e" cm="1">
        <f t="array" ref="Z157">_xlfn.XLOOKUP(Z$1,'Copy of PY1 Data(H)'!$A$1:$CZ$1,_xlfn.XLOOKUP($B157,'Copy of PY1 Data(H)'!$A$1:$A$288,'Copy of PY1 Data(H)'!$A$1:$CZ$288))</f>
        <v>#N/A</v>
      </c>
      <c r="AA157" s="968" t="e" cm="1">
        <f t="array" ref="AA157">_xlfn.XLOOKUP(AA$1,'Copy of PY1 Data(H)'!$A$1:$CZ$1,_xlfn.XLOOKUP($B157,'Copy of PY1 Data(H)'!$A$1:$A$288,'Copy of PY1 Data(H)'!$A$1:$CZ$288))</f>
        <v>#N/A</v>
      </c>
      <c r="AB157" s="968" t="e" cm="1">
        <f t="array" ref="AB157">_xlfn.XLOOKUP(AB$1,'Copy of PY1 Data(H)'!$A$1:$CZ$1,_xlfn.XLOOKUP($B157,'Copy of PY1 Data(H)'!$A$1:$A$288,'Copy of PY1 Data(H)'!$A$1:$CZ$288))</f>
        <v>#N/A</v>
      </c>
      <c r="AC157" s="968" t="e" cm="1">
        <f t="array" ref="AC157">_xlfn.XLOOKUP(AC$1,'Copy of PY1 Data(H)'!$A$1:$CZ$1,_xlfn.XLOOKUP($B157,'Copy of PY1 Data(H)'!$A$1:$A$288,'Copy of PY1 Data(H)'!$A$1:$CZ$288))</f>
        <v>#N/A</v>
      </c>
      <c r="AD157" s="968" t="e" cm="1">
        <f t="array" ref="AD157">_xlfn.XLOOKUP(AD$1,'Copy of PY1 Data(H)'!$A$1:$CZ$1,_xlfn.XLOOKUP($B157,'Copy of PY1 Data(H)'!$A$1:$A$288,'Copy of PY1 Data(H)'!$A$1:$CZ$288))</f>
        <v>#N/A</v>
      </c>
      <c r="AE157" s="968" t="e" cm="1">
        <f t="array" ref="AE157">_xlfn.XLOOKUP(AE$1,'Copy of PY1 Data(H)'!$A$1:$CZ$1,_xlfn.XLOOKUP($B157,'Copy of PY1 Data(H)'!$A$1:$A$288,'Copy of PY1 Data(H)'!$A$1:$CZ$288))</f>
        <v>#N/A</v>
      </c>
      <c r="AF157" s="968" t="e" cm="1">
        <f t="array" ref="AF157">_xlfn.XLOOKUP(AF$1,'Copy of PY1 Data(H)'!$A$1:$CZ$1,_xlfn.XLOOKUP($B157,'Copy of PY1 Data(H)'!$A$1:$A$288,'Copy of PY1 Data(H)'!$A$1:$CZ$288))</f>
        <v>#N/A</v>
      </c>
      <c r="AG157" s="968" t="e" cm="1">
        <f t="array" ref="AG157">_xlfn.XLOOKUP(AG$1,'Copy of PY1 Data(H)'!$A$1:$CZ$1,_xlfn.XLOOKUP($B157,'Copy of PY1 Data(H)'!$A$1:$A$288,'Copy of PY1 Data(H)'!$A$1:$CZ$288))</f>
        <v>#N/A</v>
      </c>
      <c r="AH157" s="968" t="e" cm="1">
        <f t="array" ref="AH157">_xlfn.XLOOKUP(AH$1,'Copy of PY1 Data(H)'!$A$1:$CZ$1,_xlfn.XLOOKUP($B157,'Copy of PY1 Data(H)'!$A$1:$A$288,'Copy of PY1 Data(H)'!$A$1:$CZ$288))</f>
        <v>#N/A</v>
      </c>
      <c r="AI157" s="968" t="e" cm="1">
        <f t="array" ref="AI157">_xlfn.XLOOKUP(AI$1,'Copy of PY1 Data(H)'!$A$1:$CZ$1,_xlfn.XLOOKUP($B157,'Copy of PY1 Data(H)'!$A$1:$A$288,'Copy of PY1 Data(H)'!$A$1:$CZ$288))</f>
        <v>#N/A</v>
      </c>
      <c r="AJ157" s="968" t="e" cm="1">
        <f t="array" ref="AJ157">_xlfn.XLOOKUP(AJ$1,'Copy of PY1 Data(H)'!$A$1:$CZ$1,_xlfn.XLOOKUP($B157,'Copy of PY1 Data(H)'!$A$1:$A$288,'Copy of PY1 Data(H)'!$A$1:$CZ$288))</f>
        <v>#N/A</v>
      </c>
      <c r="AK157" s="968" t="e" cm="1">
        <f t="array" ref="AK157">_xlfn.XLOOKUP(AK$1,'Copy of PY1 Data(H)'!$A$1:$CZ$1,_xlfn.XLOOKUP($B157,'Copy of PY1 Data(H)'!$A$1:$A$288,'Copy of PY1 Data(H)'!$A$1:$CZ$288))</f>
        <v>#N/A</v>
      </c>
      <c r="AL157" s="968" t="e" cm="1">
        <f t="array" ref="AL157">_xlfn.XLOOKUP(AL$1,'Copy of PY1 Data(H)'!$A$1:$CZ$1,_xlfn.XLOOKUP($B157,'Copy of PY1 Data(H)'!$A$1:$A$288,'Copy of PY1 Data(H)'!$A$1:$CZ$288))</f>
        <v>#N/A</v>
      </c>
      <c r="AM157" s="968" t="e" cm="1">
        <f t="array" ref="AM157">_xlfn.XLOOKUP(AM$1,'Copy of PY1 Data(H)'!$A$1:$CZ$1,_xlfn.XLOOKUP($B157,'Copy of PY1 Data(H)'!$A$1:$A$288,'Copy of PY1 Data(H)'!$A$1:$CZ$288))</f>
        <v>#N/A</v>
      </c>
      <c r="AN157" s="968" t="e" cm="1">
        <f t="array" ref="AN157">_xlfn.XLOOKUP(AN$1,'Copy of PY1 Data(H)'!$A$1:$CZ$1,_xlfn.XLOOKUP($B157,'Copy of PY1 Data(H)'!$A$1:$A$288,'Copy of PY1 Data(H)'!$A$1:$CZ$288))</f>
        <v>#N/A</v>
      </c>
      <c r="AO157" s="968" t="e" cm="1">
        <f t="array" ref="AO157">_xlfn.XLOOKUP(AO$1,'Copy of PY1 Data(H)'!$A$1:$CZ$1,_xlfn.XLOOKUP($B157,'Copy of PY1 Data(H)'!$A$1:$A$288,'Copy of PY1 Data(H)'!$A$1:$CZ$288))</f>
        <v>#N/A</v>
      </c>
      <c r="AP157" s="968" t="e" cm="1">
        <f t="array" ref="AP157">_xlfn.XLOOKUP(AP$1,'Copy of PY1 Data(H)'!$A$1:$CZ$1,_xlfn.XLOOKUP($B157,'Copy of PY1 Data(H)'!$A$1:$A$288,'Copy of PY1 Data(H)'!$A$1:$CZ$288))</f>
        <v>#N/A</v>
      </c>
      <c r="AQ157" s="968" t="e" cm="1">
        <f t="array" ref="AQ157">_xlfn.XLOOKUP(AQ$1,'Copy of PY1 Data(H)'!$A$1:$CZ$1,_xlfn.XLOOKUP($B157,'Copy of PY1 Data(H)'!$A$1:$A$288,'Copy of PY1 Data(H)'!$A$1:$CZ$288))</f>
        <v>#N/A</v>
      </c>
      <c r="AR157" s="968" t="e" cm="1">
        <f t="array" ref="AR157">_xlfn.XLOOKUP(AR$1,'Copy of PY1 Data(H)'!$A$1:$CZ$1,_xlfn.XLOOKUP($B157,'Copy of PY1 Data(H)'!$A$1:$A$288,'Copy of PY1 Data(H)'!$A$1:$CZ$288))</f>
        <v>#N/A</v>
      </c>
      <c r="AS157" s="968" t="e" cm="1">
        <f t="array" ref="AS157">_xlfn.XLOOKUP(AS$1,'Copy of PY1 Data(H)'!$A$1:$CZ$1,_xlfn.XLOOKUP($B157,'Copy of PY1 Data(H)'!$A$1:$A$288,'Copy of PY1 Data(H)'!$A$1:$CZ$288))</f>
        <v>#N/A</v>
      </c>
      <c r="AT157" s="968" t="e" cm="1">
        <f t="array" ref="AT157">_xlfn.XLOOKUP(AT$1,'Copy of PY1 Data(H)'!$A$1:$CZ$1,_xlfn.XLOOKUP($B157,'Copy of PY1 Data(H)'!$A$1:$A$288,'Copy of PY1 Data(H)'!$A$1:$CZ$288))</f>
        <v>#N/A</v>
      </c>
      <c r="AU157" s="968" t="e" cm="1">
        <f t="array" ref="AU157">_xlfn.XLOOKUP(AU$1,'Copy of PY1 Data(H)'!$A$1:$CZ$1,_xlfn.XLOOKUP($B157,'Copy of PY1 Data(H)'!$A$1:$A$288,'Copy of PY1 Data(H)'!$A$1:$CZ$288))</f>
        <v>#N/A</v>
      </c>
      <c r="AV157" s="968" t="e" cm="1">
        <f t="array" ref="AV157">_xlfn.XLOOKUP(AV$1,'Copy of PY1 Data(H)'!$A$1:$CZ$1,_xlfn.XLOOKUP($B157,'Copy of PY1 Data(H)'!$A$1:$A$288,'Copy of PY1 Data(H)'!$A$1:$CZ$288))</f>
        <v>#N/A</v>
      </c>
      <c r="AW157" s="968" t="e" cm="1">
        <f t="array" ref="AW157">_xlfn.XLOOKUP(AW$1,'Copy of PY1 Data(H)'!$A$1:$CZ$1,_xlfn.XLOOKUP($B157,'Copy of PY1 Data(H)'!$A$1:$A$288,'Copy of PY1 Data(H)'!$A$1:$CZ$288))</f>
        <v>#N/A</v>
      </c>
      <c r="AX157" s="968" t="e" cm="1">
        <f t="array" ref="AX157">_xlfn.XLOOKUP(AX$1,'Copy of PY1 Data(H)'!$A$1:$CZ$1,_xlfn.XLOOKUP($B157,'Copy of PY1 Data(H)'!$A$1:$A$288,'Copy of PY1 Data(H)'!$A$1:$CZ$288))</f>
        <v>#N/A</v>
      </c>
      <c r="AY157" s="968" t="e" cm="1">
        <f t="array" ref="AY157">_xlfn.XLOOKUP(AY$1,'Copy of PY1 Data(H)'!$A$1:$CZ$1,_xlfn.XLOOKUP($B157,'Copy of PY1 Data(H)'!$A$1:$A$288,'Copy of PY1 Data(H)'!$A$1:$CZ$288))</f>
        <v>#N/A</v>
      </c>
      <c r="AZ157" s="968" t="e" cm="1">
        <f t="array" ref="AZ157">_xlfn.XLOOKUP(AZ$1,'Copy of PY1 Data(H)'!$A$1:$CZ$1,_xlfn.XLOOKUP($B157,'Copy of PY1 Data(H)'!$A$1:$A$288,'Copy of PY1 Data(H)'!$A$1:$CZ$288))</f>
        <v>#N/A</v>
      </c>
      <c r="BA157" s="968" t="e" cm="1">
        <f t="array" ref="BA157">_xlfn.XLOOKUP(BA$1,'Copy of PY1 Data(H)'!$A$1:$CZ$1,_xlfn.XLOOKUP($B157,'Copy of PY1 Data(H)'!$A$1:$A$288,'Copy of PY1 Data(H)'!$A$1:$CZ$288))</f>
        <v>#N/A</v>
      </c>
      <c r="BB157" s="968" t="e" cm="1">
        <f t="array" ref="BB157">_xlfn.XLOOKUP(BB$1,'Copy of PY1 Data(H)'!$A$1:$CZ$1,_xlfn.XLOOKUP($B157,'Copy of PY1 Data(H)'!$A$1:$A$288,'Copy of PY1 Data(H)'!$A$1:$CZ$288))</f>
        <v>#N/A</v>
      </c>
      <c r="BC157" s="968" t="e" cm="1">
        <f t="array" ref="BC157">_xlfn.XLOOKUP(BC$1,'Copy of PY1 Data(H)'!$A$1:$CZ$1,_xlfn.XLOOKUP($B157,'Copy of PY1 Data(H)'!$A$1:$A$288,'Copy of PY1 Data(H)'!$A$1:$CZ$288))</f>
        <v>#N/A</v>
      </c>
      <c r="BD157" s="968" t="e" cm="1">
        <f t="array" ref="BD157">_xlfn.XLOOKUP(BD$1,'Copy of PY1 Data(H)'!$A$1:$CZ$1,_xlfn.XLOOKUP($B157,'Copy of PY1 Data(H)'!$A$1:$A$288,'Copy of PY1 Data(H)'!$A$1:$CZ$288))</f>
        <v>#N/A</v>
      </c>
      <c r="BE157" s="968" t="e" cm="1">
        <f t="array" ref="BE157">_xlfn.XLOOKUP(BE$1,'Copy of PY1 Data(H)'!$A$1:$CZ$1,_xlfn.XLOOKUP($B157,'Copy of PY1 Data(H)'!$A$1:$A$288,'Copy of PY1 Data(H)'!$A$1:$CZ$288))</f>
        <v>#N/A</v>
      </c>
      <c r="BF157" s="968" t="e" cm="1">
        <f t="array" ref="BF157">_xlfn.XLOOKUP(BF$1,'Copy of PY1 Data(H)'!$A$1:$CZ$1,_xlfn.XLOOKUP($B157,'Copy of PY1 Data(H)'!$A$1:$A$288,'Copy of PY1 Data(H)'!$A$1:$CZ$288))</f>
        <v>#N/A</v>
      </c>
      <c r="BG157" s="968" t="e" cm="1">
        <f t="array" ref="BG157">_xlfn.XLOOKUP(BG$1,'Copy of PY1 Data(H)'!$A$1:$CZ$1,_xlfn.XLOOKUP($B157,'Copy of PY1 Data(H)'!$A$1:$A$288,'Copy of PY1 Data(H)'!$A$1:$CZ$288))</f>
        <v>#N/A</v>
      </c>
      <c r="BH157" s="968" t="e" cm="1">
        <f t="array" ref="BH157">_xlfn.XLOOKUP(BH$1,'Copy of PY1 Data(H)'!$A$1:$CZ$1,_xlfn.XLOOKUP($B157,'Copy of PY1 Data(H)'!$A$1:$A$288,'Copy of PY1 Data(H)'!$A$1:$CZ$288))</f>
        <v>#N/A</v>
      </c>
      <c r="BI157" s="968" t="e" cm="1">
        <f t="array" ref="BI157">_xlfn.XLOOKUP(BI$1,'Copy of PY1 Data(H)'!$A$1:$CZ$1,_xlfn.XLOOKUP($B157,'Copy of PY1 Data(H)'!$A$1:$A$288,'Copy of PY1 Data(H)'!$A$1:$CZ$288))</f>
        <v>#N/A</v>
      </c>
      <c r="BJ157" s="968" t="e" cm="1">
        <f t="array" ref="BJ157">_xlfn.XLOOKUP(BJ$1,'Copy of PY1 Data(H)'!$A$1:$CZ$1,_xlfn.XLOOKUP($B157,'Copy of PY1 Data(H)'!$A$1:$A$288,'Copy of PY1 Data(H)'!$A$1:$CZ$288))</f>
        <v>#N/A</v>
      </c>
      <c r="BK157" s="968" t="e" cm="1">
        <f t="array" ref="BK157">_xlfn.XLOOKUP(BK$1,'Copy of PY1 Data(H)'!$A$1:$CZ$1,_xlfn.XLOOKUP($B157,'Copy of PY1 Data(H)'!$A$1:$A$288,'Copy of PY1 Data(H)'!$A$1:$CZ$288))</f>
        <v>#N/A</v>
      </c>
      <c r="BL157" s="968" t="e" cm="1">
        <f t="array" ref="BL157">_xlfn.XLOOKUP(BL$1,'Copy of PY1 Data(H)'!$A$1:$CZ$1,_xlfn.XLOOKUP($B157,'Copy of PY1 Data(H)'!$A$1:$A$288,'Copy of PY1 Data(H)'!$A$1:$CZ$288))</f>
        <v>#N/A</v>
      </c>
      <c r="BM157" s="968" t="e" cm="1">
        <f t="array" ref="BM157">_xlfn.XLOOKUP(BM$1,'Copy of PY1 Data(H)'!$A$1:$CZ$1,_xlfn.XLOOKUP($B157,'Copy of PY1 Data(H)'!$A$1:$A$288,'Copy of PY1 Data(H)'!$A$1:$CZ$288))</f>
        <v>#N/A</v>
      </c>
      <c r="BN157" s="968" t="e" cm="1">
        <f t="array" ref="BN157">_xlfn.XLOOKUP(BN$1,'Copy of PY1 Data(H)'!$A$1:$CZ$1,_xlfn.XLOOKUP($B157,'Copy of PY1 Data(H)'!$A$1:$A$288,'Copy of PY1 Data(H)'!$A$1:$CZ$288))</f>
        <v>#N/A</v>
      </c>
      <c r="BO157" s="968" t="e" cm="1">
        <f t="array" ref="BO157">_xlfn.XLOOKUP(BO$1,'Copy of PY1 Data(H)'!$A$1:$CZ$1,_xlfn.XLOOKUP($B157,'Copy of PY1 Data(H)'!$A$1:$A$288,'Copy of PY1 Data(H)'!$A$1:$CZ$288))</f>
        <v>#N/A</v>
      </c>
      <c r="BP157" s="968" t="e" cm="1">
        <f t="array" ref="BP157">_xlfn.XLOOKUP(BP$1,'Copy of PY1 Data(H)'!$A$1:$CZ$1,_xlfn.XLOOKUP($B157,'Copy of PY1 Data(H)'!$A$1:$A$288,'Copy of PY1 Data(H)'!$A$1:$CZ$288))</f>
        <v>#N/A</v>
      </c>
      <c r="BQ157" s="968" t="e" cm="1">
        <f t="array" ref="BQ157">_xlfn.XLOOKUP(BQ$1,'Copy of PY1 Data(H)'!$A$1:$CZ$1,_xlfn.XLOOKUP($B157,'Copy of PY1 Data(H)'!$A$1:$A$288,'Copy of PY1 Data(H)'!$A$1:$CZ$288))</f>
        <v>#N/A</v>
      </c>
      <c r="BR157" s="968" t="e" cm="1">
        <f t="array" ref="BR157">_xlfn.XLOOKUP(BR$1,'Copy of PY1 Data(H)'!$A$1:$CZ$1,_xlfn.XLOOKUP($B157,'Copy of PY1 Data(H)'!$A$1:$A$288,'Copy of PY1 Data(H)'!$A$1:$CZ$288))</f>
        <v>#N/A</v>
      </c>
      <c r="BS157" s="968" t="e" cm="1">
        <f t="array" ref="BS157">_xlfn.XLOOKUP(BS$1,'Copy of PY1 Data(H)'!$A$1:$CZ$1,_xlfn.XLOOKUP($B157,'Copy of PY1 Data(H)'!$A$1:$A$288,'Copy of PY1 Data(H)'!$A$1:$CZ$288))</f>
        <v>#N/A</v>
      </c>
      <c r="BT157" s="968" t="e" cm="1">
        <f t="array" ref="BT157">_xlfn.XLOOKUP(BT$1,'Copy of PY1 Data(H)'!$A$1:$CZ$1,_xlfn.XLOOKUP($B157,'Copy of PY1 Data(H)'!$A$1:$A$288,'Copy of PY1 Data(H)'!$A$1:$CZ$288))</f>
        <v>#N/A</v>
      </c>
      <c r="BU157" s="968" t="e" cm="1">
        <f t="array" ref="BU157">_xlfn.XLOOKUP(BU$1,'Copy of PY1 Data(H)'!$A$1:$CZ$1,_xlfn.XLOOKUP($B157,'Copy of PY1 Data(H)'!$A$1:$A$288,'Copy of PY1 Data(H)'!$A$1:$CZ$288))</f>
        <v>#N/A</v>
      </c>
      <c r="BV157" s="968" t="e" cm="1">
        <f t="array" ref="BV157">_xlfn.XLOOKUP(BV$1,'Copy of PY1 Data(H)'!$A$1:$CZ$1,_xlfn.XLOOKUP($B157,'Copy of PY1 Data(H)'!$A$1:$A$288,'Copy of PY1 Data(H)'!$A$1:$CZ$288))</f>
        <v>#N/A</v>
      </c>
      <c r="BW157" s="968" t="e" cm="1">
        <f t="array" ref="BW157">_xlfn.XLOOKUP(BW$1,'Copy of PY1 Data(H)'!$A$1:$CZ$1,_xlfn.XLOOKUP($B157,'Copy of PY1 Data(H)'!$A$1:$A$288,'Copy of PY1 Data(H)'!$A$1:$CZ$288))</f>
        <v>#N/A</v>
      </c>
      <c r="BX157" s="968" t="e" cm="1">
        <f t="array" ref="BX157">_xlfn.XLOOKUP(BX$1,'Copy of PY1 Data(H)'!$A$1:$CZ$1,_xlfn.XLOOKUP($B157,'Copy of PY1 Data(H)'!$A$1:$A$288,'Copy of PY1 Data(H)'!$A$1:$CZ$288))</f>
        <v>#N/A</v>
      </c>
      <c r="BY157" s="968" t="e" cm="1">
        <f t="array" ref="BY157">_xlfn.XLOOKUP(BY$1,'Copy of PY1 Data(H)'!$A$1:$CZ$1,_xlfn.XLOOKUP($B157,'Copy of PY1 Data(H)'!$A$1:$A$288,'Copy of PY1 Data(H)'!$A$1:$CZ$288))</f>
        <v>#N/A</v>
      </c>
      <c r="BZ157" s="968" t="e" cm="1">
        <f t="array" ref="BZ157">_xlfn.XLOOKUP(BZ$1,'Copy of PY1 Data(H)'!$A$1:$CZ$1,_xlfn.XLOOKUP($B157,'Copy of PY1 Data(H)'!$A$1:$A$288,'Copy of PY1 Data(H)'!$A$1:$CZ$288))</f>
        <v>#N/A</v>
      </c>
      <c r="CA157" s="968" t="e" cm="1">
        <f t="array" ref="CA157">_xlfn.XLOOKUP(CA$1,'Copy of PY1 Data(H)'!$A$1:$CZ$1,_xlfn.XLOOKUP($B157,'Copy of PY1 Data(H)'!$A$1:$A$288,'Copy of PY1 Data(H)'!$A$1:$CZ$288))</f>
        <v>#N/A</v>
      </c>
      <c r="CB157" s="968" t="e" cm="1">
        <f t="array" ref="CB157">_xlfn.XLOOKUP(CB$1,'Copy of PY1 Data(H)'!$A$1:$CZ$1,_xlfn.XLOOKUP($B157,'Copy of PY1 Data(H)'!$A$1:$A$288,'Copy of PY1 Data(H)'!$A$1:$CZ$288))</f>
        <v>#N/A</v>
      </c>
      <c r="CC157" s="968" t="e" cm="1">
        <f t="array" ref="CC157">_xlfn.XLOOKUP(CC$1,'Copy of PY1 Data(H)'!$A$1:$CZ$1,_xlfn.XLOOKUP($B157,'Copy of PY1 Data(H)'!$A$1:$A$288,'Copy of PY1 Data(H)'!$A$1:$CZ$288))</f>
        <v>#N/A</v>
      </c>
      <c r="CD157" s="968" t="e" cm="1">
        <f t="array" ref="CD157">_xlfn.XLOOKUP(CD$1,'Copy of PY1 Data(H)'!$A$1:$CZ$1,_xlfn.XLOOKUP($B157,'Copy of PY1 Data(H)'!$A$1:$A$288,'Copy of PY1 Data(H)'!$A$1:$CZ$288))</f>
        <v>#N/A</v>
      </c>
    </row>
    <row r="158" spans="1:82" x14ac:dyDescent="0.3">
      <c r="A158" s="180">
        <v>55</v>
      </c>
      <c r="C158" s="180"/>
      <c r="D158" s="180" cm="1">
        <f t="array" ref="D158">_xlfn.XLOOKUP(D$1,'Copy of PY1 Data(H)'!$A$1:$CZ$1,_xlfn.XLOOKUP($A158,'Copy of PY1 Data(H)'!$A$1:$A$288,'Copy of PY1 Data(H)'!$A$1:$CZ$288))</f>
        <v>0</v>
      </c>
      <c r="E158" s="180" cm="1">
        <f t="array" ref="E158">_xlfn.XLOOKUP(E$1,'Copy of PY1 Data(H)'!$A$1:$CZ$1,_xlfn.XLOOKUP($A158,'Copy of PY1 Data(H)'!$A$1:$A$288,'Copy of PY1 Data(H)'!$A$1:$CZ$288))</f>
        <v>0</v>
      </c>
      <c r="F158" s="180" cm="1">
        <f t="array" ref="F158">_xlfn.XLOOKUP(F$1,'Copy of PY1 Data(H)'!$A$1:$CZ$1,_xlfn.XLOOKUP($A158,'Copy of PY1 Data(H)'!$A$1:$A$288,'Copy of PY1 Data(H)'!$A$1:$CZ$288))</f>
        <v>0</v>
      </c>
      <c r="G158" s="180" cm="1">
        <f t="array" ref="G158">_xlfn.XLOOKUP(G$1,'Copy of PY1 Data(H)'!$A$1:$CZ$1,_xlfn.XLOOKUP($A158,'Copy of PY1 Data(H)'!$A$1:$A$288,'Copy of PY1 Data(H)'!$A$1:$CZ$288))</f>
        <v>0</v>
      </c>
      <c r="H158" s="180" cm="1">
        <f t="array" ref="H158">_xlfn.XLOOKUP(H$1,'Copy of PY1 Data(H)'!$A$1:$CZ$1,_xlfn.XLOOKUP($A158,'Copy of PY1 Data(H)'!$A$1:$A$288,'Copy of PY1 Data(H)'!$A$1:$CZ$288))</f>
        <v>0</v>
      </c>
      <c r="I158" s="180" cm="1">
        <f t="array" ref="I158">_xlfn.XLOOKUP(I$1,'Copy of PY1 Data(H)'!$A$1:$CZ$1,_xlfn.XLOOKUP($A158,'Copy of PY1 Data(H)'!$A$1:$A$288,'Copy of PY1 Data(H)'!$A$1:$CZ$288))</f>
        <v>0</v>
      </c>
      <c r="J158" s="180" cm="1">
        <f t="array" ref="J158">_xlfn.XLOOKUP(J$1,'Copy of PY1 Data(H)'!$A$1:$CZ$1,_xlfn.XLOOKUP($A158,'Copy of PY1 Data(H)'!$A$1:$A$288,'Copy of PY1 Data(H)'!$A$1:$CZ$288))</f>
        <v>0</v>
      </c>
      <c r="K158" s="180" cm="1">
        <f t="array" ref="K158">_xlfn.XLOOKUP(K$1,'Copy of PY1 Data(H)'!$A$1:$CZ$1,_xlfn.XLOOKUP($A158,'Copy of PY1 Data(H)'!$A$1:$A$288,'Copy of PY1 Data(H)'!$A$1:$CZ$288))</f>
        <v>0</v>
      </c>
      <c r="L158" s="180" cm="1">
        <f t="array" ref="L158">_xlfn.XLOOKUP(L$1,'Copy of PY1 Data(H)'!$A$1:$CZ$1,_xlfn.XLOOKUP($A158,'Copy of PY1 Data(H)'!$A$1:$A$288,'Copy of PY1 Data(H)'!$A$1:$CZ$288))</f>
        <v>0</v>
      </c>
      <c r="M158" s="180" cm="1">
        <f t="array" ref="M158">_xlfn.XLOOKUP(M$1,'Copy of PY1 Data(H)'!$A$1:$CZ$1,_xlfn.XLOOKUP($A158,'Copy of PY1 Data(H)'!$A$1:$A$288,'Copy of PY1 Data(H)'!$A$1:$CZ$288))</f>
        <v>0</v>
      </c>
      <c r="N158" s="180" cm="1">
        <f t="array" ref="N158">_xlfn.XLOOKUP(N$1,'Copy of PY1 Data(H)'!$A$1:$CZ$1,_xlfn.XLOOKUP($A158,'Copy of PY1 Data(H)'!$A$1:$A$288,'Copy of PY1 Data(H)'!$A$1:$CZ$288))</f>
        <v>0</v>
      </c>
      <c r="O158" s="180" cm="1">
        <f t="array" ref="O158">_xlfn.XLOOKUP(O$1,'Copy of PY1 Data(H)'!$A$1:$CZ$1,_xlfn.XLOOKUP($A158,'Copy of PY1 Data(H)'!$A$1:$A$288,'Copy of PY1 Data(H)'!$A$1:$CZ$288))</f>
        <v>0</v>
      </c>
      <c r="P158" s="180" cm="1">
        <f t="array" ref="P158">_xlfn.XLOOKUP(P$1,'Copy of PY1 Data(H)'!$A$1:$CZ$1,_xlfn.XLOOKUP($A158,'Copy of PY1 Data(H)'!$A$1:$A$288,'Copy of PY1 Data(H)'!$A$1:$CZ$288))</f>
        <v>0</v>
      </c>
      <c r="Q158" s="180" cm="1">
        <f t="array" ref="Q158">_xlfn.XLOOKUP(Q$1,'Copy of PY1 Data(H)'!$A$1:$CZ$1,_xlfn.XLOOKUP($A158,'Copy of PY1 Data(H)'!$A$1:$A$288,'Copy of PY1 Data(H)'!$A$1:$CZ$288))</f>
        <v>4519153</v>
      </c>
      <c r="R158" s="180" cm="1">
        <f t="array" ref="R158">_xlfn.XLOOKUP(R$1,'Copy of PY1 Data(H)'!$A$1:$CZ$1,_xlfn.XLOOKUP($A158,'Copy of PY1 Data(H)'!$A$1:$A$288,'Copy of PY1 Data(H)'!$A$1:$CZ$288))</f>
        <v>0</v>
      </c>
      <c r="S158" s="180" cm="1">
        <f t="array" ref="S158">_xlfn.XLOOKUP(S$1,'Copy of PY1 Data(H)'!$A$1:$CZ$1,_xlfn.XLOOKUP($A158,'Copy of PY1 Data(H)'!$A$1:$A$288,'Copy of PY1 Data(H)'!$A$1:$CZ$288))</f>
        <v>0</v>
      </c>
      <c r="T158" s="180" cm="1">
        <f t="array" ref="T158">_xlfn.XLOOKUP(T$1,'Copy of PY1 Data(H)'!$A$1:$CZ$1,_xlfn.XLOOKUP($A158,'Copy of PY1 Data(H)'!$A$1:$A$288,'Copy of PY1 Data(H)'!$A$1:$CZ$288))</f>
        <v>0</v>
      </c>
      <c r="U158" s="180" cm="1">
        <f t="array" ref="U158">_xlfn.XLOOKUP(U$1,'Copy of PY1 Data(H)'!$A$1:$CZ$1,_xlfn.XLOOKUP($A158,'Copy of PY1 Data(H)'!$A$1:$A$288,'Copy of PY1 Data(H)'!$A$1:$CZ$288))</f>
        <v>0</v>
      </c>
      <c r="V158" s="180" cm="1">
        <f t="array" ref="V158">_xlfn.XLOOKUP(V$1,'Copy of PY1 Data(H)'!$A$1:$CZ$1,_xlfn.XLOOKUP($A158,'Copy of PY1 Data(H)'!$A$1:$A$288,'Copy of PY1 Data(H)'!$A$1:$CZ$288))</f>
        <v>9740209</v>
      </c>
      <c r="W158" s="180" cm="1">
        <f t="array" ref="W158">_xlfn.XLOOKUP(W$1,'Copy of PY1 Data(H)'!$A$1:$CZ$1,_xlfn.XLOOKUP($A158,'Copy of PY1 Data(H)'!$A$1:$A$288,'Copy of PY1 Data(H)'!$A$1:$CZ$288))</f>
        <v>0</v>
      </c>
      <c r="X158" s="180" cm="1">
        <f t="array" ref="X158">_xlfn.XLOOKUP(X$1,'Copy of PY1 Data(H)'!$A$1:$CZ$1,_xlfn.XLOOKUP($A158,'Copy of PY1 Data(H)'!$A$1:$A$288,'Copy of PY1 Data(H)'!$A$1:$CZ$288))</f>
        <v>0</v>
      </c>
      <c r="Y158" s="180" cm="1">
        <f t="array" ref="Y158">_xlfn.XLOOKUP(Y$1,'Copy of PY1 Data(H)'!$A$1:$CZ$1,_xlfn.XLOOKUP($A158,'Copy of PY1 Data(H)'!$A$1:$A$288,'Copy of PY1 Data(H)'!$A$1:$CZ$288))</f>
        <v>0</v>
      </c>
      <c r="Z158" s="180" cm="1">
        <f t="array" ref="Z158">_xlfn.XLOOKUP(Z$1,'Copy of PY1 Data(H)'!$A$1:$CZ$1,_xlfn.XLOOKUP($A158,'Copy of PY1 Data(H)'!$A$1:$A$288,'Copy of PY1 Data(H)'!$A$1:$CZ$288))</f>
        <v>0</v>
      </c>
      <c r="AA158" s="180" cm="1">
        <f t="array" ref="AA158">_xlfn.XLOOKUP(AA$1,'Copy of PY1 Data(H)'!$A$1:$CZ$1,_xlfn.XLOOKUP($A158,'Copy of PY1 Data(H)'!$A$1:$A$288,'Copy of PY1 Data(H)'!$A$1:$CZ$288))</f>
        <v>0</v>
      </c>
      <c r="AB158" s="180" cm="1">
        <f t="array" ref="AB158">_xlfn.XLOOKUP(AB$1,'Copy of PY1 Data(H)'!$A$1:$CZ$1,_xlfn.XLOOKUP($A158,'Copy of PY1 Data(H)'!$A$1:$A$288,'Copy of PY1 Data(H)'!$A$1:$CZ$288))</f>
        <v>0</v>
      </c>
      <c r="AC158" s="180" cm="1">
        <f t="array" ref="AC158">_xlfn.XLOOKUP(AC$1,'Copy of PY1 Data(H)'!$A$1:$CZ$1,_xlfn.XLOOKUP($A158,'Copy of PY1 Data(H)'!$A$1:$A$288,'Copy of PY1 Data(H)'!$A$1:$CZ$288))</f>
        <v>0</v>
      </c>
      <c r="AD158" s="180" cm="1">
        <f t="array" ref="AD158">_xlfn.XLOOKUP(AD$1,'Copy of PY1 Data(H)'!$A$1:$CZ$1,_xlfn.XLOOKUP($A158,'Copy of PY1 Data(H)'!$A$1:$A$288,'Copy of PY1 Data(H)'!$A$1:$CZ$288))</f>
        <v>0</v>
      </c>
      <c r="AE158" s="180" cm="1">
        <f t="array" ref="AE158">_xlfn.XLOOKUP(AE$1,'Copy of PY1 Data(H)'!$A$1:$CZ$1,_xlfn.XLOOKUP($A158,'Copy of PY1 Data(H)'!$A$1:$A$288,'Copy of PY1 Data(H)'!$A$1:$CZ$288))</f>
        <v>0</v>
      </c>
      <c r="AF158" s="180" cm="1">
        <f t="array" ref="AF158">_xlfn.XLOOKUP(AF$1,'Copy of PY1 Data(H)'!$A$1:$CZ$1,_xlfn.XLOOKUP($A158,'Copy of PY1 Data(H)'!$A$1:$A$288,'Copy of PY1 Data(H)'!$A$1:$CZ$288))</f>
        <v>0</v>
      </c>
      <c r="AG158" s="180" cm="1">
        <f t="array" ref="AG158">_xlfn.XLOOKUP(AG$1,'Copy of PY1 Data(H)'!$A$1:$CZ$1,_xlfn.XLOOKUP($A158,'Copy of PY1 Data(H)'!$A$1:$A$288,'Copy of PY1 Data(H)'!$A$1:$CZ$288))</f>
        <v>0</v>
      </c>
      <c r="AH158" s="180" cm="1">
        <f t="array" ref="AH158">_xlfn.XLOOKUP(AH$1,'Copy of PY1 Data(H)'!$A$1:$CZ$1,_xlfn.XLOOKUP($A158,'Copy of PY1 Data(H)'!$A$1:$A$288,'Copy of PY1 Data(H)'!$A$1:$CZ$288))</f>
        <v>0</v>
      </c>
      <c r="AI158" s="180" cm="1">
        <f t="array" ref="AI158">_xlfn.XLOOKUP(AI$1,'Copy of PY1 Data(H)'!$A$1:$CZ$1,_xlfn.XLOOKUP($A158,'Copy of PY1 Data(H)'!$A$1:$A$288,'Copy of PY1 Data(H)'!$A$1:$CZ$288))</f>
        <v>7391017</v>
      </c>
      <c r="AJ158" s="180" cm="1">
        <f t="array" ref="AJ158">_xlfn.XLOOKUP(AJ$1,'Copy of PY1 Data(H)'!$A$1:$CZ$1,_xlfn.XLOOKUP($A158,'Copy of PY1 Data(H)'!$A$1:$A$288,'Copy of PY1 Data(H)'!$A$1:$CZ$288))</f>
        <v>0</v>
      </c>
      <c r="AK158" s="180" cm="1">
        <f t="array" ref="AK158">_xlfn.XLOOKUP(AK$1,'Copy of PY1 Data(H)'!$A$1:$CZ$1,_xlfn.XLOOKUP($A158,'Copy of PY1 Data(H)'!$A$1:$A$288,'Copy of PY1 Data(H)'!$A$1:$CZ$288))</f>
        <v>0</v>
      </c>
      <c r="AL158" s="180" cm="1">
        <f t="array" ref="AL158">_xlfn.XLOOKUP(AL$1,'Copy of PY1 Data(H)'!$A$1:$CZ$1,_xlfn.XLOOKUP($A158,'Copy of PY1 Data(H)'!$A$1:$A$288,'Copy of PY1 Data(H)'!$A$1:$CZ$288))</f>
        <v>0</v>
      </c>
      <c r="AM158" s="180" cm="1">
        <f t="array" ref="AM158">_xlfn.XLOOKUP(AM$1,'Copy of PY1 Data(H)'!$A$1:$CZ$1,_xlfn.XLOOKUP($A158,'Copy of PY1 Data(H)'!$A$1:$A$288,'Copy of PY1 Data(H)'!$A$1:$CZ$288))</f>
        <v>1454469</v>
      </c>
      <c r="AN158" s="180" cm="1">
        <f t="array" ref="AN158">_xlfn.XLOOKUP(AN$1,'Copy of PY1 Data(H)'!$A$1:$CZ$1,_xlfn.XLOOKUP($A158,'Copy of PY1 Data(H)'!$A$1:$A$288,'Copy of PY1 Data(H)'!$A$1:$CZ$288))</f>
        <v>0</v>
      </c>
      <c r="AO158" s="180" cm="1">
        <f t="array" ref="AO158">_xlfn.XLOOKUP(AO$1,'Copy of PY1 Data(H)'!$A$1:$CZ$1,_xlfn.XLOOKUP($A158,'Copy of PY1 Data(H)'!$A$1:$A$288,'Copy of PY1 Data(H)'!$A$1:$CZ$288))</f>
        <v>0</v>
      </c>
      <c r="AP158" s="180" cm="1">
        <f t="array" ref="AP158">_xlfn.XLOOKUP(AP$1,'Copy of PY1 Data(H)'!$A$1:$CZ$1,_xlfn.XLOOKUP($A158,'Copy of PY1 Data(H)'!$A$1:$A$288,'Copy of PY1 Data(H)'!$A$1:$CZ$288))</f>
        <v>0</v>
      </c>
      <c r="AQ158" s="180" cm="1">
        <f t="array" ref="AQ158">_xlfn.XLOOKUP(AQ$1,'Copy of PY1 Data(H)'!$A$1:$CZ$1,_xlfn.XLOOKUP($A158,'Copy of PY1 Data(H)'!$A$1:$A$288,'Copy of PY1 Data(H)'!$A$1:$CZ$288))</f>
        <v>0</v>
      </c>
      <c r="AR158" s="180" cm="1">
        <f t="array" ref="AR158">_xlfn.XLOOKUP(AR$1,'Copy of PY1 Data(H)'!$A$1:$CZ$1,_xlfn.XLOOKUP($A158,'Copy of PY1 Data(H)'!$A$1:$A$288,'Copy of PY1 Data(H)'!$A$1:$CZ$288))</f>
        <v>0</v>
      </c>
      <c r="AS158" s="180" cm="1">
        <f t="array" ref="AS158">_xlfn.XLOOKUP(AS$1,'Copy of PY1 Data(H)'!$A$1:$CZ$1,_xlfn.XLOOKUP($A158,'Copy of PY1 Data(H)'!$A$1:$A$288,'Copy of PY1 Data(H)'!$A$1:$CZ$288))</f>
        <v>0</v>
      </c>
      <c r="AT158" s="180" cm="1">
        <f t="array" ref="AT158">_xlfn.XLOOKUP(AT$1,'Copy of PY1 Data(H)'!$A$1:$CZ$1,_xlfn.XLOOKUP($A158,'Copy of PY1 Data(H)'!$A$1:$A$288,'Copy of PY1 Data(H)'!$A$1:$CZ$288))</f>
        <v>0</v>
      </c>
      <c r="AU158" s="180" cm="1">
        <f t="array" ref="AU158">_xlfn.XLOOKUP(AU$1,'Copy of PY1 Data(H)'!$A$1:$CZ$1,_xlfn.XLOOKUP($A158,'Copy of PY1 Data(H)'!$A$1:$A$288,'Copy of PY1 Data(H)'!$A$1:$CZ$288))</f>
        <v>0</v>
      </c>
      <c r="AV158" s="180" cm="1">
        <f t="array" ref="AV158">_xlfn.XLOOKUP(AV$1,'Copy of PY1 Data(H)'!$A$1:$CZ$1,_xlfn.XLOOKUP($A158,'Copy of PY1 Data(H)'!$A$1:$A$288,'Copy of PY1 Data(H)'!$A$1:$CZ$288))</f>
        <v>0</v>
      </c>
      <c r="AW158" s="180" cm="1">
        <f t="array" ref="AW158">_xlfn.XLOOKUP(AW$1,'Copy of PY1 Data(H)'!$A$1:$CZ$1,_xlfn.XLOOKUP($A158,'Copy of PY1 Data(H)'!$A$1:$A$288,'Copy of PY1 Data(H)'!$A$1:$CZ$288))</f>
        <v>0</v>
      </c>
      <c r="AX158" s="180" cm="1">
        <f t="array" ref="AX158">_xlfn.XLOOKUP(AX$1,'Copy of PY1 Data(H)'!$A$1:$CZ$1,_xlfn.XLOOKUP($A158,'Copy of PY1 Data(H)'!$A$1:$A$288,'Copy of PY1 Data(H)'!$A$1:$CZ$288))</f>
        <v>0</v>
      </c>
      <c r="AY158" s="180" cm="1">
        <f t="array" ref="AY158">_xlfn.XLOOKUP(AY$1,'Copy of PY1 Data(H)'!$A$1:$CZ$1,_xlfn.XLOOKUP($A158,'Copy of PY1 Data(H)'!$A$1:$A$288,'Copy of PY1 Data(H)'!$A$1:$CZ$288))</f>
        <v>0</v>
      </c>
      <c r="AZ158" s="180" cm="1">
        <f t="array" ref="AZ158">_xlfn.XLOOKUP(AZ$1,'Copy of PY1 Data(H)'!$A$1:$CZ$1,_xlfn.XLOOKUP($A158,'Copy of PY1 Data(H)'!$A$1:$A$288,'Copy of PY1 Data(H)'!$A$1:$CZ$288))</f>
        <v>0</v>
      </c>
      <c r="BA158" s="180" cm="1">
        <f t="array" ref="BA158">_xlfn.XLOOKUP(BA$1,'Copy of PY1 Data(H)'!$A$1:$CZ$1,_xlfn.XLOOKUP($A158,'Copy of PY1 Data(H)'!$A$1:$A$288,'Copy of PY1 Data(H)'!$A$1:$CZ$288))</f>
        <v>0</v>
      </c>
      <c r="BB158" s="180" cm="1">
        <f t="array" ref="BB158">_xlfn.XLOOKUP(BB$1,'Copy of PY1 Data(H)'!$A$1:$CZ$1,_xlfn.XLOOKUP($A158,'Copy of PY1 Data(H)'!$A$1:$A$288,'Copy of PY1 Data(H)'!$A$1:$CZ$288))</f>
        <v>0</v>
      </c>
      <c r="BC158" s="180" cm="1">
        <f t="array" ref="BC158">_xlfn.XLOOKUP(BC$1,'Copy of PY1 Data(H)'!$A$1:$CZ$1,_xlfn.XLOOKUP($A158,'Copy of PY1 Data(H)'!$A$1:$A$288,'Copy of PY1 Data(H)'!$A$1:$CZ$288))</f>
        <v>0</v>
      </c>
      <c r="BD158" s="180" cm="1">
        <f t="array" ref="BD158">_xlfn.XLOOKUP(BD$1,'Copy of PY1 Data(H)'!$A$1:$CZ$1,_xlfn.XLOOKUP($A158,'Copy of PY1 Data(H)'!$A$1:$A$288,'Copy of PY1 Data(H)'!$A$1:$CZ$288))</f>
        <v>0</v>
      </c>
      <c r="BE158" s="180" cm="1">
        <f t="array" ref="BE158">_xlfn.XLOOKUP(BE$1,'Copy of PY1 Data(H)'!$A$1:$CZ$1,_xlfn.XLOOKUP($A158,'Copy of PY1 Data(H)'!$A$1:$A$288,'Copy of PY1 Data(H)'!$A$1:$CZ$288))</f>
        <v>0</v>
      </c>
      <c r="BF158" s="180" cm="1">
        <f t="array" ref="BF158">_xlfn.XLOOKUP(BF$1,'Copy of PY1 Data(H)'!$A$1:$CZ$1,_xlfn.XLOOKUP($A158,'Copy of PY1 Data(H)'!$A$1:$A$288,'Copy of PY1 Data(H)'!$A$1:$CZ$288))</f>
        <v>0</v>
      </c>
      <c r="BG158" s="180" cm="1">
        <f t="array" ref="BG158">_xlfn.XLOOKUP(BG$1,'Copy of PY1 Data(H)'!$A$1:$CZ$1,_xlfn.XLOOKUP($A158,'Copy of PY1 Data(H)'!$A$1:$A$288,'Copy of PY1 Data(H)'!$A$1:$CZ$288))</f>
        <v>0</v>
      </c>
      <c r="BH158" s="180" cm="1">
        <f t="array" ref="BH158">_xlfn.XLOOKUP(BH$1,'Copy of PY1 Data(H)'!$A$1:$CZ$1,_xlfn.XLOOKUP($A158,'Copy of PY1 Data(H)'!$A$1:$A$288,'Copy of PY1 Data(H)'!$A$1:$CZ$288))</f>
        <v>0</v>
      </c>
      <c r="BI158" s="180" cm="1">
        <f t="array" ref="BI158">_xlfn.XLOOKUP(BI$1,'Copy of PY1 Data(H)'!$A$1:$CZ$1,_xlfn.XLOOKUP($A158,'Copy of PY1 Data(H)'!$A$1:$A$288,'Copy of PY1 Data(H)'!$A$1:$CZ$288))</f>
        <v>0</v>
      </c>
      <c r="BJ158" s="180" cm="1">
        <f t="array" ref="BJ158">_xlfn.XLOOKUP(BJ$1,'Copy of PY1 Data(H)'!$A$1:$CZ$1,_xlfn.XLOOKUP($A158,'Copy of PY1 Data(H)'!$A$1:$A$288,'Copy of PY1 Data(H)'!$A$1:$CZ$288))</f>
        <v>0</v>
      </c>
      <c r="BK158" s="180" cm="1">
        <f t="array" ref="BK158">_xlfn.XLOOKUP(BK$1,'Copy of PY1 Data(H)'!$A$1:$CZ$1,_xlfn.XLOOKUP($A158,'Copy of PY1 Data(H)'!$A$1:$A$288,'Copy of PY1 Data(H)'!$A$1:$CZ$288))</f>
        <v>0</v>
      </c>
      <c r="BL158" s="180" cm="1">
        <f t="array" ref="BL158">_xlfn.XLOOKUP(BL$1,'Copy of PY1 Data(H)'!$A$1:$CZ$1,_xlfn.XLOOKUP($A158,'Copy of PY1 Data(H)'!$A$1:$A$288,'Copy of PY1 Data(H)'!$A$1:$CZ$288))</f>
        <v>0</v>
      </c>
      <c r="BM158" s="180" cm="1">
        <f t="array" ref="BM158">_xlfn.XLOOKUP(BM$1,'Copy of PY1 Data(H)'!$A$1:$CZ$1,_xlfn.XLOOKUP($A158,'Copy of PY1 Data(H)'!$A$1:$A$288,'Copy of PY1 Data(H)'!$A$1:$CZ$288))</f>
        <v>0</v>
      </c>
      <c r="BN158" s="180" cm="1">
        <f t="array" ref="BN158">_xlfn.XLOOKUP(BN$1,'Copy of PY1 Data(H)'!$A$1:$CZ$1,_xlfn.XLOOKUP($A158,'Copy of PY1 Data(H)'!$A$1:$A$288,'Copy of PY1 Data(H)'!$A$1:$CZ$288))</f>
        <v>0</v>
      </c>
      <c r="BO158" s="180" cm="1">
        <f t="array" ref="BO158">_xlfn.XLOOKUP(BO$1,'Copy of PY1 Data(H)'!$A$1:$CZ$1,_xlfn.XLOOKUP($A158,'Copy of PY1 Data(H)'!$A$1:$A$288,'Copy of PY1 Data(H)'!$A$1:$CZ$288))</f>
        <v>0</v>
      </c>
      <c r="BP158" s="180" cm="1">
        <f t="array" ref="BP158">_xlfn.XLOOKUP(BP$1,'Copy of PY1 Data(H)'!$A$1:$CZ$1,_xlfn.XLOOKUP($A158,'Copy of PY1 Data(H)'!$A$1:$A$288,'Copy of PY1 Data(H)'!$A$1:$CZ$288))</f>
        <v>0</v>
      </c>
      <c r="BQ158" s="180" cm="1">
        <f t="array" ref="BQ158">_xlfn.XLOOKUP(BQ$1,'Copy of PY1 Data(H)'!$A$1:$CZ$1,_xlfn.XLOOKUP($A158,'Copy of PY1 Data(H)'!$A$1:$A$288,'Copy of PY1 Data(H)'!$A$1:$CZ$288))</f>
        <v>0</v>
      </c>
      <c r="BR158" s="180" cm="1">
        <f t="array" ref="BR158">_xlfn.XLOOKUP(BR$1,'Copy of PY1 Data(H)'!$A$1:$CZ$1,_xlfn.XLOOKUP($A158,'Copy of PY1 Data(H)'!$A$1:$A$288,'Copy of PY1 Data(H)'!$A$1:$CZ$288))</f>
        <v>693989</v>
      </c>
      <c r="BS158" s="180" cm="1">
        <f t="array" ref="BS158">_xlfn.XLOOKUP(BS$1,'Copy of PY1 Data(H)'!$A$1:$CZ$1,_xlfn.XLOOKUP($A158,'Copy of PY1 Data(H)'!$A$1:$A$288,'Copy of PY1 Data(H)'!$A$1:$CZ$288))</f>
        <v>1459628</v>
      </c>
      <c r="BT158" s="180" cm="1">
        <f t="array" ref="BT158">_xlfn.XLOOKUP(BT$1,'Copy of PY1 Data(H)'!$A$1:$CZ$1,_xlfn.XLOOKUP($A158,'Copy of PY1 Data(H)'!$A$1:$A$288,'Copy of PY1 Data(H)'!$A$1:$CZ$288))</f>
        <v>0</v>
      </c>
      <c r="BU158" s="180" cm="1">
        <f t="array" ref="BU158">_xlfn.XLOOKUP(BU$1,'Copy of PY1 Data(H)'!$A$1:$CZ$1,_xlfn.XLOOKUP($A158,'Copy of PY1 Data(H)'!$A$1:$A$288,'Copy of PY1 Data(H)'!$A$1:$CZ$288))</f>
        <v>0</v>
      </c>
      <c r="BV158" s="180" cm="1">
        <f t="array" ref="BV158">_xlfn.XLOOKUP(BV$1,'Copy of PY1 Data(H)'!$A$1:$CZ$1,_xlfn.XLOOKUP($A158,'Copy of PY1 Data(H)'!$A$1:$A$288,'Copy of PY1 Data(H)'!$A$1:$CZ$288))</f>
        <v>0</v>
      </c>
      <c r="BW158" s="180" cm="1">
        <f t="array" ref="BW158">_xlfn.XLOOKUP(BW$1,'Copy of PY1 Data(H)'!$A$1:$CZ$1,_xlfn.XLOOKUP($A158,'Copy of PY1 Data(H)'!$A$1:$A$288,'Copy of PY1 Data(H)'!$A$1:$CZ$288))</f>
        <v>0</v>
      </c>
      <c r="BX158" s="180" cm="1">
        <f t="array" ref="BX158">_xlfn.XLOOKUP(BX$1,'Copy of PY1 Data(H)'!$A$1:$CZ$1,_xlfn.XLOOKUP($A158,'Copy of PY1 Data(H)'!$A$1:$A$288,'Copy of PY1 Data(H)'!$A$1:$CZ$288))</f>
        <v>0</v>
      </c>
      <c r="BY158" s="180" cm="1">
        <f t="array" ref="BY158">_xlfn.XLOOKUP(BY$1,'Copy of PY1 Data(H)'!$A$1:$CZ$1,_xlfn.XLOOKUP($A158,'Copy of PY1 Data(H)'!$A$1:$A$288,'Copy of PY1 Data(H)'!$A$1:$CZ$288))</f>
        <v>0</v>
      </c>
      <c r="BZ158" s="180" cm="1">
        <f t="array" ref="BZ158">_xlfn.XLOOKUP(BZ$1,'Copy of PY1 Data(H)'!$A$1:$CZ$1,_xlfn.XLOOKUP($A158,'Copy of PY1 Data(H)'!$A$1:$A$288,'Copy of PY1 Data(H)'!$A$1:$CZ$288))</f>
        <v>0</v>
      </c>
      <c r="CA158" s="180" cm="1">
        <f t="array" ref="CA158">_xlfn.XLOOKUP(CA$1,'Copy of PY1 Data(H)'!$A$1:$CZ$1,_xlfn.XLOOKUP($A158,'Copy of PY1 Data(H)'!$A$1:$A$288,'Copy of PY1 Data(H)'!$A$1:$CZ$288))</f>
        <v>0</v>
      </c>
      <c r="CB158" s="180" cm="1">
        <f t="array" ref="CB158">_xlfn.XLOOKUP(CB$1,'Copy of PY1 Data(H)'!$A$1:$CZ$1,_xlfn.XLOOKUP($A158,'Copy of PY1 Data(H)'!$A$1:$A$288,'Copy of PY1 Data(H)'!$A$1:$CZ$288))</f>
        <v>0</v>
      </c>
      <c r="CC158" s="180" cm="1">
        <f t="array" ref="CC158">_xlfn.XLOOKUP(CC$1,'Copy of PY1 Data(H)'!$A$1:$CZ$1,_xlfn.XLOOKUP($A158,'Copy of PY1 Data(H)'!$A$1:$A$288,'Copy of PY1 Data(H)'!$A$1:$CZ$288))</f>
        <v>0</v>
      </c>
      <c r="CD158" s="180" cm="1">
        <f t="array" ref="CD158">_xlfn.XLOOKUP(CD$1,'Copy of PY1 Data(H)'!$A$1:$CZ$1,_xlfn.XLOOKUP($A158,'Copy of PY1 Data(H)'!$A$1:$A$288,'Copy of PY1 Data(H)'!$A$1:$CZ$288))</f>
        <v>0</v>
      </c>
    </row>
    <row r="159" spans="1:82" x14ac:dyDescent="0.3">
      <c r="A159" s="180">
        <v>101</v>
      </c>
      <c r="C159" s="180"/>
      <c r="D159" s="180" cm="1">
        <f t="array" ref="D159">_xlfn.XLOOKUP(D$1,'Copy of PY1 Data(H)'!$A$1:$CZ$1,_xlfn.XLOOKUP($A159,'Copy of PY1 Data(H)'!$A$1:$A$288,'Copy of PY1 Data(H)'!$A$1:$CZ$288))</f>
        <v>0</v>
      </c>
      <c r="E159" s="180" cm="1">
        <f t="array" ref="E159">_xlfn.XLOOKUP(E$1,'Copy of PY1 Data(H)'!$A$1:$CZ$1,_xlfn.XLOOKUP($A159,'Copy of PY1 Data(H)'!$A$1:$A$288,'Copy of PY1 Data(H)'!$A$1:$CZ$288))</f>
        <v>0</v>
      </c>
      <c r="F159" s="180" cm="1">
        <f t="array" ref="F159">_xlfn.XLOOKUP(F$1,'Copy of PY1 Data(H)'!$A$1:$CZ$1,_xlfn.XLOOKUP($A159,'Copy of PY1 Data(H)'!$A$1:$A$288,'Copy of PY1 Data(H)'!$A$1:$CZ$288))</f>
        <v>0</v>
      </c>
      <c r="G159" s="180" cm="1">
        <f t="array" ref="G159">_xlfn.XLOOKUP(G$1,'Copy of PY1 Data(H)'!$A$1:$CZ$1,_xlfn.XLOOKUP($A159,'Copy of PY1 Data(H)'!$A$1:$A$288,'Copy of PY1 Data(H)'!$A$1:$CZ$288))</f>
        <v>0</v>
      </c>
      <c r="H159" s="180" cm="1">
        <f t="array" ref="H159">_xlfn.XLOOKUP(H$1,'Copy of PY1 Data(H)'!$A$1:$CZ$1,_xlfn.XLOOKUP($A159,'Copy of PY1 Data(H)'!$A$1:$A$288,'Copy of PY1 Data(H)'!$A$1:$CZ$288))</f>
        <v>0</v>
      </c>
      <c r="I159" s="180" cm="1">
        <f t="array" ref="I159">_xlfn.XLOOKUP(I$1,'Copy of PY1 Data(H)'!$A$1:$CZ$1,_xlfn.XLOOKUP($A159,'Copy of PY1 Data(H)'!$A$1:$A$288,'Copy of PY1 Data(H)'!$A$1:$CZ$288))</f>
        <v>0</v>
      </c>
      <c r="J159" s="180" cm="1">
        <f t="array" ref="J159">_xlfn.XLOOKUP(J$1,'Copy of PY1 Data(H)'!$A$1:$CZ$1,_xlfn.XLOOKUP($A159,'Copy of PY1 Data(H)'!$A$1:$A$288,'Copy of PY1 Data(H)'!$A$1:$CZ$288))</f>
        <v>0</v>
      </c>
      <c r="K159" s="180" cm="1">
        <f t="array" ref="K159">_xlfn.XLOOKUP(K$1,'Copy of PY1 Data(H)'!$A$1:$CZ$1,_xlfn.XLOOKUP($A159,'Copy of PY1 Data(H)'!$A$1:$A$288,'Copy of PY1 Data(H)'!$A$1:$CZ$288))</f>
        <v>0</v>
      </c>
      <c r="L159" s="180" cm="1">
        <f t="array" ref="L159">_xlfn.XLOOKUP(L$1,'Copy of PY1 Data(H)'!$A$1:$CZ$1,_xlfn.XLOOKUP($A159,'Copy of PY1 Data(H)'!$A$1:$A$288,'Copy of PY1 Data(H)'!$A$1:$CZ$288))</f>
        <v>0</v>
      </c>
      <c r="M159" s="180" cm="1">
        <f t="array" ref="M159">_xlfn.XLOOKUP(M$1,'Copy of PY1 Data(H)'!$A$1:$CZ$1,_xlfn.XLOOKUP($A159,'Copy of PY1 Data(H)'!$A$1:$A$288,'Copy of PY1 Data(H)'!$A$1:$CZ$288))</f>
        <v>0</v>
      </c>
      <c r="N159" s="180" cm="1">
        <f t="array" ref="N159">_xlfn.XLOOKUP(N$1,'Copy of PY1 Data(H)'!$A$1:$CZ$1,_xlfn.XLOOKUP($A159,'Copy of PY1 Data(H)'!$A$1:$A$288,'Copy of PY1 Data(H)'!$A$1:$CZ$288))</f>
        <v>0</v>
      </c>
      <c r="O159" s="180" cm="1">
        <f t="array" ref="O159">_xlfn.XLOOKUP(O$1,'Copy of PY1 Data(H)'!$A$1:$CZ$1,_xlfn.XLOOKUP($A159,'Copy of PY1 Data(H)'!$A$1:$A$288,'Copy of PY1 Data(H)'!$A$1:$CZ$288))</f>
        <v>0</v>
      </c>
      <c r="P159" s="180" cm="1">
        <f t="array" ref="P159">_xlfn.XLOOKUP(P$1,'Copy of PY1 Data(H)'!$A$1:$CZ$1,_xlfn.XLOOKUP($A159,'Copy of PY1 Data(H)'!$A$1:$A$288,'Copy of PY1 Data(H)'!$A$1:$CZ$288))</f>
        <v>0</v>
      </c>
      <c r="Q159" s="180" cm="1">
        <f t="array" ref="Q159">_xlfn.XLOOKUP(Q$1,'Copy of PY1 Data(H)'!$A$1:$CZ$1,_xlfn.XLOOKUP($A159,'Copy of PY1 Data(H)'!$A$1:$A$288,'Copy of PY1 Data(H)'!$A$1:$CZ$288))</f>
        <v>3228987</v>
      </c>
      <c r="R159" s="180" cm="1">
        <f t="array" ref="R159">_xlfn.XLOOKUP(R$1,'Copy of PY1 Data(H)'!$A$1:$CZ$1,_xlfn.XLOOKUP($A159,'Copy of PY1 Data(H)'!$A$1:$A$288,'Copy of PY1 Data(H)'!$A$1:$CZ$288))</f>
        <v>0</v>
      </c>
      <c r="S159" s="180" cm="1">
        <f t="array" ref="S159">_xlfn.XLOOKUP(S$1,'Copy of PY1 Data(H)'!$A$1:$CZ$1,_xlfn.XLOOKUP($A159,'Copy of PY1 Data(H)'!$A$1:$A$288,'Copy of PY1 Data(H)'!$A$1:$CZ$288))</f>
        <v>0</v>
      </c>
      <c r="T159" s="180" cm="1">
        <f t="array" ref="T159">_xlfn.XLOOKUP(T$1,'Copy of PY1 Data(H)'!$A$1:$CZ$1,_xlfn.XLOOKUP($A159,'Copy of PY1 Data(H)'!$A$1:$A$288,'Copy of PY1 Data(H)'!$A$1:$CZ$288))</f>
        <v>0</v>
      </c>
      <c r="U159" s="180" cm="1">
        <f t="array" ref="U159">_xlfn.XLOOKUP(U$1,'Copy of PY1 Data(H)'!$A$1:$CZ$1,_xlfn.XLOOKUP($A159,'Copy of PY1 Data(H)'!$A$1:$A$288,'Copy of PY1 Data(H)'!$A$1:$CZ$288))</f>
        <v>0</v>
      </c>
      <c r="V159" s="180" cm="1">
        <f t="array" ref="V159">_xlfn.XLOOKUP(V$1,'Copy of PY1 Data(H)'!$A$1:$CZ$1,_xlfn.XLOOKUP($A159,'Copy of PY1 Data(H)'!$A$1:$A$288,'Copy of PY1 Data(H)'!$A$1:$CZ$288))</f>
        <v>24550339</v>
      </c>
      <c r="W159" s="180" cm="1">
        <f t="array" ref="W159">_xlfn.XLOOKUP(W$1,'Copy of PY1 Data(H)'!$A$1:$CZ$1,_xlfn.XLOOKUP($A159,'Copy of PY1 Data(H)'!$A$1:$A$288,'Copy of PY1 Data(H)'!$A$1:$CZ$288))</f>
        <v>0</v>
      </c>
      <c r="X159" s="180" cm="1">
        <f t="array" ref="X159">_xlfn.XLOOKUP(X$1,'Copy of PY1 Data(H)'!$A$1:$CZ$1,_xlfn.XLOOKUP($A159,'Copy of PY1 Data(H)'!$A$1:$A$288,'Copy of PY1 Data(H)'!$A$1:$CZ$288))</f>
        <v>0</v>
      </c>
      <c r="Y159" s="180" cm="1">
        <f t="array" ref="Y159">_xlfn.XLOOKUP(Y$1,'Copy of PY1 Data(H)'!$A$1:$CZ$1,_xlfn.XLOOKUP($A159,'Copy of PY1 Data(H)'!$A$1:$A$288,'Copy of PY1 Data(H)'!$A$1:$CZ$288))</f>
        <v>0</v>
      </c>
      <c r="Z159" s="180" cm="1">
        <f t="array" ref="Z159">_xlfn.XLOOKUP(Z$1,'Copy of PY1 Data(H)'!$A$1:$CZ$1,_xlfn.XLOOKUP($A159,'Copy of PY1 Data(H)'!$A$1:$A$288,'Copy of PY1 Data(H)'!$A$1:$CZ$288))</f>
        <v>0</v>
      </c>
      <c r="AA159" s="180" cm="1">
        <f t="array" ref="AA159">_xlfn.XLOOKUP(AA$1,'Copy of PY1 Data(H)'!$A$1:$CZ$1,_xlfn.XLOOKUP($A159,'Copy of PY1 Data(H)'!$A$1:$A$288,'Copy of PY1 Data(H)'!$A$1:$CZ$288))</f>
        <v>0</v>
      </c>
      <c r="AB159" s="180" cm="1">
        <f t="array" ref="AB159">_xlfn.XLOOKUP(AB$1,'Copy of PY1 Data(H)'!$A$1:$CZ$1,_xlfn.XLOOKUP($A159,'Copy of PY1 Data(H)'!$A$1:$A$288,'Copy of PY1 Data(H)'!$A$1:$CZ$288))</f>
        <v>0</v>
      </c>
      <c r="AC159" s="180" cm="1">
        <f t="array" ref="AC159">_xlfn.XLOOKUP(AC$1,'Copy of PY1 Data(H)'!$A$1:$CZ$1,_xlfn.XLOOKUP($A159,'Copy of PY1 Data(H)'!$A$1:$A$288,'Copy of PY1 Data(H)'!$A$1:$CZ$288))</f>
        <v>0</v>
      </c>
      <c r="AD159" s="180" cm="1">
        <f t="array" ref="AD159">_xlfn.XLOOKUP(AD$1,'Copy of PY1 Data(H)'!$A$1:$CZ$1,_xlfn.XLOOKUP($A159,'Copy of PY1 Data(H)'!$A$1:$A$288,'Copy of PY1 Data(H)'!$A$1:$CZ$288))</f>
        <v>0</v>
      </c>
      <c r="AE159" s="180" cm="1">
        <f t="array" ref="AE159">_xlfn.XLOOKUP(AE$1,'Copy of PY1 Data(H)'!$A$1:$CZ$1,_xlfn.XLOOKUP($A159,'Copy of PY1 Data(H)'!$A$1:$A$288,'Copy of PY1 Data(H)'!$A$1:$CZ$288))</f>
        <v>0</v>
      </c>
      <c r="AF159" s="180" cm="1">
        <f t="array" ref="AF159">_xlfn.XLOOKUP(AF$1,'Copy of PY1 Data(H)'!$A$1:$CZ$1,_xlfn.XLOOKUP($A159,'Copy of PY1 Data(H)'!$A$1:$A$288,'Copy of PY1 Data(H)'!$A$1:$CZ$288))</f>
        <v>0</v>
      </c>
      <c r="AG159" s="180" cm="1">
        <f t="array" ref="AG159">_xlfn.XLOOKUP(AG$1,'Copy of PY1 Data(H)'!$A$1:$CZ$1,_xlfn.XLOOKUP($A159,'Copy of PY1 Data(H)'!$A$1:$A$288,'Copy of PY1 Data(H)'!$A$1:$CZ$288))</f>
        <v>0</v>
      </c>
      <c r="AH159" s="180" cm="1">
        <f t="array" ref="AH159">_xlfn.XLOOKUP(AH$1,'Copy of PY1 Data(H)'!$A$1:$CZ$1,_xlfn.XLOOKUP($A159,'Copy of PY1 Data(H)'!$A$1:$A$288,'Copy of PY1 Data(H)'!$A$1:$CZ$288))</f>
        <v>0</v>
      </c>
      <c r="AI159" s="180" cm="1">
        <f t="array" ref="AI159">_xlfn.XLOOKUP(AI$1,'Copy of PY1 Data(H)'!$A$1:$CZ$1,_xlfn.XLOOKUP($A159,'Copy of PY1 Data(H)'!$A$1:$A$288,'Copy of PY1 Data(H)'!$A$1:$CZ$288))</f>
        <v>2454192</v>
      </c>
      <c r="AJ159" s="180" cm="1">
        <f t="array" ref="AJ159">_xlfn.XLOOKUP(AJ$1,'Copy of PY1 Data(H)'!$A$1:$CZ$1,_xlfn.XLOOKUP($A159,'Copy of PY1 Data(H)'!$A$1:$A$288,'Copy of PY1 Data(H)'!$A$1:$CZ$288))</f>
        <v>0</v>
      </c>
      <c r="AK159" s="180" cm="1">
        <f t="array" ref="AK159">_xlfn.XLOOKUP(AK$1,'Copy of PY1 Data(H)'!$A$1:$CZ$1,_xlfn.XLOOKUP($A159,'Copy of PY1 Data(H)'!$A$1:$A$288,'Copy of PY1 Data(H)'!$A$1:$CZ$288))</f>
        <v>0</v>
      </c>
      <c r="AL159" s="180" cm="1">
        <f t="array" ref="AL159">_xlfn.XLOOKUP(AL$1,'Copy of PY1 Data(H)'!$A$1:$CZ$1,_xlfn.XLOOKUP($A159,'Copy of PY1 Data(H)'!$A$1:$A$288,'Copy of PY1 Data(H)'!$A$1:$CZ$288))</f>
        <v>0</v>
      </c>
      <c r="AM159" s="180" cm="1">
        <f t="array" ref="AM159">_xlfn.XLOOKUP(AM$1,'Copy of PY1 Data(H)'!$A$1:$CZ$1,_xlfn.XLOOKUP($A159,'Copy of PY1 Data(H)'!$A$1:$A$288,'Copy of PY1 Data(H)'!$A$1:$CZ$288))</f>
        <v>801648</v>
      </c>
      <c r="AN159" s="180" cm="1">
        <f t="array" ref="AN159">_xlfn.XLOOKUP(AN$1,'Copy of PY1 Data(H)'!$A$1:$CZ$1,_xlfn.XLOOKUP($A159,'Copy of PY1 Data(H)'!$A$1:$A$288,'Copy of PY1 Data(H)'!$A$1:$CZ$288))</f>
        <v>0</v>
      </c>
      <c r="AO159" s="180" cm="1">
        <f t="array" ref="AO159">_xlfn.XLOOKUP(AO$1,'Copy of PY1 Data(H)'!$A$1:$CZ$1,_xlfn.XLOOKUP($A159,'Copy of PY1 Data(H)'!$A$1:$A$288,'Copy of PY1 Data(H)'!$A$1:$CZ$288))</f>
        <v>0</v>
      </c>
      <c r="AP159" s="180" cm="1">
        <f t="array" ref="AP159">_xlfn.XLOOKUP(AP$1,'Copy of PY1 Data(H)'!$A$1:$CZ$1,_xlfn.XLOOKUP($A159,'Copy of PY1 Data(H)'!$A$1:$A$288,'Copy of PY1 Data(H)'!$A$1:$CZ$288))</f>
        <v>0</v>
      </c>
      <c r="AQ159" s="180" cm="1">
        <f t="array" ref="AQ159">_xlfn.XLOOKUP(AQ$1,'Copy of PY1 Data(H)'!$A$1:$CZ$1,_xlfn.XLOOKUP($A159,'Copy of PY1 Data(H)'!$A$1:$A$288,'Copy of PY1 Data(H)'!$A$1:$CZ$288))</f>
        <v>0</v>
      </c>
      <c r="AR159" s="180" cm="1">
        <f t="array" ref="AR159">_xlfn.XLOOKUP(AR$1,'Copy of PY1 Data(H)'!$A$1:$CZ$1,_xlfn.XLOOKUP($A159,'Copy of PY1 Data(H)'!$A$1:$A$288,'Copy of PY1 Data(H)'!$A$1:$CZ$288))</f>
        <v>0</v>
      </c>
      <c r="AS159" s="180" cm="1">
        <f t="array" ref="AS159">_xlfn.XLOOKUP(AS$1,'Copy of PY1 Data(H)'!$A$1:$CZ$1,_xlfn.XLOOKUP($A159,'Copy of PY1 Data(H)'!$A$1:$A$288,'Copy of PY1 Data(H)'!$A$1:$CZ$288))</f>
        <v>0</v>
      </c>
      <c r="AT159" s="180" cm="1">
        <f t="array" ref="AT159">_xlfn.XLOOKUP(AT$1,'Copy of PY1 Data(H)'!$A$1:$CZ$1,_xlfn.XLOOKUP($A159,'Copy of PY1 Data(H)'!$A$1:$A$288,'Copy of PY1 Data(H)'!$A$1:$CZ$288))</f>
        <v>0</v>
      </c>
      <c r="AU159" s="180" cm="1">
        <f t="array" ref="AU159">_xlfn.XLOOKUP(AU$1,'Copy of PY1 Data(H)'!$A$1:$CZ$1,_xlfn.XLOOKUP($A159,'Copy of PY1 Data(H)'!$A$1:$A$288,'Copy of PY1 Data(H)'!$A$1:$CZ$288))</f>
        <v>0</v>
      </c>
      <c r="AV159" s="180" cm="1">
        <f t="array" ref="AV159">_xlfn.XLOOKUP(AV$1,'Copy of PY1 Data(H)'!$A$1:$CZ$1,_xlfn.XLOOKUP($A159,'Copy of PY1 Data(H)'!$A$1:$A$288,'Copy of PY1 Data(H)'!$A$1:$CZ$288))</f>
        <v>0</v>
      </c>
      <c r="AW159" s="180" cm="1">
        <f t="array" ref="AW159">_xlfn.XLOOKUP(AW$1,'Copy of PY1 Data(H)'!$A$1:$CZ$1,_xlfn.XLOOKUP($A159,'Copy of PY1 Data(H)'!$A$1:$A$288,'Copy of PY1 Data(H)'!$A$1:$CZ$288))</f>
        <v>0</v>
      </c>
      <c r="AX159" s="180" cm="1">
        <f t="array" ref="AX159">_xlfn.XLOOKUP(AX$1,'Copy of PY1 Data(H)'!$A$1:$CZ$1,_xlfn.XLOOKUP($A159,'Copy of PY1 Data(H)'!$A$1:$A$288,'Copy of PY1 Data(H)'!$A$1:$CZ$288))</f>
        <v>0</v>
      </c>
      <c r="AY159" s="180" cm="1">
        <f t="array" ref="AY159">_xlfn.XLOOKUP(AY$1,'Copy of PY1 Data(H)'!$A$1:$CZ$1,_xlfn.XLOOKUP($A159,'Copy of PY1 Data(H)'!$A$1:$A$288,'Copy of PY1 Data(H)'!$A$1:$CZ$288))</f>
        <v>0</v>
      </c>
      <c r="AZ159" s="180" cm="1">
        <f t="array" ref="AZ159">_xlfn.XLOOKUP(AZ$1,'Copy of PY1 Data(H)'!$A$1:$CZ$1,_xlfn.XLOOKUP($A159,'Copy of PY1 Data(H)'!$A$1:$A$288,'Copy of PY1 Data(H)'!$A$1:$CZ$288))</f>
        <v>0</v>
      </c>
      <c r="BA159" s="180" cm="1">
        <f t="array" ref="BA159">_xlfn.XLOOKUP(BA$1,'Copy of PY1 Data(H)'!$A$1:$CZ$1,_xlfn.XLOOKUP($A159,'Copy of PY1 Data(H)'!$A$1:$A$288,'Copy of PY1 Data(H)'!$A$1:$CZ$288))</f>
        <v>0</v>
      </c>
      <c r="BB159" s="180" cm="1">
        <f t="array" ref="BB159">_xlfn.XLOOKUP(BB$1,'Copy of PY1 Data(H)'!$A$1:$CZ$1,_xlfn.XLOOKUP($A159,'Copy of PY1 Data(H)'!$A$1:$A$288,'Copy of PY1 Data(H)'!$A$1:$CZ$288))</f>
        <v>0</v>
      </c>
      <c r="BC159" s="180" cm="1">
        <f t="array" ref="BC159">_xlfn.XLOOKUP(BC$1,'Copy of PY1 Data(H)'!$A$1:$CZ$1,_xlfn.XLOOKUP($A159,'Copy of PY1 Data(H)'!$A$1:$A$288,'Copy of PY1 Data(H)'!$A$1:$CZ$288))</f>
        <v>0</v>
      </c>
      <c r="BD159" s="180" cm="1">
        <f t="array" ref="BD159">_xlfn.XLOOKUP(BD$1,'Copy of PY1 Data(H)'!$A$1:$CZ$1,_xlfn.XLOOKUP($A159,'Copy of PY1 Data(H)'!$A$1:$A$288,'Copy of PY1 Data(H)'!$A$1:$CZ$288))</f>
        <v>0</v>
      </c>
      <c r="BE159" s="180" cm="1">
        <f t="array" ref="BE159">_xlfn.XLOOKUP(BE$1,'Copy of PY1 Data(H)'!$A$1:$CZ$1,_xlfn.XLOOKUP($A159,'Copy of PY1 Data(H)'!$A$1:$A$288,'Copy of PY1 Data(H)'!$A$1:$CZ$288))</f>
        <v>0</v>
      </c>
      <c r="BF159" s="180" cm="1">
        <f t="array" ref="BF159">_xlfn.XLOOKUP(BF$1,'Copy of PY1 Data(H)'!$A$1:$CZ$1,_xlfn.XLOOKUP($A159,'Copy of PY1 Data(H)'!$A$1:$A$288,'Copy of PY1 Data(H)'!$A$1:$CZ$288))</f>
        <v>0</v>
      </c>
      <c r="BG159" s="180" cm="1">
        <f t="array" ref="BG159">_xlfn.XLOOKUP(BG$1,'Copy of PY1 Data(H)'!$A$1:$CZ$1,_xlfn.XLOOKUP($A159,'Copy of PY1 Data(H)'!$A$1:$A$288,'Copy of PY1 Data(H)'!$A$1:$CZ$288))</f>
        <v>0</v>
      </c>
      <c r="BH159" s="180" cm="1">
        <f t="array" ref="BH159">_xlfn.XLOOKUP(BH$1,'Copy of PY1 Data(H)'!$A$1:$CZ$1,_xlfn.XLOOKUP($A159,'Copy of PY1 Data(H)'!$A$1:$A$288,'Copy of PY1 Data(H)'!$A$1:$CZ$288))</f>
        <v>0</v>
      </c>
      <c r="BI159" s="180" cm="1">
        <f t="array" ref="BI159">_xlfn.XLOOKUP(BI$1,'Copy of PY1 Data(H)'!$A$1:$CZ$1,_xlfn.XLOOKUP($A159,'Copy of PY1 Data(H)'!$A$1:$A$288,'Copy of PY1 Data(H)'!$A$1:$CZ$288))</f>
        <v>0</v>
      </c>
      <c r="BJ159" s="180" cm="1">
        <f t="array" ref="BJ159">_xlfn.XLOOKUP(BJ$1,'Copy of PY1 Data(H)'!$A$1:$CZ$1,_xlfn.XLOOKUP($A159,'Copy of PY1 Data(H)'!$A$1:$A$288,'Copy of PY1 Data(H)'!$A$1:$CZ$288))</f>
        <v>0</v>
      </c>
      <c r="BK159" s="180" cm="1">
        <f t="array" ref="BK159">_xlfn.XLOOKUP(BK$1,'Copy of PY1 Data(H)'!$A$1:$CZ$1,_xlfn.XLOOKUP($A159,'Copy of PY1 Data(H)'!$A$1:$A$288,'Copy of PY1 Data(H)'!$A$1:$CZ$288))</f>
        <v>0</v>
      </c>
      <c r="BL159" s="180" cm="1">
        <f t="array" ref="BL159">_xlfn.XLOOKUP(BL$1,'Copy of PY1 Data(H)'!$A$1:$CZ$1,_xlfn.XLOOKUP($A159,'Copy of PY1 Data(H)'!$A$1:$A$288,'Copy of PY1 Data(H)'!$A$1:$CZ$288))</f>
        <v>0</v>
      </c>
      <c r="BM159" s="180" cm="1">
        <f t="array" ref="BM159">_xlfn.XLOOKUP(BM$1,'Copy of PY1 Data(H)'!$A$1:$CZ$1,_xlfn.XLOOKUP($A159,'Copy of PY1 Data(H)'!$A$1:$A$288,'Copy of PY1 Data(H)'!$A$1:$CZ$288))</f>
        <v>0</v>
      </c>
      <c r="BN159" s="180" cm="1">
        <f t="array" ref="BN159">_xlfn.XLOOKUP(BN$1,'Copy of PY1 Data(H)'!$A$1:$CZ$1,_xlfn.XLOOKUP($A159,'Copy of PY1 Data(H)'!$A$1:$A$288,'Copy of PY1 Data(H)'!$A$1:$CZ$288))</f>
        <v>0</v>
      </c>
      <c r="BO159" s="180" cm="1">
        <f t="array" ref="BO159">_xlfn.XLOOKUP(BO$1,'Copy of PY1 Data(H)'!$A$1:$CZ$1,_xlfn.XLOOKUP($A159,'Copy of PY1 Data(H)'!$A$1:$A$288,'Copy of PY1 Data(H)'!$A$1:$CZ$288))</f>
        <v>0</v>
      </c>
      <c r="BP159" s="180" cm="1">
        <f t="array" ref="BP159">_xlfn.XLOOKUP(BP$1,'Copy of PY1 Data(H)'!$A$1:$CZ$1,_xlfn.XLOOKUP($A159,'Copy of PY1 Data(H)'!$A$1:$A$288,'Copy of PY1 Data(H)'!$A$1:$CZ$288))</f>
        <v>0</v>
      </c>
      <c r="BQ159" s="180" cm="1">
        <f t="array" ref="BQ159">_xlfn.XLOOKUP(BQ$1,'Copy of PY1 Data(H)'!$A$1:$CZ$1,_xlfn.XLOOKUP($A159,'Copy of PY1 Data(H)'!$A$1:$A$288,'Copy of PY1 Data(H)'!$A$1:$CZ$288))</f>
        <v>0</v>
      </c>
      <c r="BR159" s="180" cm="1">
        <f t="array" ref="BR159">_xlfn.XLOOKUP(BR$1,'Copy of PY1 Data(H)'!$A$1:$CZ$1,_xlfn.XLOOKUP($A159,'Copy of PY1 Data(H)'!$A$1:$A$288,'Copy of PY1 Data(H)'!$A$1:$CZ$288))</f>
        <v>2162</v>
      </c>
      <c r="BS159" s="180" cm="1">
        <f t="array" ref="BS159">_xlfn.XLOOKUP(BS$1,'Copy of PY1 Data(H)'!$A$1:$CZ$1,_xlfn.XLOOKUP($A159,'Copy of PY1 Data(H)'!$A$1:$A$288,'Copy of PY1 Data(H)'!$A$1:$CZ$288))</f>
        <v>3067437</v>
      </c>
      <c r="BT159" s="180" cm="1">
        <f t="array" ref="BT159">_xlfn.XLOOKUP(BT$1,'Copy of PY1 Data(H)'!$A$1:$CZ$1,_xlfn.XLOOKUP($A159,'Copy of PY1 Data(H)'!$A$1:$A$288,'Copy of PY1 Data(H)'!$A$1:$CZ$288))</f>
        <v>0</v>
      </c>
      <c r="BU159" s="180" cm="1">
        <f t="array" ref="BU159">_xlfn.XLOOKUP(BU$1,'Copy of PY1 Data(H)'!$A$1:$CZ$1,_xlfn.XLOOKUP($A159,'Copy of PY1 Data(H)'!$A$1:$A$288,'Copy of PY1 Data(H)'!$A$1:$CZ$288))</f>
        <v>0</v>
      </c>
      <c r="BV159" s="180" cm="1">
        <f t="array" ref="BV159">_xlfn.XLOOKUP(BV$1,'Copy of PY1 Data(H)'!$A$1:$CZ$1,_xlfn.XLOOKUP($A159,'Copy of PY1 Data(H)'!$A$1:$A$288,'Copy of PY1 Data(H)'!$A$1:$CZ$288))</f>
        <v>0</v>
      </c>
      <c r="BW159" s="180" cm="1">
        <f t="array" ref="BW159">_xlfn.XLOOKUP(BW$1,'Copy of PY1 Data(H)'!$A$1:$CZ$1,_xlfn.XLOOKUP($A159,'Copy of PY1 Data(H)'!$A$1:$A$288,'Copy of PY1 Data(H)'!$A$1:$CZ$288))</f>
        <v>0</v>
      </c>
      <c r="BX159" s="180" cm="1">
        <f t="array" ref="BX159">_xlfn.XLOOKUP(BX$1,'Copy of PY1 Data(H)'!$A$1:$CZ$1,_xlfn.XLOOKUP($A159,'Copy of PY1 Data(H)'!$A$1:$A$288,'Copy of PY1 Data(H)'!$A$1:$CZ$288))</f>
        <v>0</v>
      </c>
      <c r="BY159" s="180" cm="1">
        <f t="array" ref="BY159">_xlfn.XLOOKUP(BY$1,'Copy of PY1 Data(H)'!$A$1:$CZ$1,_xlfn.XLOOKUP($A159,'Copy of PY1 Data(H)'!$A$1:$A$288,'Copy of PY1 Data(H)'!$A$1:$CZ$288))</f>
        <v>0</v>
      </c>
      <c r="BZ159" s="180" cm="1">
        <f t="array" ref="BZ159">_xlfn.XLOOKUP(BZ$1,'Copy of PY1 Data(H)'!$A$1:$CZ$1,_xlfn.XLOOKUP($A159,'Copy of PY1 Data(H)'!$A$1:$A$288,'Copy of PY1 Data(H)'!$A$1:$CZ$288))</f>
        <v>0</v>
      </c>
      <c r="CA159" s="180" cm="1">
        <f t="array" ref="CA159">_xlfn.XLOOKUP(CA$1,'Copy of PY1 Data(H)'!$A$1:$CZ$1,_xlfn.XLOOKUP($A159,'Copy of PY1 Data(H)'!$A$1:$A$288,'Copy of PY1 Data(H)'!$A$1:$CZ$288))</f>
        <v>0</v>
      </c>
      <c r="CB159" s="180" cm="1">
        <f t="array" ref="CB159">_xlfn.XLOOKUP(CB$1,'Copy of PY1 Data(H)'!$A$1:$CZ$1,_xlfn.XLOOKUP($A159,'Copy of PY1 Data(H)'!$A$1:$A$288,'Copy of PY1 Data(H)'!$A$1:$CZ$288))</f>
        <v>0</v>
      </c>
      <c r="CC159" s="180" cm="1">
        <f t="array" ref="CC159">_xlfn.XLOOKUP(CC$1,'Copy of PY1 Data(H)'!$A$1:$CZ$1,_xlfn.XLOOKUP($A159,'Copy of PY1 Data(H)'!$A$1:$A$288,'Copy of PY1 Data(H)'!$A$1:$CZ$288))</f>
        <v>0</v>
      </c>
      <c r="CD159" s="180" cm="1">
        <f t="array" ref="CD159">_xlfn.XLOOKUP(CD$1,'Copy of PY1 Data(H)'!$A$1:$CZ$1,_xlfn.XLOOKUP($A159,'Copy of PY1 Data(H)'!$A$1:$A$288,'Copy of PY1 Data(H)'!$A$1:$CZ$288))</f>
        <v>0</v>
      </c>
    </row>
    <row r="160" spans="1:82" x14ac:dyDescent="0.3">
      <c r="A160" s="180">
        <v>100</v>
      </c>
      <c r="C160" s="180"/>
      <c r="D160" s="180" cm="1">
        <f t="array" ref="D160">_xlfn.XLOOKUP(D$1,'Copy of PY1 Data(H)'!$A$1:$CZ$1,_xlfn.XLOOKUP($A160,'Copy of PY1 Data(H)'!$A$1:$A$288,'Copy of PY1 Data(H)'!$A$1:$CZ$288))</f>
        <v>0</v>
      </c>
      <c r="E160" s="180" cm="1">
        <f t="array" ref="E160">_xlfn.XLOOKUP(E$1,'Copy of PY1 Data(H)'!$A$1:$CZ$1,_xlfn.XLOOKUP($A160,'Copy of PY1 Data(H)'!$A$1:$A$288,'Copy of PY1 Data(H)'!$A$1:$CZ$288))</f>
        <v>0</v>
      </c>
      <c r="F160" s="180" cm="1">
        <f t="array" ref="F160">_xlfn.XLOOKUP(F$1,'Copy of PY1 Data(H)'!$A$1:$CZ$1,_xlfn.XLOOKUP($A160,'Copy of PY1 Data(H)'!$A$1:$A$288,'Copy of PY1 Data(H)'!$A$1:$CZ$288))</f>
        <v>0</v>
      </c>
      <c r="G160" s="180" cm="1">
        <f t="array" ref="G160">_xlfn.XLOOKUP(G$1,'Copy of PY1 Data(H)'!$A$1:$CZ$1,_xlfn.XLOOKUP($A160,'Copy of PY1 Data(H)'!$A$1:$A$288,'Copy of PY1 Data(H)'!$A$1:$CZ$288))</f>
        <v>0</v>
      </c>
      <c r="H160" s="180" cm="1">
        <f t="array" ref="H160">_xlfn.XLOOKUP(H$1,'Copy of PY1 Data(H)'!$A$1:$CZ$1,_xlfn.XLOOKUP($A160,'Copy of PY1 Data(H)'!$A$1:$A$288,'Copy of PY1 Data(H)'!$A$1:$CZ$288))</f>
        <v>0</v>
      </c>
      <c r="I160" s="180" cm="1">
        <f t="array" ref="I160">_xlfn.XLOOKUP(I$1,'Copy of PY1 Data(H)'!$A$1:$CZ$1,_xlfn.XLOOKUP($A160,'Copy of PY1 Data(H)'!$A$1:$A$288,'Copy of PY1 Data(H)'!$A$1:$CZ$288))</f>
        <v>0</v>
      </c>
      <c r="J160" s="180" cm="1">
        <f t="array" ref="J160">_xlfn.XLOOKUP(J$1,'Copy of PY1 Data(H)'!$A$1:$CZ$1,_xlfn.XLOOKUP($A160,'Copy of PY1 Data(H)'!$A$1:$A$288,'Copy of PY1 Data(H)'!$A$1:$CZ$288))</f>
        <v>0</v>
      </c>
      <c r="K160" s="180" cm="1">
        <f t="array" ref="K160">_xlfn.XLOOKUP(K$1,'Copy of PY1 Data(H)'!$A$1:$CZ$1,_xlfn.XLOOKUP($A160,'Copy of PY1 Data(H)'!$A$1:$A$288,'Copy of PY1 Data(H)'!$A$1:$CZ$288))</f>
        <v>0</v>
      </c>
      <c r="L160" s="180" cm="1">
        <f t="array" ref="L160">_xlfn.XLOOKUP(L$1,'Copy of PY1 Data(H)'!$A$1:$CZ$1,_xlfn.XLOOKUP($A160,'Copy of PY1 Data(H)'!$A$1:$A$288,'Copy of PY1 Data(H)'!$A$1:$CZ$288))</f>
        <v>0</v>
      </c>
      <c r="M160" s="180" cm="1">
        <f t="array" ref="M160">_xlfn.XLOOKUP(M$1,'Copy of PY1 Data(H)'!$A$1:$CZ$1,_xlfn.XLOOKUP($A160,'Copy of PY1 Data(H)'!$A$1:$A$288,'Copy of PY1 Data(H)'!$A$1:$CZ$288))</f>
        <v>0</v>
      </c>
      <c r="N160" s="180" cm="1">
        <f t="array" ref="N160">_xlfn.XLOOKUP(N$1,'Copy of PY1 Data(H)'!$A$1:$CZ$1,_xlfn.XLOOKUP($A160,'Copy of PY1 Data(H)'!$A$1:$A$288,'Copy of PY1 Data(H)'!$A$1:$CZ$288))</f>
        <v>0</v>
      </c>
      <c r="O160" s="180" cm="1">
        <f t="array" ref="O160">_xlfn.XLOOKUP(O$1,'Copy of PY1 Data(H)'!$A$1:$CZ$1,_xlfn.XLOOKUP($A160,'Copy of PY1 Data(H)'!$A$1:$A$288,'Copy of PY1 Data(H)'!$A$1:$CZ$288))</f>
        <v>0</v>
      </c>
      <c r="P160" s="180" cm="1">
        <f t="array" ref="P160">_xlfn.XLOOKUP(P$1,'Copy of PY1 Data(H)'!$A$1:$CZ$1,_xlfn.XLOOKUP($A160,'Copy of PY1 Data(H)'!$A$1:$A$288,'Copy of PY1 Data(H)'!$A$1:$CZ$288))</f>
        <v>0</v>
      </c>
      <c r="Q160" s="180" cm="1">
        <f t="array" ref="Q160">_xlfn.XLOOKUP(Q$1,'Copy of PY1 Data(H)'!$A$1:$CZ$1,_xlfn.XLOOKUP($A160,'Copy of PY1 Data(H)'!$A$1:$A$288,'Copy of PY1 Data(H)'!$A$1:$CZ$288))</f>
        <v>801560</v>
      </c>
      <c r="R160" s="180" cm="1">
        <f t="array" ref="R160">_xlfn.XLOOKUP(R$1,'Copy of PY1 Data(H)'!$A$1:$CZ$1,_xlfn.XLOOKUP($A160,'Copy of PY1 Data(H)'!$A$1:$A$288,'Copy of PY1 Data(H)'!$A$1:$CZ$288))</f>
        <v>0</v>
      </c>
      <c r="S160" s="180" cm="1">
        <f t="array" ref="S160">_xlfn.XLOOKUP(S$1,'Copy of PY1 Data(H)'!$A$1:$CZ$1,_xlfn.XLOOKUP($A160,'Copy of PY1 Data(H)'!$A$1:$A$288,'Copy of PY1 Data(H)'!$A$1:$CZ$288))</f>
        <v>0</v>
      </c>
      <c r="T160" s="180" cm="1">
        <f t="array" ref="T160">_xlfn.XLOOKUP(T$1,'Copy of PY1 Data(H)'!$A$1:$CZ$1,_xlfn.XLOOKUP($A160,'Copy of PY1 Data(H)'!$A$1:$A$288,'Copy of PY1 Data(H)'!$A$1:$CZ$288))</f>
        <v>0</v>
      </c>
      <c r="U160" s="180" cm="1">
        <f t="array" ref="U160">_xlfn.XLOOKUP(U$1,'Copy of PY1 Data(H)'!$A$1:$CZ$1,_xlfn.XLOOKUP($A160,'Copy of PY1 Data(H)'!$A$1:$A$288,'Copy of PY1 Data(H)'!$A$1:$CZ$288))</f>
        <v>0</v>
      </c>
      <c r="V160" s="180" cm="1">
        <f t="array" ref="V160">_xlfn.XLOOKUP(V$1,'Copy of PY1 Data(H)'!$A$1:$CZ$1,_xlfn.XLOOKUP($A160,'Copy of PY1 Data(H)'!$A$1:$A$288,'Copy of PY1 Data(H)'!$A$1:$CZ$288))</f>
        <v>110625</v>
      </c>
      <c r="W160" s="180" cm="1">
        <f t="array" ref="W160">_xlfn.XLOOKUP(W$1,'Copy of PY1 Data(H)'!$A$1:$CZ$1,_xlfn.XLOOKUP($A160,'Copy of PY1 Data(H)'!$A$1:$A$288,'Copy of PY1 Data(H)'!$A$1:$CZ$288))</f>
        <v>0</v>
      </c>
      <c r="X160" s="180" cm="1">
        <f t="array" ref="X160">_xlfn.XLOOKUP(X$1,'Copy of PY1 Data(H)'!$A$1:$CZ$1,_xlfn.XLOOKUP($A160,'Copy of PY1 Data(H)'!$A$1:$A$288,'Copy of PY1 Data(H)'!$A$1:$CZ$288))</f>
        <v>0</v>
      </c>
      <c r="Y160" s="180" cm="1">
        <f t="array" ref="Y160">_xlfn.XLOOKUP(Y$1,'Copy of PY1 Data(H)'!$A$1:$CZ$1,_xlfn.XLOOKUP($A160,'Copy of PY1 Data(H)'!$A$1:$A$288,'Copy of PY1 Data(H)'!$A$1:$CZ$288))</f>
        <v>0</v>
      </c>
      <c r="Z160" s="180" cm="1">
        <f t="array" ref="Z160">_xlfn.XLOOKUP(Z$1,'Copy of PY1 Data(H)'!$A$1:$CZ$1,_xlfn.XLOOKUP($A160,'Copy of PY1 Data(H)'!$A$1:$A$288,'Copy of PY1 Data(H)'!$A$1:$CZ$288))</f>
        <v>0</v>
      </c>
      <c r="AA160" s="180" cm="1">
        <f t="array" ref="AA160">_xlfn.XLOOKUP(AA$1,'Copy of PY1 Data(H)'!$A$1:$CZ$1,_xlfn.XLOOKUP($A160,'Copy of PY1 Data(H)'!$A$1:$A$288,'Copy of PY1 Data(H)'!$A$1:$CZ$288))</f>
        <v>0</v>
      </c>
      <c r="AB160" s="180" cm="1">
        <f t="array" ref="AB160">_xlfn.XLOOKUP(AB$1,'Copy of PY1 Data(H)'!$A$1:$CZ$1,_xlfn.XLOOKUP($A160,'Copy of PY1 Data(H)'!$A$1:$A$288,'Copy of PY1 Data(H)'!$A$1:$CZ$288))</f>
        <v>0</v>
      </c>
      <c r="AC160" s="180" cm="1">
        <f t="array" ref="AC160">_xlfn.XLOOKUP(AC$1,'Copy of PY1 Data(H)'!$A$1:$CZ$1,_xlfn.XLOOKUP($A160,'Copy of PY1 Data(H)'!$A$1:$A$288,'Copy of PY1 Data(H)'!$A$1:$CZ$288))</f>
        <v>0</v>
      </c>
      <c r="AD160" s="180" cm="1">
        <f t="array" ref="AD160">_xlfn.XLOOKUP(AD$1,'Copy of PY1 Data(H)'!$A$1:$CZ$1,_xlfn.XLOOKUP($A160,'Copy of PY1 Data(H)'!$A$1:$A$288,'Copy of PY1 Data(H)'!$A$1:$CZ$288))</f>
        <v>0</v>
      </c>
      <c r="AE160" s="180" cm="1">
        <f t="array" ref="AE160">_xlfn.XLOOKUP(AE$1,'Copy of PY1 Data(H)'!$A$1:$CZ$1,_xlfn.XLOOKUP($A160,'Copy of PY1 Data(H)'!$A$1:$A$288,'Copy of PY1 Data(H)'!$A$1:$CZ$288))</f>
        <v>0</v>
      </c>
      <c r="AF160" s="180" cm="1">
        <f t="array" ref="AF160">_xlfn.XLOOKUP(AF$1,'Copy of PY1 Data(H)'!$A$1:$CZ$1,_xlfn.XLOOKUP($A160,'Copy of PY1 Data(H)'!$A$1:$A$288,'Copy of PY1 Data(H)'!$A$1:$CZ$288))</f>
        <v>0</v>
      </c>
      <c r="AG160" s="180" cm="1">
        <f t="array" ref="AG160">_xlfn.XLOOKUP(AG$1,'Copy of PY1 Data(H)'!$A$1:$CZ$1,_xlfn.XLOOKUP($A160,'Copy of PY1 Data(H)'!$A$1:$A$288,'Copy of PY1 Data(H)'!$A$1:$CZ$288))</f>
        <v>0</v>
      </c>
      <c r="AH160" s="180" cm="1">
        <f t="array" ref="AH160">_xlfn.XLOOKUP(AH$1,'Copy of PY1 Data(H)'!$A$1:$CZ$1,_xlfn.XLOOKUP($A160,'Copy of PY1 Data(H)'!$A$1:$A$288,'Copy of PY1 Data(H)'!$A$1:$CZ$288))</f>
        <v>0</v>
      </c>
      <c r="AI160" s="180" cm="1">
        <f t="array" ref="AI160">_xlfn.XLOOKUP(AI$1,'Copy of PY1 Data(H)'!$A$1:$CZ$1,_xlfn.XLOOKUP($A160,'Copy of PY1 Data(H)'!$A$1:$A$288,'Copy of PY1 Data(H)'!$A$1:$CZ$288))</f>
        <v>1649121</v>
      </c>
      <c r="AJ160" s="180" cm="1">
        <f t="array" ref="AJ160">_xlfn.XLOOKUP(AJ$1,'Copy of PY1 Data(H)'!$A$1:$CZ$1,_xlfn.XLOOKUP($A160,'Copy of PY1 Data(H)'!$A$1:$A$288,'Copy of PY1 Data(H)'!$A$1:$CZ$288))</f>
        <v>0</v>
      </c>
      <c r="AK160" s="180" cm="1">
        <f t="array" ref="AK160">_xlfn.XLOOKUP(AK$1,'Copy of PY1 Data(H)'!$A$1:$CZ$1,_xlfn.XLOOKUP($A160,'Copy of PY1 Data(H)'!$A$1:$A$288,'Copy of PY1 Data(H)'!$A$1:$CZ$288))</f>
        <v>0</v>
      </c>
      <c r="AL160" s="180" cm="1">
        <f t="array" ref="AL160">_xlfn.XLOOKUP(AL$1,'Copy of PY1 Data(H)'!$A$1:$CZ$1,_xlfn.XLOOKUP($A160,'Copy of PY1 Data(H)'!$A$1:$A$288,'Copy of PY1 Data(H)'!$A$1:$CZ$288))</f>
        <v>0</v>
      </c>
      <c r="AM160" s="180" cm="1">
        <f t="array" ref="AM160">_xlfn.XLOOKUP(AM$1,'Copy of PY1 Data(H)'!$A$1:$CZ$1,_xlfn.XLOOKUP($A160,'Copy of PY1 Data(H)'!$A$1:$A$288,'Copy of PY1 Data(H)'!$A$1:$CZ$288))</f>
        <v>804403</v>
      </c>
      <c r="AN160" s="180" cm="1">
        <f t="array" ref="AN160">_xlfn.XLOOKUP(AN$1,'Copy of PY1 Data(H)'!$A$1:$CZ$1,_xlfn.XLOOKUP($A160,'Copy of PY1 Data(H)'!$A$1:$A$288,'Copy of PY1 Data(H)'!$A$1:$CZ$288))</f>
        <v>0</v>
      </c>
      <c r="AO160" s="180" cm="1">
        <f t="array" ref="AO160">_xlfn.XLOOKUP(AO$1,'Copy of PY1 Data(H)'!$A$1:$CZ$1,_xlfn.XLOOKUP($A160,'Copy of PY1 Data(H)'!$A$1:$A$288,'Copy of PY1 Data(H)'!$A$1:$CZ$288))</f>
        <v>0</v>
      </c>
      <c r="AP160" s="180" cm="1">
        <f t="array" ref="AP160">_xlfn.XLOOKUP(AP$1,'Copy of PY1 Data(H)'!$A$1:$CZ$1,_xlfn.XLOOKUP($A160,'Copy of PY1 Data(H)'!$A$1:$A$288,'Copy of PY1 Data(H)'!$A$1:$CZ$288))</f>
        <v>0</v>
      </c>
      <c r="AQ160" s="180" cm="1">
        <f t="array" ref="AQ160">_xlfn.XLOOKUP(AQ$1,'Copy of PY1 Data(H)'!$A$1:$CZ$1,_xlfn.XLOOKUP($A160,'Copy of PY1 Data(H)'!$A$1:$A$288,'Copy of PY1 Data(H)'!$A$1:$CZ$288))</f>
        <v>0</v>
      </c>
      <c r="AR160" s="180" cm="1">
        <f t="array" ref="AR160">_xlfn.XLOOKUP(AR$1,'Copy of PY1 Data(H)'!$A$1:$CZ$1,_xlfn.XLOOKUP($A160,'Copy of PY1 Data(H)'!$A$1:$A$288,'Copy of PY1 Data(H)'!$A$1:$CZ$288))</f>
        <v>0</v>
      </c>
      <c r="AS160" s="180" cm="1">
        <f t="array" ref="AS160">_xlfn.XLOOKUP(AS$1,'Copy of PY1 Data(H)'!$A$1:$CZ$1,_xlfn.XLOOKUP($A160,'Copy of PY1 Data(H)'!$A$1:$A$288,'Copy of PY1 Data(H)'!$A$1:$CZ$288))</f>
        <v>0</v>
      </c>
      <c r="AT160" s="180" cm="1">
        <f t="array" ref="AT160">_xlfn.XLOOKUP(AT$1,'Copy of PY1 Data(H)'!$A$1:$CZ$1,_xlfn.XLOOKUP($A160,'Copy of PY1 Data(H)'!$A$1:$A$288,'Copy of PY1 Data(H)'!$A$1:$CZ$288))</f>
        <v>0</v>
      </c>
      <c r="AU160" s="180" cm="1">
        <f t="array" ref="AU160">_xlfn.XLOOKUP(AU$1,'Copy of PY1 Data(H)'!$A$1:$CZ$1,_xlfn.XLOOKUP($A160,'Copy of PY1 Data(H)'!$A$1:$A$288,'Copy of PY1 Data(H)'!$A$1:$CZ$288))</f>
        <v>0</v>
      </c>
      <c r="AV160" s="180" cm="1">
        <f t="array" ref="AV160">_xlfn.XLOOKUP(AV$1,'Copy of PY1 Data(H)'!$A$1:$CZ$1,_xlfn.XLOOKUP($A160,'Copy of PY1 Data(H)'!$A$1:$A$288,'Copy of PY1 Data(H)'!$A$1:$CZ$288))</f>
        <v>0</v>
      </c>
      <c r="AW160" s="180" cm="1">
        <f t="array" ref="AW160">_xlfn.XLOOKUP(AW$1,'Copy of PY1 Data(H)'!$A$1:$CZ$1,_xlfn.XLOOKUP($A160,'Copy of PY1 Data(H)'!$A$1:$A$288,'Copy of PY1 Data(H)'!$A$1:$CZ$288))</f>
        <v>0</v>
      </c>
      <c r="AX160" s="180" cm="1">
        <f t="array" ref="AX160">_xlfn.XLOOKUP(AX$1,'Copy of PY1 Data(H)'!$A$1:$CZ$1,_xlfn.XLOOKUP($A160,'Copy of PY1 Data(H)'!$A$1:$A$288,'Copy of PY1 Data(H)'!$A$1:$CZ$288))</f>
        <v>0</v>
      </c>
      <c r="AY160" s="180" cm="1">
        <f t="array" ref="AY160">_xlfn.XLOOKUP(AY$1,'Copy of PY1 Data(H)'!$A$1:$CZ$1,_xlfn.XLOOKUP($A160,'Copy of PY1 Data(H)'!$A$1:$A$288,'Copy of PY1 Data(H)'!$A$1:$CZ$288))</f>
        <v>0</v>
      </c>
      <c r="AZ160" s="180" cm="1">
        <f t="array" ref="AZ160">_xlfn.XLOOKUP(AZ$1,'Copy of PY1 Data(H)'!$A$1:$CZ$1,_xlfn.XLOOKUP($A160,'Copy of PY1 Data(H)'!$A$1:$A$288,'Copy of PY1 Data(H)'!$A$1:$CZ$288))</f>
        <v>0</v>
      </c>
      <c r="BA160" s="180" cm="1">
        <f t="array" ref="BA160">_xlfn.XLOOKUP(BA$1,'Copy of PY1 Data(H)'!$A$1:$CZ$1,_xlfn.XLOOKUP($A160,'Copy of PY1 Data(H)'!$A$1:$A$288,'Copy of PY1 Data(H)'!$A$1:$CZ$288))</f>
        <v>0</v>
      </c>
      <c r="BB160" s="180" cm="1">
        <f t="array" ref="BB160">_xlfn.XLOOKUP(BB$1,'Copy of PY1 Data(H)'!$A$1:$CZ$1,_xlfn.XLOOKUP($A160,'Copy of PY1 Data(H)'!$A$1:$A$288,'Copy of PY1 Data(H)'!$A$1:$CZ$288))</f>
        <v>0</v>
      </c>
      <c r="BC160" s="180" cm="1">
        <f t="array" ref="BC160">_xlfn.XLOOKUP(BC$1,'Copy of PY1 Data(H)'!$A$1:$CZ$1,_xlfn.XLOOKUP($A160,'Copy of PY1 Data(H)'!$A$1:$A$288,'Copy of PY1 Data(H)'!$A$1:$CZ$288))</f>
        <v>0</v>
      </c>
      <c r="BD160" s="180" cm="1">
        <f t="array" ref="BD160">_xlfn.XLOOKUP(BD$1,'Copy of PY1 Data(H)'!$A$1:$CZ$1,_xlfn.XLOOKUP($A160,'Copy of PY1 Data(H)'!$A$1:$A$288,'Copy of PY1 Data(H)'!$A$1:$CZ$288))</f>
        <v>0</v>
      </c>
      <c r="BE160" s="180" cm="1">
        <f t="array" ref="BE160">_xlfn.XLOOKUP(BE$1,'Copy of PY1 Data(H)'!$A$1:$CZ$1,_xlfn.XLOOKUP($A160,'Copy of PY1 Data(H)'!$A$1:$A$288,'Copy of PY1 Data(H)'!$A$1:$CZ$288))</f>
        <v>0</v>
      </c>
      <c r="BF160" s="180" cm="1">
        <f t="array" ref="BF160">_xlfn.XLOOKUP(BF$1,'Copy of PY1 Data(H)'!$A$1:$CZ$1,_xlfn.XLOOKUP($A160,'Copy of PY1 Data(H)'!$A$1:$A$288,'Copy of PY1 Data(H)'!$A$1:$CZ$288))</f>
        <v>0</v>
      </c>
      <c r="BG160" s="180" cm="1">
        <f t="array" ref="BG160">_xlfn.XLOOKUP(BG$1,'Copy of PY1 Data(H)'!$A$1:$CZ$1,_xlfn.XLOOKUP($A160,'Copy of PY1 Data(H)'!$A$1:$A$288,'Copy of PY1 Data(H)'!$A$1:$CZ$288))</f>
        <v>0</v>
      </c>
      <c r="BH160" s="180" cm="1">
        <f t="array" ref="BH160">_xlfn.XLOOKUP(BH$1,'Copy of PY1 Data(H)'!$A$1:$CZ$1,_xlfn.XLOOKUP($A160,'Copy of PY1 Data(H)'!$A$1:$A$288,'Copy of PY1 Data(H)'!$A$1:$CZ$288))</f>
        <v>0</v>
      </c>
      <c r="BI160" s="180" cm="1">
        <f t="array" ref="BI160">_xlfn.XLOOKUP(BI$1,'Copy of PY1 Data(H)'!$A$1:$CZ$1,_xlfn.XLOOKUP($A160,'Copy of PY1 Data(H)'!$A$1:$A$288,'Copy of PY1 Data(H)'!$A$1:$CZ$288))</f>
        <v>0</v>
      </c>
      <c r="BJ160" s="180" cm="1">
        <f t="array" ref="BJ160">_xlfn.XLOOKUP(BJ$1,'Copy of PY1 Data(H)'!$A$1:$CZ$1,_xlfn.XLOOKUP($A160,'Copy of PY1 Data(H)'!$A$1:$A$288,'Copy of PY1 Data(H)'!$A$1:$CZ$288))</f>
        <v>0</v>
      </c>
      <c r="BK160" s="180" cm="1">
        <f t="array" ref="BK160">_xlfn.XLOOKUP(BK$1,'Copy of PY1 Data(H)'!$A$1:$CZ$1,_xlfn.XLOOKUP($A160,'Copy of PY1 Data(H)'!$A$1:$A$288,'Copy of PY1 Data(H)'!$A$1:$CZ$288))</f>
        <v>0</v>
      </c>
      <c r="BL160" s="180" cm="1">
        <f t="array" ref="BL160">_xlfn.XLOOKUP(BL$1,'Copy of PY1 Data(H)'!$A$1:$CZ$1,_xlfn.XLOOKUP($A160,'Copy of PY1 Data(H)'!$A$1:$A$288,'Copy of PY1 Data(H)'!$A$1:$CZ$288))</f>
        <v>0</v>
      </c>
      <c r="BM160" s="180" cm="1">
        <f t="array" ref="BM160">_xlfn.XLOOKUP(BM$1,'Copy of PY1 Data(H)'!$A$1:$CZ$1,_xlfn.XLOOKUP($A160,'Copy of PY1 Data(H)'!$A$1:$A$288,'Copy of PY1 Data(H)'!$A$1:$CZ$288))</f>
        <v>0</v>
      </c>
      <c r="BN160" s="180" cm="1">
        <f t="array" ref="BN160">_xlfn.XLOOKUP(BN$1,'Copy of PY1 Data(H)'!$A$1:$CZ$1,_xlfn.XLOOKUP($A160,'Copy of PY1 Data(H)'!$A$1:$A$288,'Copy of PY1 Data(H)'!$A$1:$CZ$288))</f>
        <v>0</v>
      </c>
      <c r="BO160" s="180" cm="1">
        <f t="array" ref="BO160">_xlfn.XLOOKUP(BO$1,'Copy of PY1 Data(H)'!$A$1:$CZ$1,_xlfn.XLOOKUP($A160,'Copy of PY1 Data(H)'!$A$1:$A$288,'Copy of PY1 Data(H)'!$A$1:$CZ$288))</f>
        <v>0</v>
      </c>
      <c r="BP160" s="180" cm="1">
        <f t="array" ref="BP160">_xlfn.XLOOKUP(BP$1,'Copy of PY1 Data(H)'!$A$1:$CZ$1,_xlfn.XLOOKUP($A160,'Copy of PY1 Data(H)'!$A$1:$A$288,'Copy of PY1 Data(H)'!$A$1:$CZ$288))</f>
        <v>0</v>
      </c>
      <c r="BQ160" s="180" cm="1">
        <f t="array" ref="BQ160">_xlfn.XLOOKUP(BQ$1,'Copy of PY1 Data(H)'!$A$1:$CZ$1,_xlfn.XLOOKUP($A160,'Copy of PY1 Data(H)'!$A$1:$A$288,'Copy of PY1 Data(H)'!$A$1:$CZ$288))</f>
        <v>0</v>
      </c>
      <c r="BR160" s="180" cm="1">
        <f t="array" ref="BR160">_xlfn.XLOOKUP(BR$1,'Copy of PY1 Data(H)'!$A$1:$CZ$1,_xlfn.XLOOKUP($A160,'Copy of PY1 Data(H)'!$A$1:$A$288,'Copy of PY1 Data(H)'!$A$1:$CZ$288))</f>
        <v>10001</v>
      </c>
      <c r="BS160" s="180" cm="1">
        <f t="array" ref="BS160">_xlfn.XLOOKUP(BS$1,'Copy of PY1 Data(H)'!$A$1:$CZ$1,_xlfn.XLOOKUP($A160,'Copy of PY1 Data(H)'!$A$1:$A$288,'Copy of PY1 Data(H)'!$A$1:$CZ$288))</f>
        <v>0</v>
      </c>
      <c r="BT160" s="180" cm="1">
        <f t="array" ref="BT160">_xlfn.XLOOKUP(BT$1,'Copy of PY1 Data(H)'!$A$1:$CZ$1,_xlfn.XLOOKUP($A160,'Copy of PY1 Data(H)'!$A$1:$A$288,'Copy of PY1 Data(H)'!$A$1:$CZ$288))</f>
        <v>0</v>
      </c>
      <c r="BU160" s="180" cm="1">
        <f t="array" ref="BU160">_xlfn.XLOOKUP(BU$1,'Copy of PY1 Data(H)'!$A$1:$CZ$1,_xlfn.XLOOKUP($A160,'Copy of PY1 Data(H)'!$A$1:$A$288,'Copy of PY1 Data(H)'!$A$1:$CZ$288))</f>
        <v>0</v>
      </c>
      <c r="BV160" s="180" cm="1">
        <f t="array" ref="BV160">_xlfn.XLOOKUP(BV$1,'Copy of PY1 Data(H)'!$A$1:$CZ$1,_xlfn.XLOOKUP($A160,'Copy of PY1 Data(H)'!$A$1:$A$288,'Copy of PY1 Data(H)'!$A$1:$CZ$288))</f>
        <v>0</v>
      </c>
      <c r="BW160" s="180" cm="1">
        <f t="array" ref="BW160">_xlfn.XLOOKUP(BW$1,'Copy of PY1 Data(H)'!$A$1:$CZ$1,_xlfn.XLOOKUP($A160,'Copy of PY1 Data(H)'!$A$1:$A$288,'Copy of PY1 Data(H)'!$A$1:$CZ$288))</f>
        <v>0</v>
      </c>
      <c r="BX160" s="180" cm="1">
        <f t="array" ref="BX160">_xlfn.XLOOKUP(BX$1,'Copy of PY1 Data(H)'!$A$1:$CZ$1,_xlfn.XLOOKUP($A160,'Copy of PY1 Data(H)'!$A$1:$A$288,'Copy of PY1 Data(H)'!$A$1:$CZ$288))</f>
        <v>0</v>
      </c>
      <c r="BY160" s="180" cm="1">
        <f t="array" ref="BY160">_xlfn.XLOOKUP(BY$1,'Copy of PY1 Data(H)'!$A$1:$CZ$1,_xlfn.XLOOKUP($A160,'Copy of PY1 Data(H)'!$A$1:$A$288,'Copy of PY1 Data(H)'!$A$1:$CZ$288))</f>
        <v>0</v>
      </c>
      <c r="BZ160" s="180" cm="1">
        <f t="array" ref="BZ160">_xlfn.XLOOKUP(BZ$1,'Copy of PY1 Data(H)'!$A$1:$CZ$1,_xlfn.XLOOKUP($A160,'Copy of PY1 Data(H)'!$A$1:$A$288,'Copy of PY1 Data(H)'!$A$1:$CZ$288))</f>
        <v>0</v>
      </c>
      <c r="CA160" s="180" cm="1">
        <f t="array" ref="CA160">_xlfn.XLOOKUP(CA$1,'Copy of PY1 Data(H)'!$A$1:$CZ$1,_xlfn.XLOOKUP($A160,'Copy of PY1 Data(H)'!$A$1:$A$288,'Copy of PY1 Data(H)'!$A$1:$CZ$288))</f>
        <v>0</v>
      </c>
      <c r="CB160" s="180" cm="1">
        <f t="array" ref="CB160">_xlfn.XLOOKUP(CB$1,'Copy of PY1 Data(H)'!$A$1:$CZ$1,_xlfn.XLOOKUP($A160,'Copy of PY1 Data(H)'!$A$1:$A$288,'Copy of PY1 Data(H)'!$A$1:$CZ$288))</f>
        <v>0</v>
      </c>
      <c r="CC160" s="180" cm="1">
        <f t="array" ref="CC160">_xlfn.XLOOKUP(CC$1,'Copy of PY1 Data(H)'!$A$1:$CZ$1,_xlfn.XLOOKUP($A160,'Copy of PY1 Data(H)'!$A$1:$A$288,'Copy of PY1 Data(H)'!$A$1:$CZ$288))</f>
        <v>0</v>
      </c>
      <c r="CD160" s="180" cm="1">
        <f t="array" ref="CD160">_xlfn.XLOOKUP(CD$1,'Copy of PY1 Data(H)'!$A$1:$CZ$1,_xlfn.XLOOKUP($A160,'Copy of PY1 Data(H)'!$A$1:$A$288,'Copy of PY1 Data(H)'!$A$1:$CZ$288))</f>
        <v>0</v>
      </c>
    </row>
    <row r="161" spans="1:82" s="968" customFormat="1" x14ac:dyDescent="0.3">
      <c r="B161" s="968" t="s">
        <v>2892</v>
      </c>
      <c r="D161" s="968" t="e" cm="1">
        <f t="array" ref="D161">_xlfn.XLOOKUP(D$1,'Copy of PY1 Data(H)'!$A$1:$CZ$1,_xlfn.XLOOKUP($B161,'Copy of PY1 Data(H)'!$A$1:$A$288,'Copy of PY1 Data(H)'!$A$1:$CZ$288))</f>
        <v>#N/A</v>
      </c>
      <c r="E161" s="968" t="e" cm="1">
        <f t="array" ref="E161">_xlfn.XLOOKUP(E$1,'Copy of PY1 Data(H)'!$A$1:$CZ$1,_xlfn.XLOOKUP($B161,'Copy of PY1 Data(H)'!$A$1:$A$288,'Copy of PY1 Data(H)'!$A$1:$CZ$288))</f>
        <v>#N/A</v>
      </c>
      <c r="F161" s="968" t="e" cm="1">
        <f t="array" ref="F161">_xlfn.XLOOKUP(F$1,'Copy of PY1 Data(H)'!$A$1:$CZ$1,_xlfn.XLOOKUP($B161,'Copy of PY1 Data(H)'!$A$1:$A$288,'Copy of PY1 Data(H)'!$A$1:$CZ$288))</f>
        <v>#N/A</v>
      </c>
      <c r="G161" s="968" t="e" cm="1">
        <f t="array" ref="G161">_xlfn.XLOOKUP(G$1,'Copy of PY1 Data(H)'!$A$1:$CZ$1,_xlfn.XLOOKUP($B161,'Copy of PY1 Data(H)'!$A$1:$A$288,'Copy of PY1 Data(H)'!$A$1:$CZ$288))</f>
        <v>#N/A</v>
      </c>
      <c r="H161" s="968" t="e" cm="1">
        <f t="array" ref="H161">_xlfn.XLOOKUP(H$1,'Copy of PY1 Data(H)'!$A$1:$CZ$1,_xlfn.XLOOKUP($B161,'Copy of PY1 Data(H)'!$A$1:$A$288,'Copy of PY1 Data(H)'!$A$1:$CZ$288))</f>
        <v>#N/A</v>
      </c>
      <c r="I161" s="968" t="e" cm="1">
        <f t="array" ref="I161">_xlfn.XLOOKUP(I$1,'Copy of PY1 Data(H)'!$A$1:$CZ$1,_xlfn.XLOOKUP($B161,'Copy of PY1 Data(H)'!$A$1:$A$288,'Copy of PY1 Data(H)'!$A$1:$CZ$288))</f>
        <v>#N/A</v>
      </c>
      <c r="J161" s="968" t="e" cm="1">
        <f t="array" ref="J161">_xlfn.XLOOKUP(J$1,'Copy of PY1 Data(H)'!$A$1:$CZ$1,_xlfn.XLOOKUP($B161,'Copy of PY1 Data(H)'!$A$1:$A$288,'Copy of PY1 Data(H)'!$A$1:$CZ$288))</f>
        <v>#N/A</v>
      </c>
      <c r="K161" s="968" t="e" cm="1">
        <f t="array" ref="K161">_xlfn.XLOOKUP(K$1,'Copy of PY1 Data(H)'!$A$1:$CZ$1,_xlfn.XLOOKUP($B161,'Copy of PY1 Data(H)'!$A$1:$A$288,'Copy of PY1 Data(H)'!$A$1:$CZ$288))</f>
        <v>#N/A</v>
      </c>
      <c r="L161" s="968" t="e" cm="1">
        <f t="array" ref="L161">_xlfn.XLOOKUP(L$1,'Copy of PY1 Data(H)'!$A$1:$CZ$1,_xlfn.XLOOKUP($B161,'Copy of PY1 Data(H)'!$A$1:$A$288,'Copy of PY1 Data(H)'!$A$1:$CZ$288))</f>
        <v>#N/A</v>
      </c>
      <c r="M161" s="968" t="e" cm="1">
        <f t="array" ref="M161">_xlfn.XLOOKUP(M$1,'Copy of PY1 Data(H)'!$A$1:$CZ$1,_xlfn.XLOOKUP($B161,'Copy of PY1 Data(H)'!$A$1:$A$288,'Copy of PY1 Data(H)'!$A$1:$CZ$288))</f>
        <v>#N/A</v>
      </c>
      <c r="N161" s="968" t="e" cm="1">
        <f t="array" ref="N161">_xlfn.XLOOKUP(N$1,'Copy of PY1 Data(H)'!$A$1:$CZ$1,_xlfn.XLOOKUP($B161,'Copy of PY1 Data(H)'!$A$1:$A$288,'Copy of PY1 Data(H)'!$A$1:$CZ$288))</f>
        <v>#N/A</v>
      </c>
      <c r="O161" s="968" t="e" cm="1">
        <f t="array" ref="O161">_xlfn.XLOOKUP(O$1,'Copy of PY1 Data(H)'!$A$1:$CZ$1,_xlfn.XLOOKUP($B161,'Copy of PY1 Data(H)'!$A$1:$A$288,'Copy of PY1 Data(H)'!$A$1:$CZ$288))</f>
        <v>#N/A</v>
      </c>
      <c r="P161" s="968" t="e" cm="1">
        <f t="array" ref="P161">_xlfn.XLOOKUP(P$1,'Copy of PY1 Data(H)'!$A$1:$CZ$1,_xlfn.XLOOKUP($B161,'Copy of PY1 Data(H)'!$A$1:$A$288,'Copy of PY1 Data(H)'!$A$1:$CZ$288))</f>
        <v>#N/A</v>
      </c>
      <c r="Q161" s="968" t="e" cm="1">
        <f t="array" ref="Q161">_xlfn.XLOOKUP(Q$1,'Copy of PY1 Data(H)'!$A$1:$CZ$1,_xlfn.XLOOKUP($B161,'Copy of PY1 Data(H)'!$A$1:$A$288,'Copy of PY1 Data(H)'!$A$1:$CZ$288))</f>
        <v>#N/A</v>
      </c>
      <c r="R161" s="968" t="e" cm="1">
        <f t="array" ref="R161">_xlfn.XLOOKUP(R$1,'Copy of PY1 Data(H)'!$A$1:$CZ$1,_xlfn.XLOOKUP($B161,'Copy of PY1 Data(H)'!$A$1:$A$288,'Copy of PY1 Data(H)'!$A$1:$CZ$288))</f>
        <v>#N/A</v>
      </c>
      <c r="S161" s="968" t="e" cm="1">
        <f t="array" ref="S161">_xlfn.XLOOKUP(S$1,'Copy of PY1 Data(H)'!$A$1:$CZ$1,_xlfn.XLOOKUP($B161,'Copy of PY1 Data(H)'!$A$1:$A$288,'Copy of PY1 Data(H)'!$A$1:$CZ$288))</f>
        <v>#N/A</v>
      </c>
      <c r="T161" s="968" t="e" cm="1">
        <f t="array" ref="T161">_xlfn.XLOOKUP(T$1,'Copy of PY1 Data(H)'!$A$1:$CZ$1,_xlfn.XLOOKUP($B161,'Copy of PY1 Data(H)'!$A$1:$A$288,'Copy of PY1 Data(H)'!$A$1:$CZ$288))</f>
        <v>#N/A</v>
      </c>
      <c r="U161" s="968" t="e" cm="1">
        <f t="array" ref="U161">_xlfn.XLOOKUP(U$1,'Copy of PY1 Data(H)'!$A$1:$CZ$1,_xlfn.XLOOKUP($B161,'Copy of PY1 Data(H)'!$A$1:$A$288,'Copy of PY1 Data(H)'!$A$1:$CZ$288))</f>
        <v>#N/A</v>
      </c>
      <c r="V161" s="968" t="e" cm="1">
        <f t="array" ref="V161">_xlfn.XLOOKUP(V$1,'Copy of PY1 Data(H)'!$A$1:$CZ$1,_xlfn.XLOOKUP($B161,'Copy of PY1 Data(H)'!$A$1:$A$288,'Copy of PY1 Data(H)'!$A$1:$CZ$288))</f>
        <v>#N/A</v>
      </c>
      <c r="W161" s="968" t="e" cm="1">
        <f t="array" ref="W161">_xlfn.XLOOKUP(W$1,'Copy of PY1 Data(H)'!$A$1:$CZ$1,_xlfn.XLOOKUP($B161,'Copy of PY1 Data(H)'!$A$1:$A$288,'Copy of PY1 Data(H)'!$A$1:$CZ$288))</f>
        <v>#N/A</v>
      </c>
      <c r="X161" s="968" t="e" cm="1">
        <f t="array" ref="X161">_xlfn.XLOOKUP(X$1,'Copy of PY1 Data(H)'!$A$1:$CZ$1,_xlfn.XLOOKUP($B161,'Copy of PY1 Data(H)'!$A$1:$A$288,'Copy of PY1 Data(H)'!$A$1:$CZ$288))</f>
        <v>#N/A</v>
      </c>
      <c r="Y161" s="968" t="e" cm="1">
        <f t="array" ref="Y161">_xlfn.XLOOKUP(Y$1,'Copy of PY1 Data(H)'!$A$1:$CZ$1,_xlfn.XLOOKUP($B161,'Copy of PY1 Data(H)'!$A$1:$A$288,'Copy of PY1 Data(H)'!$A$1:$CZ$288))</f>
        <v>#N/A</v>
      </c>
      <c r="Z161" s="968" t="e" cm="1">
        <f t="array" ref="Z161">_xlfn.XLOOKUP(Z$1,'Copy of PY1 Data(H)'!$A$1:$CZ$1,_xlfn.XLOOKUP($B161,'Copy of PY1 Data(H)'!$A$1:$A$288,'Copy of PY1 Data(H)'!$A$1:$CZ$288))</f>
        <v>#N/A</v>
      </c>
      <c r="AA161" s="968" t="e" cm="1">
        <f t="array" ref="AA161">_xlfn.XLOOKUP(AA$1,'Copy of PY1 Data(H)'!$A$1:$CZ$1,_xlfn.XLOOKUP($B161,'Copy of PY1 Data(H)'!$A$1:$A$288,'Copy of PY1 Data(H)'!$A$1:$CZ$288))</f>
        <v>#N/A</v>
      </c>
      <c r="AB161" s="968" t="e" cm="1">
        <f t="array" ref="AB161">_xlfn.XLOOKUP(AB$1,'Copy of PY1 Data(H)'!$A$1:$CZ$1,_xlfn.XLOOKUP($B161,'Copy of PY1 Data(H)'!$A$1:$A$288,'Copy of PY1 Data(H)'!$A$1:$CZ$288))</f>
        <v>#N/A</v>
      </c>
      <c r="AC161" s="968" t="e" cm="1">
        <f t="array" ref="AC161">_xlfn.XLOOKUP(AC$1,'Copy of PY1 Data(H)'!$A$1:$CZ$1,_xlfn.XLOOKUP($B161,'Copy of PY1 Data(H)'!$A$1:$A$288,'Copy of PY1 Data(H)'!$A$1:$CZ$288))</f>
        <v>#N/A</v>
      </c>
      <c r="AD161" s="968" t="e" cm="1">
        <f t="array" ref="AD161">_xlfn.XLOOKUP(AD$1,'Copy of PY1 Data(H)'!$A$1:$CZ$1,_xlfn.XLOOKUP($B161,'Copy of PY1 Data(H)'!$A$1:$A$288,'Copy of PY1 Data(H)'!$A$1:$CZ$288))</f>
        <v>#N/A</v>
      </c>
      <c r="AE161" s="968" t="e" cm="1">
        <f t="array" ref="AE161">_xlfn.XLOOKUP(AE$1,'Copy of PY1 Data(H)'!$A$1:$CZ$1,_xlfn.XLOOKUP($B161,'Copy of PY1 Data(H)'!$A$1:$A$288,'Copy of PY1 Data(H)'!$A$1:$CZ$288))</f>
        <v>#N/A</v>
      </c>
      <c r="AF161" s="968" t="e" cm="1">
        <f t="array" ref="AF161">_xlfn.XLOOKUP(AF$1,'Copy of PY1 Data(H)'!$A$1:$CZ$1,_xlfn.XLOOKUP($B161,'Copy of PY1 Data(H)'!$A$1:$A$288,'Copy of PY1 Data(H)'!$A$1:$CZ$288))</f>
        <v>#N/A</v>
      </c>
      <c r="AG161" s="968" t="e" cm="1">
        <f t="array" ref="AG161">_xlfn.XLOOKUP(AG$1,'Copy of PY1 Data(H)'!$A$1:$CZ$1,_xlfn.XLOOKUP($B161,'Copy of PY1 Data(H)'!$A$1:$A$288,'Copy of PY1 Data(H)'!$A$1:$CZ$288))</f>
        <v>#N/A</v>
      </c>
      <c r="AH161" s="968" t="e" cm="1">
        <f t="array" ref="AH161">_xlfn.XLOOKUP(AH$1,'Copy of PY1 Data(H)'!$A$1:$CZ$1,_xlfn.XLOOKUP($B161,'Copy of PY1 Data(H)'!$A$1:$A$288,'Copy of PY1 Data(H)'!$A$1:$CZ$288))</f>
        <v>#N/A</v>
      </c>
      <c r="AI161" s="968" t="e" cm="1">
        <f t="array" ref="AI161">_xlfn.XLOOKUP(AI$1,'Copy of PY1 Data(H)'!$A$1:$CZ$1,_xlfn.XLOOKUP($B161,'Copy of PY1 Data(H)'!$A$1:$A$288,'Copy of PY1 Data(H)'!$A$1:$CZ$288))</f>
        <v>#N/A</v>
      </c>
      <c r="AJ161" s="968" t="e" cm="1">
        <f t="array" ref="AJ161">_xlfn.XLOOKUP(AJ$1,'Copy of PY1 Data(H)'!$A$1:$CZ$1,_xlfn.XLOOKUP($B161,'Copy of PY1 Data(H)'!$A$1:$A$288,'Copy of PY1 Data(H)'!$A$1:$CZ$288))</f>
        <v>#N/A</v>
      </c>
      <c r="AK161" s="968" t="e" cm="1">
        <f t="array" ref="AK161">_xlfn.XLOOKUP(AK$1,'Copy of PY1 Data(H)'!$A$1:$CZ$1,_xlfn.XLOOKUP($B161,'Copy of PY1 Data(H)'!$A$1:$A$288,'Copy of PY1 Data(H)'!$A$1:$CZ$288))</f>
        <v>#N/A</v>
      </c>
      <c r="AL161" s="968" t="e" cm="1">
        <f t="array" ref="AL161">_xlfn.XLOOKUP(AL$1,'Copy of PY1 Data(H)'!$A$1:$CZ$1,_xlfn.XLOOKUP($B161,'Copy of PY1 Data(H)'!$A$1:$A$288,'Copy of PY1 Data(H)'!$A$1:$CZ$288))</f>
        <v>#N/A</v>
      </c>
      <c r="AM161" s="968" t="e" cm="1">
        <f t="array" ref="AM161">_xlfn.XLOOKUP(AM$1,'Copy of PY1 Data(H)'!$A$1:$CZ$1,_xlfn.XLOOKUP($B161,'Copy of PY1 Data(H)'!$A$1:$A$288,'Copy of PY1 Data(H)'!$A$1:$CZ$288))</f>
        <v>#N/A</v>
      </c>
      <c r="AN161" s="968" t="e" cm="1">
        <f t="array" ref="AN161">_xlfn.XLOOKUP(AN$1,'Copy of PY1 Data(H)'!$A$1:$CZ$1,_xlfn.XLOOKUP($B161,'Copy of PY1 Data(H)'!$A$1:$A$288,'Copy of PY1 Data(H)'!$A$1:$CZ$288))</f>
        <v>#N/A</v>
      </c>
      <c r="AO161" s="968" t="e" cm="1">
        <f t="array" ref="AO161">_xlfn.XLOOKUP(AO$1,'Copy of PY1 Data(H)'!$A$1:$CZ$1,_xlfn.XLOOKUP($B161,'Copy of PY1 Data(H)'!$A$1:$A$288,'Copy of PY1 Data(H)'!$A$1:$CZ$288))</f>
        <v>#N/A</v>
      </c>
      <c r="AP161" s="968" t="e" cm="1">
        <f t="array" ref="AP161">_xlfn.XLOOKUP(AP$1,'Copy of PY1 Data(H)'!$A$1:$CZ$1,_xlfn.XLOOKUP($B161,'Copy of PY1 Data(H)'!$A$1:$A$288,'Copy of PY1 Data(H)'!$A$1:$CZ$288))</f>
        <v>#N/A</v>
      </c>
      <c r="AQ161" s="968" t="e" cm="1">
        <f t="array" ref="AQ161">_xlfn.XLOOKUP(AQ$1,'Copy of PY1 Data(H)'!$A$1:$CZ$1,_xlfn.XLOOKUP($B161,'Copy of PY1 Data(H)'!$A$1:$A$288,'Copy of PY1 Data(H)'!$A$1:$CZ$288))</f>
        <v>#N/A</v>
      </c>
      <c r="AR161" s="968" t="e" cm="1">
        <f t="array" ref="AR161">_xlfn.XLOOKUP(AR$1,'Copy of PY1 Data(H)'!$A$1:$CZ$1,_xlfn.XLOOKUP($B161,'Copy of PY1 Data(H)'!$A$1:$A$288,'Copy of PY1 Data(H)'!$A$1:$CZ$288))</f>
        <v>#N/A</v>
      </c>
      <c r="AS161" s="968" t="e" cm="1">
        <f t="array" ref="AS161">_xlfn.XLOOKUP(AS$1,'Copy of PY1 Data(H)'!$A$1:$CZ$1,_xlfn.XLOOKUP($B161,'Copy of PY1 Data(H)'!$A$1:$A$288,'Copy of PY1 Data(H)'!$A$1:$CZ$288))</f>
        <v>#N/A</v>
      </c>
      <c r="AT161" s="968" t="e" cm="1">
        <f t="array" ref="AT161">_xlfn.XLOOKUP(AT$1,'Copy of PY1 Data(H)'!$A$1:$CZ$1,_xlfn.XLOOKUP($B161,'Copy of PY1 Data(H)'!$A$1:$A$288,'Copy of PY1 Data(H)'!$A$1:$CZ$288))</f>
        <v>#N/A</v>
      </c>
      <c r="AU161" s="968" t="e" cm="1">
        <f t="array" ref="AU161">_xlfn.XLOOKUP(AU$1,'Copy of PY1 Data(H)'!$A$1:$CZ$1,_xlfn.XLOOKUP($B161,'Copy of PY1 Data(H)'!$A$1:$A$288,'Copy of PY1 Data(H)'!$A$1:$CZ$288))</f>
        <v>#N/A</v>
      </c>
      <c r="AV161" s="968" t="e" cm="1">
        <f t="array" ref="AV161">_xlfn.XLOOKUP(AV$1,'Copy of PY1 Data(H)'!$A$1:$CZ$1,_xlfn.XLOOKUP($B161,'Copy of PY1 Data(H)'!$A$1:$A$288,'Copy of PY1 Data(H)'!$A$1:$CZ$288))</f>
        <v>#N/A</v>
      </c>
      <c r="AW161" s="968" t="e" cm="1">
        <f t="array" ref="AW161">_xlfn.XLOOKUP(AW$1,'Copy of PY1 Data(H)'!$A$1:$CZ$1,_xlfn.XLOOKUP($B161,'Copy of PY1 Data(H)'!$A$1:$A$288,'Copy of PY1 Data(H)'!$A$1:$CZ$288))</f>
        <v>#N/A</v>
      </c>
      <c r="AX161" s="968" t="e" cm="1">
        <f t="array" ref="AX161">_xlfn.XLOOKUP(AX$1,'Copy of PY1 Data(H)'!$A$1:$CZ$1,_xlfn.XLOOKUP($B161,'Copy of PY1 Data(H)'!$A$1:$A$288,'Copy of PY1 Data(H)'!$A$1:$CZ$288))</f>
        <v>#N/A</v>
      </c>
      <c r="AY161" s="968" t="e" cm="1">
        <f t="array" ref="AY161">_xlfn.XLOOKUP(AY$1,'Copy of PY1 Data(H)'!$A$1:$CZ$1,_xlfn.XLOOKUP($B161,'Copy of PY1 Data(H)'!$A$1:$A$288,'Copy of PY1 Data(H)'!$A$1:$CZ$288))</f>
        <v>#N/A</v>
      </c>
      <c r="AZ161" s="968" t="e" cm="1">
        <f t="array" ref="AZ161">_xlfn.XLOOKUP(AZ$1,'Copy of PY1 Data(H)'!$A$1:$CZ$1,_xlfn.XLOOKUP($B161,'Copy of PY1 Data(H)'!$A$1:$A$288,'Copy of PY1 Data(H)'!$A$1:$CZ$288))</f>
        <v>#N/A</v>
      </c>
      <c r="BA161" s="968" t="e" cm="1">
        <f t="array" ref="BA161">_xlfn.XLOOKUP(BA$1,'Copy of PY1 Data(H)'!$A$1:$CZ$1,_xlfn.XLOOKUP($B161,'Copy of PY1 Data(H)'!$A$1:$A$288,'Copy of PY1 Data(H)'!$A$1:$CZ$288))</f>
        <v>#N/A</v>
      </c>
      <c r="BB161" s="968" t="e" cm="1">
        <f t="array" ref="BB161">_xlfn.XLOOKUP(BB$1,'Copy of PY1 Data(H)'!$A$1:$CZ$1,_xlfn.XLOOKUP($B161,'Copy of PY1 Data(H)'!$A$1:$A$288,'Copy of PY1 Data(H)'!$A$1:$CZ$288))</f>
        <v>#N/A</v>
      </c>
      <c r="BC161" s="968" t="e" cm="1">
        <f t="array" ref="BC161">_xlfn.XLOOKUP(BC$1,'Copy of PY1 Data(H)'!$A$1:$CZ$1,_xlfn.XLOOKUP($B161,'Copy of PY1 Data(H)'!$A$1:$A$288,'Copy of PY1 Data(H)'!$A$1:$CZ$288))</f>
        <v>#N/A</v>
      </c>
      <c r="BD161" s="968" t="e" cm="1">
        <f t="array" ref="BD161">_xlfn.XLOOKUP(BD$1,'Copy of PY1 Data(H)'!$A$1:$CZ$1,_xlfn.XLOOKUP($B161,'Copy of PY1 Data(H)'!$A$1:$A$288,'Copy of PY1 Data(H)'!$A$1:$CZ$288))</f>
        <v>#N/A</v>
      </c>
      <c r="BE161" s="968" t="e" cm="1">
        <f t="array" ref="BE161">_xlfn.XLOOKUP(BE$1,'Copy of PY1 Data(H)'!$A$1:$CZ$1,_xlfn.XLOOKUP($B161,'Copy of PY1 Data(H)'!$A$1:$A$288,'Copy of PY1 Data(H)'!$A$1:$CZ$288))</f>
        <v>#N/A</v>
      </c>
      <c r="BF161" s="968" t="e" cm="1">
        <f t="array" ref="BF161">_xlfn.XLOOKUP(BF$1,'Copy of PY1 Data(H)'!$A$1:$CZ$1,_xlfn.XLOOKUP($B161,'Copy of PY1 Data(H)'!$A$1:$A$288,'Copy of PY1 Data(H)'!$A$1:$CZ$288))</f>
        <v>#N/A</v>
      </c>
      <c r="BG161" s="968" t="e" cm="1">
        <f t="array" ref="BG161">_xlfn.XLOOKUP(BG$1,'Copy of PY1 Data(H)'!$A$1:$CZ$1,_xlfn.XLOOKUP($B161,'Copy of PY1 Data(H)'!$A$1:$A$288,'Copy of PY1 Data(H)'!$A$1:$CZ$288))</f>
        <v>#N/A</v>
      </c>
      <c r="BH161" s="968" t="e" cm="1">
        <f t="array" ref="BH161">_xlfn.XLOOKUP(BH$1,'Copy of PY1 Data(H)'!$A$1:$CZ$1,_xlfn.XLOOKUP($B161,'Copy of PY1 Data(H)'!$A$1:$A$288,'Copy of PY1 Data(H)'!$A$1:$CZ$288))</f>
        <v>#N/A</v>
      </c>
      <c r="BI161" s="968" t="e" cm="1">
        <f t="array" ref="BI161">_xlfn.XLOOKUP(BI$1,'Copy of PY1 Data(H)'!$A$1:$CZ$1,_xlfn.XLOOKUP($B161,'Copy of PY1 Data(H)'!$A$1:$A$288,'Copy of PY1 Data(H)'!$A$1:$CZ$288))</f>
        <v>#N/A</v>
      </c>
      <c r="BJ161" s="968" t="e" cm="1">
        <f t="array" ref="BJ161">_xlfn.XLOOKUP(BJ$1,'Copy of PY1 Data(H)'!$A$1:$CZ$1,_xlfn.XLOOKUP($B161,'Copy of PY1 Data(H)'!$A$1:$A$288,'Copy of PY1 Data(H)'!$A$1:$CZ$288))</f>
        <v>#N/A</v>
      </c>
      <c r="BK161" s="968" t="e" cm="1">
        <f t="array" ref="BK161">_xlfn.XLOOKUP(BK$1,'Copy of PY1 Data(H)'!$A$1:$CZ$1,_xlfn.XLOOKUP($B161,'Copy of PY1 Data(H)'!$A$1:$A$288,'Copy of PY1 Data(H)'!$A$1:$CZ$288))</f>
        <v>#N/A</v>
      </c>
      <c r="BL161" s="968" t="e" cm="1">
        <f t="array" ref="BL161">_xlfn.XLOOKUP(BL$1,'Copy of PY1 Data(H)'!$A$1:$CZ$1,_xlfn.XLOOKUP($B161,'Copy of PY1 Data(H)'!$A$1:$A$288,'Copy of PY1 Data(H)'!$A$1:$CZ$288))</f>
        <v>#N/A</v>
      </c>
      <c r="BM161" s="968" t="e" cm="1">
        <f t="array" ref="BM161">_xlfn.XLOOKUP(BM$1,'Copy of PY1 Data(H)'!$A$1:$CZ$1,_xlfn.XLOOKUP($B161,'Copy of PY1 Data(H)'!$A$1:$A$288,'Copy of PY1 Data(H)'!$A$1:$CZ$288))</f>
        <v>#N/A</v>
      </c>
      <c r="BN161" s="968" t="e" cm="1">
        <f t="array" ref="BN161">_xlfn.XLOOKUP(BN$1,'Copy of PY1 Data(H)'!$A$1:$CZ$1,_xlfn.XLOOKUP($B161,'Copy of PY1 Data(H)'!$A$1:$A$288,'Copy of PY1 Data(H)'!$A$1:$CZ$288))</f>
        <v>#N/A</v>
      </c>
      <c r="BO161" s="968" t="e" cm="1">
        <f t="array" ref="BO161">_xlfn.XLOOKUP(BO$1,'Copy of PY1 Data(H)'!$A$1:$CZ$1,_xlfn.XLOOKUP($B161,'Copy of PY1 Data(H)'!$A$1:$A$288,'Copy of PY1 Data(H)'!$A$1:$CZ$288))</f>
        <v>#N/A</v>
      </c>
      <c r="BP161" s="968" t="e" cm="1">
        <f t="array" ref="BP161">_xlfn.XLOOKUP(BP$1,'Copy of PY1 Data(H)'!$A$1:$CZ$1,_xlfn.XLOOKUP($B161,'Copy of PY1 Data(H)'!$A$1:$A$288,'Copy of PY1 Data(H)'!$A$1:$CZ$288))</f>
        <v>#N/A</v>
      </c>
      <c r="BQ161" s="968" t="e" cm="1">
        <f t="array" ref="BQ161">_xlfn.XLOOKUP(BQ$1,'Copy of PY1 Data(H)'!$A$1:$CZ$1,_xlfn.XLOOKUP($B161,'Copy of PY1 Data(H)'!$A$1:$A$288,'Copy of PY1 Data(H)'!$A$1:$CZ$288))</f>
        <v>#N/A</v>
      </c>
      <c r="BR161" s="968" t="e" cm="1">
        <f t="array" ref="BR161">_xlfn.XLOOKUP(BR$1,'Copy of PY1 Data(H)'!$A$1:$CZ$1,_xlfn.XLOOKUP($B161,'Copy of PY1 Data(H)'!$A$1:$A$288,'Copy of PY1 Data(H)'!$A$1:$CZ$288))</f>
        <v>#N/A</v>
      </c>
      <c r="BS161" s="968" t="e" cm="1">
        <f t="array" ref="BS161">_xlfn.XLOOKUP(BS$1,'Copy of PY1 Data(H)'!$A$1:$CZ$1,_xlfn.XLOOKUP($B161,'Copy of PY1 Data(H)'!$A$1:$A$288,'Copy of PY1 Data(H)'!$A$1:$CZ$288))</f>
        <v>#N/A</v>
      </c>
      <c r="BT161" s="968" t="e" cm="1">
        <f t="array" ref="BT161">_xlfn.XLOOKUP(BT$1,'Copy of PY1 Data(H)'!$A$1:$CZ$1,_xlfn.XLOOKUP($B161,'Copy of PY1 Data(H)'!$A$1:$A$288,'Copy of PY1 Data(H)'!$A$1:$CZ$288))</f>
        <v>#N/A</v>
      </c>
      <c r="BU161" s="968" t="e" cm="1">
        <f t="array" ref="BU161">_xlfn.XLOOKUP(BU$1,'Copy of PY1 Data(H)'!$A$1:$CZ$1,_xlfn.XLOOKUP($B161,'Copy of PY1 Data(H)'!$A$1:$A$288,'Copy of PY1 Data(H)'!$A$1:$CZ$288))</f>
        <v>#N/A</v>
      </c>
      <c r="BV161" s="968" t="e" cm="1">
        <f t="array" ref="BV161">_xlfn.XLOOKUP(BV$1,'Copy of PY1 Data(H)'!$A$1:$CZ$1,_xlfn.XLOOKUP($B161,'Copy of PY1 Data(H)'!$A$1:$A$288,'Copy of PY1 Data(H)'!$A$1:$CZ$288))</f>
        <v>#N/A</v>
      </c>
      <c r="BW161" s="968" t="e" cm="1">
        <f t="array" ref="BW161">_xlfn.XLOOKUP(BW$1,'Copy of PY1 Data(H)'!$A$1:$CZ$1,_xlfn.XLOOKUP($B161,'Copy of PY1 Data(H)'!$A$1:$A$288,'Copy of PY1 Data(H)'!$A$1:$CZ$288))</f>
        <v>#N/A</v>
      </c>
      <c r="BX161" s="968" t="e" cm="1">
        <f t="array" ref="BX161">_xlfn.XLOOKUP(BX$1,'Copy of PY1 Data(H)'!$A$1:$CZ$1,_xlfn.XLOOKUP($B161,'Copy of PY1 Data(H)'!$A$1:$A$288,'Copy of PY1 Data(H)'!$A$1:$CZ$288))</f>
        <v>#N/A</v>
      </c>
      <c r="BY161" s="968" t="e" cm="1">
        <f t="array" ref="BY161">_xlfn.XLOOKUP(BY$1,'Copy of PY1 Data(H)'!$A$1:$CZ$1,_xlfn.XLOOKUP($B161,'Copy of PY1 Data(H)'!$A$1:$A$288,'Copy of PY1 Data(H)'!$A$1:$CZ$288))</f>
        <v>#N/A</v>
      </c>
      <c r="BZ161" s="968" t="e" cm="1">
        <f t="array" ref="BZ161">_xlfn.XLOOKUP(BZ$1,'Copy of PY1 Data(H)'!$A$1:$CZ$1,_xlfn.XLOOKUP($B161,'Copy of PY1 Data(H)'!$A$1:$A$288,'Copy of PY1 Data(H)'!$A$1:$CZ$288))</f>
        <v>#N/A</v>
      </c>
      <c r="CA161" s="968" t="e" cm="1">
        <f t="array" ref="CA161">_xlfn.XLOOKUP(CA$1,'Copy of PY1 Data(H)'!$A$1:$CZ$1,_xlfn.XLOOKUP($B161,'Copy of PY1 Data(H)'!$A$1:$A$288,'Copy of PY1 Data(H)'!$A$1:$CZ$288))</f>
        <v>#N/A</v>
      </c>
      <c r="CB161" s="968" t="e" cm="1">
        <f t="array" ref="CB161">_xlfn.XLOOKUP(CB$1,'Copy of PY1 Data(H)'!$A$1:$CZ$1,_xlfn.XLOOKUP($B161,'Copy of PY1 Data(H)'!$A$1:$A$288,'Copy of PY1 Data(H)'!$A$1:$CZ$288))</f>
        <v>#N/A</v>
      </c>
      <c r="CC161" s="968" t="e" cm="1">
        <f t="array" ref="CC161">_xlfn.XLOOKUP(CC$1,'Copy of PY1 Data(H)'!$A$1:$CZ$1,_xlfn.XLOOKUP($B161,'Copy of PY1 Data(H)'!$A$1:$A$288,'Copy of PY1 Data(H)'!$A$1:$CZ$288))</f>
        <v>#N/A</v>
      </c>
      <c r="CD161" s="968" t="e" cm="1">
        <f t="array" ref="CD161">_xlfn.XLOOKUP(CD$1,'Copy of PY1 Data(H)'!$A$1:$CZ$1,_xlfn.XLOOKUP($B161,'Copy of PY1 Data(H)'!$A$1:$A$288,'Copy of PY1 Data(H)'!$A$1:$CZ$288))</f>
        <v>#N/A</v>
      </c>
    </row>
    <row r="162" spans="1:82" s="643" customFormat="1" x14ac:dyDescent="0.3">
      <c r="A162" s="643">
        <v>1060</v>
      </c>
      <c r="C162" s="643" t="s">
        <v>2893</v>
      </c>
      <c r="D162" s="643" t="e" cm="1">
        <f t="array" ref="D162">_xlfn.XLOOKUP(D$1,'Copy of PY1 Data(H)'!$A$1:$CZ$1,_xlfn.XLOOKUP($A162,'Copy of PY1 Data(H)'!$A$1:$A$288,'Copy of PY1 Data(H)'!$A$1:$CZ$288))</f>
        <v>#N/A</v>
      </c>
      <c r="E162" s="643" t="e" cm="1">
        <f t="array" ref="E162">_xlfn.XLOOKUP(E$1,'Copy of PY1 Data(H)'!$A$1:$CZ$1,_xlfn.XLOOKUP($A162,'Copy of PY1 Data(H)'!$A$1:$A$288,'Copy of PY1 Data(H)'!$A$1:$CZ$288))</f>
        <v>#N/A</v>
      </c>
      <c r="F162" s="643" t="e" cm="1">
        <f t="array" ref="F162">_xlfn.XLOOKUP(F$1,'Copy of PY1 Data(H)'!$A$1:$CZ$1,_xlfn.XLOOKUP($A162,'Copy of PY1 Data(H)'!$A$1:$A$288,'Copy of PY1 Data(H)'!$A$1:$CZ$288))</f>
        <v>#N/A</v>
      </c>
      <c r="G162" s="643" t="e" cm="1">
        <f t="array" ref="G162">_xlfn.XLOOKUP(G$1,'Copy of PY1 Data(H)'!$A$1:$CZ$1,_xlfn.XLOOKUP($A162,'Copy of PY1 Data(H)'!$A$1:$A$288,'Copy of PY1 Data(H)'!$A$1:$CZ$288))</f>
        <v>#N/A</v>
      </c>
      <c r="H162" s="643" t="e" cm="1">
        <f t="array" ref="H162">_xlfn.XLOOKUP(H$1,'Copy of PY1 Data(H)'!$A$1:$CZ$1,_xlfn.XLOOKUP($A162,'Copy of PY1 Data(H)'!$A$1:$A$288,'Copy of PY1 Data(H)'!$A$1:$CZ$288))</f>
        <v>#N/A</v>
      </c>
      <c r="I162" s="643" t="e" cm="1">
        <f t="array" ref="I162">_xlfn.XLOOKUP(I$1,'Copy of PY1 Data(H)'!$A$1:$CZ$1,_xlfn.XLOOKUP($A162,'Copy of PY1 Data(H)'!$A$1:$A$288,'Copy of PY1 Data(H)'!$A$1:$CZ$288))</f>
        <v>#N/A</v>
      </c>
      <c r="J162" s="643" t="e" cm="1">
        <f t="array" ref="J162">_xlfn.XLOOKUP(J$1,'Copy of PY1 Data(H)'!$A$1:$CZ$1,_xlfn.XLOOKUP($A162,'Copy of PY1 Data(H)'!$A$1:$A$288,'Copy of PY1 Data(H)'!$A$1:$CZ$288))</f>
        <v>#N/A</v>
      </c>
      <c r="K162" s="643" t="e" cm="1">
        <f t="array" ref="K162">_xlfn.XLOOKUP(K$1,'Copy of PY1 Data(H)'!$A$1:$CZ$1,_xlfn.XLOOKUP($A162,'Copy of PY1 Data(H)'!$A$1:$A$288,'Copy of PY1 Data(H)'!$A$1:$CZ$288))</f>
        <v>#N/A</v>
      </c>
      <c r="L162" s="643" t="e" cm="1">
        <f t="array" ref="L162">_xlfn.XLOOKUP(L$1,'Copy of PY1 Data(H)'!$A$1:$CZ$1,_xlfn.XLOOKUP($A162,'Copy of PY1 Data(H)'!$A$1:$A$288,'Copy of PY1 Data(H)'!$A$1:$CZ$288))</f>
        <v>#N/A</v>
      </c>
      <c r="M162" s="643" t="e" cm="1">
        <f t="array" ref="M162">_xlfn.XLOOKUP(M$1,'Copy of PY1 Data(H)'!$A$1:$CZ$1,_xlfn.XLOOKUP($A162,'Copy of PY1 Data(H)'!$A$1:$A$288,'Copy of PY1 Data(H)'!$A$1:$CZ$288))</f>
        <v>#N/A</v>
      </c>
      <c r="N162" s="643" t="e" cm="1">
        <f t="array" ref="N162">_xlfn.XLOOKUP(N$1,'Copy of PY1 Data(H)'!$A$1:$CZ$1,_xlfn.XLOOKUP($A162,'Copy of PY1 Data(H)'!$A$1:$A$288,'Copy of PY1 Data(H)'!$A$1:$CZ$288))</f>
        <v>#N/A</v>
      </c>
      <c r="O162" s="643" t="e" cm="1">
        <f t="array" ref="O162">_xlfn.XLOOKUP(O$1,'Copy of PY1 Data(H)'!$A$1:$CZ$1,_xlfn.XLOOKUP($A162,'Copy of PY1 Data(H)'!$A$1:$A$288,'Copy of PY1 Data(H)'!$A$1:$CZ$288))</f>
        <v>#N/A</v>
      </c>
      <c r="P162" s="643" t="e" cm="1">
        <f t="array" ref="P162">_xlfn.XLOOKUP(P$1,'Copy of PY1 Data(H)'!$A$1:$CZ$1,_xlfn.XLOOKUP($A162,'Copy of PY1 Data(H)'!$A$1:$A$288,'Copy of PY1 Data(H)'!$A$1:$CZ$288))</f>
        <v>#N/A</v>
      </c>
      <c r="Q162" s="643" t="e" cm="1">
        <f t="array" ref="Q162">_xlfn.XLOOKUP(Q$1,'Copy of PY1 Data(H)'!$A$1:$CZ$1,_xlfn.XLOOKUP($A162,'Copy of PY1 Data(H)'!$A$1:$A$288,'Copy of PY1 Data(H)'!$A$1:$CZ$288))</f>
        <v>#N/A</v>
      </c>
      <c r="R162" s="643" t="e" cm="1">
        <f t="array" ref="R162">_xlfn.XLOOKUP(R$1,'Copy of PY1 Data(H)'!$A$1:$CZ$1,_xlfn.XLOOKUP($A162,'Copy of PY1 Data(H)'!$A$1:$A$288,'Copy of PY1 Data(H)'!$A$1:$CZ$288))</f>
        <v>#N/A</v>
      </c>
      <c r="S162" s="643" t="e" cm="1">
        <f t="array" ref="S162">_xlfn.XLOOKUP(S$1,'Copy of PY1 Data(H)'!$A$1:$CZ$1,_xlfn.XLOOKUP($A162,'Copy of PY1 Data(H)'!$A$1:$A$288,'Copy of PY1 Data(H)'!$A$1:$CZ$288))</f>
        <v>#N/A</v>
      </c>
      <c r="T162" s="643" t="e" cm="1">
        <f t="array" ref="T162">_xlfn.XLOOKUP(T$1,'Copy of PY1 Data(H)'!$A$1:$CZ$1,_xlfn.XLOOKUP($A162,'Copy of PY1 Data(H)'!$A$1:$A$288,'Copy of PY1 Data(H)'!$A$1:$CZ$288))</f>
        <v>#N/A</v>
      </c>
      <c r="U162" s="643" t="e" cm="1">
        <f t="array" ref="U162">_xlfn.XLOOKUP(U$1,'Copy of PY1 Data(H)'!$A$1:$CZ$1,_xlfn.XLOOKUP($A162,'Copy of PY1 Data(H)'!$A$1:$A$288,'Copy of PY1 Data(H)'!$A$1:$CZ$288))</f>
        <v>#N/A</v>
      </c>
      <c r="V162" s="643" t="e" cm="1">
        <f t="array" ref="V162">_xlfn.XLOOKUP(V$1,'Copy of PY1 Data(H)'!$A$1:$CZ$1,_xlfn.XLOOKUP($A162,'Copy of PY1 Data(H)'!$A$1:$A$288,'Copy of PY1 Data(H)'!$A$1:$CZ$288))</f>
        <v>#N/A</v>
      </c>
      <c r="W162" s="643" t="e" cm="1">
        <f t="array" ref="W162">_xlfn.XLOOKUP(W$1,'Copy of PY1 Data(H)'!$A$1:$CZ$1,_xlfn.XLOOKUP($A162,'Copy of PY1 Data(H)'!$A$1:$A$288,'Copy of PY1 Data(H)'!$A$1:$CZ$288))</f>
        <v>#N/A</v>
      </c>
      <c r="X162" s="643" t="e" cm="1">
        <f t="array" ref="X162">_xlfn.XLOOKUP(X$1,'Copy of PY1 Data(H)'!$A$1:$CZ$1,_xlfn.XLOOKUP($A162,'Copy of PY1 Data(H)'!$A$1:$A$288,'Copy of PY1 Data(H)'!$A$1:$CZ$288))</f>
        <v>#N/A</v>
      </c>
      <c r="Y162" s="643" t="e" cm="1">
        <f t="array" ref="Y162">_xlfn.XLOOKUP(Y$1,'Copy of PY1 Data(H)'!$A$1:$CZ$1,_xlfn.XLOOKUP($A162,'Copy of PY1 Data(H)'!$A$1:$A$288,'Copy of PY1 Data(H)'!$A$1:$CZ$288))</f>
        <v>#N/A</v>
      </c>
      <c r="Z162" s="643" t="e" cm="1">
        <f t="array" ref="Z162">_xlfn.XLOOKUP(Z$1,'Copy of PY1 Data(H)'!$A$1:$CZ$1,_xlfn.XLOOKUP($A162,'Copy of PY1 Data(H)'!$A$1:$A$288,'Copy of PY1 Data(H)'!$A$1:$CZ$288))</f>
        <v>#N/A</v>
      </c>
      <c r="AA162" s="643" t="e" cm="1">
        <f t="array" ref="AA162">_xlfn.XLOOKUP(AA$1,'Copy of PY1 Data(H)'!$A$1:$CZ$1,_xlfn.XLOOKUP($A162,'Copy of PY1 Data(H)'!$A$1:$A$288,'Copy of PY1 Data(H)'!$A$1:$CZ$288))</f>
        <v>#N/A</v>
      </c>
      <c r="AB162" s="643" t="e" cm="1">
        <f t="array" ref="AB162">_xlfn.XLOOKUP(AB$1,'Copy of PY1 Data(H)'!$A$1:$CZ$1,_xlfn.XLOOKUP($A162,'Copy of PY1 Data(H)'!$A$1:$A$288,'Copy of PY1 Data(H)'!$A$1:$CZ$288))</f>
        <v>#N/A</v>
      </c>
      <c r="AC162" s="643" t="e" cm="1">
        <f t="array" ref="AC162">_xlfn.XLOOKUP(AC$1,'Copy of PY1 Data(H)'!$A$1:$CZ$1,_xlfn.XLOOKUP($A162,'Copy of PY1 Data(H)'!$A$1:$A$288,'Copy of PY1 Data(H)'!$A$1:$CZ$288))</f>
        <v>#N/A</v>
      </c>
      <c r="AD162" s="643" t="e" cm="1">
        <f t="array" ref="AD162">_xlfn.XLOOKUP(AD$1,'Copy of PY1 Data(H)'!$A$1:$CZ$1,_xlfn.XLOOKUP($A162,'Copy of PY1 Data(H)'!$A$1:$A$288,'Copy of PY1 Data(H)'!$A$1:$CZ$288))</f>
        <v>#N/A</v>
      </c>
      <c r="AE162" s="643" t="e" cm="1">
        <f t="array" ref="AE162">_xlfn.XLOOKUP(AE$1,'Copy of PY1 Data(H)'!$A$1:$CZ$1,_xlfn.XLOOKUP($A162,'Copy of PY1 Data(H)'!$A$1:$A$288,'Copy of PY1 Data(H)'!$A$1:$CZ$288))</f>
        <v>#N/A</v>
      </c>
      <c r="AF162" s="643" t="e" cm="1">
        <f t="array" ref="AF162">_xlfn.XLOOKUP(AF$1,'Copy of PY1 Data(H)'!$A$1:$CZ$1,_xlfn.XLOOKUP($A162,'Copy of PY1 Data(H)'!$A$1:$A$288,'Copy of PY1 Data(H)'!$A$1:$CZ$288))</f>
        <v>#N/A</v>
      </c>
      <c r="AG162" s="643" t="e" cm="1">
        <f t="array" ref="AG162">_xlfn.XLOOKUP(AG$1,'Copy of PY1 Data(H)'!$A$1:$CZ$1,_xlfn.XLOOKUP($A162,'Copy of PY1 Data(H)'!$A$1:$A$288,'Copy of PY1 Data(H)'!$A$1:$CZ$288))</f>
        <v>#N/A</v>
      </c>
      <c r="AH162" s="643" t="e" cm="1">
        <f t="array" ref="AH162">_xlfn.XLOOKUP(AH$1,'Copy of PY1 Data(H)'!$A$1:$CZ$1,_xlfn.XLOOKUP($A162,'Copy of PY1 Data(H)'!$A$1:$A$288,'Copy of PY1 Data(H)'!$A$1:$CZ$288))</f>
        <v>#N/A</v>
      </c>
      <c r="AI162" s="643" t="e" cm="1">
        <f t="array" ref="AI162">_xlfn.XLOOKUP(AI$1,'Copy of PY1 Data(H)'!$A$1:$CZ$1,_xlfn.XLOOKUP($A162,'Copy of PY1 Data(H)'!$A$1:$A$288,'Copy of PY1 Data(H)'!$A$1:$CZ$288))</f>
        <v>#N/A</v>
      </c>
      <c r="AJ162" s="643" t="e" cm="1">
        <f t="array" ref="AJ162">_xlfn.XLOOKUP(AJ$1,'Copy of PY1 Data(H)'!$A$1:$CZ$1,_xlfn.XLOOKUP($A162,'Copy of PY1 Data(H)'!$A$1:$A$288,'Copy of PY1 Data(H)'!$A$1:$CZ$288))</f>
        <v>#N/A</v>
      </c>
      <c r="AK162" s="643" t="e" cm="1">
        <f t="array" ref="AK162">_xlfn.XLOOKUP(AK$1,'Copy of PY1 Data(H)'!$A$1:$CZ$1,_xlfn.XLOOKUP($A162,'Copy of PY1 Data(H)'!$A$1:$A$288,'Copy of PY1 Data(H)'!$A$1:$CZ$288))</f>
        <v>#N/A</v>
      </c>
      <c r="AL162" s="643" t="e" cm="1">
        <f t="array" ref="AL162">_xlfn.XLOOKUP(AL$1,'Copy of PY1 Data(H)'!$A$1:$CZ$1,_xlfn.XLOOKUP($A162,'Copy of PY1 Data(H)'!$A$1:$A$288,'Copy of PY1 Data(H)'!$A$1:$CZ$288))</f>
        <v>#N/A</v>
      </c>
      <c r="AM162" s="643" t="e" cm="1">
        <f t="array" ref="AM162">_xlfn.XLOOKUP(AM$1,'Copy of PY1 Data(H)'!$A$1:$CZ$1,_xlfn.XLOOKUP($A162,'Copy of PY1 Data(H)'!$A$1:$A$288,'Copy of PY1 Data(H)'!$A$1:$CZ$288))</f>
        <v>#N/A</v>
      </c>
      <c r="AN162" s="643" t="e" cm="1">
        <f t="array" ref="AN162">_xlfn.XLOOKUP(AN$1,'Copy of PY1 Data(H)'!$A$1:$CZ$1,_xlfn.XLOOKUP($A162,'Copy of PY1 Data(H)'!$A$1:$A$288,'Copy of PY1 Data(H)'!$A$1:$CZ$288))</f>
        <v>#N/A</v>
      </c>
      <c r="AO162" s="643" t="e" cm="1">
        <f t="array" ref="AO162">_xlfn.XLOOKUP(AO$1,'Copy of PY1 Data(H)'!$A$1:$CZ$1,_xlfn.XLOOKUP($A162,'Copy of PY1 Data(H)'!$A$1:$A$288,'Copy of PY1 Data(H)'!$A$1:$CZ$288))</f>
        <v>#N/A</v>
      </c>
      <c r="AP162" s="643" t="e" cm="1">
        <f t="array" ref="AP162">_xlfn.XLOOKUP(AP$1,'Copy of PY1 Data(H)'!$A$1:$CZ$1,_xlfn.XLOOKUP($A162,'Copy of PY1 Data(H)'!$A$1:$A$288,'Copy of PY1 Data(H)'!$A$1:$CZ$288))</f>
        <v>#N/A</v>
      </c>
      <c r="AQ162" s="643" t="e" cm="1">
        <f t="array" ref="AQ162">_xlfn.XLOOKUP(AQ$1,'Copy of PY1 Data(H)'!$A$1:$CZ$1,_xlfn.XLOOKUP($A162,'Copy of PY1 Data(H)'!$A$1:$A$288,'Copy of PY1 Data(H)'!$A$1:$CZ$288))</f>
        <v>#N/A</v>
      </c>
      <c r="AR162" s="643" t="e" cm="1">
        <f t="array" ref="AR162">_xlfn.XLOOKUP(AR$1,'Copy of PY1 Data(H)'!$A$1:$CZ$1,_xlfn.XLOOKUP($A162,'Copy of PY1 Data(H)'!$A$1:$A$288,'Copy of PY1 Data(H)'!$A$1:$CZ$288))</f>
        <v>#N/A</v>
      </c>
      <c r="AS162" s="643" t="e" cm="1">
        <f t="array" ref="AS162">_xlfn.XLOOKUP(AS$1,'Copy of PY1 Data(H)'!$A$1:$CZ$1,_xlfn.XLOOKUP($A162,'Copy of PY1 Data(H)'!$A$1:$A$288,'Copy of PY1 Data(H)'!$A$1:$CZ$288))</f>
        <v>#N/A</v>
      </c>
      <c r="AT162" s="643" t="e" cm="1">
        <f t="array" ref="AT162">_xlfn.XLOOKUP(AT$1,'Copy of PY1 Data(H)'!$A$1:$CZ$1,_xlfn.XLOOKUP($A162,'Copy of PY1 Data(H)'!$A$1:$A$288,'Copy of PY1 Data(H)'!$A$1:$CZ$288))</f>
        <v>#N/A</v>
      </c>
      <c r="AU162" s="643" t="e" cm="1">
        <f t="array" ref="AU162">_xlfn.XLOOKUP(AU$1,'Copy of PY1 Data(H)'!$A$1:$CZ$1,_xlfn.XLOOKUP($A162,'Copy of PY1 Data(H)'!$A$1:$A$288,'Copy of PY1 Data(H)'!$A$1:$CZ$288))</f>
        <v>#N/A</v>
      </c>
      <c r="AV162" s="643" t="e" cm="1">
        <f t="array" ref="AV162">_xlfn.XLOOKUP(AV$1,'Copy of PY1 Data(H)'!$A$1:$CZ$1,_xlfn.XLOOKUP($A162,'Copy of PY1 Data(H)'!$A$1:$A$288,'Copy of PY1 Data(H)'!$A$1:$CZ$288))</f>
        <v>#N/A</v>
      </c>
      <c r="AW162" s="643" t="e" cm="1">
        <f t="array" ref="AW162">_xlfn.XLOOKUP(AW$1,'Copy of PY1 Data(H)'!$A$1:$CZ$1,_xlfn.XLOOKUP($A162,'Copy of PY1 Data(H)'!$A$1:$A$288,'Copy of PY1 Data(H)'!$A$1:$CZ$288))</f>
        <v>#N/A</v>
      </c>
      <c r="AX162" s="643" t="e" cm="1">
        <f t="array" ref="AX162">_xlfn.XLOOKUP(AX$1,'Copy of PY1 Data(H)'!$A$1:$CZ$1,_xlfn.XLOOKUP($A162,'Copy of PY1 Data(H)'!$A$1:$A$288,'Copy of PY1 Data(H)'!$A$1:$CZ$288))</f>
        <v>#N/A</v>
      </c>
      <c r="AY162" s="643" t="e" cm="1">
        <f t="array" ref="AY162">_xlfn.XLOOKUP(AY$1,'Copy of PY1 Data(H)'!$A$1:$CZ$1,_xlfn.XLOOKUP($A162,'Copy of PY1 Data(H)'!$A$1:$A$288,'Copy of PY1 Data(H)'!$A$1:$CZ$288))</f>
        <v>#N/A</v>
      </c>
      <c r="AZ162" s="643" t="e" cm="1">
        <f t="array" ref="AZ162">_xlfn.XLOOKUP(AZ$1,'Copy of PY1 Data(H)'!$A$1:$CZ$1,_xlfn.XLOOKUP($A162,'Copy of PY1 Data(H)'!$A$1:$A$288,'Copy of PY1 Data(H)'!$A$1:$CZ$288))</f>
        <v>#N/A</v>
      </c>
      <c r="BA162" s="643" t="e" cm="1">
        <f t="array" ref="BA162">_xlfn.XLOOKUP(BA$1,'Copy of PY1 Data(H)'!$A$1:$CZ$1,_xlfn.XLOOKUP($A162,'Copy of PY1 Data(H)'!$A$1:$A$288,'Copy of PY1 Data(H)'!$A$1:$CZ$288))</f>
        <v>#N/A</v>
      </c>
      <c r="BB162" s="643" t="e" cm="1">
        <f t="array" ref="BB162">_xlfn.XLOOKUP(BB$1,'Copy of PY1 Data(H)'!$A$1:$CZ$1,_xlfn.XLOOKUP($A162,'Copy of PY1 Data(H)'!$A$1:$A$288,'Copy of PY1 Data(H)'!$A$1:$CZ$288))</f>
        <v>#N/A</v>
      </c>
      <c r="BC162" s="643" t="e" cm="1">
        <f t="array" ref="BC162">_xlfn.XLOOKUP(BC$1,'Copy of PY1 Data(H)'!$A$1:$CZ$1,_xlfn.XLOOKUP($A162,'Copy of PY1 Data(H)'!$A$1:$A$288,'Copy of PY1 Data(H)'!$A$1:$CZ$288))</f>
        <v>#N/A</v>
      </c>
      <c r="BD162" s="643" t="e" cm="1">
        <f t="array" ref="BD162">_xlfn.XLOOKUP(BD$1,'Copy of PY1 Data(H)'!$A$1:$CZ$1,_xlfn.XLOOKUP($A162,'Copy of PY1 Data(H)'!$A$1:$A$288,'Copy of PY1 Data(H)'!$A$1:$CZ$288))</f>
        <v>#N/A</v>
      </c>
      <c r="BE162" s="643" t="e" cm="1">
        <f t="array" ref="BE162">_xlfn.XLOOKUP(BE$1,'Copy of PY1 Data(H)'!$A$1:$CZ$1,_xlfn.XLOOKUP($A162,'Copy of PY1 Data(H)'!$A$1:$A$288,'Copy of PY1 Data(H)'!$A$1:$CZ$288))</f>
        <v>#N/A</v>
      </c>
      <c r="BF162" s="643" t="e" cm="1">
        <f t="array" ref="BF162">_xlfn.XLOOKUP(BF$1,'Copy of PY1 Data(H)'!$A$1:$CZ$1,_xlfn.XLOOKUP($A162,'Copy of PY1 Data(H)'!$A$1:$A$288,'Copy of PY1 Data(H)'!$A$1:$CZ$288))</f>
        <v>#N/A</v>
      </c>
      <c r="BG162" s="643" t="e" cm="1">
        <f t="array" ref="BG162">_xlfn.XLOOKUP(BG$1,'Copy of PY1 Data(H)'!$A$1:$CZ$1,_xlfn.XLOOKUP($A162,'Copy of PY1 Data(H)'!$A$1:$A$288,'Copy of PY1 Data(H)'!$A$1:$CZ$288))</f>
        <v>#N/A</v>
      </c>
      <c r="BH162" s="643" t="e" cm="1">
        <f t="array" ref="BH162">_xlfn.XLOOKUP(BH$1,'Copy of PY1 Data(H)'!$A$1:$CZ$1,_xlfn.XLOOKUP($A162,'Copy of PY1 Data(H)'!$A$1:$A$288,'Copy of PY1 Data(H)'!$A$1:$CZ$288))</f>
        <v>#N/A</v>
      </c>
      <c r="BI162" s="643" t="e" cm="1">
        <f t="array" ref="BI162">_xlfn.XLOOKUP(BI$1,'Copy of PY1 Data(H)'!$A$1:$CZ$1,_xlfn.XLOOKUP($A162,'Copy of PY1 Data(H)'!$A$1:$A$288,'Copy of PY1 Data(H)'!$A$1:$CZ$288))</f>
        <v>#N/A</v>
      </c>
      <c r="BJ162" s="643" t="e" cm="1">
        <f t="array" ref="BJ162">_xlfn.XLOOKUP(BJ$1,'Copy of PY1 Data(H)'!$A$1:$CZ$1,_xlfn.XLOOKUP($A162,'Copy of PY1 Data(H)'!$A$1:$A$288,'Copy of PY1 Data(H)'!$A$1:$CZ$288))</f>
        <v>#N/A</v>
      </c>
      <c r="BK162" s="643" t="e" cm="1">
        <f t="array" ref="BK162">_xlfn.XLOOKUP(BK$1,'Copy of PY1 Data(H)'!$A$1:$CZ$1,_xlfn.XLOOKUP($A162,'Copy of PY1 Data(H)'!$A$1:$A$288,'Copy of PY1 Data(H)'!$A$1:$CZ$288))</f>
        <v>#N/A</v>
      </c>
      <c r="BL162" s="643" t="e" cm="1">
        <f t="array" ref="BL162">_xlfn.XLOOKUP(BL$1,'Copy of PY1 Data(H)'!$A$1:$CZ$1,_xlfn.XLOOKUP($A162,'Copy of PY1 Data(H)'!$A$1:$A$288,'Copy of PY1 Data(H)'!$A$1:$CZ$288))</f>
        <v>#N/A</v>
      </c>
      <c r="BM162" s="643" t="e" cm="1">
        <f t="array" ref="BM162">_xlfn.XLOOKUP(BM$1,'Copy of PY1 Data(H)'!$A$1:$CZ$1,_xlfn.XLOOKUP($A162,'Copy of PY1 Data(H)'!$A$1:$A$288,'Copy of PY1 Data(H)'!$A$1:$CZ$288))</f>
        <v>#N/A</v>
      </c>
      <c r="BN162" s="643" t="e" cm="1">
        <f t="array" ref="BN162">_xlfn.XLOOKUP(BN$1,'Copy of PY1 Data(H)'!$A$1:$CZ$1,_xlfn.XLOOKUP($A162,'Copy of PY1 Data(H)'!$A$1:$A$288,'Copy of PY1 Data(H)'!$A$1:$CZ$288))</f>
        <v>#N/A</v>
      </c>
      <c r="BO162" s="643" t="e" cm="1">
        <f t="array" ref="BO162">_xlfn.XLOOKUP(BO$1,'Copy of PY1 Data(H)'!$A$1:$CZ$1,_xlfn.XLOOKUP($A162,'Copy of PY1 Data(H)'!$A$1:$A$288,'Copy of PY1 Data(H)'!$A$1:$CZ$288))</f>
        <v>#N/A</v>
      </c>
      <c r="BP162" s="643" t="e" cm="1">
        <f t="array" ref="BP162">_xlfn.XLOOKUP(BP$1,'Copy of PY1 Data(H)'!$A$1:$CZ$1,_xlfn.XLOOKUP($A162,'Copy of PY1 Data(H)'!$A$1:$A$288,'Copy of PY1 Data(H)'!$A$1:$CZ$288))</f>
        <v>#N/A</v>
      </c>
      <c r="BQ162" s="643" t="e" cm="1">
        <f t="array" ref="BQ162">_xlfn.XLOOKUP(BQ$1,'Copy of PY1 Data(H)'!$A$1:$CZ$1,_xlfn.XLOOKUP($A162,'Copy of PY1 Data(H)'!$A$1:$A$288,'Copy of PY1 Data(H)'!$A$1:$CZ$288))</f>
        <v>#N/A</v>
      </c>
      <c r="BR162" s="643" t="e" cm="1">
        <f t="array" ref="BR162">_xlfn.XLOOKUP(BR$1,'Copy of PY1 Data(H)'!$A$1:$CZ$1,_xlfn.XLOOKUP($A162,'Copy of PY1 Data(H)'!$A$1:$A$288,'Copy of PY1 Data(H)'!$A$1:$CZ$288))</f>
        <v>#N/A</v>
      </c>
      <c r="BS162" s="643" t="e" cm="1">
        <f t="array" ref="BS162">_xlfn.XLOOKUP(BS$1,'Copy of PY1 Data(H)'!$A$1:$CZ$1,_xlfn.XLOOKUP($A162,'Copy of PY1 Data(H)'!$A$1:$A$288,'Copy of PY1 Data(H)'!$A$1:$CZ$288))</f>
        <v>#N/A</v>
      </c>
      <c r="BT162" s="643" t="e" cm="1">
        <f t="array" ref="BT162">_xlfn.XLOOKUP(BT$1,'Copy of PY1 Data(H)'!$A$1:$CZ$1,_xlfn.XLOOKUP($A162,'Copy of PY1 Data(H)'!$A$1:$A$288,'Copy of PY1 Data(H)'!$A$1:$CZ$288))</f>
        <v>#N/A</v>
      </c>
      <c r="BU162" s="643" t="e" cm="1">
        <f t="array" ref="BU162">_xlfn.XLOOKUP(BU$1,'Copy of PY1 Data(H)'!$A$1:$CZ$1,_xlfn.XLOOKUP($A162,'Copy of PY1 Data(H)'!$A$1:$A$288,'Copy of PY1 Data(H)'!$A$1:$CZ$288))</f>
        <v>#N/A</v>
      </c>
      <c r="BV162" s="643" t="e" cm="1">
        <f t="array" ref="BV162">_xlfn.XLOOKUP(BV$1,'Copy of PY1 Data(H)'!$A$1:$CZ$1,_xlfn.XLOOKUP($A162,'Copy of PY1 Data(H)'!$A$1:$A$288,'Copy of PY1 Data(H)'!$A$1:$CZ$288))</f>
        <v>#N/A</v>
      </c>
      <c r="BW162" s="643" t="e" cm="1">
        <f t="array" ref="BW162">_xlfn.XLOOKUP(BW$1,'Copy of PY1 Data(H)'!$A$1:$CZ$1,_xlfn.XLOOKUP($A162,'Copy of PY1 Data(H)'!$A$1:$A$288,'Copy of PY1 Data(H)'!$A$1:$CZ$288))</f>
        <v>#N/A</v>
      </c>
      <c r="BX162" s="643" t="e" cm="1">
        <f t="array" ref="BX162">_xlfn.XLOOKUP(BX$1,'Copy of PY1 Data(H)'!$A$1:$CZ$1,_xlfn.XLOOKUP($A162,'Copy of PY1 Data(H)'!$A$1:$A$288,'Copy of PY1 Data(H)'!$A$1:$CZ$288))</f>
        <v>#N/A</v>
      </c>
      <c r="BY162" s="643" t="e" cm="1">
        <f t="array" ref="BY162">_xlfn.XLOOKUP(BY$1,'Copy of PY1 Data(H)'!$A$1:$CZ$1,_xlfn.XLOOKUP($A162,'Copy of PY1 Data(H)'!$A$1:$A$288,'Copy of PY1 Data(H)'!$A$1:$CZ$288))</f>
        <v>#N/A</v>
      </c>
      <c r="BZ162" s="643" t="e" cm="1">
        <f t="array" ref="BZ162">_xlfn.XLOOKUP(BZ$1,'Copy of PY1 Data(H)'!$A$1:$CZ$1,_xlfn.XLOOKUP($A162,'Copy of PY1 Data(H)'!$A$1:$A$288,'Copy of PY1 Data(H)'!$A$1:$CZ$288))</f>
        <v>#N/A</v>
      </c>
      <c r="CA162" s="643" t="e" cm="1">
        <f t="array" ref="CA162">_xlfn.XLOOKUP(CA$1,'Copy of PY1 Data(H)'!$A$1:$CZ$1,_xlfn.XLOOKUP($A162,'Copy of PY1 Data(H)'!$A$1:$A$288,'Copy of PY1 Data(H)'!$A$1:$CZ$288))</f>
        <v>#N/A</v>
      </c>
      <c r="CB162" s="643" t="e" cm="1">
        <f t="array" ref="CB162">_xlfn.XLOOKUP(CB$1,'Copy of PY1 Data(H)'!$A$1:$CZ$1,_xlfn.XLOOKUP($A162,'Copy of PY1 Data(H)'!$A$1:$A$288,'Copy of PY1 Data(H)'!$A$1:$CZ$288))</f>
        <v>#N/A</v>
      </c>
      <c r="CC162" s="643" t="e" cm="1">
        <f t="array" ref="CC162">_xlfn.XLOOKUP(CC$1,'Copy of PY1 Data(H)'!$A$1:$CZ$1,_xlfn.XLOOKUP($A162,'Copy of PY1 Data(H)'!$A$1:$A$288,'Copy of PY1 Data(H)'!$A$1:$CZ$288))</f>
        <v>#N/A</v>
      </c>
      <c r="CD162" s="643" t="e" cm="1">
        <f t="array" ref="CD162">_xlfn.XLOOKUP(CD$1,'Copy of PY1 Data(H)'!$A$1:$CZ$1,_xlfn.XLOOKUP($A162,'Copy of PY1 Data(H)'!$A$1:$A$288,'Copy of PY1 Data(H)'!$A$1:$CZ$288))</f>
        <v>#N/A</v>
      </c>
    </row>
    <row r="163" spans="1:82" s="643" customFormat="1" x14ac:dyDescent="0.3">
      <c r="A163" s="643">
        <v>1061</v>
      </c>
      <c r="C163" s="643" t="s">
        <v>2893</v>
      </c>
      <c r="D163" s="643" t="e" cm="1">
        <f t="array" ref="D163">_xlfn.XLOOKUP(D$1,'Copy of PY1 Data(H)'!$A$1:$CZ$1,_xlfn.XLOOKUP($A163,'Copy of PY1 Data(H)'!$A$1:$A$288,'Copy of PY1 Data(H)'!$A$1:$CZ$288))</f>
        <v>#N/A</v>
      </c>
      <c r="E163" s="643" t="e" cm="1">
        <f t="array" ref="E163">_xlfn.XLOOKUP(E$1,'Copy of PY1 Data(H)'!$A$1:$CZ$1,_xlfn.XLOOKUP($A163,'Copy of PY1 Data(H)'!$A$1:$A$288,'Copy of PY1 Data(H)'!$A$1:$CZ$288))</f>
        <v>#N/A</v>
      </c>
      <c r="F163" s="643" t="e" cm="1">
        <f t="array" ref="F163">_xlfn.XLOOKUP(F$1,'Copy of PY1 Data(H)'!$A$1:$CZ$1,_xlfn.XLOOKUP($A163,'Copy of PY1 Data(H)'!$A$1:$A$288,'Copy of PY1 Data(H)'!$A$1:$CZ$288))</f>
        <v>#N/A</v>
      </c>
      <c r="G163" s="643" t="e" cm="1">
        <f t="array" ref="G163">_xlfn.XLOOKUP(G$1,'Copy of PY1 Data(H)'!$A$1:$CZ$1,_xlfn.XLOOKUP($A163,'Copy of PY1 Data(H)'!$A$1:$A$288,'Copy of PY1 Data(H)'!$A$1:$CZ$288))</f>
        <v>#N/A</v>
      </c>
      <c r="H163" s="643" t="e" cm="1">
        <f t="array" ref="H163">_xlfn.XLOOKUP(H$1,'Copy of PY1 Data(H)'!$A$1:$CZ$1,_xlfn.XLOOKUP($A163,'Copy of PY1 Data(H)'!$A$1:$A$288,'Copy of PY1 Data(H)'!$A$1:$CZ$288))</f>
        <v>#N/A</v>
      </c>
      <c r="I163" s="643" t="e" cm="1">
        <f t="array" ref="I163">_xlfn.XLOOKUP(I$1,'Copy of PY1 Data(H)'!$A$1:$CZ$1,_xlfn.XLOOKUP($A163,'Copy of PY1 Data(H)'!$A$1:$A$288,'Copy of PY1 Data(H)'!$A$1:$CZ$288))</f>
        <v>#N/A</v>
      </c>
      <c r="J163" s="643" t="e" cm="1">
        <f t="array" ref="J163">_xlfn.XLOOKUP(J$1,'Copy of PY1 Data(H)'!$A$1:$CZ$1,_xlfn.XLOOKUP($A163,'Copy of PY1 Data(H)'!$A$1:$A$288,'Copy of PY1 Data(H)'!$A$1:$CZ$288))</f>
        <v>#N/A</v>
      </c>
      <c r="K163" s="643" t="e" cm="1">
        <f t="array" ref="K163">_xlfn.XLOOKUP(K$1,'Copy of PY1 Data(H)'!$A$1:$CZ$1,_xlfn.XLOOKUP($A163,'Copy of PY1 Data(H)'!$A$1:$A$288,'Copy of PY1 Data(H)'!$A$1:$CZ$288))</f>
        <v>#N/A</v>
      </c>
      <c r="L163" s="643" t="e" cm="1">
        <f t="array" ref="L163">_xlfn.XLOOKUP(L$1,'Copy of PY1 Data(H)'!$A$1:$CZ$1,_xlfn.XLOOKUP($A163,'Copy of PY1 Data(H)'!$A$1:$A$288,'Copy of PY1 Data(H)'!$A$1:$CZ$288))</f>
        <v>#N/A</v>
      </c>
      <c r="M163" s="643" t="e" cm="1">
        <f t="array" ref="M163">_xlfn.XLOOKUP(M$1,'Copy of PY1 Data(H)'!$A$1:$CZ$1,_xlfn.XLOOKUP($A163,'Copy of PY1 Data(H)'!$A$1:$A$288,'Copy of PY1 Data(H)'!$A$1:$CZ$288))</f>
        <v>#N/A</v>
      </c>
      <c r="N163" s="643" t="e" cm="1">
        <f t="array" ref="N163">_xlfn.XLOOKUP(N$1,'Copy of PY1 Data(H)'!$A$1:$CZ$1,_xlfn.XLOOKUP($A163,'Copy of PY1 Data(H)'!$A$1:$A$288,'Copy of PY1 Data(H)'!$A$1:$CZ$288))</f>
        <v>#N/A</v>
      </c>
      <c r="O163" s="643" t="e" cm="1">
        <f t="array" ref="O163">_xlfn.XLOOKUP(O$1,'Copy of PY1 Data(H)'!$A$1:$CZ$1,_xlfn.XLOOKUP($A163,'Copy of PY1 Data(H)'!$A$1:$A$288,'Copy of PY1 Data(H)'!$A$1:$CZ$288))</f>
        <v>#N/A</v>
      </c>
      <c r="P163" s="643" t="e" cm="1">
        <f t="array" ref="P163">_xlfn.XLOOKUP(P$1,'Copy of PY1 Data(H)'!$A$1:$CZ$1,_xlfn.XLOOKUP($A163,'Copy of PY1 Data(H)'!$A$1:$A$288,'Copy of PY1 Data(H)'!$A$1:$CZ$288))</f>
        <v>#N/A</v>
      </c>
      <c r="Q163" s="643" t="e" cm="1">
        <f t="array" ref="Q163">_xlfn.XLOOKUP(Q$1,'Copy of PY1 Data(H)'!$A$1:$CZ$1,_xlfn.XLOOKUP($A163,'Copy of PY1 Data(H)'!$A$1:$A$288,'Copy of PY1 Data(H)'!$A$1:$CZ$288))</f>
        <v>#N/A</v>
      </c>
      <c r="R163" s="643" t="e" cm="1">
        <f t="array" ref="R163">_xlfn.XLOOKUP(R$1,'Copy of PY1 Data(H)'!$A$1:$CZ$1,_xlfn.XLOOKUP($A163,'Copy of PY1 Data(H)'!$A$1:$A$288,'Copy of PY1 Data(H)'!$A$1:$CZ$288))</f>
        <v>#N/A</v>
      </c>
      <c r="S163" s="643" t="e" cm="1">
        <f t="array" ref="S163">_xlfn.XLOOKUP(S$1,'Copy of PY1 Data(H)'!$A$1:$CZ$1,_xlfn.XLOOKUP($A163,'Copy of PY1 Data(H)'!$A$1:$A$288,'Copy of PY1 Data(H)'!$A$1:$CZ$288))</f>
        <v>#N/A</v>
      </c>
      <c r="T163" s="643" t="e" cm="1">
        <f t="array" ref="T163">_xlfn.XLOOKUP(T$1,'Copy of PY1 Data(H)'!$A$1:$CZ$1,_xlfn.XLOOKUP($A163,'Copy of PY1 Data(H)'!$A$1:$A$288,'Copy of PY1 Data(H)'!$A$1:$CZ$288))</f>
        <v>#N/A</v>
      </c>
      <c r="U163" s="643" t="e" cm="1">
        <f t="array" ref="U163">_xlfn.XLOOKUP(U$1,'Copy of PY1 Data(H)'!$A$1:$CZ$1,_xlfn.XLOOKUP($A163,'Copy of PY1 Data(H)'!$A$1:$A$288,'Copy of PY1 Data(H)'!$A$1:$CZ$288))</f>
        <v>#N/A</v>
      </c>
      <c r="V163" s="643" t="e" cm="1">
        <f t="array" ref="V163">_xlfn.XLOOKUP(V$1,'Copy of PY1 Data(H)'!$A$1:$CZ$1,_xlfn.XLOOKUP($A163,'Copy of PY1 Data(H)'!$A$1:$A$288,'Copy of PY1 Data(H)'!$A$1:$CZ$288))</f>
        <v>#N/A</v>
      </c>
      <c r="W163" s="643" t="e" cm="1">
        <f t="array" ref="W163">_xlfn.XLOOKUP(W$1,'Copy of PY1 Data(H)'!$A$1:$CZ$1,_xlfn.XLOOKUP($A163,'Copy of PY1 Data(H)'!$A$1:$A$288,'Copy of PY1 Data(H)'!$A$1:$CZ$288))</f>
        <v>#N/A</v>
      </c>
      <c r="X163" s="643" t="e" cm="1">
        <f t="array" ref="X163">_xlfn.XLOOKUP(X$1,'Copy of PY1 Data(H)'!$A$1:$CZ$1,_xlfn.XLOOKUP($A163,'Copy of PY1 Data(H)'!$A$1:$A$288,'Copy of PY1 Data(H)'!$A$1:$CZ$288))</f>
        <v>#N/A</v>
      </c>
      <c r="Y163" s="643" t="e" cm="1">
        <f t="array" ref="Y163">_xlfn.XLOOKUP(Y$1,'Copy of PY1 Data(H)'!$A$1:$CZ$1,_xlfn.XLOOKUP($A163,'Copy of PY1 Data(H)'!$A$1:$A$288,'Copy of PY1 Data(H)'!$A$1:$CZ$288))</f>
        <v>#N/A</v>
      </c>
      <c r="Z163" s="643" t="e" cm="1">
        <f t="array" ref="Z163">_xlfn.XLOOKUP(Z$1,'Copy of PY1 Data(H)'!$A$1:$CZ$1,_xlfn.XLOOKUP($A163,'Copy of PY1 Data(H)'!$A$1:$A$288,'Copy of PY1 Data(H)'!$A$1:$CZ$288))</f>
        <v>#N/A</v>
      </c>
      <c r="AA163" s="643" t="e" cm="1">
        <f t="array" ref="AA163">_xlfn.XLOOKUP(AA$1,'Copy of PY1 Data(H)'!$A$1:$CZ$1,_xlfn.XLOOKUP($A163,'Copy of PY1 Data(H)'!$A$1:$A$288,'Copy of PY1 Data(H)'!$A$1:$CZ$288))</f>
        <v>#N/A</v>
      </c>
      <c r="AB163" s="643" t="e" cm="1">
        <f t="array" ref="AB163">_xlfn.XLOOKUP(AB$1,'Copy of PY1 Data(H)'!$A$1:$CZ$1,_xlfn.XLOOKUP($A163,'Copy of PY1 Data(H)'!$A$1:$A$288,'Copy of PY1 Data(H)'!$A$1:$CZ$288))</f>
        <v>#N/A</v>
      </c>
      <c r="AC163" s="643" t="e" cm="1">
        <f t="array" ref="AC163">_xlfn.XLOOKUP(AC$1,'Copy of PY1 Data(H)'!$A$1:$CZ$1,_xlfn.XLOOKUP($A163,'Copy of PY1 Data(H)'!$A$1:$A$288,'Copy of PY1 Data(H)'!$A$1:$CZ$288))</f>
        <v>#N/A</v>
      </c>
      <c r="AD163" s="643" t="e" cm="1">
        <f t="array" ref="AD163">_xlfn.XLOOKUP(AD$1,'Copy of PY1 Data(H)'!$A$1:$CZ$1,_xlfn.XLOOKUP($A163,'Copy of PY1 Data(H)'!$A$1:$A$288,'Copy of PY1 Data(H)'!$A$1:$CZ$288))</f>
        <v>#N/A</v>
      </c>
      <c r="AE163" s="643" t="e" cm="1">
        <f t="array" ref="AE163">_xlfn.XLOOKUP(AE$1,'Copy of PY1 Data(H)'!$A$1:$CZ$1,_xlfn.XLOOKUP($A163,'Copy of PY1 Data(H)'!$A$1:$A$288,'Copy of PY1 Data(H)'!$A$1:$CZ$288))</f>
        <v>#N/A</v>
      </c>
      <c r="AF163" s="643" t="e" cm="1">
        <f t="array" ref="AF163">_xlfn.XLOOKUP(AF$1,'Copy of PY1 Data(H)'!$A$1:$CZ$1,_xlfn.XLOOKUP($A163,'Copy of PY1 Data(H)'!$A$1:$A$288,'Copy of PY1 Data(H)'!$A$1:$CZ$288))</f>
        <v>#N/A</v>
      </c>
      <c r="AG163" s="643" t="e" cm="1">
        <f t="array" ref="AG163">_xlfn.XLOOKUP(AG$1,'Copy of PY1 Data(H)'!$A$1:$CZ$1,_xlfn.XLOOKUP($A163,'Copy of PY1 Data(H)'!$A$1:$A$288,'Copy of PY1 Data(H)'!$A$1:$CZ$288))</f>
        <v>#N/A</v>
      </c>
      <c r="AH163" s="643" t="e" cm="1">
        <f t="array" ref="AH163">_xlfn.XLOOKUP(AH$1,'Copy of PY1 Data(H)'!$A$1:$CZ$1,_xlfn.XLOOKUP($A163,'Copy of PY1 Data(H)'!$A$1:$A$288,'Copy of PY1 Data(H)'!$A$1:$CZ$288))</f>
        <v>#N/A</v>
      </c>
      <c r="AI163" s="643" t="e" cm="1">
        <f t="array" ref="AI163">_xlfn.XLOOKUP(AI$1,'Copy of PY1 Data(H)'!$A$1:$CZ$1,_xlfn.XLOOKUP($A163,'Copy of PY1 Data(H)'!$A$1:$A$288,'Copy of PY1 Data(H)'!$A$1:$CZ$288))</f>
        <v>#N/A</v>
      </c>
      <c r="AJ163" s="643" t="e" cm="1">
        <f t="array" ref="AJ163">_xlfn.XLOOKUP(AJ$1,'Copy of PY1 Data(H)'!$A$1:$CZ$1,_xlfn.XLOOKUP($A163,'Copy of PY1 Data(H)'!$A$1:$A$288,'Copy of PY1 Data(H)'!$A$1:$CZ$288))</f>
        <v>#N/A</v>
      </c>
      <c r="AK163" s="643" t="e" cm="1">
        <f t="array" ref="AK163">_xlfn.XLOOKUP(AK$1,'Copy of PY1 Data(H)'!$A$1:$CZ$1,_xlfn.XLOOKUP($A163,'Copy of PY1 Data(H)'!$A$1:$A$288,'Copy of PY1 Data(H)'!$A$1:$CZ$288))</f>
        <v>#N/A</v>
      </c>
      <c r="AL163" s="643" t="e" cm="1">
        <f t="array" ref="AL163">_xlfn.XLOOKUP(AL$1,'Copy of PY1 Data(H)'!$A$1:$CZ$1,_xlfn.XLOOKUP($A163,'Copy of PY1 Data(H)'!$A$1:$A$288,'Copy of PY1 Data(H)'!$A$1:$CZ$288))</f>
        <v>#N/A</v>
      </c>
      <c r="AM163" s="643" t="e" cm="1">
        <f t="array" ref="AM163">_xlfn.XLOOKUP(AM$1,'Copy of PY1 Data(H)'!$A$1:$CZ$1,_xlfn.XLOOKUP($A163,'Copy of PY1 Data(H)'!$A$1:$A$288,'Copy of PY1 Data(H)'!$A$1:$CZ$288))</f>
        <v>#N/A</v>
      </c>
      <c r="AN163" s="643" t="e" cm="1">
        <f t="array" ref="AN163">_xlfn.XLOOKUP(AN$1,'Copy of PY1 Data(H)'!$A$1:$CZ$1,_xlfn.XLOOKUP($A163,'Copy of PY1 Data(H)'!$A$1:$A$288,'Copy of PY1 Data(H)'!$A$1:$CZ$288))</f>
        <v>#N/A</v>
      </c>
      <c r="AO163" s="643" t="e" cm="1">
        <f t="array" ref="AO163">_xlfn.XLOOKUP(AO$1,'Copy of PY1 Data(H)'!$A$1:$CZ$1,_xlfn.XLOOKUP($A163,'Copy of PY1 Data(H)'!$A$1:$A$288,'Copy of PY1 Data(H)'!$A$1:$CZ$288))</f>
        <v>#N/A</v>
      </c>
      <c r="AP163" s="643" t="e" cm="1">
        <f t="array" ref="AP163">_xlfn.XLOOKUP(AP$1,'Copy of PY1 Data(H)'!$A$1:$CZ$1,_xlfn.XLOOKUP($A163,'Copy of PY1 Data(H)'!$A$1:$A$288,'Copy of PY1 Data(H)'!$A$1:$CZ$288))</f>
        <v>#N/A</v>
      </c>
      <c r="AQ163" s="643" t="e" cm="1">
        <f t="array" ref="AQ163">_xlfn.XLOOKUP(AQ$1,'Copy of PY1 Data(H)'!$A$1:$CZ$1,_xlfn.XLOOKUP($A163,'Copy of PY1 Data(H)'!$A$1:$A$288,'Copy of PY1 Data(H)'!$A$1:$CZ$288))</f>
        <v>#N/A</v>
      </c>
      <c r="AR163" s="643" t="e" cm="1">
        <f t="array" ref="AR163">_xlfn.XLOOKUP(AR$1,'Copy of PY1 Data(H)'!$A$1:$CZ$1,_xlfn.XLOOKUP($A163,'Copy of PY1 Data(H)'!$A$1:$A$288,'Copy of PY1 Data(H)'!$A$1:$CZ$288))</f>
        <v>#N/A</v>
      </c>
      <c r="AS163" s="643" t="e" cm="1">
        <f t="array" ref="AS163">_xlfn.XLOOKUP(AS$1,'Copy of PY1 Data(H)'!$A$1:$CZ$1,_xlfn.XLOOKUP($A163,'Copy of PY1 Data(H)'!$A$1:$A$288,'Copy of PY1 Data(H)'!$A$1:$CZ$288))</f>
        <v>#N/A</v>
      </c>
      <c r="AT163" s="643" t="e" cm="1">
        <f t="array" ref="AT163">_xlfn.XLOOKUP(AT$1,'Copy of PY1 Data(H)'!$A$1:$CZ$1,_xlfn.XLOOKUP($A163,'Copy of PY1 Data(H)'!$A$1:$A$288,'Copy of PY1 Data(H)'!$A$1:$CZ$288))</f>
        <v>#N/A</v>
      </c>
      <c r="AU163" s="643" t="e" cm="1">
        <f t="array" ref="AU163">_xlfn.XLOOKUP(AU$1,'Copy of PY1 Data(H)'!$A$1:$CZ$1,_xlfn.XLOOKUP($A163,'Copy of PY1 Data(H)'!$A$1:$A$288,'Copy of PY1 Data(H)'!$A$1:$CZ$288))</f>
        <v>#N/A</v>
      </c>
      <c r="AV163" s="643" t="e" cm="1">
        <f t="array" ref="AV163">_xlfn.XLOOKUP(AV$1,'Copy of PY1 Data(H)'!$A$1:$CZ$1,_xlfn.XLOOKUP($A163,'Copy of PY1 Data(H)'!$A$1:$A$288,'Copy of PY1 Data(H)'!$A$1:$CZ$288))</f>
        <v>#N/A</v>
      </c>
      <c r="AW163" s="643" t="e" cm="1">
        <f t="array" ref="AW163">_xlfn.XLOOKUP(AW$1,'Copy of PY1 Data(H)'!$A$1:$CZ$1,_xlfn.XLOOKUP($A163,'Copy of PY1 Data(H)'!$A$1:$A$288,'Copy of PY1 Data(H)'!$A$1:$CZ$288))</f>
        <v>#N/A</v>
      </c>
      <c r="AX163" s="643" t="e" cm="1">
        <f t="array" ref="AX163">_xlfn.XLOOKUP(AX$1,'Copy of PY1 Data(H)'!$A$1:$CZ$1,_xlfn.XLOOKUP($A163,'Copy of PY1 Data(H)'!$A$1:$A$288,'Copy of PY1 Data(H)'!$A$1:$CZ$288))</f>
        <v>#N/A</v>
      </c>
      <c r="AY163" s="643" t="e" cm="1">
        <f t="array" ref="AY163">_xlfn.XLOOKUP(AY$1,'Copy of PY1 Data(H)'!$A$1:$CZ$1,_xlfn.XLOOKUP($A163,'Copy of PY1 Data(H)'!$A$1:$A$288,'Copy of PY1 Data(H)'!$A$1:$CZ$288))</f>
        <v>#N/A</v>
      </c>
      <c r="AZ163" s="643" t="e" cm="1">
        <f t="array" ref="AZ163">_xlfn.XLOOKUP(AZ$1,'Copy of PY1 Data(H)'!$A$1:$CZ$1,_xlfn.XLOOKUP($A163,'Copy of PY1 Data(H)'!$A$1:$A$288,'Copy of PY1 Data(H)'!$A$1:$CZ$288))</f>
        <v>#N/A</v>
      </c>
      <c r="BA163" s="643" t="e" cm="1">
        <f t="array" ref="BA163">_xlfn.XLOOKUP(BA$1,'Copy of PY1 Data(H)'!$A$1:$CZ$1,_xlfn.XLOOKUP($A163,'Copy of PY1 Data(H)'!$A$1:$A$288,'Copy of PY1 Data(H)'!$A$1:$CZ$288))</f>
        <v>#N/A</v>
      </c>
      <c r="BB163" s="643" t="e" cm="1">
        <f t="array" ref="BB163">_xlfn.XLOOKUP(BB$1,'Copy of PY1 Data(H)'!$A$1:$CZ$1,_xlfn.XLOOKUP($A163,'Copy of PY1 Data(H)'!$A$1:$A$288,'Copy of PY1 Data(H)'!$A$1:$CZ$288))</f>
        <v>#N/A</v>
      </c>
      <c r="BC163" s="643" t="e" cm="1">
        <f t="array" ref="BC163">_xlfn.XLOOKUP(BC$1,'Copy of PY1 Data(H)'!$A$1:$CZ$1,_xlfn.XLOOKUP($A163,'Copy of PY1 Data(H)'!$A$1:$A$288,'Copy of PY1 Data(H)'!$A$1:$CZ$288))</f>
        <v>#N/A</v>
      </c>
      <c r="BD163" s="643" t="e" cm="1">
        <f t="array" ref="BD163">_xlfn.XLOOKUP(BD$1,'Copy of PY1 Data(H)'!$A$1:$CZ$1,_xlfn.XLOOKUP($A163,'Copy of PY1 Data(H)'!$A$1:$A$288,'Copy of PY1 Data(H)'!$A$1:$CZ$288))</f>
        <v>#N/A</v>
      </c>
      <c r="BE163" s="643" t="e" cm="1">
        <f t="array" ref="BE163">_xlfn.XLOOKUP(BE$1,'Copy of PY1 Data(H)'!$A$1:$CZ$1,_xlfn.XLOOKUP($A163,'Copy of PY1 Data(H)'!$A$1:$A$288,'Copy of PY1 Data(H)'!$A$1:$CZ$288))</f>
        <v>#N/A</v>
      </c>
      <c r="BF163" s="643" t="e" cm="1">
        <f t="array" ref="BF163">_xlfn.XLOOKUP(BF$1,'Copy of PY1 Data(H)'!$A$1:$CZ$1,_xlfn.XLOOKUP($A163,'Copy of PY1 Data(H)'!$A$1:$A$288,'Copy of PY1 Data(H)'!$A$1:$CZ$288))</f>
        <v>#N/A</v>
      </c>
      <c r="BG163" s="643" t="e" cm="1">
        <f t="array" ref="BG163">_xlfn.XLOOKUP(BG$1,'Copy of PY1 Data(H)'!$A$1:$CZ$1,_xlfn.XLOOKUP($A163,'Copy of PY1 Data(H)'!$A$1:$A$288,'Copy of PY1 Data(H)'!$A$1:$CZ$288))</f>
        <v>#N/A</v>
      </c>
      <c r="BH163" s="643" t="e" cm="1">
        <f t="array" ref="BH163">_xlfn.XLOOKUP(BH$1,'Copy of PY1 Data(H)'!$A$1:$CZ$1,_xlfn.XLOOKUP($A163,'Copy of PY1 Data(H)'!$A$1:$A$288,'Copy of PY1 Data(H)'!$A$1:$CZ$288))</f>
        <v>#N/A</v>
      </c>
      <c r="BI163" s="643" t="e" cm="1">
        <f t="array" ref="BI163">_xlfn.XLOOKUP(BI$1,'Copy of PY1 Data(H)'!$A$1:$CZ$1,_xlfn.XLOOKUP($A163,'Copy of PY1 Data(H)'!$A$1:$A$288,'Copy of PY1 Data(H)'!$A$1:$CZ$288))</f>
        <v>#N/A</v>
      </c>
      <c r="BJ163" s="643" t="e" cm="1">
        <f t="array" ref="BJ163">_xlfn.XLOOKUP(BJ$1,'Copy of PY1 Data(H)'!$A$1:$CZ$1,_xlfn.XLOOKUP($A163,'Copy of PY1 Data(H)'!$A$1:$A$288,'Copy of PY1 Data(H)'!$A$1:$CZ$288))</f>
        <v>#N/A</v>
      </c>
      <c r="BK163" s="643" t="e" cm="1">
        <f t="array" ref="BK163">_xlfn.XLOOKUP(BK$1,'Copy of PY1 Data(H)'!$A$1:$CZ$1,_xlfn.XLOOKUP($A163,'Copy of PY1 Data(H)'!$A$1:$A$288,'Copy of PY1 Data(H)'!$A$1:$CZ$288))</f>
        <v>#N/A</v>
      </c>
      <c r="BL163" s="643" t="e" cm="1">
        <f t="array" ref="BL163">_xlfn.XLOOKUP(BL$1,'Copy of PY1 Data(H)'!$A$1:$CZ$1,_xlfn.XLOOKUP($A163,'Copy of PY1 Data(H)'!$A$1:$A$288,'Copy of PY1 Data(H)'!$A$1:$CZ$288))</f>
        <v>#N/A</v>
      </c>
      <c r="BM163" s="643" t="e" cm="1">
        <f t="array" ref="BM163">_xlfn.XLOOKUP(BM$1,'Copy of PY1 Data(H)'!$A$1:$CZ$1,_xlfn.XLOOKUP($A163,'Copy of PY1 Data(H)'!$A$1:$A$288,'Copy of PY1 Data(H)'!$A$1:$CZ$288))</f>
        <v>#N/A</v>
      </c>
      <c r="BN163" s="643" t="e" cm="1">
        <f t="array" ref="BN163">_xlfn.XLOOKUP(BN$1,'Copy of PY1 Data(H)'!$A$1:$CZ$1,_xlfn.XLOOKUP($A163,'Copy of PY1 Data(H)'!$A$1:$A$288,'Copy of PY1 Data(H)'!$A$1:$CZ$288))</f>
        <v>#N/A</v>
      </c>
      <c r="BO163" s="643" t="e" cm="1">
        <f t="array" ref="BO163">_xlfn.XLOOKUP(BO$1,'Copy of PY1 Data(H)'!$A$1:$CZ$1,_xlfn.XLOOKUP($A163,'Copy of PY1 Data(H)'!$A$1:$A$288,'Copy of PY1 Data(H)'!$A$1:$CZ$288))</f>
        <v>#N/A</v>
      </c>
      <c r="BP163" s="643" t="e" cm="1">
        <f t="array" ref="BP163">_xlfn.XLOOKUP(BP$1,'Copy of PY1 Data(H)'!$A$1:$CZ$1,_xlfn.XLOOKUP($A163,'Copy of PY1 Data(H)'!$A$1:$A$288,'Copy of PY1 Data(H)'!$A$1:$CZ$288))</f>
        <v>#N/A</v>
      </c>
      <c r="BQ163" s="643" t="e" cm="1">
        <f t="array" ref="BQ163">_xlfn.XLOOKUP(BQ$1,'Copy of PY1 Data(H)'!$A$1:$CZ$1,_xlfn.XLOOKUP($A163,'Copy of PY1 Data(H)'!$A$1:$A$288,'Copy of PY1 Data(H)'!$A$1:$CZ$288))</f>
        <v>#N/A</v>
      </c>
      <c r="BR163" s="643" t="e" cm="1">
        <f t="array" ref="BR163">_xlfn.XLOOKUP(BR$1,'Copy of PY1 Data(H)'!$A$1:$CZ$1,_xlfn.XLOOKUP($A163,'Copy of PY1 Data(H)'!$A$1:$A$288,'Copy of PY1 Data(H)'!$A$1:$CZ$288))</f>
        <v>#N/A</v>
      </c>
      <c r="BS163" s="643" t="e" cm="1">
        <f t="array" ref="BS163">_xlfn.XLOOKUP(BS$1,'Copy of PY1 Data(H)'!$A$1:$CZ$1,_xlfn.XLOOKUP($A163,'Copy of PY1 Data(H)'!$A$1:$A$288,'Copy of PY1 Data(H)'!$A$1:$CZ$288))</f>
        <v>#N/A</v>
      </c>
      <c r="BT163" s="643" t="e" cm="1">
        <f t="array" ref="BT163">_xlfn.XLOOKUP(BT$1,'Copy of PY1 Data(H)'!$A$1:$CZ$1,_xlfn.XLOOKUP($A163,'Copy of PY1 Data(H)'!$A$1:$A$288,'Copy of PY1 Data(H)'!$A$1:$CZ$288))</f>
        <v>#N/A</v>
      </c>
      <c r="BU163" s="643" t="e" cm="1">
        <f t="array" ref="BU163">_xlfn.XLOOKUP(BU$1,'Copy of PY1 Data(H)'!$A$1:$CZ$1,_xlfn.XLOOKUP($A163,'Copy of PY1 Data(H)'!$A$1:$A$288,'Copy of PY1 Data(H)'!$A$1:$CZ$288))</f>
        <v>#N/A</v>
      </c>
      <c r="BV163" s="643" t="e" cm="1">
        <f t="array" ref="BV163">_xlfn.XLOOKUP(BV$1,'Copy of PY1 Data(H)'!$A$1:$CZ$1,_xlfn.XLOOKUP($A163,'Copy of PY1 Data(H)'!$A$1:$A$288,'Copy of PY1 Data(H)'!$A$1:$CZ$288))</f>
        <v>#N/A</v>
      </c>
      <c r="BW163" s="643" t="e" cm="1">
        <f t="array" ref="BW163">_xlfn.XLOOKUP(BW$1,'Copy of PY1 Data(H)'!$A$1:$CZ$1,_xlfn.XLOOKUP($A163,'Copy of PY1 Data(H)'!$A$1:$A$288,'Copy of PY1 Data(H)'!$A$1:$CZ$288))</f>
        <v>#N/A</v>
      </c>
      <c r="BX163" s="643" t="e" cm="1">
        <f t="array" ref="BX163">_xlfn.XLOOKUP(BX$1,'Copy of PY1 Data(H)'!$A$1:$CZ$1,_xlfn.XLOOKUP($A163,'Copy of PY1 Data(H)'!$A$1:$A$288,'Copy of PY1 Data(H)'!$A$1:$CZ$288))</f>
        <v>#N/A</v>
      </c>
      <c r="BY163" s="643" t="e" cm="1">
        <f t="array" ref="BY163">_xlfn.XLOOKUP(BY$1,'Copy of PY1 Data(H)'!$A$1:$CZ$1,_xlfn.XLOOKUP($A163,'Copy of PY1 Data(H)'!$A$1:$A$288,'Copy of PY1 Data(H)'!$A$1:$CZ$288))</f>
        <v>#N/A</v>
      </c>
      <c r="BZ163" s="643" t="e" cm="1">
        <f t="array" ref="BZ163">_xlfn.XLOOKUP(BZ$1,'Copy of PY1 Data(H)'!$A$1:$CZ$1,_xlfn.XLOOKUP($A163,'Copy of PY1 Data(H)'!$A$1:$A$288,'Copy of PY1 Data(H)'!$A$1:$CZ$288))</f>
        <v>#N/A</v>
      </c>
      <c r="CA163" s="643" t="e" cm="1">
        <f t="array" ref="CA163">_xlfn.XLOOKUP(CA$1,'Copy of PY1 Data(H)'!$A$1:$CZ$1,_xlfn.XLOOKUP($A163,'Copy of PY1 Data(H)'!$A$1:$A$288,'Copy of PY1 Data(H)'!$A$1:$CZ$288))</f>
        <v>#N/A</v>
      </c>
      <c r="CB163" s="643" t="e" cm="1">
        <f t="array" ref="CB163">_xlfn.XLOOKUP(CB$1,'Copy of PY1 Data(H)'!$A$1:$CZ$1,_xlfn.XLOOKUP($A163,'Copy of PY1 Data(H)'!$A$1:$A$288,'Copy of PY1 Data(H)'!$A$1:$CZ$288))</f>
        <v>#N/A</v>
      </c>
      <c r="CC163" s="643" t="e" cm="1">
        <f t="array" ref="CC163">_xlfn.XLOOKUP(CC$1,'Copy of PY1 Data(H)'!$A$1:$CZ$1,_xlfn.XLOOKUP($A163,'Copy of PY1 Data(H)'!$A$1:$A$288,'Copy of PY1 Data(H)'!$A$1:$CZ$288))</f>
        <v>#N/A</v>
      </c>
      <c r="CD163" s="643" t="e" cm="1">
        <f t="array" ref="CD163">_xlfn.XLOOKUP(CD$1,'Copy of PY1 Data(H)'!$A$1:$CZ$1,_xlfn.XLOOKUP($A163,'Copy of PY1 Data(H)'!$A$1:$A$288,'Copy of PY1 Data(H)'!$A$1:$CZ$288))</f>
        <v>#N/A</v>
      </c>
    </row>
    <row r="164" spans="1:82" s="643" customFormat="1" x14ac:dyDescent="0.3">
      <c r="A164" s="643">
        <v>1062</v>
      </c>
      <c r="C164" s="643" t="s">
        <v>2893</v>
      </c>
      <c r="D164" s="643" t="e" cm="1">
        <f t="array" ref="D164">_xlfn.XLOOKUP(D$1,'Copy of PY1 Data(H)'!$A$1:$CZ$1,_xlfn.XLOOKUP($A164,'Copy of PY1 Data(H)'!$A$1:$A$288,'Copy of PY1 Data(H)'!$A$1:$CZ$288))</f>
        <v>#N/A</v>
      </c>
      <c r="E164" s="643" t="e" cm="1">
        <f t="array" ref="E164">_xlfn.XLOOKUP(E$1,'Copy of PY1 Data(H)'!$A$1:$CZ$1,_xlfn.XLOOKUP($A164,'Copy of PY1 Data(H)'!$A$1:$A$288,'Copy of PY1 Data(H)'!$A$1:$CZ$288))</f>
        <v>#N/A</v>
      </c>
      <c r="F164" s="643" t="e" cm="1">
        <f t="array" ref="F164">_xlfn.XLOOKUP(F$1,'Copy of PY1 Data(H)'!$A$1:$CZ$1,_xlfn.XLOOKUP($A164,'Copy of PY1 Data(H)'!$A$1:$A$288,'Copy of PY1 Data(H)'!$A$1:$CZ$288))</f>
        <v>#N/A</v>
      </c>
      <c r="G164" s="643" t="e" cm="1">
        <f t="array" ref="G164">_xlfn.XLOOKUP(G$1,'Copy of PY1 Data(H)'!$A$1:$CZ$1,_xlfn.XLOOKUP($A164,'Copy of PY1 Data(H)'!$A$1:$A$288,'Copy of PY1 Data(H)'!$A$1:$CZ$288))</f>
        <v>#N/A</v>
      </c>
      <c r="H164" s="643" t="e" cm="1">
        <f t="array" ref="H164">_xlfn.XLOOKUP(H$1,'Copy of PY1 Data(H)'!$A$1:$CZ$1,_xlfn.XLOOKUP($A164,'Copy of PY1 Data(H)'!$A$1:$A$288,'Copy of PY1 Data(H)'!$A$1:$CZ$288))</f>
        <v>#N/A</v>
      </c>
      <c r="I164" s="643" t="e" cm="1">
        <f t="array" ref="I164">_xlfn.XLOOKUP(I$1,'Copy of PY1 Data(H)'!$A$1:$CZ$1,_xlfn.XLOOKUP($A164,'Copy of PY1 Data(H)'!$A$1:$A$288,'Copy of PY1 Data(H)'!$A$1:$CZ$288))</f>
        <v>#N/A</v>
      </c>
      <c r="J164" s="643" t="e" cm="1">
        <f t="array" ref="J164">_xlfn.XLOOKUP(J$1,'Copy of PY1 Data(H)'!$A$1:$CZ$1,_xlfn.XLOOKUP($A164,'Copy of PY1 Data(H)'!$A$1:$A$288,'Copy of PY1 Data(H)'!$A$1:$CZ$288))</f>
        <v>#N/A</v>
      </c>
      <c r="K164" s="643" t="e" cm="1">
        <f t="array" ref="K164">_xlfn.XLOOKUP(K$1,'Copy of PY1 Data(H)'!$A$1:$CZ$1,_xlfn.XLOOKUP($A164,'Copy of PY1 Data(H)'!$A$1:$A$288,'Copy of PY1 Data(H)'!$A$1:$CZ$288))</f>
        <v>#N/A</v>
      </c>
      <c r="L164" s="643" t="e" cm="1">
        <f t="array" ref="L164">_xlfn.XLOOKUP(L$1,'Copy of PY1 Data(H)'!$A$1:$CZ$1,_xlfn.XLOOKUP($A164,'Copy of PY1 Data(H)'!$A$1:$A$288,'Copy of PY1 Data(H)'!$A$1:$CZ$288))</f>
        <v>#N/A</v>
      </c>
      <c r="M164" s="643" t="e" cm="1">
        <f t="array" ref="M164">_xlfn.XLOOKUP(M$1,'Copy of PY1 Data(H)'!$A$1:$CZ$1,_xlfn.XLOOKUP($A164,'Copy of PY1 Data(H)'!$A$1:$A$288,'Copy of PY1 Data(H)'!$A$1:$CZ$288))</f>
        <v>#N/A</v>
      </c>
      <c r="N164" s="643" t="e" cm="1">
        <f t="array" ref="N164">_xlfn.XLOOKUP(N$1,'Copy of PY1 Data(H)'!$A$1:$CZ$1,_xlfn.XLOOKUP($A164,'Copy of PY1 Data(H)'!$A$1:$A$288,'Copy of PY1 Data(H)'!$A$1:$CZ$288))</f>
        <v>#N/A</v>
      </c>
      <c r="O164" s="643" t="e" cm="1">
        <f t="array" ref="O164">_xlfn.XLOOKUP(O$1,'Copy of PY1 Data(H)'!$A$1:$CZ$1,_xlfn.XLOOKUP($A164,'Copy of PY1 Data(H)'!$A$1:$A$288,'Copy of PY1 Data(H)'!$A$1:$CZ$288))</f>
        <v>#N/A</v>
      </c>
      <c r="P164" s="643" t="e" cm="1">
        <f t="array" ref="P164">_xlfn.XLOOKUP(P$1,'Copy of PY1 Data(H)'!$A$1:$CZ$1,_xlfn.XLOOKUP($A164,'Copy of PY1 Data(H)'!$A$1:$A$288,'Copy of PY1 Data(H)'!$A$1:$CZ$288))</f>
        <v>#N/A</v>
      </c>
      <c r="Q164" s="643" t="e" cm="1">
        <f t="array" ref="Q164">_xlfn.XLOOKUP(Q$1,'Copy of PY1 Data(H)'!$A$1:$CZ$1,_xlfn.XLOOKUP($A164,'Copy of PY1 Data(H)'!$A$1:$A$288,'Copy of PY1 Data(H)'!$A$1:$CZ$288))</f>
        <v>#N/A</v>
      </c>
      <c r="R164" s="643" t="e" cm="1">
        <f t="array" ref="R164">_xlfn.XLOOKUP(R$1,'Copy of PY1 Data(H)'!$A$1:$CZ$1,_xlfn.XLOOKUP($A164,'Copy of PY1 Data(H)'!$A$1:$A$288,'Copy of PY1 Data(H)'!$A$1:$CZ$288))</f>
        <v>#N/A</v>
      </c>
      <c r="S164" s="643" t="e" cm="1">
        <f t="array" ref="S164">_xlfn.XLOOKUP(S$1,'Copy of PY1 Data(H)'!$A$1:$CZ$1,_xlfn.XLOOKUP($A164,'Copy of PY1 Data(H)'!$A$1:$A$288,'Copy of PY1 Data(H)'!$A$1:$CZ$288))</f>
        <v>#N/A</v>
      </c>
      <c r="T164" s="643" t="e" cm="1">
        <f t="array" ref="T164">_xlfn.XLOOKUP(T$1,'Copy of PY1 Data(H)'!$A$1:$CZ$1,_xlfn.XLOOKUP($A164,'Copy of PY1 Data(H)'!$A$1:$A$288,'Copy of PY1 Data(H)'!$A$1:$CZ$288))</f>
        <v>#N/A</v>
      </c>
      <c r="U164" s="643" t="e" cm="1">
        <f t="array" ref="U164">_xlfn.XLOOKUP(U$1,'Copy of PY1 Data(H)'!$A$1:$CZ$1,_xlfn.XLOOKUP($A164,'Copy of PY1 Data(H)'!$A$1:$A$288,'Copy of PY1 Data(H)'!$A$1:$CZ$288))</f>
        <v>#N/A</v>
      </c>
      <c r="V164" s="643" t="e" cm="1">
        <f t="array" ref="V164">_xlfn.XLOOKUP(V$1,'Copy of PY1 Data(H)'!$A$1:$CZ$1,_xlfn.XLOOKUP($A164,'Copy of PY1 Data(H)'!$A$1:$A$288,'Copy of PY1 Data(H)'!$A$1:$CZ$288))</f>
        <v>#N/A</v>
      </c>
      <c r="W164" s="643" t="e" cm="1">
        <f t="array" ref="W164">_xlfn.XLOOKUP(W$1,'Copy of PY1 Data(H)'!$A$1:$CZ$1,_xlfn.XLOOKUP($A164,'Copy of PY1 Data(H)'!$A$1:$A$288,'Copy of PY1 Data(H)'!$A$1:$CZ$288))</f>
        <v>#N/A</v>
      </c>
      <c r="X164" s="643" t="e" cm="1">
        <f t="array" ref="X164">_xlfn.XLOOKUP(X$1,'Copy of PY1 Data(H)'!$A$1:$CZ$1,_xlfn.XLOOKUP($A164,'Copy of PY1 Data(H)'!$A$1:$A$288,'Copy of PY1 Data(H)'!$A$1:$CZ$288))</f>
        <v>#N/A</v>
      </c>
      <c r="Y164" s="643" t="e" cm="1">
        <f t="array" ref="Y164">_xlfn.XLOOKUP(Y$1,'Copy of PY1 Data(H)'!$A$1:$CZ$1,_xlfn.XLOOKUP($A164,'Copy of PY1 Data(H)'!$A$1:$A$288,'Copy of PY1 Data(H)'!$A$1:$CZ$288))</f>
        <v>#N/A</v>
      </c>
      <c r="Z164" s="643" t="e" cm="1">
        <f t="array" ref="Z164">_xlfn.XLOOKUP(Z$1,'Copy of PY1 Data(H)'!$A$1:$CZ$1,_xlfn.XLOOKUP($A164,'Copy of PY1 Data(H)'!$A$1:$A$288,'Copy of PY1 Data(H)'!$A$1:$CZ$288))</f>
        <v>#N/A</v>
      </c>
      <c r="AA164" s="643" t="e" cm="1">
        <f t="array" ref="AA164">_xlfn.XLOOKUP(AA$1,'Copy of PY1 Data(H)'!$A$1:$CZ$1,_xlfn.XLOOKUP($A164,'Copy of PY1 Data(H)'!$A$1:$A$288,'Copy of PY1 Data(H)'!$A$1:$CZ$288))</f>
        <v>#N/A</v>
      </c>
      <c r="AB164" s="643" t="e" cm="1">
        <f t="array" ref="AB164">_xlfn.XLOOKUP(AB$1,'Copy of PY1 Data(H)'!$A$1:$CZ$1,_xlfn.XLOOKUP($A164,'Copy of PY1 Data(H)'!$A$1:$A$288,'Copy of PY1 Data(H)'!$A$1:$CZ$288))</f>
        <v>#N/A</v>
      </c>
      <c r="AC164" s="643" t="e" cm="1">
        <f t="array" ref="AC164">_xlfn.XLOOKUP(AC$1,'Copy of PY1 Data(H)'!$A$1:$CZ$1,_xlfn.XLOOKUP($A164,'Copy of PY1 Data(H)'!$A$1:$A$288,'Copy of PY1 Data(H)'!$A$1:$CZ$288))</f>
        <v>#N/A</v>
      </c>
      <c r="AD164" s="643" t="e" cm="1">
        <f t="array" ref="AD164">_xlfn.XLOOKUP(AD$1,'Copy of PY1 Data(H)'!$A$1:$CZ$1,_xlfn.XLOOKUP($A164,'Copy of PY1 Data(H)'!$A$1:$A$288,'Copy of PY1 Data(H)'!$A$1:$CZ$288))</f>
        <v>#N/A</v>
      </c>
      <c r="AE164" s="643" t="e" cm="1">
        <f t="array" ref="AE164">_xlfn.XLOOKUP(AE$1,'Copy of PY1 Data(H)'!$A$1:$CZ$1,_xlfn.XLOOKUP($A164,'Copy of PY1 Data(H)'!$A$1:$A$288,'Copy of PY1 Data(H)'!$A$1:$CZ$288))</f>
        <v>#N/A</v>
      </c>
      <c r="AF164" s="643" t="e" cm="1">
        <f t="array" ref="AF164">_xlfn.XLOOKUP(AF$1,'Copy of PY1 Data(H)'!$A$1:$CZ$1,_xlfn.XLOOKUP($A164,'Copy of PY1 Data(H)'!$A$1:$A$288,'Copy of PY1 Data(H)'!$A$1:$CZ$288))</f>
        <v>#N/A</v>
      </c>
      <c r="AG164" s="643" t="e" cm="1">
        <f t="array" ref="AG164">_xlfn.XLOOKUP(AG$1,'Copy of PY1 Data(H)'!$A$1:$CZ$1,_xlfn.XLOOKUP($A164,'Copy of PY1 Data(H)'!$A$1:$A$288,'Copy of PY1 Data(H)'!$A$1:$CZ$288))</f>
        <v>#N/A</v>
      </c>
      <c r="AH164" s="643" t="e" cm="1">
        <f t="array" ref="AH164">_xlfn.XLOOKUP(AH$1,'Copy of PY1 Data(H)'!$A$1:$CZ$1,_xlfn.XLOOKUP($A164,'Copy of PY1 Data(H)'!$A$1:$A$288,'Copy of PY1 Data(H)'!$A$1:$CZ$288))</f>
        <v>#N/A</v>
      </c>
      <c r="AI164" s="643" t="e" cm="1">
        <f t="array" ref="AI164">_xlfn.XLOOKUP(AI$1,'Copy of PY1 Data(H)'!$A$1:$CZ$1,_xlfn.XLOOKUP($A164,'Copy of PY1 Data(H)'!$A$1:$A$288,'Copy of PY1 Data(H)'!$A$1:$CZ$288))</f>
        <v>#N/A</v>
      </c>
      <c r="AJ164" s="643" t="e" cm="1">
        <f t="array" ref="AJ164">_xlfn.XLOOKUP(AJ$1,'Copy of PY1 Data(H)'!$A$1:$CZ$1,_xlfn.XLOOKUP($A164,'Copy of PY1 Data(H)'!$A$1:$A$288,'Copy of PY1 Data(H)'!$A$1:$CZ$288))</f>
        <v>#N/A</v>
      </c>
      <c r="AK164" s="643" t="e" cm="1">
        <f t="array" ref="AK164">_xlfn.XLOOKUP(AK$1,'Copy of PY1 Data(H)'!$A$1:$CZ$1,_xlfn.XLOOKUP($A164,'Copy of PY1 Data(H)'!$A$1:$A$288,'Copy of PY1 Data(H)'!$A$1:$CZ$288))</f>
        <v>#N/A</v>
      </c>
      <c r="AL164" s="643" t="e" cm="1">
        <f t="array" ref="AL164">_xlfn.XLOOKUP(AL$1,'Copy of PY1 Data(H)'!$A$1:$CZ$1,_xlfn.XLOOKUP($A164,'Copy of PY1 Data(H)'!$A$1:$A$288,'Copy of PY1 Data(H)'!$A$1:$CZ$288))</f>
        <v>#N/A</v>
      </c>
      <c r="AM164" s="643" t="e" cm="1">
        <f t="array" ref="AM164">_xlfn.XLOOKUP(AM$1,'Copy of PY1 Data(H)'!$A$1:$CZ$1,_xlfn.XLOOKUP($A164,'Copy of PY1 Data(H)'!$A$1:$A$288,'Copy of PY1 Data(H)'!$A$1:$CZ$288))</f>
        <v>#N/A</v>
      </c>
      <c r="AN164" s="643" t="e" cm="1">
        <f t="array" ref="AN164">_xlfn.XLOOKUP(AN$1,'Copy of PY1 Data(H)'!$A$1:$CZ$1,_xlfn.XLOOKUP($A164,'Copy of PY1 Data(H)'!$A$1:$A$288,'Copy of PY1 Data(H)'!$A$1:$CZ$288))</f>
        <v>#N/A</v>
      </c>
      <c r="AO164" s="643" t="e" cm="1">
        <f t="array" ref="AO164">_xlfn.XLOOKUP(AO$1,'Copy of PY1 Data(H)'!$A$1:$CZ$1,_xlfn.XLOOKUP($A164,'Copy of PY1 Data(H)'!$A$1:$A$288,'Copy of PY1 Data(H)'!$A$1:$CZ$288))</f>
        <v>#N/A</v>
      </c>
      <c r="AP164" s="643" t="e" cm="1">
        <f t="array" ref="AP164">_xlfn.XLOOKUP(AP$1,'Copy of PY1 Data(H)'!$A$1:$CZ$1,_xlfn.XLOOKUP($A164,'Copy of PY1 Data(H)'!$A$1:$A$288,'Copy of PY1 Data(H)'!$A$1:$CZ$288))</f>
        <v>#N/A</v>
      </c>
      <c r="AQ164" s="643" t="e" cm="1">
        <f t="array" ref="AQ164">_xlfn.XLOOKUP(AQ$1,'Copy of PY1 Data(H)'!$A$1:$CZ$1,_xlfn.XLOOKUP($A164,'Copy of PY1 Data(H)'!$A$1:$A$288,'Copy of PY1 Data(H)'!$A$1:$CZ$288))</f>
        <v>#N/A</v>
      </c>
      <c r="AR164" s="643" t="e" cm="1">
        <f t="array" ref="AR164">_xlfn.XLOOKUP(AR$1,'Copy of PY1 Data(H)'!$A$1:$CZ$1,_xlfn.XLOOKUP($A164,'Copy of PY1 Data(H)'!$A$1:$A$288,'Copy of PY1 Data(H)'!$A$1:$CZ$288))</f>
        <v>#N/A</v>
      </c>
      <c r="AS164" s="643" t="e" cm="1">
        <f t="array" ref="AS164">_xlfn.XLOOKUP(AS$1,'Copy of PY1 Data(H)'!$A$1:$CZ$1,_xlfn.XLOOKUP($A164,'Copy of PY1 Data(H)'!$A$1:$A$288,'Copy of PY1 Data(H)'!$A$1:$CZ$288))</f>
        <v>#N/A</v>
      </c>
      <c r="AT164" s="643" t="e" cm="1">
        <f t="array" ref="AT164">_xlfn.XLOOKUP(AT$1,'Copy of PY1 Data(H)'!$A$1:$CZ$1,_xlfn.XLOOKUP($A164,'Copy of PY1 Data(H)'!$A$1:$A$288,'Copy of PY1 Data(H)'!$A$1:$CZ$288))</f>
        <v>#N/A</v>
      </c>
      <c r="AU164" s="643" t="e" cm="1">
        <f t="array" ref="AU164">_xlfn.XLOOKUP(AU$1,'Copy of PY1 Data(H)'!$A$1:$CZ$1,_xlfn.XLOOKUP($A164,'Copy of PY1 Data(H)'!$A$1:$A$288,'Copy of PY1 Data(H)'!$A$1:$CZ$288))</f>
        <v>#N/A</v>
      </c>
      <c r="AV164" s="643" t="e" cm="1">
        <f t="array" ref="AV164">_xlfn.XLOOKUP(AV$1,'Copy of PY1 Data(H)'!$A$1:$CZ$1,_xlfn.XLOOKUP($A164,'Copy of PY1 Data(H)'!$A$1:$A$288,'Copy of PY1 Data(H)'!$A$1:$CZ$288))</f>
        <v>#N/A</v>
      </c>
      <c r="AW164" s="643" t="e" cm="1">
        <f t="array" ref="AW164">_xlfn.XLOOKUP(AW$1,'Copy of PY1 Data(H)'!$A$1:$CZ$1,_xlfn.XLOOKUP($A164,'Copy of PY1 Data(H)'!$A$1:$A$288,'Copy of PY1 Data(H)'!$A$1:$CZ$288))</f>
        <v>#N/A</v>
      </c>
      <c r="AX164" s="643" t="e" cm="1">
        <f t="array" ref="AX164">_xlfn.XLOOKUP(AX$1,'Copy of PY1 Data(H)'!$A$1:$CZ$1,_xlfn.XLOOKUP($A164,'Copy of PY1 Data(H)'!$A$1:$A$288,'Copy of PY1 Data(H)'!$A$1:$CZ$288))</f>
        <v>#N/A</v>
      </c>
      <c r="AY164" s="643" t="e" cm="1">
        <f t="array" ref="AY164">_xlfn.XLOOKUP(AY$1,'Copy of PY1 Data(H)'!$A$1:$CZ$1,_xlfn.XLOOKUP($A164,'Copy of PY1 Data(H)'!$A$1:$A$288,'Copy of PY1 Data(H)'!$A$1:$CZ$288))</f>
        <v>#N/A</v>
      </c>
      <c r="AZ164" s="643" t="e" cm="1">
        <f t="array" ref="AZ164">_xlfn.XLOOKUP(AZ$1,'Copy of PY1 Data(H)'!$A$1:$CZ$1,_xlfn.XLOOKUP($A164,'Copy of PY1 Data(H)'!$A$1:$A$288,'Copy of PY1 Data(H)'!$A$1:$CZ$288))</f>
        <v>#N/A</v>
      </c>
      <c r="BA164" s="643" t="e" cm="1">
        <f t="array" ref="BA164">_xlfn.XLOOKUP(BA$1,'Copy of PY1 Data(H)'!$A$1:$CZ$1,_xlfn.XLOOKUP($A164,'Copy of PY1 Data(H)'!$A$1:$A$288,'Copy of PY1 Data(H)'!$A$1:$CZ$288))</f>
        <v>#N/A</v>
      </c>
      <c r="BB164" s="643" t="e" cm="1">
        <f t="array" ref="BB164">_xlfn.XLOOKUP(BB$1,'Copy of PY1 Data(H)'!$A$1:$CZ$1,_xlfn.XLOOKUP($A164,'Copy of PY1 Data(H)'!$A$1:$A$288,'Copy of PY1 Data(H)'!$A$1:$CZ$288))</f>
        <v>#N/A</v>
      </c>
      <c r="BC164" s="643" t="e" cm="1">
        <f t="array" ref="BC164">_xlfn.XLOOKUP(BC$1,'Copy of PY1 Data(H)'!$A$1:$CZ$1,_xlfn.XLOOKUP($A164,'Copy of PY1 Data(H)'!$A$1:$A$288,'Copy of PY1 Data(H)'!$A$1:$CZ$288))</f>
        <v>#N/A</v>
      </c>
      <c r="BD164" s="643" t="e" cm="1">
        <f t="array" ref="BD164">_xlfn.XLOOKUP(BD$1,'Copy of PY1 Data(H)'!$A$1:$CZ$1,_xlfn.XLOOKUP($A164,'Copy of PY1 Data(H)'!$A$1:$A$288,'Copy of PY1 Data(H)'!$A$1:$CZ$288))</f>
        <v>#N/A</v>
      </c>
      <c r="BE164" s="643" t="e" cm="1">
        <f t="array" ref="BE164">_xlfn.XLOOKUP(BE$1,'Copy of PY1 Data(H)'!$A$1:$CZ$1,_xlfn.XLOOKUP($A164,'Copy of PY1 Data(H)'!$A$1:$A$288,'Copy of PY1 Data(H)'!$A$1:$CZ$288))</f>
        <v>#N/A</v>
      </c>
      <c r="BF164" s="643" t="e" cm="1">
        <f t="array" ref="BF164">_xlfn.XLOOKUP(BF$1,'Copy of PY1 Data(H)'!$A$1:$CZ$1,_xlfn.XLOOKUP($A164,'Copy of PY1 Data(H)'!$A$1:$A$288,'Copy of PY1 Data(H)'!$A$1:$CZ$288))</f>
        <v>#N/A</v>
      </c>
      <c r="BG164" s="643" t="e" cm="1">
        <f t="array" ref="BG164">_xlfn.XLOOKUP(BG$1,'Copy of PY1 Data(H)'!$A$1:$CZ$1,_xlfn.XLOOKUP($A164,'Copy of PY1 Data(H)'!$A$1:$A$288,'Copy of PY1 Data(H)'!$A$1:$CZ$288))</f>
        <v>#N/A</v>
      </c>
      <c r="BH164" s="643" t="e" cm="1">
        <f t="array" ref="BH164">_xlfn.XLOOKUP(BH$1,'Copy of PY1 Data(H)'!$A$1:$CZ$1,_xlfn.XLOOKUP($A164,'Copy of PY1 Data(H)'!$A$1:$A$288,'Copy of PY1 Data(H)'!$A$1:$CZ$288))</f>
        <v>#N/A</v>
      </c>
      <c r="BI164" s="643" t="e" cm="1">
        <f t="array" ref="BI164">_xlfn.XLOOKUP(BI$1,'Copy of PY1 Data(H)'!$A$1:$CZ$1,_xlfn.XLOOKUP($A164,'Copy of PY1 Data(H)'!$A$1:$A$288,'Copy of PY1 Data(H)'!$A$1:$CZ$288))</f>
        <v>#N/A</v>
      </c>
      <c r="BJ164" s="643" t="e" cm="1">
        <f t="array" ref="BJ164">_xlfn.XLOOKUP(BJ$1,'Copy of PY1 Data(H)'!$A$1:$CZ$1,_xlfn.XLOOKUP($A164,'Copy of PY1 Data(H)'!$A$1:$A$288,'Copy of PY1 Data(H)'!$A$1:$CZ$288))</f>
        <v>#N/A</v>
      </c>
      <c r="BK164" s="643" t="e" cm="1">
        <f t="array" ref="BK164">_xlfn.XLOOKUP(BK$1,'Copy of PY1 Data(H)'!$A$1:$CZ$1,_xlfn.XLOOKUP($A164,'Copy of PY1 Data(H)'!$A$1:$A$288,'Copy of PY1 Data(H)'!$A$1:$CZ$288))</f>
        <v>#N/A</v>
      </c>
      <c r="BL164" s="643" t="e" cm="1">
        <f t="array" ref="BL164">_xlfn.XLOOKUP(BL$1,'Copy of PY1 Data(H)'!$A$1:$CZ$1,_xlfn.XLOOKUP($A164,'Copy of PY1 Data(H)'!$A$1:$A$288,'Copy of PY1 Data(H)'!$A$1:$CZ$288))</f>
        <v>#N/A</v>
      </c>
      <c r="BM164" s="643" t="e" cm="1">
        <f t="array" ref="BM164">_xlfn.XLOOKUP(BM$1,'Copy of PY1 Data(H)'!$A$1:$CZ$1,_xlfn.XLOOKUP($A164,'Copy of PY1 Data(H)'!$A$1:$A$288,'Copy of PY1 Data(H)'!$A$1:$CZ$288))</f>
        <v>#N/A</v>
      </c>
      <c r="BN164" s="643" t="e" cm="1">
        <f t="array" ref="BN164">_xlfn.XLOOKUP(BN$1,'Copy of PY1 Data(H)'!$A$1:$CZ$1,_xlfn.XLOOKUP($A164,'Copy of PY1 Data(H)'!$A$1:$A$288,'Copy of PY1 Data(H)'!$A$1:$CZ$288))</f>
        <v>#N/A</v>
      </c>
      <c r="BO164" s="643" t="e" cm="1">
        <f t="array" ref="BO164">_xlfn.XLOOKUP(BO$1,'Copy of PY1 Data(H)'!$A$1:$CZ$1,_xlfn.XLOOKUP($A164,'Copy of PY1 Data(H)'!$A$1:$A$288,'Copy of PY1 Data(H)'!$A$1:$CZ$288))</f>
        <v>#N/A</v>
      </c>
      <c r="BP164" s="643" t="e" cm="1">
        <f t="array" ref="BP164">_xlfn.XLOOKUP(BP$1,'Copy of PY1 Data(H)'!$A$1:$CZ$1,_xlfn.XLOOKUP($A164,'Copy of PY1 Data(H)'!$A$1:$A$288,'Copy of PY1 Data(H)'!$A$1:$CZ$288))</f>
        <v>#N/A</v>
      </c>
      <c r="BQ164" s="643" t="e" cm="1">
        <f t="array" ref="BQ164">_xlfn.XLOOKUP(BQ$1,'Copy of PY1 Data(H)'!$A$1:$CZ$1,_xlfn.XLOOKUP($A164,'Copy of PY1 Data(H)'!$A$1:$A$288,'Copy of PY1 Data(H)'!$A$1:$CZ$288))</f>
        <v>#N/A</v>
      </c>
      <c r="BR164" s="643" t="e" cm="1">
        <f t="array" ref="BR164">_xlfn.XLOOKUP(BR$1,'Copy of PY1 Data(H)'!$A$1:$CZ$1,_xlfn.XLOOKUP($A164,'Copy of PY1 Data(H)'!$A$1:$A$288,'Copy of PY1 Data(H)'!$A$1:$CZ$288))</f>
        <v>#N/A</v>
      </c>
      <c r="BS164" s="643" t="e" cm="1">
        <f t="array" ref="BS164">_xlfn.XLOOKUP(BS$1,'Copy of PY1 Data(H)'!$A$1:$CZ$1,_xlfn.XLOOKUP($A164,'Copy of PY1 Data(H)'!$A$1:$A$288,'Copy of PY1 Data(H)'!$A$1:$CZ$288))</f>
        <v>#N/A</v>
      </c>
      <c r="BT164" s="643" t="e" cm="1">
        <f t="array" ref="BT164">_xlfn.XLOOKUP(BT$1,'Copy of PY1 Data(H)'!$A$1:$CZ$1,_xlfn.XLOOKUP($A164,'Copy of PY1 Data(H)'!$A$1:$A$288,'Copy of PY1 Data(H)'!$A$1:$CZ$288))</f>
        <v>#N/A</v>
      </c>
      <c r="BU164" s="643" t="e" cm="1">
        <f t="array" ref="BU164">_xlfn.XLOOKUP(BU$1,'Copy of PY1 Data(H)'!$A$1:$CZ$1,_xlfn.XLOOKUP($A164,'Copy of PY1 Data(H)'!$A$1:$A$288,'Copy of PY1 Data(H)'!$A$1:$CZ$288))</f>
        <v>#N/A</v>
      </c>
      <c r="BV164" s="643" t="e" cm="1">
        <f t="array" ref="BV164">_xlfn.XLOOKUP(BV$1,'Copy of PY1 Data(H)'!$A$1:$CZ$1,_xlfn.XLOOKUP($A164,'Copy of PY1 Data(H)'!$A$1:$A$288,'Copy of PY1 Data(H)'!$A$1:$CZ$288))</f>
        <v>#N/A</v>
      </c>
      <c r="BW164" s="643" t="e" cm="1">
        <f t="array" ref="BW164">_xlfn.XLOOKUP(BW$1,'Copy of PY1 Data(H)'!$A$1:$CZ$1,_xlfn.XLOOKUP($A164,'Copy of PY1 Data(H)'!$A$1:$A$288,'Copy of PY1 Data(H)'!$A$1:$CZ$288))</f>
        <v>#N/A</v>
      </c>
      <c r="BX164" s="643" t="e" cm="1">
        <f t="array" ref="BX164">_xlfn.XLOOKUP(BX$1,'Copy of PY1 Data(H)'!$A$1:$CZ$1,_xlfn.XLOOKUP($A164,'Copy of PY1 Data(H)'!$A$1:$A$288,'Copy of PY1 Data(H)'!$A$1:$CZ$288))</f>
        <v>#N/A</v>
      </c>
      <c r="BY164" s="643" t="e" cm="1">
        <f t="array" ref="BY164">_xlfn.XLOOKUP(BY$1,'Copy of PY1 Data(H)'!$A$1:$CZ$1,_xlfn.XLOOKUP($A164,'Copy of PY1 Data(H)'!$A$1:$A$288,'Copy of PY1 Data(H)'!$A$1:$CZ$288))</f>
        <v>#N/A</v>
      </c>
      <c r="BZ164" s="643" t="e" cm="1">
        <f t="array" ref="BZ164">_xlfn.XLOOKUP(BZ$1,'Copy of PY1 Data(H)'!$A$1:$CZ$1,_xlfn.XLOOKUP($A164,'Copy of PY1 Data(H)'!$A$1:$A$288,'Copy of PY1 Data(H)'!$A$1:$CZ$288))</f>
        <v>#N/A</v>
      </c>
      <c r="CA164" s="643" t="e" cm="1">
        <f t="array" ref="CA164">_xlfn.XLOOKUP(CA$1,'Copy of PY1 Data(H)'!$A$1:$CZ$1,_xlfn.XLOOKUP($A164,'Copy of PY1 Data(H)'!$A$1:$A$288,'Copy of PY1 Data(H)'!$A$1:$CZ$288))</f>
        <v>#N/A</v>
      </c>
      <c r="CB164" s="643" t="e" cm="1">
        <f t="array" ref="CB164">_xlfn.XLOOKUP(CB$1,'Copy of PY1 Data(H)'!$A$1:$CZ$1,_xlfn.XLOOKUP($A164,'Copy of PY1 Data(H)'!$A$1:$A$288,'Copy of PY1 Data(H)'!$A$1:$CZ$288))</f>
        <v>#N/A</v>
      </c>
      <c r="CC164" s="643" t="e" cm="1">
        <f t="array" ref="CC164">_xlfn.XLOOKUP(CC$1,'Copy of PY1 Data(H)'!$A$1:$CZ$1,_xlfn.XLOOKUP($A164,'Copy of PY1 Data(H)'!$A$1:$A$288,'Copy of PY1 Data(H)'!$A$1:$CZ$288))</f>
        <v>#N/A</v>
      </c>
      <c r="CD164" s="643" t="e" cm="1">
        <f t="array" ref="CD164">_xlfn.XLOOKUP(CD$1,'Copy of PY1 Data(H)'!$A$1:$CZ$1,_xlfn.XLOOKUP($A164,'Copy of PY1 Data(H)'!$A$1:$A$288,'Copy of PY1 Data(H)'!$A$1:$CZ$288))</f>
        <v>#N/A</v>
      </c>
    </row>
    <row r="165" spans="1:82" s="643" customFormat="1" x14ac:dyDescent="0.3">
      <c r="A165" s="643">
        <v>1063</v>
      </c>
      <c r="C165" s="643" t="s">
        <v>2893</v>
      </c>
      <c r="D165" s="643" t="e" cm="1">
        <f t="array" ref="D165">_xlfn.XLOOKUP(D$1,'Copy of PY1 Data(H)'!$A$1:$CZ$1,_xlfn.XLOOKUP($A165,'Copy of PY1 Data(H)'!$A$1:$A$288,'Copy of PY1 Data(H)'!$A$1:$CZ$288))</f>
        <v>#N/A</v>
      </c>
      <c r="E165" s="643" t="e" cm="1">
        <f t="array" ref="E165">_xlfn.XLOOKUP(E$1,'Copy of PY1 Data(H)'!$A$1:$CZ$1,_xlfn.XLOOKUP($A165,'Copy of PY1 Data(H)'!$A$1:$A$288,'Copy of PY1 Data(H)'!$A$1:$CZ$288))</f>
        <v>#N/A</v>
      </c>
      <c r="F165" s="643" t="e" cm="1">
        <f t="array" ref="F165">_xlfn.XLOOKUP(F$1,'Copy of PY1 Data(H)'!$A$1:$CZ$1,_xlfn.XLOOKUP($A165,'Copy of PY1 Data(H)'!$A$1:$A$288,'Copy of PY1 Data(H)'!$A$1:$CZ$288))</f>
        <v>#N/A</v>
      </c>
      <c r="G165" s="643" t="e" cm="1">
        <f t="array" ref="G165">_xlfn.XLOOKUP(G$1,'Copy of PY1 Data(H)'!$A$1:$CZ$1,_xlfn.XLOOKUP($A165,'Copy of PY1 Data(H)'!$A$1:$A$288,'Copy of PY1 Data(H)'!$A$1:$CZ$288))</f>
        <v>#N/A</v>
      </c>
      <c r="H165" s="643" t="e" cm="1">
        <f t="array" ref="H165">_xlfn.XLOOKUP(H$1,'Copy of PY1 Data(H)'!$A$1:$CZ$1,_xlfn.XLOOKUP($A165,'Copy of PY1 Data(H)'!$A$1:$A$288,'Copy of PY1 Data(H)'!$A$1:$CZ$288))</f>
        <v>#N/A</v>
      </c>
      <c r="I165" s="643" t="e" cm="1">
        <f t="array" ref="I165">_xlfn.XLOOKUP(I$1,'Copy of PY1 Data(H)'!$A$1:$CZ$1,_xlfn.XLOOKUP($A165,'Copy of PY1 Data(H)'!$A$1:$A$288,'Copy of PY1 Data(H)'!$A$1:$CZ$288))</f>
        <v>#N/A</v>
      </c>
      <c r="J165" s="643" t="e" cm="1">
        <f t="array" ref="J165">_xlfn.XLOOKUP(J$1,'Copy of PY1 Data(H)'!$A$1:$CZ$1,_xlfn.XLOOKUP($A165,'Copy of PY1 Data(H)'!$A$1:$A$288,'Copy of PY1 Data(H)'!$A$1:$CZ$288))</f>
        <v>#N/A</v>
      </c>
      <c r="K165" s="643" t="e" cm="1">
        <f t="array" ref="K165">_xlfn.XLOOKUP(K$1,'Copy of PY1 Data(H)'!$A$1:$CZ$1,_xlfn.XLOOKUP($A165,'Copy of PY1 Data(H)'!$A$1:$A$288,'Copy of PY1 Data(H)'!$A$1:$CZ$288))</f>
        <v>#N/A</v>
      </c>
      <c r="L165" s="643" t="e" cm="1">
        <f t="array" ref="L165">_xlfn.XLOOKUP(L$1,'Copy of PY1 Data(H)'!$A$1:$CZ$1,_xlfn.XLOOKUP($A165,'Copy of PY1 Data(H)'!$A$1:$A$288,'Copy of PY1 Data(H)'!$A$1:$CZ$288))</f>
        <v>#N/A</v>
      </c>
      <c r="M165" s="643" t="e" cm="1">
        <f t="array" ref="M165">_xlfn.XLOOKUP(M$1,'Copy of PY1 Data(H)'!$A$1:$CZ$1,_xlfn.XLOOKUP($A165,'Copy of PY1 Data(H)'!$A$1:$A$288,'Copy of PY1 Data(H)'!$A$1:$CZ$288))</f>
        <v>#N/A</v>
      </c>
      <c r="N165" s="643" t="e" cm="1">
        <f t="array" ref="N165">_xlfn.XLOOKUP(N$1,'Copy of PY1 Data(H)'!$A$1:$CZ$1,_xlfn.XLOOKUP($A165,'Copy of PY1 Data(H)'!$A$1:$A$288,'Copy of PY1 Data(H)'!$A$1:$CZ$288))</f>
        <v>#N/A</v>
      </c>
      <c r="O165" s="643" t="e" cm="1">
        <f t="array" ref="O165">_xlfn.XLOOKUP(O$1,'Copy of PY1 Data(H)'!$A$1:$CZ$1,_xlfn.XLOOKUP($A165,'Copy of PY1 Data(H)'!$A$1:$A$288,'Copy of PY1 Data(H)'!$A$1:$CZ$288))</f>
        <v>#N/A</v>
      </c>
      <c r="P165" s="643" t="e" cm="1">
        <f t="array" ref="P165">_xlfn.XLOOKUP(P$1,'Copy of PY1 Data(H)'!$A$1:$CZ$1,_xlfn.XLOOKUP($A165,'Copy of PY1 Data(H)'!$A$1:$A$288,'Copy of PY1 Data(H)'!$A$1:$CZ$288))</f>
        <v>#N/A</v>
      </c>
      <c r="Q165" s="643" t="e" cm="1">
        <f t="array" ref="Q165">_xlfn.XLOOKUP(Q$1,'Copy of PY1 Data(H)'!$A$1:$CZ$1,_xlfn.XLOOKUP($A165,'Copy of PY1 Data(H)'!$A$1:$A$288,'Copy of PY1 Data(H)'!$A$1:$CZ$288))</f>
        <v>#N/A</v>
      </c>
      <c r="R165" s="643" t="e" cm="1">
        <f t="array" ref="R165">_xlfn.XLOOKUP(R$1,'Copy of PY1 Data(H)'!$A$1:$CZ$1,_xlfn.XLOOKUP($A165,'Copy of PY1 Data(H)'!$A$1:$A$288,'Copy of PY1 Data(H)'!$A$1:$CZ$288))</f>
        <v>#N/A</v>
      </c>
      <c r="S165" s="643" t="e" cm="1">
        <f t="array" ref="S165">_xlfn.XLOOKUP(S$1,'Copy of PY1 Data(H)'!$A$1:$CZ$1,_xlfn.XLOOKUP($A165,'Copy of PY1 Data(H)'!$A$1:$A$288,'Copy of PY1 Data(H)'!$A$1:$CZ$288))</f>
        <v>#N/A</v>
      </c>
      <c r="T165" s="643" t="e" cm="1">
        <f t="array" ref="T165">_xlfn.XLOOKUP(T$1,'Copy of PY1 Data(H)'!$A$1:$CZ$1,_xlfn.XLOOKUP($A165,'Copy of PY1 Data(H)'!$A$1:$A$288,'Copy of PY1 Data(H)'!$A$1:$CZ$288))</f>
        <v>#N/A</v>
      </c>
      <c r="U165" s="643" t="e" cm="1">
        <f t="array" ref="U165">_xlfn.XLOOKUP(U$1,'Copy of PY1 Data(H)'!$A$1:$CZ$1,_xlfn.XLOOKUP($A165,'Copy of PY1 Data(H)'!$A$1:$A$288,'Copy of PY1 Data(H)'!$A$1:$CZ$288))</f>
        <v>#N/A</v>
      </c>
      <c r="V165" s="643" t="e" cm="1">
        <f t="array" ref="V165">_xlfn.XLOOKUP(V$1,'Copy of PY1 Data(H)'!$A$1:$CZ$1,_xlfn.XLOOKUP($A165,'Copy of PY1 Data(H)'!$A$1:$A$288,'Copy of PY1 Data(H)'!$A$1:$CZ$288))</f>
        <v>#N/A</v>
      </c>
      <c r="W165" s="643" t="e" cm="1">
        <f t="array" ref="W165">_xlfn.XLOOKUP(W$1,'Copy of PY1 Data(H)'!$A$1:$CZ$1,_xlfn.XLOOKUP($A165,'Copy of PY1 Data(H)'!$A$1:$A$288,'Copy of PY1 Data(H)'!$A$1:$CZ$288))</f>
        <v>#N/A</v>
      </c>
      <c r="X165" s="643" t="e" cm="1">
        <f t="array" ref="X165">_xlfn.XLOOKUP(X$1,'Copy of PY1 Data(H)'!$A$1:$CZ$1,_xlfn.XLOOKUP($A165,'Copy of PY1 Data(H)'!$A$1:$A$288,'Copy of PY1 Data(H)'!$A$1:$CZ$288))</f>
        <v>#N/A</v>
      </c>
      <c r="Y165" s="643" t="e" cm="1">
        <f t="array" ref="Y165">_xlfn.XLOOKUP(Y$1,'Copy of PY1 Data(H)'!$A$1:$CZ$1,_xlfn.XLOOKUP($A165,'Copy of PY1 Data(H)'!$A$1:$A$288,'Copy of PY1 Data(H)'!$A$1:$CZ$288))</f>
        <v>#N/A</v>
      </c>
      <c r="Z165" s="643" t="e" cm="1">
        <f t="array" ref="Z165">_xlfn.XLOOKUP(Z$1,'Copy of PY1 Data(H)'!$A$1:$CZ$1,_xlfn.XLOOKUP($A165,'Copy of PY1 Data(H)'!$A$1:$A$288,'Copy of PY1 Data(H)'!$A$1:$CZ$288))</f>
        <v>#N/A</v>
      </c>
      <c r="AA165" s="643" t="e" cm="1">
        <f t="array" ref="AA165">_xlfn.XLOOKUP(AA$1,'Copy of PY1 Data(H)'!$A$1:$CZ$1,_xlfn.XLOOKUP($A165,'Copy of PY1 Data(H)'!$A$1:$A$288,'Copy of PY1 Data(H)'!$A$1:$CZ$288))</f>
        <v>#N/A</v>
      </c>
      <c r="AB165" s="643" t="e" cm="1">
        <f t="array" ref="AB165">_xlfn.XLOOKUP(AB$1,'Copy of PY1 Data(H)'!$A$1:$CZ$1,_xlfn.XLOOKUP($A165,'Copy of PY1 Data(H)'!$A$1:$A$288,'Copy of PY1 Data(H)'!$A$1:$CZ$288))</f>
        <v>#N/A</v>
      </c>
      <c r="AC165" s="643" t="e" cm="1">
        <f t="array" ref="AC165">_xlfn.XLOOKUP(AC$1,'Copy of PY1 Data(H)'!$A$1:$CZ$1,_xlfn.XLOOKUP($A165,'Copy of PY1 Data(H)'!$A$1:$A$288,'Copy of PY1 Data(H)'!$A$1:$CZ$288))</f>
        <v>#N/A</v>
      </c>
      <c r="AD165" s="643" t="e" cm="1">
        <f t="array" ref="AD165">_xlfn.XLOOKUP(AD$1,'Copy of PY1 Data(H)'!$A$1:$CZ$1,_xlfn.XLOOKUP($A165,'Copy of PY1 Data(H)'!$A$1:$A$288,'Copy of PY1 Data(H)'!$A$1:$CZ$288))</f>
        <v>#N/A</v>
      </c>
      <c r="AE165" s="643" t="e" cm="1">
        <f t="array" ref="AE165">_xlfn.XLOOKUP(AE$1,'Copy of PY1 Data(H)'!$A$1:$CZ$1,_xlfn.XLOOKUP($A165,'Copy of PY1 Data(H)'!$A$1:$A$288,'Copy of PY1 Data(H)'!$A$1:$CZ$288))</f>
        <v>#N/A</v>
      </c>
      <c r="AF165" s="643" t="e" cm="1">
        <f t="array" ref="AF165">_xlfn.XLOOKUP(AF$1,'Copy of PY1 Data(H)'!$A$1:$CZ$1,_xlfn.XLOOKUP($A165,'Copy of PY1 Data(H)'!$A$1:$A$288,'Copy of PY1 Data(H)'!$A$1:$CZ$288))</f>
        <v>#N/A</v>
      </c>
      <c r="AG165" s="643" t="e" cm="1">
        <f t="array" ref="AG165">_xlfn.XLOOKUP(AG$1,'Copy of PY1 Data(H)'!$A$1:$CZ$1,_xlfn.XLOOKUP($A165,'Copy of PY1 Data(H)'!$A$1:$A$288,'Copy of PY1 Data(H)'!$A$1:$CZ$288))</f>
        <v>#N/A</v>
      </c>
      <c r="AH165" s="643" t="e" cm="1">
        <f t="array" ref="AH165">_xlfn.XLOOKUP(AH$1,'Copy of PY1 Data(H)'!$A$1:$CZ$1,_xlfn.XLOOKUP($A165,'Copy of PY1 Data(H)'!$A$1:$A$288,'Copy of PY1 Data(H)'!$A$1:$CZ$288))</f>
        <v>#N/A</v>
      </c>
      <c r="AI165" s="643" t="e" cm="1">
        <f t="array" ref="AI165">_xlfn.XLOOKUP(AI$1,'Copy of PY1 Data(H)'!$A$1:$CZ$1,_xlfn.XLOOKUP($A165,'Copy of PY1 Data(H)'!$A$1:$A$288,'Copy of PY1 Data(H)'!$A$1:$CZ$288))</f>
        <v>#N/A</v>
      </c>
      <c r="AJ165" s="643" t="e" cm="1">
        <f t="array" ref="AJ165">_xlfn.XLOOKUP(AJ$1,'Copy of PY1 Data(H)'!$A$1:$CZ$1,_xlfn.XLOOKUP($A165,'Copy of PY1 Data(H)'!$A$1:$A$288,'Copy of PY1 Data(H)'!$A$1:$CZ$288))</f>
        <v>#N/A</v>
      </c>
      <c r="AK165" s="643" t="e" cm="1">
        <f t="array" ref="AK165">_xlfn.XLOOKUP(AK$1,'Copy of PY1 Data(H)'!$A$1:$CZ$1,_xlfn.XLOOKUP($A165,'Copy of PY1 Data(H)'!$A$1:$A$288,'Copy of PY1 Data(H)'!$A$1:$CZ$288))</f>
        <v>#N/A</v>
      </c>
      <c r="AL165" s="643" t="e" cm="1">
        <f t="array" ref="AL165">_xlfn.XLOOKUP(AL$1,'Copy of PY1 Data(H)'!$A$1:$CZ$1,_xlfn.XLOOKUP($A165,'Copy of PY1 Data(H)'!$A$1:$A$288,'Copy of PY1 Data(H)'!$A$1:$CZ$288))</f>
        <v>#N/A</v>
      </c>
      <c r="AM165" s="643" t="e" cm="1">
        <f t="array" ref="AM165">_xlfn.XLOOKUP(AM$1,'Copy of PY1 Data(H)'!$A$1:$CZ$1,_xlfn.XLOOKUP($A165,'Copy of PY1 Data(H)'!$A$1:$A$288,'Copy of PY1 Data(H)'!$A$1:$CZ$288))</f>
        <v>#N/A</v>
      </c>
      <c r="AN165" s="643" t="e" cm="1">
        <f t="array" ref="AN165">_xlfn.XLOOKUP(AN$1,'Copy of PY1 Data(H)'!$A$1:$CZ$1,_xlfn.XLOOKUP($A165,'Copy of PY1 Data(H)'!$A$1:$A$288,'Copy of PY1 Data(H)'!$A$1:$CZ$288))</f>
        <v>#N/A</v>
      </c>
      <c r="AO165" s="643" t="e" cm="1">
        <f t="array" ref="AO165">_xlfn.XLOOKUP(AO$1,'Copy of PY1 Data(H)'!$A$1:$CZ$1,_xlfn.XLOOKUP($A165,'Copy of PY1 Data(H)'!$A$1:$A$288,'Copy of PY1 Data(H)'!$A$1:$CZ$288))</f>
        <v>#N/A</v>
      </c>
      <c r="AP165" s="643" t="e" cm="1">
        <f t="array" ref="AP165">_xlfn.XLOOKUP(AP$1,'Copy of PY1 Data(H)'!$A$1:$CZ$1,_xlfn.XLOOKUP($A165,'Copy of PY1 Data(H)'!$A$1:$A$288,'Copy of PY1 Data(H)'!$A$1:$CZ$288))</f>
        <v>#N/A</v>
      </c>
      <c r="AQ165" s="643" t="e" cm="1">
        <f t="array" ref="AQ165">_xlfn.XLOOKUP(AQ$1,'Copy of PY1 Data(H)'!$A$1:$CZ$1,_xlfn.XLOOKUP($A165,'Copy of PY1 Data(H)'!$A$1:$A$288,'Copy of PY1 Data(H)'!$A$1:$CZ$288))</f>
        <v>#N/A</v>
      </c>
      <c r="AR165" s="643" t="e" cm="1">
        <f t="array" ref="AR165">_xlfn.XLOOKUP(AR$1,'Copy of PY1 Data(H)'!$A$1:$CZ$1,_xlfn.XLOOKUP($A165,'Copy of PY1 Data(H)'!$A$1:$A$288,'Copy of PY1 Data(H)'!$A$1:$CZ$288))</f>
        <v>#N/A</v>
      </c>
      <c r="AS165" s="643" t="e" cm="1">
        <f t="array" ref="AS165">_xlfn.XLOOKUP(AS$1,'Copy of PY1 Data(H)'!$A$1:$CZ$1,_xlfn.XLOOKUP($A165,'Copy of PY1 Data(H)'!$A$1:$A$288,'Copy of PY1 Data(H)'!$A$1:$CZ$288))</f>
        <v>#N/A</v>
      </c>
      <c r="AT165" s="643" t="e" cm="1">
        <f t="array" ref="AT165">_xlfn.XLOOKUP(AT$1,'Copy of PY1 Data(H)'!$A$1:$CZ$1,_xlfn.XLOOKUP($A165,'Copy of PY1 Data(H)'!$A$1:$A$288,'Copy of PY1 Data(H)'!$A$1:$CZ$288))</f>
        <v>#N/A</v>
      </c>
      <c r="AU165" s="643" t="e" cm="1">
        <f t="array" ref="AU165">_xlfn.XLOOKUP(AU$1,'Copy of PY1 Data(H)'!$A$1:$CZ$1,_xlfn.XLOOKUP($A165,'Copy of PY1 Data(H)'!$A$1:$A$288,'Copy of PY1 Data(H)'!$A$1:$CZ$288))</f>
        <v>#N/A</v>
      </c>
      <c r="AV165" s="643" t="e" cm="1">
        <f t="array" ref="AV165">_xlfn.XLOOKUP(AV$1,'Copy of PY1 Data(H)'!$A$1:$CZ$1,_xlfn.XLOOKUP($A165,'Copy of PY1 Data(H)'!$A$1:$A$288,'Copy of PY1 Data(H)'!$A$1:$CZ$288))</f>
        <v>#N/A</v>
      </c>
      <c r="AW165" s="643" t="e" cm="1">
        <f t="array" ref="AW165">_xlfn.XLOOKUP(AW$1,'Copy of PY1 Data(H)'!$A$1:$CZ$1,_xlfn.XLOOKUP($A165,'Copy of PY1 Data(H)'!$A$1:$A$288,'Copy of PY1 Data(H)'!$A$1:$CZ$288))</f>
        <v>#N/A</v>
      </c>
      <c r="AX165" s="643" t="e" cm="1">
        <f t="array" ref="AX165">_xlfn.XLOOKUP(AX$1,'Copy of PY1 Data(H)'!$A$1:$CZ$1,_xlfn.XLOOKUP($A165,'Copy of PY1 Data(H)'!$A$1:$A$288,'Copy of PY1 Data(H)'!$A$1:$CZ$288))</f>
        <v>#N/A</v>
      </c>
      <c r="AY165" s="643" t="e" cm="1">
        <f t="array" ref="AY165">_xlfn.XLOOKUP(AY$1,'Copy of PY1 Data(H)'!$A$1:$CZ$1,_xlfn.XLOOKUP($A165,'Copy of PY1 Data(H)'!$A$1:$A$288,'Copy of PY1 Data(H)'!$A$1:$CZ$288))</f>
        <v>#N/A</v>
      </c>
      <c r="AZ165" s="643" t="e" cm="1">
        <f t="array" ref="AZ165">_xlfn.XLOOKUP(AZ$1,'Copy of PY1 Data(H)'!$A$1:$CZ$1,_xlfn.XLOOKUP($A165,'Copy of PY1 Data(H)'!$A$1:$A$288,'Copy of PY1 Data(H)'!$A$1:$CZ$288))</f>
        <v>#N/A</v>
      </c>
      <c r="BA165" s="643" t="e" cm="1">
        <f t="array" ref="BA165">_xlfn.XLOOKUP(BA$1,'Copy of PY1 Data(H)'!$A$1:$CZ$1,_xlfn.XLOOKUP($A165,'Copy of PY1 Data(H)'!$A$1:$A$288,'Copy of PY1 Data(H)'!$A$1:$CZ$288))</f>
        <v>#N/A</v>
      </c>
      <c r="BB165" s="643" t="e" cm="1">
        <f t="array" ref="BB165">_xlfn.XLOOKUP(BB$1,'Copy of PY1 Data(H)'!$A$1:$CZ$1,_xlfn.XLOOKUP($A165,'Copy of PY1 Data(H)'!$A$1:$A$288,'Copy of PY1 Data(H)'!$A$1:$CZ$288))</f>
        <v>#N/A</v>
      </c>
      <c r="BC165" s="643" t="e" cm="1">
        <f t="array" ref="BC165">_xlfn.XLOOKUP(BC$1,'Copy of PY1 Data(H)'!$A$1:$CZ$1,_xlfn.XLOOKUP($A165,'Copy of PY1 Data(H)'!$A$1:$A$288,'Copy of PY1 Data(H)'!$A$1:$CZ$288))</f>
        <v>#N/A</v>
      </c>
      <c r="BD165" s="643" t="e" cm="1">
        <f t="array" ref="BD165">_xlfn.XLOOKUP(BD$1,'Copy of PY1 Data(H)'!$A$1:$CZ$1,_xlfn.XLOOKUP($A165,'Copy of PY1 Data(H)'!$A$1:$A$288,'Copy of PY1 Data(H)'!$A$1:$CZ$288))</f>
        <v>#N/A</v>
      </c>
      <c r="BE165" s="643" t="e" cm="1">
        <f t="array" ref="BE165">_xlfn.XLOOKUP(BE$1,'Copy of PY1 Data(H)'!$A$1:$CZ$1,_xlfn.XLOOKUP($A165,'Copy of PY1 Data(H)'!$A$1:$A$288,'Copy of PY1 Data(H)'!$A$1:$CZ$288))</f>
        <v>#N/A</v>
      </c>
      <c r="BF165" s="643" t="e" cm="1">
        <f t="array" ref="BF165">_xlfn.XLOOKUP(BF$1,'Copy of PY1 Data(H)'!$A$1:$CZ$1,_xlfn.XLOOKUP($A165,'Copy of PY1 Data(H)'!$A$1:$A$288,'Copy of PY1 Data(H)'!$A$1:$CZ$288))</f>
        <v>#N/A</v>
      </c>
      <c r="BG165" s="643" t="e" cm="1">
        <f t="array" ref="BG165">_xlfn.XLOOKUP(BG$1,'Copy of PY1 Data(H)'!$A$1:$CZ$1,_xlfn.XLOOKUP($A165,'Copy of PY1 Data(H)'!$A$1:$A$288,'Copy of PY1 Data(H)'!$A$1:$CZ$288))</f>
        <v>#N/A</v>
      </c>
      <c r="BH165" s="643" t="e" cm="1">
        <f t="array" ref="BH165">_xlfn.XLOOKUP(BH$1,'Copy of PY1 Data(H)'!$A$1:$CZ$1,_xlfn.XLOOKUP($A165,'Copy of PY1 Data(H)'!$A$1:$A$288,'Copy of PY1 Data(H)'!$A$1:$CZ$288))</f>
        <v>#N/A</v>
      </c>
      <c r="BI165" s="643" t="e" cm="1">
        <f t="array" ref="BI165">_xlfn.XLOOKUP(BI$1,'Copy of PY1 Data(H)'!$A$1:$CZ$1,_xlfn.XLOOKUP($A165,'Copy of PY1 Data(H)'!$A$1:$A$288,'Copy of PY1 Data(H)'!$A$1:$CZ$288))</f>
        <v>#N/A</v>
      </c>
      <c r="BJ165" s="643" t="e" cm="1">
        <f t="array" ref="BJ165">_xlfn.XLOOKUP(BJ$1,'Copy of PY1 Data(H)'!$A$1:$CZ$1,_xlfn.XLOOKUP($A165,'Copy of PY1 Data(H)'!$A$1:$A$288,'Copy of PY1 Data(H)'!$A$1:$CZ$288))</f>
        <v>#N/A</v>
      </c>
      <c r="BK165" s="643" t="e" cm="1">
        <f t="array" ref="BK165">_xlfn.XLOOKUP(BK$1,'Copy of PY1 Data(H)'!$A$1:$CZ$1,_xlfn.XLOOKUP($A165,'Copy of PY1 Data(H)'!$A$1:$A$288,'Copy of PY1 Data(H)'!$A$1:$CZ$288))</f>
        <v>#N/A</v>
      </c>
      <c r="BL165" s="643" t="e" cm="1">
        <f t="array" ref="BL165">_xlfn.XLOOKUP(BL$1,'Copy of PY1 Data(H)'!$A$1:$CZ$1,_xlfn.XLOOKUP($A165,'Copy of PY1 Data(H)'!$A$1:$A$288,'Copy of PY1 Data(H)'!$A$1:$CZ$288))</f>
        <v>#N/A</v>
      </c>
      <c r="BM165" s="643" t="e" cm="1">
        <f t="array" ref="BM165">_xlfn.XLOOKUP(BM$1,'Copy of PY1 Data(H)'!$A$1:$CZ$1,_xlfn.XLOOKUP($A165,'Copy of PY1 Data(H)'!$A$1:$A$288,'Copy of PY1 Data(H)'!$A$1:$CZ$288))</f>
        <v>#N/A</v>
      </c>
      <c r="BN165" s="643" t="e" cm="1">
        <f t="array" ref="BN165">_xlfn.XLOOKUP(BN$1,'Copy of PY1 Data(H)'!$A$1:$CZ$1,_xlfn.XLOOKUP($A165,'Copy of PY1 Data(H)'!$A$1:$A$288,'Copy of PY1 Data(H)'!$A$1:$CZ$288))</f>
        <v>#N/A</v>
      </c>
      <c r="BO165" s="643" t="e" cm="1">
        <f t="array" ref="BO165">_xlfn.XLOOKUP(BO$1,'Copy of PY1 Data(H)'!$A$1:$CZ$1,_xlfn.XLOOKUP($A165,'Copy of PY1 Data(H)'!$A$1:$A$288,'Copy of PY1 Data(H)'!$A$1:$CZ$288))</f>
        <v>#N/A</v>
      </c>
      <c r="BP165" s="643" t="e" cm="1">
        <f t="array" ref="BP165">_xlfn.XLOOKUP(BP$1,'Copy of PY1 Data(H)'!$A$1:$CZ$1,_xlfn.XLOOKUP($A165,'Copy of PY1 Data(H)'!$A$1:$A$288,'Copy of PY1 Data(H)'!$A$1:$CZ$288))</f>
        <v>#N/A</v>
      </c>
      <c r="BQ165" s="643" t="e" cm="1">
        <f t="array" ref="BQ165">_xlfn.XLOOKUP(BQ$1,'Copy of PY1 Data(H)'!$A$1:$CZ$1,_xlfn.XLOOKUP($A165,'Copy of PY1 Data(H)'!$A$1:$A$288,'Copy of PY1 Data(H)'!$A$1:$CZ$288))</f>
        <v>#N/A</v>
      </c>
      <c r="BR165" s="643" t="e" cm="1">
        <f t="array" ref="BR165">_xlfn.XLOOKUP(BR$1,'Copy of PY1 Data(H)'!$A$1:$CZ$1,_xlfn.XLOOKUP($A165,'Copy of PY1 Data(H)'!$A$1:$A$288,'Copy of PY1 Data(H)'!$A$1:$CZ$288))</f>
        <v>#N/A</v>
      </c>
      <c r="BS165" s="643" t="e" cm="1">
        <f t="array" ref="BS165">_xlfn.XLOOKUP(BS$1,'Copy of PY1 Data(H)'!$A$1:$CZ$1,_xlfn.XLOOKUP($A165,'Copy of PY1 Data(H)'!$A$1:$A$288,'Copy of PY1 Data(H)'!$A$1:$CZ$288))</f>
        <v>#N/A</v>
      </c>
      <c r="BT165" s="643" t="e" cm="1">
        <f t="array" ref="BT165">_xlfn.XLOOKUP(BT$1,'Copy of PY1 Data(H)'!$A$1:$CZ$1,_xlfn.XLOOKUP($A165,'Copy of PY1 Data(H)'!$A$1:$A$288,'Copy of PY1 Data(H)'!$A$1:$CZ$288))</f>
        <v>#N/A</v>
      </c>
      <c r="BU165" s="643" t="e" cm="1">
        <f t="array" ref="BU165">_xlfn.XLOOKUP(BU$1,'Copy of PY1 Data(H)'!$A$1:$CZ$1,_xlfn.XLOOKUP($A165,'Copy of PY1 Data(H)'!$A$1:$A$288,'Copy of PY1 Data(H)'!$A$1:$CZ$288))</f>
        <v>#N/A</v>
      </c>
      <c r="BV165" s="643" t="e" cm="1">
        <f t="array" ref="BV165">_xlfn.XLOOKUP(BV$1,'Copy of PY1 Data(H)'!$A$1:$CZ$1,_xlfn.XLOOKUP($A165,'Copy of PY1 Data(H)'!$A$1:$A$288,'Copy of PY1 Data(H)'!$A$1:$CZ$288))</f>
        <v>#N/A</v>
      </c>
      <c r="BW165" s="643" t="e" cm="1">
        <f t="array" ref="BW165">_xlfn.XLOOKUP(BW$1,'Copy of PY1 Data(H)'!$A$1:$CZ$1,_xlfn.XLOOKUP($A165,'Copy of PY1 Data(H)'!$A$1:$A$288,'Copy of PY1 Data(H)'!$A$1:$CZ$288))</f>
        <v>#N/A</v>
      </c>
      <c r="BX165" s="643" t="e" cm="1">
        <f t="array" ref="BX165">_xlfn.XLOOKUP(BX$1,'Copy of PY1 Data(H)'!$A$1:$CZ$1,_xlfn.XLOOKUP($A165,'Copy of PY1 Data(H)'!$A$1:$A$288,'Copy of PY1 Data(H)'!$A$1:$CZ$288))</f>
        <v>#N/A</v>
      </c>
      <c r="BY165" s="643" t="e" cm="1">
        <f t="array" ref="BY165">_xlfn.XLOOKUP(BY$1,'Copy of PY1 Data(H)'!$A$1:$CZ$1,_xlfn.XLOOKUP($A165,'Copy of PY1 Data(H)'!$A$1:$A$288,'Copy of PY1 Data(H)'!$A$1:$CZ$288))</f>
        <v>#N/A</v>
      </c>
      <c r="BZ165" s="643" t="e" cm="1">
        <f t="array" ref="BZ165">_xlfn.XLOOKUP(BZ$1,'Copy of PY1 Data(H)'!$A$1:$CZ$1,_xlfn.XLOOKUP($A165,'Copy of PY1 Data(H)'!$A$1:$A$288,'Copy of PY1 Data(H)'!$A$1:$CZ$288))</f>
        <v>#N/A</v>
      </c>
      <c r="CA165" s="643" t="e" cm="1">
        <f t="array" ref="CA165">_xlfn.XLOOKUP(CA$1,'Copy of PY1 Data(H)'!$A$1:$CZ$1,_xlfn.XLOOKUP($A165,'Copy of PY1 Data(H)'!$A$1:$A$288,'Copy of PY1 Data(H)'!$A$1:$CZ$288))</f>
        <v>#N/A</v>
      </c>
      <c r="CB165" s="643" t="e" cm="1">
        <f t="array" ref="CB165">_xlfn.XLOOKUP(CB$1,'Copy of PY1 Data(H)'!$A$1:$CZ$1,_xlfn.XLOOKUP($A165,'Copy of PY1 Data(H)'!$A$1:$A$288,'Copy of PY1 Data(H)'!$A$1:$CZ$288))</f>
        <v>#N/A</v>
      </c>
      <c r="CC165" s="643" t="e" cm="1">
        <f t="array" ref="CC165">_xlfn.XLOOKUP(CC$1,'Copy of PY1 Data(H)'!$A$1:$CZ$1,_xlfn.XLOOKUP($A165,'Copy of PY1 Data(H)'!$A$1:$A$288,'Copy of PY1 Data(H)'!$A$1:$CZ$288))</f>
        <v>#N/A</v>
      </c>
      <c r="CD165" s="643" t="e" cm="1">
        <f t="array" ref="CD165">_xlfn.XLOOKUP(CD$1,'Copy of PY1 Data(H)'!$A$1:$CZ$1,_xlfn.XLOOKUP($A165,'Copy of PY1 Data(H)'!$A$1:$A$288,'Copy of PY1 Data(H)'!$A$1:$CZ$288))</f>
        <v>#N/A</v>
      </c>
    </row>
    <row r="166" spans="1:82" s="968" customFormat="1" x14ac:dyDescent="0.3">
      <c r="B166" s="968" t="s">
        <v>2892</v>
      </c>
      <c r="D166" s="968" t="e" cm="1">
        <f t="array" ref="D166">_xlfn.XLOOKUP(D$1,'Copy of PY1 Data(H)'!$A$1:$CZ$1,_xlfn.XLOOKUP($B166,'Copy of PY1 Data(H)'!$A$1:$A$288,'Copy of PY1 Data(H)'!$A$1:$CZ$288))</f>
        <v>#N/A</v>
      </c>
      <c r="E166" s="968" t="e" cm="1">
        <f t="array" ref="E166">_xlfn.XLOOKUP(E$1,'Copy of PY1 Data(H)'!$A$1:$CZ$1,_xlfn.XLOOKUP($B166,'Copy of PY1 Data(H)'!$A$1:$A$288,'Copy of PY1 Data(H)'!$A$1:$CZ$288))</f>
        <v>#N/A</v>
      </c>
      <c r="F166" s="968" t="e" cm="1">
        <f t="array" ref="F166">_xlfn.XLOOKUP(F$1,'Copy of PY1 Data(H)'!$A$1:$CZ$1,_xlfn.XLOOKUP($B166,'Copy of PY1 Data(H)'!$A$1:$A$288,'Copy of PY1 Data(H)'!$A$1:$CZ$288))</f>
        <v>#N/A</v>
      </c>
      <c r="G166" s="968" t="e" cm="1">
        <f t="array" ref="G166">_xlfn.XLOOKUP(G$1,'Copy of PY1 Data(H)'!$A$1:$CZ$1,_xlfn.XLOOKUP($B166,'Copy of PY1 Data(H)'!$A$1:$A$288,'Copy of PY1 Data(H)'!$A$1:$CZ$288))</f>
        <v>#N/A</v>
      </c>
      <c r="H166" s="968" t="e" cm="1">
        <f t="array" ref="H166">_xlfn.XLOOKUP(H$1,'Copy of PY1 Data(H)'!$A$1:$CZ$1,_xlfn.XLOOKUP($B166,'Copy of PY1 Data(H)'!$A$1:$A$288,'Copy of PY1 Data(H)'!$A$1:$CZ$288))</f>
        <v>#N/A</v>
      </c>
      <c r="I166" s="968" t="e" cm="1">
        <f t="array" ref="I166">_xlfn.XLOOKUP(I$1,'Copy of PY1 Data(H)'!$A$1:$CZ$1,_xlfn.XLOOKUP($B166,'Copy of PY1 Data(H)'!$A$1:$A$288,'Copy of PY1 Data(H)'!$A$1:$CZ$288))</f>
        <v>#N/A</v>
      </c>
      <c r="J166" s="968" t="e" cm="1">
        <f t="array" ref="J166">_xlfn.XLOOKUP(J$1,'Copy of PY1 Data(H)'!$A$1:$CZ$1,_xlfn.XLOOKUP($B166,'Copy of PY1 Data(H)'!$A$1:$A$288,'Copy of PY1 Data(H)'!$A$1:$CZ$288))</f>
        <v>#N/A</v>
      </c>
      <c r="K166" s="968" t="e" cm="1">
        <f t="array" ref="K166">_xlfn.XLOOKUP(K$1,'Copy of PY1 Data(H)'!$A$1:$CZ$1,_xlfn.XLOOKUP($B166,'Copy of PY1 Data(H)'!$A$1:$A$288,'Copy of PY1 Data(H)'!$A$1:$CZ$288))</f>
        <v>#N/A</v>
      </c>
      <c r="L166" s="968" t="e" cm="1">
        <f t="array" ref="L166">_xlfn.XLOOKUP(L$1,'Copy of PY1 Data(H)'!$A$1:$CZ$1,_xlfn.XLOOKUP($B166,'Copy of PY1 Data(H)'!$A$1:$A$288,'Copy of PY1 Data(H)'!$A$1:$CZ$288))</f>
        <v>#N/A</v>
      </c>
      <c r="M166" s="968" t="e" cm="1">
        <f t="array" ref="M166">_xlfn.XLOOKUP(M$1,'Copy of PY1 Data(H)'!$A$1:$CZ$1,_xlfn.XLOOKUP($B166,'Copy of PY1 Data(H)'!$A$1:$A$288,'Copy of PY1 Data(H)'!$A$1:$CZ$288))</f>
        <v>#N/A</v>
      </c>
      <c r="N166" s="968" t="e" cm="1">
        <f t="array" ref="N166">_xlfn.XLOOKUP(N$1,'Copy of PY1 Data(H)'!$A$1:$CZ$1,_xlfn.XLOOKUP($B166,'Copy of PY1 Data(H)'!$A$1:$A$288,'Copy of PY1 Data(H)'!$A$1:$CZ$288))</f>
        <v>#N/A</v>
      </c>
      <c r="O166" s="968" t="e" cm="1">
        <f t="array" ref="O166">_xlfn.XLOOKUP(O$1,'Copy of PY1 Data(H)'!$A$1:$CZ$1,_xlfn.XLOOKUP($B166,'Copy of PY1 Data(H)'!$A$1:$A$288,'Copy of PY1 Data(H)'!$A$1:$CZ$288))</f>
        <v>#N/A</v>
      </c>
      <c r="P166" s="968" t="e" cm="1">
        <f t="array" ref="P166">_xlfn.XLOOKUP(P$1,'Copy of PY1 Data(H)'!$A$1:$CZ$1,_xlfn.XLOOKUP($B166,'Copy of PY1 Data(H)'!$A$1:$A$288,'Copy of PY1 Data(H)'!$A$1:$CZ$288))</f>
        <v>#N/A</v>
      </c>
      <c r="Q166" s="968" t="e" cm="1">
        <f t="array" ref="Q166">_xlfn.XLOOKUP(Q$1,'Copy of PY1 Data(H)'!$A$1:$CZ$1,_xlfn.XLOOKUP($B166,'Copy of PY1 Data(H)'!$A$1:$A$288,'Copy of PY1 Data(H)'!$A$1:$CZ$288))</f>
        <v>#N/A</v>
      </c>
      <c r="R166" s="968" t="e" cm="1">
        <f t="array" ref="R166">_xlfn.XLOOKUP(R$1,'Copy of PY1 Data(H)'!$A$1:$CZ$1,_xlfn.XLOOKUP($B166,'Copy of PY1 Data(H)'!$A$1:$A$288,'Copy of PY1 Data(H)'!$A$1:$CZ$288))</f>
        <v>#N/A</v>
      </c>
      <c r="S166" s="968" t="e" cm="1">
        <f t="array" ref="S166">_xlfn.XLOOKUP(S$1,'Copy of PY1 Data(H)'!$A$1:$CZ$1,_xlfn.XLOOKUP($B166,'Copy of PY1 Data(H)'!$A$1:$A$288,'Copy of PY1 Data(H)'!$A$1:$CZ$288))</f>
        <v>#N/A</v>
      </c>
      <c r="T166" s="968" t="e" cm="1">
        <f t="array" ref="T166">_xlfn.XLOOKUP(T$1,'Copy of PY1 Data(H)'!$A$1:$CZ$1,_xlfn.XLOOKUP($B166,'Copy of PY1 Data(H)'!$A$1:$A$288,'Copy of PY1 Data(H)'!$A$1:$CZ$288))</f>
        <v>#N/A</v>
      </c>
      <c r="U166" s="968" t="e" cm="1">
        <f t="array" ref="U166">_xlfn.XLOOKUP(U$1,'Copy of PY1 Data(H)'!$A$1:$CZ$1,_xlfn.XLOOKUP($B166,'Copy of PY1 Data(H)'!$A$1:$A$288,'Copy of PY1 Data(H)'!$A$1:$CZ$288))</f>
        <v>#N/A</v>
      </c>
      <c r="V166" s="968" t="e" cm="1">
        <f t="array" ref="V166">_xlfn.XLOOKUP(V$1,'Copy of PY1 Data(H)'!$A$1:$CZ$1,_xlfn.XLOOKUP($B166,'Copy of PY1 Data(H)'!$A$1:$A$288,'Copy of PY1 Data(H)'!$A$1:$CZ$288))</f>
        <v>#N/A</v>
      </c>
      <c r="W166" s="968" t="e" cm="1">
        <f t="array" ref="W166">_xlfn.XLOOKUP(W$1,'Copy of PY1 Data(H)'!$A$1:$CZ$1,_xlfn.XLOOKUP($B166,'Copy of PY1 Data(H)'!$A$1:$A$288,'Copy of PY1 Data(H)'!$A$1:$CZ$288))</f>
        <v>#N/A</v>
      </c>
      <c r="X166" s="968" t="e" cm="1">
        <f t="array" ref="X166">_xlfn.XLOOKUP(X$1,'Copy of PY1 Data(H)'!$A$1:$CZ$1,_xlfn.XLOOKUP($B166,'Copy of PY1 Data(H)'!$A$1:$A$288,'Copy of PY1 Data(H)'!$A$1:$CZ$288))</f>
        <v>#N/A</v>
      </c>
      <c r="Y166" s="968" t="e" cm="1">
        <f t="array" ref="Y166">_xlfn.XLOOKUP(Y$1,'Copy of PY1 Data(H)'!$A$1:$CZ$1,_xlfn.XLOOKUP($B166,'Copy of PY1 Data(H)'!$A$1:$A$288,'Copy of PY1 Data(H)'!$A$1:$CZ$288))</f>
        <v>#N/A</v>
      </c>
      <c r="Z166" s="968" t="e" cm="1">
        <f t="array" ref="Z166">_xlfn.XLOOKUP(Z$1,'Copy of PY1 Data(H)'!$A$1:$CZ$1,_xlfn.XLOOKUP($B166,'Copy of PY1 Data(H)'!$A$1:$A$288,'Copy of PY1 Data(H)'!$A$1:$CZ$288))</f>
        <v>#N/A</v>
      </c>
      <c r="AA166" s="968" t="e" cm="1">
        <f t="array" ref="AA166">_xlfn.XLOOKUP(AA$1,'Copy of PY1 Data(H)'!$A$1:$CZ$1,_xlfn.XLOOKUP($B166,'Copy of PY1 Data(H)'!$A$1:$A$288,'Copy of PY1 Data(H)'!$A$1:$CZ$288))</f>
        <v>#N/A</v>
      </c>
      <c r="AB166" s="968" t="e" cm="1">
        <f t="array" ref="AB166">_xlfn.XLOOKUP(AB$1,'Copy of PY1 Data(H)'!$A$1:$CZ$1,_xlfn.XLOOKUP($B166,'Copy of PY1 Data(H)'!$A$1:$A$288,'Copy of PY1 Data(H)'!$A$1:$CZ$288))</f>
        <v>#N/A</v>
      </c>
      <c r="AC166" s="968" t="e" cm="1">
        <f t="array" ref="AC166">_xlfn.XLOOKUP(AC$1,'Copy of PY1 Data(H)'!$A$1:$CZ$1,_xlfn.XLOOKUP($B166,'Copy of PY1 Data(H)'!$A$1:$A$288,'Copy of PY1 Data(H)'!$A$1:$CZ$288))</f>
        <v>#N/A</v>
      </c>
      <c r="AD166" s="968" t="e" cm="1">
        <f t="array" ref="AD166">_xlfn.XLOOKUP(AD$1,'Copy of PY1 Data(H)'!$A$1:$CZ$1,_xlfn.XLOOKUP($B166,'Copy of PY1 Data(H)'!$A$1:$A$288,'Copy of PY1 Data(H)'!$A$1:$CZ$288))</f>
        <v>#N/A</v>
      </c>
      <c r="AE166" s="968" t="e" cm="1">
        <f t="array" ref="AE166">_xlfn.XLOOKUP(AE$1,'Copy of PY1 Data(H)'!$A$1:$CZ$1,_xlfn.XLOOKUP($B166,'Copy of PY1 Data(H)'!$A$1:$A$288,'Copy of PY1 Data(H)'!$A$1:$CZ$288))</f>
        <v>#N/A</v>
      </c>
      <c r="AF166" s="968" t="e" cm="1">
        <f t="array" ref="AF166">_xlfn.XLOOKUP(AF$1,'Copy of PY1 Data(H)'!$A$1:$CZ$1,_xlfn.XLOOKUP($B166,'Copy of PY1 Data(H)'!$A$1:$A$288,'Copy of PY1 Data(H)'!$A$1:$CZ$288))</f>
        <v>#N/A</v>
      </c>
      <c r="AG166" s="968" t="e" cm="1">
        <f t="array" ref="AG166">_xlfn.XLOOKUP(AG$1,'Copy of PY1 Data(H)'!$A$1:$CZ$1,_xlfn.XLOOKUP($B166,'Copy of PY1 Data(H)'!$A$1:$A$288,'Copy of PY1 Data(H)'!$A$1:$CZ$288))</f>
        <v>#N/A</v>
      </c>
      <c r="AH166" s="968" t="e" cm="1">
        <f t="array" ref="AH166">_xlfn.XLOOKUP(AH$1,'Copy of PY1 Data(H)'!$A$1:$CZ$1,_xlfn.XLOOKUP($B166,'Copy of PY1 Data(H)'!$A$1:$A$288,'Copy of PY1 Data(H)'!$A$1:$CZ$288))</f>
        <v>#N/A</v>
      </c>
      <c r="AI166" s="968" t="e" cm="1">
        <f t="array" ref="AI166">_xlfn.XLOOKUP(AI$1,'Copy of PY1 Data(H)'!$A$1:$CZ$1,_xlfn.XLOOKUP($B166,'Copy of PY1 Data(H)'!$A$1:$A$288,'Copy of PY1 Data(H)'!$A$1:$CZ$288))</f>
        <v>#N/A</v>
      </c>
      <c r="AJ166" s="968" t="e" cm="1">
        <f t="array" ref="AJ166">_xlfn.XLOOKUP(AJ$1,'Copy of PY1 Data(H)'!$A$1:$CZ$1,_xlfn.XLOOKUP($B166,'Copy of PY1 Data(H)'!$A$1:$A$288,'Copy of PY1 Data(H)'!$A$1:$CZ$288))</f>
        <v>#N/A</v>
      </c>
      <c r="AK166" s="968" t="e" cm="1">
        <f t="array" ref="AK166">_xlfn.XLOOKUP(AK$1,'Copy of PY1 Data(H)'!$A$1:$CZ$1,_xlfn.XLOOKUP($B166,'Copy of PY1 Data(H)'!$A$1:$A$288,'Copy of PY1 Data(H)'!$A$1:$CZ$288))</f>
        <v>#N/A</v>
      </c>
      <c r="AL166" s="968" t="e" cm="1">
        <f t="array" ref="AL166">_xlfn.XLOOKUP(AL$1,'Copy of PY1 Data(H)'!$A$1:$CZ$1,_xlfn.XLOOKUP($B166,'Copy of PY1 Data(H)'!$A$1:$A$288,'Copy of PY1 Data(H)'!$A$1:$CZ$288))</f>
        <v>#N/A</v>
      </c>
      <c r="AM166" s="968" t="e" cm="1">
        <f t="array" ref="AM166">_xlfn.XLOOKUP(AM$1,'Copy of PY1 Data(H)'!$A$1:$CZ$1,_xlfn.XLOOKUP($B166,'Copy of PY1 Data(H)'!$A$1:$A$288,'Copy of PY1 Data(H)'!$A$1:$CZ$288))</f>
        <v>#N/A</v>
      </c>
      <c r="AN166" s="968" t="e" cm="1">
        <f t="array" ref="AN166">_xlfn.XLOOKUP(AN$1,'Copy of PY1 Data(H)'!$A$1:$CZ$1,_xlfn.XLOOKUP($B166,'Copy of PY1 Data(H)'!$A$1:$A$288,'Copy of PY1 Data(H)'!$A$1:$CZ$288))</f>
        <v>#N/A</v>
      </c>
      <c r="AO166" s="968" t="e" cm="1">
        <f t="array" ref="AO166">_xlfn.XLOOKUP(AO$1,'Copy of PY1 Data(H)'!$A$1:$CZ$1,_xlfn.XLOOKUP($B166,'Copy of PY1 Data(H)'!$A$1:$A$288,'Copy of PY1 Data(H)'!$A$1:$CZ$288))</f>
        <v>#N/A</v>
      </c>
      <c r="AP166" s="968" t="e" cm="1">
        <f t="array" ref="AP166">_xlfn.XLOOKUP(AP$1,'Copy of PY1 Data(H)'!$A$1:$CZ$1,_xlfn.XLOOKUP($B166,'Copy of PY1 Data(H)'!$A$1:$A$288,'Copy of PY1 Data(H)'!$A$1:$CZ$288))</f>
        <v>#N/A</v>
      </c>
      <c r="AQ166" s="968" t="e" cm="1">
        <f t="array" ref="AQ166">_xlfn.XLOOKUP(AQ$1,'Copy of PY1 Data(H)'!$A$1:$CZ$1,_xlfn.XLOOKUP($B166,'Copy of PY1 Data(H)'!$A$1:$A$288,'Copy of PY1 Data(H)'!$A$1:$CZ$288))</f>
        <v>#N/A</v>
      </c>
      <c r="AR166" s="968" t="e" cm="1">
        <f t="array" ref="AR166">_xlfn.XLOOKUP(AR$1,'Copy of PY1 Data(H)'!$A$1:$CZ$1,_xlfn.XLOOKUP($B166,'Copy of PY1 Data(H)'!$A$1:$A$288,'Copy of PY1 Data(H)'!$A$1:$CZ$288))</f>
        <v>#N/A</v>
      </c>
      <c r="AS166" s="968" t="e" cm="1">
        <f t="array" ref="AS166">_xlfn.XLOOKUP(AS$1,'Copy of PY1 Data(H)'!$A$1:$CZ$1,_xlfn.XLOOKUP($B166,'Copy of PY1 Data(H)'!$A$1:$A$288,'Copy of PY1 Data(H)'!$A$1:$CZ$288))</f>
        <v>#N/A</v>
      </c>
      <c r="AT166" s="968" t="e" cm="1">
        <f t="array" ref="AT166">_xlfn.XLOOKUP(AT$1,'Copy of PY1 Data(H)'!$A$1:$CZ$1,_xlfn.XLOOKUP($B166,'Copy of PY1 Data(H)'!$A$1:$A$288,'Copy of PY1 Data(H)'!$A$1:$CZ$288))</f>
        <v>#N/A</v>
      </c>
      <c r="AU166" s="968" t="e" cm="1">
        <f t="array" ref="AU166">_xlfn.XLOOKUP(AU$1,'Copy of PY1 Data(H)'!$A$1:$CZ$1,_xlfn.XLOOKUP($B166,'Copy of PY1 Data(H)'!$A$1:$A$288,'Copy of PY1 Data(H)'!$A$1:$CZ$288))</f>
        <v>#N/A</v>
      </c>
      <c r="AV166" s="968" t="e" cm="1">
        <f t="array" ref="AV166">_xlfn.XLOOKUP(AV$1,'Copy of PY1 Data(H)'!$A$1:$CZ$1,_xlfn.XLOOKUP($B166,'Copy of PY1 Data(H)'!$A$1:$A$288,'Copy of PY1 Data(H)'!$A$1:$CZ$288))</f>
        <v>#N/A</v>
      </c>
      <c r="AW166" s="968" t="e" cm="1">
        <f t="array" ref="AW166">_xlfn.XLOOKUP(AW$1,'Copy of PY1 Data(H)'!$A$1:$CZ$1,_xlfn.XLOOKUP($B166,'Copy of PY1 Data(H)'!$A$1:$A$288,'Copy of PY1 Data(H)'!$A$1:$CZ$288))</f>
        <v>#N/A</v>
      </c>
      <c r="AX166" s="968" t="e" cm="1">
        <f t="array" ref="AX166">_xlfn.XLOOKUP(AX$1,'Copy of PY1 Data(H)'!$A$1:$CZ$1,_xlfn.XLOOKUP($B166,'Copy of PY1 Data(H)'!$A$1:$A$288,'Copy of PY1 Data(H)'!$A$1:$CZ$288))</f>
        <v>#N/A</v>
      </c>
      <c r="AY166" s="968" t="e" cm="1">
        <f t="array" ref="AY166">_xlfn.XLOOKUP(AY$1,'Copy of PY1 Data(H)'!$A$1:$CZ$1,_xlfn.XLOOKUP($B166,'Copy of PY1 Data(H)'!$A$1:$A$288,'Copy of PY1 Data(H)'!$A$1:$CZ$288))</f>
        <v>#N/A</v>
      </c>
      <c r="AZ166" s="968" t="e" cm="1">
        <f t="array" ref="AZ166">_xlfn.XLOOKUP(AZ$1,'Copy of PY1 Data(H)'!$A$1:$CZ$1,_xlfn.XLOOKUP($B166,'Copy of PY1 Data(H)'!$A$1:$A$288,'Copy of PY1 Data(H)'!$A$1:$CZ$288))</f>
        <v>#N/A</v>
      </c>
      <c r="BA166" s="968" t="e" cm="1">
        <f t="array" ref="BA166">_xlfn.XLOOKUP(BA$1,'Copy of PY1 Data(H)'!$A$1:$CZ$1,_xlfn.XLOOKUP($B166,'Copy of PY1 Data(H)'!$A$1:$A$288,'Copy of PY1 Data(H)'!$A$1:$CZ$288))</f>
        <v>#N/A</v>
      </c>
      <c r="BB166" s="968" t="e" cm="1">
        <f t="array" ref="BB166">_xlfn.XLOOKUP(BB$1,'Copy of PY1 Data(H)'!$A$1:$CZ$1,_xlfn.XLOOKUP($B166,'Copy of PY1 Data(H)'!$A$1:$A$288,'Copy of PY1 Data(H)'!$A$1:$CZ$288))</f>
        <v>#N/A</v>
      </c>
      <c r="BC166" s="968" t="e" cm="1">
        <f t="array" ref="BC166">_xlfn.XLOOKUP(BC$1,'Copy of PY1 Data(H)'!$A$1:$CZ$1,_xlfn.XLOOKUP($B166,'Copy of PY1 Data(H)'!$A$1:$A$288,'Copy of PY1 Data(H)'!$A$1:$CZ$288))</f>
        <v>#N/A</v>
      </c>
      <c r="BD166" s="968" t="e" cm="1">
        <f t="array" ref="BD166">_xlfn.XLOOKUP(BD$1,'Copy of PY1 Data(H)'!$A$1:$CZ$1,_xlfn.XLOOKUP($B166,'Copy of PY1 Data(H)'!$A$1:$A$288,'Copy of PY1 Data(H)'!$A$1:$CZ$288))</f>
        <v>#N/A</v>
      </c>
      <c r="BE166" s="968" t="e" cm="1">
        <f t="array" ref="BE166">_xlfn.XLOOKUP(BE$1,'Copy of PY1 Data(H)'!$A$1:$CZ$1,_xlfn.XLOOKUP($B166,'Copy of PY1 Data(H)'!$A$1:$A$288,'Copy of PY1 Data(H)'!$A$1:$CZ$288))</f>
        <v>#N/A</v>
      </c>
      <c r="BF166" s="968" t="e" cm="1">
        <f t="array" ref="BF166">_xlfn.XLOOKUP(BF$1,'Copy of PY1 Data(H)'!$A$1:$CZ$1,_xlfn.XLOOKUP($B166,'Copy of PY1 Data(H)'!$A$1:$A$288,'Copy of PY1 Data(H)'!$A$1:$CZ$288))</f>
        <v>#N/A</v>
      </c>
      <c r="BG166" s="968" t="e" cm="1">
        <f t="array" ref="BG166">_xlfn.XLOOKUP(BG$1,'Copy of PY1 Data(H)'!$A$1:$CZ$1,_xlfn.XLOOKUP($B166,'Copy of PY1 Data(H)'!$A$1:$A$288,'Copy of PY1 Data(H)'!$A$1:$CZ$288))</f>
        <v>#N/A</v>
      </c>
      <c r="BH166" s="968" t="e" cm="1">
        <f t="array" ref="BH166">_xlfn.XLOOKUP(BH$1,'Copy of PY1 Data(H)'!$A$1:$CZ$1,_xlfn.XLOOKUP($B166,'Copy of PY1 Data(H)'!$A$1:$A$288,'Copy of PY1 Data(H)'!$A$1:$CZ$288))</f>
        <v>#N/A</v>
      </c>
      <c r="BI166" s="968" t="e" cm="1">
        <f t="array" ref="BI166">_xlfn.XLOOKUP(BI$1,'Copy of PY1 Data(H)'!$A$1:$CZ$1,_xlfn.XLOOKUP($B166,'Copy of PY1 Data(H)'!$A$1:$A$288,'Copy of PY1 Data(H)'!$A$1:$CZ$288))</f>
        <v>#N/A</v>
      </c>
      <c r="BJ166" s="968" t="e" cm="1">
        <f t="array" ref="BJ166">_xlfn.XLOOKUP(BJ$1,'Copy of PY1 Data(H)'!$A$1:$CZ$1,_xlfn.XLOOKUP($B166,'Copy of PY1 Data(H)'!$A$1:$A$288,'Copy of PY1 Data(H)'!$A$1:$CZ$288))</f>
        <v>#N/A</v>
      </c>
      <c r="BK166" s="968" t="e" cm="1">
        <f t="array" ref="BK166">_xlfn.XLOOKUP(BK$1,'Copy of PY1 Data(H)'!$A$1:$CZ$1,_xlfn.XLOOKUP($B166,'Copy of PY1 Data(H)'!$A$1:$A$288,'Copy of PY1 Data(H)'!$A$1:$CZ$288))</f>
        <v>#N/A</v>
      </c>
      <c r="BL166" s="968" t="e" cm="1">
        <f t="array" ref="BL166">_xlfn.XLOOKUP(BL$1,'Copy of PY1 Data(H)'!$A$1:$CZ$1,_xlfn.XLOOKUP($B166,'Copy of PY1 Data(H)'!$A$1:$A$288,'Copy of PY1 Data(H)'!$A$1:$CZ$288))</f>
        <v>#N/A</v>
      </c>
      <c r="BM166" s="968" t="e" cm="1">
        <f t="array" ref="BM166">_xlfn.XLOOKUP(BM$1,'Copy of PY1 Data(H)'!$A$1:$CZ$1,_xlfn.XLOOKUP($B166,'Copy of PY1 Data(H)'!$A$1:$A$288,'Copy of PY1 Data(H)'!$A$1:$CZ$288))</f>
        <v>#N/A</v>
      </c>
      <c r="BN166" s="968" t="e" cm="1">
        <f t="array" ref="BN166">_xlfn.XLOOKUP(BN$1,'Copy of PY1 Data(H)'!$A$1:$CZ$1,_xlfn.XLOOKUP($B166,'Copy of PY1 Data(H)'!$A$1:$A$288,'Copy of PY1 Data(H)'!$A$1:$CZ$288))</f>
        <v>#N/A</v>
      </c>
      <c r="BO166" s="968" t="e" cm="1">
        <f t="array" ref="BO166">_xlfn.XLOOKUP(BO$1,'Copy of PY1 Data(H)'!$A$1:$CZ$1,_xlfn.XLOOKUP($B166,'Copy of PY1 Data(H)'!$A$1:$A$288,'Copy of PY1 Data(H)'!$A$1:$CZ$288))</f>
        <v>#N/A</v>
      </c>
      <c r="BP166" s="968" t="e" cm="1">
        <f t="array" ref="BP166">_xlfn.XLOOKUP(BP$1,'Copy of PY1 Data(H)'!$A$1:$CZ$1,_xlfn.XLOOKUP($B166,'Copy of PY1 Data(H)'!$A$1:$A$288,'Copy of PY1 Data(H)'!$A$1:$CZ$288))</f>
        <v>#N/A</v>
      </c>
      <c r="BQ166" s="968" t="e" cm="1">
        <f t="array" ref="BQ166">_xlfn.XLOOKUP(BQ$1,'Copy of PY1 Data(H)'!$A$1:$CZ$1,_xlfn.XLOOKUP($B166,'Copy of PY1 Data(H)'!$A$1:$A$288,'Copy of PY1 Data(H)'!$A$1:$CZ$288))</f>
        <v>#N/A</v>
      </c>
      <c r="BR166" s="968" t="e" cm="1">
        <f t="array" ref="BR166">_xlfn.XLOOKUP(BR$1,'Copy of PY1 Data(H)'!$A$1:$CZ$1,_xlfn.XLOOKUP($B166,'Copy of PY1 Data(H)'!$A$1:$A$288,'Copy of PY1 Data(H)'!$A$1:$CZ$288))</f>
        <v>#N/A</v>
      </c>
      <c r="BS166" s="968" t="e" cm="1">
        <f t="array" ref="BS166">_xlfn.XLOOKUP(BS$1,'Copy of PY1 Data(H)'!$A$1:$CZ$1,_xlfn.XLOOKUP($B166,'Copy of PY1 Data(H)'!$A$1:$A$288,'Copy of PY1 Data(H)'!$A$1:$CZ$288))</f>
        <v>#N/A</v>
      </c>
      <c r="BT166" s="968" t="e" cm="1">
        <f t="array" ref="BT166">_xlfn.XLOOKUP(BT$1,'Copy of PY1 Data(H)'!$A$1:$CZ$1,_xlfn.XLOOKUP($B166,'Copy of PY1 Data(H)'!$A$1:$A$288,'Copy of PY1 Data(H)'!$A$1:$CZ$288))</f>
        <v>#N/A</v>
      </c>
      <c r="BU166" s="968" t="e" cm="1">
        <f t="array" ref="BU166">_xlfn.XLOOKUP(BU$1,'Copy of PY1 Data(H)'!$A$1:$CZ$1,_xlfn.XLOOKUP($B166,'Copy of PY1 Data(H)'!$A$1:$A$288,'Copy of PY1 Data(H)'!$A$1:$CZ$288))</f>
        <v>#N/A</v>
      </c>
      <c r="BV166" s="968" t="e" cm="1">
        <f t="array" ref="BV166">_xlfn.XLOOKUP(BV$1,'Copy of PY1 Data(H)'!$A$1:$CZ$1,_xlfn.XLOOKUP($B166,'Copy of PY1 Data(H)'!$A$1:$A$288,'Copy of PY1 Data(H)'!$A$1:$CZ$288))</f>
        <v>#N/A</v>
      </c>
      <c r="BW166" s="968" t="e" cm="1">
        <f t="array" ref="BW166">_xlfn.XLOOKUP(BW$1,'Copy of PY1 Data(H)'!$A$1:$CZ$1,_xlfn.XLOOKUP($B166,'Copy of PY1 Data(H)'!$A$1:$A$288,'Copy of PY1 Data(H)'!$A$1:$CZ$288))</f>
        <v>#N/A</v>
      </c>
      <c r="BX166" s="968" t="e" cm="1">
        <f t="array" ref="BX166">_xlfn.XLOOKUP(BX$1,'Copy of PY1 Data(H)'!$A$1:$CZ$1,_xlfn.XLOOKUP($B166,'Copy of PY1 Data(H)'!$A$1:$A$288,'Copy of PY1 Data(H)'!$A$1:$CZ$288))</f>
        <v>#N/A</v>
      </c>
      <c r="BY166" s="968" t="e" cm="1">
        <f t="array" ref="BY166">_xlfn.XLOOKUP(BY$1,'Copy of PY1 Data(H)'!$A$1:$CZ$1,_xlfn.XLOOKUP($B166,'Copy of PY1 Data(H)'!$A$1:$A$288,'Copy of PY1 Data(H)'!$A$1:$CZ$288))</f>
        <v>#N/A</v>
      </c>
      <c r="BZ166" s="968" t="e" cm="1">
        <f t="array" ref="BZ166">_xlfn.XLOOKUP(BZ$1,'Copy of PY1 Data(H)'!$A$1:$CZ$1,_xlfn.XLOOKUP($B166,'Copy of PY1 Data(H)'!$A$1:$A$288,'Copy of PY1 Data(H)'!$A$1:$CZ$288))</f>
        <v>#N/A</v>
      </c>
      <c r="CA166" s="968" t="e" cm="1">
        <f t="array" ref="CA166">_xlfn.XLOOKUP(CA$1,'Copy of PY1 Data(H)'!$A$1:$CZ$1,_xlfn.XLOOKUP($B166,'Copy of PY1 Data(H)'!$A$1:$A$288,'Copy of PY1 Data(H)'!$A$1:$CZ$288))</f>
        <v>#N/A</v>
      </c>
      <c r="CB166" s="968" t="e" cm="1">
        <f t="array" ref="CB166">_xlfn.XLOOKUP(CB$1,'Copy of PY1 Data(H)'!$A$1:$CZ$1,_xlfn.XLOOKUP($B166,'Copy of PY1 Data(H)'!$A$1:$A$288,'Copy of PY1 Data(H)'!$A$1:$CZ$288))</f>
        <v>#N/A</v>
      </c>
      <c r="CC166" s="968" t="e" cm="1">
        <f t="array" ref="CC166">_xlfn.XLOOKUP(CC$1,'Copy of PY1 Data(H)'!$A$1:$CZ$1,_xlfn.XLOOKUP($B166,'Copy of PY1 Data(H)'!$A$1:$A$288,'Copy of PY1 Data(H)'!$A$1:$CZ$288))</f>
        <v>#N/A</v>
      </c>
      <c r="CD166" s="968" t="e" cm="1">
        <f t="array" ref="CD166">_xlfn.XLOOKUP(CD$1,'Copy of PY1 Data(H)'!$A$1:$CZ$1,_xlfn.XLOOKUP($B166,'Copy of PY1 Data(H)'!$A$1:$A$288,'Copy of PY1 Data(H)'!$A$1:$CZ$288))</f>
        <v>#N/A</v>
      </c>
    </row>
    <row r="167" spans="1:82" x14ac:dyDescent="0.3">
      <c r="A167" s="180">
        <v>512</v>
      </c>
      <c r="C167" s="180"/>
      <c r="D167" s="180" cm="1">
        <f t="array" ref="D167">_xlfn.XLOOKUP(D$1,'Copy of PY1 Data(H)'!$A$1:$CZ$1,_xlfn.XLOOKUP($A167,'Copy of PY1 Data(H)'!$A$1:$A$288,'Copy of PY1 Data(H)'!$A$1:$CZ$288))</f>
        <v>0</v>
      </c>
      <c r="E167" s="180" cm="1">
        <f t="array" ref="E167">_xlfn.XLOOKUP(E$1,'Copy of PY1 Data(H)'!$A$1:$CZ$1,_xlfn.XLOOKUP($A167,'Copy of PY1 Data(H)'!$A$1:$A$288,'Copy of PY1 Data(H)'!$A$1:$CZ$288))</f>
        <v>0</v>
      </c>
      <c r="F167" s="180" cm="1">
        <f t="array" ref="F167">_xlfn.XLOOKUP(F$1,'Copy of PY1 Data(H)'!$A$1:$CZ$1,_xlfn.XLOOKUP($A167,'Copy of PY1 Data(H)'!$A$1:$A$288,'Copy of PY1 Data(H)'!$A$1:$CZ$288))</f>
        <v>0</v>
      </c>
      <c r="G167" s="180" cm="1">
        <f t="array" ref="G167">_xlfn.XLOOKUP(G$1,'Copy of PY1 Data(H)'!$A$1:$CZ$1,_xlfn.XLOOKUP($A167,'Copy of PY1 Data(H)'!$A$1:$A$288,'Copy of PY1 Data(H)'!$A$1:$CZ$288))</f>
        <v>0</v>
      </c>
      <c r="H167" s="180" cm="1">
        <f t="array" ref="H167">_xlfn.XLOOKUP(H$1,'Copy of PY1 Data(H)'!$A$1:$CZ$1,_xlfn.XLOOKUP($A167,'Copy of PY1 Data(H)'!$A$1:$A$288,'Copy of PY1 Data(H)'!$A$1:$CZ$288))</f>
        <v>0</v>
      </c>
      <c r="I167" s="180" cm="1">
        <f t="array" ref="I167">_xlfn.XLOOKUP(I$1,'Copy of PY1 Data(H)'!$A$1:$CZ$1,_xlfn.XLOOKUP($A167,'Copy of PY1 Data(H)'!$A$1:$A$288,'Copy of PY1 Data(H)'!$A$1:$CZ$288))</f>
        <v>0</v>
      </c>
      <c r="J167" s="180" cm="1">
        <f t="array" ref="J167">_xlfn.XLOOKUP(J$1,'Copy of PY1 Data(H)'!$A$1:$CZ$1,_xlfn.XLOOKUP($A167,'Copy of PY1 Data(H)'!$A$1:$A$288,'Copy of PY1 Data(H)'!$A$1:$CZ$288))</f>
        <v>0</v>
      </c>
      <c r="K167" s="180" cm="1">
        <f t="array" ref="K167">_xlfn.XLOOKUP(K$1,'Copy of PY1 Data(H)'!$A$1:$CZ$1,_xlfn.XLOOKUP($A167,'Copy of PY1 Data(H)'!$A$1:$A$288,'Copy of PY1 Data(H)'!$A$1:$CZ$288))</f>
        <v>0</v>
      </c>
      <c r="L167" s="180" cm="1">
        <f t="array" ref="L167">_xlfn.XLOOKUP(L$1,'Copy of PY1 Data(H)'!$A$1:$CZ$1,_xlfn.XLOOKUP($A167,'Copy of PY1 Data(H)'!$A$1:$A$288,'Copy of PY1 Data(H)'!$A$1:$CZ$288))</f>
        <v>0</v>
      </c>
      <c r="M167" s="180" cm="1">
        <f t="array" ref="M167">_xlfn.XLOOKUP(M$1,'Copy of PY1 Data(H)'!$A$1:$CZ$1,_xlfn.XLOOKUP($A167,'Copy of PY1 Data(H)'!$A$1:$A$288,'Copy of PY1 Data(H)'!$A$1:$CZ$288))</f>
        <v>98292</v>
      </c>
      <c r="N167" s="180" cm="1">
        <f t="array" ref="N167">_xlfn.XLOOKUP(N$1,'Copy of PY1 Data(H)'!$A$1:$CZ$1,_xlfn.XLOOKUP($A167,'Copy of PY1 Data(H)'!$A$1:$A$288,'Copy of PY1 Data(H)'!$A$1:$CZ$288))</f>
        <v>0</v>
      </c>
      <c r="O167" s="180" cm="1">
        <f t="array" ref="O167">_xlfn.XLOOKUP(O$1,'Copy of PY1 Data(H)'!$A$1:$CZ$1,_xlfn.XLOOKUP($A167,'Copy of PY1 Data(H)'!$A$1:$A$288,'Copy of PY1 Data(H)'!$A$1:$CZ$288))</f>
        <v>0</v>
      </c>
      <c r="P167" s="180" cm="1">
        <f t="array" ref="P167">_xlfn.XLOOKUP(P$1,'Copy of PY1 Data(H)'!$A$1:$CZ$1,_xlfn.XLOOKUP($A167,'Copy of PY1 Data(H)'!$A$1:$A$288,'Copy of PY1 Data(H)'!$A$1:$CZ$288))</f>
        <v>0</v>
      </c>
      <c r="Q167" s="180" cm="1">
        <f t="array" ref="Q167">_xlfn.XLOOKUP(Q$1,'Copy of PY1 Data(H)'!$A$1:$CZ$1,_xlfn.XLOOKUP($A167,'Copy of PY1 Data(H)'!$A$1:$A$288,'Copy of PY1 Data(H)'!$A$1:$CZ$288))</f>
        <v>0</v>
      </c>
      <c r="R167" s="180" cm="1">
        <f t="array" ref="R167">_xlfn.XLOOKUP(R$1,'Copy of PY1 Data(H)'!$A$1:$CZ$1,_xlfn.XLOOKUP($A167,'Copy of PY1 Data(H)'!$A$1:$A$288,'Copy of PY1 Data(H)'!$A$1:$CZ$288))</f>
        <v>0</v>
      </c>
      <c r="S167" s="180" cm="1">
        <f t="array" ref="S167">_xlfn.XLOOKUP(S$1,'Copy of PY1 Data(H)'!$A$1:$CZ$1,_xlfn.XLOOKUP($A167,'Copy of PY1 Data(H)'!$A$1:$A$288,'Copy of PY1 Data(H)'!$A$1:$CZ$288))</f>
        <v>0</v>
      </c>
      <c r="T167" s="180" cm="1">
        <f t="array" ref="T167">_xlfn.XLOOKUP(T$1,'Copy of PY1 Data(H)'!$A$1:$CZ$1,_xlfn.XLOOKUP($A167,'Copy of PY1 Data(H)'!$A$1:$A$288,'Copy of PY1 Data(H)'!$A$1:$CZ$288))</f>
        <v>162885</v>
      </c>
      <c r="U167" s="180" cm="1">
        <f t="array" ref="U167">_xlfn.XLOOKUP(U$1,'Copy of PY1 Data(H)'!$A$1:$CZ$1,_xlfn.XLOOKUP($A167,'Copy of PY1 Data(H)'!$A$1:$A$288,'Copy of PY1 Data(H)'!$A$1:$CZ$288))</f>
        <v>0</v>
      </c>
      <c r="V167" s="180" cm="1">
        <f t="array" ref="V167">_xlfn.XLOOKUP(V$1,'Copy of PY1 Data(H)'!$A$1:$CZ$1,_xlfn.XLOOKUP($A167,'Copy of PY1 Data(H)'!$A$1:$A$288,'Copy of PY1 Data(H)'!$A$1:$CZ$288))</f>
        <v>249478</v>
      </c>
      <c r="W167" s="180" cm="1">
        <f t="array" ref="W167">_xlfn.XLOOKUP(W$1,'Copy of PY1 Data(H)'!$A$1:$CZ$1,_xlfn.XLOOKUP($A167,'Copy of PY1 Data(H)'!$A$1:$A$288,'Copy of PY1 Data(H)'!$A$1:$CZ$288))</f>
        <v>0</v>
      </c>
      <c r="X167" s="180" cm="1">
        <f t="array" ref="X167">_xlfn.XLOOKUP(X$1,'Copy of PY1 Data(H)'!$A$1:$CZ$1,_xlfn.XLOOKUP($A167,'Copy of PY1 Data(H)'!$A$1:$A$288,'Copy of PY1 Data(H)'!$A$1:$CZ$288))</f>
        <v>0</v>
      </c>
      <c r="Y167" s="180" cm="1">
        <f t="array" ref="Y167">_xlfn.XLOOKUP(Y$1,'Copy of PY1 Data(H)'!$A$1:$CZ$1,_xlfn.XLOOKUP($A167,'Copy of PY1 Data(H)'!$A$1:$A$288,'Copy of PY1 Data(H)'!$A$1:$CZ$288))</f>
        <v>12287</v>
      </c>
      <c r="Z167" s="180" cm="1">
        <f t="array" ref="Z167">_xlfn.XLOOKUP(Z$1,'Copy of PY1 Data(H)'!$A$1:$CZ$1,_xlfn.XLOOKUP($A167,'Copy of PY1 Data(H)'!$A$1:$A$288,'Copy of PY1 Data(H)'!$A$1:$CZ$288))</f>
        <v>0</v>
      </c>
      <c r="AA167" s="180" cm="1">
        <f t="array" ref="AA167">_xlfn.XLOOKUP(AA$1,'Copy of PY1 Data(H)'!$A$1:$CZ$1,_xlfn.XLOOKUP($A167,'Copy of PY1 Data(H)'!$A$1:$A$288,'Copy of PY1 Data(H)'!$A$1:$CZ$288))</f>
        <v>0</v>
      </c>
      <c r="AB167" s="180" cm="1">
        <f t="array" ref="AB167">_xlfn.XLOOKUP(AB$1,'Copy of PY1 Data(H)'!$A$1:$CZ$1,_xlfn.XLOOKUP($A167,'Copy of PY1 Data(H)'!$A$1:$A$288,'Copy of PY1 Data(H)'!$A$1:$CZ$288))</f>
        <v>0</v>
      </c>
      <c r="AC167" s="180" cm="1">
        <f t="array" ref="AC167">_xlfn.XLOOKUP(AC$1,'Copy of PY1 Data(H)'!$A$1:$CZ$1,_xlfn.XLOOKUP($A167,'Copy of PY1 Data(H)'!$A$1:$A$288,'Copy of PY1 Data(H)'!$A$1:$CZ$288))</f>
        <v>0</v>
      </c>
      <c r="AD167" s="180" cm="1">
        <f t="array" ref="AD167">_xlfn.XLOOKUP(AD$1,'Copy of PY1 Data(H)'!$A$1:$CZ$1,_xlfn.XLOOKUP($A167,'Copy of PY1 Data(H)'!$A$1:$A$288,'Copy of PY1 Data(H)'!$A$1:$CZ$288))</f>
        <v>0</v>
      </c>
      <c r="AE167" s="180" cm="1">
        <f t="array" ref="AE167">_xlfn.XLOOKUP(AE$1,'Copy of PY1 Data(H)'!$A$1:$CZ$1,_xlfn.XLOOKUP($A167,'Copy of PY1 Data(H)'!$A$1:$A$288,'Copy of PY1 Data(H)'!$A$1:$CZ$288))</f>
        <v>0</v>
      </c>
      <c r="AF167" s="180" cm="1">
        <f t="array" ref="AF167">_xlfn.XLOOKUP(AF$1,'Copy of PY1 Data(H)'!$A$1:$CZ$1,_xlfn.XLOOKUP($A167,'Copy of PY1 Data(H)'!$A$1:$A$288,'Copy of PY1 Data(H)'!$A$1:$CZ$288))</f>
        <v>0</v>
      </c>
      <c r="AG167" s="180" cm="1">
        <f t="array" ref="AG167">_xlfn.XLOOKUP(AG$1,'Copy of PY1 Data(H)'!$A$1:$CZ$1,_xlfn.XLOOKUP($A167,'Copy of PY1 Data(H)'!$A$1:$A$288,'Copy of PY1 Data(H)'!$A$1:$CZ$288))</f>
        <v>0</v>
      </c>
      <c r="AH167" s="180" cm="1">
        <f t="array" ref="AH167">_xlfn.XLOOKUP(AH$1,'Copy of PY1 Data(H)'!$A$1:$CZ$1,_xlfn.XLOOKUP($A167,'Copy of PY1 Data(H)'!$A$1:$A$288,'Copy of PY1 Data(H)'!$A$1:$CZ$288))</f>
        <v>0</v>
      </c>
      <c r="AI167" s="180" cm="1">
        <f t="array" ref="AI167">_xlfn.XLOOKUP(AI$1,'Copy of PY1 Data(H)'!$A$1:$CZ$1,_xlfn.XLOOKUP($A167,'Copy of PY1 Data(H)'!$A$1:$A$288,'Copy of PY1 Data(H)'!$A$1:$CZ$288))</f>
        <v>0</v>
      </c>
      <c r="AJ167" s="180" cm="1">
        <f t="array" ref="AJ167">_xlfn.XLOOKUP(AJ$1,'Copy of PY1 Data(H)'!$A$1:$CZ$1,_xlfn.XLOOKUP($A167,'Copy of PY1 Data(H)'!$A$1:$A$288,'Copy of PY1 Data(H)'!$A$1:$CZ$288))</f>
        <v>0</v>
      </c>
      <c r="AK167" s="180" cm="1">
        <f t="array" ref="AK167">_xlfn.XLOOKUP(AK$1,'Copy of PY1 Data(H)'!$A$1:$CZ$1,_xlfn.XLOOKUP($A167,'Copy of PY1 Data(H)'!$A$1:$A$288,'Copy of PY1 Data(H)'!$A$1:$CZ$288))</f>
        <v>0</v>
      </c>
      <c r="AL167" s="180" cm="1">
        <f t="array" ref="AL167">_xlfn.XLOOKUP(AL$1,'Copy of PY1 Data(H)'!$A$1:$CZ$1,_xlfn.XLOOKUP($A167,'Copy of PY1 Data(H)'!$A$1:$A$288,'Copy of PY1 Data(H)'!$A$1:$CZ$288))</f>
        <v>0</v>
      </c>
      <c r="AM167" s="180" cm="1">
        <f t="array" ref="AM167">_xlfn.XLOOKUP(AM$1,'Copy of PY1 Data(H)'!$A$1:$CZ$1,_xlfn.XLOOKUP($A167,'Copy of PY1 Data(H)'!$A$1:$A$288,'Copy of PY1 Data(H)'!$A$1:$CZ$288))</f>
        <v>0</v>
      </c>
      <c r="AN167" s="180" cm="1">
        <f t="array" ref="AN167">_xlfn.XLOOKUP(AN$1,'Copy of PY1 Data(H)'!$A$1:$CZ$1,_xlfn.XLOOKUP($A167,'Copy of PY1 Data(H)'!$A$1:$A$288,'Copy of PY1 Data(H)'!$A$1:$CZ$288))</f>
        <v>0</v>
      </c>
      <c r="AO167" s="180" cm="1">
        <f t="array" ref="AO167">_xlfn.XLOOKUP(AO$1,'Copy of PY1 Data(H)'!$A$1:$CZ$1,_xlfn.XLOOKUP($A167,'Copy of PY1 Data(H)'!$A$1:$A$288,'Copy of PY1 Data(H)'!$A$1:$CZ$288))</f>
        <v>0</v>
      </c>
      <c r="AP167" s="180" cm="1">
        <f t="array" ref="AP167">_xlfn.XLOOKUP(AP$1,'Copy of PY1 Data(H)'!$A$1:$CZ$1,_xlfn.XLOOKUP($A167,'Copy of PY1 Data(H)'!$A$1:$A$288,'Copy of PY1 Data(H)'!$A$1:$CZ$288))</f>
        <v>0</v>
      </c>
      <c r="AQ167" s="180" cm="1">
        <f t="array" ref="AQ167">_xlfn.XLOOKUP(AQ$1,'Copy of PY1 Data(H)'!$A$1:$CZ$1,_xlfn.XLOOKUP($A167,'Copy of PY1 Data(H)'!$A$1:$A$288,'Copy of PY1 Data(H)'!$A$1:$CZ$288))</f>
        <v>0</v>
      </c>
      <c r="AR167" s="180" cm="1">
        <f t="array" ref="AR167">_xlfn.XLOOKUP(AR$1,'Copy of PY1 Data(H)'!$A$1:$CZ$1,_xlfn.XLOOKUP($A167,'Copy of PY1 Data(H)'!$A$1:$A$288,'Copy of PY1 Data(H)'!$A$1:$CZ$288))</f>
        <v>0</v>
      </c>
      <c r="AS167" s="180" cm="1">
        <f t="array" ref="AS167">_xlfn.XLOOKUP(AS$1,'Copy of PY1 Data(H)'!$A$1:$CZ$1,_xlfn.XLOOKUP($A167,'Copy of PY1 Data(H)'!$A$1:$A$288,'Copy of PY1 Data(H)'!$A$1:$CZ$288))</f>
        <v>0</v>
      </c>
      <c r="AT167" s="180" cm="1">
        <f t="array" ref="AT167">_xlfn.XLOOKUP(AT$1,'Copy of PY1 Data(H)'!$A$1:$CZ$1,_xlfn.XLOOKUP($A167,'Copy of PY1 Data(H)'!$A$1:$A$288,'Copy of PY1 Data(H)'!$A$1:$CZ$288))</f>
        <v>0</v>
      </c>
      <c r="AU167" s="180" cm="1">
        <f t="array" ref="AU167">_xlfn.XLOOKUP(AU$1,'Copy of PY1 Data(H)'!$A$1:$CZ$1,_xlfn.XLOOKUP($A167,'Copy of PY1 Data(H)'!$A$1:$A$288,'Copy of PY1 Data(H)'!$A$1:$CZ$288))</f>
        <v>0</v>
      </c>
      <c r="AV167" s="180" cm="1">
        <f t="array" ref="AV167">_xlfn.XLOOKUP(AV$1,'Copy of PY1 Data(H)'!$A$1:$CZ$1,_xlfn.XLOOKUP($A167,'Copy of PY1 Data(H)'!$A$1:$A$288,'Copy of PY1 Data(H)'!$A$1:$CZ$288))</f>
        <v>0</v>
      </c>
      <c r="AW167" s="180" cm="1">
        <f t="array" ref="AW167">_xlfn.XLOOKUP(AW$1,'Copy of PY1 Data(H)'!$A$1:$CZ$1,_xlfn.XLOOKUP($A167,'Copy of PY1 Data(H)'!$A$1:$A$288,'Copy of PY1 Data(H)'!$A$1:$CZ$288))</f>
        <v>0</v>
      </c>
      <c r="AX167" s="180" cm="1">
        <f t="array" ref="AX167">_xlfn.XLOOKUP(AX$1,'Copy of PY1 Data(H)'!$A$1:$CZ$1,_xlfn.XLOOKUP($A167,'Copy of PY1 Data(H)'!$A$1:$A$288,'Copy of PY1 Data(H)'!$A$1:$CZ$288))</f>
        <v>0</v>
      </c>
      <c r="AY167" s="180" cm="1">
        <f t="array" ref="AY167">_xlfn.XLOOKUP(AY$1,'Copy of PY1 Data(H)'!$A$1:$CZ$1,_xlfn.XLOOKUP($A167,'Copy of PY1 Data(H)'!$A$1:$A$288,'Copy of PY1 Data(H)'!$A$1:$CZ$288))</f>
        <v>0</v>
      </c>
      <c r="AZ167" s="180" cm="1">
        <f t="array" ref="AZ167">_xlfn.XLOOKUP(AZ$1,'Copy of PY1 Data(H)'!$A$1:$CZ$1,_xlfn.XLOOKUP($A167,'Copy of PY1 Data(H)'!$A$1:$A$288,'Copy of PY1 Data(H)'!$A$1:$CZ$288))</f>
        <v>0</v>
      </c>
      <c r="BA167" s="180" cm="1">
        <f t="array" ref="BA167">_xlfn.XLOOKUP(BA$1,'Copy of PY1 Data(H)'!$A$1:$CZ$1,_xlfn.XLOOKUP($A167,'Copy of PY1 Data(H)'!$A$1:$A$288,'Copy of PY1 Data(H)'!$A$1:$CZ$288))</f>
        <v>0</v>
      </c>
      <c r="BB167" s="180" cm="1">
        <f t="array" ref="BB167">_xlfn.XLOOKUP(BB$1,'Copy of PY1 Data(H)'!$A$1:$CZ$1,_xlfn.XLOOKUP($A167,'Copy of PY1 Data(H)'!$A$1:$A$288,'Copy of PY1 Data(H)'!$A$1:$CZ$288))</f>
        <v>0</v>
      </c>
      <c r="BC167" s="180" cm="1">
        <f t="array" ref="BC167">_xlfn.XLOOKUP(BC$1,'Copy of PY1 Data(H)'!$A$1:$CZ$1,_xlfn.XLOOKUP($A167,'Copy of PY1 Data(H)'!$A$1:$A$288,'Copy of PY1 Data(H)'!$A$1:$CZ$288))</f>
        <v>0</v>
      </c>
      <c r="BD167" s="180" cm="1">
        <f t="array" ref="BD167">_xlfn.XLOOKUP(BD$1,'Copy of PY1 Data(H)'!$A$1:$CZ$1,_xlfn.XLOOKUP($A167,'Copy of PY1 Data(H)'!$A$1:$A$288,'Copy of PY1 Data(H)'!$A$1:$CZ$288))</f>
        <v>0</v>
      </c>
      <c r="BE167" s="180" cm="1">
        <f t="array" ref="BE167">_xlfn.XLOOKUP(BE$1,'Copy of PY1 Data(H)'!$A$1:$CZ$1,_xlfn.XLOOKUP($A167,'Copy of PY1 Data(H)'!$A$1:$A$288,'Copy of PY1 Data(H)'!$A$1:$CZ$288))</f>
        <v>0</v>
      </c>
      <c r="BF167" s="180" cm="1">
        <f t="array" ref="BF167">_xlfn.XLOOKUP(BF$1,'Copy of PY1 Data(H)'!$A$1:$CZ$1,_xlfn.XLOOKUP($A167,'Copy of PY1 Data(H)'!$A$1:$A$288,'Copy of PY1 Data(H)'!$A$1:$CZ$288))</f>
        <v>0</v>
      </c>
      <c r="BG167" s="180" cm="1">
        <f t="array" ref="BG167">_xlfn.XLOOKUP(BG$1,'Copy of PY1 Data(H)'!$A$1:$CZ$1,_xlfn.XLOOKUP($A167,'Copy of PY1 Data(H)'!$A$1:$A$288,'Copy of PY1 Data(H)'!$A$1:$CZ$288))</f>
        <v>0</v>
      </c>
      <c r="BH167" s="180" cm="1">
        <f t="array" ref="BH167">_xlfn.XLOOKUP(BH$1,'Copy of PY1 Data(H)'!$A$1:$CZ$1,_xlfn.XLOOKUP($A167,'Copy of PY1 Data(H)'!$A$1:$A$288,'Copy of PY1 Data(H)'!$A$1:$CZ$288))</f>
        <v>0</v>
      </c>
      <c r="BI167" s="180" cm="1">
        <f t="array" ref="BI167">_xlfn.XLOOKUP(BI$1,'Copy of PY1 Data(H)'!$A$1:$CZ$1,_xlfn.XLOOKUP($A167,'Copy of PY1 Data(H)'!$A$1:$A$288,'Copy of PY1 Data(H)'!$A$1:$CZ$288))</f>
        <v>0</v>
      </c>
      <c r="BJ167" s="180" cm="1">
        <f t="array" ref="BJ167">_xlfn.XLOOKUP(BJ$1,'Copy of PY1 Data(H)'!$A$1:$CZ$1,_xlfn.XLOOKUP($A167,'Copy of PY1 Data(H)'!$A$1:$A$288,'Copy of PY1 Data(H)'!$A$1:$CZ$288))</f>
        <v>0</v>
      </c>
      <c r="BK167" s="180" cm="1">
        <f t="array" ref="BK167">_xlfn.XLOOKUP(BK$1,'Copy of PY1 Data(H)'!$A$1:$CZ$1,_xlfn.XLOOKUP($A167,'Copy of PY1 Data(H)'!$A$1:$A$288,'Copy of PY1 Data(H)'!$A$1:$CZ$288))</f>
        <v>0</v>
      </c>
      <c r="BL167" s="180" cm="1">
        <f t="array" ref="BL167">_xlfn.XLOOKUP(BL$1,'Copy of PY1 Data(H)'!$A$1:$CZ$1,_xlfn.XLOOKUP($A167,'Copy of PY1 Data(H)'!$A$1:$A$288,'Copy of PY1 Data(H)'!$A$1:$CZ$288))</f>
        <v>0</v>
      </c>
      <c r="BM167" s="180" cm="1">
        <f t="array" ref="BM167">_xlfn.XLOOKUP(BM$1,'Copy of PY1 Data(H)'!$A$1:$CZ$1,_xlfn.XLOOKUP($A167,'Copy of PY1 Data(H)'!$A$1:$A$288,'Copy of PY1 Data(H)'!$A$1:$CZ$288))</f>
        <v>0</v>
      </c>
      <c r="BN167" s="180" cm="1">
        <f t="array" ref="BN167">_xlfn.XLOOKUP(BN$1,'Copy of PY1 Data(H)'!$A$1:$CZ$1,_xlfn.XLOOKUP($A167,'Copy of PY1 Data(H)'!$A$1:$A$288,'Copy of PY1 Data(H)'!$A$1:$CZ$288))</f>
        <v>945</v>
      </c>
      <c r="BO167" s="180" cm="1">
        <f t="array" ref="BO167">_xlfn.XLOOKUP(BO$1,'Copy of PY1 Data(H)'!$A$1:$CZ$1,_xlfn.XLOOKUP($A167,'Copy of PY1 Data(H)'!$A$1:$A$288,'Copy of PY1 Data(H)'!$A$1:$CZ$288))</f>
        <v>0</v>
      </c>
      <c r="BP167" s="180" cm="1">
        <f t="array" ref="BP167">_xlfn.XLOOKUP(BP$1,'Copy of PY1 Data(H)'!$A$1:$CZ$1,_xlfn.XLOOKUP($A167,'Copy of PY1 Data(H)'!$A$1:$A$288,'Copy of PY1 Data(H)'!$A$1:$CZ$288))</f>
        <v>0</v>
      </c>
      <c r="BQ167" s="180" cm="1">
        <f t="array" ref="BQ167">_xlfn.XLOOKUP(BQ$1,'Copy of PY1 Data(H)'!$A$1:$CZ$1,_xlfn.XLOOKUP($A167,'Copy of PY1 Data(H)'!$A$1:$A$288,'Copy of PY1 Data(H)'!$A$1:$CZ$288))</f>
        <v>0</v>
      </c>
      <c r="BR167" s="180" cm="1">
        <f t="array" ref="BR167">_xlfn.XLOOKUP(BR$1,'Copy of PY1 Data(H)'!$A$1:$CZ$1,_xlfn.XLOOKUP($A167,'Copy of PY1 Data(H)'!$A$1:$A$288,'Copy of PY1 Data(H)'!$A$1:$CZ$288))</f>
        <v>0</v>
      </c>
      <c r="BS167" s="180" cm="1">
        <f t="array" ref="BS167">_xlfn.XLOOKUP(BS$1,'Copy of PY1 Data(H)'!$A$1:$CZ$1,_xlfn.XLOOKUP($A167,'Copy of PY1 Data(H)'!$A$1:$A$288,'Copy of PY1 Data(H)'!$A$1:$CZ$288))</f>
        <v>0</v>
      </c>
      <c r="BT167" s="180" cm="1">
        <f t="array" ref="BT167">_xlfn.XLOOKUP(BT$1,'Copy of PY1 Data(H)'!$A$1:$CZ$1,_xlfn.XLOOKUP($A167,'Copy of PY1 Data(H)'!$A$1:$A$288,'Copy of PY1 Data(H)'!$A$1:$CZ$288))</f>
        <v>0</v>
      </c>
      <c r="BU167" s="180" cm="1">
        <f t="array" ref="BU167">_xlfn.XLOOKUP(BU$1,'Copy of PY1 Data(H)'!$A$1:$CZ$1,_xlfn.XLOOKUP($A167,'Copy of PY1 Data(H)'!$A$1:$A$288,'Copy of PY1 Data(H)'!$A$1:$CZ$288))</f>
        <v>0</v>
      </c>
      <c r="BV167" s="180" cm="1">
        <f t="array" ref="BV167">_xlfn.XLOOKUP(BV$1,'Copy of PY1 Data(H)'!$A$1:$CZ$1,_xlfn.XLOOKUP($A167,'Copy of PY1 Data(H)'!$A$1:$A$288,'Copy of PY1 Data(H)'!$A$1:$CZ$288))</f>
        <v>0</v>
      </c>
      <c r="BW167" s="180" cm="1">
        <f t="array" ref="BW167">_xlfn.XLOOKUP(BW$1,'Copy of PY1 Data(H)'!$A$1:$CZ$1,_xlfn.XLOOKUP($A167,'Copy of PY1 Data(H)'!$A$1:$A$288,'Copy of PY1 Data(H)'!$A$1:$CZ$288))</f>
        <v>0</v>
      </c>
      <c r="BX167" s="180" cm="1">
        <f t="array" ref="BX167">_xlfn.XLOOKUP(BX$1,'Copy of PY1 Data(H)'!$A$1:$CZ$1,_xlfn.XLOOKUP($A167,'Copy of PY1 Data(H)'!$A$1:$A$288,'Copy of PY1 Data(H)'!$A$1:$CZ$288))</f>
        <v>0</v>
      </c>
      <c r="BY167" s="180" cm="1">
        <f t="array" ref="BY167">_xlfn.XLOOKUP(BY$1,'Copy of PY1 Data(H)'!$A$1:$CZ$1,_xlfn.XLOOKUP($A167,'Copy of PY1 Data(H)'!$A$1:$A$288,'Copy of PY1 Data(H)'!$A$1:$CZ$288))</f>
        <v>0</v>
      </c>
      <c r="BZ167" s="180" cm="1">
        <f t="array" ref="BZ167">_xlfn.XLOOKUP(BZ$1,'Copy of PY1 Data(H)'!$A$1:$CZ$1,_xlfn.XLOOKUP($A167,'Copy of PY1 Data(H)'!$A$1:$A$288,'Copy of PY1 Data(H)'!$A$1:$CZ$288))</f>
        <v>0</v>
      </c>
      <c r="CA167" s="180" cm="1">
        <f t="array" ref="CA167">_xlfn.XLOOKUP(CA$1,'Copy of PY1 Data(H)'!$A$1:$CZ$1,_xlfn.XLOOKUP($A167,'Copy of PY1 Data(H)'!$A$1:$A$288,'Copy of PY1 Data(H)'!$A$1:$CZ$288))</f>
        <v>0</v>
      </c>
      <c r="CB167" s="180" cm="1">
        <f t="array" ref="CB167">_xlfn.XLOOKUP(CB$1,'Copy of PY1 Data(H)'!$A$1:$CZ$1,_xlfn.XLOOKUP($A167,'Copy of PY1 Data(H)'!$A$1:$A$288,'Copy of PY1 Data(H)'!$A$1:$CZ$288))</f>
        <v>0</v>
      </c>
      <c r="CC167" s="180" cm="1">
        <f t="array" ref="CC167">_xlfn.XLOOKUP(CC$1,'Copy of PY1 Data(H)'!$A$1:$CZ$1,_xlfn.XLOOKUP($A167,'Copy of PY1 Data(H)'!$A$1:$A$288,'Copy of PY1 Data(H)'!$A$1:$CZ$288))</f>
        <v>0</v>
      </c>
      <c r="CD167" s="180" cm="1">
        <f t="array" ref="CD167">_xlfn.XLOOKUP(CD$1,'Copy of PY1 Data(H)'!$A$1:$CZ$1,_xlfn.XLOOKUP($A167,'Copy of PY1 Data(H)'!$A$1:$A$288,'Copy of PY1 Data(H)'!$A$1:$CZ$288))</f>
        <v>0</v>
      </c>
    </row>
    <row r="168" spans="1:82" s="968" customFormat="1" x14ac:dyDescent="0.3">
      <c r="B168" s="968" t="s">
        <v>2892</v>
      </c>
      <c r="D168" s="968" t="e" cm="1">
        <f t="array" ref="D168">_xlfn.XLOOKUP(D$1,'Copy of PY1 Data(H)'!$A$1:$CZ$1,_xlfn.XLOOKUP($B168,'Copy of PY1 Data(H)'!$A$1:$A$288,'Copy of PY1 Data(H)'!$A$1:$CZ$288))</f>
        <v>#N/A</v>
      </c>
      <c r="E168" s="968" t="e" cm="1">
        <f t="array" ref="E168">_xlfn.XLOOKUP(E$1,'Copy of PY1 Data(H)'!$A$1:$CZ$1,_xlfn.XLOOKUP($B168,'Copy of PY1 Data(H)'!$A$1:$A$288,'Copy of PY1 Data(H)'!$A$1:$CZ$288))</f>
        <v>#N/A</v>
      </c>
      <c r="F168" s="968" t="e" cm="1">
        <f t="array" ref="F168">_xlfn.XLOOKUP(F$1,'Copy of PY1 Data(H)'!$A$1:$CZ$1,_xlfn.XLOOKUP($B168,'Copy of PY1 Data(H)'!$A$1:$A$288,'Copy of PY1 Data(H)'!$A$1:$CZ$288))</f>
        <v>#N/A</v>
      </c>
      <c r="G168" s="968" t="e" cm="1">
        <f t="array" ref="G168">_xlfn.XLOOKUP(G$1,'Copy of PY1 Data(H)'!$A$1:$CZ$1,_xlfn.XLOOKUP($B168,'Copy of PY1 Data(H)'!$A$1:$A$288,'Copy of PY1 Data(H)'!$A$1:$CZ$288))</f>
        <v>#N/A</v>
      </c>
      <c r="H168" s="968" t="e" cm="1">
        <f t="array" ref="H168">_xlfn.XLOOKUP(H$1,'Copy of PY1 Data(H)'!$A$1:$CZ$1,_xlfn.XLOOKUP($B168,'Copy of PY1 Data(H)'!$A$1:$A$288,'Copy of PY1 Data(H)'!$A$1:$CZ$288))</f>
        <v>#N/A</v>
      </c>
      <c r="I168" s="968" t="e" cm="1">
        <f t="array" ref="I168">_xlfn.XLOOKUP(I$1,'Copy of PY1 Data(H)'!$A$1:$CZ$1,_xlfn.XLOOKUP($B168,'Copy of PY1 Data(H)'!$A$1:$A$288,'Copy of PY1 Data(H)'!$A$1:$CZ$288))</f>
        <v>#N/A</v>
      </c>
      <c r="J168" s="968" t="e" cm="1">
        <f t="array" ref="J168">_xlfn.XLOOKUP(J$1,'Copy of PY1 Data(H)'!$A$1:$CZ$1,_xlfn.XLOOKUP($B168,'Copy of PY1 Data(H)'!$A$1:$A$288,'Copy of PY1 Data(H)'!$A$1:$CZ$288))</f>
        <v>#N/A</v>
      </c>
      <c r="K168" s="968" t="e" cm="1">
        <f t="array" ref="K168">_xlfn.XLOOKUP(K$1,'Copy of PY1 Data(H)'!$A$1:$CZ$1,_xlfn.XLOOKUP($B168,'Copy of PY1 Data(H)'!$A$1:$A$288,'Copy of PY1 Data(H)'!$A$1:$CZ$288))</f>
        <v>#N/A</v>
      </c>
      <c r="L168" s="968" t="e" cm="1">
        <f t="array" ref="L168">_xlfn.XLOOKUP(L$1,'Copy of PY1 Data(H)'!$A$1:$CZ$1,_xlfn.XLOOKUP($B168,'Copy of PY1 Data(H)'!$A$1:$A$288,'Copy of PY1 Data(H)'!$A$1:$CZ$288))</f>
        <v>#N/A</v>
      </c>
      <c r="M168" s="968" t="e" cm="1">
        <f t="array" ref="M168">_xlfn.XLOOKUP(M$1,'Copy of PY1 Data(H)'!$A$1:$CZ$1,_xlfn.XLOOKUP($B168,'Copy of PY1 Data(H)'!$A$1:$A$288,'Copy of PY1 Data(H)'!$A$1:$CZ$288))</f>
        <v>#N/A</v>
      </c>
      <c r="N168" s="968" t="e" cm="1">
        <f t="array" ref="N168">_xlfn.XLOOKUP(N$1,'Copy of PY1 Data(H)'!$A$1:$CZ$1,_xlfn.XLOOKUP($B168,'Copy of PY1 Data(H)'!$A$1:$A$288,'Copy of PY1 Data(H)'!$A$1:$CZ$288))</f>
        <v>#N/A</v>
      </c>
      <c r="O168" s="968" t="e" cm="1">
        <f t="array" ref="O168">_xlfn.XLOOKUP(O$1,'Copy of PY1 Data(H)'!$A$1:$CZ$1,_xlfn.XLOOKUP($B168,'Copy of PY1 Data(H)'!$A$1:$A$288,'Copy of PY1 Data(H)'!$A$1:$CZ$288))</f>
        <v>#N/A</v>
      </c>
      <c r="P168" s="968" t="e" cm="1">
        <f t="array" ref="P168">_xlfn.XLOOKUP(P$1,'Copy of PY1 Data(H)'!$A$1:$CZ$1,_xlfn.XLOOKUP($B168,'Copy of PY1 Data(H)'!$A$1:$A$288,'Copy of PY1 Data(H)'!$A$1:$CZ$288))</f>
        <v>#N/A</v>
      </c>
      <c r="Q168" s="968" t="e" cm="1">
        <f t="array" ref="Q168">_xlfn.XLOOKUP(Q$1,'Copy of PY1 Data(H)'!$A$1:$CZ$1,_xlfn.XLOOKUP($B168,'Copy of PY1 Data(H)'!$A$1:$A$288,'Copy of PY1 Data(H)'!$A$1:$CZ$288))</f>
        <v>#N/A</v>
      </c>
      <c r="R168" s="968" t="e" cm="1">
        <f t="array" ref="R168">_xlfn.XLOOKUP(R$1,'Copy of PY1 Data(H)'!$A$1:$CZ$1,_xlfn.XLOOKUP($B168,'Copy of PY1 Data(H)'!$A$1:$A$288,'Copy of PY1 Data(H)'!$A$1:$CZ$288))</f>
        <v>#N/A</v>
      </c>
      <c r="S168" s="968" t="e" cm="1">
        <f t="array" ref="S168">_xlfn.XLOOKUP(S$1,'Copy of PY1 Data(H)'!$A$1:$CZ$1,_xlfn.XLOOKUP($B168,'Copy of PY1 Data(H)'!$A$1:$A$288,'Copy of PY1 Data(H)'!$A$1:$CZ$288))</f>
        <v>#N/A</v>
      </c>
      <c r="T168" s="968" t="e" cm="1">
        <f t="array" ref="T168">_xlfn.XLOOKUP(T$1,'Copy of PY1 Data(H)'!$A$1:$CZ$1,_xlfn.XLOOKUP($B168,'Copy of PY1 Data(H)'!$A$1:$A$288,'Copy of PY1 Data(H)'!$A$1:$CZ$288))</f>
        <v>#N/A</v>
      </c>
      <c r="U168" s="968" t="e" cm="1">
        <f t="array" ref="U168">_xlfn.XLOOKUP(U$1,'Copy of PY1 Data(H)'!$A$1:$CZ$1,_xlfn.XLOOKUP($B168,'Copy of PY1 Data(H)'!$A$1:$A$288,'Copy of PY1 Data(H)'!$A$1:$CZ$288))</f>
        <v>#N/A</v>
      </c>
      <c r="V168" s="968" t="e" cm="1">
        <f t="array" ref="V168">_xlfn.XLOOKUP(V$1,'Copy of PY1 Data(H)'!$A$1:$CZ$1,_xlfn.XLOOKUP($B168,'Copy of PY1 Data(H)'!$A$1:$A$288,'Copy of PY1 Data(H)'!$A$1:$CZ$288))</f>
        <v>#N/A</v>
      </c>
      <c r="W168" s="968" t="e" cm="1">
        <f t="array" ref="W168">_xlfn.XLOOKUP(W$1,'Copy of PY1 Data(H)'!$A$1:$CZ$1,_xlfn.XLOOKUP($B168,'Copy of PY1 Data(H)'!$A$1:$A$288,'Copy of PY1 Data(H)'!$A$1:$CZ$288))</f>
        <v>#N/A</v>
      </c>
      <c r="X168" s="968" t="e" cm="1">
        <f t="array" ref="X168">_xlfn.XLOOKUP(X$1,'Copy of PY1 Data(H)'!$A$1:$CZ$1,_xlfn.XLOOKUP($B168,'Copy of PY1 Data(H)'!$A$1:$A$288,'Copy of PY1 Data(H)'!$A$1:$CZ$288))</f>
        <v>#N/A</v>
      </c>
      <c r="Y168" s="968" t="e" cm="1">
        <f t="array" ref="Y168">_xlfn.XLOOKUP(Y$1,'Copy of PY1 Data(H)'!$A$1:$CZ$1,_xlfn.XLOOKUP($B168,'Copy of PY1 Data(H)'!$A$1:$A$288,'Copy of PY1 Data(H)'!$A$1:$CZ$288))</f>
        <v>#N/A</v>
      </c>
      <c r="Z168" s="968" t="e" cm="1">
        <f t="array" ref="Z168">_xlfn.XLOOKUP(Z$1,'Copy of PY1 Data(H)'!$A$1:$CZ$1,_xlfn.XLOOKUP($B168,'Copy of PY1 Data(H)'!$A$1:$A$288,'Copy of PY1 Data(H)'!$A$1:$CZ$288))</f>
        <v>#N/A</v>
      </c>
      <c r="AA168" s="968" t="e" cm="1">
        <f t="array" ref="AA168">_xlfn.XLOOKUP(AA$1,'Copy of PY1 Data(H)'!$A$1:$CZ$1,_xlfn.XLOOKUP($B168,'Copy of PY1 Data(H)'!$A$1:$A$288,'Copy of PY1 Data(H)'!$A$1:$CZ$288))</f>
        <v>#N/A</v>
      </c>
      <c r="AB168" s="968" t="e" cm="1">
        <f t="array" ref="AB168">_xlfn.XLOOKUP(AB$1,'Copy of PY1 Data(H)'!$A$1:$CZ$1,_xlfn.XLOOKUP($B168,'Copy of PY1 Data(H)'!$A$1:$A$288,'Copy of PY1 Data(H)'!$A$1:$CZ$288))</f>
        <v>#N/A</v>
      </c>
      <c r="AC168" s="968" t="e" cm="1">
        <f t="array" ref="AC168">_xlfn.XLOOKUP(AC$1,'Copy of PY1 Data(H)'!$A$1:$CZ$1,_xlfn.XLOOKUP($B168,'Copy of PY1 Data(H)'!$A$1:$A$288,'Copy of PY1 Data(H)'!$A$1:$CZ$288))</f>
        <v>#N/A</v>
      </c>
      <c r="AD168" s="968" t="e" cm="1">
        <f t="array" ref="AD168">_xlfn.XLOOKUP(AD$1,'Copy of PY1 Data(H)'!$A$1:$CZ$1,_xlfn.XLOOKUP($B168,'Copy of PY1 Data(H)'!$A$1:$A$288,'Copy of PY1 Data(H)'!$A$1:$CZ$288))</f>
        <v>#N/A</v>
      </c>
      <c r="AE168" s="968" t="e" cm="1">
        <f t="array" ref="AE168">_xlfn.XLOOKUP(AE$1,'Copy of PY1 Data(H)'!$A$1:$CZ$1,_xlfn.XLOOKUP($B168,'Copy of PY1 Data(H)'!$A$1:$A$288,'Copy of PY1 Data(H)'!$A$1:$CZ$288))</f>
        <v>#N/A</v>
      </c>
      <c r="AF168" s="968" t="e" cm="1">
        <f t="array" ref="AF168">_xlfn.XLOOKUP(AF$1,'Copy of PY1 Data(H)'!$A$1:$CZ$1,_xlfn.XLOOKUP($B168,'Copy of PY1 Data(H)'!$A$1:$A$288,'Copy of PY1 Data(H)'!$A$1:$CZ$288))</f>
        <v>#N/A</v>
      </c>
      <c r="AG168" s="968" t="e" cm="1">
        <f t="array" ref="AG168">_xlfn.XLOOKUP(AG$1,'Copy of PY1 Data(H)'!$A$1:$CZ$1,_xlfn.XLOOKUP($B168,'Copy of PY1 Data(H)'!$A$1:$A$288,'Copy of PY1 Data(H)'!$A$1:$CZ$288))</f>
        <v>#N/A</v>
      </c>
      <c r="AH168" s="968" t="e" cm="1">
        <f t="array" ref="AH168">_xlfn.XLOOKUP(AH$1,'Copy of PY1 Data(H)'!$A$1:$CZ$1,_xlfn.XLOOKUP($B168,'Copy of PY1 Data(H)'!$A$1:$A$288,'Copy of PY1 Data(H)'!$A$1:$CZ$288))</f>
        <v>#N/A</v>
      </c>
      <c r="AI168" s="968" t="e" cm="1">
        <f t="array" ref="AI168">_xlfn.XLOOKUP(AI$1,'Copy of PY1 Data(H)'!$A$1:$CZ$1,_xlfn.XLOOKUP($B168,'Copy of PY1 Data(H)'!$A$1:$A$288,'Copy of PY1 Data(H)'!$A$1:$CZ$288))</f>
        <v>#N/A</v>
      </c>
      <c r="AJ168" s="968" t="e" cm="1">
        <f t="array" ref="AJ168">_xlfn.XLOOKUP(AJ$1,'Copy of PY1 Data(H)'!$A$1:$CZ$1,_xlfn.XLOOKUP($B168,'Copy of PY1 Data(H)'!$A$1:$A$288,'Copy of PY1 Data(H)'!$A$1:$CZ$288))</f>
        <v>#N/A</v>
      </c>
      <c r="AK168" s="968" t="e" cm="1">
        <f t="array" ref="AK168">_xlfn.XLOOKUP(AK$1,'Copy of PY1 Data(H)'!$A$1:$CZ$1,_xlfn.XLOOKUP($B168,'Copy of PY1 Data(H)'!$A$1:$A$288,'Copy of PY1 Data(H)'!$A$1:$CZ$288))</f>
        <v>#N/A</v>
      </c>
      <c r="AL168" s="968" t="e" cm="1">
        <f t="array" ref="AL168">_xlfn.XLOOKUP(AL$1,'Copy of PY1 Data(H)'!$A$1:$CZ$1,_xlfn.XLOOKUP($B168,'Copy of PY1 Data(H)'!$A$1:$A$288,'Copy of PY1 Data(H)'!$A$1:$CZ$288))</f>
        <v>#N/A</v>
      </c>
      <c r="AM168" s="968" t="e" cm="1">
        <f t="array" ref="AM168">_xlfn.XLOOKUP(AM$1,'Copy of PY1 Data(H)'!$A$1:$CZ$1,_xlfn.XLOOKUP($B168,'Copy of PY1 Data(H)'!$A$1:$A$288,'Copy of PY1 Data(H)'!$A$1:$CZ$288))</f>
        <v>#N/A</v>
      </c>
      <c r="AN168" s="968" t="e" cm="1">
        <f t="array" ref="AN168">_xlfn.XLOOKUP(AN$1,'Copy of PY1 Data(H)'!$A$1:$CZ$1,_xlfn.XLOOKUP($B168,'Copy of PY1 Data(H)'!$A$1:$A$288,'Copy of PY1 Data(H)'!$A$1:$CZ$288))</f>
        <v>#N/A</v>
      </c>
      <c r="AO168" s="968" t="e" cm="1">
        <f t="array" ref="AO168">_xlfn.XLOOKUP(AO$1,'Copy of PY1 Data(H)'!$A$1:$CZ$1,_xlfn.XLOOKUP($B168,'Copy of PY1 Data(H)'!$A$1:$A$288,'Copy of PY1 Data(H)'!$A$1:$CZ$288))</f>
        <v>#N/A</v>
      </c>
      <c r="AP168" s="968" t="e" cm="1">
        <f t="array" ref="AP168">_xlfn.XLOOKUP(AP$1,'Copy of PY1 Data(H)'!$A$1:$CZ$1,_xlfn.XLOOKUP($B168,'Copy of PY1 Data(H)'!$A$1:$A$288,'Copy of PY1 Data(H)'!$A$1:$CZ$288))</f>
        <v>#N/A</v>
      </c>
      <c r="AQ168" s="968" t="e" cm="1">
        <f t="array" ref="AQ168">_xlfn.XLOOKUP(AQ$1,'Copy of PY1 Data(H)'!$A$1:$CZ$1,_xlfn.XLOOKUP($B168,'Copy of PY1 Data(H)'!$A$1:$A$288,'Copy of PY1 Data(H)'!$A$1:$CZ$288))</f>
        <v>#N/A</v>
      </c>
      <c r="AR168" s="968" t="e" cm="1">
        <f t="array" ref="AR168">_xlfn.XLOOKUP(AR$1,'Copy of PY1 Data(H)'!$A$1:$CZ$1,_xlfn.XLOOKUP($B168,'Copy of PY1 Data(H)'!$A$1:$A$288,'Copy of PY1 Data(H)'!$A$1:$CZ$288))</f>
        <v>#N/A</v>
      </c>
      <c r="AS168" s="968" t="e" cm="1">
        <f t="array" ref="AS168">_xlfn.XLOOKUP(AS$1,'Copy of PY1 Data(H)'!$A$1:$CZ$1,_xlfn.XLOOKUP($B168,'Copy of PY1 Data(H)'!$A$1:$A$288,'Copy of PY1 Data(H)'!$A$1:$CZ$288))</f>
        <v>#N/A</v>
      </c>
      <c r="AT168" s="968" t="e" cm="1">
        <f t="array" ref="AT168">_xlfn.XLOOKUP(AT$1,'Copy of PY1 Data(H)'!$A$1:$CZ$1,_xlfn.XLOOKUP($B168,'Copy of PY1 Data(H)'!$A$1:$A$288,'Copy of PY1 Data(H)'!$A$1:$CZ$288))</f>
        <v>#N/A</v>
      </c>
      <c r="AU168" s="968" t="e" cm="1">
        <f t="array" ref="AU168">_xlfn.XLOOKUP(AU$1,'Copy of PY1 Data(H)'!$A$1:$CZ$1,_xlfn.XLOOKUP($B168,'Copy of PY1 Data(H)'!$A$1:$A$288,'Copy of PY1 Data(H)'!$A$1:$CZ$288))</f>
        <v>#N/A</v>
      </c>
      <c r="AV168" s="968" t="e" cm="1">
        <f t="array" ref="AV168">_xlfn.XLOOKUP(AV$1,'Copy of PY1 Data(H)'!$A$1:$CZ$1,_xlfn.XLOOKUP($B168,'Copy of PY1 Data(H)'!$A$1:$A$288,'Copy of PY1 Data(H)'!$A$1:$CZ$288))</f>
        <v>#N/A</v>
      </c>
      <c r="AW168" s="968" t="e" cm="1">
        <f t="array" ref="AW168">_xlfn.XLOOKUP(AW$1,'Copy of PY1 Data(H)'!$A$1:$CZ$1,_xlfn.XLOOKUP($B168,'Copy of PY1 Data(H)'!$A$1:$A$288,'Copy of PY1 Data(H)'!$A$1:$CZ$288))</f>
        <v>#N/A</v>
      </c>
      <c r="AX168" s="968" t="e" cm="1">
        <f t="array" ref="AX168">_xlfn.XLOOKUP(AX$1,'Copy of PY1 Data(H)'!$A$1:$CZ$1,_xlfn.XLOOKUP($B168,'Copy of PY1 Data(H)'!$A$1:$A$288,'Copy of PY1 Data(H)'!$A$1:$CZ$288))</f>
        <v>#N/A</v>
      </c>
      <c r="AY168" s="968" t="e" cm="1">
        <f t="array" ref="AY168">_xlfn.XLOOKUP(AY$1,'Copy of PY1 Data(H)'!$A$1:$CZ$1,_xlfn.XLOOKUP($B168,'Copy of PY1 Data(H)'!$A$1:$A$288,'Copy of PY1 Data(H)'!$A$1:$CZ$288))</f>
        <v>#N/A</v>
      </c>
      <c r="AZ168" s="968" t="e" cm="1">
        <f t="array" ref="AZ168">_xlfn.XLOOKUP(AZ$1,'Copy of PY1 Data(H)'!$A$1:$CZ$1,_xlfn.XLOOKUP($B168,'Copy of PY1 Data(H)'!$A$1:$A$288,'Copy of PY1 Data(H)'!$A$1:$CZ$288))</f>
        <v>#N/A</v>
      </c>
      <c r="BA168" s="968" t="e" cm="1">
        <f t="array" ref="BA168">_xlfn.XLOOKUP(BA$1,'Copy of PY1 Data(H)'!$A$1:$CZ$1,_xlfn.XLOOKUP($B168,'Copy of PY1 Data(H)'!$A$1:$A$288,'Copy of PY1 Data(H)'!$A$1:$CZ$288))</f>
        <v>#N/A</v>
      </c>
      <c r="BB168" s="968" t="e" cm="1">
        <f t="array" ref="BB168">_xlfn.XLOOKUP(BB$1,'Copy of PY1 Data(H)'!$A$1:$CZ$1,_xlfn.XLOOKUP($B168,'Copy of PY1 Data(H)'!$A$1:$A$288,'Copy of PY1 Data(H)'!$A$1:$CZ$288))</f>
        <v>#N/A</v>
      </c>
      <c r="BC168" s="968" t="e" cm="1">
        <f t="array" ref="BC168">_xlfn.XLOOKUP(BC$1,'Copy of PY1 Data(H)'!$A$1:$CZ$1,_xlfn.XLOOKUP($B168,'Copy of PY1 Data(H)'!$A$1:$A$288,'Copy of PY1 Data(H)'!$A$1:$CZ$288))</f>
        <v>#N/A</v>
      </c>
      <c r="BD168" s="968" t="e" cm="1">
        <f t="array" ref="BD168">_xlfn.XLOOKUP(BD$1,'Copy of PY1 Data(H)'!$A$1:$CZ$1,_xlfn.XLOOKUP($B168,'Copy of PY1 Data(H)'!$A$1:$A$288,'Copy of PY1 Data(H)'!$A$1:$CZ$288))</f>
        <v>#N/A</v>
      </c>
      <c r="BE168" s="968" t="e" cm="1">
        <f t="array" ref="BE168">_xlfn.XLOOKUP(BE$1,'Copy of PY1 Data(H)'!$A$1:$CZ$1,_xlfn.XLOOKUP($B168,'Copy of PY1 Data(H)'!$A$1:$A$288,'Copy of PY1 Data(H)'!$A$1:$CZ$288))</f>
        <v>#N/A</v>
      </c>
      <c r="BF168" s="968" t="e" cm="1">
        <f t="array" ref="BF168">_xlfn.XLOOKUP(BF$1,'Copy of PY1 Data(H)'!$A$1:$CZ$1,_xlfn.XLOOKUP($B168,'Copy of PY1 Data(H)'!$A$1:$A$288,'Copy of PY1 Data(H)'!$A$1:$CZ$288))</f>
        <v>#N/A</v>
      </c>
      <c r="BG168" s="968" t="e" cm="1">
        <f t="array" ref="BG168">_xlfn.XLOOKUP(BG$1,'Copy of PY1 Data(H)'!$A$1:$CZ$1,_xlfn.XLOOKUP($B168,'Copy of PY1 Data(H)'!$A$1:$A$288,'Copy of PY1 Data(H)'!$A$1:$CZ$288))</f>
        <v>#N/A</v>
      </c>
      <c r="BH168" s="968" t="e" cm="1">
        <f t="array" ref="BH168">_xlfn.XLOOKUP(BH$1,'Copy of PY1 Data(H)'!$A$1:$CZ$1,_xlfn.XLOOKUP($B168,'Copy of PY1 Data(H)'!$A$1:$A$288,'Copy of PY1 Data(H)'!$A$1:$CZ$288))</f>
        <v>#N/A</v>
      </c>
      <c r="BI168" s="968" t="e" cm="1">
        <f t="array" ref="BI168">_xlfn.XLOOKUP(BI$1,'Copy of PY1 Data(H)'!$A$1:$CZ$1,_xlfn.XLOOKUP($B168,'Copy of PY1 Data(H)'!$A$1:$A$288,'Copy of PY1 Data(H)'!$A$1:$CZ$288))</f>
        <v>#N/A</v>
      </c>
      <c r="BJ168" s="968" t="e" cm="1">
        <f t="array" ref="BJ168">_xlfn.XLOOKUP(BJ$1,'Copy of PY1 Data(H)'!$A$1:$CZ$1,_xlfn.XLOOKUP($B168,'Copy of PY1 Data(H)'!$A$1:$A$288,'Copy of PY1 Data(H)'!$A$1:$CZ$288))</f>
        <v>#N/A</v>
      </c>
      <c r="BK168" s="968" t="e" cm="1">
        <f t="array" ref="BK168">_xlfn.XLOOKUP(BK$1,'Copy of PY1 Data(H)'!$A$1:$CZ$1,_xlfn.XLOOKUP($B168,'Copy of PY1 Data(H)'!$A$1:$A$288,'Copy of PY1 Data(H)'!$A$1:$CZ$288))</f>
        <v>#N/A</v>
      </c>
      <c r="BL168" s="968" t="e" cm="1">
        <f t="array" ref="BL168">_xlfn.XLOOKUP(BL$1,'Copy of PY1 Data(H)'!$A$1:$CZ$1,_xlfn.XLOOKUP($B168,'Copy of PY1 Data(H)'!$A$1:$A$288,'Copy of PY1 Data(H)'!$A$1:$CZ$288))</f>
        <v>#N/A</v>
      </c>
      <c r="BM168" s="968" t="e" cm="1">
        <f t="array" ref="BM168">_xlfn.XLOOKUP(BM$1,'Copy of PY1 Data(H)'!$A$1:$CZ$1,_xlfn.XLOOKUP($B168,'Copy of PY1 Data(H)'!$A$1:$A$288,'Copy of PY1 Data(H)'!$A$1:$CZ$288))</f>
        <v>#N/A</v>
      </c>
      <c r="BN168" s="968" t="e" cm="1">
        <f t="array" ref="BN168">_xlfn.XLOOKUP(BN$1,'Copy of PY1 Data(H)'!$A$1:$CZ$1,_xlfn.XLOOKUP($B168,'Copy of PY1 Data(H)'!$A$1:$A$288,'Copy of PY1 Data(H)'!$A$1:$CZ$288))</f>
        <v>#N/A</v>
      </c>
      <c r="BO168" s="968" t="e" cm="1">
        <f t="array" ref="BO168">_xlfn.XLOOKUP(BO$1,'Copy of PY1 Data(H)'!$A$1:$CZ$1,_xlfn.XLOOKUP($B168,'Copy of PY1 Data(H)'!$A$1:$A$288,'Copy of PY1 Data(H)'!$A$1:$CZ$288))</f>
        <v>#N/A</v>
      </c>
      <c r="BP168" s="968" t="e" cm="1">
        <f t="array" ref="BP168">_xlfn.XLOOKUP(BP$1,'Copy of PY1 Data(H)'!$A$1:$CZ$1,_xlfn.XLOOKUP($B168,'Copy of PY1 Data(H)'!$A$1:$A$288,'Copy of PY1 Data(H)'!$A$1:$CZ$288))</f>
        <v>#N/A</v>
      </c>
      <c r="BQ168" s="968" t="e" cm="1">
        <f t="array" ref="BQ168">_xlfn.XLOOKUP(BQ$1,'Copy of PY1 Data(H)'!$A$1:$CZ$1,_xlfn.XLOOKUP($B168,'Copy of PY1 Data(H)'!$A$1:$A$288,'Copy of PY1 Data(H)'!$A$1:$CZ$288))</f>
        <v>#N/A</v>
      </c>
      <c r="BR168" s="968" t="e" cm="1">
        <f t="array" ref="BR168">_xlfn.XLOOKUP(BR$1,'Copy of PY1 Data(H)'!$A$1:$CZ$1,_xlfn.XLOOKUP($B168,'Copy of PY1 Data(H)'!$A$1:$A$288,'Copy of PY1 Data(H)'!$A$1:$CZ$288))</f>
        <v>#N/A</v>
      </c>
      <c r="BS168" s="968" t="e" cm="1">
        <f t="array" ref="BS168">_xlfn.XLOOKUP(BS$1,'Copy of PY1 Data(H)'!$A$1:$CZ$1,_xlfn.XLOOKUP($B168,'Copy of PY1 Data(H)'!$A$1:$A$288,'Copy of PY1 Data(H)'!$A$1:$CZ$288))</f>
        <v>#N/A</v>
      </c>
      <c r="BT168" s="968" t="e" cm="1">
        <f t="array" ref="BT168">_xlfn.XLOOKUP(BT$1,'Copy of PY1 Data(H)'!$A$1:$CZ$1,_xlfn.XLOOKUP($B168,'Copy of PY1 Data(H)'!$A$1:$A$288,'Copy of PY1 Data(H)'!$A$1:$CZ$288))</f>
        <v>#N/A</v>
      </c>
      <c r="BU168" s="968" t="e" cm="1">
        <f t="array" ref="BU168">_xlfn.XLOOKUP(BU$1,'Copy of PY1 Data(H)'!$A$1:$CZ$1,_xlfn.XLOOKUP($B168,'Copy of PY1 Data(H)'!$A$1:$A$288,'Copy of PY1 Data(H)'!$A$1:$CZ$288))</f>
        <v>#N/A</v>
      </c>
      <c r="BV168" s="968" t="e" cm="1">
        <f t="array" ref="BV168">_xlfn.XLOOKUP(BV$1,'Copy of PY1 Data(H)'!$A$1:$CZ$1,_xlfn.XLOOKUP($B168,'Copy of PY1 Data(H)'!$A$1:$A$288,'Copy of PY1 Data(H)'!$A$1:$CZ$288))</f>
        <v>#N/A</v>
      </c>
      <c r="BW168" s="968" t="e" cm="1">
        <f t="array" ref="BW168">_xlfn.XLOOKUP(BW$1,'Copy of PY1 Data(H)'!$A$1:$CZ$1,_xlfn.XLOOKUP($B168,'Copy of PY1 Data(H)'!$A$1:$A$288,'Copy of PY1 Data(H)'!$A$1:$CZ$288))</f>
        <v>#N/A</v>
      </c>
      <c r="BX168" s="968" t="e" cm="1">
        <f t="array" ref="BX168">_xlfn.XLOOKUP(BX$1,'Copy of PY1 Data(H)'!$A$1:$CZ$1,_xlfn.XLOOKUP($B168,'Copy of PY1 Data(H)'!$A$1:$A$288,'Copy of PY1 Data(H)'!$A$1:$CZ$288))</f>
        <v>#N/A</v>
      </c>
      <c r="BY168" s="968" t="e" cm="1">
        <f t="array" ref="BY168">_xlfn.XLOOKUP(BY$1,'Copy of PY1 Data(H)'!$A$1:$CZ$1,_xlfn.XLOOKUP($B168,'Copy of PY1 Data(H)'!$A$1:$A$288,'Copy of PY1 Data(H)'!$A$1:$CZ$288))</f>
        <v>#N/A</v>
      </c>
      <c r="BZ168" s="968" t="e" cm="1">
        <f t="array" ref="BZ168">_xlfn.XLOOKUP(BZ$1,'Copy of PY1 Data(H)'!$A$1:$CZ$1,_xlfn.XLOOKUP($B168,'Copy of PY1 Data(H)'!$A$1:$A$288,'Copy of PY1 Data(H)'!$A$1:$CZ$288))</f>
        <v>#N/A</v>
      </c>
      <c r="CA168" s="968" t="e" cm="1">
        <f t="array" ref="CA168">_xlfn.XLOOKUP(CA$1,'Copy of PY1 Data(H)'!$A$1:$CZ$1,_xlfn.XLOOKUP($B168,'Copy of PY1 Data(H)'!$A$1:$A$288,'Copy of PY1 Data(H)'!$A$1:$CZ$288))</f>
        <v>#N/A</v>
      </c>
      <c r="CB168" s="968" t="e" cm="1">
        <f t="array" ref="CB168">_xlfn.XLOOKUP(CB$1,'Copy of PY1 Data(H)'!$A$1:$CZ$1,_xlfn.XLOOKUP($B168,'Copy of PY1 Data(H)'!$A$1:$A$288,'Copy of PY1 Data(H)'!$A$1:$CZ$288))</f>
        <v>#N/A</v>
      </c>
      <c r="CC168" s="968" t="e" cm="1">
        <f t="array" ref="CC168">_xlfn.XLOOKUP(CC$1,'Copy of PY1 Data(H)'!$A$1:$CZ$1,_xlfn.XLOOKUP($B168,'Copy of PY1 Data(H)'!$A$1:$A$288,'Copy of PY1 Data(H)'!$A$1:$CZ$288))</f>
        <v>#N/A</v>
      </c>
      <c r="CD168" s="968" t="e" cm="1">
        <f t="array" ref="CD168">_xlfn.XLOOKUP(CD$1,'Copy of PY1 Data(H)'!$A$1:$CZ$1,_xlfn.XLOOKUP($B168,'Copy of PY1 Data(H)'!$A$1:$A$288,'Copy of PY1 Data(H)'!$A$1:$CZ$288))</f>
        <v>#N/A</v>
      </c>
    </row>
    <row r="169" spans="1:82" s="630" customFormat="1" x14ac:dyDescent="0.3">
      <c r="A169" s="630">
        <v>656</v>
      </c>
      <c r="B169" s="180"/>
      <c r="C169" s="180"/>
      <c r="D169" s="180" cm="1">
        <f t="array" ref="D169">_xlfn.XLOOKUP(D$1,'Copy of PY1 Data(H)'!$A$1:$CZ$1,_xlfn.XLOOKUP($A169,'Copy of PY1 Data(H)'!$A$1:$A$288,'Copy of PY1 Data(H)'!$A$1:$CZ$288))</f>
        <v>0</v>
      </c>
      <c r="E169" s="180" cm="1">
        <f t="array" ref="E169">_xlfn.XLOOKUP(E$1,'Copy of PY1 Data(H)'!$A$1:$CZ$1,_xlfn.XLOOKUP($A169,'Copy of PY1 Data(H)'!$A$1:$A$288,'Copy of PY1 Data(H)'!$A$1:$CZ$288))</f>
        <v>0</v>
      </c>
      <c r="F169" s="180" cm="1">
        <f t="array" ref="F169">_xlfn.XLOOKUP(F$1,'Copy of PY1 Data(H)'!$A$1:$CZ$1,_xlfn.XLOOKUP($A169,'Copy of PY1 Data(H)'!$A$1:$A$288,'Copy of PY1 Data(H)'!$A$1:$CZ$288))</f>
        <v>0</v>
      </c>
      <c r="G169" s="180" cm="1">
        <f t="array" ref="G169">_xlfn.XLOOKUP(G$1,'Copy of PY1 Data(H)'!$A$1:$CZ$1,_xlfn.XLOOKUP($A169,'Copy of PY1 Data(H)'!$A$1:$A$288,'Copy of PY1 Data(H)'!$A$1:$CZ$288))</f>
        <v>0</v>
      </c>
      <c r="H169" s="180" cm="1">
        <f t="array" ref="H169">_xlfn.XLOOKUP(H$1,'Copy of PY1 Data(H)'!$A$1:$CZ$1,_xlfn.XLOOKUP($A169,'Copy of PY1 Data(H)'!$A$1:$A$288,'Copy of PY1 Data(H)'!$A$1:$CZ$288))</f>
        <v>0</v>
      </c>
      <c r="I169" s="180" cm="1">
        <f t="array" ref="I169">_xlfn.XLOOKUP(I$1,'Copy of PY1 Data(H)'!$A$1:$CZ$1,_xlfn.XLOOKUP($A169,'Copy of PY1 Data(H)'!$A$1:$A$288,'Copy of PY1 Data(H)'!$A$1:$CZ$288))</f>
        <v>0</v>
      </c>
      <c r="J169" s="180" cm="1">
        <f t="array" ref="J169">_xlfn.XLOOKUP(J$1,'Copy of PY1 Data(H)'!$A$1:$CZ$1,_xlfn.XLOOKUP($A169,'Copy of PY1 Data(H)'!$A$1:$A$288,'Copy of PY1 Data(H)'!$A$1:$CZ$288))</f>
        <v>0</v>
      </c>
      <c r="K169" s="180" cm="1">
        <f t="array" ref="K169">_xlfn.XLOOKUP(K$1,'Copy of PY1 Data(H)'!$A$1:$CZ$1,_xlfn.XLOOKUP($A169,'Copy of PY1 Data(H)'!$A$1:$A$288,'Copy of PY1 Data(H)'!$A$1:$CZ$288))</f>
        <v>0</v>
      </c>
      <c r="L169" s="180" cm="1">
        <f t="array" ref="L169">_xlfn.XLOOKUP(L$1,'Copy of PY1 Data(H)'!$A$1:$CZ$1,_xlfn.XLOOKUP($A169,'Copy of PY1 Data(H)'!$A$1:$A$288,'Copy of PY1 Data(H)'!$A$1:$CZ$288))</f>
        <v>2</v>
      </c>
      <c r="M169" s="180" cm="1">
        <f t="array" ref="M169">_xlfn.XLOOKUP(M$1,'Copy of PY1 Data(H)'!$A$1:$CZ$1,_xlfn.XLOOKUP($A169,'Copy of PY1 Data(H)'!$A$1:$A$288,'Copy of PY1 Data(H)'!$A$1:$CZ$288))</f>
        <v>2</v>
      </c>
      <c r="N169" s="180" cm="1">
        <f t="array" ref="N169">_xlfn.XLOOKUP(N$1,'Copy of PY1 Data(H)'!$A$1:$CZ$1,_xlfn.XLOOKUP($A169,'Copy of PY1 Data(H)'!$A$1:$A$288,'Copy of PY1 Data(H)'!$A$1:$CZ$288))</f>
        <v>2</v>
      </c>
      <c r="O169" s="180" cm="1">
        <f t="array" ref="O169">_xlfn.XLOOKUP(O$1,'Copy of PY1 Data(H)'!$A$1:$CZ$1,_xlfn.XLOOKUP($A169,'Copy of PY1 Data(H)'!$A$1:$A$288,'Copy of PY1 Data(H)'!$A$1:$CZ$288))</f>
        <v>2</v>
      </c>
      <c r="P169" s="180" cm="1">
        <f t="array" ref="P169">_xlfn.XLOOKUP(P$1,'Copy of PY1 Data(H)'!$A$1:$CZ$1,_xlfn.XLOOKUP($A169,'Copy of PY1 Data(H)'!$A$1:$A$288,'Copy of PY1 Data(H)'!$A$1:$CZ$288))</f>
        <v>0</v>
      </c>
      <c r="Q169" s="180" cm="1">
        <f t="array" ref="Q169">_xlfn.XLOOKUP(Q$1,'Copy of PY1 Data(H)'!$A$1:$CZ$1,_xlfn.XLOOKUP($A169,'Copy of PY1 Data(H)'!$A$1:$A$288,'Copy of PY1 Data(H)'!$A$1:$CZ$288))</f>
        <v>2</v>
      </c>
      <c r="R169" s="180" cm="1">
        <f t="array" ref="R169">_xlfn.XLOOKUP(R$1,'Copy of PY1 Data(H)'!$A$1:$CZ$1,_xlfn.XLOOKUP($A169,'Copy of PY1 Data(H)'!$A$1:$A$288,'Copy of PY1 Data(H)'!$A$1:$CZ$288))</f>
        <v>0</v>
      </c>
      <c r="S169" s="180" cm="1">
        <f t="array" ref="S169">_xlfn.XLOOKUP(S$1,'Copy of PY1 Data(H)'!$A$1:$CZ$1,_xlfn.XLOOKUP($A169,'Copy of PY1 Data(H)'!$A$1:$A$288,'Copy of PY1 Data(H)'!$A$1:$CZ$288))</f>
        <v>0</v>
      </c>
      <c r="T169" s="180" cm="1">
        <f t="array" ref="T169">_xlfn.XLOOKUP(T$1,'Copy of PY1 Data(H)'!$A$1:$CZ$1,_xlfn.XLOOKUP($A169,'Copy of PY1 Data(H)'!$A$1:$A$288,'Copy of PY1 Data(H)'!$A$1:$CZ$288))</f>
        <v>2</v>
      </c>
      <c r="U169" s="180" cm="1">
        <f t="array" ref="U169">_xlfn.XLOOKUP(U$1,'Copy of PY1 Data(H)'!$A$1:$CZ$1,_xlfn.XLOOKUP($A169,'Copy of PY1 Data(H)'!$A$1:$A$288,'Copy of PY1 Data(H)'!$A$1:$CZ$288))</f>
        <v>2</v>
      </c>
      <c r="V169" s="180" cm="1">
        <f t="array" ref="V169">_xlfn.XLOOKUP(V$1,'Copy of PY1 Data(H)'!$A$1:$CZ$1,_xlfn.XLOOKUP($A169,'Copy of PY1 Data(H)'!$A$1:$A$288,'Copy of PY1 Data(H)'!$A$1:$CZ$288))</f>
        <v>2</v>
      </c>
      <c r="W169" s="180" cm="1">
        <f t="array" ref="W169">_xlfn.XLOOKUP(W$1,'Copy of PY1 Data(H)'!$A$1:$CZ$1,_xlfn.XLOOKUP($A169,'Copy of PY1 Data(H)'!$A$1:$A$288,'Copy of PY1 Data(H)'!$A$1:$CZ$288))</f>
        <v>2</v>
      </c>
      <c r="X169" s="180" cm="1">
        <f t="array" ref="X169">_xlfn.XLOOKUP(X$1,'Copy of PY1 Data(H)'!$A$1:$CZ$1,_xlfn.XLOOKUP($A169,'Copy of PY1 Data(H)'!$A$1:$A$288,'Copy of PY1 Data(H)'!$A$1:$CZ$288))</f>
        <v>0</v>
      </c>
      <c r="Y169" s="180" cm="1">
        <f t="array" ref="Y169">_xlfn.XLOOKUP(Y$1,'Copy of PY1 Data(H)'!$A$1:$CZ$1,_xlfn.XLOOKUP($A169,'Copy of PY1 Data(H)'!$A$1:$A$288,'Copy of PY1 Data(H)'!$A$1:$CZ$288))</f>
        <v>2</v>
      </c>
      <c r="Z169" s="180" cm="1">
        <f t="array" ref="Z169">_xlfn.XLOOKUP(Z$1,'Copy of PY1 Data(H)'!$A$1:$CZ$1,_xlfn.XLOOKUP($A169,'Copy of PY1 Data(H)'!$A$1:$A$288,'Copy of PY1 Data(H)'!$A$1:$CZ$288))</f>
        <v>2</v>
      </c>
      <c r="AA169" s="180" cm="1">
        <f t="array" ref="AA169">_xlfn.XLOOKUP(AA$1,'Copy of PY1 Data(H)'!$A$1:$CZ$1,_xlfn.XLOOKUP($A169,'Copy of PY1 Data(H)'!$A$1:$A$288,'Copy of PY1 Data(H)'!$A$1:$CZ$288))</f>
        <v>2</v>
      </c>
      <c r="AB169" s="180" cm="1">
        <f t="array" ref="AB169">_xlfn.XLOOKUP(AB$1,'Copy of PY1 Data(H)'!$A$1:$CZ$1,_xlfn.XLOOKUP($A169,'Copy of PY1 Data(H)'!$A$1:$A$288,'Copy of PY1 Data(H)'!$A$1:$CZ$288))</f>
        <v>2</v>
      </c>
      <c r="AC169" s="180" cm="1">
        <f t="array" ref="AC169">_xlfn.XLOOKUP(AC$1,'Copy of PY1 Data(H)'!$A$1:$CZ$1,_xlfn.XLOOKUP($A169,'Copy of PY1 Data(H)'!$A$1:$A$288,'Copy of PY1 Data(H)'!$A$1:$CZ$288))</f>
        <v>2</v>
      </c>
      <c r="AD169" s="180" cm="1">
        <f t="array" ref="AD169">_xlfn.XLOOKUP(AD$1,'Copy of PY1 Data(H)'!$A$1:$CZ$1,_xlfn.XLOOKUP($A169,'Copy of PY1 Data(H)'!$A$1:$A$288,'Copy of PY1 Data(H)'!$A$1:$CZ$288))</f>
        <v>0</v>
      </c>
      <c r="AE169" s="180" cm="1">
        <f t="array" ref="AE169">_xlfn.XLOOKUP(AE$1,'Copy of PY1 Data(H)'!$A$1:$CZ$1,_xlfn.XLOOKUP($A169,'Copy of PY1 Data(H)'!$A$1:$A$288,'Copy of PY1 Data(H)'!$A$1:$CZ$288))</f>
        <v>2</v>
      </c>
      <c r="AF169" s="180" cm="1">
        <f t="array" ref="AF169">_xlfn.XLOOKUP(AF$1,'Copy of PY1 Data(H)'!$A$1:$CZ$1,_xlfn.XLOOKUP($A169,'Copy of PY1 Data(H)'!$A$1:$A$288,'Copy of PY1 Data(H)'!$A$1:$CZ$288))</f>
        <v>2</v>
      </c>
      <c r="AG169" s="180" cm="1">
        <f t="array" ref="AG169">_xlfn.XLOOKUP(AG$1,'Copy of PY1 Data(H)'!$A$1:$CZ$1,_xlfn.XLOOKUP($A169,'Copy of PY1 Data(H)'!$A$1:$A$288,'Copy of PY1 Data(H)'!$A$1:$CZ$288))</f>
        <v>0</v>
      </c>
      <c r="AH169" s="180" cm="1">
        <f t="array" ref="AH169">_xlfn.XLOOKUP(AH$1,'Copy of PY1 Data(H)'!$A$1:$CZ$1,_xlfn.XLOOKUP($A169,'Copy of PY1 Data(H)'!$A$1:$A$288,'Copy of PY1 Data(H)'!$A$1:$CZ$288))</f>
        <v>0</v>
      </c>
      <c r="AI169" s="180" cm="1">
        <f t="array" ref="AI169">_xlfn.XLOOKUP(AI$1,'Copy of PY1 Data(H)'!$A$1:$CZ$1,_xlfn.XLOOKUP($A169,'Copy of PY1 Data(H)'!$A$1:$A$288,'Copy of PY1 Data(H)'!$A$1:$CZ$288))</f>
        <v>0</v>
      </c>
      <c r="AJ169" s="180" cm="1">
        <f t="array" ref="AJ169">_xlfn.XLOOKUP(AJ$1,'Copy of PY1 Data(H)'!$A$1:$CZ$1,_xlfn.XLOOKUP($A169,'Copy of PY1 Data(H)'!$A$1:$A$288,'Copy of PY1 Data(H)'!$A$1:$CZ$288))</f>
        <v>0</v>
      </c>
      <c r="AK169" s="180" cm="1">
        <f t="array" ref="AK169">_xlfn.XLOOKUP(AK$1,'Copy of PY1 Data(H)'!$A$1:$CZ$1,_xlfn.XLOOKUP($A169,'Copy of PY1 Data(H)'!$A$1:$A$288,'Copy of PY1 Data(H)'!$A$1:$CZ$288))</f>
        <v>0</v>
      </c>
      <c r="AL169" s="180" cm="1">
        <f t="array" ref="AL169">_xlfn.XLOOKUP(AL$1,'Copy of PY1 Data(H)'!$A$1:$CZ$1,_xlfn.XLOOKUP($A169,'Copy of PY1 Data(H)'!$A$1:$A$288,'Copy of PY1 Data(H)'!$A$1:$CZ$288))</f>
        <v>0</v>
      </c>
      <c r="AM169" s="180" cm="1">
        <f t="array" ref="AM169">_xlfn.XLOOKUP(AM$1,'Copy of PY1 Data(H)'!$A$1:$CZ$1,_xlfn.XLOOKUP($A169,'Copy of PY1 Data(H)'!$A$1:$A$288,'Copy of PY1 Data(H)'!$A$1:$CZ$288))</f>
        <v>2</v>
      </c>
      <c r="AN169" s="180" cm="1">
        <f t="array" ref="AN169">_xlfn.XLOOKUP(AN$1,'Copy of PY1 Data(H)'!$A$1:$CZ$1,_xlfn.XLOOKUP($A169,'Copy of PY1 Data(H)'!$A$1:$A$288,'Copy of PY1 Data(H)'!$A$1:$CZ$288))</f>
        <v>0</v>
      </c>
      <c r="AO169" s="180" cm="1">
        <f t="array" ref="AO169">_xlfn.XLOOKUP(AO$1,'Copy of PY1 Data(H)'!$A$1:$CZ$1,_xlfn.XLOOKUP($A169,'Copy of PY1 Data(H)'!$A$1:$A$288,'Copy of PY1 Data(H)'!$A$1:$CZ$288))</f>
        <v>0</v>
      </c>
      <c r="AP169" s="180" cm="1">
        <f t="array" ref="AP169">_xlfn.XLOOKUP(AP$1,'Copy of PY1 Data(H)'!$A$1:$CZ$1,_xlfn.XLOOKUP($A169,'Copy of PY1 Data(H)'!$A$1:$A$288,'Copy of PY1 Data(H)'!$A$1:$CZ$288))</f>
        <v>2</v>
      </c>
      <c r="AQ169" s="180" cm="1">
        <f t="array" ref="AQ169">_xlfn.XLOOKUP(AQ$1,'Copy of PY1 Data(H)'!$A$1:$CZ$1,_xlfn.XLOOKUP($A169,'Copy of PY1 Data(H)'!$A$1:$A$288,'Copy of PY1 Data(H)'!$A$1:$CZ$288))</f>
        <v>0</v>
      </c>
      <c r="AR169" s="180" cm="1">
        <f t="array" ref="AR169">_xlfn.XLOOKUP(AR$1,'Copy of PY1 Data(H)'!$A$1:$CZ$1,_xlfn.XLOOKUP($A169,'Copy of PY1 Data(H)'!$A$1:$A$288,'Copy of PY1 Data(H)'!$A$1:$CZ$288))</f>
        <v>0</v>
      </c>
      <c r="AS169" s="180" cm="1">
        <f t="array" ref="AS169">_xlfn.XLOOKUP(AS$1,'Copy of PY1 Data(H)'!$A$1:$CZ$1,_xlfn.XLOOKUP($A169,'Copy of PY1 Data(H)'!$A$1:$A$288,'Copy of PY1 Data(H)'!$A$1:$CZ$288))</f>
        <v>0</v>
      </c>
      <c r="AT169" s="180" cm="1">
        <f t="array" ref="AT169">_xlfn.XLOOKUP(AT$1,'Copy of PY1 Data(H)'!$A$1:$CZ$1,_xlfn.XLOOKUP($A169,'Copy of PY1 Data(H)'!$A$1:$A$288,'Copy of PY1 Data(H)'!$A$1:$CZ$288))</f>
        <v>2</v>
      </c>
      <c r="AU169" s="180" cm="1">
        <f t="array" ref="AU169">_xlfn.XLOOKUP(AU$1,'Copy of PY1 Data(H)'!$A$1:$CZ$1,_xlfn.XLOOKUP($A169,'Copy of PY1 Data(H)'!$A$1:$A$288,'Copy of PY1 Data(H)'!$A$1:$CZ$288))</f>
        <v>0</v>
      </c>
      <c r="AV169" s="180" cm="1">
        <f t="array" ref="AV169">_xlfn.XLOOKUP(AV$1,'Copy of PY1 Data(H)'!$A$1:$CZ$1,_xlfn.XLOOKUP($A169,'Copy of PY1 Data(H)'!$A$1:$A$288,'Copy of PY1 Data(H)'!$A$1:$CZ$288))</f>
        <v>2</v>
      </c>
      <c r="AW169" s="180" cm="1">
        <f t="array" ref="AW169">_xlfn.XLOOKUP(AW$1,'Copy of PY1 Data(H)'!$A$1:$CZ$1,_xlfn.XLOOKUP($A169,'Copy of PY1 Data(H)'!$A$1:$A$288,'Copy of PY1 Data(H)'!$A$1:$CZ$288))</f>
        <v>2</v>
      </c>
      <c r="AX169" s="180" cm="1">
        <f t="array" ref="AX169">_xlfn.XLOOKUP(AX$1,'Copy of PY1 Data(H)'!$A$1:$CZ$1,_xlfn.XLOOKUP($A169,'Copy of PY1 Data(H)'!$A$1:$A$288,'Copy of PY1 Data(H)'!$A$1:$CZ$288))</f>
        <v>2</v>
      </c>
      <c r="AY169" s="180" cm="1">
        <f t="array" ref="AY169">_xlfn.XLOOKUP(AY$1,'Copy of PY1 Data(H)'!$A$1:$CZ$1,_xlfn.XLOOKUP($A169,'Copy of PY1 Data(H)'!$A$1:$A$288,'Copy of PY1 Data(H)'!$A$1:$CZ$288))</f>
        <v>2</v>
      </c>
      <c r="AZ169" s="180" cm="1">
        <f t="array" ref="AZ169">_xlfn.XLOOKUP(AZ$1,'Copy of PY1 Data(H)'!$A$1:$CZ$1,_xlfn.XLOOKUP($A169,'Copy of PY1 Data(H)'!$A$1:$A$288,'Copy of PY1 Data(H)'!$A$1:$CZ$288))</f>
        <v>2</v>
      </c>
      <c r="BA169" s="180" cm="1">
        <f t="array" ref="BA169">_xlfn.XLOOKUP(BA$1,'Copy of PY1 Data(H)'!$A$1:$CZ$1,_xlfn.XLOOKUP($A169,'Copy of PY1 Data(H)'!$A$1:$A$288,'Copy of PY1 Data(H)'!$A$1:$CZ$288))</f>
        <v>2</v>
      </c>
      <c r="BB169" s="180" cm="1">
        <f t="array" ref="BB169">_xlfn.XLOOKUP(BB$1,'Copy of PY1 Data(H)'!$A$1:$CZ$1,_xlfn.XLOOKUP($A169,'Copy of PY1 Data(H)'!$A$1:$A$288,'Copy of PY1 Data(H)'!$A$1:$CZ$288))</f>
        <v>0</v>
      </c>
      <c r="BC169" s="180" cm="1">
        <f t="array" ref="BC169">_xlfn.XLOOKUP(BC$1,'Copy of PY1 Data(H)'!$A$1:$CZ$1,_xlfn.XLOOKUP($A169,'Copy of PY1 Data(H)'!$A$1:$A$288,'Copy of PY1 Data(H)'!$A$1:$CZ$288))</f>
        <v>0</v>
      </c>
      <c r="BD169" s="180" cm="1">
        <f t="array" ref="BD169">_xlfn.XLOOKUP(BD$1,'Copy of PY1 Data(H)'!$A$1:$CZ$1,_xlfn.XLOOKUP($A169,'Copy of PY1 Data(H)'!$A$1:$A$288,'Copy of PY1 Data(H)'!$A$1:$CZ$288))</f>
        <v>0</v>
      </c>
      <c r="BE169" s="180" cm="1">
        <f t="array" ref="BE169">_xlfn.XLOOKUP(BE$1,'Copy of PY1 Data(H)'!$A$1:$CZ$1,_xlfn.XLOOKUP($A169,'Copy of PY1 Data(H)'!$A$1:$A$288,'Copy of PY1 Data(H)'!$A$1:$CZ$288))</f>
        <v>2</v>
      </c>
      <c r="BF169" s="180" cm="1">
        <f t="array" ref="BF169">_xlfn.XLOOKUP(BF$1,'Copy of PY1 Data(H)'!$A$1:$CZ$1,_xlfn.XLOOKUP($A169,'Copy of PY1 Data(H)'!$A$1:$A$288,'Copy of PY1 Data(H)'!$A$1:$CZ$288))</f>
        <v>2</v>
      </c>
      <c r="BG169" s="180" cm="1">
        <f t="array" ref="BG169">_xlfn.XLOOKUP(BG$1,'Copy of PY1 Data(H)'!$A$1:$CZ$1,_xlfn.XLOOKUP($A169,'Copy of PY1 Data(H)'!$A$1:$A$288,'Copy of PY1 Data(H)'!$A$1:$CZ$288))</f>
        <v>0</v>
      </c>
      <c r="BH169" s="180" cm="1">
        <f t="array" ref="BH169">_xlfn.XLOOKUP(BH$1,'Copy of PY1 Data(H)'!$A$1:$CZ$1,_xlfn.XLOOKUP($A169,'Copy of PY1 Data(H)'!$A$1:$A$288,'Copy of PY1 Data(H)'!$A$1:$CZ$288))</f>
        <v>0</v>
      </c>
      <c r="BI169" s="180" cm="1">
        <f t="array" ref="BI169">_xlfn.XLOOKUP(BI$1,'Copy of PY1 Data(H)'!$A$1:$CZ$1,_xlfn.XLOOKUP($A169,'Copy of PY1 Data(H)'!$A$1:$A$288,'Copy of PY1 Data(H)'!$A$1:$CZ$288))</f>
        <v>2</v>
      </c>
      <c r="BJ169" s="180" cm="1">
        <f t="array" ref="BJ169">_xlfn.XLOOKUP(BJ$1,'Copy of PY1 Data(H)'!$A$1:$CZ$1,_xlfn.XLOOKUP($A169,'Copy of PY1 Data(H)'!$A$1:$A$288,'Copy of PY1 Data(H)'!$A$1:$CZ$288))</f>
        <v>0</v>
      </c>
      <c r="BK169" s="180" cm="1">
        <f t="array" ref="BK169">_xlfn.XLOOKUP(BK$1,'Copy of PY1 Data(H)'!$A$1:$CZ$1,_xlfn.XLOOKUP($A169,'Copy of PY1 Data(H)'!$A$1:$A$288,'Copy of PY1 Data(H)'!$A$1:$CZ$288))</f>
        <v>2</v>
      </c>
      <c r="BL169" s="180" cm="1">
        <f t="array" ref="BL169">_xlfn.XLOOKUP(BL$1,'Copy of PY1 Data(H)'!$A$1:$CZ$1,_xlfn.XLOOKUP($A169,'Copy of PY1 Data(H)'!$A$1:$A$288,'Copy of PY1 Data(H)'!$A$1:$CZ$288))</f>
        <v>0</v>
      </c>
      <c r="BM169" s="180" cm="1">
        <f t="array" ref="BM169">_xlfn.XLOOKUP(BM$1,'Copy of PY1 Data(H)'!$A$1:$CZ$1,_xlfn.XLOOKUP($A169,'Copy of PY1 Data(H)'!$A$1:$A$288,'Copy of PY1 Data(H)'!$A$1:$CZ$288))</f>
        <v>2</v>
      </c>
      <c r="BN169" s="180" cm="1">
        <f t="array" ref="BN169">_xlfn.XLOOKUP(BN$1,'Copy of PY1 Data(H)'!$A$1:$CZ$1,_xlfn.XLOOKUP($A169,'Copy of PY1 Data(H)'!$A$1:$A$288,'Copy of PY1 Data(H)'!$A$1:$CZ$288))</f>
        <v>0</v>
      </c>
      <c r="BO169" s="180" cm="1">
        <f t="array" ref="BO169">_xlfn.XLOOKUP(BO$1,'Copy of PY1 Data(H)'!$A$1:$CZ$1,_xlfn.XLOOKUP($A169,'Copy of PY1 Data(H)'!$A$1:$A$288,'Copy of PY1 Data(H)'!$A$1:$CZ$288))</f>
        <v>2</v>
      </c>
      <c r="BP169" s="180" cm="1">
        <f t="array" ref="BP169">_xlfn.XLOOKUP(BP$1,'Copy of PY1 Data(H)'!$A$1:$CZ$1,_xlfn.XLOOKUP($A169,'Copy of PY1 Data(H)'!$A$1:$A$288,'Copy of PY1 Data(H)'!$A$1:$CZ$288))</f>
        <v>0</v>
      </c>
      <c r="BQ169" s="180" cm="1">
        <f t="array" ref="BQ169">_xlfn.XLOOKUP(BQ$1,'Copy of PY1 Data(H)'!$A$1:$CZ$1,_xlfn.XLOOKUP($A169,'Copy of PY1 Data(H)'!$A$1:$A$288,'Copy of PY1 Data(H)'!$A$1:$CZ$288))</f>
        <v>2</v>
      </c>
      <c r="BR169" s="180" cm="1">
        <f t="array" ref="BR169">_xlfn.XLOOKUP(BR$1,'Copy of PY1 Data(H)'!$A$1:$CZ$1,_xlfn.XLOOKUP($A169,'Copy of PY1 Data(H)'!$A$1:$A$288,'Copy of PY1 Data(H)'!$A$1:$CZ$288))</f>
        <v>2</v>
      </c>
      <c r="BS169" s="180" cm="1">
        <f t="array" ref="BS169">_xlfn.XLOOKUP(BS$1,'Copy of PY1 Data(H)'!$A$1:$CZ$1,_xlfn.XLOOKUP($A169,'Copy of PY1 Data(H)'!$A$1:$A$288,'Copy of PY1 Data(H)'!$A$1:$CZ$288))</f>
        <v>2</v>
      </c>
      <c r="BT169" s="180" cm="1">
        <f t="array" ref="BT169">_xlfn.XLOOKUP(BT$1,'Copy of PY1 Data(H)'!$A$1:$CZ$1,_xlfn.XLOOKUP($A169,'Copy of PY1 Data(H)'!$A$1:$A$288,'Copy of PY1 Data(H)'!$A$1:$CZ$288))</f>
        <v>0</v>
      </c>
      <c r="BU169" s="180" cm="1">
        <f t="array" ref="BU169">_xlfn.XLOOKUP(BU$1,'Copy of PY1 Data(H)'!$A$1:$CZ$1,_xlfn.XLOOKUP($A169,'Copy of PY1 Data(H)'!$A$1:$A$288,'Copy of PY1 Data(H)'!$A$1:$CZ$288))</f>
        <v>2</v>
      </c>
      <c r="BV169" s="180" cm="1">
        <f t="array" ref="BV169">_xlfn.XLOOKUP(BV$1,'Copy of PY1 Data(H)'!$A$1:$CZ$1,_xlfn.XLOOKUP($A169,'Copy of PY1 Data(H)'!$A$1:$A$288,'Copy of PY1 Data(H)'!$A$1:$CZ$288))</f>
        <v>0</v>
      </c>
      <c r="BW169" s="180" cm="1">
        <f t="array" ref="BW169">_xlfn.XLOOKUP(BW$1,'Copy of PY1 Data(H)'!$A$1:$CZ$1,_xlfn.XLOOKUP($A169,'Copy of PY1 Data(H)'!$A$1:$A$288,'Copy of PY1 Data(H)'!$A$1:$CZ$288))</f>
        <v>0</v>
      </c>
      <c r="BX169" s="180" cm="1">
        <f t="array" ref="BX169">_xlfn.XLOOKUP(BX$1,'Copy of PY1 Data(H)'!$A$1:$CZ$1,_xlfn.XLOOKUP($A169,'Copy of PY1 Data(H)'!$A$1:$A$288,'Copy of PY1 Data(H)'!$A$1:$CZ$288))</f>
        <v>0</v>
      </c>
      <c r="BY169" s="180" cm="1">
        <f t="array" ref="BY169">_xlfn.XLOOKUP(BY$1,'Copy of PY1 Data(H)'!$A$1:$CZ$1,_xlfn.XLOOKUP($A169,'Copy of PY1 Data(H)'!$A$1:$A$288,'Copy of PY1 Data(H)'!$A$1:$CZ$288))</f>
        <v>0</v>
      </c>
      <c r="BZ169" s="180" cm="1">
        <f t="array" ref="BZ169">_xlfn.XLOOKUP(BZ$1,'Copy of PY1 Data(H)'!$A$1:$CZ$1,_xlfn.XLOOKUP($A169,'Copy of PY1 Data(H)'!$A$1:$A$288,'Copy of PY1 Data(H)'!$A$1:$CZ$288))</f>
        <v>2</v>
      </c>
      <c r="CA169" s="180" cm="1">
        <f t="array" ref="CA169">_xlfn.XLOOKUP(CA$1,'Copy of PY1 Data(H)'!$A$1:$CZ$1,_xlfn.XLOOKUP($A169,'Copy of PY1 Data(H)'!$A$1:$A$288,'Copy of PY1 Data(H)'!$A$1:$CZ$288))</f>
        <v>2</v>
      </c>
      <c r="CB169" s="180" cm="1">
        <f t="array" ref="CB169">_xlfn.XLOOKUP(CB$1,'Copy of PY1 Data(H)'!$A$1:$CZ$1,_xlfn.XLOOKUP($A169,'Copy of PY1 Data(H)'!$A$1:$A$288,'Copy of PY1 Data(H)'!$A$1:$CZ$288))</f>
        <v>2</v>
      </c>
      <c r="CC169" s="180" cm="1">
        <f t="array" ref="CC169">_xlfn.XLOOKUP(CC$1,'Copy of PY1 Data(H)'!$A$1:$CZ$1,_xlfn.XLOOKUP($A169,'Copy of PY1 Data(H)'!$A$1:$A$288,'Copy of PY1 Data(H)'!$A$1:$CZ$288))</f>
        <v>0</v>
      </c>
      <c r="CD169" s="180" cm="1">
        <f t="array" ref="CD169">_xlfn.XLOOKUP(CD$1,'Copy of PY1 Data(H)'!$A$1:$CZ$1,_xlfn.XLOOKUP($A169,'Copy of PY1 Data(H)'!$A$1:$A$288,'Copy of PY1 Data(H)'!$A$1:$CZ$288))</f>
        <v>2</v>
      </c>
    </row>
    <row r="170" spans="1:82" s="968" customFormat="1" x14ac:dyDescent="0.3">
      <c r="B170" s="968" t="s">
        <v>2892</v>
      </c>
      <c r="D170" s="968" t="e" cm="1">
        <f t="array" ref="D170">_xlfn.XLOOKUP(D$1,'Copy of PY1 Data(H)'!$A$1:$CZ$1,_xlfn.XLOOKUP($B170,'Copy of PY1 Data(H)'!$A$1:$A$288,'Copy of PY1 Data(H)'!$A$1:$CZ$288))</f>
        <v>#N/A</v>
      </c>
      <c r="E170" s="968" t="e" cm="1">
        <f t="array" ref="E170">_xlfn.XLOOKUP(E$1,'Copy of PY1 Data(H)'!$A$1:$CZ$1,_xlfn.XLOOKUP($B170,'Copy of PY1 Data(H)'!$A$1:$A$288,'Copy of PY1 Data(H)'!$A$1:$CZ$288))</f>
        <v>#N/A</v>
      </c>
      <c r="F170" s="968" t="e" cm="1">
        <f t="array" ref="F170">_xlfn.XLOOKUP(F$1,'Copy of PY1 Data(H)'!$A$1:$CZ$1,_xlfn.XLOOKUP($B170,'Copy of PY1 Data(H)'!$A$1:$A$288,'Copy of PY1 Data(H)'!$A$1:$CZ$288))</f>
        <v>#N/A</v>
      </c>
      <c r="G170" s="968" t="e" cm="1">
        <f t="array" ref="G170">_xlfn.XLOOKUP(G$1,'Copy of PY1 Data(H)'!$A$1:$CZ$1,_xlfn.XLOOKUP($B170,'Copy of PY1 Data(H)'!$A$1:$A$288,'Copy of PY1 Data(H)'!$A$1:$CZ$288))</f>
        <v>#N/A</v>
      </c>
      <c r="H170" s="968" t="e" cm="1">
        <f t="array" ref="H170">_xlfn.XLOOKUP(H$1,'Copy of PY1 Data(H)'!$A$1:$CZ$1,_xlfn.XLOOKUP($B170,'Copy of PY1 Data(H)'!$A$1:$A$288,'Copy of PY1 Data(H)'!$A$1:$CZ$288))</f>
        <v>#N/A</v>
      </c>
      <c r="I170" s="968" t="e" cm="1">
        <f t="array" ref="I170">_xlfn.XLOOKUP(I$1,'Copy of PY1 Data(H)'!$A$1:$CZ$1,_xlfn.XLOOKUP($B170,'Copy of PY1 Data(H)'!$A$1:$A$288,'Copy of PY1 Data(H)'!$A$1:$CZ$288))</f>
        <v>#N/A</v>
      </c>
      <c r="J170" s="968" t="e" cm="1">
        <f t="array" ref="J170">_xlfn.XLOOKUP(J$1,'Copy of PY1 Data(H)'!$A$1:$CZ$1,_xlfn.XLOOKUP($B170,'Copy of PY1 Data(H)'!$A$1:$A$288,'Copy of PY1 Data(H)'!$A$1:$CZ$288))</f>
        <v>#N/A</v>
      </c>
      <c r="K170" s="968" t="e" cm="1">
        <f t="array" ref="K170">_xlfn.XLOOKUP(K$1,'Copy of PY1 Data(H)'!$A$1:$CZ$1,_xlfn.XLOOKUP($B170,'Copy of PY1 Data(H)'!$A$1:$A$288,'Copy of PY1 Data(H)'!$A$1:$CZ$288))</f>
        <v>#N/A</v>
      </c>
      <c r="L170" s="968" t="e" cm="1">
        <f t="array" ref="L170">_xlfn.XLOOKUP(L$1,'Copy of PY1 Data(H)'!$A$1:$CZ$1,_xlfn.XLOOKUP($B170,'Copy of PY1 Data(H)'!$A$1:$A$288,'Copy of PY1 Data(H)'!$A$1:$CZ$288))</f>
        <v>#N/A</v>
      </c>
      <c r="M170" s="968" t="e" cm="1">
        <f t="array" ref="M170">_xlfn.XLOOKUP(M$1,'Copy of PY1 Data(H)'!$A$1:$CZ$1,_xlfn.XLOOKUP($B170,'Copy of PY1 Data(H)'!$A$1:$A$288,'Copy of PY1 Data(H)'!$A$1:$CZ$288))</f>
        <v>#N/A</v>
      </c>
      <c r="N170" s="968" t="e" cm="1">
        <f t="array" ref="N170">_xlfn.XLOOKUP(N$1,'Copy of PY1 Data(H)'!$A$1:$CZ$1,_xlfn.XLOOKUP($B170,'Copy of PY1 Data(H)'!$A$1:$A$288,'Copy of PY1 Data(H)'!$A$1:$CZ$288))</f>
        <v>#N/A</v>
      </c>
      <c r="O170" s="968" t="e" cm="1">
        <f t="array" ref="O170">_xlfn.XLOOKUP(O$1,'Copy of PY1 Data(H)'!$A$1:$CZ$1,_xlfn.XLOOKUP($B170,'Copy of PY1 Data(H)'!$A$1:$A$288,'Copy of PY1 Data(H)'!$A$1:$CZ$288))</f>
        <v>#N/A</v>
      </c>
      <c r="P170" s="968" t="e" cm="1">
        <f t="array" ref="P170">_xlfn.XLOOKUP(P$1,'Copy of PY1 Data(H)'!$A$1:$CZ$1,_xlfn.XLOOKUP($B170,'Copy of PY1 Data(H)'!$A$1:$A$288,'Copy of PY1 Data(H)'!$A$1:$CZ$288))</f>
        <v>#N/A</v>
      </c>
      <c r="Q170" s="968" t="e" cm="1">
        <f t="array" ref="Q170">_xlfn.XLOOKUP(Q$1,'Copy of PY1 Data(H)'!$A$1:$CZ$1,_xlfn.XLOOKUP($B170,'Copy of PY1 Data(H)'!$A$1:$A$288,'Copy of PY1 Data(H)'!$A$1:$CZ$288))</f>
        <v>#N/A</v>
      </c>
      <c r="R170" s="968" t="e" cm="1">
        <f t="array" ref="R170">_xlfn.XLOOKUP(R$1,'Copy of PY1 Data(H)'!$A$1:$CZ$1,_xlfn.XLOOKUP($B170,'Copy of PY1 Data(H)'!$A$1:$A$288,'Copy of PY1 Data(H)'!$A$1:$CZ$288))</f>
        <v>#N/A</v>
      </c>
      <c r="S170" s="968" t="e" cm="1">
        <f t="array" ref="S170">_xlfn.XLOOKUP(S$1,'Copy of PY1 Data(H)'!$A$1:$CZ$1,_xlfn.XLOOKUP($B170,'Copy of PY1 Data(H)'!$A$1:$A$288,'Copy of PY1 Data(H)'!$A$1:$CZ$288))</f>
        <v>#N/A</v>
      </c>
      <c r="T170" s="968" t="e" cm="1">
        <f t="array" ref="T170">_xlfn.XLOOKUP(T$1,'Copy of PY1 Data(H)'!$A$1:$CZ$1,_xlfn.XLOOKUP($B170,'Copy of PY1 Data(H)'!$A$1:$A$288,'Copy of PY1 Data(H)'!$A$1:$CZ$288))</f>
        <v>#N/A</v>
      </c>
      <c r="U170" s="968" t="e" cm="1">
        <f t="array" ref="U170">_xlfn.XLOOKUP(U$1,'Copy of PY1 Data(H)'!$A$1:$CZ$1,_xlfn.XLOOKUP($B170,'Copy of PY1 Data(H)'!$A$1:$A$288,'Copy of PY1 Data(H)'!$A$1:$CZ$288))</f>
        <v>#N/A</v>
      </c>
      <c r="V170" s="968" t="e" cm="1">
        <f t="array" ref="V170">_xlfn.XLOOKUP(V$1,'Copy of PY1 Data(H)'!$A$1:$CZ$1,_xlfn.XLOOKUP($B170,'Copy of PY1 Data(H)'!$A$1:$A$288,'Copy of PY1 Data(H)'!$A$1:$CZ$288))</f>
        <v>#N/A</v>
      </c>
      <c r="W170" s="968" t="e" cm="1">
        <f t="array" ref="W170">_xlfn.XLOOKUP(W$1,'Copy of PY1 Data(H)'!$A$1:$CZ$1,_xlfn.XLOOKUP($B170,'Copy of PY1 Data(H)'!$A$1:$A$288,'Copy of PY1 Data(H)'!$A$1:$CZ$288))</f>
        <v>#N/A</v>
      </c>
      <c r="X170" s="968" t="e" cm="1">
        <f t="array" ref="X170">_xlfn.XLOOKUP(X$1,'Copy of PY1 Data(H)'!$A$1:$CZ$1,_xlfn.XLOOKUP($B170,'Copy of PY1 Data(H)'!$A$1:$A$288,'Copy of PY1 Data(H)'!$A$1:$CZ$288))</f>
        <v>#N/A</v>
      </c>
      <c r="Y170" s="968" t="e" cm="1">
        <f t="array" ref="Y170">_xlfn.XLOOKUP(Y$1,'Copy of PY1 Data(H)'!$A$1:$CZ$1,_xlfn.XLOOKUP($B170,'Copy of PY1 Data(H)'!$A$1:$A$288,'Copy of PY1 Data(H)'!$A$1:$CZ$288))</f>
        <v>#N/A</v>
      </c>
      <c r="Z170" s="968" t="e" cm="1">
        <f t="array" ref="Z170">_xlfn.XLOOKUP(Z$1,'Copy of PY1 Data(H)'!$A$1:$CZ$1,_xlfn.XLOOKUP($B170,'Copy of PY1 Data(H)'!$A$1:$A$288,'Copy of PY1 Data(H)'!$A$1:$CZ$288))</f>
        <v>#N/A</v>
      </c>
      <c r="AA170" s="968" t="e" cm="1">
        <f t="array" ref="AA170">_xlfn.XLOOKUP(AA$1,'Copy of PY1 Data(H)'!$A$1:$CZ$1,_xlfn.XLOOKUP($B170,'Copy of PY1 Data(H)'!$A$1:$A$288,'Copy of PY1 Data(H)'!$A$1:$CZ$288))</f>
        <v>#N/A</v>
      </c>
      <c r="AB170" s="968" t="e" cm="1">
        <f t="array" ref="AB170">_xlfn.XLOOKUP(AB$1,'Copy of PY1 Data(H)'!$A$1:$CZ$1,_xlfn.XLOOKUP($B170,'Copy of PY1 Data(H)'!$A$1:$A$288,'Copy of PY1 Data(H)'!$A$1:$CZ$288))</f>
        <v>#N/A</v>
      </c>
      <c r="AC170" s="968" t="e" cm="1">
        <f t="array" ref="AC170">_xlfn.XLOOKUP(AC$1,'Copy of PY1 Data(H)'!$A$1:$CZ$1,_xlfn.XLOOKUP($B170,'Copy of PY1 Data(H)'!$A$1:$A$288,'Copy of PY1 Data(H)'!$A$1:$CZ$288))</f>
        <v>#N/A</v>
      </c>
      <c r="AD170" s="968" t="e" cm="1">
        <f t="array" ref="AD170">_xlfn.XLOOKUP(AD$1,'Copy of PY1 Data(H)'!$A$1:$CZ$1,_xlfn.XLOOKUP($B170,'Copy of PY1 Data(H)'!$A$1:$A$288,'Copy of PY1 Data(H)'!$A$1:$CZ$288))</f>
        <v>#N/A</v>
      </c>
      <c r="AE170" s="968" t="e" cm="1">
        <f t="array" ref="AE170">_xlfn.XLOOKUP(AE$1,'Copy of PY1 Data(H)'!$A$1:$CZ$1,_xlfn.XLOOKUP($B170,'Copy of PY1 Data(H)'!$A$1:$A$288,'Copy of PY1 Data(H)'!$A$1:$CZ$288))</f>
        <v>#N/A</v>
      </c>
      <c r="AF170" s="968" t="e" cm="1">
        <f t="array" ref="AF170">_xlfn.XLOOKUP(AF$1,'Copy of PY1 Data(H)'!$A$1:$CZ$1,_xlfn.XLOOKUP($B170,'Copy of PY1 Data(H)'!$A$1:$A$288,'Copy of PY1 Data(H)'!$A$1:$CZ$288))</f>
        <v>#N/A</v>
      </c>
      <c r="AG170" s="968" t="e" cm="1">
        <f t="array" ref="AG170">_xlfn.XLOOKUP(AG$1,'Copy of PY1 Data(H)'!$A$1:$CZ$1,_xlfn.XLOOKUP($B170,'Copy of PY1 Data(H)'!$A$1:$A$288,'Copy of PY1 Data(H)'!$A$1:$CZ$288))</f>
        <v>#N/A</v>
      </c>
      <c r="AH170" s="968" t="e" cm="1">
        <f t="array" ref="AH170">_xlfn.XLOOKUP(AH$1,'Copy of PY1 Data(H)'!$A$1:$CZ$1,_xlfn.XLOOKUP($B170,'Copy of PY1 Data(H)'!$A$1:$A$288,'Copy of PY1 Data(H)'!$A$1:$CZ$288))</f>
        <v>#N/A</v>
      </c>
      <c r="AI170" s="968" t="e" cm="1">
        <f t="array" ref="AI170">_xlfn.XLOOKUP(AI$1,'Copy of PY1 Data(H)'!$A$1:$CZ$1,_xlfn.XLOOKUP($B170,'Copy of PY1 Data(H)'!$A$1:$A$288,'Copy of PY1 Data(H)'!$A$1:$CZ$288))</f>
        <v>#N/A</v>
      </c>
      <c r="AJ170" s="968" t="e" cm="1">
        <f t="array" ref="AJ170">_xlfn.XLOOKUP(AJ$1,'Copy of PY1 Data(H)'!$A$1:$CZ$1,_xlfn.XLOOKUP($B170,'Copy of PY1 Data(H)'!$A$1:$A$288,'Copy of PY1 Data(H)'!$A$1:$CZ$288))</f>
        <v>#N/A</v>
      </c>
      <c r="AK170" s="968" t="e" cm="1">
        <f t="array" ref="AK170">_xlfn.XLOOKUP(AK$1,'Copy of PY1 Data(H)'!$A$1:$CZ$1,_xlfn.XLOOKUP($B170,'Copy of PY1 Data(H)'!$A$1:$A$288,'Copy of PY1 Data(H)'!$A$1:$CZ$288))</f>
        <v>#N/A</v>
      </c>
      <c r="AL170" s="968" t="e" cm="1">
        <f t="array" ref="AL170">_xlfn.XLOOKUP(AL$1,'Copy of PY1 Data(H)'!$A$1:$CZ$1,_xlfn.XLOOKUP($B170,'Copy of PY1 Data(H)'!$A$1:$A$288,'Copy of PY1 Data(H)'!$A$1:$CZ$288))</f>
        <v>#N/A</v>
      </c>
      <c r="AM170" s="968" t="e" cm="1">
        <f t="array" ref="AM170">_xlfn.XLOOKUP(AM$1,'Copy of PY1 Data(H)'!$A$1:$CZ$1,_xlfn.XLOOKUP($B170,'Copy of PY1 Data(H)'!$A$1:$A$288,'Copy of PY1 Data(H)'!$A$1:$CZ$288))</f>
        <v>#N/A</v>
      </c>
      <c r="AN170" s="968" t="e" cm="1">
        <f t="array" ref="AN170">_xlfn.XLOOKUP(AN$1,'Copy of PY1 Data(H)'!$A$1:$CZ$1,_xlfn.XLOOKUP($B170,'Copy of PY1 Data(H)'!$A$1:$A$288,'Copy of PY1 Data(H)'!$A$1:$CZ$288))</f>
        <v>#N/A</v>
      </c>
      <c r="AO170" s="968" t="e" cm="1">
        <f t="array" ref="AO170">_xlfn.XLOOKUP(AO$1,'Copy of PY1 Data(H)'!$A$1:$CZ$1,_xlfn.XLOOKUP($B170,'Copy of PY1 Data(H)'!$A$1:$A$288,'Copy of PY1 Data(H)'!$A$1:$CZ$288))</f>
        <v>#N/A</v>
      </c>
      <c r="AP170" s="968" t="e" cm="1">
        <f t="array" ref="AP170">_xlfn.XLOOKUP(AP$1,'Copy of PY1 Data(H)'!$A$1:$CZ$1,_xlfn.XLOOKUP($B170,'Copy of PY1 Data(H)'!$A$1:$A$288,'Copy of PY1 Data(H)'!$A$1:$CZ$288))</f>
        <v>#N/A</v>
      </c>
      <c r="AQ170" s="968" t="e" cm="1">
        <f t="array" ref="AQ170">_xlfn.XLOOKUP(AQ$1,'Copy of PY1 Data(H)'!$A$1:$CZ$1,_xlfn.XLOOKUP($B170,'Copy of PY1 Data(H)'!$A$1:$A$288,'Copy of PY1 Data(H)'!$A$1:$CZ$288))</f>
        <v>#N/A</v>
      </c>
      <c r="AR170" s="968" t="e" cm="1">
        <f t="array" ref="AR170">_xlfn.XLOOKUP(AR$1,'Copy of PY1 Data(H)'!$A$1:$CZ$1,_xlfn.XLOOKUP($B170,'Copy of PY1 Data(H)'!$A$1:$A$288,'Copy of PY1 Data(H)'!$A$1:$CZ$288))</f>
        <v>#N/A</v>
      </c>
      <c r="AS170" s="968" t="e" cm="1">
        <f t="array" ref="AS170">_xlfn.XLOOKUP(AS$1,'Copy of PY1 Data(H)'!$A$1:$CZ$1,_xlfn.XLOOKUP($B170,'Copy of PY1 Data(H)'!$A$1:$A$288,'Copy of PY1 Data(H)'!$A$1:$CZ$288))</f>
        <v>#N/A</v>
      </c>
      <c r="AT170" s="968" t="e" cm="1">
        <f t="array" ref="AT170">_xlfn.XLOOKUP(AT$1,'Copy of PY1 Data(H)'!$A$1:$CZ$1,_xlfn.XLOOKUP($B170,'Copy of PY1 Data(H)'!$A$1:$A$288,'Copy of PY1 Data(H)'!$A$1:$CZ$288))</f>
        <v>#N/A</v>
      </c>
      <c r="AU170" s="968" t="e" cm="1">
        <f t="array" ref="AU170">_xlfn.XLOOKUP(AU$1,'Copy of PY1 Data(H)'!$A$1:$CZ$1,_xlfn.XLOOKUP($B170,'Copy of PY1 Data(H)'!$A$1:$A$288,'Copy of PY1 Data(H)'!$A$1:$CZ$288))</f>
        <v>#N/A</v>
      </c>
      <c r="AV170" s="968" t="e" cm="1">
        <f t="array" ref="AV170">_xlfn.XLOOKUP(AV$1,'Copy of PY1 Data(H)'!$A$1:$CZ$1,_xlfn.XLOOKUP($B170,'Copy of PY1 Data(H)'!$A$1:$A$288,'Copy of PY1 Data(H)'!$A$1:$CZ$288))</f>
        <v>#N/A</v>
      </c>
      <c r="AW170" s="968" t="e" cm="1">
        <f t="array" ref="AW170">_xlfn.XLOOKUP(AW$1,'Copy of PY1 Data(H)'!$A$1:$CZ$1,_xlfn.XLOOKUP($B170,'Copy of PY1 Data(H)'!$A$1:$A$288,'Copy of PY1 Data(H)'!$A$1:$CZ$288))</f>
        <v>#N/A</v>
      </c>
      <c r="AX170" s="968" t="e" cm="1">
        <f t="array" ref="AX170">_xlfn.XLOOKUP(AX$1,'Copy of PY1 Data(H)'!$A$1:$CZ$1,_xlfn.XLOOKUP($B170,'Copy of PY1 Data(H)'!$A$1:$A$288,'Copy of PY1 Data(H)'!$A$1:$CZ$288))</f>
        <v>#N/A</v>
      </c>
      <c r="AY170" s="968" t="e" cm="1">
        <f t="array" ref="AY170">_xlfn.XLOOKUP(AY$1,'Copy of PY1 Data(H)'!$A$1:$CZ$1,_xlfn.XLOOKUP($B170,'Copy of PY1 Data(H)'!$A$1:$A$288,'Copy of PY1 Data(H)'!$A$1:$CZ$288))</f>
        <v>#N/A</v>
      </c>
      <c r="AZ170" s="968" t="e" cm="1">
        <f t="array" ref="AZ170">_xlfn.XLOOKUP(AZ$1,'Copy of PY1 Data(H)'!$A$1:$CZ$1,_xlfn.XLOOKUP($B170,'Copy of PY1 Data(H)'!$A$1:$A$288,'Copy of PY1 Data(H)'!$A$1:$CZ$288))</f>
        <v>#N/A</v>
      </c>
      <c r="BA170" s="968" t="e" cm="1">
        <f t="array" ref="BA170">_xlfn.XLOOKUP(BA$1,'Copy of PY1 Data(H)'!$A$1:$CZ$1,_xlfn.XLOOKUP($B170,'Copy of PY1 Data(H)'!$A$1:$A$288,'Copy of PY1 Data(H)'!$A$1:$CZ$288))</f>
        <v>#N/A</v>
      </c>
      <c r="BB170" s="968" t="e" cm="1">
        <f t="array" ref="BB170">_xlfn.XLOOKUP(BB$1,'Copy of PY1 Data(H)'!$A$1:$CZ$1,_xlfn.XLOOKUP($B170,'Copy of PY1 Data(H)'!$A$1:$A$288,'Copy of PY1 Data(H)'!$A$1:$CZ$288))</f>
        <v>#N/A</v>
      </c>
      <c r="BC170" s="968" t="e" cm="1">
        <f t="array" ref="BC170">_xlfn.XLOOKUP(BC$1,'Copy of PY1 Data(H)'!$A$1:$CZ$1,_xlfn.XLOOKUP($B170,'Copy of PY1 Data(H)'!$A$1:$A$288,'Copy of PY1 Data(H)'!$A$1:$CZ$288))</f>
        <v>#N/A</v>
      </c>
      <c r="BD170" s="968" t="e" cm="1">
        <f t="array" ref="BD170">_xlfn.XLOOKUP(BD$1,'Copy of PY1 Data(H)'!$A$1:$CZ$1,_xlfn.XLOOKUP($B170,'Copy of PY1 Data(H)'!$A$1:$A$288,'Copy of PY1 Data(H)'!$A$1:$CZ$288))</f>
        <v>#N/A</v>
      </c>
      <c r="BE170" s="968" t="e" cm="1">
        <f t="array" ref="BE170">_xlfn.XLOOKUP(BE$1,'Copy of PY1 Data(H)'!$A$1:$CZ$1,_xlfn.XLOOKUP($B170,'Copy of PY1 Data(H)'!$A$1:$A$288,'Copy of PY1 Data(H)'!$A$1:$CZ$288))</f>
        <v>#N/A</v>
      </c>
      <c r="BF170" s="968" t="e" cm="1">
        <f t="array" ref="BF170">_xlfn.XLOOKUP(BF$1,'Copy of PY1 Data(H)'!$A$1:$CZ$1,_xlfn.XLOOKUP($B170,'Copy of PY1 Data(H)'!$A$1:$A$288,'Copy of PY1 Data(H)'!$A$1:$CZ$288))</f>
        <v>#N/A</v>
      </c>
      <c r="BG170" s="968" t="e" cm="1">
        <f t="array" ref="BG170">_xlfn.XLOOKUP(BG$1,'Copy of PY1 Data(H)'!$A$1:$CZ$1,_xlfn.XLOOKUP($B170,'Copy of PY1 Data(H)'!$A$1:$A$288,'Copy of PY1 Data(H)'!$A$1:$CZ$288))</f>
        <v>#N/A</v>
      </c>
      <c r="BH170" s="968" t="e" cm="1">
        <f t="array" ref="BH170">_xlfn.XLOOKUP(BH$1,'Copy of PY1 Data(H)'!$A$1:$CZ$1,_xlfn.XLOOKUP($B170,'Copy of PY1 Data(H)'!$A$1:$A$288,'Copy of PY1 Data(H)'!$A$1:$CZ$288))</f>
        <v>#N/A</v>
      </c>
      <c r="BI170" s="968" t="e" cm="1">
        <f t="array" ref="BI170">_xlfn.XLOOKUP(BI$1,'Copy of PY1 Data(H)'!$A$1:$CZ$1,_xlfn.XLOOKUP($B170,'Copy of PY1 Data(H)'!$A$1:$A$288,'Copy of PY1 Data(H)'!$A$1:$CZ$288))</f>
        <v>#N/A</v>
      </c>
      <c r="BJ170" s="968" t="e" cm="1">
        <f t="array" ref="BJ170">_xlfn.XLOOKUP(BJ$1,'Copy of PY1 Data(H)'!$A$1:$CZ$1,_xlfn.XLOOKUP($B170,'Copy of PY1 Data(H)'!$A$1:$A$288,'Copy of PY1 Data(H)'!$A$1:$CZ$288))</f>
        <v>#N/A</v>
      </c>
      <c r="BK170" s="968" t="e" cm="1">
        <f t="array" ref="BK170">_xlfn.XLOOKUP(BK$1,'Copy of PY1 Data(H)'!$A$1:$CZ$1,_xlfn.XLOOKUP($B170,'Copy of PY1 Data(H)'!$A$1:$A$288,'Copy of PY1 Data(H)'!$A$1:$CZ$288))</f>
        <v>#N/A</v>
      </c>
      <c r="BL170" s="968" t="e" cm="1">
        <f t="array" ref="BL170">_xlfn.XLOOKUP(BL$1,'Copy of PY1 Data(H)'!$A$1:$CZ$1,_xlfn.XLOOKUP($B170,'Copy of PY1 Data(H)'!$A$1:$A$288,'Copy of PY1 Data(H)'!$A$1:$CZ$288))</f>
        <v>#N/A</v>
      </c>
      <c r="BM170" s="968" t="e" cm="1">
        <f t="array" ref="BM170">_xlfn.XLOOKUP(BM$1,'Copy of PY1 Data(H)'!$A$1:$CZ$1,_xlfn.XLOOKUP($B170,'Copy of PY1 Data(H)'!$A$1:$A$288,'Copy of PY1 Data(H)'!$A$1:$CZ$288))</f>
        <v>#N/A</v>
      </c>
      <c r="BN170" s="968" t="e" cm="1">
        <f t="array" ref="BN170">_xlfn.XLOOKUP(BN$1,'Copy of PY1 Data(H)'!$A$1:$CZ$1,_xlfn.XLOOKUP($B170,'Copy of PY1 Data(H)'!$A$1:$A$288,'Copy of PY1 Data(H)'!$A$1:$CZ$288))</f>
        <v>#N/A</v>
      </c>
      <c r="BO170" s="968" t="e" cm="1">
        <f t="array" ref="BO170">_xlfn.XLOOKUP(BO$1,'Copy of PY1 Data(H)'!$A$1:$CZ$1,_xlfn.XLOOKUP($B170,'Copy of PY1 Data(H)'!$A$1:$A$288,'Copy of PY1 Data(H)'!$A$1:$CZ$288))</f>
        <v>#N/A</v>
      </c>
      <c r="BP170" s="968" t="e" cm="1">
        <f t="array" ref="BP170">_xlfn.XLOOKUP(BP$1,'Copy of PY1 Data(H)'!$A$1:$CZ$1,_xlfn.XLOOKUP($B170,'Copy of PY1 Data(H)'!$A$1:$A$288,'Copy of PY1 Data(H)'!$A$1:$CZ$288))</f>
        <v>#N/A</v>
      </c>
      <c r="BQ170" s="968" t="e" cm="1">
        <f t="array" ref="BQ170">_xlfn.XLOOKUP(BQ$1,'Copy of PY1 Data(H)'!$A$1:$CZ$1,_xlfn.XLOOKUP($B170,'Copy of PY1 Data(H)'!$A$1:$A$288,'Copy of PY1 Data(H)'!$A$1:$CZ$288))</f>
        <v>#N/A</v>
      </c>
      <c r="BR170" s="968" t="e" cm="1">
        <f t="array" ref="BR170">_xlfn.XLOOKUP(BR$1,'Copy of PY1 Data(H)'!$A$1:$CZ$1,_xlfn.XLOOKUP($B170,'Copy of PY1 Data(H)'!$A$1:$A$288,'Copy of PY1 Data(H)'!$A$1:$CZ$288))</f>
        <v>#N/A</v>
      </c>
      <c r="BS170" s="968" t="e" cm="1">
        <f t="array" ref="BS170">_xlfn.XLOOKUP(BS$1,'Copy of PY1 Data(H)'!$A$1:$CZ$1,_xlfn.XLOOKUP($B170,'Copy of PY1 Data(H)'!$A$1:$A$288,'Copy of PY1 Data(H)'!$A$1:$CZ$288))</f>
        <v>#N/A</v>
      </c>
      <c r="BT170" s="968" t="e" cm="1">
        <f t="array" ref="BT170">_xlfn.XLOOKUP(BT$1,'Copy of PY1 Data(H)'!$A$1:$CZ$1,_xlfn.XLOOKUP($B170,'Copy of PY1 Data(H)'!$A$1:$A$288,'Copy of PY1 Data(H)'!$A$1:$CZ$288))</f>
        <v>#N/A</v>
      </c>
      <c r="BU170" s="968" t="e" cm="1">
        <f t="array" ref="BU170">_xlfn.XLOOKUP(BU$1,'Copy of PY1 Data(H)'!$A$1:$CZ$1,_xlfn.XLOOKUP($B170,'Copy of PY1 Data(H)'!$A$1:$A$288,'Copy of PY1 Data(H)'!$A$1:$CZ$288))</f>
        <v>#N/A</v>
      </c>
      <c r="BV170" s="968" t="e" cm="1">
        <f t="array" ref="BV170">_xlfn.XLOOKUP(BV$1,'Copy of PY1 Data(H)'!$A$1:$CZ$1,_xlfn.XLOOKUP($B170,'Copy of PY1 Data(H)'!$A$1:$A$288,'Copy of PY1 Data(H)'!$A$1:$CZ$288))</f>
        <v>#N/A</v>
      </c>
      <c r="BW170" s="968" t="e" cm="1">
        <f t="array" ref="BW170">_xlfn.XLOOKUP(BW$1,'Copy of PY1 Data(H)'!$A$1:$CZ$1,_xlfn.XLOOKUP($B170,'Copy of PY1 Data(H)'!$A$1:$A$288,'Copy of PY1 Data(H)'!$A$1:$CZ$288))</f>
        <v>#N/A</v>
      </c>
      <c r="BX170" s="968" t="e" cm="1">
        <f t="array" ref="BX170">_xlfn.XLOOKUP(BX$1,'Copy of PY1 Data(H)'!$A$1:$CZ$1,_xlfn.XLOOKUP($B170,'Copy of PY1 Data(H)'!$A$1:$A$288,'Copy of PY1 Data(H)'!$A$1:$CZ$288))</f>
        <v>#N/A</v>
      </c>
      <c r="BY170" s="968" t="e" cm="1">
        <f t="array" ref="BY170">_xlfn.XLOOKUP(BY$1,'Copy of PY1 Data(H)'!$A$1:$CZ$1,_xlfn.XLOOKUP($B170,'Copy of PY1 Data(H)'!$A$1:$A$288,'Copy of PY1 Data(H)'!$A$1:$CZ$288))</f>
        <v>#N/A</v>
      </c>
      <c r="BZ170" s="968" t="e" cm="1">
        <f t="array" ref="BZ170">_xlfn.XLOOKUP(BZ$1,'Copy of PY1 Data(H)'!$A$1:$CZ$1,_xlfn.XLOOKUP($B170,'Copy of PY1 Data(H)'!$A$1:$A$288,'Copy of PY1 Data(H)'!$A$1:$CZ$288))</f>
        <v>#N/A</v>
      </c>
      <c r="CA170" s="968" t="e" cm="1">
        <f t="array" ref="CA170">_xlfn.XLOOKUP(CA$1,'Copy of PY1 Data(H)'!$A$1:$CZ$1,_xlfn.XLOOKUP($B170,'Copy of PY1 Data(H)'!$A$1:$A$288,'Copy of PY1 Data(H)'!$A$1:$CZ$288))</f>
        <v>#N/A</v>
      </c>
      <c r="CB170" s="968" t="e" cm="1">
        <f t="array" ref="CB170">_xlfn.XLOOKUP(CB$1,'Copy of PY1 Data(H)'!$A$1:$CZ$1,_xlfn.XLOOKUP($B170,'Copy of PY1 Data(H)'!$A$1:$A$288,'Copy of PY1 Data(H)'!$A$1:$CZ$288))</f>
        <v>#N/A</v>
      </c>
      <c r="CC170" s="968" t="e" cm="1">
        <f t="array" ref="CC170">_xlfn.XLOOKUP(CC$1,'Copy of PY1 Data(H)'!$A$1:$CZ$1,_xlfn.XLOOKUP($B170,'Copy of PY1 Data(H)'!$A$1:$A$288,'Copy of PY1 Data(H)'!$A$1:$CZ$288))</f>
        <v>#N/A</v>
      </c>
      <c r="CD170" s="968" t="e" cm="1">
        <f t="array" ref="CD170">_xlfn.XLOOKUP(CD$1,'Copy of PY1 Data(H)'!$A$1:$CZ$1,_xlfn.XLOOKUP($B170,'Copy of PY1 Data(H)'!$A$1:$A$288,'Copy of PY1 Data(H)'!$A$1:$CZ$288))</f>
        <v>#N/A</v>
      </c>
    </row>
    <row r="171" spans="1:82" s="630" customFormat="1" x14ac:dyDescent="0.3">
      <c r="A171" s="630">
        <v>535</v>
      </c>
      <c r="B171" s="180"/>
      <c r="C171" s="180"/>
      <c r="D171" s="180" cm="1">
        <f t="array" ref="D171">_xlfn.XLOOKUP(D$1,'Copy of PY1 Data(H)'!$A$1:$CZ$1,_xlfn.XLOOKUP($A171,'Copy of PY1 Data(H)'!$A$1:$A$288,'Copy of PY1 Data(H)'!$A$1:$CZ$288))</f>
        <v>0</v>
      </c>
      <c r="E171" s="180" cm="1">
        <f t="array" ref="E171">_xlfn.XLOOKUP(E$1,'Copy of PY1 Data(H)'!$A$1:$CZ$1,_xlfn.XLOOKUP($A171,'Copy of PY1 Data(H)'!$A$1:$A$288,'Copy of PY1 Data(H)'!$A$1:$CZ$288))</f>
        <v>0</v>
      </c>
      <c r="F171" s="180" cm="1">
        <f t="array" ref="F171">_xlfn.XLOOKUP(F$1,'Copy of PY1 Data(H)'!$A$1:$CZ$1,_xlfn.XLOOKUP($A171,'Copy of PY1 Data(H)'!$A$1:$A$288,'Copy of PY1 Data(H)'!$A$1:$CZ$288))</f>
        <v>0</v>
      </c>
      <c r="G171" s="180" cm="1">
        <f t="array" ref="G171">_xlfn.XLOOKUP(G$1,'Copy of PY1 Data(H)'!$A$1:$CZ$1,_xlfn.XLOOKUP($A171,'Copy of PY1 Data(H)'!$A$1:$A$288,'Copy of PY1 Data(H)'!$A$1:$CZ$288))</f>
        <v>0</v>
      </c>
      <c r="H171" s="180" cm="1">
        <f t="array" ref="H171">_xlfn.XLOOKUP(H$1,'Copy of PY1 Data(H)'!$A$1:$CZ$1,_xlfn.XLOOKUP($A171,'Copy of PY1 Data(H)'!$A$1:$A$288,'Copy of PY1 Data(H)'!$A$1:$CZ$288))</f>
        <v>0</v>
      </c>
      <c r="I171" s="180" cm="1">
        <f t="array" ref="I171">_xlfn.XLOOKUP(I$1,'Copy of PY1 Data(H)'!$A$1:$CZ$1,_xlfn.XLOOKUP($A171,'Copy of PY1 Data(H)'!$A$1:$A$288,'Copy of PY1 Data(H)'!$A$1:$CZ$288))</f>
        <v>0</v>
      </c>
      <c r="J171" s="180" cm="1">
        <f t="array" ref="J171">_xlfn.XLOOKUP(J$1,'Copy of PY1 Data(H)'!$A$1:$CZ$1,_xlfn.XLOOKUP($A171,'Copy of PY1 Data(H)'!$A$1:$A$288,'Copy of PY1 Data(H)'!$A$1:$CZ$288))</f>
        <v>0</v>
      </c>
      <c r="K171" s="180" cm="1">
        <f t="array" ref="K171">_xlfn.XLOOKUP(K$1,'Copy of PY1 Data(H)'!$A$1:$CZ$1,_xlfn.XLOOKUP($A171,'Copy of PY1 Data(H)'!$A$1:$A$288,'Copy of PY1 Data(H)'!$A$1:$CZ$288))</f>
        <v>0</v>
      </c>
      <c r="L171" s="180" cm="1">
        <f t="array" ref="L171">_xlfn.XLOOKUP(L$1,'Copy of PY1 Data(H)'!$A$1:$CZ$1,_xlfn.XLOOKUP($A171,'Copy of PY1 Data(H)'!$A$1:$A$288,'Copy of PY1 Data(H)'!$A$1:$CZ$288))</f>
        <v>0</v>
      </c>
      <c r="M171" s="180" cm="1">
        <f t="array" ref="M171">_xlfn.XLOOKUP(M$1,'Copy of PY1 Data(H)'!$A$1:$CZ$1,_xlfn.XLOOKUP($A171,'Copy of PY1 Data(H)'!$A$1:$A$288,'Copy of PY1 Data(H)'!$A$1:$CZ$288))</f>
        <v>0</v>
      </c>
      <c r="N171" s="180" cm="1">
        <f t="array" ref="N171">_xlfn.XLOOKUP(N$1,'Copy of PY1 Data(H)'!$A$1:$CZ$1,_xlfn.XLOOKUP($A171,'Copy of PY1 Data(H)'!$A$1:$A$288,'Copy of PY1 Data(H)'!$A$1:$CZ$288))</f>
        <v>0</v>
      </c>
      <c r="O171" s="180" cm="1">
        <f t="array" ref="O171">_xlfn.XLOOKUP(O$1,'Copy of PY1 Data(H)'!$A$1:$CZ$1,_xlfn.XLOOKUP($A171,'Copy of PY1 Data(H)'!$A$1:$A$288,'Copy of PY1 Data(H)'!$A$1:$CZ$288))</f>
        <v>0</v>
      </c>
      <c r="P171" s="180" cm="1">
        <f t="array" ref="P171">_xlfn.XLOOKUP(P$1,'Copy of PY1 Data(H)'!$A$1:$CZ$1,_xlfn.XLOOKUP($A171,'Copy of PY1 Data(H)'!$A$1:$A$288,'Copy of PY1 Data(H)'!$A$1:$CZ$288))</f>
        <v>0</v>
      </c>
      <c r="Q171" s="180" cm="1">
        <f t="array" ref="Q171">_xlfn.XLOOKUP(Q$1,'Copy of PY1 Data(H)'!$A$1:$CZ$1,_xlfn.XLOOKUP($A171,'Copy of PY1 Data(H)'!$A$1:$A$288,'Copy of PY1 Data(H)'!$A$1:$CZ$288))</f>
        <v>2172429</v>
      </c>
      <c r="R171" s="180" cm="1">
        <f t="array" ref="R171">_xlfn.XLOOKUP(R$1,'Copy of PY1 Data(H)'!$A$1:$CZ$1,_xlfn.XLOOKUP($A171,'Copy of PY1 Data(H)'!$A$1:$A$288,'Copy of PY1 Data(H)'!$A$1:$CZ$288))</f>
        <v>0</v>
      </c>
      <c r="S171" s="180" cm="1">
        <f t="array" ref="S171">_xlfn.XLOOKUP(S$1,'Copy of PY1 Data(H)'!$A$1:$CZ$1,_xlfn.XLOOKUP($A171,'Copy of PY1 Data(H)'!$A$1:$A$288,'Copy of PY1 Data(H)'!$A$1:$CZ$288))</f>
        <v>0</v>
      </c>
      <c r="T171" s="180" cm="1">
        <f t="array" ref="T171">_xlfn.XLOOKUP(T$1,'Copy of PY1 Data(H)'!$A$1:$CZ$1,_xlfn.XLOOKUP($A171,'Copy of PY1 Data(H)'!$A$1:$A$288,'Copy of PY1 Data(H)'!$A$1:$CZ$288))</f>
        <v>33380718</v>
      </c>
      <c r="U171" s="180" cm="1">
        <f t="array" ref="U171">_xlfn.XLOOKUP(U$1,'Copy of PY1 Data(H)'!$A$1:$CZ$1,_xlfn.XLOOKUP($A171,'Copy of PY1 Data(H)'!$A$1:$A$288,'Copy of PY1 Data(H)'!$A$1:$CZ$288))</f>
        <v>0</v>
      </c>
      <c r="V171" s="180" cm="1">
        <f t="array" ref="V171">_xlfn.XLOOKUP(V$1,'Copy of PY1 Data(H)'!$A$1:$CZ$1,_xlfn.XLOOKUP($A171,'Copy of PY1 Data(H)'!$A$1:$A$288,'Copy of PY1 Data(H)'!$A$1:$CZ$288))</f>
        <v>521543</v>
      </c>
      <c r="W171" s="180" cm="1">
        <f t="array" ref="W171">_xlfn.XLOOKUP(W$1,'Copy of PY1 Data(H)'!$A$1:$CZ$1,_xlfn.XLOOKUP($A171,'Copy of PY1 Data(H)'!$A$1:$A$288,'Copy of PY1 Data(H)'!$A$1:$CZ$288))</f>
        <v>2790537</v>
      </c>
      <c r="X171" s="180" cm="1">
        <f t="array" ref="X171">_xlfn.XLOOKUP(X$1,'Copy of PY1 Data(H)'!$A$1:$CZ$1,_xlfn.XLOOKUP($A171,'Copy of PY1 Data(H)'!$A$1:$A$288,'Copy of PY1 Data(H)'!$A$1:$CZ$288))</f>
        <v>0</v>
      </c>
      <c r="Y171" s="180" cm="1">
        <f t="array" ref="Y171">_xlfn.XLOOKUP(Y$1,'Copy of PY1 Data(H)'!$A$1:$CZ$1,_xlfn.XLOOKUP($A171,'Copy of PY1 Data(H)'!$A$1:$A$288,'Copy of PY1 Data(H)'!$A$1:$CZ$288))</f>
        <v>0</v>
      </c>
      <c r="Z171" s="180" cm="1">
        <f t="array" ref="Z171">_xlfn.XLOOKUP(Z$1,'Copy of PY1 Data(H)'!$A$1:$CZ$1,_xlfn.XLOOKUP($A171,'Copy of PY1 Data(H)'!$A$1:$A$288,'Copy of PY1 Data(H)'!$A$1:$CZ$288))</f>
        <v>0</v>
      </c>
      <c r="AA171" s="180" cm="1">
        <f t="array" ref="AA171">_xlfn.XLOOKUP(AA$1,'Copy of PY1 Data(H)'!$A$1:$CZ$1,_xlfn.XLOOKUP($A171,'Copy of PY1 Data(H)'!$A$1:$A$288,'Copy of PY1 Data(H)'!$A$1:$CZ$288))</f>
        <v>0</v>
      </c>
      <c r="AB171" s="180" cm="1">
        <f t="array" ref="AB171">_xlfn.XLOOKUP(AB$1,'Copy of PY1 Data(H)'!$A$1:$CZ$1,_xlfn.XLOOKUP($A171,'Copy of PY1 Data(H)'!$A$1:$A$288,'Copy of PY1 Data(H)'!$A$1:$CZ$288))</f>
        <v>0</v>
      </c>
      <c r="AC171" s="180" cm="1">
        <f t="array" ref="AC171">_xlfn.XLOOKUP(AC$1,'Copy of PY1 Data(H)'!$A$1:$CZ$1,_xlfn.XLOOKUP($A171,'Copy of PY1 Data(H)'!$A$1:$A$288,'Copy of PY1 Data(H)'!$A$1:$CZ$288))</f>
        <v>0</v>
      </c>
      <c r="AD171" s="180" cm="1">
        <f t="array" ref="AD171">_xlfn.XLOOKUP(AD$1,'Copy of PY1 Data(H)'!$A$1:$CZ$1,_xlfn.XLOOKUP($A171,'Copy of PY1 Data(H)'!$A$1:$A$288,'Copy of PY1 Data(H)'!$A$1:$CZ$288))</f>
        <v>0</v>
      </c>
      <c r="AE171" s="180" cm="1">
        <f t="array" ref="AE171">_xlfn.XLOOKUP(AE$1,'Copy of PY1 Data(H)'!$A$1:$CZ$1,_xlfn.XLOOKUP($A171,'Copy of PY1 Data(H)'!$A$1:$A$288,'Copy of PY1 Data(H)'!$A$1:$CZ$288))</f>
        <v>0</v>
      </c>
      <c r="AF171" s="180" cm="1">
        <f t="array" ref="AF171">_xlfn.XLOOKUP(AF$1,'Copy of PY1 Data(H)'!$A$1:$CZ$1,_xlfn.XLOOKUP($A171,'Copy of PY1 Data(H)'!$A$1:$A$288,'Copy of PY1 Data(H)'!$A$1:$CZ$288))</f>
        <v>786985</v>
      </c>
      <c r="AG171" s="180" cm="1">
        <f t="array" ref="AG171">_xlfn.XLOOKUP(AG$1,'Copy of PY1 Data(H)'!$A$1:$CZ$1,_xlfn.XLOOKUP($A171,'Copy of PY1 Data(H)'!$A$1:$A$288,'Copy of PY1 Data(H)'!$A$1:$CZ$288))</f>
        <v>0</v>
      </c>
      <c r="AH171" s="180" cm="1">
        <f t="array" ref="AH171">_xlfn.XLOOKUP(AH$1,'Copy of PY1 Data(H)'!$A$1:$CZ$1,_xlfn.XLOOKUP($A171,'Copy of PY1 Data(H)'!$A$1:$A$288,'Copy of PY1 Data(H)'!$A$1:$CZ$288))</f>
        <v>0</v>
      </c>
      <c r="AI171" s="180" cm="1">
        <f t="array" ref="AI171">_xlfn.XLOOKUP(AI$1,'Copy of PY1 Data(H)'!$A$1:$CZ$1,_xlfn.XLOOKUP($A171,'Copy of PY1 Data(H)'!$A$1:$A$288,'Copy of PY1 Data(H)'!$A$1:$CZ$288))</f>
        <v>178933</v>
      </c>
      <c r="AJ171" s="180" cm="1">
        <f t="array" ref="AJ171">_xlfn.XLOOKUP(AJ$1,'Copy of PY1 Data(H)'!$A$1:$CZ$1,_xlfn.XLOOKUP($A171,'Copy of PY1 Data(H)'!$A$1:$A$288,'Copy of PY1 Data(H)'!$A$1:$CZ$288))</f>
        <v>0</v>
      </c>
      <c r="AK171" s="180" cm="1">
        <f t="array" ref="AK171">_xlfn.XLOOKUP(AK$1,'Copy of PY1 Data(H)'!$A$1:$CZ$1,_xlfn.XLOOKUP($A171,'Copy of PY1 Data(H)'!$A$1:$A$288,'Copy of PY1 Data(H)'!$A$1:$CZ$288))</f>
        <v>0</v>
      </c>
      <c r="AL171" s="180" cm="1">
        <f t="array" ref="AL171">_xlfn.XLOOKUP(AL$1,'Copy of PY1 Data(H)'!$A$1:$CZ$1,_xlfn.XLOOKUP($A171,'Copy of PY1 Data(H)'!$A$1:$A$288,'Copy of PY1 Data(H)'!$A$1:$CZ$288))</f>
        <v>0</v>
      </c>
      <c r="AM171" s="180" cm="1">
        <f t="array" ref="AM171">_xlfn.XLOOKUP(AM$1,'Copy of PY1 Data(H)'!$A$1:$CZ$1,_xlfn.XLOOKUP($A171,'Copy of PY1 Data(H)'!$A$1:$A$288,'Copy of PY1 Data(H)'!$A$1:$CZ$288))</f>
        <v>1892575</v>
      </c>
      <c r="AN171" s="180" cm="1">
        <f t="array" ref="AN171">_xlfn.XLOOKUP(AN$1,'Copy of PY1 Data(H)'!$A$1:$CZ$1,_xlfn.XLOOKUP($A171,'Copy of PY1 Data(H)'!$A$1:$A$288,'Copy of PY1 Data(H)'!$A$1:$CZ$288))</f>
        <v>0</v>
      </c>
      <c r="AO171" s="180" cm="1">
        <f t="array" ref="AO171">_xlfn.XLOOKUP(AO$1,'Copy of PY1 Data(H)'!$A$1:$CZ$1,_xlfn.XLOOKUP($A171,'Copy of PY1 Data(H)'!$A$1:$A$288,'Copy of PY1 Data(H)'!$A$1:$CZ$288))</f>
        <v>82826</v>
      </c>
      <c r="AP171" s="180" cm="1">
        <f t="array" ref="AP171">_xlfn.XLOOKUP(AP$1,'Copy of PY1 Data(H)'!$A$1:$CZ$1,_xlfn.XLOOKUP($A171,'Copy of PY1 Data(H)'!$A$1:$A$288,'Copy of PY1 Data(H)'!$A$1:$CZ$288))</f>
        <v>0</v>
      </c>
      <c r="AQ171" s="180" cm="1">
        <f t="array" ref="AQ171">_xlfn.XLOOKUP(AQ$1,'Copy of PY1 Data(H)'!$A$1:$CZ$1,_xlfn.XLOOKUP($A171,'Copy of PY1 Data(H)'!$A$1:$A$288,'Copy of PY1 Data(H)'!$A$1:$CZ$288))</f>
        <v>0</v>
      </c>
      <c r="AR171" s="180" cm="1">
        <f t="array" ref="AR171">_xlfn.XLOOKUP(AR$1,'Copy of PY1 Data(H)'!$A$1:$CZ$1,_xlfn.XLOOKUP($A171,'Copy of PY1 Data(H)'!$A$1:$A$288,'Copy of PY1 Data(H)'!$A$1:$CZ$288))</f>
        <v>0</v>
      </c>
      <c r="AS171" s="180" cm="1">
        <f t="array" ref="AS171">_xlfn.XLOOKUP(AS$1,'Copy of PY1 Data(H)'!$A$1:$CZ$1,_xlfn.XLOOKUP($A171,'Copy of PY1 Data(H)'!$A$1:$A$288,'Copy of PY1 Data(H)'!$A$1:$CZ$288))</f>
        <v>0</v>
      </c>
      <c r="AT171" s="180" cm="1">
        <f t="array" ref="AT171">_xlfn.XLOOKUP(AT$1,'Copy of PY1 Data(H)'!$A$1:$CZ$1,_xlfn.XLOOKUP($A171,'Copy of PY1 Data(H)'!$A$1:$A$288,'Copy of PY1 Data(H)'!$A$1:$CZ$288))</f>
        <v>0</v>
      </c>
      <c r="AU171" s="180" cm="1">
        <f t="array" ref="AU171">_xlfn.XLOOKUP(AU$1,'Copy of PY1 Data(H)'!$A$1:$CZ$1,_xlfn.XLOOKUP($A171,'Copy of PY1 Data(H)'!$A$1:$A$288,'Copy of PY1 Data(H)'!$A$1:$CZ$288))</f>
        <v>0</v>
      </c>
      <c r="AV171" s="180" cm="1">
        <f t="array" ref="AV171">_xlfn.XLOOKUP(AV$1,'Copy of PY1 Data(H)'!$A$1:$CZ$1,_xlfn.XLOOKUP($A171,'Copy of PY1 Data(H)'!$A$1:$A$288,'Copy of PY1 Data(H)'!$A$1:$CZ$288))</f>
        <v>6345931</v>
      </c>
      <c r="AW171" s="180" cm="1">
        <f t="array" ref="AW171">_xlfn.XLOOKUP(AW$1,'Copy of PY1 Data(H)'!$A$1:$CZ$1,_xlfn.XLOOKUP($A171,'Copy of PY1 Data(H)'!$A$1:$A$288,'Copy of PY1 Data(H)'!$A$1:$CZ$288))</f>
        <v>0</v>
      </c>
      <c r="AX171" s="180" cm="1">
        <f t="array" ref="AX171">_xlfn.XLOOKUP(AX$1,'Copy of PY1 Data(H)'!$A$1:$CZ$1,_xlfn.XLOOKUP($A171,'Copy of PY1 Data(H)'!$A$1:$A$288,'Copy of PY1 Data(H)'!$A$1:$CZ$288))</f>
        <v>0</v>
      </c>
      <c r="AY171" s="180" cm="1">
        <f t="array" ref="AY171">_xlfn.XLOOKUP(AY$1,'Copy of PY1 Data(H)'!$A$1:$CZ$1,_xlfn.XLOOKUP($A171,'Copy of PY1 Data(H)'!$A$1:$A$288,'Copy of PY1 Data(H)'!$A$1:$CZ$288))</f>
        <v>0</v>
      </c>
      <c r="AZ171" s="180" cm="1">
        <f t="array" ref="AZ171">_xlfn.XLOOKUP(AZ$1,'Copy of PY1 Data(H)'!$A$1:$CZ$1,_xlfn.XLOOKUP($A171,'Copy of PY1 Data(H)'!$A$1:$A$288,'Copy of PY1 Data(H)'!$A$1:$CZ$288))</f>
        <v>0</v>
      </c>
      <c r="BA171" s="180" cm="1">
        <f t="array" ref="BA171">_xlfn.XLOOKUP(BA$1,'Copy of PY1 Data(H)'!$A$1:$CZ$1,_xlfn.XLOOKUP($A171,'Copy of PY1 Data(H)'!$A$1:$A$288,'Copy of PY1 Data(H)'!$A$1:$CZ$288))</f>
        <v>0</v>
      </c>
      <c r="BB171" s="180" cm="1">
        <f t="array" ref="BB171">_xlfn.XLOOKUP(BB$1,'Copy of PY1 Data(H)'!$A$1:$CZ$1,_xlfn.XLOOKUP($A171,'Copy of PY1 Data(H)'!$A$1:$A$288,'Copy of PY1 Data(H)'!$A$1:$CZ$288))</f>
        <v>1</v>
      </c>
      <c r="BC171" s="180" cm="1">
        <f t="array" ref="BC171">_xlfn.XLOOKUP(BC$1,'Copy of PY1 Data(H)'!$A$1:$CZ$1,_xlfn.XLOOKUP($A171,'Copy of PY1 Data(H)'!$A$1:$A$288,'Copy of PY1 Data(H)'!$A$1:$CZ$288))</f>
        <v>0</v>
      </c>
      <c r="BD171" s="180" cm="1">
        <f t="array" ref="BD171">_xlfn.XLOOKUP(BD$1,'Copy of PY1 Data(H)'!$A$1:$CZ$1,_xlfn.XLOOKUP($A171,'Copy of PY1 Data(H)'!$A$1:$A$288,'Copy of PY1 Data(H)'!$A$1:$CZ$288))</f>
        <v>0</v>
      </c>
      <c r="BE171" s="180" cm="1">
        <f t="array" ref="BE171">_xlfn.XLOOKUP(BE$1,'Copy of PY1 Data(H)'!$A$1:$CZ$1,_xlfn.XLOOKUP($A171,'Copy of PY1 Data(H)'!$A$1:$A$288,'Copy of PY1 Data(H)'!$A$1:$CZ$288))</f>
        <v>0</v>
      </c>
      <c r="BF171" s="180" cm="1">
        <f t="array" ref="BF171">_xlfn.XLOOKUP(BF$1,'Copy of PY1 Data(H)'!$A$1:$CZ$1,_xlfn.XLOOKUP($A171,'Copy of PY1 Data(H)'!$A$1:$A$288,'Copy of PY1 Data(H)'!$A$1:$CZ$288))</f>
        <v>1</v>
      </c>
      <c r="BG171" s="180" cm="1">
        <f t="array" ref="BG171">_xlfn.XLOOKUP(BG$1,'Copy of PY1 Data(H)'!$A$1:$CZ$1,_xlfn.XLOOKUP($A171,'Copy of PY1 Data(H)'!$A$1:$A$288,'Copy of PY1 Data(H)'!$A$1:$CZ$288))</f>
        <v>0</v>
      </c>
      <c r="BH171" s="180" cm="1">
        <f t="array" ref="BH171">_xlfn.XLOOKUP(BH$1,'Copy of PY1 Data(H)'!$A$1:$CZ$1,_xlfn.XLOOKUP($A171,'Copy of PY1 Data(H)'!$A$1:$A$288,'Copy of PY1 Data(H)'!$A$1:$CZ$288))</f>
        <v>0</v>
      </c>
      <c r="BI171" s="180" cm="1">
        <f t="array" ref="BI171">_xlfn.XLOOKUP(BI$1,'Copy of PY1 Data(H)'!$A$1:$CZ$1,_xlfn.XLOOKUP($A171,'Copy of PY1 Data(H)'!$A$1:$A$288,'Copy of PY1 Data(H)'!$A$1:$CZ$288))</f>
        <v>0</v>
      </c>
      <c r="BJ171" s="180" cm="1">
        <f t="array" ref="BJ171">_xlfn.XLOOKUP(BJ$1,'Copy of PY1 Data(H)'!$A$1:$CZ$1,_xlfn.XLOOKUP($A171,'Copy of PY1 Data(H)'!$A$1:$A$288,'Copy of PY1 Data(H)'!$A$1:$CZ$288))</f>
        <v>0</v>
      </c>
      <c r="BK171" s="180" cm="1">
        <f t="array" ref="BK171">_xlfn.XLOOKUP(BK$1,'Copy of PY1 Data(H)'!$A$1:$CZ$1,_xlfn.XLOOKUP($A171,'Copy of PY1 Data(H)'!$A$1:$A$288,'Copy of PY1 Data(H)'!$A$1:$CZ$288))</f>
        <v>1</v>
      </c>
      <c r="BL171" s="180" cm="1">
        <f t="array" ref="BL171">_xlfn.XLOOKUP(BL$1,'Copy of PY1 Data(H)'!$A$1:$CZ$1,_xlfn.XLOOKUP($A171,'Copy of PY1 Data(H)'!$A$1:$A$288,'Copy of PY1 Data(H)'!$A$1:$CZ$288))</f>
        <v>0</v>
      </c>
      <c r="BM171" s="180" cm="1">
        <f t="array" ref="BM171">_xlfn.XLOOKUP(BM$1,'Copy of PY1 Data(H)'!$A$1:$CZ$1,_xlfn.XLOOKUP($A171,'Copy of PY1 Data(H)'!$A$1:$A$288,'Copy of PY1 Data(H)'!$A$1:$CZ$288))</f>
        <v>0</v>
      </c>
      <c r="BN171" s="180" cm="1">
        <f t="array" ref="BN171">_xlfn.XLOOKUP(BN$1,'Copy of PY1 Data(H)'!$A$1:$CZ$1,_xlfn.XLOOKUP($A171,'Copy of PY1 Data(H)'!$A$1:$A$288,'Copy of PY1 Data(H)'!$A$1:$CZ$288))</f>
        <v>0</v>
      </c>
      <c r="BO171" s="180" cm="1">
        <f t="array" ref="BO171">_xlfn.XLOOKUP(BO$1,'Copy of PY1 Data(H)'!$A$1:$CZ$1,_xlfn.XLOOKUP($A171,'Copy of PY1 Data(H)'!$A$1:$A$288,'Copy of PY1 Data(H)'!$A$1:$CZ$288))</f>
        <v>0</v>
      </c>
      <c r="BP171" s="180" cm="1">
        <f t="array" ref="BP171">_xlfn.XLOOKUP(BP$1,'Copy of PY1 Data(H)'!$A$1:$CZ$1,_xlfn.XLOOKUP($A171,'Copy of PY1 Data(H)'!$A$1:$A$288,'Copy of PY1 Data(H)'!$A$1:$CZ$288))</f>
        <v>0</v>
      </c>
      <c r="BQ171" s="180" cm="1">
        <f t="array" ref="BQ171">_xlfn.XLOOKUP(BQ$1,'Copy of PY1 Data(H)'!$A$1:$CZ$1,_xlfn.XLOOKUP($A171,'Copy of PY1 Data(H)'!$A$1:$A$288,'Copy of PY1 Data(H)'!$A$1:$CZ$288))</f>
        <v>0</v>
      </c>
      <c r="BR171" s="180" cm="1">
        <f t="array" ref="BR171">_xlfn.XLOOKUP(BR$1,'Copy of PY1 Data(H)'!$A$1:$CZ$1,_xlfn.XLOOKUP($A171,'Copy of PY1 Data(H)'!$A$1:$A$288,'Copy of PY1 Data(H)'!$A$1:$CZ$288))</f>
        <v>0</v>
      </c>
      <c r="BS171" s="180" cm="1">
        <f t="array" ref="BS171">_xlfn.XLOOKUP(BS$1,'Copy of PY1 Data(H)'!$A$1:$CZ$1,_xlfn.XLOOKUP($A171,'Copy of PY1 Data(H)'!$A$1:$A$288,'Copy of PY1 Data(H)'!$A$1:$CZ$288))</f>
        <v>15766461</v>
      </c>
      <c r="BT171" s="180" cm="1">
        <f t="array" ref="BT171">_xlfn.XLOOKUP(BT$1,'Copy of PY1 Data(H)'!$A$1:$CZ$1,_xlfn.XLOOKUP($A171,'Copy of PY1 Data(H)'!$A$1:$A$288,'Copy of PY1 Data(H)'!$A$1:$CZ$288))</f>
        <v>0</v>
      </c>
      <c r="BU171" s="180" cm="1">
        <f t="array" ref="BU171">_xlfn.XLOOKUP(BU$1,'Copy of PY1 Data(H)'!$A$1:$CZ$1,_xlfn.XLOOKUP($A171,'Copy of PY1 Data(H)'!$A$1:$A$288,'Copy of PY1 Data(H)'!$A$1:$CZ$288))</f>
        <v>19500</v>
      </c>
      <c r="BV171" s="180" cm="1">
        <f t="array" ref="BV171">_xlfn.XLOOKUP(BV$1,'Copy of PY1 Data(H)'!$A$1:$CZ$1,_xlfn.XLOOKUP($A171,'Copy of PY1 Data(H)'!$A$1:$A$288,'Copy of PY1 Data(H)'!$A$1:$CZ$288))</f>
        <v>0</v>
      </c>
      <c r="BW171" s="180" cm="1">
        <f t="array" ref="BW171">_xlfn.XLOOKUP(BW$1,'Copy of PY1 Data(H)'!$A$1:$CZ$1,_xlfn.XLOOKUP($A171,'Copy of PY1 Data(H)'!$A$1:$A$288,'Copy of PY1 Data(H)'!$A$1:$CZ$288))</f>
        <v>0</v>
      </c>
      <c r="BX171" s="180" cm="1">
        <f t="array" ref="BX171">_xlfn.XLOOKUP(BX$1,'Copy of PY1 Data(H)'!$A$1:$CZ$1,_xlfn.XLOOKUP($A171,'Copy of PY1 Data(H)'!$A$1:$A$288,'Copy of PY1 Data(H)'!$A$1:$CZ$288))</f>
        <v>0</v>
      </c>
      <c r="BY171" s="180" cm="1">
        <f t="array" ref="BY171">_xlfn.XLOOKUP(BY$1,'Copy of PY1 Data(H)'!$A$1:$CZ$1,_xlfn.XLOOKUP($A171,'Copy of PY1 Data(H)'!$A$1:$A$288,'Copy of PY1 Data(H)'!$A$1:$CZ$288))</f>
        <v>0</v>
      </c>
      <c r="BZ171" s="180" cm="1">
        <f t="array" ref="BZ171">_xlfn.XLOOKUP(BZ$1,'Copy of PY1 Data(H)'!$A$1:$CZ$1,_xlfn.XLOOKUP($A171,'Copy of PY1 Data(H)'!$A$1:$A$288,'Copy of PY1 Data(H)'!$A$1:$CZ$288))</f>
        <v>0</v>
      </c>
      <c r="CA171" s="180" cm="1">
        <f t="array" ref="CA171">_xlfn.XLOOKUP(CA$1,'Copy of PY1 Data(H)'!$A$1:$CZ$1,_xlfn.XLOOKUP($A171,'Copy of PY1 Data(H)'!$A$1:$A$288,'Copy of PY1 Data(H)'!$A$1:$CZ$288))</f>
        <v>0</v>
      </c>
      <c r="CB171" s="180" cm="1">
        <f t="array" ref="CB171">_xlfn.XLOOKUP(CB$1,'Copy of PY1 Data(H)'!$A$1:$CZ$1,_xlfn.XLOOKUP($A171,'Copy of PY1 Data(H)'!$A$1:$A$288,'Copy of PY1 Data(H)'!$A$1:$CZ$288))</f>
        <v>0</v>
      </c>
      <c r="CC171" s="180" cm="1">
        <f t="array" ref="CC171">_xlfn.XLOOKUP(CC$1,'Copy of PY1 Data(H)'!$A$1:$CZ$1,_xlfn.XLOOKUP($A171,'Copy of PY1 Data(H)'!$A$1:$A$288,'Copy of PY1 Data(H)'!$A$1:$CZ$288))</f>
        <v>0</v>
      </c>
      <c r="CD171" s="180" cm="1">
        <f t="array" ref="CD171">_xlfn.XLOOKUP(CD$1,'Copy of PY1 Data(H)'!$A$1:$CZ$1,_xlfn.XLOOKUP($A171,'Copy of PY1 Data(H)'!$A$1:$A$288,'Copy of PY1 Data(H)'!$A$1:$CZ$288))</f>
        <v>1</v>
      </c>
    </row>
    <row r="172" spans="1:82" s="968" customFormat="1" x14ac:dyDescent="0.3">
      <c r="B172" s="968" t="s">
        <v>2892</v>
      </c>
      <c r="D172" s="968" t="e" cm="1">
        <f t="array" ref="D172">_xlfn.XLOOKUP(D$1,'Copy of PY1 Data(H)'!$A$1:$CZ$1,_xlfn.XLOOKUP($B172,'Copy of PY1 Data(H)'!$A$1:$A$288,'Copy of PY1 Data(H)'!$A$1:$CZ$288))</f>
        <v>#N/A</v>
      </c>
      <c r="E172" s="968" t="e" cm="1">
        <f t="array" ref="E172">_xlfn.XLOOKUP(E$1,'Copy of PY1 Data(H)'!$A$1:$CZ$1,_xlfn.XLOOKUP($B172,'Copy of PY1 Data(H)'!$A$1:$A$288,'Copy of PY1 Data(H)'!$A$1:$CZ$288))</f>
        <v>#N/A</v>
      </c>
      <c r="F172" s="968" t="e" cm="1">
        <f t="array" ref="F172">_xlfn.XLOOKUP(F$1,'Copy of PY1 Data(H)'!$A$1:$CZ$1,_xlfn.XLOOKUP($B172,'Copy of PY1 Data(H)'!$A$1:$A$288,'Copy of PY1 Data(H)'!$A$1:$CZ$288))</f>
        <v>#N/A</v>
      </c>
      <c r="G172" s="968" t="e" cm="1">
        <f t="array" ref="G172">_xlfn.XLOOKUP(G$1,'Copy of PY1 Data(H)'!$A$1:$CZ$1,_xlfn.XLOOKUP($B172,'Copy of PY1 Data(H)'!$A$1:$A$288,'Copy of PY1 Data(H)'!$A$1:$CZ$288))</f>
        <v>#N/A</v>
      </c>
      <c r="H172" s="968" t="e" cm="1">
        <f t="array" ref="H172">_xlfn.XLOOKUP(H$1,'Copy of PY1 Data(H)'!$A$1:$CZ$1,_xlfn.XLOOKUP($B172,'Copy of PY1 Data(H)'!$A$1:$A$288,'Copy of PY1 Data(H)'!$A$1:$CZ$288))</f>
        <v>#N/A</v>
      </c>
      <c r="I172" s="968" t="e" cm="1">
        <f t="array" ref="I172">_xlfn.XLOOKUP(I$1,'Copy of PY1 Data(H)'!$A$1:$CZ$1,_xlfn.XLOOKUP($B172,'Copy of PY1 Data(H)'!$A$1:$A$288,'Copy of PY1 Data(H)'!$A$1:$CZ$288))</f>
        <v>#N/A</v>
      </c>
      <c r="J172" s="968" t="e" cm="1">
        <f t="array" ref="J172">_xlfn.XLOOKUP(J$1,'Copy of PY1 Data(H)'!$A$1:$CZ$1,_xlfn.XLOOKUP($B172,'Copy of PY1 Data(H)'!$A$1:$A$288,'Copy of PY1 Data(H)'!$A$1:$CZ$288))</f>
        <v>#N/A</v>
      </c>
      <c r="K172" s="968" t="e" cm="1">
        <f t="array" ref="K172">_xlfn.XLOOKUP(K$1,'Copy of PY1 Data(H)'!$A$1:$CZ$1,_xlfn.XLOOKUP($B172,'Copy of PY1 Data(H)'!$A$1:$A$288,'Copy of PY1 Data(H)'!$A$1:$CZ$288))</f>
        <v>#N/A</v>
      </c>
      <c r="L172" s="968" t="e" cm="1">
        <f t="array" ref="L172">_xlfn.XLOOKUP(L$1,'Copy of PY1 Data(H)'!$A$1:$CZ$1,_xlfn.XLOOKUP($B172,'Copy of PY1 Data(H)'!$A$1:$A$288,'Copy of PY1 Data(H)'!$A$1:$CZ$288))</f>
        <v>#N/A</v>
      </c>
      <c r="M172" s="968" t="e" cm="1">
        <f t="array" ref="M172">_xlfn.XLOOKUP(M$1,'Copy of PY1 Data(H)'!$A$1:$CZ$1,_xlfn.XLOOKUP($B172,'Copy of PY1 Data(H)'!$A$1:$A$288,'Copy of PY1 Data(H)'!$A$1:$CZ$288))</f>
        <v>#N/A</v>
      </c>
      <c r="N172" s="968" t="e" cm="1">
        <f t="array" ref="N172">_xlfn.XLOOKUP(N$1,'Copy of PY1 Data(H)'!$A$1:$CZ$1,_xlfn.XLOOKUP($B172,'Copy of PY1 Data(H)'!$A$1:$A$288,'Copy of PY1 Data(H)'!$A$1:$CZ$288))</f>
        <v>#N/A</v>
      </c>
      <c r="O172" s="968" t="e" cm="1">
        <f t="array" ref="O172">_xlfn.XLOOKUP(O$1,'Copy of PY1 Data(H)'!$A$1:$CZ$1,_xlfn.XLOOKUP($B172,'Copy of PY1 Data(H)'!$A$1:$A$288,'Copy of PY1 Data(H)'!$A$1:$CZ$288))</f>
        <v>#N/A</v>
      </c>
      <c r="P172" s="968" t="e" cm="1">
        <f t="array" ref="P172">_xlfn.XLOOKUP(P$1,'Copy of PY1 Data(H)'!$A$1:$CZ$1,_xlfn.XLOOKUP($B172,'Copy of PY1 Data(H)'!$A$1:$A$288,'Copy of PY1 Data(H)'!$A$1:$CZ$288))</f>
        <v>#N/A</v>
      </c>
      <c r="Q172" s="968" t="e" cm="1">
        <f t="array" ref="Q172">_xlfn.XLOOKUP(Q$1,'Copy of PY1 Data(H)'!$A$1:$CZ$1,_xlfn.XLOOKUP($B172,'Copy of PY1 Data(H)'!$A$1:$A$288,'Copy of PY1 Data(H)'!$A$1:$CZ$288))</f>
        <v>#N/A</v>
      </c>
      <c r="R172" s="968" t="e" cm="1">
        <f t="array" ref="R172">_xlfn.XLOOKUP(R$1,'Copy of PY1 Data(H)'!$A$1:$CZ$1,_xlfn.XLOOKUP($B172,'Copy of PY1 Data(H)'!$A$1:$A$288,'Copy of PY1 Data(H)'!$A$1:$CZ$288))</f>
        <v>#N/A</v>
      </c>
      <c r="S172" s="968" t="e" cm="1">
        <f t="array" ref="S172">_xlfn.XLOOKUP(S$1,'Copy of PY1 Data(H)'!$A$1:$CZ$1,_xlfn.XLOOKUP($B172,'Copy of PY1 Data(H)'!$A$1:$A$288,'Copy of PY1 Data(H)'!$A$1:$CZ$288))</f>
        <v>#N/A</v>
      </c>
      <c r="T172" s="968" t="e" cm="1">
        <f t="array" ref="T172">_xlfn.XLOOKUP(T$1,'Copy of PY1 Data(H)'!$A$1:$CZ$1,_xlfn.XLOOKUP($B172,'Copy of PY1 Data(H)'!$A$1:$A$288,'Copy of PY1 Data(H)'!$A$1:$CZ$288))</f>
        <v>#N/A</v>
      </c>
      <c r="U172" s="968" t="e" cm="1">
        <f t="array" ref="U172">_xlfn.XLOOKUP(U$1,'Copy of PY1 Data(H)'!$A$1:$CZ$1,_xlfn.XLOOKUP($B172,'Copy of PY1 Data(H)'!$A$1:$A$288,'Copy of PY1 Data(H)'!$A$1:$CZ$288))</f>
        <v>#N/A</v>
      </c>
      <c r="V172" s="968" t="e" cm="1">
        <f t="array" ref="V172">_xlfn.XLOOKUP(V$1,'Copy of PY1 Data(H)'!$A$1:$CZ$1,_xlfn.XLOOKUP($B172,'Copy of PY1 Data(H)'!$A$1:$A$288,'Copy of PY1 Data(H)'!$A$1:$CZ$288))</f>
        <v>#N/A</v>
      </c>
      <c r="W172" s="968" t="e" cm="1">
        <f t="array" ref="W172">_xlfn.XLOOKUP(W$1,'Copy of PY1 Data(H)'!$A$1:$CZ$1,_xlfn.XLOOKUP($B172,'Copy of PY1 Data(H)'!$A$1:$A$288,'Copy of PY1 Data(H)'!$A$1:$CZ$288))</f>
        <v>#N/A</v>
      </c>
      <c r="X172" s="968" t="e" cm="1">
        <f t="array" ref="X172">_xlfn.XLOOKUP(X$1,'Copy of PY1 Data(H)'!$A$1:$CZ$1,_xlfn.XLOOKUP($B172,'Copy of PY1 Data(H)'!$A$1:$A$288,'Copy of PY1 Data(H)'!$A$1:$CZ$288))</f>
        <v>#N/A</v>
      </c>
      <c r="Y172" s="968" t="e" cm="1">
        <f t="array" ref="Y172">_xlfn.XLOOKUP(Y$1,'Copy of PY1 Data(H)'!$A$1:$CZ$1,_xlfn.XLOOKUP($B172,'Copy of PY1 Data(H)'!$A$1:$A$288,'Copy of PY1 Data(H)'!$A$1:$CZ$288))</f>
        <v>#N/A</v>
      </c>
      <c r="Z172" s="968" t="e" cm="1">
        <f t="array" ref="Z172">_xlfn.XLOOKUP(Z$1,'Copy of PY1 Data(H)'!$A$1:$CZ$1,_xlfn.XLOOKUP($B172,'Copy of PY1 Data(H)'!$A$1:$A$288,'Copy of PY1 Data(H)'!$A$1:$CZ$288))</f>
        <v>#N/A</v>
      </c>
      <c r="AA172" s="968" t="e" cm="1">
        <f t="array" ref="AA172">_xlfn.XLOOKUP(AA$1,'Copy of PY1 Data(H)'!$A$1:$CZ$1,_xlfn.XLOOKUP($B172,'Copy of PY1 Data(H)'!$A$1:$A$288,'Copy of PY1 Data(H)'!$A$1:$CZ$288))</f>
        <v>#N/A</v>
      </c>
      <c r="AB172" s="968" t="e" cm="1">
        <f t="array" ref="AB172">_xlfn.XLOOKUP(AB$1,'Copy of PY1 Data(H)'!$A$1:$CZ$1,_xlfn.XLOOKUP($B172,'Copy of PY1 Data(H)'!$A$1:$A$288,'Copy of PY1 Data(H)'!$A$1:$CZ$288))</f>
        <v>#N/A</v>
      </c>
      <c r="AC172" s="968" t="e" cm="1">
        <f t="array" ref="AC172">_xlfn.XLOOKUP(AC$1,'Copy of PY1 Data(H)'!$A$1:$CZ$1,_xlfn.XLOOKUP($B172,'Copy of PY1 Data(H)'!$A$1:$A$288,'Copy of PY1 Data(H)'!$A$1:$CZ$288))</f>
        <v>#N/A</v>
      </c>
      <c r="AD172" s="968" t="e" cm="1">
        <f t="array" ref="AD172">_xlfn.XLOOKUP(AD$1,'Copy of PY1 Data(H)'!$A$1:$CZ$1,_xlfn.XLOOKUP($B172,'Copy of PY1 Data(H)'!$A$1:$A$288,'Copy of PY1 Data(H)'!$A$1:$CZ$288))</f>
        <v>#N/A</v>
      </c>
      <c r="AE172" s="968" t="e" cm="1">
        <f t="array" ref="AE172">_xlfn.XLOOKUP(AE$1,'Copy of PY1 Data(H)'!$A$1:$CZ$1,_xlfn.XLOOKUP($B172,'Copy of PY1 Data(H)'!$A$1:$A$288,'Copy of PY1 Data(H)'!$A$1:$CZ$288))</f>
        <v>#N/A</v>
      </c>
      <c r="AF172" s="968" t="e" cm="1">
        <f t="array" ref="AF172">_xlfn.XLOOKUP(AF$1,'Copy of PY1 Data(H)'!$A$1:$CZ$1,_xlfn.XLOOKUP($B172,'Copy of PY1 Data(H)'!$A$1:$A$288,'Copy of PY1 Data(H)'!$A$1:$CZ$288))</f>
        <v>#N/A</v>
      </c>
      <c r="AG172" s="968" t="e" cm="1">
        <f t="array" ref="AG172">_xlfn.XLOOKUP(AG$1,'Copy of PY1 Data(H)'!$A$1:$CZ$1,_xlfn.XLOOKUP($B172,'Copy of PY1 Data(H)'!$A$1:$A$288,'Copy of PY1 Data(H)'!$A$1:$CZ$288))</f>
        <v>#N/A</v>
      </c>
      <c r="AH172" s="968" t="e" cm="1">
        <f t="array" ref="AH172">_xlfn.XLOOKUP(AH$1,'Copy of PY1 Data(H)'!$A$1:$CZ$1,_xlfn.XLOOKUP($B172,'Copy of PY1 Data(H)'!$A$1:$A$288,'Copy of PY1 Data(H)'!$A$1:$CZ$288))</f>
        <v>#N/A</v>
      </c>
      <c r="AI172" s="968" t="e" cm="1">
        <f t="array" ref="AI172">_xlfn.XLOOKUP(AI$1,'Copy of PY1 Data(H)'!$A$1:$CZ$1,_xlfn.XLOOKUP($B172,'Copy of PY1 Data(H)'!$A$1:$A$288,'Copy of PY1 Data(H)'!$A$1:$CZ$288))</f>
        <v>#N/A</v>
      </c>
      <c r="AJ172" s="968" t="e" cm="1">
        <f t="array" ref="AJ172">_xlfn.XLOOKUP(AJ$1,'Copy of PY1 Data(H)'!$A$1:$CZ$1,_xlfn.XLOOKUP($B172,'Copy of PY1 Data(H)'!$A$1:$A$288,'Copy of PY1 Data(H)'!$A$1:$CZ$288))</f>
        <v>#N/A</v>
      </c>
      <c r="AK172" s="968" t="e" cm="1">
        <f t="array" ref="AK172">_xlfn.XLOOKUP(AK$1,'Copy of PY1 Data(H)'!$A$1:$CZ$1,_xlfn.XLOOKUP($B172,'Copy of PY1 Data(H)'!$A$1:$A$288,'Copy of PY1 Data(H)'!$A$1:$CZ$288))</f>
        <v>#N/A</v>
      </c>
      <c r="AL172" s="968" t="e" cm="1">
        <f t="array" ref="AL172">_xlfn.XLOOKUP(AL$1,'Copy of PY1 Data(H)'!$A$1:$CZ$1,_xlfn.XLOOKUP($B172,'Copy of PY1 Data(H)'!$A$1:$A$288,'Copy of PY1 Data(H)'!$A$1:$CZ$288))</f>
        <v>#N/A</v>
      </c>
      <c r="AM172" s="968" t="e" cm="1">
        <f t="array" ref="AM172">_xlfn.XLOOKUP(AM$1,'Copy of PY1 Data(H)'!$A$1:$CZ$1,_xlfn.XLOOKUP($B172,'Copy of PY1 Data(H)'!$A$1:$A$288,'Copy of PY1 Data(H)'!$A$1:$CZ$288))</f>
        <v>#N/A</v>
      </c>
      <c r="AN172" s="968" t="e" cm="1">
        <f t="array" ref="AN172">_xlfn.XLOOKUP(AN$1,'Copy of PY1 Data(H)'!$A$1:$CZ$1,_xlfn.XLOOKUP($B172,'Copy of PY1 Data(H)'!$A$1:$A$288,'Copy of PY1 Data(H)'!$A$1:$CZ$288))</f>
        <v>#N/A</v>
      </c>
      <c r="AO172" s="968" t="e" cm="1">
        <f t="array" ref="AO172">_xlfn.XLOOKUP(AO$1,'Copy of PY1 Data(H)'!$A$1:$CZ$1,_xlfn.XLOOKUP($B172,'Copy of PY1 Data(H)'!$A$1:$A$288,'Copy of PY1 Data(H)'!$A$1:$CZ$288))</f>
        <v>#N/A</v>
      </c>
      <c r="AP172" s="968" t="e" cm="1">
        <f t="array" ref="AP172">_xlfn.XLOOKUP(AP$1,'Copy of PY1 Data(H)'!$A$1:$CZ$1,_xlfn.XLOOKUP($B172,'Copy of PY1 Data(H)'!$A$1:$A$288,'Copy of PY1 Data(H)'!$A$1:$CZ$288))</f>
        <v>#N/A</v>
      </c>
      <c r="AQ172" s="968" t="e" cm="1">
        <f t="array" ref="AQ172">_xlfn.XLOOKUP(AQ$1,'Copy of PY1 Data(H)'!$A$1:$CZ$1,_xlfn.XLOOKUP($B172,'Copy of PY1 Data(H)'!$A$1:$A$288,'Copy of PY1 Data(H)'!$A$1:$CZ$288))</f>
        <v>#N/A</v>
      </c>
      <c r="AR172" s="968" t="e" cm="1">
        <f t="array" ref="AR172">_xlfn.XLOOKUP(AR$1,'Copy of PY1 Data(H)'!$A$1:$CZ$1,_xlfn.XLOOKUP($B172,'Copy of PY1 Data(H)'!$A$1:$A$288,'Copy of PY1 Data(H)'!$A$1:$CZ$288))</f>
        <v>#N/A</v>
      </c>
      <c r="AS172" s="968" t="e" cm="1">
        <f t="array" ref="AS172">_xlfn.XLOOKUP(AS$1,'Copy of PY1 Data(H)'!$A$1:$CZ$1,_xlfn.XLOOKUP($B172,'Copy of PY1 Data(H)'!$A$1:$A$288,'Copy of PY1 Data(H)'!$A$1:$CZ$288))</f>
        <v>#N/A</v>
      </c>
      <c r="AT172" s="968" t="e" cm="1">
        <f t="array" ref="AT172">_xlfn.XLOOKUP(AT$1,'Copy of PY1 Data(H)'!$A$1:$CZ$1,_xlfn.XLOOKUP($B172,'Copy of PY1 Data(H)'!$A$1:$A$288,'Copy of PY1 Data(H)'!$A$1:$CZ$288))</f>
        <v>#N/A</v>
      </c>
      <c r="AU172" s="968" t="e" cm="1">
        <f t="array" ref="AU172">_xlfn.XLOOKUP(AU$1,'Copy of PY1 Data(H)'!$A$1:$CZ$1,_xlfn.XLOOKUP($B172,'Copy of PY1 Data(H)'!$A$1:$A$288,'Copy of PY1 Data(H)'!$A$1:$CZ$288))</f>
        <v>#N/A</v>
      </c>
      <c r="AV172" s="968" t="e" cm="1">
        <f t="array" ref="AV172">_xlfn.XLOOKUP(AV$1,'Copy of PY1 Data(H)'!$A$1:$CZ$1,_xlfn.XLOOKUP($B172,'Copy of PY1 Data(H)'!$A$1:$A$288,'Copy of PY1 Data(H)'!$A$1:$CZ$288))</f>
        <v>#N/A</v>
      </c>
      <c r="AW172" s="968" t="e" cm="1">
        <f t="array" ref="AW172">_xlfn.XLOOKUP(AW$1,'Copy of PY1 Data(H)'!$A$1:$CZ$1,_xlfn.XLOOKUP($B172,'Copy of PY1 Data(H)'!$A$1:$A$288,'Copy of PY1 Data(H)'!$A$1:$CZ$288))</f>
        <v>#N/A</v>
      </c>
      <c r="AX172" s="968" t="e" cm="1">
        <f t="array" ref="AX172">_xlfn.XLOOKUP(AX$1,'Copy of PY1 Data(H)'!$A$1:$CZ$1,_xlfn.XLOOKUP($B172,'Copy of PY1 Data(H)'!$A$1:$A$288,'Copy of PY1 Data(H)'!$A$1:$CZ$288))</f>
        <v>#N/A</v>
      </c>
      <c r="AY172" s="968" t="e" cm="1">
        <f t="array" ref="AY172">_xlfn.XLOOKUP(AY$1,'Copy of PY1 Data(H)'!$A$1:$CZ$1,_xlfn.XLOOKUP($B172,'Copy of PY1 Data(H)'!$A$1:$A$288,'Copy of PY1 Data(H)'!$A$1:$CZ$288))</f>
        <v>#N/A</v>
      </c>
      <c r="AZ172" s="968" t="e" cm="1">
        <f t="array" ref="AZ172">_xlfn.XLOOKUP(AZ$1,'Copy of PY1 Data(H)'!$A$1:$CZ$1,_xlfn.XLOOKUP($B172,'Copy of PY1 Data(H)'!$A$1:$A$288,'Copy of PY1 Data(H)'!$A$1:$CZ$288))</f>
        <v>#N/A</v>
      </c>
      <c r="BA172" s="968" t="e" cm="1">
        <f t="array" ref="BA172">_xlfn.XLOOKUP(BA$1,'Copy of PY1 Data(H)'!$A$1:$CZ$1,_xlfn.XLOOKUP($B172,'Copy of PY1 Data(H)'!$A$1:$A$288,'Copy of PY1 Data(H)'!$A$1:$CZ$288))</f>
        <v>#N/A</v>
      </c>
      <c r="BB172" s="968" t="e" cm="1">
        <f t="array" ref="BB172">_xlfn.XLOOKUP(BB$1,'Copy of PY1 Data(H)'!$A$1:$CZ$1,_xlfn.XLOOKUP($B172,'Copy of PY1 Data(H)'!$A$1:$A$288,'Copy of PY1 Data(H)'!$A$1:$CZ$288))</f>
        <v>#N/A</v>
      </c>
      <c r="BC172" s="968" t="e" cm="1">
        <f t="array" ref="BC172">_xlfn.XLOOKUP(BC$1,'Copy of PY1 Data(H)'!$A$1:$CZ$1,_xlfn.XLOOKUP($B172,'Copy of PY1 Data(H)'!$A$1:$A$288,'Copy of PY1 Data(H)'!$A$1:$CZ$288))</f>
        <v>#N/A</v>
      </c>
      <c r="BD172" s="968" t="e" cm="1">
        <f t="array" ref="BD172">_xlfn.XLOOKUP(BD$1,'Copy of PY1 Data(H)'!$A$1:$CZ$1,_xlfn.XLOOKUP($B172,'Copy of PY1 Data(H)'!$A$1:$A$288,'Copy of PY1 Data(H)'!$A$1:$CZ$288))</f>
        <v>#N/A</v>
      </c>
      <c r="BE172" s="968" t="e" cm="1">
        <f t="array" ref="BE172">_xlfn.XLOOKUP(BE$1,'Copy of PY1 Data(H)'!$A$1:$CZ$1,_xlfn.XLOOKUP($B172,'Copy of PY1 Data(H)'!$A$1:$A$288,'Copy of PY1 Data(H)'!$A$1:$CZ$288))</f>
        <v>#N/A</v>
      </c>
      <c r="BF172" s="968" t="e" cm="1">
        <f t="array" ref="BF172">_xlfn.XLOOKUP(BF$1,'Copy of PY1 Data(H)'!$A$1:$CZ$1,_xlfn.XLOOKUP($B172,'Copy of PY1 Data(H)'!$A$1:$A$288,'Copy of PY1 Data(H)'!$A$1:$CZ$288))</f>
        <v>#N/A</v>
      </c>
      <c r="BG172" s="968" t="e" cm="1">
        <f t="array" ref="BG172">_xlfn.XLOOKUP(BG$1,'Copy of PY1 Data(H)'!$A$1:$CZ$1,_xlfn.XLOOKUP($B172,'Copy of PY1 Data(H)'!$A$1:$A$288,'Copy of PY1 Data(H)'!$A$1:$CZ$288))</f>
        <v>#N/A</v>
      </c>
      <c r="BH172" s="968" t="e" cm="1">
        <f t="array" ref="BH172">_xlfn.XLOOKUP(BH$1,'Copy of PY1 Data(H)'!$A$1:$CZ$1,_xlfn.XLOOKUP($B172,'Copy of PY1 Data(H)'!$A$1:$A$288,'Copy of PY1 Data(H)'!$A$1:$CZ$288))</f>
        <v>#N/A</v>
      </c>
      <c r="BI172" s="968" t="e" cm="1">
        <f t="array" ref="BI172">_xlfn.XLOOKUP(BI$1,'Copy of PY1 Data(H)'!$A$1:$CZ$1,_xlfn.XLOOKUP($B172,'Copy of PY1 Data(H)'!$A$1:$A$288,'Copy of PY1 Data(H)'!$A$1:$CZ$288))</f>
        <v>#N/A</v>
      </c>
      <c r="BJ172" s="968" t="e" cm="1">
        <f t="array" ref="BJ172">_xlfn.XLOOKUP(BJ$1,'Copy of PY1 Data(H)'!$A$1:$CZ$1,_xlfn.XLOOKUP($B172,'Copy of PY1 Data(H)'!$A$1:$A$288,'Copy of PY1 Data(H)'!$A$1:$CZ$288))</f>
        <v>#N/A</v>
      </c>
      <c r="BK172" s="968" t="e" cm="1">
        <f t="array" ref="BK172">_xlfn.XLOOKUP(BK$1,'Copy of PY1 Data(H)'!$A$1:$CZ$1,_xlfn.XLOOKUP($B172,'Copy of PY1 Data(H)'!$A$1:$A$288,'Copy of PY1 Data(H)'!$A$1:$CZ$288))</f>
        <v>#N/A</v>
      </c>
      <c r="BL172" s="968" t="e" cm="1">
        <f t="array" ref="BL172">_xlfn.XLOOKUP(BL$1,'Copy of PY1 Data(H)'!$A$1:$CZ$1,_xlfn.XLOOKUP($B172,'Copy of PY1 Data(H)'!$A$1:$A$288,'Copy of PY1 Data(H)'!$A$1:$CZ$288))</f>
        <v>#N/A</v>
      </c>
      <c r="BM172" s="968" t="e" cm="1">
        <f t="array" ref="BM172">_xlfn.XLOOKUP(BM$1,'Copy of PY1 Data(H)'!$A$1:$CZ$1,_xlfn.XLOOKUP($B172,'Copy of PY1 Data(H)'!$A$1:$A$288,'Copy of PY1 Data(H)'!$A$1:$CZ$288))</f>
        <v>#N/A</v>
      </c>
      <c r="BN172" s="968" t="e" cm="1">
        <f t="array" ref="BN172">_xlfn.XLOOKUP(BN$1,'Copy of PY1 Data(H)'!$A$1:$CZ$1,_xlfn.XLOOKUP($B172,'Copy of PY1 Data(H)'!$A$1:$A$288,'Copy of PY1 Data(H)'!$A$1:$CZ$288))</f>
        <v>#N/A</v>
      </c>
      <c r="BO172" s="968" t="e" cm="1">
        <f t="array" ref="BO172">_xlfn.XLOOKUP(BO$1,'Copy of PY1 Data(H)'!$A$1:$CZ$1,_xlfn.XLOOKUP($B172,'Copy of PY1 Data(H)'!$A$1:$A$288,'Copy of PY1 Data(H)'!$A$1:$CZ$288))</f>
        <v>#N/A</v>
      </c>
      <c r="BP172" s="968" t="e" cm="1">
        <f t="array" ref="BP172">_xlfn.XLOOKUP(BP$1,'Copy of PY1 Data(H)'!$A$1:$CZ$1,_xlfn.XLOOKUP($B172,'Copy of PY1 Data(H)'!$A$1:$A$288,'Copy of PY1 Data(H)'!$A$1:$CZ$288))</f>
        <v>#N/A</v>
      </c>
      <c r="BQ172" s="968" t="e" cm="1">
        <f t="array" ref="BQ172">_xlfn.XLOOKUP(BQ$1,'Copy of PY1 Data(H)'!$A$1:$CZ$1,_xlfn.XLOOKUP($B172,'Copy of PY1 Data(H)'!$A$1:$A$288,'Copy of PY1 Data(H)'!$A$1:$CZ$288))</f>
        <v>#N/A</v>
      </c>
      <c r="BR172" s="968" t="e" cm="1">
        <f t="array" ref="BR172">_xlfn.XLOOKUP(BR$1,'Copy of PY1 Data(H)'!$A$1:$CZ$1,_xlfn.XLOOKUP($B172,'Copy of PY1 Data(H)'!$A$1:$A$288,'Copy of PY1 Data(H)'!$A$1:$CZ$288))</f>
        <v>#N/A</v>
      </c>
      <c r="BS172" s="968" t="e" cm="1">
        <f t="array" ref="BS172">_xlfn.XLOOKUP(BS$1,'Copy of PY1 Data(H)'!$A$1:$CZ$1,_xlfn.XLOOKUP($B172,'Copy of PY1 Data(H)'!$A$1:$A$288,'Copy of PY1 Data(H)'!$A$1:$CZ$288))</f>
        <v>#N/A</v>
      </c>
      <c r="BT172" s="968" t="e" cm="1">
        <f t="array" ref="BT172">_xlfn.XLOOKUP(BT$1,'Copy of PY1 Data(H)'!$A$1:$CZ$1,_xlfn.XLOOKUP($B172,'Copy of PY1 Data(H)'!$A$1:$A$288,'Copy of PY1 Data(H)'!$A$1:$CZ$288))</f>
        <v>#N/A</v>
      </c>
      <c r="BU172" s="968" t="e" cm="1">
        <f t="array" ref="BU172">_xlfn.XLOOKUP(BU$1,'Copy of PY1 Data(H)'!$A$1:$CZ$1,_xlfn.XLOOKUP($B172,'Copy of PY1 Data(H)'!$A$1:$A$288,'Copy of PY1 Data(H)'!$A$1:$CZ$288))</f>
        <v>#N/A</v>
      </c>
      <c r="BV172" s="968" t="e" cm="1">
        <f t="array" ref="BV172">_xlfn.XLOOKUP(BV$1,'Copy of PY1 Data(H)'!$A$1:$CZ$1,_xlfn.XLOOKUP($B172,'Copy of PY1 Data(H)'!$A$1:$A$288,'Copy of PY1 Data(H)'!$A$1:$CZ$288))</f>
        <v>#N/A</v>
      </c>
      <c r="BW172" s="968" t="e" cm="1">
        <f t="array" ref="BW172">_xlfn.XLOOKUP(BW$1,'Copy of PY1 Data(H)'!$A$1:$CZ$1,_xlfn.XLOOKUP($B172,'Copy of PY1 Data(H)'!$A$1:$A$288,'Copy of PY1 Data(H)'!$A$1:$CZ$288))</f>
        <v>#N/A</v>
      </c>
      <c r="BX172" s="968" t="e" cm="1">
        <f t="array" ref="BX172">_xlfn.XLOOKUP(BX$1,'Copy of PY1 Data(H)'!$A$1:$CZ$1,_xlfn.XLOOKUP($B172,'Copy of PY1 Data(H)'!$A$1:$A$288,'Copy of PY1 Data(H)'!$A$1:$CZ$288))</f>
        <v>#N/A</v>
      </c>
      <c r="BY172" s="968" t="e" cm="1">
        <f t="array" ref="BY172">_xlfn.XLOOKUP(BY$1,'Copy of PY1 Data(H)'!$A$1:$CZ$1,_xlfn.XLOOKUP($B172,'Copy of PY1 Data(H)'!$A$1:$A$288,'Copy of PY1 Data(H)'!$A$1:$CZ$288))</f>
        <v>#N/A</v>
      </c>
      <c r="BZ172" s="968" t="e" cm="1">
        <f t="array" ref="BZ172">_xlfn.XLOOKUP(BZ$1,'Copy of PY1 Data(H)'!$A$1:$CZ$1,_xlfn.XLOOKUP($B172,'Copy of PY1 Data(H)'!$A$1:$A$288,'Copy of PY1 Data(H)'!$A$1:$CZ$288))</f>
        <v>#N/A</v>
      </c>
      <c r="CA172" s="968" t="e" cm="1">
        <f t="array" ref="CA172">_xlfn.XLOOKUP(CA$1,'Copy of PY1 Data(H)'!$A$1:$CZ$1,_xlfn.XLOOKUP($B172,'Copy of PY1 Data(H)'!$A$1:$A$288,'Copy of PY1 Data(H)'!$A$1:$CZ$288))</f>
        <v>#N/A</v>
      </c>
      <c r="CB172" s="968" t="e" cm="1">
        <f t="array" ref="CB172">_xlfn.XLOOKUP(CB$1,'Copy of PY1 Data(H)'!$A$1:$CZ$1,_xlfn.XLOOKUP($B172,'Copy of PY1 Data(H)'!$A$1:$A$288,'Copy of PY1 Data(H)'!$A$1:$CZ$288))</f>
        <v>#N/A</v>
      </c>
      <c r="CC172" s="968" t="e" cm="1">
        <f t="array" ref="CC172">_xlfn.XLOOKUP(CC$1,'Copy of PY1 Data(H)'!$A$1:$CZ$1,_xlfn.XLOOKUP($B172,'Copy of PY1 Data(H)'!$A$1:$A$288,'Copy of PY1 Data(H)'!$A$1:$CZ$288))</f>
        <v>#N/A</v>
      </c>
      <c r="CD172" s="968" t="e" cm="1">
        <f t="array" ref="CD172">_xlfn.XLOOKUP(CD$1,'Copy of PY1 Data(H)'!$A$1:$CZ$1,_xlfn.XLOOKUP($B172,'Copy of PY1 Data(H)'!$A$1:$A$288,'Copy of PY1 Data(H)'!$A$1:$CZ$288))</f>
        <v>#N/A</v>
      </c>
    </row>
    <row r="173" spans="1:82" s="968" customFormat="1" x14ac:dyDescent="0.3">
      <c r="B173" s="968" t="s">
        <v>2892</v>
      </c>
      <c r="D173" s="968" t="e" cm="1">
        <f t="array" ref="D173">_xlfn.XLOOKUP(D$1,'Copy of PY1 Data(H)'!$A$1:$CZ$1,_xlfn.XLOOKUP($B173,'Copy of PY1 Data(H)'!$A$1:$A$288,'Copy of PY1 Data(H)'!$A$1:$CZ$288))</f>
        <v>#N/A</v>
      </c>
      <c r="E173" s="968" t="e" cm="1">
        <f t="array" ref="E173">_xlfn.XLOOKUP(E$1,'Copy of PY1 Data(H)'!$A$1:$CZ$1,_xlfn.XLOOKUP($B173,'Copy of PY1 Data(H)'!$A$1:$A$288,'Copy of PY1 Data(H)'!$A$1:$CZ$288))</f>
        <v>#N/A</v>
      </c>
      <c r="F173" s="968" t="e" cm="1">
        <f t="array" ref="F173">_xlfn.XLOOKUP(F$1,'Copy of PY1 Data(H)'!$A$1:$CZ$1,_xlfn.XLOOKUP($B173,'Copy of PY1 Data(H)'!$A$1:$A$288,'Copy of PY1 Data(H)'!$A$1:$CZ$288))</f>
        <v>#N/A</v>
      </c>
      <c r="G173" s="968" t="e" cm="1">
        <f t="array" ref="G173">_xlfn.XLOOKUP(G$1,'Copy of PY1 Data(H)'!$A$1:$CZ$1,_xlfn.XLOOKUP($B173,'Copy of PY1 Data(H)'!$A$1:$A$288,'Copy of PY1 Data(H)'!$A$1:$CZ$288))</f>
        <v>#N/A</v>
      </c>
      <c r="H173" s="968" t="e" cm="1">
        <f t="array" ref="H173">_xlfn.XLOOKUP(H$1,'Copy of PY1 Data(H)'!$A$1:$CZ$1,_xlfn.XLOOKUP($B173,'Copy of PY1 Data(H)'!$A$1:$A$288,'Copy of PY1 Data(H)'!$A$1:$CZ$288))</f>
        <v>#N/A</v>
      </c>
      <c r="I173" s="968" t="e" cm="1">
        <f t="array" ref="I173">_xlfn.XLOOKUP(I$1,'Copy of PY1 Data(H)'!$A$1:$CZ$1,_xlfn.XLOOKUP($B173,'Copy of PY1 Data(H)'!$A$1:$A$288,'Copy of PY1 Data(H)'!$A$1:$CZ$288))</f>
        <v>#N/A</v>
      </c>
      <c r="J173" s="968" t="e" cm="1">
        <f t="array" ref="J173">_xlfn.XLOOKUP(J$1,'Copy of PY1 Data(H)'!$A$1:$CZ$1,_xlfn.XLOOKUP($B173,'Copy of PY1 Data(H)'!$A$1:$A$288,'Copy of PY1 Data(H)'!$A$1:$CZ$288))</f>
        <v>#N/A</v>
      </c>
      <c r="K173" s="968" t="e" cm="1">
        <f t="array" ref="K173">_xlfn.XLOOKUP(K$1,'Copy of PY1 Data(H)'!$A$1:$CZ$1,_xlfn.XLOOKUP($B173,'Copy of PY1 Data(H)'!$A$1:$A$288,'Copy of PY1 Data(H)'!$A$1:$CZ$288))</f>
        <v>#N/A</v>
      </c>
      <c r="L173" s="968" t="e" cm="1">
        <f t="array" ref="L173">_xlfn.XLOOKUP(L$1,'Copy of PY1 Data(H)'!$A$1:$CZ$1,_xlfn.XLOOKUP($B173,'Copy of PY1 Data(H)'!$A$1:$A$288,'Copy of PY1 Data(H)'!$A$1:$CZ$288))</f>
        <v>#N/A</v>
      </c>
      <c r="M173" s="968" t="e" cm="1">
        <f t="array" ref="M173">_xlfn.XLOOKUP(M$1,'Copy of PY1 Data(H)'!$A$1:$CZ$1,_xlfn.XLOOKUP($B173,'Copy of PY1 Data(H)'!$A$1:$A$288,'Copy of PY1 Data(H)'!$A$1:$CZ$288))</f>
        <v>#N/A</v>
      </c>
      <c r="N173" s="968" t="e" cm="1">
        <f t="array" ref="N173">_xlfn.XLOOKUP(N$1,'Copy of PY1 Data(H)'!$A$1:$CZ$1,_xlfn.XLOOKUP($B173,'Copy of PY1 Data(H)'!$A$1:$A$288,'Copy of PY1 Data(H)'!$A$1:$CZ$288))</f>
        <v>#N/A</v>
      </c>
      <c r="O173" s="968" t="e" cm="1">
        <f t="array" ref="O173">_xlfn.XLOOKUP(O$1,'Copy of PY1 Data(H)'!$A$1:$CZ$1,_xlfn.XLOOKUP($B173,'Copy of PY1 Data(H)'!$A$1:$A$288,'Copy of PY1 Data(H)'!$A$1:$CZ$288))</f>
        <v>#N/A</v>
      </c>
      <c r="P173" s="968" t="e" cm="1">
        <f t="array" ref="P173">_xlfn.XLOOKUP(P$1,'Copy of PY1 Data(H)'!$A$1:$CZ$1,_xlfn.XLOOKUP($B173,'Copy of PY1 Data(H)'!$A$1:$A$288,'Copy of PY1 Data(H)'!$A$1:$CZ$288))</f>
        <v>#N/A</v>
      </c>
      <c r="Q173" s="968" t="e" cm="1">
        <f t="array" ref="Q173">_xlfn.XLOOKUP(Q$1,'Copy of PY1 Data(H)'!$A$1:$CZ$1,_xlfn.XLOOKUP($B173,'Copy of PY1 Data(H)'!$A$1:$A$288,'Copy of PY1 Data(H)'!$A$1:$CZ$288))</f>
        <v>#N/A</v>
      </c>
      <c r="R173" s="968" t="e" cm="1">
        <f t="array" ref="R173">_xlfn.XLOOKUP(R$1,'Copy of PY1 Data(H)'!$A$1:$CZ$1,_xlfn.XLOOKUP($B173,'Copy of PY1 Data(H)'!$A$1:$A$288,'Copy of PY1 Data(H)'!$A$1:$CZ$288))</f>
        <v>#N/A</v>
      </c>
      <c r="S173" s="968" t="e" cm="1">
        <f t="array" ref="S173">_xlfn.XLOOKUP(S$1,'Copy of PY1 Data(H)'!$A$1:$CZ$1,_xlfn.XLOOKUP($B173,'Copy of PY1 Data(H)'!$A$1:$A$288,'Copy of PY1 Data(H)'!$A$1:$CZ$288))</f>
        <v>#N/A</v>
      </c>
      <c r="T173" s="968" t="e" cm="1">
        <f t="array" ref="T173">_xlfn.XLOOKUP(T$1,'Copy of PY1 Data(H)'!$A$1:$CZ$1,_xlfn.XLOOKUP($B173,'Copy of PY1 Data(H)'!$A$1:$A$288,'Copy of PY1 Data(H)'!$A$1:$CZ$288))</f>
        <v>#N/A</v>
      </c>
      <c r="U173" s="968" t="e" cm="1">
        <f t="array" ref="U173">_xlfn.XLOOKUP(U$1,'Copy of PY1 Data(H)'!$A$1:$CZ$1,_xlfn.XLOOKUP($B173,'Copy of PY1 Data(H)'!$A$1:$A$288,'Copy of PY1 Data(H)'!$A$1:$CZ$288))</f>
        <v>#N/A</v>
      </c>
      <c r="V173" s="968" t="e" cm="1">
        <f t="array" ref="V173">_xlfn.XLOOKUP(V$1,'Copy of PY1 Data(H)'!$A$1:$CZ$1,_xlfn.XLOOKUP($B173,'Copy of PY1 Data(H)'!$A$1:$A$288,'Copy of PY1 Data(H)'!$A$1:$CZ$288))</f>
        <v>#N/A</v>
      </c>
      <c r="W173" s="968" t="e" cm="1">
        <f t="array" ref="W173">_xlfn.XLOOKUP(W$1,'Copy of PY1 Data(H)'!$A$1:$CZ$1,_xlfn.XLOOKUP($B173,'Copy of PY1 Data(H)'!$A$1:$A$288,'Copy of PY1 Data(H)'!$A$1:$CZ$288))</f>
        <v>#N/A</v>
      </c>
      <c r="X173" s="968" t="e" cm="1">
        <f t="array" ref="X173">_xlfn.XLOOKUP(X$1,'Copy of PY1 Data(H)'!$A$1:$CZ$1,_xlfn.XLOOKUP($B173,'Copy of PY1 Data(H)'!$A$1:$A$288,'Copy of PY1 Data(H)'!$A$1:$CZ$288))</f>
        <v>#N/A</v>
      </c>
      <c r="Y173" s="968" t="e" cm="1">
        <f t="array" ref="Y173">_xlfn.XLOOKUP(Y$1,'Copy of PY1 Data(H)'!$A$1:$CZ$1,_xlfn.XLOOKUP($B173,'Copy of PY1 Data(H)'!$A$1:$A$288,'Copy of PY1 Data(H)'!$A$1:$CZ$288))</f>
        <v>#N/A</v>
      </c>
      <c r="Z173" s="968" t="e" cm="1">
        <f t="array" ref="Z173">_xlfn.XLOOKUP(Z$1,'Copy of PY1 Data(H)'!$A$1:$CZ$1,_xlfn.XLOOKUP($B173,'Copy of PY1 Data(H)'!$A$1:$A$288,'Copy of PY1 Data(H)'!$A$1:$CZ$288))</f>
        <v>#N/A</v>
      </c>
      <c r="AA173" s="968" t="e" cm="1">
        <f t="array" ref="AA173">_xlfn.XLOOKUP(AA$1,'Copy of PY1 Data(H)'!$A$1:$CZ$1,_xlfn.XLOOKUP($B173,'Copy of PY1 Data(H)'!$A$1:$A$288,'Copy of PY1 Data(H)'!$A$1:$CZ$288))</f>
        <v>#N/A</v>
      </c>
      <c r="AB173" s="968" t="e" cm="1">
        <f t="array" ref="AB173">_xlfn.XLOOKUP(AB$1,'Copy of PY1 Data(H)'!$A$1:$CZ$1,_xlfn.XLOOKUP($B173,'Copy of PY1 Data(H)'!$A$1:$A$288,'Copy of PY1 Data(H)'!$A$1:$CZ$288))</f>
        <v>#N/A</v>
      </c>
      <c r="AC173" s="968" t="e" cm="1">
        <f t="array" ref="AC173">_xlfn.XLOOKUP(AC$1,'Copy of PY1 Data(H)'!$A$1:$CZ$1,_xlfn.XLOOKUP($B173,'Copy of PY1 Data(H)'!$A$1:$A$288,'Copy of PY1 Data(H)'!$A$1:$CZ$288))</f>
        <v>#N/A</v>
      </c>
      <c r="AD173" s="968" t="e" cm="1">
        <f t="array" ref="AD173">_xlfn.XLOOKUP(AD$1,'Copy of PY1 Data(H)'!$A$1:$CZ$1,_xlfn.XLOOKUP($B173,'Copy of PY1 Data(H)'!$A$1:$A$288,'Copy of PY1 Data(H)'!$A$1:$CZ$288))</f>
        <v>#N/A</v>
      </c>
      <c r="AE173" s="968" t="e" cm="1">
        <f t="array" ref="AE173">_xlfn.XLOOKUP(AE$1,'Copy of PY1 Data(H)'!$A$1:$CZ$1,_xlfn.XLOOKUP($B173,'Copy of PY1 Data(H)'!$A$1:$A$288,'Copy of PY1 Data(H)'!$A$1:$CZ$288))</f>
        <v>#N/A</v>
      </c>
      <c r="AF173" s="968" t="e" cm="1">
        <f t="array" ref="AF173">_xlfn.XLOOKUP(AF$1,'Copy of PY1 Data(H)'!$A$1:$CZ$1,_xlfn.XLOOKUP($B173,'Copy of PY1 Data(H)'!$A$1:$A$288,'Copy of PY1 Data(H)'!$A$1:$CZ$288))</f>
        <v>#N/A</v>
      </c>
      <c r="AG173" s="968" t="e" cm="1">
        <f t="array" ref="AG173">_xlfn.XLOOKUP(AG$1,'Copy of PY1 Data(H)'!$A$1:$CZ$1,_xlfn.XLOOKUP($B173,'Copy of PY1 Data(H)'!$A$1:$A$288,'Copy of PY1 Data(H)'!$A$1:$CZ$288))</f>
        <v>#N/A</v>
      </c>
      <c r="AH173" s="968" t="e" cm="1">
        <f t="array" ref="AH173">_xlfn.XLOOKUP(AH$1,'Copy of PY1 Data(H)'!$A$1:$CZ$1,_xlfn.XLOOKUP($B173,'Copy of PY1 Data(H)'!$A$1:$A$288,'Copy of PY1 Data(H)'!$A$1:$CZ$288))</f>
        <v>#N/A</v>
      </c>
      <c r="AI173" s="968" t="e" cm="1">
        <f t="array" ref="AI173">_xlfn.XLOOKUP(AI$1,'Copy of PY1 Data(H)'!$A$1:$CZ$1,_xlfn.XLOOKUP($B173,'Copy of PY1 Data(H)'!$A$1:$A$288,'Copy of PY1 Data(H)'!$A$1:$CZ$288))</f>
        <v>#N/A</v>
      </c>
      <c r="AJ173" s="968" t="e" cm="1">
        <f t="array" ref="AJ173">_xlfn.XLOOKUP(AJ$1,'Copy of PY1 Data(H)'!$A$1:$CZ$1,_xlfn.XLOOKUP($B173,'Copy of PY1 Data(H)'!$A$1:$A$288,'Copy of PY1 Data(H)'!$A$1:$CZ$288))</f>
        <v>#N/A</v>
      </c>
      <c r="AK173" s="968" t="e" cm="1">
        <f t="array" ref="AK173">_xlfn.XLOOKUP(AK$1,'Copy of PY1 Data(H)'!$A$1:$CZ$1,_xlfn.XLOOKUP($B173,'Copy of PY1 Data(H)'!$A$1:$A$288,'Copy of PY1 Data(H)'!$A$1:$CZ$288))</f>
        <v>#N/A</v>
      </c>
      <c r="AL173" s="968" t="e" cm="1">
        <f t="array" ref="AL173">_xlfn.XLOOKUP(AL$1,'Copy of PY1 Data(H)'!$A$1:$CZ$1,_xlfn.XLOOKUP($B173,'Copy of PY1 Data(H)'!$A$1:$A$288,'Copy of PY1 Data(H)'!$A$1:$CZ$288))</f>
        <v>#N/A</v>
      </c>
      <c r="AM173" s="968" t="e" cm="1">
        <f t="array" ref="AM173">_xlfn.XLOOKUP(AM$1,'Copy of PY1 Data(H)'!$A$1:$CZ$1,_xlfn.XLOOKUP($B173,'Copy of PY1 Data(H)'!$A$1:$A$288,'Copy of PY1 Data(H)'!$A$1:$CZ$288))</f>
        <v>#N/A</v>
      </c>
      <c r="AN173" s="968" t="e" cm="1">
        <f t="array" ref="AN173">_xlfn.XLOOKUP(AN$1,'Copy of PY1 Data(H)'!$A$1:$CZ$1,_xlfn.XLOOKUP($B173,'Copy of PY1 Data(H)'!$A$1:$A$288,'Copy of PY1 Data(H)'!$A$1:$CZ$288))</f>
        <v>#N/A</v>
      </c>
      <c r="AO173" s="968" t="e" cm="1">
        <f t="array" ref="AO173">_xlfn.XLOOKUP(AO$1,'Copy of PY1 Data(H)'!$A$1:$CZ$1,_xlfn.XLOOKUP($B173,'Copy of PY1 Data(H)'!$A$1:$A$288,'Copy of PY1 Data(H)'!$A$1:$CZ$288))</f>
        <v>#N/A</v>
      </c>
      <c r="AP173" s="968" t="e" cm="1">
        <f t="array" ref="AP173">_xlfn.XLOOKUP(AP$1,'Copy of PY1 Data(H)'!$A$1:$CZ$1,_xlfn.XLOOKUP($B173,'Copy of PY1 Data(H)'!$A$1:$A$288,'Copy of PY1 Data(H)'!$A$1:$CZ$288))</f>
        <v>#N/A</v>
      </c>
      <c r="AQ173" s="968" t="e" cm="1">
        <f t="array" ref="AQ173">_xlfn.XLOOKUP(AQ$1,'Copy of PY1 Data(H)'!$A$1:$CZ$1,_xlfn.XLOOKUP($B173,'Copy of PY1 Data(H)'!$A$1:$A$288,'Copy of PY1 Data(H)'!$A$1:$CZ$288))</f>
        <v>#N/A</v>
      </c>
      <c r="AR173" s="968" t="e" cm="1">
        <f t="array" ref="AR173">_xlfn.XLOOKUP(AR$1,'Copy of PY1 Data(H)'!$A$1:$CZ$1,_xlfn.XLOOKUP($B173,'Copy of PY1 Data(H)'!$A$1:$A$288,'Copy of PY1 Data(H)'!$A$1:$CZ$288))</f>
        <v>#N/A</v>
      </c>
      <c r="AS173" s="968" t="e" cm="1">
        <f t="array" ref="AS173">_xlfn.XLOOKUP(AS$1,'Copy of PY1 Data(H)'!$A$1:$CZ$1,_xlfn.XLOOKUP($B173,'Copy of PY1 Data(H)'!$A$1:$A$288,'Copy of PY1 Data(H)'!$A$1:$CZ$288))</f>
        <v>#N/A</v>
      </c>
      <c r="AT173" s="968" t="e" cm="1">
        <f t="array" ref="AT173">_xlfn.XLOOKUP(AT$1,'Copy of PY1 Data(H)'!$A$1:$CZ$1,_xlfn.XLOOKUP($B173,'Copy of PY1 Data(H)'!$A$1:$A$288,'Copy of PY1 Data(H)'!$A$1:$CZ$288))</f>
        <v>#N/A</v>
      </c>
      <c r="AU173" s="968" t="e" cm="1">
        <f t="array" ref="AU173">_xlfn.XLOOKUP(AU$1,'Copy of PY1 Data(H)'!$A$1:$CZ$1,_xlfn.XLOOKUP($B173,'Copy of PY1 Data(H)'!$A$1:$A$288,'Copy of PY1 Data(H)'!$A$1:$CZ$288))</f>
        <v>#N/A</v>
      </c>
      <c r="AV173" s="968" t="e" cm="1">
        <f t="array" ref="AV173">_xlfn.XLOOKUP(AV$1,'Copy of PY1 Data(H)'!$A$1:$CZ$1,_xlfn.XLOOKUP($B173,'Copy of PY1 Data(H)'!$A$1:$A$288,'Copy of PY1 Data(H)'!$A$1:$CZ$288))</f>
        <v>#N/A</v>
      </c>
      <c r="AW173" s="968" t="e" cm="1">
        <f t="array" ref="AW173">_xlfn.XLOOKUP(AW$1,'Copy of PY1 Data(H)'!$A$1:$CZ$1,_xlfn.XLOOKUP($B173,'Copy of PY1 Data(H)'!$A$1:$A$288,'Copy of PY1 Data(H)'!$A$1:$CZ$288))</f>
        <v>#N/A</v>
      </c>
      <c r="AX173" s="968" t="e" cm="1">
        <f t="array" ref="AX173">_xlfn.XLOOKUP(AX$1,'Copy of PY1 Data(H)'!$A$1:$CZ$1,_xlfn.XLOOKUP($B173,'Copy of PY1 Data(H)'!$A$1:$A$288,'Copy of PY1 Data(H)'!$A$1:$CZ$288))</f>
        <v>#N/A</v>
      </c>
      <c r="AY173" s="968" t="e" cm="1">
        <f t="array" ref="AY173">_xlfn.XLOOKUP(AY$1,'Copy of PY1 Data(H)'!$A$1:$CZ$1,_xlfn.XLOOKUP($B173,'Copy of PY1 Data(H)'!$A$1:$A$288,'Copy of PY1 Data(H)'!$A$1:$CZ$288))</f>
        <v>#N/A</v>
      </c>
      <c r="AZ173" s="968" t="e" cm="1">
        <f t="array" ref="AZ173">_xlfn.XLOOKUP(AZ$1,'Copy of PY1 Data(H)'!$A$1:$CZ$1,_xlfn.XLOOKUP($B173,'Copy of PY1 Data(H)'!$A$1:$A$288,'Copy of PY1 Data(H)'!$A$1:$CZ$288))</f>
        <v>#N/A</v>
      </c>
      <c r="BA173" s="968" t="e" cm="1">
        <f t="array" ref="BA173">_xlfn.XLOOKUP(BA$1,'Copy of PY1 Data(H)'!$A$1:$CZ$1,_xlfn.XLOOKUP($B173,'Copy of PY1 Data(H)'!$A$1:$A$288,'Copy of PY1 Data(H)'!$A$1:$CZ$288))</f>
        <v>#N/A</v>
      </c>
      <c r="BB173" s="968" t="e" cm="1">
        <f t="array" ref="BB173">_xlfn.XLOOKUP(BB$1,'Copy of PY1 Data(H)'!$A$1:$CZ$1,_xlfn.XLOOKUP($B173,'Copy of PY1 Data(H)'!$A$1:$A$288,'Copy of PY1 Data(H)'!$A$1:$CZ$288))</f>
        <v>#N/A</v>
      </c>
      <c r="BC173" s="968" t="e" cm="1">
        <f t="array" ref="BC173">_xlfn.XLOOKUP(BC$1,'Copy of PY1 Data(H)'!$A$1:$CZ$1,_xlfn.XLOOKUP($B173,'Copy of PY1 Data(H)'!$A$1:$A$288,'Copy of PY1 Data(H)'!$A$1:$CZ$288))</f>
        <v>#N/A</v>
      </c>
      <c r="BD173" s="968" t="e" cm="1">
        <f t="array" ref="BD173">_xlfn.XLOOKUP(BD$1,'Copy of PY1 Data(H)'!$A$1:$CZ$1,_xlfn.XLOOKUP($B173,'Copy of PY1 Data(H)'!$A$1:$A$288,'Copy of PY1 Data(H)'!$A$1:$CZ$288))</f>
        <v>#N/A</v>
      </c>
      <c r="BE173" s="968" t="e" cm="1">
        <f t="array" ref="BE173">_xlfn.XLOOKUP(BE$1,'Copy of PY1 Data(H)'!$A$1:$CZ$1,_xlfn.XLOOKUP($B173,'Copy of PY1 Data(H)'!$A$1:$A$288,'Copy of PY1 Data(H)'!$A$1:$CZ$288))</f>
        <v>#N/A</v>
      </c>
      <c r="BF173" s="968" t="e" cm="1">
        <f t="array" ref="BF173">_xlfn.XLOOKUP(BF$1,'Copy of PY1 Data(H)'!$A$1:$CZ$1,_xlfn.XLOOKUP($B173,'Copy of PY1 Data(H)'!$A$1:$A$288,'Copy of PY1 Data(H)'!$A$1:$CZ$288))</f>
        <v>#N/A</v>
      </c>
      <c r="BG173" s="968" t="e" cm="1">
        <f t="array" ref="BG173">_xlfn.XLOOKUP(BG$1,'Copy of PY1 Data(H)'!$A$1:$CZ$1,_xlfn.XLOOKUP($B173,'Copy of PY1 Data(H)'!$A$1:$A$288,'Copy of PY1 Data(H)'!$A$1:$CZ$288))</f>
        <v>#N/A</v>
      </c>
      <c r="BH173" s="968" t="e" cm="1">
        <f t="array" ref="BH173">_xlfn.XLOOKUP(BH$1,'Copy of PY1 Data(H)'!$A$1:$CZ$1,_xlfn.XLOOKUP($B173,'Copy of PY1 Data(H)'!$A$1:$A$288,'Copy of PY1 Data(H)'!$A$1:$CZ$288))</f>
        <v>#N/A</v>
      </c>
      <c r="BI173" s="968" t="e" cm="1">
        <f t="array" ref="BI173">_xlfn.XLOOKUP(BI$1,'Copy of PY1 Data(H)'!$A$1:$CZ$1,_xlfn.XLOOKUP($B173,'Copy of PY1 Data(H)'!$A$1:$A$288,'Copy of PY1 Data(H)'!$A$1:$CZ$288))</f>
        <v>#N/A</v>
      </c>
      <c r="BJ173" s="968" t="e" cm="1">
        <f t="array" ref="BJ173">_xlfn.XLOOKUP(BJ$1,'Copy of PY1 Data(H)'!$A$1:$CZ$1,_xlfn.XLOOKUP($B173,'Copy of PY1 Data(H)'!$A$1:$A$288,'Copy of PY1 Data(H)'!$A$1:$CZ$288))</f>
        <v>#N/A</v>
      </c>
      <c r="BK173" s="968" t="e" cm="1">
        <f t="array" ref="BK173">_xlfn.XLOOKUP(BK$1,'Copy of PY1 Data(H)'!$A$1:$CZ$1,_xlfn.XLOOKUP($B173,'Copy of PY1 Data(H)'!$A$1:$A$288,'Copy of PY1 Data(H)'!$A$1:$CZ$288))</f>
        <v>#N/A</v>
      </c>
      <c r="BL173" s="968" t="e" cm="1">
        <f t="array" ref="BL173">_xlfn.XLOOKUP(BL$1,'Copy of PY1 Data(H)'!$A$1:$CZ$1,_xlfn.XLOOKUP($B173,'Copy of PY1 Data(H)'!$A$1:$A$288,'Copy of PY1 Data(H)'!$A$1:$CZ$288))</f>
        <v>#N/A</v>
      </c>
      <c r="BM173" s="968" t="e" cm="1">
        <f t="array" ref="BM173">_xlfn.XLOOKUP(BM$1,'Copy of PY1 Data(H)'!$A$1:$CZ$1,_xlfn.XLOOKUP($B173,'Copy of PY1 Data(H)'!$A$1:$A$288,'Copy of PY1 Data(H)'!$A$1:$CZ$288))</f>
        <v>#N/A</v>
      </c>
      <c r="BN173" s="968" t="e" cm="1">
        <f t="array" ref="BN173">_xlfn.XLOOKUP(BN$1,'Copy of PY1 Data(H)'!$A$1:$CZ$1,_xlfn.XLOOKUP($B173,'Copy of PY1 Data(H)'!$A$1:$A$288,'Copy of PY1 Data(H)'!$A$1:$CZ$288))</f>
        <v>#N/A</v>
      </c>
      <c r="BO173" s="968" t="e" cm="1">
        <f t="array" ref="BO173">_xlfn.XLOOKUP(BO$1,'Copy of PY1 Data(H)'!$A$1:$CZ$1,_xlfn.XLOOKUP($B173,'Copy of PY1 Data(H)'!$A$1:$A$288,'Copy of PY1 Data(H)'!$A$1:$CZ$288))</f>
        <v>#N/A</v>
      </c>
      <c r="BP173" s="968" t="e" cm="1">
        <f t="array" ref="BP173">_xlfn.XLOOKUP(BP$1,'Copy of PY1 Data(H)'!$A$1:$CZ$1,_xlfn.XLOOKUP($B173,'Copy of PY1 Data(H)'!$A$1:$A$288,'Copy of PY1 Data(H)'!$A$1:$CZ$288))</f>
        <v>#N/A</v>
      </c>
      <c r="BQ173" s="968" t="e" cm="1">
        <f t="array" ref="BQ173">_xlfn.XLOOKUP(BQ$1,'Copy of PY1 Data(H)'!$A$1:$CZ$1,_xlfn.XLOOKUP($B173,'Copy of PY1 Data(H)'!$A$1:$A$288,'Copy of PY1 Data(H)'!$A$1:$CZ$288))</f>
        <v>#N/A</v>
      </c>
      <c r="BR173" s="968" t="e" cm="1">
        <f t="array" ref="BR173">_xlfn.XLOOKUP(BR$1,'Copy of PY1 Data(H)'!$A$1:$CZ$1,_xlfn.XLOOKUP($B173,'Copy of PY1 Data(H)'!$A$1:$A$288,'Copy of PY1 Data(H)'!$A$1:$CZ$288))</f>
        <v>#N/A</v>
      </c>
      <c r="BS173" s="968" t="e" cm="1">
        <f t="array" ref="BS173">_xlfn.XLOOKUP(BS$1,'Copy of PY1 Data(H)'!$A$1:$CZ$1,_xlfn.XLOOKUP($B173,'Copy of PY1 Data(H)'!$A$1:$A$288,'Copy of PY1 Data(H)'!$A$1:$CZ$288))</f>
        <v>#N/A</v>
      </c>
      <c r="BT173" s="968" t="e" cm="1">
        <f t="array" ref="BT173">_xlfn.XLOOKUP(BT$1,'Copy of PY1 Data(H)'!$A$1:$CZ$1,_xlfn.XLOOKUP($B173,'Copy of PY1 Data(H)'!$A$1:$A$288,'Copy of PY1 Data(H)'!$A$1:$CZ$288))</f>
        <v>#N/A</v>
      </c>
      <c r="BU173" s="968" t="e" cm="1">
        <f t="array" ref="BU173">_xlfn.XLOOKUP(BU$1,'Copy of PY1 Data(H)'!$A$1:$CZ$1,_xlfn.XLOOKUP($B173,'Copy of PY1 Data(H)'!$A$1:$A$288,'Copy of PY1 Data(H)'!$A$1:$CZ$288))</f>
        <v>#N/A</v>
      </c>
      <c r="BV173" s="968" t="e" cm="1">
        <f t="array" ref="BV173">_xlfn.XLOOKUP(BV$1,'Copy of PY1 Data(H)'!$A$1:$CZ$1,_xlfn.XLOOKUP($B173,'Copy of PY1 Data(H)'!$A$1:$A$288,'Copy of PY1 Data(H)'!$A$1:$CZ$288))</f>
        <v>#N/A</v>
      </c>
      <c r="BW173" s="968" t="e" cm="1">
        <f t="array" ref="BW173">_xlfn.XLOOKUP(BW$1,'Copy of PY1 Data(H)'!$A$1:$CZ$1,_xlfn.XLOOKUP($B173,'Copy of PY1 Data(H)'!$A$1:$A$288,'Copy of PY1 Data(H)'!$A$1:$CZ$288))</f>
        <v>#N/A</v>
      </c>
      <c r="BX173" s="968" t="e" cm="1">
        <f t="array" ref="BX173">_xlfn.XLOOKUP(BX$1,'Copy of PY1 Data(H)'!$A$1:$CZ$1,_xlfn.XLOOKUP($B173,'Copy of PY1 Data(H)'!$A$1:$A$288,'Copy of PY1 Data(H)'!$A$1:$CZ$288))</f>
        <v>#N/A</v>
      </c>
      <c r="BY173" s="968" t="e" cm="1">
        <f t="array" ref="BY173">_xlfn.XLOOKUP(BY$1,'Copy of PY1 Data(H)'!$A$1:$CZ$1,_xlfn.XLOOKUP($B173,'Copy of PY1 Data(H)'!$A$1:$A$288,'Copy of PY1 Data(H)'!$A$1:$CZ$288))</f>
        <v>#N/A</v>
      </c>
      <c r="BZ173" s="968" t="e" cm="1">
        <f t="array" ref="BZ173">_xlfn.XLOOKUP(BZ$1,'Copy of PY1 Data(H)'!$A$1:$CZ$1,_xlfn.XLOOKUP($B173,'Copy of PY1 Data(H)'!$A$1:$A$288,'Copy of PY1 Data(H)'!$A$1:$CZ$288))</f>
        <v>#N/A</v>
      </c>
      <c r="CA173" s="968" t="e" cm="1">
        <f t="array" ref="CA173">_xlfn.XLOOKUP(CA$1,'Copy of PY1 Data(H)'!$A$1:$CZ$1,_xlfn.XLOOKUP($B173,'Copy of PY1 Data(H)'!$A$1:$A$288,'Copy of PY1 Data(H)'!$A$1:$CZ$288))</f>
        <v>#N/A</v>
      </c>
      <c r="CB173" s="968" t="e" cm="1">
        <f t="array" ref="CB173">_xlfn.XLOOKUP(CB$1,'Copy of PY1 Data(H)'!$A$1:$CZ$1,_xlfn.XLOOKUP($B173,'Copy of PY1 Data(H)'!$A$1:$A$288,'Copy of PY1 Data(H)'!$A$1:$CZ$288))</f>
        <v>#N/A</v>
      </c>
      <c r="CC173" s="968" t="e" cm="1">
        <f t="array" ref="CC173">_xlfn.XLOOKUP(CC$1,'Copy of PY1 Data(H)'!$A$1:$CZ$1,_xlfn.XLOOKUP($B173,'Copy of PY1 Data(H)'!$A$1:$A$288,'Copy of PY1 Data(H)'!$A$1:$CZ$288))</f>
        <v>#N/A</v>
      </c>
      <c r="CD173" s="968" t="e" cm="1">
        <f t="array" ref="CD173">_xlfn.XLOOKUP(CD$1,'Copy of PY1 Data(H)'!$A$1:$CZ$1,_xlfn.XLOOKUP($B173,'Copy of PY1 Data(H)'!$A$1:$A$288,'Copy of PY1 Data(H)'!$A$1:$CZ$288))</f>
        <v>#N/A</v>
      </c>
    </row>
    <row r="174" spans="1:82" s="968" customFormat="1" x14ac:dyDescent="0.3">
      <c r="B174" s="968" t="s">
        <v>2892</v>
      </c>
      <c r="D174" s="968" t="e" cm="1">
        <f t="array" ref="D174">_xlfn.XLOOKUP(D$1,'Copy of PY1 Data(H)'!$A$1:$CZ$1,_xlfn.XLOOKUP($B174,'Copy of PY1 Data(H)'!$A$1:$A$288,'Copy of PY1 Data(H)'!$A$1:$CZ$288))</f>
        <v>#N/A</v>
      </c>
      <c r="E174" s="968" t="e" cm="1">
        <f t="array" ref="E174">_xlfn.XLOOKUP(E$1,'Copy of PY1 Data(H)'!$A$1:$CZ$1,_xlfn.XLOOKUP($B174,'Copy of PY1 Data(H)'!$A$1:$A$288,'Copy of PY1 Data(H)'!$A$1:$CZ$288))</f>
        <v>#N/A</v>
      </c>
      <c r="F174" s="968" t="e" cm="1">
        <f t="array" ref="F174">_xlfn.XLOOKUP(F$1,'Copy of PY1 Data(H)'!$A$1:$CZ$1,_xlfn.XLOOKUP($B174,'Copy of PY1 Data(H)'!$A$1:$A$288,'Copy of PY1 Data(H)'!$A$1:$CZ$288))</f>
        <v>#N/A</v>
      </c>
      <c r="G174" s="968" t="e" cm="1">
        <f t="array" ref="G174">_xlfn.XLOOKUP(G$1,'Copy of PY1 Data(H)'!$A$1:$CZ$1,_xlfn.XLOOKUP($B174,'Copy of PY1 Data(H)'!$A$1:$A$288,'Copy of PY1 Data(H)'!$A$1:$CZ$288))</f>
        <v>#N/A</v>
      </c>
      <c r="H174" s="968" t="e" cm="1">
        <f t="array" ref="H174">_xlfn.XLOOKUP(H$1,'Copy of PY1 Data(H)'!$A$1:$CZ$1,_xlfn.XLOOKUP($B174,'Copy of PY1 Data(H)'!$A$1:$A$288,'Copy of PY1 Data(H)'!$A$1:$CZ$288))</f>
        <v>#N/A</v>
      </c>
      <c r="I174" s="968" t="e" cm="1">
        <f t="array" ref="I174">_xlfn.XLOOKUP(I$1,'Copy of PY1 Data(H)'!$A$1:$CZ$1,_xlfn.XLOOKUP($B174,'Copy of PY1 Data(H)'!$A$1:$A$288,'Copy of PY1 Data(H)'!$A$1:$CZ$288))</f>
        <v>#N/A</v>
      </c>
      <c r="J174" s="968" t="e" cm="1">
        <f t="array" ref="J174">_xlfn.XLOOKUP(J$1,'Copy of PY1 Data(H)'!$A$1:$CZ$1,_xlfn.XLOOKUP($B174,'Copy of PY1 Data(H)'!$A$1:$A$288,'Copy of PY1 Data(H)'!$A$1:$CZ$288))</f>
        <v>#N/A</v>
      </c>
      <c r="K174" s="968" t="e" cm="1">
        <f t="array" ref="K174">_xlfn.XLOOKUP(K$1,'Copy of PY1 Data(H)'!$A$1:$CZ$1,_xlfn.XLOOKUP($B174,'Copy of PY1 Data(H)'!$A$1:$A$288,'Copy of PY1 Data(H)'!$A$1:$CZ$288))</f>
        <v>#N/A</v>
      </c>
      <c r="L174" s="968" t="e" cm="1">
        <f t="array" ref="L174">_xlfn.XLOOKUP(L$1,'Copy of PY1 Data(H)'!$A$1:$CZ$1,_xlfn.XLOOKUP($B174,'Copy of PY1 Data(H)'!$A$1:$A$288,'Copy of PY1 Data(H)'!$A$1:$CZ$288))</f>
        <v>#N/A</v>
      </c>
      <c r="M174" s="968" t="e" cm="1">
        <f t="array" ref="M174">_xlfn.XLOOKUP(M$1,'Copy of PY1 Data(H)'!$A$1:$CZ$1,_xlfn.XLOOKUP($B174,'Copy of PY1 Data(H)'!$A$1:$A$288,'Copy of PY1 Data(H)'!$A$1:$CZ$288))</f>
        <v>#N/A</v>
      </c>
      <c r="N174" s="968" t="e" cm="1">
        <f t="array" ref="N174">_xlfn.XLOOKUP(N$1,'Copy of PY1 Data(H)'!$A$1:$CZ$1,_xlfn.XLOOKUP($B174,'Copy of PY1 Data(H)'!$A$1:$A$288,'Copy of PY1 Data(H)'!$A$1:$CZ$288))</f>
        <v>#N/A</v>
      </c>
      <c r="O174" s="968" t="e" cm="1">
        <f t="array" ref="O174">_xlfn.XLOOKUP(O$1,'Copy of PY1 Data(H)'!$A$1:$CZ$1,_xlfn.XLOOKUP($B174,'Copy of PY1 Data(H)'!$A$1:$A$288,'Copy of PY1 Data(H)'!$A$1:$CZ$288))</f>
        <v>#N/A</v>
      </c>
      <c r="P174" s="968" t="e" cm="1">
        <f t="array" ref="P174">_xlfn.XLOOKUP(P$1,'Copy of PY1 Data(H)'!$A$1:$CZ$1,_xlfn.XLOOKUP($B174,'Copy of PY1 Data(H)'!$A$1:$A$288,'Copy of PY1 Data(H)'!$A$1:$CZ$288))</f>
        <v>#N/A</v>
      </c>
      <c r="Q174" s="968" t="e" cm="1">
        <f t="array" ref="Q174">_xlfn.XLOOKUP(Q$1,'Copy of PY1 Data(H)'!$A$1:$CZ$1,_xlfn.XLOOKUP($B174,'Copy of PY1 Data(H)'!$A$1:$A$288,'Copy of PY1 Data(H)'!$A$1:$CZ$288))</f>
        <v>#N/A</v>
      </c>
      <c r="R174" s="968" t="e" cm="1">
        <f t="array" ref="R174">_xlfn.XLOOKUP(R$1,'Copy of PY1 Data(H)'!$A$1:$CZ$1,_xlfn.XLOOKUP($B174,'Copy of PY1 Data(H)'!$A$1:$A$288,'Copy of PY1 Data(H)'!$A$1:$CZ$288))</f>
        <v>#N/A</v>
      </c>
      <c r="S174" s="968" t="e" cm="1">
        <f t="array" ref="S174">_xlfn.XLOOKUP(S$1,'Copy of PY1 Data(H)'!$A$1:$CZ$1,_xlfn.XLOOKUP($B174,'Copy of PY1 Data(H)'!$A$1:$A$288,'Copy of PY1 Data(H)'!$A$1:$CZ$288))</f>
        <v>#N/A</v>
      </c>
      <c r="T174" s="968" t="e" cm="1">
        <f t="array" ref="T174">_xlfn.XLOOKUP(T$1,'Copy of PY1 Data(H)'!$A$1:$CZ$1,_xlfn.XLOOKUP($B174,'Copy of PY1 Data(H)'!$A$1:$A$288,'Copy of PY1 Data(H)'!$A$1:$CZ$288))</f>
        <v>#N/A</v>
      </c>
      <c r="U174" s="968" t="e" cm="1">
        <f t="array" ref="U174">_xlfn.XLOOKUP(U$1,'Copy of PY1 Data(H)'!$A$1:$CZ$1,_xlfn.XLOOKUP($B174,'Copy of PY1 Data(H)'!$A$1:$A$288,'Copy of PY1 Data(H)'!$A$1:$CZ$288))</f>
        <v>#N/A</v>
      </c>
      <c r="V174" s="968" t="e" cm="1">
        <f t="array" ref="V174">_xlfn.XLOOKUP(V$1,'Copy of PY1 Data(H)'!$A$1:$CZ$1,_xlfn.XLOOKUP($B174,'Copy of PY1 Data(H)'!$A$1:$A$288,'Copy of PY1 Data(H)'!$A$1:$CZ$288))</f>
        <v>#N/A</v>
      </c>
      <c r="W174" s="968" t="e" cm="1">
        <f t="array" ref="W174">_xlfn.XLOOKUP(W$1,'Copy of PY1 Data(H)'!$A$1:$CZ$1,_xlfn.XLOOKUP($B174,'Copy of PY1 Data(H)'!$A$1:$A$288,'Copy of PY1 Data(H)'!$A$1:$CZ$288))</f>
        <v>#N/A</v>
      </c>
      <c r="X174" s="968" t="e" cm="1">
        <f t="array" ref="X174">_xlfn.XLOOKUP(X$1,'Copy of PY1 Data(H)'!$A$1:$CZ$1,_xlfn.XLOOKUP($B174,'Copy of PY1 Data(H)'!$A$1:$A$288,'Copy of PY1 Data(H)'!$A$1:$CZ$288))</f>
        <v>#N/A</v>
      </c>
      <c r="Y174" s="968" t="e" cm="1">
        <f t="array" ref="Y174">_xlfn.XLOOKUP(Y$1,'Copy of PY1 Data(H)'!$A$1:$CZ$1,_xlfn.XLOOKUP($B174,'Copy of PY1 Data(H)'!$A$1:$A$288,'Copy of PY1 Data(H)'!$A$1:$CZ$288))</f>
        <v>#N/A</v>
      </c>
      <c r="Z174" s="968" t="e" cm="1">
        <f t="array" ref="Z174">_xlfn.XLOOKUP(Z$1,'Copy of PY1 Data(H)'!$A$1:$CZ$1,_xlfn.XLOOKUP($B174,'Copy of PY1 Data(H)'!$A$1:$A$288,'Copy of PY1 Data(H)'!$A$1:$CZ$288))</f>
        <v>#N/A</v>
      </c>
      <c r="AA174" s="968" t="e" cm="1">
        <f t="array" ref="AA174">_xlfn.XLOOKUP(AA$1,'Copy of PY1 Data(H)'!$A$1:$CZ$1,_xlfn.XLOOKUP($B174,'Copy of PY1 Data(H)'!$A$1:$A$288,'Copy of PY1 Data(H)'!$A$1:$CZ$288))</f>
        <v>#N/A</v>
      </c>
      <c r="AB174" s="968" t="e" cm="1">
        <f t="array" ref="AB174">_xlfn.XLOOKUP(AB$1,'Copy of PY1 Data(H)'!$A$1:$CZ$1,_xlfn.XLOOKUP($B174,'Copy of PY1 Data(H)'!$A$1:$A$288,'Copy of PY1 Data(H)'!$A$1:$CZ$288))</f>
        <v>#N/A</v>
      </c>
      <c r="AC174" s="968" t="e" cm="1">
        <f t="array" ref="AC174">_xlfn.XLOOKUP(AC$1,'Copy of PY1 Data(H)'!$A$1:$CZ$1,_xlfn.XLOOKUP($B174,'Copy of PY1 Data(H)'!$A$1:$A$288,'Copy of PY1 Data(H)'!$A$1:$CZ$288))</f>
        <v>#N/A</v>
      </c>
      <c r="AD174" s="968" t="e" cm="1">
        <f t="array" ref="AD174">_xlfn.XLOOKUP(AD$1,'Copy of PY1 Data(H)'!$A$1:$CZ$1,_xlfn.XLOOKUP($B174,'Copy of PY1 Data(H)'!$A$1:$A$288,'Copy of PY1 Data(H)'!$A$1:$CZ$288))</f>
        <v>#N/A</v>
      </c>
      <c r="AE174" s="968" t="e" cm="1">
        <f t="array" ref="AE174">_xlfn.XLOOKUP(AE$1,'Copy of PY1 Data(H)'!$A$1:$CZ$1,_xlfn.XLOOKUP($B174,'Copy of PY1 Data(H)'!$A$1:$A$288,'Copy of PY1 Data(H)'!$A$1:$CZ$288))</f>
        <v>#N/A</v>
      </c>
      <c r="AF174" s="968" t="e" cm="1">
        <f t="array" ref="AF174">_xlfn.XLOOKUP(AF$1,'Copy of PY1 Data(H)'!$A$1:$CZ$1,_xlfn.XLOOKUP($B174,'Copy of PY1 Data(H)'!$A$1:$A$288,'Copy of PY1 Data(H)'!$A$1:$CZ$288))</f>
        <v>#N/A</v>
      </c>
      <c r="AG174" s="968" t="e" cm="1">
        <f t="array" ref="AG174">_xlfn.XLOOKUP(AG$1,'Copy of PY1 Data(H)'!$A$1:$CZ$1,_xlfn.XLOOKUP($B174,'Copy of PY1 Data(H)'!$A$1:$A$288,'Copy of PY1 Data(H)'!$A$1:$CZ$288))</f>
        <v>#N/A</v>
      </c>
      <c r="AH174" s="968" t="e" cm="1">
        <f t="array" ref="AH174">_xlfn.XLOOKUP(AH$1,'Copy of PY1 Data(H)'!$A$1:$CZ$1,_xlfn.XLOOKUP($B174,'Copy of PY1 Data(H)'!$A$1:$A$288,'Copy of PY1 Data(H)'!$A$1:$CZ$288))</f>
        <v>#N/A</v>
      </c>
      <c r="AI174" s="968" t="e" cm="1">
        <f t="array" ref="AI174">_xlfn.XLOOKUP(AI$1,'Copy of PY1 Data(H)'!$A$1:$CZ$1,_xlfn.XLOOKUP($B174,'Copy of PY1 Data(H)'!$A$1:$A$288,'Copy of PY1 Data(H)'!$A$1:$CZ$288))</f>
        <v>#N/A</v>
      </c>
      <c r="AJ174" s="968" t="e" cm="1">
        <f t="array" ref="AJ174">_xlfn.XLOOKUP(AJ$1,'Copy of PY1 Data(H)'!$A$1:$CZ$1,_xlfn.XLOOKUP($B174,'Copy of PY1 Data(H)'!$A$1:$A$288,'Copy of PY1 Data(H)'!$A$1:$CZ$288))</f>
        <v>#N/A</v>
      </c>
      <c r="AK174" s="968" t="e" cm="1">
        <f t="array" ref="AK174">_xlfn.XLOOKUP(AK$1,'Copy of PY1 Data(H)'!$A$1:$CZ$1,_xlfn.XLOOKUP($B174,'Copy of PY1 Data(H)'!$A$1:$A$288,'Copy of PY1 Data(H)'!$A$1:$CZ$288))</f>
        <v>#N/A</v>
      </c>
      <c r="AL174" s="968" t="e" cm="1">
        <f t="array" ref="AL174">_xlfn.XLOOKUP(AL$1,'Copy of PY1 Data(H)'!$A$1:$CZ$1,_xlfn.XLOOKUP($B174,'Copy of PY1 Data(H)'!$A$1:$A$288,'Copy of PY1 Data(H)'!$A$1:$CZ$288))</f>
        <v>#N/A</v>
      </c>
      <c r="AM174" s="968" t="e" cm="1">
        <f t="array" ref="AM174">_xlfn.XLOOKUP(AM$1,'Copy of PY1 Data(H)'!$A$1:$CZ$1,_xlfn.XLOOKUP($B174,'Copy of PY1 Data(H)'!$A$1:$A$288,'Copy of PY1 Data(H)'!$A$1:$CZ$288))</f>
        <v>#N/A</v>
      </c>
      <c r="AN174" s="968" t="e" cm="1">
        <f t="array" ref="AN174">_xlfn.XLOOKUP(AN$1,'Copy of PY1 Data(H)'!$A$1:$CZ$1,_xlfn.XLOOKUP($B174,'Copy of PY1 Data(H)'!$A$1:$A$288,'Copy of PY1 Data(H)'!$A$1:$CZ$288))</f>
        <v>#N/A</v>
      </c>
      <c r="AO174" s="968" t="e" cm="1">
        <f t="array" ref="AO174">_xlfn.XLOOKUP(AO$1,'Copy of PY1 Data(H)'!$A$1:$CZ$1,_xlfn.XLOOKUP($B174,'Copy of PY1 Data(H)'!$A$1:$A$288,'Copy of PY1 Data(H)'!$A$1:$CZ$288))</f>
        <v>#N/A</v>
      </c>
      <c r="AP174" s="968" t="e" cm="1">
        <f t="array" ref="AP174">_xlfn.XLOOKUP(AP$1,'Copy of PY1 Data(H)'!$A$1:$CZ$1,_xlfn.XLOOKUP($B174,'Copy of PY1 Data(H)'!$A$1:$A$288,'Copy of PY1 Data(H)'!$A$1:$CZ$288))</f>
        <v>#N/A</v>
      </c>
      <c r="AQ174" s="968" t="e" cm="1">
        <f t="array" ref="AQ174">_xlfn.XLOOKUP(AQ$1,'Copy of PY1 Data(H)'!$A$1:$CZ$1,_xlfn.XLOOKUP($B174,'Copy of PY1 Data(H)'!$A$1:$A$288,'Copy of PY1 Data(H)'!$A$1:$CZ$288))</f>
        <v>#N/A</v>
      </c>
      <c r="AR174" s="968" t="e" cm="1">
        <f t="array" ref="AR174">_xlfn.XLOOKUP(AR$1,'Copy of PY1 Data(H)'!$A$1:$CZ$1,_xlfn.XLOOKUP($B174,'Copy of PY1 Data(H)'!$A$1:$A$288,'Copy of PY1 Data(H)'!$A$1:$CZ$288))</f>
        <v>#N/A</v>
      </c>
      <c r="AS174" s="968" t="e" cm="1">
        <f t="array" ref="AS174">_xlfn.XLOOKUP(AS$1,'Copy of PY1 Data(H)'!$A$1:$CZ$1,_xlfn.XLOOKUP($B174,'Copy of PY1 Data(H)'!$A$1:$A$288,'Copy of PY1 Data(H)'!$A$1:$CZ$288))</f>
        <v>#N/A</v>
      </c>
      <c r="AT174" s="968" t="e" cm="1">
        <f t="array" ref="AT174">_xlfn.XLOOKUP(AT$1,'Copy of PY1 Data(H)'!$A$1:$CZ$1,_xlfn.XLOOKUP($B174,'Copy of PY1 Data(H)'!$A$1:$A$288,'Copy of PY1 Data(H)'!$A$1:$CZ$288))</f>
        <v>#N/A</v>
      </c>
      <c r="AU174" s="968" t="e" cm="1">
        <f t="array" ref="AU174">_xlfn.XLOOKUP(AU$1,'Copy of PY1 Data(H)'!$A$1:$CZ$1,_xlfn.XLOOKUP($B174,'Copy of PY1 Data(H)'!$A$1:$A$288,'Copy of PY1 Data(H)'!$A$1:$CZ$288))</f>
        <v>#N/A</v>
      </c>
      <c r="AV174" s="968" t="e" cm="1">
        <f t="array" ref="AV174">_xlfn.XLOOKUP(AV$1,'Copy of PY1 Data(H)'!$A$1:$CZ$1,_xlfn.XLOOKUP($B174,'Copy of PY1 Data(H)'!$A$1:$A$288,'Copy of PY1 Data(H)'!$A$1:$CZ$288))</f>
        <v>#N/A</v>
      </c>
      <c r="AW174" s="968" t="e" cm="1">
        <f t="array" ref="AW174">_xlfn.XLOOKUP(AW$1,'Copy of PY1 Data(H)'!$A$1:$CZ$1,_xlfn.XLOOKUP($B174,'Copy of PY1 Data(H)'!$A$1:$A$288,'Copy of PY1 Data(H)'!$A$1:$CZ$288))</f>
        <v>#N/A</v>
      </c>
      <c r="AX174" s="968" t="e" cm="1">
        <f t="array" ref="AX174">_xlfn.XLOOKUP(AX$1,'Copy of PY1 Data(H)'!$A$1:$CZ$1,_xlfn.XLOOKUP($B174,'Copy of PY1 Data(H)'!$A$1:$A$288,'Copy of PY1 Data(H)'!$A$1:$CZ$288))</f>
        <v>#N/A</v>
      </c>
      <c r="AY174" s="968" t="e" cm="1">
        <f t="array" ref="AY174">_xlfn.XLOOKUP(AY$1,'Copy of PY1 Data(H)'!$A$1:$CZ$1,_xlfn.XLOOKUP($B174,'Copy of PY1 Data(H)'!$A$1:$A$288,'Copy of PY1 Data(H)'!$A$1:$CZ$288))</f>
        <v>#N/A</v>
      </c>
      <c r="AZ174" s="968" t="e" cm="1">
        <f t="array" ref="AZ174">_xlfn.XLOOKUP(AZ$1,'Copy of PY1 Data(H)'!$A$1:$CZ$1,_xlfn.XLOOKUP($B174,'Copy of PY1 Data(H)'!$A$1:$A$288,'Copy of PY1 Data(H)'!$A$1:$CZ$288))</f>
        <v>#N/A</v>
      </c>
      <c r="BA174" s="968" t="e" cm="1">
        <f t="array" ref="BA174">_xlfn.XLOOKUP(BA$1,'Copy of PY1 Data(H)'!$A$1:$CZ$1,_xlfn.XLOOKUP($B174,'Copy of PY1 Data(H)'!$A$1:$A$288,'Copy of PY1 Data(H)'!$A$1:$CZ$288))</f>
        <v>#N/A</v>
      </c>
      <c r="BB174" s="968" t="e" cm="1">
        <f t="array" ref="BB174">_xlfn.XLOOKUP(BB$1,'Copy of PY1 Data(H)'!$A$1:$CZ$1,_xlfn.XLOOKUP($B174,'Copy of PY1 Data(H)'!$A$1:$A$288,'Copy of PY1 Data(H)'!$A$1:$CZ$288))</f>
        <v>#N/A</v>
      </c>
      <c r="BC174" s="968" t="e" cm="1">
        <f t="array" ref="BC174">_xlfn.XLOOKUP(BC$1,'Copy of PY1 Data(H)'!$A$1:$CZ$1,_xlfn.XLOOKUP($B174,'Copy of PY1 Data(H)'!$A$1:$A$288,'Copy of PY1 Data(H)'!$A$1:$CZ$288))</f>
        <v>#N/A</v>
      </c>
      <c r="BD174" s="968" t="e" cm="1">
        <f t="array" ref="BD174">_xlfn.XLOOKUP(BD$1,'Copy of PY1 Data(H)'!$A$1:$CZ$1,_xlfn.XLOOKUP($B174,'Copy of PY1 Data(H)'!$A$1:$A$288,'Copy of PY1 Data(H)'!$A$1:$CZ$288))</f>
        <v>#N/A</v>
      </c>
      <c r="BE174" s="968" t="e" cm="1">
        <f t="array" ref="BE174">_xlfn.XLOOKUP(BE$1,'Copy of PY1 Data(H)'!$A$1:$CZ$1,_xlfn.XLOOKUP($B174,'Copy of PY1 Data(H)'!$A$1:$A$288,'Copy of PY1 Data(H)'!$A$1:$CZ$288))</f>
        <v>#N/A</v>
      </c>
      <c r="BF174" s="968" t="e" cm="1">
        <f t="array" ref="BF174">_xlfn.XLOOKUP(BF$1,'Copy of PY1 Data(H)'!$A$1:$CZ$1,_xlfn.XLOOKUP($B174,'Copy of PY1 Data(H)'!$A$1:$A$288,'Copy of PY1 Data(H)'!$A$1:$CZ$288))</f>
        <v>#N/A</v>
      </c>
      <c r="BG174" s="968" t="e" cm="1">
        <f t="array" ref="BG174">_xlfn.XLOOKUP(BG$1,'Copy of PY1 Data(H)'!$A$1:$CZ$1,_xlfn.XLOOKUP($B174,'Copy of PY1 Data(H)'!$A$1:$A$288,'Copy of PY1 Data(H)'!$A$1:$CZ$288))</f>
        <v>#N/A</v>
      </c>
      <c r="BH174" s="968" t="e" cm="1">
        <f t="array" ref="BH174">_xlfn.XLOOKUP(BH$1,'Copy of PY1 Data(H)'!$A$1:$CZ$1,_xlfn.XLOOKUP($B174,'Copy of PY1 Data(H)'!$A$1:$A$288,'Copy of PY1 Data(H)'!$A$1:$CZ$288))</f>
        <v>#N/A</v>
      </c>
      <c r="BI174" s="968" t="e" cm="1">
        <f t="array" ref="BI174">_xlfn.XLOOKUP(BI$1,'Copy of PY1 Data(H)'!$A$1:$CZ$1,_xlfn.XLOOKUP($B174,'Copy of PY1 Data(H)'!$A$1:$A$288,'Copy of PY1 Data(H)'!$A$1:$CZ$288))</f>
        <v>#N/A</v>
      </c>
      <c r="BJ174" s="968" t="e" cm="1">
        <f t="array" ref="BJ174">_xlfn.XLOOKUP(BJ$1,'Copy of PY1 Data(H)'!$A$1:$CZ$1,_xlfn.XLOOKUP($B174,'Copy of PY1 Data(H)'!$A$1:$A$288,'Copy of PY1 Data(H)'!$A$1:$CZ$288))</f>
        <v>#N/A</v>
      </c>
      <c r="BK174" s="968" t="e" cm="1">
        <f t="array" ref="BK174">_xlfn.XLOOKUP(BK$1,'Copy of PY1 Data(H)'!$A$1:$CZ$1,_xlfn.XLOOKUP($B174,'Copy of PY1 Data(H)'!$A$1:$A$288,'Copy of PY1 Data(H)'!$A$1:$CZ$288))</f>
        <v>#N/A</v>
      </c>
      <c r="BL174" s="968" t="e" cm="1">
        <f t="array" ref="BL174">_xlfn.XLOOKUP(BL$1,'Copy of PY1 Data(H)'!$A$1:$CZ$1,_xlfn.XLOOKUP($B174,'Copy of PY1 Data(H)'!$A$1:$A$288,'Copy of PY1 Data(H)'!$A$1:$CZ$288))</f>
        <v>#N/A</v>
      </c>
      <c r="BM174" s="968" t="e" cm="1">
        <f t="array" ref="BM174">_xlfn.XLOOKUP(BM$1,'Copy of PY1 Data(H)'!$A$1:$CZ$1,_xlfn.XLOOKUP($B174,'Copy of PY1 Data(H)'!$A$1:$A$288,'Copy of PY1 Data(H)'!$A$1:$CZ$288))</f>
        <v>#N/A</v>
      </c>
      <c r="BN174" s="968" t="e" cm="1">
        <f t="array" ref="BN174">_xlfn.XLOOKUP(BN$1,'Copy of PY1 Data(H)'!$A$1:$CZ$1,_xlfn.XLOOKUP($B174,'Copy of PY1 Data(H)'!$A$1:$A$288,'Copy of PY1 Data(H)'!$A$1:$CZ$288))</f>
        <v>#N/A</v>
      </c>
      <c r="BO174" s="968" t="e" cm="1">
        <f t="array" ref="BO174">_xlfn.XLOOKUP(BO$1,'Copy of PY1 Data(H)'!$A$1:$CZ$1,_xlfn.XLOOKUP($B174,'Copy of PY1 Data(H)'!$A$1:$A$288,'Copy of PY1 Data(H)'!$A$1:$CZ$288))</f>
        <v>#N/A</v>
      </c>
      <c r="BP174" s="968" t="e" cm="1">
        <f t="array" ref="BP174">_xlfn.XLOOKUP(BP$1,'Copy of PY1 Data(H)'!$A$1:$CZ$1,_xlfn.XLOOKUP($B174,'Copy of PY1 Data(H)'!$A$1:$A$288,'Copy of PY1 Data(H)'!$A$1:$CZ$288))</f>
        <v>#N/A</v>
      </c>
      <c r="BQ174" s="968" t="e" cm="1">
        <f t="array" ref="BQ174">_xlfn.XLOOKUP(BQ$1,'Copy of PY1 Data(H)'!$A$1:$CZ$1,_xlfn.XLOOKUP($B174,'Copy of PY1 Data(H)'!$A$1:$A$288,'Copy of PY1 Data(H)'!$A$1:$CZ$288))</f>
        <v>#N/A</v>
      </c>
      <c r="BR174" s="968" t="e" cm="1">
        <f t="array" ref="BR174">_xlfn.XLOOKUP(BR$1,'Copy of PY1 Data(H)'!$A$1:$CZ$1,_xlfn.XLOOKUP($B174,'Copy of PY1 Data(H)'!$A$1:$A$288,'Copy of PY1 Data(H)'!$A$1:$CZ$288))</f>
        <v>#N/A</v>
      </c>
      <c r="BS174" s="968" t="e" cm="1">
        <f t="array" ref="BS174">_xlfn.XLOOKUP(BS$1,'Copy of PY1 Data(H)'!$A$1:$CZ$1,_xlfn.XLOOKUP($B174,'Copy of PY1 Data(H)'!$A$1:$A$288,'Copy of PY1 Data(H)'!$A$1:$CZ$288))</f>
        <v>#N/A</v>
      </c>
      <c r="BT174" s="968" t="e" cm="1">
        <f t="array" ref="BT174">_xlfn.XLOOKUP(BT$1,'Copy of PY1 Data(H)'!$A$1:$CZ$1,_xlfn.XLOOKUP($B174,'Copy of PY1 Data(H)'!$A$1:$A$288,'Copy of PY1 Data(H)'!$A$1:$CZ$288))</f>
        <v>#N/A</v>
      </c>
      <c r="BU174" s="968" t="e" cm="1">
        <f t="array" ref="BU174">_xlfn.XLOOKUP(BU$1,'Copy of PY1 Data(H)'!$A$1:$CZ$1,_xlfn.XLOOKUP($B174,'Copy of PY1 Data(H)'!$A$1:$A$288,'Copy of PY1 Data(H)'!$A$1:$CZ$288))</f>
        <v>#N/A</v>
      </c>
      <c r="BV174" s="968" t="e" cm="1">
        <f t="array" ref="BV174">_xlfn.XLOOKUP(BV$1,'Copy of PY1 Data(H)'!$A$1:$CZ$1,_xlfn.XLOOKUP($B174,'Copy of PY1 Data(H)'!$A$1:$A$288,'Copy of PY1 Data(H)'!$A$1:$CZ$288))</f>
        <v>#N/A</v>
      </c>
      <c r="BW174" s="968" t="e" cm="1">
        <f t="array" ref="BW174">_xlfn.XLOOKUP(BW$1,'Copy of PY1 Data(H)'!$A$1:$CZ$1,_xlfn.XLOOKUP($B174,'Copy of PY1 Data(H)'!$A$1:$A$288,'Copy of PY1 Data(H)'!$A$1:$CZ$288))</f>
        <v>#N/A</v>
      </c>
      <c r="BX174" s="968" t="e" cm="1">
        <f t="array" ref="BX174">_xlfn.XLOOKUP(BX$1,'Copy of PY1 Data(H)'!$A$1:$CZ$1,_xlfn.XLOOKUP($B174,'Copy of PY1 Data(H)'!$A$1:$A$288,'Copy of PY1 Data(H)'!$A$1:$CZ$288))</f>
        <v>#N/A</v>
      </c>
      <c r="BY174" s="968" t="e" cm="1">
        <f t="array" ref="BY174">_xlfn.XLOOKUP(BY$1,'Copy of PY1 Data(H)'!$A$1:$CZ$1,_xlfn.XLOOKUP($B174,'Copy of PY1 Data(H)'!$A$1:$A$288,'Copy of PY1 Data(H)'!$A$1:$CZ$288))</f>
        <v>#N/A</v>
      </c>
      <c r="BZ174" s="968" t="e" cm="1">
        <f t="array" ref="BZ174">_xlfn.XLOOKUP(BZ$1,'Copy of PY1 Data(H)'!$A$1:$CZ$1,_xlfn.XLOOKUP($B174,'Copy of PY1 Data(H)'!$A$1:$A$288,'Copy of PY1 Data(H)'!$A$1:$CZ$288))</f>
        <v>#N/A</v>
      </c>
      <c r="CA174" s="968" t="e" cm="1">
        <f t="array" ref="CA174">_xlfn.XLOOKUP(CA$1,'Copy of PY1 Data(H)'!$A$1:$CZ$1,_xlfn.XLOOKUP($B174,'Copy of PY1 Data(H)'!$A$1:$A$288,'Copy of PY1 Data(H)'!$A$1:$CZ$288))</f>
        <v>#N/A</v>
      </c>
      <c r="CB174" s="968" t="e" cm="1">
        <f t="array" ref="CB174">_xlfn.XLOOKUP(CB$1,'Copy of PY1 Data(H)'!$A$1:$CZ$1,_xlfn.XLOOKUP($B174,'Copy of PY1 Data(H)'!$A$1:$A$288,'Copy of PY1 Data(H)'!$A$1:$CZ$288))</f>
        <v>#N/A</v>
      </c>
      <c r="CC174" s="968" t="e" cm="1">
        <f t="array" ref="CC174">_xlfn.XLOOKUP(CC$1,'Copy of PY1 Data(H)'!$A$1:$CZ$1,_xlfn.XLOOKUP($B174,'Copy of PY1 Data(H)'!$A$1:$A$288,'Copy of PY1 Data(H)'!$A$1:$CZ$288))</f>
        <v>#N/A</v>
      </c>
      <c r="CD174" s="968" t="e" cm="1">
        <f t="array" ref="CD174">_xlfn.XLOOKUP(CD$1,'Copy of PY1 Data(H)'!$A$1:$CZ$1,_xlfn.XLOOKUP($B174,'Copy of PY1 Data(H)'!$A$1:$A$288,'Copy of PY1 Data(H)'!$A$1:$CZ$288))</f>
        <v>#N/A</v>
      </c>
    </row>
    <row r="175" spans="1:82" x14ac:dyDescent="0.3">
      <c r="A175" s="180">
        <v>334</v>
      </c>
      <c r="C175" s="180"/>
      <c r="D175" s="180" cm="1">
        <f t="array" ref="D175">_xlfn.XLOOKUP(D$1,'Copy of PY1 Data(H)'!$A$1:$CZ$1,_xlfn.XLOOKUP($A175,'Copy of PY1 Data(H)'!$A$1:$A$288,'Copy of PY1 Data(H)'!$A$1:$CZ$288))</f>
        <v>0</v>
      </c>
      <c r="E175" s="180" cm="1">
        <f t="array" ref="E175">_xlfn.XLOOKUP(E$1,'Copy of PY1 Data(H)'!$A$1:$CZ$1,_xlfn.XLOOKUP($A175,'Copy of PY1 Data(H)'!$A$1:$A$288,'Copy of PY1 Data(H)'!$A$1:$CZ$288))</f>
        <v>237086</v>
      </c>
      <c r="F175" s="180" cm="1">
        <f t="array" ref="F175">_xlfn.XLOOKUP(F$1,'Copy of PY1 Data(H)'!$A$1:$CZ$1,_xlfn.XLOOKUP($A175,'Copy of PY1 Data(H)'!$A$1:$A$288,'Copy of PY1 Data(H)'!$A$1:$CZ$288))</f>
        <v>0</v>
      </c>
      <c r="G175" s="180" cm="1">
        <f t="array" ref="G175">_xlfn.XLOOKUP(G$1,'Copy of PY1 Data(H)'!$A$1:$CZ$1,_xlfn.XLOOKUP($A175,'Copy of PY1 Data(H)'!$A$1:$A$288,'Copy of PY1 Data(H)'!$A$1:$CZ$288))</f>
        <v>7750095</v>
      </c>
      <c r="H175" s="180" cm="1">
        <f t="array" ref="H175">_xlfn.XLOOKUP(H$1,'Copy of PY1 Data(H)'!$A$1:$CZ$1,_xlfn.XLOOKUP($A175,'Copy of PY1 Data(H)'!$A$1:$A$288,'Copy of PY1 Data(H)'!$A$1:$CZ$288))</f>
        <v>1899016</v>
      </c>
      <c r="I175" s="180" cm="1">
        <f t="array" ref="I175">_xlfn.XLOOKUP(I$1,'Copy of PY1 Data(H)'!$A$1:$CZ$1,_xlfn.XLOOKUP($A175,'Copy of PY1 Data(H)'!$A$1:$A$288,'Copy of PY1 Data(H)'!$A$1:$CZ$288))</f>
        <v>5096732</v>
      </c>
      <c r="J175" s="180" cm="1">
        <f t="array" ref="J175">_xlfn.XLOOKUP(J$1,'Copy of PY1 Data(H)'!$A$1:$CZ$1,_xlfn.XLOOKUP($A175,'Copy of PY1 Data(H)'!$A$1:$A$288,'Copy of PY1 Data(H)'!$A$1:$CZ$288))</f>
        <v>63968</v>
      </c>
      <c r="K175" s="180" cm="1">
        <f t="array" ref="K175">_xlfn.XLOOKUP(K$1,'Copy of PY1 Data(H)'!$A$1:$CZ$1,_xlfn.XLOOKUP($A175,'Copy of PY1 Data(H)'!$A$1:$A$288,'Copy of PY1 Data(H)'!$A$1:$CZ$288))</f>
        <v>1142611</v>
      </c>
      <c r="L175" s="180" cm="1">
        <f t="array" ref="L175">_xlfn.XLOOKUP(L$1,'Copy of PY1 Data(H)'!$A$1:$CZ$1,_xlfn.XLOOKUP($A175,'Copy of PY1 Data(H)'!$A$1:$A$288,'Copy of PY1 Data(H)'!$A$1:$CZ$288))</f>
        <v>634115</v>
      </c>
      <c r="M175" s="180" cm="1">
        <f t="array" ref="M175">_xlfn.XLOOKUP(M$1,'Copy of PY1 Data(H)'!$A$1:$CZ$1,_xlfn.XLOOKUP($A175,'Copy of PY1 Data(H)'!$A$1:$A$288,'Copy of PY1 Data(H)'!$A$1:$CZ$288))</f>
        <v>95274631</v>
      </c>
      <c r="N175" s="180" cm="1">
        <f t="array" ref="N175">_xlfn.XLOOKUP(N$1,'Copy of PY1 Data(H)'!$A$1:$CZ$1,_xlfn.XLOOKUP($A175,'Copy of PY1 Data(H)'!$A$1:$A$288,'Copy of PY1 Data(H)'!$A$1:$CZ$288))</f>
        <v>737777</v>
      </c>
      <c r="O175" s="180" cm="1">
        <f t="array" ref="O175">_xlfn.XLOOKUP(O$1,'Copy of PY1 Data(H)'!$A$1:$CZ$1,_xlfn.XLOOKUP($A175,'Copy of PY1 Data(H)'!$A$1:$A$288,'Copy of PY1 Data(H)'!$A$1:$CZ$288))</f>
        <v>13713648</v>
      </c>
      <c r="P175" s="180" cm="1">
        <f t="array" ref="P175">_xlfn.XLOOKUP(P$1,'Copy of PY1 Data(H)'!$A$1:$CZ$1,_xlfn.XLOOKUP($A175,'Copy of PY1 Data(H)'!$A$1:$A$288,'Copy of PY1 Data(H)'!$A$1:$CZ$288))</f>
        <v>244822</v>
      </c>
      <c r="Q175" s="180" cm="1">
        <f t="array" ref="Q175">_xlfn.XLOOKUP(Q$1,'Copy of PY1 Data(H)'!$A$1:$CZ$1,_xlfn.XLOOKUP($A175,'Copy of PY1 Data(H)'!$A$1:$A$288,'Copy of PY1 Data(H)'!$A$1:$CZ$288))</f>
        <v>162854882</v>
      </c>
      <c r="R175" s="180" cm="1">
        <f t="array" ref="R175">_xlfn.XLOOKUP(R$1,'Copy of PY1 Data(H)'!$A$1:$CZ$1,_xlfn.XLOOKUP($A175,'Copy of PY1 Data(H)'!$A$1:$A$288,'Copy of PY1 Data(H)'!$A$1:$CZ$288))</f>
        <v>6720503</v>
      </c>
      <c r="S175" s="180" cm="1">
        <f t="array" ref="S175">_xlfn.XLOOKUP(S$1,'Copy of PY1 Data(H)'!$A$1:$CZ$1,_xlfn.XLOOKUP($A175,'Copy of PY1 Data(H)'!$A$1:$A$288,'Copy of PY1 Data(H)'!$A$1:$CZ$288))</f>
        <v>293148</v>
      </c>
      <c r="T175" s="180" cm="1">
        <f t="array" ref="T175">_xlfn.XLOOKUP(T$1,'Copy of PY1 Data(H)'!$A$1:$CZ$1,_xlfn.XLOOKUP($A175,'Copy of PY1 Data(H)'!$A$1:$A$288,'Copy of PY1 Data(H)'!$A$1:$CZ$288))</f>
        <v>185281073</v>
      </c>
      <c r="U175" s="180" cm="1">
        <f t="array" ref="U175">_xlfn.XLOOKUP(U$1,'Copy of PY1 Data(H)'!$A$1:$CZ$1,_xlfn.XLOOKUP($A175,'Copy of PY1 Data(H)'!$A$1:$A$288,'Copy of PY1 Data(H)'!$A$1:$CZ$288))</f>
        <v>53883837</v>
      </c>
      <c r="V175" s="180" cm="1">
        <f t="array" ref="V175">_xlfn.XLOOKUP(V$1,'Copy of PY1 Data(H)'!$A$1:$CZ$1,_xlfn.XLOOKUP($A175,'Copy of PY1 Data(H)'!$A$1:$A$288,'Copy of PY1 Data(H)'!$A$1:$CZ$288))</f>
        <v>100140095</v>
      </c>
      <c r="W175" s="180" cm="1">
        <f t="array" ref="W175">_xlfn.XLOOKUP(W$1,'Copy of PY1 Data(H)'!$A$1:$CZ$1,_xlfn.XLOOKUP($A175,'Copy of PY1 Data(H)'!$A$1:$A$288,'Copy of PY1 Data(H)'!$A$1:$CZ$288))</f>
        <v>159338916</v>
      </c>
      <c r="X175" s="180" cm="1">
        <f t="array" ref="X175">_xlfn.XLOOKUP(X$1,'Copy of PY1 Data(H)'!$A$1:$CZ$1,_xlfn.XLOOKUP($A175,'Copy of PY1 Data(H)'!$A$1:$A$288,'Copy of PY1 Data(H)'!$A$1:$CZ$288))</f>
        <v>0</v>
      </c>
      <c r="Y175" s="180" cm="1">
        <f t="array" ref="Y175">_xlfn.XLOOKUP(Y$1,'Copy of PY1 Data(H)'!$A$1:$CZ$1,_xlfn.XLOOKUP($A175,'Copy of PY1 Data(H)'!$A$1:$A$288,'Copy of PY1 Data(H)'!$A$1:$CZ$288))</f>
        <v>49937848</v>
      </c>
      <c r="Z175" s="180" cm="1">
        <f t="array" ref="Z175">_xlfn.XLOOKUP(Z$1,'Copy of PY1 Data(H)'!$A$1:$CZ$1,_xlfn.XLOOKUP($A175,'Copy of PY1 Data(H)'!$A$1:$A$288,'Copy of PY1 Data(H)'!$A$1:$CZ$288))</f>
        <v>3063835</v>
      </c>
      <c r="AA175" s="180" cm="1">
        <f t="array" ref="AA175">_xlfn.XLOOKUP(AA$1,'Copy of PY1 Data(H)'!$A$1:$CZ$1,_xlfn.XLOOKUP($A175,'Copy of PY1 Data(H)'!$A$1:$A$288,'Copy of PY1 Data(H)'!$A$1:$CZ$288))</f>
        <v>32707675</v>
      </c>
      <c r="AB175" s="180" cm="1">
        <f t="array" ref="AB175">_xlfn.XLOOKUP(AB$1,'Copy of PY1 Data(H)'!$A$1:$CZ$1,_xlfn.XLOOKUP($A175,'Copy of PY1 Data(H)'!$A$1:$A$288,'Copy of PY1 Data(H)'!$A$1:$CZ$288))</f>
        <v>10913355</v>
      </c>
      <c r="AC175" s="180" cm="1">
        <f t="array" ref="AC175">_xlfn.XLOOKUP(AC$1,'Copy of PY1 Data(H)'!$A$1:$CZ$1,_xlfn.XLOOKUP($A175,'Copy of PY1 Data(H)'!$A$1:$A$288,'Copy of PY1 Data(H)'!$A$1:$CZ$288))</f>
        <v>6094450</v>
      </c>
      <c r="AD175" s="180" cm="1">
        <f t="array" ref="AD175">_xlfn.XLOOKUP(AD$1,'Copy of PY1 Data(H)'!$A$1:$CZ$1,_xlfn.XLOOKUP($A175,'Copy of PY1 Data(H)'!$A$1:$A$288,'Copy of PY1 Data(H)'!$A$1:$CZ$288))</f>
        <v>0</v>
      </c>
      <c r="AE175" s="180" cm="1">
        <f t="array" ref="AE175">_xlfn.XLOOKUP(AE$1,'Copy of PY1 Data(H)'!$A$1:$CZ$1,_xlfn.XLOOKUP($A175,'Copy of PY1 Data(H)'!$A$1:$A$288,'Copy of PY1 Data(H)'!$A$1:$CZ$288))</f>
        <v>7012815</v>
      </c>
      <c r="AF175" s="180" cm="1">
        <f t="array" ref="AF175">_xlfn.XLOOKUP(AF$1,'Copy of PY1 Data(H)'!$A$1:$CZ$1,_xlfn.XLOOKUP($A175,'Copy of PY1 Data(H)'!$A$1:$A$288,'Copy of PY1 Data(H)'!$A$1:$CZ$288))</f>
        <v>110750447</v>
      </c>
      <c r="AG175" s="180" cm="1">
        <f t="array" ref="AG175">_xlfn.XLOOKUP(AG$1,'Copy of PY1 Data(H)'!$A$1:$CZ$1,_xlfn.XLOOKUP($A175,'Copy of PY1 Data(H)'!$A$1:$A$288,'Copy of PY1 Data(H)'!$A$1:$CZ$288))</f>
        <v>12276797</v>
      </c>
      <c r="AH175" s="180" cm="1">
        <f t="array" ref="AH175">_xlfn.XLOOKUP(AH$1,'Copy of PY1 Data(H)'!$A$1:$CZ$1,_xlfn.XLOOKUP($A175,'Copy of PY1 Data(H)'!$A$1:$A$288,'Copy of PY1 Data(H)'!$A$1:$CZ$288))</f>
        <v>3551207</v>
      </c>
      <c r="AI175" s="180" cm="1">
        <f t="array" ref="AI175">_xlfn.XLOOKUP(AI$1,'Copy of PY1 Data(H)'!$A$1:$CZ$1,_xlfn.XLOOKUP($A175,'Copy of PY1 Data(H)'!$A$1:$A$288,'Copy of PY1 Data(H)'!$A$1:$CZ$288))</f>
        <v>92185738</v>
      </c>
      <c r="AJ175" s="180" cm="1">
        <f t="array" ref="AJ175">_xlfn.XLOOKUP(AJ$1,'Copy of PY1 Data(H)'!$A$1:$CZ$1,_xlfn.XLOOKUP($A175,'Copy of PY1 Data(H)'!$A$1:$A$288,'Copy of PY1 Data(H)'!$A$1:$CZ$288))</f>
        <v>5542114</v>
      </c>
      <c r="AK175" s="180" cm="1">
        <f t="array" ref="AK175">_xlfn.XLOOKUP(AK$1,'Copy of PY1 Data(H)'!$A$1:$CZ$1,_xlfn.XLOOKUP($A175,'Copy of PY1 Data(H)'!$A$1:$A$288,'Copy of PY1 Data(H)'!$A$1:$CZ$288))</f>
        <v>0</v>
      </c>
      <c r="AL175" s="180" cm="1">
        <f t="array" ref="AL175">_xlfn.XLOOKUP(AL$1,'Copy of PY1 Data(H)'!$A$1:$CZ$1,_xlfn.XLOOKUP($A175,'Copy of PY1 Data(H)'!$A$1:$A$288,'Copy of PY1 Data(H)'!$A$1:$CZ$288))</f>
        <v>0</v>
      </c>
      <c r="AM175" s="180" cm="1">
        <f t="array" ref="AM175">_xlfn.XLOOKUP(AM$1,'Copy of PY1 Data(H)'!$A$1:$CZ$1,_xlfn.XLOOKUP($A175,'Copy of PY1 Data(H)'!$A$1:$A$288,'Copy of PY1 Data(H)'!$A$1:$CZ$288))</f>
        <v>39613005</v>
      </c>
      <c r="AN175" s="180" cm="1">
        <f t="array" ref="AN175">_xlfn.XLOOKUP(AN$1,'Copy of PY1 Data(H)'!$A$1:$CZ$1,_xlfn.XLOOKUP($A175,'Copy of PY1 Data(H)'!$A$1:$A$288,'Copy of PY1 Data(H)'!$A$1:$CZ$288))</f>
        <v>699381</v>
      </c>
      <c r="AO175" s="180" cm="1">
        <f t="array" ref="AO175">_xlfn.XLOOKUP(AO$1,'Copy of PY1 Data(H)'!$A$1:$CZ$1,_xlfn.XLOOKUP($A175,'Copy of PY1 Data(H)'!$A$1:$A$288,'Copy of PY1 Data(H)'!$A$1:$CZ$288))</f>
        <v>759102</v>
      </c>
      <c r="AP175" s="180" cm="1">
        <f t="array" ref="AP175">_xlfn.XLOOKUP(AP$1,'Copy of PY1 Data(H)'!$A$1:$CZ$1,_xlfn.XLOOKUP($A175,'Copy of PY1 Data(H)'!$A$1:$A$288,'Copy of PY1 Data(H)'!$A$1:$CZ$288))</f>
        <v>147732</v>
      </c>
      <c r="AQ175" s="180" cm="1">
        <f t="array" ref="AQ175">_xlfn.XLOOKUP(AQ$1,'Copy of PY1 Data(H)'!$A$1:$CZ$1,_xlfn.XLOOKUP($A175,'Copy of PY1 Data(H)'!$A$1:$A$288,'Copy of PY1 Data(H)'!$A$1:$CZ$288))</f>
        <v>36363715</v>
      </c>
      <c r="AR175" s="180" cm="1">
        <f t="array" ref="AR175">_xlfn.XLOOKUP(AR$1,'Copy of PY1 Data(H)'!$A$1:$CZ$1,_xlfn.XLOOKUP($A175,'Copy of PY1 Data(H)'!$A$1:$A$288,'Copy of PY1 Data(H)'!$A$1:$CZ$288))</f>
        <v>49389765</v>
      </c>
      <c r="AS175" s="180" cm="1">
        <f t="array" ref="AS175">_xlfn.XLOOKUP(AS$1,'Copy of PY1 Data(H)'!$A$1:$CZ$1,_xlfn.XLOOKUP($A175,'Copy of PY1 Data(H)'!$A$1:$A$288,'Copy of PY1 Data(H)'!$A$1:$CZ$288))</f>
        <v>454530</v>
      </c>
      <c r="AT175" s="180" cm="1">
        <f t="array" ref="AT175">_xlfn.XLOOKUP(AT$1,'Copy of PY1 Data(H)'!$A$1:$CZ$1,_xlfn.XLOOKUP($A175,'Copy of PY1 Data(H)'!$A$1:$A$288,'Copy of PY1 Data(H)'!$A$1:$CZ$288))</f>
        <v>3947660</v>
      </c>
      <c r="AU175" s="180" cm="1">
        <f t="array" ref="AU175">_xlfn.XLOOKUP(AU$1,'Copy of PY1 Data(H)'!$A$1:$CZ$1,_xlfn.XLOOKUP($A175,'Copy of PY1 Data(H)'!$A$1:$A$288,'Copy of PY1 Data(H)'!$A$1:$CZ$288))</f>
        <v>0</v>
      </c>
      <c r="AV175" s="180" cm="1">
        <f t="array" ref="AV175">_xlfn.XLOOKUP(AV$1,'Copy of PY1 Data(H)'!$A$1:$CZ$1,_xlfn.XLOOKUP($A175,'Copy of PY1 Data(H)'!$A$1:$A$288,'Copy of PY1 Data(H)'!$A$1:$CZ$288))</f>
        <v>31599939</v>
      </c>
      <c r="AW175" s="180" cm="1">
        <f t="array" ref="AW175">_xlfn.XLOOKUP(AW$1,'Copy of PY1 Data(H)'!$A$1:$CZ$1,_xlfn.XLOOKUP($A175,'Copy of PY1 Data(H)'!$A$1:$A$288,'Copy of PY1 Data(H)'!$A$1:$CZ$288))</f>
        <v>6688497</v>
      </c>
      <c r="AX175" s="180" cm="1">
        <f t="array" ref="AX175">_xlfn.XLOOKUP(AX$1,'Copy of PY1 Data(H)'!$A$1:$CZ$1,_xlfn.XLOOKUP($A175,'Copy of PY1 Data(H)'!$A$1:$A$288,'Copy of PY1 Data(H)'!$A$1:$CZ$288))</f>
        <v>5797297</v>
      </c>
      <c r="AY175" s="180" cm="1">
        <f t="array" ref="AY175">_xlfn.XLOOKUP(AY$1,'Copy of PY1 Data(H)'!$A$1:$CZ$1,_xlfn.XLOOKUP($A175,'Copy of PY1 Data(H)'!$A$1:$A$288,'Copy of PY1 Data(H)'!$A$1:$CZ$288))</f>
        <v>13206175</v>
      </c>
      <c r="AZ175" s="180" cm="1">
        <f t="array" ref="AZ175">_xlfn.XLOOKUP(AZ$1,'Copy of PY1 Data(H)'!$A$1:$CZ$1,_xlfn.XLOOKUP($A175,'Copy of PY1 Data(H)'!$A$1:$A$288,'Copy of PY1 Data(H)'!$A$1:$CZ$288))</f>
        <v>3331554</v>
      </c>
      <c r="BA175" s="180" cm="1">
        <f t="array" ref="BA175">_xlfn.XLOOKUP(BA$1,'Copy of PY1 Data(H)'!$A$1:$CZ$1,_xlfn.XLOOKUP($A175,'Copy of PY1 Data(H)'!$A$1:$A$288,'Copy of PY1 Data(H)'!$A$1:$CZ$288))</f>
        <v>1401199</v>
      </c>
      <c r="BB175" s="180" cm="1">
        <f t="array" ref="BB175">_xlfn.XLOOKUP(BB$1,'Copy of PY1 Data(H)'!$A$1:$CZ$1,_xlfn.XLOOKUP($A175,'Copy of PY1 Data(H)'!$A$1:$A$288,'Copy of PY1 Data(H)'!$A$1:$CZ$288))</f>
        <v>0</v>
      </c>
      <c r="BC175" s="180" cm="1">
        <f t="array" ref="BC175">_xlfn.XLOOKUP(BC$1,'Copy of PY1 Data(H)'!$A$1:$CZ$1,_xlfn.XLOOKUP($A175,'Copy of PY1 Data(H)'!$A$1:$A$288,'Copy of PY1 Data(H)'!$A$1:$CZ$288))</f>
        <v>25133</v>
      </c>
      <c r="BD175" s="180" cm="1">
        <f t="array" ref="BD175">_xlfn.XLOOKUP(BD$1,'Copy of PY1 Data(H)'!$A$1:$CZ$1,_xlfn.XLOOKUP($A175,'Copy of PY1 Data(H)'!$A$1:$A$288,'Copy of PY1 Data(H)'!$A$1:$CZ$288))</f>
        <v>16996398</v>
      </c>
      <c r="BE175" s="180" cm="1">
        <f t="array" ref="BE175">_xlfn.XLOOKUP(BE$1,'Copy of PY1 Data(H)'!$A$1:$CZ$1,_xlfn.XLOOKUP($A175,'Copy of PY1 Data(H)'!$A$1:$A$288,'Copy of PY1 Data(H)'!$A$1:$CZ$288))</f>
        <v>89074</v>
      </c>
      <c r="BF175" s="180" cm="1">
        <f t="array" ref="BF175">_xlfn.XLOOKUP(BF$1,'Copy of PY1 Data(H)'!$A$1:$CZ$1,_xlfn.XLOOKUP($A175,'Copy of PY1 Data(H)'!$A$1:$A$288,'Copy of PY1 Data(H)'!$A$1:$CZ$288))</f>
        <v>388338</v>
      </c>
      <c r="BG175" s="180" cm="1">
        <f t="array" ref="BG175">_xlfn.XLOOKUP(BG$1,'Copy of PY1 Data(H)'!$A$1:$CZ$1,_xlfn.XLOOKUP($A175,'Copy of PY1 Data(H)'!$A$1:$A$288,'Copy of PY1 Data(H)'!$A$1:$CZ$288))</f>
        <v>0</v>
      </c>
      <c r="BH175" s="180" cm="1">
        <f t="array" ref="BH175">_xlfn.XLOOKUP(BH$1,'Copy of PY1 Data(H)'!$A$1:$CZ$1,_xlfn.XLOOKUP($A175,'Copy of PY1 Data(H)'!$A$1:$A$288,'Copy of PY1 Data(H)'!$A$1:$CZ$288))</f>
        <v>172599</v>
      </c>
      <c r="BI175" s="180" cm="1">
        <f t="array" ref="BI175">_xlfn.XLOOKUP(BI$1,'Copy of PY1 Data(H)'!$A$1:$CZ$1,_xlfn.XLOOKUP($A175,'Copy of PY1 Data(H)'!$A$1:$A$288,'Copy of PY1 Data(H)'!$A$1:$CZ$288))</f>
        <v>562574</v>
      </c>
      <c r="BJ175" s="180" cm="1">
        <f t="array" ref="BJ175">_xlfn.XLOOKUP(BJ$1,'Copy of PY1 Data(H)'!$A$1:$CZ$1,_xlfn.XLOOKUP($A175,'Copy of PY1 Data(H)'!$A$1:$A$288,'Copy of PY1 Data(H)'!$A$1:$CZ$288))</f>
        <v>234978</v>
      </c>
      <c r="BK175" s="180" cm="1">
        <f t="array" ref="BK175">_xlfn.XLOOKUP(BK$1,'Copy of PY1 Data(H)'!$A$1:$CZ$1,_xlfn.XLOOKUP($A175,'Copy of PY1 Data(H)'!$A$1:$A$288,'Copy of PY1 Data(H)'!$A$1:$CZ$288))</f>
        <v>10324309</v>
      </c>
      <c r="BL175" s="180" cm="1">
        <f t="array" ref="BL175">_xlfn.XLOOKUP(BL$1,'Copy of PY1 Data(H)'!$A$1:$CZ$1,_xlfn.XLOOKUP($A175,'Copy of PY1 Data(H)'!$A$1:$A$288,'Copy of PY1 Data(H)'!$A$1:$CZ$288))</f>
        <v>0</v>
      </c>
      <c r="BM175" s="180" cm="1">
        <f t="array" ref="BM175">_xlfn.XLOOKUP(BM$1,'Copy of PY1 Data(H)'!$A$1:$CZ$1,_xlfn.XLOOKUP($A175,'Copy of PY1 Data(H)'!$A$1:$A$288,'Copy of PY1 Data(H)'!$A$1:$CZ$288))</f>
        <v>705776</v>
      </c>
      <c r="BN175" s="180" cm="1">
        <f t="array" ref="BN175">_xlfn.XLOOKUP(BN$1,'Copy of PY1 Data(H)'!$A$1:$CZ$1,_xlfn.XLOOKUP($A175,'Copy of PY1 Data(H)'!$A$1:$A$288,'Copy of PY1 Data(H)'!$A$1:$CZ$288))</f>
        <v>9943269</v>
      </c>
      <c r="BO175" s="180" cm="1">
        <f t="array" ref="BO175">_xlfn.XLOOKUP(BO$1,'Copy of PY1 Data(H)'!$A$1:$CZ$1,_xlfn.XLOOKUP($A175,'Copy of PY1 Data(H)'!$A$1:$A$288,'Copy of PY1 Data(H)'!$A$1:$CZ$288))</f>
        <v>2615436</v>
      </c>
      <c r="BP175" s="180" cm="1">
        <f t="array" ref="BP175">_xlfn.XLOOKUP(BP$1,'Copy of PY1 Data(H)'!$A$1:$CZ$1,_xlfn.XLOOKUP($A175,'Copy of PY1 Data(H)'!$A$1:$A$288,'Copy of PY1 Data(H)'!$A$1:$CZ$288))</f>
        <v>5143931</v>
      </c>
      <c r="BQ175" s="180" cm="1">
        <f t="array" ref="BQ175">_xlfn.XLOOKUP(BQ$1,'Copy of PY1 Data(H)'!$A$1:$CZ$1,_xlfn.XLOOKUP($A175,'Copy of PY1 Data(H)'!$A$1:$A$288,'Copy of PY1 Data(H)'!$A$1:$CZ$288))</f>
        <v>46094517</v>
      </c>
      <c r="BR175" s="180" cm="1">
        <f t="array" ref="BR175">_xlfn.XLOOKUP(BR$1,'Copy of PY1 Data(H)'!$A$1:$CZ$1,_xlfn.XLOOKUP($A175,'Copy of PY1 Data(H)'!$A$1:$A$288,'Copy of PY1 Data(H)'!$A$1:$CZ$288))</f>
        <v>1996776</v>
      </c>
      <c r="BS175" s="180" cm="1">
        <f t="array" ref="BS175">_xlfn.XLOOKUP(BS$1,'Copy of PY1 Data(H)'!$A$1:$CZ$1,_xlfn.XLOOKUP($A175,'Copy of PY1 Data(H)'!$A$1:$A$288,'Copy of PY1 Data(H)'!$A$1:$CZ$288))</f>
        <v>42073147</v>
      </c>
      <c r="BT175" s="180" cm="1">
        <f t="array" ref="BT175">_xlfn.XLOOKUP(BT$1,'Copy of PY1 Data(H)'!$A$1:$CZ$1,_xlfn.XLOOKUP($A175,'Copy of PY1 Data(H)'!$A$1:$A$288,'Copy of PY1 Data(H)'!$A$1:$CZ$288))</f>
        <v>2570310</v>
      </c>
      <c r="BU175" s="180" cm="1">
        <f t="array" ref="BU175">_xlfn.XLOOKUP(BU$1,'Copy of PY1 Data(H)'!$A$1:$CZ$1,_xlfn.XLOOKUP($A175,'Copy of PY1 Data(H)'!$A$1:$A$288,'Copy of PY1 Data(H)'!$A$1:$CZ$288))</f>
        <v>6276281</v>
      </c>
      <c r="BV175" s="180" cm="1">
        <f t="array" ref="BV175">_xlfn.XLOOKUP(BV$1,'Copy of PY1 Data(H)'!$A$1:$CZ$1,_xlfn.XLOOKUP($A175,'Copy of PY1 Data(H)'!$A$1:$A$288,'Copy of PY1 Data(H)'!$A$1:$CZ$288))</f>
        <v>3283761</v>
      </c>
      <c r="BW175" s="180" cm="1">
        <f t="array" ref="BW175">_xlfn.XLOOKUP(BW$1,'Copy of PY1 Data(H)'!$A$1:$CZ$1,_xlfn.XLOOKUP($A175,'Copy of PY1 Data(H)'!$A$1:$A$288,'Copy of PY1 Data(H)'!$A$1:$CZ$288))</f>
        <v>0</v>
      </c>
      <c r="BX175" s="180" cm="1">
        <f t="array" ref="BX175">_xlfn.XLOOKUP(BX$1,'Copy of PY1 Data(H)'!$A$1:$CZ$1,_xlfn.XLOOKUP($A175,'Copy of PY1 Data(H)'!$A$1:$A$288,'Copy of PY1 Data(H)'!$A$1:$CZ$288))</f>
        <v>1011161</v>
      </c>
      <c r="BY175" s="180" cm="1">
        <f t="array" ref="BY175">_xlfn.XLOOKUP(BY$1,'Copy of PY1 Data(H)'!$A$1:$CZ$1,_xlfn.XLOOKUP($A175,'Copy of PY1 Data(H)'!$A$1:$A$288,'Copy of PY1 Data(H)'!$A$1:$CZ$288))</f>
        <v>183210</v>
      </c>
      <c r="BZ175" s="180" cm="1">
        <f t="array" ref="BZ175">_xlfn.XLOOKUP(BZ$1,'Copy of PY1 Data(H)'!$A$1:$CZ$1,_xlfn.XLOOKUP($A175,'Copy of PY1 Data(H)'!$A$1:$A$288,'Copy of PY1 Data(H)'!$A$1:$CZ$288))</f>
        <v>514166</v>
      </c>
      <c r="CA175" s="180" cm="1">
        <f t="array" ref="CA175">_xlfn.XLOOKUP(CA$1,'Copy of PY1 Data(H)'!$A$1:$CZ$1,_xlfn.XLOOKUP($A175,'Copy of PY1 Data(H)'!$A$1:$A$288,'Copy of PY1 Data(H)'!$A$1:$CZ$288))</f>
        <v>112137</v>
      </c>
      <c r="CB175" s="180" cm="1">
        <f t="array" ref="CB175">_xlfn.XLOOKUP(CB$1,'Copy of PY1 Data(H)'!$A$1:$CZ$1,_xlfn.XLOOKUP($A175,'Copy of PY1 Data(H)'!$A$1:$A$288,'Copy of PY1 Data(H)'!$A$1:$CZ$288))</f>
        <v>2196082</v>
      </c>
      <c r="CC175" s="180" cm="1">
        <f t="array" ref="CC175">_xlfn.XLOOKUP(CC$1,'Copy of PY1 Data(H)'!$A$1:$CZ$1,_xlfn.XLOOKUP($A175,'Copy of PY1 Data(H)'!$A$1:$A$288,'Copy of PY1 Data(H)'!$A$1:$CZ$288))</f>
        <v>0</v>
      </c>
      <c r="CD175" s="180" cm="1">
        <f t="array" ref="CD175">_xlfn.XLOOKUP(CD$1,'Copy of PY1 Data(H)'!$A$1:$CZ$1,_xlfn.XLOOKUP($A175,'Copy of PY1 Data(H)'!$A$1:$A$288,'Copy of PY1 Data(H)'!$A$1:$CZ$288))</f>
        <v>199375</v>
      </c>
    </row>
    <row r="176" spans="1:82" x14ac:dyDescent="0.3">
      <c r="A176" s="180">
        <v>373</v>
      </c>
      <c r="C176" s="180"/>
      <c r="D176" s="180" cm="1">
        <f t="array" ref="D176">_xlfn.XLOOKUP(D$1,'Copy of PY1 Data(H)'!$A$1:$CZ$1,_xlfn.XLOOKUP($A176,'Copy of PY1 Data(H)'!$A$1:$A$288,'Copy of PY1 Data(H)'!$A$1:$CZ$288))</f>
        <v>0</v>
      </c>
      <c r="E176" s="180" cm="1">
        <f t="array" ref="E176">_xlfn.XLOOKUP(E$1,'Copy of PY1 Data(H)'!$A$1:$CZ$1,_xlfn.XLOOKUP($A176,'Copy of PY1 Data(H)'!$A$1:$A$288,'Copy of PY1 Data(H)'!$A$1:$CZ$288))</f>
        <v>85476</v>
      </c>
      <c r="F176" s="180" cm="1">
        <f t="array" ref="F176">_xlfn.XLOOKUP(F$1,'Copy of PY1 Data(H)'!$A$1:$CZ$1,_xlfn.XLOOKUP($A176,'Copy of PY1 Data(H)'!$A$1:$A$288,'Copy of PY1 Data(H)'!$A$1:$CZ$288))</f>
        <v>0</v>
      </c>
      <c r="G176" s="180" cm="1">
        <f t="array" ref="G176">_xlfn.XLOOKUP(G$1,'Copy of PY1 Data(H)'!$A$1:$CZ$1,_xlfn.XLOOKUP($A176,'Copy of PY1 Data(H)'!$A$1:$A$288,'Copy of PY1 Data(H)'!$A$1:$CZ$288))</f>
        <v>2133651</v>
      </c>
      <c r="H176" s="180" cm="1">
        <f t="array" ref="H176">_xlfn.XLOOKUP(H$1,'Copy of PY1 Data(H)'!$A$1:$CZ$1,_xlfn.XLOOKUP($A176,'Copy of PY1 Data(H)'!$A$1:$A$288,'Copy of PY1 Data(H)'!$A$1:$CZ$288))</f>
        <v>543375</v>
      </c>
      <c r="I176" s="180" cm="1">
        <f t="array" ref="I176">_xlfn.XLOOKUP(I$1,'Copy of PY1 Data(H)'!$A$1:$CZ$1,_xlfn.XLOOKUP($A176,'Copy of PY1 Data(H)'!$A$1:$A$288,'Copy of PY1 Data(H)'!$A$1:$CZ$288))</f>
        <v>1607758</v>
      </c>
      <c r="J176" s="180" cm="1">
        <f t="array" ref="J176">_xlfn.XLOOKUP(J$1,'Copy of PY1 Data(H)'!$A$1:$CZ$1,_xlfn.XLOOKUP($A176,'Copy of PY1 Data(H)'!$A$1:$A$288,'Copy of PY1 Data(H)'!$A$1:$CZ$288))</f>
        <v>56329</v>
      </c>
      <c r="K176" s="180" cm="1">
        <f t="array" ref="K176">_xlfn.XLOOKUP(K$1,'Copy of PY1 Data(H)'!$A$1:$CZ$1,_xlfn.XLOOKUP($A176,'Copy of PY1 Data(H)'!$A$1:$A$288,'Copy of PY1 Data(H)'!$A$1:$CZ$288))</f>
        <v>292994</v>
      </c>
      <c r="L176" s="180" cm="1">
        <f t="array" ref="L176">_xlfn.XLOOKUP(L$1,'Copy of PY1 Data(H)'!$A$1:$CZ$1,_xlfn.XLOOKUP($A176,'Copy of PY1 Data(H)'!$A$1:$A$288,'Copy of PY1 Data(H)'!$A$1:$CZ$288))</f>
        <v>337208</v>
      </c>
      <c r="M176" s="180" cm="1">
        <f t="array" ref="M176">_xlfn.XLOOKUP(M$1,'Copy of PY1 Data(H)'!$A$1:$CZ$1,_xlfn.XLOOKUP($A176,'Copy of PY1 Data(H)'!$A$1:$A$288,'Copy of PY1 Data(H)'!$A$1:$CZ$288))</f>
        <v>25568950</v>
      </c>
      <c r="N176" s="180" cm="1">
        <f t="array" ref="N176">_xlfn.XLOOKUP(N$1,'Copy of PY1 Data(H)'!$A$1:$CZ$1,_xlfn.XLOOKUP($A176,'Copy of PY1 Data(H)'!$A$1:$A$288,'Copy of PY1 Data(H)'!$A$1:$CZ$288))</f>
        <v>370038</v>
      </c>
      <c r="O176" s="180" cm="1">
        <f t="array" ref="O176">_xlfn.XLOOKUP(O$1,'Copy of PY1 Data(H)'!$A$1:$CZ$1,_xlfn.XLOOKUP($A176,'Copy of PY1 Data(H)'!$A$1:$A$288,'Copy of PY1 Data(H)'!$A$1:$CZ$288))</f>
        <v>8100753</v>
      </c>
      <c r="P176" s="180" cm="1">
        <f t="array" ref="P176">_xlfn.XLOOKUP(P$1,'Copy of PY1 Data(H)'!$A$1:$CZ$1,_xlfn.XLOOKUP($A176,'Copy of PY1 Data(H)'!$A$1:$A$288,'Copy of PY1 Data(H)'!$A$1:$CZ$288))</f>
        <v>87491</v>
      </c>
      <c r="Q176" s="180" cm="1">
        <f t="array" ref="Q176">_xlfn.XLOOKUP(Q$1,'Copy of PY1 Data(H)'!$A$1:$CZ$1,_xlfn.XLOOKUP($A176,'Copy of PY1 Data(H)'!$A$1:$A$288,'Copy of PY1 Data(H)'!$A$1:$CZ$288))</f>
        <v>88352121</v>
      </c>
      <c r="R176" s="180" cm="1">
        <f t="array" ref="R176">_xlfn.XLOOKUP(R$1,'Copy of PY1 Data(H)'!$A$1:$CZ$1,_xlfn.XLOOKUP($A176,'Copy of PY1 Data(H)'!$A$1:$A$288,'Copy of PY1 Data(H)'!$A$1:$CZ$288))</f>
        <v>1385446</v>
      </c>
      <c r="S176" s="180" cm="1">
        <f t="array" ref="S176">_xlfn.XLOOKUP(S$1,'Copy of PY1 Data(H)'!$A$1:$CZ$1,_xlfn.XLOOKUP($A176,'Copy of PY1 Data(H)'!$A$1:$A$288,'Copy of PY1 Data(H)'!$A$1:$CZ$288))</f>
        <v>194865</v>
      </c>
      <c r="T176" s="180" cm="1">
        <f t="array" ref="T176">_xlfn.XLOOKUP(T$1,'Copy of PY1 Data(H)'!$A$1:$CZ$1,_xlfn.XLOOKUP($A176,'Copy of PY1 Data(H)'!$A$1:$A$288,'Copy of PY1 Data(H)'!$A$1:$CZ$288))</f>
        <v>94987625</v>
      </c>
      <c r="U176" s="180" cm="1">
        <f t="array" ref="U176">_xlfn.XLOOKUP(U$1,'Copy of PY1 Data(H)'!$A$1:$CZ$1,_xlfn.XLOOKUP($A176,'Copy of PY1 Data(H)'!$A$1:$A$288,'Copy of PY1 Data(H)'!$A$1:$CZ$288))</f>
        <v>15841140</v>
      </c>
      <c r="V176" s="180" cm="1">
        <f t="array" ref="V176">_xlfn.XLOOKUP(V$1,'Copy of PY1 Data(H)'!$A$1:$CZ$1,_xlfn.XLOOKUP($A176,'Copy of PY1 Data(H)'!$A$1:$A$288,'Copy of PY1 Data(H)'!$A$1:$CZ$288))</f>
        <v>83142201</v>
      </c>
      <c r="W176" s="180" cm="1">
        <f t="array" ref="W176">_xlfn.XLOOKUP(W$1,'Copy of PY1 Data(H)'!$A$1:$CZ$1,_xlfn.XLOOKUP($A176,'Copy of PY1 Data(H)'!$A$1:$A$288,'Copy of PY1 Data(H)'!$A$1:$CZ$288))</f>
        <v>50727511</v>
      </c>
      <c r="X176" s="180" cm="1">
        <f t="array" ref="X176">_xlfn.XLOOKUP(X$1,'Copy of PY1 Data(H)'!$A$1:$CZ$1,_xlfn.XLOOKUP($A176,'Copy of PY1 Data(H)'!$A$1:$A$288,'Copy of PY1 Data(H)'!$A$1:$CZ$288))</f>
        <v>0</v>
      </c>
      <c r="Y176" s="180" cm="1">
        <f t="array" ref="Y176">_xlfn.XLOOKUP(Y$1,'Copy of PY1 Data(H)'!$A$1:$CZ$1,_xlfn.XLOOKUP($A176,'Copy of PY1 Data(H)'!$A$1:$A$288,'Copy of PY1 Data(H)'!$A$1:$CZ$288))</f>
        <v>32872558</v>
      </c>
      <c r="Z176" s="180" cm="1">
        <f t="array" ref="Z176">_xlfn.XLOOKUP(Z$1,'Copy of PY1 Data(H)'!$A$1:$CZ$1,_xlfn.XLOOKUP($A176,'Copy of PY1 Data(H)'!$A$1:$A$288,'Copy of PY1 Data(H)'!$A$1:$CZ$288))</f>
        <v>1661994</v>
      </c>
      <c r="AA176" s="180" cm="1">
        <f t="array" ref="AA176">_xlfn.XLOOKUP(AA$1,'Copy of PY1 Data(H)'!$A$1:$CZ$1,_xlfn.XLOOKUP($A176,'Copy of PY1 Data(H)'!$A$1:$A$288,'Copy of PY1 Data(H)'!$A$1:$CZ$288))</f>
        <v>12697214</v>
      </c>
      <c r="AB176" s="180" cm="1">
        <f t="array" ref="AB176">_xlfn.XLOOKUP(AB$1,'Copy of PY1 Data(H)'!$A$1:$CZ$1,_xlfn.XLOOKUP($A176,'Copy of PY1 Data(H)'!$A$1:$A$288,'Copy of PY1 Data(H)'!$A$1:$CZ$288))</f>
        <v>8172392</v>
      </c>
      <c r="AC176" s="180" cm="1">
        <f t="array" ref="AC176">_xlfn.XLOOKUP(AC$1,'Copy of PY1 Data(H)'!$A$1:$CZ$1,_xlfn.XLOOKUP($A176,'Copy of PY1 Data(H)'!$A$1:$A$288,'Copy of PY1 Data(H)'!$A$1:$CZ$288))</f>
        <v>3200234</v>
      </c>
      <c r="AD176" s="180" cm="1">
        <f t="array" ref="AD176">_xlfn.XLOOKUP(AD$1,'Copy of PY1 Data(H)'!$A$1:$CZ$1,_xlfn.XLOOKUP($A176,'Copy of PY1 Data(H)'!$A$1:$A$288,'Copy of PY1 Data(H)'!$A$1:$CZ$288))</f>
        <v>0</v>
      </c>
      <c r="AE176" s="180" cm="1">
        <f t="array" ref="AE176">_xlfn.XLOOKUP(AE$1,'Copy of PY1 Data(H)'!$A$1:$CZ$1,_xlfn.XLOOKUP($A176,'Copy of PY1 Data(H)'!$A$1:$A$288,'Copy of PY1 Data(H)'!$A$1:$CZ$288))</f>
        <v>3766987</v>
      </c>
      <c r="AF176" s="180" cm="1">
        <f t="array" ref="AF176">_xlfn.XLOOKUP(AF$1,'Copy of PY1 Data(H)'!$A$1:$CZ$1,_xlfn.XLOOKUP($A176,'Copy of PY1 Data(H)'!$A$1:$A$288,'Copy of PY1 Data(H)'!$A$1:$CZ$288))</f>
        <v>77316725</v>
      </c>
      <c r="AG176" s="180" cm="1">
        <f t="array" ref="AG176">_xlfn.XLOOKUP(AG$1,'Copy of PY1 Data(H)'!$A$1:$CZ$1,_xlfn.XLOOKUP($A176,'Copy of PY1 Data(H)'!$A$1:$A$288,'Copy of PY1 Data(H)'!$A$1:$CZ$288))</f>
        <v>7807302</v>
      </c>
      <c r="AH176" s="180" cm="1">
        <f t="array" ref="AH176">_xlfn.XLOOKUP(AH$1,'Copy of PY1 Data(H)'!$A$1:$CZ$1,_xlfn.XLOOKUP($A176,'Copy of PY1 Data(H)'!$A$1:$A$288,'Copy of PY1 Data(H)'!$A$1:$CZ$288))</f>
        <v>1462587</v>
      </c>
      <c r="AI176" s="180" cm="1">
        <f t="array" ref="AI176">_xlfn.XLOOKUP(AI$1,'Copy of PY1 Data(H)'!$A$1:$CZ$1,_xlfn.XLOOKUP($A176,'Copy of PY1 Data(H)'!$A$1:$A$288,'Copy of PY1 Data(H)'!$A$1:$CZ$288))</f>
        <v>45481703</v>
      </c>
      <c r="AJ176" s="180" cm="1">
        <f t="array" ref="AJ176">_xlfn.XLOOKUP(AJ$1,'Copy of PY1 Data(H)'!$A$1:$CZ$1,_xlfn.XLOOKUP($A176,'Copy of PY1 Data(H)'!$A$1:$A$288,'Copy of PY1 Data(H)'!$A$1:$CZ$288))</f>
        <v>1207319</v>
      </c>
      <c r="AK176" s="180" cm="1">
        <f t="array" ref="AK176">_xlfn.XLOOKUP(AK$1,'Copy of PY1 Data(H)'!$A$1:$CZ$1,_xlfn.XLOOKUP($A176,'Copy of PY1 Data(H)'!$A$1:$A$288,'Copy of PY1 Data(H)'!$A$1:$CZ$288))</f>
        <v>0</v>
      </c>
      <c r="AL176" s="180" cm="1">
        <f t="array" ref="AL176">_xlfn.XLOOKUP(AL$1,'Copy of PY1 Data(H)'!$A$1:$CZ$1,_xlfn.XLOOKUP($A176,'Copy of PY1 Data(H)'!$A$1:$A$288,'Copy of PY1 Data(H)'!$A$1:$CZ$288))</f>
        <v>0</v>
      </c>
      <c r="AM176" s="180" cm="1">
        <f t="array" ref="AM176">_xlfn.XLOOKUP(AM$1,'Copy of PY1 Data(H)'!$A$1:$CZ$1,_xlfn.XLOOKUP($A176,'Copy of PY1 Data(H)'!$A$1:$A$288,'Copy of PY1 Data(H)'!$A$1:$CZ$288))</f>
        <v>23230971</v>
      </c>
      <c r="AN176" s="180" cm="1">
        <f t="array" ref="AN176">_xlfn.XLOOKUP(AN$1,'Copy of PY1 Data(H)'!$A$1:$CZ$1,_xlfn.XLOOKUP($A176,'Copy of PY1 Data(H)'!$A$1:$A$288,'Copy of PY1 Data(H)'!$A$1:$CZ$288))</f>
        <v>554611</v>
      </c>
      <c r="AO176" s="180" cm="1">
        <f t="array" ref="AO176">_xlfn.XLOOKUP(AO$1,'Copy of PY1 Data(H)'!$A$1:$CZ$1,_xlfn.XLOOKUP($A176,'Copy of PY1 Data(H)'!$A$1:$A$288,'Copy of PY1 Data(H)'!$A$1:$CZ$288))</f>
        <v>538413</v>
      </c>
      <c r="AP176" s="180" cm="1">
        <f t="array" ref="AP176">_xlfn.XLOOKUP(AP$1,'Copy of PY1 Data(H)'!$A$1:$CZ$1,_xlfn.XLOOKUP($A176,'Copy of PY1 Data(H)'!$A$1:$A$288,'Copy of PY1 Data(H)'!$A$1:$CZ$288))</f>
        <v>110716</v>
      </c>
      <c r="AQ176" s="180" cm="1">
        <f t="array" ref="AQ176">_xlfn.XLOOKUP(AQ$1,'Copy of PY1 Data(H)'!$A$1:$CZ$1,_xlfn.XLOOKUP($A176,'Copy of PY1 Data(H)'!$A$1:$A$288,'Copy of PY1 Data(H)'!$A$1:$CZ$288))</f>
        <v>12470153</v>
      </c>
      <c r="AR176" s="180" cm="1">
        <f t="array" ref="AR176">_xlfn.XLOOKUP(AR$1,'Copy of PY1 Data(H)'!$A$1:$CZ$1,_xlfn.XLOOKUP($A176,'Copy of PY1 Data(H)'!$A$1:$A$288,'Copy of PY1 Data(H)'!$A$1:$CZ$288))</f>
        <v>12758177</v>
      </c>
      <c r="AS176" s="180" cm="1">
        <f t="array" ref="AS176">_xlfn.XLOOKUP(AS$1,'Copy of PY1 Data(H)'!$A$1:$CZ$1,_xlfn.XLOOKUP($A176,'Copy of PY1 Data(H)'!$A$1:$A$288,'Copy of PY1 Data(H)'!$A$1:$CZ$288))</f>
        <v>382228</v>
      </c>
      <c r="AT176" s="180" cm="1">
        <f t="array" ref="AT176">_xlfn.XLOOKUP(AT$1,'Copy of PY1 Data(H)'!$A$1:$CZ$1,_xlfn.XLOOKUP($A176,'Copy of PY1 Data(H)'!$A$1:$A$288,'Copy of PY1 Data(H)'!$A$1:$CZ$288))</f>
        <v>2486863</v>
      </c>
      <c r="AU176" s="180" cm="1">
        <f t="array" ref="AU176">_xlfn.XLOOKUP(AU$1,'Copy of PY1 Data(H)'!$A$1:$CZ$1,_xlfn.XLOOKUP($A176,'Copy of PY1 Data(H)'!$A$1:$A$288,'Copy of PY1 Data(H)'!$A$1:$CZ$288))</f>
        <v>0</v>
      </c>
      <c r="AV176" s="180" cm="1">
        <f t="array" ref="AV176">_xlfn.XLOOKUP(AV$1,'Copy of PY1 Data(H)'!$A$1:$CZ$1,_xlfn.XLOOKUP($A176,'Copy of PY1 Data(H)'!$A$1:$A$288,'Copy of PY1 Data(H)'!$A$1:$CZ$288))</f>
        <v>15432494</v>
      </c>
      <c r="AW176" s="180" cm="1">
        <f t="array" ref="AW176">_xlfn.XLOOKUP(AW$1,'Copy of PY1 Data(H)'!$A$1:$CZ$1,_xlfn.XLOOKUP($A176,'Copy of PY1 Data(H)'!$A$1:$A$288,'Copy of PY1 Data(H)'!$A$1:$CZ$288))</f>
        <v>2501400</v>
      </c>
      <c r="AX176" s="180" cm="1">
        <f t="array" ref="AX176">_xlfn.XLOOKUP(AX$1,'Copy of PY1 Data(H)'!$A$1:$CZ$1,_xlfn.XLOOKUP($A176,'Copy of PY1 Data(H)'!$A$1:$A$288,'Copy of PY1 Data(H)'!$A$1:$CZ$288))</f>
        <v>2762329</v>
      </c>
      <c r="AY176" s="180" cm="1">
        <f t="array" ref="AY176">_xlfn.XLOOKUP(AY$1,'Copy of PY1 Data(H)'!$A$1:$CZ$1,_xlfn.XLOOKUP($A176,'Copy of PY1 Data(H)'!$A$1:$A$288,'Copy of PY1 Data(H)'!$A$1:$CZ$288))</f>
        <v>4925591</v>
      </c>
      <c r="AZ176" s="180" cm="1">
        <f t="array" ref="AZ176">_xlfn.XLOOKUP(AZ$1,'Copy of PY1 Data(H)'!$A$1:$CZ$1,_xlfn.XLOOKUP($A176,'Copy of PY1 Data(H)'!$A$1:$A$288,'Copy of PY1 Data(H)'!$A$1:$CZ$288))</f>
        <v>1709812</v>
      </c>
      <c r="BA176" s="180" cm="1">
        <f t="array" ref="BA176">_xlfn.XLOOKUP(BA$1,'Copy of PY1 Data(H)'!$A$1:$CZ$1,_xlfn.XLOOKUP($A176,'Copy of PY1 Data(H)'!$A$1:$A$288,'Copy of PY1 Data(H)'!$A$1:$CZ$288))</f>
        <v>627899</v>
      </c>
      <c r="BB176" s="180" cm="1">
        <f t="array" ref="BB176">_xlfn.XLOOKUP(BB$1,'Copy of PY1 Data(H)'!$A$1:$CZ$1,_xlfn.XLOOKUP($A176,'Copy of PY1 Data(H)'!$A$1:$A$288,'Copy of PY1 Data(H)'!$A$1:$CZ$288))</f>
        <v>0</v>
      </c>
      <c r="BC176" s="180" cm="1">
        <f t="array" ref="BC176">_xlfn.XLOOKUP(BC$1,'Copy of PY1 Data(H)'!$A$1:$CZ$1,_xlfn.XLOOKUP($A176,'Copy of PY1 Data(H)'!$A$1:$A$288,'Copy of PY1 Data(H)'!$A$1:$CZ$288))</f>
        <v>21204</v>
      </c>
      <c r="BD176" s="180" cm="1">
        <f t="array" ref="BD176">_xlfn.XLOOKUP(BD$1,'Copy of PY1 Data(H)'!$A$1:$CZ$1,_xlfn.XLOOKUP($A176,'Copy of PY1 Data(H)'!$A$1:$A$288,'Copy of PY1 Data(H)'!$A$1:$CZ$288))</f>
        <v>12512875</v>
      </c>
      <c r="BE176" s="180" cm="1">
        <f t="array" ref="BE176">_xlfn.XLOOKUP(BE$1,'Copy of PY1 Data(H)'!$A$1:$CZ$1,_xlfn.XLOOKUP($A176,'Copy of PY1 Data(H)'!$A$1:$A$288,'Copy of PY1 Data(H)'!$A$1:$CZ$288))</f>
        <v>19038</v>
      </c>
      <c r="BF176" s="180" cm="1">
        <f t="array" ref="BF176">_xlfn.XLOOKUP(BF$1,'Copy of PY1 Data(H)'!$A$1:$CZ$1,_xlfn.XLOOKUP($A176,'Copy of PY1 Data(H)'!$A$1:$A$288,'Copy of PY1 Data(H)'!$A$1:$CZ$288))</f>
        <v>275648</v>
      </c>
      <c r="BG176" s="180" cm="1">
        <f t="array" ref="BG176">_xlfn.XLOOKUP(BG$1,'Copy of PY1 Data(H)'!$A$1:$CZ$1,_xlfn.XLOOKUP($A176,'Copy of PY1 Data(H)'!$A$1:$A$288,'Copy of PY1 Data(H)'!$A$1:$CZ$288))</f>
        <v>0</v>
      </c>
      <c r="BH176" s="180" cm="1">
        <f t="array" ref="BH176">_xlfn.XLOOKUP(BH$1,'Copy of PY1 Data(H)'!$A$1:$CZ$1,_xlfn.XLOOKUP($A176,'Copy of PY1 Data(H)'!$A$1:$A$288,'Copy of PY1 Data(H)'!$A$1:$CZ$288))</f>
        <v>130353</v>
      </c>
      <c r="BI176" s="180" cm="1">
        <f t="array" ref="BI176">_xlfn.XLOOKUP(BI$1,'Copy of PY1 Data(H)'!$A$1:$CZ$1,_xlfn.XLOOKUP($A176,'Copy of PY1 Data(H)'!$A$1:$A$288,'Copy of PY1 Data(H)'!$A$1:$CZ$288))</f>
        <v>382625</v>
      </c>
      <c r="BJ176" s="180" cm="1">
        <f t="array" ref="BJ176">_xlfn.XLOOKUP(BJ$1,'Copy of PY1 Data(H)'!$A$1:$CZ$1,_xlfn.XLOOKUP($A176,'Copy of PY1 Data(H)'!$A$1:$A$288,'Copy of PY1 Data(H)'!$A$1:$CZ$288))</f>
        <v>34956</v>
      </c>
      <c r="BK176" s="180" cm="1">
        <f t="array" ref="BK176">_xlfn.XLOOKUP(BK$1,'Copy of PY1 Data(H)'!$A$1:$CZ$1,_xlfn.XLOOKUP($A176,'Copy of PY1 Data(H)'!$A$1:$A$288,'Copy of PY1 Data(H)'!$A$1:$CZ$288))</f>
        <v>4518723</v>
      </c>
      <c r="BL176" s="180" cm="1">
        <f t="array" ref="BL176">_xlfn.XLOOKUP(BL$1,'Copy of PY1 Data(H)'!$A$1:$CZ$1,_xlfn.XLOOKUP($A176,'Copy of PY1 Data(H)'!$A$1:$A$288,'Copy of PY1 Data(H)'!$A$1:$CZ$288))</f>
        <v>0</v>
      </c>
      <c r="BM176" s="180" cm="1">
        <f t="array" ref="BM176">_xlfn.XLOOKUP(BM$1,'Copy of PY1 Data(H)'!$A$1:$CZ$1,_xlfn.XLOOKUP($A176,'Copy of PY1 Data(H)'!$A$1:$A$288,'Copy of PY1 Data(H)'!$A$1:$CZ$288))</f>
        <v>1755795</v>
      </c>
      <c r="BN176" s="180" cm="1">
        <f t="array" ref="BN176">_xlfn.XLOOKUP(BN$1,'Copy of PY1 Data(H)'!$A$1:$CZ$1,_xlfn.XLOOKUP($A176,'Copy of PY1 Data(H)'!$A$1:$A$288,'Copy of PY1 Data(H)'!$A$1:$CZ$288))</f>
        <v>4949412</v>
      </c>
      <c r="BO176" s="180" cm="1">
        <f t="array" ref="BO176">_xlfn.XLOOKUP(BO$1,'Copy of PY1 Data(H)'!$A$1:$CZ$1,_xlfn.XLOOKUP($A176,'Copy of PY1 Data(H)'!$A$1:$A$288,'Copy of PY1 Data(H)'!$A$1:$CZ$288))</f>
        <v>1623031</v>
      </c>
      <c r="BP176" s="180" cm="1">
        <f t="array" ref="BP176">_xlfn.XLOOKUP(BP$1,'Copy of PY1 Data(H)'!$A$1:$CZ$1,_xlfn.XLOOKUP($A176,'Copy of PY1 Data(H)'!$A$1:$A$288,'Copy of PY1 Data(H)'!$A$1:$CZ$288))</f>
        <v>2635432</v>
      </c>
      <c r="BQ176" s="180" cm="1">
        <f t="array" ref="BQ176">_xlfn.XLOOKUP(BQ$1,'Copy of PY1 Data(H)'!$A$1:$CZ$1,_xlfn.XLOOKUP($A176,'Copy of PY1 Data(H)'!$A$1:$A$288,'Copy of PY1 Data(H)'!$A$1:$CZ$288))</f>
        <v>25581135</v>
      </c>
      <c r="BR176" s="180" cm="1">
        <f t="array" ref="BR176">_xlfn.XLOOKUP(BR$1,'Copy of PY1 Data(H)'!$A$1:$CZ$1,_xlfn.XLOOKUP($A176,'Copy of PY1 Data(H)'!$A$1:$A$288,'Copy of PY1 Data(H)'!$A$1:$CZ$288))</f>
        <v>1510229</v>
      </c>
      <c r="BS176" s="180" cm="1">
        <f t="array" ref="BS176">_xlfn.XLOOKUP(BS$1,'Copy of PY1 Data(H)'!$A$1:$CZ$1,_xlfn.XLOOKUP($A176,'Copy of PY1 Data(H)'!$A$1:$A$288,'Copy of PY1 Data(H)'!$A$1:$CZ$288))</f>
        <v>18323724</v>
      </c>
      <c r="BT176" s="180" cm="1">
        <f t="array" ref="BT176">_xlfn.XLOOKUP(BT$1,'Copy of PY1 Data(H)'!$A$1:$CZ$1,_xlfn.XLOOKUP($A176,'Copy of PY1 Data(H)'!$A$1:$A$288,'Copy of PY1 Data(H)'!$A$1:$CZ$288))</f>
        <v>1740631</v>
      </c>
      <c r="BU176" s="180" cm="1">
        <f t="array" ref="BU176">_xlfn.XLOOKUP(BU$1,'Copy of PY1 Data(H)'!$A$1:$CZ$1,_xlfn.XLOOKUP($A176,'Copy of PY1 Data(H)'!$A$1:$A$288,'Copy of PY1 Data(H)'!$A$1:$CZ$288))</f>
        <v>2593140</v>
      </c>
      <c r="BV176" s="180" cm="1">
        <f t="array" ref="BV176">_xlfn.XLOOKUP(BV$1,'Copy of PY1 Data(H)'!$A$1:$CZ$1,_xlfn.XLOOKUP($A176,'Copy of PY1 Data(H)'!$A$1:$A$288,'Copy of PY1 Data(H)'!$A$1:$CZ$288))</f>
        <v>1070580</v>
      </c>
      <c r="BW176" s="180" cm="1">
        <f t="array" ref="BW176">_xlfn.XLOOKUP(BW$1,'Copy of PY1 Data(H)'!$A$1:$CZ$1,_xlfn.XLOOKUP($A176,'Copy of PY1 Data(H)'!$A$1:$A$288,'Copy of PY1 Data(H)'!$A$1:$CZ$288))</f>
        <v>0</v>
      </c>
      <c r="BX176" s="180" cm="1">
        <f t="array" ref="BX176">_xlfn.XLOOKUP(BX$1,'Copy of PY1 Data(H)'!$A$1:$CZ$1,_xlfn.XLOOKUP($A176,'Copy of PY1 Data(H)'!$A$1:$A$288,'Copy of PY1 Data(H)'!$A$1:$CZ$288))</f>
        <v>619323</v>
      </c>
      <c r="BY176" s="180" cm="1">
        <f t="array" ref="BY176">_xlfn.XLOOKUP(BY$1,'Copy of PY1 Data(H)'!$A$1:$CZ$1,_xlfn.XLOOKUP($A176,'Copy of PY1 Data(H)'!$A$1:$A$288,'Copy of PY1 Data(H)'!$A$1:$CZ$288))</f>
        <v>71932</v>
      </c>
      <c r="BZ176" s="180" cm="1">
        <f t="array" ref="BZ176">_xlfn.XLOOKUP(BZ$1,'Copy of PY1 Data(H)'!$A$1:$CZ$1,_xlfn.XLOOKUP($A176,'Copy of PY1 Data(H)'!$A$1:$A$288,'Copy of PY1 Data(H)'!$A$1:$CZ$288))</f>
        <v>245748</v>
      </c>
      <c r="CA176" s="180" cm="1">
        <f t="array" ref="CA176">_xlfn.XLOOKUP(CA$1,'Copy of PY1 Data(H)'!$A$1:$CZ$1,_xlfn.XLOOKUP($A176,'Copy of PY1 Data(H)'!$A$1:$A$288,'Copy of PY1 Data(H)'!$A$1:$CZ$288))</f>
        <v>59535</v>
      </c>
      <c r="CB176" s="180" cm="1">
        <f t="array" ref="CB176">_xlfn.XLOOKUP(CB$1,'Copy of PY1 Data(H)'!$A$1:$CZ$1,_xlfn.XLOOKUP($A176,'Copy of PY1 Data(H)'!$A$1:$A$288,'Copy of PY1 Data(H)'!$A$1:$CZ$288))</f>
        <v>1506941</v>
      </c>
      <c r="CC176" s="180" cm="1">
        <f t="array" ref="CC176">_xlfn.XLOOKUP(CC$1,'Copy of PY1 Data(H)'!$A$1:$CZ$1,_xlfn.XLOOKUP($A176,'Copy of PY1 Data(H)'!$A$1:$A$288,'Copy of PY1 Data(H)'!$A$1:$CZ$288))</f>
        <v>0</v>
      </c>
      <c r="CD176" s="180" cm="1">
        <f t="array" ref="CD176">_xlfn.XLOOKUP(CD$1,'Copy of PY1 Data(H)'!$A$1:$CZ$1,_xlfn.XLOOKUP($A176,'Copy of PY1 Data(H)'!$A$1:$A$288,'Copy of PY1 Data(H)'!$A$1:$CZ$288))</f>
        <v>137375</v>
      </c>
    </row>
    <row r="177" spans="1:82" x14ac:dyDescent="0.3">
      <c r="A177" s="180">
        <v>987</v>
      </c>
      <c r="C177" s="180"/>
      <c r="D177" s="180" cm="1">
        <f t="array" ref="D177">_xlfn.XLOOKUP(D$1,'Copy of PY1 Data(H)'!$A$1:$CZ$1,_xlfn.XLOOKUP($A177,'Copy of PY1 Data(H)'!$A$1:$A$288,'Copy of PY1 Data(H)'!$A$1:$CZ$288))</f>
        <v>0</v>
      </c>
      <c r="E177" s="180" cm="1">
        <f t="array" ref="E177">_xlfn.XLOOKUP(E$1,'Copy of PY1 Data(H)'!$A$1:$CZ$1,_xlfn.XLOOKUP($A177,'Copy of PY1 Data(H)'!$A$1:$A$288,'Copy of PY1 Data(H)'!$A$1:$CZ$288))</f>
        <v>0</v>
      </c>
      <c r="F177" s="180" cm="1">
        <f t="array" ref="F177">_xlfn.XLOOKUP(F$1,'Copy of PY1 Data(H)'!$A$1:$CZ$1,_xlfn.XLOOKUP($A177,'Copy of PY1 Data(H)'!$A$1:$A$288,'Copy of PY1 Data(H)'!$A$1:$CZ$288))</f>
        <v>0</v>
      </c>
      <c r="G177" s="180" cm="1">
        <f t="array" ref="G177">_xlfn.XLOOKUP(G$1,'Copy of PY1 Data(H)'!$A$1:$CZ$1,_xlfn.XLOOKUP($A177,'Copy of PY1 Data(H)'!$A$1:$A$288,'Copy of PY1 Data(H)'!$A$1:$CZ$288))</f>
        <v>0</v>
      </c>
      <c r="H177" s="180" cm="1">
        <f t="array" ref="H177">_xlfn.XLOOKUP(H$1,'Copy of PY1 Data(H)'!$A$1:$CZ$1,_xlfn.XLOOKUP($A177,'Copy of PY1 Data(H)'!$A$1:$A$288,'Copy of PY1 Data(H)'!$A$1:$CZ$288))</f>
        <v>0</v>
      </c>
      <c r="I177" s="180" cm="1">
        <f t="array" ref="I177">_xlfn.XLOOKUP(I$1,'Copy of PY1 Data(H)'!$A$1:$CZ$1,_xlfn.XLOOKUP($A177,'Copy of PY1 Data(H)'!$A$1:$A$288,'Copy of PY1 Data(H)'!$A$1:$CZ$288))</f>
        <v>0</v>
      </c>
      <c r="J177" s="180" cm="1">
        <f t="array" ref="J177">_xlfn.XLOOKUP(J$1,'Copy of PY1 Data(H)'!$A$1:$CZ$1,_xlfn.XLOOKUP($A177,'Copy of PY1 Data(H)'!$A$1:$A$288,'Copy of PY1 Data(H)'!$A$1:$CZ$288))</f>
        <v>0</v>
      </c>
      <c r="K177" s="180" cm="1">
        <f t="array" ref="K177">_xlfn.XLOOKUP(K$1,'Copy of PY1 Data(H)'!$A$1:$CZ$1,_xlfn.XLOOKUP($A177,'Copy of PY1 Data(H)'!$A$1:$A$288,'Copy of PY1 Data(H)'!$A$1:$CZ$288))</f>
        <v>0</v>
      </c>
      <c r="L177" s="180" cm="1">
        <f t="array" ref="L177">_xlfn.XLOOKUP(L$1,'Copy of PY1 Data(H)'!$A$1:$CZ$1,_xlfn.XLOOKUP($A177,'Copy of PY1 Data(H)'!$A$1:$A$288,'Copy of PY1 Data(H)'!$A$1:$CZ$288))</f>
        <v>0</v>
      </c>
      <c r="M177" s="180" cm="1">
        <f t="array" ref="M177">_xlfn.XLOOKUP(M$1,'Copy of PY1 Data(H)'!$A$1:$CZ$1,_xlfn.XLOOKUP($A177,'Copy of PY1 Data(H)'!$A$1:$A$288,'Copy of PY1 Data(H)'!$A$1:$CZ$288))</f>
        <v>0</v>
      </c>
      <c r="N177" s="180" cm="1">
        <f t="array" ref="N177">_xlfn.XLOOKUP(N$1,'Copy of PY1 Data(H)'!$A$1:$CZ$1,_xlfn.XLOOKUP($A177,'Copy of PY1 Data(H)'!$A$1:$A$288,'Copy of PY1 Data(H)'!$A$1:$CZ$288))</f>
        <v>0</v>
      </c>
      <c r="O177" s="180" cm="1">
        <f t="array" ref="O177">_xlfn.XLOOKUP(O$1,'Copy of PY1 Data(H)'!$A$1:$CZ$1,_xlfn.XLOOKUP($A177,'Copy of PY1 Data(H)'!$A$1:$A$288,'Copy of PY1 Data(H)'!$A$1:$CZ$288))</f>
        <v>0</v>
      </c>
      <c r="P177" s="180" cm="1">
        <f t="array" ref="P177">_xlfn.XLOOKUP(P$1,'Copy of PY1 Data(H)'!$A$1:$CZ$1,_xlfn.XLOOKUP($A177,'Copy of PY1 Data(H)'!$A$1:$A$288,'Copy of PY1 Data(H)'!$A$1:$CZ$288))</f>
        <v>0</v>
      </c>
      <c r="Q177" s="180" cm="1">
        <f t="array" ref="Q177">_xlfn.XLOOKUP(Q$1,'Copy of PY1 Data(H)'!$A$1:$CZ$1,_xlfn.XLOOKUP($A177,'Copy of PY1 Data(H)'!$A$1:$A$288,'Copy of PY1 Data(H)'!$A$1:$CZ$288))</f>
        <v>0</v>
      </c>
      <c r="R177" s="180" cm="1">
        <f t="array" ref="R177">_xlfn.XLOOKUP(R$1,'Copy of PY1 Data(H)'!$A$1:$CZ$1,_xlfn.XLOOKUP($A177,'Copy of PY1 Data(H)'!$A$1:$A$288,'Copy of PY1 Data(H)'!$A$1:$CZ$288))</f>
        <v>0</v>
      </c>
      <c r="S177" s="180" cm="1">
        <f t="array" ref="S177">_xlfn.XLOOKUP(S$1,'Copy of PY1 Data(H)'!$A$1:$CZ$1,_xlfn.XLOOKUP($A177,'Copy of PY1 Data(H)'!$A$1:$A$288,'Copy of PY1 Data(H)'!$A$1:$CZ$288))</f>
        <v>0</v>
      </c>
      <c r="T177" s="180" cm="1">
        <f t="array" ref="T177">_xlfn.XLOOKUP(T$1,'Copy of PY1 Data(H)'!$A$1:$CZ$1,_xlfn.XLOOKUP($A177,'Copy of PY1 Data(H)'!$A$1:$A$288,'Copy of PY1 Data(H)'!$A$1:$CZ$288))</f>
        <v>0</v>
      </c>
      <c r="U177" s="180" cm="1">
        <f t="array" ref="U177">_xlfn.XLOOKUP(U$1,'Copy of PY1 Data(H)'!$A$1:$CZ$1,_xlfn.XLOOKUP($A177,'Copy of PY1 Data(H)'!$A$1:$A$288,'Copy of PY1 Data(H)'!$A$1:$CZ$288))</f>
        <v>0</v>
      </c>
      <c r="V177" s="180" cm="1">
        <f t="array" ref="V177">_xlfn.XLOOKUP(V$1,'Copy of PY1 Data(H)'!$A$1:$CZ$1,_xlfn.XLOOKUP($A177,'Copy of PY1 Data(H)'!$A$1:$A$288,'Copy of PY1 Data(H)'!$A$1:$CZ$288))</f>
        <v>0</v>
      </c>
      <c r="W177" s="180" cm="1">
        <f t="array" ref="W177">_xlfn.XLOOKUP(W$1,'Copy of PY1 Data(H)'!$A$1:$CZ$1,_xlfn.XLOOKUP($A177,'Copy of PY1 Data(H)'!$A$1:$A$288,'Copy of PY1 Data(H)'!$A$1:$CZ$288))</f>
        <v>0</v>
      </c>
      <c r="X177" s="180" cm="1">
        <f t="array" ref="X177">_xlfn.XLOOKUP(X$1,'Copy of PY1 Data(H)'!$A$1:$CZ$1,_xlfn.XLOOKUP($A177,'Copy of PY1 Data(H)'!$A$1:$A$288,'Copy of PY1 Data(H)'!$A$1:$CZ$288))</f>
        <v>0</v>
      </c>
      <c r="Y177" s="180" cm="1">
        <f t="array" ref="Y177">_xlfn.XLOOKUP(Y$1,'Copy of PY1 Data(H)'!$A$1:$CZ$1,_xlfn.XLOOKUP($A177,'Copy of PY1 Data(H)'!$A$1:$A$288,'Copy of PY1 Data(H)'!$A$1:$CZ$288))</f>
        <v>0</v>
      </c>
      <c r="Z177" s="180" cm="1">
        <f t="array" ref="Z177">_xlfn.XLOOKUP(Z$1,'Copy of PY1 Data(H)'!$A$1:$CZ$1,_xlfn.XLOOKUP($A177,'Copy of PY1 Data(H)'!$A$1:$A$288,'Copy of PY1 Data(H)'!$A$1:$CZ$288))</f>
        <v>0</v>
      </c>
      <c r="AA177" s="180" cm="1">
        <f t="array" ref="AA177">_xlfn.XLOOKUP(AA$1,'Copy of PY1 Data(H)'!$A$1:$CZ$1,_xlfn.XLOOKUP($A177,'Copy of PY1 Data(H)'!$A$1:$A$288,'Copy of PY1 Data(H)'!$A$1:$CZ$288))</f>
        <v>0</v>
      </c>
      <c r="AB177" s="180" cm="1">
        <f t="array" ref="AB177">_xlfn.XLOOKUP(AB$1,'Copy of PY1 Data(H)'!$A$1:$CZ$1,_xlfn.XLOOKUP($A177,'Copy of PY1 Data(H)'!$A$1:$A$288,'Copy of PY1 Data(H)'!$A$1:$CZ$288))</f>
        <v>0</v>
      </c>
      <c r="AC177" s="180" cm="1">
        <f t="array" ref="AC177">_xlfn.XLOOKUP(AC$1,'Copy of PY1 Data(H)'!$A$1:$CZ$1,_xlfn.XLOOKUP($A177,'Copy of PY1 Data(H)'!$A$1:$A$288,'Copy of PY1 Data(H)'!$A$1:$CZ$288))</f>
        <v>0</v>
      </c>
      <c r="AD177" s="180" cm="1">
        <f t="array" ref="AD177">_xlfn.XLOOKUP(AD$1,'Copy of PY1 Data(H)'!$A$1:$CZ$1,_xlfn.XLOOKUP($A177,'Copy of PY1 Data(H)'!$A$1:$A$288,'Copy of PY1 Data(H)'!$A$1:$CZ$288))</f>
        <v>0</v>
      </c>
      <c r="AE177" s="180" cm="1">
        <f t="array" ref="AE177">_xlfn.XLOOKUP(AE$1,'Copy of PY1 Data(H)'!$A$1:$CZ$1,_xlfn.XLOOKUP($A177,'Copy of PY1 Data(H)'!$A$1:$A$288,'Copy of PY1 Data(H)'!$A$1:$CZ$288))</f>
        <v>0</v>
      </c>
      <c r="AF177" s="180" cm="1">
        <f t="array" ref="AF177">_xlfn.XLOOKUP(AF$1,'Copy of PY1 Data(H)'!$A$1:$CZ$1,_xlfn.XLOOKUP($A177,'Copy of PY1 Data(H)'!$A$1:$A$288,'Copy of PY1 Data(H)'!$A$1:$CZ$288))</f>
        <v>0</v>
      </c>
      <c r="AG177" s="180" cm="1">
        <f t="array" ref="AG177">_xlfn.XLOOKUP(AG$1,'Copy of PY1 Data(H)'!$A$1:$CZ$1,_xlfn.XLOOKUP($A177,'Copy of PY1 Data(H)'!$A$1:$A$288,'Copy of PY1 Data(H)'!$A$1:$CZ$288))</f>
        <v>0</v>
      </c>
      <c r="AH177" s="180" cm="1">
        <f t="array" ref="AH177">_xlfn.XLOOKUP(AH$1,'Copy of PY1 Data(H)'!$A$1:$CZ$1,_xlfn.XLOOKUP($A177,'Copy of PY1 Data(H)'!$A$1:$A$288,'Copy of PY1 Data(H)'!$A$1:$CZ$288))</f>
        <v>0</v>
      </c>
      <c r="AI177" s="180" cm="1">
        <f t="array" ref="AI177">_xlfn.XLOOKUP(AI$1,'Copy of PY1 Data(H)'!$A$1:$CZ$1,_xlfn.XLOOKUP($A177,'Copy of PY1 Data(H)'!$A$1:$A$288,'Copy of PY1 Data(H)'!$A$1:$CZ$288))</f>
        <v>0</v>
      </c>
      <c r="AJ177" s="180" cm="1">
        <f t="array" ref="AJ177">_xlfn.XLOOKUP(AJ$1,'Copy of PY1 Data(H)'!$A$1:$CZ$1,_xlfn.XLOOKUP($A177,'Copy of PY1 Data(H)'!$A$1:$A$288,'Copy of PY1 Data(H)'!$A$1:$CZ$288))</f>
        <v>0</v>
      </c>
      <c r="AK177" s="180" cm="1">
        <f t="array" ref="AK177">_xlfn.XLOOKUP(AK$1,'Copy of PY1 Data(H)'!$A$1:$CZ$1,_xlfn.XLOOKUP($A177,'Copy of PY1 Data(H)'!$A$1:$A$288,'Copy of PY1 Data(H)'!$A$1:$CZ$288))</f>
        <v>0</v>
      </c>
      <c r="AL177" s="180" cm="1">
        <f t="array" ref="AL177">_xlfn.XLOOKUP(AL$1,'Copy of PY1 Data(H)'!$A$1:$CZ$1,_xlfn.XLOOKUP($A177,'Copy of PY1 Data(H)'!$A$1:$A$288,'Copy of PY1 Data(H)'!$A$1:$CZ$288))</f>
        <v>0</v>
      </c>
      <c r="AM177" s="180" cm="1">
        <f t="array" ref="AM177">_xlfn.XLOOKUP(AM$1,'Copy of PY1 Data(H)'!$A$1:$CZ$1,_xlfn.XLOOKUP($A177,'Copy of PY1 Data(H)'!$A$1:$A$288,'Copy of PY1 Data(H)'!$A$1:$CZ$288))</f>
        <v>0</v>
      </c>
      <c r="AN177" s="180" cm="1">
        <f t="array" ref="AN177">_xlfn.XLOOKUP(AN$1,'Copy of PY1 Data(H)'!$A$1:$CZ$1,_xlfn.XLOOKUP($A177,'Copy of PY1 Data(H)'!$A$1:$A$288,'Copy of PY1 Data(H)'!$A$1:$CZ$288))</f>
        <v>0</v>
      </c>
      <c r="AO177" s="180" cm="1">
        <f t="array" ref="AO177">_xlfn.XLOOKUP(AO$1,'Copy of PY1 Data(H)'!$A$1:$CZ$1,_xlfn.XLOOKUP($A177,'Copy of PY1 Data(H)'!$A$1:$A$288,'Copy of PY1 Data(H)'!$A$1:$CZ$288))</f>
        <v>0</v>
      </c>
      <c r="AP177" s="180" cm="1">
        <f t="array" ref="AP177">_xlfn.XLOOKUP(AP$1,'Copy of PY1 Data(H)'!$A$1:$CZ$1,_xlfn.XLOOKUP($A177,'Copy of PY1 Data(H)'!$A$1:$A$288,'Copy of PY1 Data(H)'!$A$1:$CZ$288))</f>
        <v>0</v>
      </c>
      <c r="AQ177" s="180" cm="1">
        <f t="array" ref="AQ177">_xlfn.XLOOKUP(AQ$1,'Copy of PY1 Data(H)'!$A$1:$CZ$1,_xlfn.XLOOKUP($A177,'Copy of PY1 Data(H)'!$A$1:$A$288,'Copy of PY1 Data(H)'!$A$1:$CZ$288))</f>
        <v>0</v>
      </c>
      <c r="AR177" s="180" cm="1">
        <f t="array" ref="AR177">_xlfn.XLOOKUP(AR$1,'Copy of PY1 Data(H)'!$A$1:$CZ$1,_xlfn.XLOOKUP($A177,'Copy of PY1 Data(H)'!$A$1:$A$288,'Copy of PY1 Data(H)'!$A$1:$CZ$288))</f>
        <v>0</v>
      </c>
      <c r="AS177" s="180" cm="1">
        <f t="array" ref="AS177">_xlfn.XLOOKUP(AS$1,'Copy of PY1 Data(H)'!$A$1:$CZ$1,_xlfn.XLOOKUP($A177,'Copy of PY1 Data(H)'!$A$1:$A$288,'Copy of PY1 Data(H)'!$A$1:$CZ$288))</f>
        <v>0</v>
      </c>
      <c r="AT177" s="180" cm="1">
        <f t="array" ref="AT177">_xlfn.XLOOKUP(AT$1,'Copy of PY1 Data(H)'!$A$1:$CZ$1,_xlfn.XLOOKUP($A177,'Copy of PY1 Data(H)'!$A$1:$A$288,'Copy of PY1 Data(H)'!$A$1:$CZ$288))</f>
        <v>0</v>
      </c>
      <c r="AU177" s="180" cm="1">
        <f t="array" ref="AU177">_xlfn.XLOOKUP(AU$1,'Copy of PY1 Data(H)'!$A$1:$CZ$1,_xlfn.XLOOKUP($A177,'Copy of PY1 Data(H)'!$A$1:$A$288,'Copy of PY1 Data(H)'!$A$1:$CZ$288))</f>
        <v>0</v>
      </c>
      <c r="AV177" s="180" cm="1">
        <f t="array" ref="AV177">_xlfn.XLOOKUP(AV$1,'Copy of PY1 Data(H)'!$A$1:$CZ$1,_xlfn.XLOOKUP($A177,'Copy of PY1 Data(H)'!$A$1:$A$288,'Copy of PY1 Data(H)'!$A$1:$CZ$288))</f>
        <v>0</v>
      </c>
      <c r="AW177" s="180" cm="1">
        <f t="array" ref="AW177">_xlfn.XLOOKUP(AW$1,'Copy of PY1 Data(H)'!$A$1:$CZ$1,_xlfn.XLOOKUP($A177,'Copy of PY1 Data(H)'!$A$1:$A$288,'Copy of PY1 Data(H)'!$A$1:$CZ$288))</f>
        <v>0</v>
      </c>
      <c r="AX177" s="180" cm="1">
        <f t="array" ref="AX177">_xlfn.XLOOKUP(AX$1,'Copy of PY1 Data(H)'!$A$1:$CZ$1,_xlfn.XLOOKUP($A177,'Copy of PY1 Data(H)'!$A$1:$A$288,'Copy of PY1 Data(H)'!$A$1:$CZ$288))</f>
        <v>0</v>
      </c>
      <c r="AY177" s="180" cm="1">
        <f t="array" ref="AY177">_xlfn.XLOOKUP(AY$1,'Copy of PY1 Data(H)'!$A$1:$CZ$1,_xlfn.XLOOKUP($A177,'Copy of PY1 Data(H)'!$A$1:$A$288,'Copy of PY1 Data(H)'!$A$1:$CZ$288))</f>
        <v>0</v>
      </c>
      <c r="AZ177" s="180" cm="1">
        <f t="array" ref="AZ177">_xlfn.XLOOKUP(AZ$1,'Copy of PY1 Data(H)'!$A$1:$CZ$1,_xlfn.XLOOKUP($A177,'Copy of PY1 Data(H)'!$A$1:$A$288,'Copy of PY1 Data(H)'!$A$1:$CZ$288))</f>
        <v>0</v>
      </c>
      <c r="BA177" s="180" cm="1">
        <f t="array" ref="BA177">_xlfn.XLOOKUP(BA$1,'Copy of PY1 Data(H)'!$A$1:$CZ$1,_xlfn.XLOOKUP($A177,'Copy of PY1 Data(H)'!$A$1:$A$288,'Copy of PY1 Data(H)'!$A$1:$CZ$288))</f>
        <v>0</v>
      </c>
      <c r="BB177" s="180" cm="1">
        <f t="array" ref="BB177">_xlfn.XLOOKUP(BB$1,'Copy of PY1 Data(H)'!$A$1:$CZ$1,_xlfn.XLOOKUP($A177,'Copy of PY1 Data(H)'!$A$1:$A$288,'Copy of PY1 Data(H)'!$A$1:$CZ$288))</f>
        <v>0</v>
      </c>
      <c r="BC177" s="180" cm="1">
        <f t="array" ref="BC177">_xlfn.XLOOKUP(BC$1,'Copy of PY1 Data(H)'!$A$1:$CZ$1,_xlfn.XLOOKUP($A177,'Copy of PY1 Data(H)'!$A$1:$A$288,'Copy of PY1 Data(H)'!$A$1:$CZ$288))</f>
        <v>0</v>
      </c>
      <c r="BD177" s="180" cm="1">
        <f t="array" ref="BD177">_xlfn.XLOOKUP(BD$1,'Copy of PY1 Data(H)'!$A$1:$CZ$1,_xlfn.XLOOKUP($A177,'Copy of PY1 Data(H)'!$A$1:$A$288,'Copy of PY1 Data(H)'!$A$1:$CZ$288))</f>
        <v>0</v>
      </c>
      <c r="BE177" s="180" cm="1">
        <f t="array" ref="BE177">_xlfn.XLOOKUP(BE$1,'Copy of PY1 Data(H)'!$A$1:$CZ$1,_xlfn.XLOOKUP($A177,'Copy of PY1 Data(H)'!$A$1:$A$288,'Copy of PY1 Data(H)'!$A$1:$CZ$288))</f>
        <v>0</v>
      </c>
      <c r="BF177" s="180" cm="1">
        <f t="array" ref="BF177">_xlfn.XLOOKUP(BF$1,'Copy of PY1 Data(H)'!$A$1:$CZ$1,_xlfn.XLOOKUP($A177,'Copy of PY1 Data(H)'!$A$1:$A$288,'Copy of PY1 Data(H)'!$A$1:$CZ$288))</f>
        <v>0</v>
      </c>
      <c r="BG177" s="180" cm="1">
        <f t="array" ref="BG177">_xlfn.XLOOKUP(BG$1,'Copy of PY1 Data(H)'!$A$1:$CZ$1,_xlfn.XLOOKUP($A177,'Copy of PY1 Data(H)'!$A$1:$A$288,'Copy of PY1 Data(H)'!$A$1:$CZ$288))</f>
        <v>0</v>
      </c>
      <c r="BH177" s="180" cm="1">
        <f t="array" ref="BH177">_xlfn.XLOOKUP(BH$1,'Copy of PY1 Data(H)'!$A$1:$CZ$1,_xlfn.XLOOKUP($A177,'Copy of PY1 Data(H)'!$A$1:$A$288,'Copy of PY1 Data(H)'!$A$1:$CZ$288))</f>
        <v>0</v>
      </c>
      <c r="BI177" s="180" cm="1">
        <f t="array" ref="BI177">_xlfn.XLOOKUP(BI$1,'Copy of PY1 Data(H)'!$A$1:$CZ$1,_xlfn.XLOOKUP($A177,'Copy of PY1 Data(H)'!$A$1:$A$288,'Copy of PY1 Data(H)'!$A$1:$CZ$288))</f>
        <v>0</v>
      </c>
      <c r="BJ177" s="180" cm="1">
        <f t="array" ref="BJ177">_xlfn.XLOOKUP(BJ$1,'Copy of PY1 Data(H)'!$A$1:$CZ$1,_xlfn.XLOOKUP($A177,'Copy of PY1 Data(H)'!$A$1:$A$288,'Copy of PY1 Data(H)'!$A$1:$CZ$288))</f>
        <v>0</v>
      </c>
      <c r="BK177" s="180" cm="1">
        <f t="array" ref="BK177">_xlfn.XLOOKUP(BK$1,'Copy of PY1 Data(H)'!$A$1:$CZ$1,_xlfn.XLOOKUP($A177,'Copy of PY1 Data(H)'!$A$1:$A$288,'Copy of PY1 Data(H)'!$A$1:$CZ$288))</f>
        <v>0</v>
      </c>
      <c r="BL177" s="180" cm="1">
        <f t="array" ref="BL177">_xlfn.XLOOKUP(BL$1,'Copy of PY1 Data(H)'!$A$1:$CZ$1,_xlfn.XLOOKUP($A177,'Copy of PY1 Data(H)'!$A$1:$A$288,'Copy of PY1 Data(H)'!$A$1:$CZ$288))</f>
        <v>0</v>
      </c>
      <c r="BM177" s="180" cm="1">
        <f t="array" ref="BM177">_xlfn.XLOOKUP(BM$1,'Copy of PY1 Data(H)'!$A$1:$CZ$1,_xlfn.XLOOKUP($A177,'Copy of PY1 Data(H)'!$A$1:$A$288,'Copy of PY1 Data(H)'!$A$1:$CZ$288))</f>
        <v>0</v>
      </c>
      <c r="BN177" s="180" cm="1">
        <f t="array" ref="BN177">_xlfn.XLOOKUP(BN$1,'Copy of PY1 Data(H)'!$A$1:$CZ$1,_xlfn.XLOOKUP($A177,'Copy of PY1 Data(H)'!$A$1:$A$288,'Copy of PY1 Data(H)'!$A$1:$CZ$288))</f>
        <v>0</v>
      </c>
      <c r="BO177" s="180" cm="1">
        <f t="array" ref="BO177">_xlfn.XLOOKUP(BO$1,'Copy of PY1 Data(H)'!$A$1:$CZ$1,_xlfn.XLOOKUP($A177,'Copy of PY1 Data(H)'!$A$1:$A$288,'Copy of PY1 Data(H)'!$A$1:$CZ$288))</f>
        <v>0</v>
      </c>
      <c r="BP177" s="180" cm="1">
        <f t="array" ref="BP177">_xlfn.XLOOKUP(BP$1,'Copy of PY1 Data(H)'!$A$1:$CZ$1,_xlfn.XLOOKUP($A177,'Copy of PY1 Data(H)'!$A$1:$A$288,'Copy of PY1 Data(H)'!$A$1:$CZ$288))</f>
        <v>0</v>
      </c>
      <c r="BQ177" s="180" cm="1">
        <f t="array" ref="BQ177">_xlfn.XLOOKUP(BQ$1,'Copy of PY1 Data(H)'!$A$1:$CZ$1,_xlfn.XLOOKUP($A177,'Copy of PY1 Data(H)'!$A$1:$A$288,'Copy of PY1 Data(H)'!$A$1:$CZ$288))</f>
        <v>0</v>
      </c>
      <c r="BR177" s="180" cm="1">
        <f t="array" ref="BR177">_xlfn.XLOOKUP(BR$1,'Copy of PY1 Data(H)'!$A$1:$CZ$1,_xlfn.XLOOKUP($A177,'Copy of PY1 Data(H)'!$A$1:$A$288,'Copy of PY1 Data(H)'!$A$1:$CZ$288))</f>
        <v>0</v>
      </c>
      <c r="BS177" s="180" cm="1">
        <f t="array" ref="BS177">_xlfn.XLOOKUP(BS$1,'Copy of PY1 Data(H)'!$A$1:$CZ$1,_xlfn.XLOOKUP($A177,'Copy of PY1 Data(H)'!$A$1:$A$288,'Copy of PY1 Data(H)'!$A$1:$CZ$288))</f>
        <v>0</v>
      </c>
      <c r="BT177" s="180" cm="1">
        <f t="array" ref="BT177">_xlfn.XLOOKUP(BT$1,'Copy of PY1 Data(H)'!$A$1:$CZ$1,_xlfn.XLOOKUP($A177,'Copy of PY1 Data(H)'!$A$1:$A$288,'Copy of PY1 Data(H)'!$A$1:$CZ$288))</f>
        <v>0</v>
      </c>
      <c r="BU177" s="180" cm="1">
        <f t="array" ref="BU177">_xlfn.XLOOKUP(BU$1,'Copy of PY1 Data(H)'!$A$1:$CZ$1,_xlfn.XLOOKUP($A177,'Copy of PY1 Data(H)'!$A$1:$A$288,'Copy of PY1 Data(H)'!$A$1:$CZ$288))</f>
        <v>0</v>
      </c>
      <c r="BV177" s="180" cm="1">
        <f t="array" ref="BV177">_xlfn.XLOOKUP(BV$1,'Copy of PY1 Data(H)'!$A$1:$CZ$1,_xlfn.XLOOKUP($A177,'Copy of PY1 Data(H)'!$A$1:$A$288,'Copy of PY1 Data(H)'!$A$1:$CZ$288))</f>
        <v>0</v>
      </c>
      <c r="BW177" s="180" cm="1">
        <f t="array" ref="BW177">_xlfn.XLOOKUP(BW$1,'Copy of PY1 Data(H)'!$A$1:$CZ$1,_xlfn.XLOOKUP($A177,'Copy of PY1 Data(H)'!$A$1:$A$288,'Copy of PY1 Data(H)'!$A$1:$CZ$288))</f>
        <v>0</v>
      </c>
      <c r="BX177" s="180" cm="1">
        <f t="array" ref="BX177">_xlfn.XLOOKUP(BX$1,'Copy of PY1 Data(H)'!$A$1:$CZ$1,_xlfn.XLOOKUP($A177,'Copy of PY1 Data(H)'!$A$1:$A$288,'Copy of PY1 Data(H)'!$A$1:$CZ$288))</f>
        <v>0</v>
      </c>
      <c r="BY177" s="180" cm="1">
        <f t="array" ref="BY177">_xlfn.XLOOKUP(BY$1,'Copy of PY1 Data(H)'!$A$1:$CZ$1,_xlfn.XLOOKUP($A177,'Copy of PY1 Data(H)'!$A$1:$A$288,'Copy of PY1 Data(H)'!$A$1:$CZ$288))</f>
        <v>0</v>
      </c>
      <c r="BZ177" s="180" cm="1">
        <f t="array" ref="BZ177">_xlfn.XLOOKUP(BZ$1,'Copy of PY1 Data(H)'!$A$1:$CZ$1,_xlfn.XLOOKUP($A177,'Copy of PY1 Data(H)'!$A$1:$A$288,'Copy of PY1 Data(H)'!$A$1:$CZ$288))</f>
        <v>0</v>
      </c>
      <c r="CA177" s="180" cm="1">
        <f t="array" ref="CA177">_xlfn.XLOOKUP(CA$1,'Copy of PY1 Data(H)'!$A$1:$CZ$1,_xlfn.XLOOKUP($A177,'Copy of PY1 Data(H)'!$A$1:$A$288,'Copy of PY1 Data(H)'!$A$1:$CZ$288))</f>
        <v>0</v>
      </c>
      <c r="CB177" s="180" cm="1">
        <f t="array" ref="CB177">_xlfn.XLOOKUP(CB$1,'Copy of PY1 Data(H)'!$A$1:$CZ$1,_xlfn.XLOOKUP($A177,'Copy of PY1 Data(H)'!$A$1:$A$288,'Copy of PY1 Data(H)'!$A$1:$CZ$288))</f>
        <v>0</v>
      </c>
      <c r="CC177" s="180" cm="1">
        <f t="array" ref="CC177">_xlfn.XLOOKUP(CC$1,'Copy of PY1 Data(H)'!$A$1:$CZ$1,_xlfn.XLOOKUP($A177,'Copy of PY1 Data(H)'!$A$1:$A$288,'Copy of PY1 Data(H)'!$A$1:$CZ$288))</f>
        <v>0</v>
      </c>
      <c r="CD177" s="180" cm="1">
        <f t="array" ref="CD177">_xlfn.XLOOKUP(CD$1,'Copy of PY1 Data(H)'!$A$1:$CZ$1,_xlfn.XLOOKUP($A177,'Copy of PY1 Data(H)'!$A$1:$A$288,'Copy of PY1 Data(H)'!$A$1:$CZ$288))</f>
        <v>0</v>
      </c>
    </row>
    <row r="178" spans="1:82" x14ac:dyDescent="0.3">
      <c r="A178" s="180">
        <v>988</v>
      </c>
      <c r="C178" s="180"/>
      <c r="D178" s="180" cm="1">
        <f t="array" ref="D178">_xlfn.XLOOKUP(D$1,'Copy of PY1 Data(H)'!$A$1:$CZ$1,_xlfn.XLOOKUP($A178,'Copy of PY1 Data(H)'!$A$1:$A$288,'Copy of PY1 Data(H)'!$A$1:$CZ$288))</f>
        <v>0</v>
      </c>
      <c r="E178" s="180" cm="1">
        <f t="array" ref="E178">_xlfn.XLOOKUP(E$1,'Copy of PY1 Data(H)'!$A$1:$CZ$1,_xlfn.XLOOKUP($A178,'Copy of PY1 Data(H)'!$A$1:$A$288,'Copy of PY1 Data(H)'!$A$1:$CZ$288))</f>
        <v>2</v>
      </c>
      <c r="F178" s="180" cm="1">
        <f t="array" ref="F178">_xlfn.XLOOKUP(F$1,'Copy of PY1 Data(H)'!$A$1:$CZ$1,_xlfn.XLOOKUP($A178,'Copy of PY1 Data(H)'!$A$1:$A$288,'Copy of PY1 Data(H)'!$A$1:$CZ$288))</f>
        <v>0</v>
      </c>
      <c r="G178" s="180" cm="1">
        <f t="array" ref="G178">_xlfn.XLOOKUP(G$1,'Copy of PY1 Data(H)'!$A$1:$CZ$1,_xlfn.XLOOKUP($A178,'Copy of PY1 Data(H)'!$A$1:$A$288,'Copy of PY1 Data(H)'!$A$1:$CZ$288))</f>
        <v>2</v>
      </c>
      <c r="H178" s="180" cm="1">
        <f t="array" ref="H178">_xlfn.XLOOKUP(H$1,'Copy of PY1 Data(H)'!$A$1:$CZ$1,_xlfn.XLOOKUP($A178,'Copy of PY1 Data(H)'!$A$1:$A$288,'Copy of PY1 Data(H)'!$A$1:$CZ$288))</f>
        <v>2</v>
      </c>
      <c r="I178" s="180" cm="1">
        <f t="array" ref="I178">_xlfn.XLOOKUP(I$1,'Copy of PY1 Data(H)'!$A$1:$CZ$1,_xlfn.XLOOKUP($A178,'Copy of PY1 Data(H)'!$A$1:$A$288,'Copy of PY1 Data(H)'!$A$1:$CZ$288))</f>
        <v>2</v>
      </c>
      <c r="J178" s="180" cm="1">
        <f t="array" ref="J178">_xlfn.XLOOKUP(J$1,'Copy of PY1 Data(H)'!$A$1:$CZ$1,_xlfn.XLOOKUP($A178,'Copy of PY1 Data(H)'!$A$1:$A$288,'Copy of PY1 Data(H)'!$A$1:$CZ$288))</f>
        <v>2</v>
      </c>
      <c r="K178" s="180" cm="1">
        <f t="array" ref="K178">_xlfn.XLOOKUP(K$1,'Copy of PY1 Data(H)'!$A$1:$CZ$1,_xlfn.XLOOKUP($A178,'Copy of PY1 Data(H)'!$A$1:$A$288,'Copy of PY1 Data(H)'!$A$1:$CZ$288))</f>
        <v>2</v>
      </c>
      <c r="L178" s="180" cm="1">
        <f t="array" ref="L178">_xlfn.XLOOKUP(L$1,'Copy of PY1 Data(H)'!$A$1:$CZ$1,_xlfn.XLOOKUP($A178,'Copy of PY1 Data(H)'!$A$1:$A$288,'Copy of PY1 Data(H)'!$A$1:$CZ$288))</f>
        <v>2</v>
      </c>
      <c r="M178" s="180" cm="1">
        <f t="array" ref="M178">_xlfn.XLOOKUP(M$1,'Copy of PY1 Data(H)'!$A$1:$CZ$1,_xlfn.XLOOKUP($A178,'Copy of PY1 Data(H)'!$A$1:$A$288,'Copy of PY1 Data(H)'!$A$1:$CZ$288))</f>
        <v>2</v>
      </c>
      <c r="N178" s="180" cm="1">
        <f t="array" ref="N178">_xlfn.XLOOKUP(N$1,'Copy of PY1 Data(H)'!$A$1:$CZ$1,_xlfn.XLOOKUP($A178,'Copy of PY1 Data(H)'!$A$1:$A$288,'Copy of PY1 Data(H)'!$A$1:$CZ$288))</f>
        <v>2</v>
      </c>
      <c r="O178" s="180" cm="1">
        <f t="array" ref="O178">_xlfn.XLOOKUP(O$1,'Copy of PY1 Data(H)'!$A$1:$CZ$1,_xlfn.XLOOKUP($A178,'Copy of PY1 Data(H)'!$A$1:$A$288,'Copy of PY1 Data(H)'!$A$1:$CZ$288))</f>
        <v>2</v>
      </c>
      <c r="P178" s="180" cm="1">
        <f t="array" ref="P178">_xlfn.XLOOKUP(P$1,'Copy of PY1 Data(H)'!$A$1:$CZ$1,_xlfn.XLOOKUP($A178,'Copy of PY1 Data(H)'!$A$1:$A$288,'Copy of PY1 Data(H)'!$A$1:$CZ$288))</f>
        <v>2</v>
      </c>
      <c r="Q178" s="180" cm="1">
        <f t="array" ref="Q178">_xlfn.XLOOKUP(Q$1,'Copy of PY1 Data(H)'!$A$1:$CZ$1,_xlfn.XLOOKUP($A178,'Copy of PY1 Data(H)'!$A$1:$A$288,'Copy of PY1 Data(H)'!$A$1:$CZ$288))</f>
        <v>2</v>
      </c>
      <c r="R178" s="180" cm="1">
        <f t="array" ref="R178">_xlfn.XLOOKUP(R$1,'Copy of PY1 Data(H)'!$A$1:$CZ$1,_xlfn.XLOOKUP($A178,'Copy of PY1 Data(H)'!$A$1:$A$288,'Copy of PY1 Data(H)'!$A$1:$CZ$288))</f>
        <v>2</v>
      </c>
      <c r="S178" s="180" cm="1">
        <f t="array" ref="S178">_xlfn.XLOOKUP(S$1,'Copy of PY1 Data(H)'!$A$1:$CZ$1,_xlfn.XLOOKUP($A178,'Copy of PY1 Data(H)'!$A$1:$A$288,'Copy of PY1 Data(H)'!$A$1:$CZ$288))</f>
        <v>2</v>
      </c>
      <c r="T178" s="180" cm="1">
        <f t="array" ref="T178">_xlfn.XLOOKUP(T$1,'Copy of PY1 Data(H)'!$A$1:$CZ$1,_xlfn.XLOOKUP($A178,'Copy of PY1 Data(H)'!$A$1:$A$288,'Copy of PY1 Data(H)'!$A$1:$CZ$288))</f>
        <v>2</v>
      </c>
      <c r="U178" s="180" cm="1">
        <f t="array" ref="U178">_xlfn.XLOOKUP(U$1,'Copy of PY1 Data(H)'!$A$1:$CZ$1,_xlfn.XLOOKUP($A178,'Copy of PY1 Data(H)'!$A$1:$A$288,'Copy of PY1 Data(H)'!$A$1:$CZ$288))</f>
        <v>2</v>
      </c>
      <c r="V178" s="180" cm="1">
        <f t="array" ref="V178">_xlfn.XLOOKUP(V$1,'Copy of PY1 Data(H)'!$A$1:$CZ$1,_xlfn.XLOOKUP($A178,'Copy of PY1 Data(H)'!$A$1:$A$288,'Copy of PY1 Data(H)'!$A$1:$CZ$288))</f>
        <v>2</v>
      </c>
      <c r="W178" s="180" cm="1">
        <f t="array" ref="W178">_xlfn.XLOOKUP(W$1,'Copy of PY1 Data(H)'!$A$1:$CZ$1,_xlfn.XLOOKUP($A178,'Copy of PY1 Data(H)'!$A$1:$A$288,'Copy of PY1 Data(H)'!$A$1:$CZ$288))</f>
        <v>2</v>
      </c>
      <c r="X178" s="180" cm="1">
        <f t="array" ref="X178">_xlfn.XLOOKUP(X$1,'Copy of PY1 Data(H)'!$A$1:$CZ$1,_xlfn.XLOOKUP($A178,'Copy of PY1 Data(H)'!$A$1:$A$288,'Copy of PY1 Data(H)'!$A$1:$CZ$288))</f>
        <v>0</v>
      </c>
      <c r="Y178" s="180" cm="1">
        <f t="array" ref="Y178">_xlfn.XLOOKUP(Y$1,'Copy of PY1 Data(H)'!$A$1:$CZ$1,_xlfn.XLOOKUP($A178,'Copy of PY1 Data(H)'!$A$1:$A$288,'Copy of PY1 Data(H)'!$A$1:$CZ$288))</f>
        <v>2</v>
      </c>
      <c r="Z178" s="180" cm="1">
        <f t="array" ref="Z178">_xlfn.XLOOKUP(Z$1,'Copy of PY1 Data(H)'!$A$1:$CZ$1,_xlfn.XLOOKUP($A178,'Copy of PY1 Data(H)'!$A$1:$A$288,'Copy of PY1 Data(H)'!$A$1:$CZ$288))</f>
        <v>2</v>
      </c>
      <c r="AA178" s="180" cm="1">
        <f t="array" ref="AA178">_xlfn.XLOOKUP(AA$1,'Copy of PY1 Data(H)'!$A$1:$CZ$1,_xlfn.XLOOKUP($A178,'Copy of PY1 Data(H)'!$A$1:$A$288,'Copy of PY1 Data(H)'!$A$1:$CZ$288))</f>
        <v>2</v>
      </c>
      <c r="AB178" s="180" cm="1">
        <f t="array" ref="AB178">_xlfn.XLOOKUP(AB$1,'Copy of PY1 Data(H)'!$A$1:$CZ$1,_xlfn.XLOOKUP($A178,'Copy of PY1 Data(H)'!$A$1:$A$288,'Copy of PY1 Data(H)'!$A$1:$CZ$288))</f>
        <v>2</v>
      </c>
      <c r="AC178" s="180" cm="1">
        <f t="array" ref="AC178">_xlfn.XLOOKUP(AC$1,'Copy of PY1 Data(H)'!$A$1:$CZ$1,_xlfn.XLOOKUP($A178,'Copy of PY1 Data(H)'!$A$1:$A$288,'Copy of PY1 Data(H)'!$A$1:$CZ$288))</f>
        <v>2</v>
      </c>
      <c r="AD178" s="180" cm="1">
        <f t="array" ref="AD178">_xlfn.XLOOKUP(AD$1,'Copy of PY1 Data(H)'!$A$1:$CZ$1,_xlfn.XLOOKUP($A178,'Copy of PY1 Data(H)'!$A$1:$A$288,'Copy of PY1 Data(H)'!$A$1:$CZ$288))</f>
        <v>0</v>
      </c>
      <c r="AE178" s="180" cm="1">
        <f t="array" ref="AE178">_xlfn.XLOOKUP(AE$1,'Copy of PY1 Data(H)'!$A$1:$CZ$1,_xlfn.XLOOKUP($A178,'Copy of PY1 Data(H)'!$A$1:$A$288,'Copy of PY1 Data(H)'!$A$1:$CZ$288))</f>
        <v>2</v>
      </c>
      <c r="AF178" s="180" cm="1">
        <f t="array" ref="AF178">_xlfn.XLOOKUP(AF$1,'Copy of PY1 Data(H)'!$A$1:$CZ$1,_xlfn.XLOOKUP($A178,'Copy of PY1 Data(H)'!$A$1:$A$288,'Copy of PY1 Data(H)'!$A$1:$CZ$288))</f>
        <v>2</v>
      </c>
      <c r="AG178" s="180" cm="1">
        <f t="array" ref="AG178">_xlfn.XLOOKUP(AG$1,'Copy of PY1 Data(H)'!$A$1:$CZ$1,_xlfn.XLOOKUP($A178,'Copy of PY1 Data(H)'!$A$1:$A$288,'Copy of PY1 Data(H)'!$A$1:$CZ$288))</f>
        <v>2</v>
      </c>
      <c r="AH178" s="180" cm="1">
        <f t="array" ref="AH178">_xlfn.XLOOKUP(AH$1,'Copy of PY1 Data(H)'!$A$1:$CZ$1,_xlfn.XLOOKUP($A178,'Copy of PY1 Data(H)'!$A$1:$A$288,'Copy of PY1 Data(H)'!$A$1:$CZ$288))</f>
        <v>2</v>
      </c>
      <c r="AI178" s="180" cm="1">
        <f t="array" ref="AI178">_xlfn.XLOOKUP(AI$1,'Copy of PY1 Data(H)'!$A$1:$CZ$1,_xlfn.XLOOKUP($A178,'Copy of PY1 Data(H)'!$A$1:$A$288,'Copy of PY1 Data(H)'!$A$1:$CZ$288))</f>
        <v>2</v>
      </c>
      <c r="AJ178" s="180" cm="1">
        <f t="array" ref="AJ178">_xlfn.XLOOKUP(AJ$1,'Copy of PY1 Data(H)'!$A$1:$CZ$1,_xlfn.XLOOKUP($A178,'Copy of PY1 Data(H)'!$A$1:$A$288,'Copy of PY1 Data(H)'!$A$1:$CZ$288))</f>
        <v>2</v>
      </c>
      <c r="AK178" s="180" cm="1">
        <f t="array" ref="AK178">_xlfn.XLOOKUP(AK$1,'Copy of PY1 Data(H)'!$A$1:$CZ$1,_xlfn.XLOOKUP($A178,'Copy of PY1 Data(H)'!$A$1:$A$288,'Copy of PY1 Data(H)'!$A$1:$CZ$288))</f>
        <v>0</v>
      </c>
      <c r="AL178" s="180" cm="1">
        <f t="array" ref="AL178">_xlfn.XLOOKUP(AL$1,'Copy of PY1 Data(H)'!$A$1:$CZ$1,_xlfn.XLOOKUP($A178,'Copy of PY1 Data(H)'!$A$1:$A$288,'Copy of PY1 Data(H)'!$A$1:$CZ$288))</f>
        <v>0</v>
      </c>
      <c r="AM178" s="180" cm="1">
        <f t="array" ref="AM178">_xlfn.XLOOKUP(AM$1,'Copy of PY1 Data(H)'!$A$1:$CZ$1,_xlfn.XLOOKUP($A178,'Copy of PY1 Data(H)'!$A$1:$A$288,'Copy of PY1 Data(H)'!$A$1:$CZ$288))</f>
        <v>2</v>
      </c>
      <c r="AN178" s="180" cm="1">
        <f t="array" ref="AN178">_xlfn.XLOOKUP(AN$1,'Copy of PY1 Data(H)'!$A$1:$CZ$1,_xlfn.XLOOKUP($A178,'Copy of PY1 Data(H)'!$A$1:$A$288,'Copy of PY1 Data(H)'!$A$1:$CZ$288))</f>
        <v>2</v>
      </c>
      <c r="AO178" s="180" cm="1">
        <f t="array" ref="AO178">_xlfn.XLOOKUP(AO$1,'Copy of PY1 Data(H)'!$A$1:$CZ$1,_xlfn.XLOOKUP($A178,'Copy of PY1 Data(H)'!$A$1:$A$288,'Copy of PY1 Data(H)'!$A$1:$CZ$288))</f>
        <v>0</v>
      </c>
      <c r="AP178" s="180" cm="1">
        <f t="array" ref="AP178">_xlfn.XLOOKUP(AP$1,'Copy of PY1 Data(H)'!$A$1:$CZ$1,_xlfn.XLOOKUP($A178,'Copy of PY1 Data(H)'!$A$1:$A$288,'Copy of PY1 Data(H)'!$A$1:$CZ$288))</f>
        <v>2</v>
      </c>
      <c r="AQ178" s="180" cm="1">
        <f t="array" ref="AQ178">_xlfn.XLOOKUP(AQ$1,'Copy of PY1 Data(H)'!$A$1:$CZ$1,_xlfn.XLOOKUP($A178,'Copy of PY1 Data(H)'!$A$1:$A$288,'Copy of PY1 Data(H)'!$A$1:$CZ$288))</f>
        <v>0</v>
      </c>
      <c r="AR178" s="180" cm="1">
        <f t="array" ref="AR178">_xlfn.XLOOKUP(AR$1,'Copy of PY1 Data(H)'!$A$1:$CZ$1,_xlfn.XLOOKUP($A178,'Copy of PY1 Data(H)'!$A$1:$A$288,'Copy of PY1 Data(H)'!$A$1:$CZ$288))</f>
        <v>0</v>
      </c>
      <c r="AS178" s="180" cm="1">
        <f t="array" ref="AS178">_xlfn.XLOOKUP(AS$1,'Copy of PY1 Data(H)'!$A$1:$CZ$1,_xlfn.XLOOKUP($A178,'Copy of PY1 Data(H)'!$A$1:$A$288,'Copy of PY1 Data(H)'!$A$1:$CZ$288))</f>
        <v>2</v>
      </c>
      <c r="AT178" s="180" cm="1">
        <f t="array" ref="AT178">_xlfn.XLOOKUP(AT$1,'Copy of PY1 Data(H)'!$A$1:$CZ$1,_xlfn.XLOOKUP($A178,'Copy of PY1 Data(H)'!$A$1:$A$288,'Copy of PY1 Data(H)'!$A$1:$CZ$288))</f>
        <v>2</v>
      </c>
      <c r="AU178" s="180" cm="1">
        <f t="array" ref="AU178">_xlfn.XLOOKUP(AU$1,'Copy of PY1 Data(H)'!$A$1:$CZ$1,_xlfn.XLOOKUP($A178,'Copy of PY1 Data(H)'!$A$1:$A$288,'Copy of PY1 Data(H)'!$A$1:$CZ$288))</f>
        <v>0</v>
      </c>
      <c r="AV178" s="180" cm="1">
        <f t="array" ref="AV178">_xlfn.XLOOKUP(AV$1,'Copy of PY1 Data(H)'!$A$1:$CZ$1,_xlfn.XLOOKUP($A178,'Copy of PY1 Data(H)'!$A$1:$A$288,'Copy of PY1 Data(H)'!$A$1:$CZ$288))</f>
        <v>2</v>
      </c>
      <c r="AW178" s="180" cm="1">
        <f t="array" ref="AW178">_xlfn.XLOOKUP(AW$1,'Copy of PY1 Data(H)'!$A$1:$CZ$1,_xlfn.XLOOKUP($A178,'Copy of PY1 Data(H)'!$A$1:$A$288,'Copy of PY1 Data(H)'!$A$1:$CZ$288))</f>
        <v>2</v>
      </c>
      <c r="AX178" s="180" cm="1">
        <f t="array" ref="AX178">_xlfn.XLOOKUP(AX$1,'Copy of PY1 Data(H)'!$A$1:$CZ$1,_xlfn.XLOOKUP($A178,'Copy of PY1 Data(H)'!$A$1:$A$288,'Copy of PY1 Data(H)'!$A$1:$CZ$288))</f>
        <v>2</v>
      </c>
      <c r="AY178" s="180" cm="1">
        <f t="array" ref="AY178">_xlfn.XLOOKUP(AY$1,'Copy of PY1 Data(H)'!$A$1:$CZ$1,_xlfn.XLOOKUP($A178,'Copy of PY1 Data(H)'!$A$1:$A$288,'Copy of PY1 Data(H)'!$A$1:$CZ$288))</f>
        <v>2</v>
      </c>
      <c r="AZ178" s="180" cm="1">
        <f t="array" ref="AZ178">_xlfn.XLOOKUP(AZ$1,'Copy of PY1 Data(H)'!$A$1:$CZ$1,_xlfn.XLOOKUP($A178,'Copy of PY1 Data(H)'!$A$1:$A$288,'Copy of PY1 Data(H)'!$A$1:$CZ$288))</f>
        <v>2</v>
      </c>
      <c r="BA178" s="180" cm="1">
        <f t="array" ref="BA178">_xlfn.XLOOKUP(BA$1,'Copy of PY1 Data(H)'!$A$1:$CZ$1,_xlfn.XLOOKUP($A178,'Copy of PY1 Data(H)'!$A$1:$A$288,'Copy of PY1 Data(H)'!$A$1:$CZ$288))</f>
        <v>2</v>
      </c>
      <c r="BB178" s="180" cm="1">
        <f t="array" ref="BB178">_xlfn.XLOOKUP(BB$1,'Copy of PY1 Data(H)'!$A$1:$CZ$1,_xlfn.XLOOKUP($A178,'Copy of PY1 Data(H)'!$A$1:$A$288,'Copy of PY1 Data(H)'!$A$1:$CZ$288))</f>
        <v>2</v>
      </c>
      <c r="BC178" s="180" cm="1">
        <f t="array" ref="BC178">_xlfn.XLOOKUP(BC$1,'Copy of PY1 Data(H)'!$A$1:$CZ$1,_xlfn.XLOOKUP($A178,'Copy of PY1 Data(H)'!$A$1:$A$288,'Copy of PY1 Data(H)'!$A$1:$CZ$288))</f>
        <v>2</v>
      </c>
      <c r="BD178" s="180" cm="1">
        <f t="array" ref="BD178">_xlfn.XLOOKUP(BD$1,'Copy of PY1 Data(H)'!$A$1:$CZ$1,_xlfn.XLOOKUP($A178,'Copy of PY1 Data(H)'!$A$1:$A$288,'Copy of PY1 Data(H)'!$A$1:$CZ$288))</f>
        <v>2</v>
      </c>
      <c r="BE178" s="180" cm="1">
        <f t="array" ref="BE178">_xlfn.XLOOKUP(BE$1,'Copy of PY1 Data(H)'!$A$1:$CZ$1,_xlfn.XLOOKUP($A178,'Copy of PY1 Data(H)'!$A$1:$A$288,'Copy of PY1 Data(H)'!$A$1:$CZ$288))</f>
        <v>0</v>
      </c>
      <c r="BF178" s="180" cm="1">
        <f t="array" ref="BF178">_xlfn.XLOOKUP(BF$1,'Copy of PY1 Data(H)'!$A$1:$CZ$1,_xlfn.XLOOKUP($A178,'Copy of PY1 Data(H)'!$A$1:$A$288,'Copy of PY1 Data(H)'!$A$1:$CZ$288))</f>
        <v>2</v>
      </c>
      <c r="BG178" s="180" cm="1">
        <f t="array" ref="BG178">_xlfn.XLOOKUP(BG$1,'Copy of PY1 Data(H)'!$A$1:$CZ$1,_xlfn.XLOOKUP($A178,'Copy of PY1 Data(H)'!$A$1:$A$288,'Copy of PY1 Data(H)'!$A$1:$CZ$288))</f>
        <v>0</v>
      </c>
      <c r="BH178" s="180" cm="1">
        <f t="array" ref="BH178">_xlfn.XLOOKUP(BH$1,'Copy of PY1 Data(H)'!$A$1:$CZ$1,_xlfn.XLOOKUP($A178,'Copy of PY1 Data(H)'!$A$1:$A$288,'Copy of PY1 Data(H)'!$A$1:$CZ$288))</f>
        <v>2</v>
      </c>
      <c r="BI178" s="180" cm="1">
        <f t="array" ref="BI178">_xlfn.XLOOKUP(BI$1,'Copy of PY1 Data(H)'!$A$1:$CZ$1,_xlfn.XLOOKUP($A178,'Copy of PY1 Data(H)'!$A$1:$A$288,'Copy of PY1 Data(H)'!$A$1:$CZ$288))</f>
        <v>2</v>
      </c>
      <c r="BJ178" s="180" cm="1">
        <f t="array" ref="BJ178">_xlfn.XLOOKUP(BJ$1,'Copy of PY1 Data(H)'!$A$1:$CZ$1,_xlfn.XLOOKUP($A178,'Copy of PY1 Data(H)'!$A$1:$A$288,'Copy of PY1 Data(H)'!$A$1:$CZ$288))</f>
        <v>2</v>
      </c>
      <c r="BK178" s="180" cm="1">
        <f t="array" ref="BK178">_xlfn.XLOOKUP(BK$1,'Copy of PY1 Data(H)'!$A$1:$CZ$1,_xlfn.XLOOKUP($A178,'Copy of PY1 Data(H)'!$A$1:$A$288,'Copy of PY1 Data(H)'!$A$1:$CZ$288))</f>
        <v>2</v>
      </c>
      <c r="BL178" s="180" cm="1">
        <f t="array" ref="BL178">_xlfn.XLOOKUP(BL$1,'Copy of PY1 Data(H)'!$A$1:$CZ$1,_xlfn.XLOOKUP($A178,'Copy of PY1 Data(H)'!$A$1:$A$288,'Copy of PY1 Data(H)'!$A$1:$CZ$288))</f>
        <v>0</v>
      </c>
      <c r="BM178" s="180" cm="1">
        <f t="array" ref="BM178">_xlfn.XLOOKUP(BM$1,'Copy of PY1 Data(H)'!$A$1:$CZ$1,_xlfn.XLOOKUP($A178,'Copy of PY1 Data(H)'!$A$1:$A$288,'Copy of PY1 Data(H)'!$A$1:$CZ$288))</f>
        <v>2</v>
      </c>
      <c r="BN178" s="180" cm="1">
        <f t="array" ref="BN178">_xlfn.XLOOKUP(BN$1,'Copy of PY1 Data(H)'!$A$1:$CZ$1,_xlfn.XLOOKUP($A178,'Copy of PY1 Data(H)'!$A$1:$A$288,'Copy of PY1 Data(H)'!$A$1:$CZ$288))</f>
        <v>2</v>
      </c>
      <c r="BO178" s="180" cm="1">
        <f t="array" ref="BO178">_xlfn.XLOOKUP(BO$1,'Copy of PY1 Data(H)'!$A$1:$CZ$1,_xlfn.XLOOKUP($A178,'Copy of PY1 Data(H)'!$A$1:$A$288,'Copy of PY1 Data(H)'!$A$1:$CZ$288))</f>
        <v>2</v>
      </c>
      <c r="BP178" s="180" cm="1">
        <f t="array" ref="BP178">_xlfn.XLOOKUP(BP$1,'Copy of PY1 Data(H)'!$A$1:$CZ$1,_xlfn.XLOOKUP($A178,'Copy of PY1 Data(H)'!$A$1:$A$288,'Copy of PY1 Data(H)'!$A$1:$CZ$288))</f>
        <v>2</v>
      </c>
      <c r="BQ178" s="180" cm="1">
        <f t="array" ref="BQ178">_xlfn.XLOOKUP(BQ$1,'Copy of PY1 Data(H)'!$A$1:$CZ$1,_xlfn.XLOOKUP($A178,'Copy of PY1 Data(H)'!$A$1:$A$288,'Copy of PY1 Data(H)'!$A$1:$CZ$288))</f>
        <v>2</v>
      </c>
      <c r="BR178" s="180" cm="1">
        <f t="array" ref="BR178">_xlfn.XLOOKUP(BR$1,'Copy of PY1 Data(H)'!$A$1:$CZ$1,_xlfn.XLOOKUP($A178,'Copy of PY1 Data(H)'!$A$1:$A$288,'Copy of PY1 Data(H)'!$A$1:$CZ$288))</f>
        <v>0</v>
      </c>
      <c r="BS178" s="180" cm="1">
        <f t="array" ref="BS178">_xlfn.XLOOKUP(BS$1,'Copy of PY1 Data(H)'!$A$1:$CZ$1,_xlfn.XLOOKUP($A178,'Copy of PY1 Data(H)'!$A$1:$A$288,'Copy of PY1 Data(H)'!$A$1:$CZ$288))</f>
        <v>2</v>
      </c>
      <c r="BT178" s="180" cm="1">
        <f t="array" ref="BT178">_xlfn.XLOOKUP(BT$1,'Copy of PY1 Data(H)'!$A$1:$CZ$1,_xlfn.XLOOKUP($A178,'Copy of PY1 Data(H)'!$A$1:$A$288,'Copy of PY1 Data(H)'!$A$1:$CZ$288))</f>
        <v>2</v>
      </c>
      <c r="BU178" s="180" cm="1">
        <f t="array" ref="BU178">_xlfn.XLOOKUP(BU$1,'Copy of PY1 Data(H)'!$A$1:$CZ$1,_xlfn.XLOOKUP($A178,'Copy of PY1 Data(H)'!$A$1:$A$288,'Copy of PY1 Data(H)'!$A$1:$CZ$288))</f>
        <v>2</v>
      </c>
      <c r="BV178" s="180" cm="1">
        <f t="array" ref="BV178">_xlfn.XLOOKUP(BV$1,'Copy of PY1 Data(H)'!$A$1:$CZ$1,_xlfn.XLOOKUP($A178,'Copy of PY1 Data(H)'!$A$1:$A$288,'Copy of PY1 Data(H)'!$A$1:$CZ$288))</f>
        <v>2</v>
      </c>
      <c r="BW178" s="180" cm="1">
        <f t="array" ref="BW178">_xlfn.XLOOKUP(BW$1,'Copy of PY1 Data(H)'!$A$1:$CZ$1,_xlfn.XLOOKUP($A178,'Copy of PY1 Data(H)'!$A$1:$A$288,'Copy of PY1 Data(H)'!$A$1:$CZ$288))</f>
        <v>0</v>
      </c>
      <c r="BX178" s="180" cm="1">
        <f t="array" ref="BX178">_xlfn.XLOOKUP(BX$1,'Copy of PY1 Data(H)'!$A$1:$CZ$1,_xlfn.XLOOKUP($A178,'Copy of PY1 Data(H)'!$A$1:$A$288,'Copy of PY1 Data(H)'!$A$1:$CZ$288))</f>
        <v>2</v>
      </c>
      <c r="BY178" s="180" cm="1">
        <f t="array" ref="BY178">_xlfn.XLOOKUP(BY$1,'Copy of PY1 Data(H)'!$A$1:$CZ$1,_xlfn.XLOOKUP($A178,'Copy of PY1 Data(H)'!$A$1:$A$288,'Copy of PY1 Data(H)'!$A$1:$CZ$288))</f>
        <v>2</v>
      </c>
      <c r="BZ178" s="180" cm="1">
        <f t="array" ref="BZ178">_xlfn.XLOOKUP(BZ$1,'Copy of PY1 Data(H)'!$A$1:$CZ$1,_xlfn.XLOOKUP($A178,'Copy of PY1 Data(H)'!$A$1:$A$288,'Copy of PY1 Data(H)'!$A$1:$CZ$288))</f>
        <v>2</v>
      </c>
      <c r="CA178" s="180" cm="1">
        <f t="array" ref="CA178">_xlfn.XLOOKUP(CA$1,'Copy of PY1 Data(H)'!$A$1:$CZ$1,_xlfn.XLOOKUP($A178,'Copy of PY1 Data(H)'!$A$1:$A$288,'Copy of PY1 Data(H)'!$A$1:$CZ$288))</f>
        <v>2</v>
      </c>
      <c r="CB178" s="180" cm="1">
        <f t="array" ref="CB178">_xlfn.XLOOKUP(CB$1,'Copy of PY1 Data(H)'!$A$1:$CZ$1,_xlfn.XLOOKUP($A178,'Copy of PY1 Data(H)'!$A$1:$A$288,'Copy of PY1 Data(H)'!$A$1:$CZ$288))</f>
        <v>2</v>
      </c>
      <c r="CC178" s="180" cm="1">
        <f t="array" ref="CC178">_xlfn.XLOOKUP(CC$1,'Copy of PY1 Data(H)'!$A$1:$CZ$1,_xlfn.XLOOKUP($A178,'Copy of PY1 Data(H)'!$A$1:$A$288,'Copy of PY1 Data(H)'!$A$1:$CZ$288))</f>
        <v>0</v>
      </c>
      <c r="CD178" s="180" cm="1">
        <f t="array" ref="CD178">_xlfn.XLOOKUP(CD$1,'Copy of PY1 Data(H)'!$A$1:$CZ$1,_xlfn.XLOOKUP($A178,'Copy of PY1 Data(H)'!$A$1:$A$288,'Copy of PY1 Data(H)'!$A$1:$CZ$288))</f>
        <v>2</v>
      </c>
    </row>
    <row r="179" spans="1:82" x14ac:dyDescent="0.3">
      <c r="A179" s="180">
        <v>989</v>
      </c>
      <c r="C179" s="180"/>
      <c r="D179" s="180" cm="1">
        <f t="array" ref="D179">_xlfn.XLOOKUP(D$1,'Copy of PY1 Data(H)'!$A$1:$CZ$1,_xlfn.XLOOKUP($A179,'Copy of PY1 Data(H)'!$A$1:$A$288,'Copy of PY1 Data(H)'!$A$1:$CZ$288))</f>
        <v>0</v>
      </c>
      <c r="E179" s="180" cm="1">
        <f t="array" ref="E179">_xlfn.XLOOKUP(E$1,'Copy of PY1 Data(H)'!$A$1:$CZ$1,_xlfn.XLOOKUP($A179,'Copy of PY1 Data(H)'!$A$1:$A$288,'Copy of PY1 Data(H)'!$A$1:$CZ$288))</f>
        <v>0</v>
      </c>
      <c r="F179" s="180" cm="1">
        <f t="array" ref="F179">_xlfn.XLOOKUP(F$1,'Copy of PY1 Data(H)'!$A$1:$CZ$1,_xlfn.XLOOKUP($A179,'Copy of PY1 Data(H)'!$A$1:$A$288,'Copy of PY1 Data(H)'!$A$1:$CZ$288))</f>
        <v>0</v>
      </c>
      <c r="G179" s="180" cm="1">
        <f t="array" ref="G179">_xlfn.XLOOKUP(G$1,'Copy of PY1 Data(H)'!$A$1:$CZ$1,_xlfn.XLOOKUP($A179,'Copy of PY1 Data(H)'!$A$1:$A$288,'Copy of PY1 Data(H)'!$A$1:$CZ$288))</f>
        <v>3</v>
      </c>
      <c r="H179" s="180" cm="1">
        <f t="array" ref="H179">_xlfn.XLOOKUP(H$1,'Copy of PY1 Data(H)'!$A$1:$CZ$1,_xlfn.XLOOKUP($A179,'Copy of PY1 Data(H)'!$A$1:$A$288,'Copy of PY1 Data(H)'!$A$1:$CZ$288))</f>
        <v>3</v>
      </c>
      <c r="I179" s="180" cm="1">
        <f t="array" ref="I179">_xlfn.XLOOKUP(I$1,'Copy of PY1 Data(H)'!$A$1:$CZ$1,_xlfn.XLOOKUP($A179,'Copy of PY1 Data(H)'!$A$1:$A$288,'Copy of PY1 Data(H)'!$A$1:$CZ$288))</f>
        <v>0</v>
      </c>
      <c r="J179" s="180" cm="1">
        <f t="array" ref="J179">_xlfn.XLOOKUP(J$1,'Copy of PY1 Data(H)'!$A$1:$CZ$1,_xlfn.XLOOKUP($A179,'Copy of PY1 Data(H)'!$A$1:$A$288,'Copy of PY1 Data(H)'!$A$1:$CZ$288))</f>
        <v>3</v>
      </c>
      <c r="K179" s="180" cm="1">
        <f t="array" ref="K179">_xlfn.XLOOKUP(K$1,'Copy of PY1 Data(H)'!$A$1:$CZ$1,_xlfn.XLOOKUP($A179,'Copy of PY1 Data(H)'!$A$1:$A$288,'Copy of PY1 Data(H)'!$A$1:$CZ$288))</f>
        <v>3</v>
      </c>
      <c r="L179" s="180" cm="1">
        <f t="array" ref="L179">_xlfn.XLOOKUP(L$1,'Copy of PY1 Data(H)'!$A$1:$CZ$1,_xlfn.XLOOKUP($A179,'Copy of PY1 Data(H)'!$A$1:$A$288,'Copy of PY1 Data(H)'!$A$1:$CZ$288))</f>
        <v>3</v>
      </c>
      <c r="M179" s="180" cm="1">
        <f t="array" ref="M179">_xlfn.XLOOKUP(M$1,'Copy of PY1 Data(H)'!$A$1:$CZ$1,_xlfn.XLOOKUP($A179,'Copy of PY1 Data(H)'!$A$1:$A$288,'Copy of PY1 Data(H)'!$A$1:$CZ$288))</f>
        <v>0</v>
      </c>
      <c r="N179" s="180" cm="1">
        <f t="array" ref="N179">_xlfn.XLOOKUP(N$1,'Copy of PY1 Data(H)'!$A$1:$CZ$1,_xlfn.XLOOKUP($A179,'Copy of PY1 Data(H)'!$A$1:$A$288,'Copy of PY1 Data(H)'!$A$1:$CZ$288))</f>
        <v>3</v>
      </c>
      <c r="O179" s="180" cm="1">
        <f t="array" ref="O179">_xlfn.XLOOKUP(O$1,'Copy of PY1 Data(H)'!$A$1:$CZ$1,_xlfn.XLOOKUP($A179,'Copy of PY1 Data(H)'!$A$1:$A$288,'Copy of PY1 Data(H)'!$A$1:$CZ$288))</f>
        <v>3</v>
      </c>
      <c r="P179" s="180" cm="1">
        <f t="array" ref="P179">_xlfn.XLOOKUP(P$1,'Copy of PY1 Data(H)'!$A$1:$CZ$1,_xlfn.XLOOKUP($A179,'Copy of PY1 Data(H)'!$A$1:$A$288,'Copy of PY1 Data(H)'!$A$1:$CZ$288))</f>
        <v>3</v>
      </c>
      <c r="Q179" s="180" cm="1">
        <f t="array" ref="Q179">_xlfn.XLOOKUP(Q$1,'Copy of PY1 Data(H)'!$A$1:$CZ$1,_xlfn.XLOOKUP($A179,'Copy of PY1 Data(H)'!$A$1:$A$288,'Copy of PY1 Data(H)'!$A$1:$CZ$288))</f>
        <v>0</v>
      </c>
      <c r="R179" s="180" cm="1">
        <f t="array" ref="R179">_xlfn.XLOOKUP(R$1,'Copy of PY1 Data(H)'!$A$1:$CZ$1,_xlfn.XLOOKUP($A179,'Copy of PY1 Data(H)'!$A$1:$A$288,'Copy of PY1 Data(H)'!$A$1:$CZ$288))</f>
        <v>0</v>
      </c>
      <c r="S179" s="180" cm="1">
        <f t="array" ref="S179">_xlfn.XLOOKUP(S$1,'Copy of PY1 Data(H)'!$A$1:$CZ$1,_xlfn.XLOOKUP($A179,'Copy of PY1 Data(H)'!$A$1:$A$288,'Copy of PY1 Data(H)'!$A$1:$CZ$288))</f>
        <v>0</v>
      </c>
      <c r="T179" s="180" cm="1">
        <f t="array" ref="T179">_xlfn.XLOOKUP(T$1,'Copy of PY1 Data(H)'!$A$1:$CZ$1,_xlfn.XLOOKUP($A179,'Copy of PY1 Data(H)'!$A$1:$A$288,'Copy of PY1 Data(H)'!$A$1:$CZ$288))</f>
        <v>0</v>
      </c>
      <c r="U179" s="180" cm="1">
        <f t="array" ref="U179">_xlfn.XLOOKUP(U$1,'Copy of PY1 Data(H)'!$A$1:$CZ$1,_xlfn.XLOOKUP($A179,'Copy of PY1 Data(H)'!$A$1:$A$288,'Copy of PY1 Data(H)'!$A$1:$CZ$288))</f>
        <v>3</v>
      </c>
      <c r="V179" s="180" cm="1">
        <f t="array" ref="V179">_xlfn.XLOOKUP(V$1,'Copy of PY1 Data(H)'!$A$1:$CZ$1,_xlfn.XLOOKUP($A179,'Copy of PY1 Data(H)'!$A$1:$A$288,'Copy of PY1 Data(H)'!$A$1:$CZ$288))</f>
        <v>3</v>
      </c>
      <c r="W179" s="180" cm="1">
        <f t="array" ref="W179">_xlfn.XLOOKUP(W$1,'Copy of PY1 Data(H)'!$A$1:$CZ$1,_xlfn.XLOOKUP($A179,'Copy of PY1 Data(H)'!$A$1:$A$288,'Copy of PY1 Data(H)'!$A$1:$CZ$288))</f>
        <v>3</v>
      </c>
      <c r="X179" s="180" cm="1">
        <f t="array" ref="X179">_xlfn.XLOOKUP(X$1,'Copy of PY1 Data(H)'!$A$1:$CZ$1,_xlfn.XLOOKUP($A179,'Copy of PY1 Data(H)'!$A$1:$A$288,'Copy of PY1 Data(H)'!$A$1:$CZ$288))</f>
        <v>0</v>
      </c>
      <c r="Y179" s="180" cm="1">
        <f t="array" ref="Y179">_xlfn.XLOOKUP(Y$1,'Copy of PY1 Data(H)'!$A$1:$CZ$1,_xlfn.XLOOKUP($A179,'Copy of PY1 Data(H)'!$A$1:$A$288,'Copy of PY1 Data(H)'!$A$1:$CZ$288))</f>
        <v>0</v>
      </c>
      <c r="Z179" s="180" cm="1">
        <f t="array" ref="Z179">_xlfn.XLOOKUP(Z$1,'Copy of PY1 Data(H)'!$A$1:$CZ$1,_xlfn.XLOOKUP($A179,'Copy of PY1 Data(H)'!$A$1:$A$288,'Copy of PY1 Data(H)'!$A$1:$CZ$288))</f>
        <v>0</v>
      </c>
      <c r="AA179" s="180" cm="1">
        <f t="array" ref="AA179">_xlfn.XLOOKUP(AA$1,'Copy of PY1 Data(H)'!$A$1:$CZ$1,_xlfn.XLOOKUP($A179,'Copy of PY1 Data(H)'!$A$1:$A$288,'Copy of PY1 Data(H)'!$A$1:$CZ$288))</f>
        <v>3</v>
      </c>
      <c r="AB179" s="180" cm="1">
        <f t="array" ref="AB179">_xlfn.XLOOKUP(AB$1,'Copy of PY1 Data(H)'!$A$1:$CZ$1,_xlfn.XLOOKUP($A179,'Copy of PY1 Data(H)'!$A$1:$A$288,'Copy of PY1 Data(H)'!$A$1:$CZ$288))</f>
        <v>3</v>
      </c>
      <c r="AC179" s="180" cm="1">
        <f t="array" ref="AC179">_xlfn.XLOOKUP(AC$1,'Copy of PY1 Data(H)'!$A$1:$CZ$1,_xlfn.XLOOKUP($A179,'Copy of PY1 Data(H)'!$A$1:$A$288,'Copy of PY1 Data(H)'!$A$1:$CZ$288))</f>
        <v>3</v>
      </c>
      <c r="AD179" s="180" cm="1">
        <f t="array" ref="AD179">_xlfn.XLOOKUP(AD$1,'Copy of PY1 Data(H)'!$A$1:$CZ$1,_xlfn.XLOOKUP($A179,'Copy of PY1 Data(H)'!$A$1:$A$288,'Copy of PY1 Data(H)'!$A$1:$CZ$288))</f>
        <v>0</v>
      </c>
      <c r="AE179" s="180" cm="1">
        <f t="array" ref="AE179">_xlfn.XLOOKUP(AE$1,'Copy of PY1 Data(H)'!$A$1:$CZ$1,_xlfn.XLOOKUP($A179,'Copy of PY1 Data(H)'!$A$1:$A$288,'Copy of PY1 Data(H)'!$A$1:$CZ$288))</f>
        <v>3</v>
      </c>
      <c r="AF179" s="180" cm="1">
        <f t="array" ref="AF179">_xlfn.XLOOKUP(AF$1,'Copy of PY1 Data(H)'!$A$1:$CZ$1,_xlfn.XLOOKUP($A179,'Copy of PY1 Data(H)'!$A$1:$A$288,'Copy of PY1 Data(H)'!$A$1:$CZ$288))</f>
        <v>0</v>
      </c>
      <c r="AG179" s="180" cm="1">
        <f t="array" ref="AG179">_xlfn.XLOOKUP(AG$1,'Copy of PY1 Data(H)'!$A$1:$CZ$1,_xlfn.XLOOKUP($A179,'Copy of PY1 Data(H)'!$A$1:$A$288,'Copy of PY1 Data(H)'!$A$1:$CZ$288))</f>
        <v>0</v>
      </c>
      <c r="AH179" s="180" cm="1">
        <f t="array" ref="AH179">_xlfn.XLOOKUP(AH$1,'Copy of PY1 Data(H)'!$A$1:$CZ$1,_xlfn.XLOOKUP($A179,'Copy of PY1 Data(H)'!$A$1:$A$288,'Copy of PY1 Data(H)'!$A$1:$CZ$288))</f>
        <v>3</v>
      </c>
      <c r="AI179" s="180" cm="1">
        <f t="array" ref="AI179">_xlfn.XLOOKUP(AI$1,'Copy of PY1 Data(H)'!$A$1:$CZ$1,_xlfn.XLOOKUP($A179,'Copy of PY1 Data(H)'!$A$1:$A$288,'Copy of PY1 Data(H)'!$A$1:$CZ$288))</f>
        <v>3</v>
      </c>
      <c r="AJ179" s="180" cm="1">
        <f t="array" ref="AJ179">_xlfn.XLOOKUP(AJ$1,'Copy of PY1 Data(H)'!$A$1:$CZ$1,_xlfn.XLOOKUP($A179,'Copy of PY1 Data(H)'!$A$1:$A$288,'Copy of PY1 Data(H)'!$A$1:$CZ$288))</f>
        <v>0</v>
      </c>
      <c r="AK179" s="180" cm="1">
        <f t="array" ref="AK179">_xlfn.XLOOKUP(AK$1,'Copy of PY1 Data(H)'!$A$1:$CZ$1,_xlfn.XLOOKUP($A179,'Copy of PY1 Data(H)'!$A$1:$A$288,'Copy of PY1 Data(H)'!$A$1:$CZ$288))</f>
        <v>0</v>
      </c>
      <c r="AL179" s="180" cm="1">
        <f t="array" ref="AL179">_xlfn.XLOOKUP(AL$1,'Copy of PY1 Data(H)'!$A$1:$CZ$1,_xlfn.XLOOKUP($A179,'Copy of PY1 Data(H)'!$A$1:$A$288,'Copy of PY1 Data(H)'!$A$1:$CZ$288))</f>
        <v>0</v>
      </c>
      <c r="AM179" s="180" cm="1">
        <f t="array" ref="AM179">_xlfn.XLOOKUP(AM$1,'Copy of PY1 Data(H)'!$A$1:$CZ$1,_xlfn.XLOOKUP($A179,'Copy of PY1 Data(H)'!$A$1:$A$288,'Copy of PY1 Data(H)'!$A$1:$CZ$288))</f>
        <v>3</v>
      </c>
      <c r="AN179" s="180" cm="1">
        <f t="array" ref="AN179">_xlfn.XLOOKUP(AN$1,'Copy of PY1 Data(H)'!$A$1:$CZ$1,_xlfn.XLOOKUP($A179,'Copy of PY1 Data(H)'!$A$1:$A$288,'Copy of PY1 Data(H)'!$A$1:$CZ$288))</f>
        <v>3</v>
      </c>
      <c r="AO179" s="180" cm="1">
        <f t="array" ref="AO179">_xlfn.XLOOKUP(AO$1,'Copy of PY1 Data(H)'!$A$1:$CZ$1,_xlfn.XLOOKUP($A179,'Copy of PY1 Data(H)'!$A$1:$A$288,'Copy of PY1 Data(H)'!$A$1:$CZ$288))</f>
        <v>3</v>
      </c>
      <c r="AP179" s="180" cm="1">
        <f t="array" ref="AP179">_xlfn.XLOOKUP(AP$1,'Copy of PY1 Data(H)'!$A$1:$CZ$1,_xlfn.XLOOKUP($A179,'Copy of PY1 Data(H)'!$A$1:$A$288,'Copy of PY1 Data(H)'!$A$1:$CZ$288))</f>
        <v>3</v>
      </c>
      <c r="AQ179" s="180" cm="1">
        <f t="array" ref="AQ179">_xlfn.XLOOKUP(AQ$1,'Copy of PY1 Data(H)'!$A$1:$CZ$1,_xlfn.XLOOKUP($A179,'Copy of PY1 Data(H)'!$A$1:$A$288,'Copy of PY1 Data(H)'!$A$1:$CZ$288))</f>
        <v>0</v>
      </c>
      <c r="AR179" s="180" cm="1">
        <f t="array" ref="AR179">_xlfn.XLOOKUP(AR$1,'Copy of PY1 Data(H)'!$A$1:$CZ$1,_xlfn.XLOOKUP($A179,'Copy of PY1 Data(H)'!$A$1:$A$288,'Copy of PY1 Data(H)'!$A$1:$CZ$288))</f>
        <v>0</v>
      </c>
      <c r="AS179" s="180" cm="1">
        <f t="array" ref="AS179">_xlfn.XLOOKUP(AS$1,'Copy of PY1 Data(H)'!$A$1:$CZ$1,_xlfn.XLOOKUP($A179,'Copy of PY1 Data(H)'!$A$1:$A$288,'Copy of PY1 Data(H)'!$A$1:$CZ$288))</f>
        <v>3</v>
      </c>
      <c r="AT179" s="180" cm="1">
        <f t="array" ref="AT179">_xlfn.XLOOKUP(AT$1,'Copy of PY1 Data(H)'!$A$1:$CZ$1,_xlfn.XLOOKUP($A179,'Copy of PY1 Data(H)'!$A$1:$A$288,'Copy of PY1 Data(H)'!$A$1:$CZ$288))</f>
        <v>0</v>
      </c>
      <c r="AU179" s="180" cm="1">
        <f t="array" ref="AU179">_xlfn.XLOOKUP(AU$1,'Copy of PY1 Data(H)'!$A$1:$CZ$1,_xlfn.XLOOKUP($A179,'Copy of PY1 Data(H)'!$A$1:$A$288,'Copy of PY1 Data(H)'!$A$1:$CZ$288))</f>
        <v>0</v>
      </c>
      <c r="AV179" s="180" cm="1">
        <f t="array" ref="AV179">_xlfn.XLOOKUP(AV$1,'Copy of PY1 Data(H)'!$A$1:$CZ$1,_xlfn.XLOOKUP($A179,'Copy of PY1 Data(H)'!$A$1:$A$288,'Copy of PY1 Data(H)'!$A$1:$CZ$288))</f>
        <v>3</v>
      </c>
      <c r="AW179" s="180" cm="1">
        <f t="array" ref="AW179">_xlfn.XLOOKUP(AW$1,'Copy of PY1 Data(H)'!$A$1:$CZ$1,_xlfn.XLOOKUP($A179,'Copy of PY1 Data(H)'!$A$1:$A$288,'Copy of PY1 Data(H)'!$A$1:$CZ$288))</f>
        <v>0</v>
      </c>
      <c r="AX179" s="180" cm="1">
        <f t="array" ref="AX179">_xlfn.XLOOKUP(AX$1,'Copy of PY1 Data(H)'!$A$1:$CZ$1,_xlfn.XLOOKUP($A179,'Copy of PY1 Data(H)'!$A$1:$A$288,'Copy of PY1 Data(H)'!$A$1:$CZ$288))</f>
        <v>3</v>
      </c>
      <c r="AY179" s="180" cm="1">
        <f t="array" ref="AY179">_xlfn.XLOOKUP(AY$1,'Copy of PY1 Data(H)'!$A$1:$CZ$1,_xlfn.XLOOKUP($A179,'Copy of PY1 Data(H)'!$A$1:$A$288,'Copy of PY1 Data(H)'!$A$1:$CZ$288))</f>
        <v>3</v>
      </c>
      <c r="AZ179" s="180" cm="1">
        <f t="array" ref="AZ179">_xlfn.XLOOKUP(AZ$1,'Copy of PY1 Data(H)'!$A$1:$CZ$1,_xlfn.XLOOKUP($A179,'Copy of PY1 Data(H)'!$A$1:$A$288,'Copy of PY1 Data(H)'!$A$1:$CZ$288))</f>
        <v>3</v>
      </c>
      <c r="BA179" s="180" cm="1">
        <f t="array" ref="BA179">_xlfn.XLOOKUP(BA$1,'Copy of PY1 Data(H)'!$A$1:$CZ$1,_xlfn.XLOOKUP($A179,'Copy of PY1 Data(H)'!$A$1:$A$288,'Copy of PY1 Data(H)'!$A$1:$CZ$288))</f>
        <v>3</v>
      </c>
      <c r="BB179" s="180" cm="1">
        <f t="array" ref="BB179">_xlfn.XLOOKUP(BB$1,'Copy of PY1 Data(H)'!$A$1:$CZ$1,_xlfn.XLOOKUP($A179,'Copy of PY1 Data(H)'!$A$1:$A$288,'Copy of PY1 Data(H)'!$A$1:$CZ$288))</f>
        <v>3</v>
      </c>
      <c r="BC179" s="180" cm="1">
        <f t="array" ref="BC179">_xlfn.XLOOKUP(BC$1,'Copy of PY1 Data(H)'!$A$1:$CZ$1,_xlfn.XLOOKUP($A179,'Copy of PY1 Data(H)'!$A$1:$A$288,'Copy of PY1 Data(H)'!$A$1:$CZ$288))</f>
        <v>3</v>
      </c>
      <c r="BD179" s="180" cm="1">
        <f t="array" ref="BD179">_xlfn.XLOOKUP(BD$1,'Copy of PY1 Data(H)'!$A$1:$CZ$1,_xlfn.XLOOKUP($A179,'Copy of PY1 Data(H)'!$A$1:$A$288,'Copy of PY1 Data(H)'!$A$1:$CZ$288))</f>
        <v>0</v>
      </c>
      <c r="BE179" s="180" cm="1">
        <f t="array" ref="BE179">_xlfn.XLOOKUP(BE$1,'Copy of PY1 Data(H)'!$A$1:$CZ$1,_xlfn.XLOOKUP($A179,'Copy of PY1 Data(H)'!$A$1:$A$288,'Copy of PY1 Data(H)'!$A$1:$CZ$288))</f>
        <v>0</v>
      </c>
      <c r="BF179" s="180" cm="1">
        <f t="array" ref="BF179">_xlfn.XLOOKUP(BF$1,'Copy of PY1 Data(H)'!$A$1:$CZ$1,_xlfn.XLOOKUP($A179,'Copy of PY1 Data(H)'!$A$1:$A$288,'Copy of PY1 Data(H)'!$A$1:$CZ$288))</f>
        <v>3</v>
      </c>
      <c r="BG179" s="180" cm="1">
        <f t="array" ref="BG179">_xlfn.XLOOKUP(BG$1,'Copy of PY1 Data(H)'!$A$1:$CZ$1,_xlfn.XLOOKUP($A179,'Copy of PY1 Data(H)'!$A$1:$A$288,'Copy of PY1 Data(H)'!$A$1:$CZ$288))</f>
        <v>0</v>
      </c>
      <c r="BH179" s="180" cm="1">
        <f t="array" ref="BH179">_xlfn.XLOOKUP(BH$1,'Copy of PY1 Data(H)'!$A$1:$CZ$1,_xlfn.XLOOKUP($A179,'Copy of PY1 Data(H)'!$A$1:$A$288,'Copy of PY1 Data(H)'!$A$1:$CZ$288))</f>
        <v>0</v>
      </c>
      <c r="BI179" s="180" cm="1">
        <f t="array" ref="BI179">_xlfn.XLOOKUP(BI$1,'Copy of PY1 Data(H)'!$A$1:$CZ$1,_xlfn.XLOOKUP($A179,'Copy of PY1 Data(H)'!$A$1:$A$288,'Copy of PY1 Data(H)'!$A$1:$CZ$288))</f>
        <v>0</v>
      </c>
      <c r="BJ179" s="180" cm="1">
        <f t="array" ref="BJ179">_xlfn.XLOOKUP(BJ$1,'Copy of PY1 Data(H)'!$A$1:$CZ$1,_xlfn.XLOOKUP($A179,'Copy of PY1 Data(H)'!$A$1:$A$288,'Copy of PY1 Data(H)'!$A$1:$CZ$288))</f>
        <v>0</v>
      </c>
      <c r="BK179" s="180" cm="1">
        <f t="array" ref="BK179">_xlfn.XLOOKUP(BK$1,'Copy of PY1 Data(H)'!$A$1:$CZ$1,_xlfn.XLOOKUP($A179,'Copy of PY1 Data(H)'!$A$1:$A$288,'Copy of PY1 Data(H)'!$A$1:$CZ$288))</f>
        <v>0</v>
      </c>
      <c r="BL179" s="180" cm="1">
        <f t="array" ref="BL179">_xlfn.XLOOKUP(BL$1,'Copy of PY1 Data(H)'!$A$1:$CZ$1,_xlfn.XLOOKUP($A179,'Copy of PY1 Data(H)'!$A$1:$A$288,'Copy of PY1 Data(H)'!$A$1:$CZ$288))</f>
        <v>0</v>
      </c>
      <c r="BM179" s="180" cm="1">
        <f t="array" ref="BM179">_xlfn.XLOOKUP(BM$1,'Copy of PY1 Data(H)'!$A$1:$CZ$1,_xlfn.XLOOKUP($A179,'Copy of PY1 Data(H)'!$A$1:$A$288,'Copy of PY1 Data(H)'!$A$1:$CZ$288))</f>
        <v>3</v>
      </c>
      <c r="BN179" s="180" cm="1">
        <f t="array" ref="BN179">_xlfn.XLOOKUP(BN$1,'Copy of PY1 Data(H)'!$A$1:$CZ$1,_xlfn.XLOOKUP($A179,'Copy of PY1 Data(H)'!$A$1:$A$288,'Copy of PY1 Data(H)'!$A$1:$CZ$288))</f>
        <v>3</v>
      </c>
      <c r="BO179" s="180" cm="1">
        <f t="array" ref="BO179">_xlfn.XLOOKUP(BO$1,'Copy of PY1 Data(H)'!$A$1:$CZ$1,_xlfn.XLOOKUP($A179,'Copy of PY1 Data(H)'!$A$1:$A$288,'Copy of PY1 Data(H)'!$A$1:$CZ$288))</f>
        <v>3</v>
      </c>
      <c r="BP179" s="180" cm="1">
        <f t="array" ref="BP179">_xlfn.XLOOKUP(BP$1,'Copy of PY1 Data(H)'!$A$1:$CZ$1,_xlfn.XLOOKUP($A179,'Copy of PY1 Data(H)'!$A$1:$A$288,'Copy of PY1 Data(H)'!$A$1:$CZ$288))</f>
        <v>3</v>
      </c>
      <c r="BQ179" s="180" cm="1">
        <f t="array" ref="BQ179">_xlfn.XLOOKUP(BQ$1,'Copy of PY1 Data(H)'!$A$1:$CZ$1,_xlfn.XLOOKUP($A179,'Copy of PY1 Data(H)'!$A$1:$A$288,'Copy of PY1 Data(H)'!$A$1:$CZ$288))</f>
        <v>3</v>
      </c>
      <c r="BR179" s="180" cm="1">
        <f t="array" ref="BR179">_xlfn.XLOOKUP(BR$1,'Copy of PY1 Data(H)'!$A$1:$CZ$1,_xlfn.XLOOKUP($A179,'Copy of PY1 Data(H)'!$A$1:$A$288,'Copy of PY1 Data(H)'!$A$1:$CZ$288))</f>
        <v>0</v>
      </c>
      <c r="BS179" s="180" cm="1">
        <f t="array" ref="BS179">_xlfn.XLOOKUP(BS$1,'Copy of PY1 Data(H)'!$A$1:$CZ$1,_xlfn.XLOOKUP($A179,'Copy of PY1 Data(H)'!$A$1:$A$288,'Copy of PY1 Data(H)'!$A$1:$CZ$288))</f>
        <v>3</v>
      </c>
      <c r="BT179" s="180" cm="1">
        <f t="array" ref="BT179">_xlfn.XLOOKUP(BT$1,'Copy of PY1 Data(H)'!$A$1:$CZ$1,_xlfn.XLOOKUP($A179,'Copy of PY1 Data(H)'!$A$1:$A$288,'Copy of PY1 Data(H)'!$A$1:$CZ$288))</f>
        <v>0</v>
      </c>
      <c r="BU179" s="180" cm="1">
        <f t="array" ref="BU179">_xlfn.XLOOKUP(BU$1,'Copy of PY1 Data(H)'!$A$1:$CZ$1,_xlfn.XLOOKUP($A179,'Copy of PY1 Data(H)'!$A$1:$A$288,'Copy of PY1 Data(H)'!$A$1:$CZ$288))</f>
        <v>3</v>
      </c>
      <c r="BV179" s="180" cm="1">
        <f t="array" ref="BV179">_xlfn.XLOOKUP(BV$1,'Copy of PY1 Data(H)'!$A$1:$CZ$1,_xlfn.XLOOKUP($A179,'Copy of PY1 Data(H)'!$A$1:$A$288,'Copy of PY1 Data(H)'!$A$1:$CZ$288))</f>
        <v>3</v>
      </c>
      <c r="BW179" s="180" cm="1">
        <f t="array" ref="BW179">_xlfn.XLOOKUP(BW$1,'Copy of PY1 Data(H)'!$A$1:$CZ$1,_xlfn.XLOOKUP($A179,'Copy of PY1 Data(H)'!$A$1:$A$288,'Copy of PY1 Data(H)'!$A$1:$CZ$288))</f>
        <v>0</v>
      </c>
      <c r="BX179" s="180" cm="1">
        <f t="array" ref="BX179">_xlfn.XLOOKUP(BX$1,'Copy of PY1 Data(H)'!$A$1:$CZ$1,_xlfn.XLOOKUP($A179,'Copy of PY1 Data(H)'!$A$1:$A$288,'Copy of PY1 Data(H)'!$A$1:$CZ$288))</f>
        <v>0</v>
      </c>
      <c r="BY179" s="180" cm="1">
        <f t="array" ref="BY179">_xlfn.XLOOKUP(BY$1,'Copy of PY1 Data(H)'!$A$1:$CZ$1,_xlfn.XLOOKUP($A179,'Copy of PY1 Data(H)'!$A$1:$A$288,'Copy of PY1 Data(H)'!$A$1:$CZ$288))</f>
        <v>0</v>
      </c>
      <c r="BZ179" s="180" cm="1">
        <f t="array" ref="BZ179">_xlfn.XLOOKUP(BZ$1,'Copy of PY1 Data(H)'!$A$1:$CZ$1,_xlfn.XLOOKUP($A179,'Copy of PY1 Data(H)'!$A$1:$A$288,'Copy of PY1 Data(H)'!$A$1:$CZ$288))</f>
        <v>3</v>
      </c>
      <c r="CA179" s="180" cm="1">
        <f t="array" ref="CA179">_xlfn.XLOOKUP(CA$1,'Copy of PY1 Data(H)'!$A$1:$CZ$1,_xlfn.XLOOKUP($A179,'Copy of PY1 Data(H)'!$A$1:$A$288,'Copy of PY1 Data(H)'!$A$1:$CZ$288))</f>
        <v>0</v>
      </c>
      <c r="CB179" s="180" cm="1">
        <f t="array" ref="CB179">_xlfn.XLOOKUP(CB$1,'Copy of PY1 Data(H)'!$A$1:$CZ$1,_xlfn.XLOOKUP($A179,'Copy of PY1 Data(H)'!$A$1:$A$288,'Copy of PY1 Data(H)'!$A$1:$CZ$288))</f>
        <v>0</v>
      </c>
      <c r="CC179" s="180" cm="1">
        <f t="array" ref="CC179">_xlfn.XLOOKUP(CC$1,'Copy of PY1 Data(H)'!$A$1:$CZ$1,_xlfn.XLOOKUP($A179,'Copy of PY1 Data(H)'!$A$1:$A$288,'Copy of PY1 Data(H)'!$A$1:$CZ$288))</f>
        <v>0</v>
      </c>
      <c r="CD179" s="180" cm="1">
        <f t="array" ref="CD179">_xlfn.XLOOKUP(CD$1,'Copy of PY1 Data(H)'!$A$1:$CZ$1,_xlfn.XLOOKUP($A179,'Copy of PY1 Data(H)'!$A$1:$A$288,'Copy of PY1 Data(H)'!$A$1:$CZ$288))</f>
        <v>3</v>
      </c>
    </row>
    <row r="180" spans="1:82" s="968" customFormat="1" x14ac:dyDescent="0.3">
      <c r="B180" s="968" t="s">
        <v>2892</v>
      </c>
      <c r="D180" s="968" t="e" cm="1">
        <f t="array" ref="D180">_xlfn.XLOOKUP(D$1,'Copy of PY1 Data(H)'!$A$1:$CZ$1,_xlfn.XLOOKUP($B180,'Copy of PY1 Data(H)'!$A$1:$A$288,'Copy of PY1 Data(H)'!$A$1:$CZ$288))</f>
        <v>#N/A</v>
      </c>
      <c r="E180" s="968" t="e" cm="1">
        <f t="array" ref="E180">_xlfn.XLOOKUP(E$1,'Copy of PY1 Data(H)'!$A$1:$CZ$1,_xlfn.XLOOKUP($B180,'Copy of PY1 Data(H)'!$A$1:$A$288,'Copy of PY1 Data(H)'!$A$1:$CZ$288))</f>
        <v>#N/A</v>
      </c>
      <c r="F180" s="968" t="e" cm="1">
        <f t="array" ref="F180">_xlfn.XLOOKUP(F$1,'Copy of PY1 Data(H)'!$A$1:$CZ$1,_xlfn.XLOOKUP($B180,'Copy of PY1 Data(H)'!$A$1:$A$288,'Copy of PY1 Data(H)'!$A$1:$CZ$288))</f>
        <v>#N/A</v>
      </c>
      <c r="G180" s="968" t="e" cm="1">
        <f t="array" ref="G180">_xlfn.XLOOKUP(G$1,'Copy of PY1 Data(H)'!$A$1:$CZ$1,_xlfn.XLOOKUP($B180,'Copy of PY1 Data(H)'!$A$1:$A$288,'Copy of PY1 Data(H)'!$A$1:$CZ$288))</f>
        <v>#N/A</v>
      </c>
      <c r="H180" s="968" t="e" cm="1">
        <f t="array" ref="H180">_xlfn.XLOOKUP(H$1,'Copy of PY1 Data(H)'!$A$1:$CZ$1,_xlfn.XLOOKUP($B180,'Copy of PY1 Data(H)'!$A$1:$A$288,'Copy of PY1 Data(H)'!$A$1:$CZ$288))</f>
        <v>#N/A</v>
      </c>
      <c r="I180" s="968" t="e" cm="1">
        <f t="array" ref="I180">_xlfn.XLOOKUP(I$1,'Copy of PY1 Data(H)'!$A$1:$CZ$1,_xlfn.XLOOKUP($B180,'Copy of PY1 Data(H)'!$A$1:$A$288,'Copy of PY1 Data(H)'!$A$1:$CZ$288))</f>
        <v>#N/A</v>
      </c>
      <c r="J180" s="968" t="e" cm="1">
        <f t="array" ref="J180">_xlfn.XLOOKUP(J$1,'Copy of PY1 Data(H)'!$A$1:$CZ$1,_xlfn.XLOOKUP($B180,'Copy of PY1 Data(H)'!$A$1:$A$288,'Copy of PY1 Data(H)'!$A$1:$CZ$288))</f>
        <v>#N/A</v>
      </c>
      <c r="K180" s="968" t="e" cm="1">
        <f t="array" ref="K180">_xlfn.XLOOKUP(K$1,'Copy of PY1 Data(H)'!$A$1:$CZ$1,_xlfn.XLOOKUP($B180,'Copy of PY1 Data(H)'!$A$1:$A$288,'Copy of PY1 Data(H)'!$A$1:$CZ$288))</f>
        <v>#N/A</v>
      </c>
      <c r="L180" s="968" t="e" cm="1">
        <f t="array" ref="L180">_xlfn.XLOOKUP(L$1,'Copy of PY1 Data(H)'!$A$1:$CZ$1,_xlfn.XLOOKUP($B180,'Copy of PY1 Data(H)'!$A$1:$A$288,'Copy of PY1 Data(H)'!$A$1:$CZ$288))</f>
        <v>#N/A</v>
      </c>
      <c r="M180" s="968" t="e" cm="1">
        <f t="array" ref="M180">_xlfn.XLOOKUP(M$1,'Copy of PY1 Data(H)'!$A$1:$CZ$1,_xlfn.XLOOKUP($B180,'Copy of PY1 Data(H)'!$A$1:$A$288,'Copy of PY1 Data(H)'!$A$1:$CZ$288))</f>
        <v>#N/A</v>
      </c>
      <c r="N180" s="968" t="e" cm="1">
        <f t="array" ref="N180">_xlfn.XLOOKUP(N$1,'Copy of PY1 Data(H)'!$A$1:$CZ$1,_xlfn.XLOOKUP($B180,'Copy of PY1 Data(H)'!$A$1:$A$288,'Copy of PY1 Data(H)'!$A$1:$CZ$288))</f>
        <v>#N/A</v>
      </c>
      <c r="O180" s="968" t="e" cm="1">
        <f t="array" ref="O180">_xlfn.XLOOKUP(O$1,'Copy of PY1 Data(H)'!$A$1:$CZ$1,_xlfn.XLOOKUP($B180,'Copy of PY1 Data(H)'!$A$1:$A$288,'Copy of PY1 Data(H)'!$A$1:$CZ$288))</f>
        <v>#N/A</v>
      </c>
      <c r="P180" s="968" t="e" cm="1">
        <f t="array" ref="P180">_xlfn.XLOOKUP(P$1,'Copy of PY1 Data(H)'!$A$1:$CZ$1,_xlfn.XLOOKUP($B180,'Copy of PY1 Data(H)'!$A$1:$A$288,'Copy of PY1 Data(H)'!$A$1:$CZ$288))</f>
        <v>#N/A</v>
      </c>
      <c r="Q180" s="968" t="e" cm="1">
        <f t="array" ref="Q180">_xlfn.XLOOKUP(Q$1,'Copy of PY1 Data(H)'!$A$1:$CZ$1,_xlfn.XLOOKUP($B180,'Copy of PY1 Data(H)'!$A$1:$A$288,'Copy of PY1 Data(H)'!$A$1:$CZ$288))</f>
        <v>#N/A</v>
      </c>
      <c r="R180" s="968" t="e" cm="1">
        <f t="array" ref="R180">_xlfn.XLOOKUP(R$1,'Copy of PY1 Data(H)'!$A$1:$CZ$1,_xlfn.XLOOKUP($B180,'Copy of PY1 Data(H)'!$A$1:$A$288,'Copy of PY1 Data(H)'!$A$1:$CZ$288))</f>
        <v>#N/A</v>
      </c>
      <c r="S180" s="968" t="e" cm="1">
        <f t="array" ref="S180">_xlfn.XLOOKUP(S$1,'Copy of PY1 Data(H)'!$A$1:$CZ$1,_xlfn.XLOOKUP($B180,'Copy of PY1 Data(H)'!$A$1:$A$288,'Copy of PY1 Data(H)'!$A$1:$CZ$288))</f>
        <v>#N/A</v>
      </c>
      <c r="T180" s="968" t="e" cm="1">
        <f t="array" ref="T180">_xlfn.XLOOKUP(T$1,'Copy of PY1 Data(H)'!$A$1:$CZ$1,_xlfn.XLOOKUP($B180,'Copy of PY1 Data(H)'!$A$1:$A$288,'Copy of PY1 Data(H)'!$A$1:$CZ$288))</f>
        <v>#N/A</v>
      </c>
      <c r="U180" s="968" t="e" cm="1">
        <f t="array" ref="U180">_xlfn.XLOOKUP(U$1,'Copy of PY1 Data(H)'!$A$1:$CZ$1,_xlfn.XLOOKUP($B180,'Copy of PY1 Data(H)'!$A$1:$A$288,'Copy of PY1 Data(H)'!$A$1:$CZ$288))</f>
        <v>#N/A</v>
      </c>
      <c r="V180" s="968" t="e" cm="1">
        <f t="array" ref="V180">_xlfn.XLOOKUP(V$1,'Copy of PY1 Data(H)'!$A$1:$CZ$1,_xlfn.XLOOKUP($B180,'Copy of PY1 Data(H)'!$A$1:$A$288,'Copy of PY1 Data(H)'!$A$1:$CZ$288))</f>
        <v>#N/A</v>
      </c>
      <c r="W180" s="968" t="e" cm="1">
        <f t="array" ref="W180">_xlfn.XLOOKUP(W$1,'Copy of PY1 Data(H)'!$A$1:$CZ$1,_xlfn.XLOOKUP($B180,'Copy of PY1 Data(H)'!$A$1:$A$288,'Copy of PY1 Data(H)'!$A$1:$CZ$288))</f>
        <v>#N/A</v>
      </c>
      <c r="X180" s="968" t="e" cm="1">
        <f t="array" ref="X180">_xlfn.XLOOKUP(X$1,'Copy of PY1 Data(H)'!$A$1:$CZ$1,_xlfn.XLOOKUP($B180,'Copy of PY1 Data(H)'!$A$1:$A$288,'Copy of PY1 Data(H)'!$A$1:$CZ$288))</f>
        <v>#N/A</v>
      </c>
      <c r="Y180" s="968" t="e" cm="1">
        <f t="array" ref="Y180">_xlfn.XLOOKUP(Y$1,'Copy of PY1 Data(H)'!$A$1:$CZ$1,_xlfn.XLOOKUP($B180,'Copy of PY1 Data(H)'!$A$1:$A$288,'Copy of PY1 Data(H)'!$A$1:$CZ$288))</f>
        <v>#N/A</v>
      </c>
      <c r="Z180" s="968" t="e" cm="1">
        <f t="array" ref="Z180">_xlfn.XLOOKUP(Z$1,'Copy of PY1 Data(H)'!$A$1:$CZ$1,_xlfn.XLOOKUP($B180,'Copy of PY1 Data(H)'!$A$1:$A$288,'Copy of PY1 Data(H)'!$A$1:$CZ$288))</f>
        <v>#N/A</v>
      </c>
      <c r="AA180" s="968" t="e" cm="1">
        <f t="array" ref="AA180">_xlfn.XLOOKUP(AA$1,'Copy of PY1 Data(H)'!$A$1:$CZ$1,_xlfn.XLOOKUP($B180,'Copy of PY1 Data(H)'!$A$1:$A$288,'Copy of PY1 Data(H)'!$A$1:$CZ$288))</f>
        <v>#N/A</v>
      </c>
      <c r="AB180" s="968" t="e" cm="1">
        <f t="array" ref="AB180">_xlfn.XLOOKUP(AB$1,'Copy of PY1 Data(H)'!$A$1:$CZ$1,_xlfn.XLOOKUP($B180,'Copy of PY1 Data(H)'!$A$1:$A$288,'Copy of PY1 Data(H)'!$A$1:$CZ$288))</f>
        <v>#N/A</v>
      </c>
      <c r="AC180" s="968" t="e" cm="1">
        <f t="array" ref="AC180">_xlfn.XLOOKUP(AC$1,'Copy of PY1 Data(H)'!$A$1:$CZ$1,_xlfn.XLOOKUP($B180,'Copy of PY1 Data(H)'!$A$1:$A$288,'Copy of PY1 Data(H)'!$A$1:$CZ$288))</f>
        <v>#N/A</v>
      </c>
      <c r="AD180" s="968" t="e" cm="1">
        <f t="array" ref="AD180">_xlfn.XLOOKUP(AD$1,'Copy of PY1 Data(H)'!$A$1:$CZ$1,_xlfn.XLOOKUP($B180,'Copy of PY1 Data(H)'!$A$1:$A$288,'Copy of PY1 Data(H)'!$A$1:$CZ$288))</f>
        <v>#N/A</v>
      </c>
      <c r="AE180" s="968" t="e" cm="1">
        <f t="array" ref="AE180">_xlfn.XLOOKUP(AE$1,'Copy of PY1 Data(H)'!$A$1:$CZ$1,_xlfn.XLOOKUP($B180,'Copy of PY1 Data(H)'!$A$1:$A$288,'Copy of PY1 Data(H)'!$A$1:$CZ$288))</f>
        <v>#N/A</v>
      </c>
      <c r="AF180" s="968" t="e" cm="1">
        <f t="array" ref="AF180">_xlfn.XLOOKUP(AF$1,'Copy of PY1 Data(H)'!$A$1:$CZ$1,_xlfn.XLOOKUP($B180,'Copy of PY1 Data(H)'!$A$1:$A$288,'Copy of PY1 Data(H)'!$A$1:$CZ$288))</f>
        <v>#N/A</v>
      </c>
      <c r="AG180" s="968" t="e" cm="1">
        <f t="array" ref="AG180">_xlfn.XLOOKUP(AG$1,'Copy of PY1 Data(H)'!$A$1:$CZ$1,_xlfn.XLOOKUP($B180,'Copy of PY1 Data(H)'!$A$1:$A$288,'Copy of PY1 Data(H)'!$A$1:$CZ$288))</f>
        <v>#N/A</v>
      </c>
      <c r="AH180" s="968" t="e" cm="1">
        <f t="array" ref="AH180">_xlfn.XLOOKUP(AH$1,'Copy of PY1 Data(H)'!$A$1:$CZ$1,_xlfn.XLOOKUP($B180,'Copy of PY1 Data(H)'!$A$1:$A$288,'Copy of PY1 Data(H)'!$A$1:$CZ$288))</f>
        <v>#N/A</v>
      </c>
      <c r="AI180" s="968" t="e" cm="1">
        <f t="array" ref="AI180">_xlfn.XLOOKUP(AI$1,'Copy of PY1 Data(H)'!$A$1:$CZ$1,_xlfn.XLOOKUP($B180,'Copy of PY1 Data(H)'!$A$1:$A$288,'Copy of PY1 Data(H)'!$A$1:$CZ$288))</f>
        <v>#N/A</v>
      </c>
      <c r="AJ180" s="968" t="e" cm="1">
        <f t="array" ref="AJ180">_xlfn.XLOOKUP(AJ$1,'Copy of PY1 Data(H)'!$A$1:$CZ$1,_xlfn.XLOOKUP($B180,'Copy of PY1 Data(H)'!$A$1:$A$288,'Copy of PY1 Data(H)'!$A$1:$CZ$288))</f>
        <v>#N/A</v>
      </c>
      <c r="AK180" s="968" t="e" cm="1">
        <f t="array" ref="AK180">_xlfn.XLOOKUP(AK$1,'Copy of PY1 Data(H)'!$A$1:$CZ$1,_xlfn.XLOOKUP($B180,'Copy of PY1 Data(H)'!$A$1:$A$288,'Copy of PY1 Data(H)'!$A$1:$CZ$288))</f>
        <v>#N/A</v>
      </c>
      <c r="AL180" s="968" t="e" cm="1">
        <f t="array" ref="AL180">_xlfn.XLOOKUP(AL$1,'Copy of PY1 Data(H)'!$A$1:$CZ$1,_xlfn.XLOOKUP($B180,'Copy of PY1 Data(H)'!$A$1:$A$288,'Copy of PY1 Data(H)'!$A$1:$CZ$288))</f>
        <v>#N/A</v>
      </c>
      <c r="AM180" s="968" t="e" cm="1">
        <f t="array" ref="AM180">_xlfn.XLOOKUP(AM$1,'Copy of PY1 Data(H)'!$A$1:$CZ$1,_xlfn.XLOOKUP($B180,'Copy of PY1 Data(H)'!$A$1:$A$288,'Copy of PY1 Data(H)'!$A$1:$CZ$288))</f>
        <v>#N/A</v>
      </c>
      <c r="AN180" s="968" t="e" cm="1">
        <f t="array" ref="AN180">_xlfn.XLOOKUP(AN$1,'Copy of PY1 Data(H)'!$A$1:$CZ$1,_xlfn.XLOOKUP($B180,'Copy of PY1 Data(H)'!$A$1:$A$288,'Copy of PY1 Data(H)'!$A$1:$CZ$288))</f>
        <v>#N/A</v>
      </c>
      <c r="AO180" s="968" t="e" cm="1">
        <f t="array" ref="AO180">_xlfn.XLOOKUP(AO$1,'Copy of PY1 Data(H)'!$A$1:$CZ$1,_xlfn.XLOOKUP($B180,'Copy of PY1 Data(H)'!$A$1:$A$288,'Copy of PY1 Data(H)'!$A$1:$CZ$288))</f>
        <v>#N/A</v>
      </c>
      <c r="AP180" s="968" t="e" cm="1">
        <f t="array" ref="AP180">_xlfn.XLOOKUP(AP$1,'Copy of PY1 Data(H)'!$A$1:$CZ$1,_xlfn.XLOOKUP($B180,'Copy of PY1 Data(H)'!$A$1:$A$288,'Copy of PY1 Data(H)'!$A$1:$CZ$288))</f>
        <v>#N/A</v>
      </c>
      <c r="AQ180" s="968" t="e" cm="1">
        <f t="array" ref="AQ180">_xlfn.XLOOKUP(AQ$1,'Copy of PY1 Data(H)'!$A$1:$CZ$1,_xlfn.XLOOKUP($B180,'Copy of PY1 Data(H)'!$A$1:$A$288,'Copy of PY1 Data(H)'!$A$1:$CZ$288))</f>
        <v>#N/A</v>
      </c>
      <c r="AR180" s="968" t="e" cm="1">
        <f t="array" ref="AR180">_xlfn.XLOOKUP(AR$1,'Copy of PY1 Data(H)'!$A$1:$CZ$1,_xlfn.XLOOKUP($B180,'Copy of PY1 Data(H)'!$A$1:$A$288,'Copy of PY1 Data(H)'!$A$1:$CZ$288))</f>
        <v>#N/A</v>
      </c>
      <c r="AS180" s="968" t="e" cm="1">
        <f t="array" ref="AS180">_xlfn.XLOOKUP(AS$1,'Copy of PY1 Data(H)'!$A$1:$CZ$1,_xlfn.XLOOKUP($B180,'Copy of PY1 Data(H)'!$A$1:$A$288,'Copy of PY1 Data(H)'!$A$1:$CZ$288))</f>
        <v>#N/A</v>
      </c>
      <c r="AT180" s="968" t="e" cm="1">
        <f t="array" ref="AT180">_xlfn.XLOOKUP(AT$1,'Copy of PY1 Data(H)'!$A$1:$CZ$1,_xlfn.XLOOKUP($B180,'Copy of PY1 Data(H)'!$A$1:$A$288,'Copy of PY1 Data(H)'!$A$1:$CZ$288))</f>
        <v>#N/A</v>
      </c>
      <c r="AU180" s="968" t="e" cm="1">
        <f t="array" ref="AU180">_xlfn.XLOOKUP(AU$1,'Copy of PY1 Data(H)'!$A$1:$CZ$1,_xlfn.XLOOKUP($B180,'Copy of PY1 Data(H)'!$A$1:$A$288,'Copy of PY1 Data(H)'!$A$1:$CZ$288))</f>
        <v>#N/A</v>
      </c>
      <c r="AV180" s="968" t="e" cm="1">
        <f t="array" ref="AV180">_xlfn.XLOOKUP(AV$1,'Copy of PY1 Data(H)'!$A$1:$CZ$1,_xlfn.XLOOKUP($B180,'Copy of PY1 Data(H)'!$A$1:$A$288,'Copy of PY1 Data(H)'!$A$1:$CZ$288))</f>
        <v>#N/A</v>
      </c>
      <c r="AW180" s="968" t="e" cm="1">
        <f t="array" ref="AW180">_xlfn.XLOOKUP(AW$1,'Copy of PY1 Data(H)'!$A$1:$CZ$1,_xlfn.XLOOKUP($B180,'Copy of PY1 Data(H)'!$A$1:$A$288,'Copy of PY1 Data(H)'!$A$1:$CZ$288))</f>
        <v>#N/A</v>
      </c>
      <c r="AX180" s="968" t="e" cm="1">
        <f t="array" ref="AX180">_xlfn.XLOOKUP(AX$1,'Copy of PY1 Data(H)'!$A$1:$CZ$1,_xlfn.XLOOKUP($B180,'Copy of PY1 Data(H)'!$A$1:$A$288,'Copy of PY1 Data(H)'!$A$1:$CZ$288))</f>
        <v>#N/A</v>
      </c>
      <c r="AY180" s="968" t="e" cm="1">
        <f t="array" ref="AY180">_xlfn.XLOOKUP(AY$1,'Copy of PY1 Data(H)'!$A$1:$CZ$1,_xlfn.XLOOKUP($B180,'Copy of PY1 Data(H)'!$A$1:$A$288,'Copy of PY1 Data(H)'!$A$1:$CZ$288))</f>
        <v>#N/A</v>
      </c>
      <c r="AZ180" s="968" t="e" cm="1">
        <f t="array" ref="AZ180">_xlfn.XLOOKUP(AZ$1,'Copy of PY1 Data(H)'!$A$1:$CZ$1,_xlfn.XLOOKUP($B180,'Copy of PY1 Data(H)'!$A$1:$A$288,'Copy of PY1 Data(H)'!$A$1:$CZ$288))</f>
        <v>#N/A</v>
      </c>
      <c r="BA180" s="968" t="e" cm="1">
        <f t="array" ref="BA180">_xlfn.XLOOKUP(BA$1,'Copy of PY1 Data(H)'!$A$1:$CZ$1,_xlfn.XLOOKUP($B180,'Copy of PY1 Data(H)'!$A$1:$A$288,'Copy of PY1 Data(H)'!$A$1:$CZ$288))</f>
        <v>#N/A</v>
      </c>
      <c r="BB180" s="968" t="e" cm="1">
        <f t="array" ref="BB180">_xlfn.XLOOKUP(BB$1,'Copy of PY1 Data(H)'!$A$1:$CZ$1,_xlfn.XLOOKUP($B180,'Copy of PY1 Data(H)'!$A$1:$A$288,'Copy of PY1 Data(H)'!$A$1:$CZ$288))</f>
        <v>#N/A</v>
      </c>
      <c r="BC180" s="968" t="e" cm="1">
        <f t="array" ref="BC180">_xlfn.XLOOKUP(BC$1,'Copy of PY1 Data(H)'!$A$1:$CZ$1,_xlfn.XLOOKUP($B180,'Copy of PY1 Data(H)'!$A$1:$A$288,'Copy of PY1 Data(H)'!$A$1:$CZ$288))</f>
        <v>#N/A</v>
      </c>
      <c r="BD180" s="968" t="e" cm="1">
        <f t="array" ref="BD180">_xlfn.XLOOKUP(BD$1,'Copy of PY1 Data(H)'!$A$1:$CZ$1,_xlfn.XLOOKUP($B180,'Copy of PY1 Data(H)'!$A$1:$A$288,'Copy of PY1 Data(H)'!$A$1:$CZ$288))</f>
        <v>#N/A</v>
      </c>
      <c r="BE180" s="968" t="e" cm="1">
        <f t="array" ref="BE180">_xlfn.XLOOKUP(BE$1,'Copy of PY1 Data(H)'!$A$1:$CZ$1,_xlfn.XLOOKUP($B180,'Copy of PY1 Data(H)'!$A$1:$A$288,'Copy of PY1 Data(H)'!$A$1:$CZ$288))</f>
        <v>#N/A</v>
      </c>
      <c r="BF180" s="968" t="e" cm="1">
        <f t="array" ref="BF180">_xlfn.XLOOKUP(BF$1,'Copy of PY1 Data(H)'!$A$1:$CZ$1,_xlfn.XLOOKUP($B180,'Copy of PY1 Data(H)'!$A$1:$A$288,'Copy of PY1 Data(H)'!$A$1:$CZ$288))</f>
        <v>#N/A</v>
      </c>
      <c r="BG180" s="968" t="e" cm="1">
        <f t="array" ref="BG180">_xlfn.XLOOKUP(BG$1,'Copy of PY1 Data(H)'!$A$1:$CZ$1,_xlfn.XLOOKUP($B180,'Copy of PY1 Data(H)'!$A$1:$A$288,'Copy of PY1 Data(H)'!$A$1:$CZ$288))</f>
        <v>#N/A</v>
      </c>
      <c r="BH180" s="968" t="e" cm="1">
        <f t="array" ref="BH180">_xlfn.XLOOKUP(BH$1,'Copy of PY1 Data(H)'!$A$1:$CZ$1,_xlfn.XLOOKUP($B180,'Copy of PY1 Data(H)'!$A$1:$A$288,'Copy of PY1 Data(H)'!$A$1:$CZ$288))</f>
        <v>#N/A</v>
      </c>
      <c r="BI180" s="968" t="e" cm="1">
        <f t="array" ref="BI180">_xlfn.XLOOKUP(BI$1,'Copy of PY1 Data(H)'!$A$1:$CZ$1,_xlfn.XLOOKUP($B180,'Copy of PY1 Data(H)'!$A$1:$A$288,'Copy of PY1 Data(H)'!$A$1:$CZ$288))</f>
        <v>#N/A</v>
      </c>
      <c r="BJ180" s="968" t="e" cm="1">
        <f t="array" ref="BJ180">_xlfn.XLOOKUP(BJ$1,'Copy of PY1 Data(H)'!$A$1:$CZ$1,_xlfn.XLOOKUP($B180,'Copy of PY1 Data(H)'!$A$1:$A$288,'Copy of PY1 Data(H)'!$A$1:$CZ$288))</f>
        <v>#N/A</v>
      </c>
      <c r="BK180" s="968" t="e" cm="1">
        <f t="array" ref="BK180">_xlfn.XLOOKUP(BK$1,'Copy of PY1 Data(H)'!$A$1:$CZ$1,_xlfn.XLOOKUP($B180,'Copy of PY1 Data(H)'!$A$1:$A$288,'Copy of PY1 Data(H)'!$A$1:$CZ$288))</f>
        <v>#N/A</v>
      </c>
      <c r="BL180" s="968" t="e" cm="1">
        <f t="array" ref="BL180">_xlfn.XLOOKUP(BL$1,'Copy of PY1 Data(H)'!$A$1:$CZ$1,_xlfn.XLOOKUP($B180,'Copy of PY1 Data(H)'!$A$1:$A$288,'Copy of PY1 Data(H)'!$A$1:$CZ$288))</f>
        <v>#N/A</v>
      </c>
      <c r="BM180" s="968" t="e" cm="1">
        <f t="array" ref="BM180">_xlfn.XLOOKUP(BM$1,'Copy of PY1 Data(H)'!$A$1:$CZ$1,_xlfn.XLOOKUP($B180,'Copy of PY1 Data(H)'!$A$1:$A$288,'Copy of PY1 Data(H)'!$A$1:$CZ$288))</f>
        <v>#N/A</v>
      </c>
      <c r="BN180" s="968" t="e" cm="1">
        <f t="array" ref="BN180">_xlfn.XLOOKUP(BN$1,'Copy of PY1 Data(H)'!$A$1:$CZ$1,_xlfn.XLOOKUP($B180,'Copy of PY1 Data(H)'!$A$1:$A$288,'Copy of PY1 Data(H)'!$A$1:$CZ$288))</f>
        <v>#N/A</v>
      </c>
      <c r="BO180" s="968" t="e" cm="1">
        <f t="array" ref="BO180">_xlfn.XLOOKUP(BO$1,'Copy of PY1 Data(H)'!$A$1:$CZ$1,_xlfn.XLOOKUP($B180,'Copy of PY1 Data(H)'!$A$1:$A$288,'Copy of PY1 Data(H)'!$A$1:$CZ$288))</f>
        <v>#N/A</v>
      </c>
      <c r="BP180" s="968" t="e" cm="1">
        <f t="array" ref="BP180">_xlfn.XLOOKUP(BP$1,'Copy of PY1 Data(H)'!$A$1:$CZ$1,_xlfn.XLOOKUP($B180,'Copy of PY1 Data(H)'!$A$1:$A$288,'Copy of PY1 Data(H)'!$A$1:$CZ$288))</f>
        <v>#N/A</v>
      </c>
      <c r="BQ180" s="968" t="e" cm="1">
        <f t="array" ref="BQ180">_xlfn.XLOOKUP(BQ$1,'Copy of PY1 Data(H)'!$A$1:$CZ$1,_xlfn.XLOOKUP($B180,'Copy of PY1 Data(H)'!$A$1:$A$288,'Copy of PY1 Data(H)'!$A$1:$CZ$288))</f>
        <v>#N/A</v>
      </c>
      <c r="BR180" s="968" t="e" cm="1">
        <f t="array" ref="BR180">_xlfn.XLOOKUP(BR$1,'Copy of PY1 Data(H)'!$A$1:$CZ$1,_xlfn.XLOOKUP($B180,'Copy of PY1 Data(H)'!$A$1:$A$288,'Copy of PY1 Data(H)'!$A$1:$CZ$288))</f>
        <v>#N/A</v>
      </c>
      <c r="BS180" s="968" t="e" cm="1">
        <f t="array" ref="BS180">_xlfn.XLOOKUP(BS$1,'Copy of PY1 Data(H)'!$A$1:$CZ$1,_xlfn.XLOOKUP($B180,'Copy of PY1 Data(H)'!$A$1:$A$288,'Copy of PY1 Data(H)'!$A$1:$CZ$288))</f>
        <v>#N/A</v>
      </c>
      <c r="BT180" s="968" t="e" cm="1">
        <f t="array" ref="BT180">_xlfn.XLOOKUP(BT$1,'Copy of PY1 Data(H)'!$A$1:$CZ$1,_xlfn.XLOOKUP($B180,'Copy of PY1 Data(H)'!$A$1:$A$288,'Copy of PY1 Data(H)'!$A$1:$CZ$288))</f>
        <v>#N/A</v>
      </c>
      <c r="BU180" s="968" t="e" cm="1">
        <f t="array" ref="BU180">_xlfn.XLOOKUP(BU$1,'Copy of PY1 Data(H)'!$A$1:$CZ$1,_xlfn.XLOOKUP($B180,'Copy of PY1 Data(H)'!$A$1:$A$288,'Copy of PY1 Data(H)'!$A$1:$CZ$288))</f>
        <v>#N/A</v>
      </c>
      <c r="BV180" s="968" t="e" cm="1">
        <f t="array" ref="BV180">_xlfn.XLOOKUP(BV$1,'Copy of PY1 Data(H)'!$A$1:$CZ$1,_xlfn.XLOOKUP($B180,'Copy of PY1 Data(H)'!$A$1:$A$288,'Copy of PY1 Data(H)'!$A$1:$CZ$288))</f>
        <v>#N/A</v>
      </c>
      <c r="BW180" s="968" t="e" cm="1">
        <f t="array" ref="BW180">_xlfn.XLOOKUP(BW$1,'Copy of PY1 Data(H)'!$A$1:$CZ$1,_xlfn.XLOOKUP($B180,'Copy of PY1 Data(H)'!$A$1:$A$288,'Copy of PY1 Data(H)'!$A$1:$CZ$288))</f>
        <v>#N/A</v>
      </c>
      <c r="BX180" s="968" t="e" cm="1">
        <f t="array" ref="BX180">_xlfn.XLOOKUP(BX$1,'Copy of PY1 Data(H)'!$A$1:$CZ$1,_xlfn.XLOOKUP($B180,'Copy of PY1 Data(H)'!$A$1:$A$288,'Copy of PY1 Data(H)'!$A$1:$CZ$288))</f>
        <v>#N/A</v>
      </c>
      <c r="BY180" s="968" t="e" cm="1">
        <f t="array" ref="BY180">_xlfn.XLOOKUP(BY$1,'Copy of PY1 Data(H)'!$A$1:$CZ$1,_xlfn.XLOOKUP($B180,'Copy of PY1 Data(H)'!$A$1:$A$288,'Copy of PY1 Data(H)'!$A$1:$CZ$288))</f>
        <v>#N/A</v>
      </c>
      <c r="BZ180" s="968" t="e" cm="1">
        <f t="array" ref="BZ180">_xlfn.XLOOKUP(BZ$1,'Copy of PY1 Data(H)'!$A$1:$CZ$1,_xlfn.XLOOKUP($B180,'Copy of PY1 Data(H)'!$A$1:$A$288,'Copy of PY1 Data(H)'!$A$1:$CZ$288))</f>
        <v>#N/A</v>
      </c>
      <c r="CA180" s="968" t="e" cm="1">
        <f t="array" ref="CA180">_xlfn.XLOOKUP(CA$1,'Copy of PY1 Data(H)'!$A$1:$CZ$1,_xlfn.XLOOKUP($B180,'Copy of PY1 Data(H)'!$A$1:$A$288,'Copy of PY1 Data(H)'!$A$1:$CZ$288))</f>
        <v>#N/A</v>
      </c>
      <c r="CB180" s="968" t="e" cm="1">
        <f t="array" ref="CB180">_xlfn.XLOOKUP(CB$1,'Copy of PY1 Data(H)'!$A$1:$CZ$1,_xlfn.XLOOKUP($B180,'Copy of PY1 Data(H)'!$A$1:$A$288,'Copy of PY1 Data(H)'!$A$1:$CZ$288))</f>
        <v>#N/A</v>
      </c>
      <c r="CC180" s="968" t="e" cm="1">
        <f t="array" ref="CC180">_xlfn.XLOOKUP(CC$1,'Copy of PY1 Data(H)'!$A$1:$CZ$1,_xlfn.XLOOKUP($B180,'Copy of PY1 Data(H)'!$A$1:$A$288,'Copy of PY1 Data(H)'!$A$1:$CZ$288))</f>
        <v>#N/A</v>
      </c>
      <c r="CD180" s="968" t="e" cm="1">
        <f t="array" ref="CD180">_xlfn.XLOOKUP(CD$1,'Copy of PY1 Data(H)'!$A$1:$CZ$1,_xlfn.XLOOKUP($B180,'Copy of PY1 Data(H)'!$A$1:$A$288,'Copy of PY1 Data(H)'!$A$1:$CZ$288))</f>
        <v>#N/A</v>
      </c>
    </row>
    <row r="181" spans="1:82" s="968" customFormat="1" x14ac:dyDescent="0.3">
      <c r="B181" s="968" t="s">
        <v>2892</v>
      </c>
      <c r="D181" s="968" t="e" cm="1">
        <f t="array" ref="D181">_xlfn.XLOOKUP(D$1,'Copy of PY1 Data(H)'!$A$1:$CZ$1,_xlfn.XLOOKUP($B181,'Copy of PY1 Data(H)'!$A$1:$A$288,'Copy of PY1 Data(H)'!$A$1:$CZ$288))</f>
        <v>#N/A</v>
      </c>
      <c r="E181" s="968" t="e" cm="1">
        <f t="array" ref="E181">_xlfn.XLOOKUP(E$1,'Copy of PY1 Data(H)'!$A$1:$CZ$1,_xlfn.XLOOKUP($B181,'Copy of PY1 Data(H)'!$A$1:$A$288,'Copy of PY1 Data(H)'!$A$1:$CZ$288))</f>
        <v>#N/A</v>
      </c>
      <c r="F181" s="968" t="e" cm="1">
        <f t="array" ref="F181">_xlfn.XLOOKUP(F$1,'Copy of PY1 Data(H)'!$A$1:$CZ$1,_xlfn.XLOOKUP($B181,'Copy of PY1 Data(H)'!$A$1:$A$288,'Copy of PY1 Data(H)'!$A$1:$CZ$288))</f>
        <v>#N/A</v>
      </c>
      <c r="G181" s="968" t="e" cm="1">
        <f t="array" ref="G181">_xlfn.XLOOKUP(G$1,'Copy of PY1 Data(H)'!$A$1:$CZ$1,_xlfn.XLOOKUP($B181,'Copy of PY1 Data(H)'!$A$1:$A$288,'Copy of PY1 Data(H)'!$A$1:$CZ$288))</f>
        <v>#N/A</v>
      </c>
      <c r="H181" s="968" t="e" cm="1">
        <f t="array" ref="H181">_xlfn.XLOOKUP(H$1,'Copy of PY1 Data(H)'!$A$1:$CZ$1,_xlfn.XLOOKUP($B181,'Copy of PY1 Data(H)'!$A$1:$A$288,'Copy of PY1 Data(H)'!$A$1:$CZ$288))</f>
        <v>#N/A</v>
      </c>
      <c r="I181" s="968" t="e" cm="1">
        <f t="array" ref="I181">_xlfn.XLOOKUP(I$1,'Copy of PY1 Data(H)'!$A$1:$CZ$1,_xlfn.XLOOKUP($B181,'Copy of PY1 Data(H)'!$A$1:$A$288,'Copy of PY1 Data(H)'!$A$1:$CZ$288))</f>
        <v>#N/A</v>
      </c>
      <c r="J181" s="968" t="e" cm="1">
        <f t="array" ref="J181">_xlfn.XLOOKUP(J$1,'Copy of PY1 Data(H)'!$A$1:$CZ$1,_xlfn.XLOOKUP($B181,'Copy of PY1 Data(H)'!$A$1:$A$288,'Copy of PY1 Data(H)'!$A$1:$CZ$288))</f>
        <v>#N/A</v>
      </c>
      <c r="K181" s="968" t="e" cm="1">
        <f t="array" ref="K181">_xlfn.XLOOKUP(K$1,'Copy of PY1 Data(H)'!$A$1:$CZ$1,_xlfn.XLOOKUP($B181,'Copy of PY1 Data(H)'!$A$1:$A$288,'Copy of PY1 Data(H)'!$A$1:$CZ$288))</f>
        <v>#N/A</v>
      </c>
      <c r="L181" s="968" t="e" cm="1">
        <f t="array" ref="L181">_xlfn.XLOOKUP(L$1,'Copy of PY1 Data(H)'!$A$1:$CZ$1,_xlfn.XLOOKUP($B181,'Copy of PY1 Data(H)'!$A$1:$A$288,'Copy of PY1 Data(H)'!$A$1:$CZ$288))</f>
        <v>#N/A</v>
      </c>
      <c r="M181" s="968" t="e" cm="1">
        <f t="array" ref="M181">_xlfn.XLOOKUP(M$1,'Copy of PY1 Data(H)'!$A$1:$CZ$1,_xlfn.XLOOKUP($B181,'Copy of PY1 Data(H)'!$A$1:$A$288,'Copy of PY1 Data(H)'!$A$1:$CZ$288))</f>
        <v>#N/A</v>
      </c>
      <c r="N181" s="968" t="e" cm="1">
        <f t="array" ref="N181">_xlfn.XLOOKUP(N$1,'Copy of PY1 Data(H)'!$A$1:$CZ$1,_xlfn.XLOOKUP($B181,'Copy of PY1 Data(H)'!$A$1:$A$288,'Copy of PY1 Data(H)'!$A$1:$CZ$288))</f>
        <v>#N/A</v>
      </c>
      <c r="O181" s="968" t="e" cm="1">
        <f t="array" ref="O181">_xlfn.XLOOKUP(O$1,'Copy of PY1 Data(H)'!$A$1:$CZ$1,_xlfn.XLOOKUP($B181,'Copy of PY1 Data(H)'!$A$1:$A$288,'Copy of PY1 Data(H)'!$A$1:$CZ$288))</f>
        <v>#N/A</v>
      </c>
      <c r="P181" s="968" t="e" cm="1">
        <f t="array" ref="P181">_xlfn.XLOOKUP(P$1,'Copy of PY1 Data(H)'!$A$1:$CZ$1,_xlfn.XLOOKUP($B181,'Copy of PY1 Data(H)'!$A$1:$A$288,'Copy of PY1 Data(H)'!$A$1:$CZ$288))</f>
        <v>#N/A</v>
      </c>
      <c r="Q181" s="968" t="e" cm="1">
        <f t="array" ref="Q181">_xlfn.XLOOKUP(Q$1,'Copy of PY1 Data(H)'!$A$1:$CZ$1,_xlfn.XLOOKUP($B181,'Copy of PY1 Data(H)'!$A$1:$A$288,'Copy of PY1 Data(H)'!$A$1:$CZ$288))</f>
        <v>#N/A</v>
      </c>
      <c r="R181" s="968" t="e" cm="1">
        <f t="array" ref="R181">_xlfn.XLOOKUP(R$1,'Copy of PY1 Data(H)'!$A$1:$CZ$1,_xlfn.XLOOKUP($B181,'Copy of PY1 Data(H)'!$A$1:$A$288,'Copy of PY1 Data(H)'!$A$1:$CZ$288))</f>
        <v>#N/A</v>
      </c>
      <c r="S181" s="968" t="e" cm="1">
        <f t="array" ref="S181">_xlfn.XLOOKUP(S$1,'Copy of PY1 Data(H)'!$A$1:$CZ$1,_xlfn.XLOOKUP($B181,'Copy of PY1 Data(H)'!$A$1:$A$288,'Copy of PY1 Data(H)'!$A$1:$CZ$288))</f>
        <v>#N/A</v>
      </c>
      <c r="T181" s="968" t="e" cm="1">
        <f t="array" ref="T181">_xlfn.XLOOKUP(T$1,'Copy of PY1 Data(H)'!$A$1:$CZ$1,_xlfn.XLOOKUP($B181,'Copy of PY1 Data(H)'!$A$1:$A$288,'Copy of PY1 Data(H)'!$A$1:$CZ$288))</f>
        <v>#N/A</v>
      </c>
      <c r="U181" s="968" t="e" cm="1">
        <f t="array" ref="U181">_xlfn.XLOOKUP(U$1,'Copy of PY1 Data(H)'!$A$1:$CZ$1,_xlfn.XLOOKUP($B181,'Copy of PY1 Data(H)'!$A$1:$A$288,'Copy of PY1 Data(H)'!$A$1:$CZ$288))</f>
        <v>#N/A</v>
      </c>
      <c r="V181" s="968" t="e" cm="1">
        <f t="array" ref="V181">_xlfn.XLOOKUP(V$1,'Copy of PY1 Data(H)'!$A$1:$CZ$1,_xlfn.XLOOKUP($B181,'Copy of PY1 Data(H)'!$A$1:$A$288,'Copy of PY1 Data(H)'!$A$1:$CZ$288))</f>
        <v>#N/A</v>
      </c>
      <c r="W181" s="968" t="e" cm="1">
        <f t="array" ref="W181">_xlfn.XLOOKUP(W$1,'Copy of PY1 Data(H)'!$A$1:$CZ$1,_xlfn.XLOOKUP($B181,'Copy of PY1 Data(H)'!$A$1:$A$288,'Copy of PY1 Data(H)'!$A$1:$CZ$288))</f>
        <v>#N/A</v>
      </c>
      <c r="X181" s="968" t="e" cm="1">
        <f t="array" ref="X181">_xlfn.XLOOKUP(X$1,'Copy of PY1 Data(H)'!$A$1:$CZ$1,_xlfn.XLOOKUP($B181,'Copy of PY1 Data(H)'!$A$1:$A$288,'Copy of PY1 Data(H)'!$A$1:$CZ$288))</f>
        <v>#N/A</v>
      </c>
      <c r="Y181" s="968" t="e" cm="1">
        <f t="array" ref="Y181">_xlfn.XLOOKUP(Y$1,'Copy of PY1 Data(H)'!$A$1:$CZ$1,_xlfn.XLOOKUP($B181,'Copy of PY1 Data(H)'!$A$1:$A$288,'Copy of PY1 Data(H)'!$A$1:$CZ$288))</f>
        <v>#N/A</v>
      </c>
      <c r="Z181" s="968" t="e" cm="1">
        <f t="array" ref="Z181">_xlfn.XLOOKUP(Z$1,'Copy of PY1 Data(H)'!$A$1:$CZ$1,_xlfn.XLOOKUP($B181,'Copy of PY1 Data(H)'!$A$1:$A$288,'Copy of PY1 Data(H)'!$A$1:$CZ$288))</f>
        <v>#N/A</v>
      </c>
      <c r="AA181" s="968" t="e" cm="1">
        <f t="array" ref="AA181">_xlfn.XLOOKUP(AA$1,'Copy of PY1 Data(H)'!$A$1:$CZ$1,_xlfn.XLOOKUP($B181,'Copy of PY1 Data(H)'!$A$1:$A$288,'Copy of PY1 Data(H)'!$A$1:$CZ$288))</f>
        <v>#N/A</v>
      </c>
      <c r="AB181" s="968" t="e" cm="1">
        <f t="array" ref="AB181">_xlfn.XLOOKUP(AB$1,'Copy of PY1 Data(H)'!$A$1:$CZ$1,_xlfn.XLOOKUP($B181,'Copy of PY1 Data(H)'!$A$1:$A$288,'Copy of PY1 Data(H)'!$A$1:$CZ$288))</f>
        <v>#N/A</v>
      </c>
      <c r="AC181" s="968" t="e" cm="1">
        <f t="array" ref="AC181">_xlfn.XLOOKUP(AC$1,'Copy of PY1 Data(H)'!$A$1:$CZ$1,_xlfn.XLOOKUP($B181,'Copy of PY1 Data(H)'!$A$1:$A$288,'Copy of PY1 Data(H)'!$A$1:$CZ$288))</f>
        <v>#N/A</v>
      </c>
      <c r="AD181" s="968" t="e" cm="1">
        <f t="array" ref="AD181">_xlfn.XLOOKUP(AD$1,'Copy of PY1 Data(H)'!$A$1:$CZ$1,_xlfn.XLOOKUP($B181,'Copy of PY1 Data(H)'!$A$1:$A$288,'Copy of PY1 Data(H)'!$A$1:$CZ$288))</f>
        <v>#N/A</v>
      </c>
      <c r="AE181" s="968" t="e" cm="1">
        <f t="array" ref="AE181">_xlfn.XLOOKUP(AE$1,'Copy of PY1 Data(H)'!$A$1:$CZ$1,_xlfn.XLOOKUP($B181,'Copy of PY1 Data(H)'!$A$1:$A$288,'Copy of PY1 Data(H)'!$A$1:$CZ$288))</f>
        <v>#N/A</v>
      </c>
      <c r="AF181" s="968" t="e" cm="1">
        <f t="array" ref="AF181">_xlfn.XLOOKUP(AF$1,'Copy of PY1 Data(H)'!$A$1:$CZ$1,_xlfn.XLOOKUP($B181,'Copy of PY1 Data(H)'!$A$1:$A$288,'Copy of PY1 Data(H)'!$A$1:$CZ$288))</f>
        <v>#N/A</v>
      </c>
      <c r="AG181" s="968" t="e" cm="1">
        <f t="array" ref="AG181">_xlfn.XLOOKUP(AG$1,'Copy of PY1 Data(H)'!$A$1:$CZ$1,_xlfn.XLOOKUP($B181,'Copy of PY1 Data(H)'!$A$1:$A$288,'Copy of PY1 Data(H)'!$A$1:$CZ$288))</f>
        <v>#N/A</v>
      </c>
      <c r="AH181" s="968" t="e" cm="1">
        <f t="array" ref="AH181">_xlfn.XLOOKUP(AH$1,'Copy of PY1 Data(H)'!$A$1:$CZ$1,_xlfn.XLOOKUP($B181,'Copy of PY1 Data(H)'!$A$1:$A$288,'Copy of PY1 Data(H)'!$A$1:$CZ$288))</f>
        <v>#N/A</v>
      </c>
      <c r="AI181" s="968" t="e" cm="1">
        <f t="array" ref="AI181">_xlfn.XLOOKUP(AI$1,'Copy of PY1 Data(H)'!$A$1:$CZ$1,_xlfn.XLOOKUP($B181,'Copy of PY1 Data(H)'!$A$1:$A$288,'Copy of PY1 Data(H)'!$A$1:$CZ$288))</f>
        <v>#N/A</v>
      </c>
      <c r="AJ181" s="968" t="e" cm="1">
        <f t="array" ref="AJ181">_xlfn.XLOOKUP(AJ$1,'Copy of PY1 Data(H)'!$A$1:$CZ$1,_xlfn.XLOOKUP($B181,'Copy of PY1 Data(H)'!$A$1:$A$288,'Copy of PY1 Data(H)'!$A$1:$CZ$288))</f>
        <v>#N/A</v>
      </c>
      <c r="AK181" s="968" t="e" cm="1">
        <f t="array" ref="AK181">_xlfn.XLOOKUP(AK$1,'Copy of PY1 Data(H)'!$A$1:$CZ$1,_xlfn.XLOOKUP($B181,'Copy of PY1 Data(H)'!$A$1:$A$288,'Copy of PY1 Data(H)'!$A$1:$CZ$288))</f>
        <v>#N/A</v>
      </c>
      <c r="AL181" s="968" t="e" cm="1">
        <f t="array" ref="AL181">_xlfn.XLOOKUP(AL$1,'Copy of PY1 Data(H)'!$A$1:$CZ$1,_xlfn.XLOOKUP($B181,'Copy of PY1 Data(H)'!$A$1:$A$288,'Copy of PY1 Data(H)'!$A$1:$CZ$288))</f>
        <v>#N/A</v>
      </c>
      <c r="AM181" s="968" t="e" cm="1">
        <f t="array" ref="AM181">_xlfn.XLOOKUP(AM$1,'Copy of PY1 Data(H)'!$A$1:$CZ$1,_xlfn.XLOOKUP($B181,'Copy of PY1 Data(H)'!$A$1:$A$288,'Copy of PY1 Data(H)'!$A$1:$CZ$288))</f>
        <v>#N/A</v>
      </c>
      <c r="AN181" s="968" t="e" cm="1">
        <f t="array" ref="AN181">_xlfn.XLOOKUP(AN$1,'Copy of PY1 Data(H)'!$A$1:$CZ$1,_xlfn.XLOOKUP($B181,'Copy of PY1 Data(H)'!$A$1:$A$288,'Copy of PY1 Data(H)'!$A$1:$CZ$288))</f>
        <v>#N/A</v>
      </c>
      <c r="AO181" s="968" t="e" cm="1">
        <f t="array" ref="AO181">_xlfn.XLOOKUP(AO$1,'Copy of PY1 Data(H)'!$A$1:$CZ$1,_xlfn.XLOOKUP($B181,'Copy of PY1 Data(H)'!$A$1:$A$288,'Copy of PY1 Data(H)'!$A$1:$CZ$288))</f>
        <v>#N/A</v>
      </c>
      <c r="AP181" s="968" t="e" cm="1">
        <f t="array" ref="AP181">_xlfn.XLOOKUP(AP$1,'Copy of PY1 Data(H)'!$A$1:$CZ$1,_xlfn.XLOOKUP($B181,'Copy of PY1 Data(H)'!$A$1:$A$288,'Copy of PY1 Data(H)'!$A$1:$CZ$288))</f>
        <v>#N/A</v>
      </c>
      <c r="AQ181" s="968" t="e" cm="1">
        <f t="array" ref="AQ181">_xlfn.XLOOKUP(AQ$1,'Copy of PY1 Data(H)'!$A$1:$CZ$1,_xlfn.XLOOKUP($B181,'Copy of PY1 Data(H)'!$A$1:$A$288,'Copy of PY1 Data(H)'!$A$1:$CZ$288))</f>
        <v>#N/A</v>
      </c>
      <c r="AR181" s="968" t="e" cm="1">
        <f t="array" ref="AR181">_xlfn.XLOOKUP(AR$1,'Copy of PY1 Data(H)'!$A$1:$CZ$1,_xlfn.XLOOKUP($B181,'Copy of PY1 Data(H)'!$A$1:$A$288,'Copy of PY1 Data(H)'!$A$1:$CZ$288))</f>
        <v>#N/A</v>
      </c>
      <c r="AS181" s="968" t="e" cm="1">
        <f t="array" ref="AS181">_xlfn.XLOOKUP(AS$1,'Copy of PY1 Data(H)'!$A$1:$CZ$1,_xlfn.XLOOKUP($B181,'Copy of PY1 Data(H)'!$A$1:$A$288,'Copy of PY1 Data(H)'!$A$1:$CZ$288))</f>
        <v>#N/A</v>
      </c>
      <c r="AT181" s="968" t="e" cm="1">
        <f t="array" ref="AT181">_xlfn.XLOOKUP(AT$1,'Copy of PY1 Data(H)'!$A$1:$CZ$1,_xlfn.XLOOKUP($B181,'Copy of PY1 Data(H)'!$A$1:$A$288,'Copy of PY1 Data(H)'!$A$1:$CZ$288))</f>
        <v>#N/A</v>
      </c>
      <c r="AU181" s="968" t="e" cm="1">
        <f t="array" ref="AU181">_xlfn.XLOOKUP(AU$1,'Copy of PY1 Data(H)'!$A$1:$CZ$1,_xlfn.XLOOKUP($B181,'Copy of PY1 Data(H)'!$A$1:$A$288,'Copy of PY1 Data(H)'!$A$1:$CZ$288))</f>
        <v>#N/A</v>
      </c>
      <c r="AV181" s="968" t="e" cm="1">
        <f t="array" ref="AV181">_xlfn.XLOOKUP(AV$1,'Copy of PY1 Data(H)'!$A$1:$CZ$1,_xlfn.XLOOKUP($B181,'Copy of PY1 Data(H)'!$A$1:$A$288,'Copy of PY1 Data(H)'!$A$1:$CZ$288))</f>
        <v>#N/A</v>
      </c>
      <c r="AW181" s="968" t="e" cm="1">
        <f t="array" ref="AW181">_xlfn.XLOOKUP(AW$1,'Copy of PY1 Data(H)'!$A$1:$CZ$1,_xlfn.XLOOKUP($B181,'Copy of PY1 Data(H)'!$A$1:$A$288,'Copy of PY1 Data(H)'!$A$1:$CZ$288))</f>
        <v>#N/A</v>
      </c>
      <c r="AX181" s="968" t="e" cm="1">
        <f t="array" ref="AX181">_xlfn.XLOOKUP(AX$1,'Copy of PY1 Data(H)'!$A$1:$CZ$1,_xlfn.XLOOKUP($B181,'Copy of PY1 Data(H)'!$A$1:$A$288,'Copy of PY1 Data(H)'!$A$1:$CZ$288))</f>
        <v>#N/A</v>
      </c>
      <c r="AY181" s="968" t="e" cm="1">
        <f t="array" ref="AY181">_xlfn.XLOOKUP(AY$1,'Copy of PY1 Data(H)'!$A$1:$CZ$1,_xlfn.XLOOKUP($B181,'Copy of PY1 Data(H)'!$A$1:$A$288,'Copy of PY1 Data(H)'!$A$1:$CZ$288))</f>
        <v>#N/A</v>
      </c>
      <c r="AZ181" s="968" t="e" cm="1">
        <f t="array" ref="AZ181">_xlfn.XLOOKUP(AZ$1,'Copy of PY1 Data(H)'!$A$1:$CZ$1,_xlfn.XLOOKUP($B181,'Copy of PY1 Data(H)'!$A$1:$A$288,'Copy of PY1 Data(H)'!$A$1:$CZ$288))</f>
        <v>#N/A</v>
      </c>
      <c r="BA181" s="968" t="e" cm="1">
        <f t="array" ref="BA181">_xlfn.XLOOKUP(BA$1,'Copy of PY1 Data(H)'!$A$1:$CZ$1,_xlfn.XLOOKUP($B181,'Copy of PY1 Data(H)'!$A$1:$A$288,'Copy of PY1 Data(H)'!$A$1:$CZ$288))</f>
        <v>#N/A</v>
      </c>
      <c r="BB181" s="968" t="e" cm="1">
        <f t="array" ref="BB181">_xlfn.XLOOKUP(BB$1,'Copy of PY1 Data(H)'!$A$1:$CZ$1,_xlfn.XLOOKUP($B181,'Copy of PY1 Data(H)'!$A$1:$A$288,'Copy of PY1 Data(H)'!$A$1:$CZ$288))</f>
        <v>#N/A</v>
      </c>
      <c r="BC181" s="968" t="e" cm="1">
        <f t="array" ref="BC181">_xlfn.XLOOKUP(BC$1,'Copy of PY1 Data(H)'!$A$1:$CZ$1,_xlfn.XLOOKUP($B181,'Copy of PY1 Data(H)'!$A$1:$A$288,'Copy of PY1 Data(H)'!$A$1:$CZ$288))</f>
        <v>#N/A</v>
      </c>
      <c r="BD181" s="968" t="e" cm="1">
        <f t="array" ref="BD181">_xlfn.XLOOKUP(BD$1,'Copy of PY1 Data(H)'!$A$1:$CZ$1,_xlfn.XLOOKUP($B181,'Copy of PY1 Data(H)'!$A$1:$A$288,'Copy of PY1 Data(H)'!$A$1:$CZ$288))</f>
        <v>#N/A</v>
      </c>
      <c r="BE181" s="968" t="e" cm="1">
        <f t="array" ref="BE181">_xlfn.XLOOKUP(BE$1,'Copy of PY1 Data(H)'!$A$1:$CZ$1,_xlfn.XLOOKUP($B181,'Copy of PY1 Data(H)'!$A$1:$A$288,'Copy of PY1 Data(H)'!$A$1:$CZ$288))</f>
        <v>#N/A</v>
      </c>
      <c r="BF181" s="968" t="e" cm="1">
        <f t="array" ref="BF181">_xlfn.XLOOKUP(BF$1,'Copy of PY1 Data(H)'!$A$1:$CZ$1,_xlfn.XLOOKUP($B181,'Copy of PY1 Data(H)'!$A$1:$A$288,'Copy of PY1 Data(H)'!$A$1:$CZ$288))</f>
        <v>#N/A</v>
      </c>
      <c r="BG181" s="968" t="e" cm="1">
        <f t="array" ref="BG181">_xlfn.XLOOKUP(BG$1,'Copy of PY1 Data(H)'!$A$1:$CZ$1,_xlfn.XLOOKUP($B181,'Copy of PY1 Data(H)'!$A$1:$A$288,'Copy of PY1 Data(H)'!$A$1:$CZ$288))</f>
        <v>#N/A</v>
      </c>
      <c r="BH181" s="968" t="e" cm="1">
        <f t="array" ref="BH181">_xlfn.XLOOKUP(BH$1,'Copy of PY1 Data(H)'!$A$1:$CZ$1,_xlfn.XLOOKUP($B181,'Copy of PY1 Data(H)'!$A$1:$A$288,'Copy of PY1 Data(H)'!$A$1:$CZ$288))</f>
        <v>#N/A</v>
      </c>
      <c r="BI181" s="968" t="e" cm="1">
        <f t="array" ref="BI181">_xlfn.XLOOKUP(BI$1,'Copy of PY1 Data(H)'!$A$1:$CZ$1,_xlfn.XLOOKUP($B181,'Copy of PY1 Data(H)'!$A$1:$A$288,'Copy of PY1 Data(H)'!$A$1:$CZ$288))</f>
        <v>#N/A</v>
      </c>
      <c r="BJ181" s="968" t="e" cm="1">
        <f t="array" ref="BJ181">_xlfn.XLOOKUP(BJ$1,'Copy of PY1 Data(H)'!$A$1:$CZ$1,_xlfn.XLOOKUP($B181,'Copy of PY1 Data(H)'!$A$1:$A$288,'Copy of PY1 Data(H)'!$A$1:$CZ$288))</f>
        <v>#N/A</v>
      </c>
      <c r="BK181" s="968" t="e" cm="1">
        <f t="array" ref="BK181">_xlfn.XLOOKUP(BK$1,'Copy of PY1 Data(H)'!$A$1:$CZ$1,_xlfn.XLOOKUP($B181,'Copy of PY1 Data(H)'!$A$1:$A$288,'Copy of PY1 Data(H)'!$A$1:$CZ$288))</f>
        <v>#N/A</v>
      </c>
      <c r="BL181" s="968" t="e" cm="1">
        <f t="array" ref="BL181">_xlfn.XLOOKUP(BL$1,'Copy of PY1 Data(H)'!$A$1:$CZ$1,_xlfn.XLOOKUP($B181,'Copy of PY1 Data(H)'!$A$1:$A$288,'Copy of PY1 Data(H)'!$A$1:$CZ$288))</f>
        <v>#N/A</v>
      </c>
      <c r="BM181" s="968" t="e" cm="1">
        <f t="array" ref="BM181">_xlfn.XLOOKUP(BM$1,'Copy of PY1 Data(H)'!$A$1:$CZ$1,_xlfn.XLOOKUP($B181,'Copy of PY1 Data(H)'!$A$1:$A$288,'Copy of PY1 Data(H)'!$A$1:$CZ$288))</f>
        <v>#N/A</v>
      </c>
      <c r="BN181" s="968" t="e" cm="1">
        <f t="array" ref="BN181">_xlfn.XLOOKUP(BN$1,'Copy of PY1 Data(H)'!$A$1:$CZ$1,_xlfn.XLOOKUP($B181,'Copy of PY1 Data(H)'!$A$1:$A$288,'Copy of PY1 Data(H)'!$A$1:$CZ$288))</f>
        <v>#N/A</v>
      </c>
      <c r="BO181" s="968" t="e" cm="1">
        <f t="array" ref="BO181">_xlfn.XLOOKUP(BO$1,'Copy of PY1 Data(H)'!$A$1:$CZ$1,_xlfn.XLOOKUP($B181,'Copy of PY1 Data(H)'!$A$1:$A$288,'Copy of PY1 Data(H)'!$A$1:$CZ$288))</f>
        <v>#N/A</v>
      </c>
      <c r="BP181" s="968" t="e" cm="1">
        <f t="array" ref="BP181">_xlfn.XLOOKUP(BP$1,'Copy of PY1 Data(H)'!$A$1:$CZ$1,_xlfn.XLOOKUP($B181,'Copy of PY1 Data(H)'!$A$1:$A$288,'Copy of PY1 Data(H)'!$A$1:$CZ$288))</f>
        <v>#N/A</v>
      </c>
      <c r="BQ181" s="968" t="e" cm="1">
        <f t="array" ref="BQ181">_xlfn.XLOOKUP(BQ$1,'Copy of PY1 Data(H)'!$A$1:$CZ$1,_xlfn.XLOOKUP($B181,'Copy of PY1 Data(H)'!$A$1:$A$288,'Copy of PY1 Data(H)'!$A$1:$CZ$288))</f>
        <v>#N/A</v>
      </c>
      <c r="BR181" s="968" t="e" cm="1">
        <f t="array" ref="BR181">_xlfn.XLOOKUP(BR$1,'Copy of PY1 Data(H)'!$A$1:$CZ$1,_xlfn.XLOOKUP($B181,'Copy of PY1 Data(H)'!$A$1:$A$288,'Copy of PY1 Data(H)'!$A$1:$CZ$288))</f>
        <v>#N/A</v>
      </c>
      <c r="BS181" s="968" t="e" cm="1">
        <f t="array" ref="BS181">_xlfn.XLOOKUP(BS$1,'Copy of PY1 Data(H)'!$A$1:$CZ$1,_xlfn.XLOOKUP($B181,'Copy of PY1 Data(H)'!$A$1:$A$288,'Copy of PY1 Data(H)'!$A$1:$CZ$288))</f>
        <v>#N/A</v>
      </c>
      <c r="BT181" s="968" t="e" cm="1">
        <f t="array" ref="BT181">_xlfn.XLOOKUP(BT$1,'Copy of PY1 Data(H)'!$A$1:$CZ$1,_xlfn.XLOOKUP($B181,'Copy of PY1 Data(H)'!$A$1:$A$288,'Copy of PY1 Data(H)'!$A$1:$CZ$288))</f>
        <v>#N/A</v>
      </c>
      <c r="BU181" s="968" t="e" cm="1">
        <f t="array" ref="BU181">_xlfn.XLOOKUP(BU$1,'Copy of PY1 Data(H)'!$A$1:$CZ$1,_xlfn.XLOOKUP($B181,'Copy of PY1 Data(H)'!$A$1:$A$288,'Copy of PY1 Data(H)'!$A$1:$CZ$288))</f>
        <v>#N/A</v>
      </c>
      <c r="BV181" s="968" t="e" cm="1">
        <f t="array" ref="BV181">_xlfn.XLOOKUP(BV$1,'Copy of PY1 Data(H)'!$A$1:$CZ$1,_xlfn.XLOOKUP($B181,'Copy of PY1 Data(H)'!$A$1:$A$288,'Copy of PY1 Data(H)'!$A$1:$CZ$288))</f>
        <v>#N/A</v>
      </c>
      <c r="BW181" s="968" t="e" cm="1">
        <f t="array" ref="BW181">_xlfn.XLOOKUP(BW$1,'Copy of PY1 Data(H)'!$A$1:$CZ$1,_xlfn.XLOOKUP($B181,'Copy of PY1 Data(H)'!$A$1:$A$288,'Copy of PY1 Data(H)'!$A$1:$CZ$288))</f>
        <v>#N/A</v>
      </c>
      <c r="BX181" s="968" t="e" cm="1">
        <f t="array" ref="BX181">_xlfn.XLOOKUP(BX$1,'Copy of PY1 Data(H)'!$A$1:$CZ$1,_xlfn.XLOOKUP($B181,'Copy of PY1 Data(H)'!$A$1:$A$288,'Copy of PY1 Data(H)'!$A$1:$CZ$288))</f>
        <v>#N/A</v>
      </c>
      <c r="BY181" s="968" t="e" cm="1">
        <f t="array" ref="BY181">_xlfn.XLOOKUP(BY$1,'Copy of PY1 Data(H)'!$A$1:$CZ$1,_xlfn.XLOOKUP($B181,'Copy of PY1 Data(H)'!$A$1:$A$288,'Copy of PY1 Data(H)'!$A$1:$CZ$288))</f>
        <v>#N/A</v>
      </c>
      <c r="BZ181" s="968" t="e" cm="1">
        <f t="array" ref="BZ181">_xlfn.XLOOKUP(BZ$1,'Copy of PY1 Data(H)'!$A$1:$CZ$1,_xlfn.XLOOKUP($B181,'Copy of PY1 Data(H)'!$A$1:$A$288,'Copy of PY1 Data(H)'!$A$1:$CZ$288))</f>
        <v>#N/A</v>
      </c>
      <c r="CA181" s="968" t="e" cm="1">
        <f t="array" ref="CA181">_xlfn.XLOOKUP(CA$1,'Copy of PY1 Data(H)'!$A$1:$CZ$1,_xlfn.XLOOKUP($B181,'Copy of PY1 Data(H)'!$A$1:$A$288,'Copy of PY1 Data(H)'!$A$1:$CZ$288))</f>
        <v>#N/A</v>
      </c>
      <c r="CB181" s="968" t="e" cm="1">
        <f t="array" ref="CB181">_xlfn.XLOOKUP(CB$1,'Copy of PY1 Data(H)'!$A$1:$CZ$1,_xlfn.XLOOKUP($B181,'Copy of PY1 Data(H)'!$A$1:$A$288,'Copy of PY1 Data(H)'!$A$1:$CZ$288))</f>
        <v>#N/A</v>
      </c>
      <c r="CC181" s="968" t="e" cm="1">
        <f t="array" ref="CC181">_xlfn.XLOOKUP(CC$1,'Copy of PY1 Data(H)'!$A$1:$CZ$1,_xlfn.XLOOKUP($B181,'Copy of PY1 Data(H)'!$A$1:$A$288,'Copy of PY1 Data(H)'!$A$1:$CZ$288))</f>
        <v>#N/A</v>
      </c>
      <c r="CD181" s="968" t="e" cm="1">
        <f t="array" ref="CD181">_xlfn.XLOOKUP(CD$1,'Copy of PY1 Data(H)'!$A$1:$CZ$1,_xlfn.XLOOKUP($B181,'Copy of PY1 Data(H)'!$A$1:$A$288,'Copy of PY1 Data(H)'!$A$1:$CZ$288))</f>
        <v>#N/A</v>
      </c>
    </row>
    <row r="182" spans="1:82" s="968" customFormat="1" x14ac:dyDescent="0.3">
      <c r="B182" s="968" t="s">
        <v>2892</v>
      </c>
      <c r="D182" s="968" t="e" cm="1">
        <f t="array" ref="D182">_xlfn.XLOOKUP(D$1,'Copy of PY1 Data(H)'!$A$1:$CZ$1,_xlfn.XLOOKUP($B182,'Copy of PY1 Data(H)'!$A$1:$A$288,'Copy of PY1 Data(H)'!$A$1:$CZ$288))</f>
        <v>#N/A</v>
      </c>
      <c r="E182" s="968" t="e" cm="1">
        <f t="array" ref="E182">_xlfn.XLOOKUP(E$1,'Copy of PY1 Data(H)'!$A$1:$CZ$1,_xlfn.XLOOKUP($B182,'Copy of PY1 Data(H)'!$A$1:$A$288,'Copy of PY1 Data(H)'!$A$1:$CZ$288))</f>
        <v>#N/A</v>
      </c>
      <c r="F182" s="968" t="e" cm="1">
        <f t="array" ref="F182">_xlfn.XLOOKUP(F$1,'Copy of PY1 Data(H)'!$A$1:$CZ$1,_xlfn.XLOOKUP($B182,'Copy of PY1 Data(H)'!$A$1:$A$288,'Copy of PY1 Data(H)'!$A$1:$CZ$288))</f>
        <v>#N/A</v>
      </c>
      <c r="G182" s="968" t="e" cm="1">
        <f t="array" ref="G182">_xlfn.XLOOKUP(G$1,'Copy of PY1 Data(H)'!$A$1:$CZ$1,_xlfn.XLOOKUP($B182,'Copy of PY1 Data(H)'!$A$1:$A$288,'Copy of PY1 Data(H)'!$A$1:$CZ$288))</f>
        <v>#N/A</v>
      </c>
      <c r="H182" s="968" t="e" cm="1">
        <f t="array" ref="H182">_xlfn.XLOOKUP(H$1,'Copy of PY1 Data(H)'!$A$1:$CZ$1,_xlfn.XLOOKUP($B182,'Copy of PY1 Data(H)'!$A$1:$A$288,'Copy of PY1 Data(H)'!$A$1:$CZ$288))</f>
        <v>#N/A</v>
      </c>
      <c r="I182" s="968" t="e" cm="1">
        <f t="array" ref="I182">_xlfn.XLOOKUP(I$1,'Copy of PY1 Data(H)'!$A$1:$CZ$1,_xlfn.XLOOKUP($B182,'Copy of PY1 Data(H)'!$A$1:$A$288,'Copy of PY1 Data(H)'!$A$1:$CZ$288))</f>
        <v>#N/A</v>
      </c>
      <c r="J182" s="968" t="e" cm="1">
        <f t="array" ref="J182">_xlfn.XLOOKUP(J$1,'Copy of PY1 Data(H)'!$A$1:$CZ$1,_xlfn.XLOOKUP($B182,'Copy of PY1 Data(H)'!$A$1:$A$288,'Copy of PY1 Data(H)'!$A$1:$CZ$288))</f>
        <v>#N/A</v>
      </c>
      <c r="K182" s="968" t="e" cm="1">
        <f t="array" ref="K182">_xlfn.XLOOKUP(K$1,'Copy of PY1 Data(H)'!$A$1:$CZ$1,_xlfn.XLOOKUP($B182,'Copy of PY1 Data(H)'!$A$1:$A$288,'Copy of PY1 Data(H)'!$A$1:$CZ$288))</f>
        <v>#N/A</v>
      </c>
      <c r="L182" s="968" t="e" cm="1">
        <f t="array" ref="L182">_xlfn.XLOOKUP(L$1,'Copy of PY1 Data(H)'!$A$1:$CZ$1,_xlfn.XLOOKUP($B182,'Copy of PY1 Data(H)'!$A$1:$A$288,'Copy of PY1 Data(H)'!$A$1:$CZ$288))</f>
        <v>#N/A</v>
      </c>
      <c r="M182" s="968" t="e" cm="1">
        <f t="array" ref="M182">_xlfn.XLOOKUP(M$1,'Copy of PY1 Data(H)'!$A$1:$CZ$1,_xlfn.XLOOKUP($B182,'Copy of PY1 Data(H)'!$A$1:$A$288,'Copy of PY1 Data(H)'!$A$1:$CZ$288))</f>
        <v>#N/A</v>
      </c>
      <c r="N182" s="968" t="e" cm="1">
        <f t="array" ref="N182">_xlfn.XLOOKUP(N$1,'Copy of PY1 Data(H)'!$A$1:$CZ$1,_xlfn.XLOOKUP($B182,'Copy of PY1 Data(H)'!$A$1:$A$288,'Copy of PY1 Data(H)'!$A$1:$CZ$288))</f>
        <v>#N/A</v>
      </c>
      <c r="O182" s="968" t="e" cm="1">
        <f t="array" ref="O182">_xlfn.XLOOKUP(O$1,'Copy of PY1 Data(H)'!$A$1:$CZ$1,_xlfn.XLOOKUP($B182,'Copy of PY1 Data(H)'!$A$1:$A$288,'Copy of PY1 Data(H)'!$A$1:$CZ$288))</f>
        <v>#N/A</v>
      </c>
      <c r="P182" s="968" t="e" cm="1">
        <f t="array" ref="P182">_xlfn.XLOOKUP(P$1,'Copy of PY1 Data(H)'!$A$1:$CZ$1,_xlfn.XLOOKUP($B182,'Copy of PY1 Data(H)'!$A$1:$A$288,'Copy of PY1 Data(H)'!$A$1:$CZ$288))</f>
        <v>#N/A</v>
      </c>
      <c r="Q182" s="968" t="e" cm="1">
        <f t="array" ref="Q182">_xlfn.XLOOKUP(Q$1,'Copy of PY1 Data(H)'!$A$1:$CZ$1,_xlfn.XLOOKUP($B182,'Copy of PY1 Data(H)'!$A$1:$A$288,'Copy of PY1 Data(H)'!$A$1:$CZ$288))</f>
        <v>#N/A</v>
      </c>
      <c r="R182" s="968" t="e" cm="1">
        <f t="array" ref="R182">_xlfn.XLOOKUP(R$1,'Copy of PY1 Data(H)'!$A$1:$CZ$1,_xlfn.XLOOKUP($B182,'Copy of PY1 Data(H)'!$A$1:$A$288,'Copy of PY1 Data(H)'!$A$1:$CZ$288))</f>
        <v>#N/A</v>
      </c>
      <c r="S182" s="968" t="e" cm="1">
        <f t="array" ref="S182">_xlfn.XLOOKUP(S$1,'Copy of PY1 Data(H)'!$A$1:$CZ$1,_xlfn.XLOOKUP($B182,'Copy of PY1 Data(H)'!$A$1:$A$288,'Copy of PY1 Data(H)'!$A$1:$CZ$288))</f>
        <v>#N/A</v>
      </c>
      <c r="T182" s="968" t="e" cm="1">
        <f t="array" ref="T182">_xlfn.XLOOKUP(T$1,'Copy of PY1 Data(H)'!$A$1:$CZ$1,_xlfn.XLOOKUP($B182,'Copy of PY1 Data(H)'!$A$1:$A$288,'Copy of PY1 Data(H)'!$A$1:$CZ$288))</f>
        <v>#N/A</v>
      </c>
      <c r="U182" s="968" t="e" cm="1">
        <f t="array" ref="U182">_xlfn.XLOOKUP(U$1,'Copy of PY1 Data(H)'!$A$1:$CZ$1,_xlfn.XLOOKUP($B182,'Copy of PY1 Data(H)'!$A$1:$A$288,'Copy of PY1 Data(H)'!$A$1:$CZ$288))</f>
        <v>#N/A</v>
      </c>
      <c r="V182" s="968" t="e" cm="1">
        <f t="array" ref="V182">_xlfn.XLOOKUP(V$1,'Copy of PY1 Data(H)'!$A$1:$CZ$1,_xlfn.XLOOKUP($B182,'Copy of PY1 Data(H)'!$A$1:$A$288,'Copy of PY1 Data(H)'!$A$1:$CZ$288))</f>
        <v>#N/A</v>
      </c>
      <c r="W182" s="968" t="e" cm="1">
        <f t="array" ref="W182">_xlfn.XLOOKUP(W$1,'Copy of PY1 Data(H)'!$A$1:$CZ$1,_xlfn.XLOOKUP($B182,'Copy of PY1 Data(H)'!$A$1:$A$288,'Copy of PY1 Data(H)'!$A$1:$CZ$288))</f>
        <v>#N/A</v>
      </c>
      <c r="X182" s="968" t="e" cm="1">
        <f t="array" ref="X182">_xlfn.XLOOKUP(X$1,'Copy of PY1 Data(H)'!$A$1:$CZ$1,_xlfn.XLOOKUP($B182,'Copy of PY1 Data(H)'!$A$1:$A$288,'Copy of PY1 Data(H)'!$A$1:$CZ$288))</f>
        <v>#N/A</v>
      </c>
      <c r="Y182" s="968" t="e" cm="1">
        <f t="array" ref="Y182">_xlfn.XLOOKUP(Y$1,'Copy of PY1 Data(H)'!$A$1:$CZ$1,_xlfn.XLOOKUP($B182,'Copy of PY1 Data(H)'!$A$1:$A$288,'Copy of PY1 Data(H)'!$A$1:$CZ$288))</f>
        <v>#N/A</v>
      </c>
      <c r="Z182" s="968" t="e" cm="1">
        <f t="array" ref="Z182">_xlfn.XLOOKUP(Z$1,'Copy of PY1 Data(H)'!$A$1:$CZ$1,_xlfn.XLOOKUP($B182,'Copy of PY1 Data(H)'!$A$1:$A$288,'Copy of PY1 Data(H)'!$A$1:$CZ$288))</f>
        <v>#N/A</v>
      </c>
      <c r="AA182" s="968" t="e" cm="1">
        <f t="array" ref="AA182">_xlfn.XLOOKUP(AA$1,'Copy of PY1 Data(H)'!$A$1:$CZ$1,_xlfn.XLOOKUP($B182,'Copy of PY1 Data(H)'!$A$1:$A$288,'Copy of PY1 Data(H)'!$A$1:$CZ$288))</f>
        <v>#N/A</v>
      </c>
      <c r="AB182" s="968" t="e" cm="1">
        <f t="array" ref="AB182">_xlfn.XLOOKUP(AB$1,'Copy of PY1 Data(H)'!$A$1:$CZ$1,_xlfn.XLOOKUP($B182,'Copy of PY1 Data(H)'!$A$1:$A$288,'Copy of PY1 Data(H)'!$A$1:$CZ$288))</f>
        <v>#N/A</v>
      </c>
      <c r="AC182" s="968" t="e" cm="1">
        <f t="array" ref="AC182">_xlfn.XLOOKUP(AC$1,'Copy of PY1 Data(H)'!$A$1:$CZ$1,_xlfn.XLOOKUP($B182,'Copy of PY1 Data(H)'!$A$1:$A$288,'Copy of PY1 Data(H)'!$A$1:$CZ$288))</f>
        <v>#N/A</v>
      </c>
      <c r="AD182" s="968" t="e" cm="1">
        <f t="array" ref="AD182">_xlfn.XLOOKUP(AD$1,'Copy of PY1 Data(H)'!$A$1:$CZ$1,_xlfn.XLOOKUP($B182,'Copy of PY1 Data(H)'!$A$1:$A$288,'Copy of PY1 Data(H)'!$A$1:$CZ$288))</f>
        <v>#N/A</v>
      </c>
      <c r="AE182" s="968" t="e" cm="1">
        <f t="array" ref="AE182">_xlfn.XLOOKUP(AE$1,'Copy of PY1 Data(H)'!$A$1:$CZ$1,_xlfn.XLOOKUP($B182,'Copy of PY1 Data(H)'!$A$1:$A$288,'Copy of PY1 Data(H)'!$A$1:$CZ$288))</f>
        <v>#N/A</v>
      </c>
      <c r="AF182" s="968" t="e" cm="1">
        <f t="array" ref="AF182">_xlfn.XLOOKUP(AF$1,'Copy of PY1 Data(H)'!$A$1:$CZ$1,_xlfn.XLOOKUP($B182,'Copy of PY1 Data(H)'!$A$1:$A$288,'Copy of PY1 Data(H)'!$A$1:$CZ$288))</f>
        <v>#N/A</v>
      </c>
      <c r="AG182" s="968" t="e" cm="1">
        <f t="array" ref="AG182">_xlfn.XLOOKUP(AG$1,'Copy of PY1 Data(H)'!$A$1:$CZ$1,_xlfn.XLOOKUP($B182,'Copy of PY1 Data(H)'!$A$1:$A$288,'Copy of PY1 Data(H)'!$A$1:$CZ$288))</f>
        <v>#N/A</v>
      </c>
      <c r="AH182" s="968" t="e" cm="1">
        <f t="array" ref="AH182">_xlfn.XLOOKUP(AH$1,'Copy of PY1 Data(H)'!$A$1:$CZ$1,_xlfn.XLOOKUP($B182,'Copy of PY1 Data(H)'!$A$1:$A$288,'Copy of PY1 Data(H)'!$A$1:$CZ$288))</f>
        <v>#N/A</v>
      </c>
      <c r="AI182" s="968" t="e" cm="1">
        <f t="array" ref="AI182">_xlfn.XLOOKUP(AI$1,'Copy of PY1 Data(H)'!$A$1:$CZ$1,_xlfn.XLOOKUP($B182,'Copy of PY1 Data(H)'!$A$1:$A$288,'Copy of PY1 Data(H)'!$A$1:$CZ$288))</f>
        <v>#N/A</v>
      </c>
      <c r="AJ182" s="968" t="e" cm="1">
        <f t="array" ref="AJ182">_xlfn.XLOOKUP(AJ$1,'Copy of PY1 Data(H)'!$A$1:$CZ$1,_xlfn.XLOOKUP($B182,'Copy of PY1 Data(H)'!$A$1:$A$288,'Copy of PY1 Data(H)'!$A$1:$CZ$288))</f>
        <v>#N/A</v>
      </c>
      <c r="AK182" s="968" t="e" cm="1">
        <f t="array" ref="AK182">_xlfn.XLOOKUP(AK$1,'Copy of PY1 Data(H)'!$A$1:$CZ$1,_xlfn.XLOOKUP($B182,'Copy of PY1 Data(H)'!$A$1:$A$288,'Copy of PY1 Data(H)'!$A$1:$CZ$288))</f>
        <v>#N/A</v>
      </c>
      <c r="AL182" s="968" t="e" cm="1">
        <f t="array" ref="AL182">_xlfn.XLOOKUP(AL$1,'Copy of PY1 Data(H)'!$A$1:$CZ$1,_xlfn.XLOOKUP($B182,'Copy of PY1 Data(H)'!$A$1:$A$288,'Copy of PY1 Data(H)'!$A$1:$CZ$288))</f>
        <v>#N/A</v>
      </c>
      <c r="AM182" s="968" t="e" cm="1">
        <f t="array" ref="AM182">_xlfn.XLOOKUP(AM$1,'Copy of PY1 Data(H)'!$A$1:$CZ$1,_xlfn.XLOOKUP($B182,'Copy of PY1 Data(H)'!$A$1:$A$288,'Copy of PY1 Data(H)'!$A$1:$CZ$288))</f>
        <v>#N/A</v>
      </c>
      <c r="AN182" s="968" t="e" cm="1">
        <f t="array" ref="AN182">_xlfn.XLOOKUP(AN$1,'Copy of PY1 Data(H)'!$A$1:$CZ$1,_xlfn.XLOOKUP($B182,'Copy of PY1 Data(H)'!$A$1:$A$288,'Copy of PY1 Data(H)'!$A$1:$CZ$288))</f>
        <v>#N/A</v>
      </c>
      <c r="AO182" s="968" t="e" cm="1">
        <f t="array" ref="AO182">_xlfn.XLOOKUP(AO$1,'Copy of PY1 Data(H)'!$A$1:$CZ$1,_xlfn.XLOOKUP($B182,'Copy of PY1 Data(H)'!$A$1:$A$288,'Copy of PY1 Data(H)'!$A$1:$CZ$288))</f>
        <v>#N/A</v>
      </c>
      <c r="AP182" s="968" t="e" cm="1">
        <f t="array" ref="AP182">_xlfn.XLOOKUP(AP$1,'Copy of PY1 Data(H)'!$A$1:$CZ$1,_xlfn.XLOOKUP($B182,'Copy of PY1 Data(H)'!$A$1:$A$288,'Copy of PY1 Data(H)'!$A$1:$CZ$288))</f>
        <v>#N/A</v>
      </c>
      <c r="AQ182" s="968" t="e" cm="1">
        <f t="array" ref="AQ182">_xlfn.XLOOKUP(AQ$1,'Copy of PY1 Data(H)'!$A$1:$CZ$1,_xlfn.XLOOKUP($B182,'Copy of PY1 Data(H)'!$A$1:$A$288,'Copy of PY1 Data(H)'!$A$1:$CZ$288))</f>
        <v>#N/A</v>
      </c>
      <c r="AR182" s="968" t="e" cm="1">
        <f t="array" ref="AR182">_xlfn.XLOOKUP(AR$1,'Copy of PY1 Data(H)'!$A$1:$CZ$1,_xlfn.XLOOKUP($B182,'Copy of PY1 Data(H)'!$A$1:$A$288,'Copy of PY1 Data(H)'!$A$1:$CZ$288))</f>
        <v>#N/A</v>
      </c>
      <c r="AS182" s="968" t="e" cm="1">
        <f t="array" ref="AS182">_xlfn.XLOOKUP(AS$1,'Copy of PY1 Data(H)'!$A$1:$CZ$1,_xlfn.XLOOKUP($B182,'Copy of PY1 Data(H)'!$A$1:$A$288,'Copy of PY1 Data(H)'!$A$1:$CZ$288))</f>
        <v>#N/A</v>
      </c>
      <c r="AT182" s="968" t="e" cm="1">
        <f t="array" ref="AT182">_xlfn.XLOOKUP(AT$1,'Copy of PY1 Data(H)'!$A$1:$CZ$1,_xlfn.XLOOKUP($B182,'Copy of PY1 Data(H)'!$A$1:$A$288,'Copy of PY1 Data(H)'!$A$1:$CZ$288))</f>
        <v>#N/A</v>
      </c>
      <c r="AU182" s="968" t="e" cm="1">
        <f t="array" ref="AU182">_xlfn.XLOOKUP(AU$1,'Copy of PY1 Data(H)'!$A$1:$CZ$1,_xlfn.XLOOKUP($B182,'Copy of PY1 Data(H)'!$A$1:$A$288,'Copy of PY1 Data(H)'!$A$1:$CZ$288))</f>
        <v>#N/A</v>
      </c>
      <c r="AV182" s="968" t="e" cm="1">
        <f t="array" ref="AV182">_xlfn.XLOOKUP(AV$1,'Copy of PY1 Data(H)'!$A$1:$CZ$1,_xlfn.XLOOKUP($B182,'Copy of PY1 Data(H)'!$A$1:$A$288,'Copy of PY1 Data(H)'!$A$1:$CZ$288))</f>
        <v>#N/A</v>
      </c>
      <c r="AW182" s="968" t="e" cm="1">
        <f t="array" ref="AW182">_xlfn.XLOOKUP(AW$1,'Copy of PY1 Data(H)'!$A$1:$CZ$1,_xlfn.XLOOKUP($B182,'Copy of PY1 Data(H)'!$A$1:$A$288,'Copy of PY1 Data(H)'!$A$1:$CZ$288))</f>
        <v>#N/A</v>
      </c>
      <c r="AX182" s="968" t="e" cm="1">
        <f t="array" ref="AX182">_xlfn.XLOOKUP(AX$1,'Copy of PY1 Data(H)'!$A$1:$CZ$1,_xlfn.XLOOKUP($B182,'Copy of PY1 Data(H)'!$A$1:$A$288,'Copy of PY1 Data(H)'!$A$1:$CZ$288))</f>
        <v>#N/A</v>
      </c>
      <c r="AY182" s="968" t="e" cm="1">
        <f t="array" ref="AY182">_xlfn.XLOOKUP(AY$1,'Copy of PY1 Data(H)'!$A$1:$CZ$1,_xlfn.XLOOKUP($B182,'Copy of PY1 Data(H)'!$A$1:$A$288,'Copy of PY1 Data(H)'!$A$1:$CZ$288))</f>
        <v>#N/A</v>
      </c>
      <c r="AZ182" s="968" t="e" cm="1">
        <f t="array" ref="AZ182">_xlfn.XLOOKUP(AZ$1,'Copy of PY1 Data(H)'!$A$1:$CZ$1,_xlfn.XLOOKUP($B182,'Copy of PY1 Data(H)'!$A$1:$A$288,'Copy of PY1 Data(H)'!$A$1:$CZ$288))</f>
        <v>#N/A</v>
      </c>
      <c r="BA182" s="968" t="e" cm="1">
        <f t="array" ref="BA182">_xlfn.XLOOKUP(BA$1,'Copy of PY1 Data(H)'!$A$1:$CZ$1,_xlfn.XLOOKUP($B182,'Copy of PY1 Data(H)'!$A$1:$A$288,'Copy of PY1 Data(H)'!$A$1:$CZ$288))</f>
        <v>#N/A</v>
      </c>
      <c r="BB182" s="968" t="e" cm="1">
        <f t="array" ref="BB182">_xlfn.XLOOKUP(BB$1,'Copy of PY1 Data(H)'!$A$1:$CZ$1,_xlfn.XLOOKUP($B182,'Copy of PY1 Data(H)'!$A$1:$A$288,'Copy of PY1 Data(H)'!$A$1:$CZ$288))</f>
        <v>#N/A</v>
      </c>
      <c r="BC182" s="968" t="e" cm="1">
        <f t="array" ref="BC182">_xlfn.XLOOKUP(BC$1,'Copy of PY1 Data(H)'!$A$1:$CZ$1,_xlfn.XLOOKUP($B182,'Copy of PY1 Data(H)'!$A$1:$A$288,'Copy of PY1 Data(H)'!$A$1:$CZ$288))</f>
        <v>#N/A</v>
      </c>
      <c r="BD182" s="968" t="e" cm="1">
        <f t="array" ref="BD182">_xlfn.XLOOKUP(BD$1,'Copy of PY1 Data(H)'!$A$1:$CZ$1,_xlfn.XLOOKUP($B182,'Copy of PY1 Data(H)'!$A$1:$A$288,'Copy of PY1 Data(H)'!$A$1:$CZ$288))</f>
        <v>#N/A</v>
      </c>
      <c r="BE182" s="968" t="e" cm="1">
        <f t="array" ref="BE182">_xlfn.XLOOKUP(BE$1,'Copy of PY1 Data(H)'!$A$1:$CZ$1,_xlfn.XLOOKUP($B182,'Copy of PY1 Data(H)'!$A$1:$A$288,'Copy of PY1 Data(H)'!$A$1:$CZ$288))</f>
        <v>#N/A</v>
      </c>
      <c r="BF182" s="968" t="e" cm="1">
        <f t="array" ref="BF182">_xlfn.XLOOKUP(BF$1,'Copy of PY1 Data(H)'!$A$1:$CZ$1,_xlfn.XLOOKUP($B182,'Copy of PY1 Data(H)'!$A$1:$A$288,'Copy of PY1 Data(H)'!$A$1:$CZ$288))</f>
        <v>#N/A</v>
      </c>
      <c r="BG182" s="968" t="e" cm="1">
        <f t="array" ref="BG182">_xlfn.XLOOKUP(BG$1,'Copy of PY1 Data(H)'!$A$1:$CZ$1,_xlfn.XLOOKUP($B182,'Copy of PY1 Data(H)'!$A$1:$A$288,'Copy of PY1 Data(H)'!$A$1:$CZ$288))</f>
        <v>#N/A</v>
      </c>
      <c r="BH182" s="968" t="e" cm="1">
        <f t="array" ref="BH182">_xlfn.XLOOKUP(BH$1,'Copy of PY1 Data(H)'!$A$1:$CZ$1,_xlfn.XLOOKUP($B182,'Copy of PY1 Data(H)'!$A$1:$A$288,'Copy of PY1 Data(H)'!$A$1:$CZ$288))</f>
        <v>#N/A</v>
      </c>
      <c r="BI182" s="968" t="e" cm="1">
        <f t="array" ref="BI182">_xlfn.XLOOKUP(BI$1,'Copy of PY1 Data(H)'!$A$1:$CZ$1,_xlfn.XLOOKUP($B182,'Copy of PY1 Data(H)'!$A$1:$A$288,'Copy of PY1 Data(H)'!$A$1:$CZ$288))</f>
        <v>#N/A</v>
      </c>
      <c r="BJ182" s="968" t="e" cm="1">
        <f t="array" ref="BJ182">_xlfn.XLOOKUP(BJ$1,'Copy of PY1 Data(H)'!$A$1:$CZ$1,_xlfn.XLOOKUP($B182,'Copy of PY1 Data(H)'!$A$1:$A$288,'Copy of PY1 Data(H)'!$A$1:$CZ$288))</f>
        <v>#N/A</v>
      </c>
      <c r="BK182" s="968" t="e" cm="1">
        <f t="array" ref="BK182">_xlfn.XLOOKUP(BK$1,'Copy of PY1 Data(H)'!$A$1:$CZ$1,_xlfn.XLOOKUP($B182,'Copy of PY1 Data(H)'!$A$1:$A$288,'Copy of PY1 Data(H)'!$A$1:$CZ$288))</f>
        <v>#N/A</v>
      </c>
      <c r="BL182" s="968" t="e" cm="1">
        <f t="array" ref="BL182">_xlfn.XLOOKUP(BL$1,'Copy of PY1 Data(H)'!$A$1:$CZ$1,_xlfn.XLOOKUP($B182,'Copy of PY1 Data(H)'!$A$1:$A$288,'Copy of PY1 Data(H)'!$A$1:$CZ$288))</f>
        <v>#N/A</v>
      </c>
      <c r="BM182" s="968" t="e" cm="1">
        <f t="array" ref="BM182">_xlfn.XLOOKUP(BM$1,'Copy of PY1 Data(H)'!$A$1:$CZ$1,_xlfn.XLOOKUP($B182,'Copy of PY1 Data(H)'!$A$1:$A$288,'Copy of PY1 Data(H)'!$A$1:$CZ$288))</f>
        <v>#N/A</v>
      </c>
      <c r="BN182" s="968" t="e" cm="1">
        <f t="array" ref="BN182">_xlfn.XLOOKUP(BN$1,'Copy of PY1 Data(H)'!$A$1:$CZ$1,_xlfn.XLOOKUP($B182,'Copy of PY1 Data(H)'!$A$1:$A$288,'Copy of PY1 Data(H)'!$A$1:$CZ$288))</f>
        <v>#N/A</v>
      </c>
      <c r="BO182" s="968" t="e" cm="1">
        <f t="array" ref="BO182">_xlfn.XLOOKUP(BO$1,'Copy of PY1 Data(H)'!$A$1:$CZ$1,_xlfn.XLOOKUP($B182,'Copy of PY1 Data(H)'!$A$1:$A$288,'Copy of PY1 Data(H)'!$A$1:$CZ$288))</f>
        <v>#N/A</v>
      </c>
      <c r="BP182" s="968" t="e" cm="1">
        <f t="array" ref="BP182">_xlfn.XLOOKUP(BP$1,'Copy of PY1 Data(H)'!$A$1:$CZ$1,_xlfn.XLOOKUP($B182,'Copy of PY1 Data(H)'!$A$1:$A$288,'Copy of PY1 Data(H)'!$A$1:$CZ$288))</f>
        <v>#N/A</v>
      </c>
      <c r="BQ182" s="968" t="e" cm="1">
        <f t="array" ref="BQ182">_xlfn.XLOOKUP(BQ$1,'Copy of PY1 Data(H)'!$A$1:$CZ$1,_xlfn.XLOOKUP($B182,'Copy of PY1 Data(H)'!$A$1:$A$288,'Copy of PY1 Data(H)'!$A$1:$CZ$288))</f>
        <v>#N/A</v>
      </c>
      <c r="BR182" s="968" t="e" cm="1">
        <f t="array" ref="BR182">_xlfn.XLOOKUP(BR$1,'Copy of PY1 Data(H)'!$A$1:$CZ$1,_xlfn.XLOOKUP($B182,'Copy of PY1 Data(H)'!$A$1:$A$288,'Copy of PY1 Data(H)'!$A$1:$CZ$288))</f>
        <v>#N/A</v>
      </c>
      <c r="BS182" s="968" t="e" cm="1">
        <f t="array" ref="BS182">_xlfn.XLOOKUP(BS$1,'Copy of PY1 Data(H)'!$A$1:$CZ$1,_xlfn.XLOOKUP($B182,'Copy of PY1 Data(H)'!$A$1:$A$288,'Copy of PY1 Data(H)'!$A$1:$CZ$288))</f>
        <v>#N/A</v>
      </c>
      <c r="BT182" s="968" t="e" cm="1">
        <f t="array" ref="BT182">_xlfn.XLOOKUP(BT$1,'Copy of PY1 Data(H)'!$A$1:$CZ$1,_xlfn.XLOOKUP($B182,'Copy of PY1 Data(H)'!$A$1:$A$288,'Copy of PY1 Data(H)'!$A$1:$CZ$288))</f>
        <v>#N/A</v>
      </c>
      <c r="BU182" s="968" t="e" cm="1">
        <f t="array" ref="BU182">_xlfn.XLOOKUP(BU$1,'Copy of PY1 Data(H)'!$A$1:$CZ$1,_xlfn.XLOOKUP($B182,'Copy of PY1 Data(H)'!$A$1:$A$288,'Copy of PY1 Data(H)'!$A$1:$CZ$288))</f>
        <v>#N/A</v>
      </c>
      <c r="BV182" s="968" t="e" cm="1">
        <f t="array" ref="BV182">_xlfn.XLOOKUP(BV$1,'Copy of PY1 Data(H)'!$A$1:$CZ$1,_xlfn.XLOOKUP($B182,'Copy of PY1 Data(H)'!$A$1:$A$288,'Copy of PY1 Data(H)'!$A$1:$CZ$288))</f>
        <v>#N/A</v>
      </c>
      <c r="BW182" s="968" t="e" cm="1">
        <f t="array" ref="BW182">_xlfn.XLOOKUP(BW$1,'Copy of PY1 Data(H)'!$A$1:$CZ$1,_xlfn.XLOOKUP($B182,'Copy of PY1 Data(H)'!$A$1:$A$288,'Copy of PY1 Data(H)'!$A$1:$CZ$288))</f>
        <v>#N/A</v>
      </c>
      <c r="BX182" s="968" t="e" cm="1">
        <f t="array" ref="BX182">_xlfn.XLOOKUP(BX$1,'Copy of PY1 Data(H)'!$A$1:$CZ$1,_xlfn.XLOOKUP($B182,'Copy of PY1 Data(H)'!$A$1:$A$288,'Copy of PY1 Data(H)'!$A$1:$CZ$288))</f>
        <v>#N/A</v>
      </c>
      <c r="BY182" s="968" t="e" cm="1">
        <f t="array" ref="BY182">_xlfn.XLOOKUP(BY$1,'Copy of PY1 Data(H)'!$A$1:$CZ$1,_xlfn.XLOOKUP($B182,'Copy of PY1 Data(H)'!$A$1:$A$288,'Copy of PY1 Data(H)'!$A$1:$CZ$288))</f>
        <v>#N/A</v>
      </c>
      <c r="BZ182" s="968" t="e" cm="1">
        <f t="array" ref="BZ182">_xlfn.XLOOKUP(BZ$1,'Copy of PY1 Data(H)'!$A$1:$CZ$1,_xlfn.XLOOKUP($B182,'Copy of PY1 Data(H)'!$A$1:$A$288,'Copy of PY1 Data(H)'!$A$1:$CZ$288))</f>
        <v>#N/A</v>
      </c>
      <c r="CA182" s="968" t="e" cm="1">
        <f t="array" ref="CA182">_xlfn.XLOOKUP(CA$1,'Copy of PY1 Data(H)'!$A$1:$CZ$1,_xlfn.XLOOKUP($B182,'Copy of PY1 Data(H)'!$A$1:$A$288,'Copy of PY1 Data(H)'!$A$1:$CZ$288))</f>
        <v>#N/A</v>
      </c>
      <c r="CB182" s="968" t="e" cm="1">
        <f t="array" ref="CB182">_xlfn.XLOOKUP(CB$1,'Copy of PY1 Data(H)'!$A$1:$CZ$1,_xlfn.XLOOKUP($B182,'Copy of PY1 Data(H)'!$A$1:$A$288,'Copy of PY1 Data(H)'!$A$1:$CZ$288))</f>
        <v>#N/A</v>
      </c>
      <c r="CC182" s="968" t="e" cm="1">
        <f t="array" ref="CC182">_xlfn.XLOOKUP(CC$1,'Copy of PY1 Data(H)'!$A$1:$CZ$1,_xlfn.XLOOKUP($B182,'Copy of PY1 Data(H)'!$A$1:$A$288,'Copy of PY1 Data(H)'!$A$1:$CZ$288))</f>
        <v>#N/A</v>
      </c>
      <c r="CD182" s="968" t="e" cm="1">
        <f t="array" ref="CD182">_xlfn.XLOOKUP(CD$1,'Copy of PY1 Data(H)'!$A$1:$CZ$1,_xlfn.XLOOKUP($B182,'Copy of PY1 Data(H)'!$A$1:$A$288,'Copy of PY1 Data(H)'!$A$1:$CZ$288))</f>
        <v>#N/A</v>
      </c>
    </row>
    <row r="183" spans="1:82" x14ac:dyDescent="0.3">
      <c r="A183" s="180">
        <v>327</v>
      </c>
      <c r="C183" s="180"/>
      <c r="D183" s="180" cm="1">
        <f t="array" ref="D183">_xlfn.XLOOKUP(D$1,'Copy of PY1 Data(H)'!$A$1:$CZ$1,_xlfn.XLOOKUP($A183,'Copy of PY1 Data(H)'!$A$1:$A$288,'Copy of PY1 Data(H)'!$A$1:$CZ$288))</f>
        <v>0</v>
      </c>
      <c r="E183" s="180" cm="1">
        <f t="array" ref="E183">_xlfn.XLOOKUP(E$1,'Copy of PY1 Data(H)'!$A$1:$CZ$1,_xlfn.XLOOKUP($A183,'Copy of PY1 Data(H)'!$A$1:$A$288,'Copy of PY1 Data(H)'!$A$1:$CZ$288))</f>
        <v>0</v>
      </c>
      <c r="F183" s="180" cm="1">
        <f t="array" ref="F183">_xlfn.XLOOKUP(F$1,'Copy of PY1 Data(H)'!$A$1:$CZ$1,_xlfn.XLOOKUP($A183,'Copy of PY1 Data(H)'!$A$1:$A$288,'Copy of PY1 Data(H)'!$A$1:$CZ$288))</f>
        <v>0</v>
      </c>
      <c r="G183" s="180" cm="1">
        <f t="array" ref="G183">_xlfn.XLOOKUP(G$1,'Copy of PY1 Data(H)'!$A$1:$CZ$1,_xlfn.XLOOKUP($A183,'Copy of PY1 Data(H)'!$A$1:$A$288,'Copy of PY1 Data(H)'!$A$1:$CZ$288))</f>
        <v>0</v>
      </c>
      <c r="H183" s="180" cm="1">
        <f t="array" ref="H183">_xlfn.XLOOKUP(H$1,'Copy of PY1 Data(H)'!$A$1:$CZ$1,_xlfn.XLOOKUP($A183,'Copy of PY1 Data(H)'!$A$1:$A$288,'Copy of PY1 Data(H)'!$A$1:$CZ$288))</f>
        <v>0</v>
      </c>
      <c r="I183" s="180" cm="1">
        <f t="array" ref="I183">_xlfn.XLOOKUP(I$1,'Copy of PY1 Data(H)'!$A$1:$CZ$1,_xlfn.XLOOKUP($A183,'Copy of PY1 Data(H)'!$A$1:$A$288,'Copy of PY1 Data(H)'!$A$1:$CZ$288))</f>
        <v>0</v>
      </c>
      <c r="J183" s="180" cm="1">
        <f t="array" ref="J183">_xlfn.XLOOKUP(J$1,'Copy of PY1 Data(H)'!$A$1:$CZ$1,_xlfn.XLOOKUP($A183,'Copy of PY1 Data(H)'!$A$1:$A$288,'Copy of PY1 Data(H)'!$A$1:$CZ$288))</f>
        <v>53983</v>
      </c>
      <c r="K183" s="180" cm="1">
        <f t="array" ref="K183">_xlfn.XLOOKUP(K$1,'Copy of PY1 Data(H)'!$A$1:$CZ$1,_xlfn.XLOOKUP($A183,'Copy of PY1 Data(H)'!$A$1:$A$288,'Copy of PY1 Data(H)'!$A$1:$CZ$288))</f>
        <v>0</v>
      </c>
      <c r="L183" s="180" cm="1">
        <f t="array" ref="L183">_xlfn.XLOOKUP(L$1,'Copy of PY1 Data(H)'!$A$1:$CZ$1,_xlfn.XLOOKUP($A183,'Copy of PY1 Data(H)'!$A$1:$A$288,'Copy of PY1 Data(H)'!$A$1:$CZ$288))</f>
        <v>0</v>
      </c>
      <c r="M183" s="180" cm="1">
        <f t="array" ref="M183">_xlfn.XLOOKUP(M$1,'Copy of PY1 Data(H)'!$A$1:$CZ$1,_xlfn.XLOOKUP($A183,'Copy of PY1 Data(H)'!$A$1:$A$288,'Copy of PY1 Data(H)'!$A$1:$CZ$288))</f>
        <v>0</v>
      </c>
      <c r="N183" s="180" cm="1">
        <f t="array" ref="N183">_xlfn.XLOOKUP(N$1,'Copy of PY1 Data(H)'!$A$1:$CZ$1,_xlfn.XLOOKUP($A183,'Copy of PY1 Data(H)'!$A$1:$A$288,'Copy of PY1 Data(H)'!$A$1:$CZ$288))</f>
        <v>0</v>
      </c>
      <c r="O183" s="180" cm="1">
        <f t="array" ref="O183">_xlfn.XLOOKUP(O$1,'Copy of PY1 Data(H)'!$A$1:$CZ$1,_xlfn.XLOOKUP($A183,'Copy of PY1 Data(H)'!$A$1:$A$288,'Copy of PY1 Data(H)'!$A$1:$CZ$288))</f>
        <v>46446</v>
      </c>
      <c r="P183" s="180" cm="1">
        <f t="array" ref="P183">_xlfn.XLOOKUP(P$1,'Copy of PY1 Data(H)'!$A$1:$CZ$1,_xlfn.XLOOKUP($A183,'Copy of PY1 Data(H)'!$A$1:$A$288,'Copy of PY1 Data(H)'!$A$1:$CZ$288))</f>
        <v>0</v>
      </c>
      <c r="Q183" s="180" cm="1">
        <f t="array" ref="Q183">_xlfn.XLOOKUP(Q$1,'Copy of PY1 Data(H)'!$A$1:$CZ$1,_xlfn.XLOOKUP($A183,'Copy of PY1 Data(H)'!$A$1:$A$288,'Copy of PY1 Data(H)'!$A$1:$CZ$288))</f>
        <v>5619480</v>
      </c>
      <c r="R183" s="180" cm="1">
        <f t="array" ref="R183">_xlfn.XLOOKUP(R$1,'Copy of PY1 Data(H)'!$A$1:$CZ$1,_xlfn.XLOOKUP($A183,'Copy of PY1 Data(H)'!$A$1:$A$288,'Copy of PY1 Data(H)'!$A$1:$CZ$288))</f>
        <v>367968</v>
      </c>
      <c r="S183" s="180" cm="1">
        <f t="array" ref="S183">_xlfn.XLOOKUP(S$1,'Copy of PY1 Data(H)'!$A$1:$CZ$1,_xlfn.XLOOKUP($A183,'Copy of PY1 Data(H)'!$A$1:$A$288,'Copy of PY1 Data(H)'!$A$1:$CZ$288))</f>
        <v>0</v>
      </c>
      <c r="T183" s="180" cm="1">
        <f t="array" ref="T183">_xlfn.XLOOKUP(T$1,'Copy of PY1 Data(H)'!$A$1:$CZ$1,_xlfn.XLOOKUP($A183,'Copy of PY1 Data(H)'!$A$1:$A$288,'Copy of PY1 Data(H)'!$A$1:$CZ$288))</f>
        <v>3881259</v>
      </c>
      <c r="U183" s="180" cm="1">
        <f t="array" ref="U183">_xlfn.XLOOKUP(U$1,'Copy of PY1 Data(H)'!$A$1:$CZ$1,_xlfn.XLOOKUP($A183,'Copy of PY1 Data(H)'!$A$1:$A$288,'Copy of PY1 Data(H)'!$A$1:$CZ$288))</f>
        <v>2295234</v>
      </c>
      <c r="V183" s="180" cm="1">
        <f t="array" ref="V183">_xlfn.XLOOKUP(V$1,'Copy of PY1 Data(H)'!$A$1:$CZ$1,_xlfn.XLOOKUP($A183,'Copy of PY1 Data(H)'!$A$1:$A$288,'Copy of PY1 Data(H)'!$A$1:$CZ$288))</f>
        <v>14979085</v>
      </c>
      <c r="W183" s="180" cm="1">
        <f t="array" ref="W183">_xlfn.XLOOKUP(W$1,'Copy of PY1 Data(H)'!$A$1:$CZ$1,_xlfn.XLOOKUP($A183,'Copy of PY1 Data(H)'!$A$1:$A$288,'Copy of PY1 Data(H)'!$A$1:$CZ$288))</f>
        <v>0</v>
      </c>
      <c r="X183" s="180" cm="1">
        <f t="array" ref="X183">_xlfn.XLOOKUP(X$1,'Copy of PY1 Data(H)'!$A$1:$CZ$1,_xlfn.XLOOKUP($A183,'Copy of PY1 Data(H)'!$A$1:$A$288,'Copy of PY1 Data(H)'!$A$1:$CZ$288))</f>
        <v>0</v>
      </c>
      <c r="Y183" s="180" cm="1">
        <f t="array" ref="Y183">_xlfn.XLOOKUP(Y$1,'Copy of PY1 Data(H)'!$A$1:$CZ$1,_xlfn.XLOOKUP($A183,'Copy of PY1 Data(H)'!$A$1:$A$288,'Copy of PY1 Data(H)'!$A$1:$CZ$288))</f>
        <v>745155</v>
      </c>
      <c r="Z183" s="180" cm="1">
        <f t="array" ref="Z183">_xlfn.XLOOKUP(Z$1,'Copy of PY1 Data(H)'!$A$1:$CZ$1,_xlfn.XLOOKUP($A183,'Copy of PY1 Data(H)'!$A$1:$A$288,'Copy of PY1 Data(H)'!$A$1:$CZ$288))</f>
        <v>4000</v>
      </c>
      <c r="AA183" s="180" cm="1">
        <f t="array" ref="AA183">_xlfn.XLOOKUP(AA$1,'Copy of PY1 Data(H)'!$A$1:$CZ$1,_xlfn.XLOOKUP($A183,'Copy of PY1 Data(H)'!$A$1:$A$288,'Copy of PY1 Data(H)'!$A$1:$CZ$288))</f>
        <v>569712</v>
      </c>
      <c r="AB183" s="180" cm="1">
        <f t="array" ref="AB183">_xlfn.XLOOKUP(AB$1,'Copy of PY1 Data(H)'!$A$1:$CZ$1,_xlfn.XLOOKUP($A183,'Copy of PY1 Data(H)'!$A$1:$A$288,'Copy of PY1 Data(H)'!$A$1:$CZ$288))</f>
        <v>23252</v>
      </c>
      <c r="AC183" s="180" cm="1">
        <f t="array" ref="AC183">_xlfn.XLOOKUP(AC$1,'Copy of PY1 Data(H)'!$A$1:$CZ$1,_xlfn.XLOOKUP($A183,'Copy of PY1 Data(H)'!$A$1:$A$288,'Copy of PY1 Data(H)'!$A$1:$CZ$288))</f>
        <v>15684</v>
      </c>
      <c r="AD183" s="180" cm="1">
        <f t="array" ref="AD183">_xlfn.XLOOKUP(AD$1,'Copy of PY1 Data(H)'!$A$1:$CZ$1,_xlfn.XLOOKUP($A183,'Copy of PY1 Data(H)'!$A$1:$A$288,'Copy of PY1 Data(H)'!$A$1:$CZ$288))</f>
        <v>882432</v>
      </c>
      <c r="AE183" s="180" cm="1">
        <f t="array" ref="AE183">_xlfn.XLOOKUP(AE$1,'Copy of PY1 Data(H)'!$A$1:$CZ$1,_xlfn.XLOOKUP($A183,'Copy of PY1 Data(H)'!$A$1:$A$288,'Copy of PY1 Data(H)'!$A$1:$CZ$288))</f>
        <v>0</v>
      </c>
      <c r="AF183" s="180" cm="1">
        <f t="array" ref="AF183">_xlfn.XLOOKUP(AF$1,'Copy of PY1 Data(H)'!$A$1:$CZ$1,_xlfn.XLOOKUP($A183,'Copy of PY1 Data(H)'!$A$1:$A$288,'Copy of PY1 Data(H)'!$A$1:$CZ$288))</f>
        <v>204205</v>
      </c>
      <c r="AG183" s="180" cm="1">
        <f t="array" ref="AG183">_xlfn.XLOOKUP(AG$1,'Copy of PY1 Data(H)'!$A$1:$CZ$1,_xlfn.XLOOKUP($A183,'Copy of PY1 Data(H)'!$A$1:$A$288,'Copy of PY1 Data(H)'!$A$1:$CZ$288))</f>
        <v>514809</v>
      </c>
      <c r="AH183" s="180" cm="1">
        <f t="array" ref="AH183">_xlfn.XLOOKUP(AH$1,'Copy of PY1 Data(H)'!$A$1:$CZ$1,_xlfn.XLOOKUP($A183,'Copy of PY1 Data(H)'!$A$1:$A$288,'Copy of PY1 Data(H)'!$A$1:$CZ$288))</f>
        <v>0</v>
      </c>
      <c r="AI183" s="180" cm="1">
        <f t="array" ref="AI183">_xlfn.XLOOKUP(AI$1,'Copy of PY1 Data(H)'!$A$1:$CZ$1,_xlfn.XLOOKUP($A183,'Copy of PY1 Data(H)'!$A$1:$A$288,'Copy of PY1 Data(H)'!$A$1:$CZ$288))</f>
        <v>13241990</v>
      </c>
      <c r="AJ183" s="180" cm="1">
        <f t="array" ref="AJ183">_xlfn.XLOOKUP(AJ$1,'Copy of PY1 Data(H)'!$A$1:$CZ$1,_xlfn.XLOOKUP($A183,'Copy of PY1 Data(H)'!$A$1:$A$288,'Copy of PY1 Data(H)'!$A$1:$CZ$288))</f>
        <v>6500</v>
      </c>
      <c r="AK183" s="180" cm="1">
        <f t="array" ref="AK183">_xlfn.XLOOKUP(AK$1,'Copy of PY1 Data(H)'!$A$1:$CZ$1,_xlfn.XLOOKUP($A183,'Copy of PY1 Data(H)'!$A$1:$A$288,'Copy of PY1 Data(H)'!$A$1:$CZ$288))</f>
        <v>0</v>
      </c>
      <c r="AL183" s="180" cm="1">
        <f t="array" ref="AL183">_xlfn.XLOOKUP(AL$1,'Copy of PY1 Data(H)'!$A$1:$CZ$1,_xlfn.XLOOKUP($A183,'Copy of PY1 Data(H)'!$A$1:$A$288,'Copy of PY1 Data(H)'!$A$1:$CZ$288))</f>
        <v>0</v>
      </c>
      <c r="AM183" s="180" cm="1">
        <f t="array" ref="AM183">_xlfn.XLOOKUP(AM$1,'Copy of PY1 Data(H)'!$A$1:$CZ$1,_xlfn.XLOOKUP($A183,'Copy of PY1 Data(H)'!$A$1:$A$288,'Copy of PY1 Data(H)'!$A$1:$CZ$288))</f>
        <v>210332</v>
      </c>
      <c r="AN183" s="180" cm="1">
        <f t="array" ref="AN183">_xlfn.XLOOKUP(AN$1,'Copy of PY1 Data(H)'!$A$1:$CZ$1,_xlfn.XLOOKUP($A183,'Copy of PY1 Data(H)'!$A$1:$A$288,'Copy of PY1 Data(H)'!$A$1:$CZ$288))</f>
        <v>43291</v>
      </c>
      <c r="AO183" s="180" cm="1">
        <f t="array" ref="AO183">_xlfn.XLOOKUP(AO$1,'Copy of PY1 Data(H)'!$A$1:$CZ$1,_xlfn.XLOOKUP($A183,'Copy of PY1 Data(H)'!$A$1:$A$288,'Copy of PY1 Data(H)'!$A$1:$CZ$288))</f>
        <v>0</v>
      </c>
      <c r="AP183" s="180" cm="1">
        <f t="array" ref="AP183">_xlfn.XLOOKUP(AP$1,'Copy of PY1 Data(H)'!$A$1:$CZ$1,_xlfn.XLOOKUP($A183,'Copy of PY1 Data(H)'!$A$1:$A$288,'Copy of PY1 Data(H)'!$A$1:$CZ$288))</f>
        <v>0</v>
      </c>
      <c r="AQ183" s="180" cm="1">
        <f t="array" ref="AQ183">_xlfn.XLOOKUP(AQ$1,'Copy of PY1 Data(H)'!$A$1:$CZ$1,_xlfn.XLOOKUP($A183,'Copy of PY1 Data(H)'!$A$1:$A$288,'Copy of PY1 Data(H)'!$A$1:$CZ$288))</f>
        <v>0</v>
      </c>
      <c r="AR183" s="180" cm="1">
        <f t="array" ref="AR183">_xlfn.XLOOKUP(AR$1,'Copy of PY1 Data(H)'!$A$1:$CZ$1,_xlfn.XLOOKUP($A183,'Copy of PY1 Data(H)'!$A$1:$A$288,'Copy of PY1 Data(H)'!$A$1:$CZ$288))</f>
        <v>44618</v>
      </c>
      <c r="AS183" s="180" cm="1">
        <f t="array" ref="AS183">_xlfn.XLOOKUP(AS$1,'Copy of PY1 Data(H)'!$A$1:$CZ$1,_xlfn.XLOOKUP($A183,'Copy of PY1 Data(H)'!$A$1:$A$288,'Copy of PY1 Data(H)'!$A$1:$CZ$288))</f>
        <v>0</v>
      </c>
      <c r="AT183" s="180" cm="1">
        <f t="array" ref="AT183">_xlfn.XLOOKUP(AT$1,'Copy of PY1 Data(H)'!$A$1:$CZ$1,_xlfn.XLOOKUP($A183,'Copy of PY1 Data(H)'!$A$1:$A$288,'Copy of PY1 Data(H)'!$A$1:$CZ$288))</f>
        <v>552989</v>
      </c>
      <c r="AU183" s="180" cm="1">
        <f t="array" ref="AU183">_xlfn.XLOOKUP(AU$1,'Copy of PY1 Data(H)'!$A$1:$CZ$1,_xlfn.XLOOKUP($A183,'Copy of PY1 Data(H)'!$A$1:$A$288,'Copy of PY1 Data(H)'!$A$1:$CZ$288))</f>
        <v>0</v>
      </c>
      <c r="AV183" s="180" cm="1">
        <f t="array" ref="AV183">_xlfn.XLOOKUP(AV$1,'Copy of PY1 Data(H)'!$A$1:$CZ$1,_xlfn.XLOOKUP($A183,'Copy of PY1 Data(H)'!$A$1:$A$288,'Copy of PY1 Data(H)'!$A$1:$CZ$288))</f>
        <v>3735076</v>
      </c>
      <c r="AW183" s="180" cm="1">
        <f t="array" ref="AW183">_xlfn.XLOOKUP(AW$1,'Copy of PY1 Data(H)'!$A$1:$CZ$1,_xlfn.XLOOKUP($A183,'Copy of PY1 Data(H)'!$A$1:$A$288,'Copy of PY1 Data(H)'!$A$1:$CZ$288))</f>
        <v>0</v>
      </c>
      <c r="AX183" s="180" cm="1">
        <f t="array" ref="AX183">_xlfn.XLOOKUP(AX$1,'Copy of PY1 Data(H)'!$A$1:$CZ$1,_xlfn.XLOOKUP($A183,'Copy of PY1 Data(H)'!$A$1:$A$288,'Copy of PY1 Data(H)'!$A$1:$CZ$288))</f>
        <v>76640</v>
      </c>
      <c r="AY183" s="180" cm="1">
        <f t="array" ref="AY183">_xlfn.XLOOKUP(AY$1,'Copy of PY1 Data(H)'!$A$1:$CZ$1,_xlfn.XLOOKUP($A183,'Copy of PY1 Data(H)'!$A$1:$A$288,'Copy of PY1 Data(H)'!$A$1:$CZ$288))</f>
        <v>1346936</v>
      </c>
      <c r="AZ183" s="180" cm="1">
        <f t="array" ref="AZ183">_xlfn.XLOOKUP(AZ$1,'Copy of PY1 Data(H)'!$A$1:$CZ$1,_xlfn.XLOOKUP($A183,'Copy of PY1 Data(H)'!$A$1:$A$288,'Copy of PY1 Data(H)'!$A$1:$CZ$288))</f>
        <v>5006</v>
      </c>
      <c r="BA183" s="180" cm="1">
        <f t="array" ref="BA183">_xlfn.XLOOKUP(BA$1,'Copy of PY1 Data(H)'!$A$1:$CZ$1,_xlfn.XLOOKUP($A183,'Copy of PY1 Data(H)'!$A$1:$A$288,'Copy of PY1 Data(H)'!$A$1:$CZ$288))</f>
        <v>0</v>
      </c>
      <c r="BB183" s="180" cm="1">
        <f t="array" ref="BB183">_xlfn.XLOOKUP(BB$1,'Copy of PY1 Data(H)'!$A$1:$CZ$1,_xlfn.XLOOKUP($A183,'Copy of PY1 Data(H)'!$A$1:$A$288,'Copy of PY1 Data(H)'!$A$1:$CZ$288))</f>
        <v>0</v>
      </c>
      <c r="BC183" s="180" cm="1">
        <f t="array" ref="BC183">_xlfn.XLOOKUP(BC$1,'Copy of PY1 Data(H)'!$A$1:$CZ$1,_xlfn.XLOOKUP($A183,'Copy of PY1 Data(H)'!$A$1:$A$288,'Copy of PY1 Data(H)'!$A$1:$CZ$288))</f>
        <v>0</v>
      </c>
      <c r="BD183" s="180" cm="1">
        <f t="array" ref="BD183">_xlfn.XLOOKUP(BD$1,'Copy of PY1 Data(H)'!$A$1:$CZ$1,_xlfn.XLOOKUP($A183,'Copy of PY1 Data(H)'!$A$1:$A$288,'Copy of PY1 Data(H)'!$A$1:$CZ$288))</f>
        <v>217472</v>
      </c>
      <c r="BE183" s="180" cm="1">
        <f t="array" ref="BE183">_xlfn.XLOOKUP(BE$1,'Copy of PY1 Data(H)'!$A$1:$CZ$1,_xlfn.XLOOKUP($A183,'Copy of PY1 Data(H)'!$A$1:$A$288,'Copy of PY1 Data(H)'!$A$1:$CZ$288))</f>
        <v>0</v>
      </c>
      <c r="BF183" s="180" cm="1">
        <f t="array" ref="BF183">_xlfn.XLOOKUP(BF$1,'Copy of PY1 Data(H)'!$A$1:$CZ$1,_xlfn.XLOOKUP($A183,'Copy of PY1 Data(H)'!$A$1:$A$288,'Copy of PY1 Data(H)'!$A$1:$CZ$288))</f>
        <v>0</v>
      </c>
      <c r="BG183" s="180" cm="1">
        <f t="array" ref="BG183">_xlfn.XLOOKUP(BG$1,'Copy of PY1 Data(H)'!$A$1:$CZ$1,_xlfn.XLOOKUP($A183,'Copy of PY1 Data(H)'!$A$1:$A$288,'Copy of PY1 Data(H)'!$A$1:$CZ$288))</f>
        <v>0</v>
      </c>
      <c r="BH183" s="180" cm="1">
        <f t="array" ref="BH183">_xlfn.XLOOKUP(BH$1,'Copy of PY1 Data(H)'!$A$1:$CZ$1,_xlfn.XLOOKUP($A183,'Copy of PY1 Data(H)'!$A$1:$A$288,'Copy of PY1 Data(H)'!$A$1:$CZ$288))</f>
        <v>0</v>
      </c>
      <c r="BI183" s="180" cm="1">
        <f t="array" ref="BI183">_xlfn.XLOOKUP(BI$1,'Copy of PY1 Data(H)'!$A$1:$CZ$1,_xlfn.XLOOKUP($A183,'Copy of PY1 Data(H)'!$A$1:$A$288,'Copy of PY1 Data(H)'!$A$1:$CZ$288))</f>
        <v>474</v>
      </c>
      <c r="BJ183" s="180" cm="1">
        <f t="array" ref="BJ183">_xlfn.XLOOKUP(BJ$1,'Copy of PY1 Data(H)'!$A$1:$CZ$1,_xlfn.XLOOKUP($A183,'Copy of PY1 Data(H)'!$A$1:$A$288,'Copy of PY1 Data(H)'!$A$1:$CZ$288))</f>
        <v>0</v>
      </c>
      <c r="BK183" s="180" cm="1">
        <f t="array" ref="BK183">_xlfn.XLOOKUP(BK$1,'Copy of PY1 Data(H)'!$A$1:$CZ$1,_xlfn.XLOOKUP($A183,'Copy of PY1 Data(H)'!$A$1:$A$288,'Copy of PY1 Data(H)'!$A$1:$CZ$288))</f>
        <v>140972</v>
      </c>
      <c r="BL183" s="180" cm="1">
        <f t="array" ref="BL183">_xlfn.XLOOKUP(BL$1,'Copy of PY1 Data(H)'!$A$1:$CZ$1,_xlfn.XLOOKUP($A183,'Copy of PY1 Data(H)'!$A$1:$A$288,'Copy of PY1 Data(H)'!$A$1:$CZ$288))</f>
        <v>0</v>
      </c>
      <c r="BM183" s="180" cm="1">
        <f t="array" ref="BM183">_xlfn.XLOOKUP(BM$1,'Copy of PY1 Data(H)'!$A$1:$CZ$1,_xlfn.XLOOKUP($A183,'Copy of PY1 Data(H)'!$A$1:$A$288,'Copy of PY1 Data(H)'!$A$1:$CZ$288))</f>
        <v>168864</v>
      </c>
      <c r="BN183" s="180" cm="1">
        <f t="array" ref="BN183">_xlfn.XLOOKUP(BN$1,'Copy of PY1 Data(H)'!$A$1:$CZ$1,_xlfn.XLOOKUP($A183,'Copy of PY1 Data(H)'!$A$1:$A$288,'Copy of PY1 Data(H)'!$A$1:$CZ$288))</f>
        <v>0</v>
      </c>
      <c r="BO183" s="180" cm="1">
        <f t="array" ref="BO183">_xlfn.XLOOKUP(BO$1,'Copy of PY1 Data(H)'!$A$1:$CZ$1,_xlfn.XLOOKUP($A183,'Copy of PY1 Data(H)'!$A$1:$A$288,'Copy of PY1 Data(H)'!$A$1:$CZ$288))</f>
        <v>39115</v>
      </c>
      <c r="BP183" s="180" cm="1">
        <f t="array" ref="BP183">_xlfn.XLOOKUP(BP$1,'Copy of PY1 Data(H)'!$A$1:$CZ$1,_xlfn.XLOOKUP($A183,'Copy of PY1 Data(H)'!$A$1:$A$288,'Copy of PY1 Data(H)'!$A$1:$CZ$288))</f>
        <v>12100</v>
      </c>
      <c r="BQ183" s="180" cm="1">
        <f t="array" ref="BQ183">_xlfn.XLOOKUP(BQ$1,'Copy of PY1 Data(H)'!$A$1:$CZ$1,_xlfn.XLOOKUP($A183,'Copy of PY1 Data(H)'!$A$1:$A$288,'Copy of PY1 Data(H)'!$A$1:$CZ$288))</f>
        <v>0</v>
      </c>
      <c r="BR183" s="180" cm="1">
        <f t="array" ref="BR183">_xlfn.XLOOKUP(BR$1,'Copy of PY1 Data(H)'!$A$1:$CZ$1,_xlfn.XLOOKUP($A183,'Copy of PY1 Data(H)'!$A$1:$A$288,'Copy of PY1 Data(H)'!$A$1:$CZ$288))</f>
        <v>25500</v>
      </c>
      <c r="BS183" s="180" cm="1">
        <f t="array" ref="BS183">_xlfn.XLOOKUP(BS$1,'Copy of PY1 Data(H)'!$A$1:$CZ$1,_xlfn.XLOOKUP($A183,'Copy of PY1 Data(H)'!$A$1:$A$288,'Copy of PY1 Data(H)'!$A$1:$CZ$288))</f>
        <v>0</v>
      </c>
      <c r="BT183" s="180" cm="1">
        <f t="array" ref="BT183">_xlfn.XLOOKUP(BT$1,'Copy of PY1 Data(H)'!$A$1:$CZ$1,_xlfn.XLOOKUP($A183,'Copy of PY1 Data(H)'!$A$1:$A$288,'Copy of PY1 Data(H)'!$A$1:$CZ$288))</f>
        <v>341062</v>
      </c>
      <c r="BU183" s="180" cm="1">
        <f t="array" ref="BU183">_xlfn.XLOOKUP(BU$1,'Copy of PY1 Data(H)'!$A$1:$CZ$1,_xlfn.XLOOKUP($A183,'Copy of PY1 Data(H)'!$A$1:$A$288,'Copy of PY1 Data(H)'!$A$1:$CZ$288))</f>
        <v>10200</v>
      </c>
      <c r="BV183" s="180" cm="1">
        <f t="array" ref="BV183">_xlfn.XLOOKUP(BV$1,'Copy of PY1 Data(H)'!$A$1:$CZ$1,_xlfn.XLOOKUP($A183,'Copy of PY1 Data(H)'!$A$1:$A$288,'Copy of PY1 Data(H)'!$A$1:$CZ$288))</f>
        <v>0</v>
      </c>
      <c r="BW183" s="180" cm="1">
        <f t="array" ref="BW183">_xlfn.XLOOKUP(BW$1,'Copy of PY1 Data(H)'!$A$1:$CZ$1,_xlfn.XLOOKUP($A183,'Copy of PY1 Data(H)'!$A$1:$A$288,'Copy of PY1 Data(H)'!$A$1:$CZ$288))</f>
        <v>0</v>
      </c>
      <c r="BX183" s="180" cm="1">
        <f t="array" ref="BX183">_xlfn.XLOOKUP(BX$1,'Copy of PY1 Data(H)'!$A$1:$CZ$1,_xlfn.XLOOKUP($A183,'Copy of PY1 Data(H)'!$A$1:$A$288,'Copy of PY1 Data(H)'!$A$1:$CZ$288))</f>
        <v>81232</v>
      </c>
      <c r="BY183" s="180" cm="1">
        <f t="array" ref="BY183">_xlfn.XLOOKUP(BY$1,'Copy of PY1 Data(H)'!$A$1:$CZ$1,_xlfn.XLOOKUP($A183,'Copy of PY1 Data(H)'!$A$1:$A$288,'Copy of PY1 Data(H)'!$A$1:$CZ$288))</f>
        <v>0</v>
      </c>
      <c r="BZ183" s="180" cm="1">
        <f t="array" ref="BZ183">_xlfn.XLOOKUP(BZ$1,'Copy of PY1 Data(H)'!$A$1:$CZ$1,_xlfn.XLOOKUP($A183,'Copy of PY1 Data(H)'!$A$1:$A$288,'Copy of PY1 Data(H)'!$A$1:$CZ$288))</f>
        <v>21695</v>
      </c>
      <c r="CA183" s="180" cm="1">
        <f t="array" ref="CA183">_xlfn.XLOOKUP(CA$1,'Copy of PY1 Data(H)'!$A$1:$CZ$1,_xlfn.XLOOKUP($A183,'Copy of PY1 Data(H)'!$A$1:$A$288,'Copy of PY1 Data(H)'!$A$1:$CZ$288))</f>
        <v>49000</v>
      </c>
      <c r="CB183" s="180" cm="1">
        <f t="array" ref="CB183">_xlfn.XLOOKUP(CB$1,'Copy of PY1 Data(H)'!$A$1:$CZ$1,_xlfn.XLOOKUP($A183,'Copy of PY1 Data(H)'!$A$1:$A$288,'Copy of PY1 Data(H)'!$A$1:$CZ$288))</f>
        <v>24280</v>
      </c>
      <c r="CC183" s="180" cm="1">
        <f t="array" ref="CC183">_xlfn.XLOOKUP(CC$1,'Copy of PY1 Data(H)'!$A$1:$CZ$1,_xlfn.XLOOKUP($A183,'Copy of PY1 Data(H)'!$A$1:$A$288,'Copy of PY1 Data(H)'!$A$1:$CZ$288))</f>
        <v>0</v>
      </c>
      <c r="CD183" s="180" cm="1">
        <f t="array" ref="CD183">_xlfn.XLOOKUP(CD$1,'Copy of PY1 Data(H)'!$A$1:$CZ$1,_xlfn.XLOOKUP($A183,'Copy of PY1 Data(H)'!$A$1:$A$288,'Copy of PY1 Data(H)'!$A$1:$CZ$288))</f>
        <v>0</v>
      </c>
    </row>
    <row r="184" spans="1:82" x14ac:dyDescent="0.3">
      <c r="A184" s="180">
        <v>328</v>
      </c>
      <c r="C184" s="180"/>
      <c r="D184" s="180" cm="1">
        <f t="array" ref="D184">_xlfn.XLOOKUP(D$1,'Copy of PY1 Data(H)'!$A$1:$CZ$1,_xlfn.XLOOKUP($A184,'Copy of PY1 Data(H)'!$A$1:$A$288,'Copy of PY1 Data(H)'!$A$1:$CZ$288))</f>
        <v>0</v>
      </c>
      <c r="E184" s="180" cm="1">
        <f t="array" ref="E184">_xlfn.XLOOKUP(E$1,'Copy of PY1 Data(H)'!$A$1:$CZ$1,_xlfn.XLOOKUP($A184,'Copy of PY1 Data(H)'!$A$1:$A$288,'Copy of PY1 Data(H)'!$A$1:$CZ$288))</f>
        <v>0</v>
      </c>
      <c r="F184" s="180" cm="1">
        <f t="array" ref="F184">_xlfn.XLOOKUP(F$1,'Copy of PY1 Data(H)'!$A$1:$CZ$1,_xlfn.XLOOKUP($A184,'Copy of PY1 Data(H)'!$A$1:$A$288,'Copy of PY1 Data(H)'!$A$1:$CZ$288))</f>
        <v>0</v>
      </c>
      <c r="G184" s="180" cm="1">
        <f t="array" ref="G184">_xlfn.XLOOKUP(G$1,'Copy of PY1 Data(H)'!$A$1:$CZ$1,_xlfn.XLOOKUP($A184,'Copy of PY1 Data(H)'!$A$1:$A$288,'Copy of PY1 Data(H)'!$A$1:$CZ$288))</f>
        <v>0</v>
      </c>
      <c r="H184" s="180" cm="1">
        <f t="array" ref="H184">_xlfn.XLOOKUP(H$1,'Copy of PY1 Data(H)'!$A$1:$CZ$1,_xlfn.XLOOKUP($A184,'Copy of PY1 Data(H)'!$A$1:$A$288,'Copy of PY1 Data(H)'!$A$1:$CZ$288))</f>
        <v>0</v>
      </c>
      <c r="I184" s="180" cm="1">
        <f t="array" ref="I184">_xlfn.XLOOKUP(I$1,'Copy of PY1 Data(H)'!$A$1:$CZ$1,_xlfn.XLOOKUP($A184,'Copy of PY1 Data(H)'!$A$1:$A$288,'Copy of PY1 Data(H)'!$A$1:$CZ$288))</f>
        <v>0</v>
      </c>
      <c r="J184" s="180" cm="1">
        <f t="array" ref="J184">_xlfn.XLOOKUP(J$1,'Copy of PY1 Data(H)'!$A$1:$CZ$1,_xlfn.XLOOKUP($A184,'Copy of PY1 Data(H)'!$A$1:$A$288,'Copy of PY1 Data(H)'!$A$1:$CZ$288))</f>
        <v>0</v>
      </c>
      <c r="K184" s="180" cm="1">
        <f t="array" ref="K184">_xlfn.XLOOKUP(K$1,'Copy of PY1 Data(H)'!$A$1:$CZ$1,_xlfn.XLOOKUP($A184,'Copy of PY1 Data(H)'!$A$1:$A$288,'Copy of PY1 Data(H)'!$A$1:$CZ$288))</f>
        <v>0</v>
      </c>
      <c r="L184" s="180" cm="1">
        <f t="array" ref="L184">_xlfn.XLOOKUP(L$1,'Copy of PY1 Data(H)'!$A$1:$CZ$1,_xlfn.XLOOKUP($A184,'Copy of PY1 Data(H)'!$A$1:$A$288,'Copy of PY1 Data(H)'!$A$1:$CZ$288))</f>
        <v>0</v>
      </c>
      <c r="M184" s="180" cm="1">
        <f t="array" ref="M184">_xlfn.XLOOKUP(M$1,'Copy of PY1 Data(H)'!$A$1:$CZ$1,_xlfn.XLOOKUP($A184,'Copy of PY1 Data(H)'!$A$1:$A$288,'Copy of PY1 Data(H)'!$A$1:$CZ$288))</f>
        <v>0</v>
      </c>
      <c r="N184" s="180" cm="1">
        <f t="array" ref="N184">_xlfn.XLOOKUP(N$1,'Copy of PY1 Data(H)'!$A$1:$CZ$1,_xlfn.XLOOKUP($A184,'Copy of PY1 Data(H)'!$A$1:$A$288,'Copy of PY1 Data(H)'!$A$1:$CZ$288))</f>
        <v>0</v>
      </c>
      <c r="O184" s="180" cm="1">
        <f t="array" ref="O184">_xlfn.XLOOKUP(O$1,'Copy of PY1 Data(H)'!$A$1:$CZ$1,_xlfn.XLOOKUP($A184,'Copy of PY1 Data(H)'!$A$1:$A$288,'Copy of PY1 Data(H)'!$A$1:$CZ$288))</f>
        <v>3889236</v>
      </c>
      <c r="P184" s="180" cm="1">
        <f t="array" ref="P184">_xlfn.XLOOKUP(P$1,'Copy of PY1 Data(H)'!$A$1:$CZ$1,_xlfn.XLOOKUP($A184,'Copy of PY1 Data(H)'!$A$1:$A$288,'Copy of PY1 Data(H)'!$A$1:$CZ$288))</f>
        <v>0</v>
      </c>
      <c r="Q184" s="180" cm="1">
        <f t="array" ref="Q184">_xlfn.XLOOKUP(Q$1,'Copy of PY1 Data(H)'!$A$1:$CZ$1,_xlfn.XLOOKUP($A184,'Copy of PY1 Data(H)'!$A$1:$A$288,'Copy of PY1 Data(H)'!$A$1:$CZ$288))</f>
        <v>998142</v>
      </c>
      <c r="R184" s="180" cm="1">
        <f t="array" ref="R184">_xlfn.XLOOKUP(R$1,'Copy of PY1 Data(H)'!$A$1:$CZ$1,_xlfn.XLOOKUP($A184,'Copy of PY1 Data(H)'!$A$1:$A$288,'Copy of PY1 Data(H)'!$A$1:$CZ$288))</f>
        <v>0</v>
      </c>
      <c r="S184" s="180" cm="1">
        <f t="array" ref="S184">_xlfn.XLOOKUP(S$1,'Copy of PY1 Data(H)'!$A$1:$CZ$1,_xlfn.XLOOKUP($A184,'Copy of PY1 Data(H)'!$A$1:$A$288,'Copy of PY1 Data(H)'!$A$1:$CZ$288))</f>
        <v>0</v>
      </c>
      <c r="T184" s="180" cm="1">
        <f t="array" ref="T184">_xlfn.XLOOKUP(T$1,'Copy of PY1 Data(H)'!$A$1:$CZ$1,_xlfn.XLOOKUP($A184,'Copy of PY1 Data(H)'!$A$1:$A$288,'Copy of PY1 Data(H)'!$A$1:$CZ$288))</f>
        <v>19964007</v>
      </c>
      <c r="U184" s="180" cm="1">
        <f t="array" ref="U184">_xlfn.XLOOKUP(U$1,'Copy of PY1 Data(H)'!$A$1:$CZ$1,_xlfn.XLOOKUP($A184,'Copy of PY1 Data(H)'!$A$1:$A$288,'Copy of PY1 Data(H)'!$A$1:$CZ$288))</f>
        <v>1988365</v>
      </c>
      <c r="V184" s="180" cm="1">
        <f t="array" ref="V184">_xlfn.XLOOKUP(V$1,'Copy of PY1 Data(H)'!$A$1:$CZ$1,_xlfn.XLOOKUP($A184,'Copy of PY1 Data(H)'!$A$1:$A$288,'Copy of PY1 Data(H)'!$A$1:$CZ$288))</f>
        <v>83878</v>
      </c>
      <c r="W184" s="180" cm="1">
        <f t="array" ref="W184">_xlfn.XLOOKUP(W$1,'Copy of PY1 Data(H)'!$A$1:$CZ$1,_xlfn.XLOOKUP($A184,'Copy of PY1 Data(H)'!$A$1:$A$288,'Copy of PY1 Data(H)'!$A$1:$CZ$288))</f>
        <v>0</v>
      </c>
      <c r="X184" s="180" cm="1">
        <f t="array" ref="X184">_xlfn.XLOOKUP(X$1,'Copy of PY1 Data(H)'!$A$1:$CZ$1,_xlfn.XLOOKUP($A184,'Copy of PY1 Data(H)'!$A$1:$A$288,'Copy of PY1 Data(H)'!$A$1:$CZ$288))</f>
        <v>0</v>
      </c>
      <c r="Y184" s="180" cm="1">
        <f t="array" ref="Y184">_xlfn.XLOOKUP(Y$1,'Copy of PY1 Data(H)'!$A$1:$CZ$1,_xlfn.XLOOKUP($A184,'Copy of PY1 Data(H)'!$A$1:$A$288,'Copy of PY1 Data(H)'!$A$1:$CZ$288))</f>
        <v>0</v>
      </c>
      <c r="Z184" s="180" cm="1">
        <f t="array" ref="Z184">_xlfn.XLOOKUP(Z$1,'Copy of PY1 Data(H)'!$A$1:$CZ$1,_xlfn.XLOOKUP($A184,'Copy of PY1 Data(H)'!$A$1:$A$288,'Copy of PY1 Data(H)'!$A$1:$CZ$288))</f>
        <v>0</v>
      </c>
      <c r="AA184" s="180" cm="1">
        <f t="array" ref="AA184">_xlfn.XLOOKUP(AA$1,'Copy of PY1 Data(H)'!$A$1:$CZ$1,_xlfn.XLOOKUP($A184,'Copy of PY1 Data(H)'!$A$1:$A$288,'Copy of PY1 Data(H)'!$A$1:$CZ$288))</f>
        <v>1840022</v>
      </c>
      <c r="AB184" s="180" cm="1">
        <f t="array" ref="AB184">_xlfn.XLOOKUP(AB$1,'Copy of PY1 Data(H)'!$A$1:$CZ$1,_xlfn.XLOOKUP($A184,'Copy of PY1 Data(H)'!$A$1:$A$288,'Copy of PY1 Data(H)'!$A$1:$CZ$288))</f>
        <v>959426</v>
      </c>
      <c r="AC184" s="180" cm="1">
        <f t="array" ref="AC184">_xlfn.XLOOKUP(AC$1,'Copy of PY1 Data(H)'!$A$1:$CZ$1,_xlfn.XLOOKUP($A184,'Copy of PY1 Data(H)'!$A$1:$A$288,'Copy of PY1 Data(H)'!$A$1:$CZ$288))</f>
        <v>56459</v>
      </c>
      <c r="AD184" s="180" cm="1">
        <f t="array" ref="AD184">_xlfn.XLOOKUP(AD$1,'Copy of PY1 Data(H)'!$A$1:$CZ$1,_xlfn.XLOOKUP($A184,'Copy of PY1 Data(H)'!$A$1:$A$288,'Copy of PY1 Data(H)'!$A$1:$CZ$288))</f>
        <v>0</v>
      </c>
      <c r="AE184" s="180" cm="1">
        <f t="array" ref="AE184">_xlfn.XLOOKUP(AE$1,'Copy of PY1 Data(H)'!$A$1:$CZ$1,_xlfn.XLOOKUP($A184,'Copy of PY1 Data(H)'!$A$1:$A$288,'Copy of PY1 Data(H)'!$A$1:$CZ$288))</f>
        <v>0</v>
      </c>
      <c r="AF184" s="180" cm="1">
        <f t="array" ref="AF184">_xlfn.XLOOKUP(AF$1,'Copy of PY1 Data(H)'!$A$1:$CZ$1,_xlfn.XLOOKUP($A184,'Copy of PY1 Data(H)'!$A$1:$A$288,'Copy of PY1 Data(H)'!$A$1:$CZ$288))</f>
        <v>73721</v>
      </c>
      <c r="AG184" s="180" cm="1">
        <f t="array" ref="AG184">_xlfn.XLOOKUP(AG$1,'Copy of PY1 Data(H)'!$A$1:$CZ$1,_xlfn.XLOOKUP($A184,'Copy of PY1 Data(H)'!$A$1:$A$288,'Copy of PY1 Data(H)'!$A$1:$CZ$288))</f>
        <v>2701021</v>
      </c>
      <c r="AH184" s="180" cm="1">
        <f t="array" ref="AH184">_xlfn.XLOOKUP(AH$1,'Copy of PY1 Data(H)'!$A$1:$CZ$1,_xlfn.XLOOKUP($A184,'Copy of PY1 Data(H)'!$A$1:$A$288,'Copy of PY1 Data(H)'!$A$1:$CZ$288))</f>
        <v>0</v>
      </c>
      <c r="AI184" s="180" cm="1">
        <f t="array" ref="AI184">_xlfn.XLOOKUP(AI$1,'Copy of PY1 Data(H)'!$A$1:$CZ$1,_xlfn.XLOOKUP($A184,'Copy of PY1 Data(H)'!$A$1:$A$288,'Copy of PY1 Data(H)'!$A$1:$CZ$288))</f>
        <v>2550211</v>
      </c>
      <c r="AJ184" s="180" cm="1">
        <f t="array" ref="AJ184">_xlfn.XLOOKUP(AJ$1,'Copy of PY1 Data(H)'!$A$1:$CZ$1,_xlfn.XLOOKUP($A184,'Copy of PY1 Data(H)'!$A$1:$A$288,'Copy of PY1 Data(H)'!$A$1:$CZ$288))</f>
        <v>0</v>
      </c>
      <c r="AK184" s="180" cm="1">
        <f t="array" ref="AK184">_xlfn.XLOOKUP(AK$1,'Copy of PY1 Data(H)'!$A$1:$CZ$1,_xlfn.XLOOKUP($A184,'Copy of PY1 Data(H)'!$A$1:$A$288,'Copy of PY1 Data(H)'!$A$1:$CZ$288))</f>
        <v>0</v>
      </c>
      <c r="AL184" s="180" cm="1">
        <f t="array" ref="AL184">_xlfn.XLOOKUP(AL$1,'Copy of PY1 Data(H)'!$A$1:$CZ$1,_xlfn.XLOOKUP($A184,'Copy of PY1 Data(H)'!$A$1:$A$288,'Copy of PY1 Data(H)'!$A$1:$CZ$288))</f>
        <v>0</v>
      </c>
      <c r="AM184" s="180" cm="1">
        <f t="array" ref="AM184">_xlfn.XLOOKUP(AM$1,'Copy of PY1 Data(H)'!$A$1:$CZ$1,_xlfn.XLOOKUP($A184,'Copy of PY1 Data(H)'!$A$1:$A$288,'Copy of PY1 Data(H)'!$A$1:$CZ$288))</f>
        <v>637927</v>
      </c>
      <c r="AN184" s="180" cm="1">
        <f t="array" ref="AN184">_xlfn.XLOOKUP(AN$1,'Copy of PY1 Data(H)'!$A$1:$CZ$1,_xlfn.XLOOKUP($A184,'Copy of PY1 Data(H)'!$A$1:$A$288,'Copy of PY1 Data(H)'!$A$1:$CZ$288))</f>
        <v>0</v>
      </c>
      <c r="AO184" s="180" cm="1">
        <f t="array" ref="AO184">_xlfn.XLOOKUP(AO$1,'Copy of PY1 Data(H)'!$A$1:$CZ$1,_xlfn.XLOOKUP($A184,'Copy of PY1 Data(H)'!$A$1:$A$288,'Copy of PY1 Data(H)'!$A$1:$CZ$288))</f>
        <v>0</v>
      </c>
      <c r="AP184" s="180" cm="1">
        <f t="array" ref="AP184">_xlfn.XLOOKUP(AP$1,'Copy of PY1 Data(H)'!$A$1:$CZ$1,_xlfn.XLOOKUP($A184,'Copy of PY1 Data(H)'!$A$1:$A$288,'Copy of PY1 Data(H)'!$A$1:$CZ$288))</f>
        <v>0</v>
      </c>
      <c r="AQ184" s="180" cm="1">
        <f t="array" ref="AQ184">_xlfn.XLOOKUP(AQ$1,'Copy of PY1 Data(H)'!$A$1:$CZ$1,_xlfn.XLOOKUP($A184,'Copy of PY1 Data(H)'!$A$1:$A$288,'Copy of PY1 Data(H)'!$A$1:$CZ$288))</f>
        <v>0</v>
      </c>
      <c r="AR184" s="180" cm="1">
        <f t="array" ref="AR184">_xlfn.XLOOKUP(AR$1,'Copy of PY1 Data(H)'!$A$1:$CZ$1,_xlfn.XLOOKUP($A184,'Copy of PY1 Data(H)'!$A$1:$A$288,'Copy of PY1 Data(H)'!$A$1:$CZ$288))</f>
        <v>738041</v>
      </c>
      <c r="AS184" s="180" cm="1">
        <f t="array" ref="AS184">_xlfn.XLOOKUP(AS$1,'Copy of PY1 Data(H)'!$A$1:$CZ$1,_xlfn.XLOOKUP($A184,'Copy of PY1 Data(H)'!$A$1:$A$288,'Copy of PY1 Data(H)'!$A$1:$CZ$288))</f>
        <v>0</v>
      </c>
      <c r="AT184" s="180" cm="1">
        <f t="array" ref="AT184">_xlfn.XLOOKUP(AT$1,'Copy of PY1 Data(H)'!$A$1:$CZ$1,_xlfn.XLOOKUP($A184,'Copy of PY1 Data(H)'!$A$1:$A$288,'Copy of PY1 Data(H)'!$A$1:$CZ$288))</f>
        <v>915947</v>
      </c>
      <c r="AU184" s="180" cm="1">
        <f t="array" ref="AU184">_xlfn.XLOOKUP(AU$1,'Copy of PY1 Data(H)'!$A$1:$CZ$1,_xlfn.XLOOKUP($A184,'Copy of PY1 Data(H)'!$A$1:$A$288,'Copy of PY1 Data(H)'!$A$1:$CZ$288))</f>
        <v>0</v>
      </c>
      <c r="AV184" s="180" cm="1">
        <f t="array" ref="AV184">_xlfn.XLOOKUP(AV$1,'Copy of PY1 Data(H)'!$A$1:$CZ$1,_xlfn.XLOOKUP($A184,'Copy of PY1 Data(H)'!$A$1:$A$288,'Copy of PY1 Data(H)'!$A$1:$CZ$288))</f>
        <v>0</v>
      </c>
      <c r="AW184" s="180" cm="1">
        <f t="array" ref="AW184">_xlfn.XLOOKUP(AW$1,'Copy of PY1 Data(H)'!$A$1:$CZ$1,_xlfn.XLOOKUP($A184,'Copy of PY1 Data(H)'!$A$1:$A$288,'Copy of PY1 Data(H)'!$A$1:$CZ$288))</f>
        <v>0</v>
      </c>
      <c r="AX184" s="180" cm="1">
        <f t="array" ref="AX184">_xlfn.XLOOKUP(AX$1,'Copy of PY1 Data(H)'!$A$1:$CZ$1,_xlfn.XLOOKUP($A184,'Copy of PY1 Data(H)'!$A$1:$A$288,'Copy of PY1 Data(H)'!$A$1:$CZ$288))</f>
        <v>275955</v>
      </c>
      <c r="AY184" s="180" cm="1">
        <f t="array" ref="AY184">_xlfn.XLOOKUP(AY$1,'Copy of PY1 Data(H)'!$A$1:$CZ$1,_xlfn.XLOOKUP($A184,'Copy of PY1 Data(H)'!$A$1:$A$288,'Copy of PY1 Data(H)'!$A$1:$CZ$288))</f>
        <v>0</v>
      </c>
      <c r="AZ184" s="180" cm="1">
        <f t="array" ref="AZ184">_xlfn.XLOOKUP(AZ$1,'Copy of PY1 Data(H)'!$A$1:$CZ$1,_xlfn.XLOOKUP($A184,'Copy of PY1 Data(H)'!$A$1:$A$288,'Copy of PY1 Data(H)'!$A$1:$CZ$288))</f>
        <v>0</v>
      </c>
      <c r="BA184" s="180" cm="1">
        <f t="array" ref="BA184">_xlfn.XLOOKUP(BA$1,'Copy of PY1 Data(H)'!$A$1:$CZ$1,_xlfn.XLOOKUP($A184,'Copy of PY1 Data(H)'!$A$1:$A$288,'Copy of PY1 Data(H)'!$A$1:$CZ$288))</f>
        <v>0</v>
      </c>
      <c r="BB184" s="180" cm="1">
        <f t="array" ref="BB184">_xlfn.XLOOKUP(BB$1,'Copy of PY1 Data(H)'!$A$1:$CZ$1,_xlfn.XLOOKUP($A184,'Copy of PY1 Data(H)'!$A$1:$A$288,'Copy of PY1 Data(H)'!$A$1:$CZ$288))</f>
        <v>0</v>
      </c>
      <c r="BC184" s="180" cm="1">
        <f t="array" ref="BC184">_xlfn.XLOOKUP(BC$1,'Copy of PY1 Data(H)'!$A$1:$CZ$1,_xlfn.XLOOKUP($A184,'Copy of PY1 Data(H)'!$A$1:$A$288,'Copy of PY1 Data(H)'!$A$1:$CZ$288))</f>
        <v>0</v>
      </c>
      <c r="BD184" s="180" cm="1">
        <f t="array" ref="BD184">_xlfn.XLOOKUP(BD$1,'Copy of PY1 Data(H)'!$A$1:$CZ$1,_xlfn.XLOOKUP($A184,'Copy of PY1 Data(H)'!$A$1:$A$288,'Copy of PY1 Data(H)'!$A$1:$CZ$288))</f>
        <v>22606113</v>
      </c>
      <c r="BE184" s="180" cm="1">
        <f t="array" ref="BE184">_xlfn.XLOOKUP(BE$1,'Copy of PY1 Data(H)'!$A$1:$CZ$1,_xlfn.XLOOKUP($A184,'Copy of PY1 Data(H)'!$A$1:$A$288,'Copy of PY1 Data(H)'!$A$1:$CZ$288))</f>
        <v>0</v>
      </c>
      <c r="BF184" s="180" cm="1">
        <f t="array" ref="BF184">_xlfn.XLOOKUP(BF$1,'Copy of PY1 Data(H)'!$A$1:$CZ$1,_xlfn.XLOOKUP($A184,'Copy of PY1 Data(H)'!$A$1:$A$288,'Copy of PY1 Data(H)'!$A$1:$CZ$288))</f>
        <v>0</v>
      </c>
      <c r="BG184" s="180" cm="1">
        <f t="array" ref="BG184">_xlfn.XLOOKUP(BG$1,'Copy of PY1 Data(H)'!$A$1:$CZ$1,_xlfn.XLOOKUP($A184,'Copy of PY1 Data(H)'!$A$1:$A$288,'Copy of PY1 Data(H)'!$A$1:$CZ$288))</f>
        <v>0</v>
      </c>
      <c r="BH184" s="180" cm="1">
        <f t="array" ref="BH184">_xlfn.XLOOKUP(BH$1,'Copy of PY1 Data(H)'!$A$1:$CZ$1,_xlfn.XLOOKUP($A184,'Copy of PY1 Data(H)'!$A$1:$A$288,'Copy of PY1 Data(H)'!$A$1:$CZ$288))</f>
        <v>0</v>
      </c>
      <c r="BI184" s="180" cm="1">
        <f t="array" ref="BI184">_xlfn.XLOOKUP(BI$1,'Copy of PY1 Data(H)'!$A$1:$CZ$1,_xlfn.XLOOKUP($A184,'Copy of PY1 Data(H)'!$A$1:$A$288,'Copy of PY1 Data(H)'!$A$1:$CZ$288))</f>
        <v>54000</v>
      </c>
      <c r="BJ184" s="180" cm="1">
        <f t="array" ref="BJ184">_xlfn.XLOOKUP(BJ$1,'Copy of PY1 Data(H)'!$A$1:$CZ$1,_xlfn.XLOOKUP($A184,'Copy of PY1 Data(H)'!$A$1:$A$288,'Copy of PY1 Data(H)'!$A$1:$CZ$288))</f>
        <v>0</v>
      </c>
      <c r="BK184" s="180" cm="1">
        <f t="array" ref="BK184">_xlfn.XLOOKUP(BK$1,'Copy of PY1 Data(H)'!$A$1:$CZ$1,_xlfn.XLOOKUP($A184,'Copy of PY1 Data(H)'!$A$1:$A$288,'Copy of PY1 Data(H)'!$A$1:$CZ$288))</f>
        <v>0</v>
      </c>
      <c r="BL184" s="180" cm="1">
        <f t="array" ref="BL184">_xlfn.XLOOKUP(BL$1,'Copy of PY1 Data(H)'!$A$1:$CZ$1,_xlfn.XLOOKUP($A184,'Copy of PY1 Data(H)'!$A$1:$A$288,'Copy of PY1 Data(H)'!$A$1:$CZ$288))</f>
        <v>0</v>
      </c>
      <c r="BM184" s="180" cm="1">
        <f t="array" ref="BM184">_xlfn.XLOOKUP(BM$1,'Copy of PY1 Data(H)'!$A$1:$CZ$1,_xlfn.XLOOKUP($A184,'Copy of PY1 Data(H)'!$A$1:$A$288,'Copy of PY1 Data(H)'!$A$1:$CZ$288))</f>
        <v>2884653</v>
      </c>
      <c r="BN184" s="180" cm="1">
        <f t="array" ref="BN184">_xlfn.XLOOKUP(BN$1,'Copy of PY1 Data(H)'!$A$1:$CZ$1,_xlfn.XLOOKUP($A184,'Copy of PY1 Data(H)'!$A$1:$A$288,'Copy of PY1 Data(H)'!$A$1:$CZ$288))</f>
        <v>54534</v>
      </c>
      <c r="BO184" s="180" cm="1">
        <f t="array" ref="BO184">_xlfn.XLOOKUP(BO$1,'Copy of PY1 Data(H)'!$A$1:$CZ$1,_xlfn.XLOOKUP($A184,'Copy of PY1 Data(H)'!$A$1:$A$288,'Copy of PY1 Data(H)'!$A$1:$CZ$288))</f>
        <v>779666</v>
      </c>
      <c r="BP184" s="180" cm="1">
        <f t="array" ref="BP184">_xlfn.XLOOKUP(BP$1,'Copy of PY1 Data(H)'!$A$1:$CZ$1,_xlfn.XLOOKUP($A184,'Copy of PY1 Data(H)'!$A$1:$A$288,'Copy of PY1 Data(H)'!$A$1:$CZ$288))</f>
        <v>0</v>
      </c>
      <c r="BQ184" s="180" cm="1">
        <f t="array" ref="BQ184">_xlfn.XLOOKUP(BQ$1,'Copy of PY1 Data(H)'!$A$1:$CZ$1,_xlfn.XLOOKUP($A184,'Copy of PY1 Data(H)'!$A$1:$A$288,'Copy of PY1 Data(H)'!$A$1:$CZ$288))</f>
        <v>0</v>
      </c>
      <c r="BR184" s="180" cm="1">
        <f t="array" ref="BR184">_xlfn.XLOOKUP(BR$1,'Copy of PY1 Data(H)'!$A$1:$CZ$1,_xlfn.XLOOKUP($A184,'Copy of PY1 Data(H)'!$A$1:$A$288,'Copy of PY1 Data(H)'!$A$1:$CZ$288))</f>
        <v>1105201</v>
      </c>
      <c r="BS184" s="180" cm="1">
        <f t="array" ref="BS184">_xlfn.XLOOKUP(BS$1,'Copy of PY1 Data(H)'!$A$1:$CZ$1,_xlfn.XLOOKUP($A184,'Copy of PY1 Data(H)'!$A$1:$A$288,'Copy of PY1 Data(H)'!$A$1:$CZ$288))</f>
        <v>0</v>
      </c>
      <c r="BT184" s="180" cm="1">
        <f t="array" ref="BT184">_xlfn.XLOOKUP(BT$1,'Copy of PY1 Data(H)'!$A$1:$CZ$1,_xlfn.XLOOKUP($A184,'Copy of PY1 Data(H)'!$A$1:$A$288,'Copy of PY1 Data(H)'!$A$1:$CZ$288))</f>
        <v>109700</v>
      </c>
      <c r="BU184" s="180" cm="1">
        <f t="array" ref="BU184">_xlfn.XLOOKUP(BU$1,'Copy of PY1 Data(H)'!$A$1:$CZ$1,_xlfn.XLOOKUP($A184,'Copy of PY1 Data(H)'!$A$1:$A$288,'Copy of PY1 Data(H)'!$A$1:$CZ$288))</f>
        <v>1713406</v>
      </c>
      <c r="BV184" s="180" cm="1">
        <f t="array" ref="BV184">_xlfn.XLOOKUP(BV$1,'Copy of PY1 Data(H)'!$A$1:$CZ$1,_xlfn.XLOOKUP($A184,'Copy of PY1 Data(H)'!$A$1:$A$288,'Copy of PY1 Data(H)'!$A$1:$CZ$288))</f>
        <v>0</v>
      </c>
      <c r="BW184" s="180" cm="1">
        <f t="array" ref="BW184">_xlfn.XLOOKUP(BW$1,'Copy of PY1 Data(H)'!$A$1:$CZ$1,_xlfn.XLOOKUP($A184,'Copy of PY1 Data(H)'!$A$1:$A$288,'Copy of PY1 Data(H)'!$A$1:$CZ$288))</f>
        <v>0</v>
      </c>
      <c r="BX184" s="180" cm="1">
        <f t="array" ref="BX184">_xlfn.XLOOKUP(BX$1,'Copy of PY1 Data(H)'!$A$1:$CZ$1,_xlfn.XLOOKUP($A184,'Copy of PY1 Data(H)'!$A$1:$A$288,'Copy of PY1 Data(H)'!$A$1:$CZ$288))</f>
        <v>40000</v>
      </c>
      <c r="BY184" s="180" cm="1">
        <f t="array" ref="BY184">_xlfn.XLOOKUP(BY$1,'Copy of PY1 Data(H)'!$A$1:$CZ$1,_xlfn.XLOOKUP($A184,'Copy of PY1 Data(H)'!$A$1:$A$288,'Copy of PY1 Data(H)'!$A$1:$CZ$288))</f>
        <v>0</v>
      </c>
      <c r="BZ184" s="180" cm="1">
        <f t="array" ref="BZ184">_xlfn.XLOOKUP(BZ$1,'Copy of PY1 Data(H)'!$A$1:$CZ$1,_xlfn.XLOOKUP($A184,'Copy of PY1 Data(H)'!$A$1:$A$288,'Copy of PY1 Data(H)'!$A$1:$CZ$288))</f>
        <v>742050</v>
      </c>
      <c r="CA184" s="180" cm="1">
        <f t="array" ref="CA184">_xlfn.XLOOKUP(CA$1,'Copy of PY1 Data(H)'!$A$1:$CZ$1,_xlfn.XLOOKUP($A184,'Copy of PY1 Data(H)'!$A$1:$A$288,'Copy of PY1 Data(H)'!$A$1:$CZ$288))</f>
        <v>0</v>
      </c>
      <c r="CB184" s="180" cm="1">
        <f t="array" ref="CB184">_xlfn.XLOOKUP(CB$1,'Copy of PY1 Data(H)'!$A$1:$CZ$1,_xlfn.XLOOKUP($A184,'Copy of PY1 Data(H)'!$A$1:$A$288,'Copy of PY1 Data(H)'!$A$1:$CZ$288))</f>
        <v>48080</v>
      </c>
      <c r="CC184" s="180" cm="1">
        <f t="array" ref="CC184">_xlfn.XLOOKUP(CC$1,'Copy of PY1 Data(H)'!$A$1:$CZ$1,_xlfn.XLOOKUP($A184,'Copy of PY1 Data(H)'!$A$1:$A$288,'Copy of PY1 Data(H)'!$A$1:$CZ$288))</f>
        <v>0</v>
      </c>
      <c r="CD184" s="180" cm="1">
        <f t="array" ref="CD184">_xlfn.XLOOKUP(CD$1,'Copy of PY1 Data(H)'!$A$1:$CZ$1,_xlfn.XLOOKUP($A184,'Copy of PY1 Data(H)'!$A$1:$A$288,'Copy of PY1 Data(H)'!$A$1:$CZ$288))</f>
        <v>0</v>
      </c>
    </row>
    <row r="185" spans="1:82" s="968" customFormat="1" x14ac:dyDescent="0.3">
      <c r="B185" s="968" t="s">
        <v>2892</v>
      </c>
      <c r="D185" s="968" t="e" cm="1">
        <f t="array" ref="D185">_xlfn.XLOOKUP(D$1,'Copy of PY1 Data(H)'!$A$1:$CZ$1,_xlfn.XLOOKUP($B185,'Copy of PY1 Data(H)'!$A$1:$A$288,'Copy of PY1 Data(H)'!$A$1:$CZ$288))</f>
        <v>#N/A</v>
      </c>
      <c r="E185" s="968" t="e" cm="1">
        <f t="array" ref="E185">_xlfn.XLOOKUP(E$1,'Copy of PY1 Data(H)'!$A$1:$CZ$1,_xlfn.XLOOKUP($B185,'Copy of PY1 Data(H)'!$A$1:$A$288,'Copy of PY1 Data(H)'!$A$1:$CZ$288))</f>
        <v>#N/A</v>
      </c>
      <c r="F185" s="968" t="e" cm="1">
        <f t="array" ref="F185">_xlfn.XLOOKUP(F$1,'Copy of PY1 Data(H)'!$A$1:$CZ$1,_xlfn.XLOOKUP($B185,'Copy of PY1 Data(H)'!$A$1:$A$288,'Copy of PY1 Data(H)'!$A$1:$CZ$288))</f>
        <v>#N/A</v>
      </c>
      <c r="G185" s="968" t="e" cm="1">
        <f t="array" ref="G185">_xlfn.XLOOKUP(G$1,'Copy of PY1 Data(H)'!$A$1:$CZ$1,_xlfn.XLOOKUP($B185,'Copy of PY1 Data(H)'!$A$1:$A$288,'Copy of PY1 Data(H)'!$A$1:$CZ$288))</f>
        <v>#N/A</v>
      </c>
      <c r="H185" s="968" t="e" cm="1">
        <f t="array" ref="H185">_xlfn.XLOOKUP(H$1,'Copy of PY1 Data(H)'!$A$1:$CZ$1,_xlfn.XLOOKUP($B185,'Copy of PY1 Data(H)'!$A$1:$A$288,'Copy of PY1 Data(H)'!$A$1:$CZ$288))</f>
        <v>#N/A</v>
      </c>
      <c r="I185" s="968" t="e" cm="1">
        <f t="array" ref="I185">_xlfn.XLOOKUP(I$1,'Copy of PY1 Data(H)'!$A$1:$CZ$1,_xlfn.XLOOKUP($B185,'Copy of PY1 Data(H)'!$A$1:$A$288,'Copy of PY1 Data(H)'!$A$1:$CZ$288))</f>
        <v>#N/A</v>
      </c>
      <c r="J185" s="968" t="e" cm="1">
        <f t="array" ref="J185">_xlfn.XLOOKUP(J$1,'Copy of PY1 Data(H)'!$A$1:$CZ$1,_xlfn.XLOOKUP($B185,'Copy of PY1 Data(H)'!$A$1:$A$288,'Copy of PY1 Data(H)'!$A$1:$CZ$288))</f>
        <v>#N/A</v>
      </c>
      <c r="K185" s="968" t="e" cm="1">
        <f t="array" ref="K185">_xlfn.XLOOKUP(K$1,'Copy of PY1 Data(H)'!$A$1:$CZ$1,_xlfn.XLOOKUP($B185,'Copy of PY1 Data(H)'!$A$1:$A$288,'Copy of PY1 Data(H)'!$A$1:$CZ$288))</f>
        <v>#N/A</v>
      </c>
      <c r="L185" s="968" t="e" cm="1">
        <f t="array" ref="L185">_xlfn.XLOOKUP(L$1,'Copy of PY1 Data(H)'!$A$1:$CZ$1,_xlfn.XLOOKUP($B185,'Copy of PY1 Data(H)'!$A$1:$A$288,'Copy of PY1 Data(H)'!$A$1:$CZ$288))</f>
        <v>#N/A</v>
      </c>
      <c r="M185" s="968" t="e" cm="1">
        <f t="array" ref="M185">_xlfn.XLOOKUP(M$1,'Copy of PY1 Data(H)'!$A$1:$CZ$1,_xlfn.XLOOKUP($B185,'Copy of PY1 Data(H)'!$A$1:$A$288,'Copy of PY1 Data(H)'!$A$1:$CZ$288))</f>
        <v>#N/A</v>
      </c>
      <c r="N185" s="968" t="e" cm="1">
        <f t="array" ref="N185">_xlfn.XLOOKUP(N$1,'Copy of PY1 Data(H)'!$A$1:$CZ$1,_xlfn.XLOOKUP($B185,'Copy of PY1 Data(H)'!$A$1:$A$288,'Copy of PY1 Data(H)'!$A$1:$CZ$288))</f>
        <v>#N/A</v>
      </c>
      <c r="O185" s="968" t="e" cm="1">
        <f t="array" ref="O185">_xlfn.XLOOKUP(O$1,'Copy of PY1 Data(H)'!$A$1:$CZ$1,_xlfn.XLOOKUP($B185,'Copy of PY1 Data(H)'!$A$1:$A$288,'Copy of PY1 Data(H)'!$A$1:$CZ$288))</f>
        <v>#N/A</v>
      </c>
      <c r="P185" s="968" t="e" cm="1">
        <f t="array" ref="P185">_xlfn.XLOOKUP(P$1,'Copy of PY1 Data(H)'!$A$1:$CZ$1,_xlfn.XLOOKUP($B185,'Copy of PY1 Data(H)'!$A$1:$A$288,'Copy of PY1 Data(H)'!$A$1:$CZ$288))</f>
        <v>#N/A</v>
      </c>
      <c r="Q185" s="968" t="e" cm="1">
        <f t="array" ref="Q185">_xlfn.XLOOKUP(Q$1,'Copy of PY1 Data(H)'!$A$1:$CZ$1,_xlfn.XLOOKUP($B185,'Copy of PY1 Data(H)'!$A$1:$A$288,'Copy of PY1 Data(H)'!$A$1:$CZ$288))</f>
        <v>#N/A</v>
      </c>
      <c r="R185" s="968" t="e" cm="1">
        <f t="array" ref="R185">_xlfn.XLOOKUP(R$1,'Copy of PY1 Data(H)'!$A$1:$CZ$1,_xlfn.XLOOKUP($B185,'Copy of PY1 Data(H)'!$A$1:$A$288,'Copy of PY1 Data(H)'!$A$1:$CZ$288))</f>
        <v>#N/A</v>
      </c>
      <c r="S185" s="968" t="e" cm="1">
        <f t="array" ref="S185">_xlfn.XLOOKUP(S$1,'Copy of PY1 Data(H)'!$A$1:$CZ$1,_xlfn.XLOOKUP($B185,'Copy of PY1 Data(H)'!$A$1:$A$288,'Copy of PY1 Data(H)'!$A$1:$CZ$288))</f>
        <v>#N/A</v>
      </c>
      <c r="T185" s="968" t="e" cm="1">
        <f t="array" ref="T185">_xlfn.XLOOKUP(T$1,'Copy of PY1 Data(H)'!$A$1:$CZ$1,_xlfn.XLOOKUP($B185,'Copy of PY1 Data(H)'!$A$1:$A$288,'Copy of PY1 Data(H)'!$A$1:$CZ$288))</f>
        <v>#N/A</v>
      </c>
      <c r="U185" s="968" t="e" cm="1">
        <f t="array" ref="U185">_xlfn.XLOOKUP(U$1,'Copy of PY1 Data(H)'!$A$1:$CZ$1,_xlfn.XLOOKUP($B185,'Copy of PY1 Data(H)'!$A$1:$A$288,'Copy of PY1 Data(H)'!$A$1:$CZ$288))</f>
        <v>#N/A</v>
      </c>
      <c r="V185" s="968" t="e" cm="1">
        <f t="array" ref="V185">_xlfn.XLOOKUP(V$1,'Copy of PY1 Data(H)'!$A$1:$CZ$1,_xlfn.XLOOKUP($B185,'Copy of PY1 Data(H)'!$A$1:$A$288,'Copy of PY1 Data(H)'!$A$1:$CZ$288))</f>
        <v>#N/A</v>
      </c>
      <c r="W185" s="968" t="e" cm="1">
        <f t="array" ref="W185">_xlfn.XLOOKUP(W$1,'Copy of PY1 Data(H)'!$A$1:$CZ$1,_xlfn.XLOOKUP($B185,'Copy of PY1 Data(H)'!$A$1:$A$288,'Copy of PY1 Data(H)'!$A$1:$CZ$288))</f>
        <v>#N/A</v>
      </c>
      <c r="X185" s="968" t="e" cm="1">
        <f t="array" ref="X185">_xlfn.XLOOKUP(X$1,'Copy of PY1 Data(H)'!$A$1:$CZ$1,_xlfn.XLOOKUP($B185,'Copy of PY1 Data(H)'!$A$1:$A$288,'Copy of PY1 Data(H)'!$A$1:$CZ$288))</f>
        <v>#N/A</v>
      </c>
      <c r="Y185" s="968" t="e" cm="1">
        <f t="array" ref="Y185">_xlfn.XLOOKUP(Y$1,'Copy of PY1 Data(H)'!$A$1:$CZ$1,_xlfn.XLOOKUP($B185,'Copy of PY1 Data(H)'!$A$1:$A$288,'Copy of PY1 Data(H)'!$A$1:$CZ$288))</f>
        <v>#N/A</v>
      </c>
      <c r="Z185" s="968" t="e" cm="1">
        <f t="array" ref="Z185">_xlfn.XLOOKUP(Z$1,'Copy of PY1 Data(H)'!$A$1:$CZ$1,_xlfn.XLOOKUP($B185,'Copy of PY1 Data(H)'!$A$1:$A$288,'Copy of PY1 Data(H)'!$A$1:$CZ$288))</f>
        <v>#N/A</v>
      </c>
      <c r="AA185" s="968" t="e" cm="1">
        <f t="array" ref="AA185">_xlfn.XLOOKUP(AA$1,'Copy of PY1 Data(H)'!$A$1:$CZ$1,_xlfn.XLOOKUP($B185,'Copy of PY1 Data(H)'!$A$1:$A$288,'Copy of PY1 Data(H)'!$A$1:$CZ$288))</f>
        <v>#N/A</v>
      </c>
      <c r="AB185" s="968" t="e" cm="1">
        <f t="array" ref="AB185">_xlfn.XLOOKUP(AB$1,'Copy of PY1 Data(H)'!$A$1:$CZ$1,_xlfn.XLOOKUP($B185,'Copy of PY1 Data(H)'!$A$1:$A$288,'Copy of PY1 Data(H)'!$A$1:$CZ$288))</f>
        <v>#N/A</v>
      </c>
      <c r="AC185" s="968" t="e" cm="1">
        <f t="array" ref="AC185">_xlfn.XLOOKUP(AC$1,'Copy of PY1 Data(H)'!$A$1:$CZ$1,_xlfn.XLOOKUP($B185,'Copy of PY1 Data(H)'!$A$1:$A$288,'Copy of PY1 Data(H)'!$A$1:$CZ$288))</f>
        <v>#N/A</v>
      </c>
      <c r="AD185" s="968" t="e" cm="1">
        <f t="array" ref="AD185">_xlfn.XLOOKUP(AD$1,'Copy of PY1 Data(H)'!$A$1:$CZ$1,_xlfn.XLOOKUP($B185,'Copy of PY1 Data(H)'!$A$1:$A$288,'Copy of PY1 Data(H)'!$A$1:$CZ$288))</f>
        <v>#N/A</v>
      </c>
      <c r="AE185" s="968" t="e" cm="1">
        <f t="array" ref="AE185">_xlfn.XLOOKUP(AE$1,'Copy of PY1 Data(H)'!$A$1:$CZ$1,_xlfn.XLOOKUP($B185,'Copy of PY1 Data(H)'!$A$1:$A$288,'Copy of PY1 Data(H)'!$A$1:$CZ$288))</f>
        <v>#N/A</v>
      </c>
      <c r="AF185" s="968" t="e" cm="1">
        <f t="array" ref="AF185">_xlfn.XLOOKUP(AF$1,'Copy of PY1 Data(H)'!$A$1:$CZ$1,_xlfn.XLOOKUP($B185,'Copy of PY1 Data(H)'!$A$1:$A$288,'Copy of PY1 Data(H)'!$A$1:$CZ$288))</f>
        <v>#N/A</v>
      </c>
      <c r="AG185" s="968" t="e" cm="1">
        <f t="array" ref="AG185">_xlfn.XLOOKUP(AG$1,'Copy of PY1 Data(H)'!$A$1:$CZ$1,_xlfn.XLOOKUP($B185,'Copy of PY1 Data(H)'!$A$1:$A$288,'Copy of PY1 Data(H)'!$A$1:$CZ$288))</f>
        <v>#N/A</v>
      </c>
      <c r="AH185" s="968" t="e" cm="1">
        <f t="array" ref="AH185">_xlfn.XLOOKUP(AH$1,'Copy of PY1 Data(H)'!$A$1:$CZ$1,_xlfn.XLOOKUP($B185,'Copy of PY1 Data(H)'!$A$1:$A$288,'Copy of PY1 Data(H)'!$A$1:$CZ$288))</f>
        <v>#N/A</v>
      </c>
      <c r="AI185" s="968" t="e" cm="1">
        <f t="array" ref="AI185">_xlfn.XLOOKUP(AI$1,'Copy of PY1 Data(H)'!$A$1:$CZ$1,_xlfn.XLOOKUP($B185,'Copy of PY1 Data(H)'!$A$1:$A$288,'Copy of PY1 Data(H)'!$A$1:$CZ$288))</f>
        <v>#N/A</v>
      </c>
      <c r="AJ185" s="968" t="e" cm="1">
        <f t="array" ref="AJ185">_xlfn.XLOOKUP(AJ$1,'Copy of PY1 Data(H)'!$A$1:$CZ$1,_xlfn.XLOOKUP($B185,'Copy of PY1 Data(H)'!$A$1:$A$288,'Copy of PY1 Data(H)'!$A$1:$CZ$288))</f>
        <v>#N/A</v>
      </c>
      <c r="AK185" s="968" t="e" cm="1">
        <f t="array" ref="AK185">_xlfn.XLOOKUP(AK$1,'Copy of PY1 Data(H)'!$A$1:$CZ$1,_xlfn.XLOOKUP($B185,'Copy of PY1 Data(H)'!$A$1:$A$288,'Copy of PY1 Data(H)'!$A$1:$CZ$288))</f>
        <v>#N/A</v>
      </c>
      <c r="AL185" s="968" t="e" cm="1">
        <f t="array" ref="AL185">_xlfn.XLOOKUP(AL$1,'Copy of PY1 Data(H)'!$A$1:$CZ$1,_xlfn.XLOOKUP($B185,'Copy of PY1 Data(H)'!$A$1:$A$288,'Copy of PY1 Data(H)'!$A$1:$CZ$288))</f>
        <v>#N/A</v>
      </c>
      <c r="AM185" s="968" t="e" cm="1">
        <f t="array" ref="AM185">_xlfn.XLOOKUP(AM$1,'Copy of PY1 Data(H)'!$A$1:$CZ$1,_xlfn.XLOOKUP($B185,'Copy of PY1 Data(H)'!$A$1:$A$288,'Copy of PY1 Data(H)'!$A$1:$CZ$288))</f>
        <v>#N/A</v>
      </c>
      <c r="AN185" s="968" t="e" cm="1">
        <f t="array" ref="AN185">_xlfn.XLOOKUP(AN$1,'Copy of PY1 Data(H)'!$A$1:$CZ$1,_xlfn.XLOOKUP($B185,'Copy of PY1 Data(H)'!$A$1:$A$288,'Copy of PY1 Data(H)'!$A$1:$CZ$288))</f>
        <v>#N/A</v>
      </c>
      <c r="AO185" s="968" t="e" cm="1">
        <f t="array" ref="AO185">_xlfn.XLOOKUP(AO$1,'Copy of PY1 Data(H)'!$A$1:$CZ$1,_xlfn.XLOOKUP($B185,'Copy of PY1 Data(H)'!$A$1:$A$288,'Copy of PY1 Data(H)'!$A$1:$CZ$288))</f>
        <v>#N/A</v>
      </c>
      <c r="AP185" s="968" t="e" cm="1">
        <f t="array" ref="AP185">_xlfn.XLOOKUP(AP$1,'Copy of PY1 Data(H)'!$A$1:$CZ$1,_xlfn.XLOOKUP($B185,'Copy of PY1 Data(H)'!$A$1:$A$288,'Copy of PY1 Data(H)'!$A$1:$CZ$288))</f>
        <v>#N/A</v>
      </c>
      <c r="AQ185" s="968" t="e" cm="1">
        <f t="array" ref="AQ185">_xlfn.XLOOKUP(AQ$1,'Copy of PY1 Data(H)'!$A$1:$CZ$1,_xlfn.XLOOKUP($B185,'Copy of PY1 Data(H)'!$A$1:$A$288,'Copy of PY1 Data(H)'!$A$1:$CZ$288))</f>
        <v>#N/A</v>
      </c>
      <c r="AR185" s="968" t="e" cm="1">
        <f t="array" ref="AR185">_xlfn.XLOOKUP(AR$1,'Copy of PY1 Data(H)'!$A$1:$CZ$1,_xlfn.XLOOKUP($B185,'Copy of PY1 Data(H)'!$A$1:$A$288,'Copy of PY1 Data(H)'!$A$1:$CZ$288))</f>
        <v>#N/A</v>
      </c>
      <c r="AS185" s="968" t="e" cm="1">
        <f t="array" ref="AS185">_xlfn.XLOOKUP(AS$1,'Copy of PY1 Data(H)'!$A$1:$CZ$1,_xlfn.XLOOKUP($B185,'Copy of PY1 Data(H)'!$A$1:$A$288,'Copy of PY1 Data(H)'!$A$1:$CZ$288))</f>
        <v>#N/A</v>
      </c>
      <c r="AT185" s="968" t="e" cm="1">
        <f t="array" ref="AT185">_xlfn.XLOOKUP(AT$1,'Copy of PY1 Data(H)'!$A$1:$CZ$1,_xlfn.XLOOKUP($B185,'Copy of PY1 Data(H)'!$A$1:$A$288,'Copy of PY1 Data(H)'!$A$1:$CZ$288))</f>
        <v>#N/A</v>
      </c>
      <c r="AU185" s="968" t="e" cm="1">
        <f t="array" ref="AU185">_xlfn.XLOOKUP(AU$1,'Copy of PY1 Data(H)'!$A$1:$CZ$1,_xlfn.XLOOKUP($B185,'Copy of PY1 Data(H)'!$A$1:$A$288,'Copy of PY1 Data(H)'!$A$1:$CZ$288))</f>
        <v>#N/A</v>
      </c>
      <c r="AV185" s="968" t="e" cm="1">
        <f t="array" ref="AV185">_xlfn.XLOOKUP(AV$1,'Copy of PY1 Data(H)'!$A$1:$CZ$1,_xlfn.XLOOKUP($B185,'Copy of PY1 Data(H)'!$A$1:$A$288,'Copy of PY1 Data(H)'!$A$1:$CZ$288))</f>
        <v>#N/A</v>
      </c>
      <c r="AW185" s="968" t="e" cm="1">
        <f t="array" ref="AW185">_xlfn.XLOOKUP(AW$1,'Copy of PY1 Data(H)'!$A$1:$CZ$1,_xlfn.XLOOKUP($B185,'Copy of PY1 Data(H)'!$A$1:$A$288,'Copy of PY1 Data(H)'!$A$1:$CZ$288))</f>
        <v>#N/A</v>
      </c>
      <c r="AX185" s="968" t="e" cm="1">
        <f t="array" ref="AX185">_xlfn.XLOOKUP(AX$1,'Copy of PY1 Data(H)'!$A$1:$CZ$1,_xlfn.XLOOKUP($B185,'Copy of PY1 Data(H)'!$A$1:$A$288,'Copy of PY1 Data(H)'!$A$1:$CZ$288))</f>
        <v>#N/A</v>
      </c>
      <c r="AY185" s="968" t="e" cm="1">
        <f t="array" ref="AY185">_xlfn.XLOOKUP(AY$1,'Copy of PY1 Data(H)'!$A$1:$CZ$1,_xlfn.XLOOKUP($B185,'Copy of PY1 Data(H)'!$A$1:$A$288,'Copy of PY1 Data(H)'!$A$1:$CZ$288))</f>
        <v>#N/A</v>
      </c>
      <c r="AZ185" s="968" t="e" cm="1">
        <f t="array" ref="AZ185">_xlfn.XLOOKUP(AZ$1,'Copy of PY1 Data(H)'!$A$1:$CZ$1,_xlfn.XLOOKUP($B185,'Copy of PY1 Data(H)'!$A$1:$A$288,'Copy of PY1 Data(H)'!$A$1:$CZ$288))</f>
        <v>#N/A</v>
      </c>
      <c r="BA185" s="968" t="e" cm="1">
        <f t="array" ref="BA185">_xlfn.XLOOKUP(BA$1,'Copy of PY1 Data(H)'!$A$1:$CZ$1,_xlfn.XLOOKUP($B185,'Copy of PY1 Data(H)'!$A$1:$A$288,'Copy of PY1 Data(H)'!$A$1:$CZ$288))</f>
        <v>#N/A</v>
      </c>
      <c r="BB185" s="968" t="e" cm="1">
        <f t="array" ref="BB185">_xlfn.XLOOKUP(BB$1,'Copy of PY1 Data(H)'!$A$1:$CZ$1,_xlfn.XLOOKUP($B185,'Copy of PY1 Data(H)'!$A$1:$A$288,'Copy of PY1 Data(H)'!$A$1:$CZ$288))</f>
        <v>#N/A</v>
      </c>
      <c r="BC185" s="968" t="e" cm="1">
        <f t="array" ref="BC185">_xlfn.XLOOKUP(BC$1,'Copy of PY1 Data(H)'!$A$1:$CZ$1,_xlfn.XLOOKUP($B185,'Copy of PY1 Data(H)'!$A$1:$A$288,'Copy of PY1 Data(H)'!$A$1:$CZ$288))</f>
        <v>#N/A</v>
      </c>
      <c r="BD185" s="968" t="e" cm="1">
        <f t="array" ref="BD185">_xlfn.XLOOKUP(BD$1,'Copy of PY1 Data(H)'!$A$1:$CZ$1,_xlfn.XLOOKUP($B185,'Copy of PY1 Data(H)'!$A$1:$A$288,'Copy of PY1 Data(H)'!$A$1:$CZ$288))</f>
        <v>#N/A</v>
      </c>
      <c r="BE185" s="968" t="e" cm="1">
        <f t="array" ref="BE185">_xlfn.XLOOKUP(BE$1,'Copy of PY1 Data(H)'!$A$1:$CZ$1,_xlfn.XLOOKUP($B185,'Copy of PY1 Data(H)'!$A$1:$A$288,'Copy of PY1 Data(H)'!$A$1:$CZ$288))</f>
        <v>#N/A</v>
      </c>
      <c r="BF185" s="968" t="e" cm="1">
        <f t="array" ref="BF185">_xlfn.XLOOKUP(BF$1,'Copy of PY1 Data(H)'!$A$1:$CZ$1,_xlfn.XLOOKUP($B185,'Copy of PY1 Data(H)'!$A$1:$A$288,'Copy of PY1 Data(H)'!$A$1:$CZ$288))</f>
        <v>#N/A</v>
      </c>
      <c r="BG185" s="968" t="e" cm="1">
        <f t="array" ref="BG185">_xlfn.XLOOKUP(BG$1,'Copy of PY1 Data(H)'!$A$1:$CZ$1,_xlfn.XLOOKUP($B185,'Copy of PY1 Data(H)'!$A$1:$A$288,'Copy of PY1 Data(H)'!$A$1:$CZ$288))</f>
        <v>#N/A</v>
      </c>
      <c r="BH185" s="968" t="e" cm="1">
        <f t="array" ref="BH185">_xlfn.XLOOKUP(BH$1,'Copy of PY1 Data(H)'!$A$1:$CZ$1,_xlfn.XLOOKUP($B185,'Copy of PY1 Data(H)'!$A$1:$A$288,'Copy of PY1 Data(H)'!$A$1:$CZ$288))</f>
        <v>#N/A</v>
      </c>
      <c r="BI185" s="968" t="e" cm="1">
        <f t="array" ref="BI185">_xlfn.XLOOKUP(BI$1,'Copy of PY1 Data(H)'!$A$1:$CZ$1,_xlfn.XLOOKUP($B185,'Copy of PY1 Data(H)'!$A$1:$A$288,'Copy of PY1 Data(H)'!$A$1:$CZ$288))</f>
        <v>#N/A</v>
      </c>
      <c r="BJ185" s="968" t="e" cm="1">
        <f t="array" ref="BJ185">_xlfn.XLOOKUP(BJ$1,'Copy of PY1 Data(H)'!$A$1:$CZ$1,_xlfn.XLOOKUP($B185,'Copy of PY1 Data(H)'!$A$1:$A$288,'Copy of PY1 Data(H)'!$A$1:$CZ$288))</f>
        <v>#N/A</v>
      </c>
      <c r="BK185" s="968" t="e" cm="1">
        <f t="array" ref="BK185">_xlfn.XLOOKUP(BK$1,'Copy of PY1 Data(H)'!$A$1:$CZ$1,_xlfn.XLOOKUP($B185,'Copy of PY1 Data(H)'!$A$1:$A$288,'Copy of PY1 Data(H)'!$A$1:$CZ$288))</f>
        <v>#N/A</v>
      </c>
      <c r="BL185" s="968" t="e" cm="1">
        <f t="array" ref="BL185">_xlfn.XLOOKUP(BL$1,'Copy of PY1 Data(H)'!$A$1:$CZ$1,_xlfn.XLOOKUP($B185,'Copy of PY1 Data(H)'!$A$1:$A$288,'Copy of PY1 Data(H)'!$A$1:$CZ$288))</f>
        <v>#N/A</v>
      </c>
      <c r="BM185" s="968" t="e" cm="1">
        <f t="array" ref="BM185">_xlfn.XLOOKUP(BM$1,'Copy of PY1 Data(H)'!$A$1:$CZ$1,_xlfn.XLOOKUP($B185,'Copy of PY1 Data(H)'!$A$1:$A$288,'Copy of PY1 Data(H)'!$A$1:$CZ$288))</f>
        <v>#N/A</v>
      </c>
      <c r="BN185" s="968" t="e" cm="1">
        <f t="array" ref="BN185">_xlfn.XLOOKUP(BN$1,'Copy of PY1 Data(H)'!$A$1:$CZ$1,_xlfn.XLOOKUP($B185,'Copy of PY1 Data(H)'!$A$1:$A$288,'Copy of PY1 Data(H)'!$A$1:$CZ$288))</f>
        <v>#N/A</v>
      </c>
      <c r="BO185" s="968" t="e" cm="1">
        <f t="array" ref="BO185">_xlfn.XLOOKUP(BO$1,'Copy of PY1 Data(H)'!$A$1:$CZ$1,_xlfn.XLOOKUP($B185,'Copy of PY1 Data(H)'!$A$1:$A$288,'Copy of PY1 Data(H)'!$A$1:$CZ$288))</f>
        <v>#N/A</v>
      </c>
      <c r="BP185" s="968" t="e" cm="1">
        <f t="array" ref="BP185">_xlfn.XLOOKUP(BP$1,'Copy of PY1 Data(H)'!$A$1:$CZ$1,_xlfn.XLOOKUP($B185,'Copy of PY1 Data(H)'!$A$1:$A$288,'Copy of PY1 Data(H)'!$A$1:$CZ$288))</f>
        <v>#N/A</v>
      </c>
      <c r="BQ185" s="968" t="e" cm="1">
        <f t="array" ref="BQ185">_xlfn.XLOOKUP(BQ$1,'Copy of PY1 Data(H)'!$A$1:$CZ$1,_xlfn.XLOOKUP($B185,'Copy of PY1 Data(H)'!$A$1:$A$288,'Copy of PY1 Data(H)'!$A$1:$CZ$288))</f>
        <v>#N/A</v>
      </c>
      <c r="BR185" s="968" t="e" cm="1">
        <f t="array" ref="BR185">_xlfn.XLOOKUP(BR$1,'Copy of PY1 Data(H)'!$A$1:$CZ$1,_xlfn.XLOOKUP($B185,'Copy of PY1 Data(H)'!$A$1:$A$288,'Copy of PY1 Data(H)'!$A$1:$CZ$288))</f>
        <v>#N/A</v>
      </c>
      <c r="BS185" s="968" t="e" cm="1">
        <f t="array" ref="BS185">_xlfn.XLOOKUP(BS$1,'Copy of PY1 Data(H)'!$A$1:$CZ$1,_xlfn.XLOOKUP($B185,'Copy of PY1 Data(H)'!$A$1:$A$288,'Copy of PY1 Data(H)'!$A$1:$CZ$288))</f>
        <v>#N/A</v>
      </c>
      <c r="BT185" s="968" t="e" cm="1">
        <f t="array" ref="BT185">_xlfn.XLOOKUP(BT$1,'Copy of PY1 Data(H)'!$A$1:$CZ$1,_xlfn.XLOOKUP($B185,'Copy of PY1 Data(H)'!$A$1:$A$288,'Copy of PY1 Data(H)'!$A$1:$CZ$288))</f>
        <v>#N/A</v>
      </c>
      <c r="BU185" s="968" t="e" cm="1">
        <f t="array" ref="BU185">_xlfn.XLOOKUP(BU$1,'Copy of PY1 Data(H)'!$A$1:$CZ$1,_xlfn.XLOOKUP($B185,'Copy of PY1 Data(H)'!$A$1:$A$288,'Copy of PY1 Data(H)'!$A$1:$CZ$288))</f>
        <v>#N/A</v>
      </c>
      <c r="BV185" s="968" t="e" cm="1">
        <f t="array" ref="BV185">_xlfn.XLOOKUP(BV$1,'Copy of PY1 Data(H)'!$A$1:$CZ$1,_xlfn.XLOOKUP($B185,'Copy of PY1 Data(H)'!$A$1:$A$288,'Copy of PY1 Data(H)'!$A$1:$CZ$288))</f>
        <v>#N/A</v>
      </c>
      <c r="BW185" s="968" t="e" cm="1">
        <f t="array" ref="BW185">_xlfn.XLOOKUP(BW$1,'Copy of PY1 Data(H)'!$A$1:$CZ$1,_xlfn.XLOOKUP($B185,'Copy of PY1 Data(H)'!$A$1:$A$288,'Copy of PY1 Data(H)'!$A$1:$CZ$288))</f>
        <v>#N/A</v>
      </c>
      <c r="BX185" s="968" t="e" cm="1">
        <f t="array" ref="BX185">_xlfn.XLOOKUP(BX$1,'Copy of PY1 Data(H)'!$A$1:$CZ$1,_xlfn.XLOOKUP($B185,'Copy of PY1 Data(H)'!$A$1:$A$288,'Copy of PY1 Data(H)'!$A$1:$CZ$288))</f>
        <v>#N/A</v>
      </c>
      <c r="BY185" s="968" t="e" cm="1">
        <f t="array" ref="BY185">_xlfn.XLOOKUP(BY$1,'Copy of PY1 Data(H)'!$A$1:$CZ$1,_xlfn.XLOOKUP($B185,'Copy of PY1 Data(H)'!$A$1:$A$288,'Copy of PY1 Data(H)'!$A$1:$CZ$288))</f>
        <v>#N/A</v>
      </c>
      <c r="BZ185" s="968" t="e" cm="1">
        <f t="array" ref="BZ185">_xlfn.XLOOKUP(BZ$1,'Copy of PY1 Data(H)'!$A$1:$CZ$1,_xlfn.XLOOKUP($B185,'Copy of PY1 Data(H)'!$A$1:$A$288,'Copy of PY1 Data(H)'!$A$1:$CZ$288))</f>
        <v>#N/A</v>
      </c>
      <c r="CA185" s="968" t="e" cm="1">
        <f t="array" ref="CA185">_xlfn.XLOOKUP(CA$1,'Copy of PY1 Data(H)'!$A$1:$CZ$1,_xlfn.XLOOKUP($B185,'Copy of PY1 Data(H)'!$A$1:$A$288,'Copy of PY1 Data(H)'!$A$1:$CZ$288))</f>
        <v>#N/A</v>
      </c>
      <c r="CB185" s="968" t="e" cm="1">
        <f t="array" ref="CB185">_xlfn.XLOOKUP(CB$1,'Copy of PY1 Data(H)'!$A$1:$CZ$1,_xlfn.XLOOKUP($B185,'Copy of PY1 Data(H)'!$A$1:$A$288,'Copy of PY1 Data(H)'!$A$1:$CZ$288))</f>
        <v>#N/A</v>
      </c>
      <c r="CC185" s="968" t="e" cm="1">
        <f t="array" ref="CC185">_xlfn.XLOOKUP(CC$1,'Copy of PY1 Data(H)'!$A$1:$CZ$1,_xlfn.XLOOKUP($B185,'Copy of PY1 Data(H)'!$A$1:$A$288,'Copy of PY1 Data(H)'!$A$1:$CZ$288))</f>
        <v>#N/A</v>
      </c>
      <c r="CD185" s="968" t="e" cm="1">
        <f t="array" ref="CD185">_xlfn.XLOOKUP(CD$1,'Copy of PY1 Data(H)'!$A$1:$CZ$1,_xlfn.XLOOKUP($B185,'Copy of PY1 Data(H)'!$A$1:$A$288,'Copy of PY1 Data(H)'!$A$1:$CZ$288))</f>
        <v>#N/A</v>
      </c>
    </row>
    <row r="186" spans="1:82" s="968" customFormat="1" x14ac:dyDescent="0.3">
      <c r="B186" s="968" t="s">
        <v>2892</v>
      </c>
      <c r="D186" s="968" t="e" cm="1">
        <f t="array" ref="D186">_xlfn.XLOOKUP(D$1,'Copy of PY1 Data(H)'!$A$1:$CZ$1,_xlfn.XLOOKUP($B186,'Copy of PY1 Data(H)'!$A$1:$A$288,'Copy of PY1 Data(H)'!$A$1:$CZ$288))</f>
        <v>#N/A</v>
      </c>
      <c r="E186" s="968" t="e" cm="1">
        <f t="array" ref="E186">_xlfn.XLOOKUP(E$1,'Copy of PY1 Data(H)'!$A$1:$CZ$1,_xlfn.XLOOKUP($B186,'Copy of PY1 Data(H)'!$A$1:$A$288,'Copy of PY1 Data(H)'!$A$1:$CZ$288))</f>
        <v>#N/A</v>
      </c>
      <c r="F186" s="968" t="e" cm="1">
        <f t="array" ref="F186">_xlfn.XLOOKUP(F$1,'Copy of PY1 Data(H)'!$A$1:$CZ$1,_xlfn.XLOOKUP($B186,'Copy of PY1 Data(H)'!$A$1:$A$288,'Copy of PY1 Data(H)'!$A$1:$CZ$288))</f>
        <v>#N/A</v>
      </c>
      <c r="G186" s="968" t="e" cm="1">
        <f t="array" ref="G186">_xlfn.XLOOKUP(G$1,'Copy of PY1 Data(H)'!$A$1:$CZ$1,_xlfn.XLOOKUP($B186,'Copy of PY1 Data(H)'!$A$1:$A$288,'Copy of PY1 Data(H)'!$A$1:$CZ$288))</f>
        <v>#N/A</v>
      </c>
      <c r="H186" s="968" t="e" cm="1">
        <f t="array" ref="H186">_xlfn.XLOOKUP(H$1,'Copy of PY1 Data(H)'!$A$1:$CZ$1,_xlfn.XLOOKUP($B186,'Copy of PY1 Data(H)'!$A$1:$A$288,'Copy of PY1 Data(H)'!$A$1:$CZ$288))</f>
        <v>#N/A</v>
      </c>
      <c r="I186" s="968" t="e" cm="1">
        <f t="array" ref="I186">_xlfn.XLOOKUP(I$1,'Copy of PY1 Data(H)'!$A$1:$CZ$1,_xlfn.XLOOKUP($B186,'Copy of PY1 Data(H)'!$A$1:$A$288,'Copy of PY1 Data(H)'!$A$1:$CZ$288))</f>
        <v>#N/A</v>
      </c>
      <c r="J186" s="968" t="e" cm="1">
        <f t="array" ref="J186">_xlfn.XLOOKUP(J$1,'Copy of PY1 Data(H)'!$A$1:$CZ$1,_xlfn.XLOOKUP($B186,'Copy of PY1 Data(H)'!$A$1:$A$288,'Copy of PY1 Data(H)'!$A$1:$CZ$288))</f>
        <v>#N/A</v>
      </c>
      <c r="K186" s="968" t="e" cm="1">
        <f t="array" ref="K186">_xlfn.XLOOKUP(K$1,'Copy of PY1 Data(H)'!$A$1:$CZ$1,_xlfn.XLOOKUP($B186,'Copy of PY1 Data(H)'!$A$1:$A$288,'Copy of PY1 Data(H)'!$A$1:$CZ$288))</f>
        <v>#N/A</v>
      </c>
      <c r="L186" s="968" t="e" cm="1">
        <f t="array" ref="L186">_xlfn.XLOOKUP(L$1,'Copy of PY1 Data(H)'!$A$1:$CZ$1,_xlfn.XLOOKUP($B186,'Copy of PY1 Data(H)'!$A$1:$A$288,'Copy of PY1 Data(H)'!$A$1:$CZ$288))</f>
        <v>#N/A</v>
      </c>
      <c r="M186" s="968" t="e" cm="1">
        <f t="array" ref="M186">_xlfn.XLOOKUP(M$1,'Copy of PY1 Data(H)'!$A$1:$CZ$1,_xlfn.XLOOKUP($B186,'Copy of PY1 Data(H)'!$A$1:$A$288,'Copy of PY1 Data(H)'!$A$1:$CZ$288))</f>
        <v>#N/A</v>
      </c>
      <c r="N186" s="968" t="e" cm="1">
        <f t="array" ref="N186">_xlfn.XLOOKUP(N$1,'Copy of PY1 Data(H)'!$A$1:$CZ$1,_xlfn.XLOOKUP($B186,'Copy of PY1 Data(H)'!$A$1:$A$288,'Copy of PY1 Data(H)'!$A$1:$CZ$288))</f>
        <v>#N/A</v>
      </c>
      <c r="O186" s="968" t="e" cm="1">
        <f t="array" ref="O186">_xlfn.XLOOKUP(O$1,'Copy of PY1 Data(H)'!$A$1:$CZ$1,_xlfn.XLOOKUP($B186,'Copy of PY1 Data(H)'!$A$1:$A$288,'Copy of PY1 Data(H)'!$A$1:$CZ$288))</f>
        <v>#N/A</v>
      </c>
      <c r="P186" s="968" t="e" cm="1">
        <f t="array" ref="P186">_xlfn.XLOOKUP(P$1,'Copy of PY1 Data(H)'!$A$1:$CZ$1,_xlfn.XLOOKUP($B186,'Copy of PY1 Data(H)'!$A$1:$A$288,'Copy of PY1 Data(H)'!$A$1:$CZ$288))</f>
        <v>#N/A</v>
      </c>
      <c r="Q186" s="968" t="e" cm="1">
        <f t="array" ref="Q186">_xlfn.XLOOKUP(Q$1,'Copy of PY1 Data(H)'!$A$1:$CZ$1,_xlfn.XLOOKUP($B186,'Copy of PY1 Data(H)'!$A$1:$A$288,'Copy of PY1 Data(H)'!$A$1:$CZ$288))</f>
        <v>#N/A</v>
      </c>
      <c r="R186" s="968" t="e" cm="1">
        <f t="array" ref="R186">_xlfn.XLOOKUP(R$1,'Copy of PY1 Data(H)'!$A$1:$CZ$1,_xlfn.XLOOKUP($B186,'Copy of PY1 Data(H)'!$A$1:$A$288,'Copy of PY1 Data(H)'!$A$1:$CZ$288))</f>
        <v>#N/A</v>
      </c>
      <c r="S186" s="968" t="e" cm="1">
        <f t="array" ref="S186">_xlfn.XLOOKUP(S$1,'Copy of PY1 Data(H)'!$A$1:$CZ$1,_xlfn.XLOOKUP($B186,'Copy of PY1 Data(H)'!$A$1:$A$288,'Copy of PY1 Data(H)'!$A$1:$CZ$288))</f>
        <v>#N/A</v>
      </c>
      <c r="T186" s="968" t="e" cm="1">
        <f t="array" ref="T186">_xlfn.XLOOKUP(T$1,'Copy of PY1 Data(H)'!$A$1:$CZ$1,_xlfn.XLOOKUP($B186,'Copy of PY1 Data(H)'!$A$1:$A$288,'Copy of PY1 Data(H)'!$A$1:$CZ$288))</f>
        <v>#N/A</v>
      </c>
      <c r="U186" s="968" t="e" cm="1">
        <f t="array" ref="U186">_xlfn.XLOOKUP(U$1,'Copy of PY1 Data(H)'!$A$1:$CZ$1,_xlfn.XLOOKUP($B186,'Copy of PY1 Data(H)'!$A$1:$A$288,'Copy of PY1 Data(H)'!$A$1:$CZ$288))</f>
        <v>#N/A</v>
      </c>
      <c r="V186" s="968" t="e" cm="1">
        <f t="array" ref="V186">_xlfn.XLOOKUP(V$1,'Copy of PY1 Data(H)'!$A$1:$CZ$1,_xlfn.XLOOKUP($B186,'Copy of PY1 Data(H)'!$A$1:$A$288,'Copy of PY1 Data(H)'!$A$1:$CZ$288))</f>
        <v>#N/A</v>
      </c>
      <c r="W186" s="968" t="e" cm="1">
        <f t="array" ref="W186">_xlfn.XLOOKUP(W$1,'Copy of PY1 Data(H)'!$A$1:$CZ$1,_xlfn.XLOOKUP($B186,'Copy of PY1 Data(H)'!$A$1:$A$288,'Copy of PY1 Data(H)'!$A$1:$CZ$288))</f>
        <v>#N/A</v>
      </c>
      <c r="X186" s="968" t="e" cm="1">
        <f t="array" ref="X186">_xlfn.XLOOKUP(X$1,'Copy of PY1 Data(H)'!$A$1:$CZ$1,_xlfn.XLOOKUP($B186,'Copy of PY1 Data(H)'!$A$1:$A$288,'Copy of PY1 Data(H)'!$A$1:$CZ$288))</f>
        <v>#N/A</v>
      </c>
      <c r="Y186" s="968" t="e" cm="1">
        <f t="array" ref="Y186">_xlfn.XLOOKUP(Y$1,'Copy of PY1 Data(H)'!$A$1:$CZ$1,_xlfn.XLOOKUP($B186,'Copy of PY1 Data(H)'!$A$1:$A$288,'Copy of PY1 Data(H)'!$A$1:$CZ$288))</f>
        <v>#N/A</v>
      </c>
      <c r="Z186" s="968" t="e" cm="1">
        <f t="array" ref="Z186">_xlfn.XLOOKUP(Z$1,'Copy of PY1 Data(H)'!$A$1:$CZ$1,_xlfn.XLOOKUP($B186,'Copy of PY1 Data(H)'!$A$1:$A$288,'Copy of PY1 Data(H)'!$A$1:$CZ$288))</f>
        <v>#N/A</v>
      </c>
      <c r="AA186" s="968" t="e" cm="1">
        <f t="array" ref="AA186">_xlfn.XLOOKUP(AA$1,'Copy of PY1 Data(H)'!$A$1:$CZ$1,_xlfn.XLOOKUP($B186,'Copy of PY1 Data(H)'!$A$1:$A$288,'Copy of PY1 Data(H)'!$A$1:$CZ$288))</f>
        <v>#N/A</v>
      </c>
      <c r="AB186" s="968" t="e" cm="1">
        <f t="array" ref="AB186">_xlfn.XLOOKUP(AB$1,'Copy of PY1 Data(H)'!$A$1:$CZ$1,_xlfn.XLOOKUP($B186,'Copy of PY1 Data(H)'!$A$1:$A$288,'Copy of PY1 Data(H)'!$A$1:$CZ$288))</f>
        <v>#N/A</v>
      </c>
      <c r="AC186" s="968" t="e" cm="1">
        <f t="array" ref="AC186">_xlfn.XLOOKUP(AC$1,'Copy of PY1 Data(H)'!$A$1:$CZ$1,_xlfn.XLOOKUP($B186,'Copy of PY1 Data(H)'!$A$1:$A$288,'Copy of PY1 Data(H)'!$A$1:$CZ$288))</f>
        <v>#N/A</v>
      </c>
      <c r="AD186" s="968" t="e" cm="1">
        <f t="array" ref="AD186">_xlfn.XLOOKUP(AD$1,'Copy of PY1 Data(H)'!$A$1:$CZ$1,_xlfn.XLOOKUP($B186,'Copy of PY1 Data(H)'!$A$1:$A$288,'Copy of PY1 Data(H)'!$A$1:$CZ$288))</f>
        <v>#N/A</v>
      </c>
      <c r="AE186" s="968" t="e" cm="1">
        <f t="array" ref="AE186">_xlfn.XLOOKUP(AE$1,'Copy of PY1 Data(H)'!$A$1:$CZ$1,_xlfn.XLOOKUP($B186,'Copy of PY1 Data(H)'!$A$1:$A$288,'Copy of PY1 Data(H)'!$A$1:$CZ$288))</f>
        <v>#N/A</v>
      </c>
      <c r="AF186" s="968" t="e" cm="1">
        <f t="array" ref="AF186">_xlfn.XLOOKUP(AF$1,'Copy of PY1 Data(H)'!$A$1:$CZ$1,_xlfn.XLOOKUP($B186,'Copy of PY1 Data(H)'!$A$1:$A$288,'Copy of PY1 Data(H)'!$A$1:$CZ$288))</f>
        <v>#N/A</v>
      </c>
      <c r="AG186" s="968" t="e" cm="1">
        <f t="array" ref="AG186">_xlfn.XLOOKUP(AG$1,'Copy of PY1 Data(H)'!$A$1:$CZ$1,_xlfn.XLOOKUP($B186,'Copy of PY1 Data(H)'!$A$1:$A$288,'Copy of PY1 Data(H)'!$A$1:$CZ$288))</f>
        <v>#N/A</v>
      </c>
      <c r="AH186" s="968" t="e" cm="1">
        <f t="array" ref="AH186">_xlfn.XLOOKUP(AH$1,'Copy of PY1 Data(H)'!$A$1:$CZ$1,_xlfn.XLOOKUP($B186,'Copy of PY1 Data(H)'!$A$1:$A$288,'Copy of PY1 Data(H)'!$A$1:$CZ$288))</f>
        <v>#N/A</v>
      </c>
      <c r="AI186" s="968" t="e" cm="1">
        <f t="array" ref="AI186">_xlfn.XLOOKUP(AI$1,'Copy of PY1 Data(H)'!$A$1:$CZ$1,_xlfn.XLOOKUP($B186,'Copy of PY1 Data(H)'!$A$1:$A$288,'Copy of PY1 Data(H)'!$A$1:$CZ$288))</f>
        <v>#N/A</v>
      </c>
      <c r="AJ186" s="968" t="e" cm="1">
        <f t="array" ref="AJ186">_xlfn.XLOOKUP(AJ$1,'Copy of PY1 Data(H)'!$A$1:$CZ$1,_xlfn.XLOOKUP($B186,'Copy of PY1 Data(H)'!$A$1:$A$288,'Copy of PY1 Data(H)'!$A$1:$CZ$288))</f>
        <v>#N/A</v>
      </c>
      <c r="AK186" s="968" t="e" cm="1">
        <f t="array" ref="AK186">_xlfn.XLOOKUP(AK$1,'Copy of PY1 Data(H)'!$A$1:$CZ$1,_xlfn.XLOOKUP($B186,'Copy of PY1 Data(H)'!$A$1:$A$288,'Copy of PY1 Data(H)'!$A$1:$CZ$288))</f>
        <v>#N/A</v>
      </c>
      <c r="AL186" s="968" t="e" cm="1">
        <f t="array" ref="AL186">_xlfn.XLOOKUP(AL$1,'Copy of PY1 Data(H)'!$A$1:$CZ$1,_xlfn.XLOOKUP($B186,'Copy of PY1 Data(H)'!$A$1:$A$288,'Copy of PY1 Data(H)'!$A$1:$CZ$288))</f>
        <v>#N/A</v>
      </c>
      <c r="AM186" s="968" t="e" cm="1">
        <f t="array" ref="AM186">_xlfn.XLOOKUP(AM$1,'Copy of PY1 Data(H)'!$A$1:$CZ$1,_xlfn.XLOOKUP($B186,'Copy of PY1 Data(H)'!$A$1:$A$288,'Copy of PY1 Data(H)'!$A$1:$CZ$288))</f>
        <v>#N/A</v>
      </c>
      <c r="AN186" s="968" t="e" cm="1">
        <f t="array" ref="AN186">_xlfn.XLOOKUP(AN$1,'Copy of PY1 Data(H)'!$A$1:$CZ$1,_xlfn.XLOOKUP($B186,'Copy of PY1 Data(H)'!$A$1:$A$288,'Copy of PY1 Data(H)'!$A$1:$CZ$288))</f>
        <v>#N/A</v>
      </c>
      <c r="AO186" s="968" t="e" cm="1">
        <f t="array" ref="AO186">_xlfn.XLOOKUP(AO$1,'Copy of PY1 Data(H)'!$A$1:$CZ$1,_xlfn.XLOOKUP($B186,'Copy of PY1 Data(H)'!$A$1:$A$288,'Copy of PY1 Data(H)'!$A$1:$CZ$288))</f>
        <v>#N/A</v>
      </c>
      <c r="AP186" s="968" t="e" cm="1">
        <f t="array" ref="AP186">_xlfn.XLOOKUP(AP$1,'Copy of PY1 Data(H)'!$A$1:$CZ$1,_xlfn.XLOOKUP($B186,'Copy of PY1 Data(H)'!$A$1:$A$288,'Copy of PY1 Data(H)'!$A$1:$CZ$288))</f>
        <v>#N/A</v>
      </c>
      <c r="AQ186" s="968" t="e" cm="1">
        <f t="array" ref="AQ186">_xlfn.XLOOKUP(AQ$1,'Copy of PY1 Data(H)'!$A$1:$CZ$1,_xlfn.XLOOKUP($B186,'Copy of PY1 Data(H)'!$A$1:$A$288,'Copy of PY1 Data(H)'!$A$1:$CZ$288))</f>
        <v>#N/A</v>
      </c>
      <c r="AR186" s="968" t="e" cm="1">
        <f t="array" ref="AR186">_xlfn.XLOOKUP(AR$1,'Copy of PY1 Data(H)'!$A$1:$CZ$1,_xlfn.XLOOKUP($B186,'Copy of PY1 Data(H)'!$A$1:$A$288,'Copy of PY1 Data(H)'!$A$1:$CZ$288))</f>
        <v>#N/A</v>
      </c>
      <c r="AS186" s="968" t="e" cm="1">
        <f t="array" ref="AS186">_xlfn.XLOOKUP(AS$1,'Copy of PY1 Data(H)'!$A$1:$CZ$1,_xlfn.XLOOKUP($B186,'Copy of PY1 Data(H)'!$A$1:$A$288,'Copy of PY1 Data(H)'!$A$1:$CZ$288))</f>
        <v>#N/A</v>
      </c>
      <c r="AT186" s="968" t="e" cm="1">
        <f t="array" ref="AT186">_xlfn.XLOOKUP(AT$1,'Copy of PY1 Data(H)'!$A$1:$CZ$1,_xlfn.XLOOKUP($B186,'Copy of PY1 Data(H)'!$A$1:$A$288,'Copy of PY1 Data(H)'!$A$1:$CZ$288))</f>
        <v>#N/A</v>
      </c>
      <c r="AU186" s="968" t="e" cm="1">
        <f t="array" ref="AU186">_xlfn.XLOOKUP(AU$1,'Copy of PY1 Data(H)'!$A$1:$CZ$1,_xlfn.XLOOKUP($B186,'Copy of PY1 Data(H)'!$A$1:$A$288,'Copy of PY1 Data(H)'!$A$1:$CZ$288))</f>
        <v>#N/A</v>
      </c>
      <c r="AV186" s="968" t="e" cm="1">
        <f t="array" ref="AV186">_xlfn.XLOOKUP(AV$1,'Copy of PY1 Data(H)'!$A$1:$CZ$1,_xlfn.XLOOKUP($B186,'Copy of PY1 Data(H)'!$A$1:$A$288,'Copy of PY1 Data(H)'!$A$1:$CZ$288))</f>
        <v>#N/A</v>
      </c>
      <c r="AW186" s="968" t="e" cm="1">
        <f t="array" ref="AW186">_xlfn.XLOOKUP(AW$1,'Copy of PY1 Data(H)'!$A$1:$CZ$1,_xlfn.XLOOKUP($B186,'Copy of PY1 Data(H)'!$A$1:$A$288,'Copy of PY1 Data(H)'!$A$1:$CZ$288))</f>
        <v>#N/A</v>
      </c>
      <c r="AX186" s="968" t="e" cm="1">
        <f t="array" ref="AX186">_xlfn.XLOOKUP(AX$1,'Copy of PY1 Data(H)'!$A$1:$CZ$1,_xlfn.XLOOKUP($B186,'Copy of PY1 Data(H)'!$A$1:$A$288,'Copy of PY1 Data(H)'!$A$1:$CZ$288))</f>
        <v>#N/A</v>
      </c>
      <c r="AY186" s="968" t="e" cm="1">
        <f t="array" ref="AY186">_xlfn.XLOOKUP(AY$1,'Copy of PY1 Data(H)'!$A$1:$CZ$1,_xlfn.XLOOKUP($B186,'Copy of PY1 Data(H)'!$A$1:$A$288,'Copy of PY1 Data(H)'!$A$1:$CZ$288))</f>
        <v>#N/A</v>
      </c>
      <c r="AZ186" s="968" t="e" cm="1">
        <f t="array" ref="AZ186">_xlfn.XLOOKUP(AZ$1,'Copy of PY1 Data(H)'!$A$1:$CZ$1,_xlfn.XLOOKUP($B186,'Copy of PY1 Data(H)'!$A$1:$A$288,'Copy of PY1 Data(H)'!$A$1:$CZ$288))</f>
        <v>#N/A</v>
      </c>
      <c r="BA186" s="968" t="e" cm="1">
        <f t="array" ref="BA186">_xlfn.XLOOKUP(BA$1,'Copy of PY1 Data(H)'!$A$1:$CZ$1,_xlfn.XLOOKUP($B186,'Copy of PY1 Data(H)'!$A$1:$A$288,'Copy of PY1 Data(H)'!$A$1:$CZ$288))</f>
        <v>#N/A</v>
      </c>
      <c r="BB186" s="968" t="e" cm="1">
        <f t="array" ref="BB186">_xlfn.XLOOKUP(BB$1,'Copy of PY1 Data(H)'!$A$1:$CZ$1,_xlfn.XLOOKUP($B186,'Copy of PY1 Data(H)'!$A$1:$A$288,'Copy of PY1 Data(H)'!$A$1:$CZ$288))</f>
        <v>#N/A</v>
      </c>
      <c r="BC186" s="968" t="e" cm="1">
        <f t="array" ref="BC186">_xlfn.XLOOKUP(BC$1,'Copy of PY1 Data(H)'!$A$1:$CZ$1,_xlfn.XLOOKUP($B186,'Copy of PY1 Data(H)'!$A$1:$A$288,'Copy of PY1 Data(H)'!$A$1:$CZ$288))</f>
        <v>#N/A</v>
      </c>
      <c r="BD186" s="968" t="e" cm="1">
        <f t="array" ref="BD186">_xlfn.XLOOKUP(BD$1,'Copy of PY1 Data(H)'!$A$1:$CZ$1,_xlfn.XLOOKUP($B186,'Copy of PY1 Data(H)'!$A$1:$A$288,'Copy of PY1 Data(H)'!$A$1:$CZ$288))</f>
        <v>#N/A</v>
      </c>
      <c r="BE186" s="968" t="e" cm="1">
        <f t="array" ref="BE186">_xlfn.XLOOKUP(BE$1,'Copy of PY1 Data(H)'!$A$1:$CZ$1,_xlfn.XLOOKUP($B186,'Copy of PY1 Data(H)'!$A$1:$A$288,'Copy of PY1 Data(H)'!$A$1:$CZ$288))</f>
        <v>#N/A</v>
      </c>
      <c r="BF186" s="968" t="e" cm="1">
        <f t="array" ref="BF186">_xlfn.XLOOKUP(BF$1,'Copy of PY1 Data(H)'!$A$1:$CZ$1,_xlfn.XLOOKUP($B186,'Copy of PY1 Data(H)'!$A$1:$A$288,'Copy of PY1 Data(H)'!$A$1:$CZ$288))</f>
        <v>#N/A</v>
      </c>
      <c r="BG186" s="968" t="e" cm="1">
        <f t="array" ref="BG186">_xlfn.XLOOKUP(BG$1,'Copy of PY1 Data(H)'!$A$1:$CZ$1,_xlfn.XLOOKUP($B186,'Copy of PY1 Data(H)'!$A$1:$A$288,'Copy of PY1 Data(H)'!$A$1:$CZ$288))</f>
        <v>#N/A</v>
      </c>
      <c r="BH186" s="968" t="e" cm="1">
        <f t="array" ref="BH186">_xlfn.XLOOKUP(BH$1,'Copy of PY1 Data(H)'!$A$1:$CZ$1,_xlfn.XLOOKUP($B186,'Copy of PY1 Data(H)'!$A$1:$A$288,'Copy of PY1 Data(H)'!$A$1:$CZ$288))</f>
        <v>#N/A</v>
      </c>
      <c r="BI186" s="968" t="e" cm="1">
        <f t="array" ref="BI186">_xlfn.XLOOKUP(BI$1,'Copy of PY1 Data(H)'!$A$1:$CZ$1,_xlfn.XLOOKUP($B186,'Copy of PY1 Data(H)'!$A$1:$A$288,'Copy of PY1 Data(H)'!$A$1:$CZ$288))</f>
        <v>#N/A</v>
      </c>
      <c r="BJ186" s="968" t="e" cm="1">
        <f t="array" ref="BJ186">_xlfn.XLOOKUP(BJ$1,'Copy of PY1 Data(H)'!$A$1:$CZ$1,_xlfn.XLOOKUP($B186,'Copy of PY1 Data(H)'!$A$1:$A$288,'Copy of PY1 Data(H)'!$A$1:$CZ$288))</f>
        <v>#N/A</v>
      </c>
      <c r="BK186" s="968" t="e" cm="1">
        <f t="array" ref="BK186">_xlfn.XLOOKUP(BK$1,'Copy of PY1 Data(H)'!$A$1:$CZ$1,_xlfn.XLOOKUP($B186,'Copy of PY1 Data(H)'!$A$1:$A$288,'Copy of PY1 Data(H)'!$A$1:$CZ$288))</f>
        <v>#N/A</v>
      </c>
      <c r="BL186" s="968" t="e" cm="1">
        <f t="array" ref="BL186">_xlfn.XLOOKUP(BL$1,'Copy of PY1 Data(H)'!$A$1:$CZ$1,_xlfn.XLOOKUP($B186,'Copy of PY1 Data(H)'!$A$1:$A$288,'Copy of PY1 Data(H)'!$A$1:$CZ$288))</f>
        <v>#N/A</v>
      </c>
      <c r="BM186" s="968" t="e" cm="1">
        <f t="array" ref="BM186">_xlfn.XLOOKUP(BM$1,'Copy of PY1 Data(H)'!$A$1:$CZ$1,_xlfn.XLOOKUP($B186,'Copy of PY1 Data(H)'!$A$1:$A$288,'Copy of PY1 Data(H)'!$A$1:$CZ$288))</f>
        <v>#N/A</v>
      </c>
      <c r="BN186" s="968" t="e" cm="1">
        <f t="array" ref="BN186">_xlfn.XLOOKUP(BN$1,'Copy of PY1 Data(H)'!$A$1:$CZ$1,_xlfn.XLOOKUP($B186,'Copy of PY1 Data(H)'!$A$1:$A$288,'Copy of PY1 Data(H)'!$A$1:$CZ$288))</f>
        <v>#N/A</v>
      </c>
      <c r="BO186" s="968" t="e" cm="1">
        <f t="array" ref="BO186">_xlfn.XLOOKUP(BO$1,'Copy of PY1 Data(H)'!$A$1:$CZ$1,_xlfn.XLOOKUP($B186,'Copy of PY1 Data(H)'!$A$1:$A$288,'Copy of PY1 Data(H)'!$A$1:$CZ$288))</f>
        <v>#N/A</v>
      </c>
      <c r="BP186" s="968" t="e" cm="1">
        <f t="array" ref="BP186">_xlfn.XLOOKUP(BP$1,'Copy of PY1 Data(H)'!$A$1:$CZ$1,_xlfn.XLOOKUP($B186,'Copy of PY1 Data(H)'!$A$1:$A$288,'Copy of PY1 Data(H)'!$A$1:$CZ$288))</f>
        <v>#N/A</v>
      </c>
      <c r="BQ186" s="968" t="e" cm="1">
        <f t="array" ref="BQ186">_xlfn.XLOOKUP(BQ$1,'Copy of PY1 Data(H)'!$A$1:$CZ$1,_xlfn.XLOOKUP($B186,'Copy of PY1 Data(H)'!$A$1:$A$288,'Copy of PY1 Data(H)'!$A$1:$CZ$288))</f>
        <v>#N/A</v>
      </c>
      <c r="BR186" s="968" t="e" cm="1">
        <f t="array" ref="BR186">_xlfn.XLOOKUP(BR$1,'Copy of PY1 Data(H)'!$A$1:$CZ$1,_xlfn.XLOOKUP($B186,'Copy of PY1 Data(H)'!$A$1:$A$288,'Copy of PY1 Data(H)'!$A$1:$CZ$288))</f>
        <v>#N/A</v>
      </c>
      <c r="BS186" s="968" t="e" cm="1">
        <f t="array" ref="BS186">_xlfn.XLOOKUP(BS$1,'Copy of PY1 Data(H)'!$A$1:$CZ$1,_xlfn.XLOOKUP($B186,'Copy of PY1 Data(H)'!$A$1:$A$288,'Copy of PY1 Data(H)'!$A$1:$CZ$288))</f>
        <v>#N/A</v>
      </c>
      <c r="BT186" s="968" t="e" cm="1">
        <f t="array" ref="BT186">_xlfn.XLOOKUP(BT$1,'Copy of PY1 Data(H)'!$A$1:$CZ$1,_xlfn.XLOOKUP($B186,'Copy of PY1 Data(H)'!$A$1:$A$288,'Copy of PY1 Data(H)'!$A$1:$CZ$288))</f>
        <v>#N/A</v>
      </c>
      <c r="BU186" s="968" t="e" cm="1">
        <f t="array" ref="BU186">_xlfn.XLOOKUP(BU$1,'Copy of PY1 Data(H)'!$A$1:$CZ$1,_xlfn.XLOOKUP($B186,'Copy of PY1 Data(H)'!$A$1:$A$288,'Copy of PY1 Data(H)'!$A$1:$CZ$288))</f>
        <v>#N/A</v>
      </c>
      <c r="BV186" s="968" t="e" cm="1">
        <f t="array" ref="BV186">_xlfn.XLOOKUP(BV$1,'Copy of PY1 Data(H)'!$A$1:$CZ$1,_xlfn.XLOOKUP($B186,'Copy of PY1 Data(H)'!$A$1:$A$288,'Copy of PY1 Data(H)'!$A$1:$CZ$288))</f>
        <v>#N/A</v>
      </c>
      <c r="BW186" s="968" t="e" cm="1">
        <f t="array" ref="BW186">_xlfn.XLOOKUP(BW$1,'Copy of PY1 Data(H)'!$A$1:$CZ$1,_xlfn.XLOOKUP($B186,'Copy of PY1 Data(H)'!$A$1:$A$288,'Copy of PY1 Data(H)'!$A$1:$CZ$288))</f>
        <v>#N/A</v>
      </c>
      <c r="BX186" s="968" t="e" cm="1">
        <f t="array" ref="BX186">_xlfn.XLOOKUP(BX$1,'Copy of PY1 Data(H)'!$A$1:$CZ$1,_xlfn.XLOOKUP($B186,'Copy of PY1 Data(H)'!$A$1:$A$288,'Copy of PY1 Data(H)'!$A$1:$CZ$288))</f>
        <v>#N/A</v>
      </c>
      <c r="BY186" s="968" t="e" cm="1">
        <f t="array" ref="BY186">_xlfn.XLOOKUP(BY$1,'Copy of PY1 Data(H)'!$A$1:$CZ$1,_xlfn.XLOOKUP($B186,'Copy of PY1 Data(H)'!$A$1:$A$288,'Copy of PY1 Data(H)'!$A$1:$CZ$288))</f>
        <v>#N/A</v>
      </c>
      <c r="BZ186" s="968" t="e" cm="1">
        <f t="array" ref="BZ186">_xlfn.XLOOKUP(BZ$1,'Copy of PY1 Data(H)'!$A$1:$CZ$1,_xlfn.XLOOKUP($B186,'Copy of PY1 Data(H)'!$A$1:$A$288,'Copy of PY1 Data(H)'!$A$1:$CZ$288))</f>
        <v>#N/A</v>
      </c>
      <c r="CA186" s="968" t="e" cm="1">
        <f t="array" ref="CA186">_xlfn.XLOOKUP(CA$1,'Copy of PY1 Data(H)'!$A$1:$CZ$1,_xlfn.XLOOKUP($B186,'Copy of PY1 Data(H)'!$A$1:$A$288,'Copy of PY1 Data(H)'!$A$1:$CZ$288))</f>
        <v>#N/A</v>
      </c>
      <c r="CB186" s="968" t="e" cm="1">
        <f t="array" ref="CB186">_xlfn.XLOOKUP(CB$1,'Copy of PY1 Data(H)'!$A$1:$CZ$1,_xlfn.XLOOKUP($B186,'Copy of PY1 Data(H)'!$A$1:$A$288,'Copy of PY1 Data(H)'!$A$1:$CZ$288))</f>
        <v>#N/A</v>
      </c>
      <c r="CC186" s="968" t="e" cm="1">
        <f t="array" ref="CC186">_xlfn.XLOOKUP(CC$1,'Copy of PY1 Data(H)'!$A$1:$CZ$1,_xlfn.XLOOKUP($B186,'Copy of PY1 Data(H)'!$A$1:$A$288,'Copy of PY1 Data(H)'!$A$1:$CZ$288))</f>
        <v>#N/A</v>
      </c>
      <c r="CD186" s="968" t="e" cm="1">
        <f t="array" ref="CD186">_xlfn.XLOOKUP(CD$1,'Copy of PY1 Data(H)'!$A$1:$CZ$1,_xlfn.XLOOKUP($B186,'Copy of PY1 Data(H)'!$A$1:$A$288,'Copy of PY1 Data(H)'!$A$1:$CZ$288))</f>
        <v>#N/A</v>
      </c>
    </row>
    <row r="187" spans="1:82" s="968" customFormat="1" x14ac:dyDescent="0.3">
      <c r="B187" s="968" t="s">
        <v>2892</v>
      </c>
      <c r="D187" s="968" t="e" cm="1">
        <f t="array" ref="D187">_xlfn.XLOOKUP(D$1,'Copy of PY1 Data(H)'!$A$1:$CZ$1,_xlfn.XLOOKUP($B187,'Copy of PY1 Data(H)'!$A$1:$A$288,'Copy of PY1 Data(H)'!$A$1:$CZ$288))</f>
        <v>#N/A</v>
      </c>
      <c r="E187" s="968" t="e" cm="1">
        <f t="array" ref="E187">_xlfn.XLOOKUP(E$1,'Copy of PY1 Data(H)'!$A$1:$CZ$1,_xlfn.XLOOKUP($B187,'Copy of PY1 Data(H)'!$A$1:$A$288,'Copy of PY1 Data(H)'!$A$1:$CZ$288))</f>
        <v>#N/A</v>
      </c>
      <c r="F187" s="968" t="e" cm="1">
        <f t="array" ref="F187">_xlfn.XLOOKUP(F$1,'Copy of PY1 Data(H)'!$A$1:$CZ$1,_xlfn.XLOOKUP($B187,'Copy of PY1 Data(H)'!$A$1:$A$288,'Copy of PY1 Data(H)'!$A$1:$CZ$288))</f>
        <v>#N/A</v>
      </c>
      <c r="G187" s="968" t="e" cm="1">
        <f t="array" ref="G187">_xlfn.XLOOKUP(G$1,'Copy of PY1 Data(H)'!$A$1:$CZ$1,_xlfn.XLOOKUP($B187,'Copy of PY1 Data(H)'!$A$1:$A$288,'Copy of PY1 Data(H)'!$A$1:$CZ$288))</f>
        <v>#N/A</v>
      </c>
      <c r="H187" s="968" t="e" cm="1">
        <f t="array" ref="H187">_xlfn.XLOOKUP(H$1,'Copy of PY1 Data(H)'!$A$1:$CZ$1,_xlfn.XLOOKUP($B187,'Copy of PY1 Data(H)'!$A$1:$A$288,'Copy of PY1 Data(H)'!$A$1:$CZ$288))</f>
        <v>#N/A</v>
      </c>
      <c r="I187" s="968" t="e" cm="1">
        <f t="array" ref="I187">_xlfn.XLOOKUP(I$1,'Copy of PY1 Data(H)'!$A$1:$CZ$1,_xlfn.XLOOKUP($B187,'Copy of PY1 Data(H)'!$A$1:$A$288,'Copy of PY1 Data(H)'!$A$1:$CZ$288))</f>
        <v>#N/A</v>
      </c>
      <c r="J187" s="968" t="e" cm="1">
        <f t="array" ref="J187">_xlfn.XLOOKUP(J$1,'Copy of PY1 Data(H)'!$A$1:$CZ$1,_xlfn.XLOOKUP($B187,'Copy of PY1 Data(H)'!$A$1:$A$288,'Copy of PY1 Data(H)'!$A$1:$CZ$288))</f>
        <v>#N/A</v>
      </c>
      <c r="K187" s="968" t="e" cm="1">
        <f t="array" ref="K187">_xlfn.XLOOKUP(K$1,'Copy of PY1 Data(H)'!$A$1:$CZ$1,_xlfn.XLOOKUP($B187,'Copy of PY1 Data(H)'!$A$1:$A$288,'Copy of PY1 Data(H)'!$A$1:$CZ$288))</f>
        <v>#N/A</v>
      </c>
      <c r="L187" s="968" t="e" cm="1">
        <f t="array" ref="L187">_xlfn.XLOOKUP(L$1,'Copy of PY1 Data(H)'!$A$1:$CZ$1,_xlfn.XLOOKUP($B187,'Copy of PY1 Data(H)'!$A$1:$A$288,'Copy of PY1 Data(H)'!$A$1:$CZ$288))</f>
        <v>#N/A</v>
      </c>
      <c r="M187" s="968" t="e" cm="1">
        <f t="array" ref="M187">_xlfn.XLOOKUP(M$1,'Copy of PY1 Data(H)'!$A$1:$CZ$1,_xlfn.XLOOKUP($B187,'Copy of PY1 Data(H)'!$A$1:$A$288,'Copy of PY1 Data(H)'!$A$1:$CZ$288))</f>
        <v>#N/A</v>
      </c>
      <c r="N187" s="968" t="e" cm="1">
        <f t="array" ref="N187">_xlfn.XLOOKUP(N$1,'Copy of PY1 Data(H)'!$A$1:$CZ$1,_xlfn.XLOOKUP($B187,'Copy of PY1 Data(H)'!$A$1:$A$288,'Copy of PY1 Data(H)'!$A$1:$CZ$288))</f>
        <v>#N/A</v>
      </c>
      <c r="O187" s="968" t="e" cm="1">
        <f t="array" ref="O187">_xlfn.XLOOKUP(O$1,'Copy of PY1 Data(H)'!$A$1:$CZ$1,_xlfn.XLOOKUP($B187,'Copy of PY1 Data(H)'!$A$1:$A$288,'Copy of PY1 Data(H)'!$A$1:$CZ$288))</f>
        <v>#N/A</v>
      </c>
      <c r="P187" s="968" t="e" cm="1">
        <f t="array" ref="P187">_xlfn.XLOOKUP(P$1,'Copy of PY1 Data(H)'!$A$1:$CZ$1,_xlfn.XLOOKUP($B187,'Copy of PY1 Data(H)'!$A$1:$A$288,'Copy of PY1 Data(H)'!$A$1:$CZ$288))</f>
        <v>#N/A</v>
      </c>
      <c r="Q187" s="968" t="e" cm="1">
        <f t="array" ref="Q187">_xlfn.XLOOKUP(Q$1,'Copy of PY1 Data(H)'!$A$1:$CZ$1,_xlfn.XLOOKUP($B187,'Copy of PY1 Data(H)'!$A$1:$A$288,'Copy of PY1 Data(H)'!$A$1:$CZ$288))</f>
        <v>#N/A</v>
      </c>
      <c r="R187" s="968" t="e" cm="1">
        <f t="array" ref="R187">_xlfn.XLOOKUP(R$1,'Copy of PY1 Data(H)'!$A$1:$CZ$1,_xlfn.XLOOKUP($B187,'Copy of PY1 Data(H)'!$A$1:$A$288,'Copy of PY1 Data(H)'!$A$1:$CZ$288))</f>
        <v>#N/A</v>
      </c>
      <c r="S187" s="968" t="e" cm="1">
        <f t="array" ref="S187">_xlfn.XLOOKUP(S$1,'Copy of PY1 Data(H)'!$A$1:$CZ$1,_xlfn.XLOOKUP($B187,'Copy of PY1 Data(H)'!$A$1:$A$288,'Copy of PY1 Data(H)'!$A$1:$CZ$288))</f>
        <v>#N/A</v>
      </c>
      <c r="T187" s="968" t="e" cm="1">
        <f t="array" ref="T187">_xlfn.XLOOKUP(T$1,'Copy of PY1 Data(H)'!$A$1:$CZ$1,_xlfn.XLOOKUP($B187,'Copy of PY1 Data(H)'!$A$1:$A$288,'Copy of PY1 Data(H)'!$A$1:$CZ$288))</f>
        <v>#N/A</v>
      </c>
      <c r="U187" s="968" t="e" cm="1">
        <f t="array" ref="U187">_xlfn.XLOOKUP(U$1,'Copy of PY1 Data(H)'!$A$1:$CZ$1,_xlfn.XLOOKUP($B187,'Copy of PY1 Data(H)'!$A$1:$A$288,'Copy of PY1 Data(H)'!$A$1:$CZ$288))</f>
        <v>#N/A</v>
      </c>
      <c r="V187" s="968" t="e" cm="1">
        <f t="array" ref="V187">_xlfn.XLOOKUP(V$1,'Copy of PY1 Data(H)'!$A$1:$CZ$1,_xlfn.XLOOKUP($B187,'Copy of PY1 Data(H)'!$A$1:$A$288,'Copy of PY1 Data(H)'!$A$1:$CZ$288))</f>
        <v>#N/A</v>
      </c>
      <c r="W187" s="968" t="e" cm="1">
        <f t="array" ref="W187">_xlfn.XLOOKUP(W$1,'Copy of PY1 Data(H)'!$A$1:$CZ$1,_xlfn.XLOOKUP($B187,'Copy of PY1 Data(H)'!$A$1:$A$288,'Copy of PY1 Data(H)'!$A$1:$CZ$288))</f>
        <v>#N/A</v>
      </c>
      <c r="X187" s="968" t="e" cm="1">
        <f t="array" ref="X187">_xlfn.XLOOKUP(X$1,'Copy of PY1 Data(H)'!$A$1:$CZ$1,_xlfn.XLOOKUP($B187,'Copy of PY1 Data(H)'!$A$1:$A$288,'Copy of PY1 Data(H)'!$A$1:$CZ$288))</f>
        <v>#N/A</v>
      </c>
      <c r="Y187" s="968" t="e" cm="1">
        <f t="array" ref="Y187">_xlfn.XLOOKUP(Y$1,'Copy of PY1 Data(H)'!$A$1:$CZ$1,_xlfn.XLOOKUP($B187,'Copy of PY1 Data(H)'!$A$1:$A$288,'Copy of PY1 Data(H)'!$A$1:$CZ$288))</f>
        <v>#N/A</v>
      </c>
      <c r="Z187" s="968" t="e" cm="1">
        <f t="array" ref="Z187">_xlfn.XLOOKUP(Z$1,'Copy of PY1 Data(H)'!$A$1:$CZ$1,_xlfn.XLOOKUP($B187,'Copy of PY1 Data(H)'!$A$1:$A$288,'Copy of PY1 Data(H)'!$A$1:$CZ$288))</f>
        <v>#N/A</v>
      </c>
      <c r="AA187" s="968" t="e" cm="1">
        <f t="array" ref="AA187">_xlfn.XLOOKUP(AA$1,'Copy of PY1 Data(H)'!$A$1:$CZ$1,_xlfn.XLOOKUP($B187,'Copy of PY1 Data(H)'!$A$1:$A$288,'Copy of PY1 Data(H)'!$A$1:$CZ$288))</f>
        <v>#N/A</v>
      </c>
      <c r="AB187" s="968" t="e" cm="1">
        <f t="array" ref="AB187">_xlfn.XLOOKUP(AB$1,'Copy of PY1 Data(H)'!$A$1:$CZ$1,_xlfn.XLOOKUP($B187,'Copy of PY1 Data(H)'!$A$1:$A$288,'Copy of PY1 Data(H)'!$A$1:$CZ$288))</f>
        <v>#N/A</v>
      </c>
      <c r="AC187" s="968" t="e" cm="1">
        <f t="array" ref="AC187">_xlfn.XLOOKUP(AC$1,'Copy of PY1 Data(H)'!$A$1:$CZ$1,_xlfn.XLOOKUP($B187,'Copy of PY1 Data(H)'!$A$1:$A$288,'Copy of PY1 Data(H)'!$A$1:$CZ$288))</f>
        <v>#N/A</v>
      </c>
      <c r="AD187" s="968" t="e" cm="1">
        <f t="array" ref="AD187">_xlfn.XLOOKUP(AD$1,'Copy of PY1 Data(H)'!$A$1:$CZ$1,_xlfn.XLOOKUP($B187,'Copy of PY1 Data(H)'!$A$1:$A$288,'Copy of PY1 Data(H)'!$A$1:$CZ$288))</f>
        <v>#N/A</v>
      </c>
      <c r="AE187" s="968" t="e" cm="1">
        <f t="array" ref="AE187">_xlfn.XLOOKUP(AE$1,'Copy of PY1 Data(H)'!$A$1:$CZ$1,_xlfn.XLOOKUP($B187,'Copy of PY1 Data(H)'!$A$1:$A$288,'Copy of PY1 Data(H)'!$A$1:$CZ$288))</f>
        <v>#N/A</v>
      </c>
      <c r="AF187" s="968" t="e" cm="1">
        <f t="array" ref="AF187">_xlfn.XLOOKUP(AF$1,'Copy of PY1 Data(H)'!$A$1:$CZ$1,_xlfn.XLOOKUP($B187,'Copy of PY1 Data(H)'!$A$1:$A$288,'Copy of PY1 Data(H)'!$A$1:$CZ$288))</f>
        <v>#N/A</v>
      </c>
      <c r="AG187" s="968" t="e" cm="1">
        <f t="array" ref="AG187">_xlfn.XLOOKUP(AG$1,'Copy of PY1 Data(H)'!$A$1:$CZ$1,_xlfn.XLOOKUP($B187,'Copy of PY1 Data(H)'!$A$1:$A$288,'Copy of PY1 Data(H)'!$A$1:$CZ$288))</f>
        <v>#N/A</v>
      </c>
      <c r="AH187" s="968" t="e" cm="1">
        <f t="array" ref="AH187">_xlfn.XLOOKUP(AH$1,'Copy of PY1 Data(H)'!$A$1:$CZ$1,_xlfn.XLOOKUP($B187,'Copy of PY1 Data(H)'!$A$1:$A$288,'Copy of PY1 Data(H)'!$A$1:$CZ$288))</f>
        <v>#N/A</v>
      </c>
      <c r="AI187" s="968" t="e" cm="1">
        <f t="array" ref="AI187">_xlfn.XLOOKUP(AI$1,'Copy of PY1 Data(H)'!$A$1:$CZ$1,_xlfn.XLOOKUP($B187,'Copy of PY1 Data(H)'!$A$1:$A$288,'Copy of PY1 Data(H)'!$A$1:$CZ$288))</f>
        <v>#N/A</v>
      </c>
      <c r="AJ187" s="968" t="e" cm="1">
        <f t="array" ref="AJ187">_xlfn.XLOOKUP(AJ$1,'Copy of PY1 Data(H)'!$A$1:$CZ$1,_xlfn.XLOOKUP($B187,'Copy of PY1 Data(H)'!$A$1:$A$288,'Copy of PY1 Data(H)'!$A$1:$CZ$288))</f>
        <v>#N/A</v>
      </c>
      <c r="AK187" s="968" t="e" cm="1">
        <f t="array" ref="AK187">_xlfn.XLOOKUP(AK$1,'Copy of PY1 Data(H)'!$A$1:$CZ$1,_xlfn.XLOOKUP($B187,'Copy of PY1 Data(H)'!$A$1:$A$288,'Copy of PY1 Data(H)'!$A$1:$CZ$288))</f>
        <v>#N/A</v>
      </c>
      <c r="AL187" s="968" t="e" cm="1">
        <f t="array" ref="AL187">_xlfn.XLOOKUP(AL$1,'Copy of PY1 Data(H)'!$A$1:$CZ$1,_xlfn.XLOOKUP($B187,'Copy of PY1 Data(H)'!$A$1:$A$288,'Copy of PY1 Data(H)'!$A$1:$CZ$288))</f>
        <v>#N/A</v>
      </c>
      <c r="AM187" s="968" t="e" cm="1">
        <f t="array" ref="AM187">_xlfn.XLOOKUP(AM$1,'Copy of PY1 Data(H)'!$A$1:$CZ$1,_xlfn.XLOOKUP($B187,'Copy of PY1 Data(H)'!$A$1:$A$288,'Copy of PY1 Data(H)'!$A$1:$CZ$288))</f>
        <v>#N/A</v>
      </c>
      <c r="AN187" s="968" t="e" cm="1">
        <f t="array" ref="AN187">_xlfn.XLOOKUP(AN$1,'Copy of PY1 Data(H)'!$A$1:$CZ$1,_xlfn.XLOOKUP($B187,'Copy of PY1 Data(H)'!$A$1:$A$288,'Copy of PY1 Data(H)'!$A$1:$CZ$288))</f>
        <v>#N/A</v>
      </c>
      <c r="AO187" s="968" t="e" cm="1">
        <f t="array" ref="AO187">_xlfn.XLOOKUP(AO$1,'Copy of PY1 Data(H)'!$A$1:$CZ$1,_xlfn.XLOOKUP($B187,'Copy of PY1 Data(H)'!$A$1:$A$288,'Copy of PY1 Data(H)'!$A$1:$CZ$288))</f>
        <v>#N/A</v>
      </c>
      <c r="AP187" s="968" t="e" cm="1">
        <f t="array" ref="AP187">_xlfn.XLOOKUP(AP$1,'Copy of PY1 Data(H)'!$A$1:$CZ$1,_xlfn.XLOOKUP($B187,'Copy of PY1 Data(H)'!$A$1:$A$288,'Copy of PY1 Data(H)'!$A$1:$CZ$288))</f>
        <v>#N/A</v>
      </c>
      <c r="AQ187" s="968" t="e" cm="1">
        <f t="array" ref="AQ187">_xlfn.XLOOKUP(AQ$1,'Copy of PY1 Data(H)'!$A$1:$CZ$1,_xlfn.XLOOKUP($B187,'Copy of PY1 Data(H)'!$A$1:$A$288,'Copy of PY1 Data(H)'!$A$1:$CZ$288))</f>
        <v>#N/A</v>
      </c>
      <c r="AR187" s="968" t="e" cm="1">
        <f t="array" ref="AR187">_xlfn.XLOOKUP(AR$1,'Copy of PY1 Data(H)'!$A$1:$CZ$1,_xlfn.XLOOKUP($B187,'Copy of PY1 Data(H)'!$A$1:$A$288,'Copy of PY1 Data(H)'!$A$1:$CZ$288))</f>
        <v>#N/A</v>
      </c>
      <c r="AS187" s="968" t="e" cm="1">
        <f t="array" ref="AS187">_xlfn.XLOOKUP(AS$1,'Copy of PY1 Data(H)'!$A$1:$CZ$1,_xlfn.XLOOKUP($B187,'Copy of PY1 Data(H)'!$A$1:$A$288,'Copy of PY1 Data(H)'!$A$1:$CZ$288))</f>
        <v>#N/A</v>
      </c>
      <c r="AT187" s="968" t="e" cm="1">
        <f t="array" ref="AT187">_xlfn.XLOOKUP(AT$1,'Copy of PY1 Data(H)'!$A$1:$CZ$1,_xlfn.XLOOKUP($B187,'Copy of PY1 Data(H)'!$A$1:$A$288,'Copy of PY1 Data(H)'!$A$1:$CZ$288))</f>
        <v>#N/A</v>
      </c>
      <c r="AU187" s="968" t="e" cm="1">
        <f t="array" ref="AU187">_xlfn.XLOOKUP(AU$1,'Copy of PY1 Data(H)'!$A$1:$CZ$1,_xlfn.XLOOKUP($B187,'Copy of PY1 Data(H)'!$A$1:$A$288,'Copy of PY1 Data(H)'!$A$1:$CZ$288))</f>
        <v>#N/A</v>
      </c>
      <c r="AV187" s="968" t="e" cm="1">
        <f t="array" ref="AV187">_xlfn.XLOOKUP(AV$1,'Copy of PY1 Data(H)'!$A$1:$CZ$1,_xlfn.XLOOKUP($B187,'Copy of PY1 Data(H)'!$A$1:$A$288,'Copy of PY1 Data(H)'!$A$1:$CZ$288))</f>
        <v>#N/A</v>
      </c>
      <c r="AW187" s="968" t="e" cm="1">
        <f t="array" ref="AW187">_xlfn.XLOOKUP(AW$1,'Copy of PY1 Data(H)'!$A$1:$CZ$1,_xlfn.XLOOKUP($B187,'Copy of PY1 Data(H)'!$A$1:$A$288,'Copy of PY1 Data(H)'!$A$1:$CZ$288))</f>
        <v>#N/A</v>
      </c>
      <c r="AX187" s="968" t="e" cm="1">
        <f t="array" ref="AX187">_xlfn.XLOOKUP(AX$1,'Copy of PY1 Data(H)'!$A$1:$CZ$1,_xlfn.XLOOKUP($B187,'Copy of PY1 Data(H)'!$A$1:$A$288,'Copy of PY1 Data(H)'!$A$1:$CZ$288))</f>
        <v>#N/A</v>
      </c>
      <c r="AY187" s="968" t="e" cm="1">
        <f t="array" ref="AY187">_xlfn.XLOOKUP(AY$1,'Copy of PY1 Data(H)'!$A$1:$CZ$1,_xlfn.XLOOKUP($B187,'Copy of PY1 Data(H)'!$A$1:$A$288,'Copy of PY1 Data(H)'!$A$1:$CZ$288))</f>
        <v>#N/A</v>
      </c>
      <c r="AZ187" s="968" t="e" cm="1">
        <f t="array" ref="AZ187">_xlfn.XLOOKUP(AZ$1,'Copy of PY1 Data(H)'!$A$1:$CZ$1,_xlfn.XLOOKUP($B187,'Copy of PY1 Data(H)'!$A$1:$A$288,'Copy of PY1 Data(H)'!$A$1:$CZ$288))</f>
        <v>#N/A</v>
      </c>
      <c r="BA187" s="968" t="e" cm="1">
        <f t="array" ref="BA187">_xlfn.XLOOKUP(BA$1,'Copy of PY1 Data(H)'!$A$1:$CZ$1,_xlfn.XLOOKUP($B187,'Copy of PY1 Data(H)'!$A$1:$A$288,'Copy of PY1 Data(H)'!$A$1:$CZ$288))</f>
        <v>#N/A</v>
      </c>
      <c r="BB187" s="968" t="e" cm="1">
        <f t="array" ref="BB187">_xlfn.XLOOKUP(BB$1,'Copy of PY1 Data(H)'!$A$1:$CZ$1,_xlfn.XLOOKUP($B187,'Copy of PY1 Data(H)'!$A$1:$A$288,'Copy of PY1 Data(H)'!$A$1:$CZ$288))</f>
        <v>#N/A</v>
      </c>
      <c r="BC187" s="968" t="e" cm="1">
        <f t="array" ref="BC187">_xlfn.XLOOKUP(BC$1,'Copy of PY1 Data(H)'!$A$1:$CZ$1,_xlfn.XLOOKUP($B187,'Copy of PY1 Data(H)'!$A$1:$A$288,'Copy of PY1 Data(H)'!$A$1:$CZ$288))</f>
        <v>#N/A</v>
      </c>
      <c r="BD187" s="968" t="e" cm="1">
        <f t="array" ref="BD187">_xlfn.XLOOKUP(BD$1,'Copy of PY1 Data(H)'!$A$1:$CZ$1,_xlfn.XLOOKUP($B187,'Copy of PY1 Data(H)'!$A$1:$A$288,'Copy of PY1 Data(H)'!$A$1:$CZ$288))</f>
        <v>#N/A</v>
      </c>
      <c r="BE187" s="968" t="e" cm="1">
        <f t="array" ref="BE187">_xlfn.XLOOKUP(BE$1,'Copy of PY1 Data(H)'!$A$1:$CZ$1,_xlfn.XLOOKUP($B187,'Copy of PY1 Data(H)'!$A$1:$A$288,'Copy of PY1 Data(H)'!$A$1:$CZ$288))</f>
        <v>#N/A</v>
      </c>
      <c r="BF187" s="968" t="e" cm="1">
        <f t="array" ref="BF187">_xlfn.XLOOKUP(BF$1,'Copy of PY1 Data(H)'!$A$1:$CZ$1,_xlfn.XLOOKUP($B187,'Copy of PY1 Data(H)'!$A$1:$A$288,'Copy of PY1 Data(H)'!$A$1:$CZ$288))</f>
        <v>#N/A</v>
      </c>
      <c r="BG187" s="968" t="e" cm="1">
        <f t="array" ref="BG187">_xlfn.XLOOKUP(BG$1,'Copy of PY1 Data(H)'!$A$1:$CZ$1,_xlfn.XLOOKUP($B187,'Copy of PY1 Data(H)'!$A$1:$A$288,'Copy of PY1 Data(H)'!$A$1:$CZ$288))</f>
        <v>#N/A</v>
      </c>
      <c r="BH187" s="968" t="e" cm="1">
        <f t="array" ref="BH187">_xlfn.XLOOKUP(BH$1,'Copy of PY1 Data(H)'!$A$1:$CZ$1,_xlfn.XLOOKUP($B187,'Copy of PY1 Data(H)'!$A$1:$A$288,'Copy of PY1 Data(H)'!$A$1:$CZ$288))</f>
        <v>#N/A</v>
      </c>
      <c r="BI187" s="968" t="e" cm="1">
        <f t="array" ref="BI187">_xlfn.XLOOKUP(BI$1,'Copy of PY1 Data(H)'!$A$1:$CZ$1,_xlfn.XLOOKUP($B187,'Copy of PY1 Data(H)'!$A$1:$A$288,'Copy of PY1 Data(H)'!$A$1:$CZ$288))</f>
        <v>#N/A</v>
      </c>
      <c r="BJ187" s="968" t="e" cm="1">
        <f t="array" ref="BJ187">_xlfn.XLOOKUP(BJ$1,'Copy of PY1 Data(H)'!$A$1:$CZ$1,_xlfn.XLOOKUP($B187,'Copy of PY1 Data(H)'!$A$1:$A$288,'Copy of PY1 Data(H)'!$A$1:$CZ$288))</f>
        <v>#N/A</v>
      </c>
      <c r="BK187" s="968" t="e" cm="1">
        <f t="array" ref="BK187">_xlfn.XLOOKUP(BK$1,'Copy of PY1 Data(H)'!$A$1:$CZ$1,_xlfn.XLOOKUP($B187,'Copy of PY1 Data(H)'!$A$1:$A$288,'Copy of PY1 Data(H)'!$A$1:$CZ$288))</f>
        <v>#N/A</v>
      </c>
      <c r="BL187" s="968" t="e" cm="1">
        <f t="array" ref="BL187">_xlfn.XLOOKUP(BL$1,'Copy of PY1 Data(H)'!$A$1:$CZ$1,_xlfn.XLOOKUP($B187,'Copy of PY1 Data(H)'!$A$1:$A$288,'Copy of PY1 Data(H)'!$A$1:$CZ$288))</f>
        <v>#N/A</v>
      </c>
      <c r="BM187" s="968" t="e" cm="1">
        <f t="array" ref="BM187">_xlfn.XLOOKUP(BM$1,'Copy of PY1 Data(H)'!$A$1:$CZ$1,_xlfn.XLOOKUP($B187,'Copy of PY1 Data(H)'!$A$1:$A$288,'Copy of PY1 Data(H)'!$A$1:$CZ$288))</f>
        <v>#N/A</v>
      </c>
      <c r="BN187" s="968" t="e" cm="1">
        <f t="array" ref="BN187">_xlfn.XLOOKUP(BN$1,'Copy of PY1 Data(H)'!$A$1:$CZ$1,_xlfn.XLOOKUP($B187,'Copy of PY1 Data(H)'!$A$1:$A$288,'Copy of PY1 Data(H)'!$A$1:$CZ$288))</f>
        <v>#N/A</v>
      </c>
      <c r="BO187" s="968" t="e" cm="1">
        <f t="array" ref="BO187">_xlfn.XLOOKUP(BO$1,'Copy of PY1 Data(H)'!$A$1:$CZ$1,_xlfn.XLOOKUP($B187,'Copy of PY1 Data(H)'!$A$1:$A$288,'Copy of PY1 Data(H)'!$A$1:$CZ$288))</f>
        <v>#N/A</v>
      </c>
      <c r="BP187" s="968" t="e" cm="1">
        <f t="array" ref="BP187">_xlfn.XLOOKUP(BP$1,'Copy of PY1 Data(H)'!$A$1:$CZ$1,_xlfn.XLOOKUP($B187,'Copy of PY1 Data(H)'!$A$1:$A$288,'Copy of PY1 Data(H)'!$A$1:$CZ$288))</f>
        <v>#N/A</v>
      </c>
      <c r="BQ187" s="968" t="e" cm="1">
        <f t="array" ref="BQ187">_xlfn.XLOOKUP(BQ$1,'Copy of PY1 Data(H)'!$A$1:$CZ$1,_xlfn.XLOOKUP($B187,'Copy of PY1 Data(H)'!$A$1:$A$288,'Copy of PY1 Data(H)'!$A$1:$CZ$288))</f>
        <v>#N/A</v>
      </c>
      <c r="BR187" s="968" t="e" cm="1">
        <f t="array" ref="BR187">_xlfn.XLOOKUP(BR$1,'Copy of PY1 Data(H)'!$A$1:$CZ$1,_xlfn.XLOOKUP($B187,'Copy of PY1 Data(H)'!$A$1:$A$288,'Copy of PY1 Data(H)'!$A$1:$CZ$288))</f>
        <v>#N/A</v>
      </c>
      <c r="BS187" s="968" t="e" cm="1">
        <f t="array" ref="BS187">_xlfn.XLOOKUP(BS$1,'Copy of PY1 Data(H)'!$A$1:$CZ$1,_xlfn.XLOOKUP($B187,'Copy of PY1 Data(H)'!$A$1:$A$288,'Copy of PY1 Data(H)'!$A$1:$CZ$288))</f>
        <v>#N/A</v>
      </c>
      <c r="BT187" s="968" t="e" cm="1">
        <f t="array" ref="BT187">_xlfn.XLOOKUP(BT$1,'Copy of PY1 Data(H)'!$A$1:$CZ$1,_xlfn.XLOOKUP($B187,'Copy of PY1 Data(H)'!$A$1:$A$288,'Copy of PY1 Data(H)'!$A$1:$CZ$288))</f>
        <v>#N/A</v>
      </c>
      <c r="BU187" s="968" t="e" cm="1">
        <f t="array" ref="BU187">_xlfn.XLOOKUP(BU$1,'Copy of PY1 Data(H)'!$A$1:$CZ$1,_xlfn.XLOOKUP($B187,'Copy of PY1 Data(H)'!$A$1:$A$288,'Copy of PY1 Data(H)'!$A$1:$CZ$288))</f>
        <v>#N/A</v>
      </c>
      <c r="BV187" s="968" t="e" cm="1">
        <f t="array" ref="BV187">_xlfn.XLOOKUP(BV$1,'Copy of PY1 Data(H)'!$A$1:$CZ$1,_xlfn.XLOOKUP($B187,'Copy of PY1 Data(H)'!$A$1:$A$288,'Copy of PY1 Data(H)'!$A$1:$CZ$288))</f>
        <v>#N/A</v>
      </c>
      <c r="BW187" s="968" t="e" cm="1">
        <f t="array" ref="BW187">_xlfn.XLOOKUP(BW$1,'Copy of PY1 Data(H)'!$A$1:$CZ$1,_xlfn.XLOOKUP($B187,'Copy of PY1 Data(H)'!$A$1:$A$288,'Copy of PY1 Data(H)'!$A$1:$CZ$288))</f>
        <v>#N/A</v>
      </c>
      <c r="BX187" s="968" t="e" cm="1">
        <f t="array" ref="BX187">_xlfn.XLOOKUP(BX$1,'Copy of PY1 Data(H)'!$A$1:$CZ$1,_xlfn.XLOOKUP($B187,'Copy of PY1 Data(H)'!$A$1:$A$288,'Copy of PY1 Data(H)'!$A$1:$CZ$288))</f>
        <v>#N/A</v>
      </c>
      <c r="BY187" s="968" t="e" cm="1">
        <f t="array" ref="BY187">_xlfn.XLOOKUP(BY$1,'Copy of PY1 Data(H)'!$A$1:$CZ$1,_xlfn.XLOOKUP($B187,'Copy of PY1 Data(H)'!$A$1:$A$288,'Copy of PY1 Data(H)'!$A$1:$CZ$288))</f>
        <v>#N/A</v>
      </c>
      <c r="BZ187" s="968" t="e" cm="1">
        <f t="array" ref="BZ187">_xlfn.XLOOKUP(BZ$1,'Copy of PY1 Data(H)'!$A$1:$CZ$1,_xlfn.XLOOKUP($B187,'Copy of PY1 Data(H)'!$A$1:$A$288,'Copy of PY1 Data(H)'!$A$1:$CZ$288))</f>
        <v>#N/A</v>
      </c>
      <c r="CA187" s="968" t="e" cm="1">
        <f t="array" ref="CA187">_xlfn.XLOOKUP(CA$1,'Copy of PY1 Data(H)'!$A$1:$CZ$1,_xlfn.XLOOKUP($B187,'Copy of PY1 Data(H)'!$A$1:$A$288,'Copy of PY1 Data(H)'!$A$1:$CZ$288))</f>
        <v>#N/A</v>
      </c>
      <c r="CB187" s="968" t="e" cm="1">
        <f t="array" ref="CB187">_xlfn.XLOOKUP(CB$1,'Copy of PY1 Data(H)'!$A$1:$CZ$1,_xlfn.XLOOKUP($B187,'Copy of PY1 Data(H)'!$A$1:$A$288,'Copy of PY1 Data(H)'!$A$1:$CZ$288))</f>
        <v>#N/A</v>
      </c>
      <c r="CC187" s="968" t="e" cm="1">
        <f t="array" ref="CC187">_xlfn.XLOOKUP(CC$1,'Copy of PY1 Data(H)'!$A$1:$CZ$1,_xlfn.XLOOKUP($B187,'Copy of PY1 Data(H)'!$A$1:$A$288,'Copy of PY1 Data(H)'!$A$1:$CZ$288))</f>
        <v>#N/A</v>
      </c>
      <c r="CD187" s="968" t="e" cm="1">
        <f t="array" ref="CD187">_xlfn.XLOOKUP(CD$1,'Copy of PY1 Data(H)'!$A$1:$CZ$1,_xlfn.XLOOKUP($B187,'Copy of PY1 Data(H)'!$A$1:$A$288,'Copy of PY1 Data(H)'!$A$1:$CZ$288))</f>
        <v>#N/A</v>
      </c>
    </row>
    <row r="188" spans="1:82" x14ac:dyDescent="0.3">
      <c r="A188" s="180">
        <v>515</v>
      </c>
      <c r="C188" s="180"/>
      <c r="D188" s="180" cm="1">
        <f t="array" ref="D188">_xlfn.XLOOKUP(D$1,'Copy of PY1 Data(H)'!$A$1:$CZ$1,_xlfn.XLOOKUP($A188,'Copy of PY1 Data(H)'!$A$1:$A$288,'Copy of PY1 Data(H)'!$A$1:$CZ$288))</f>
        <v>0</v>
      </c>
      <c r="E188" s="180" cm="1">
        <f t="array" ref="E188">_xlfn.XLOOKUP(E$1,'Copy of PY1 Data(H)'!$A$1:$CZ$1,_xlfn.XLOOKUP($A188,'Copy of PY1 Data(H)'!$A$1:$A$288,'Copy of PY1 Data(H)'!$A$1:$CZ$288))</f>
        <v>0</v>
      </c>
      <c r="F188" s="180" cm="1">
        <f t="array" ref="F188">_xlfn.XLOOKUP(F$1,'Copy of PY1 Data(H)'!$A$1:$CZ$1,_xlfn.XLOOKUP($A188,'Copy of PY1 Data(H)'!$A$1:$A$288,'Copy of PY1 Data(H)'!$A$1:$CZ$288))</f>
        <v>0</v>
      </c>
      <c r="G188" s="180" cm="1">
        <f t="array" ref="G188">_xlfn.XLOOKUP(G$1,'Copy of PY1 Data(H)'!$A$1:$CZ$1,_xlfn.XLOOKUP($A188,'Copy of PY1 Data(H)'!$A$1:$A$288,'Copy of PY1 Data(H)'!$A$1:$CZ$288))</f>
        <v>0</v>
      </c>
      <c r="H188" s="180" cm="1">
        <f t="array" ref="H188">_xlfn.XLOOKUP(H$1,'Copy of PY1 Data(H)'!$A$1:$CZ$1,_xlfn.XLOOKUP($A188,'Copy of PY1 Data(H)'!$A$1:$A$288,'Copy of PY1 Data(H)'!$A$1:$CZ$288))</f>
        <v>0</v>
      </c>
      <c r="I188" s="180" cm="1">
        <f t="array" ref="I188">_xlfn.XLOOKUP(I$1,'Copy of PY1 Data(H)'!$A$1:$CZ$1,_xlfn.XLOOKUP($A188,'Copy of PY1 Data(H)'!$A$1:$A$288,'Copy of PY1 Data(H)'!$A$1:$CZ$288))</f>
        <v>0</v>
      </c>
      <c r="J188" s="180" cm="1">
        <f t="array" ref="J188">_xlfn.XLOOKUP(J$1,'Copy of PY1 Data(H)'!$A$1:$CZ$1,_xlfn.XLOOKUP($A188,'Copy of PY1 Data(H)'!$A$1:$A$288,'Copy of PY1 Data(H)'!$A$1:$CZ$288))</f>
        <v>0</v>
      </c>
      <c r="K188" s="180" cm="1">
        <f t="array" ref="K188">_xlfn.XLOOKUP(K$1,'Copy of PY1 Data(H)'!$A$1:$CZ$1,_xlfn.XLOOKUP($A188,'Copy of PY1 Data(H)'!$A$1:$A$288,'Copy of PY1 Data(H)'!$A$1:$CZ$288))</f>
        <v>0</v>
      </c>
      <c r="L188" s="180" cm="1">
        <f t="array" ref="L188">_xlfn.XLOOKUP(L$1,'Copy of PY1 Data(H)'!$A$1:$CZ$1,_xlfn.XLOOKUP($A188,'Copy of PY1 Data(H)'!$A$1:$A$288,'Copy of PY1 Data(H)'!$A$1:$CZ$288))</f>
        <v>0</v>
      </c>
      <c r="M188" s="180" cm="1">
        <f t="array" ref="M188">_xlfn.XLOOKUP(M$1,'Copy of PY1 Data(H)'!$A$1:$CZ$1,_xlfn.XLOOKUP($A188,'Copy of PY1 Data(H)'!$A$1:$A$288,'Copy of PY1 Data(H)'!$A$1:$CZ$288))</f>
        <v>0</v>
      </c>
      <c r="N188" s="180" cm="1">
        <f t="array" ref="N188">_xlfn.XLOOKUP(N$1,'Copy of PY1 Data(H)'!$A$1:$CZ$1,_xlfn.XLOOKUP($A188,'Copy of PY1 Data(H)'!$A$1:$A$288,'Copy of PY1 Data(H)'!$A$1:$CZ$288))</f>
        <v>0</v>
      </c>
      <c r="O188" s="180" cm="1">
        <f t="array" ref="O188">_xlfn.XLOOKUP(O$1,'Copy of PY1 Data(H)'!$A$1:$CZ$1,_xlfn.XLOOKUP($A188,'Copy of PY1 Data(H)'!$A$1:$A$288,'Copy of PY1 Data(H)'!$A$1:$CZ$288))</f>
        <v>0</v>
      </c>
      <c r="P188" s="180" cm="1">
        <f t="array" ref="P188">_xlfn.XLOOKUP(P$1,'Copy of PY1 Data(H)'!$A$1:$CZ$1,_xlfn.XLOOKUP($A188,'Copy of PY1 Data(H)'!$A$1:$A$288,'Copy of PY1 Data(H)'!$A$1:$CZ$288))</f>
        <v>0</v>
      </c>
      <c r="Q188" s="180" cm="1">
        <f t="array" ref="Q188">_xlfn.XLOOKUP(Q$1,'Copy of PY1 Data(H)'!$A$1:$CZ$1,_xlfn.XLOOKUP($A188,'Copy of PY1 Data(H)'!$A$1:$A$288,'Copy of PY1 Data(H)'!$A$1:$CZ$288))</f>
        <v>40187442</v>
      </c>
      <c r="R188" s="180" cm="1">
        <f t="array" ref="R188">_xlfn.XLOOKUP(R$1,'Copy of PY1 Data(H)'!$A$1:$CZ$1,_xlfn.XLOOKUP($A188,'Copy of PY1 Data(H)'!$A$1:$A$288,'Copy of PY1 Data(H)'!$A$1:$CZ$288))</f>
        <v>142110</v>
      </c>
      <c r="S188" s="180" cm="1">
        <f t="array" ref="S188">_xlfn.XLOOKUP(S$1,'Copy of PY1 Data(H)'!$A$1:$CZ$1,_xlfn.XLOOKUP($A188,'Copy of PY1 Data(H)'!$A$1:$A$288,'Copy of PY1 Data(H)'!$A$1:$CZ$288))</f>
        <v>0</v>
      </c>
      <c r="T188" s="180" cm="1">
        <f t="array" ref="T188">_xlfn.XLOOKUP(T$1,'Copy of PY1 Data(H)'!$A$1:$CZ$1,_xlfn.XLOOKUP($A188,'Copy of PY1 Data(H)'!$A$1:$A$288,'Copy of PY1 Data(H)'!$A$1:$CZ$288))</f>
        <v>0</v>
      </c>
      <c r="U188" s="180" cm="1">
        <f t="array" ref="U188">_xlfn.XLOOKUP(U$1,'Copy of PY1 Data(H)'!$A$1:$CZ$1,_xlfn.XLOOKUP($A188,'Copy of PY1 Data(H)'!$A$1:$A$288,'Copy of PY1 Data(H)'!$A$1:$CZ$288))</f>
        <v>6773219</v>
      </c>
      <c r="V188" s="180" cm="1">
        <f t="array" ref="V188">_xlfn.XLOOKUP(V$1,'Copy of PY1 Data(H)'!$A$1:$CZ$1,_xlfn.XLOOKUP($A188,'Copy of PY1 Data(H)'!$A$1:$A$288,'Copy of PY1 Data(H)'!$A$1:$CZ$288))</f>
        <v>14419567</v>
      </c>
      <c r="W188" s="180" cm="1">
        <f t="array" ref="W188">_xlfn.XLOOKUP(W$1,'Copy of PY1 Data(H)'!$A$1:$CZ$1,_xlfn.XLOOKUP($A188,'Copy of PY1 Data(H)'!$A$1:$A$288,'Copy of PY1 Data(H)'!$A$1:$CZ$288))</f>
        <v>0</v>
      </c>
      <c r="X188" s="180" cm="1">
        <f t="array" ref="X188">_xlfn.XLOOKUP(X$1,'Copy of PY1 Data(H)'!$A$1:$CZ$1,_xlfn.XLOOKUP($A188,'Copy of PY1 Data(H)'!$A$1:$A$288,'Copy of PY1 Data(H)'!$A$1:$CZ$288))</f>
        <v>0</v>
      </c>
      <c r="Y188" s="180" cm="1">
        <f t="array" ref="Y188">_xlfn.XLOOKUP(Y$1,'Copy of PY1 Data(H)'!$A$1:$CZ$1,_xlfn.XLOOKUP($A188,'Copy of PY1 Data(H)'!$A$1:$A$288,'Copy of PY1 Data(H)'!$A$1:$CZ$288))</f>
        <v>0</v>
      </c>
      <c r="Z188" s="180" cm="1">
        <f t="array" ref="Z188">_xlfn.XLOOKUP(Z$1,'Copy of PY1 Data(H)'!$A$1:$CZ$1,_xlfn.XLOOKUP($A188,'Copy of PY1 Data(H)'!$A$1:$A$288,'Copy of PY1 Data(H)'!$A$1:$CZ$288))</f>
        <v>0</v>
      </c>
      <c r="AA188" s="180" cm="1">
        <f t="array" ref="AA188">_xlfn.XLOOKUP(AA$1,'Copy of PY1 Data(H)'!$A$1:$CZ$1,_xlfn.XLOOKUP($A188,'Copy of PY1 Data(H)'!$A$1:$A$288,'Copy of PY1 Data(H)'!$A$1:$CZ$288))</f>
        <v>18725158</v>
      </c>
      <c r="AB188" s="180" cm="1">
        <f t="array" ref="AB188">_xlfn.XLOOKUP(AB$1,'Copy of PY1 Data(H)'!$A$1:$CZ$1,_xlfn.XLOOKUP($A188,'Copy of PY1 Data(H)'!$A$1:$A$288,'Copy of PY1 Data(H)'!$A$1:$CZ$288))</f>
        <v>5119437</v>
      </c>
      <c r="AC188" s="180" cm="1">
        <f t="array" ref="AC188">_xlfn.XLOOKUP(AC$1,'Copy of PY1 Data(H)'!$A$1:$CZ$1,_xlfn.XLOOKUP($A188,'Copy of PY1 Data(H)'!$A$1:$A$288,'Copy of PY1 Data(H)'!$A$1:$CZ$288))</f>
        <v>613604</v>
      </c>
      <c r="AD188" s="180" cm="1">
        <f t="array" ref="AD188">_xlfn.XLOOKUP(AD$1,'Copy of PY1 Data(H)'!$A$1:$CZ$1,_xlfn.XLOOKUP($A188,'Copy of PY1 Data(H)'!$A$1:$A$288,'Copy of PY1 Data(H)'!$A$1:$CZ$288))</f>
        <v>0</v>
      </c>
      <c r="AE188" s="180" cm="1">
        <f t="array" ref="AE188">_xlfn.XLOOKUP(AE$1,'Copy of PY1 Data(H)'!$A$1:$CZ$1,_xlfn.XLOOKUP($A188,'Copy of PY1 Data(H)'!$A$1:$A$288,'Copy of PY1 Data(H)'!$A$1:$CZ$288))</f>
        <v>0</v>
      </c>
      <c r="AF188" s="180" cm="1">
        <f t="array" ref="AF188">_xlfn.XLOOKUP(AF$1,'Copy of PY1 Data(H)'!$A$1:$CZ$1,_xlfn.XLOOKUP($A188,'Copy of PY1 Data(H)'!$A$1:$A$288,'Copy of PY1 Data(H)'!$A$1:$CZ$288))</f>
        <v>3283693</v>
      </c>
      <c r="AG188" s="180" cm="1">
        <f t="array" ref="AG188">_xlfn.XLOOKUP(AG$1,'Copy of PY1 Data(H)'!$A$1:$CZ$1,_xlfn.XLOOKUP($A188,'Copy of PY1 Data(H)'!$A$1:$A$288,'Copy of PY1 Data(H)'!$A$1:$CZ$288))</f>
        <v>0</v>
      </c>
      <c r="AH188" s="180" cm="1">
        <f t="array" ref="AH188">_xlfn.XLOOKUP(AH$1,'Copy of PY1 Data(H)'!$A$1:$CZ$1,_xlfn.XLOOKUP($A188,'Copy of PY1 Data(H)'!$A$1:$A$288,'Copy of PY1 Data(H)'!$A$1:$CZ$288))</f>
        <v>0</v>
      </c>
      <c r="AI188" s="180" cm="1">
        <f t="array" ref="AI188">_xlfn.XLOOKUP(AI$1,'Copy of PY1 Data(H)'!$A$1:$CZ$1,_xlfn.XLOOKUP($A188,'Copy of PY1 Data(H)'!$A$1:$A$288,'Copy of PY1 Data(H)'!$A$1:$CZ$288))</f>
        <v>76230420</v>
      </c>
      <c r="AJ188" s="180" cm="1">
        <f t="array" ref="AJ188">_xlfn.XLOOKUP(AJ$1,'Copy of PY1 Data(H)'!$A$1:$CZ$1,_xlfn.XLOOKUP($A188,'Copy of PY1 Data(H)'!$A$1:$A$288,'Copy of PY1 Data(H)'!$A$1:$CZ$288))</f>
        <v>0</v>
      </c>
      <c r="AK188" s="180" cm="1">
        <f t="array" ref="AK188">_xlfn.XLOOKUP(AK$1,'Copy of PY1 Data(H)'!$A$1:$CZ$1,_xlfn.XLOOKUP($A188,'Copy of PY1 Data(H)'!$A$1:$A$288,'Copy of PY1 Data(H)'!$A$1:$CZ$288))</f>
        <v>0</v>
      </c>
      <c r="AL188" s="180" cm="1">
        <f t="array" ref="AL188">_xlfn.XLOOKUP(AL$1,'Copy of PY1 Data(H)'!$A$1:$CZ$1,_xlfn.XLOOKUP($A188,'Copy of PY1 Data(H)'!$A$1:$A$288,'Copy of PY1 Data(H)'!$A$1:$CZ$288))</f>
        <v>0</v>
      </c>
      <c r="AM188" s="180" cm="1">
        <f t="array" ref="AM188">_xlfn.XLOOKUP(AM$1,'Copy of PY1 Data(H)'!$A$1:$CZ$1,_xlfn.XLOOKUP($A188,'Copy of PY1 Data(H)'!$A$1:$A$288,'Copy of PY1 Data(H)'!$A$1:$CZ$288))</f>
        <v>24306286</v>
      </c>
      <c r="AN188" s="180" cm="1">
        <f t="array" ref="AN188">_xlfn.XLOOKUP(AN$1,'Copy of PY1 Data(H)'!$A$1:$CZ$1,_xlfn.XLOOKUP($A188,'Copy of PY1 Data(H)'!$A$1:$A$288,'Copy of PY1 Data(H)'!$A$1:$CZ$288))</f>
        <v>0</v>
      </c>
      <c r="AO188" s="180" cm="1">
        <f t="array" ref="AO188">_xlfn.XLOOKUP(AO$1,'Copy of PY1 Data(H)'!$A$1:$CZ$1,_xlfn.XLOOKUP($A188,'Copy of PY1 Data(H)'!$A$1:$A$288,'Copy of PY1 Data(H)'!$A$1:$CZ$288))</f>
        <v>0</v>
      </c>
      <c r="AP188" s="180" cm="1">
        <f t="array" ref="AP188">_xlfn.XLOOKUP(AP$1,'Copy of PY1 Data(H)'!$A$1:$CZ$1,_xlfn.XLOOKUP($A188,'Copy of PY1 Data(H)'!$A$1:$A$288,'Copy of PY1 Data(H)'!$A$1:$CZ$288))</f>
        <v>0</v>
      </c>
      <c r="AQ188" s="180" cm="1">
        <f t="array" ref="AQ188">_xlfn.XLOOKUP(AQ$1,'Copy of PY1 Data(H)'!$A$1:$CZ$1,_xlfn.XLOOKUP($A188,'Copy of PY1 Data(H)'!$A$1:$A$288,'Copy of PY1 Data(H)'!$A$1:$CZ$288))</f>
        <v>0</v>
      </c>
      <c r="AR188" s="180" cm="1">
        <f t="array" ref="AR188">_xlfn.XLOOKUP(AR$1,'Copy of PY1 Data(H)'!$A$1:$CZ$1,_xlfn.XLOOKUP($A188,'Copy of PY1 Data(H)'!$A$1:$A$288,'Copy of PY1 Data(H)'!$A$1:$CZ$288))</f>
        <v>0</v>
      </c>
      <c r="AS188" s="180" cm="1">
        <f t="array" ref="AS188">_xlfn.XLOOKUP(AS$1,'Copy of PY1 Data(H)'!$A$1:$CZ$1,_xlfn.XLOOKUP($A188,'Copy of PY1 Data(H)'!$A$1:$A$288,'Copy of PY1 Data(H)'!$A$1:$CZ$288))</f>
        <v>0</v>
      </c>
      <c r="AT188" s="180" cm="1">
        <f t="array" ref="AT188">_xlfn.XLOOKUP(AT$1,'Copy of PY1 Data(H)'!$A$1:$CZ$1,_xlfn.XLOOKUP($A188,'Copy of PY1 Data(H)'!$A$1:$A$288,'Copy of PY1 Data(H)'!$A$1:$CZ$288))</f>
        <v>0</v>
      </c>
      <c r="AU188" s="180" cm="1">
        <f t="array" ref="AU188">_xlfn.XLOOKUP(AU$1,'Copy of PY1 Data(H)'!$A$1:$CZ$1,_xlfn.XLOOKUP($A188,'Copy of PY1 Data(H)'!$A$1:$A$288,'Copy of PY1 Data(H)'!$A$1:$CZ$288))</f>
        <v>0</v>
      </c>
      <c r="AV188" s="180" cm="1">
        <f t="array" ref="AV188">_xlfn.XLOOKUP(AV$1,'Copy of PY1 Data(H)'!$A$1:$CZ$1,_xlfn.XLOOKUP($A188,'Copy of PY1 Data(H)'!$A$1:$A$288,'Copy of PY1 Data(H)'!$A$1:$CZ$288))</f>
        <v>13430340</v>
      </c>
      <c r="AW188" s="180" cm="1">
        <f t="array" ref="AW188">_xlfn.XLOOKUP(AW$1,'Copy of PY1 Data(H)'!$A$1:$CZ$1,_xlfn.XLOOKUP($A188,'Copy of PY1 Data(H)'!$A$1:$A$288,'Copy of PY1 Data(H)'!$A$1:$CZ$288))</f>
        <v>0</v>
      </c>
      <c r="AX188" s="180" cm="1">
        <f t="array" ref="AX188">_xlfn.XLOOKUP(AX$1,'Copy of PY1 Data(H)'!$A$1:$CZ$1,_xlfn.XLOOKUP($A188,'Copy of PY1 Data(H)'!$A$1:$A$288,'Copy of PY1 Data(H)'!$A$1:$CZ$288))</f>
        <v>0</v>
      </c>
      <c r="AY188" s="180" cm="1">
        <f t="array" ref="AY188">_xlfn.XLOOKUP(AY$1,'Copy of PY1 Data(H)'!$A$1:$CZ$1,_xlfn.XLOOKUP($A188,'Copy of PY1 Data(H)'!$A$1:$A$288,'Copy of PY1 Data(H)'!$A$1:$CZ$288))</f>
        <v>181893</v>
      </c>
      <c r="AZ188" s="180" cm="1">
        <f t="array" ref="AZ188">_xlfn.XLOOKUP(AZ$1,'Copy of PY1 Data(H)'!$A$1:$CZ$1,_xlfn.XLOOKUP($A188,'Copy of PY1 Data(H)'!$A$1:$A$288,'Copy of PY1 Data(H)'!$A$1:$CZ$288))</f>
        <v>340690</v>
      </c>
      <c r="BA188" s="180" cm="1">
        <f t="array" ref="BA188">_xlfn.XLOOKUP(BA$1,'Copy of PY1 Data(H)'!$A$1:$CZ$1,_xlfn.XLOOKUP($A188,'Copy of PY1 Data(H)'!$A$1:$A$288,'Copy of PY1 Data(H)'!$A$1:$CZ$288))</f>
        <v>0</v>
      </c>
      <c r="BB188" s="180" cm="1">
        <f t="array" ref="BB188">_xlfn.XLOOKUP(BB$1,'Copy of PY1 Data(H)'!$A$1:$CZ$1,_xlfn.XLOOKUP($A188,'Copy of PY1 Data(H)'!$A$1:$A$288,'Copy of PY1 Data(H)'!$A$1:$CZ$288))</f>
        <v>0</v>
      </c>
      <c r="BC188" s="180" cm="1">
        <f t="array" ref="BC188">_xlfn.XLOOKUP(BC$1,'Copy of PY1 Data(H)'!$A$1:$CZ$1,_xlfn.XLOOKUP($A188,'Copy of PY1 Data(H)'!$A$1:$A$288,'Copy of PY1 Data(H)'!$A$1:$CZ$288))</f>
        <v>22408</v>
      </c>
      <c r="BD188" s="180" cm="1">
        <f t="array" ref="BD188">_xlfn.XLOOKUP(BD$1,'Copy of PY1 Data(H)'!$A$1:$CZ$1,_xlfn.XLOOKUP($A188,'Copy of PY1 Data(H)'!$A$1:$A$288,'Copy of PY1 Data(H)'!$A$1:$CZ$288))</f>
        <v>0</v>
      </c>
      <c r="BE188" s="180" cm="1">
        <f t="array" ref="BE188">_xlfn.XLOOKUP(BE$1,'Copy of PY1 Data(H)'!$A$1:$CZ$1,_xlfn.XLOOKUP($A188,'Copy of PY1 Data(H)'!$A$1:$A$288,'Copy of PY1 Data(H)'!$A$1:$CZ$288))</f>
        <v>0</v>
      </c>
      <c r="BF188" s="180" cm="1">
        <f t="array" ref="BF188">_xlfn.XLOOKUP(BF$1,'Copy of PY1 Data(H)'!$A$1:$CZ$1,_xlfn.XLOOKUP($A188,'Copy of PY1 Data(H)'!$A$1:$A$288,'Copy of PY1 Data(H)'!$A$1:$CZ$288))</f>
        <v>0</v>
      </c>
      <c r="BG188" s="180" cm="1">
        <f t="array" ref="BG188">_xlfn.XLOOKUP(BG$1,'Copy of PY1 Data(H)'!$A$1:$CZ$1,_xlfn.XLOOKUP($A188,'Copy of PY1 Data(H)'!$A$1:$A$288,'Copy of PY1 Data(H)'!$A$1:$CZ$288))</f>
        <v>0</v>
      </c>
      <c r="BH188" s="180" cm="1">
        <f t="array" ref="BH188">_xlfn.XLOOKUP(BH$1,'Copy of PY1 Data(H)'!$A$1:$CZ$1,_xlfn.XLOOKUP($A188,'Copy of PY1 Data(H)'!$A$1:$A$288,'Copy of PY1 Data(H)'!$A$1:$CZ$288))</f>
        <v>0</v>
      </c>
      <c r="BI188" s="180" cm="1">
        <f t="array" ref="BI188">_xlfn.XLOOKUP(BI$1,'Copy of PY1 Data(H)'!$A$1:$CZ$1,_xlfn.XLOOKUP($A188,'Copy of PY1 Data(H)'!$A$1:$A$288,'Copy of PY1 Data(H)'!$A$1:$CZ$288))</f>
        <v>0</v>
      </c>
      <c r="BJ188" s="180" cm="1">
        <f t="array" ref="BJ188">_xlfn.XLOOKUP(BJ$1,'Copy of PY1 Data(H)'!$A$1:$CZ$1,_xlfn.XLOOKUP($A188,'Copy of PY1 Data(H)'!$A$1:$A$288,'Copy of PY1 Data(H)'!$A$1:$CZ$288))</f>
        <v>0</v>
      </c>
      <c r="BK188" s="180" cm="1">
        <f t="array" ref="BK188">_xlfn.XLOOKUP(BK$1,'Copy of PY1 Data(H)'!$A$1:$CZ$1,_xlfn.XLOOKUP($A188,'Copy of PY1 Data(H)'!$A$1:$A$288,'Copy of PY1 Data(H)'!$A$1:$CZ$288))</f>
        <v>0</v>
      </c>
      <c r="BL188" s="180" cm="1">
        <f t="array" ref="BL188">_xlfn.XLOOKUP(BL$1,'Copy of PY1 Data(H)'!$A$1:$CZ$1,_xlfn.XLOOKUP($A188,'Copy of PY1 Data(H)'!$A$1:$A$288,'Copy of PY1 Data(H)'!$A$1:$CZ$288))</f>
        <v>0</v>
      </c>
      <c r="BM188" s="180" cm="1">
        <f t="array" ref="BM188">_xlfn.XLOOKUP(BM$1,'Copy of PY1 Data(H)'!$A$1:$CZ$1,_xlfn.XLOOKUP($A188,'Copy of PY1 Data(H)'!$A$1:$A$288,'Copy of PY1 Data(H)'!$A$1:$CZ$288))</f>
        <v>0</v>
      </c>
      <c r="BN188" s="180" cm="1">
        <f t="array" ref="BN188">_xlfn.XLOOKUP(BN$1,'Copy of PY1 Data(H)'!$A$1:$CZ$1,_xlfn.XLOOKUP($A188,'Copy of PY1 Data(H)'!$A$1:$A$288,'Copy of PY1 Data(H)'!$A$1:$CZ$288))</f>
        <v>0</v>
      </c>
      <c r="BO188" s="180" cm="1">
        <f t="array" ref="BO188">_xlfn.XLOOKUP(BO$1,'Copy of PY1 Data(H)'!$A$1:$CZ$1,_xlfn.XLOOKUP($A188,'Copy of PY1 Data(H)'!$A$1:$A$288,'Copy of PY1 Data(H)'!$A$1:$CZ$288))</f>
        <v>0</v>
      </c>
      <c r="BP188" s="180" cm="1">
        <f t="array" ref="BP188">_xlfn.XLOOKUP(BP$1,'Copy of PY1 Data(H)'!$A$1:$CZ$1,_xlfn.XLOOKUP($A188,'Copy of PY1 Data(H)'!$A$1:$A$288,'Copy of PY1 Data(H)'!$A$1:$CZ$288))</f>
        <v>92954</v>
      </c>
      <c r="BQ188" s="180" cm="1">
        <f t="array" ref="BQ188">_xlfn.XLOOKUP(BQ$1,'Copy of PY1 Data(H)'!$A$1:$CZ$1,_xlfn.XLOOKUP($A188,'Copy of PY1 Data(H)'!$A$1:$A$288,'Copy of PY1 Data(H)'!$A$1:$CZ$288))</f>
        <v>0</v>
      </c>
      <c r="BR188" s="180" cm="1">
        <f t="array" ref="BR188">_xlfn.XLOOKUP(BR$1,'Copy of PY1 Data(H)'!$A$1:$CZ$1,_xlfn.XLOOKUP($A188,'Copy of PY1 Data(H)'!$A$1:$A$288,'Copy of PY1 Data(H)'!$A$1:$CZ$288))</f>
        <v>0</v>
      </c>
      <c r="BS188" s="180" cm="1">
        <f t="array" ref="BS188">_xlfn.XLOOKUP(BS$1,'Copy of PY1 Data(H)'!$A$1:$CZ$1,_xlfn.XLOOKUP($A188,'Copy of PY1 Data(H)'!$A$1:$A$288,'Copy of PY1 Data(H)'!$A$1:$CZ$288))</f>
        <v>0</v>
      </c>
      <c r="BT188" s="180" cm="1">
        <f t="array" ref="BT188">_xlfn.XLOOKUP(BT$1,'Copy of PY1 Data(H)'!$A$1:$CZ$1,_xlfn.XLOOKUP($A188,'Copy of PY1 Data(H)'!$A$1:$A$288,'Copy of PY1 Data(H)'!$A$1:$CZ$288))</f>
        <v>21428</v>
      </c>
      <c r="BU188" s="180" cm="1">
        <f t="array" ref="BU188">_xlfn.XLOOKUP(BU$1,'Copy of PY1 Data(H)'!$A$1:$CZ$1,_xlfn.XLOOKUP($A188,'Copy of PY1 Data(H)'!$A$1:$A$288,'Copy of PY1 Data(H)'!$A$1:$CZ$288))</f>
        <v>163682</v>
      </c>
      <c r="BV188" s="180" cm="1">
        <f t="array" ref="BV188">_xlfn.XLOOKUP(BV$1,'Copy of PY1 Data(H)'!$A$1:$CZ$1,_xlfn.XLOOKUP($A188,'Copy of PY1 Data(H)'!$A$1:$A$288,'Copy of PY1 Data(H)'!$A$1:$CZ$288))</f>
        <v>0</v>
      </c>
      <c r="BW188" s="180" cm="1">
        <f t="array" ref="BW188">_xlfn.XLOOKUP(BW$1,'Copy of PY1 Data(H)'!$A$1:$CZ$1,_xlfn.XLOOKUP($A188,'Copy of PY1 Data(H)'!$A$1:$A$288,'Copy of PY1 Data(H)'!$A$1:$CZ$288))</f>
        <v>0</v>
      </c>
      <c r="BX188" s="180" cm="1">
        <f t="array" ref="BX188">_xlfn.XLOOKUP(BX$1,'Copy of PY1 Data(H)'!$A$1:$CZ$1,_xlfn.XLOOKUP($A188,'Copy of PY1 Data(H)'!$A$1:$A$288,'Copy of PY1 Data(H)'!$A$1:$CZ$288))</f>
        <v>121104</v>
      </c>
      <c r="BY188" s="180" cm="1">
        <f t="array" ref="BY188">_xlfn.XLOOKUP(BY$1,'Copy of PY1 Data(H)'!$A$1:$CZ$1,_xlfn.XLOOKUP($A188,'Copy of PY1 Data(H)'!$A$1:$A$288,'Copy of PY1 Data(H)'!$A$1:$CZ$288))</f>
        <v>0</v>
      </c>
      <c r="BZ188" s="180" cm="1">
        <f t="array" ref="BZ188">_xlfn.XLOOKUP(BZ$1,'Copy of PY1 Data(H)'!$A$1:$CZ$1,_xlfn.XLOOKUP($A188,'Copy of PY1 Data(H)'!$A$1:$A$288,'Copy of PY1 Data(H)'!$A$1:$CZ$288))</f>
        <v>0</v>
      </c>
      <c r="CA188" s="180" cm="1">
        <f t="array" ref="CA188">_xlfn.XLOOKUP(CA$1,'Copy of PY1 Data(H)'!$A$1:$CZ$1,_xlfn.XLOOKUP($A188,'Copy of PY1 Data(H)'!$A$1:$A$288,'Copy of PY1 Data(H)'!$A$1:$CZ$288))</f>
        <v>0</v>
      </c>
      <c r="CB188" s="180" cm="1">
        <f t="array" ref="CB188">_xlfn.XLOOKUP(CB$1,'Copy of PY1 Data(H)'!$A$1:$CZ$1,_xlfn.XLOOKUP($A188,'Copy of PY1 Data(H)'!$A$1:$A$288,'Copy of PY1 Data(H)'!$A$1:$CZ$288))</f>
        <v>0</v>
      </c>
      <c r="CC188" s="180" cm="1">
        <f t="array" ref="CC188">_xlfn.XLOOKUP(CC$1,'Copy of PY1 Data(H)'!$A$1:$CZ$1,_xlfn.XLOOKUP($A188,'Copy of PY1 Data(H)'!$A$1:$A$288,'Copy of PY1 Data(H)'!$A$1:$CZ$288))</f>
        <v>0</v>
      </c>
      <c r="CD188" s="180" cm="1">
        <f t="array" ref="CD188">_xlfn.XLOOKUP(CD$1,'Copy of PY1 Data(H)'!$A$1:$CZ$1,_xlfn.XLOOKUP($A188,'Copy of PY1 Data(H)'!$A$1:$A$288,'Copy of PY1 Data(H)'!$A$1:$CZ$288))</f>
        <v>0</v>
      </c>
    </row>
    <row r="189" spans="1:82" x14ac:dyDescent="0.3">
      <c r="A189" s="180">
        <v>516</v>
      </c>
      <c r="C189" s="180"/>
      <c r="D189" s="180" cm="1">
        <f t="array" ref="D189">_xlfn.XLOOKUP(D$1,'Copy of PY1 Data(H)'!$A$1:$CZ$1,_xlfn.XLOOKUP($A189,'Copy of PY1 Data(H)'!$A$1:$A$288,'Copy of PY1 Data(H)'!$A$1:$CZ$288))</f>
        <v>0</v>
      </c>
      <c r="E189" s="180" cm="1">
        <f t="array" ref="E189">_xlfn.XLOOKUP(E$1,'Copy of PY1 Data(H)'!$A$1:$CZ$1,_xlfn.XLOOKUP($A189,'Copy of PY1 Data(H)'!$A$1:$A$288,'Copy of PY1 Data(H)'!$A$1:$CZ$288))</f>
        <v>0</v>
      </c>
      <c r="F189" s="180" cm="1">
        <f t="array" ref="F189">_xlfn.XLOOKUP(F$1,'Copy of PY1 Data(H)'!$A$1:$CZ$1,_xlfn.XLOOKUP($A189,'Copy of PY1 Data(H)'!$A$1:$A$288,'Copy of PY1 Data(H)'!$A$1:$CZ$288))</f>
        <v>0</v>
      </c>
      <c r="G189" s="180" cm="1">
        <f t="array" ref="G189">_xlfn.XLOOKUP(G$1,'Copy of PY1 Data(H)'!$A$1:$CZ$1,_xlfn.XLOOKUP($A189,'Copy of PY1 Data(H)'!$A$1:$A$288,'Copy of PY1 Data(H)'!$A$1:$CZ$288))</f>
        <v>0</v>
      </c>
      <c r="H189" s="180" cm="1">
        <f t="array" ref="H189">_xlfn.XLOOKUP(H$1,'Copy of PY1 Data(H)'!$A$1:$CZ$1,_xlfn.XLOOKUP($A189,'Copy of PY1 Data(H)'!$A$1:$A$288,'Copy of PY1 Data(H)'!$A$1:$CZ$288))</f>
        <v>0</v>
      </c>
      <c r="I189" s="180" cm="1">
        <f t="array" ref="I189">_xlfn.XLOOKUP(I$1,'Copy of PY1 Data(H)'!$A$1:$CZ$1,_xlfn.XLOOKUP($A189,'Copy of PY1 Data(H)'!$A$1:$A$288,'Copy of PY1 Data(H)'!$A$1:$CZ$288))</f>
        <v>0</v>
      </c>
      <c r="J189" s="180" cm="1">
        <f t="array" ref="J189">_xlfn.XLOOKUP(J$1,'Copy of PY1 Data(H)'!$A$1:$CZ$1,_xlfn.XLOOKUP($A189,'Copy of PY1 Data(H)'!$A$1:$A$288,'Copy of PY1 Data(H)'!$A$1:$CZ$288))</f>
        <v>3251767</v>
      </c>
      <c r="K189" s="180" cm="1">
        <f t="array" ref="K189">_xlfn.XLOOKUP(K$1,'Copy of PY1 Data(H)'!$A$1:$CZ$1,_xlfn.XLOOKUP($A189,'Copy of PY1 Data(H)'!$A$1:$A$288,'Copy of PY1 Data(H)'!$A$1:$CZ$288))</f>
        <v>0</v>
      </c>
      <c r="L189" s="180" cm="1">
        <f t="array" ref="L189">_xlfn.XLOOKUP(L$1,'Copy of PY1 Data(H)'!$A$1:$CZ$1,_xlfn.XLOOKUP($A189,'Copy of PY1 Data(H)'!$A$1:$A$288,'Copy of PY1 Data(H)'!$A$1:$CZ$288))</f>
        <v>0</v>
      </c>
      <c r="M189" s="180" cm="1">
        <f t="array" ref="M189">_xlfn.XLOOKUP(M$1,'Copy of PY1 Data(H)'!$A$1:$CZ$1,_xlfn.XLOOKUP($A189,'Copy of PY1 Data(H)'!$A$1:$A$288,'Copy of PY1 Data(H)'!$A$1:$CZ$288))</f>
        <v>0</v>
      </c>
      <c r="N189" s="180" cm="1">
        <f t="array" ref="N189">_xlfn.XLOOKUP(N$1,'Copy of PY1 Data(H)'!$A$1:$CZ$1,_xlfn.XLOOKUP($A189,'Copy of PY1 Data(H)'!$A$1:$A$288,'Copy of PY1 Data(H)'!$A$1:$CZ$288))</f>
        <v>0</v>
      </c>
      <c r="O189" s="180" cm="1">
        <f t="array" ref="O189">_xlfn.XLOOKUP(O$1,'Copy of PY1 Data(H)'!$A$1:$CZ$1,_xlfn.XLOOKUP($A189,'Copy of PY1 Data(H)'!$A$1:$A$288,'Copy of PY1 Data(H)'!$A$1:$CZ$288))</f>
        <v>27383393</v>
      </c>
      <c r="P189" s="180" cm="1">
        <f t="array" ref="P189">_xlfn.XLOOKUP(P$1,'Copy of PY1 Data(H)'!$A$1:$CZ$1,_xlfn.XLOOKUP($A189,'Copy of PY1 Data(H)'!$A$1:$A$288,'Copy of PY1 Data(H)'!$A$1:$CZ$288))</f>
        <v>0</v>
      </c>
      <c r="Q189" s="180" cm="1">
        <f t="array" ref="Q189">_xlfn.XLOOKUP(Q$1,'Copy of PY1 Data(H)'!$A$1:$CZ$1,_xlfn.XLOOKUP($A189,'Copy of PY1 Data(H)'!$A$1:$A$288,'Copy of PY1 Data(H)'!$A$1:$CZ$288))</f>
        <v>0</v>
      </c>
      <c r="R189" s="180" cm="1">
        <f t="array" ref="R189">_xlfn.XLOOKUP(R$1,'Copy of PY1 Data(H)'!$A$1:$CZ$1,_xlfn.XLOOKUP($A189,'Copy of PY1 Data(H)'!$A$1:$A$288,'Copy of PY1 Data(H)'!$A$1:$CZ$288))</f>
        <v>2064611</v>
      </c>
      <c r="S189" s="180" cm="1">
        <f t="array" ref="S189">_xlfn.XLOOKUP(S$1,'Copy of PY1 Data(H)'!$A$1:$CZ$1,_xlfn.XLOOKUP($A189,'Copy of PY1 Data(H)'!$A$1:$A$288,'Copy of PY1 Data(H)'!$A$1:$CZ$288))</f>
        <v>0</v>
      </c>
      <c r="T189" s="180" cm="1">
        <f t="array" ref="T189">_xlfn.XLOOKUP(T$1,'Copy of PY1 Data(H)'!$A$1:$CZ$1,_xlfn.XLOOKUP($A189,'Copy of PY1 Data(H)'!$A$1:$A$288,'Copy of PY1 Data(H)'!$A$1:$CZ$288))</f>
        <v>203042245</v>
      </c>
      <c r="U189" s="180" cm="1">
        <f t="array" ref="U189">_xlfn.XLOOKUP(U$1,'Copy of PY1 Data(H)'!$A$1:$CZ$1,_xlfn.XLOOKUP($A189,'Copy of PY1 Data(H)'!$A$1:$A$288,'Copy of PY1 Data(H)'!$A$1:$CZ$288))</f>
        <v>68225409</v>
      </c>
      <c r="V189" s="180" cm="1">
        <f t="array" ref="V189">_xlfn.XLOOKUP(V$1,'Copy of PY1 Data(H)'!$A$1:$CZ$1,_xlfn.XLOOKUP($A189,'Copy of PY1 Data(H)'!$A$1:$A$288,'Copy of PY1 Data(H)'!$A$1:$CZ$288))</f>
        <v>58721229</v>
      </c>
      <c r="W189" s="180" cm="1">
        <f t="array" ref="W189">_xlfn.XLOOKUP(W$1,'Copy of PY1 Data(H)'!$A$1:$CZ$1,_xlfn.XLOOKUP($A189,'Copy of PY1 Data(H)'!$A$1:$A$288,'Copy of PY1 Data(H)'!$A$1:$CZ$288))</f>
        <v>0</v>
      </c>
      <c r="X189" s="180" cm="1">
        <f t="array" ref="X189">_xlfn.XLOOKUP(X$1,'Copy of PY1 Data(H)'!$A$1:$CZ$1,_xlfn.XLOOKUP($A189,'Copy of PY1 Data(H)'!$A$1:$A$288,'Copy of PY1 Data(H)'!$A$1:$CZ$288))</f>
        <v>0</v>
      </c>
      <c r="Y189" s="180" cm="1">
        <f t="array" ref="Y189">_xlfn.XLOOKUP(Y$1,'Copy of PY1 Data(H)'!$A$1:$CZ$1,_xlfn.XLOOKUP($A189,'Copy of PY1 Data(H)'!$A$1:$A$288,'Copy of PY1 Data(H)'!$A$1:$CZ$288))</f>
        <v>83571806</v>
      </c>
      <c r="Z189" s="180" cm="1">
        <f t="array" ref="Z189">_xlfn.XLOOKUP(Z$1,'Copy of PY1 Data(H)'!$A$1:$CZ$1,_xlfn.XLOOKUP($A189,'Copy of PY1 Data(H)'!$A$1:$A$288,'Copy of PY1 Data(H)'!$A$1:$CZ$288))</f>
        <v>19979070</v>
      </c>
      <c r="AA189" s="180" cm="1">
        <f t="array" ref="AA189">_xlfn.XLOOKUP(AA$1,'Copy of PY1 Data(H)'!$A$1:$CZ$1,_xlfn.XLOOKUP($A189,'Copy of PY1 Data(H)'!$A$1:$A$288,'Copy of PY1 Data(H)'!$A$1:$CZ$288))</f>
        <v>26863028</v>
      </c>
      <c r="AB189" s="180" cm="1">
        <f t="array" ref="AB189">_xlfn.XLOOKUP(AB$1,'Copy of PY1 Data(H)'!$A$1:$CZ$1,_xlfn.XLOOKUP($A189,'Copy of PY1 Data(H)'!$A$1:$A$288,'Copy of PY1 Data(H)'!$A$1:$CZ$288))</f>
        <v>28801997</v>
      </c>
      <c r="AC189" s="180" cm="1">
        <f t="array" ref="AC189">_xlfn.XLOOKUP(AC$1,'Copy of PY1 Data(H)'!$A$1:$CZ$1,_xlfn.XLOOKUP($A189,'Copy of PY1 Data(H)'!$A$1:$A$288,'Copy of PY1 Data(H)'!$A$1:$CZ$288))</f>
        <v>4637476</v>
      </c>
      <c r="AD189" s="180" cm="1">
        <f t="array" ref="AD189">_xlfn.XLOOKUP(AD$1,'Copy of PY1 Data(H)'!$A$1:$CZ$1,_xlfn.XLOOKUP($A189,'Copy of PY1 Data(H)'!$A$1:$A$288,'Copy of PY1 Data(H)'!$A$1:$CZ$288))</f>
        <v>8948545</v>
      </c>
      <c r="AE189" s="180" cm="1">
        <f t="array" ref="AE189">_xlfn.XLOOKUP(AE$1,'Copy of PY1 Data(H)'!$A$1:$CZ$1,_xlfn.XLOOKUP($A189,'Copy of PY1 Data(H)'!$A$1:$A$288,'Copy of PY1 Data(H)'!$A$1:$CZ$288))</f>
        <v>22486041</v>
      </c>
      <c r="AF189" s="180" cm="1">
        <f t="array" ref="AF189">_xlfn.XLOOKUP(AF$1,'Copy of PY1 Data(H)'!$A$1:$CZ$1,_xlfn.XLOOKUP($A189,'Copy of PY1 Data(H)'!$A$1:$A$288,'Copy of PY1 Data(H)'!$A$1:$CZ$288))</f>
        <v>0</v>
      </c>
      <c r="AG189" s="180" cm="1">
        <f t="array" ref="AG189">_xlfn.XLOOKUP(AG$1,'Copy of PY1 Data(H)'!$A$1:$CZ$1,_xlfn.XLOOKUP($A189,'Copy of PY1 Data(H)'!$A$1:$A$288,'Copy of PY1 Data(H)'!$A$1:$CZ$288))</f>
        <v>10039879</v>
      </c>
      <c r="AH189" s="180" cm="1">
        <f t="array" ref="AH189">_xlfn.XLOOKUP(AH$1,'Copy of PY1 Data(H)'!$A$1:$CZ$1,_xlfn.XLOOKUP($A189,'Copy of PY1 Data(H)'!$A$1:$A$288,'Copy of PY1 Data(H)'!$A$1:$CZ$288))</f>
        <v>0</v>
      </c>
      <c r="AI189" s="180" cm="1">
        <f t="array" ref="AI189">_xlfn.XLOOKUP(AI$1,'Copy of PY1 Data(H)'!$A$1:$CZ$1,_xlfn.XLOOKUP($A189,'Copy of PY1 Data(H)'!$A$1:$A$288,'Copy of PY1 Data(H)'!$A$1:$CZ$288))</f>
        <v>68868830</v>
      </c>
      <c r="AJ189" s="180" cm="1">
        <f t="array" ref="AJ189">_xlfn.XLOOKUP(AJ$1,'Copy of PY1 Data(H)'!$A$1:$CZ$1,_xlfn.XLOOKUP($A189,'Copy of PY1 Data(H)'!$A$1:$A$288,'Copy of PY1 Data(H)'!$A$1:$CZ$288))</f>
        <v>2638690</v>
      </c>
      <c r="AK189" s="180" cm="1">
        <f t="array" ref="AK189">_xlfn.XLOOKUP(AK$1,'Copy of PY1 Data(H)'!$A$1:$CZ$1,_xlfn.XLOOKUP($A189,'Copy of PY1 Data(H)'!$A$1:$A$288,'Copy of PY1 Data(H)'!$A$1:$CZ$288))</f>
        <v>0</v>
      </c>
      <c r="AL189" s="180" cm="1">
        <f t="array" ref="AL189">_xlfn.XLOOKUP(AL$1,'Copy of PY1 Data(H)'!$A$1:$CZ$1,_xlfn.XLOOKUP($A189,'Copy of PY1 Data(H)'!$A$1:$A$288,'Copy of PY1 Data(H)'!$A$1:$CZ$288))</f>
        <v>0</v>
      </c>
      <c r="AM189" s="180" cm="1">
        <f t="array" ref="AM189">_xlfn.XLOOKUP(AM$1,'Copy of PY1 Data(H)'!$A$1:$CZ$1,_xlfn.XLOOKUP($A189,'Copy of PY1 Data(H)'!$A$1:$A$288,'Copy of PY1 Data(H)'!$A$1:$CZ$288))</f>
        <v>45499728</v>
      </c>
      <c r="AN189" s="180" cm="1">
        <f t="array" ref="AN189">_xlfn.XLOOKUP(AN$1,'Copy of PY1 Data(H)'!$A$1:$CZ$1,_xlfn.XLOOKUP($A189,'Copy of PY1 Data(H)'!$A$1:$A$288,'Copy of PY1 Data(H)'!$A$1:$CZ$288))</f>
        <v>3343543</v>
      </c>
      <c r="AO189" s="180" cm="1">
        <f t="array" ref="AO189">_xlfn.XLOOKUP(AO$1,'Copy of PY1 Data(H)'!$A$1:$CZ$1,_xlfn.XLOOKUP($A189,'Copy of PY1 Data(H)'!$A$1:$A$288,'Copy of PY1 Data(H)'!$A$1:$CZ$288))</f>
        <v>3850744</v>
      </c>
      <c r="AP189" s="180" cm="1">
        <f t="array" ref="AP189">_xlfn.XLOOKUP(AP$1,'Copy of PY1 Data(H)'!$A$1:$CZ$1,_xlfn.XLOOKUP($A189,'Copy of PY1 Data(H)'!$A$1:$A$288,'Copy of PY1 Data(H)'!$A$1:$CZ$288))</f>
        <v>0</v>
      </c>
      <c r="AQ189" s="180" cm="1">
        <f t="array" ref="AQ189">_xlfn.XLOOKUP(AQ$1,'Copy of PY1 Data(H)'!$A$1:$CZ$1,_xlfn.XLOOKUP($A189,'Copy of PY1 Data(H)'!$A$1:$A$288,'Copy of PY1 Data(H)'!$A$1:$CZ$288))</f>
        <v>0</v>
      </c>
      <c r="AR189" s="180" cm="1">
        <f t="array" ref="AR189">_xlfn.XLOOKUP(AR$1,'Copy of PY1 Data(H)'!$A$1:$CZ$1,_xlfn.XLOOKUP($A189,'Copy of PY1 Data(H)'!$A$1:$A$288,'Copy of PY1 Data(H)'!$A$1:$CZ$288))</f>
        <v>32568110</v>
      </c>
      <c r="AS189" s="180" cm="1">
        <f t="array" ref="AS189">_xlfn.XLOOKUP(AS$1,'Copy of PY1 Data(H)'!$A$1:$CZ$1,_xlfn.XLOOKUP($A189,'Copy of PY1 Data(H)'!$A$1:$A$288,'Copy of PY1 Data(H)'!$A$1:$CZ$288))</f>
        <v>0</v>
      </c>
      <c r="AT189" s="180" cm="1">
        <f t="array" ref="AT189">_xlfn.XLOOKUP(AT$1,'Copy of PY1 Data(H)'!$A$1:$CZ$1,_xlfn.XLOOKUP($A189,'Copy of PY1 Data(H)'!$A$1:$A$288,'Copy of PY1 Data(H)'!$A$1:$CZ$288))</f>
        <v>17030541</v>
      </c>
      <c r="AU189" s="180" cm="1">
        <f t="array" ref="AU189">_xlfn.XLOOKUP(AU$1,'Copy of PY1 Data(H)'!$A$1:$CZ$1,_xlfn.XLOOKUP($A189,'Copy of PY1 Data(H)'!$A$1:$A$288,'Copy of PY1 Data(H)'!$A$1:$CZ$288))</f>
        <v>0</v>
      </c>
      <c r="AV189" s="180" cm="1">
        <f t="array" ref="AV189">_xlfn.XLOOKUP(AV$1,'Copy of PY1 Data(H)'!$A$1:$CZ$1,_xlfn.XLOOKUP($A189,'Copy of PY1 Data(H)'!$A$1:$A$288,'Copy of PY1 Data(H)'!$A$1:$CZ$288))</f>
        <v>91938905</v>
      </c>
      <c r="AW189" s="180" cm="1">
        <f t="array" ref="AW189">_xlfn.XLOOKUP(AW$1,'Copy of PY1 Data(H)'!$A$1:$CZ$1,_xlfn.XLOOKUP($A189,'Copy of PY1 Data(H)'!$A$1:$A$288,'Copy of PY1 Data(H)'!$A$1:$CZ$288))</f>
        <v>0</v>
      </c>
      <c r="AX189" s="180" cm="1">
        <f t="array" ref="AX189">_xlfn.XLOOKUP(AX$1,'Copy of PY1 Data(H)'!$A$1:$CZ$1,_xlfn.XLOOKUP($A189,'Copy of PY1 Data(H)'!$A$1:$A$288,'Copy of PY1 Data(H)'!$A$1:$CZ$288))</f>
        <v>10326478</v>
      </c>
      <c r="AY189" s="180" cm="1">
        <f t="array" ref="AY189">_xlfn.XLOOKUP(AY$1,'Copy of PY1 Data(H)'!$A$1:$CZ$1,_xlfn.XLOOKUP($A189,'Copy of PY1 Data(H)'!$A$1:$A$288,'Copy of PY1 Data(H)'!$A$1:$CZ$288))</f>
        <v>5953681</v>
      </c>
      <c r="AZ189" s="180" cm="1">
        <f t="array" ref="AZ189">_xlfn.XLOOKUP(AZ$1,'Copy of PY1 Data(H)'!$A$1:$CZ$1,_xlfn.XLOOKUP($A189,'Copy of PY1 Data(H)'!$A$1:$A$288,'Copy of PY1 Data(H)'!$A$1:$CZ$288))</f>
        <v>9905123</v>
      </c>
      <c r="BA189" s="180" cm="1">
        <f t="array" ref="BA189">_xlfn.XLOOKUP(BA$1,'Copy of PY1 Data(H)'!$A$1:$CZ$1,_xlfn.XLOOKUP($A189,'Copy of PY1 Data(H)'!$A$1:$A$288,'Copy of PY1 Data(H)'!$A$1:$CZ$288))</f>
        <v>2403227</v>
      </c>
      <c r="BB189" s="180" cm="1">
        <f t="array" ref="BB189">_xlfn.XLOOKUP(BB$1,'Copy of PY1 Data(H)'!$A$1:$CZ$1,_xlfn.XLOOKUP($A189,'Copy of PY1 Data(H)'!$A$1:$A$288,'Copy of PY1 Data(H)'!$A$1:$CZ$288))</f>
        <v>0</v>
      </c>
      <c r="BC189" s="180" cm="1">
        <f t="array" ref="BC189">_xlfn.XLOOKUP(BC$1,'Copy of PY1 Data(H)'!$A$1:$CZ$1,_xlfn.XLOOKUP($A189,'Copy of PY1 Data(H)'!$A$1:$A$288,'Copy of PY1 Data(H)'!$A$1:$CZ$288))</f>
        <v>1121052</v>
      </c>
      <c r="BD189" s="180" cm="1">
        <f t="array" ref="BD189">_xlfn.XLOOKUP(BD$1,'Copy of PY1 Data(H)'!$A$1:$CZ$1,_xlfn.XLOOKUP($A189,'Copy of PY1 Data(H)'!$A$1:$A$288,'Copy of PY1 Data(H)'!$A$1:$CZ$288))</f>
        <v>37961480</v>
      </c>
      <c r="BE189" s="180" cm="1">
        <f t="array" ref="BE189">_xlfn.XLOOKUP(BE$1,'Copy of PY1 Data(H)'!$A$1:$CZ$1,_xlfn.XLOOKUP($A189,'Copy of PY1 Data(H)'!$A$1:$A$288,'Copy of PY1 Data(H)'!$A$1:$CZ$288))</f>
        <v>0</v>
      </c>
      <c r="BF189" s="180" cm="1">
        <f t="array" ref="BF189">_xlfn.XLOOKUP(BF$1,'Copy of PY1 Data(H)'!$A$1:$CZ$1,_xlfn.XLOOKUP($A189,'Copy of PY1 Data(H)'!$A$1:$A$288,'Copy of PY1 Data(H)'!$A$1:$CZ$288))</f>
        <v>4679155</v>
      </c>
      <c r="BG189" s="180" cm="1">
        <f t="array" ref="BG189">_xlfn.XLOOKUP(BG$1,'Copy of PY1 Data(H)'!$A$1:$CZ$1,_xlfn.XLOOKUP($A189,'Copy of PY1 Data(H)'!$A$1:$A$288,'Copy of PY1 Data(H)'!$A$1:$CZ$288))</f>
        <v>0</v>
      </c>
      <c r="BH189" s="180" cm="1">
        <f t="array" ref="BH189">_xlfn.XLOOKUP(BH$1,'Copy of PY1 Data(H)'!$A$1:$CZ$1,_xlfn.XLOOKUP($A189,'Copy of PY1 Data(H)'!$A$1:$A$288,'Copy of PY1 Data(H)'!$A$1:$CZ$288))</f>
        <v>0</v>
      </c>
      <c r="BI189" s="180" cm="1">
        <f t="array" ref="BI189">_xlfn.XLOOKUP(BI$1,'Copy of PY1 Data(H)'!$A$1:$CZ$1,_xlfn.XLOOKUP($A189,'Copy of PY1 Data(H)'!$A$1:$A$288,'Copy of PY1 Data(H)'!$A$1:$CZ$288))</f>
        <v>4513697</v>
      </c>
      <c r="BJ189" s="180" cm="1">
        <f t="array" ref="BJ189">_xlfn.XLOOKUP(BJ$1,'Copy of PY1 Data(H)'!$A$1:$CZ$1,_xlfn.XLOOKUP($A189,'Copy of PY1 Data(H)'!$A$1:$A$288,'Copy of PY1 Data(H)'!$A$1:$CZ$288))</f>
        <v>0</v>
      </c>
      <c r="BK189" s="180" cm="1">
        <f t="array" ref="BK189">_xlfn.XLOOKUP(BK$1,'Copy of PY1 Data(H)'!$A$1:$CZ$1,_xlfn.XLOOKUP($A189,'Copy of PY1 Data(H)'!$A$1:$A$288,'Copy of PY1 Data(H)'!$A$1:$CZ$288))</f>
        <v>21273727</v>
      </c>
      <c r="BL189" s="180" cm="1">
        <f t="array" ref="BL189">_xlfn.XLOOKUP(BL$1,'Copy of PY1 Data(H)'!$A$1:$CZ$1,_xlfn.XLOOKUP($A189,'Copy of PY1 Data(H)'!$A$1:$A$288,'Copy of PY1 Data(H)'!$A$1:$CZ$288))</f>
        <v>0</v>
      </c>
      <c r="BM189" s="180" cm="1">
        <f t="array" ref="BM189">_xlfn.XLOOKUP(BM$1,'Copy of PY1 Data(H)'!$A$1:$CZ$1,_xlfn.XLOOKUP($A189,'Copy of PY1 Data(H)'!$A$1:$A$288,'Copy of PY1 Data(H)'!$A$1:$CZ$288))</f>
        <v>14616921</v>
      </c>
      <c r="BN189" s="180" cm="1">
        <f t="array" ref="BN189">_xlfn.XLOOKUP(BN$1,'Copy of PY1 Data(H)'!$A$1:$CZ$1,_xlfn.XLOOKUP($A189,'Copy of PY1 Data(H)'!$A$1:$A$288,'Copy of PY1 Data(H)'!$A$1:$CZ$288))</f>
        <v>4962659</v>
      </c>
      <c r="BO189" s="180" cm="1">
        <f t="array" ref="BO189">_xlfn.XLOOKUP(BO$1,'Copy of PY1 Data(H)'!$A$1:$CZ$1,_xlfn.XLOOKUP($A189,'Copy of PY1 Data(H)'!$A$1:$A$288,'Copy of PY1 Data(H)'!$A$1:$CZ$288))</f>
        <v>4636862</v>
      </c>
      <c r="BP189" s="180" cm="1">
        <f t="array" ref="BP189">_xlfn.XLOOKUP(BP$1,'Copy of PY1 Data(H)'!$A$1:$CZ$1,_xlfn.XLOOKUP($A189,'Copy of PY1 Data(H)'!$A$1:$A$288,'Copy of PY1 Data(H)'!$A$1:$CZ$288))</f>
        <v>1224602</v>
      </c>
      <c r="BQ189" s="180" cm="1">
        <f t="array" ref="BQ189">_xlfn.XLOOKUP(BQ$1,'Copy of PY1 Data(H)'!$A$1:$CZ$1,_xlfn.XLOOKUP($A189,'Copy of PY1 Data(H)'!$A$1:$A$288,'Copy of PY1 Data(H)'!$A$1:$CZ$288))</f>
        <v>0</v>
      </c>
      <c r="BR189" s="180" cm="1">
        <f t="array" ref="BR189">_xlfn.XLOOKUP(BR$1,'Copy of PY1 Data(H)'!$A$1:$CZ$1,_xlfn.XLOOKUP($A189,'Copy of PY1 Data(H)'!$A$1:$A$288,'Copy of PY1 Data(H)'!$A$1:$CZ$288))</f>
        <v>10097389</v>
      </c>
      <c r="BS189" s="180" cm="1">
        <f t="array" ref="BS189">_xlfn.XLOOKUP(BS$1,'Copy of PY1 Data(H)'!$A$1:$CZ$1,_xlfn.XLOOKUP($A189,'Copy of PY1 Data(H)'!$A$1:$A$288,'Copy of PY1 Data(H)'!$A$1:$CZ$288))</f>
        <v>0</v>
      </c>
      <c r="BT189" s="180" cm="1">
        <f t="array" ref="BT189">_xlfn.XLOOKUP(BT$1,'Copy of PY1 Data(H)'!$A$1:$CZ$1,_xlfn.XLOOKUP($A189,'Copy of PY1 Data(H)'!$A$1:$A$288,'Copy of PY1 Data(H)'!$A$1:$CZ$288))</f>
        <v>10167726</v>
      </c>
      <c r="BU189" s="180" cm="1">
        <f t="array" ref="BU189">_xlfn.XLOOKUP(BU$1,'Copy of PY1 Data(H)'!$A$1:$CZ$1,_xlfn.XLOOKUP($A189,'Copy of PY1 Data(H)'!$A$1:$A$288,'Copy of PY1 Data(H)'!$A$1:$CZ$288))</f>
        <v>20163428</v>
      </c>
      <c r="BV189" s="180" cm="1">
        <f t="array" ref="BV189">_xlfn.XLOOKUP(BV$1,'Copy of PY1 Data(H)'!$A$1:$CZ$1,_xlfn.XLOOKUP($A189,'Copy of PY1 Data(H)'!$A$1:$A$288,'Copy of PY1 Data(H)'!$A$1:$CZ$288))</f>
        <v>0</v>
      </c>
      <c r="BW189" s="180" cm="1">
        <f t="array" ref="BW189">_xlfn.XLOOKUP(BW$1,'Copy of PY1 Data(H)'!$A$1:$CZ$1,_xlfn.XLOOKUP($A189,'Copy of PY1 Data(H)'!$A$1:$A$288,'Copy of PY1 Data(H)'!$A$1:$CZ$288))</f>
        <v>0</v>
      </c>
      <c r="BX189" s="180" cm="1">
        <f t="array" ref="BX189">_xlfn.XLOOKUP(BX$1,'Copy of PY1 Data(H)'!$A$1:$CZ$1,_xlfn.XLOOKUP($A189,'Copy of PY1 Data(H)'!$A$1:$A$288,'Copy of PY1 Data(H)'!$A$1:$CZ$288))</f>
        <v>3123718</v>
      </c>
      <c r="BY189" s="180" cm="1">
        <f t="array" ref="BY189">_xlfn.XLOOKUP(BY$1,'Copy of PY1 Data(H)'!$A$1:$CZ$1,_xlfn.XLOOKUP($A189,'Copy of PY1 Data(H)'!$A$1:$A$288,'Copy of PY1 Data(H)'!$A$1:$CZ$288))</f>
        <v>833000</v>
      </c>
      <c r="BZ189" s="180" cm="1">
        <f t="array" ref="BZ189">_xlfn.XLOOKUP(BZ$1,'Copy of PY1 Data(H)'!$A$1:$CZ$1,_xlfn.XLOOKUP($A189,'Copy of PY1 Data(H)'!$A$1:$A$288,'Copy of PY1 Data(H)'!$A$1:$CZ$288))</f>
        <v>7016374</v>
      </c>
      <c r="CA189" s="180" cm="1">
        <f t="array" ref="CA189">_xlfn.XLOOKUP(CA$1,'Copy of PY1 Data(H)'!$A$1:$CZ$1,_xlfn.XLOOKUP($A189,'Copy of PY1 Data(H)'!$A$1:$A$288,'Copy of PY1 Data(H)'!$A$1:$CZ$288))</f>
        <v>6282078</v>
      </c>
      <c r="CB189" s="180" cm="1">
        <f t="array" ref="CB189">_xlfn.XLOOKUP(CB$1,'Copy of PY1 Data(H)'!$A$1:$CZ$1,_xlfn.XLOOKUP($A189,'Copy of PY1 Data(H)'!$A$1:$A$288,'Copy of PY1 Data(H)'!$A$1:$CZ$288))</f>
        <v>6876057</v>
      </c>
      <c r="CC189" s="180" cm="1">
        <f t="array" ref="CC189">_xlfn.XLOOKUP(CC$1,'Copy of PY1 Data(H)'!$A$1:$CZ$1,_xlfn.XLOOKUP($A189,'Copy of PY1 Data(H)'!$A$1:$A$288,'Copy of PY1 Data(H)'!$A$1:$CZ$288))</f>
        <v>0</v>
      </c>
      <c r="CD189" s="180" cm="1">
        <f t="array" ref="CD189">_xlfn.XLOOKUP(CD$1,'Copy of PY1 Data(H)'!$A$1:$CZ$1,_xlfn.XLOOKUP($A189,'Copy of PY1 Data(H)'!$A$1:$A$288,'Copy of PY1 Data(H)'!$A$1:$CZ$288))</f>
        <v>1200807</v>
      </c>
    </row>
    <row r="190" spans="1:82" s="643" customFormat="1" x14ac:dyDescent="0.3">
      <c r="A190" s="643">
        <v>517</v>
      </c>
      <c r="B190" s="180"/>
      <c r="C190" s="180"/>
      <c r="D190" s="180" cm="1">
        <f t="array" ref="D190">_xlfn.XLOOKUP(D$1,'Copy of PY1 Data(H)'!$A$1:$CZ$1,_xlfn.XLOOKUP($A190,'Copy of PY1 Data(H)'!$A$1:$A$288,'Copy of PY1 Data(H)'!$A$1:$CZ$288))</f>
        <v>0</v>
      </c>
      <c r="E190" s="180" cm="1">
        <f t="array" ref="E190">_xlfn.XLOOKUP(E$1,'Copy of PY1 Data(H)'!$A$1:$CZ$1,_xlfn.XLOOKUP($A190,'Copy of PY1 Data(H)'!$A$1:$A$288,'Copy of PY1 Data(H)'!$A$1:$CZ$288))</f>
        <v>0</v>
      </c>
      <c r="F190" s="180" cm="1">
        <f t="array" ref="F190">_xlfn.XLOOKUP(F$1,'Copy of PY1 Data(H)'!$A$1:$CZ$1,_xlfn.XLOOKUP($A190,'Copy of PY1 Data(H)'!$A$1:$A$288,'Copy of PY1 Data(H)'!$A$1:$CZ$288))</f>
        <v>0</v>
      </c>
      <c r="G190" s="180" cm="1">
        <f t="array" ref="G190">_xlfn.XLOOKUP(G$1,'Copy of PY1 Data(H)'!$A$1:$CZ$1,_xlfn.XLOOKUP($A190,'Copy of PY1 Data(H)'!$A$1:$A$288,'Copy of PY1 Data(H)'!$A$1:$CZ$288))</f>
        <v>0</v>
      </c>
      <c r="H190" s="180" cm="1">
        <f t="array" ref="H190">_xlfn.XLOOKUP(H$1,'Copy of PY1 Data(H)'!$A$1:$CZ$1,_xlfn.XLOOKUP($A190,'Copy of PY1 Data(H)'!$A$1:$A$288,'Copy of PY1 Data(H)'!$A$1:$CZ$288))</f>
        <v>0</v>
      </c>
      <c r="I190" s="180" cm="1">
        <f t="array" ref="I190">_xlfn.XLOOKUP(I$1,'Copy of PY1 Data(H)'!$A$1:$CZ$1,_xlfn.XLOOKUP($A190,'Copy of PY1 Data(H)'!$A$1:$A$288,'Copy of PY1 Data(H)'!$A$1:$CZ$288))</f>
        <v>0</v>
      </c>
      <c r="J190" s="180" cm="1">
        <f t="array" ref="J190">_xlfn.XLOOKUP(J$1,'Copy of PY1 Data(H)'!$A$1:$CZ$1,_xlfn.XLOOKUP($A190,'Copy of PY1 Data(H)'!$A$1:$A$288,'Copy of PY1 Data(H)'!$A$1:$CZ$288))</f>
        <v>0</v>
      </c>
      <c r="K190" s="180" cm="1">
        <f t="array" ref="K190">_xlfn.XLOOKUP(K$1,'Copy of PY1 Data(H)'!$A$1:$CZ$1,_xlfn.XLOOKUP($A190,'Copy of PY1 Data(H)'!$A$1:$A$288,'Copy of PY1 Data(H)'!$A$1:$CZ$288))</f>
        <v>0</v>
      </c>
      <c r="L190" s="180" cm="1">
        <f t="array" ref="L190">_xlfn.XLOOKUP(L$1,'Copy of PY1 Data(H)'!$A$1:$CZ$1,_xlfn.XLOOKUP($A190,'Copy of PY1 Data(H)'!$A$1:$A$288,'Copy of PY1 Data(H)'!$A$1:$CZ$288))</f>
        <v>0</v>
      </c>
      <c r="M190" s="180" cm="1">
        <f t="array" ref="M190">_xlfn.XLOOKUP(M$1,'Copy of PY1 Data(H)'!$A$1:$CZ$1,_xlfn.XLOOKUP($A190,'Copy of PY1 Data(H)'!$A$1:$A$288,'Copy of PY1 Data(H)'!$A$1:$CZ$288))</f>
        <v>0</v>
      </c>
      <c r="N190" s="180" cm="1">
        <f t="array" ref="N190">_xlfn.XLOOKUP(N$1,'Copy of PY1 Data(H)'!$A$1:$CZ$1,_xlfn.XLOOKUP($A190,'Copy of PY1 Data(H)'!$A$1:$A$288,'Copy of PY1 Data(H)'!$A$1:$CZ$288))</f>
        <v>0</v>
      </c>
      <c r="O190" s="180" cm="1">
        <f t="array" ref="O190">_xlfn.XLOOKUP(O$1,'Copy of PY1 Data(H)'!$A$1:$CZ$1,_xlfn.XLOOKUP($A190,'Copy of PY1 Data(H)'!$A$1:$A$288,'Copy of PY1 Data(H)'!$A$1:$CZ$288))</f>
        <v>0</v>
      </c>
      <c r="P190" s="180" cm="1">
        <f t="array" ref="P190">_xlfn.XLOOKUP(P$1,'Copy of PY1 Data(H)'!$A$1:$CZ$1,_xlfn.XLOOKUP($A190,'Copy of PY1 Data(H)'!$A$1:$A$288,'Copy of PY1 Data(H)'!$A$1:$CZ$288))</f>
        <v>0</v>
      </c>
      <c r="Q190" s="180" cm="1">
        <f t="array" ref="Q190">_xlfn.XLOOKUP(Q$1,'Copy of PY1 Data(H)'!$A$1:$CZ$1,_xlfn.XLOOKUP($A190,'Copy of PY1 Data(H)'!$A$1:$A$288,'Copy of PY1 Data(H)'!$A$1:$CZ$288))</f>
        <v>92461295</v>
      </c>
      <c r="R190" s="180" cm="1">
        <f t="array" ref="R190">_xlfn.XLOOKUP(R$1,'Copy of PY1 Data(H)'!$A$1:$CZ$1,_xlfn.XLOOKUP($A190,'Copy of PY1 Data(H)'!$A$1:$A$288,'Copy of PY1 Data(H)'!$A$1:$CZ$288))</f>
        <v>0</v>
      </c>
      <c r="S190" s="180" cm="1">
        <f t="array" ref="S190">_xlfn.XLOOKUP(S$1,'Copy of PY1 Data(H)'!$A$1:$CZ$1,_xlfn.XLOOKUP($A190,'Copy of PY1 Data(H)'!$A$1:$A$288,'Copy of PY1 Data(H)'!$A$1:$CZ$288))</f>
        <v>0</v>
      </c>
      <c r="T190" s="180" cm="1">
        <f t="array" ref="T190">_xlfn.XLOOKUP(T$1,'Copy of PY1 Data(H)'!$A$1:$CZ$1,_xlfn.XLOOKUP($A190,'Copy of PY1 Data(H)'!$A$1:$A$288,'Copy of PY1 Data(H)'!$A$1:$CZ$288))</f>
        <v>0</v>
      </c>
      <c r="U190" s="180" cm="1">
        <f t="array" ref="U190">_xlfn.XLOOKUP(U$1,'Copy of PY1 Data(H)'!$A$1:$CZ$1,_xlfn.XLOOKUP($A190,'Copy of PY1 Data(H)'!$A$1:$A$288,'Copy of PY1 Data(H)'!$A$1:$CZ$288))</f>
        <v>0</v>
      </c>
      <c r="V190" s="180" cm="1">
        <f t="array" ref="V190">_xlfn.XLOOKUP(V$1,'Copy of PY1 Data(H)'!$A$1:$CZ$1,_xlfn.XLOOKUP($A190,'Copy of PY1 Data(H)'!$A$1:$A$288,'Copy of PY1 Data(H)'!$A$1:$CZ$288))</f>
        <v>0</v>
      </c>
      <c r="W190" s="180" cm="1">
        <f t="array" ref="W190">_xlfn.XLOOKUP(W$1,'Copy of PY1 Data(H)'!$A$1:$CZ$1,_xlfn.XLOOKUP($A190,'Copy of PY1 Data(H)'!$A$1:$A$288,'Copy of PY1 Data(H)'!$A$1:$CZ$288))</f>
        <v>0</v>
      </c>
      <c r="X190" s="180" cm="1">
        <f t="array" ref="X190">_xlfn.XLOOKUP(X$1,'Copy of PY1 Data(H)'!$A$1:$CZ$1,_xlfn.XLOOKUP($A190,'Copy of PY1 Data(H)'!$A$1:$A$288,'Copy of PY1 Data(H)'!$A$1:$CZ$288))</f>
        <v>0</v>
      </c>
      <c r="Y190" s="180" cm="1">
        <f t="array" ref="Y190">_xlfn.XLOOKUP(Y$1,'Copy of PY1 Data(H)'!$A$1:$CZ$1,_xlfn.XLOOKUP($A190,'Copy of PY1 Data(H)'!$A$1:$A$288,'Copy of PY1 Data(H)'!$A$1:$CZ$288))</f>
        <v>0</v>
      </c>
      <c r="Z190" s="180" cm="1">
        <f t="array" ref="Z190">_xlfn.XLOOKUP(Z$1,'Copy of PY1 Data(H)'!$A$1:$CZ$1,_xlfn.XLOOKUP($A190,'Copy of PY1 Data(H)'!$A$1:$A$288,'Copy of PY1 Data(H)'!$A$1:$CZ$288))</f>
        <v>0</v>
      </c>
      <c r="AA190" s="180" cm="1">
        <f t="array" ref="AA190">_xlfn.XLOOKUP(AA$1,'Copy of PY1 Data(H)'!$A$1:$CZ$1,_xlfn.XLOOKUP($A190,'Copy of PY1 Data(H)'!$A$1:$A$288,'Copy of PY1 Data(H)'!$A$1:$CZ$288))</f>
        <v>0</v>
      </c>
      <c r="AB190" s="180" cm="1">
        <f t="array" ref="AB190">_xlfn.XLOOKUP(AB$1,'Copy of PY1 Data(H)'!$A$1:$CZ$1,_xlfn.XLOOKUP($A190,'Copy of PY1 Data(H)'!$A$1:$A$288,'Copy of PY1 Data(H)'!$A$1:$CZ$288))</f>
        <v>0</v>
      </c>
      <c r="AC190" s="180" cm="1">
        <f t="array" ref="AC190">_xlfn.XLOOKUP(AC$1,'Copy of PY1 Data(H)'!$A$1:$CZ$1,_xlfn.XLOOKUP($A190,'Copy of PY1 Data(H)'!$A$1:$A$288,'Copy of PY1 Data(H)'!$A$1:$CZ$288))</f>
        <v>0</v>
      </c>
      <c r="AD190" s="180" cm="1">
        <f t="array" ref="AD190">_xlfn.XLOOKUP(AD$1,'Copy of PY1 Data(H)'!$A$1:$CZ$1,_xlfn.XLOOKUP($A190,'Copy of PY1 Data(H)'!$A$1:$A$288,'Copy of PY1 Data(H)'!$A$1:$CZ$288))</f>
        <v>0</v>
      </c>
      <c r="AE190" s="180" cm="1">
        <f t="array" ref="AE190">_xlfn.XLOOKUP(AE$1,'Copy of PY1 Data(H)'!$A$1:$CZ$1,_xlfn.XLOOKUP($A190,'Copy of PY1 Data(H)'!$A$1:$A$288,'Copy of PY1 Data(H)'!$A$1:$CZ$288))</f>
        <v>0</v>
      </c>
      <c r="AF190" s="180" cm="1">
        <f t="array" ref="AF190">_xlfn.XLOOKUP(AF$1,'Copy of PY1 Data(H)'!$A$1:$CZ$1,_xlfn.XLOOKUP($A190,'Copy of PY1 Data(H)'!$A$1:$A$288,'Copy of PY1 Data(H)'!$A$1:$CZ$288))</f>
        <v>3581404</v>
      </c>
      <c r="AG190" s="180" cm="1">
        <f t="array" ref="AG190">_xlfn.XLOOKUP(AG$1,'Copy of PY1 Data(H)'!$A$1:$CZ$1,_xlfn.XLOOKUP($A190,'Copy of PY1 Data(H)'!$A$1:$A$288,'Copy of PY1 Data(H)'!$A$1:$CZ$288))</f>
        <v>0</v>
      </c>
      <c r="AH190" s="180" cm="1">
        <f t="array" ref="AH190">_xlfn.XLOOKUP(AH$1,'Copy of PY1 Data(H)'!$A$1:$CZ$1,_xlfn.XLOOKUP($A190,'Copy of PY1 Data(H)'!$A$1:$A$288,'Copy of PY1 Data(H)'!$A$1:$CZ$288))</f>
        <v>0</v>
      </c>
      <c r="AI190" s="180" cm="1">
        <f t="array" ref="AI190">_xlfn.XLOOKUP(AI$1,'Copy of PY1 Data(H)'!$A$1:$CZ$1,_xlfn.XLOOKUP($A190,'Copy of PY1 Data(H)'!$A$1:$A$288,'Copy of PY1 Data(H)'!$A$1:$CZ$288))</f>
        <v>0</v>
      </c>
      <c r="AJ190" s="180" cm="1">
        <f t="array" ref="AJ190">_xlfn.XLOOKUP(AJ$1,'Copy of PY1 Data(H)'!$A$1:$CZ$1,_xlfn.XLOOKUP($A190,'Copy of PY1 Data(H)'!$A$1:$A$288,'Copy of PY1 Data(H)'!$A$1:$CZ$288))</f>
        <v>0</v>
      </c>
      <c r="AK190" s="180" cm="1">
        <f t="array" ref="AK190">_xlfn.XLOOKUP(AK$1,'Copy of PY1 Data(H)'!$A$1:$CZ$1,_xlfn.XLOOKUP($A190,'Copy of PY1 Data(H)'!$A$1:$A$288,'Copy of PY1 Data(H)'!$A$1:$CZ$288))</f>
        <v>0</v>
      </c>
      <c r="AL190" s="180" cm="1">
        <f t="array" ref="AL190">_xlfn.XLOOKUP(AL$1,'Copy of PY1 Data(H)'!$A$1:$CZ$1,_xlfn.XLOOKUP($A190,'Copy of PY1 Data(H)'!$A$1:$A$288,'Copy of PY1 Data(H)'!$A$1:$CZ$288))</f>
        <v>0</v>
      </c>
      <c r="AM190" s="180" cm="1">
        <f t="array" ref="AM190">_xlfn.XLOOKUP(AM$1,'Copy of PY1 Data(H)'!$A$1:$CZ$1,_xlfn.XLOOKUP($A190,'Copy of PY1 Data(H)'!$A$1:$A$288,'Copy of PY1 Data(H)'!$A$1:$CZ$288))</f>
        <v>0</v>
      </c>
      <c r="AN190" s="180" cm="1">
        <f t="array" ref="AN190">_xlfn.XLOOKUP(AN$1,'Copy of PY1 Data(H)'!$A$1:$CZ$1,_xlfn.XLOOKUP($A190,'Copy of PY1 Data(H)'!$A$1:$A$288,'Copy of PY1 Data(H)'!$A$1:$CZ$288))</f>
        <v>0</v>
      </c>
      <c r="AO190" s="180" cm="1">
        <f t="array" ref="AO190">_xlfn.XLOOKUP(AO$1,'Copy of PY1 Data(H)'!$A$1:$CZ$1,_xlfn.XLOOKUP($A190,'Copy of PY1 Data(H)'!$A$1:$A$288,'Copy of PY1 Data(H)'!$A$1:$CZ$288))</f>
        <v>0</v>
      </c>
      <c r="AP190" s="180" cm="1">
        <f t="array" ref="AP190">_xlfn.XLOOKUP(AP$1,'Copy of PY1 Data(H)'!$A$1:$CZ$1,_xlfn.XLOOKUP($A190,'Copy of PY1 Data(H)'!$A$1:$A$288,'Copy of PY1 Data(H)'!$A$1:$CZ$288))</f>
        <v>0</v>
      </c>
      <c r="AQ190" s="180" cm="1">
        <f t="array" ref="AQ190">_xlfn.XLOOKUP(AQ$1,'Copy of PY1 Data(H)'!$A$1:$CZ$1,_xlfn.XLOOKUP($A190,'Copy of PY1 Data(H)'!$A$1:$A$288,'Copy of PY1 Data(H)'!$A$1:$CZ$288))</f>
        <v>0</v>
      </c>
      <c r="AR190" s="180" cm="1">
        <f t="array" ref="AR190">_xlfn.XLOOKUP(AR$1,'Copy of PY1 Data(H)'!$A$1:$CZ$1,_xlfn.XLOOKUP($A190,'Copy of PY1 Data(H)'!$A$1:$A$288,'Copy of PY1 Data(H)'!$A$1:$CZ$288))</f>
        <v>0</v>
      </c>
      <c r="AS190" s="180" cm="1">
        <f t="array" ref="AS190">_xlfn.XLOOKUP(AS$1,'Copy of PY1 Data(H)'!$A$1:$CZ$1,_xlfn.XLOOKUP($A190,'Copy of PY1 Data(H)'!$A$1:$A$288,'Copy of PY1 Data(H)'!$A$1:$CZ$288))</f>
        <v>0</v>
      </c>
      <c r="AT190" s="180" cm="1">
        <f t="array" ref="AT190">_xlfn.XLOOKUP(AT$1,'Copy of PY1 Data(H)'!$A$1:$CZ$1,_xlfn.XLOOKUP($A190,'Copy of PY1 Data(H)'!$A$1:$A$288,'Copy of PY1 Data(H)'!$A$1:$CZ$288))</f>
        <v>0</v>
      </c>
      <c r="AU190" s="180" cm="1">
        <f t="array" ref="AU190">_xlfn.XLOOKUP(AU$1,'Copy of PY1 Data(H)'!$A$1:$CZ$1,_xlfn.XLOOKUP($A190,'Copy of PY1 Data(H)'!$A$1:$A$288,'Copy of PY1 Data(H)'!$A$1:$CZ$288))</f>
        <v>0</v>
      </c>
      <c r="AV190" s="180" cm="1">
        <f t="array" ref="AV190">_xlfn.XLOOKUP(AV$1,'Copy of PY1 Data(H)'!$A$1:$CZ$1,_xlfn.XLOOKUP($A190,'Copy of PY1 Data(H)'!$A$1:$A$288,'Copy of PY1 Data(H)'!$A$1:$CZ$288))</f>
        <v>0</v>
      </c>
      <c r="AW190" s="180" cm="1">
        <f t="array" ref="AW190">_xlfn.XLOOKUP(AW$1,'Copy of PY1 Data(H)'!$A$1:$CZ$1,_xlfn.XLOOKUP($A190,'Copy of PY1 Data(H)'!$A$1:$A$288,'Copy of PY1 Data(H)'!$A$1:$CZ$288))</f>
        <v>0</v>
      </c>
      <c r="AX190" s="180" cm="1">
        <f t="array" ref="AX190">_xlfn.XLOOKUP(AX$1,'Copy of PY1 Data(H)'!$A$1:$CZ$1,_xlfn.XLOOKUP($A190,'Copy of PY1 Data(H)'!$A$1:$A$288,'Copy of PY1 Data(H)'!$A$1:$CZ$288))</f>
        <v>0</v>
      </c>
      <c r="AY190" s="180" cm="1">
        <f t="array" ref="AY190">_xlfn.XLOOKUP(AY$1,'Copy of PY1 Data(H)'!$A$1:$CZ$1,_xlfn.XLOOKUP($A190,'Copy of PY1 Data(H)'!$A$1:$A$288,'Copy of PY1 Data(H)'!$A$1:$CZ$288))</f>
        <v>0</v>
      </c>
      <c r="AZ190" s="180" cm="1">
        <f t="array" ref="AZ190">_xlfn.XLOOKUP(AZ$1,'Copy of PY1 Data(H)'!$A$1:$CZ$1,_xlfn.XLOOKUP($A190,'Copy of PY1 Data(H)'!$A$1:$A$288,'Copy of PY1 Data(H)'!$A$1:$CZ$288))</f>
        <v>0</v>
      </c>
      <c r="BA190" s="180" cm="1">
        <f t="array" ref="BA190">_xlfn.XLOOKUP(BA$1,'Copy of PY1 Data(H)'!$A$1:$CZ$1,_xlfn.XLOOKUP($A190,'Copy of PY1 Data(H)'!$A$1:$A$288,'Copy of PY1 Data(H)'!$A$1:$CZ$288))</f>
        <v>0</v>
      </c>
      <c r="BB190" s="180" cm="1">
        <f t="array" ref="BB190">_xlfn.XLOOKUP(BB$1,'Copy of PY1 Data(H)'!$A$1:$CZ$1,_xlfn.XLOOKUP($A190,'Copy of PY1 Data(H)'!$A$1:$A$288,'Copy of PY1 Data(H)'!$A$1:$CZ$288))</f>
        <v>0</v>
      </c>
      <c r="BC190" s="180" cm="1">
        <f t="array" ref="BC190">_xlfn.XLOOKUP(BC$1,'Copy of PY1 Data(H)'!$A$1:$CZ$1,_xlfn.XLOOKUP($A190,'Copy of PY1 Data(H)'!$A$1:$A$288,'Copy of PY1 Data(H)'!$A$1:$CZ$288))</f>
        <v>0</v>
      </c>
      <c r="BD190" s="180" cm="1">
        <f t="array" ref="BD190">_xlfn.XLOOKUP(BD$1,'Copy of PY1 Data(H)'!$A$1:$CZ$1,_xlfn.XLOOKUP($A190,'Copy of PY1 Data(H)'!$A$1:$A$288,'Copy of PY1 Data(H)'!$A$1:$CZ$288))</f>
        <v>874426</v>
      </c>
      <c r="BE190" s="180" cm="1">
        <f t="array" ref="BE190">_xlfn.XLOOKUP(BE$1,'Copy of PY1 Data(H)'!$A$1:$CZ$1,_xlfn.XLOOKUP($A190,'Copy of PY1 Data(H)'!$A$1:$A$288,'Copy of PY1 Data(H)'!$A$1:$CZ$288))</f>
        <v>0</v>
      </c>
      <c r="BF190" s="180" cm="1">
        <f t="array" ref="BF190">_xlfn.XLOOKUP(BF$1,'Copy of PY1 Data(H)'!$A$1:$CZ$1,_xlfn.XLOOKUP($A190,'Copy of PY1 Data(H)'!$A$1:$A$288,'Copy of PY1 Data(H)'!$A$1:$CZ$288))</f>
        <v>0</v>
      </c>
      <c r="BG190" s="180" cm="1">
        <f t="array" ref="BG190">_xlfn.XLOOKUP(BG$1,'Copy of PY1 Data(H)'!$A$1:$CZ$1,_xlfn.XLOOKUP($A190,'Copy of PY1 Data(H)'!$A$1:$A$288,'Copy of PY1 Data(H)'!$A$1:$CZ$288))</f>
        <v>0</v>
      </c>
      <c r="BH190" s="180" cm="1">
        <f t="array" ref="BH190">_xlfn.XLOOKUP(BH$1,'Copy of PY1 Data(H)'!$A$1:$CZ$1,_xlfn.XLOOKUP($A190,'Copy of PY1 Data(H)'!$A$1:$A$288,'Copy of PY1 Data(H)'!$A$1:$CZ$288))</f>
        <v>0</v>
      </c>
      <c r="BI190" s="180" cm="1">
        <f t="array" ref="BI190">_xlfn.XLOOKUP(BI$1,'Copy of PY1 Data(H)'!$A$1:$CZ$1,_xlfn.XLOOKUP($A190,'Copy of PY1 Data(H)'!$A$1:$A$288,'Copy of PY1 Data(H)'!$A$1:$CZ$288))</f>
        <v>0</v>
      </c>
      <c r="BJ190" s="180" cm="1">
        <f t="array" ref="BJ190">_xlfn.XLOOKUP(BJ$1,'Copy of PY1 Data(H)'!$A$1:$CZ$1,_xlfn.XLOOKUP($A190,'Copy of PY1 Data(H)'!$A$1:$A$288,'Copy of PY1 Data(H)'!$A$1:$CZ$288))</f>
        <v>0</v>
      </c>
      <c r="BK190" s="180" cm="1">
        <f t="array" ref="BK190">_xlfn.XLOOKUP(BK$1,'Copy of PY1 Data(H)'!$A$1:$CZ$1,_xlfn.XLOOKUP($A190,'Copy of PY1 Data(H)'!$A$1:$A$288,'Copy of PY1 Data(H)'!$A$1:$CZ$288))</f>
        <v>0</v>
      </c>
      <c r="BL190" s="180" cm="1">
        <f t="array" ref="BL190">_xlfn.XLOOKUP(BL$1,'Copy of PY1 Data(H)'!$A$1:$CZ$1,_xlfn.XLOOKUP($A190,'Copy of PY1 Data(H)'!$A$1:$A$288,'Copy of PY1 Data(H)'!$A$1:$CZ$288))</f>
        <v>0</v>
      </c>
      <c r="BM190" s="180" cm="1">
        <f t="array" ref="BM190">_xlfn.XLOOKUP(BM$1,'Copy of PY1 Data(H)'!$A$1:$CZ$1,_xlfn.XLOOKUP($A190,'Copy of PY1 Data(H)'!$A$1:$A$288,'Copy of PY1 Data(H)'!$A$1:$CZ$288))</f>
        <v>0</v>
      </c>
      <c r="BN190" s="180" cm="1">
        <f t="array" ref="BN190">_xlfn.XLOOKUP(BN$1,'Copy of PY1 Data(H)'!$A$1:$CZ$1,_xlfn.XLOOKUP($A190,'Copy of PY1 Data(H)'!$A$1:$A$288,'Copy of PY1 Data(H)'!$A$1:$CZ$288))</f>
        <v>0</v>
      </c>
      <c r="BO190" s="180" cm="1">
        <f t="array" ref="BO190">_xlfn.XLOOKUP(BO$1,'Copy of PY1 Data(H)'!$A$1:$CZ$1,_xlfn.XLOOKUP($A190,'Copy of PY1 Data(H)'!$A$1:$A$288,'Copy of PY1 Data(H)'!$A$1:$CZ$288))</f>
        <v>0</v>
      </c>
      <c r="BP190" s="180" cm="1">
        <f t="array" ref="BP190">_xlfn.XLOOKUP(BP$1,'Copy of PY1 Data(H)'!$A$1:$CZ$1,_xlfn.XLOOKUP($A190,'Copy of PY1 Data(H)'!$A$1:$A$288,'Copy of PY1 Data(H)'!$A$1:$CZ$288))</f>
        <v>0</v>
      </c>
      <c r="BQ190" s="180" cm="1">
        <f t="array" ref="BQ190">_xlfn.XLOOKUP(BQ$1,'Copy of PY1 Data(H)'!$A$1:$CZ$1,_xlfn.XLOOKUP($A190,'Copy of PY1 Data(H)'!$A$1:$A$288,'Copy of PY1 Data(H)'!$A$1:$CZ$288))</f>
        <v>0</v>
      </c>
      <c r="BR190" s="180" cm="1">
        <f t="array" ref="BR190">_xlfn.XLOOKUP(BR$1,'Copy of PY1 Data(H)'!$A$1:$CZ$1,_xlfn.XLOOKUP($A190,'Copy of PY1 Data(H)'!$A$1:$A$288,'Copy of PY1 Data(H)'!$A$1:$CZ$288))</f>
        <v>0</v>
      </c>
      <c r="BS190" s="180" cm="1">
        <f t="array" ref="BS190">_xlfn.XLOOKUP(BS$1,'Copy of PY1 Data(H)'!$A$1:$CZ$1,_xlfn.XLOOKUP($A190,'Copy of PY1 Data(H)'!$A$1:$A$288,'Copy of PY1 Data(H)'!$A$1:$CZ$288))</f>
        <v>0</v>
      </c>
      <c r="BT190" s="180" cm="1">
        <f t="array" ref="BT190">_xlfn.XLOOKUP(BT$1,'Copy of PY1 Data(H)'!$A$1:$CZ$1,_xlfn.XLOOKUP($A190,'Copy of PY1 Data(H)'!$A$1:$A$288,'Copy of PY1 Data(H)'!$A$1:$CZ$288))</f>
        <v>0</v>
      </c>
      <c r="BU190" s="180" cm="1">
        <f t="array" ref="BU190">_xlfn.XLOOKUP(BU$1,'Copy of PY1 Data(H)'!$A$1:$CZ$1,_xlfn.XLOOKUP($A190,'Copy of PY1 Data(H)'!$A$1:$A$288,'Copy of PY1 Data(H)'!$A$1:$CZ$288))</f>
        <v>0</v>
      </c>
      <c r="BV190" s="180" cm="1">
        <f t="array" ref="BV190">_xlfn.XLOOKUP(BV$1,'Copy of PY1 Data(H)'!$A$1:$CZ$1,_xlfn.XLOOKUP($A190,'Copy of PY1 Data(H)'!$A$1:$A$288,'Copy of PY1 Data(H)'!$A$1:$CZ$288))</f>
        <v>0</v>
      </c>
      <c r="BW190" s="180" cm="1">
        <f t="array" ref="BW190">_xlfn.XLOOKUP(BW$1,'Copy of PY1 Data(H)'!$A$1:$CZ$1,_xlfn.XLOOKUP($A190,'Copy of PY1 Data(H)'!$A$1:$A$288,'Copy of PY1 Data(H)'!$A$1:$CZ$288))</f>
        <v>0</v>
      </c>
      <c r="BX190" s="180" cm="1">
        <f t="array" ref="BX190">_xlfn.XLOOKUP(BX$1,'Copy of PY1 Data(H)'!$A$1:$CZ$1,_xlfn.XLOOKUP($A190,'Copy of PY1 Data(H)'!$A$1:$A$288,'Copy of PY1 Data(H)'!$A$1:$CZ$288))</f>
        <v>0</v>
      </c>
      <c r="BY190" s="180" cm="1">
        <f t="array" ref="BY190">_xlfn.XLOOKUP(BY$1,'Copy of PY1 Data(H)'!$A$1:$CZ$1,_xlfn.XLOOKUP($A190,'Copy of PY1 Data(H)'!$A$1:$A$288,'Copy of PY1 Data(H)'!$A$1:$CZ$288))</f>
        <v>0</v>
      </c>
      <c r="BZ190" s="180" cm="1">
        <f t="array" ref="BZ190">_xlfn.XLOOKUP(BZ$1,'Copy of PY1 Data(H)'!$A$1:$CZ$1,_xlfn.XLOOKUP($A190,'Copy of PY1 Data(H)'!$A$1:$A$288,'Copy of PY1 Data(H)'!$A$1:$CZ$288))</f>
        <v>0</v>
      </c>
      <c r="CA190" s="180" cm="1">
        <f t="array" ref="CA190">_xlfn.XLOOKUP(CA$1,'Copy of PY1 Data(H)'!$A$1:$CZ$1,_xlfn.XLOOKUP($A190,'Copy of PY1 Data(H)'!$A$1:$A$288,'Copy of PY1 Data(H)'!$A$1:$CZ$288))</f>
        <v>0</v>
      </c>
      <c r="CB190" s="180" cm="1">
        <f t="array" ref="CB190">_xlfn.XLOOKUP(CB$1,'Copy of PY1 Data(H)'!$A$1:$CZ$1,_xlfn.XLOOKUP($A190,'Copy of PY1 Data(H)'!$A$1:$A$288,'Copy of PY1 Data(H)'!$A$1:$CZ$288))</f>
        <v>0</v>
      </c>
      <c r="CC190" s="180" cm="1">
        <f t="array" ref="CC190">_xlfn.XLOOKUP(CC$1,'Copy of PY1 Data(H)'!$A$1:$CZ$1,_xlfn.XLOOKUP($A190,'Copy of PY1 Data(H)'!$A$1:$A$288,'Copy of PY1 Data(H)'!$A$1:$CZ$288))</f>
        <v>0</v>
      </c>
      <c r="CD190" s="180" cm="1">
        <f t="array" ref="CD190">_xlfn.XLOOKUP(CD$1,'Copy of PY1 Data(H)'!$A$1:$CZ$1,_xlfn.XLOOKUP($A190,'Copy of PY1 Data(H)'!$A$1:$A$288,'Copy of PY1 Data(H)'!$A$1:$CZ$288))</f>
        <v>0</v>
      </c>
    </row>
    <row r="191" spans="1:82" x14ac:dyDescent="0.3">
      <c r="A191" s="180">
        <v>518</v>
      </c>
      <c r="C191" s="180"/>
      <c r="D191" s="180" cm="1">
        <f t="array" ref="D191">_xlfn.XLOOKUP(D$1,'Copy of PY1 Data(H)'!$A$1:$CZ$1,_xlfn.XLOOKUP($A191,'Copy of PY1 Data(H)'!$A$1:$A$288,'Copy of PY1 Data(H)'!$A$1:$CZ$288))</f>
        <v>0</v>
      </c>
      <c r="E191" s="180" cm="1">
        <f t="array" ref="E191">_xlfn.XLOOKUP(E$1,'Copy of PY1 Data(H)'!$A$1:$CZ$1,_xlfn.XLOOKUP($A191,'Copy of PY1 Data(H)'!$A$1:$A$288,'Copy of PY1 Data(H)'!$A$1:$CZ$288))</f>
        <v>0</v>
      </c>
      <c r="F191" s="180" cm="1">
        <f t="array" ref="F191">_xlfn.XLOOKUP(F$1,'Copy of PY1 Data(H)'!$A$1:$CZ$1,_xlfn.XLOOKUP($A191,'Copy of PY1 Data(H)'!$A$1:$A$288,'Copy of PY1 Data(H)'!$A$1:$CZ$288))</f>
        <v>0</v>
      </c>
      <c r="G191" s="180" cm="1">
        <f t="array" ref="G191">_xlfn.XLOOKUP(G$1,'Copy of PY1 Data(H)'!$A$1:$CZ$1,_xlfn.XLOOKUP($A191,'Copy of PY1 Data(H)'!$A$1:$A$288,'Copy of PY1 Data(H)'!$A$1:$CZ$288))</f>
        <v>0</v>
      </c>
      <c r="H191" s="180" cm="1">
        <f t="array" ref="H191">_xlfn.XLOOKUP(H$1,'Copy of PY1 Data(H)'!$A$1:$CZ$1,_xlfn.XLOOKUP($A191,'Copy of PY1 Data(H)'!$A$1:$A$288,'Copy of PY1 Data(H)'!$A$1:$CZ$288))</f>
        <v>0</v>
      </c>
      <c r="I191" s="180" cm="1">
        <f t="array" ref="I191">_xlfn.XLOOKUP(I$1,'Copy of PY1 Data(H)'!$A$1:$CZ$1,_xlfn.XLOOKUP($A191,'Copy of PY1 Data(H)'!$A$1:$A$288,'Copy of PY1 Data(H)'!$A$1:$CZ$288))</f>
        <v>0</v>
      </c>
      <c r="J191" s="180" cm="1">
        <f t="array" ref="J191">_xlfn.XLOOKUP(J$1,'Copy of PY1 Data(H)'!$A$1:$CZ$1,_xlfn.XLOOKUP($A191,'Copy of PY1 Data(H)'!$A$1:$A$288,'Copy of PY1 Data(H)'!$A$1:$CZ$288))</f>
        <v>10116</v>
      </c>
      <c r="K191" s="180" cm="1">
        <f t="array" ref="K191">_xlfn.XLOOKUP(K$1,'Copy of PY1 Data(H)'!$A$1:$CZ$1,_xlfn.XLOOKUP($A191,'Copy of PY1 Data(H)'!$A$1:$A$288,'Copy of PY1 Data(H)'!$A$1:$CZ$288))</f>
        <v>0</v>
      </c>
      <c r="L191" s="180" cm="1">
        <f t="array" ref="L191">_xlfn.XLOOKUP(L$1,'Copy of PY1 Data(H)'!$A$1:$CZ$1,_xlfn.XLOOKUP($A191,'Copy of PY1 Data(H)'!$A$1:$A$288,'Copy of PY1 Data(H)'!$A$1:$CZ$288))</f>
        <v>0</v>
      </c>
      <c r="M191" s="180" cm="1">
        <f t="array" ref="M191">_xlfn.XLOOKUP(M$1,'Copy of PY1 Data(H)'!$A$1:$CZ$1,_xlfn.XLOOKUP($A191,'Copy of PY1 Data(H)'!$A$1:$A$288,'Copy of PY1 Data(H)'!$A$1:$CZ$288))</f>
        <v>0</v>
      </c>
      <c r="N191" s="180" cm="1">
        <f t="array" ref="N191">_xlfn.XLOOKUP(N$1,'Copy of PY1 Data(H)'!$A$1:$CZ$1,_xlfn.XLOOKUP($A191,'Copy of PY1 Data(H)'!$A$1:$A$288,'Copy of PY1 Data(H)'!$A$1:$CZ$288))</f>
        <v>0</v>
      </c>
      <c r="O191" s="180" cm="1">
        <f t="array" ref="O191">_xlfn.XLOOKUP(O$1,'Copy of PY1 Data(H)'!$A$1:$CZ$1,_xlfn.XLOOKUP($A191,'Copy of PY1 Data(H)'!$A$1:$A$288,'Copy of PY1 Data(H)'!$A$1:$CZ$288))</f>
        <v>2256307</v>
      </c>
      <c r="P191" s="180" cm="1">
        <f t="array" ref="P191">_xlfn.XLOOKUP(P$1,'Copy of PY1 Data(H)'!$A$1:$CZ$1,_xlfn.XLOOKUP($A191,'Copy of PY1 Data(H)'!$A$1:$A$288,'Copy of PY1 Data(H)'!$A$1:$CZ$288))</f>
        <v>0</v>
      </c>
      <c r="Q191" s="180" cm="1">
        <f t="array" ref="Q191">_xlfn.XLOOKUP(Q$1,'Copy of PY1 Data(H)'!$A$1:$CZ$1,_xlfn.XLOOKUP($A191,'Copy of PY1 Data(H)'!$A$1:$A$288,'Copy of PY1 Data(H)'!$A$1:$CZ$288))</f>
        <v>14446553</v>
      </c>
      <c r="R191" s="180" cm="1">
        <f t="array" ref="R191">_xlfn.XLOOKUP(R$1,'Copy of PY1 Data(H)'!$A$1:$CZ$1,_xlfn.XLOOKUP($A191,'Copy of PY1 Data(H)'!$A$1:$A$288,'Copy of PY1 Data(H)'!$A$1:$CZ$288))</f>
        <v>763560</v>
      </c>
      <c r="S191" s="180" cm="1">
        <f t="array" ref="S191">_xlfn.XLOOKUP(S$1,'Copy of PY1 Data(H)'!$A$1:$CZ$1,_xlfn.XLOOKUP($A191,'Copy of PY1 Data(H)'!$A$1:$A$288,'Copy of PY1 Data(H)'!$A$1:$CZ$288))</f>
        <v>0</v>
      </c>
      <c r="T191" s="180" cm="1">
        <f t="array" ref="T191">_xlfn.XLOOKUP(T$1,'Copy of PY1 Data(H)'!$A$1:$CZ$1,_xlfn.XLOOKUP($A191,'Copy of PY1 Data(H)'!$A$1:$A$288,'Copy of PY1 Data(H)'!$A$1:$CZ$288))</f>
        <v>10225714</v>
      </c>
      <c r="U191" s="180" cm="1">
        <f t="array" ref="U191">_xlfn.XLOOKUP(U$1,'Copy of PY1 Data(H)'!$A$1:$CZ$1,_xlfn.XLOOKUP($A191,'Copy of PY1 Data(H)'!$A$1:$A$288,'Copy of PY1 Data(H)'!$A$1:$CZ$288))</f>
        <v>3057107</v>
      </c>
      <c r="V191" s="180" cm="1">
        <f t="array" ref="V191">_xlfn.XLOOKUP(V$1,'Copy of PY1 Data(H)'!$A$1:$CZ$1,_xlfn.XLOOKUP($A191,'Copy of PY1 Data(H)'!$A$1:$A$288,'Copy of PY1 Data(H)'!$A$1:$CZ$288))</f>
        <v>22138475</v>
      </c>
      <c r="W191" s="180" cm="1">
        <f t="array" ref="W191">_xlfn.XLOOKUP(W$1,'Copy of PY1 Data(H)'!$A$1:$CZ$1,_xlfn.XLOOKUP($A191,'Copy of PY1 Data(H)'!$A$1:$A$288,'Copy of PY1 Data(H)'!$A$1:$CZ$288))</f>
        <v>0</v>
      </c>
      <c r="X191" s="180" cm="1">
        <f t="array" ref="X191">_xlfn.XLOOKUP(X$1,'Copy of PY1 Data(H)'!$A$1:$CZ$1,_xlfn.XLOOKUP($A191,'Copy of PY1 Data(H)'!$A$1:$A$288,'Copy of PY1 Data(H)'!$A$1:$CZ$288))</f>
        <v>0</v>
      </c>
      <c r="Y191" s="180" cm="1">
        <f t="array" ref="Y191">_xlfn.XLOOKUP(Y$1,'Copy of PY1 Data(H)'!$A$1:$CZ$1,_xlfn.XLOOKUP($A191,'Copy of PY1 Data(H)'!$A$1:$A$288,'Copy of PY1 Data(H)'!$A$1:$CZ$288))</f>
        <v>3469479</v>
      </c>
      <c r="Z191" s="180" cm="1">
        <f t="array" ref="Z191">_xlfn.XLOOKUP(Z$1,'Copy of PY1 Data(H)'!$A$1:$CZ$1,_xlfn.XLOOKUP($A191,'Copy of PY1 Data(H)'!$A$1:$A$288,'Copy of PY1 Data(H)'!$A$1:$CZ$288))</f>
        <v>0</v>
      </c>
      <c r="AA191" s="180" cm="1">
        <f t="array" ref="AA191">_xlfn.XLOOKUP(AA$1,'Copy of PY1 Data(H)'!$A$1:$CZ$1,_xlfn.XLOOKUP($A191,'Copy of PY1 Data(H)'!$A$1:$A$288,'Copy of PY1 Data(H)'!$A$1:$CZ$288))</f>
        <v>4536737</v>
      </c>
      <c r="AB191" s="180" cm="1">
        <f t="array" ref="AB191">_xlfn.XLOOKUP(AB$1,'Copy of PY1 Data(H)'!$A$1:$CZ$1,_xlfn.XLOOKUP($A191,'Copy of PY1 Data(H)'!$A$1:$A$288,'Copy of PY1 Data(H)'!$A$1:$CZ$288))</f>
        <v>1224006</v>
      </c>
      <c r="AC191" s="180" cm="1">
        <f t="array" ref="AC191">_xlfn.XLOOKUP(AC$1,'Copy of PY1 Data(H)'!$A$1:$CZ$1,_xlfn.XLOOKUP($A191,'Copy of PY1 Data(H)'!$A$1:$A$288,'Copy of PY1 Data(H)'!$A$1:$CZ$288))</f>
        <v>231776</v>
      </c>
      <c r="AD191" s="180" cm="1">
        <f t="array" ref="AD191">_xlfn.XLOOKUP(AD$1,'Copy of PY1 Data(H)'!$A$1:$CZ$1,_xlfn.XLOOKUP($A191,'Copy of PY1 Data(H)'!$A$1:$A$288,'Copy of PY1 Data(H)'!$A$1:$CZ$288))</f>
        <v>869770</v>
      </c>
      <c r="AE191" s="180" cm="1">
        <f t="array" ref="AE191">_xlfn.XLOOKUP(AE$1,'Copy of PY1 Data(H)'!$A$1:$CZ$1,_xlfn.XLOOKUP($A191,'Copy of PY1 Data(H)'!$A$1:$A$288,'Copy of PY1 Data(H)'!$A$1:$CZ$288))</f>
        <v>1100537</v>
      </c>
      <c r="AF191" s="180" cm="1">
        <f t="array" ref="AF191">_xlfn.XLOOKUP(AF$1,'Copy of PY1 Data(H)'!$A$1:$CZ$1,_xlfn.XLOOKUP($A191,'Copy of PY1 Data(H)'!$A$1:$A$288,'Copy of PY1 Data(H)'!$A$1:$CZ$288))</f>
        <v>6455153</v>
      </c>
      <c r="AG191" s="180" cm="1">
        <f t="array" ref="AG191">_xlfn.XLOOKUP(AG$1,'Copy of PY1 Data(H)'!$A$1:$CZ$1,_xlfn.XLOOKUP($A191,'Copy of PY1 Data(H)'!$A$1:$A$288,'Copy of PY1 Data(H)'!$A$1:$CZ$288))</f>
        <v>1233478</v>
      </c>
      <c r="AH191" s="180" cm="1">
        <f t="array" ref="AH191">_xlfn.XLOOKUP(AH$1,'Copy of PY1 Data(H)'!$A$1:$CZ$1,_xlfn.XLOOKUP($A191,'Copy of PY1 Data(H)'!$A$1:$A$288,'Copy of PY1 Data(H)'!$A$1:$CZ$288))</f>
        <v>0</v>
      </c>
      <c r="AI191" s="180" cm="1">
        <f t="array" ref="AI191">_xlfn.XLOOKUP(AI$1,'Copy of PY1 Data(H)'!$A$1:$CZ$1,_xlfn.XLOOKUP($A191,'Copy of PY1 Data(H)'!$A$1:$A$288,'Copy of PY1 Data(H)'!$A$1:$CZ$288))</f>
        <v>12788480</v>
      </c>
      <c r="AJ191" s="180" cm="1">
        <f t="array" ref="AJ191">_xlfn.XLOOKUP(AJ$1,'Copy of PY1 Data(H)'!$A$1:$CZ$1,_xlfn.XLOOKUP($A191,'Copy of PY1 Data(H)'!$A$1:$A$288,'Copy of PY1 Data(H)'!$A$1:$CZ$288))</f>
        <v>0</v>
      </c>
      <c r="AK191" s="180" cm="1">
        <f t="array" ref="AK191">_xlfn.XLOOKUP(AK$1,'Copy of PY1 Data(H)'!$A$1:$CZ$1,_xlfn.XLOOKUP($A191,'Copy of PY1 Data(H)'!$A$1:$A$288,'Copy of PY1 Data(H)'!$A$1:$CZ$288))</f>
        <v>0</v>
      </c>
      <c r="AL191" s="180" cm="1">
        <f t="array" ref="AL191">_xlfn.XLOOKUP(AL$1,'Copy of PY1 Data(H)'!$A$1:$CZ$1,_xlfn.XLOOKUP($A191,'Copy of PY1 Data(H)'!$A$1:$A$288,'Copy of PY1 Data(H)'!$A$1:$CZ$288))</f>
        <v>0</v>
      </c>
      <c r="AM191" s="180" cm="1">
        <f t="array" ref="AM191">_xlfn.XLOOKUP(AM$1,'Copy of PY1 Data(H)'!$A$1:$CZ$1,_xlfn.XLOOKUP($A191,'Copy of PY1 Data(H)'!$A$1:$A$288,'Copy of PY1 Data(H)'!$A$1:$CZ$288))</f>
        <v>3554471</v>
      </c>
      <c r="AN191" s="180" cm="1">
        <f t="array" ref="AN191">_xlfn.XLOOKUP(AN$1,'Copy of PY1 Data(H)'!$A$1:$CZ$1,_xlfn.XLOOKUP($A191,'Copy of PY1 Data(H)'!$A$1:$A$288,'Copy of PY1 Data(H)'!$A$1:$CZ$288))</f>
        <v>120492</v>
      </c>
      <c r="AO191" s="180" cm="1">
        <f t="array" ref="AO191">_xlfn.XLOOKUP(AO$1,'Copy of PY1 Data(H)'!$A$1:$CZ$1,_xlfn.XLOOKUP($A191,'Copy of PY1 Data(H)'!$A$1:$A$288,'Copy of PY1 Data(H)'!$A$1:$CZ$288))</f>
        <v>170122</v>
      </c>
      <c r="AP191" s="180" cm="1">
        <f t="array" ref="AP191">_xlfn.XLOOKUP(AP$1,'Copy of PY1 Data(H)'!$A$1:$CZ$1,_xlfn.XLOOKUP($A191,'Copy of PY1 Data(H)'!$A$1:$A$288,'Copy of PY1 Data(H)'!$A$1:$CZ$288))</f>
        <v>0</v>
      </c>
      <c r="AQ191" s="180" cm="1">
        <f t="array" ref="AQ191">_xlfn.XLOOKUP(AQ$1,'Copy of PY1 Data(H)'!$A$1:$CZ$1,_xlfn.XLOOKUP($A191,'Copy of PY1 Data(H)'!$A$1:$A$288,'Copy of PY1 Data(H)'!$A$1:$CZ$288))</f>
        <v>0</v>
      </c>
      <c r="AR191" s="180" cm="1">
        <f t="array" ref="AR191">_xlfn.XLOOKUP(AR$1,'Copy of PY1 Data(H)'!$A$1:$CZ$1,_xlfn.XLOOKUP($A191,'Copy of PY1 Data(H)'!$A$1:$A$288,'Copy of PY1 Data(H)'!$A$1:$CZ$288))</f>
        <v>1674507</v>
      </c>
      <c r="AS191" s="180" cm="1">
        <f t="array" ref="AS191">_xlfn.XLOOKUP(AS$1,'Copy of PY1 Data(H)'!$A$1:$CZ$1,_xlfn.XLOOKUP($A191,'Copy of PY1 Data(H)'!$A$1:$A$288,'Copy of PY1 Data(H)'!$A$1:$CZ$288))</f>
        <v>0</v>
      </c>
      <c r="AT191" s="180" cm="1">
        <f t="array" ref="AT191">_xlfn.XLOOKUP(AT$1,'Copy of PY1 Data(H)'!$A$1:$CZ$1,_xlfn.XLOOKUP($A191,'Copy of PY1 Data(H)'!$A$1:$A$288,'Copy of PY1 Data(H)'!$A$1:$CZ$288))</f>
        <v>902567</v>
      </c>
      <c r="AU191" s="180" cm="1">
        <f t="array" ref="AU191">_xlfn.XLOOKUP(AU$1,'Copy of PY1 Data(H)'!$A$1:$CZ$1,_xlfn.XLOOKUP($A191,'Copy of PY1 Data(H)'!$A$1:$A$288,'Copy of PY1 Data(H)'!$A$1:$CZ$288))</f>
        <v>0</v>
      </c>
      <c r="AV191" s="180" cm="1">
        <f t="array" ref="AV191">_xlfn.XLOOKUP(AV$1,'Copy of PY1 Data(H)'!$A$1:$CZ$1,_xlfn.XLOOKUP($A191,'Copy of PY1 Data(H)'!$A$1:$A$288,'Copy of PY1 Data(H)'!$A$1:$CZ$288))</f>
        <v>25282006</v>
      </c>
      <c r="AW191" s="180" cm="1">
        <f t="array" ref="AW191">_xlfn.XLOOKUP(AW$1,'Copy of PY1 Data(H)'!$A$1:$CZ$1,_xlfn.XLOOKUP($A191,'Copy of PY1 Data(H)'!$A$1:$A$288,'Copy of PY1 Data(H)'!$A$1:$CZ$288))</f>
        <v>0</v>
      </c>
      <c r="AX191" s="180" cm="1">
        <f t="array" ref="AX191">_xlfn.XLOOKUP(AX$1,'Copy of PY1 Data(H)'!$A$1:$CZ$1,_xlfn.XLOOKUP($A191,'Copy of PY1 Data(H)'!$A$1:$A$288,'Copy of PY1 Data(H)'!$A$1:$CZ$288))</f>
        <v>1558410</v>
      </c>
      <c r="AY191" s="180" cm="1">
        <f t="array" ref="AY191">_xlfn.XLOOKUP(AY$1,'Copy of PY1 Data(H)'!$A$1:$CZ$1,_xlfn.XLOOKUP($A191,'Copy of PY1 Data(H)'!$A$1:$A$288,'Copy of PY1 Data(H)'!$A$1:$CZ$288))</f>
        <v>1535058</v>
      </c>
      <c r="AZ191" s="180" cm="1">
        <f t="array" ref="AZ191">_xlfn.XLOOKUP(AZ$1,'Copy of PY1 Data(H)'!$A$1:$CZ$1,_xlfn.XLOOKUP($A191,'Copy of PY1 Data(H)'!$A$1:$A$288,'Copy of PY1 Data(H)'!$A$1:$CZ$288))</f>
        <v>540114</v>
      </c>
      <c r="BA191" s="180" cm="1">
        <f t="array" ref="BA191">_xlfn.XLOOKUP(BA$1,'Copy of PY1 Data(H)'!$A$1:$CZ$1,_xlfn.XLOOKUP($A191,'Copy of PY1 Data(H)'!$A$1:$A$288,'Copy of PY1 Data(H)'!$A$1:$CZ$288))</f>
        <v>97644</v>
      </c>
      <c r="BB191" s="180" cm="1">
        <f t="array" ref="BB191">_xlfn.XLOOKUP(BB$1,'Copy of PY1 Data(H)'!$A$1:$CZ$1,_xlfn.XLOOKUP($A191,'Copy of PY1 Data(H)'!$A$1:$A$288,'Copy of PY1 Data(H)'!$A$1:$CZ$288))</f>
        <v>0</v>
      </c>
      <c r="BC191" s="180" cm="1">
        <f t="array" ref="BC191">_xlfn.XLOOKUP(BC$1,'Copy of PY1 Data(H)'!$A$1:$CZ$1,_xlfn.XLOOKUP($A191,'Copy of PY1 Data(H)'!$A$1:$A$288,'Copy of PY1 Data(H)'!$A$1:$CZ$288))</f>
        <v>0</v>
      </c>
      <c r="BD191" s="180" cm="1">
        <f t="array" ref="BD191">_xlfn.XLOOKUP(BD$1,'Copy of PY1 Data(H)'!$A$1:$CZ$1,_xlfn.XLOOKUP($A191,'Copy of PY1 Data(H)'!$A$1:$A$288,'Copy of PY1 Data(H)'!$A$1:$CZ$288))</f>
        <v>3371628</v>
      </c>
      <c r="BE191" s="180" cm="1">
        <f t="array" ref="BE191">_xlfn.XLOOKUP(BE$1,'Copy of PY1 Data(H)'!$A$1:$CZ$1,_xlfn.XLOOKUP($A191,'Copy of PY1 Data(H)'!$A$1:$A$288,'Copy of PY1 Data(H)'!$A$1:$CZ$288))</f>
        <v>0</v>
      </c>
      <c r="BF191" s="180" cm="1">
        <f t="array" ref="BF191">_xlfn.XLOOKUP(BF$1,'Copy of PY1 Data(H)'!$A$1:$CZ$1,_xlfn.XLOOKUP($A191,'Copy of PY1 Data(H)'!$A$1:$A$288,'Copy of PY1 Data(H)'!$A$1:$CZ$288))</f>
        <v>107941</v>
      </c>
      <c r="BG191" s="180" cm="1">
        <f t="array" ref="BG191">_xlfn.XLOOKUP(BG$1,'Copy of PY1 Data(H)'!$A$1:$CZ$1,_xlfn.XLOOKUP($A191,'Copy of PY1 Data(H)'!$A$1:$A$288,'Copy of PY1 Data(H)'!$A$1:$CZ$288))</f>
        <v>0</v>
      </c>
      <c r="BH191" s="180" cm="1">
        <f t="array" ref="BH191">_xlfn.XLOOKUP(BH$1,'Copy of PY1 Data(H)'!$A$1:$CZ$1,_xlfn.XLOOKUP($A191,'Copy of PY1 Data(H)'!$A$1:$A$288,'Copy of PY1 Data(H)'!$A$1:$CZ$288))</f>
        <v>0</v>
      </c>
      <c r="BI191" s="180" cm="1">
        <f t="array" ref="BI191">_xlfn.XLOOKUP(BI$1,'Copy of PY1 Data(H)'!$A$1:$CZ$1,_xlfn.XLOOKUP($A191,'Copy of PY1 Data(H)'!$A$1:$A$288,'Copy of PY1 Data(H)'!$A$1:$CZ$288))</f>
        <v>20626</v>
      </c>
      <c r="BJ191" s="180" cm="1">
        <f t="array" ref="BJ191">_xlfn.XLOOKUP(BJ$1,'Copy of PY1 Data(H)'!$A$1:$CZ$1,_xlfn.XLOOKUP($A191,'Copy of PY1 Data(H)'!$A$1:$A$288,'Copy of PY1 Data(H)'!$A$1:$CZ$288))</f>
        <v>0</v>
      </c>
      <c r="BK191" s="180" cm="1">
        <f t="array" ref="BK191">_xlfn.XLOOKUP(BK$1,'Copy of PY1 Data(H)'!$A$1:$CZ$1,_xlfn.XLOOKUP($A191,'Copy of PY1 Data(H)'!$A$1:$A$288,'Copy of PY1 Data(H)'!$A$1:$CZ$288))</f>
        <v>3760196</v>
      </c>
      <c r="BL191" s="180" cm="1">
        <f t="array" ref="BL191">_xlfn.XLOOKUP(BL$1,'Copy of PY1 Data(H)'!$A$1:$CZ$1,_xlfn.XLOOKUP($A191,'Copy of PY1 Data(H)'!$A$1:$A$288,'Copy of PY1 Data(H)'!$A$1:$CZ$288))</f>
        <v>0</v>
      </c>
      <c r="BM191" s="180" cm="1">
        <f t="array" ref="BM191">_xlfn.XLOOKUP(BM$1,'Copy of PY1 Data(H)'!$A$1:$CZ$1,_xlfn.XLOOKUP($A191,'Copy of PY1 Data(H)'!$A$1:$A$288,'Copy of PY1 Data(H)'!$A$1:$CZ$288))</f>
        <v>327664</v>
      </c>
      <c r="BN191" s="180" cm="1">
        <f t="array" ref="BN191">_xlfn.XLOOKUP(BN$1,'Copy of PY1 Data(H)'!$A$1:$CZ$1,_xlfn.XLOOKUP($A191,'Copy of PY1 Data(H)'!$A$1:$A$288,'Copy of PY1 Data(H)'!$A$1:$CZ$288))</f>
        <v>275166</v>
      </c>
      <c r="BO191" s="180" cm="1">
        <f t="array" ref="BO191">_xlfn.XLOOKUP(BO$1,'Copy of PY1 Data(H)'!$A$1:$CZ$1,_xlfn.XLOOKUP($A191,'Copy of PY1 Data(H)'!$A$1:$A$288,'Copy of PY1 Data(H)'!$A$1:$CZ$288))</f>
        <v>246025</v>
      </c>
      <c r="BP191" s="180" cm="1">
        <f t="array" ref="BP191">_xlfn.XLOOKUP(BP$1,'Copy of PY1 Data(H)'!$A$1:$CZ$1,_xlfn.XLOOKUP($A191,'Copy of PY1 Data(H)'!$A$1:$A$288,'Copy of PY1 Data(H)'!$A$1:$CZ$288))</f>
        <v>358736</v>
      </c>
      <c r="BQ191" s="180" cm="1">
        <f t="array" ref="BQ191">_xlfn.XLOOKUP(BQ$1,'Copy of PY1 Data(H)'!$A$1:$CZ$1,_xlfn.XLOOKUP($A191,'Copy of PY1 Data(H)'!$A$1:$A$288,'Copy of PY1 Data(H)'!$A$1:$CZ$288))</f>
        <v>0</v>
      </c>
      <c r="BR191" s="180" cm="1">
        <f t="array" ref="BR191">_xlfn.XLOOKUP(BR$1,'Copy of PY1 Data(H)'!$A$1:$CZ$1,_xlfn.XLOOKUP($A191,'Copy of PY1 Data(H)'!$A$1:$A$288,'Copy of PY1 Data(H)'!$A$1:$CZ$288))</f>
        <v>123583</v>
      </c>
      <c r="BS191" s="180" cm="1">
        <f t="array" ref="BS191">_xlfn.XLOOKUP(BS$1,'Copy of PY1 Data(H)'!$A$1:$CZ$1,_xlfn.XLOOKUP($A191,'Copy of PY1 Data(H)'!$A$1:$A$288,'Copy of PY1 Data(H)'!$A$1:$CZ$288))</f>
        <v>0</v>
      </c>
      <c r="BT191" s="180" cm="1">
        <f t="array" ref="BT191">_xlfn.XLOOKUP(BT$1,'Copy of PY1 Data(H)'!$A$1:$CZ$1,_xlfn.XLOOKUP($A191,'Copy of PY1 Data(H)'!$A$1:$A$288,'Copy of PY1 Data(H)'!$A$1:$CZ$288))</f>
        <v>709288</v>
      </c>
      <c r="BU191" s="180" cm="1">
        <f t="array" ref="BU191">_xlfn.XLOOKUP(BU$1,'Copy of PY1 Data(H)'!$A$1:$CZ$1,_xlfn.XLOOKUP($A191,'Copy of PY1 Data(H)'!$A$1:$A$288,'Copy of PY1 Data(H)'!$A$1:$CZ$288))</f>
        <v>618039</v>
      </c>
      <c r="BV191" s="180" cm="1">
        <f t="array" ref="BV191">_xlfn.XLOOKUP(BV$1,'Copy of PY1 Data(H)'!$A$1:$CZ$1,_xlfn.XLOOKUP($A191,'Copy of PY1 Data(H)'!$A$1:$A$288,'Copy of PY1 Data(H)'!$A$1:$CZ$288))</f>
        <v>0</v>
      </c>
      <c r="BW191" s="180" cm="1">
        <f t="array" ref="BW191">_xlfn.XLOOKUP(BW$1,'Copy of PY1 Data(H)'!$A$1:$CZ$1,_xlfn.XLOOKUP($A191,'Copy of PY1 Data(H)'!$A$1:$A$288,'Copy of PY1 Data(H)'!$A$1:$CZ$288))</f>
        <v>0</v>
      </c>
      <c r="BX191" s="180" cm="1">
        <f t="array" ref="BX191">_xlfn.XLOOKUP(BX$1,'Copy of PY1 Data(H)'!$A$1:$CZ$1,_xlfn.XLOOKUP($A191,'Copy of PY1 Data(H)'!$A$1:$A$288,'Copy of PY1 Data(H)'!$A$1:$CZ$288))</f>
        <v>79356</v>
      </c>
      <c r="BY191" s="180" cm="1">
        <f t="array" ref="BY191">_xlfn.XLOOKUP(BY$1,'Copy of PY1 Data(H)'!$A$1:$CZ$1,_xlfn.XLOOKUP($A191,'Copy of PY1 Data(H)'!$A$1:$A$288,'Copy of PY1 Data(H)'!$A$1:$CZ$288))</f>
        <v>0</v>
      </c>
      <c r="BZ191" s="180" cm="1">
        <f t="array" ref="BZ191">_xlfn.XLOOKUP(BZ$1,'Copy of PY1 Data(H)'!$A$1:$CZ$1,_xlfn.XLOOKUP($A191,'Copy of PY1 Data(H)'!$A$1:$A$288,'Copy of PY1 Data(H)'!$A$1:$CZ$288))</f>
        <v>101760</v>
      </c>
      <c r="CA191" s="180" cm="1">
        <f t="array" ref="CA191">_xlfn.XLOOKUP(CA$1,'Copy of PY1 Data(H)'!$A$1:$CZ$1,_xlfn.XLOOKUP($A191,'Copy of PY1 Data(H)'!$A$1:$A$288,'Copy of PY1 Data(H)'!$A$1:$CZ$288))</f>
        <v>8823</v>
      </c>
      <c r="CB191" s="180" cm="1">
        <f t="array" ref="CB191">_xlfn.XLOOKUP(CB$1,'Copy of PY1 Data(H)'!$A$1:$CZ$1,_xlfn.XLOOKUP($A191,'Copy of PY1 Data(H)'!$A$1:$A$288,'Copy of PY1 Data(H)'!$A$1:$CZ$288))</f>
        <v>272755</v>
      </c>
      <c r="CC191" s="180" cm="1">
        <f t="array" ref="CC191">_xlfn.XLOOKUP(CC$1,'Copy of PY1 Data(H)'!$A$1:$CZ$1,_xlfn.XLOOKUP($A191,'Copy of PY1 Data(H)'!$A$1:$A$288,'Copy of PY1 Data(H)'!$A$1:$CZ$288))</f>
        <v>0</v>
      </c>
      <c r="CD191" s="180" cm="1">
        <f t="array" ref="CD191">_xlfn.XLOOKUP(CD$1,'Copy of PY1 Data(H)'!$A$1:$CZ$1,_xlfn.XLOOKUP($A191,'Copy of PY1 Data(H)'!$A$1:$A$288,'Copy of PY1 Data(H)'!$A$1:$CZ$288))</f>
        <v>0</v>
      </c>
    </row>
    <row r="192" spans="1:82" s="968" customFormat="1" x14ac:dyDescent="0.3">
      <c r="B192" s="968" t="s">
        <v>2892</v>
      </c>
      <c r="D192" s="968" t="e" cm="1">
        <f t="array" ref="D192">_xlfn.XLOOKUP(D$1,'Copy of PY1 Data(H)'!$A$1:$CZ$1,_xlfn.XLOOKUP($B192,'Copy of PY1 Data(H)'!$A$1:$A$288,'Copy of PY1 Data(H)'!$A$1:$CZ$288))</f>
        <v>#N/A</v>
      </c>
      <c r="E192" s="968" t="e" cm="1">
        <f t="array" ref="E192">_xlfn.XLOOKUP(E$1,'Copy of PY1 Data(H)'!$A$1:$CZ$1,_xlfn.XLOOKUP($B192,'Copy of PY1 Data(H)'!$A$1:$A$288,'Copy of PY1 Data(H)'!$A$1:$CZ$288))</f>
        <v>#N/A</v>
      </c>
      <c r="F192" s="968" t="e" cm="1">
        <f t="array" ref="F192">_xlfn.XLOOKUP(F$1,'Copy of PY1 Data(H)'!$A$1:$CZ$1,_xlfn.XLOOKUP($B192,'Copy of PY1 Data(H)'!$A$1:$A$288,'Copy of PY1 Data(H)'!$A$1:$CZ$288))</f>
        <v>#N/A</v>
      </c>
      <c r="G192" s="968" t="e" cm="1">
        <f t="array" ref="G192">_xlfn.XLOOKUP(G$1,'Copy of PY1 Data(H)'!$A$1:$CZ$1,_xlfn.XLOOKUP($B192,'Copy of PY1 Data(H)'!$A$1:$A$288,'Copy of PY1 Data(H)'!$A$1:$CZ$288))</f>
        <v>#N/A</v>
      </c>
      <c r="H192" s="968" t="e" cm="1">
        <f t="array" ref="H192">_xlfn.XLOOKUP(H$1,'Copy of PY1 Data(H)'!$A$1:$CZ$1,_xlfn.XLOOKUP($B192,'Copy of PY1 Data(H)'!$A$1:$A$288,'Copy of PY1 Data(H)'!$A$1:$CZ$288))</f>
        <v>#N/A</v>
      </c>
      <c r="I192" s="968" t="e" cm="1">
        <f t="array" ref="I192">_xlfn.XLOOKUP(I$1,'Copy of PY1 Data(H)'!$A$1:$CZ$1,_xlfn.XLOOKUP($B192,'Copy of PY1 Data(H)'!$A$1:$A$288,'Copy of PY1 Data(H)'!$A$1:$CZ$288))</f>
        <v>#N/A</v>
      </c>
      <c r="J192" s="968" t="e" cm="1">
        <f t="array" ref="J192">_xlfn.XLOOKUP(J$1,'Copy of PY1 Data(H)'!$A$1:$CZ$1,_xlfn.XLOOKUP($B192,'Copy of PY1 Data(H)'!$A$1:$A$288,'Copy of PY1 Data(H)'!$A$1:$CZ$288))</f>
        <v>#N/A</v>
      </c>
      <c r="K192" s="968" t="e" cm="1">
        <f t="array" ref="K192">_xlfn.XLOOKUP(K$1,'Copy of PY1 Data(H)'!$A$1:$CZ$1,_xlfn.XLOOKUP($B192,'Copy of PY1 Data(H)'!$A$1:$A$288,'Copy of PY1 Data(H)'!$A$1:$CZ$288))</f>
        <v>#N/A</v>
      </c>
      <c r="L192" s="968" t="e" cm="1">
        <f t="array" ref="L192">_xlfn.XLOOKUP(L$1,'Copy of PY1 Data(H)'!$A$1:$CZ$1,_xlfn.XLOOKUP($B192,'Copy of PY1 Data(H)'!$A$1:$A$288,'Copy of PY1 Data(H)'!$A$1:$CZ$288))</f>
        <v>#N/A</v>
      </c>
      <c r="M192" s="968" t="e" cm="1">
        <f t="array" ref="M192">_xlfn.XLOOKUP(M$1,'Copy of PY1 Data(H)'!$A$1:$CZ$1,_xlfn.XLOOKUP($B192,'Copy of PY1 Data(H)'!$A$1:$A$288,'Copy of PY1 Data(H)'!$A$1:$CZ$288))</f>
        <v>#N/A</v>
      </c>
      <c r="N192" s="968" t="e" cm="1">
        <f t="array" ref="N192">_xlfn.XLOOKUP(N$1,'Copy of PY1 Data(H)'!$A$1:$CZ$1,_xlfn.XLOOKUP($B192,'Copy of PY1 Data(H)'!$A$1:$A$288,'Copy of PY1 Data(H)'!$A$1:$CZ$288))</f>
        <v>#N/A</v>
      </c>
      <c r="O192" s="968" t="e" cm="1">
        <f t="array" ref="O192">_xlfn.XLOOKUP(O$1,'Copy of PY1 Data(H)'!$A$1:$CZ$1,_xlfn.XLOOKUP($B192,'Copy of PY1 Data(H)'!$A$1:$A$288,'Copy of PY1 Data(H)'!$A$1:$CZ$288))</f>
        <v>#N/A</v>
      </c>
      <c r="P192" s="968" t="e" cm="1">
        <f t="array" ref="P192">_xlfn.XLOOKUP(P$1,'Copy of PY1 Data(H)'!$A$1:$CZ$1,_xlfn.XLOOKUP($B192,'Copy of PY1 Data(H)'!$A$1:$A$288,'Copy of PY1 Data(H)'!$A$1:$CZ$288))</f>
        <v>#N/A</v>
      </c>
      <c r="Q192" s="968" t="e" cm="1">
        <f t="array" ref="Q192">_xlfn.XLOOKUP(Q$1,'Copy of PY1 Data(H)'!$A$1:$CZ$1,_xlfn.XLOOKUP($B192,'Copy of PY1 Data(H)'!$A$1:$A$288,'Copy of PY1 Data(H)'!$A$1:$CZ$288))</f>
        <v>#N/A</v>
      </c>
      <c r="R192" s="968" t="e" cm="1">
        <f t="array" ref="R192">_xlfn.XLOOKUP(R$1,'Copy of PY1 Data(H)'!$A$1:$CZ$1,_xlfn.XLOOKUP($B192,'Copy of PY1 Data(H)'!$A$1:$A$288,'Copy of PY1 Data(H)'!$A$1:$CZ$288))</f>
        <v>#N/A</v>
      </c>
      <c r="S192" s="968" t="e" cm="1">
        <f t="array" ref="S192">_xlfn.XLOOKUP(S$1,'Copy of PY1 Data(H)'!$A$1:$CZ$1,_xlfn.XLOOKUP($B192,'Copy of PY1 Data(H)'!$A$1:$A$288,'Copy of PY1 Data(H)'!$A$1:$CZ$288))</f>
        <v>#N/A</v>
      </c>
      <c r="T192" s="968" t="e" cm="1">
        <f t="array" ref="T192">_xlfn.XLOOKUP(T$1,'Copy of PY1 Data(H)'!$A$1:$CZ$1,_xlfn.XLOOKUP($B192,'Copy of PY1 Data(H)'!$A$1:$A$288,'Copy of PY1 Data(H)'!$A$1:$CZ$288))</f>
        <v>#N/A</v>
      </c>
      <c r="U192" s="968" t="e" cm="1">
        <f t="array" ref="U192">_xlfn.XLOOKUP(U$1,'Copy of PY1 Data(H)'!$A$1:$CZ$1,_xlfn.XLOOKUP($B192,'Copy of PY1 Data(H)'!$A$1:$A$288,'Copy of PY1 Data(H)'!$A$1:$CZ$288))</f>
        <v>#N/A</v>
      </c>
      <c r="V192" s="968" t="e" cm="1">
        <f t="array" ref="V192">_xlfn.XLOOKUP(V$1,'Copy of PY1 Data(H)'!$A$1:$CZ$1,_xlfn.XLOOKUP($B192,'Copy of PY1 Data(H)'!$A$1:$A$288,'Copy of PY1 Data(H)'!$A$1:$CZ$288))</f>
        <v>#N/A</v>
      </c>
      <c r="W192" s="968" t="e" cm="1">
        <f t="array" ref="W192">_xlfn.XLOOKUP(W$1,'Copy of PY1 Data(H)'!$A$1:$CZ$1,_xlfn.XLOOKUP($B192,'Copy of PY1 Data(H)'!$A$1:$A$288,'Copy of PY1 Data(H)'!$A$1:$CZ$288))</f>
        <v>#N/A</v>
      </c>
      <c r="X192" s="968" t="e" cm="1">
        <f t="array" ref="X192">_xlfn.XLOOKUP(X$1,'Copy of PY1 Data(H)'!$A$1:$CZ$1,_xlfn.XLOOKUP($B192,'Copy of PY1 Data(H)'!$A$1:$A$288,'Copy of PY1 Data(H)'!$A$1:$CZ$288))</f>
        <v>#N/A</v>
      </c>
      <c r="Y192" s="968" t="e" cm="1">
        <f t="array" ref="Y192">_xlfn.XLOOKUP(Y$1,'Copy of PY1 Data(H)'!$A$1:$CZ$1,_xlfn.XLOOKUP($B192,'Copy of PY1 Data(H)'!$A$1:$A$288,'Copy of PY1 Data(H)'!$A$1:$CZ$288))</f>
        <v>#N/A</v>
      </c>
      <c r="Z192" s="968" t="e" cm="1">
        <f t="array" ref="Z192">_xlfn.XLOOKUP(Z$1,'Copy of PY1 Data(H)'!$A$1:$CZ$1,_xlfn.XLOOKUP($B192,'Copy of PY1 Data(H)'!$A$1:$A$288,'Copy of PY1 Data(H)'!$A$1:$CZ$288))</f>
        <v>#N/A</v>
      </c>
      <c r="AA192" s="968" t="e" cm="1">
        <f t="array" ref="AA192">_xlfn.XLOOKUP(AA$1,'Copy of PY1 Data(H)'!$A$1:$CZ$1,_xlfn.XLOOKUP($B192,'Copy of PY1 Data(H)'!$A$1:$A$288,'Copy of PY1 Data(H)'!$A$1:$CZ$288))</f>
        <v>#N/A</v>
      </c>
      <c r="AB192" s="968" t="e" cm="1">
        <f t="array" ref="AB192">_xlfn.XLOOKUP(AB$1,'Copy of PY1 Data(H)'!$A$1:$CZ$1,_xlfn.XLOOKUP($B192,'Copy of PY1 Data(H)'!$A$1:$A$288,'Copy of PY1 Data(H)'!$A$1:$CZ$288))</f>
        <v>#N/A</v>
      </c>
      <c r="AC192" s="968" t="e" cm="1">
        <f t="array" ref="AC192">_xlfn.XLOOKUP(AC$1,'Copy of PY1 Data(H)'!$A$1:$CZ$1,_xlfn.XLOOKUP($B192,'Copy of PY1 Data(H)'!$A$1:$A$288,'Copy of PY1 Data(H)'!$A$1:$CZ$288))</f>
        <v>#N/A</v>
      </c>
      <c r="AD192" s="968" t="e" cm="1">
        <f t="array" ref="AD192">_xlfn.XLOOKUP(AD$1,'Copy of PY1 Data(H)'!$A$1:$CZ$1,_xlfn.XLOOKUP($B192,'Copy of PY1 Data(H)'!$A$1:$A$288,'Copy of PY1 Data(H)'!$A$1:$CZ$288))</f>
        <v>#N/A</v>
      </c>
      <c r="AE192" s="968" t="e" cm="1">
        <f t="array" ref="AE192">_xlfn.XLOOKUP(AE$1,'Copy of PY1 Data(H)'!$A$1:$CZ$1,_xlfn.XLOOKUP($B192,'Copy of PY1 Data(H)'!$A$1:$A$288,'Copy of PY1 Data(H)'!$A$1:$CZ$288))</f>
        <v>#N/A</v>
      </c>
      <c r="AF192" s="968" t="e" cm="1">
        <f t="array" ref="AF192">_xlfn.XLOOKUP(AF$1,'Copy of PY1 Data(H)'!$A$1:$CZ$1,_xlfn.XLOOKUP($B192,'Copy of PY1 Data(H)'!$A$1:$A$288,'Copy of PY1 Data(H)'!$A$1:$CZ$288))</f>
        <v>#N/A</v>
      </c>
      <c r="AG192" s="968" t="e" cm="1">
        <f t="array" ref="AG192">_xlfn.XLOOKUP(AG$1,'Copy of PY1 Data(H)'!$A$1:$CZ$1,_xlfn.XLOOKUP($B192,'Copy of PY1 Data(H)'!$A$1:$A$288,'Copy of PY1 Data(H)'!$A$1:$CZ$288))</f>
        <v>#N/A</v>
      </c>
      <c r="AH192" s="968" t="e" cm="1">
        <f t="array" ref="AH192">_xlfn.XLOOKUP(AH$1,'Copy of PY1 Data(H)'!$A$1:$CZ$1,_xlfn.XLOOKUP($B192,'Copy of PY1 Data(H)'!$A$1:$A$288,'Copy of PY1 Data(H)'!$A$1:$CZ$288))</f>
        <v>#N/A</v>
      </c>
      <c r="AI192" s="968" t="e" cm="1">
        <f t="array" ref="AI192">_xlfn.XLOOKUP(AI$1,'Copy of PY1 Data(H)'!$A$1:$CZ$1,_xlfn.XLOOKUP($B192,'Copy of PY1 Data(H)'!$A$1:$A$288,'Copy of PY1 Data(H)'!$A$1:$CZ$288))</f>
        <v>#N/A</v>
      </c>
      <c r="AJ192" s="968" t="e" cm="1">
        <f t="array" ref="AJ192">_xlfn.XLOOKUP(AJ$1,'Copy of PY1 Data(H)'!$A$1:$CZ$1,_xlfn.XLOOKUP($B192,'Copy of PY1 Data(H)'!$A$1:$A$288,'Copy of PY1 Data(H)'!$A$1:$CZ$288))</f>
        <v>#N/A</v>
      </c>
      <c r="AK192" s="968" t="e" cm="1">
        <f t="array" ref="AK192">_xlfn.XLOOKUP(AK$1,'Copy of PY1 Data(H)'!$A$1:$CZ$1,_xlfn.XLOOKUP($B192,'Copy of PY1 Data(H)'!$A$1:$A$288,'Copy of PY1 Data(H)'!$A$1:$CZ$288))</f>
        <v>#N/A</v>
      </c>
      <c r="AL192" s="968" t="e" cm="1">
        <f t="array" ref="AL192">_xlfn.XLOOKUP(AL$1,'Copy of PY1 Data(H)'!$A$1:$CZ$1,_xlfn.XLOOKUP($B192,'Copy of PY1 Data(H)'!$A$1:$A$288,'Copy of PY1 Data(H)'!$A$1:$CZ$288))</f>
        <v>#N/A</v>
      </c>
      <c r="AM192" s="968" t="e" cm="1">
        <f t="array" ref="AM192">_xlfn.XLOOKUP(AM$1,'Copy of PY1 Data(H)'!$A$1:$CZ$1,_xlfn.XLOOKUP($B192,'Copy of PY1 Data(H)'!$A$1:$A$288,'Copy of PY1 Data(H)'!$A$1:$CZ$288))</f>
        <v>#N/A</v>
      </c>
      <c r="AN192" s="968" t="e" cm="1">
        <f t="array" ref="AN192">_xlfn.XLOOKUP(AN$1,'Copy of PY1 Data(H)'!$A$1:$CZ$1,_xlfn.XLOOKUP($B192,'Copy of PY1 Data(H)'!$A$1:$A$288,'Copy of PY1 Data(H)'!$A$1:$CZ$288))</f>
        <v>#N/A</v>
      </c>
      <c r="AO192" s="968" t="e" cm="1">
        <f t="array" ref="AO192">_xlfn.XLOOKUP(AO$1,'Copy of PY1 Data(H)'!$A$1:$CZ$1,_xlfn.XLOOKUP($B192,'Copy of PY1 Data(H)'!$A$1:$A$288,'Copy of PY1 Data(H)'!$A$1:$CZ$288))</f>
        <v>#N/A</v>
      </c>
      <c r="AP192" s="968" t="e" cm="1">
        <f t="array" ref="AP192">_xlfn.XLOOKUP(AP$1,'Copy of PY1 Data(H)'!$A$1:$CZ$1,_xlfn.XLOOKUP($B192,'Copy of PY1 Data(H)'!$A$1:$A$288,'Copy of PY1 Data(H)'!$A$1:$CZ$288))</f>
        <v>#N/A</v>
      </c>
      <c r="AQ192" s="968" t="e" cm="1">
        <f t="array" ref="AQ192">_xlfn.XLOOKUP(AQ$1,'Copy of PY1 Data(H)'!$A$1:$CZ$1,_xlfn.XLOOKUP($B192,'Copy of PY1 Data(H)'!$A$1:$A$288,'Copy of PY1 Data(H)'!$A$1:$CZ$288))</f>
        <v>#N/A</v>
      </c>
      <c r="AR192" s="968" t="e" cm="1">
        <f t="array" ref="AR192">_xlfn.XLOOKUP(AR$1,'Copy of PY1 Data(H)'!$A$1:$CZ$1,_xlfn.XLOOKUP($B192,'Copy of PY1 Data(H)'!$A$1:$A$288,'Copy of PY1 Data(H)'!$A$1:$CZ$288))</f>
        <v>#N/A</v>
      </c>
      <c r="AS192" s="968" t="e" cm="1">
        <f t="array" ref="AS192">_xlfn.XLOOKUP(AS$1,'Copy of PY1 Data(H)'!$A$1:$CZ$1,_xlfn.XLOOKUP($B192,'Copy of PY1 Data(H)'!$A$1:$A$288,'Copy of PY1 Data(H)'!$A$1:$CZ$288))</f>
        <v>#N/A</v>
      </c>
      <c r="AT192" s="968" t="e" cm="1">
        <f t="array" ref="AT192">_xlfn.XLOOKUP(AT$1,'Copy of PY1 Data(H)'!$A$1:$CZ$1,_xlfn.XLOOKUP($B192,'Copy of PY1 Data(H)'!$A$1:$A$288,'Copy of PY1 Data(H)'!$A$1:$CZ$288))</f>
        <v>#N/A</v>
      </c>
      <c r="AU192" s="968" t="e" cm="1">
        <f t="array" ref="AU192">_xlfn.XLOOKUP(AU$1,'Copy of PY1 Data(H)'!$A$1:$CZ$1,_xlfn.XLOOKUP($B192,'Copy of PY1 Data(H)'!$A$1:$A$288,'Copy of PY1 Data(H)'!$A$1:$CZ$288))</f>
        <v>#N/A</v>
      </c>
      <c r="AV192" s="968" t="e" cm="1">
        <f t="array" ref="AV192">_xlfn.XLOOKUP(AV$1,'Copy of PY1 Data(H)'!$A$1:$CZ$1,_xlfn.XLOOKUP($B192,'Copy of PY1 Data(H)'!$A$1:$A$288,'Copy of PY1 Data(H)'!$A$1:$CZ$288))</f>
        <v>#N/A</v>
      </c>
      <c r="AW192" s="968" t="e" cm="1">
        <f t="array" ref="AW192">_xlfn.XLOOKUP(AW$1,'Copy of PY1 Data(H)'!$A$1:$CZ$1,_xlfn.XLOOKUP($B192,'Copy of PY1 Data(H)'!$A$1:$A$288,'Copy of PY1 Data(H)'!$A$1:$CZ$288))</f>
        <v>#N/A</v>
      </c>
      <c r="AX192" s="968" t="e" cm="1">
        <f t="array" ref="AX192">_xlfn.XLOOKUP(AX$1,'Copy of PY1 Data(H)'!$A$1:$CZ$1,_xlfn.XLOOKUP($B192,'Copy of PY1 Data(H)'!$A$1:$A$288,'Copy of PY1 Data(H)'!$A$1:$CZ$288))</f>
        <v>#N/A</v>
      </c>
      <c r="AY192" s="968" t="e" cm="1">
        <f t="array" ref="AY192">_xlfn.XLOOKUP(AY$1,'Copy of PY1 Data(H)'!$A$1:$CZ$1,_xlfn.XLOOKUP($B192,'Copy of PY1 Data(H)'!$A$1:$A$288,'Copy of PY1 Data(H)'!$A$1:$CZ$288))</f>
        <v>#N/A</v>
      </c>
      <c r="AZ192" s="968" t="e" cm="1">
        <f t="array" ref="AZ192">_xlfn.XLOOKUP(AZ$1,'Copy of PY1 Data(H)'!$A$1:$CZ$1,_xlfn.XLOOKUP($B192,'Copy of PY1 Data(H)'!$A$1:$A$288,'Copy of PY1 Data(H)'!$A$1:$CZ$288))</f>
        <v>#N/A</v>
      </c>
      <c r="BA192" s="968" t="e" cm="1">
        <f t="array" ref="BA192">_xlfn.XLOOKUP(BA$1,'Copy of PY1 Data(H)'!$A$1:$CZ$1,_xlfn.XLOOKUP($B192,'Copy of PY1 Data(H)'!$A$1:$A$288,'Copy of PY1 Data(H)'!$A$1:$CZ$288))</f>
        <v>#N/A</v>
      </c>
      <c r="BB192" s="968" t="e" cm="1">
        <f t="array" ref="BB192">_xlfn.XLOOKUP(BB$1,'Copy of PY1 Data(H)'!$A$1:$CZ$1,_xlfn.XLOOKUP($B192,'Copy of PY1 Data(H)'!$A$1:$A$288,'Copy of PY1 Data(H)'!$A$1:$CZ$288))</f>
        <v>#N/A</v>
      </c>
      <c r="BC192" s="968" t="e" cm="1">
        <f t="array" ref="BC192">_xlfn.XLOOKUP(BC$1,'Copy of PY1 Data(H)'!$A$1:$CZ$1,_xlfn.XLOOKUP($B192,'Copy of PY1 Data(H)'!$A$1:$A$288,'Copy of PY1 Data(H)'!$A$1:$CZ$288))</f>
        <v>#N/A</v>
      </c>
      <c r="BD192" s="968" t="e" cm="1">
        <f t="array" ref="BD192">_xlfn.XLOOKUP(BD$1,'Copy of PY1 Data(H)'!$A$1:$CZ$1,_xlfn.XLOOKUP($B192,'Copy of PY1 Data(H)'!$A$1:$A$288,'Copy of PY1 Data(H)'!$A$1:$CZ$288))</f>
        <v>#N/A</v>
      </c>
      <c r="BE192" s="968" t="e" cm="1">
        <f t="array" ref="BE192">_xlfn.XLOOKUP(BE$1,'Copy of PY1 Data(H)'!$A$1:$CZ$1,_xlfn.XLOOKUP($B192,'Copy of PY1 Data(H)'!$A$1:$A$288,'Copy of PY1 Data(H)'!$A$1:$CZ$288))</f>
        <v>#N/A</v>
      </c>
      <c r="BF192" s="968" t="e" cm="1">
        <f t="array" ref="BF192">_xlfn.XLOOKUP(BF$1,'Copy of PY1 Data(H)'!$A$1:$CZ$1,_xlfn.XLOOKUP($B192,'Copy of PY1 Data(H)'!$A$1:$A$288,'Copy of PY1 Data(H)'!$A$1:$CZ$288))</f>
        <v>#N/A</v>
      </c>
      <c r="BG192" s="968" t="e" cm="1">
        <f t="array" ref="BG192">_xlfn.XLOOKUP(BG$1,'Copy of PY1 Data(H)'!$A$1:$CZ$1,_xlfn.XLOOKUP($B192,'Copy of PY1 Data(H)'!$A$1:$A$288,'Copy of PY1 Data(H)'!$A$1:$CZ$288))</f>
        <v>#N/A</v>
      </c>
      <c r="BH192" s="968" t="e" cm="1">
        <f t="array" ref="BH192">_xlfn.XLOOKUP(BH$1,'Copy of PY1 Data(H)'!$A$1:$CZ$1,_xlfn.XLOOKUP($B192,'Copy of PY1 Data(H)'!$A$1:$A$288,'Copy of PY1 Data(H)'!$A$1:$CZ$288))</f>
        <v>#N/A</v>
      </c>
      <c r="BI192" s="968" t="e" cm="1">
        <f t="array" ref="BI192">_xlfn.XLOOKUP(BI$1,'Copy of PY1 Data(H)'!$A$1:$CZ$1,_xlfn.XLOOKUP($B192,'Copy of PY1 Data(H)'!$A$1:$A$288,'Copy of PY1 Data(H)'!$A$1:$CZ$288))</f>
        <v>#N/A</v>
      </c>
      <c r="BJ192" s="968" t="e" cm="1">
        <f t="array" ref="BJ192">_xlfn.XLOOKUP(BJ$1,'Copy of PY1 Data(H)'!$A$1:$CZ$1,_xlfn.XLOOKUP($B192,'Copy of PY1 Data(H)'!$A$1:$A$288,'Copy of PY1 Data(H)'!$A$1:$CZ$288))</f>
        <v>#N/A</v>
      </c>
      <c r="BK192" s="968" t="e" cm="1">
        <f t="array" ref="BK192">_xlfn.XLOOKUP(BK$1,'Copy of PY1 Data(H)'!$A$1:$CZ$1,_xlfn.XLOOKUP($B192,'Copy of PY1 Data(H)'!$A$1:$A$288,'Copy of PY1 Data(H)'!$A$1:$CZ$288))</f>
        <v>#N/A</v>
      </c>
      <c r="BL192" s="968" t="e" cm="1">
        <f t="array" ref="BL192">_xlfn.XLOOKUP(BL$1,'Copy of PY1 Data(H)'!$A$1:$CZ$1,_xlfn.XLOOKUP($B192,'Copy of PY1 Data(H)'!$A$1:$A$288,'Copy of PY1 Data(H)'!$A$1:$CZ$288))</f>
        <v>#N/A</v>
      </c>
      <c r="BM192" s="968" t="e" cm="1">
        <f t="array" ref="BM192">_xlfn.XLOOKUP(BM$1,'Copy of PY1 Data(H)'!$A$1:$CZ$1,_xlfn.XLOOKUP($B192,'Copy of PY1 Data(H)'!$A$1:$A$288,'Copy of PY1 Data(H)'!$A$1:$CZ$288))</f>
        <v>#N/A</v>
      </c>
      <c r="BN192" s="968" t="e" cm="1">
        <f t="array" ref="BN192">_xlfn.XLOOKUP(BN$1,'Copy of PY1 Data(H)'!$A$1:$CZ$1,_xlfn.XLOOKUP($B192,'Copy of PY1 Data(H)'!$A$1:$A$288,'Copy of PY1 Data(H)'!$A$1:$CZ$288))</f>
        <v>#N/A</v>
      </c>
      <c r="BO192" s="968" t="e" cm="1">
        <f t="array" ref="BO192">_xlfn.XLOOKUP(BO$1,'Copy of PY1 Data(H)'!$A$1:$CZ$1,_xlfn.XLOOKUP($B192,'Copy of PY1 Data(H)'!$A$1:$A$288,'Copy of PY1 Data(H)'!$A$1:$CZ$288))</f>
        <v>#N/A</v>
      </c>
      <c r="BP192" s="968" t="e" cm="1">
        <f t="array" ref="BP192">_xlfn.XLOOKUP(BP$1,'Copy of PY1 Data(H)'!$A$1:$CZ$1,_xlfn.XLOOKUP($B192,'Copy of PY1 Data(H)'!$A$1:$A$288,'Copy of PY1 Data(H)'!$A$1:$CZ$288))</f>
        <v>#N/A</v>
      </c>
      <c r="BQ192" s="968" t="e" cm="1">
        <f t="array" ref="BQ192">_xlfn.XLOOKUP(BQ$1,'Copy of PY1 Data(H)'!$A$1:$CZ$1,_xlfn.XLOOKUP($B192,'Copy of PY1 Data(H)'!$A$1:$A$288,'Copy of PY1 Data(H)'!$A$1:$CZ$288))</f>
        <v>#N/A</v>
      </c>
      <c r="BR192" s="968" t="e" cm="1">
        <f t="array" ref="BR192">_xlfn.XLOOKUP(BR$1,'Copy of PY1 Data(H)'!$A$1:$CZ$1,_xlfn.XLOOKUP($B192,'Copy of PY1 Data(H)'!$A$1:$A$288,'Copy of PY1 Data(H)'!$A$1:$CZ$288))</f>
        <v>#N/A</v>
      </c>
      <c r="BS192" s="968" t="e" cm="1">
        <f t="array" ref="BS192">_xlfn.XLOOKUP(BS$1,'Copy of PY1 Data(H)'!$A$1:$CZ$1,_xlfn.XLOOKUP($B192,'Copy of PY1 Data(H)'!$A$1:$A$288,'Copy of PY1 Data(H)'!$A$1:$CZ$288))</f>
        <v>#N/A</v>
      </c>
      <c r="BT192" s="968" t="e" cm="1">
        <f t="array" ref="BT192">_xlfn.XLOOKUP(BT$1,'Copy of PY1 Data(H)'!$A$1:$CZ$1,_xlfn.XLOOKUP($B192,'Copy of PY1 Data(H)'!$A$1:$A$288,'Copy of PY1 Data(H)'!$A$1:$CZ$288))</f>
        <v>#N/A</v>
      </c>
      <c r="BU192" s="968" t="e" cm="1">
        <f t="array" ref="BU192">_xlfn.XLOOKUP(BU$1,'Copy of PY1 Data(H)'!$A$1:$CZ$1,_xlfn.XLOOKUP($B192,'Copy of PY1 Data(H)'!$A$1:$A$288,'Copy of PY1 Data(H)'!$A$1:$CZ$288))</f>
        <v>#N/A</v>
      </c>
      <c r="BV192" s="968" t="e" cm="1">
        <f t="array" ref="BV192">_xlfn.XLOOKUP(BV$1,'Copy of PY1 Data(H)'!$A$1:$CZ$1,_xlfn.XLOOKUP($B192,'Copy of PY1 Data(H)'!$A$1:$A$288,'Copy of PY1 Data(H)'!$A$1:$CZ$288))</f>
        <v>#N/A</v>
      </c>
      <c r="BW192" s="968" t="e" cm="1">
        <f t="array" ref="BW192">_xlfn.XLOOKUP(BW$1,'Copy of PY1 Data(H)'!$A$1:$CZ$1,_xlfn.XLOOKUP($B192,'Copy of PY1 Data(H)'!$A$1:$A$288,'Copy of PY1 Data(H)'!$A$1:$CZ$288))</f>
        <v>#N/A</v>
      </c>
      <c r="BX192" s="968" t="e" cm="1">
        <f t="array" ref="BX192">_xlfn.XLOOKUP(BX$1,'Copy of PY1 Data(H)'!$A$1:$CZ$1,_xlfn.XLOOKUP($B192,'Copy of PY1 Data(H)'!$A$1:$A$288,'Copy of PY1 Data(H)'!$A$1:$CZ$288))</f>
        <v>#N/A</v>
      </c>
      <c r="BY192" s="968" t="e" cm="1">
        <f t="array" ref="BY192">_xlfn.XLOOKUP(BY$1,'Copy of PY1 Data(H)'!$A$1:$CZ$1,_xlfn.XLOOKUP($B192,'Copy of PY1 Data(H)'!$A$1:$A$288,'Copy of PY1 Data(H)'!$A$1:$CZ$288))</f>
        <v>#N/A</v>
      </c>
      <c r="BZ192" s="968" t="e" cm="1">
        <f t="array" ref="BZ192">_xlfn.XLOOKUP(BZ$1,'Copy of PY1 Data(H)'!$A$1:$CZ$1,_xlfn.XLOOKUP($B192,'Copy of PY1 Data(H)'!$A$1:$A$288,'Copy of PY1 Data(H)'!$A$1:$CZ$288))</f>
        <v>#N/A</v>
      </c>
      <c r="CA192" s="968" t="e" cm="1">
        <f t="array" ref="CA192">_xlfn.XLOOKUP(CA$1,'Copy of PY1 Data(H)'!$A$1:$CZ$1,_xlfn.XLOOKUP($B192,'Copy of PY1 Data(H)'!$A$1:$A$288,'Copy of PY1 Data(H)'!$A$1:$CZ$288))</f>
        <v>#N/A</v>
      </c>
      <c r="CB192" s="968" t="e" cm="1">
        <f t="array" ref="CB192">_xlfn.XLOOKUP(CB$1,'Copy of PY1 Data(H)'!$A$1:$CZ$1,_xlfn.XLOOKUP($B192,'Copy of PY1 Data(H)'!$A$1:$A$288,'Copy of PY1 Data(H)'!$A$1:$CZ$288))</f>
        <v>#N/A</v>
      </c>
      <c r="CC192" s="968" t="e" cm="1">
        <f t="array" ref="CC192">_xlfn.XLOOKUP(CC$1,'Copy of PY1 Data(H)'!$A$1:$CZ$1,_xlfn.XLOOKUP($B192,'Copy of PY1 Data(H)'!$A$1:$A$288,'Copy of PY1 Data(H)'!$A$1:$CZ$288))</f>
        <v>#N/A</v>
      </c>
      <c r="CD192" s="968" t="e" cm="1">
        <f t="array" ref="CD192">_xlfn.XLOOKUP(CD$1,'Copy of PY1 Data(H)'!$A$1:$CZ$1,_xlfn.XLOOKUP($B192,'Copy of PY1 Data(H)'!$A$1:$A$288,'Copy of PY1 Data(H)'!$A$1:$CZ$288))</f>
        <v>#N/A</v>
      </c>
    </row>
    <row r="193" spans="1:82" s="968" customFormat="1" x14ac:dyDescent="0.3">
      <c r="B193" s="968" t="s">
        <v>2892</v>
      </c>
      <c r="D193" s="968" t="e" cm="1">
        <f t="array" ref="D193">_xlfn.XLOOKUP(D$1,'Copy of PY1 Data(H)'!$A$1:$CZ$1,_xlfn.XLOOKUP($B193,'Copy of PY1 Data(H)'!$A$1:$A$288,'Copy of PY1 Data(H)'!$A$1:$CZ$288))</f>
        <v>#N/A</v>
      </c>
      <c r="E193" s="968" t="e" cm="1">
        <f t="array" ref="E193">_xlfn.XLOOKUP(E$1,'Copy of PY1 Data(H)'!$A$1:$CZ$1,_xlfn.XLOOKUP($B193,'Copy of PY1 Data(H)'!$A$1:$A$288,'Copy of PY1 Data(H)'!$A$1:$CZ$288))</f>
        <v>#N/A</v>
      </c>
      <c r="F193" s="968" t="e" cm="1">
        <f t="array" ref="F193">_xlfn.XLOOKUP(F$1,'Copy of PY1 Data(H)'!$A$1:$CZ$1,_xlfn.XLOOKUP($B193,'Copy of PY1 Data(H)'!$A$1:$A$288,'Copy of PY1 Data(H)'!$A$1:$CZ$288))</f>
        <v>#N/A</v>
      </c>
      <c r="G193" s="968" t="e" cm="1">
        <f t="array" ref="G193">_xlfn.XLOOKUP(G$1,'Copy of PY1 Data(H)'!$A$1:$CZ$1,_xlfn.XLOOKUP($B193,'Copy of PY1 Data(H)'!$A$1:$A$288,'Copy of PY1 Data(H)'!$A$1:$CZ$288))</f>
        <v>#N/A</v>
      </c>
      <c r="H193" s="968" t="e" cm="1">
        <f t="array" ref="H193">_xlfn.XLOOKUP(H$1,'Copy of PY1 Data(H)'!$A$1:$CZ$1,_xlfn.XLOOKUP($B193,'Copy of PY1 Data(H)'!$A$1:$A$288,'Copy of PY1 Data(H)'!$A$1:$CZ$288))</f>
        <v>#N/A</v>
      </c>
      <c r="I193" s="968" t="e" cm="1">
        <f t="array" ref="I193">_xlfn.XLOOKUP(I$1,'Copy of PY1 Data(H)'!$A$1:$CZ$1,_xlfn.XLOOKUP($B193,'Copy of PY1 Data(H)'!$A$1:$A$288,'Copy of PY1 Data(H)'!$A$1:$CZ$288))</f>
        <v>#N/A</v>
      </c>
      <c r="J193" s="968" t="e" cm="1">
        <f t="array" ref="J193">_xlfn.XLOOKUP(J$1,'Copy of PY1 Data(H)'!$A$1:$CZ$1,_xlfn.XLOOKUP($B193,'Copy of PY1 Data(H)'!$A$1:$A$288,'Copy of PY1 Data(H)'!$A$1:$CZ$288))</f>
        <v>#N/A</v>
      </c>
      <c r="K193" s="968" t="e" cm="1">
        <f t="array" ref="K193">_xlfn.XLOOKUP(K$1,'Copy of PY1 Data(H)'!$A$1:$CZ$1,_xlfn.XLOOKUP($B193,'Copy of PY1 Data(H)'!$A$1:$A$288,'Copy of PY1 Data(H)'!$A$1:$CZ$288))</f>
        <v>#N/A</v>
      </c>
      <c r="L193" s="968" t="e" cm="1">
        <f t="array" ref="L193">_xlfn.XLOOKUP(L$1,'Copy of PY1 Data(H)'!$A$1:$CZ$1,_xlfn.XLOOKUP($B193,'Copy of PY1 Data(H)'!$A$1:$A$288,'Copy of PY1 Data(H)'!$A$1:$CZ$288))</f>
        <v>#N/A</v>
      </c>
      <c r="M193" s="968" t="e" cm="1">
        <f t="array" ref="M193">_xlfn.XLOOKUP(M$1,'Copy of PY1 Data(H)'!$A$1:$CZ$1,_xlfn.XLOOKUP($B193,'Copy of PY1 Data(H)'!$A$1:$A$288,'Copy of PY1 Data(H)'!$A$1:$CZ$288))</f>
        <v>#N/A</v>
      </c>
      <c r="N193" s="968" t="e" cm="1">
        <f t="array" ref="N193">_xlfn.XLOOKUP(N$1,'Copy of PY1 Data(H)'!$A$1:$CZ$1,_xlfn.XLOOKUP($B193,'Copy of PY1 Data(H)'!$A$1:$A$288,'Copy of PY1 Data(H)'!$A$1:$CZ$288))</f>
        <v>#N/A</v>
      </c>
      <c r="O193" s="968" t="e" cm="1">
        <f t="array" ref="O193">_xlfn.XLOOKUP(O$1,'Copy of PY1 Data(H)'!$A$1:$CZ$1,_xlfn.XLOOKUP($B193,'Copy of PY1 Data(H)'!$A$1:$A$288,'Copy of PY1 Data(H)'!$A$1:$CZ$288))</f>
        <v>#N/A</v>
      </c>
      <c r="P193" s="968" t="e" cm="1">
        <f t="array" ref="P193">_xlfn.XLOOKUP(P$1,'Copy of PY1 Data(H)'!$A$1:$CZ$1,_xlfn.XLOOKUP($B193,'Copy of PY1 Data(H)'!$A$1:$A$288,'Copy of PY1 Data(H)'!$A$1:$CZ$288))</f>
        <v>#N/A</v>
      </c>
      <c r="Q193" s="968" t="e" cm="1">
        <f t="array" ref="Q193">_xlfn.XLOOKUP(Q$1,'Copy of PY1 Data(H)'!$A$1:$CZ$1,_xlfn.XLOOKUP($B193,'Copy of PY1 Data(H)'!$A$1:$A$288,'Copy of PY1 Data(H)'!$A$1:$CZ$288))</f>
        <v>#N/A</v>
      </c>
      <c r="R193" s="968" t="e" cm="1">
        <f t="array" ref="R193">_xlfn.XLOOKUP(R$1,'Copy of PY1 Data(H)'!$A$1:$CZ$1,_xlfn.XLOOKUP($B193,'Copy of PY1 Data(H)'!$A$1:$A$288,'Copy of PY1 Data(H)'!$A$1:$CZ$288))</f>
        <v>#N/A</v>
      </c>
      <c r="S193" s="968" t="e" cm="1">
        <f t="array" ref="S193">_xlfn.XLOOKUP(S$1,'Copy of PY1 Data(H)'!$A$1:$CZ$1,_xlfn.XLOOKUP($B193,'Copy of PY1 Data(H)'!$A$1:$A$288,'Copy of PY1 Data(H)'!$A$1:$CZ$288))</f>
        <v>#N/A</v>
      </c>
      <c r="T193" s="968" t="e" cm="1">
        <f t="array" ref="T193">_xlfn.XLOOKUP(T$1,'Copy of PY1 Data(H)'!$A$1:$CZ$1,_xlfn.XLOOKUP($B193,'Copy of PY1 Data(H)'!$A$1:$A$288,'Copy of PY1 Data(H)'!$A$1:$CZ$288))</f>
        <v>#N/A</v>
      </c>
      <c r="U193" s="968" t="e" cm="1">
        <f t="array" ref="U193">_xlfn.XLOOKUP(U$1,'Copy of PY1 Data(H)'!$A$1:$CZ$1,_xlfn.XLOOKUP($B193,'Copy of PY1 Data(H)'!$A$1:$A$288,'Copy of PY1 Data(H)'!$A$1:$CZ$288))</f>
        <v>#N/A</v>
      </c>
      <c r="V193" s="968" t="e" cm="1">
        <f t="array" ref="V193">_xlfn.XLOOKUP(V$1,'Copy of PY1 Data(H)'!$A$1:$CZ$1,_xlfn.XLOOKUP($B193,'Copy of PY1 Data(H)'!$A$1:$A$288,'Copy of PY1 Data(H)'!$A$1:$CZ$288))</f>
        <v>#N/A</v>
      </c>
      <c r="W193" s="968" t="e" cm="1">
        <f t="array" ref="W193">_xlfn.XLOOKUP(W$1,'Copy of PY1 Data(H)'!$A$1:$CZ$1,_xlfn.XLOOKUP($B193,'Copy of PY1 Data(H)'!$A$1:$A$288,'Copy of PY1 Data(H)'!$A$1:$CZ$288))</f>
        <v>#N/A</v>
      </c>
      <c r="X193" s="968" t="e" cm="1">
        <f t="array" ref="X193">_xlfn.XLOOKUP(X$1,'Copy of PY1 Data(H)'!$A$1:$CZ$1,_xlfn.XLOOKUP($B193,'Copy of PY1 Data(H)'!$A$1:$A$288,'Copy of PY1 Data(H)'!$A$1:$CZ$288))</f>
        <v>#N/A</v>
      </c>
      <c r="Y193" s="968" t="e" cm="1">
        <f t="array" ref="Y193">_xlfn.XLOOKUP(Y$1,'Copy of PY1 Data(H)'!$A$1:$CZ$1,_xlfn.XLOOKUP($B193,'Copy of PY1 Data(H)'!$A$1:$A$288,'Copy of PY1 Data(H)'!$A$1:$CZ$288))</f>
        <v>#N/A</v>
      </c>
      <c r="Z193" s="968" t="e" cm="1">
        <f t="array" ref="Z193">_xlfn.XLOOKUP(Z$1,'Copy of PY1 Data(H)'!$A$1:$CZ$1,_xlfn.XLOOKUP($B193,'Copy of PY1 Data(H)'!$A$1:$A$288,'Copy of PY1 Data(H)'!$A$1:$CZ$288))</f>
        <v>#N/A</v>
      </c>
      <c r="AA193" s="968" t="e" cm="1">
        <f t="array" ref="AA193">_xlfn.XLOOKUP(AA$1,'Copy of PY1 Data(H)'!$A$1:$CZ$1,_xlfn.XLOOKUP($B193,'Copy of PY1 Data(H)'!$A$1:$A$288,'Copy of PY1 Data(H)'!$A$1:$CZ$288))</f>
        <v>#N/A</v>
      </c>
      <c r="AB193" s="968" t="e" cm="1">
        <f t="array" ref="AB193">_xlfn.XLOOKUP(AB$1,'Copy of PY1 Data(H)'!$A$1:$CZ$1,_xlfn.XLOOKUP($B193,'Copy of PY1 Data(H)'!$A$1:$A$288,'Copy of PY1 Data(H)'!$A$1:$CZ$288))</f>
        <v>#N/A</v>
      </c>
      <c r="AC193" s="968" t="e" cm="1">
        <f t="array" ref="AC193">_xlfn.XLOOKUP(AC$1,'Copy of PY1 Data(H)'!$A$1:$CZ$1,_xlfn.XLOOKUP($B193,'Copy of PY1 Data(H)'!$A$1:$A$288,'Copy of PY1 Data(H)'!$A$1:$CZ$288))</f>
        <v>#N/A</v>
      </c>
      <c r="AD193" s="968" t="e" cm="1">
        <f t="array" ref="AD193">_xlfn.XLOOKUP(AD$1,'Copy of PY1 Data(H)'!$A$1:$CZ$1,_xlfn.XLOOKUP($B193,'Copy of PY1 Data(H)'!$A$1:$A$288,'Copy of PY1 Data(H)'!$A$1:$CZ$288))</f>
        <v>#N/A</v>
      </c>
      <c r="AE193" s="968" t="e" cm="1">
        <f t="array" ref="AE193">_xlfn.XLOOKUP(AE$1,'Copy of PY1 Data(H)'!$A$1:$CZ$1,_xlfn.XLOOKUP($B193,'Copy of PY1 Data(H)'!$A$1:$A$288,'Copy of PY1 Data(H)'!$A$1:$CZ$288))</f>
        <v>#N/A</v>
      </c>
      <c r="AF193" s="968" t="e" cm="1">
        <f t="array" ref="AF193">_xlfn.XLOOKUP(AF$1,'Copy of PY1 Data(H)'!$A$1:$CZ$1,_xlfn.XLOOKUP($B193,'Copy of PY1 Data(H)'!$A$1:$A$288,'Copy of PY1 Data(H)'!$A$1:$CZ$288))</f>
        <v>#N/A</v>
      </c>
      <c r="AG193" s="968" t="e" cm="1">
        <f t="array" ref="AG193">_xlfn.XLOOKUP(AG$1,'Copy of PY1 Data(H)'!$A$1:$CZ$1,_xlfn.XLOOKUP($B193,'Copy of PY1 Data(H)'!$A$1:$A$288,'Copy of PY1 Data(H)'!$A$1:$CZ$288))</f>
        <v>#N/A</v>
      </c>
      <c r="AH193" s="968" t="e" cm="1">
        <f t="array" ref="AH193">_xlfn.XLOOKUP(AH$1,'Copy of PY1 Data(H)'!$A$1:$CZ$1,_xlfn.XLOOKUP($B193,'Copy of PY1 Data(H)'!$A$1:$A$288,'Copy of PY1 Data(H)'!$A$1:$CZ$288))</f>
        <v>#N/A</v>
      </c>
      <c r="AI193" s="968" t="e" cm="1">
        <f t="array" ref="AI193">_xlfn.XLOOKUP(AI$1,'Copy of PY1 Data(H)'!$A$1:$CZ$1,_xlfn.XLOOKUP($B193,'Copy of PY1 Data(H)'!$A$1:$A$288,'Copy of PY1 Data(H)'!$A$1:$CZ$288))</f>
        <v>#N/A</v>
      </c>
      <c r="AJ193" s="968" t="e" cm="1">
        <f t="array" ref="AJ193">_xlfn.XLOOKUP(AJ$1,'Copy of PY1 Data(H)'!$A$1:$CZ$1,_xlfn.XLOOKUP($B193,'Copy of PY1 Data(H)'!$A$1:$A$288,'Copy of PY1 Data(H)'!$A$1:$CZ$288))</f>
        <v>#N/A</v>
      </c>
      <c r="AK193" s="968" t="e" cm="1">
        <f t="array" ref="AK193">_xlfn.XLOOKUP(AK$1,'Copy of PY1 Data(H)'!$A$1:$CZ$1,_xlfn.XLOOKUP($B193,'Copy of PY1 Data(H)'!$A$1:$A$288,'Copy of PY1 Data(H)'!$A$1:$CZ$288))</f>
        <v>#N/A</v>
      </c>
      <c r="AL193" s="968" t="e" cm="1">
        <f t="array" ref="AL193">_xlfn.XLOOKUP(AL$1,'Copy of PY1 Data(H)'!$A$1:$CZ$1,_xlfn.XLOOKUP($B193,'Copy of PY1 Data(H)'!$A$1:$A$288,'Copy of PY1 Data(H)'!$A$1:$CZ$288))</f>
        <v>#N/A</v>
      </c>
      <c r="AM193" s="968" t="e" cm="1">
        <f t="array" ref="AM193">_xlfn.XLOOKUP(AM$1,'Copy of PY1 Data(H)'!$A$1:$CZ$1,_xlfn.XLOOKUP($B193,'Copy of PY1 Data(H)'!$A$1:$A$288,'Copy of PY1 Data(H)'!$A$1:$CZ$288))</f>
        <v>#N/A</v>
      </c>
      <c r="AN193" s="968" t="e" cm="1">
        <f t="array" ref="AN193">_xlfn.XLOOKUP(AN$1,'Copy of PY1 Data(H)'!$A$1:$CZ$1,_xlfn.XLOOKUP($B193,'Copy of PY1 Data(H)'!$A$1:$A$288,'Copy of PY1 Data(H)'!$A$1:$CZ$288))</f>
        <v>#N/A</v>
      </c>
      <c r="AO193" s="968" t="e" cm="1">
        <f t="array" ref="AO193">_xlfn.XLOOKUP(AO$1,'Copy of PY1 Data(H)'!$A$1:$CZ$1,_xlfn.XLOOKUP($B193,'Copy of PY1 Data(H)'!$A$1:$A$288,'Copy of PY1 Data(H)'!$A$1:$CZ$288))</f>
        <v>#N/A</v>
      </c>
      <c r="AP193" s="968" t="e" cm="1">
        <f t="array" ref="AP193">_xlfn.XLOOKUP(AP$1,'Copy of PY1 Data(H)'!$A$1:$CZ$1,_xlfn.XLOOKUP($B193,'Copy of PY1 Data(H)'!$A$1:$A$288,'Copy of PY1 Data(H)'!$A$1:$CZ$288))</f>
        <v>#N/A</v>
      </c>
      <c r="AQ193" s="968" t="e" cm="1">
        <f t="array" ref="AQ193">_xlfn.XLOOKUP(AQ$1,'Copy of PY1 Data(H)'!$A$1:$CZ$1,_xlfn.XLOOKUP($B193,'Copy of PY1 Data(H)'!$A$1:$A$288,'Copy of PY1 Data(H)'!$A$1:$CZ$288))</f>
        <v>#N/A</v>
      </c>
      <c r="AR193" s="968" t="e" cm="1">
        <f t="array" ref="AR193">_xlfn.XLOOKUP(AR$1,'Copy of PY1 Data(H)'!$A$1:$CZ$1,_xlfn.XLOOKUP($B193,'Copy of PY1 Data(H)'!$A$1:$A$288,'Copy of PY1 Data(H)'!$A$1:$CZ$288))</f>
        <v>#N/A</v>
      </c>
      <c r="AS193" s="968" t="e" cm="1">
        <f t="array" ref="AS193">_xlfn.XLOOKUP(AS$1,'Copy of PY1 Data(H)'!$A$1:$CZ$1,_xlfn.XLOOKUP($B193,'Copy of PY1 Data(H)'!$A$1:$A$288,'Copy of PY1 Data(H)'!$A$1:$CZ$288))</f>
        <v>#N/A</v>
      </c>
      <c r="AT193" s="968" t="e" cm="1">
        <f t="array" ref="AT193">_xlfn.XLOOKUP(AT$1,'Copy of PY1 Data(H)'!$A$1:$CZ$1,_xlfn.XLOOKUP($B193,'Copy of PY1 Data(H)'!$A$1:$A$288,'Copy of PY1 Data(H)'!$A$1:$CZ$288))</f>
        <v>#N/A</v>
      </c>
      <c r="AU193" s="968" t="e" cm="1">
        <f t="array" ref="AU193">_xlfn.XLOOKUP(AU$1,'Copy of PY1 Data(H)'!$A$1:$CZ$1,_xlfn.XLOOKUP($B193,'Copy of PY1 Data(H)'!$A$1:$A$288,'Copy of PY1 Data(H)'!$A$1:$CZ$288))</f>
        <v>#N/A</v>
      </c>
      <c r="AV193" s="968" t="e" cm="1">
        <f t="array" ref="AV193">_xlfn.XLOOKUP(AV$1,'Copy of PY1 Data(H)'!$A$1:$CZ$1,_xlfn.XLOOKUP($B193,'Copy of PY1 Data(H)'!$A$1:$A$288,'Copy of PY1 Data(H)'!$A$1:$CZ$288))</f>
        <v>#N/A</v>
      </c>
      <c r="AW193" s="968" t="e" cm="1">
        <f t="array" ref="AW193">_xlfn.XLOOKUP(AW$1,'Copy of PY1 Data(H)'!$A$1:$CZ$1,_xlfn.XLOOKUP($B193,'Copy of PY1 Data(H)'!$A$1:$A$288,'Copy of PY1 Data(H)'!$A$1:$CZ$288))</f>
        <v>#N/A</v>
      </c>
      <c r="AX193" s="968" t="e" cm="1">
        <f t="array" ref="AX193">_xlfn.XLOOKUP(AX$1,'Copy of PY1 Data(H)'!$A$1:$CZ$1,_xlfn.XLOOKUP($B193,'Copy of PY1 Data(H)'!$A$1:$A$288,'Copy of PY1 Data(H)'!$A$1:$CZ$288))</f>
        <v>#N/A</v>
      </c>
      <c r="AY193" s="968" t="e" cm="1">
        <f t="array" ref="AY193">_xlfn.XLOOKUP(AY$1,'Copy of PY1 Data(H)'!$A$1:$CZ$1,_xlfn.XLOOKUP($B193,'Copy of PY1 Data(H)'!$A$1:$A$288,'Copy of PY1 Data(H)'!$A$1:$CZ$288))</f>
        <v>#N/A</v>
      </c>
      <c r="AZ193" s="968" t="e" cm="1">
        <f t="array" ref="AZ193">_xlfn.XLOOKUP(AZ$1,'Copy of PY1 Data(H)'!$A$1:$CZ$1,_xlfn.XLOOKUP($B193,'Copy of PY1 Data(H)'!$A$1:$A$288,'Copy of PY1 Data(H)'!$A$1:$CZ$288))</f>
        <v>#N/A</v>
      </c>
      <c r="BA193" s="968" t="e" cm="1">
        <f t="array" ref="BA193">_xlfn.XLOOKUP(BA$1,'Copy of PY1 Data(H)'!$A$1:$CZ$1,_xlfn.XLOOKUP($B193,'Copy of PY1 Data(H)'!$A$1:$A$288,'Copy of PY1 Data(H)'!$A$1:$CZ$288))</f>
        <v>#N/A</v>
      </c>
      <c r="BB193" s="968" t="e" cm="1">
        <f t="array" ref="BB193">_xlfn.XLOOKUP(BB$1,'Copy of PY1 Data(H)'!$A$1:$CZ$1,_xlfn.XLOOKUP($B193,'Copy of PY1 Data(H)'!$A$1:$A$288,'Copy of PY1 Data(H)'!$A$1:$CZ$288))</f>
        <v>#N/A</v>
      </c>
      <c r="BC193" s="968" t="e" cm="1">
        <f t="array" ref="BC193">_xlfn.XLOOKUP(BC$1,'Copy of PY1 Data(H)'!$A$1:$CZ$1,_xlfn.XLOOKUP($B193,'Copy of PY1 Data(H)'!$A$1:$A$288,'Copy of PY1 Data(H)'!$A$1:$CZ$288))</f>
        <v>#N/A</v>
      </c>
      <c r="BD193" s="968" t="e" cm="1">
        <f t="array" ref="BD193">_xlfn.XLOOKUP(BD$1,'Copy of PY1 Data(H)'!$A$1:$CZ$1,_xlfn.XLOOKUP($B193,'Copy of PY1 Data(H)'!$A$1:$A$288,'Copy of PY1 Data(H)'!$A$1:$CZ$288))</f>
        <v>#N/A</v>
      </c>
      <c r="BE193" s="968" t="e" cm="1">
        <f t="array" ref="BE193">_xlfn.XLOOKUP(BE$1,'Copy of PY1 Data(H)'!$A$1:$CZ$1,_xlfn.XLOOKUP($B193,'Copy of PY1 Data(H)'!$A$1:$A$288,'Copy of PY1 Data(H)'!$A$1:$CZ$288))</f>
        <v>#N/A</v>
      </c>
      <c r="BF193" s="968" t="e" cm="1">
        <f t="array" ref="BF193">_xlfn.XLOOKUP(BF$1,'Copy of PY1 Data(H)'!$A$1:$CZ$1,_xlfn.XLOOKUP($B193,'Copy of PY1 Data(H)'!$A$1:$A$288,'Copy of PY1 Data(H)'!$A$1:$CZ$288))</f>
        <v>#N/A</v>
      </c>
      <c r="BG193" s="968" t="e" cm="1">
        <f t="array" ref="BG193">_xlfn.XLOOKUP(BG$1,'Copy of PY1 Data(H)'!$A$1:$CZ$1,_xlfn.XLOOKUP($B193,'Copy of PY1 Data(H)'!$A$1:$A$288,'Copy of PY1 Data(H)'!$A$1:$CZ$288))</f>
        <v>#N/A</v>
      </c>
      <c r="BH193" s="968" t="e" cm="1">
        <f t="array" ref="BH193">_xlfn.XLOOKUP(BH$1,'Copy of PY1 Data(H)'!$A$1:$CZ$1,_xlfn.XLOOKUP($B193,'Copy of PY1 Data(H)'!$A$1:$A$288,'Copy of PY1 Data(H)'!$A$1:$CZ$288))</f>
        <v>#N/A</v>
      </c>
      <c r="BI193" s="968" t="e" cm="1">
        <f t="array" ref="BI193">_xlfn.XLOOKUP(BI$1,'Copy of PY1 Data(H)'!$A$1:$CZ$1,_xlfn.XLOOKUP($B193,'Copy of PY1 Data(H)'!$A$1:$A$288,'Copy of PY1 Data(H)'!$A$1:$CZ$288))</f>
        <v>#N/A</v>
      </c>
      <c r="BJ193" s="968" t="e" cm="1">
        <f t="array" ref="BJ193">_xlfn.XLOOKUP(BJ$1,'Copy of PY1 Data(H)'!$A$1:$CZ$1,_xlfn.XLOOKUP($B193,'Copy of PY1 Data(H)'!$A$1:$A$288,'Copy of PY1 Data(H)'!$A$1:$CZ$288))</f>
        <v>#N/A</v>
      </c>
      <c r="BK193" s="968" t="e" cm="1">
        <f t="array" ref="BK193">_xlfn.XLOOKUP(BK$1,'Copy of PY1 Data(H)'!$A$1:$CZ$1,_xlfn.XLOOKUP($B193,'Copy of PY1 Data(H)'!$A$1:$A$288,'Copy of PY1 Data(H)'!$A$1:$CZ$288))</f>
        <v>#N/A</v>
      </c>
      <c r="BL193" s="968" t="e" cm="1">
        <f t="array" ref="BL193">_xlfn.XLOOKUP(BL$1,'Copy of PY1 Data(H)'!$A$1:$CZ$1,_xlfn.XLOOKUP($B193,'Copy of PY1 Data(H)'!$A$1:$A$288,'Copy of PY1 Data(H)'!$A$1:$CZ$288))</f>
        <v>#N/A</v>
      </c>
      <c r="BM193" s="968" t="e" cm="1">
        <f t="array" ref="BM193">_xlfn.XLOOKUP(BM$1,'Copy of PY1 Data(H)'!$A$1:$CZ$1,_xlfn.XLOOKUP($B193,'Copy of PY1 Data(H)'!$A$1:$A$288,'Copy of PY1 Data(H)'!$A$1:$CZ$288))</f>
        <v>#N/A</v>
      </c>
      <c r="BN193" s="968" t="e" cm="1">
        <f t="array" ref="BN193">_xlfn.XLOOKUP(BN$1,'Copy of PY1 Data(H)'!$A$1:$CZ$1,_xlfn.XLOOKUP($B193,'Copy of PY1 Data(H)'!$A$1:$A$288,'Copy of PY1 Data(H)'!$A$1:$CZ$288))</f>
        <v>#N/A</v>
      </c>
      <c r="BO193" s="968" t="e" cm="1">
        <f t="array" ref="BO193">_xlfn.XLOOKUP(BO$1,'Copy of PY1 Data(H)'!$A$1:$CZ$1,_xlfn.XLOOKUP($B193,'Copy of PY1 Data(H)'!$A$1:$A$288,'Copy of PY1 Data(H)'!$A$1:$CZ$288))</f>
        <v>#N/A</v>
      </c>
      <c r="BP193" s="968" t="e" cm="1">
        <f t="array" ref="BP193">_xlfn.XLOOKUP(BP$1,'Copy of PY1 Data(H)'!$A$1:$CZ$1,_xlfn.XLOOKUP($B193,'Copy of PY1 Data(H)'!$A$1:$A$288,'Copy of PY1 Data(H)'!$A$1:$CZ$288))</f>
        <v>#N/A</v>
      </c>
      <c r="BQ193" s="968" t="e" cm="1">
        <f t="array" ref="BQ193">_xlfn.XLOOKUP(BQ$1,'Copy of PY1 Data(H)'!$A$1:$CZ$1,_xlfn.XLOOKUP($B193,'Copy of PY1 Data(H)'!$A$1:$A$288,'Copy of PY1 Data(H)'!$A$1:$CZ$288))</f>
        <v>#N/A</v>
      </c>
      <c r="BR193" s="968" t="e" cm="1">
        <f t="array" ref="BR193">_xlfn.XLOOKUP(BR$1,'Copy of PY1 Data(H)'!$A$1:$CZ$1,_xlfn.XLOOKUP($B193,'Copy of PY1 Data(H)'!$A$1:$A$288,'Copy of PY1 Data(H)'!$A$1:$CZ$288))</f>
        <v>#N/A</v>
      </c>
      <c r="BS193" s="968" t="e" cm="1">
        <f t="array" ref="BS193">_xlfn.XLOOKUP(BS$1,'Copy of PY1 Data(H)'!$A$1:$CZ$1,_xlfn.XLOOKUP($B193,'Copy of PY1 Data(H)'!$A$1:$A$288,'Copy of PY1 Data(H)'!$A$1:$CZ$288))</f>
        <v>#N/A</v>
      </c>
      <c r="BT193" s="968" t="e" cm="1">
        <f t="array" ref="BT193">_xlfn.XLOOKUP(BT$1,'Copy of PY1 Data(H)'!$A$1:$CZ$1,_xlfn.XLOOKUP($B193,'Copy of PY1 Data(H)'!$A$1:$A$288,'Copy of PY1 Data(H)'!$A$1:$CZ$288))</f>
        <v>#N/A</v>
      </c>
      <c r="BU193" s="968" t="e" cm="1">
        <f t="array" ref="BU193">_xlfn.XLOOKUP(BU$1,'Copy of PY1 Data(H)'!$A$1:$CZ$1,_xlfn.XLOOKUP($B193,'Copy of PY1 Data(H)'!$A$1:$A$288,'Copy of PY1 Data(H)'!$A$1:$CZ$288))</f>
        <v>#N/A</v>
      </c>
      <c r="BV193" s="968" t="e" cm="1">
        <f t="array" ref="BV193">_xlfn.XLOOKUP(BV$1,'Copy of PY1 Data(H)'!$A$1:$CZ$1,_xlfn.XLOOKUP($B193,'Copy of PY1 Data(H)'!$A$1:$A$288,'Copy of PY1 Data(H)'!$A$1:$CZ$288))</f>
        <v>#N/A</v>
      </c>
      <c r="BW193" s="968" t="e" cm="1">
        <f t="array" ref="BW193">_xlfn.XLOOKUP(BW$1,'Copy of PY1 Data(H)'!$A$1:$CZ$1,_xlfn.XLOOKUP($B193,'Copy of PY1 Data(H)'!$A$1:$A$288,'Copy of PY1 Data(H)'!$A$1:$CZ$288))</f>
        <v>#N/A</v>
      </c>
      <c r="BX193" s="968" t="e" cm="1">
        <f t="array" ref="BX193">_xlfn.XLOOKUP(BX$1,'Copy of PY1 Data(H)'!$A$1:$CZ$1,_xlfn.XLOOKUP($B193,'Copy of PY1 Data(H)'!$A$1:$A$288,'Copy of PY1 Data(H)'!$A$1:$CZ$288))</f>
        <v>#N/A</v>
      </c>
      <c r="BY193" s="968" t="e" cm="1">
        <f t="array" ref="BY193">_xlfn.XLOOKUP(BY$1,'Copy of PY1 Data(H)'!$A$1:$CZ$1,_xlfn.XLOOKUP($B193,'Copy of PY1 Data(H)'!$A$1:$A$288,'Copy of PY1 Data(H)'!$A$1:$CZ$288))</f>
        <v>#N/A</v>
      </c>
      <c r="BZ193" s="968" t="e" cm="1">
        <f t="array" ref="BZ193">_xlfn.XLOOKUP(BZ$1,'Copy of PY1 Data(H)'!$A$1:$CZ$1,_xlfn.XLOOKUP($B193,'Copy of PY1 Data(H)'!$A$1:$A$288,'Copy of PY1 Data(H)'!$A$1:$CZ$288))</f>
        <v>#N/A</v>
      </c>
      <c r="CA193" s="968" t="e" cm="1">
        <f t="array" ref="CA193">_xlfn.XLOOKUP(CA$1,'Copy of PY1 Data(H)'!$A$1:$CZ$1,_xlfn.XLOOKUP($B193,'Copy of PY1 Data(H)'!$A$1:$A$288,'Copy of PY1 Data(H)'!$A$1:$CZ$288))</f>
        <v>#N/A</v>
      </c>
      <c r="CB193" s="968" t="e" cm="1">
        <f t="array" ref="CB193">_xlfn.XLOOKUP(CB$1,'Copy of PY1 Data(H)'!$A$1:$CZ$1,_xlfn.XLOOKUP($B193,'Copy of PY1 Data(H)'!$A$1:$A$288,'Copy of PY1 Data(H)'!$A$1:$CZ$288))</f>
        <v>#N/A</v>
      </c>
      <c r="CC193" s="968" t="e" cm="1">
        <f t="array" ref="CC193">_xlfn.XLOOKUP(CC$1,'Copy of PY1 Data(H)'!$A$1:$CZ$1,_xlfn.XLOOKUP($B193,'Copy of PY1 Data(H)'!$A$1:$A$288,'Copy of PY1 Data(H)'!$A$1:$CZ$288))</f>
        <v>#N/A</v>
      </c>
      <c r="CD193" s="968" t="e" cm="1">
        <f t="array" ref="CD193">_xlfn.XLOOKUP(CD$1,'Copy of PY1 Data(H)'!$A$1:$CZ$1,_xlfn.XLOOKUP($B193,'Copy of PY1 Data(H)'!$A$1:$A$288,'Copy of PY1 Data(H)'!$A$1:$CZ$288))</f>
        <v>#N/A</v>
      </c>
    </row>
    <row r="194" spans="1:82" x14ac:dyDescent="0.3">
      <c r="A194" s="180">
        <v>519</v>
      </c>
      <c r="C194" s="180"/>
      <c r="D194" s="180" cm="1">
        <f t="array" ref="D194">_xlfn.XLOOKUP(D$1,'Copy of PY1 Data(H)'!$A$1:$CZ$1,_xlfn.XLOOKUP($A194,'Copy of PY1 Data(H)'!$A$1:$A$288,'Copy of PY1 Data(H)'!$A$1:$CZ$288))</f>
        <v>0</v>
      </c>
      <c r="E194" s="180" cm="1">
        <f t="array" ref="E194">_xlfn.XLOOKUP(E$1,'Copy of PY1 Data(H)'!$A$1:$CZ$1,_xlfn.XLOOKUP($A194,'Copy of PY1 Data(H)'!$A$1:$A$288,'Copy of PY1 Data(H)'!$A$1:$CZ$288))</f>
        <v>0</v>
      </c>
      <c r="F194" s="180" cm="1">
        <f t="array" ref="F194">_xlfn.XLOOKUP(F$1,'Copy of PY1 Data(H)'!$A$1:$CZ$1,_xlfn.XLOOKUP($A194,'Copy of PY1 Data(H)'!$A$1:$A$288,'Copy of PY1 Data(H)'!$A$1:$CZ$288))</f>
        <v>0</v>
      </c>
      <c r="G194" s="180" cm="1">
        <f t="array" ref="G194">_xlfn.XLOOKUP(G$1,'Copy of PY1 Data(H)'!$A$1:$CZ$1,_xlfn.XLOOKUP($A194,'Copy of PY1 Data(H)'!$A$1:$A$288,'Copy of PY1 Data(H)'!$A$1:$CZ$288))</f>
        <v>0</v>
      </c>
      <c r="H194" s="180" cm="1">
        <f t="array" ref="H194">_xlfn.XLOOKUP(H$1,'Copy of PY1 Data(H)'!$A$1:$CZ$1,_xlfn.XLOOKUP($A194,'Copy of PY1 Data(H)'!$A$1:$A$288,'Copy of PY1 Data(H)'!$A$1:$CZ$288))</f>
        <v>0</v>
      </c>
      <c r="I194" s="180" cm="1">
        <f t="array" ref="I194">_xlfn.XLOOKUP(I$1,'Copy of PY1 Data(H)'!$A$1:$CZ$1,_xlfn.XLOOKUP($A194,'Copy of PY1 Data(H)'!$A$1:$A$288,'Copy of PY1 Data(H)'!$A$1:$CZ$288))</f>
        <v>0</v>
      </c>
      <c r="J194" s="180" cm="1">
        <f t="array" ref="J194">_xlfn.XLOOKUP(J$1,'Copy of PY1 Data(H)'!$A$1:$CZ$1,_xlfn.XLOOKUP($A194,'Copy of PY1 Data(H)'!$A$1:$A$288,'Copy of PY1 Data(H)'!$A$1:$CZ$288))</f>
        <v>0</v>
      </c>
      <c r="K194" s="180" cm="1">
        <f t="array" ref="K194">_xlfn.XLOOKUP(K$1,'Copy of PY1 Data(H)'!$A$1:$CZ$1,_xlfn.XLOOKUP($A194,'Copy of PY1 Data(H)'!$A$1:$A$288,'Copy of PY1 Data(H)'!$A$1:$CZ$288))</f>
        <v>0</v>
      </c>
      <c r="L194" s="180" cm="1">
        <f t="array" ref="L194">_xlfn.XLOOKUP(L$1,'Copy of PY1 Data(H)'!$A$1:$CZ$1,_xlfn.XLOOKUP($A194,'Copy of PY1 Data(H)'!$A$1:$A$288,'Copy of PY1 Data(H)'!$A$1:$CZ$288))</f>
        <v>0</v>
      </c>
      <c r="M194" s="180" cm="1">
        <f t="array" ref="M194">_xlfn.XLOOKUP(M$1,'Copy of PY1 Data(H)'!$A$1:$CZ$1,_xlfn.XLOOKUP($A194,'Copy of PY1 Data(H)'!$A$1:$A$288,'Copy of PY1 Data(H)'!$A$1:$CZ$288))</f>
        <v>0</v>
      </c>
      <c r="N194" s="180" cm="1">
        <f t="array" ref="N194">_xlfn.XLOOKUP(N$1,'Copy of PY1 Data(H)'!$A$1:$CZ$1,_xlfn.XLOOKUP($A194,'Copy of PY1 Data(H)'!$A$1:$A$288,'Copy of PY1 Data(H)'!$A$1:$CZ$288))</f>
        <v>0</v>
      </c>
      <c r="O194" s="180" cm="1">
        <f t="array" ref="O194">_xlfn.XLOOKUP(O$1,'Copy of PY1 Data(H)'!$A$1:$CZ$1,_xlfn.XLOOKUP($A194,'Copy of PY1 Data(H)'!$A$1:$A$288,'Copy of PY1 Data(H)'!$A$1:$CZ$288))</f>
        <v>0</v>
      </c>
      <c r="P194" s="180" cm="1">
        <f t="array" ref="P194">_xlfn.XLOOKUP(P$1,'Copy of PY1 Data(H)'!$A$1:$CZ$1,_xlfn.XLOOKUP($A194,'Copy of PY1 Data(H)'!$A$1:$A$288,'Copy of PY1 Data(H)'!$A$1:$CZ$288))</f>
        <v>0</v>
      </c>
      <c r="Q194" s="180" cm="1">
        <f t="array" ref="Q194">_xlfn.XLOOKUP(Q$1,'Copy of PY1 Data(H)'!$A$1:$CZ$1,_xlfn.XLOOKUP($A194,'Copy of PY1 Data(H)'!$A$1:$A$288,'Copy of PY1 Data(H)'!$A$1:$CZ$288))</f>
        <v>852376</v>
      </c>
      <c r="R194" s="180" cm="1">
        <f t="array" ref="R194">_xlfn.XLOOKUP(R$1,'Copy of PY1 Data(H)'!$A$1:$CZ$1,_xlfn.XLOOKUP($A194,'Copy of PY1 Data(H)'!$A$1:$A$288,'Copy of PY1 Data(H)'!$A$1:$CZ$288))</f>
        <v>3552</v>
      </c>
      <c r="S194" s="180" cm="1">
        <f t="array" ref="S194">_xlfn.XLOOKUP(S$1,'Copy of PY1 Data(H)'!$A$1:$CZ$1,_xlfn.XLOOKUP($A194,'Copy of PY1 Data(H)'!$A$1:$A$288,'Copy of PY1 Data(H)'!$A$1:$CZ$288))</f>
        <v>0</v>
      </c>
      <c r="T194" s="180" cm="1">
        <f t="array" ref="T194">_xlfn.XLOOKUP(T$1,'Copy of PY1 Data(H)'!$A$1:$CZ$1,_xlfn.XLOOKUP($A194,'Copy of PY1 Data(H)'!$A$1:$A$288,'Copy of PY1 Data(H)'!$A$1:$CZ$288))</f>
        <v>2278744</v>
      </c>
      <c r="U194" s="180" cm="1">
        <f t="array" ref="U194">_xlfn.XLOOKUP(U$1,'Copy of PY1 Data(H)'!$A$1:$CZ$1,_xlfn.XLOOKUP($A194,'Copy of PY1 Data(H)'!$A$1:$A$288,'Copy of PY1 Data(H)'!$A$1:$CZ$288))</f>
        <v>114800</v>
      </c>
      <c r="V194" s="180" cm="1">
        <f t="array" ref="V194">_xlfn.XLOOKUP(V$1,'Copy of PY1 Data(H)'!$A$1:$CZ$1,_xlfn.XLOOKUP($A194,'Copy of PY1 Data(H)'!$A$1:$A$288,'Copy of PY1 Data(H)'!$A$1:$CZ$288))</f>
        <v>212640</v>
      </c>
      <c r="W194" s="180" cm="1">
        <f t="array" ref="W194">_xlfn.XLOOKUP(W$1,'Copy of PY1 Data(H)'!$A$1:$CZ$1,_xlfn.XLOOKUP($A194,'Copy of PY1 Data(H)'!$A$1:$A$288,'Copy of PY1 Data(H)'!$A$1:$CZ$288))</f>
        <v>0</v>
      </c>
      <c r="X194" s="180" cm="1">
        <f t="array" ref="X194">_xlfn.XLOOKUP(X$1,'Copy of PY1 Data(H)'!$A$1:$CZ$1,_xlfn.XLOOKUP($A194,'Copy of PY1 Data(H)'!$A$1:$A$288,'Copy of PY1 Data(H)'!$A$1:$CZ$288))</f>
        <v>0</v>
      </c>
      <c r="Y194" s="180" cm="1">
        <f t="array" ref="Y194">_xlfn.XLOOKUP(Y$1,'Copy of PY1 Data(H)'!$A$1:$CZ$1,_xlfn.XLOOKUP($A194,'Copy of PY1 Data(H)'!$A$1:$A$288,'Copy of PY1 Data(H)'!$A$1:$CZ$288))</f>
        <v>0</v>
      </c>
      <c r="Z194" s="180" cm="1">
        <f t="array" ref="Z194">_xlfn.XLOOKUP(Z$1,'Copy of PY1 Data(H)'!$A$1:$CZ$1,_xlfn.XLOOKUP($A194,'Copy of PY1 Data(H)'!$A$1:$A$288,'Copy of PY1 Data(H)'!$A$1:$CZ$288))</f>
        <v>0</v>
      </c>
      <c r="AA194" s="180" cm="1">
        <f t="array" ref="AA194">_xlfn.XLOOKUP(AA$1,'Copy of PY1 Data(H)'!$A$1:$CZ$1,_xlfn.XLOOKUP($A194,'Copy of PY1 Data(H)'!$A$1:$A$288,'Copy of PY1 Data(H)'!$A$1:$CZ$288))</f>
        <v>377441</v>
      </c>
      <c r="AB194" s="180" cm="1">
        <f t="array" ref="AB194">_xlfn.XLOOKUP(AB$1,'Copy of PY1 Data(H)'!$A$1:$CZ$1,_xlfn.XLOOKUP($A194,'Copy of PY1 Data(H)'!$A$1:$A$288,'Copy of PY1 Data(H)'!$A$1:$CZ$288))</f>
        <v>127986</v>
      </c>
      <c r="AC194" s="180" cm="1">
        <f t="array" ref="AC194">_xlfn.XLOOKUP(AC$1,'Copy of PY1 Data(H)'!$A$1:$CZ$1,_xlfn.XLOOKUP($A194,'Copy of PY1 Data(H)'!$A$1:$A$288,'Copy of PY1 Data(H)'!$A$1:$CZ$288))</f>
        <v>14546</v>
      </c>
      <c r="AD194" s="180" cm="1">
        <f t="array" ref="AD194">_xlfn.XLOOKUP(AD$1,'Copy of PY1 Data(H)'!$A$1:$CZ$1,_xlfn.XLOOKUP($A194,'Copy of PY1 Data(H)'!$A$1:$A$288,'Copy of PY1 Data(H)'!$A$1:$CZ$288))</f>
        <v>0</v>
      </c>
      <c r="AE194" s="180" cm="1">
        <f t="array" ref="AE194">_xlfn.XLOOKUP(AE$1,'Copy of PY1 Data(H)'!$A$1:$CZ$1,_xlfn.XLOOKUP($A194,'Copy of PY1 Data(H)'!$A$1:$A$288,'Copy of PY1 Data(H)'!$A$1:$CZ$288))</f>
        <v>0</v>
      </c>
      <c r="AF194" s="180" cm="1">
        <f t="array" ref="AF194">_xlfn.XLOOKUP(AF$1,'Copy of PY1 Data(H)'!$A$1:$CZ$1,_xlfn.XLOOKUP($A194,'Copy of PY1 Data(H)'!$A$1:$A$288,'Copy of PY1 Data(H)'!$A$1:$CZ$288))</f>
        <v>42055</v>
      </c>
      <c r="AG194" s="180" cm="1">
        <f t="array" ref="AG194">_xlfn.XLOOKUP(AG$1,'Copy of PY1 Data(H)'!$A$1:$CZ$1,_xlfn.XLOOKUP($A194,'Copy of PY1 Data(H)'!$A$1:$A$288,'Copy of PY1 Data(H)'!$A$1:$CZ$288))</f>
        <v>0</v>
      </c>
      <c r="AH194" s="180" cm="1">
        <f t="array" ref="AH194">_xlfn.XLOOKUP(AH$1,'Copy of PY1 Data(H)'!$A$1:$CZ$1,_xlfn.XLOOKUP($A194,'Copy of PY1 Data(H)'!$A$1:$A$288,'Copy of PY1 Data(H)'!$A$1:$CZ$288))</f>
        <v>0</v>
      </c>
      <c r="AI194" s="180" cm="1">
        <f t="array" ref="AI194">_xlfn.XLOOKUP(AI$1,'Copy of PY1 Data(H)'!$A$1:$CZ$1,_xlfn.XLOOKUP($A194,'Copy of PY1 Data(H)'!$A$1:$A$288,'Copy of PY1 Data(H)'!$A$1:$CZ$288))</f>
        <v>1902397</v>
      </c>
      <c r="AJ194" s="180" cm="1">
        <f t="array" ref="AJ194">_xlfn.XLOOKUP(AJ$1,'Copy of PY1 Data(H)'!$A$1:$CZ$1,_xlfn.XLOOKUP($A194,'Copy of PY1 Data(H)'!$A$1:$A$288,'Copy of PY1 Data(H)'!$A$1:$CZ$288))</f>
        <v>0</v>
      </c>
      <c r="AK194" s="180" cm="1">
        <f t="array" ref="AK194">_xlfn.XLOOKUP(AK$1,'Copy of PY1 Data(H)'!$A$1:$CZ$1,_xlfn.XLOOKUP($A194,'Copy of PY1 Data(H)'!$A$1:$A$288,'Copy of PY1 Data(H)'!$A$1:$CZ$288))</f>
        <v>0</v>
      </c>
      <c r="AL194" s="180" cm="1">
        <f t="array" ref="AL194">_xlfn.XLOOKUP(AL$1,'Copy of PY1 Data(H)'!$A$1:$CZ$1,_xlfn.XLOOKUP($A194,'Copy of PY1 Data(H)'!$A$1:$A$288,'Copy of PY1 Data(H)'!$A$1:$CZ$288))</f>
        <v>0</v>
      </c>
      <c r="AM194" s="180" cm="1">
        <f t="array" ref="AM194">_xlfn.XLOOKUP(AM$1,'Copy of PY1 Data(H)'!$A$1:$CZ$1,_xlfn.XLOOKUP($A194,'Copy of PY1 Data(H)'!$A$1:$A$288,'Copy of PY1 Data(H)'!$A$1:$CZ$288))</f>
        <v>431559</v>
      </c>
      <c r="AN194" s="180" cm="1">
        <f t="array" ref="AN194">_xlfn.XLOOKUP(AN$1,'Copy of PY1 Data(H)'!$A$1:$CZ$1,_xlfn.XLOOKUP($A194,'Copy of PY1 Data(H)'!$A$1:$A$288,'Copy of PY1 Data(H)'!$A$1:$CZ$288))</f>
        <v>0</v>
      </c>
      <c r="AO194" s="180" cm="1">
        <f t="array" ref="AO194">_xlfn.XLOOKUP(AO$1,'Copy of PY1 Data(H)'!$A$1:$CZ$1,_xlfn.XLOOKUP($A194,'Copy of PY1 Data(H)'!$A$1:$A$288,'Copy of PY1 Data(H)'!$A$1:$CZ$288))</f>
        <v>0</v>
      </c>
      <c r="AP194" s="180" cm="1">
        <f t="array" ref="AP194">_xlfn.XLOOKUP(AP$1,'Copy of PY1 Data(H)'!$A$1:$CZ$1,_xlfn.XLOOKUP($A194,'Copy of PY1 Data(H)'!$A$1:$A$288,'Copy of PY1 Data(H)'!$A$1:$CZ$288))</f>
        <v>0</v>
      </c>
      <c r="AQ194" s="180" cm="1">
        <f t="array" ref="AQ194">_xlfn.XLOOKUP(AQ$1,'Copy of PY1 Data(H)'!$A$1:$CZ$1,_xlfn.XLOOKUP($A194,'Copy of PY1 Data(H)'!$A$1:$A$288,'Copy of PY1 Data(H)'!$A$1:$CZ$288))</f>
        <v>0</v>
      </c>
      <c r="AR194" s="180" cm="1">
        <f t="array" ref="AR194">_xlfn.XLOOKUP(AR$1,'Copy of PY1 Data(H)'!$A$1:$CZ$1,_xlfn.XLOOKUP($A194,'Copy of PY1 Data(H)'!$A$1:$A$288,'Copy of PY1 Data(H)'!$A$1:$CZ$288))</f>
        <v>0</v>
      </c>
      <c r="AS194" s="180" cm="1">
        <f t="array" ref="AS194">_xlfn.XLOOKUP(AS$1,'Copy of PY1 Data(H)'!$A$1:$CZ$1,_xlfn.XLOOKUP($A194,'Copy of PY1 Data(H)'!$A$1:$A$288,'Copy of PY1 Data(H)'!$A$1:$CZ$288))</f>
        <v>0</v>
      </c>
      <c r="AT194" s="180" cm="1">
        <f t="array" ref="AT194">_xlfn.XLOOKUP(AT$1,'Copy of PY1 Data(H)'!$A$1:$CZ$1,_xlfn.XLOOKUP($A194,'Copy of PY1 Data(H)'!$A$1:$A$288,'Copy of PY1 Data(H)'!$A$1:$CZ$288))</f>
        <v>0</v>
      </c>
      <c r="AU194" s="180" cm="1">
        <f t="array" ref="AU194">_xlfn.XLOOKUP(AU$1,'Copy of PY1 Data(H)'!$A$1:$CZ$1,_xlfn.XLOOKUP($A194,'Copy of PY1 Data(H)'!$A$1:$A$288,'Copy of PY1 Data(H)'!$A$1:$CZ$288))</f>
        <v>0</v>
      </c>
      <c r="AV194" s="180" cm="1">
        <f t="array" ref="AV194">_xlfn.XLOOKUP(AV$1,'Copy of PY1 Data(H)'!$A$1:$CZ$1,_xlfn.XLOOKUP($A194,'Copy of PY1 Data(H)'!$A$1:$A$288,'Copy of PY1 Data(H)'!$A$1:$CZ$288))</f>
        <v>355325</v>
      </c>
      <c r="AW194" s="180" cm="1">
        <f t="array" ref="AW194">_xlfn.XLOOKUP(AW$1,'Copy of PY1 Data(H)'!$A$1:$CZ$1,_xlfn.XLOOKUP($A194,'Copy of PY1 Data(H)'!$A$1:$A$288,'Copy of PY1 Data(H)'!$A$1:$CZ$288))</f>
        <v>0</v>
      </c>
      <c r="AX194" s="180" cm="1">
        <f t="array" ref="AX194">_xlfn.XLOOKUP(AX$1,'Copy of PY1 Data(H)'!$A$1:$CZ$1,_xlfn.XLOOKUP($A194,'Copy of PY1 Data(H)'!$A$1:$A$288,'Copy of PY1 Data(H)'!$A$1:$CZ$288))</f>
        <v>0</v>
      </c>
      <c r="AY194" s="180" cm="1">
        <f t="array" ref="AY194">_xlfn.XLOOKUP(AY$1,'Copy of PY1 Data(H)'!$A$1:$CZ$1,_xlfn.XLOOKUP($A194,'Copy of PY1 Data(H)'!$A$1:$A$288,'Copy of PY1 Data(H)'!$A$1:$CZ$288))</f>
        <v>3172</v>
      </c>
      <c r="AZ194" s="180" cm="1">
        <f t="array" ref="AZ194">_xlfn.XLOOKUP(AZ$1,'Copy of PY1 Data(H)'!$A$1:$CZ$1,_xlfn.XLOOKUP($A194,'Copy of PY1 Data(H)'!$A$1:$A$288,'Copy of PY1 Data(H)'!$A$1:$CZ$288))</f>
        <v>33</v>
      </c>
      <c r="BA194" s="180" cm="1">
        <f t="array" ref="BA194">_xlfn.XLOOKUP(BA$1,'Copy of PY1 Data(H)'!$A$1:$CZ$1,_xlfn.XLOOKUP($A194,'Copy of PY1 Data(H)'!$A$1:$A$288,'Copy of PY1 Data(H)'!$A$1:$CZ$288))</f>
        <v>0</v>
      </c>
      <c r="BB194" s="180" cm="1">
        <f t="array" ref="BB194">_xlfn.XLOOKUP(BB$1,'Copy of PY1 Data(H)'!$A$1:$CZ$1,_xlfn.XLOOKUP($A194,'Copy of PY1 Data(H)'!$A$1:$A$288,'Copy of PY1 Data(H)'!$A$1:$CZ$288))</f>
        <v>0</v>
      </c>
      <c r="BC194" s="180" cm="1">
        <f t="array" ref="BC194">_xlfn.XLOOKUP(BC$1,'Copy of PY1 Data(H)'!$A$1:$CZ$1,_xlfn.XLOOKUP($A194,'Copy of PY1 Data(H)'!$A$1:$A$288,'Copy of PY1 Data(H)'!$A$1:$CZ$288))</f>
        <v>0</v>
      </c>
      <c r="BD194" s="180" cm="1">
        <f t="array" ref="BD194">_xlfn.XLOOKUP(BD$1,'Copy of PY1 Data(H)'!$A$1:$CZ$1,_xlfn.XLOOKUP($A194,'Copy of PY1 Data(H)'!$A$1:$A$288,'Copy of PY1 Data(H)'!$A$1:$CZ$288))</f>
        <v>0</v>
      </c>
      <c r="BE194" s="180" cm="1">
        <f t="array" ref="BE194">_xlfn.XLOOKUP(BE$1,'Copy of PY1 Data(H)'!$A$1:$CZ$1,_xlfn.XLOOKUP($A194,'Copy of PY1 Data(H)'!$A$1:$A$288,'Copy of PY1 Data(H)'!$A$1:$CZ$288))</f>
        <v>0</v>
      </c>
      <c r="BF194" s="180" cm="1">
        <f t="array" ref="BF194">_xlfn.XLOOKUP(BF$1,'Copy of PY1 Data(H)'!$A$1:$CZ$1,_xlfn.XLOOKUP($A194,'Copy of PY1 Data(H)'!$A$1:$A$288,'Copy of PY1 Data(H)'!$A$1:$CZ$288))</f>
        <v>0</v>
      </c>
      <c r="BG194" s="180" cm="1">
        <f t="array" ref="BG194">_xlfn.XLOOKUP(BG$1,'Copy of PY1 Data(H)'!$A$1:$CZ$1,_xlfn.XLOOKUP($A194,'Copy of PY1 Data(H)'!$A$1:$A$288,'Copy of PY1 Data(H)'!$A$1:$CZ$288))</f>
        <v>0</v>
      </c>
      <c r="BH194" s="180" cm="1">
        <f t="array" ref="BH194">_xlfn.XLOOKUP(BH$1,'Copy of PY1 Data(H)'!$A$1:$CZ$1,_xlfn.XLOOKUP($A194,'Copy of PY1 Data(H)'!$A$1:$A$288,'Copy of PY1 Data(H)'!$A$1:$CZ$288))</f>
        <v>0</v>
      </c>
      <c r="BI194" s="180" cm="1">
        <f t="array" ref="BI194">_xlfn.XLOOKUP(BI$1,'Copy of PY1 Data(H)'!$A$1:$CZ$1,_xlfn.XLOOKUP($A194,'Copy of PY1 Data(H)'!$A$1:$A$288,'Copy of PY1 Data(H)'!$A$1:$CZ$288))</f>
        <v>0</v>
      </c>
      <c r="BJ194" s="180" cm="1">
        <f t="array" ref="BJ194">_xlfn.XLOOKUP(BJ$1,'Copy of PY1 Data(H)'!$A$1:$CZ$1,_xlfn.XLOOKUP($A194,'Copy of PY1 Data(H)'!$A$1:$A$288,'Copy of PY1 Data(H)'!$A$1:$CZ$288))</f>
        <v>0</v>
      </c>
      <c r="BK194" s="180" cm="1">
        <f t="array" ref="BK194">_xlfn.XLOOKUP(BK$1,'Copy of PY1 Data(H)'!$A$1:$CZ$1,_xlfn.XLOOKUP($A194,'Copy of PY1 Data(H)'!$A$1:$A$288,'Copy of PY1 Data(H)'!$A$1:$CZ$288))</f>
        <v>0</v>
      </c>
      <c r="BL194" s="180" cm="1">
        <f t="array" ref="BL194">_xlfn.XLOOKUP(BL$1,'Copy of PY1 Data(H)'!$A$1:$CZ$1,_xlfn.XLOOKUP($A194,'Copy of PY1 Data(H)'!$A$1:$A$288,'Copy of PY1 Data(H)'!$A$1:$CZ$288))</f>
        <v>0</v>
      </c>
      <c r="BM194" s="180" cm="1">
        <f t="array" ref="BM194">_xlfn.XLOOKUP(BM$1,'Copy of PY1 Data(H)'!$A$1:$CZ$1,_xlfn.XLOOKUP($A194,'Copy of PY1 Data(H)'!$A$1:$A$288,'Copy of PY1 Data(H)'!$A$1:$CZ$288))</f>
        <v>0</v>
      </c>
      <c r="BN194" s="180" cm="1">
        <f t="array" ref="BN194">_xlfn.XLOOKUP(BN$1,'Copy of PY1 Data(H)'!$A$1:$CZ$1,_xlfn.XLOOKUP($A194,'Copy of PY1 Data(H)'!$A$1:$A$288,'Copy of PY1 Data(H)'!$A$1:$CZ$288))</f>
        <v>0</v>
      </c>
      <c r="BO194" s="180" cm="1">
        <f t="array" ref="BO194">_xlfn.XLOOKUP(BO$1,'Copy of PY1 Data(H)'!$A$1:$CZ$1,_xlfn.XLOOKUP($A194,'Copy of PY1 Data(H)'!$A$1:$A$288,'Copy of PY1 Data(H)'!$A$1:$CZ$288))</f>
        <v>0</v>
      </c>
      <c r="BP194" s="180" cm="1">
        <f t="array" ref="BP194">_xlfn.XLOOKUP(BP$1,'Copy of PY1 Data(H)'!$A$1:$CZ$1,_xlfn.XLOOKUP($A194,'Copy of PY1 Data(H)'!$A$1:$A$288,'Copy of PY1 Data(H)'!$A$1:$CZ$288))</f>
        <v>2324</v>
      </c>
      <c r="BQ194" s="180" cm="1">
        <f t="array" ref="BQ194">_xlfn.XLOOKUP(BQ$1,'Copy of PY1 Data(H)'!$A$1:$CZ$1,_xlfn.XLOOKUP($A194,'Copy of PY1 Data(H)'!$A$1:$A$288,'Copy of PY1 Data(H)'!$A$1:$CZ$288))</f>
        <v>0</v>
      </c>
      <c r="BR194" s="180" cm="1">
        <f t="array" ref="BR194">_xlfn.XLOOKUP(BR$1,'Copy of PY1 Data(H)'!$A$1:$CZ$1,_xlfn.XLOOKUP($A194,'Copy of PY1 Data(H)'!$A$1:$A$288,'Copy of PY1 Data(H)'!$A$1:$CZ$288))</f>
        <v>0</v>
      </c>
      <c r="BS194" s="180" cm="1">
        <f t="array" ref="BS194">_xlfn.XLOOKUP(BS$1,'Copy of PY1 Data(H)'!$A$1:$CZ$1,_xlfn.XLOOKUP($A194,'Copy of PY1 Data(H)'!$A$1:$A$288,'Copy of PY1 Data(H)'!$A$1:$CZ$288))</f>
        <v>0</v>
      </c>
      <c r="BT194" s="180" cm="1">
        <f t="array" ref="BT194">_xlfn.XLOOKUP(BT$1,'Copy of PY1 Data(H)'!$A$1:$CZ$1,_xlfn.XLOOKUP($A194,'Copy of PY1 Data(H)'!$A$1:$A$288,'Copy of PY1 Data(H)'!$A$1:$CZ$288))</f>
        <v>785</v>
      </c>
      <c r="BU194" s="180" cm="1">
        <f t="array" ref="BU194">_xlfn.XLOOKUP(BU$1,'Copy of PY1 Data(H)'!$A$1:$CZ$1,_xlfn.XLOOKUP($A194,'Copy of PY1 Data(H)'!$A$1:$A$288,'Copy of PY1 Data(H)'!$A$1:$CZ$288))</f>
        <v>4220</v>
      </c>
      <c r="BV194" s="180" cm="1">
        <f t="array" ref="BV194">_xlfn.XLOOKUP(BV$1,'Copy of PY1 Data(H)'!$A$1:$CZ$1,_xlfn.XLOOKUP($A194,'Copy of PY1 Data(H)'!$A$1:$A$288,'Copy of PY1 Data(H)'!$A$1:$CZ$288))</f>
        <v>0</v>
      </c>
      <c r="BW194" s="180" cm="1">
        <f t="array" ref="BW194">_xlfn.XLOOKUP(BW$1,'Copy of PY1 Data(H)'!$A$1:$CZ$1,_xlfn.XLOOKUP($A194,'Copy of PY1 Data(H)'!$A$1:$A$288,'Copy of PY1 Data(H)'!$A$1:$CZ$288))</f>
        <v>0</v>
      </c>
      <c r="BX194" s="180" cm="1">
        <f t="array" ref="BX194">_xlfn.XLOOKUP(BX$1,'Copy of PY1 Data(H)'!$A$1:$CZ$1,_xlfn.XLOOKUP($A194,'Copy of PY1 Data(H)'!$A$1:$A$288,'Copy of PY1 Data(H)'!$A$1:$CZ$288))</f>
        <v>4037</v>
      </c>
      <c r="BY194" s="180" cm="1">
        <f t="array" ref="BY194">_xlfn.XLOOKUP(BY$1,'Copy of PY1 Data(H)'!$A$1:$CZ$1,_xlfn.XLOOKUP($A194,'Copy of PY1 Data(H)'!$A$1:$A$288,'Copy of PY1 Data(H)'!$A$1:$CZ$288))</f>
        <v>0</v>
      </c>
      <c r="BZ194" s="180" cm="1">
        <f t="array" ref="BZ194">_xlfn.XLOOKUP(BZ$1,'Copy of PY1 Data(H)'!$A$1:$CZ$1,_xlfn.XLOOKUP($A194,'Copy of PY1 Data(H)'!$A$1:$A$288,'Copy of PY1 Data(H)'!$A$1:$CZ$288))</f>
        <v>0</v>
      </c>
      <c r="CA194" s="180" cm="1">
        <f t="array" ref="CA194">_xlfn.XLOOKUP(CA$1,'Copy of PY1 Data(H)'!$A$1:$CZ$1,_xlfn.XLOOKUP($A194,'Copy of PY1 Data(H)'!$A$1:$A$288,'Copy of PY1 Data(H)'!$A$1:$CZ$288))</f>
        <v>0</v>
      </c>
      <c r="CB194" s="180" cm="1">
        <f t="array" ref="CB194">_xlfn.XLOOKUP(CB$1,'Copy of PY1 Data(H)'!$A$1:$CZ$1,_xlfn.XLOOKUP($A194,'Copy of PY1 Data(H)'!$A$1:$A$288,'Copy of PY1 Data(H)'!$A$1:$CZ$288))</f>
        <v>0</v>
      </c>
      <c r="CC194" s="180" cm="1">
        <f t="array" ref="CC194">_xlfn.XLOOKUP(CC$1,'Copy of PY1 Data(H)'!$A$1:$CZ$1,_xlfn.XLOOKUP($A194,'Copy of PY1 Data(H)'!$A$1:$A$288,'Copy of PY1 Data(H)'!$A$1:$CZ$288))</f>
        <v>0</v>
      </c>
      <c r="CD194" s="180" cm="1">
        <f t="array" ref="CD194">_xlfn.XLOOKUP(CD$1,'Copy of PY1 Data(H)'!$A$1:$CZ$1,_xlfn.XLOOKUP($A194,'Copy of PY1 Data(H)'!$A$1:$A$288,'Copy of PY1 Data(H)'!$A$1:$CZ$288))</f>
        <v>0</v>
      </c>
    </row>
    <row r="195" spans="1:82" x14ac:dyDescent="0.3">
      <c r="A195" s="180">
        <v>520</v>
      </c>
      <c r="C195" s="180"/>
      <c r="D195" s="180" cm="1">
        <f t="array" ref="D195">_xlfn.XLOOKUP(D$1,'Copy of PY1 Data(H)'!$A$1:$CZ$1,_xlfn.XLOOKUP($A195,'Copy of PY1 Data(H)'!$A$1:$A$288,'Copy of PY1 Data(H)'!$A$1:$CZ$288))</f>
        <v>0</v>
      </c>
      <c r="E195" s="180" cm="1">
        <f t="array" ref="E195">_xlfn.XLOOKUP(E$1,'Copy of PY1 Data(H)'!$A$1:$CZ$1,_xlfn.XLOOKUP($A195,'Copy of PY1 Data(H)'!$A$1:$A$288,'Copy of PY1 Data(H)'!$A$1:$CZ$288))</f>
        <v>0</v>
      </c>
      <c r="F195" s="180" cm="1">
        <f t="array" ref="F195">_xlfn.XLOOKUP(F$1,'Copy of PY1 Data(H)'!$A$1:$CZ$1,_xlfn.XLOOKUP($A195,'Copy of PY1 Data(H)'!$A$1:$A$288,'Copy of PY1 Data(H)'!$A$1:$CZ$288))</f>
        <v>0</v>
      </c>
      <c r="G195" s="180" cm="1">
        <f t="array" ref="G195">_xlfn.XLOOKUP(G$1,'Copy of PY1 Data(H)'!$A$1:$CZ$1,_xlfn.XLOOKUP($A195,'Copy of PY1 Data(H)'!$A$1:$A$288,'Copy of PY1 Data(H)'!$A$1:$CZ$288))</f>
        <v>0</v>
      </c>
      <c r="H195" s="180" cm="1">
        <f t="array" ref="H195">_xlfn.XLOOKUP(H$1,'Copy of PY1 Data(H)'!$A$1:$CZ$1,_xlfn.XLOOKUP($A195,'Copy of PY1 Data(H)'!$A$1:$A$288,'Copy of PY1 Data(H)'!$A$1:$CZ$288))</f>
        <v>0</v>
      </c>
      <c r="I195" s="180" cm="1">
        <f t="array" ref="I195">_xlfn.XLOOKUP(I$1,'Copy of PY1 Data(H)'!$A$1:$CZ$1,_xlfn.XLOOKUP($A195,'Copy of PY1 Data(H)'!$A$1:$A$288,'Copy of PY1 Data(H)'!$A$1:$CZ$288))</f>
        <v>0</v>
      </c>
      <c r="J195" s="180" cm="1">
        <f t="array" ref="J195">_xlfn.XLOOKUP(J$1,'Copy of PY1 Data(H)'!$A$1:$CZ$1,_xlfn.XLOOKUP($A195,'Copy of PY1 Data(H)'!$A$1:$A$288,'Copy of PY1 Data(H)'!$A$1:$CZ$288))</f>
        <v>64319</v>
      </c>
      <c r="K195" s="180" cm="1">
        <f t="array" ref="K195">_xlfn.XLOOKUP(K$1,'Copy of PY1 Data(H)'!$A$1:$CZ$1,_xlfn.XLOOKUP($A195,'Copy of PY1 Data(H)'!$A$1:$A$288,'Copy of PY1 Data(H)'!$A$1:$CZ$288))</f>
        <v>0</v>
      </c>
      <c r="L195" s="180" cm="1">
        <f t="array" ref="L195">_xlfn.XLOOKUP(L$1,'Copy of PY1 Data(H)'!$A$1:$CZ$1,_xlfn.XLOOKUP($A195,'Copy of PY1 Data(H)'!$A$1:$A$288,'Copy of PY1 Data(H)'!$A$1:$CZ$288))</f>
        <v>0</v>
      </c>
      <c r="M195" s="180" cm="1">
        <f t="array" ref="M195">_xlfn.XLOOKUP(M$1,'Copy of PY1 Data(H)'!$A$1:$CZ$1,_xlfn.XLOOKUP($A195,'Copy of PY1 Data(H)'!$A$1:$A$288,'Copy of PY1 Data(H)'!$A$1:$CZ$288))</f>
        <v>0</v>
      </c>
      <c r="N195" s="180" cm="1">
        <f t="array" ref="N195">_xlfn.XLOOKUP(N$1,'Copy of PY1 Data(H)'!$A$1:$CZ$1,_xlfn.XLOOKUP($A195,'Copy of PY1 Data(H)'!$A$1:$A$288,'Copy of PY1 Data(H)'!$A$1:$CZ$288))</f>
        <v>0</v>
      </c>
      <c r="O195" s="180" cm="1">
        <f t="array" ref="O195">_xlfn.XLOOKUP(O$1,'Copy of PY1 Data(H)'!$A$1:$CZ$1,_xlfn.XLOOKUP($A195,'Copy of PY1 Data(H)'!$A$1:$A$288,'Copy of PY1 Data(H)'!$A$1:$CZ$288))</f>
        <v>680167</v>
      </c>
      <c r="P195" s="180" cm="1">
        <f t="array" ref="P195">_xlfn.XLOOKUP(P$1,'Copy of PY1 Data(H)'!$A$1:$CZ$1,_xlfn.XLOOKUP($A195,'Copy of PY1 Data(H)'!$A$1:$A$288,'Copy of PY1 Data(H)'!$A$1:$CZ$288))</f>
        <v>0</v>
      </c>
      <c r="Q195" s="180" cm="1">
        <f t="array" ref="Q195">_xlfn.XLOOKUP(Q$1,'Copy of PY1 Data(H)'!$A$1:$CZ$1,_xlfn.XLOOKUP($A195,'Copy of PY1 Data(H)'!$A$1:$A$288,'Copy of PY1 Data(H)'!$A$1:$CZ$288))</f>
        <v>0</v>
      </c>
      <c r="R195" s="180" cm="1">
        <f t="array" ref="R195">_xlfn.XLOOKUP(R$1,'Copy of PY1 Data(H)'!$A$1:$CZ$1,_xlfn.XLOOKUP($A195,'Copy of PY1 Data(H)'!$A$1:$A$288,'Copy of PY1 Data(H)'!$A$1:$CZ$288))</f>
        <v>55771</v>
      </c>
      <c r="S195" s="180" cm="1">
        <f t="array" ref="S195">_xlfn.XLOOKUP(S$1,'Copy of PY1 Data(H)'!$A$1:$CZ$1,_xlfn.XLOOKUP($A195,'Copy of PY1 Data(H)'!$A$1:$A$288,'Copy of PY1 Data(H)'!$A$1:$CZ$288))</f>
        <v>0</v>
      </c>
      <c r="T195" s="180" cm="1">
        <f t="array" ref="T195">_xlfn.XLOOKUP(T$1,'Copy of PY1 Data(H)'!$A$1:$CZ$1,_xlfn.XLOOKUP($A195,'Copy of PY1 Data(H)'!$A$1:$A$288,'Copy of PY1 Data(H)'!$A$1:$CZ$288))</f>
        <v>1888733</v>
      </c>
      <c r="U195" s="180" cm="1">
        <f t="array" ref="U195">_xlfn.XLOOKUP(U$1,'Copy of PY1 Data(H)'!$A$1:$CZ$1,_xlfn.XLOOKUP($A195,'Copy of PY1 Data(H)'!$A$1:$A$288,'Copy of PY1 Data(H)'!$A$1:$CZ$288))</f>
        <v>1534081</v>
      </c>
      <c r="V195" s="180" cm="1">
        <f t="array" ref="V195">_xlfn.XLOOKUP(V$1,'Copy of PY1 Data(H)'!$A$1:$CZ$1,_xlfn.XLOOKUP($A195,'Copy of PY1 Data(H)'!$A$1:$A$288,'Copy of PY1 Data(H)'!$A$1:$CZ$288))</f>
        <v>1490632</v>
      </c>
      <c r="W195" s="180" cm="1">
        <f t="array" ref="W195">_xlfn.XLOOKUP(W$1,'Copy of PY1 Data(H)'!$A$1:$CZ$1,_xlfn.XLOOKUP($A195,'Copy of PY1 Data(H)'!$A$1:$A$288,'Copy of PY1 Data(H)'!$A$1:$CZ$288))</f>
        <v>0</v>
      </c>
      <c r="X195" s="180" cm="1">
        <f t="array" ref="X195">_xlfn.XLOOKUP(X$1,'Copy of PY1 Data(H)'!$A$1:$CZ$1,_xlfn.XLOOKUP($A195,'Copy of PY1 Data(H)'!$A$1:$A$288,'Copy of PY1 Data(H)'!$A$1:$CZ$288))</f>
        <v>0</v>
      </c>
      <c r="Y195" s="180" cm="1">
        <f t="array" ref="Y195">_xlfn.XLOOKUP(Y$1,'Copy of PY1 Data(H)'!$A$1:$CZ$1,_xlfn.XLOOKUP($A195,'Copy of PY1 Data(H)'!$A$1:$A$288,'Copy of PY1 Data(H)'!$A$1:$CZ$288))</f>
        <v>1759153</v>
      </c>
      <c r="Z195" s="180" cm="1">
        <f t="array" ref="Z195">_xlfn.XLOOKUP(Z$1,'Copy of PY1 Data(H)'!$A$1:$CZ$1,_xlfn.XLOOKUP($A195,'Copy of PY1 Data(H)'!$A$1:$A$288,'Copy of PY1 Data(H)'!$A$1:$CZ$288))</f>
        <v>454681</v>
      </c>
      <c r="AA195" s="180" cm="1">
        <f t="array" ref="AA195">_xlfn.XLOOKUP(AA$1,'Copy of PY1 Data(H)'!$A$1:$CZ$1,_xlfn.XLOOKUP($A195,'Copy of PY1 Data(H)'!$A$1:$A$288,'Copy of PY1 Data(H)'!$A$1:$CZ$288))</f>
        <v>605832</v>
      </c>
      <c r="AB195" s="180" cm="1">
        <f t="array" ref="AB195">_xlfn.XLOOKUP(AB$1,'Copy of PY1 Data(H)'!$A$1:$CZ$1,_xlfn.XLOOKUP($A195,'Copy of PY1 Data(H)'!$A$1:$A$288,'Copy of PY1 Data(H)'!$A$1:$CZ$288))</f>
        <v>447612</v>
      </c>
      <c r="AC195" s="180" cm="1">
        <f t="array" ref="AC195">_xlfn.XLOOKUP(AC$1,'Copy of PY1 Data(H)'!$A$1:$CZ$1,_xlfn.XLOOKUP($A195,'Copy of PY1 Data(H)'!$A$1:$A$288,'Copy of PY1 Data(H)'!$A$1:$CZ$288))</f>
        <v>92750</v>
      </c>
      <c r="AD195" s="180" cm="1">
        <f t="array" ref="AD195">_xlfn.XLOOKUP(AD$1,'Copy of PY1 Data(H)'!$A$1:$CZ$1,_xlfn.XLOOKUP($A195,'Copy of PY1 Data(H)'!$A$1:$A$288,'Copy of PY1 Data(H)'!$A$1:$CZ$288))</f>
        <v>164472</v>
      </c>
      <c r="AE195" s="180" cm="1">
        <f t="array" ref="AE195">_xlfn.XLOOKUP(AE$1,'Copy of PY1 Data(H)'!$A$1:$CZ$1,_xlfn.XLOOKUP($A195,'Copy of PY1 Data(H)'!$A$1:$A$288,'Copy of PY1 Data(H)'!$A$1:$CZ$288))</f>
        <v>744152</v>
      </c>
      <c r="AF195" s="180" cm="1">
        <f t="array" ref="AF195">_xlfn.XLOOKUP(AF$1,'Copy of PY1 Data(H)'!$A$1:$CZ$1,_xlfn.XLOOKUP($A195,'Copy of PY1 Data(H)'!$A$1:$A$288,'Copy of PY1 Data(H)'!$A$1:$CZ$288))</f>
        <v>0</v>
      </c>
      <c r="AG195" s="180" cm="1">
        <f t="array" ref="AG195">_xlfn.XLOOKUP(AG$1,'Copy of PY1 Data(H)'!$A$1:$CZ$1,_xlfn.XLOOKUP($A195,'Copy of PY1 Data(H)'!$A$1:$A$288,'Copy of PY1 Data(H)'!$A$1:$CZ$288))</f>
        <v>240186</v>
      </c>
      <c r="AH195" s="180" cm="1">
        <f t="array" ref="AH195">_xlfn.XLOOKUP(AH$1,'Copy of PY1 Data(H)'!$A$1:$CZ$1,_xlfn.XLOOKUP($A195,'Copy of PY1 Data(H)'!$A$1:$A$288,'Copy of PY1 Data(H)'!$A$1:$CZ$288))</f>
        <v>0</v>
      </c>
      <c r="AI195" s="180" cm="1">
        <f t="array" ref="AI195">_xlfn.XLOOKUP(AI$1,'Copy of PY1 Data(H)'!$A$1:$CZ$1,_xlfn.XLOOKUP($A195,'Copy of PY1 Data(H)'!$A$1:$A$288,'Copy of PY1 Data(H)'!$A$1:$CZ$288))</f>
        <v>1447579</v>
      </c>
      <c r="AJ195" s="180" cm="1">
        <f t="array" ref="AJ195">_xlfn.XLOOKUP(AJ$1,'Copy of PY1 Data(H)'!$A$1:$CZ$1,_xlfn.XLOOKUP($A195,'Copy of PY1 Data(H)'!$A$1:$A$288,'Copy of PY1 Data(H)'!$A$1:$CZ$288))</f>
        <v>67556</v>
      </c>
      <c r="AK195" s="180" cm="1">
        <f t="array" ref="AK195">_xlfn.XLOOKUP(AK$1,'Copy of PY1 Data(H)'!$A$1:$CZ$1,_xlfn.XLOOKUP($A195,'Copy of PY1 Data(H)'!$A$1:$A$288,'Copy of PY1 Data(H)'!$A$1:$CZ$288))</f>
        <v>0</v>
      </c>
      <c r="AL195" s="180" cm="1">
        <f t="array" ref="AL195">_xlfn.XLOOKUP(AL$1,'Copy of PY1 Data(H)'!$A$1:$CZ$1,_xlfn.XLOOKUP($A195,'Copy of PY1 Data(H)'!$A$1:$A$288,'Copy of PY1 Data(H)'!$A$1:$CZ$288))</f>
        <v>0</v>
      </c>
      <c r="AM195" s="180" cm="1">
        <f t="array" ref="AM195">_xlfn.XLOOKUP(AM$1,'Copy of PY1 Data(H)'!$A$1:$CZ$1,_xlfn.XLOOKUP($A195,'Copy of PY1 Data(H)'!$A$1:$A$288,'Copy of PY1 Data(H)'!$A$1:$CZ$288))</f>
        <v>1382079</v>
      </c>
      <c r="AN195" s="180" cm="1">
        <f t="array" ref="AN195">_xlfn.XLOOKUP(AN$1,'Copy of PY1 Data(H)'!$A$1:$CZ$1,_xlfn.XLOOKUP($A195,'Copy of PY1 Data(H)'!$A$1:$A$288,'Copy of PY1 Data(H)'!$A$1:$CZ$288))</f>
        <v>71855</v>
      </c>
      <c r="AO195" s="180" cm="1">
        <f t="array" ref="AO195">_xlfn.XLOOKUP(AO$1,'Copy of PY1 Data(H)'!$A$1:$CZ$1,_xlfn.XLOOKUP($A195,'Copy of PY1 Data(H)'!$A$1:$A$288,'Copy of PY1 Data(H)'!$A$1:$CZ$288))</f>
        <v>82089</v>
      </c>
      <c r="AP195" s="180" cm="1">
        <f t="array" ref="AP195">_xlfn.XLOOKUP(AP$1,'Copy of PY1 Data(H)'!$A$1:$CZ$1,_xlfn.XLOOKUP($A195,'Copy of PY1 Data(H)'!$A$1:$A$288,'Copy of PY1 Data(H)'!$A$1:$CZ$288))</f>
        <v>0</v>
      </c>
      <c r="AQ195" s="180" cm="1">
        <f t="array" ref="AQ195">_xlfn.XLOOKUP(AQ$1,'Copy of PY1 Data(H)'!$A$1:$CZ$1,_xlfn.XLOOKUP($A195,'Copy of PY1 Data(H)'!$A$1:$A$288,'Copy of PY1 Data(H)'!$A$1:$CZ$288))</f>
        <v>0</v>
      </c>
      <c r="AR195" s="180" cm="1">
        <f t="array" ref="AR195">_xlfn.XLOOKUP(AR$1,'Copy of PY1 Data(H)'!$A$1:$CZ$1,_xlfn.XLOOKUP($A195,'Copy of PY1 Data(H)'!$A$1:$A$288,'Copy of PY1 Data(H)'!$A$1:$CZ$288))</f>
        <v>712749</v>
      </c>
      <c r="AS195" s="180" cm="1">
        <f t="array" ref="AS195">_xlfn.XLOOKUP(AS$1,'Copy of PY1 Data(H)'!$A$1:$CZ$1,_xlfn.XLOOKUP($A195,'Copy of PY1 Data(H)'!$A$1:$A$288,'Copy of PY1 Data(H)'!$A$1:$CZ$288))</f>
        <v>0</v>
      </c>
      <c r="AT195" s="180" cm="1">
        <f t="array" ref="AT195">_xlfn.XLOOKUP(AT$1,'Copy of PY1 Data(H)'!$A$1:$CZ$1,_xlfn.XLOOKUP($A195,'Copy of PY1 Data(H)'!$A$1:$A$288,'Copy of PY1 Data(H)'!$A$1:$CZ$288))</f>
        <v>331181</v>
      </c>
      <c r="AU195" s="180" cm="1">
        <f t="array" ref="AU195">_xlfn.XLOOKUP(AU$1,'Copy of PY1 Data(H)'!$A$1:$CZ$1,_xlfn.XLOOKUP($A195,'Copy of PY1 Data(H)'!$A$1:$A$288,'Copy of PY1 Data(H)'!$A$1:$CZ$288))</f>
        <v>0</v>
      </c>
      <c r="AV195" s="180" cm="1">
        <f t="array" ref="AV195">_xlfn.XLOOKUP(AV$1,'Copy of PY1 Data(H)'!$A$1:$CZ$1,_xlfn.XLOOKUP($A195,'Copy of PY1 Data(H)'!$A$1:$A$288,'Copy of PY1 Data(H)'!$A$1:$CZ$288))</f>
        <v>2374202</v>
      </c>
      <c r="AW195" s="180" cm="1">
        <f t="array" ref="AW195">_xlfn.XLOOKUP(AW$1,'Copy of PY1 Data(H)'!$A$1:$CZ$1,_xlfn.XLOOKUP($A195,'Copy of PY1 Data(H)'!$A$1:$A$288,'Copy of PY1 Data(H)'!$A$1:$CZ$288))</f>
        <v>0</v>
      </c>
      <c r="AX195" s="180" cm="1">
        <f t="array" ref="AX195">_xlfn.XLOOKUP(AX$1,'Copy of PY1 Data(H)'!$A$1:$CZ$1,_xlfn.XLOOKUP($A195,'Copy of PY1 Data(H)'!$A$1:$A$288,'Copy of PY1 Data(H)'!$A$1:$CZ$288))</f>
        <v>241094</v>
      </c>
      <c r="AY195" s="180" cm="1">
        <f t="array" ref="AY195">_xlfn.XLOOKUP(AY$1,'Copy of PY1 Data(H)'!$A$1:$CZ$1,_xlfn.XLOOKUP($A195,'Copy of PY1 Data(H)'!$A$1:$A$288,'Copy of PY1 Data(H)'!$A$1:$CZ$288))</f>
        <v>89941</v>
      </c>
      <c r="AZ195" s="180" cm="1">
        <f t="array" ref="AZ195">_xlfn.XLOOKUP(AZ$1,'Copy of PY1 Data(H)'!$A$1:$CZ$1,_xlfn.XLOOKUP($A195,'Copy of PY1 Data(H)'!$A$1:$A$288,'Copy of PY1 Data(H)'!$A$1:$CZ$288))</f>
        <v>197670</v>
      </c>
      <c r="BA195" s="180" cm="1">
        <f t="array" ref="BA195">_xlfn.XLOOKUP(BA$1,'Copy of PY1 Data(H)'!$A$1:$CZ$1,_xlfn.XLOOKUP($A195,'Copy of PY1 Data(H)'!$A$1:$A$288,'Copy of PY1 Data(H)'!$A$1:$CZ$288))</f>
        <v>38244</v>
      </c>
      <c r="BB195" s="180" cm="1">
        <f t="array" ref="BB195">_xlfn.XLOOKUP(BB$1,'Copy of PY1 Data(H)'!$A$1:$CZ$1,_xlfn.XLOOKUP($A195,'Copy of PY1 Data(H)'!$A$1:$A$288,'Copy of PY1 Data(H)'!$A$1:$CZ$288))</f>
        <v>0</v>
      </c>
      <c r="BC195" s="180" cm="1">
        <f t="array" ref="BC195">_xlfn.XLOOKUP(BC$1,'Copy of PY1 Data(H)'!$A$1:$CZ$1,_xlfn.XLOOKUP($A195,'Copy of PY1 Data(H)'!$A$1:$A$288,'Copy of PY1 Data(H)'!$A$1:$CZ$288))</f>
        <v>26866</v>
      </c>
      <c r="BD195" s="180" cm="1">
        <f t="array" ref="BD195">_xlfn.XLOOKUP(BD$1,'Copy of PY1 Data(H)'!$A$1:$CZ$1,_xlfn.XLOOKUP($A195,'Copy of PY1 Data(H)'!$A$1:$A$288,'Copy of PY1 Data(H)'!$A$1:$CZ$288))</f>
        <v>916661</v>
      </c>
      <c r="BE195" s="180" cm="1">
        <f t="array" ref="BE195">_xlfn.XLOOKUP(BE$1,'Copy of PY1 Data(H)'!$A$1:$CZ$1,_xlfn.XLOOKUP($A195,'Copy of PY1 Data(H)'!$A$1:$A$288,'Copy of PY1 Data(H)'!$A$1:$CZ$288))</f>
        <v>0</v>
      </c>
      <c r="BF195" s="180" cm="1">
        <f t="array" ref="BF195">_xlfn.XLOOKUP(BF$1,'Copy of PY1 Data(H)'!$A$1:$CZ$1,_xlfn.XLOOKUP($A195,'Copy of PY1 Data(H)'!$A$1:$A$288,'Copy of PY1 Data(H)'!$A$1:$CZ$288))</f>
        <v>59920</v>
      </c>
      <c r="BG195" s="180" cm="1">
        <f t="array" ref="BG195">_xlfn.XLOOKUP(BG$1,'Copy of PY1 Data(H)'!$A$1:$CZ$1,_xlfn.XLOOKUP($A195,'Copy of PY1 Data(H)'!$A$1:$A$288,'Copy of PY1 Data(H)'!$A$1:$CZ$288))</f>
        <v>0</v>
      </c>
      <c r="BH195" s="180" cm="1">
        <f t="array" ref="BH195">_xlfn.XLOOKUP(BH$1,'Copy of PY1 Data(H)'!$A$1:$CZ$1,_xlfn.XLOOKUP($A195,'Copy of PY1 Data(H)'!$A$1:$A$288,'Copy of PY1 Data(H)'!$A$1:$CZ$288))</f>
        <v>0</v>
      </c>
      <c r="BI195" s="180" cm="1">
        <f t="array" ref="BI195">_xlfn.XLOOKUP(BI$1,'Copy of PY1 Data(H)'!$A$1:$CZ$1,_xlfn.XLOOKUP($A195,'Copy of PY1 Data(H)'!$A$1:$A$288,'Copy of PY1 Data(H)'!$A$1:$CZ$288))</f>
        <v>91787</v>
      </c>
      <c r="BJ195" s="180" cm="1">
        <f t="array" ref="BJ195">_xlfn.XLOOKUP(BJ$1,'Copy of PY1 Data(H)'!$A$1:$CZ$1,_xlfn.XLOOKUP($A195,'Copy of PY1 Data(H)'!$A$1:$A$288,'Copy of PY1 Data(H)'!$A$1:$CZ$288))</f>
        <v>0</v>
      </c>
      <c r="BK195" s="180" cm="1">
        <f t="array" ref="BK195">_xlfn.XLOOKUP(BK$1,'Copy of PY1 Data(H)'!$A$1:$CZ$1,_xlfn.XLOOKUP($A195,'Copy of PY1 Data(H)'!$A$1:$A$288,'Copy of PY1 Data(H)'!$A$1:$CZ$288))</f>
        <v>393267</v>
      </c>
      <c r="BL195" s="180" cm="1">
        <f t="array" ref="BL195">_xlfn.XLOOKUP(BL$1,'Copy of PY1 Data(H)'!$A$1:$CZ$1,_xlfn.XLOOKUP($A195,'Copy of PY1 Data(H)'!$A$1:$A$288,'Copy of PY1 Data(H)'!$A$1:$CZ$288))</f>
        <v>0</v>
      </c>
      <c r="BM195" s="180" cm="1">
        <f t="array" ref="BM195">_xlfn.XLOOKUP(BM$1,'Copy of PY1 Data(H)'!$A$1:$CZ$1,_xlfn.XLOOKUP($A195,'Copy of PY1 Data(H)'!$A$1:$A$288,'Copy of PY1 Data(H)'!$A$1:$CZ$288))</f>
        <v>329072</v>
      </c>
      <c r="BN195" s="180" cm="1">
        <f t="array" ref="BN195">_xlfn.XLOOKUP(BN$1,'Copy of PY1 Data(H)'!$A$1:$CZ$1,_xlfn.XLOOKUP($A195,'Copy of PY1 Data(H)'!$A$1:$A$288,'Copy of PY1 Data(H)'!$A$1:$CZ$288))</f>
        <v>154216</v>
      </c>
      <c r="BO195" s="180" cm="1">
        <f t="array" ref="BO195">_xlfn.XLOOKUP(BO$1,'Copy of PY1 Data(H)'!$A$1:$CZ$1,_xlfn.XLOOKUP($A195,'Copy of PY1 Data(H)'!$A$1:$A$288,'Copy of PY1 Data(H)'!$A$1:$CZ$288))</f>
        <v>94302</v>
      </c>
      <c r="BP195" s="180" cm="1">
        <f t="array" ref="BP195">_xlfn.XLOOKUP(BP$1,'Copy of PY1 Data(H)'!$A$1:$CZ$1,_xlfn.XLOOKUP($A195,'Copy of PY1 Data(H)'!$A$1:$A$288,'Copy of PY1 Data(H)'!$A$1:$CZ$288))</f>
        <v>24829</v>
      </c>
      <c r="BQ195" s="180" cm="1">
        <f t="array" ref="BQ195">_xlfn.XLOOKUP(BQ$1,'Copy of PY1 Data(H)'!$A$1:$CZ$1,_xlfn.XLOOKUP($A195,'Copy of PY1 Data(H)'!$A$1:$A$288,'Copy of PY1 Data(H)'!$A$1:$CZ$288))</f>
        <v>0</v>
      </c>
      <c r="BR195" s="180" cm="1">
        <f t="array" ref="BR195">_xlfn.XLOOKUP(BR$1,'Copy of PY1 Data(H)'!$A$1:$CZ$1,_xlfn.XLOOKUP($A195,'Copy of PY1 Data(H)'!$A$1:$A$288,'Copy of PY1 Data(H)'!$A$1:$CZ$288))</f>
        <v>177632</v>
      </c>
      <c r="BS195" s="180" cm="1">
        <f t="array" ref="BS195">_xlfn.XLOOKUP(BS$1,'Copy of PY1 Data(H)'!$A$1:$CZ$1,_xlfn.XLOOKUP($A195,'Copy of PY1 Data(H)'!$A$1:$A$288,'Copy of PY1 Data(H)'!$A$1:$CZ$288))</f>
        <v>0</v>
      </c>
      <c r="BT195" s="180" cm="1">
        <f t="array" ref="BT195">_xlfn.XLOOKUP(BT$1,'Copy of PY1 Data(H)'!$A$1:$CZ$1,_xlfn.XLOOKUP($A195,'Copy of PY1 Data(H)'!$A$1:$A$288,'Copy of PY1 Data(H)'!$A$1:$CZ$288))</f>
        <v>248523</v>
      </c>
      <c r="BU195" s="180" cm="1">
        <f t="array" ref="BU195">_xlfn.XLOOKUP(BU$1,'Copy of PY1 Data(H)'!$A$1:$CZ$1,_xlfn.XLOOKUP($A195,'Copy of PY1 Data(H)'!$A$1:$A$288,'Copy of PY1 Data(H)'!$A$1:$CZ$288))</f>
        <v>521101</v>
      </c>
      <c r="BV195" s="180" cm="1">
        <f t="array" ref="BV195">_xlfn.XLOOKUP(BV$1,'Copy of PY1 Data(H)'!$A$1:$CZ$1,_xlfn.XLOOKUP($A195,'Copy of PY1 Data(H)'!$A$1:$A$288,'Copy of PY1 Data(H)'!$A$1:$CZ$288))</f>
        <v>0</v>
      </c>
      <c r="BW195" s="180" cm="1">
        <f t="array" ref="BW195">_xlfn.XLOOKUP(BW$1,'Copy of PY1 Data(H)'!$A$1:$CZ$1,_xlfn.XLOOKUP($A195,'Copy of PY1 Data(H)'!$A$1:$A$288,'Copy of PY1 Data(H)'!$A$1:$CZ$288))</f>
        <v>0</v>
      </c>
      <c r="BX195" s="180" cm="1">
        <f t="array" ref="BX195">_xlfn.XLOOKUP(BX$1,'Copy of PY1 Data(H)'!$A$1:$CZ$1,_xlfn.XLOOKUP($A195,'Copy of PY1 Data(H)'!$A$1:$A$288,'Copy of PY1 Data(H)'!$A$1:$CZ$288))</f>
        <v>62404</v>
      </c>
      <c r="BY195" s="180" cm="1">
        <f t="array" ref="BY195">_xlfn.XLOOKUP(BY$1,'Copy of PY1 Data(H)'!$A$1:$CZ$1,_xlfn.XLOOKUP($A195,'Copy of PY1 Data(H)'!$A$1:$A$288,'Copy of PY1 Data(H)'!$A$1:$CZ$288))</f>
        <v>18215</v>
      </c>
      <c r="BZ195" s="180" cm="1">
        <f t="array" ref="BZ195">_xlfn.XLOOKUP(BZ$1,'Copy of PY1 Data(H)'!$A$1:$CZ$1,_xlfn.XLOOKUP($A195,'Copy of PY1 Data(H)'!$A$1:$A$288,'Copy of PY1 Data(H)'!$A$1:$CZ$288))</f>
        <v>167997</v>
      </c>
      <c r="CA195" s="180" cm="1">
        <f t="array" ref="CA195">_xlfn.XLOOKUP(CA$1,'Copy of PY1 Data(H)'!$A$1:$CZ$1,_xlfn.XLOOKUP($A195,'Copy of PY1 Data(H)'!$A$1:$A$288,'Copy of PY1 Data(H)'!$A$1:$CZ$288))</f>
        <v>152277</v>
      </c>
      <c r="CB195" s="180" cm="1">
        <f t="array" ref="CB195">_xlfn.XLOOKUP(CB$1,'Copy of PY1 Data(H)'!$A$1:$CZ$1,_xlfn.XLOOKUP($A195,'Copy of PY1 Data(H)'!$A$1:$A$288,'Copy of PY1 Data(H)'!$A$1:$CZ$288))</f>
        <v>152140</v>
      </c>
      <c r="CC195" s="180" cm="1">
        <f t="array" ref="CC195">_xlfn.XLOOKUP(CC$1,'Copy of PY1 Data(H)'!$A$1:$CZ$1,_xlfn.XLOOKUP($A195,'Copy of PY1 Data(H)'!$A$1:$A$288,'Copy of PY1 Data(H)'!$A$1:$CZ$288))</f>
        <v>0</v>
      </c>
      <c r="CD195" s="180" cm="1">
        <f t="array" ref="CD195">_xlfn.XLOOKUP(CD$1,'Copy of PY1 Data(H)'!$A$1:$CZ$1,_xlfn.XLOOKUP($A195,'Copy of PY1 Data(H)'!$A$1:$A$288,'Copy of PY1 Data(H)'!$A$1:$CZ$288))</f>
        <v>30020</v>
      </c>
    </row>
    <row r="196" spans="1:82" x14ac:dyDescent="0.3">
      <c r="A196" s="180">
        <v>521</v>
      </c>
      <c r="C196" s="180"/>
      <c r="D196" s="180" cm="1">
        <f t="array" ref="D196">_xlfn.XLOOKUP(D$1,'Copy of PY1 Data(H)'!$A$1:$CZ$1,_xlfn.XLOOKUP($A196,'Copy of PY1 Data(H)'!$A$1:$A$288,'Copy of PY1 Data(H)'!$A$1:$CZ$288))</f>
        <v>0</v>
      </c>
      <c r="E196" s="180" cm="1">
        <f t="array" ref="E196">_xlfn.XLOOKUP(E$1,'Copy of PY1 Data(H)'!$A$1:$CZ$1,_xlfn.XLOOKUP($A196,'Copy of PY1 Data(H)'!$A$1:$A$288,'Copy of PY1 Data(H)'!$A$1:$CZ$288))</f>
        <v>0</v>
      </c>
      <c r="F196" s="180" cm="1">
        <f t="array" ref="F196">_xlfn.XLOOKUP(F$1,'Copy of PY1 Data(H)'!$A$1:$CZ$1,_xlfn.XLOOKUP($A196,'Copy of PY1 Data(H)'!$A$1:$A$288,'Copy of PY1 Data(H)'!$A$1:$CZ$288))</f>
        <v>0</v>
      </c>
      <c r="G196" s="180" cm="1">
        <f t="array" ref="G196">_xlfn.XLOOKUP(G$1,'Copy of PY1 Data(H)'!$A$1:$CZ$1,_xlfn.XLOOKUP($A196,'Copy of PY1 Data(H)'!$A$1:$A$288,'Copy of PY1 Data(H)'!$A$1:$CZ$288))</f>
        <v>0</v>
      </c>
      <c r="H196" s="180" cm="1">
        <f t="array" ref="H196">_xlfn.XLOOKUP(H$1,'Copy of PY1 Data(H)'!$A$1:$CZ$1,_xlfn.XLOOKUP($A196,'Copy of PY1 Data(H)'!$A$1:$A$288,'Copy of PY1 Data(H)'!$A$1:$CZ$288))</f>
        <v>0</v>
      </c>
      <c r="I196" s="180" cm="1">
        <f t="array" ref="I196">_xlfn.XLOOKUP(I$1,'Copy of PY1 Data(H)'!$A$1:$CZ$1,_xlfn.XLOOKUP($A196,'Copy of PY1 Data(H)'!$A$1:$A$288,'Copy of PY1 Data(H)'!$A$1:$CZ$288))</f>
        <v>0</v>
      </c>
      <c r="J196" s="180" cm="1">
        <f t="array" ref="J196">_xlfn.XLOOKUP(J$1,'Copy of PY1 Data(H)'!$A$1:$CZ$1,_xlfn.XLOOKUP($A196,'Copy of PY1 Data(H)'!$A$1:$A$288,'Copy of PY1 Data(H)'!$A$1:$CZ$288))</f>
        <v>0</v>
      </c>
      <c r="K196" s="180" cm="1">
        <f t="array" ref="K196">_xlfn.XLOOKUP(K$1,'Copy of PY1 Data(H)'!$A$1:$CZ$1,_xlfn.XLOOKUP($A196,'Copy of PY1 Data(H)'!$A$1:$A$288,'Copy of PY1 Data(H)'!$A$1:$CZ$288))</f>
        <v>0</v>
      </c>
      <c r="L196" s="180" cm="1">
        <f t="array" ref="L196">_xlfn.XLOOKUP(L$1,'Copy of PY1 Data(H)'!$A$1:$CZ$1,_xlfn.XLOOKUP($A196,'Copy of PY1 Data(H)'!$A$1:$A$288,'Copy of PY1 Data(H)'!$A$1:$CZ$288))</f>
        <v>0</v>
      </c>
      <c r="M196" s="180" cm="1">
        <f t="array" ref="M196">_xlfn.XLOOKUP(M$1,'Copy of PY1 Data(H)'!$A$1:$CZ$1,_xlfn.XLOOKUP($A196,'Copy of PY1 Data(H)'!$A$1:$A$288,'Copy of PY1 Data(H)'!$A$1:$CZ$288))</f>
        <v>0</v>
      </c>
      <c r="N196" s="180" cm="1">
        <f t="array" ref="N196">_xlfn.XLOOKUP(N$1,'Copy of PY1 Data(H)'!$A$1:$CZ$1,_xlfn.XLOOKUP($A196,'Copy of PY1 Data(H)'!$A$1:$A$288,'Copy of PY1 Data(H)'!$A$1:$CZ$288))</f>
        <v>0</v>
      </c>
      <c r="O196" s="180" cm="1">
        <f t="array" ref="O196">_xlfn.XLOOKUP(O$1,'Copy of PY1 Data(H)'!$A$1:$CZ$1,_xlfn.XLOOKUP($A196,'Copy of PY1 Data(H)'!$A$1:$A$288,'Copy of PY1 Data(H)'!$A$1:$CZ$288))</f>
        <v>0</v>
      </c>
      <c r="P196" s="180" cm="1">
        <f t="array" ref="P196">_xlfn.XLOOKUP(P$1,'Copy of PY1 Data(H)'!$A$1:$CZ$1,_xlfn.XLOOKUP($A196,'Copy of PY1 Data(H)'!$A$1:$A$288,'Copy of PY1 Data(H)'!$A$1:$CZ$288))</f>
        <v>0</v>
      </c>
      <c r="Q196" s="180" cm="1">
        <f t="array" ref="Q196">_xlfn.XLOOKUP(Q$1,'Copy of PY1 Data(H)'!$A$1:$CZ$1,_xlfn.XLOOKUP($A196,'Copy of PY1 Data(H)'!$A$1:$A$288,'Copy of PY1 Data(H)'!$A$1:$CZ$288))</f>
        <v>1618052</v>
      </c>
      <c r="R196" s="180" cm="1">
        <f t="array" ref="R196">_xlfn.XLOOKUP(R$1,'Copy of PY1 Data(H)'!$A$1:$CZ$1,_xlfn.XLOOKUP($A196,'Copy of PY1 Data(H)'!$A$1:$A$288,'Copy of PY1 Data(H)'!$A$1:$CZ$288))</f>
        <v>0</v>
      </c>
      <c r="S196" s="180" cm="1">
        <f t="array" ref="S196">_xlfn.XLOOKUP(S$1,'Copy of PY1 Data(H)'!$A$1:$CZ$1,_xlfn.XLOOKUP($A196,'Copy of PY1 Data(H)'!$A$1:$A$288,'Copy of PY1 Data(H)'!$A$1:$CZ$288))</f>
        <v>0</v>
      </c>
      <c r="T196" s="180" cm="1">
        <f t="array" ref="T196">_xlfn.XLOOKUP(T$1,'Copy of PY1 Data(H)'!$A$1:$CZ$1,_xlfn.XLOOKUP($A196,'Copy of PY1 Data(H)'!$A$1:$A$288,'Copy of PY1 Data(H)'!$A$1:$CZ$288))</f>
        <v>0</v>
      </c>
      <c r="U196" s="180" cm="1">
        <f t="array" ref="U196">_xlfn.XLOOKUP(U$1,'Copy of PY1 Data(H)'!$A$1:$CZ$1,_xlfn.XLOOKUP($A196,'Copy of PY1 Data(H)'!$A$1:$A$288,'Copy of PY1 Data(H)'!$A$1:$CZ$288))</f>
        <v>0</v>
      </c>
      <c r="V196" s="180" cm="1">
        <f t="array" ref="V196">_xlfn.XLOOKUP(V$1,'Copy of PY1 Data(H)'!$A$1:$CZ$1,_xlfn.XLOOKUP($A196,'Copy of PY1 Data(H)'!$A$1:$A$288,'Copy of PY1 Data(H)'!$A$1:$CZ$288))</f>
        <v>0</v>
      </c>
      <c r="W196" s="180" cm="1">
        <f t="array" ref="W196">_xlfn.XLOOKUP(W$1,'Copy of PY1 Data(H)'!$A$1:$CZ$1,_xlfn.XLOOKUP($A196,'Copy of PY1 Data(H)'!$A$1:$A$288,'Copy of PY1 Data(H)'!$A$1:$CZ$288))</f>
        <v>0</v>
      </c>
      <c r="X196" s="180" cm="1">
        <f t="array" ref="X196">_xlfn.XLOOKUP(X$1,'Copy of PY1 Data(H)'!$A$1:$CZ$1,_xlfn.XLOOKUP($A196,'Copy of PY1 Data(H)'!$A$1:$A$288,'Copy of PY1 Data(H)'!$A$1:$CZ$288))</f>
        <v>0</v>
      </c>
      <c r="Y196" s="180" cm="1">
        <f t="array" ref="Y196">_xlfn.XLOOKUP(Y$1,'Copy of PY1 Data(H)'!$A$1:$CZ$1,_xlfn.XLOOKUP($A196,'Copy of PY1 Data(H)'!$A$1:$A$288,'Copy of PY1 Data(H)'!$A$1:$CZ$288))</f>
        <v>0</v>
      </c>
      <c r="Z196" s="180" cm="1">
        <f t="array" ref="Z196">_xlfn.XLOOKUP(Z$1,'Copy of PY1 Data(H)'!$A$1:$CZ$1,_xlfn.XLOOKUP($A196,'Copy of PY1 Data(H)'!$A$1:$A$288,'Copy of PY1 Data(H)'!$A$1:$CZ$288))</f>
        <v>0</v>
      </c>
      <c r="AA196" s="180" cm="1">
        <f t="array" ref="AA196">_xlfn.XLOOKUP(AA$1,'Copy of PY1 Data(H)'!$A$1:$CZ$1,_xlfn.XLOOKUP($A196,'Copy of PY1 Data(H)'!$A$1:$A$288,'Copy of PY1 Data(H)'!$A$1:$CZ$288))</f>
        <v>0</v>
      </c>
      <c r="AB196" s="180" cm="1">
        <f t="array" ref="AB196">_xlfn.XLOOKUP(AB$1,'Copy of PY1 Data(H)'!$A$1:$CZ$1,_xlfn.XLOOKUP($A196,'Copy of PY1 Data(H)'!$A$1:$A$288,'Copy of PY1 Data(H)'!$A$1:$CZ$288))</f>
        <v>0</v>
      </c>
      <c r="AC196" s="180" cm="1">
        <f t="array" ref="AC196">_xlfn.XLOOKUP(AC$1,'Copy of PY1 Data(H)'!$A$1:$CZ$1,_xlfn.XLOOKUP($A196,'Copy of PY1 Data(H)'!$A$1:$A$288,'Copy of PY1 Data(H)'!$A$1:$CZ$288))</f>
        <v>0</v>
      </c>
      <c r="AD196" s="180" cm="1">
        <f t="array" ref="AD196">_xlfn.XLOOKUP(AD$1,'Copy of PY1 Data(H)'!$A$1:$CZ$1,_xlfn.XLOOKUP($A196,'Copy of PY1 Data(H)'!$A$1:$A$288,'Copy of PY1 Data(H)'!$A$1:$CZ$288))</f>
        <v>0</v>
      </c>
      <c r="AE196" s="180" cm="1">
        <f t="array" ref="AE196">_xlfn.XLOOKUP(AE$1,'Copy of PY1 Data(H)'!$A$1:$CZ$1,_xlfn.XLOOKUP($A196,'Copy of PY1 Data(H)'!$A$1:$A$288,'Copy of PY1 Data(H)'!$A$1:$CZ$288))</f>
        <v>0</v>
      </c>
      <c r="AF196" s="180" cm="1">
        <f t="array" ref="AF196">_xlfn.XLOOKUP(AF$1,'Copy of PY1 Data(H)'!$A$1:$CZ$1,_xlfn.XLOOKUP($A196,'Copy of PY1 Data(H)'!$A$1:$A$288,'Copy of PY1 Data(H)'!$A$1:$CZ$288))</f>
        <v>121639</v>
      </c>
      <c r="AG196" s="180" cm="1">
        <f t="array" ref="AG196">_xlfn.XLOOKUP(AG$1,'Copy of PY1 Data(H)'!$A$1:$CZ$1,_xlfn.XLOOKUP($A196,'Copy of PY1 Data(H)'!$A$1:$A$288,'Copy of PY1 Data(H)'!$A$1:$CZ$288))</f>
        <v>0</v>
      </c>
      <c r="AH196" s="180" cm="1">
        <f t="array" ref="AH196">_xlfn.XLOOKUP(AH$1,'Copy of PY1 Data(H)'!$A$1:$CZ$1,_xlfn.XLOOKUP($A196,'Copy of PY1 Data(H)'!$A$1:$A$288,'Copy of PY1 Data(H)'!$A$1:$CZ$288))</f>
        <v>0</v>
      </c>
      <c r="AI196" s="180" cm="1">
        <f t="array" ref="AI196">_xlfn.XLOOKUP(AI$1,'Copy of PY1 Data(H)'!$A$1:$CZ$1,_xlfn.XLOOKUP($A196,'Copy of PY1 Data(H)'!$A$1:$A$288,'Copy of PY1 Data(H)'!$A$1:$CZ$288))</f>
        <v>0</v>
      </c>
      <c r="AJ196" s="180" cm="1">
        <f t="array" ref="AJ196">_xlfn.XLOOKUP(AJ$1,'Copy of PY1 Data(H)'!$A$1:$CZ$1,_xlfn.XLOOKUP($A196,'Copy of PY1 Data(H)'!$A$1:$A$288,'Copy of PY1 Data(H)'!$A$1:$CZ$288))</f>
        <v>0</v>
      </c>
      <c r="AK196" s="180" cm="1">
        <f t="array" ref="AK196">_xlfn.XLOOKUP(AK$1,'Copy of PY1 Data(H)'!$A$1:$CZ$1,_xlfn.XLOOKUP($A196,'Copy of PY1 Data(H)'!$A$1:$A$288,'Copy of PY1 Data(H)'!$A$1:$CZ$288))</f>
        <v>0</v>
      </c>
      <c r="AL196" s="180" cm="1">
        <f t="array" ref="AL196">_xlfn.XLOOKUP(AL$1,'Copy of PY1 Data(H)'!$A$1:$CZ$1,_xlfn.XLOOKUP($A196,'Copy of PY1 Data(H)'!$A$1:$A$288,'Copy of PY1 Data(H)'!$A$1:$CZ$288))</f>
        <v>0</v>
      </c>
      <c r="AM196" s="180" cm="1">
        <f t="array" ref="AM196">_xlfn.XLOOKUP(AM$1,'Copy of PY1 Data(H)'!$A$1:$CZ$1,_xlfn.XLOOKUP($A196,'Copy of PY1 Data(H)'!$A$1:$A$288,'Copy of PY1 Data(H)'!$A$1:$CZ$288))</f>
        <v>0</v>
      </c>
      <c r="AN196" s="180" cm="1">
        <f t="array" ref="AN196">_xlfn.XLOOKUP(AN$1,'Copy of PY1 Data(H)'!$A$1:$CZ$1,_xlfn.XLOOKUP($A196,'Copy of PY1 Data(H)'!$A$1:$A$288,'Copy of PY1 Data(H)'!$A$1:$CZ$288))</f>
        <v>0</v>
      </c>
      <c r="AO196" s="180" cm="1">
        <f t="array" ref="AO196">_xlfn.XLOOKUP(AO$1,'Copy of PY1 Data(H)'!$A$1:$CZ$1,_xlfn.XLOOKUP($A196,'Copy of PY1 Data(H)'!$A$1:$A$288,'Copy of PY1 Data(H)'!$A$1:$CZ$288))</f>
        <v>0</v>
      </c>
      <c r="AP196" s="180" cm="1">
        <f t="array" ref="AP196">_xlfn.XLOOKUP(AP$1,'Copy of PY1 Data(H)'!$A$1:$CZ$1,_xlfn.XLOOKUP($A196,'Copy of PY1 Data(H)'!$A$1:$A$288,'Copy of PY1 Data(H)'!$A$1:$CZ$288))</f>
        <v>0</v>
      </c>
      <c r="AQ196" s="180" cm="1">
        <f t="array" ref="AQ196">_xlfn.XLOOKUP(AQ$1,'Copy of PY1 Data(H)'!$A$1:$CZ$1,_xlfn.XLOOKUP($A196,'Copy of PY1 Data(H)'!$A$1:$A$288,'Copy of PY1 Data(H)'!$A$1:$CZ$288))</f>
        <v>0</v>
      </c>
      <c r="AR196" s="180" cm="1">
        <f t="array" ref="AR196">_xlfn.XLOOKUP(AR$1,'Copy of PY1 Data(H)'!$A$1:$CZ$1,_xlfn.XLOOKUP($A196,'Copy of PY1 Data(H)'!$A$1:$A$288,'Copy of PY1 Data(H)'!$A$1:$CZ$288))</f>
        <v>0</v>
      </c>
      <c r="AS196" s="180" cm="1">
        <f t="array" ref="AS196">_xlfn.XLOOKUP(AS$1,'Copy of PY1 Data(H)'!$A$1:$CZ$1,_xlfn.XLOOKUP($A196,'Copy of PY1 Data(H)'!$A$1:$A$288,'Copy of PY1 Data(H)'!$A$1:$CZ$288))</f>
        <v>0</v>
      </c>
      <c r="AT196" s="180" cm="1">
        <f t="array" ref="AT196">_xlfn.XLOOKUP(AT$1,'Copy of PY1 Data(H)'!$A$1:$CZ$1,_xlfn.XLOOKUP($A196,'Copy of PY1 Data(H)'!$A$1:$A$288,'Copy of PY1 Data(H)'!$A$1:$CZ$288))</f>
        <v>0</v>
      </c>
      <c r="AU196" s="180" cm="1">
        <f t="array" ref="AU196">_xlfn.XLOOKUP(AU$1,'Copy of PY1 Data(H)'!$A$1:$CZ$1,_xlfn.XLOOKUP($A196,'Copy of PY1 Data(H)'!$A$1:$A$288,'Copy of PY1 Data(H)'!$A$1:$CZ$288))</f>
        <v>0</v>
      </c>
      <c r="AV196" s="180" cm="1">
        <f t="array" ref="AV196">_xlfn.XLOOKUP(AV$1,'Copy of PY1 Data(H)'!$A$1:$CZ$1,_xlfn.XLOOKUP($A196,'Copy of PY1 Data(H)'!$A$1:$A$288,'Copy of PY1 Data(H)'!$A$1:$CZ$288))</f>
        <v>0</v>
      </c>
      <c r="AW196" s="180" cm="1">
        <f t="array" ref="AW196">_xlfn.XLOOKUP(AW$1,'Copy of PY1 Data(H)'!$A$1:$CZ$1,_xlfn.XLOOKUP($A196,'Copy of PY1 Data(H)'!$A$1:$A$288,'Copy of PY1 Data(H)'!$A$1:$CZ$288))</f>
        <v>0</v>
      </c>
      <c r="AX196" s="180" cm="1">
        <f t="array" ref="AX196">_xlfn.XLOOKUP(AX$1,'Copy of PY1 Data(H)'!$A$1:$CZ$1,_xlfn.XLOOKUP($A196,'Copy of PY1 Data(H)'!$A$1:$A$288,'Copy of PY1 Data(H)'!$A$1:$CZ$288))</f>
        <v>0</v>
      </c>
      <c r="AY196" s="180" cm="1">
        <f t="array" ref="AY196">_xlfn.XLOOKUP(AY$1,'Copy of PY1 Data(H)'!$A$1:$CZ$1,_xlfn.XLOOKUP($A196,'Copy of PY1 Data(H)'!$A$1:$A$288,'Copy of PY1 Data(H)'!$A$1:$CZ$288))</f>
        <v>0</v>
      </c>
      <c r="AZ196" s="180" cm="1">
        <f t="array" ref="AZ196">_xlfn.XLOOKUP(AZ$1,'Copy of PY1 Data(H)'!$A$1:$CZ$1,_xlfn.XLOOKUP($A196,'Copy of PY1 Data(H)'!$A$1:$A$288,'Copy of PY1 Data(H)'!$A$1:$CZ$288))</f>
        <v>0</v>
      </c>
      <c r="BA196" s="180" cm="1">
        <f t="array" ref="BA196">_xlfn.XLOOKUP(BA$1,'Copy of PY1 Data(H)'!$A$1:$CZ$1,_xlfn.XLOOKUP($A196,'Copy of PY1 Data(H)'!$A$1:$A$288,'Copy of PY1 Data(H)'!$A$1:$CZ$288))</f>
        <v>0</v>
      </c>
      <c r="BB196" s="180" cm="1">
        <f t="array" ref="BB196">_xlfn.XLOOKUP(BB$1,'Copy of PY1 Data(H)'!$A$1:$CZ$1,_xlfn.XLOOKUP($A196,'Copy of PY1 Data(H)'!$A$1:$A$288,'Copy of PY1 Data(H)'!$A$1:$CZ$288))</f>
        <v>0</v>
      </c>
      <c r="BC196" s="180" cm="1">
        <f t="array" ref="BC196">_xlfn.XLOOKUP(BC$1,'Copy of PY1 Data(H)'!$A$1:$CZ$1,_xlfn.XLOOKUP($A196,'Copy of PY1 Data(H)'!$A$1:$A$288,'Copy of PY1 Data(H)'!$A$1:$CZ$288))</f>
        <v>0</v>
      </c>
      <c r="BD196" s="180" cm="1">
        <f t="array" ref="BD196">_xlfn.XLOOKUP(BD$1,'Copy of PY1 Data(H)'!$A$1:$CZ$1,_xlfn.XLOOKUP($A196,'Copy of PY1 Data(H)'!$A$1:$A$288,'Copy of PY1 Data(H)'!$A$1:$CZ$288))</f>
        <v>69346</v>
      </c>
      <c r="BE196" s="180" cm="1">
        <f t="array" ref="BE196">_xlfn.XLOOKUP(BE$1,'Copy of PY1 Data(H)'!$A$1:$CZ$1,_xlfn.XLOOKUP($A196,'Copy of PY1 Data(H)'!$A$1:$A$288,'Copy of PY1 Data(H)'!$A$1:$CZ$288))</f>
        <v>0</v>
      </c>
      <c r="BF196" s="180" cm="1">
        <f t="array" ref="BF196">_xlfn.XLOOKUP(BF$1,'Copy of PY1 Data(H)'!$A$1:$CZ$1,_xlfn.XLOOKUP($A196,'Copy of PY1 Data(H)'!$A$1:$A$288,'Copy of PY1 Data(H)'!$A$1:$CZ$288))</f>
        <v>0</v>
      </c>
      <c r="BG196" s="180" cm="1">
        <f t="array" ref="BG196">_xlfn.XLOOKUP(BG$1,'Copy of PY1 Data(H)'!$A$1:$CZ$1,_xlfn.XLOOKUP($A196,'Copy of PY1 Data(H)'!$A$1:$A$288,'Copy of PY1 Data(H)'!$A$1:$CZ$288))</f>
        <v>0</v>
      </c>
      <c r="BH196" s="180" cm="1">
        <f t="array" ref="BH196">_xlfn.XLOOKUP(BH$1,'Copy of PY1 Data(H)'!$A$1:$CZ$1,_xlfn.XLOOKUP($A196,'Copy of PY1 Data(H)'!$A$1:$A$288,'Copy of PY1 Data(H)'!$A$1:$CZ$288))</f>
        <v>0</v>
      </c>
      <c r="BI196" s="180" cm="1">
        <f t="array" ref="BI196">_xlfn.XLOOKUP(BI$1,'Copy of PY1 Data(H)'!$A$1:$CZ$1,_xlfn.XLOOKUP($A196,'Copy of PY1 Data(H)'!$A$1:$A$288,'Copy of PY1 Data(H)'!$A$1:$CZ$288))</f>
        <v>0</v>
      </c>
      <c r="BJ196" s="180" cm="1">
        <f t="array" ref="BJ196">_xlfn.XLOOKUP(BJ$1,'Copy of PY1 Data(H)'!$A$1:$CZ$1,_xlfn.XLOOKUP($A196,'Copy of PY1 Data(H)'!$A$1:$A$288,'Copy of PY1 Data(H)'!$A$1:$CZ$288))</f>
        <v>0</v>
      </c>
      <c r="BK196" s="180" cm="1">
        <f t="array" ref="BK196">_xlfn.XLOOKUP(BK$1,'Copy of PY1 Data(H)'!$A$1:$CZ$1,_xlfn.XLOOKUP($A196,'Copy of PY1 Data(H)'!$A$1:$A$288,'Copy of PY1 Data(H)'!$A$1:$CZ$288))</f>
        <v>0</v>
      </c>
      <c r="BL196" s="180" cm="1">
        <f t="array" ref="BL196">_xlfn.XLOOKUP(BL$1,'Copy of PY1 Data(H)'!$A$1:$CZ$1,_xlfn.XLOOKUP($A196,'Copy of PY1 Data(H)'!$A$1:$A$288,'Copy of PY1 Data(H)'!$A$1:$CZ$288))</f>
        <v>0</v>
      </c>
      <c r="BM196" s="180" cm="1">
        <f t="array" ref="BM196">_xlfn.XLOOKUP(BM$1,'Copy of PY1 Data(H)'!$A$1:$CZ$1,_xlfn.XLOOKUP($A196,'Copy of PY1 Data(H)'!$A$1:$A$288,'Copy of PY1 Data(H)'!$A$1:$CZ$288))</f>
        <v>0</v>
      </c>
      <c r="BN196" s="180" cm="1">
        <f t="array" ref="BN196">_xlfn.XLOOKUP(BN$1,'Copy of PY1 Data(H)'!$A$1:$CZ$1,_xlfn.XLOOKUP($A196,'Copy of PY1 Data(H)'!$A$1:$A$288,'Copy of PY1 Data(H)'!$A$1:$CZ$288))</f>
        <v>0</v>
      </c>
      <c r="BO196" s="180" cm="1">
        <f t="array" ref="BO196">_xlfn.XLOOKUP(BO$1,'Copy of PY1 Data(H)'!$A$1:$CZ$1,_xlfn.XLOOKUP($A196,'Copy of PY1 Data(H)'!$A$1:$A$288,'Copy of PY1 Data(H)'!$A$1:$CZ$288))</f>
        <v>0</v>
      </c>
      <c r="BP196" s="180" cm="1">
        <f t="array" ref="BP196">_xlfn.XLOOKUP(BP$1,'Copy of PY1 Data(H)'!$A$1:$CZ$1,_xlfn.XLOOKUP($A196,'Copy of PY1 Data(H)'!$A$1:$A$288,'Copy of PY1 Data(H)'!$A$1:$CZ$288))</f>
        <v>0</v>
      </c>
      <c r="BQ196" s="180" cm="1">
        <f t="array" ref="BQ196">_xlfn.XLOOKUP(BQ$1,'Copy of PY1 Data(H)'!$A$1:$CZ$1,_xlfn.XLOOKUP($A196,'Copy of PY1 Data(H)'!$A$1:$A$288,'Copy of PY1 Data(H)'!$A$1:$CZ$288))</f>
        <v>0</v>
      </c>
      <c r="BR196" s="180" cm="1">
        <f t="array" ref="BR196">_xlfn.XLOOKUP(BR$1,'Copy of PY1 Data(H)'!$A$1:$CZ$1,_xlfn.XLOOKUP($A196,'Copy of PY1 Data(H)'!$A$1:$A$288,'Copy of PY1 Data(H)'!$A$1:$CZ$288))</f>
        <v>0</v>
      </c>
      <c r="BS196" s="180" cm="1">
        <f t="array" ref="BS196">_xlfn.XLOOKUP(BS$1,'Copy of PY1 Data(H)'!$A$1:$CZ$1,_xlfn.XLOOKUP($A196,'Copy of PY1 Data(H)'!$A$1:$A$288,'Copy of PY1 Data(H)'!$A$1:$CZ$288))</f>
        <v>0</v>
      </c>
      <c r="BT196" s="180" cm="1">
        <f t="array" ref="BT196">_xlfn.XLOOKUP(BT$1,'Copy of PY1 Data(H)'!$A$1:$CZ$1,_xlfn.XLOOKUP($A196,'Copy of PY1 Data(H)'!$A$1:$A$288,'Copy of PY1 Data(H)'!$A$1:$CZ$288))</f>
        <v>0</v>
      </c>
      <c r="BU196" s="180" cm="1">
        <f t="array" ref="BU196">_xlfn.XLOOKUP(BU$1,'Copy of PY1 Data(H)'!$A$1:$CZ$1,_xlfn.XLOOKUP($A196,'Copy of PY1 Data(H)'!$A$1:$A$288,'Copy of PY1 Data(H)'!$A$1:$CZ$288))</f>
        <v>0</v>
      </c>
      <c r="BV196" s="180" cm="1">
        <f t="array" ref="BV196">_xlfn.XLOOKUP(BV$1,'Copy of PY1 Data(H)'!$A$1:$CZ$1,_xlfn.XLOOKUP($A196,'Copy of PY1 Data(H)'!$A$1:$A$288,'Copy of PY1 Data(H)'!$A$1:$CZ$288))</f>
        <v>0</v>
      </c>
      <c r="BW196" s="180" cm="1">
        <f t="array" ref="BW196">_xlfn.XLOOKUP(BW$1,'Copy of PY1 Data(H)'!$A$1:$CZ$1,_xlfn.XLOOKUP($A196,'Copy of PY1 Data(H)'!$A$1:$A$288,'Copy of PY1 Data(H)'!$A$1:$CZ$288))</f>
        <v>0</v>
      </c>
      <c r="BX196" s="180" cm="1">
        <f t="array" ref="BX196">_xlfn.XLOOKUP(BX$1,'Copy of PY1 Data(H)'!$A$1:$CZ$1,_xlfn.XLOOKUP($A196,'Copy of PY1 Data(H)'!$A$1:$A$288,'Copy of PY1 Data(H)'!$A$1:$CZ$288))</f>
        <v>0</v>
      </c>
      <c r="BY196" s="180" cm="1">
        <f t="array" ref="BY196">_xlfn.XLOOKUP(BY$1,'Copy of PY1 Data(H)'!$A$1:$CZ$1,_xlfn.XLOOKUP($A196,'Copy of PY1 Data(H)'!$A$1:$A$288,'Copy of PY1 Data(H)'!$A$1:$CZ$288))</f>
        <v>0</v>
      </c>
      <c r="BZ196" s="180" cm="1">
        <f t="array" ref="BZ196">_xlfn.XLOOKUP(BZ$1,'Copy of PY1 Data(H)'!$A$1:$CZ$1,_xlfn.XLOOKUP($A196,'Copy of PY1 Data(H)'!$A$1:$A$288,'Copy of PY1 Data(H)'!$A$1:$CZ$288))</f>
        <v>0</v>
      </c>
      <c r="CA196" s="180" cm="1">
        <f t="array" ref="CA196">_xlfn.XLOOKUP(CA$1,'Copy of PY1 Data(H)'!$A$1:$CZ$1,_xlfn.XLOOKUP($A196,'Copy of PY1 Data(H)'!$A$1:$A$288,'Copy of PY1 Data(H)'!$A$1:$CZ$288))</f>
        <v>0</v>
      </c>
      <c r="CB196" s="180" cm="1">
        <f t="array" ref="CB196">_xlfn.XLOOKUP(CB$1,'Copy of PY1 Data(H)'!$A$1:$CZ$1,_xlfn.XLOOKUP($A196,'Copy of PY1 Data(H)'!$A$1:$A$288,'Copy of PY1 Data(H)'!$A$1:$CZ$288))</f>
        <v>0</v>
      </c>
      <c r="CC196" s="180" cm="1">
        <f t="array" ref="CC196">_xlfn.XLOOKUP(CC$1,'Copy of PY1 Data(H)'!$A$1:$CZ$1,_xlfn.XLOOKUP($A196,'Copy of PY1 Data(H)'!$A$1:$A$288,'Copy of PY1 Data(H)'!$A$1:$CZ$288))</f>
        <v>0</v>
      </c>
      <c r="CD196" s="180" cm="1">
        <f t="array" ref="CD196">_xlfn.XLOOKUP(CD$1,'Copy of PY1 Data(H)'!$A$1:$CZ$1,_xlfn.XLOOKUP($A196,'Copy of PY1 Data(H)'!$A$1:$A$288,'Copy of PY1 Data(H)'!$A$1:$CZ$288))</f>
        <v>0</v>
      </c>
    </row>
    <row r="197" spans="1:82" x14ac:dyDescent="0.3">
      <c r="A197" s="180">
        <v>522</v>
      </c>
      <c r="C197" s="180"/>
      <c r="D197" s="180" cm="1">
        <f t="array" ref="D197">_xlfn.XLOOKUP(D$1,'Copy of PY1 Data(H)'!$A$1:$CZ$1,_xlfn.XLOOKUP($A197,'Copy of PY1 Data(H)'!$A$1:$A$288,'Copy of PY1 Data(H)'!$A$1:$CZ$288))</f>
        <v>0</v>
      </c>
      <c r="E197" s="180" cm="1">
        <f t="array" ref="E197">_xlfn.XLOOKUP(E$1,'Copy of PY1 Data(H)'!$A$1:$CZ$1,_xlfn.XLOOKUP($A197,'Copy of PY1 Data(H)'!$A$1:$A$288,'Copy of PY1 Data(H)'!$A$1:$CZ$288))</f>
        <v>0</v>
      </c>
      <c r="F197" s="180" cm="1">
        <f t="array" ref="F197">_xlfn.XLOOKUP(F$1,'Copy of PY1 Data(H)'!$A$1:$CZ$1,_xlfn.XLOOKUP($A197,'Copy of PY1 Data(H)'!$A$1:$A$288,'Copy of PY1 Data(H)'!$A$1:$CZ$288))</f>
        <v>0</v>
      </c>
      <c r="G197" s="180" cm="1">
        <f t="array" ref="G197">_xlfn.XLOOKUP(G$1,'Copy of PY1 Data(H)'!$A$1:$CZ$1,_xlfn.XLOOKUP($A197,'Copy of PY1 Data(H)'!$A$1:$A$288,'Copy of PY1 Data(H)'!$A$1:$CZ$288))</f>
        <v>0</v>
      </c>
      <c r="H197" s="180" cm="1">
        <f t="array" ref="H197">_xlfn.XLOOKUP(H$1,'Copy of PY1 Data(H)'!$A$1:$CZ$1,_xlfn.XLOOKUP($A197,'Copy of PY1 Data(H)'!$A$1:$A$288,'Copy of PY1 Data(H)'!$A$1:$CZ$288))</f>
        <v>0</v>
      </c>
      <c r="I197" s="180" cm="1">
        <f t="array" ref="I197">_xlfn.XLOOKUP(I$1,'Copy of PY1 Data(H)'!$A$1:$CZ$1,_xlfn.XLOOKUP($A197,'Copy of PY1 Data(H)'!$A$1:$A$288,'Copy of PY1 Data(H)'!$A$1:$CZ$288))</f>
        <v>0</v>
      </c>
      <c r="J197" s="180" cm="1">
        <f t="array" ref="J197">_xlfn.XLOOKUP(J$1,'Copy of PY1 Data(H)'!$A$1:$CZ$1,_xlfn.XLOOKUP($A197,'Copy of PY1 Data(H)'!$A$1:$A$288,'Copy of PY1 Data(H)'!$A$1:$CZ$288))</f>
        <v>674</v>
      </c>
      <c r="K197" s="180" cm="1">
        <f t="array" ref="K197">_xlfn.XLOOKUP(K$1,'Copy of PY1 Data(H)'!$A$1:$CZ$1,_xlfn.XLOOKUP($A197,'Copy of PY1 Data(H)'!$A$1:$A$288,'Copy of PY1 Data(H)'!$A$1:$CZ$288))</f>
        <v>0</v>
      </c>
      <c r="L197" s="180" cm="1">
        <f t="array" ref="L197">_xlfn.XLOOKUP(L$1,'Copy of PY1 Data(H)'!$A$1:$CZ$1,_xlfn.XLOOKUP($A197,'Copy of PY1 Data(H)'!$A$1:$A$288,'Copy of PY1 Data(H)'!$A$1:$CZ$288))</f>
        <v>0</v>
      </c>
      <c r="M197" s="180" cm="1">
        <f t="array" ref="M197">_xlfn.XLOOKUP(M$1,'Copy of PY1 Data(H)'!$A$1:$CZ$1,_xlfn.XLOOKUP($A197,'Copy of PY1 Data(H)'!$A$1:$A$288,'Copy of PY1 Data(H)'!$A$1:$CZ$288))</f>
        <v>0</v>
      </c>
      <c r="N197" s="180" cm="1">
        <f t="array" ref="N197">_xlfn.XLOOKUP(N$1,'Copy of PY1 Data(H)'!$A$1:$CZ$1,_xlfn.XLOOKUP($A197,'Copy of PY1 Data(H)'!$A$1:$A$288,'Copy of PY1 Data(H)'!$A$1:$CZ$288))</f>
        <v>0</v>
      </c>
      <c r="O197" s="180" cm="1">
        <f t="array" ref="O197">_xlfn.XLOOKUP(O$1,'Copy of PY1 Data(H)'!$A$1:$CZ$1,_xlfn.XLOOKUP($A197,'Copy of PY1 Data(H)'!$A$1:$A$288,'Copy of PY1 Data(H)'!$A$1:$CZ$288))</f>
        <v>84944</v>
      </c>
      <c r="P197" s="180" cm="1">
        <f t="array" ref="P197">_xlfn.XLOOKUP(P$1,'Copy of PY1 Data(H)'!$A$1:$CZ$1,_xlfn.XLOOKUP($A197,'Copy of PY1 Data(H)'!$A$1:$A$288,'Copy of PY1 Data(H)'!$A$1:$CZ$288))</f>
        <v>0</v>
      </c>
      <c r="Q197" s="180" cm="1">
        <f t="array" ref="Q197">_xlfn.XLOOKUP(Q$1,'Copy of PY1 Data(H)'!$A$1:$CZ$1,_xlfn.XLOOKUP($A197,'Copy of PY1 Data(H)'!$A$1:$A$288,'Copy of PY1 Data(H)'!$A$1:$CZ$288))</f>
        <v>1111103</v>
      </c>
      <c r="R197" s="180" cm="1">
        <f t="array" ref="R197">_xlfn.XLOOKUP(R$1,'Copy of PY1 Data(H)'!$A$1:$CZ$1,_xlfn.XLOOKUP($A197,'Copy of PY1 Data(H)'!$A$1:$A$288,'Copy of PY1 Data(H)'!$A$1:$CZ$288))</f>
        <v>20335</v>
      </c>
      <c r="S197" s="180" cm="1">
        <f t="array" ref="S197">_xlfn.XLOOKUP(S$1,'Copy of PY1 Data(H)'!$A$1:$CZ$1,_xlfn.XLOOKUP($A197,'Copy of PY1 Data(H)'!$A$1:$A$288,'Copy of PY1 Data(H)'!$A$1:$CZ$288))</f>
        <v>0</v>
      </c>
      <c r="T197" s="180" cm="1">
        <f t="array" ref="T197">_xlfn.XLOOKUP(T$1,'Copy of PY1 Data(H)'!$A$1:$CZ$1,_xlfn.XLOOKUP($A197,'Copy of PY1 Data(H)'!$A$1:$A$288,'Copy of PY1 Data(H)'!$A$1:$CZ$288))</f>
        <v>472877</v>
      </c>
      <c r="U197" s="180" cm="1">
        <f t="array" ref="U197">_xlfn.XLOOKUP(U$1,'Copy of PY1 Data(H)'!$A$1:$CZ$1,_xlfn.XLOOKUP($A197,'Copy of PY1 Data(H)'!$A$1:$A$288,'Copy of PY1 Data(H)'!$A$1:$CZ$288))</f>
        <v>204446</v>
      </c>
      <c r="V197" s="180" cm="1">
        <f t="array" ref="V197">_xlfn.XLOOKUP(V$1,'Copy of PY1 Data(H)'!$A$1:$CZ$1,_xlfn.XLOOKUP($A197,'Copy of PY1 Data(H)'!$A$1:$A$288,'Copy of PY1 Data(H)'!$A$1:$CZ$288))</f>
        <v>1011958</v>
      </c>
      <c r="W197" s="180" cm="1">
        <f t="array" ref="W197">_xlfn.XLOOKUP(W$1,'Copy of PY1 Data(H)'!$A$1:$CZ$1,_xlfn.XLOOKUP($A197,'Copy of PY1 Data(H)'!$A$1:$A$288,'Copy of PY1 Data(H)'!$A$1:$CZ$288))</f>
        <v>0</v>
      </c>
      <c r="X197" s="180" cm="1">
        <f t="array" ref="X197">_xlfn.XLOOKUP(X$1,'Copy of PY1 Data(H)'!$A$1:$CZ$1,_xlfn.XLOOKUP($A197,'Copy of PY1 Data(H)'!$A$1:$A$288,'Copy of PY1 Data(H)'!$A$1:$CZ$288))</f>
        <v>0</v>
      </c>
      <c r="Y197" s="180" cm="1">
        <f t="array" ref="Y197">_xlfn.XLOOKUP(Y$1,'Copy of PY1 Data(H)'!$A$1:$CZ$1,_xlfn.XLOOKUP($A197,'Copy of PY1 Data(H)'!$A$1:$A$288,'Copy of PY1 Data(H)'!$A$1:$CZ$288))</f>
        <v>203224</v>
      </c>
      <c r="Z197" s="180" cm="1">
        <f t="array" ref="Z197">_xlfn.XLOOKUP(Z$1,'Copy of PY1 Data(H)'!$A$1:$CZ$1,_xlfn.XLOOKUP($A197,'Copy of PY1 Data(H)'!$A$1:$A$288,'Copy of PY1 Data(H)'!$A$1:$CZ$288))</f>
        <v>0</v>
      </c>
      <c r="AA197" s="180" cm="1">
        <f t="array" ref="AA197">_xlfn.XLOOKUP(AA$1,'Copy of PY1 Data(H)'!$A$1:$CZ$1,_xlfn.XLOOKUP($A197,'Copy of PY1 Data(H)'!$A$1:$A$288,'Copy of PY1 Data(H)'!$A$1:$CZ$288))</f>
        <v>175960</v>
      </c>
      <c r="AB197" s="180" cm="1">
        <f t="array" ref="AB197">_xlfn.XLOOKUP(AB$1,'Copy of PY1 Data(H)'!$A$1:$CZ$1,_xlfn.XLOOKUP($A197,'Copy of PY1 Data(H)'!$A$1:$A$288,'Copy of PY1 Data(H)'!$A$1:$CZ$288))</f>
        <v>34400</v>
      </c>
      <c r="AC197" s="180" cm="1">
        <f t="array" ref="AC197">_xlfn.XLOOKUP(AC$1,'Copy of PY1 Data(H)'!$A$1:$CZ$1,_xlfn.XLOOKUP($A197,'Copy of PY1 Data(H)'!$A$1:$A$288,'Copy of PY1 Data(H)'!$A$1:$CZ$288))</f>
        <v>20346</v>
      </c>
      <c r="AD197" s="180" cm="1">
        <f t="array" ref="AD197">_xlfn.XLOOKUP(AD$1,'Copy of PY1 Data(H)'!$A$1:$CZ$1,_xlfn.XLOOKUP($A197,'Copy of PY1 Data(H)'!$A$1:$A$288,'Copy of PY1 Data(H)'!$A$1:$CZ$288))</f>
        <v>63204</v>
      </c>
      <c r="AE197" s="180" cm="1">
        <f t="array" ref="AE197">_xlfn.XLOOKUP(AE$1,'Copy of PY1 Data(H)'!$A$1:$CZ$1,_xlfn.XLOOKUP($A197,'Copy of PY1 Data(H)'!$A$1:$A$288,'Copy of PY1 Data(H)'!$A$1:$CZ$288))</f>
        <v>108541</v>
      </c>
      <c r="AF197" s="180" cm="1">
        <f t="array" ref="AF197">_xlfn.XLOOKUP(AF$1,'Copy of PY1 Data(H)'!$A$1:$CZ$1,_xlfn.XLOOKUP($A197,'Copy of PY1 Data(H)'!$A$1:$A$288,'Copy of PY1 Data(H)'!$A$1:$CZ$288))</f>
        <v>196530</v>
      </c>
      <c r="AG197" s="180" cm="1">
        <f t="array" ref="AG197">_xlfn.XLOOKUP(AG$1,'Copy of PY1 Data(H)'!$A$1:$CZ$1,_xlfn.XLOOKUP($A197,'Copy of PY1 Data(H)'!$A$1:$A$288,'Copy of PY1 Data(H)'!$A$1:$CZ$288))</f>
        <v>72020</v>
      </c>
      <c r="AH197" s="180" cm="1">
        <f t="array" ref="AH197">_xlfn.XLOOKUP(AH$1,'Copy of PY1 Data(H)'!$A$1:$CZ$1,_xlfn.XLOOKUP($A197,'Copy of PY1 Data(H)'!$A$1:$A$288,'Copy of PY1 Data(H)'!$A$1:$CZ$288))</f>
        <v>0</v>
      </c>
      <c r="AI197" s="180" cm="1">
        <f t="array" ref="AI197">_xlfn.XLOOKUP(AI$1,'Copy of PY1 Data(H)'!$A$1:$CZ$1,_xlfn.XLOOKUP($A197,'Copy of PY1 Data(H)'!$A$1:$A$288,'Copy of PY1 Data(H)'!$A$1:$CZ$288))</f>
        <v>518080</v>
      </c>
      <c r="AJ197" s="180" cm="1">
        <f t="array" ref="AJ197">_xlfn.XLOOKUP(AJ$1,'Copy of PY1 Data(H)'!$A$1:$CZ$1,_xlfn.XLOOKUP($A197,'Copy of PY1 Data(H)'!$A$1:$A$288,'Copy of PY1 Data(H)'!$A$1:$CZ$288))</f>
        <v>0</v>
      </c>
      <c r="AK197" s="180" cm="1">
        <f t="array" ref="AK197">_xlfn.XLOOKUP(AK$1,'Copy of PY1 Data(H)'!$A$1:$CZ$1,_xlfn.XLOOKUP($A197,'Copy of PY1 Data(H)'!$A$1:$A$288,'Copy of PY1 Data(H)'!$A$1:$CZ$288))</f>
        <v>0</v>
      </c>
      <c r="AL197" s="180" cm="1">
        <f t="array" ref="AL197">_xlfn.XLOOKUP(AL$1,'Copy of PY1 Data(H)'!$A$1:$CZ$1,_xlfn.XLOOKUP($A197,'Copy of PY1 Data(H)'!$A$1:$A$288,'Copy of PY1 Data(H)'!$A$1:$CZ$288))</f>
        <v>0</v>
      </c>
      <c r="AM197" s="180" cm="1">
        <f t="array" ref="AM197">_xlfn.XLOOKUP(AM$1,'Copy of PY1 Data(H)'!$A$1:$CZ$1,_xlfn.XLOOKUP($A197,'Copy of PY1 Data(H)'!$A$1:$A$288,'Copy of PY1 Data(H)'!$A$1:$CZ$288))</f>
        <v>229579</v>
      </c>
      <c r="AN197" s="180" cm="1">
        <f t="array" ref="AN197">_xlfn.XLOOKUP(AN$1,'Copy of PY1 Data(H)'!$A$1:$CZ$1,_xlfn.XLOOKUP($A197,'Copy of PY1 Data(H)'!$A$1:$A$288,'Copy of PY1 Data(H)'!$A$1:$CZ$288))</f>
        <v>4727</v>
      </c>
      <c r="AO197" s="180" cm="1">
        <f t="array" ref="AO197">_xlfn.XLOOKUP(AO$1,'Copy of PY1 Data(H)'!$A$1:$CZ$1,_xlfn.XLOOKUP($A197,'Copy of PY1 Data(H)'!$A$1:$A$288,'Copy of PY1 Data(H)'!$A$1:$CZ$288))</f>
        <v>10130</v>
      </c>
      <c r="AP197" s="180" cm="1">
        <f t="array" ref="AP197">_xlfn.XLOOKUP(AP$1,'Copy of PY1 Data(H)'!$A$1:$CZ$1,_xlfn.XLOOKUP($A197,'Copy of PY1 Data(H)'!$A$1:$A$288,'Copy of PY1 Data(H)'!$A$1:$CZ$288))</f>
        <v>0</v>
      </c>
      <c r="AQ197" s="180" cm="1">
        <f t="array" ref="AQ197">_xlfn.XLOOKUP(AQ$1,'Copy of PY1 Data(H)'!$A$1:$CZ$1,_xlfn.XLOOKUP($A197,'Copy of PY1 Data(H)'!$A$1:$A$288,'Copy of PY1 Data(H)'!$A$1:$CZ$288))</f>
        <v>0</v>
      </c>
      <c r="AR197" s="180" cm="1">
        <f t="array" ref="AR197">_xlfn.XLOOKUP(AR$1,'Copy of PY1 Data(H)'!$A$1:$CZ$1,_xlfn.XLOOKUP($A197,'Copy of PY1 Data(H)'!$A$1:$A$288,'Copy of PY1 Data(H)'!$A$1:$CZ$288))</f>
        <v>53692</v>
      </c>
      <c r="AS197" s="180" cm="1">
        <f t="array" ref="AS197">_xlfn.XLOOKUP(AS$1,'Copy of PY1 Data(H)'!$A$1:$CZ$1,_xlfn.XLOOKUP($A197,'Copy of PY1 Data(H)'!$A$1:$A$288,'Copy of PY1 Data(H)'!$A$1:$CZ$288))</f>
        <v>0</v>
      </c>
      <c r="AT197" s="180" cm="1">
        <f t="array" ref="AT197">_xlfn.XLOOKUP(AT$1,'Copy of PY1 Data(H)'!$A$1:$CZ$1,_xlfn.XLOOKUP($A197,'Copy of PY1 Data(H)'!$A$1:$A$288,'Copy of PY1 Data(H)'!$A$1:$CZ$288))</f>
        <v>64066</v>
      </c>
      <c r="AU197" s="180" cm="1">
        <f t="array" ref="AU197">_xlfn.XLOOKUP(AU$1,'Copy of PY1 Data(H)'!$A$1:$CZ$1,_xlfn.XLOOKUP($A197,'Copy of PY1 Data(H)'!$A$1:$A$288,'Copy of PY1 Data(H)'!$A$1:$CZ$288))</f>
        <v>0</v>
      </c>
      <c r="AV197" s="180" cm="1">
        <f t="array" ref="AV197">_xlfn.XLOOKUP(AV$1,'Copy of PY1 Data(H)'!$A$1:$CZ$1,_xlfn.XLOOKUP($A197,'Copy of PY1 Data(H)'!$A$1:$A$288,'Copy of PY1 Data(H)'!$A$1:$CZ$288))</f>
        <v>1164504</v>
      </c>
      <c r="AW197" s="180" cm="1">
        <f t="array" ref="AW197">_xlfn.XLOOKUP(AW$1,'Copy of PY1 Data(H)'!$A$1:$CZ$1,_xlfn.XLOOKUP($A197,'Copy of PY1 Data(H)'!$A$1:$A$288,'Copy of PY1 Data(H)'!$A$1:$CZ$288))</f>
        <v>0</v>
      </c>
      <c r="AX197" s="180" cm="1">
        <f t="array" ref="AX197">_xlfn.XLOOKUP(AX$1,'Copy of PY1 Data(H)'!$A$1:$CZ$1,_xlfn.XLOOKUP($A197,'Copy of PY1 Data(H)'!$A$1:$A$288,'Copy of PY1 Data(H)'!$A$1:$CZ$288))</f>
        <v>25016</v>
      </c>
      <c r="AY197" s="180" cm="1">
        <f t="array" ref="AY197">_xlfn.XLOOKUP(AY$1,'Copy of PY1 Data(H)'!$A$1:$CZ$1,_xlfn.XLOOKUP($A197,'Copy of PY1 Data(H)'!$A$1:$A$288,'Copy of PY1 Data(H)'!$A$1:$CZ$288))</f>
        <v>104700</v>
      </c>
      <c r="AZ197" s="180" cm="1">
        <f t="array" ref="AZ197">_xlfn.XLOOKUP(AZ$1,'Copy of PY1 Data(H)'!$A$1:$CZ$1,_xlfn.XLOOKUP($A197,'Copy of PY1 Data(H)'!$A$1:$A$288,'Copy of PY1 Data(H)'!$A$1:$CZ$288))</f>
        <v>12171</v>
      </c>
      <c r="BA197" s="180" cm="1">
        <f t="array" ref="BA197">_xlfn.XLOOKUP(BA$1,'Copy of PY1 Data(H)'!$A$1:$CZ$1,_xlfn.XLOOKUP($A197,'Copy of PY1 Data(H)'!$A$1:$A$288,'Copy of PY1 Data(H)'!$A$1:$CZ$288))</f>
        <v>6150</v>
      </c>
      <c r="BB197" s="180" cm="1">
        <f t="array" ref="BB197">_xlfn.XLOOKUP(BB$1,'Copy of PY1 Data(H)'!$A$1:$CZ$1,_xlfn.XLOOKUP($A197,'Copy of PY1 Data(H)'!$A$1:$A$288,'Copy of PY1 Data(H)'!$A$1:$CZ$288))</f>
        <v>0</v>
      </c>
      <c r="BC197" s="180" cm="1">
        <f t="array" ref="BC197">_xlfn.XLOOKUP(BC$1,'Copy of PY1 Data(H)'!$A$1:$CZ$1,_xlfn.XLOOKUP($A197,'Copy of PY1 Data(H)'!$A$1:$A$288,'Copy of PY1 Data(H)'!$A$1:$CZ$288))</f>
        <v>0</v>
      </c>
      <c r="BD197" s="180" cm="1">
        <f t="array" ref="BD197">_xlfn.XLOOKUP(BD$1,'Copy of PY1 Data(H)'!$A$1:$CZ$1,_xlfn.XLOOKUP($A197,'Copy of PY1 Data(H)'!$A$1:$A$288,'Copy of PY1 Data(H)'!$A$1:$CZ$288))</f>
        <v>155804</v>
      </c>
      <c r="BE197" s="180" cm="1">
        <f t="array" ref="BE197">_xlfn.XLOOKUP(BE$1,'Copy of PY1 Data(H)'!$A$1:$CZ$1,_xlfn.XLOOKUP($A197,'Copy of PY1 Data(H)'!$A$1:$A$288,'Copy of PY1 Data(H)'!$A$1:$CZ$288))</f>
        <v>0</v>
      </c>
      <c r="BF197" s="180" cm="1">
        <f t="array" ref="BF197">_xlfn.XLOOKUP(BF$1,'Copy of PY1 Data(H)'!$A$1:$CZ$1,_xlfn.XLOOKUP($A197,'Copy of PY1 Data(H)'!$A$1:$A$288,'Copy of PY1 Data(H)'!$A$1:$CZ$288))</f>
        <v>6464</v>
      </c>
      <c r="BG197" s="180" cm="1">
        <f t="array" ref="BG197">_xlfn.XLOOKUP(BG$1,'Copy of PY1 Data(H)'!$A$1:$CZ$1,_xlfn.XLOOKUP($A197,'Copy of PY1 Data(H)'!$A$1:$A$288,'Copy of PY1 Data(H)'!$A$1:$CZ$288))</f>
        <v>0</v>
      </c>
      <c r="BH197" s="180" cm="1">
        <f t="array" ref="BH197">_xlfn.XLOOKUP(BH$1,'Copy of PY1 Data(H)'!$A$1:$CZ$1,_xlfn.XLOOKUP($A197,'Copy of PY1 Data(H)'!$A$1:$A$288,'Copy of PY1 Data(H)'!$A$1:$CZ$288))</f>
        <v>0</v>
      </c>
      <c r="BI197" s="180" cm="1">
        <f t="array" ref="BI197">_xlfn.XLOOKUP(BI$1,'Copy of PY1 Data(H)'!$A$1:$CZ$1,_xlfn.XLOOKUP($A197,'Copy of PY1 Data(H)'!$A$1:$A$288,'Copy of PY1 Data(H)'!$A$1:$CZ$288))</f>
        <v>2180</v>
      </c>
      <c r="BJ197" s="180" cm="1">
        <f t="array" ref="BJ197">_xlfn.XLOOKUP(BJ$1,'Copy of PY1 Data(H)'!$A$1:$CZ$1,_xlfn.XLOOKUP($A197,'Copy of PY1 Data(H)'!$A$1:$A$288,'Copy of PY1 Data(H)'!$A$1:$CZ$288))</f>
        <v>0</v>
      </c>
      <c r="BK197" s="180" cm="1">
        <f t="array" ref="BK197">_xlfn.XLOOKUP(BK$1,'Copy of PY1 Data(H)'!$A$1:$CZ$1,_xlfn.XLOOKUP($A197,'Copy of PY1 Data(H)'!$A$1:$A$288,'Copy of PY1 Data(H)'!$A$1:$CZ$288))</f>
        <v>133363</v>
      </c>
      <c r="BL197" s="180" cm="1">
        <f t="array" ref="BL197">_xlfn.XLOOKUP(BL$1,'Copy of PY1 Data(H)'!$A$1:$CZ$1,_xlfn.XLOOKUP($A197,'Copy of PY1 Data(H)'!$A$1:$A$288,'Copy of PY1 Data(H)'!$A$1:$CZ$288))</f>
        <v>0</v>
      </c>
      <c r="BM197" s="180" cm="1">
        <f t="array" ref="BM197">_xlfn.XLOOKUP(BM$1,'Copy of PY1 Data(H)'!$A$1:$CZ$1,_xlfn.XLOOKUP($A197,'Copy of PY1 Data(H)'!$A$1:$A$288,'Copy of PY1 Data(H)'!$A$1:$CZ$288))</f>
        <v>42019</v>
      </c>
      <c r="BN197" s="180" cm="1">
        <f t="array" ref="BN197">_xlfn.XLOOKUP(BN$1,'Copy of PY1 Data(H)'!$A$1:$CZ$1,_xlfn.XLOOKUP($A197,'Copy of PY1 Data(H)'!$A$1:$A$288,'Copy of PY1 Data(H)'!$A$1:$CZ$288))</f>
        <v>10188</v>
      </c>
      <c r="BO197" s="180" cm="1">
        <f t="array" ref="BO197">_xlfn.XLOOKUP(BO$1,'Copy of PY1 Data(H)'!$A$1:$CZ$1,_xlfn.XLOOKUP($A197,'Copy of PY1 Data(H)'!$A$1:$A$288,'Copy of PY1 Data(H)'!$A$1:$CZ$288))</f>
        <v>9882</v>
      </c>
      <c r="BP197" s="180" cm="1">
        <f t="array" ref="BP197">_xlfn.XLOOKUP(BP$1,'Copy of PY1 Data(H)'!$A$1:$CZ$1,_xlfn.XLOOKUP($A197,'Copy of PY1 Data(H)'!$A$1:$A$288,'Copy of PY1 Data(H)'!$A$1:$CZ$288))</f>
        <v>14310</v>
      </c>
      <c r="BQ197" s="180" cm="1">
        <f t="array" ref="BQ197">_xlfn.XLOOKUP(BQ$1,'Copy of PY1 Data(H)'!$A$1:$CZ$1,_xlfn.XLOOKUP($A197,'Copy of PY1 Data(H)'!$A$1:$A$288,'Copy of PY1 Data(H)'!$A$1:$CZ$288))</f>
        <v>0</v>
      </c>
      <c r="BR197" s="180" cm="1">
        <f t="array" ref="BR197">_xlfn.XLOOKUP(BR$1,'Copy of PY1 Data(H)'!$A$1:$CZ$1,_xlfn.XLOOKUP($A197,'Copy of PY1 Data(H)'!$A$1:$A$288,'Copy of PY1 Data(H)'!$A$1:$CZ$288))</f>
        <v>856</v>
      </c>
      <c r="BS197" s="180" cm="1">
        <f t="array" ref="BS197">_xlfn.XLOOKUP(BS$1,'Copy of PY1 Data(H)'!$A$1:$CZ$1,_xlfn.XLOOKUP($A197,'Copy of PY1 Data(H)'!$A$1:$A$288,'Copy of PY1 Data(H)'!$A$1:$CZ$288))</f>
        <v>0</v>
      </c>
      <c r="BT197" s="180" cm="1">
        <f t="array" ref="BT197">_xlfn.XLOOKUP(BT$1,'Copy of PY1 Data(H)'!$A$1:$CZ$1,_xlfn.XLOOKUP($A197,'Copy of PY1 Data(H)'!$A$1:$A$288,'Copy of PY1 Data(H)'!$A$1:$CZ$288))</f>
        <v>32581</v>
      </c>
      <c r="BU197" s="180" cm="1">
        <f t="array" ref="BU197">_xlfn.XLOOKUP(BU$1,'Copy of PY1 Data(H)'!$A$1:$CZ$1,_xlfn.XLOOKUP($A197,'Copy of PY1 Data(H)'!$A$1:$A$288,'Copy of PY1 Data(H)'!$A$1:$CZ$288))</f>
        <v>55526</v>
      </c>
      <c r="BV197" s="180" cm="1">
        <f t="array" ref="BV197">_xlfn.XLOOKUP(BV$1,'Copy of PY1 Data(H)'!$A$1:$CZ$1,_xlfn.XLOOKUP($A197,'Copy of PY1 Data(H)'!$A$1:$A$288,'Copy of PY1 Data(H)'!$A$1:$CZ$288))</f>
        <v>0</v>
      </c>
      <c r="BW197" s="180" cm="1">
        <f t="array" ref="BW197">_xlfn.XLOOKUP(BW$1,'Copy of PY1 Data(H)'!$A$1:$CZ$1,_xlfn.XLOOKUP($A197,'Copy of PY1 Data(H)'!$A$1:$A$288,'Copy of PY1 Data(H)'!$A$1:$CZ$288))</f>
        <v>0</v>
      </c>
      <c r="BX197" s="180" cm="1">
        <f t="array" ref="BX197">_xlfn.XLOOKUP(BX$1,'Copy of PY1 Data(H)'!$A$1:$CZ$1,_xlfn.XLOOKUP($A197,'Copy of PY1 Data(H)'!$A$1:$A$288,'Copy of PY1 Data(H)'!$A$1:$CZ$288))</f>
        <v>8635</v>
      </c>
      <c r="BY197" s="180" cm="1">
        <f t="array" ref="BY197">_xlfn.XLOOKUP(BY$1,'Copy of PY1 Data(H)'!$A$1:$CZ$1,_xlfn.XLOOKUP($A197,'Copy of PY1 Data(H)'!$A$1:$A$288,'Copy of PY1 Data(H)'!$A$1:$CZ$288))</f>
        <v>0</v>
      </c>
      <c r="BZ197" s="180" cm="1">
        <f t="array" ref="BZ197">_xlfn.XLOOKUP(BZ$1,'Copy of PY1 Data(H)'!$A$1:$CZ$1,_xlfn.XLOOKUP($A197,'Copy of PY1 Data(H)'!$A$1:$A$288,'Copy of PY1 Data(H)'!$A$1:$CZ$288))</f>
        <v>981</v>
      </c>
      <c r="CA197" s="180" cm="1">
        <f t="array" ref="CA197">_xlfn.XLOOKUP(CA$1,'Copy of PY1 Data(H)'!$A$1:$CZ$1,_xlfn.XLOOKUP($A197,'Copy of PY1 Data(H)'!$A$1:$A$288,'Copy of PY1 Data(H)'!$A$1:$CZ$288))</f>
        <v>480</v>
      </c>
      <c r="CB197" s="180" cm="1">
        <f t="array" ref="CB197">_xlfn.XLOOKUP(CB$1,'Copy of PY1 Data(H)'!$A$1:$CZ$1,_xlfn.XLOOKUP($A197,'Copy of PY1 Data(H)'!$A$1:$A$288,'Copy of PY1 Data(H)'!$A$1:$CZ$288))</f>
        <v>6912</v>
      </c>
      <c r="CC197" s="180" cm="1">
        <f t="array" ref="CC197">_xlfn.XLOOKUP(CC$1,'Copy of PY1 Data(H)'!$A$1:$CZ$1,_xlfn.XLOOKUP($A197,'Copy of PY1 Data(H)'!$A$1:$A$288,'Copy of PY1 Data(H)'!$A$1:$CZ$288))</f>
        <v>0</v>
      </c>
      <c r="CD197" s="180" cm="1">
        <f t="array" ref="CD197">_xlfn.XLOOKUP(CD$1,'Copy of PY1 Data(H)'!$A$1:$CZ$1,_xlfn.XLOOKUP($A197,'Copy of PY1 Data(H)'!$A$1:$A$288,'Copy of PY1 Data(H)'!$A$1:$CZ$288))</f>
        <v>0</v>
      </c>
    </row>
    <row r="198" spans="1:82" s="968" customFormat="1" x14ac:dyDescent="0.3">
      <c r="B198" s="968" t="s">
        <v>2892</v>
      </c>
      <c r="D198" s="968" t="e" cm="1">
        <f t="array" ref="D198">_xlfn.XLOOKUP(D$1,'Copy of PY1 Data(H)'!$A$1:$CZ$1,_xlfn.XLOOKUP($B198,'Copy of PY1 Data(H)'!$A$1:$A$288,'Copy of PY1 Data(H)'!$A$1:$CZ$288))</f>
        <v>#N/A</v>
      </c>
      <c r="E198" s="968" t="e" cm="1">
        <f t="array" ref="E198">_xlfn.XLOOKUP(E$1,'Copy of PY1 Data(H)'!$A$1:$CZ$1,_xlfn.XLOOKUP($B198,'Copy of PY1 Data(H)'!$A$1:$A$288,'Copy of PY1 Data(H)'!$A$1:$CZ$288))</f>
        <v>#N/A</v>
      </c>
      <c r="F198" s="968" t="e" cm="1">
        <f t="array" ref="F198">_xlfn.XLOOKUP(F$1,'Copy of PY1 Data(H)'!$A$1:$CZ$1,_xlfn.XLOOKUP($B198,'Copy of PY1 Data(H)'!$A$1:$A$288,'Copy of PY1 Data(H)'!$A$1:$CZ$288))</f>
        <v>#N/A</v>
      </c>
      <c r="G198" s="968" t="e" cm="1">
        <f t="array" ref="G198">_xlfn.XLOOKUP(G$1,'Copy of PY1 Data(H)'!$A$1:$CZ$1,_xlfn.XLOOKUP($B198,'Copy of PY1 Data(H)'!$A$1:$A$288,'Copy of PY1 Data(H)'!$A$1:$CZ$288))</f>
        <v>#N/A</v>
      </c>
      <c r="H198" s="968" t="e" cm="1">
        <f t="array" ref="H198">_xlfn.XLOOKUP(H$1,'Copy of PY1 Data(H)'!$A$1:$CZ$1,_xlfn.XLOOKUP($B198,'Copy of PY1 Data(H)'!$A$1:$A$288,'Copy of PY1 Data(H)'!$A$1:$CZ$288))</f>
        <v>#N/A</v>
      </c>
      <c r="I198" s="968" t="e" cm="1">
        <f t="array" ref="I198">_xlfn.XLOOKUP(I$1,'Copy of PY1 Data(H)'!$A$1:$CZ$1,_xlfn.XLOOKUP($B198,'Copy of PY1 Data(H)'!$A$1:$A$288,'Copy of PY1 Data(H)'!$A$1:$CZ$288))</f>
        <v>#N/A</v>
      </c>
      <c r="J198" s="968" t="e" cm="1">
        <f t="array" ref="J198">_xlfn.XLOOKUP(J$1,'Copy of PY1 Data(H)'!$A$1:$CZ$1,_xlfn.XLOOKUP($B198,'Copy of PY1 Data(H)'!$A$1:$A$288,'Copy of PY1 Data(H)'!$A$1:$CZ$288))</f>
        <v>#N/A</v>
      </c>
      <c r="K198" s="968" t="e" cm="1">
        <f t="array" ref="K198">_xlfn.XLOOKUP(K$1,'Copy of PY1 Data(H)'!$A$1:$CZ$1,_xlfn.XLOOKUP($B198,'Copy of PY1 Data(H)'!$A$1:$A$288,'Copy of PY1 Data(H)'!$A$1:$CZ$288))</f>
        <v>#N/A</v>
      </c>
      <c r="L198" s="968" t="e" cm="1">
        <f t="array" ref="L198">_xlfn.XLOOKUP(L$1,'Copy of PY1 Data(H)'!$A$1:$CZ$1,_xlfn.XLOOKUP($B198,'Copy of PY1 Data(H)'!$A$1:$A$288,'Copy of PY1 Data(H)'!$A$1:$CZ$288))</f>
        <v>#N/A</v>
      </c>
      <c r="M198" s="968" t="e" cm="1">
        <f t="array" ref="M198">_xlfn.XLOOKUP(M$1,'Copy of PY1 Data(H)'!$A$1:$CZ$1,_xlfn.XLOOKUP($B198,'Copy of PY1 Data(H)'!$A$1:$A$288,'Copy of PY1 Data(H)'!$A$1:$CZ$288))</f>
        <v>#N/A</v>
      </c>
      <c r="N198" s="968" t="e" cm="1">
        <f t="array" ref="N198">_xlfn.XLOOKUP(N$1,'Copy of PY1 Data(H)'!$A$1:$CZ$1,_xlfn.XLOOKUP($B198,'Copy of PY1 Data(H)'!$A$1:$A$288,'Copy of PY1 Data(H)'!$A$1:$CZ$288))</f>
        <v>#N/A</v>
      </c>
      <c r="O198" s="968" t="e" cm="1">
        <f t="array" ref="O198">_xlfn.XLOOKUP(O$1,'Copy of PY1 Data(H)'!$A$1:$CZ$1,_xlfn.XLOOKUP($B198,'Copy of PY1 Data(H)'!$A$1:$A$288,'Copy of PY1 Data(H)'!$A$1:$CZ$288))</f>
        <v>#N/A</v>
      </c>
      <c r="P198" s="968" t="e" cm="1">
        <f t="array" ref="P198">_xlfn.XLOOKUP(P$1,'Copy of PY1 Data(H)'!$A$1:$CZ$1,_xlfn.XLOOKUP($B198,'Copy of PY1 Data(H)'!$A$1:$A$288,'Copy of PY1 Data(H)'!$A$1:$CZ$288))</f>
        <v>#N/A</v>
      </c>
      <c r="Q198" s="968" t="e" cm="1">
        <f t="array" ref="Q198">_xlfn.XLOOKUP(Q$1,'Copy of PY1 Data(H)'!$A$1:$CZ$1,_xlfn.XLOOKUP($B198,'Copy of PY1 Data(H)'!$A$1:$A$288,'Copy of PY1 Data(H)'!$A$1:$CZ$288))</f>
        <v>#N/A</v>
      </c>
      <c r="R198" s="968" t="e" cm="1">
        <f t="array" ref="R198">_xlfn.XLOOKUP(R$1,'Copy of PY1 Data(H)'!$A$1:$CZ$1,_xlfn.XLOOKUP($B198,'Copy of PY1 Data(H)'!$A$1:$A$288,'Copy of PY1 Data(H)'!$A$1:$CZ$288))</f>
        <v>#N/A</v>
      </c>
      <c r="S198" s="968" t="e" cm="1">
        <f t="array" ref="S198">_xlfn.XLOOKUP(S$1,'Copy of PY1 Data(H)'!$A$1:$CZ$1,_xlfn.XLOOKUP($B198,'Copy of PY1 Data(H)'!$A$1:$A$288,'Copy of PY1 Data(H)'!$A$1:$CZ$288))</f>
        <v>#N/A</v>
      </c>
      <c r="T198" s="968" t="e" cm="1">
        <f t="array" ref="T198">_xlfn.XLOOKUP(T$1,'Copy of PY1 Data(H)'!$A$1:$CZ$1,_xlfn.XLOOKUP($B198,'Copy of PY1 Data(H)'!$A$1:$A$288,'Copy of PY1 Data(H)'!$A$1:$CZ$288))</f>
        <v>#N/A</v>
      </c>
      <c r="U198" s="968" t="e" cm="1">
        <f t="array" ref="U198">_xlfn.XLOOKUP(U$1,'Copy of PY1 Data(H)'!$A$1:$CZ$1,_xlfn.XLOOKUP($B198,'Copy of PY1 Data(H)'!$A$1:$A$288,'Copy of PY1 Data(H)'!$A$1:$CZ$288))</f>
        <v>#N/A</v>
      </c>
      <c r="V198" s="968" t="e" cm="1">
        <f t="array" ref="V198">_xlfn.XLOOKUP(V$1,'Copy of PY1 Data(H)'!$A$1:$CZ$1,_xlfn.XLOOKUP($B198,'Copy of PY1 Data(H)'!$A$1:$A$288,'Copy of PY1 Data(H)'!$A$1:$CZ$288))</f>
        <v>#N/A</v>
      </c>
      <c r="W198" s="968" t="e" cm="1">
        <f t="array" ref="W198">_xlfn.XLOOKUP(W$1,'Copy of PY1 Data(H)'!$A$1:$CZ$1,_xlfn.XLOOKUP($B198,'Copy of PY1 Data(H)'!$A$1:$A$288,'Copy of PY1 Data(H)'!$A$1:$CZ$288))</f>
        <v>#N/A</v>
      </c>
      <c r="X198" s="968" t="e" cm="1">
        <f t="array" ref="X198">_xlfn.XLOOKUP(X$1,'Copy of PY1 Data(H)'!$A$1:$CZ$1,_xlfn.XLOOKUP($B198,'Copy of PY1 Data(H)'!$A$1:$A$288,'Copy of PY1 Data(H)'!$A$1:$CZ$288))</f>
        <v>#N/A</v>
      </c>
      <c r="Y198" s="968" t="e" cm="1">
        <f t="array" ref="Y198">_xlfn.XLOOKUP(Y$1,'Copy of PY1 Data(H)'!$A$1:$CZ$1,_xlfn.XLOOKUP($B198,'Copy of PY1 Data(H)'!$A$1:$A$288,'Copy of PY1 Data(H)'!$A$1:$CZ$288))</f>
        <v>#N/A</v>
      </c>
      <c r="Z198" s="968" t="e" cm="1">
        <f t="array" ref="Z198">_xlfn.XLOOKUP(Z$1,'Copy of PY1 Data(H)'!$A$1:$CZ$1,_xlfn.XLOOKUP($B198,'Copy of PY1 Data(H)'!$A$1:$A$288,'Copy of PY1 Data(H)'!$A$1:$CZ$288))</f>
        <v>#N/A</v>
      </c>
      <c r="AA198" s="968" t="e" cm="1">
        <f t="array" ref="AA198">_xlfn.XLOOKUP(AA$1,'Copy of PY1 Data(H)'!$A$1:$CZ$1,_xlfn.XLOOKUP($B198,'Copy of PY1 Data(H)'!$A$1:$A$288,'Copy of PY1 Data(H)'!$A$1:$CZ$288))</f>
        <v>#N/A</v>
      </c>
      <c r="AB198" s="968" t="e" cm="1">
        <f t="array" ref="AB198">_xlfn.XLOOKUP(AB$1,'Copy of PY1 Data(H)'!$A$1:$CZ$1,_xlfn.XLOOKUP($B198,'Copy of PY1 Data(H)'!$A$1:$A$288,'Copy of PY1 Data(H)'!$A$1:$CZ$288))</f>
        <v>#N/A</v>
      </c>
      <c r="AC198" s="968" t="e" cm="1">
        <f t="array" ref="AC198">_xlfn.XLOOKUP(AC$1,'Copy of PY1 Data(H)'!$A$1:$CZ$1,_xlfn.XLOOKUP($B198,'Copy of PY1 Data(H)'!$A$1:$A$288,'Copy of PY1 Data(H)'!$A$1:$CZ$288))</f>
        <v>#N/A</v>
      </c>
      <c r="AD198" s="968" t="e" cm="1">
        <f t="array" ref="AD198">_xlfn.XLOOKUP(AD$1,'Copy of PY1 Data(H)'!$A$1:$CZ$1,_xlfn.XLOOKUP($B198,'Copy of PY1 Data(H)'!$A$1:$A$288,'Copy of PY1 Data(H)'!$A$1:$CZ$288))</f>
        <v>#N/A</v>
      </c>
      <c r="AE198" s="968" t="e" cm="1">
        <f t="array" ref="AE198">_xlfn.XLOOKUP(AE$1,'Copy of PY1 Data(H)'!$A$1:$CZ$1,_xlfn.XLOOKUP($B198,'Copy of PY1 Data(H)'!$A$1:$A$288,'Copy of PY1 Data(H)'!$A$1:$CZ$288))</f>
        <v>#N/A</v>
      </c>
      <c r="AF198" s="968" t="e" cm="1">
        <f t="array" ref="AF198">_xlfn.XLOOKUP(AF$1,'Copy of PY1 Data(H)'!$A$1:$CZ$1,_xlfn.XLOOKUP($B198,'Copy of PY1 Data(H)'!$A$1:$A$288,'Copy of PY1 Data(H)'!$A$1:$CZ$288))</f>
        <v>#N/A</v>
      </c>
      <c r="AG198" s="968" t="e" cm="1">
        <f t="array" ref="AG198">_xlfn.XLOOKUP(AG$1,'Copy of PY1 Data(H)'!$A$1:$CZ$1,_xlfn.XLOOKUP($B198,'Copy of PY1 Data(H)'!$A$1:$A$288,'Copy of PY1 Data(H)'!$A$1:$CZ$288))</f>
        <v>#N/A</v>
      </c>
      <c r="AH198" s="968" t="e" cm="1">
        <f t="array" ref="AH198">_xlfn.XLOOKUP(AH$1,'Copy of PY1 Data(H)'!$A$1:$CZ$1,_xlfn.XLOOKUP($B198,'Copy of PY1 Data(H)'!$A$1:$A$288,'Copy of PY1 Data(H)'!$A$1:$CZ$288))</f>
        <v>#N/A</v>
      </c>
      <c r="AI198" s="968" t="e" cm="1">
        <f t="array" ref="AI198">_xlfn.XLOOKUP(AI$1,'Copy of PY1 Data(H)'!$A$1:$CZ$1,_xlfn.XLOOKUP($B198,'Copy of PY1 Data(H)'!$A$1:$A$288,'Copy of PY1 Data(H)'!$A$1:$CZ$288))</f>
        <v>#N/A</v>
      </c>
      <c r="AJ198" s="968" t="e" cm="1">
        <f t="array" ref="AJ198">_xlfn.XLOOKUP(AJ$1,'Copy of PY1 Data(H)'!$A$1:$CZ$1,_xlfn.XLOOKUP($B198,'Copy of PY1 Data(H)'!$A$1:$A$288,'Copy of PY1 Data(H)'!$A$1:$CZ$288))</f>
        <v>#N/A</v>
      </c>
      <c r="AK198" s="968" t="e" cm="1">
        <f t="array" ref="AK198">_xlfn.XLOOKUP(AK$1,'Copy of PY1 Data(H)'!$A$1:$CZ$1,_xlfn.XLOOKUP($B198,'Copy of PY1 Data(H)'!$A$1:$A$288,'Copy of PY1 Data(H)'!$A$1:$CZ$288))</f>
        <v>#N/A</v>
      </c>
      <c r="AL198" s="968" t="e" cm="1">
        <f t="array" ref="AL198">_xlfn.XLOOKUP(AL$1,'Copy of PY1 Data(H)'!$A$1:$CZ$1,_xlfn.XLOOKUP($B198,'Copy of PY1 Data(H)'!$A$1:$A$288,'Copy of PY1 Data(H)'!$A$1:$CZ$288))</f>
        <v>#N/A</v>
      </c>
      <c r="AM198" s="968" t="e" cm="1">
        <f t="array" ref="AM198">_xlfn.XLOOKUP(AM$1,'Copy of PY1 Data(H)'!$A$1:$CZ$1,_xlfn.XLOOKUP($B198,'Copy of PY1 Data(H)'!$A$1:$A$288,'Copy of PY1 Data(H)'!$A$1:$CZ$288))</f>
        <v>#N/A</v>
      </c>
      <c r="AN198" s="968" t="e" cm="1">
        <f t="array" ref="AN198">_xlfn.XLOOKUP(AN$1,'Copy of PY1 Data(H)'!$A$1:$CZ$1,_xlfn.XLOOKUP($B198,'Copy of PY1 Data(H)'!$A$1:$A$288,'Copy of PY1 Data(H)'!$A$1:$CZ$288))</f>
        <v>#N/A</v>
      </c>
      <c r="AO198" s="968" t="e" cm="1">
        <f t="array" ref="AO198">_xlfn.XLOOKUP(AO$1,'Copy of PY1 Data(H)'!$A$1:$CZ$1,_xlfn.XLOOKUP($B198,'Copy of PY1 Data(H)'!$A$1:$A$288,'Copy of PY1 Data(H)'!$A$1:$CZ$288))</f>
        <v>#N/A</v>
      </c>
      <c r="AP198" s="968" t="e" cm="1">
        <f t="array" ref="AP198">_xlfn.XLOOKUP(AP$1,'Copy of PY1 Data(H)'!$A$1:$CZ$1,_xlfn.XLOOKUP($B198,'Copy of PY1 Data(H)'!$A$1:$A$288,'Copy of PY1 Data(H)'!$A$1:$CZ$288))</f>
        <v>#N/A</v>
      </c>
      <c r="AQ198" s="968" t="e" cm="1">
        <f t="array" ref="AQ198">_xlfn.XLOOKUP(AQ$1,'Copy of PY1 Data(H)'!$A$1:$CZ$1,_xlfn.XLOOKUP($B198,'Copy of PY1 Data(H)'!$A$1:$A$288,'Copy of PY1 Data(H)'!$A$1:$CZ$288))</f>
        <v>#N/A</v>
      </c>
      <c r="AR198" s="968" t="e" cm="1">
        <f t="array" ref="AR198">_xlfn.XLOOKUP(AR$1,'Copy of PY1 Data(H)'!$A$1:$CZ$1,_xlfn.XLOOKUP($B198,'Copy of PY1 Data(H)'!$A$1:$A$288,'Copy of PY1 Data(H)'!$A$1:$CZ$288))</f>
        <v>#N/A</v>
      </c>
      <c r="AS198" s="968" t="e" cm="1">
        <f t="array" ref="AS198">_xlfn.XLOOKUP(AS$1,'Copy of PY1 Data(H)'!$A$1:$CZ$1,_xlfn.XLOOKUP($B198,'Copy of PY1 Data(H)'!$A$1:$A$288,'Copy of PY1 Data(H)'!$A$1:$CZ$288))</f>
        <v>#N/A</v>
      </c>
      <c r="AT198" s="968" t="e" cm="1">
        <f t="array" ref="AT198">_xlfn.XLOOKUP(AT$1,'Copy of PY1 Data(H)'!$A$1:$CZ$1,_xlfn.XLOOKUP($B198,'Copy of PY1 Data(H)'!$A$1:$A$288,'Copy of PY1 Data(H)'!$A$1:$CZ$288))</f>
        <v>#N/A</v>
      </c>
      <c r="AU198" s="968" t="e" cm="1">
        <f t="array" ref="AU198">_xlfn.XLOOKUP(AU$1,'Copy of PY1 Data(H)'!$A$1:$CZ$1,_xlfn.XLOOKUP($B198,'Copy of PY1 Data(H)'!$A$1:$A$288,'Copy of PY1 Data(H)'!$A$1:$CZ$288))</f>
        <v>#N/A</v>
      </c>
      <c r="AV198" s="968" t="e" cm="1">
        <f t="array" ref="AV198">_xlfn.XLOOKUP(AV$1,'Copy of PY1 Data(H)'!$A$1:$CZ$1,_xlfn.XLOOKUP($B198,'Copy of PY1 Data(H)'!$A$1:$A$288,'Copy of PY1 Data(H)'!$A$1:$CZ$288))</f>
        <v>#N/A</v>
      </c>
      <c r="AW198" s="968" t="e" cm="1">
        <f t="array" ref="AW198">_xlfn.XLOOKUP(AW$1,'Copy of PY1 Data(H)'!$A$1:$CZ$1,_xlfn.XLOOKUP($B198,'Copy of PY1 Data(H)'!$A$1:$A$288,'Copy of PY1 Data(H)'!$A$1:$CZ$288))</f>
        <v>#N/A</v>
      </c>
      <c r="AX198" s="968" t="e" cm="1">
        <f t="array" ref="AX198">_xlfn.XLOOKUP(AX$1,'Copy of PY1 Data(H)'!$A$1:$CZ$1,_xlfn.XLOOKUP($B198,'Copy of PY1 Data(H)'!$A$1:$A$288,'Copy of PY1 Data(H)'!$A$1:$CZ$288))</f>
        <v>#N/A</v>
      </c>
      <c r="AY198" s="968" t="e" cm="1">
        <f t="array" ref="AY198">_xlfn.XLOOKUP(AY$1,'Copy of PY1 Data(H)'!$A$1:$CZ$1,_xlfn.XLOOKUP($B198,'Copy of PY1 Data(H)'!$A$1:$A$288,'Copy of PY1 Data(H)'!$A$1:$CZ$288))</f>
        <v>#N/A</v>
      </c>
      <c r="AZ198" s="968" t="e" cm="1">
        <f t="array" ref="AZ198">_xlfn.XLOOKUP(AZ$1,'Copy of PY1 Data(H)'!$A$1:$CZ$1,_xlfn.XLOOKUP($B198,'Copy of PY1 Data(H)'!$A$1:$A$288,'Copy of PY1 Data(H)'!$A$1:$CZ$288))</f>
        <v>#N/A</v>
      </c>
      <c r="BA198" s="968" t="e" cm="1">
        <f t="array" ref="BA198">_xlfn.XLOOKUP(BA$1,'Copy of PY1 Data(H)'!$A$1:$CZ$1,_xlfn.XLOOKUP($B198,'Copy of PY1 Data(H)'!$A$1:$A$288,'Copy of PY1 Data(H)'!$A$1:$CZ$288))</f>
        <v>#N/A</v>
      </c>
      <c r="BB198" s="968" t="e" cm="1">
        <f t="array" ref="BB198">_xlfn.XLOOKUP(BB$1,'Copy of PY1 Data(H)'!$A$1:$CZ$1,_xlfn.XLOOKUP($B198,'Copy of PY1 Data(H)'!$A$1:$A$288,'Copy of PY1 Data(H)'!$A$1:$CZ$288))</f>
        <v>#N/A</v>
      </c>
      <c r="BC198" s="968" t="e" cm="1">
        <f t="array" ref="BC198">_xlfn.XLOOKUP(BC$1,'Copy of PY1 Data(H)'!$A$1:$CZ$1,_xlfn.XLOOKUP($B198,'Copy of PY1 Data(H)'!$A$1:$A$288,'Copy of PY1 Data(H)'!$A$1:$CZ$288))</f>
        <v>#N/A</v>
      </c>
      <c r="BD198" s="968" t="e" cm="1">
        <f t="array" ref="BD198">_xlfn.XLOOKUP(BD$1,'Copy of PY1 Data(H)'!$A$1:$CZ$1,_xlfn.XLOOKUP($B198,'Copy of PY1 Data(H)'!$A$1:$A$288,'Copy of PY1 Data(H)'!$A$1:$CZ$288))</f>
        <v>#N/A</v>
      </c>
      <c r="BE198" s="968" t="e" cm="1">
        <f t="array" ref="BE198">_xlfn.XLOOKUP(BE$1,'Copy of PY1 Data(H)'!$A$1:$CZ$1,_xlfn.XLOOKUP($B198,'Copy of PY1 Data(H)'!$A$1:$A$288,'Copy of PY1 Data(H)'!$A$1:$CZ$288))</f>
        <v>#N/A</v>
      </c>
      <c r="BF198" s="968" t="e" cm="1">
        <f t="array" ref="BF198">_xlfn.XLOOKUP(BF$1,'Copy of PY1 Data(H)'!$A$1:$CZ$1,_xlfn.XLOOKUP($B198,'Copy of PY1 Data(H)'!$A$1:$A$288,'Copy of PY1 Data(H)'!$A$1:$CZ$288))</f>
        <v>#N/A</v>
      </c>
      <c r="BG198" s="968" t="e" cm="1">
        <f t="array" ref="BG198">_xlfn.XLOOKUP(BG$1,'Copy of PY1 Data(H)'!$A$1:$CZ$1,_xlfn.XLOOKUP($B198,'Copy of PY1 Data(H)'!$A$1:$A$288,'Copy of PY1 Data(H)'!$A$1:$CZ$288))</f>
        <v>#N/A</v>
      </c>
      <c r="BH198" s="968" t="e" cm="1">
        <f t="array" ref="BH198">_xlfn.XLOOKUP(BH$1,'Copy of PY1 Data(H)'!$A$1:$CZ$1,_xlfn.XLOOKUP($B198,'Copy of PY1 Data(H)'!$A$1:$A$288,'Copy of PY1 Data(H)'!$A$1:$CZ$288))</f>
        <v>#N/A</v>
      </c>
      <c r="BI198" s="968" t="e" cm="1">
        <f t="array" ref="BI198">_xlfn.XLOOKUP(BI$1,'Copy of PY1 Data(H)'!$A$1:$CZ$1,_xlfn.XLOOKUP($B198,'Copy of PY1 Data(H)'!$A$1:$A$288,'Copy of PY1 Data(H)'!$A$1:$CZ$288))</f>
        <v>#N/A</v>
      </c>
      <c r="BJ198" s="968" t="e" cm="1">
        <f t="array" ref="BJ198">_xlfn.XLOOKUP(BJ$1,'Copy of PY1 Data(H)'!$A$1:$CZ$1,_xlfn.XLOOKUP($B198,'Copy of PY1 Data(H)'!$A$1:$A$288,'Copy of PY1 Data(H)'!$A$1:$CZ$288))</f>
        <v>#N/A</v>
      </c>
      <c r="BK198" s="968" t="e" cm="1">
        <f t="array" ref="BK198">_xlfn.XLOOKUP(BK$1,'Copy of PY1 Data(H)'!$A$1:$CZ$1,_xlfn.XLOOKUP($B198,'Copy of PY1 Data(H)'!$A$1:$A$288,'Copy of PY1 Data(H)'!$A$1:$CZ$288))</f>
        <v>#N/A</v>
      </c>
      <c r="BL198" s="968" t="e" cm="1">
        <f t="array" ref="BL198">_xlfn.XLOOKUP(BL$1,'Copy of PY1 Data(H)'!$A$1:$CZ$1,_xlfn.XLOOKUP($B198,'Copy of PY1 Data(H)'!$A$1:$A$288,'Copy of PY1 Data(H)'!$A$1:$CZ$288))</f>
        <v>#N/A</v>
      </c>
      <c r="BM198" s="968" t="e" cm="1">
        <f t="array" ref="BM198">_xlfn.XLOOKUP(BM$1,'Copy of PY1 Data(H)'!$A$1:$CZ$1,_xlfn.XLOOKUP($B198,'Copy of PY1 Data(H)'!$A$1:$A$288,'Copy of PY1 Data(H)'!$A$1:$CZ$288))</f>
        <v>#N/A</v>
      </c>
      <c r="BN198" s="968" t="e" cm="1">
        <f t="array" ref="BN198">_xlfn.XLOOKUP(BN$1,'Copy of PY1 Data(H)'!$A$1:$CZ$1,_xlfn.XLOOKUP($B198,'Copy of PY1 Data(H)'!$A$1:$A$288,'Copy of PY1 Data(H)'!$A$1:$CZ$288))</f>
        <v>#N/A</v>
      </c>
      <c r="BO198" s="968" t="e" cm="1">
        <f t="array" ref="BO198">_xlfn.XLOOKUP(BO$1,'Copy of PY1 Data(H)'!$A$1:$CZ$1,_xlfn.XLOOKUP($B198,'Copy of PY1 Data(H)'!$A$1:$A$288,'Copy of PY1 Data(H)'!$A$1:$CZ$288))</f>
        <v>#N/A</v>
      </c>
      <c r="BP198" s="968" t="e" cm="1">
        <f t="array" ref="BP198">_xlfn.XLOOKUP(BP$1,'Copy of PY1 Data(H)'!$A$1:$CZ$1,_xlfn.XLOOKUP($B198,'Copy of PY1 Data(H)'!$A$1:$A$288,'Copy of PY1 Data(H)'!$A$1:$CZ$288))</f>
        <v>#N/A</v>
      </c>
      <c r="BQ198" s="968" t="e" cm="1">
        <f t="array" ref="BQ198">_xlfn.XLOOKUP(BQ$1,'Copy of PY1 Data(H)'!$A$1:$CZ$1,_xlfn.XLOOKUP($B198,'Copy of PY1 Data(H)'!$A$1:$A$288,'Copy of PY1 Data(H)'!$A$1:$CZ$288))</f>
        <v>#N/A</v>
      </c>
      <c r="BR198" s="968" t="e" cm="1">
        <f t="array" ref="BR198">_xlfn.XLOOKUP(BR$1,'Copy of PY1 Data(H)'!$A$1:$CZ$1,_xlfn.XLOOKUP($B198,'Copy of PY1 Data(H)'!$A$1:$A$288,'Copy of PY1 Data(H)'!$A$1:$CZ$288))</f>
        <v>#N/A</v>
      </c>
      <c r="BS198" s="968" t="e" cm="1">
        <f t="array" ref="BS198">_xlfn.XLOOKUP(BS$1,'Copy of PY1 Data(H)'!$A$1:$CZ$1,_xlfn.XLOOKUP($B198,'Copy of PY1 Data(H)'!$A$1:$A$288,'Copy of PY1 Data(H)'!$A$1:$CZ$288))</f>
        <v>#N/A</v>
      </c>
      <c r="BT198" s="968" t="e" cm="1">
        <f t="array" ref="BT198">_xlfn.XLOOKUP(BT$1,'Copy of PY1 Data(H)'!$A$1:$CZ$1,_xlfn.XLOOKUP($B198,'Copy of PY1 Data(H)'!$A$1:$A$288,'Copy of PY1 Data(H)'!$A$1:$CZ$288))</f>
        <v>#N/A</v>
      </c>
      <c r="BU198" s="968" t="e" cm="1">
        <f t="array" ref="BU198">_xlfn.XLOOKUP(BU$1,'Copy of PY1 Data(H)'!$A$1:$CZ$1,_xlfn.XLOOKUP($B198,'Copy of PY1 Data(H)'!$A$1:$A$288,'Copy of PY1 Data(H)'!$A$1:$CZ$288))</f>
        <v>#N/A</v>
      </c>
      <c r="BV198" s="968" t="e" cm="1">
        <f t="array" ref="BV198">_xlfn.XLOOKUP(BV$1,'Copy of PY1 Data(H)'!$A$1:$CZ$1,_xlfn.XLOOKUP($B198,'Copy of PY1 Data(H)'!$A$1:$A$288,'Copy of PY1 Data(H)'!$A$1:$CZ$288))</f>
        <v>#N/A</v>
      </c>
      <c r="BW198" s="968" t="e" cm="1">
        <f t="array" ref="BW198">_xlfn.XLOOKUP(BW$1,'Copy of PY1 Data(H)'!$A$1:$CZ$1,_xlfn.XLOOKUP($B198,'Copy of PY1 Data(H)'!$A$1:$A$288,'Copy of PY1 Data(H)'!$A$1:$CZ$288))</f>
        <v>#N/A</v>
      </c>
      <c r="BX198" s="968" t="e" cm="1">
        <f t="array" ref="BX198">_xlfn.XLOOKUP(BX$1,'Copy of PY1 Data(H)'!$A$1:$CZ$1,_xlfn.XLOOKUP($B198,'Copy of PY1 Data(H)'!$A$1:$A$288,'Copy of PY1 Data(H)'!$A$1:$CZ$288))</f>
        <v>#N/A</v>
      </c>
      <c r="BY198" s="968" t="e" cm="1">
        <f t="array" ref="BY198">_xlfn.XLOOKUP(BY$1,'Copy of PY1 Data(H)'!$A$1:$CZ$1,_xlfn.XLOOKUP($B198,'Copy of PY1 Data(H)'!$A$1:$A$288,'Copy of PY1 Data(H)'!$A$1:$CZ$288))</f>
        <v>#N/A</v>
      </c>
      <c r="BZ198" s="968" t="e" cm="1">
        <f t="array" ref="BZ198">_xlfn.XLOOKUP(BZ$1,'Copy of PY1 Data(H)'!$A$1:$CZ$1,_xlfn.XLOOKUP($B198,'Copy of PY1 Data(H)'!$A$1:$A$288,'Copy of PY1 Data(H)'!$A$1:$CZ$288))</f>
        <v>#N/A</v>
      </c>
      <c r="CA198" s="968" t="e" cm="1">
        <f t="array" ref="CA198">_xlfn.XLOOKUP(CA$1,'Copy of PY1 Data(H)'!$A$1:$CZ$1,_xlfn.XLOOKUP($B198,'Copy of PY1 Data(H)'!$A$1:$A$288,'Copy of PY1 Data(H)'!$A$1:$CZ$288))</f>
        <v>#N/A</v>
      </c>
      <c r="CB198" s="968" t="e" cm="1">
        <f t="array" ref="CB198">_xlfn.XLOOKUP(CB$1,'Copy of PY1 Data(H)'!$A$1:$CZ$1,_xlfn.XLOOKUP($B198,'Copy of PY1 Data(H)'!$A$1:$A$288,'Copy of PY1 Data(H)'!$A$1:$CZ$288))</f>
        <v>#N/A</v>
      </c>
      <c r="CC198" s="968" t="e" cm="1">
        <f t="array" ref="CC198">_xlfn.XLOOKUP(CC$1,'Copy of PY1 Data(H)'!$A$1:$CZ$1,_xlfn.XLOOKUP($B198,'Copy of PY1 Data(H)'!$A$1:$A$288,'Copy of PY1 Data(H)'!$A$1:$CZ$288))</f>
        <v>#N/A</v>
      </c>
      <c r="CD198" s="968" t="e" cm="1">
        <f t="array" ref="CD198">_xlfn.XLOOKUP(CD$1,'Copy of PY1 Data(H)'!$A$1:$CZ$1,_xlfn.XLOOKUP($B198,'Copy of PY1 Data(H)'!$A$1:$A$288,'Copy of PY1 Data(H)'!$A$1:$CZ$288))</f>
        <v>#N/A</v>
      </c>
    </row>
    <row r="199" spans="1:82" s="968" customFormat="1" x14ac:dyDescent="0.3">
      <c r="B199" s="968" t="s">
        <v>2892</v>
      </c>
      <c r="D199" s="968" t="e" cm="1">
        <f t="array" ref="D199">_xlfn.XLOOKUP(D$1,'Copy of PY1 Data(H)'!$A$1:$CZ$1,_xlfn.XLOOKUP($B199,'Copy of PY1 Data(H)'!$A$1:$A$288,'Copy of PY1 Data(H)'!$A$1:$CZ$288))</f>
        <v>#N/A</v>
      </c>
      <c r="E199" s="968" t="e" cm="1">
        <f t="array" ref="E199">_xlfn.XLOOKUP(E$1,'Copy of PY1 Data(H)'!$A$1:$CZ$1,_xlfn.XLOOKUP($B199,'Copy of PY1 Data(H)'!$A$1:$A$288,'Copy of PY1 Data(H)'!$A$1:$CZ$288))</f>
        <v>#N/A</v>
      </c>
      <c r="F199" s="968" t="e" cm="1">
        <f t="array" ref="F199">_xlfn.XLOOKUP(F$1,'Copy of PY1 Data(H)'!$A$1:$CZ$1,_xlfn.XLOOKUP($B199,'Copy of PY1 Data(H)'!$A$1:$A$288,'Copy of PY1 Data(H)'!$A$1:$CZ$288))</f>
        <v>#N/A</v>
      </c>
      <c r="G199" s="968" t="e" cm="1">
        <f t="array" ref="G199">_xlfn.XLOOKUP(G$1,'Copy of PY1 Data(H)'!$A$1:$CZ$1,_xlfn.XLOOKUP($B199,'Copy of PY1 Data(H)'!$A$1:$A$288,'Copy of PY1 Data(H)'!$A$1:$CZ$288))</f>
        <v>#N/A</v>
      </c>
      <c r="H199" s="968" t="e" cm="1">
        <f t="array" ref="H199">_xlfn.XLOOKUP(H$1,'Copy of PY1 Data(H)'!$A$1:$CZ$1,_xlfn.XLOOKUP($B199,'Copy of PY1 Data(H)'!$A$1:$A$288,'Copy of PY1 Data(H)'!$A$1:$CZ$288))</f>
        <v>#N/A</v>
      </c>
      <c r="I199" s="968" t="e" cm="1">
        <f t="array" ref="I199">_xlfn.XLOOKUP(I$1,'Copy of PY1 Data(H)'!$A$1:$CZ$1,_xlfn.XLOOKUP($B199,'Copy of PY1 Data(H)'!$A$1:$A$288,'Copy of PY1 Data(H)'!$A$1:$CZ$288))</f>
        <v>#N/A</v>
      </c>
      <c r="J199" s="968" t="e" cm="1">
        <f t="array" ref="J199">_xlfn.XLOOKUP(J$1,'Copy of PY1 Data(H)'!$A$1:$CZ$1,_xlfn.XLOOKUP($B199,'Copy of PY1 Data(H)'!$A$1:$A$288,'Copy of PY1 Data(H)'!$A$1:$CZ$288))</f>
        <v>#N/A</v>
      </c>
      <c r="K199" s="968" t="e" cm="1">
        <f t="array" ref="K199">_xlfn.XLOOKUP(K$1,'Copy of PY1 Data(H)'!$A$1:$CZ$1,_xlfn.XLOOKUP($B199,'Copy of PY1 Data(H)'!$A$1:$A$288,'Copy of PY1 Data(H)'!$A$1:$CZ$288))</f>
        <v>#N/A</v>
      </c>
      <c r="L199" s="968" t="e" cm="1">
        <f t="array" ref="L199">_xlfn.XLOOKUP(L$1,'Copy of PY1 Data(H)'!$A$1:$CZ$1,_xlfn.XLOOKUP($B199,'Copy of PY1 Data(H)'!$A$1:$A$288,'Copy of PY1 Data(H)'!$A$1:$CZ$288))</f>
        <v>#N/A</v>
      </c>
      <c r="M199" s="968" t="e" cm="1">
        <f t="array" ref="M199">_xlfn.XLOOKUP(M$1,'Copy of PY1 Data(H)'!$A$1:$CZ$1,_xlfn.XLOOKUP($B199,'Copy of PY1 Data(H)'!$A$1:$A$288,'Copy of PY1 Data(H)'!$A$1:$CZ$288))</f>
        <v>#N/A</v>
      </c>
      <c r="N199" s="968" t="e" cm="1">
        <f t="array" ref="N199">_xlfn.XLOOKUP(N$1,'Copy of PY1 Data(H)'!$A$1:$CZ$1,_xlfn.XLOOKUP($B199,'Copy of PY1 Data(H)'!$A$1:$A$288,'Copy of PY1 Data(H)'!$A$1:$CZ$288))</f>
        <v>#N/A</v>
      </c>
      <c r="O199" s="968" t="e" cm="1">
        <f t="array" ref="O199">_xlfn.XLOOKUP(O$1,'Copy of PY1 Data(H)'!$A$1:$CZ$1,_xlfn.XLOOKUP($B199,'Copy of PY1 Data(H)'!$A$1:$A$288,'Copy of PY1 Data(H)'!$A$1:$CZ$288))</f>
        <v>#N/A</v>
      </c>
      <c r="P199" s="968" t="e" cm="1">
        <f t="array" ref="P199">_xlfn.XLOOKUP(P$1,'Copy of PY1 Data(H)'!$A$1:$CZ$1,_xlfn.XLOOKUP($B199,'Copy of PY1 Data(H)'!$A$1:$A$288,'Copy of PY1 Data(H)'!$A$1:$CZ$288))</f>
        <v>#N/A</v>
      </c>
      <c r="Q199" s="968" t="e" cm="1">
        <f t="array" ref="Q199">_xlfn.XLOOKUP(Q$1,'Copy of PY1 Data(H)'!$A$1:$CZ$1,_xlfn.XLOOKUP($B199,'Copy of PY1 Data(H)'!$A$1:$A$288,'Copy of PY1 Data(H)'!$A$1:$CZ$288))</f>
        <v>#N/A</v>
      </c>
      <c r="R199" s="968" t="e" cm="1">
        <f t="array" ref="R199">_xlfn.XLOOKUP(R$1,'Copy of PY1 Data(H)'!$A$1:$CZ$1,_xlfn.XLOOKUP($B199,'Copy of PY1 Data(H)'!$A$1:$A$288,'Copy of PY1 Data(H)'!$A$1:$CZ$288))</f>
        <v>#N/A</v>
      </c>
      <c r="S199" s="968" t="e" cm="1">
        <f t="array" ref="S199">_xlfn.XLOOKUP(S$1,'Copy of PY1 Data(H)'!$A$1:$CZ$1,_xlfn.XLOOKUP($B199,'Copy of PY1 Data(H)'!$A$1:$A$288,'Copy of PY1 Data(H)'!$A$1:$CZ$288))</f>
        <v>#N/A</v>
      </c>
      <c r="T199" s="968" t="e" cm="1">
        <f t="array" ref="T199">_xlfn.XLOOKUP(T$1,'Copy of PY1 Data(H)'!$A$1:$CZ$1,_xlfn.XLOOKUP($B199,'Copy of PY1 Data(H)'!$A$1:$A$288,'Copy of PY1 Data(H)'!$A$1:$CZ$288))</f>
        <v>#N/A</v>
      </c>
      <c r="U199" s="968" t="e" cm="1">
        <f t="array" ref="U199">_xlfn.XLOOKUP(U$1,'Copy of PY1 Data(H)'!$A$1:$CZ$1,_xlfn.XLOOKUP($B199,'Copy of PY1 Data(H)'!$A$1:$A$288,'Copy of PY1 Data(H)'!$A$1:$CZ$288))</f>
        <v>#N/A</v>
      </c>
      <c r="V199" s="968" t="e" cm="1">
        <f t="array" ref="V199">_xlfn.XLOOKUP(V$1,'Copy of PY1 Data(H)'!$A$1:$CZ$1,_xlfn.XLOOKUP($B199,'Copy of PY1 Data(H)'!$A$1:$A$288,'Copy of PY1 Data(H)'!$A$1:$CZ$288))</f>
        <v>#N/A</v>
      </c>
      <c r="W199" s="968" t="e" cm="1">
        <f t="array" ref="W199">_xlfn.XLOOKUP(W$1,'Copy of PY1 Data(H)'!$A$1:$CZ$1,_xlfn.XLOOKUP($B199,'Copy of PY1 Data(H)'!$A$1:$A$288,'Copy of PY1 Data(H)'!$A$1:$CZ$288))</f>
        <v>#N/A</v>
      </c>
      <c r="X199" s="968" t="e" cm="1">
        <f t="array" ref="X199">_xlfn.XLOOKUP(X$1,'Copy of PY1 Data(H)'!$A$1:$CZ$1,_xlfn.XLOOKUP($B199,'Copy of PY1 Data(H)'!$A$1:$A$288,'Copy of PY1 Data(H)'!$A$1:$CZ$288))</f>
        <v>#N/A</v>
      </c>
      <c r="Y199" s="968" t="e" cm="1">
        <f t="array" ref="Y199">_xlfn.XLOOKUP(Y$1,'Copy of PY1 Data(H)'!$A$1:$CZ$1,_xlfn.XLOOKUP($B199,'Copy of PY1 Data(H)'!$A$1:$A$288,'Copy of PY1 Data(H)'!$A$1:$CZ$288))</f>
        <v>#N/A</v>
      </c>
      <c r="Z199" s="968" t="e" cm="1">
        <f t="array" ref="Z199">_xlfn.XLOOKUP(Z$1,'Copy of PY1 Data(H)'!$A$1:$CZ$1,_xlfn.XLOOKUP($B199,'Copy of PY1 Data(H)'!$A$1:$A$288,'Copy of PY1 Data(H)'!$A$1:$CZ$288))</f>
        <v>#N/A</v>
      </c>
      <c r="AA199" s="968" t="e" cm="1">
        <f t="array" ref="AA199">_xlfn.XLOOKUP(AA$1,'Copy of PY1 Data(H)'!$A$1:$CZ$1,_xlfn.XLOOKUP($B199,'Copy of PY1 Data(H)'!$A$1:$A$288,'Copy of PY1 Data(H)'!$A$1:$CZ$288))</f>
        <v>#N/A</v>
      </c>
      <c r="AB199" s="968" t="e" cm="1">
        <f t="array" ref="AB199">_xlfn.XLOOKUP(AB$1,'Copy of PY1 Data(H)'!$A$1:$CZ$1,_xlfn.XLOOKUP($B199,'Copy of PY1 Data(H)'!$A$1:$A$288,'Copy of PY1 Data(H)'!$A$1:$CZ$288))</f>
        <v>#N/A</v>
      </c>
      <c r="AC199" s="968" t="e" cm="1">
        <f t="array" ref="AC199">_xlfn.XLOOKUP(AC$1,'Copy of PY1 Data(H)'!$A$1:$CZ$1,_xlfn.XLOOKUP($B199,'Copy of PY1 Data(H)'!$A$1:$A$288,'Copy of PY1 Data(H)'!$A$1:$CZ$288))</f>
        <v>#N/A</v>
      </c>
      <c r="AD199" s="968" t="e" cm="1">
        <f t="array" ref="AD199">_xlfn.XLOOKUP(AD$1,'Copy of PY1 Data(H)'!$A$1:$CZ$1,_xlfn.XLOOKUP($B199,'Copy of PY1 Data(H)'!$A$1:$A$288,'Copy of PY1 Data(H)'!$A$1:$CZ$288))</f>
        <v>#N/A</v>
      </c>
      <c r="AE199" s="968" t="e" cm="1">
        <f t="array" ref="AE199">_xlfn.XLOOKUP(AE$1,'Copy of PY1 Data(H)'!$A$1:$CZ$1,_xlfn.XLOOKUP($B199,'Copy of PY1 Data(H)'!$A$1:$A$288,'Copy of PY1 Data(H)'!$A$1:$CZ$288))</f>
        <v>#N/A</v>
      </c>
      <c r="AF199" s="968" t="e" cm="1">
        <f t="array" ref="AF199">_xlfn.XLOOKUP(AF$1,'Copy of PY1 Data(H)'!$A$1:$CZ$1,_xlfn.XLOOKUP($B199,'Copy of PY1 Data(H)'!$A$1:$A$288,'Copy of PY1 Data(H)'!$A$1:$CZ$288))</f>
        <v>#N/A</v>
      </c>
      <c r="AG199" s="968" t="e" cm="1">
        <f t="array" ref="AG199">_xlfn.XLOOKUP(AG$1,'Copy of PY1 Data(H)'!$A$1:$CZ$1,_xlfn.XLOOKUP($B199,'Copy of PY1 Data(H)'!$A$1:$A$288,'Copy of PY1 Data(H)'!$A$1:$CZ$288))</f>
        <v>#N/A</v>
      </c>
      <c r="AH199" s="968" t="e" cm="1">
        <f t="array" ref="AH199">_xlfn.XLOOKUP(AH$1,'Copy of PY1 Data(H)'!$A$1:$CZ$1,_xlfn.XLOOKUP($B199,'Copy of PY1 Data(H)'!$A$1:$A$288,'Copy of PY1 Data(H)'!$A$1:$CZ$288))</f>
        <v>#N/A</v>
      </c>
      <c r="AI199" s="968" t="e" cm="1">
        <f t="array" ref="AI199">_xlfn.XLOOKUP(AI$1,'Copy of PY1 Data(H)'!$A$1:$CZ$1,_xlfn.XLOOKUP($B199,'Copy of PY1 Data(H)'!$A$1:$A$288,'Copy of PY1 Data(H)'!$A$1:$CZ$288))</f>
        <v>#N/A</v>
      </c>
      <c r="AJ199" s="968" t="e" cm="1">
        <f t="array" ref="AJ199">_xlfn.XLOOKUP(AJ$1,'Copy of PY1 Data(H)'!$A$1:$CZ$1,_xlfn.XLOOKUP($B199,'Copy of PY1 Data(H)'!$A$1:$A$288,'Copy of PY1 Data(H)'!$A$1:$CZ$288))</f>
        <v>#N/A</v>
      </c>
      <c r="AK199" s="968" t="e" cm="1">
        <f t="array" ref="AK199">_xlfn.XLOOKUP(AK$1,'Copy of PY1 Data(H)'!$A$1:$CZ$1,_xlfn.XLOOKUP($B199,'Copy of PY1 Data(H)'!$A$1:$A$288,'Copy of PY1 Data(H)'!$A$1:$CZ$288))</f>
        <v>#N/A</v>
      </c>
      <c r="AL199" s="968" t="e" cm="1">
        <f t="array" ref="AL199">_xlfn.XLOOKUP(AL$1,'Copy of PY1 Data(H)'!$A$1:$CZ$1,_xlfn.XLOOKUP($B199,'Copy of PY1 Data(H)'!$A$1:$A$288,'Copy of PY1 Data(H)'!$A$1:$CZ$288))</f>
        <v>#N/A</v>
      </c>
      <c r="AM199" s="968" t="e" cm="1">
        <f t="array" ref="AM199">_xlfn.XLOOKUP(AM$1,'Copy of PY1 Data(H)'!$A$1:$CZ$1,_xlfn.XLOOKUP($B199,'Copy of PY1 Data(H)'!$A$1:$A$288,'Copy of PY1 Data(H)'!$A$1:$CZ$288))</f>
        <v>#N/A</v>
      </c>
      <c r="AN199" s="968" t="e" cm="1">
        <f t="array" ref="AN199">_xlfn.XLOOKUP(AN$1,'Copy of PY1 Data(H)'!$A$1:$CZ$1,_xlfn.XLOOKUP($B199,'Copy of PY1 Data(H)'!$A$1:$A$288,'Copy of PY1 Data(H)'!$A$1:$CZ$288))</f>
        <v>#N/A</v>
      </c>
      <c r="AO199" s="968" t="e" cm="1">
        <f t="array" ref="AO199">_xlfn.XLOOKUP(AO$1,'Copy of PY1 Data(H)'!$A$1:$CZ$1,_xlfn.XLOOKUP($B199,'Copy of PY1 Data(H)'!$A$1:$A$288,'Copy of PY1 Data(H)'!$A$1:$CZ$288))</f>
        <v>#N/A</v>
      </c>
      <c r="AP199" s="968" t="e" cm="1">
        <f t="array" ref="AP199">_xlfn.XLOOKUP(AP$1,'Copy of PY1 Data(H)'!$A$1:$CZ$1,_xlfn.XLOOKUP($B199,'Copy of PY1 Data(H)'!$A$1:$A$288,'Copy of PY1 Data(H)'!$A$1:$CZ$288))</f>
        <v>#N/A</v>
      </c>
      <c r="AQ199" s="968" t="e" cm="1">
        <f t="array" ref="AQ199">_xlfn.XLOOKUP(AQ$1,'Copy of PY1 Data(H)'!$A$1:$CZ$1,_xlfn.XLOOKUP($B199,'Copy of PY1 Data(H)'!$A$1:$A$288,'Copy of PY1 Data(H)'!$A$1:$CZ$288))</f>
        <v>#N/A</v>
      </c>
      <c r="AR199" s="968" t="e" cm="1">
        <f t="array" ref="AR199">_xlfn.XLOOKUP(AR$1,'Copy of PY1 Data(H)'!$A$1:$CZ$1,_xlfn.XLOOKUP($B199,'Copy of PY1 Data(H)'!$A$1:$A$288,'Copy of PY1 Data(H)'!$A$1:$CZ$288))</f>
        <v>#N/A</v>
      </c>
      <c r="AS199" s="968" t="e" cm="1">
        <f t="array" ref="AS199">_xlfn.XLOOKUP(AS$1,'Copy of PY1 Data(H)'!$A$1:$CZ$1,_xlfn.XLOOKUP($B199,'Copy of PY1 Data(H)'!$A$1:$A$288,'Copy of PY1 Data(H)'!$A$1:$CZ$288))</f>
        <v>#N/A</v>
      </c>
      <c r="AT199" s="968" t="e" cm="1">
        <f t="array" ref="AT199">_xlfn.XLOOKUP(AT$1,'Copy of PY1 Data(H)'!$A$1:$CZ$1,_xlfn.XLOOKUP($B199,'Copy of PY1 Data(H)'!$A$1:$A$288,'Copy of PY1 Data(H)'!$A$1:$CZ$288))</f>
        <v>#N/A</v>
      </c>
      <c r="AU199" s="968" t="e" cm="1">
        <f t="array" ref="AU199">_xlfn.XLOOKUP(AU$1,'Copy of PY1 Data(H)'!$A$1:$CZ$1,_xlfn.XLOOKUP($B199,'Copy of PY1 Data(H)'!$A$1:$A$288,'Copy of PY1 Data(H)'!$A$1:$CZ$288))</f>
        <v>#N/A</v>
      </c>
      <c r="AV199" s="968" t="e" cm="1">
        <f t="array" ref="AV199">_xlfn.XLOOKUP(AV$1,'Copy of PY1 Data(H)'!$A$1:$CZ$1,_xlfn.XLOOKUP($B199,'Copy of PY1 Data(H)'!$A$1:$A$288,'Copy of PY1 Data(H)'!$A$1:$CZ$288))</f>
        <v>#N/A</v>
      </c>
      <c r="AW199" s="968" t="e" cm="1">
        <f t="array" ref="AW199">_xlfn.XLOOKUP(AW$1,'Copy of PY1 Data(H)'!$A$1:$CZ$1,_xlfn.XLOOKUP($B199,'Copy of PY1 Data(H)'!$A$1:$A$288,'Copy of PY1 Data(H)'!$A$1:$CZ$288))</f>
        <v>#N/A</v>
      </c>
      <c r="AX199" s="968" t="e" cm="1">
        <f t="array" ref="AX199">_xlfn.XLOOKUP(AX$1,'Copy of PY1 Data(H)'!$A$1:$CZ$1,_xlfn.XLOOKUP($B199,'Copy of PY1 Data(H)'!$A$1:$A$288,'Copy of PY1 Data(H)'!$A$1:$CZ$288))</f>
        <v>#N/A</v>
      </c>
      <c r="AY199" s="968" t="e" cm="1">
        <f t="array" ref="AY199">_xlfn.XLOOKUP(AY$1,'Copy of PY1 Data(H)'!$A$1:$CZ$1,_xlfn.XLOOKUP($B199,'Copy of PY1 Data(H)'!$A$1:$A$288,'Copy of PY1 Data(H)'!$A$1:$CZ$288))</f>
        <v>#N/A</v>
      </c>
      <c r="AZ199" s="968" t="e" cm="1">
        <f t="array" ref="AZ199">_xlfn.XLOOKUP(AZ$1,'Copy of PY1 Data(H)'!$A$1:$CZ$1,_xlfn.XLOOKUP($B199,'Copy of PY1 Data(H)'!$A$1:$A$288,'Copy of PY1 Data(H)'!$A$1:$CZ$288))</f>
        <v>#N/A</v>
      </c>
      <c r="BA199" s="968" t="e" cm="1">
        <f t="array" ref="BA199">_xlfn.XLOOKUP(BA$1,'Copy of PY1 Data(H)'!$A$1:$CZ$1,_xlfn.XLOOKUP($B199,'Copy of PY1 Data(H)'!$A$1:$A$288,'Copy of PY1 Data(H)'!$A$1:$CZ$288))</f>
        <v>#N/A</v>
      </c>
      <c r="BB199" s="968" t="e" cm="1">
        <f t="array" ref="BB199">_xlfn.XLOOKUP(BB$1,'Copy of PY1 Data(H)'!$A$1:$CZ$1,_xlfn.XLOOKUP($B199,'Copy of PY1 Data(H)'!$A$1:$A$288,'Copy of PY1 Data(H)'!$A$1:$CZ$288))</f>
        <v>#N/A</v>
      </c>
      <c r="BC199" s="968" t="e" cm="1">
        <f t="array" ref="BC199">_xlfn.XLOOKUP(BC$1,'Copy of PY1 Data(H)'!$A$1:$CZ$1,_xlfn.XLOOKUP($B199,'Copy of PY1 Data(H)'!$A$1:$A$288,'Copy of PY1 Data(H)'!$A$1:$CZ$288))</f>
        <v>#N/A</v>
      </c>
      <c r="BD199" s="968" t="e" cm="1">
        <f t="array" ref="BD199">_xlfn.XLOOKUP(BD$1,'Copy of PY1 Data(H)'!$A$1:$CZ$1,_xlfn.XLOOKUP($B199,'Copy of PY1 Data(H)'!$A$1:$A$288,'Copy of PY1 Data(H)'!$A$1:$CZ$288))</f>
        <v>#N/A</v>
      </c>
      <c r="BE199" s="968" t="e" cm="1">
        <f t="array" ref="BE199">_xlfn.XLOOKUP(BE$1,'Copy of PY1 Data(H)'!$A$1:$CZ$1,_xlfn.XLOOKUP($B199,'Copy of PY1 Data(H)'!$A$1:$A$288,'Copy of PY1 Data(H)'!$A$1:$CZ$288))</f>
        <v>#N/A</v>
      </c>
      <c r="BF199" s="968" t="e" cm="1">
        <f t="array" ref="BF199">_xlfn.XLOOKUP(BF$1,'Copy of PY1 Data(H)'!$A$1:$CZ$1,_xlfn.XLOOKUP($B199,'Copy of PY1 Data(H)'!$A$1:$A$288,'Copy of PY1 Data(H)'!$A$1:$CZ$288))</f>
        <v>#N/A</v>
      </c>
      <c r="BG199" s="968" t="e" cm="1">
        <f t="array" ref="BG199">_xlfn.XLOOKUP(BG$1,'Copy of PY1 Data(H)'!$A$1:$CZ$1,_xlfn.XLOOKUP($B199,'Copy of PY1 Data(H)'!$A$1:$A$288,'Copy of PY1 Data(H)'!$A$1:$CZ$288))</f>
        <v>#N/A</v>
      </c>
      <c r="BH199" s="968" t="e" cm="1">
        <f t="array" ref="BH199">_xlfn.XLOOKUP(BH$1,'Copy of PY1 Data(H)'!$A$1:$CZ$1,_xlfn.XLOOKUP($B199,'Copy of PY1 Data(H)'!$A$1:$A$288,'Copy of PY1 Data(H)'!$A$1:$CZ$288))</f>
        <v>#N/A</v>
      </c>
      <c r="BI199" s="968" t="e" cm="1">
        <f t="array" ref="BI199">_xlfn.XLOOKUP(BI$1,'Copy of PY1 Data(H)'!$A$1:$CZ$1,_xlfn.XLOOKUP($B199,'Copy of PY1 Data(H)'!$A$1:$A$288,'Copy of PY1 Data(H)'!$A$1:$CZ$288))</f>
        <v>#N/A</v>
      </c>
      <c r="BJ199" s="968" t="e" cm="1">
        <f t="array" ref="BJ199">_xlfn.XLOOKUP(BJ$1,'Copy of PY1 Data(H)'!$A$1:$CZ$1,_xlfn.XLOOKUP($B199,'Copy of PY1 Data(H)'!$A$1:$A$288,'Copy of PY1 Data(H)'!$A$1:$CZ$288))</f>
        <v>#N/A</v>
      </c>
      <c r="BK199" s="968" t="e" cm="1">
        <f t="array" ref="BK199">_xlfn.XLOOKUP(BK$1,'Copy of PY1 Data(H)'!$A$1:$CZ$1,_xlfn.XLOOKUP($B199,'Copy of PY1 Data(H)'!$A$1:$A$288,'Copy of PY1 Data(H)'!$A$1:$CZ$288))</f>
        <v>#N/A</v>
      </c>
      <c r="BL199" s="968" t="e" cm="1">
        <f t="array" ref="BL199">_xlfn.XLOOKUP(BL$1,'Copy of PY1 Data(H)'!$A$1:$CZ$1,_xlfn.XLOOKUP($B199,'Copy of PY1 Data(H)'!$A$1:$A$288,'Copy of PY1 Data(H)'!$A$1:$CZ$288))</f>
        <v>#N/A</v>
      </c>
      <c r="BM199" s="968" t="e" cm="1">
        <f t="array" ref="BM199">_xlfn.XLOOKUP(BM$1,'Copy of PY1 Data(H)'!$A$1:$CZ$1,_xlfn.XLOOKUP($B199,'Copy of PY1 Data(H)'!$A$1:$A$288,'Copy of PY1 Data(H)'!$A$1:$CZ$288))</f>
        <v>#N/A</v>
      </c>
      <c r="BN199" s="968" t="e" cm="1">
        <f t="array" ref="BN199">_xlfn.XLOOKUP(BN$1,'Copy of PY1 Data(H)'!$A$1:$CZ$1,_xlfn.XLOOKUP($B199,'Copy of PY1 Data(H)'!$A$1:$A$288,'Copy of PY1 Data(H)'!$A$1:$CZ$288))</f>
        <v>#N/A</v>
      </c>
      <c r="BO199" s="968" t="e" cm="1">
        <f t="array" ref="BO199">_xlfn.XLOOKUP(BO$1,'Copy of PY1 Data(H)'!$A$1:$CZ$1,_xlfn.XLOOKUP($B199,'Copy of PY1 Data(H)'!$A$1:$A$288,'Copy of PY1 Data(H)'!$A$1:$CZ$288))</f>
        <v>#N/A</v>
      </c>
      <c r="BP199" s="968" t="e" cm="1">
        <f t="array" ref="BP199">_xlfn.XLOOKUP(BP$1,'Copy of PY1 Data(H)'!$A$1:$CZ$1,_xlfn.XLOOKUP($B199,'Copy of PY1 Data(H)'!$A$1:$A$288,'Copy of PY1 Data(H)'!$A$1:$CZ$288))</f>
        <v>#N/A</v>
      </c>
      <c r="BQ199" s="968" t="e" cm="1">
        <f t="array" ref="BQ199">_xlfn.XLOOKUP(BQ$1,'Copy of PY1 Data(H)'!$A$1:$CZ$1,_xlfn.XLOOKUP($B199,'Copy of PY1 Data(H)'!$A$1:$A$288,'Copy of PY1 Data(H)'!$A$1:$CZ$288))</f>
        <v>#N/A</v>
      </c>
      <c r="BR199" s="968" t="e" cm="1">
        <f t="array" ref="BR199">_xlfn.XLOOKUP(BR$1,'Copy of PY1 Data(H)'!$A$1:$CZ$1,_xlfn.XLOOKUP($B199,'Copy of PY1 Data(H)'!$A$1:$A$288,'Copy of PY1 Data(H)'!$A$1:$CZ$288))</f>
        <v>#N/A</v>
      </c>
      <c r="BS199" s="968" t="e" cm="1">
        <f t="array" ref="BS199">_xlfn.XLOOKUP(BS$1,'Copy of PY1 Data(H)'!$A$1:$CZ$1,_xlfn.XLOOKUP($B199,'Copy of PY1 Data(H)'!$A$1:$A$288,'Copy of PY1 Data(H)'!$A$1:$CZ$288))</f>
        <v>#N/A</v>
      </c>
      <c r="BT199" s="968" t="e" cm="1">
        <f t="array" ref="BT199">_xlfn.XLOOKUP(BT$1,'Copy of PY1 Data(H)'!$A$1:$CZ$1,_xlfn.XLOOKUP($B199,'Copy of PY1 Data(H)'!$A$1:$A$288,'Copy of PY1 Data(H)'!$A$1:$CZ$288))</f>
        <v>#N/A</v>
      </c>
      <c r="BU199" s="968" t="e" cm="1">
        <f t="array" ref="BU199">_xlfn.XLOOKUP(BU$1,'Copy of PY1 Data(H)'!$A$1:$CZ$1,_xlfn.XLOOKUP($B199,'Copy of PY1 Data(H)'!$A$1:$A$288,'Copy of PY1 Data(H)'!$A$1:$CZ$288))</f>
        <v>#N/A</v>
      </c>
      <c r="BV199" s="968" t="e" cm="1">
        <f t="array" ref="BV199">_xlfn.XLOOKUP(BV$1,'Copy of PY1 Data(H)'!$A$1:$CZ$1,_xlfn.XLOOKUP($B199,'Copy of PY1 Data(H)'!$A$1:$A$288,'Copy of PY1 Data(H)'!$A$1:$CZ$288))</f>
        <v>#N/A</v>
      </c>
      <c r="BW199" s="968" t="e" cm="1">
        <f t="array" ref="BW199">_xlfn.XLOOKUP(BW$1,'Copy of PY1 Data(H)'!$A$1:$CZ$1,_xlfn.XLOOKUP($B199,'Copy of PY1 Data(H)'!$A$1:$A$288,'Copy of PY1 Data(H)'!$A$1:$CZ$288))</f>
        <v>#N/A</v>
      </c>
      <c r="BX199" s="968" t="e" cm="1">
        <f t="array" ref="BX199">_xlfn.XLOOKUP(BX$1,'Copy of PY1 Data(H)'!$A$1:$CZ$1,_xlfn.XLOOKUP($B199,'Copy of PY1 Data(H)'!$A$1:$A$288,'Copy of PY1 Data(H)'!$A$1:$CZ$288))</f>
        <v>#N/A</v>
      </c>
      <c r="BY199" s="968" t="e" cm="1">
        <f t="array" ref="BY199">_xlfn.XLOOKUP(BY$1,'Copy of PY1 Data(H)'!$A$1:$CZ$1,_xlfn.XLOOKUP($B199,'Copy of PY1 Data(H)'!$A$1:$A$288,'Copy of PY1 Data(H)'!$A$1:$CZ$288))</f>
        <v>#N/A</v>
      </c>
      <c r="BZ199" s="968" t="e" cm="1">
        <f t="array" ref="BZ199">_xlfn.XLOOKUP(BZ$1,'Copy of PY1 Data(H)'!$A$1:$CZ$1,_xlfn.XLOOKUP($B199,'Copy of PY1 Data(H)'!$A$1:$A$288,'Copy of PY1 Data(H)'!$A$1:$CZ$288))</f>
        <v>#N/A</v>
      </c>
      <c r="CA199" s="968" t="e" cm="1">
        <f t="array" ref="CA199">_xlfn.XLOOKUP(CA$1,'Copy of PY1 Data(H)'!$A$1:$CZ$1,_xlfn.XLOOKUP($B199,'Copy of PY1 Data(H)'!$A$1:$A$288,'Copy of PY1 Data(H)'!$A$1:$CZ$288))</f>
        <v>#N/A</v>
      </c>
      <c r="CB199" s="968" t="e" cm="1">
        <f t="array" ref="CB199">_xlfn.XLOOKUP(CB$1,'Copy of PY1 Data(H)'!$A$1:$CZ$1,_xlfn.XLOOKUP($B199,'Copy of PY1 Data(H)'!$A$1:$A$288,'Copy of PY1 Data(H)'!$A$1:$CZ$288))</f>
        <v>#N/A</v>
      </c>
      <c r="CC199" s="968" t="e" cm="1">
        <f t="array" ref="CC199">_xlfn.XLOOKUP(CC$1,'Copy of PY1 Data(H)'!$A$1:$CZ$1,_xlfn.XLOOKUP($B199,'Copy of PY1 Data(H)'!$A$1:$A$288,'Copy of PY1 Data(H)'!$A$1:$CZ$288))</f>
        <v>#N/A</v>
      </c>
      <c r="CD199" s="968" t="e" cm="1">
        <f t="array" ref="CD199">_xlfn.XLOOKUP(CD$1,'Copy of PY1 Data(H)'!$A$1:$CZ$1,_xlfn.XLOOKUP($B199,'Copy of PY1 Data(H)'!$A$1:$A$288,'Copy of PY1 Data(H)'!$A$1:$CZ$288))</f>
        <v>#N/A</v>
      </c>
    </row>
    <row r="200" spans="1:82" s="646" customFormat="1" x14ac:dyDescent="0.3">
      <c r="A200" s="646">
        <v>523</v>
      </c>
      <c r="B200" s="180"/>
      <c r="C200" s="180"/>
      <c r="D200" s="180" cm="1">
        <f t="array" ref="D200">_xlfn.XLOOKUP(D$1,'Copy of PY1 Data(H)'!$A$1:$CZ$1,_xlfn.XLOOKUP($A200,'Copy of PY1 Data(H)'!$A$1:$A$288,'Copy of PY1 Data(H)'!$A$1:$CZ$288))</f>
        <v>0</v>
      </c>
      <c r="E200" s="180" cm="1">
        <f t="array" ref="E200">_xlfn.XLOOKUP(E$1,'Copy of PY1 Data(H)'!$A$1:$CZ$1,_xlfn.XLOOKUP($A200,'Copy of PY1 Data(H)'!$A$1:$A$288,'Copy of PY1 Data(H)'!$A$1:$CZ$288))</f>
        <v>0</v>
      </c>
      <c r="F200" s="180" cm="1">
        <f t="array" ref="F200">_xlfn.XLOOKUP(F$1,'Copy of PY1 Data(H)'!$A$1:$CZ$1,_xlfn.XLOOKUP($A200,'Copy of PY1 Data(H)'!$A$1:$A$288,'Copy of PY1 Data(H)'!$A$1:$CZ$288))</f>
        <v>0</v>
      </c>
      <c r="G200" s="180" cm="1">
        <f t="array" ref="G200">_xlfn.XLOOKUP(G$1,'Copy of PY1 Data(H)'!$A$1:$CZ$1,_xlfn.XLOOKUP($A200,'Copy of PY1 Data(H)'!$A$1:$A$288,'Copy of PY1 Data(H)'!$A$1:$CZ$288))</f>
        <v>0</v>
      </c>
      <c r="H200" s="180" cm="1">
        <f t="array" ref="H200">_xlfn.XLOOKUP(H$1,'Copy of PY1 Data(H)'!$A$1:$CZ$1,_xlfn.XLOOKUP($A200,'Copy of PY1 Data(H)'!$A$1:$A$288,'Copy of PY1 Data(H)'!$A$1:$CZ$288))</f>
        <v>0</v>
      </c>
      <c r="I200" s="180" cm="1">
        <f t="array" ref="I200">_xlfn.XLOOKUP(I$1,'Copy of PY1 Data(H)'!$A$1:$CZ$1,_xlfn.XLOOKUP($A200,'Copy of PY1 Data(H)'!$A$1:$A$288,'Copy of PY1 Data(H)'!$A$1:$CZ$288))</f>
        <v>0</v>
      </c>
      <c r="J200" s="180" cm="1">
        <f t="array" ref="J200">_xlfn.XLOOKUP(J$1,'Copy of PY1 Data(H)'!$A$1:$CZ$1,_xlfn.XLOOKUP($A200,'Copy of PY1 Data(H)'!$A$1:$A$288,'Copy of PY1 Data(H)'!$A$1:$CZ$288))</f>
        <v>0</v>
      </c>
      <c r="K200" s="180" cm="1">
        <f t="array" ref="K200">_xlfn.XLOOKUP(K$1,'Copy of PY1 Data(H)'!$A$1:$CZ$1,_xlfn.XLOOKUP($A200,'Copy of PY1 Data(H)'!$A$1:$A$288,'Copy of PY1 Data(H)'!$A$1:$CZ$288))</f>
        <v>0</v>
      </c>
      <c r="L200" s="180" cm="1">
        <f t="array" ref="L200">_xlfn.XLOOKUP(L$1,'Copy of PY1 Data(H)'!$A$1:$CZ$1,_xlfn.XLOOKUP($A200,'Copy of PY1 Data(H)'!$A$1:$A$288,'Copy of PY1 Data(H)'!$A$1:$CZ$288))</f>
        <v>0</v>
      </c>
      <c r="M200" s="180" cm="1">
        <f t="array" ref="M200">_xlfn.XLOOKUP(M$1,'Copy of PY1 Data(H)'!$A$1:$CZ$1,_xlfn.XLOOKUP($A200,'Copy of PY1 Data(H)'!$A$1:$A$288,'Copy of PY1 Data(H)'!$A$1:$CZ$288))</f>
        <v>0</v>
      </c>
      <c r="N200" s="180" cm="1">
        <f t="array" ref="N200">_xlfn.XLOOKUP(N$1,'Copy of PY1 Data(H)'!$A$1:$CZ$1,_xlfn.XLOOKUP($A200,'Copy of PY1 Data(H)'!$A$1:$A$288,'Copy of PY1 Data(H)'!$A$1:$CZ$288))</f>
        <v>0</v>
      </c>
      <c r="O200" s="180" cm="1">
        <f t="array" ref="O200">_xlfn.XLOOKUP(O$1,'Copy of PY1 Data(H)'!$A$1:$CZ$1,_xlfn.XLOOKUP($A200,'Copy of PY1 Data(H)'!$A$1:$A$288,'Copy of PY1 Data(H)'!$A$1:$CZ$288))</f>
        <v>0</v>
      </c>
      <c r="P200" s="180" cm="1">
        <f t="array" ref="P200">_xlfn.XLOOKUP(P$1,'Copy of PY1 Data(H)'!$A$1:$CZ$1,_xlfn.XLOOKUP($A200,'Copy of PY1 Data(H)'!$A$1:$A$288,'Copy of PY1 Data(H)'!$A$1:$CZ$288))</f>
        <v>0</v>
      </c>
      <c r="Q200" s="180" cm="1">
        <f t="array" ref="Q200">_xlfn.XLOOKUP(Q$1,'Copy of PY1 Data(H)'!$A$1:$CZ$1,_xlfn.XLOOKUP($A200,'Copy of PY1 Data(H)'!$A$1:$A$288,'Copy of PY1 Data(H)'!$A$1:$CZ$288))</f>
        <v>17076954</v>
      </c>
      <c r="R200" s="180" cm="1">
        <f t="array" ref="R200">_xlfn.XLOOKUP(R$1,'Copy of PY1 Data(H)'!$A$1:$CZ$1,_xlfn.XLOOKUP($A200,'Copy of PY1 Data(H)'!$A$1:$A$288,'Copy of PY1 Data(H)'!$A$1:$CZ$288))</f>
        <v>78142</v>
      </c>
      <c r="S200" s="180" cm="1">
        <f t="array" ref="S200">_xlfn.XLOOKUP(S$1,'Copy of PY1 Data(H)'!$A$1:$CZ$1,_xlfn.XLOOKUP($A200,'Copy of PY1 Data(H)'!$A$1:$A$288,'Copy of PY1 Data(H)'!$A$1:$CZ$288))</f>
        <v>0</v>
      </c>
      <c r="T200" s="180" cm="1">
        <f t="array" ref="T200">_xlfn.XLOOKUP(T$1,'Copy of PY1 Data(H)'!$A$1:$CZ$1,_xlfn.XLOOKUP($A200,'Copy of PY1 Data(H)'!$A$1:$A$288,'Copy of PY1 Data(H)'!$A$1:$CZ$288))</f>
        <v>37293277</v>
      </c>
      <c r="U200" s="180" cm="1">
        <f t="array" ref="U200">_xlfn.XLOOKUP(U$1,'Copy of PY1 Data(H)'!$A$1:$CZ$1,_xlfn.XLOOKUP($A200,'Copy of PY1 Data(H)'!$A$1:$A$288,'Copy of PY1 Data(H)'!$A$1:$CZ$288))</f>
        <v>1209410</v>
      </c>
      <c r="V200" s="180" cm="1">
        <f t="array" ref="V200">_xlfn.XLOOKUP(V$1,'Copy of PY1 Data(H)'!$A$1:$CZ$1,_xlfn.XLOOKUP($A200,'Copy of PY1 Data(H)'!$A$1:$A$288,'Copy of PY1 Data(H)'!$A$1:$CZ$288))</f>
        <v>10906197</v>
      </c>
      <c r="W200" s="180" cm="1">
        <f t="array" ref="W200">_xlfn.XLOOKUP(W$1,'Copy of PY1 Data(H)'!$A$1:$CZ$1,_xlfn.XLOOKUP($A200,'Copy of PY1 Data(H)'!$A$1:$A$288,'Copy of PY1 Data(H)'!$A$1:$CZ$288))</f>
        <v>0</v>
      </c>
      <c r="X200" s="180" cm="1">
        <f t="array" ref="X200">_xlfn.XLOOKUP(X$1,'Copy of PY1 Data(H)'!$A$1:$CZ$1,_xlfn.XLOOKUP($A200,'Copy of PY1 Data(H)'!$A$1:$A$288,'Copy of PY1 Data(H)'!$A$1:$CZ$288))</f>
        <v>0</v>
      </c>
      <c r="Y200" s="180" cm="1">
        <f t="array" ref="Y200">_xlfn.XLOOKUP(Y$1,'Copy of PY1 Data(H)'!$A$1:$CZ$1,_xlfn.XLOOKUP($A200,'Copy of PY1 Data(H)'!$A$1:$A$288,'Copy of PY1 Data(H)'!$A$1:$CZ$288))</f>
        <v>0</v>
      </c>
      <c r="Z200" s="180" cm="1">
        <f t="array" ref="Z200">_xlfn.XLOOKUP(Z$1,'Copy of PY1 Data(H)'!$A$1:$CZ$1,_xlfn.XLOOKUP($A200,'Copy of PY1 Data(H)'!$A$1:$A$288,'Copy of PY1 Data(H)'!$A$1:$CZ$288))</f>
        <v>0</v>
      </c>
      <c r="AA200" s="180" cm="1">
        <f t="array" ref="AA200">_xlfn.XLOOKUP(AA$1,'Copy of PY1 Data(H)'!$A$1:$CZ$1,_xlfn.XLOOKUP($A200,'Copy of PY1 Data(H)'!$A$1:$A$288,'Copy of PY1 Data(H)'!$A$1:$CZ$288))</f>
        <v>12177297</v>
      </c>
      <c r="AB200" s="180" cm="1">
        <f t="array" ref="AB200">_xlfn.XLOOKUP(AB$1,'Copy of PY1 Data(H)'!$A$1:$CZ$1,_xlfn.XLOOKUP($A200,'Copy of PY1 Data(H)'!$A$1:$A$288,'Copy of PY1 Data(H)'!$A$1:$CZ$288))</f>
        <v>4913588</v>
      </c>
      <c r="AC200" s="180" cm="1">
        <f t="array" ref="AC200">_xlfn.XLOOKUP(AC$1,'Copy of PY1 Data(H)'!$A$1:$CZ$1,_xlfn.XLOOKUP($A200,'Copy of PY1 Data(H)'!$A$1:$A$288,'Copy of PY1 Data(H)'!$A$1:$CZ$288))</f>
        <v>140187</v>
      </c>
      <c r="AD200" s="180" cm="1">
        <f t="array" ref="AD200">_xlfn.XLOOKUP(AD$1,'Copy of PY1 Data(H)'!$A$1:$CZ$1,_xlfn.XLOOKUP($A200,'Copy of PY1 Data(H)'!$A$1:$A$288,'Copy of PY1 Data(H)'!$A$1:$CZ$288))</f>
        <v>0</v>
      </c>
      <c r="AE200" s="180" cm="1">
        <f t="array" ref="AE200">_xlfn.XLOOKUP(AE$1,'Copy of PY1 Data(H)'!$A$1:$CZ$1,_xlfn.XLOOKUP($A200,'Copy of PY1 Data(H)'!$A$1:$A$288,'Copy of PY1 Data(H)'!$A$1:$CZ$288))</f>
        <v>0</v>
      </c>
      <c r="AF200" s="180" cm="1">
        <f t="array" ref="AF200">_xlfn.XLOOKUP(AF$1,'Copy of PY1 Data(H)'!$A$1:$CZ$1,_xlfn.XLOOKUP($A200,'Copy of PY1 Data(H)'!$A$1:$A$288,'Copy of PY1 Data(H)'!$A$1:$CZ$288))</f>
        <v>2408817</v>
      </c>
      <c r="AG200" s="180" cm="1">
        <f t="array" ref="AG200">_xlfn.XLOOKUP(AG$1,'Copy of PY1 Data(H)'!$A$1:$CZ$1,_xlfn.XLOOKUP($A200,'Copy of PY1 Data(H)'!$A$1:$A$288,'Copy of PY1 Data(H)'!$A$1:$CZ$288))</f>
        <v>0</v>
      </c>
      <c r="AH200" s="180" cm="1">
        <f t="array" ref="AH200">_xlfn.XLOOKUP(AH$1,'Copy of PY1 Data(H)'!$A$1:$CZ$1,_xlfn.XLOOKUP($A200,'Copy of PY1 Data(H)'!$A$1:$A$288,'Copy of PY1 Data(H)'!$A$1:$CZ$288))</f>
        <v>0</v>
      </c>
      <c r="AI200" s="180" cm="1">
        <f t="array" ref="AI200">_xlfn.XLOOKUP(AI$1,'Copy of PY1 Data(H)'!$A$1:$CZ$1,_xlfn.XLOOKUP($A200,'Copy of PY1 Data(H)'!$A$1:$A$288,'Copy of PY1 Data(H)'!$A$1:$CZ$288))</f>
        <v>30813515</v>
      </c>
      <c r="AJ200" s="180" cm="1">
        <f t="array" ref="AJ200">_xlfn.XLOOKUP(AJ$1,'Copy of PY1 Data(H)'!$A$1:$CZ$1,_xlfn.XLOOKUP($A200,'Copy of PY1 Data(H)'!$A$1:$A$288,'Copy of PY1 Data(H)'!$A$1:$CZ$288))</f>
        <v>0</v>
      </c>
      <c r="AK200" s="180" cm="1">
        <f t="array" ref="AK200">_xlfn.XLOOKUP(AK$1,'Copy of PY1 Data(H)'!$A$1:$CZ$1,_xlfn.XLOOKUP($A200,'Copy of PY1 Data(H)'!$A$1:$A$288,'Copy of PY1 Data(H)'!$A$1:$CZ$288))</f>
        <v>0</v>
      </c>
      <c r="AL200" s="180" cm="1">
        <f t="array" ref="AL200">_xlfn.XLOOKUP(AL$1,'Copy of PY1 Data(H)'!$A$1:$CZ$1,_xlfn.XLOOKUP($A200,'Copy of PY1 Data(H)'!$A$1:$A$288,'Copy of PY1 Data(H)'!$A$1:$CZ$288))</f>
        <v>0</v>
      </c>
      <c r="AM200" s="180" cm="1">
        <f t="array" ref="AM200">_xlfn.XLOOKUP(AM$1,'Copy of PY1 Data(H)'!$A$1:$CZ$1,_xlfn.XLOOKUP($A200,'Copy of PY1 Data(H)'!$A$1:$A$288,'Copy of PY1 Data(H)'!$A$1:$CZ$288))</f>
        <v>19677312</v>
      </c>
      <c r="AN200" s="180" cm="1">
        <f t="array" ref="AN200">_xlfn.XLOOKUP(AN$1,'Copy of PY1 Data(H)'!$A$1:$CZ$1,_xlfn.XLOOKUP($A200,'Copy of PY1 Data(H)'!$A$1:$A$288,'Copy of PY1 Data(H)'!$A$1:$CZ$288))</f>
        <v>0</v>
      </c>
      <c r="AO200" s="180" cm="1">
        <f t="array" ref="AO200">_xlfn.XLOOKUP(AO$1,'Copy of PY1 Data(H)'!$A$1:$CZ$1,_xlfn.XLOOKUP($A200,'Copy of PY1 Data(H)'!$A$1:$A$288,'Copy of PY1 Data(H)'!$A$1:$CZ$288))</f>
        <v>0</v>
      </c>
      <c r="AP200" s="180" cm="1">
        <f t="array" ref="AP200">_xlfn.XLOOKUP(AP$1,'Copy of PY1 Data(H)'!$A$1:$CZ$1,_xlfn.XLOOKUP($A200,'Copy of PY1 Data(H)'!$A$1:$A$288,'Copy of PY1 Data(H)'!$A$1:$CZ$288))</f>
        <v>0</v>
      </c>
      <c r="AQ200" s="180" cm="1">
        <f t="array" ref="AQ200">_xlfn.XLOOKUP(AQ$1,'Copy of PY1 Data(H)'!$A$1:$CZ$1,_xlfn.XLOOKUP($A200,'Copy of PY1 Data(H)'!$A$1:$A$288,'Copy of PY1 Data(H)'!$A$1:$CZ$288))</f>
        <v>0</v>
      </c>
      <c r="AR200" s="180" cm="1">
        <f t="array" ref="AR200">_xlfn.XLOOKUP(AR$1,'Copy of PY1 Data(H)'!$A$1:$CZ$1,_xlfn.XLOOKUP($A200,'Copy of PY1 Data(H)'!$A$1:$A$288,'Copy of PY1 Data(H)'!$A$1:$CZ$288))</f>
        <v>0</v>
      </c>
      <c r="AS200" s="180" cm="1">
        <f t="array" ref="AS200">_xlfn.XLOOKUP(AS$1,'Copy of PY1 Data(H)'!$A$1:$CZ$1,_xlfn.XLOOKUP($A200,'Copy of PY1 Data(H)'!$A$1:$A$288,'Copy of PY1 Data(H)'!$A$1:$CZ$288))</f>
        <v>0</v>
      </c>
      <c r="AT200" s="180" cm="1">
        <f t="array" ref="AT200">_xlfn.XLOOKUP(AT$1,'Copy of PY1 Data(H)'!$A$1:$CZ$1,_xlfn.XLOOKUP($A200,'Copy of PY1 Data(H)'!$A$1:$A$288,'Copy of PY1 Data(H)'!$A$1:$CZ$288))</f>
        <v>0</v>
      </c>
      <c r="AU200" s="180" cm="1">
        <f t="array" ref="AU200">_xlfn.XLOOKUP(AU$1,'Copy of PY1 Data(H)'!$A$1:$CZ$1,_xlfn.XLOOKUP($A200,'Copy of PY1 Data(H)'!$A$1:$A$288,'Copy of PY1 Data(H)'!$A$1:$CZ$288))</f>
        <v>0</v>
      </c>
      <c r="AV200" s="180" cm="1">
        <f t="array" ref="AV200">_xlfn.XLOOKUP(AV$1,'Copy of PY1 Data(H)'!$A$1:$CZ$1,_xlfn.XLOOKUP($A200,'Copy of PY1 Data(H)'!$A$1:$A$288,'Copy of PY1 Data(H)'!$A$1:$CZ$288))</f>
        <v>3648162</v>
      </c>
      <c r="AW200" s="180" cm="1">
        <f t="array" ref="AW200">_xlfn.XLOOKUP(AW$1,'Copy of PY1 Data(H)'!$A$1:$CZ$1,_xlfn.XLOOKUP($A200,'Copy of PY1 Data(H)'!$A$1:$A$288,'Copy of PY1 Data(H)'!$A$1:$CZ$288))</f>
        <v>0</v>
      </c>
      <c r="AX200" s="180" cm="1">
        <f t="array" ref="AX200">_xlfn.XLOOKUP(AX$1,'Copy of PY1 Data(H)'!$A$1:$CZ$1,_xlfn.XLOOKUP($A200,'Copy of PY1 Data(H)'!$A$1:$A$288,'Copy of PY1 Data(H)'!$A$1:$CZ$288))</f>
        <v>0</v>
      </c>
      <c r="AY200" s="180" cm="1">
        <f t="array" ref="AY200">_xlfn.XLOOKUP(AY$1,'Copy of PY1 Data(H)'!$A$1:$CZ$1,_xlfn.XLOOKUP($A200,'Copy of PY1 Data(H)'!$A$1:$A$288,'Copy of PY1 Data(H)'!$A$1:$CZ$288))</f>
        <v>65756</v>
      </c>
      <c r="AZ200" s="180" cm="1">
        <f t="array" ref="AZ200">_xlfn.XLOOKUP(AZ$1,'Copy of PY1 Data(H)'!$A$1:$CZ$1,_xlfn.XLOOKUP($A200,'Copy of PY1 Data(H)'!$A$1:$A$288,'Copy of PY1 Data(H)'!$A$1:$CZ$288))</f>
        <v>321222</v>
      </c>
      <c r="BA200" s="180" cm="1">
        <f t="array" ref="BA200">_xlfn.XLOOKUP(BA$1,'Copy of PY1 Data(H)'!$A$1:$CZ$1,_xlfn.XLOOKUP($A200,'Copy of PY1 Data(H)'!$A$1:$A$288,'Copy of PY1 Data(H)'!$A$1:$CZ$288))</f>
        <v>0</v>
      </c>
      <c r="BB200" s="180" cm="1">
        <f t="array" ref="BB200">_xlfn.XLOOKUP(BB$1,'Copy of PY1 Data(H)'!$A$1:$CZ$1,_xlfn.XLOOKUP($A200,'Copy of PY1 Data(H)'!$A$1:$A$288,'Copy of PY1 Data(H)'!$A$1:$CZ$288))</f>
        <v>0</v>
      </c>
      <c r="BC200" s="180" cm="1">
        <f t="array" ref="BC200">_xlfn.XLOOKUP(BC$1,'Copy of PY1 Data(H)'!$A$1:$CZ$1,_xlfn.XLOOKUP($A200,'Copy of PY1 Data(H)'!$A$1:$A$288,'Copy of PY1 Data(H)'!$A$1:$CZ$288))</f>
        <v>22408</v>
      </c>
      <c r="BD200" s="180" cm="1">
        <f t="array" ref="BD200">_xlfn.XLOOKUP(BD$1,'Copy of PY1 Data(H)'!$A$1:$CZ$1,_xlfn.XLOOKUP($A200,'Copy of PY1 Data(H)'!$A$1:$A$288,'Copy of PY1 Data(H)'!$A$1:$CZ$288))</f>
        <v>0</v>
      </c>
      <c r="BE200" s="180" cm="1">
        <f t="array" ref="BE200">_xlfn.XLOOKUP(BE$1,'Copy of PY1 Data(H)'!$A$1:$CZ$1,_xlfn.XLOOKUP($A200,'Copy of PY1 Data(H)'!$A$1:$A$288,'Copy of PY1 Data(H)'!$A$1:$CZ$288))</f>
        <v>0</v>
      </c>
      <c r="BF200" s="180" cm="1">
        <f t="array" ref="BF200">_xlfn.XLOOKUP(BF$1,'Copy of PY1 Data(H)'!$A$1:$CZ$1,_xlfn.XLOOKUP($A200,'Copy of PY1 Data(H)'!$A$1:$A$288,'Copy of PY1 Data(H)'!$A$1:$CZ$288))</f>
        <v>0</v>
      </c>
      <c r="BG200" s="180" cm="1">
        <f t="array" ref="BG200">_xlfn.XLOOKUP(BG$1,'Copy of PY1 Data(H)'!$A$1:$CZ$1,_xlfn.XLOOKUP($A200,'Copy of PY1 Data(H)'!$A$1:$A$288,'Copy of PY1 Data(H)'!$A$1:$CZ$288))</f>
        <v>0</v>
      </c>
      <c r="BH200" s="180" cm="1">
        <f t="array" ref="BH200">_xlfn.XLOOKUP(BH$1,'Copy of PY1 Data(H)'!$A$1:$CZ$1,_xlfn.XLOOKUP($A200,'Copy of PY1 Data(H)'!$A$1:$A$288,'Copy of PY1 Data(H)'!$A$1:$CZ$288))</f>
        <v>0</v>
      </c>
      <c r="BI200" s="180" cm="1">
        <f t="array" ref="BI200">_xlfn.XLOOKUP(BI$1,'Copy of PY1 Data(H)'!$A$1:$CZ$1,_xlfn.XLOOKUP($A200,'Copy of PY1 Data(H)'!$A$1:$A$288,'Copy of PY1 Data(H)'!$A$1:$CZ$288))</f>
        <v>0</v>
      </c>
      <c r="BJ200" s="180" cm="1">
        <f t="array" ref="BJ200">_xlfn.XLOOKUP(BJ$1,'Copy of PY1 Data(H)'!$A$1:$CZ$1,_xlfn.XLOOKUP($A200,'Copy of PY1 Data(H)'!$A$1:$A$288,'Copy of PY1 Data(H)'!$A$1:$CZ$288))</f>
        <v>0</v>
      </c>
      <c r="BK200" s="180" cm="1">
        <f t="array" ref="BK200">_xlfn.XLOOKUP(BK$1,'Copy of PY1 Data(H)'!$A$1:$CZ$1,_xlfn.XLOOKUP($A200,'Copy of PY1 Data(H)'!$A$1:$A$288,'Copy of PY1 Data(H)'!$A$1:$CZ$288))</f>
        <v>0</v>
      </c>
      <c r="BL200" s="180" cm="1">
        <f t="array" ref="BL200">_xlfn.XLOOKUP(BL$1,'Copy of PY1 Data(H)'!$A$1:$CZ$1,_xlfn.XLOOKUP($A200,'Copy of PY1 Data(H)'!$A$1:$A$288,'Copy of PY1 Data(H)'!$A$1:$CZ$288))</f>
        <v>0</v>
      </c>
      <c r="BM200" s="180" cm="1">
        <f t="array" ref="BM200">_xlfn.XLOOKUP(BM$1,'Copy of PY1 Data(H)'!$A$1:$CZ$1,_xlfn.XLOOKUP($A200,'Copy of PY1 Data(H)'!$A$1:$A$288,'Copy of PY1 Data(H)'!$A$1:$CZ$288))</f>
        <v>0</v>
      </c>
      <c r="BN200" s="180" cm="1">
        <f t="array" ref="BN200">_xlfn.XLOOKUP(BN$1,'Copy of PY1 Data(H)'!$A$1:$CZ$1,_xlfn.XLOOKUP($A200,'Copy of PY1 Data(H)'!$A$1:$A$288,'Copy of PY1 Data(H)'!$A$1:$CZ$288))</f>
        <v>0</v>
      </c>
      <c r="BO200" s="180" cm="1">
        <f t="array" ref="BO200">_xlfn.XLOOKUP(BO$1,'Copy of PY1 Data(H)'!$A$1:$CZ$1,_xlfn.XLOOKUP($A200,'Copy of PY1 Data(H)'!$A$1:$A$288,'Copy of PY1 Data(H)'!$A$1:$CZ$288))</f>
        <v>0</v>
      </c>
      <c r="BP200" s="180" cm="1">
        <f t="array" ref="BP200">_xlfn.XLOOKUP(BP$1,'Copy of PY1 Data(H)'!$A$1:$CZ$1,_xlfn.XLOOKUP($A200,'Copy of PY1 Data(H)'!$A$1:$A$288,'Copy of PY1 Data(H)'!$A$1:$CZ$288))</f>
        <v>79949</v>
      </c>
      <c r="BQ200" s="180" cm="1">
        <f t="array" ref="BQ200">_xlfn.XLOOKUP(BQ$1,'Copy of PY1 Data(H)'!$A$1:$CZ$1,_xlfn.XLOOKUP($A200,'Copy of PY1 Data(H)'!$A$1:$A$288,'Copy of PY1 Data(H)'!$A$1:$CZ$288))</f>
        <v>0</v>
      </c>
      <c r="BR200" s="180" cm="1">
        <f t="array" ref="BR200">_xlfn.XLOOKUP(BR$1,'Copy of PY1 Data(H)'!$A$1:$CZ$1,_xlfn.XLOOKUP($A200,'Copy of PY1 Data(H)'!$A$1:$A$288,'Copy of PY1 Data(H)'!$A$1:$CZ$288))</f>
        <v>0</v>
      </c>
      <c r="BS200" s="180" cm="1">
        <f t="array" ref="BS200">_xlfn.XLOOKUP(BS$1,'Copy of PY1 Data(H)'!$A$1:$CZ$1,_xlfn.XLOOKUP($A200,'Copy of PY1 Data(H)'!$A$1:$A$288,'Copy of PY1 Data(H)'!$A$1:$CZ$288))</f>
        <v>0</v>
      </c>
      <c r="BT200" s="180" cm="1">
        <f t="array" ref="BT200">_xlfn.XLOOKUP(BT$1,'Copy of PY1 Data(H)'!$A$1:$CZ$1,_xlfn.XLOOKUP($A200,'Copy of PY1 Data(H)'!$A$1:$A$288,'Copy of PY1 Data(H)'!$A$1:$CZ$288))</f>
        <v>8494</v>
      </c>
      <c r="BU200" s="180" cm="1">
        <f t="array" ref="BU200">_xlfn.XLOOKUP(BU$1,'Copy of PY1 Data(H)'!$A$1:$CZ$1,_xlfn.XLOOKUP($A200,'Copy of PY1 Data(H)'!$A$1:$A$288,'Copy of PY1 Data(H)'!$A$1:$CZ$288))</f>
        <v>140739</v>
      </c>
      <c r="BV200" s="180" cm="1">
        <f t="array" ref="BV200">_xlfn.XLOOKUP(BV$1,'Copy of PY1 Data(H)'!$A$1:$CZ$1,_xlfn.XLOOKUP($A200,'Copy of PY1 Data(H)'!$A$1:$A$288,'Copy of PY1 Data(H)'!$A$1:$CZ$288))</f>
        <v>0</v>
      </c>
      <c r="BW200" s="180" cm="1">
        <f t="array" ref="BW200">_xlfn.XLOOKUP(BW$1,'Copy of PY1 Data(H)'!$A$1:$CZ$1,_xlfn.XLOOKUP($A200,'Copy of PY1 Data(H)'!$A$1:$A$288,'Copy of PY1 Data(H)'!$A$1:$CZ$288))</f>
        <v>0</v>
      </c>
      <c r="BX200" s="180" cm="1">
        <f t="array" ref="BX200">_xlfn.XLOOKUP(BX$1,'Copy of PY1 Data(H)'!$A$1:$CZ$1,_xlfn.XLOOKUP($A200,'Copy of PY1 Data(H)'!$A$1:$A$288,'Copy of PY1 Data(H)'!$A$1:$CZ$288))</f>
        <v>74849</v>
      </c>
      <c r="BY200" s="180" cm="1">
        <f t="array" ref="BY200">_xlfn.XLOOKUP(BY$1,'Copy of PY1 Data(H)'!$A$1:$CZ$1,_xlfn.XLOOKUP($A200,'Copy of PY1 Data(H)'!$A$1:$A$288,'Copy of PY1 Data(H)'!$A$1:$CZ$288))</f>
        <v>0</v>
      </c>
      <c r="BZ200" s="180" cm="1">
        <f t="array" ref="BZ200">_xlfn.XLOOKUP(BZ$1,'Copy of PY1 Data(H)'!$A$1:$CZ$1,_xlfn.XLOOKUP($A200,'Copy of PY1 Data(H)'!$A$1:$A$288,'Copy of PY1 Data(H)'!$A$1:$CZ$288))</f>
        <v>0</v>
      </c>
      <c r="CA200" s="180" cm="1">
        <f t="array" ref="CA200">_xlfn.XLOOKUP(CA$1,'Copy of PY1 Data(H)'!$A$1:$CZ$1,_xlfn.XLOOKUP($A200,'Copy of PY1 Data(H)'!$A$1:$A$288,'Copy of PY1 Data(H)'!$A$1:$CZ$288))</f>
        <v>0</v>
      </c>
      <c r="CB200" s="180" cm="1">
        <f t="array" ref="CB200">_xlfn.XLOOKUP(CB$1,'Copy of PY1 Data(H)'!$A$1:$CZ$1,_xlfn.XLOOKUP($A200,'Copy of PY1 Data(H)'!$A$1:$A$288,'Copy of PY1 Data(H)'!$A$1:$CZ$288))</f>
        <v>0</v>
      </c>
      <c r="CC200" s="180" cm="1">
        <f t="array" ref="CC200">_xlfn.XLOOKUP(CC$1,'Copy of PY1 Data(H)'!$A$1:$CZ$1,_xlfn.XLOOKUP($A200,'Copy of PY1 Data(H)'!$A$1:$A$288,'Copy of PY1 Data(H)'!$A$1:$CZ$288))</f>
        <v>0</v>
      </c>
      <c r="CD200" s="180" cm="1">
        <f t="array" ref="CD200">_xlfn.XLOOKUP(CD$1,'Copy of PY1 Data(H)'!$A$1:$CZ$1,_xlfn.XLOOKUP($A200,'Copy of PY1 Data(H)'!$A$1:$A$288,'Copy of PY1 Data(H)'!$A$1:$CZ$288))</f>
        <v>0</v>
      </c>
    </row>
    <row r="201" spans="1:82" s="646" customFormat="1" x14ac:dyDescent="0.3">
      <c r="A201" s="646">
        <v>524</v>
      </c>
      <c r="B201" s="180"/>
      <c r="C201" s="180"/>
      <c r="D201" s="180" cm="1">
        <f t="array" ref="D201">_xlfn.XLOOKUP(D$1,'Copy of PY1 Data(H)'!$A$1:$CZ$1,_xlfn.XLOOKUP($A201,'Copy of PY1 Data(H)'!$A$1:$A$288,'Copy of PY1 Data(H)'!$A$1:$CZ$288))</f>
        <v>0</v>
      </c>
      <c r="E201" s="180" cm="1">
        <f t="array" ref="E201">_xlfn.XLOOKUP(E$1,'Copy of PY1 Data(H)'!$A$1:$CZ$1,_xlfn.XLOOKUP($A201,'Copy of PY1 Data(H)'!$A$1:$A$288,'Copy of PY1 Data(H)'!$A$1:$CZ$288))</f>
        <v>0</v>
      </c>
      <c r="F201" s="180" cm="1">
        <f t="array" ref="F201">_xlfn.XLOOKUP(F$1,'Copy of PY1 Data(H)'!$A$1:$CZ$1,_xlfn.XLOOKUP($A201,'Copy of PY1 Data(H)'!$A$1:$A$288,'Copy of PY1 Data(H)'!$A$1:$CZ$288))</f>
        <v>0</v>
      </c>
      <c r="G201" s="180" cm="1">
        <f t="array" ref="G201">_xlfn.XLOOKUP(G$1,'Copy of PY1 Data(H)'!$A$1:$CZ$1,_xlfn.XLOOKUP($A201,'Copy of PY1 Data(H)'!$A$1:$A$288,'Copy of PY1 Data(H)'!$A$1:$CZ$288))</f>
        <v>0</v>
      </c>
      <c r="H201" s="180" cm="1">
        <f t="array" ref="H201">_xlfn.XLOOKUP(H$1,'Copy of PY1 Data(H)'!$A$1:$CZ$1,_xlfn.XLOOKUP($A201,'Copy of PY1 Data(H)'!$A$1:$A$288,'Copy of PY1 Data(H)'!$A$1:$CZ$288))</f>
        <v>0</v>
      </c>
      <c r="I201" s="180" cm="1">
        <f t="array" ref="I201">_xlfn.XLOOKUP(I$1,'Copy of PY1 Data(H)'!$A$1:$CZ$1,_xlfn.XLOOKUP($A201,'Copy of PY1 Data(H)'!$A$1:$A$288,'Copy of PY1 Data(H)'!$A$1:$CZ$288))</f>
        <v>0</v>
      </c>
      <c r="J201" s="180" cm="1">
        <f t="array" ref="J201">_xlfn.XLOOKUP(J$1,'Copy of PY1 Data(H)'!$A$1:$CZ$1,_xlfn.XLOOKUP($A201,'Copy of PY1 Data(H)'!$A$1:$A$288,'Copy of PY1 Data(H)'!$A$1:$CZ$288))</f>
        <v>987330</v>
      </c>
      <c r="K201" s="180" cm="1">
        <f t="array" ref="K201">_xlfn.XLOOKUP(K$1,'Copy of PY1 Data(H)'!$A$1:$CZ$1,_xlfn.XLOOKUP($A201,'Copy of PY1 Data(H)'!$A$1:$A$288,'Copy of PY1 Data(H)'!$A$1:$CZ$288))</f>
        <v>0</v>
      </c>
      <c r="L201" s="180" cm="1">
        <f t="array" ref="L201">_xlfn.XLOOKUP(L$1,'Copy of PY1 Data(H)'!$A$1:$CZ$1,_xlfn.XLOOKUP($A201,'Copy of PY1 Data(H)'!$A$1:$A$288,'Copy of PY1 Data(H)'!$A$1:$CZ$288))</f>
        <v>0</v>
      </c>
      <c r="M201" s="180" cm="1">
        <f t="array" ref="M201">_xlfn.XLOOKUP(M$1,'Copy of PY1 Data(H)'!$A$1:$CZ$1,_xlfn.XLOOKUP($A201,'Copy of PY1 Data(H)'!$A$1:$A$288,'Copy of PY1 Data(H)'!$A$1:$CZ$288))</f>
        <v>0</v>
      </c>
      <c r="N201" s="180" cm="1">
        <f t="array" ref="N201">_xlfn.XLOOKUP(N$1,'Copy of PY1 Data(H)'!$A$1:$CZ$1,_xlfn.XLOOKUP($A201,'Copy of PY1 Data(H)'!$A$1:$A$288,'Copy of PY1 Data(H)'!$A$1:$CZ$288))</f>
        <v>0</v>
      </c>
      <c r="O201" s="180" cm="1">
        <f t="array" ref="O201">_xlfn.XLOOKUP(O$1,'Copy of PY1 Data(H)'!$A$1:$CZ$1,_xlfn.XLOOKUP($A201,'Copy of PY1 Data(H)'!$A$1:$A$288,'Copy of PY1 Data(H)'!$A$1:$CZ$288))</f>
        <v>14309657</v>
      </c>
      <c r="P201" s="180" cm="1">
        <f t="array" ref="P201">_xlfn.XLOOKUP(P$1,'Copy of PY1 Data(H)'!$A$1:$CZ$1,_xlfn.XLOOKUP($A201,'Copy of PY1 Data(H)'!$A$1:$A$288,'Copy of PY1 Data(H)'!$A$1:$CZ$288))</f>
        <v>0</v>
      </c>
      <c r="Q201" s="180" cm="1">
        <f t="array" ref="Q201">_xlfn.XLOOKUP(Q$1,'Copy of PY1 Data(H)'!$A$1:$CZ$1,_xlfn.XLOOKUP($A201,'Copy of PY1 Data(H)'!$A$1:$A$288,'Copy of PY1 Data(H)'!$A$1:$CZ$288))</f>
        <v>0</v>
      </c>
      <c r="R201" s="180" cm="1">
        <f t="array" ref="R201">_xlfn.XLOOKUP(R$1,'Copy of PY1 Data(H)'!$A$1:$CZ$1,_xlfn.XLOOKUP($A201,'Copy of PY1 Data(H)'!$A$1:$A$288,'Copy of PY1 Data(H)'!$A$1:$CZ$288))</f>
        <v>1515259</v>
      </c>
      <c r="S201" s="180" cm="1">
        <f t="array" ref="S201">_xlfn.XLOOKUP(S$1,'Copy of PY1 Data(H)'!$A$1:$CZ$1,_xlfn.XLOOKUP($A201,'Copy of PY1 Data(H)'!$A$1:$A$288,'Copy of PY1 Data(H)'!$A$1:$CZ$288))</f>
        <v>0</v>
      </c>
      <c r="T201" s="180" cm="1">
        <f t="array" ref="T201">_xlfn.XLOOKUP(T$1,'Copy of PY1 Data(H)'!$A$1:$CZ$1,_xlfn.XLOOKUP($A201,'Copy of PY1 Data(H)'!$A$1:$A$288,'Copy of PY1 Data(H)'!$A$1:$CZ$288))</f>
        <v>51150091</v>
      </c>
      <c r="U201" s="180" cm="1">
        <f t="array" ref="U201">_xlfn.XLOOKUP(U$1,'Copy of PY1 Data(H)'!$A$1:$CZ$1,_xlfn.XLOOKUP($A201,'Copy of PY1 Data(H)'!$A$1:$A$288,'Copy of PY1 Data(H)'!$A$1:$CZ$288))</f>
        <v>25607427</v>
      </c>
      <c r="V201" s="180" cm="1">
        <f t="array" ref="V201">_xlfn.XLOOKUP(V$1,'Copy of PY1 Data(H)'!$A$1:$CZ$1,_xlfn.XLOOKUP($A201,'Copy of PY1 Data(H)'!$A$1:$A$288,'Copy of PY1 Data(H)'!$A$1:$CZ$288))</f>
        <v>28099818</v>
      </c>
      <c r="W201" s="180" cm="1">
        <f t="array" ref="W201">_xlfn.XLOOKUP(W$1,'Copy of PY1 Data(H)'!$A$1:$CZ$1,_xlfn.XLOOKUP($A201,'Copy of PY1 Data(H)'!$A$1:$A$288,'Copy of PY1 Data(H)'!$A$1:$CZ$288))</f>
        <v>0</v>
      </c>
      <c r="X201" s="180" cm="1">
        <f t="array" ref="X201">_xlfn.XLOOKUP(X$1,'Copy of PY1 Data(H)'!$A$1:$CZ$1,_xlfn.XLOOKUP($A201,'Copy of PY1 Data(H)'!$A$1:$A$288,'Copy of PY1 Data(H)'!$A$1:$CZ$288))</f>
        <v>0</v>
      </c>
      <c r="Y201" s="180" cm="1">
        <f t="array" ref="Y201">_xlfn.XLOOKUP(Y$1,'Copy of PY1 Data(H)'!$A$1:$CZ$1,_xlfn.XLOOKUP($A201,'Copy of PY1 Data(H)'!$A$1:$A$288,'Copy of PY1 Data(H)'!$A$1:$CZ$288))</f>
        <v>43230853</v>
      </c>
      <c r="Z201" s="180" cm="1">
        <f t="array" ref="Z201">_xlfn.XLOOKUP(Z$1,'Copy of PY1 Data(H)'!$A$1:$CZ$1,_xlfn.XLOOKUP($A201,'Copy of PY1 Data(H)'!$A$1:$A$288,'Copy of PY1 Data(H)'!$A$1:$CZ$288))</f>
        <v>7945264</v>
      </c>
      <c r="AA201" s="180" cm="1">
        <f t="array" ref="AA201">_xlfn.XLOOKUP(AA$1,'Copy of PY1 Data(H)'!$A$1:$CZ$1,_xlfn.XLOOKUP($A201,'Copy of PY1 Data(H)'!$A$1:$A$288,'Copy of PY1 Data(H)'!$A$1:$CZ$288))</f>
        <v>14204502</v>
      </c>
      <c r="AB201" s="180" cm="1">
        <f t="array" ref="AB201">_xlfn.XLOOKUP(AB$1,'Copy of PY1 Data(H)'!$A$1:$CZ$1,_xlfn.XLOOKUP($A201,'Copy of PY1 Data(H)'!$A$1:$A$288,'Copy of PY1 Data(H)'!$A$1:$CZ$288))</f>
        <v>5498150</v>
      </c>
      <c r="AC201" s="180" cm="1">
        <f t="array" ref="AC201">_xlfn.XLOOKUP(AC$1,'Copy of PY1 Data(H)'!$A$1:$CZ$1,_xlfn.XLOOKUP($A201,'Copy of PY1 Data(H)'!$A$1:$A$288,'Copy of PY1 Data(H)'!$A$1:$CZ$288))</f>
        <v>2002623</v>
      </c>
      <c r="AD201" s="180" cm="1">
        <f t="array" ref="AD201">_xlfn.XLOOKUP(AD$1,'Copy of PY1 Data(H)'!$A$1:$CZ$1,_xlfn.XLOOKUP($A201,'Copy of PY1 Data(H)'!$A$1:$A$288,'Copy of PY1 Data(H)'!$A$1:$CZ$288))</f>
        <v>3908479</v>
      </c>
      <c r="AE201" s="180" cm="1">
        <f t="array" ref="AE201">_xlfn.XLOOKUP(AE$1,'Copy of PY1 Data(H)'!$A$1:$CZ$1,_xlfn.XLOOKUP($A201,'Copy of PY1 Data(H)'!$A$1:$A$288,'Copy of PY1 Data(H)'!$A$1:$CZ$288))</f>
        <v>10861895</v>
      </c>
      <c r="AF201" s="180" cm="1">
        <f t="array" ref="AF201">_xlfn.XLOOKUP(AF$1,'Copy of PY1 Data(H)'!$A$1:$CZ$1,_xlfn.XLOOKUP($A201,'Copy of PY1 Data(H)'!$A$1:$A$288,'Copy of PY1 Data(H)'!$A$1:$CZ$288))</f>
        <v>0</v>
      </c>
      <c r="AG201" s="180" cm="1">
        <f t="array" ref="AG201">_xlfn.XLOOKUP(AG$1,'Copy of PY1 Data(H)'!$A$1:$CZ$1,_xlfn.XLOOKUP($A201,'Copy of PY1 Data(H)'!$A$1:$A$288,'Copy of PY1 Data(H)'!$A$1:$CZ$288))</f>
        <v>5900451</v>
      </c>
      <c r="AH201" s="180" cm="1">
        <f t="array" ref="AH201">_xlfn.XLOOKUP(AH$1,'Copy of PY1 Data(H)'!$A$1:$CZ$1,_xlfn.XLOOKUP($A201,'Copy of PY1 Data(H)'!$A$1:$A$288,'Copy of PY1 Data(H)'!$A$1:$CZ$288))</f>
        <v>0</v>
      </c>
      <c r="AI201" s="180" cm="1">
        <f t="array" ref="AI201">_xlfn.XLOOKUP(AI$1,'Copy of PY1 Data(H)'!$A$1:$CZ$1,_xlfn.XLOOKUP($A201,'Copy of PY1 Data(H)'!$A$1:$A$288,'Copy of PY1 Data(H)'!$A$1:$CZ$288))</f>
        <v>24707709</v>
      </c>
      <c r="AJ201" s="180" cm="1">
        <f t="array" ref="AJ201">_xlfn.XLOOKUP(AJ$1,'Copy of PY1 Data(H)'!$A$1:$CZ$1,_xlfn.XLOOKUP($A201,'Copy of PY1 Data(H)'!$A$1:$A$288,'Copy of PY1 Data(H)'!$A$1:$CZ$288))</f>
        <v>1205025</v>
      </c>
      <c r="AK201" s="180" cm="1">
        <f t="array" ref="AK201">_xlfn.XLOOKUP(AK$1,'Copy of PY1 Data(H)'!$A$1:$CZ$1,_xlfn.XLOOKUP($A201,'Copy of PY1 Data(H)'!$A$1:$A$288,'Copy of PY1 Data(H)'!$A$1:$CZ$288))</f>
        <v>0</v>
      </c>
      <c r="AL201" s="180" cm="1">
        <f t="array" ref="AL201">_xlfn.XLOOKUP(AL$1,'Copy of PY1 Data(H)'!$A$1:$CZ$1,_xlfn.XLOOKUP($A201,'Copy of PY1 Data(H)'!$A$1:$A$288,'Copy of PY1 Data(H)'!$A$1:$CZ$288))</f>
        <v>0</v>
      </c>
      <c r="AM201" s="180" cm="1">
        <f t="array" ref="AM201">_xlfn.XLOOKUP(AM$1,'Copy of PY1 Data(H)'!$A$1:$CZ$1,_xlfn.XLOOKUP($A201,'Copy of PY1 Data(H)'!$A$1:$A$288,'Copy of PY1 Data(H)'!$A$1:$CZ$288))</f>
        <v>23308391</v>
      </c>
      <c r="AN201" s="180" cm="1">
        <f t="array" ref="AN201">_xlfn.XLOOKUP(AN$1,'Copy of PY1 Data(H)'!$A$1:$CZ$1,_xlfn.XLOOKUP($A201,'Copy of PY1 Data(H)'!$A$1:$A$288,'Copy of PY1 Data(H)'!$A$1:$CZ$288))</f>
        <v>2524409</v>
      </c>
      <c r="AO201" s="180" cm="1">
        <f t="array" ref="AO201">_xlfn.XLOOKUP(AO$1,'Copy of PY1 Data(H)'!$A$1:$CZ$1,_xlfn.XLOOKUP($A201,'Copy of PY1 Data(H)'!$A$1:$A$288,'Copy of PY1 Data(H)'!$A$1:$CZ$288))</f>
        <v>1510770</v>
      </c>
      <c r="AP201" s="180" cm="1">
        <f t="array" ref="AP201">_xlfn.XLOOKUP(AP$1,'Copy of PY1 Data(H)'!$A$1:$CZ$1,_xlfn.XLOOKUP($A201,'Copy of PY1 Data(H)'!$A$1:$A$288,'Copy of PY1 Data(H)'!$A$1:$CZ$288))</f>
        <v>0</v>
      </c>
      <c r="AQ201" s="180" cm="1">
        <f t="array" ref="AQ201">_xlfn.XLOOKUP(AQ$1,'Copy of PY1 Data(H)'!$A$1:$CZ$1,_xlfn.XLOOKUP($A201,'Copy of PY1 Data(H)'!$A$1:$A$288,'Copy of PY1 Data(H)'!$A$1:$CZ$288))</f>
        <v>0</v>
      </c>
      <c r="AR201" s="180" cm="1">
        <f t="array" ref="AR201">_xlfn.XLOOKUP(AR$1,'Copy of PY1 Data(H)'!$A$1:$CZ$1,_xlfn.XLOOKUP($A201,'Copy of PY1 Data(H)'!$A$1:$A$288,'Copy of PY1 Data(H)'!$A$1:$CZ$288))</f>
        <v>17693435</v>
      </c>
      <c r="AS201" s="180" cm="1">
        <f t="array" ref="AS201">_xlfn.XLOOKUP(AS$1,'Copy of PY1 Data(H)'!$A$1:$CZ$1,_xlfn.XLOOKUP($A201,'Copy of PY1 Data(H)'!$A$1:$A$288,'Copy of PY1 Data(H)'!$A$1:$CZ$288))</f>
        <v>0</v>
      </c>
      <c r="AT201" s="180" cm="1">
        <f t="array" ref="AT201">_xlfn.XLOOKUP(AT$1,'Copy of PY1 Data(H)'!$A$1:$CZ$1,_xlfn.XLOOKUP($A201,'Copy of PY1 Data(H)'!$A$1:$A$288,'Copy of PY1 Data(H)'!$A$1:$CZ$288))</f>
        <v>7403000</v>
      </c>
      <c r="AU201" s="180" cm="1">
        <f t="array" ref="AU201">_xlfn.XLOOKUP(AU$1,'Copy of PY1 Data(H)'!$A$1:$CZ$1,_xlfn.XLOOKUP($A201,'Copy of PY1 Data(H)'!$A$1:$A$288,'Copy of PY1 Data(H)'!$A$1:$CZ$288))</f>
        <v>0</v>
      </c>
      <c r="AV201" s="180" cm="1">
        <f t="array" ref="AV201">_xlfn.XLOOKUP(AV$1,'Copy of PY1 Data(H)'!$A$1:$CZ$1,_xlfn.XLOOKUP($A201,'Copy of PY1 Data(H)'!$A$1:$A$288,'Copy of PY1 Data(H)'!$A$1:$CZ$288))</f>
        <v>25957959</v>
      </c>
      <c r="AW201" s="180" cm="1">
        <f t="array" ref="AW201">_xlfn.XLOOKUP(AW$1,'Copy of PY1 Data(H)'!$A$1:$CZ$1,_xlfn.XLOOKUP($A201,'Copy of PY1 Data(H)'!$A$1:$A$288,'Copy of PY1 Data(H)'!$A$1:$CZ$288))</f>
        <v>0</v>
      </c>
      <c r="AX201" s="180" cm="1">
        <f t="array" ref="AX201">_xlfn.XLOOKUP(AX$1,'Copy of PY1 Data(H)'!$A$1:$CZ$1,_xlfn.XLOOKUP($A201,'Copy of PY1 Data(H)'!$A$1:$A$288,'Copy of PY1 Data(H)'!$A$1:$CZ$288))</f>
        <v>6057071</v>
      </c>
      <c r="AY201" s="180" cm="1">
        <f t="array" ref="AY201">_xlfn.XLOOKUP(AY$1,'Copy of PY1 Data(H)'!$A$1:$CZ$1,_xlfn.XLOOKUP($A201,'Copy of PY1 Data(H)'!$A$1:$A$288,'Copy of PY1 Data(H)'!$A$1:$CZ$288))</f>
        <v>1953620</v>
      </c>
      <c r="AZ201" s="180" cm="1">
        <f t="array" ref="AZ201">_xlfn.XLOOKUP(AZ$1,'Copy of PY1 Data(H)'!$A$1:$CZ$1,_xlfn.XLOOKUP($A201,'Copy of PY1 Data(H)'!$A$1:$A$288,'Copy of PY1 Data(H)'!$A$1:$CZ$288))</f>
        <v>4449553</v>
      </c>
      <c r="BA201" s="180" cm="1">
        <f t="array" ref="BA201">_xlfn.XLOOKUP(BA$1,'Copy of PY1 Data(H)'!$A$1:$CZ$1,_xlfn.XLOOKUP($A201,'Copy of PY1 Data(H)'!$A$1:$A$288,'Copy of PY1 Data(H)'!$A$1:$CZ$288))</f>
        <v>1377431</v>
      </c>
      <c r="BB201" s="180" cm="1">
        <f t="array" ref="BB201">_xlfn.XLOOKUP(BB$1,'Copy of PY1 Data(H)'!$A$1:$CZ$1,_xlfn.XLOOKUP($A201,'Copy of PY1 Data(H)'!$A$1:$A$288,'Copy of PY1 Data(H)'!$A$1:$CZ$288))</f>
        <v>0</v>
      </c>
      <c r="BC201" s="180" cm="1">
        <f t="array" ref="BC201">_xlfn.XLOOKUP(BC$1,'Copy of PY1 Data(H)'!$A$1:$CZ$1,_xlfn.XLOOKUP($A201,'Copy of PY1 Data(H)'!$A$1:$A$288,'Copy of PY1 Data(H)'!$A$1:$CZ$288))</f>
        <v>508567</v>
      </c>
      <c r="BD201" s="180" cm="1">
        <f t="array" ref="BD201">_xlfn.XLOOKUP(BD$1,'Copy of PY1 Data(H)'!$A$1:$CZ$1,_xlfn.XLOOKUP($A201,'Copy of PY1 Data(H)'!$A$1:$A$288,'Copy of PY1 Data(H)'!$A$1:$CZ$288))</f>
        <v>16562933</v>
      </c>
      <c r="BE201" s="180" cm="1">
        <f t="array" ref="BE201">_xlfn.XLOOKUP(BE$1,'Copy of PY1 Data(H)'!$A$1:$CZ$1,_xlfn.XLOOKUP($A201,'Copy of PY1 Data(H)'!$A$1:$A$288,'Copy of PY1 Data(H)'!$A$1:$CZ$288))</f>
        <v>0</v>
      </c>
      <c r="BF201" s="180" cm="1">
        <f t="array" ref="BF201">_xlfn.XLOOKUP(BF$1,'Copy of PY1 Data(H)'!$A$1:$CZ$1,_xlfn.XLOOKUP($A201,'Copy of PY1 Data(H)'!$A$1:$A$288,'Copy of PY1 Data(H)'!$A$1:$CZ$288))</f>
        <v>1673928</v>
      </c>
      <c r="BG201" s="180" cm="1">
        <f t="array" ref="BG201">_xlfn.XLOOKUP(BG$1,'Copy of PY1 Data(H)'!$A$1:$CZ$1,_xlfn.XLOOKUP($A201,'Copy of PY1 Data(H)'!$A$1:$A$288,'Copy of PY1 Data(H)'!$A$1:$CZ$288))</f>
        <v>0</v>
      </c>
      <c r="BH201" s="180" cm="1">
        <f t="array" ref="BH201">_xlfn.XLOOKUP(BH$1,'Copy of PY1 Data(H)'!$A$1:$CZ$1,_xlfn.XLOOKUP($A201,'Copy of PY1 Data(H)'!$A$1:$A$288,'Copy of PY1 Data(H)'!$A$1:$CZ$288))</f>
        <v>0</v>
      </c>
      <c r="BI201" s="180" cm="1">
        <f t="array" ref="BI201">_xlfn.XLOOKUP(BI$1,'Copy of PY1 Data(H)'!$A$1:$CZ$1,_xlfn.XLOOKUP($A201,'Copy of PY1 Data(H)'!$A$1:$A$288,'Copy of PY1 Data(H)'!$A$1:$CZ$288))</f>
        <v>1724616</v>
      </c>
      <c r="BJ201" s="180" cm="1">
        <f t="array" ref="BJ201">_xlfn.XLOOKUP(BJ$1,'Copy of PY1 Data(H)'!$A$1:$CZ$1,_xlfn.XLOOKUP($A201,'Copy of PY1 Data(H)'!$A$1:$A$288,'Copy of PY1 Data(H)'!$A$1:$CZ$288))</f>
        <v>0</v>
      </c>
      <c r="BK201" s="180" cm="1">
        <f t="array" ref="BK201">_xlfn.XLOOKUP(BK$1,'Copy of PY1 Data(H)'!$A$1:$CZ$1,_xlfn.XLOOKUP($A201,'Copy of PY1 Data(H)'!$A$1:$A$288,'Copy of PY1 Data(H)'!$A$1:$CZ$288))</f>
        <v>7770101</v>
      </c>
      <c r="BL201" s="180" cm="1">
        <f t="array" ref="BL201">_xlfn.XLOOKUP(BL$1,'Copy of PY1 Data(H)'!$A$1:$CZ$1,_xlfn.XLOOKUP($A201,'Copy of PY1 Data(H)'!$A$1:$A$288,'Copy of PY1 Data(H)'!$A$1:$CZ$288))</f>
        <v>0</v>
      </c>
      <c r="BM201" s="180" cm="1">
        <f t="array" ref="BM201">_xlfn.XLOOKUP(BM$1,'Copy of PY1 Data(H)'!$A$1:$CZ$1,_xlfn.XLOOKUP($A201,'Copy of PY1 Data(H)'!$A$1:$A$288,'Copy of PY1 Data(H)'!$A$1:$CZ$288))</f>
        <v>9800659</v>
      </c>
      <c r="BN201" s="180" cm="1">
        <f t="array" ref="BN201">_xlfn.XLOOKUP(BN$1,'Copy of PY1 Data(H)'!$A$1:$CZ$1,_xlfn.XLOOKUP($A201,'Copy of PY1 Data(H)'!$A$1:$A$288,'Copy of PY1 Data(H)'!$A$1:$CZ$288))</f>
        <v>1778662</v>
      </c>
      <c r="BO201" s="180" cm="1">
        <f t="array" ref="BO201">_xlfn.XLOOKUP(BO$1,'Copy of PY1 Data(H)'!$A$1:$CZ$1,_xlfn.XLOOKUP($A201,'Copy of PY1 Data(H)'!$A$1:$A$288,'Copy of PY1 Data(H)'!$A$1:$CZ$288))</f>
        <v>2729604</v>
      </c>
      <c r="BP201" s="180" cm="1">
        <f t="array" ref="BP201">_xlfn.XLOOKUP(BP$1,'Copy of PY1 Data(H)'!$A$1:$CZ$1,_xlfn.XLOOKUP($A201,'Copy of PY1 Data(H)'!$A$1:$A$288,'Copy of PY1 Data(H)'!$A$1:$CZ$288))</f>
        <v>763593</v>
      </c>
      <c r="BQ201" s="180" cm="1">
        <f t="array" ref="BQ201">_xlfn.XLOOKUP(BQ$1,'Copy of PY1 Data(H)'!$A$1:$CZ$1,_xlfn.XLOOKUP($A201,'Copy of PY1 Data(H)'!$A$1:$A$288,'Copy of PY1 Data(H)'!$A$1:$CZ$288))</f>
        <v>0</v>
      </c>
      <c r="BR201" s="180" cm="1">
        <f t="array" ref="BR201">_xlfn.XLOOKUP(BR$1,'Copy of PY1 Data(H)'!$A$1:$CZ$1,_xlfn.XLOOKUP($A201,'Copy of PY1 Data(H)'!$A$1:$A$288,'Copy of PY1 Data(H)'!$A$1:$CZ$288))</f>
        <v>5823994</v>
      </c>
      <c r="BS201" s="180" cm="1">
        <f t="array" ref="BS201">_xlfn.XLOOKUP(BS$1,'Copy of PY1 Data(H)'!$A$1:$CZ$1,_xlfn.XLOOKUP($A201,'Copy of PY1 Data(H)'!$A$1:$A$288,'Copy of PY1 Data(H)'!$A$1:$CZ$288))</f>
        <v>0</v>
      </c>
      <c r="BT201" s="180" cm="1">
        <f t="array" ref="BT201">_xlfn.XLOOKUP(BT$1,'Copy of PY1 Data(H)'!$A$1:$CZ$1,_xlfn.XLOOKUP($A201,'Copy of PY1 Data(H)'!$A$1:$A$288,'Copy of PY1 Data(H)'!$A$1:$CZ$288))</f>
        <v>4571061</v>
      </c>
      <c r="BU201" s="180" cm="1">
        <f t="array" ref="BU201">_xlfn.XLOOKUP(BU$1,'Copy of PY1 Data(H)'!$A$1:$CZ$1,_xlfn.XLOOKUP($A201,'Copy of PY1 Data(H)'!$A$1:$A$288,'Copy of PY1 Data(H)'!$A$1:$CZ$288))</f>
        <v>10460245</v>
      </c>
      <c r="BV201" s="180" cm="1">
        <f t="array" ref="BV201">_xlfn.XLOOKUP(BV$1,'Copy of PY1 Data(H)'!$A$1:$CZ$1,_xlfn.XLOOKUP($A201,'Copy of PY1 Data(H)'!$A$1:$A$288,'Copy of PY1 Data(H)'!$A$1:$CZ$288))</f>
        <v>0</v>
      </c>
      <c r="BW201" s="180" cm="1">
        <f t="array" ref="BW201">_xlfn.XLOOKUP(BW$1,'Copy of PY1 Data(H)'!$A$1:$CZ$1,_xlfn.XLOOKUP($A201,'Copy of PY1 Data(H)'!$A$1:$A$288,'Copy of PY1 Data(H)'!$A$1:$CZ$288))</f>
        <v>0</v>
      </c>
      <c r="BX201" s="180" cm="1">
        <f t="array" ref="BX201">_xlfn.XLOOKUP(BX$1,'Copy of PY1 Data(H)'!$A$1:$CZ$1,_xlfn.XLOOKUP($A201,'Copy of PY1 Data(H)'!$A$1:$A$288,'Copy of PY1 Data(H)'!$A$1:$CZ$288))</f>
        <v>1276002</v>
      </c>
      <c r="BY201" s="180" cm="1">
        <f t="array" ref="BY201">_xlfn.XLOOKUP(BY$1,'Copy of PY1 Data(H)'!$A$1:$CZ$1,_xlfn.XLOOKUP($A201,'Copy of PY1 Data(H)'!$A$1:$A$288,'Copy of PY1 Data(H)'!$A$1:$CZ$288))</f>
        <v>219912</v>
      </c>
      <c r="BZ201" s="180" cm="1">
        <f t="array" ref="BZ201">_xlfn.XLOOKUP(BZ$1,'Copy of PY1 Data(H)'!$A$1:$CZ$1,_xlfn.XLOOKUP($A201,'Copy of PY1 Data(H)'!$A$1:$A$288,'Copy of PY1 Data(H)'!$A$1:$CZ$288))</f>
        <v>3077234</v>
      </c>
      <c r="CA201" s="180" cm="1">
        <f t="array" ref="CA201">_xlfn.XLOOKUP(CA$1,'Copy of PY1 Data(H)'!$A$1:$CZ$1,_xlfn.XLOOKUP($A201,'Copy of PY1 Data(H)'!$A$1:$A$288,'Copy of PY1 Data(H)'!$A$1:$CZ$288))</f>
        <v>1802938</v>
      </c>
      <c r="CB201" s="180" cm="1">
        <f t="array" ref="CB201">_xlfn.XLOOKUP(CB$1,'Copy of PY1 Data(H)'!$A$1:$CZ$1,_xlfn.XLOOKUP($A201,'Copy of PY1 Data(H)'!$A$1:$A$288,'Copy of PY1 Data(H)'!$A$1:$CZ$288))</f>
        <v>3486558</v>
      </c>
      <c r="CC201" s="180" cm="1">
        <f t="array" ref="CC201">_xlfn.XLOOKUP(CC$1,'Copy of PY1 Data(H)'!$A$1:$CZ$1,_xlfn.XLOOKUP($A201,'Copy of PY1 Data(H)'!$A$1:$A$288,'Copy of PY1 Data(H)'!$A$1:$CZ$288))</f>
        <v>0</v>
      </c>
      <c r="CD201" s="180" cm="1">
        <f t="array" ref="CD201">_xlfn.XLOOKUP(CD$1,'Copy of PY1 Data(H)'!$A$1:$CZ$1,_xlfn.XLOOKUP($A201,'Copy of PY1 Data(H)'!$A$1:$A$288,'Copy of PY1 Data(H)'!$A$1:$CZ$288))</f>
        <v>438482</v>
      </c>
    </row>
    <row r="202" spans="1:82" x14ac:dyDescent="0.3">
      <c r="A202" s="180">
        <v>525</v>
      </c>
      <c r="C202" s="180"/>
      <c r="D202" s="180" cm="1">
        <f t="array" ref="D202">_xlfn.XLOOKUP(D$1,'Copy of PY1 Data(H)'!$A$1:$CZ$1,_xlfn.XLOOKUP($A202,'Copy of PY1 Data(H)'!$A$1:$A$288,'Copy of PY1 Data(H)'!$A$1:$CZ$288))</f>
        <v>0</v>
      </c>
      <c r="E202" s="180" cm="1">
        <f t="array" ref="E202">_xlfn.XLOOKUP(E$1,'Copy of PY1 Data(H)'!$A$1:$CZ$1,_xlfn.XLOOKUP($A202,'Copy of PY1 Data(H)'!$A$1:$A$288,'Copy of PY1 Data(H)'!$A$1:$CZ$288))</f>
        <v>0</v>
      </c>
      <c r="F202" s="180" cm="1">
        <f t="array" ref="F202">_xlfn.XLOOKUP(F$1,'Copy of PY1 Data(H)'!$A$1:$CZ$1,_xlfn.XLOOKUP($A202,'Copy of PY1 Data(H)'!$A$1:$A$288,'Copy of PY1 Data(H)'!$A$1:$CZ$288))</f>
        <v>0</v>
      </c>
      <c r="G202" s="180" cm="1">
        <f t="array" ref="G202">_xlfn.XLOOKUP(G$1,'Copy of PY1 Data(H)'!$A$1:$CZ$1,_xlfn.XLOOKUP($A202,'Copy of PY1 Data(H)'!$A$1:$A$288,'Copy of PY1 Data(H)'!$A$1:$CZ$288))</f>
        <v>0</v>
      </c>
      <c r="H202" s="180" cm="1">
        <f t="array" ref="H202">_xlfn.XLOOKUP(H$1,'Copy of PY1 Data(H)'!$A$1:$CZ$1,_xlfn.XLOOKUP($A202,'Copy of PY1 Data(H)'!$A$1:$A$288,'Copy of PY1 Data(H)'!$A$1:$CZ$288))</f>
        <v>0</v>
      </c>
      <c r="I202" s="180" cm="1">
        <f t="array" ref="I202">_xlfn.XLOOKUP(I$1,'Copy of PY1 Data(H)'!$A$1:$CZ$1,_xlfn.XLOOKUP($A202,'Copy of PY1 Data(H)'!$A$1:$A$288,'Copy of PY1 Data(H)'!$A$1:$CZ$288))</f>
        <v>0</v>
      </c>
      <c r="J202" s="180" cm="1">
        <f t="array" ref="J202">_xlfn.XLOOKUP(J$1,'Copy of PY1 Data(H)'!$A$1:$CZ$1,_xlfn.XLOOKUP($A202,'Copy of PY1 Data(H)'!$A$1:$A$288,'Copy of PY1 Data(H)'!$A$1:$CZ$288))</f>
        <v>0</v>
      </c>
      <c r="K202" s="180" cm="1">
        <f t="array" ref="K202">_xlfn.XLOOKUP(K$1,'Copy of PY1 Data(H)'!$A$1:$CZ$1,_xlfn.XLOOKUP($A202,'Copy of PY1 Data(H)'!$A$1:$A$288,'Copy of PY1 Data(H)'!$A$1:$CZ$288))</f>
        <v>0</v>
      </c>
      <c r="L202" s="180" cm="1">
        <f t="array" ref="L202">_xlfn.XLOOKUP(L$1,'Copy of PY1 Data(H)'!$A$1:$CZ$1,_xlfn.XLOOKUP($A202,'Copy of PY1 Data(H)'!$A$1:$A$288,'Copy of PY1 Data(H)'!$A$1:$CZ$288))</f>
        <v>0</v>
      </c>
      <c r="M202" s="180" cm="1">
        <f t="array" ref="M202">_xlfn.XLOOKUP(M$1,'Copy of PY1 Data(H)'!$A$1:$CZ$1,_xlfn.XLOOKUP($A202,'Copy of PY1 Data(H)'!$A$1:$A$288,'Copy of PY1 Data(H)'!$A$1:$CZ$288))</f>
        <v>0</v>
      </c>
      <c r="N202" s="180" cm="1">
        <f t="array" ref="N202">_xlfn.XLOOKUP(N$1,'Copy of PY1 Data(H)'!$A$1:$CZ$1,_xlfn.XLOOKUP($A202,'Copy of PY1 Data(H)'!$A$1:$A$288,'Copy of PY1 Data(H)'!$A$1:$CZ$288))</f>
        <v>0</v>
      </c>
      <c r="O202" s="180" cm="1">
        <f t="array" ref="O202">_xlfn.XLOOKUP(O$1,'Copy of PY1 Data(H)'!$A$1:$CZ$1,_xlfn.XLOOKUP($A202,'Copy of PY1 Data(H)'!$A$1:$A$288,'Copy of PY1 Data(H)'!$A$1:$CZ$288))</f>
        <v>0</v>
      </c>
      <c r="P202" s="180" cm="1">
        <f t="array" ref="P202">_xlfn.XLOOKUP(P$1,'Copy of PY1 Data(H)'!$A$1:$CZ$1,_xlfn.XLOOKUP($A202,'Copy of PY1 Data(H)'!$A$1:$A$288,'Copy of PY1 Data(H)'!$A$1:$CZ$288))</f>
        <v>0</v>
      </c>
      <c r="Q202" s="180" cm="1">
        <f t="array" ref="Q202">_xlfn.XLOOKUP(Q$1,'Copy of PY1 Data(H)'!$A$1:$CZ$1,_xlfn.XLOOKUP($A202,'Copy of PY1 Data(H)'!$A$1:$A$288,'Copy of PY1 Data(H)'!$A$1:$CZ$288))</f>
        <v>24978935</v>
      </c>
      <c r="R202" s="180" cm="1">
        <f t="array" ref="R202">_xlfn.XLOOKUP(R$1,'Copy of PY1 Data(H)'!$A$1:$CZ$1,_xlfn.XLOOKUP($A202,'Copy of PY1 Data(H)'!$A$1:$A$288,'Copy of PY1 Data(H)'!$A$1:$CZ$288))</f>
        <v>0</v>
      </c>
      <c r="S202" s="180" cm="1">
        <f t="array" ref="S202">_xlfn.XLOOKUP(S$1,'Copy of PY1 Data(H)'!$A$1:$CZ$1,_xlfn.XLOOKUP($A202,'Copy of PY1 Data(H)'!$A$1:$A$288,'Copy of PY1 Data(H)'!$A$1:$CZ$288))</f>
        <v>0</v>
      </c>
      <c r="T202" s="180" cm="1">
        <f t="array" ref="T202">_xlfn.XLOOKUP(T$1,'Copy of PY1 Data(H)'!$A$1:$CZ$1,_xlfn.XLOOKUP($A202,'Copy of PY1 Data(H)'!$A$1:$A$288,'Copy of PY1 Data(H)'!$A$1:$CZ$288))</f>
        <v>0</v>
      </c>
      <c r="U202" s="180" cm="1">
        <f t="array" ref="U202">_xlfn.XLOOKUP(U$1,'Copy of PY1 Data(H)'!$A$1:$CZ$1,_xlfn.XLOOKUP($A202,'Copy of PY1 Data(H)'!$A$1:$A$288,'Copy of PY1 Data(H)'!$A$1:$CZ$288))</f>
        <v>0</v>
      </c>
      <c r="V202" s="180" cm="1">
        <f t="array" ref="V202">_xlfn.XLOOKUP(V$1,'Copy of PY1 Data(H)'!$A$1:$CZ$1,_xlfn.XLOOKUP($A202,'Copy of PY1 Data(H)'!$A$1:$A$288,'Copy of PY1 Data(H)'!$A$1:$CZ$288))</f>
        <v>0</v>
      </c>
      <c r="W202" s="180" cm="1">
        <f t="array" ref="W202">_xlfn.XLOOKUP(W$1,'Copy of PY1 Data(H)'!$A$1:$CZ$1,_xlfn.XLOOKUP($A202,'Copy of PY1 Data(H)'!$A$1:$A$288,'Copy of PY1 Data(H)'!$A$1:$CZ$288))</f>
        <v>0</v>
      </c>
      <c r="X202" s="180" cm="1">
        <f t="array" ref="X202">_xlfn.XLOOKUP(X$1,'Copy of PY1 Data(H)'!$A$1:$CZ$1,_xlfn.XLOOKUP($A202,'Copy of PY1 Data(H)'!$A$1:$A$288,'Copy of PY1 Data(H)'!$A$1:$CZ$288))</f>
        <v>0</v>
      </c>
      <c r="Y202" s="180" cm="1">
        <f t="array" ref="Y202">_xlfn.XLOOKUP(Y$1,'Copy of PY1 Data(H)'!$A$1:$CZ$1,_xlfn.XLOOKUP($A202,'Copy of PY1 Data(H)'!$A$1:$A$288,'Copy of PY1 Data(H)'!$A$1:$CZ$288))</f>
        <v>0</v>
      </c>
      <c r="Z202" s="180" cm="1">
        <f t="array" ref="Z202">_xlfn.XLOOKUP(Z$1,'Copy of PY1 Data(H)'!$A$1:$CZ$1,_xlfn.XLOOKUP($A202,'Copy of PY1 Data(H)'!$A$1:$A$288,'Copy of PY1 Data(H)'!$A$1:$CZ$288))</f>
        <v>0</v>
      </c>
      <c r="AA202" s="180" cm="1">
        <f t="array" ref="AA202">_xlfn.XLOOKUP(AA$1,'Copy of PY1 Data(H)'!$A$1:$CZ$1,_xlfn.XLOOKUP($A202,'Copy of PY1 Data(H)'!$A$1:$A$288,'Copy of PY1 Data(H)'!$A$1:$CZ$288))</f>
        <v>0</v>
      </c>
      <c r="AB202" s="180" cm="1">
        <f t="array" ref="AB202">_xlfn.XLOOKUP(AB$1,'Copy of PY1 Data(H)'!$A$1:$CZ$1,_xlfn.XLOOKUP($A202,'Copy of PY1 Data(H)'!$A$1:$A$288,'Copy of PY1 Data(H)'!$A$1:$CZ$288))</f>
        <v>0</v>
      </c>
      <c r="AC202" s="180" cm="1">
        <f t="array" ref="AC202">_xlfn.XLOOKUP(AC$1,'Copy of PY1 Data(H)'!$A$1:$CZ$1,_xlfn.XLOOKUP($A202,'Copy of PY1 Data(H)'!$A$1:$A$288,'Copy of PY1 Data(H)'!$A$1:$CZ$288))</f>
        <v>0</v>
      </c>
      <c r="AD202" s="180" cm="1">
        <f t="array" ref="AD202">_xlfn.XLOOKUP(AD$1,'Copy of PY1 Data(H)'!$A$1:$CZ$1,_xlfn.XLOOKUP($A202,'Copy of PY1 Data(H)'!$A$1:$A$288,'Copy of PY1 Data(H)'!$A$1:$CZ$288))</f>
        <v>0</v>
      </c>
      <c r="AE202" s="180" cm="1">
        <f t="array" ref="AE202">_xlfn.XLOOKUP(AE$1,'Copy of PY1 Data(H)'!$A$1:$CZ$1,_xlfn.XLOOKUP($A202,'Copy of PY1 Data(H)'!$A$1:$A$288,'Copy of PY1 Data(H)'!$A$1:$CZ$288))</f>
        <v>0</v>
      </c>
      <c r="AF202" s="180" cm="1">
        <f t="array" ref="AF202">_xlfn.XLOOKUP(AF$1,'Copy of PY1 Data(H)'!$A$1:$CZ$1,_xlfn.XLOOKUP($A202,'Copy of PY1 Data(H)'!$A$1:$A$288,'Copy of PY1 Data(H)'!$A$1:$CZ$288))</f>
        <v>1084070</v>
      </c>
      <c r="AG202" s="180" cm="1">
        <f t="array" ref="AG202">_xlfn.XLOOKUP(AG$1,'Copy of PY1 Data(H)'!$A$1:$CZ$1,_xlfn.XLOOKUP($A202,'Copy of PY1 Data(H)'!$A$1:$A$288,'Copy of PY1 Data(H)'!$A$1:$CZ$288))</f>
        <v>0</v>
      </c>
      <c r="AH202" s="180" cm="1">
        <f t="array" ref="AH202">_xlfn.XLOOKUP(AH$1,'Copy of PY1 Data(H)'!$A$1:$CZ$1,_xlfn.XLOOKUP($A202,'Copy of PY1 Data(H)'!$A$1:$A$288,'Copy of PY1 Data(H)'!$A$1:$CZ$288))</f>
        <v>0</v>
      </c>
      <c r="AI202" s="180" cm="1">
        <f t="array" ref="AI202">_xlfn.XLOOKUP(AI$1,'Copy of PY1 Data(H)'!$A$1:$CZ$1,_xlfn.XLOOKUP($A202,'Copy of PY1 Data(H)'!$A$1:$A$288,'Copy of PY1 Data(H)'!$A$1:$CZ$288))</f>
        <v>0</v>
      </c>
      <c r="AJ202" s="180" cm="1">
        <f t="array" ref="AJ202">_xlfn.XLOOKUP(AJ$1,'Copy of PY1 Data(H)'!$A$1:$CZ$1,_xlfn.XLOOKUP($A202,'Copy of PY1 Data(H)'!$A$1:$A$288,'Copy of PY1 Data(H)'!$A$1:$CZ$288))</f>
        <v>0</v>
      </c>
      <c r="AK202" s="180" cm="1">
        <f t="array" ref="AK202">_xlfn.XLOOKUP(AK$1,'Copy of PY1 Data(H)'!$A$1:$CZ$1,_xlfn.XLOOKUP($A202,'Copy of PY1 Data(H)'!$A$1:$A$288,'Copy of PY1 Data(H)'!$A$1:$CZ$288))</f>
        <v>0</v>
      </c>
      <c r="AL202" s="180" cm="1">
        <f t="array" ref="AL202">_xlfn.XLOOKUP(AL$1,'Copy of PY1 Data(H)'!$A$1:$CZ$1,_xlfn.XLOOKUP($A202,'Copy of PY1 Data(H)'!$A$1:$A$288,'Copy of PY1 Data(H)'!$A$1:$CZ$288))</f>
        <v>0</v>
      </c>
      <c r="AM202" s="180" cm="1">
        <f t="array" ref="AM202">_xlfn.XLOOKUP(AM$1,'Copy of PY1 Data(H)'!$A$1:$CZ$1,_xlfn.XLOOKUP($A202,'Copy of PY1 Data(H)'!$A$1:$A$288,'Copy of PY1 Data(H)'!$A$1:$CZ$288))</f>
        <v>0</v>
      </c>
      <c r="AN202" s="180" cm="1">
        <f t="array" ref="AN202">_xlfn.XLOOKUP(AN$1,'Copy of PY1 Data(H)'!$A$1:$CZ$1,_xlfn.XLOOKUP($A202,'Copy of PY1 Data(H)'!$A$1:$A$288,'Copy of PY1 Data(H)'!$A$1:$CZ$288))</f>
        <v>0</v>
      </c>
      <c r="AO202" s="180" cm="1">
        <f t="array" ref="AO202">_xlfn.XLOOKUP(AO$1,'Copy of PY1 Data(H)'!$A$1:$CZ$1,_xlfn.XLOOKUP($A202,'Copy of PY1 Data(H)'!$A$1:$A$288,'Copy of PY1 Data(H)'!$A$1:$CZ$288))</f>
        <v>0</v>
      </c>
      <c r="AP202" s="180" cm="1">
        <f t="array" ref="AP202">_xlfn.XLOOKUP(AP$1,'Copy of PY1 Data(H)'!$A$1:$CZ$1,_xlfn.XLOOKUP($A202,'Copy of PY1 Data(H)'!$A$1:$A$288,'Copy of PY1 Data(H)'!$A$1:$CZ$288))</f>
        <v>0</v>
      </c>
      <c r="AQ202" s="180" cm="1">
        <f t="array" ref="AQ202">_xlfn.XLOOKUP(AQ$1,'Copy of PY1 Data(H)'!$A$1:$CZ$1,_xlfn.XLOOKUP($A202,'Copy of PY1 Data(H)'!$A$1:$A$288,'Copy of PY1 Data(H)'!$A$1:$CZ$288))</f>
        <v>0</v>
      </c>
      <c r="AR202" s="180" cm="1">
        <f t="array" ref="AR202">_xlfn.XLOOKUP(AR$1,'Copy of PY1 Data(H)'!$A$1:$CZ$1,_xlfn.XLOOKUP($A202,'Copy of PY1 Data(H)'!$A$1:$A$288,'Copy of PY1 Data(H)'!$A$1:$CZ$288))</f>
        <v>0</v>
      </c>
      <c r="AS202" s="180" cm="1">
        <f t="array" ref="AS202">_xlfn.XLOOKUP(AS$1,'Copy of PY1 Data(H)'!$A$1:$CZ$1,_xlfn.XLOOKUP($A202,'Copy of PY1 Data(H)'!$A$1:$A$288,'Copy of PY1 Data(H)'!$A$1:$CZ$288))</f>
        <v>0</v>
      </c>
      <c r="AT202" s="180" cm="1">
        <f t="array" ref="AT202">_xlfn.XLOOKUP(AT$1,'Copy of PY1 Data(H)'!$A$1:$CZ$1,_xlfn.XLOOKUP($A202,'Copy of PY1 Data(H)'!$A$1:$A$288,'Copy of PY1 Data(H)'!$A$1:$CZ$288))</f>
        <v>0</v>
      </c>
      <c r="AU202" s="180" cm="1">
        <f t="array" ref="AU202">_xlfn.XLOOKUP(AU$1,'Copy of PY1 Data(H)'!$A$1:$CZ$1,_xlfn.XLOOKUP($A202,'Copy of PY1 Data(H)'!$A$1:$A$288,'Copy of PY1 Data(H)'!$A$1:$CZ$288))</f>
        <v>0</v>
      </c>
      <c r="AV202" s="180" cm="1">
        <f t="array" ref="AV202">_xlfn.XLOOKUP(AV$1,'Copy of PY1 Data(H)'!$A$1:$CZ$1,_xlfn.XLOOKUP($A202,'Copy of PY1 Data(H)'!$A$1:$A$288,'Copy of PY1 Data(H)'!$A$1:$CZ$288))</f>
        <v>0</v>
      </c>
      <c r="AW202" s="180" cm="1">
        <f t="array" ref="AW202">_xlfn.XLOOKUP(AW$1,'Copy of PY1 Data(H)'!$A$1:$CZ$1,_xlfn.XLOOKUP($A202,'Copy of PY1 Data(H)'!$A$1:$A$288,'Copy of PY1 Data(H)'!$A$1:$CZ$288))</f>
        <v>0</v>
      </c>
      <c r="AX202" s="180" cm="1">
        <f t="array" ref="AX202">_xlfn.XLOOKUP(AX$1,'Copy of PY1 Data(H)'!$A$1:$CZ$1,_xlfn.XLOOKUP($A202,'Copy of PY1 Data(H)'!$A$1:$A$288,'Copy of PY1 Data(H)'!$A$1:$CZ$288))</f>
        <v>0</v>
      </c>
      <c r="AY202" s="180" cm="1">
        <f t="array" ref="AY202">_xlfn.XLOOKUP(AY$1,'Copy of PY1 Data(H)'!$A$1:$CZ$1,_xlfn.XLOOKUP($A202,'Copy of PY1 Data(H)'!$A$1:$A$288,'Copy of PY1 Data(H)'!$A$1:$CZ$288))</f>
        <v>0</v>
      </c>
      <c r="AZ202" s="180" cm="1">
        <f t="array" ref="AZ202">_xlfn.XLOOKUP(AZ$1,'Copy of PY1 Data(H)'!$A$1:$CZ$1,_xlfn.XLOOKUP($A202,'Copy of PY1 Data(H)'!$A$1:$A$288,'Copy of PY1 Data(H)'!$A$1:$CZ$288))</f>
        <v>0</v>
      </c>
      <c r="BA202" s="180" cm="1">
        <f t="array" ref="BA202">_xlfn.XLOOKUP(BA$1,'Copy of PY1 Data(H)'!$A$1:$CZ$1,_xlfn.XLOOKUP($A202,'Copy of PY1 Data(H)'!$A$1:$A$288,'Copy of PY1 Data(H)'!$A$1:$CZ$288))</f>
        <v>0</v>
      </c>
      <c r="BB202" s="180" cm="1">
        <f t="array" ref="BB202">_xlfn.XLOOKUP(BB$1,'Copy of PY1 Data(H)'!$A$1:$CZ$1,_xlfn.XLOOKUP($A202,'Copy of PY1 Data(H)'!$A$1:$A$288,'Copy of PY1 Data(H)'!$A$1:$CZ$288))</f>
        <v>0</v>
      </c>
      <c r="BC202" s="180" cm="1">
        <f t="array" ref="BC202">_xlfn.XLOOKUP(BC$1,'Copy of PY1 Data(H)'!$A$1:$CZ$1,_xlfn.XLOOKUP($A202,'Copy of PY1 Data(H)'!$A$1:$A$288,'Copy of PY1 Data(H)'!$A$1:$CZ$288))</f>
        <v>0</v>
      </c>
      <c r="BD202" s="180" cm="1">
        <f t="array" ref="BD202">_xlfn.XLOOKUP(BD$1,'Copy of PY1 Data(H)'!$A$1:$CZ$1,_xlfn.XLOOKUP($A202,'Copy of PY1 Data(H)'!$A$1:$A$288,'Copy of PY1 Data(H)'!$A$1:$CZ$288))</f>
        <v>183296</v>
      </c>
      <c r="BE202" s="180" cm="1">
        <f t="array" ref="BE202">_xlfn.XLOOKUP(BE$1,'Copy of PY1 Data(H)'!$A$1:$CZ$1,_xlfn.XLOOKUP($A202,'Copy of PY1 Data(H)'!$A$1:$A$288,'Copy of PY1 Data(H)'!$A$1:$CZ$288))</f>
        <v>0</v>
      </c>
      <c r="BF202" s="180" cm="1">
        <f t="array" ref="BF202">_xlfn.XLOOKUP(BF$1,'Copy of PY1 Data(H)'!$A$1:$CZ$1,_xlfn.XLOOKUP($A202,'Copy of PY1 Data(H)'!$A$1:$A$288,'Copy of PY1 Data(H)'!$A$1:$CZ$288))</f>
        <v>0</v>
      </c>
      <c r="BG202" s="180" cm="1">
        <f t="array" ref="BG202">_xlfn.XLOOKUP(BG$1,'Copy of PY1 Data(H)'!$A$1:$CZ$1,_xlfn.XLOOKUP($A202,'Copy of PY1 Data(H)'!$A$1:$A$288,'Copy of PY1 Data(H)'!$A$1:$CZ$288))</f>
        <v>0</v>
      </c>
      <c r="BH202" s="180" cm="1">
        <f t="array" ref="BH202">_xlfn.XLOOKUP(BH$1,'Copy of PY1 Data(H)'!$A$1:$CZ$1,_xlfn.XLOOKUP($A202,'Copy of PY1 Data(H)'!$A$1:$A$288,'Copy of PY1 Data(H)'!$A$1:$CZ$288))</f>
        <v>0</v>
      </c>
      <c r="BI202" s="180" cm="1">
        <f t="array" ref="BI202">_xlfn.XLOOKUP(BI$1,'Copy of PY1 Data(H)'!$A$1:$CZ$1,_xlfn.XLOOKUP($A202,'Copy of PY1 Data(H)'!$A$1:$A$288,'Copy of PY1 Data(H)'!$A$1:$CZ$288))</f>
        <v>0</v>
      </c>
      <c r="BJ202" s="180" cm="1">
        <f t="array" ref="BJ202">_xlfn.XLOOKUP(BJ$1,'Copy of PY1 Data(H)'!$A$1:$CZ$1,_xlfn.XLOOKUP($A202,'Copy of PY1 Data(H)'!$A$1:$A$288,'Copy of PY1 Data(H)'!$A$1:$CZ$288))</f>
        <v>0</v>
      </c>
      <c r="BK202" s="180" cm="1">
        <f t="array" ref="BK202">_xlfn.XLOOKUP(BK$1,'Copy of PY1 Data(H)'!$A$1:$CZ$1,_xlfn.XLOOKUP($A202,'Copy of PY1 Data(H)'!$A$1:$A$288,'Copy of PY1 Data(H)'!$A$1:$CZ$288))</f>
        <v>0</v>
      </c>
      <c r="BL202" s="180" cm="1">
        <f t="array" ref="BL202">_xlfn.XLOOKUP(BL$1,'Copy of PY1 Data(H)'!$A$1:$CZ$1,_xlfn.XLOOKUP($A202,'Copy of PY1 Data(H)'!$A$1:$A$288,'Copy of PY1 Data(H)'!$A$1:$CZ$288))</f>
        <v>0</v>
      </c>
      <c r="BM202" s="180" cm="1">
        <f t="array" ref="BM202">_xlfn.XLOOKUP(BM$1,'Copy of PY1 Data(H)'!$A$1:$CZ$1,_xlfn.XLOOKUP($A202,'Copy of PY1 Data(H)'!$A$1:$A$288,'Copy of PY1 Data(H)'!$A$1:$CZ$288))</f>
        <v>0</v>
      </c>
      <c r="BN202" s="180" cm="1">
        <f t="array" ref="BN202">_xlfn.XLOOKUP(BN$1,'Copy of PY1 Data(H)'!$A$1:$CZ$1,_xlfn.XLOOKUP($A202,'Copy of PY1 Data(H)'!$A$1:$A$288,'Copy of PY1 Data(H)'!$A$1:$CZ$288))</f>
        <v>0</v>
      </c>
      <c r="BO202" s="180" cm="1">
        <f t="array" ref="BO202">_xlfn.XLOOKUP(BO$1,'Copy of PY1 Data(H)'!$A$1:$CZ$1,_xlfn.XLOOKUP($A202,'Copy of PY1 Data(H)'!$A$1:$A$288,'Copy of PY1 Data(H)'!$A$1:$CZ$288))</f>
        <v>0</v>
      </c>
      <c r="BP202" s="180" cm="1">
        <f t="array" ref="BP202">_xlfn.XLOOKUP(BP$1,'Copy of PY1 Data(H)'!$A$1:$CZ$1,_xlfn.XLOOKUP($A202,'Copy of PY1 Data(H)'!$A$1:$A$288,'Copy of PY1 Data(H)'!$A$1:$CZ$288))</f>
        <v>0</v>
      </c>
      <c r="BQ202" s="180" cm="1">
        <f t="array" ref="BQ202">_xlfn.XLOOKUP(BQ$1,'Copy of PY1 Data(H)'!$A$1:$CZ$1,_xlfn.XLOOKUP($A202,'Copy of PY1 Data(H)'!$A$1:$A$288,'Copy of PY1 Data(H)'!$A$1:$CZ$288))</f>
        <v>0</v>
      </c>
      <c r="BR202" s="180" cm="1">
        <f t="array" ref="BR202">_xlfn.XLOOKUP(BR$1,'Copy of PY1 Data(H)'!$A$1:$CZ$1,_xlfn.XLOOKUP($A202,'Copy of PY1 Data(H)'!$A$1:$A$288,'Copy of PY1 Data(H)'!$A$1:$CZ$288))</f>
        <v>0</v>
      </c>
      <c r="BS202" s="180" cm="1">
        <f t="array" ref="BS202">_xlfn.XLOOKUP(BS$1,'Copy of PY1 Data(H)'!$A$1:$CZ$1,_xlfn.XLOOKUP($A202,'Copy of PY1 Data(H)'!$A$1:$A$288,'Copy of PY1 Data(H)'!$A$1:$CZ$288))</f>
        <v>0</v>
      </c>
      <c r="BT202" s="180" cm="1">
        <f t="array" ref="BT202">_xlfn.XLOOKUP(BT$1,'Copy of PY1 Data(H)'!$A$1:$CZ$1,_xlfn.XLOOKUP($A202,'Copy of PY1 Data(H)'!$A$1:$A$288,'Copy of PY1 Data(H)'!$A$1:$CZ$288))</f>
        <v>0</v>
      </c>
      <c r="BU202" s="180" cm="1">
        <f t="array" ref="BU202">_xlfn.XLOOKUP(BU$1,'Copy of PY1 Data(H)'!$A$1:$CZ$1,_xlfn.XLOOKUP($A202,'Copy of PY1 Data(H)'!$A$1:$A$288,'Copy of PY1 Data(H)'!$A$1:$CZ$288))</f>
        <v>0</v>
      </c>
      <c r="BV202" s="180" cm="1">
        <f t="array" ref="BV202">_xlfn.XLOOKUP(BV$1,'Copy of PY1 Data(H)'!$A$1:$CZ$1,_xlfn.XLOOKUP($A202,'Copy of PY1 Data(H)'!$A$1:$A$288,'Copy of PY1 Data(H)'!$A$1:$CZ$288))</f>
        <v>0</v>
      </c>
      <c r="BW202" s="180" cm="1">
        <f t="array" ref="BW202">_xlfn.XLOOKUP(BW$1,'Copy of PY1 Data(H)'!$A$1:$CZ$1,_xlfn.XLOOKUP($A202,'Copy of PY1 Data(H)'!$A$1:$A$288,'Copy of PY1 Data(H)'!$A$1:$CZ$288))</f>
        <v>0</v>
      </c>
      <c r="BX202" s="180" cm="1">
        <f t="array" ref="BX202">_xlfn.XLOOKUP(BX$1,'Copy of PY1 Data(H)'!$A$1:$CZ$1,_xlfn.XLOOKUP($A202,'Copy of PY1 Data(H)'!$A$1:$A$288,'Copy of PY1 Data(H)'!$A$1:$CZ$288))</f>
        <v>0</v>
      </c>
      <c r="BY202" s="180" cm="1">
        <f t="array" ref="BY202">_xlfn.XLOOKUP(BY$1,'Copy of PY1 Data(H)'!$A$1:$CZ$1,_xlfn.XLOOKUP($A202,'Copy of PY1 Data(H)'!$A$1:$A$288,'Copy of PY1 Data(H)'!$A$1:$CZ$288))</f>
        <v>0</v>
      </c>
      <c r="BZ202" s="180" cm="1">
        <f t="array" ref="BZ202">_xlfn.XLOOKUP(BZ$1,'Copy of PY1 Data(H)'!$A$1:$CZ$1,_xlfn.XLOOKUP($A202,'Copy of PY1 Data(H)'!$A$1:$A$288,'Copy of PY1 Data(H)'!$A$1:$CZ$288))</f>
        <v>0</v>
      </c>
      <c r="CA202" s="180" cm="1">
        <f t="array" ref="CA202">_xlfn.XLOOKUP(CA$1,'Copy of PY1 Data(H)'!$A$1:$CZ$1,_xlfn.XLOOKUP($A202,'Copy of PY1 Data(H)'!$A$1:$A$288,'Copy of PY1 Data(H)'!$A$1:$CZ$288))</f>
        <v>0</v>
      </c>
      <c r="CB202" s="180" cm="1">
        <f t="array" ref="CB202">_xlfn.XLOOKUP(CB$1,'Copy of PY1 Data(H)'!$A$1:$CZ$1,_xlfn.XLOOKUP($A202,'Copy of PY1 Data(H)'!$A$1:$A$288,'Copy of PY1 Data(H)'!$A$1:$CZ$288))</f>
        <v>0</v>
      </c>
      <c r="CC202" s="180" cm="1">
        <f t="array" ref="CC202">_xlfn.XLOOKUP(CC$1,'Copy of PY1 Data(H)'!$A$1:$CZ$1,_xlfn.XLOOKUP($A202,'Copy of PY1 Data(H)'!$A$1:$A$288,'Copy of PY1 Data(H)'!$A$1:$CZ$288))</f>
        <v>0</v>
      </c>
      <c r="CD202" s="180" cm="1">
        <f t="array" ref="CD202">_xlfn.XLOOKUP(CD$1,'Copy of PY1 Data(H)'!$A$1:$CZ$1,_xlfn.XLOOKUP($A202,'Copy of PY1 Data(H)'!$A$1:$A$288,'Copy of PY1 Data(H)'!$A$1:$CZ$288))</f>
        <v>0</v>
      </c>
    </row>
    <row r="203" spans="1:82" x14ac:dyDescent="0.3">
      <c r="A203" s="180">
        <v>526</v>
      </c>
      <c r="C203" s="180"/>
      <c r="D203" s="180" cm="1">
        <f t="array" ref="D203">_xlfn.XLOOKUP(D$1,'Copy of PY1 Data(H)'!$A$1:$CZ$1,_xlfn.XLOOKUP($A203,'Copy of PY1 Data(H)'!$A$1:$A$288,'Copy of PY1 Data(H)'!$A$1:$CZ$288))</f>
        <v>0</v>
      </c>
      <c r="E203" s="180" cm="1">
        <f t="array" ref="E203">_xlfn.XLOOKUP(E$1,'Copy of PY1 Data(H)'!$A$1:$CZ$1,_xlfn.XLOOKUP($A203,'Copy of PY1 Data(H)'!$A$1:$A$288,'Copy of PY1 Data(H)'!$A$1:$CZ$288))</f>
        <v>0</v>
      </c>
      <c r="F203" s="180" cm="1">
        <f t="array" ref="F203">_xlfn.XLOOKUP(F$1,'Copy of PY1 Data(H)'!$A$1:$CZ$1,_xlfn.XLOOKUP($A203,'Copy of PY1 Data(H)'!$A$1:$A$288,'Copy of PY1 Data(H)'!$A$1:$CZ$288))</f>
        <v>0</v>
      </c>
      <c r="G203" s="180" cm="1">
        <f t="array" ref="G203">_xlfn.XLOOKUP(G$1,'Copy of PY1 Data(H)'!$A$1:$CZ$1,_xlfn.XLOOKUP($A203,'Copy of PY1 Data(H)'!$A$1:$A$288,'Copy of PY1 Data(H)'!$A$1:$CZ$288))</f>
        <v>0</v>
      </c>
      <c r="H203" s="180" cm="1">
        <f t="array" ref="H203">_xlfn.XLOOKUP(H$1,'Copy of PY1 Data(H)'!$A$1:$CZ$1,_xlfn.XLOOKUP($A203,'Copy of PY1 Data(H)'!$A$1:$A$288,'Copy of PY1 Data(H)'!$A$1:$CZ$288))</f>
        <v>0</v>
      </c>
      <c r="I203" s="180" cm="1">
        <f t="array" ref="I203">_xlfn.XLOOKUP(I$1,'Copy of PY1 Data(H)'!$A$1:$CZ$1,_xlfn.XLOOKUP($A203,'Copy of PY1 Data(H)'!$A$1:$A$288,'Copy of PY1 Data(H)'!$A$1:$CZ$288))</f>
        <v>0</v>
      </c>
      <c r="J203" s="180" cm="1">
        <f t="array" ref="J203">_xlfn.XLOOKUP(J$1,'Copy of PY1 Data(H)'!$A$1:$CZ$1,_xlfn.XLOOKUP($A203,'Copy of PY1 Data(H)'!$A$1:$A$288,'Copy of PY1 Data(H)'!$A$1:$CZ$288))</f>
        <v>6536</v>
      </c>
      <c r="K203" s="180" cm="1">
        <f t="array" ref="K203">_xlfn.XLOOKUP(K$1,'Copy of PY1 Data(H)'!$A$1:$CZ$1,_xlfn.XLOOKUP($A203,'Copy of PY1 Data(H)'!$A$1:$A$288,'Copy of PY1 Data(H)'!$A$1:$CZ$288))</f>
        <v>0</v>
      </c>
      <c r="L203" s="180" cm="1">
        <f t="array" ref="L203">_xlfn.XLOOKUP(L$1,'Copy of PY1 Data(H)'!$A$1:$CZ$1,_xlfn.XLOOKUP($A203,'Copy of PY1 Data(H)'!$A$1:$A$288,'Copy of PY1 Data(H)'!$A$1:$CZ$288))</f>
        <v>0</v>
      </c>
      <c r="M203" s="180" cm="1">
        <f t="array" ref="M203">_xlfn.XLOOKUP(M$1,'Copy of PY1 Data(H)'!$A$1:$CZ$1,_xlfn.XLOOKUP($A203,'Copy of PY1 Data(H)'!$A$1:$A$288,'Copy of PY1 Data(H)'!$A$1:$CZ$288))</f>
        <v>0</v>
      </c>
      <c r="N203" s="180" cm="1">
        <f t="array" ref="N203">_xlfn.XLOOKUP(N$1,'Copy of PY1 Data(H)'!$A$1:$CZ$1,_xlfn.XLOOKUP($A203,'Copy of PY1 Data(H)'!$A$1:$A$288,'Copy of PY1 Data(H)'!$A$1:$CZ$288))</f>
        <v>0</v>
      </c>
      <c r="O203" s="180" cm="1">
        <f t="array" ref="O203">_xlfn.XLOOKUP(O$1,'Copy of PY1 Data(H)'!$A$1:$CZ$1,_xlfn.XLOOKUP($A203,'Copy of PY1 Data(H)'!$A$1:$A$288,'Copy of PY1 Data(H)'!$A$1:$CZ$288))</f>
        <v>1824439</v>
      </c>
      <c r="P203" s="180" cm="1">
        <f t="array" ref="P203">_xlfn.XLOOKUP(P$1,'Copy of PY1 Data(H)'!$A$1:$CZ$1,_xlfn.XLOOKUP($A203,'Copy of PY1 Data(H)'!$A$1:$A$288,'Copy of PY1 Data(H)'!$A$1:$CZ$288))</f>
        <v>0</v>
      </c>
      <c r="Q203" s="180" cm="1">
        <f t="array" ref="Q203">_xlfn.XLOOKUP(Q$1,'Copy of PY1 Data(H)'!$A$1:$CZ$1,_xlfn.XLOOKUP($A203,'Copy of PY1 Data(H)'!$A$1:$A$288,'Copy of PY1 Data(H)'!$A$1:$CZ$288))</f>
        <v>10024644</v>
      </c>
      <c r="R203" s="180" cm="1">
        <f t="array" ref="R203">_xlfn.XLOOKUP(R$1,'Copy of PY1 Data(H)'!$A$1:$CZ$1,_xlfn.XLOOKUP($A203,'Copy of PY1 Data(H)'!$A$1:$A$288,'Copy of PY1 Data(H)'!$A$1:$CZ$288))</f>
        <v>312816</v>
      </c>
      <c r="S203" s="180" cm="1">
        <f t="array" ref="S203">_xlfn.XLOOKUP(S$1,'Copy of PY1 Data(H)'!$A$1:$CZ$1,_xlfn.XLOOKUP($A203,'Copy of PY1 Data(H)'!$A$1:$A$288,'Copy of PY1 Data(H)'!$A$1:$CZ$288))</f>
        <v>0</v>
      </c>
      <c r="T203" s="180" cm="1">
        <f t="array" ref="T203">_xlfn.XLOOKUP(T$1,'Copy of PY1 Data(H)'!$A$1:$CZ$1,_xlfn.XLOOKUP($A203,'Copy of PY1 Data(H)'!$A$1:$A$288,'Copy of PY1 Data(H)'!$A$1:$CZ$288))</f>
        <v>7626711</v>
      </c>
      <c r="U203" s="180" cm="1">
        <f t="array" ref="U203">_xlfn.XLOOKUP(U$1,'Copy of PY1 Data(H)'!$A$1:$CZ$1,_xlfn.XLOOKUP($A203,'Copy of PY1 Data(H)'!$A$1:$A$288,'Copy of PY1 Data(H)'!$A$1:$CZ$288))</f>
        <v>2162411</v>
      </c>
      <c r="V203" s="180" cm="1">
        <f t="array" ref="V203">_xlfn.XLOOKUP(V$1,'Copy of PY1 Data(H)'!$A$1:$CZ$1,_xlfn.XLOOKUP($A203,'Copy of PY1 Data(H)'!$A$1:$A$288,'Copy of PY1 Data(H)'!$A$1:$CZ$288))</f>
        <v>10586878</v>
      </c>
      <c r="W203" s="180" cm="1">
        <f t="array" ref="W203">_xlfn.XLOOKUP(W$1,'Copy of PY1 Data(H)'!$A$1:$CZ$1,_xlfn.XLOOKUP($A203,'Copy of PY1 Data(H)'!$A$1:$A$288,'Copy of PY1 Data(H)'!$A$1:$CZ$288))</f>
        <v>0</v>
      </c>
      <c r="X203" s="180" cm="1">
        <f t="array" ref="X203">_xlfn.XLOOKUP(X$1,'Copy of PY1 Data(H)'!$A$1:$CZ$1,_xlfn.XLOOKUP($A203,'Copy of PY1 Data(H)'!$A$1:$A$288,'Copy of PY1 Data(H)'!$A$1:$CZ$288))</f>
        <v>0</v>
      </c>
      <c r="Y203" s="180" cm="1">
        <f t="array" ref="Y203">_xlfn.XLOOKUP(Y$1,'Copy of PY1 Data(H)'!$A$1:$CZ$1,_xlfn.XLOOKUP($A203,'Copy of PY1 Data(H)'!$A$1:$A$288,'Copy of PY1 Data(H)'!$A$1:$CZ$288))</f>
        <v>2732628</v>
      </c>
      <c r="Z203" s="180" cm="1">
        <f t="array" ref="Z203">_xlfn.XLOOKUP(Z$1,'Copy of PY1 Data(H)'!$A$1:$CZ$1,_xlfn.XLOOKUP($A203,'Copy of PY1 Data(H)'!$A$1:$A$288,'Copy of PY1 Data(H)'!$A$1:$CZ$288))</f>
        <v>0</v>
      </c>
      <c r="AA203" s="180" cm="1">
        <f t="array" ref="AA203">_xlfn.XLOOKUP(AA$1,'Copy of PY1 Data(H)'!$A$1:$CZ$1,_xlfn.XLOOKUP($A203,'Copy of PY1 Data(H)'!$A$1:$A$288,'Copy of PY1 Data(H)'!$A$1:$CZ$288))</f>
        <v>3245876</v>
      </c>
      <c r="AB203" s="180" cm="1">
        <f t="array" ref="AB203">_xlfn.XLOOKUP(AB$1,'Copy of PY1 Data(H)'!$A$1:$CZ$1,_xlfn.XLOOKUP($A203,'Copy of PY1 Data(H)'!$A$1:$A$288,'Copy of PY1 Data(H)'!$A$1:$CZ$288))</f>
        <v>1154557</v>
      </c>
      <c r="AC203" s="180" cm="1">
        <f t="array" ref="AC203">_xlfn.XLOOKUP(AC$1,'Copy of PY1 Data(H)'!$A$1:$CZ$1,_xlfn.XLOOKUP($A203,'Copy of PY1 Data(H)'!$A$1:$A$288,'Copy of PY1 Data(H)'!$A$1:$CZ$288))</f>
        <v>140705</v>
      </c>
      <c r="AD203" s="180" cm="1">
        <f t="array" ref="AD203">_xlfn.XLOOKUP(AD$1,'Copy of PY1 Data(H)'!$A$1:$CZ$1,_xlfn.XLOOKUP($A203,'Copy of PY1 Data(H)'!$A$1:$A$288,'Copy of PY1 Data(H)'!$A$1:$CZ$288))</f>
        <v>673144</v>
      </c>
      <c r="AE203" s="180" cm="1">
        <f t="array" ref="AE203">_xlfn.XLOOKUP(AE$1,'Copy of PY1 Data(H)'!$A$1:$CZ$1,_xlfn.XLOOKUP($A203,'Copy of PY1 Data(H)'!$A$1:$A$288,'Copy of PY1 Data(H)'!$A$1:$CZ$288))</f>
        <v>556035</v>
      </c>
      <c r="AF203" s="180" cm="1">
        <f t="array" ref="AF203">_xlfn.XLOOKUP(AF$1,'Copy of PY1 Data(H)'!$A$1:$CZ$1,_xlfn.XLOOKUP($A203,'Copy of PY1 Data(H)'!$A$1:$A$288,'Copy of PY1 Data(H)'!$A$1:$CZ$288))</f>
        <v>5017087</v>
      </c>
      <c r="AG203" s="180" cm="1">
        <f t="array" ref="AG203">_xlfn.XLOOKUP(AG$1,'Copy of PY1 Data(H)'!$A$1:$CZ$1,_xlfn.XLOOKUP($A203,'Copy of PY1 Data(H)'!$A$1:$A$288,'Copy of PY1 Data(H)'!$A$1:$CZ$288))</f>
        <v>952621</v>
      </c>
      <c r="AH203" s="180" cm="1">
        <f t="array" ref="AH203">_xlfn.XLOOKUP(AH$1,'Copy of PY1 Data(H)'!$A$1:$CZ$1,_xlfn.XLOOKUP($A203,'Copy of PY1 Data(H)'!$A$1:$A$288,'Copy of PY1 Data(H)'!$A$1:$CZ$288))</f>
        <v>0</v>
      </c>
      <c r="AI203" s="180" cm="1">
        <f t="array" ref="AI203">_xlfn.XLOOKUP(AI$1,'Copy of PY1 Data(H)'!$A$1:$CZ$1,_xlfn.XLOOKUP($A203,'Copy of PY1 Data(H)'!$A$1:$A$288,'Copy of PY1 Data(H)'!$A$1:$CZ$288))</f>
        <v>7440370</v>
      </c>
      <c r="AJ203" s="180" cm="1">
        <f t="array" ref="AJ203">_xlfn.XLOOKUP(AJ$1,'Copy of PY1 Data(H)'!$A$1:$CZ$1,_xlfn.XLOOKUP($A203,'Copy of PY1 Data(H)'!$A$1:$A$288,'Copy of PY1 Data(H)'!$A$1:$CZ$288))</f>
        <v>0</v>
      </c>
      <c r="AK203" s="180" cm="1">
        <f t="array" ref="AK203">_xlfn.XLOOKUP(AK$1,'Copy of PY1 Data(H)'!$A$1:$CZ$1,_xlfn.XLOOKUP($A203,'Copy of PY1 Data(H)'!$A$1:$A$288,'Copy of PY1 Data(H)'!$A$1:$CZ$288))</f>
        <v>0</v>
      </c>
      <c r="AL203" s="180" cm="1">
        <f t="array" ref="AL203">_xlfn.XLOOKUP(AL$1,'Copy of PY1 Data(H)'!$A$1:$CZ$1,_xlfn.XLOOKUP($A203,'Copy of PY1 Data(H)'!$A$1:$A$288,'Copy of PY1 Data(H)'!$A$1:$CZ$288))</f>
        <v>0</v>
      </c>
      <c r="AM203" s="180" cm="1">
        <f t="array" ref="AM203">_xlfn.XLOOKUP(AM$1,'Copy of PY1 Data(H)'!$A$1:$CZ$1,_xlfn.XLOOKUP($A203,'Copy of PY1 Data(H)'!$A$1:$A$288,'Copy of PY1 Data(H)'!$A$1:$CZ$288))</f>
        <v>2376252</v>
      </c>
      <c r="AN203" s="180" cm="1">
        <f t="array" ref="AN203">_xlfn.XLOOKUP(AN$1,'Copy of PY1 Data(H)'!$A$1:$CZ$1,_xlfn.XLOOKUP($A203,'Copy of PY1 Data(H)'!$A$1:$A$288,'Copy of PY1 Data(H)'!$A$1:$CZ$288))</f>
        <v>75054</v>
      </c>
      <c r="AO203" s="180" cm="1">
        <f t="array" ref="AO203">_xlfn.XLOOKUP(AO$1,'Copy of PY1 Data(H)'!$A$1:$CZ$1,_xlfn.XLOOKUP($A203,'Copy of PY1 Data(H)'!$A$1:$A$288,'Copy of PY1 Data(H)'!$A$1:$CZ$288))</f>
        <v>129600</v>
      </c>
      <c r="AP203" s="180" cm="1">
        <f t="array" ref="AP203">_xlfn.XLOOKUP(AP$1,'Copy of PY1 Data(H)'!$A$1:$CZ$1,_xlfn.XLOOKUP($A203,'Copy of PY1 Data(H)'!$A$1:$A$288,'Copy of PY1 Data(H)'!$A$1:$CZ$288))</f>
        <v>0</v>
      </c>
      <c r="AQ203" s="180" cm="1">
        <f t="array" ref="AQ203">_xlfn.XLOOKUP(AQ$1,'Copy of PY1 Data(H)'!$A$1:$CZ$1,_xlfn.XLOOKUP($A203,'Copy of PY1 Data(H)'!$A$1:$A$288,'Copy of PY1 Data(H)'!$A$1:$CZ$288))</f>
        <v>0</v>
      </c>
      <c r="AR203" s="180" cm="1">
        <f t="array" ref="AR203">_xlfn.XLOOKUP(AR$1,'Copy of PY1 Data(H)'!$A$1:$CZ$1,_xlfn.XLOOKUP($A203,'Copy of PY1 Data(H)'!$A$1:$A$288,'Copy of PY1 Data(H)'!$A$1:$CZ$288))</f>
        <v>1381172</v>
      </c>
      <c r="AS203" s="180" cm="1">
        <f t="array" ref="AS203">_xlfn.XLOOKUP(AS$1,'Copy of PY1 Data(H)'!$A$1:$CZ$1,_xlfn.XLOOKUP($A203,'Copy of PY1 Data(H)'!$A$1:$A$288,'Copy of PY1 Data(H)'!$A$1:$CZ$288))</f>
        <v>0</v>
      </c>
      <c r="AT203" s="180" cm="1">
        <f t="array" ref="AT203">_xlfn.XLOOKUP(AT$1,'Copy of PY1 Data(H)'!$A$1:$CZ$1,_xlfn.XLOOKUP($A203,'Copy of PY1 Data(H)'!$A$1:$A$288,'Copy of PY1 Data(H)'!$A$1:$CZ$288))</f>
        <v>575038</v>
      </c>
      <c r="AU203" s="180" cm="1">
        <f t="array" ref="AU203">_xlfn.XLOOKUP(AU$1,'Copy of PY1 Data(H)'!$A$1:$CZ$1,_xlfn.XLOOKUP($A203,'Copy of PY1 Data(H)'!$A$1:$A$288,'Copy of PY1 Data(H)'!$A$1:$CZ$288))</f>
        <v>0</v>
      </c>
      <c r="AV203" s="180" cm="1">
        <f t="array" ref="AV203">_xlfn.XLOOKUP(AV$1,'Copy of PY1 Data(H)'!$A$1:$CZ$1,_xlfn.XLOOKUP($A203,'Copy of PY1 Data(H)'!$A$1:$A$288,'Copy of PY1 Data(H)'!$A$1:$CZ$288))</f>
        <v>13905168</v>
      </c>
      <c r="AW203" s="180" cm="1">
        <f t="array" ref="AW203">_xlfn.XLOOKUP(AW$1,'Copy of PY1 Data(H)'!$A$1:$CZ$1,_xlfn.XLOOKUP($A203,'Copy of PY1 Data(H)'!$A$1:$A$288,'Copy of PY1 Data(H)'!$A$1:$CZ$288))</f>
        <v>0</v>
      </c>
      <c r="AX203" s="180" cm="1">
        <f t="array" ref="AX203">_xlfn.XLOOKUP(AX$1,'Copy of PY1 Data(H)'!$A$1:$CZ$1,_xlfn.XLOOKUP($A203,'Copy of PY1 Data(H)'!$A$1:$A$288,'Copy of PY1 Data(H)'!$A$1:$CZ$288))</f>
        <v>797584</v>
      </c>
      <c r="AY203" s="180" cm="1">
        <f t="array" ref="AY203">_xlfn.XLOOKUP(AY$1,'Copy of PY1 Data(H)'!$A$1:$CZ$1,_xlfn.XLOOKUP($A203,'Copy of PY1 Data(H)'!$A$1:$A$288,'Copy of PY1 Data(H)'!$A$1:$CZ$288))</f>
        <v>1089562</v>
      </c>
      <c r="AZ203" s="180" cm="1">
        <f t="array" ref="AZ203">_xlfn.XLOOKUP(AZ$1,'Copy of PY1 Data(H)'!$A$1:$CZ$1,_xlfn.XLOOKUP($A203,'Copy of PY1 Data(H)'!$A$1:$A$288,'Copy of PY1 Data(H)'!$A$1:$CZ$288))</f>
        <v>379201</v>
      </c>
      <c r="BA203" s="180" cm="1">
        <f t="array" ref="BA203">_xlfn.XLOOKUP(BA$1,'Copy of PY1 Data(H)'!$A$1:$CZ$1,_xlfn.XLOOKUP($A203,'Copy of PY1 Data(H)'!$A$1:$A$288,'Copy of PY1 Data(H)'!$A$1:$CZ$288))</f>
        <v>82064</v>
      </c>
      <c r="BB203" s="180" cm="1">
        <f t="array" ref="BB203">_xlfn.XLOOKUP(BB$1,'Copy of PY1 Data(H)'!$A$1:$CZ$1,_xlfn.XLOOKUP($A203,'Copy of PY1 Data(H)'!$A$1:$A$288,'Copy of PY1 Data(H)'!$A$1:$CZ$288))</f>
        <v>0</v>
      </c>
      <c r="BC203" s="180" cm="1">
        <f t="array" ref="BC203">_xlfn.XLOOKUP(BC$1,'Copy of PY1 Data(H)'!$A$1:$CZ$1,_xlfn.XLOOKUP($A203,'Copy of PY1 Data(H)'!$A$1:$A$288,'Copy of PY1 Data(H)'!$A$1:$CZ$288))</f>
        <v>0</v>
      </c>
      <c r="BD203" s="180" cm="1">
        <f t="array" ref="BD203">_xlfn.XLOOKUP(BD$1,'Copy of PY1 Data(H)'!$A$1:$CZ$1,_xlfn.XLOOKUP($A203,'Copy of PY1 Data(H)'!$A$1:$A$288,'Copy of PY1 Data(H)'!$A$1:$CZ$288))</f>
        <v>2808265</v>
      </c>
      <c r="BE203" s="180" cm="1">
        <f t="array" ref="BE203">_xlfn.XLOOKUP(BE$1,'Copy of PY1 Data(H)'!$A$1:$CZ$1,_xlfn.XLOOKUP($A203,'Copy of PY1 Data(H)'!$A$1:$A$288,'Copy of PY1 Data(H)'!$A$1:$CZ$288))</f>
        <v>0</v>
      </c>
      <c r="BF203" s="180" cm="1">
        <f t="array" ref="BF203">_xlfn.XLOOKUP(BF$1,'Copy of PY1 Data(H)'!$A$1:$CZ$1,_xlfn.XLOOKUP($A203,'Copy of PY1 Data(H)'!$A$1:$A$288,'Copy of PY1 Data(H)'!$A$1:$CZ$288))</f>
        <v>114402</v>
      </c>
      <c r="BG203" s="180" cm="1">
        <f t="array" ref="BG203">_xlfn.XLOOKUP(BG$1,'Copy of PY1 Data(H)'!$A$1:$CZ$1,_xlfn.XLOOKUP($A203,'Copy of PY1 Data(H)'!$A$1:$A$288,'Copy of PY1 Data(H)'!$A$1:$CZ$288))</f>
        <v>0</v>
      </c>
      <c r="BH203" s="180" cm="1">
        <f t="array" ref="BH203">_xlfn.XLOOKUP(BH$1,'Copy of PY1 Data(H)'!$A$1:$CZ$1,_xlfn.XLOOKUP($A203,'Copy of PY1 Data(H)'!$A$1:$A$288,'Copy of PY1 Data(H)'!$A$1:$CZ$288))</f>
        <v>0</v>
      </c>
      <c r="BI203" s="180" cm="1">
        <f t="array" ref="BI203">_xlfn.XLOOKUP(BI$1,'Copy of PY1 Data(H)'!$A$1:$CZ$1,_xlfn.XLOOKUP($A203,'Copy of PY1 Data(H)'!$A$1:$A$288,'Copy of PY1 Data(H)'!$A$1:$CZ$288))</f>
        <v>15732</v>
      </c>
      <c r="BJ203" s="180" cm="1">
        <f t="array" ref="BJ203">_xlfn.XLOOKUP(BJ$1,'Copy of PY1 Data(H)'!$A$1:$CZ$1,_xlfn.XLOOKUP($A203,'Copy of PY1 Data(H)'!$A$1:$A$288,'Copy of PY1 Data(H)'!$A$1:$CZ$288))</f>
        <v>0</v>
      </c>
      <c r="BK203" s="180" cm="1">
        <f t="array" ref="BK203">_xlfn.XLOOKUP(BK$1,'Copy of PY1 Data(H)'!$A$1:$CZ$1,_xlfn.XLOOKUP($A203,'Copy of PY1 Data(H)'!$A$1:$A$288,'Copy of PY1 Data(H)'!$A$1:$CZ$288))</f>
        <v>1823539</v>
      </c>
      <c r="BL203" s="180" cm="1">
        <f t="array" ref="BL203">_xlfn.XLOOKUP(BL$1,'Copy of PY1 Data(H)'!$A$1:$CZ$1,_xlfn.XLOOKUP($A203,'Copy of PY1 Data(H)'!$A$1:$A$288,'Copy of PY1 Data(H)'!$A$1:$CZ$288))</f>
        <v>0</v>
      </c>
      <c r="BM203" s="180" cm="1">
        <f t="array" ref="BM203">_xlfn.XLOOKUP(BM$1,'Copy of PY1 Data(H)'!$A$1:$CZ$1,_xlfn.XLOOKUP($A203,'Copy of PY1 Data(H)'!$A$1:$A$288,'Copy of PY1 Data(H)'!$A$1:$CZ$288))</f>
        <v>290471</v>
      </c>
      <c r="BN203" s="180" cm="1">
        <f t="array" ref="BN203">_xlfn.XLOOKUP(BN$1,'Copy of PY1 Data(H)'!$A$1:$CZ$1,_xlfn.XLOOKUP($A203,'Copy of PY1 Data(H)'!$A$1:$A$288,'Copy of PY1 Data(H)'!$A$1:$CZ$288))</f>
        <v>197867</v>
      </c>
      <c r="BO203" s="180" cm="1">
        <f t="array" ref="BO203">_xlfn.XLOOKUP(BO$1,'Copy of PY1 Data(H)'!$A$1:$CZ$1,_xlfn.XLOOKUP($A203,'Copy of PY1 Data(H)'!$A$1:$A$288,'Copy of PY1 Data(H)'!$A$1:$CZ$288))</f>
        <v>190349</v>
      </c>
      <c r="BP203" s="180" cm="1">
        <f t="array" ref="BP203">_xlfn.XLOOKUP(BP$1,'Copy of PY1 Data(H)'!$A$1:$CZ$1,_xlfn.XLOOKUP($A203,'Copy of PY1 Data(H)'!$A$1:$A$288,'Copy of PY1 Data(H)'!$A$1:$CZ$288))</f>
        <v>318430</v>
      </c>
      <c r="BQ203" s="180" cm="1">
        <f t="array" ref="BQ203">_xlfn.XLOOKUP(BQ$1,'Copy of PY1 Data(H)'!$A$1:$CZ$1,_xlfn.XLOOKUP($A203,'Copy of PY1 Data(H)'!$A$1:$A$288,'Copy of PY1 Data(H)'!$A$1:$CZ$288))</f>
        <v>0</v>
      </c>
      <c r="BR203" s="180" cm="1">
        <f t="array" ref="BR203">_xlfn.XLOOKUP(BR$1,'Copy of PY1 Data(H)'!$A$1:$CZ$1,_xlfn.XLOOKUP($A203,'Copy of PY1 Data(H)'!$A$1:$A$288,'Copy of PY1 Data(H)'!$A$1:$CZ$288))</f>
        <v>122981</v>
      </c>
      <c r="BS203" s="180" cm="1">
        <f t="array" ref="BS203">_xlfn.XLOOKUP(BS$1,'Copy of PY1 Data(H)'!$A$1:$CZ$1,_xlfn.XLOOKUP($A203,'Copy of PY1 Data(H)'!$A$1:$A$288,'Copy of PY1 Data(H)'!$A$1:$CZ$288))</f>
        <v>0</v>
      </c>
      <c r="BT203" s="180" cm="1">
        <f t="array" ref="BT203">_xlfn.XLOOKUP(BT$1,'Copy of PY1 Data(H)'!$A$1:$CZ$1,_xlfn.XLOOKUP($A203,'Copy of PY1 Data(H)'!$A$1:$A$288,'Copy of PY1 Data(H)'!$A$1:$CZ$288))</f>
        <v>310170</v>
      </c>
      <c r="BU203" s="180" cm="1">
        <f t="array" ref="BU203">_xlfn.XLOOKUP(BU$1,'Copy of PY1 Data(H)'!$A$1:$CZ$1,_xlfn.XLOOKUP($A203,'Copy of PY1 Data(H)'!$A$1:$A$288,'Copy of PY1 Data(H)'!$A$1:$CZ$288))</f>
        <v>361581</v>
      </c>
      <c r="BV203" s="180" cm="1">
        <f t="array" ref="BV203">_xlfn.XLOOKUP(BV$1,'Copy of PY1 Data(H)'!$A$1:$CZ$1,_xlfn.XLOOKUP($A203,'Copy of PY1 Data(H)'!$A$1:$A$288,'Copy of PY1 Data(H)'!$A$1:$CZ$288))</f>
        <v>0</v>
      </c>
      <c r="BW203" s="180" cm="1">
        <f t="array" ref="BW203">_xlfn.XLOOKUP(BW$1,'Copy of PY1 Data(H)'!$A$1:$CZ$1,_xlfn.XLOOKUP($A203,'Copy of PY1 Data(H)'!$A$1:$A$288,'Copy of PY1 Data(H)'!$A$1:$CZ$288))</f>
        <v>0</v>
      </c>
      <c r="BX203" s="180" cm="1">
        <f t="array" ref="BX203">_xlfn.XLOOKUP(BX$1,'Copy of PY1 Data(H)'!$A$1:$CZ$1,_xlfn.XLOOKUP($A203,'Copy of PY1 Data(H)'!$A$1:$A$288,'Copy of PY1 Data(H)'!$A$1:$CZ$288))</f>
        <v>20754</v>
      </c>
      <c r="BY203" s="180" cm="1">
        <f t="array" ref="BY203">_xlfn.XLOOKUP(BY$1,'Copy of PY1 Data(H)'!$A$1:$CZ$1,_xlfn.XLOOKUP($A203,'Copy of PY1 Data(H)'!$A$1:$A$288,'Copy of PY1 Data(H)'!$A$1:$CZ$288))</f>
        <v>0</v>
      </c>
      <c r="BZ203" s="180" cm="1">
        <f t="array" ref="BZ203">_xlfn.XLOOKUP(BZ$1,'Copy of PY1 Data(H)'!$A$1:$CZ$1,_xlfn.XLOOKUP($A203,'Copy of PY1 Data(H)'!$A$1:$A$288,'Copy of PY1 Data(H)'!$A$1:$CZ$288))</f>
        <v>96500</v>
      </c>
      <c r="CA203" s="180" cm="1">
        <f t="array" ref="CA203">_xlfn.XLOOKUP(CA$1,'Copy of PY1 Data(H)'!$A$1:$CZ$1,_xlfn.XLOOKUP($A203,'Copy of PY1 Data(H)'!$A$1:$A$288,'Copy of PY1 Data(H)'!$A$1:$CZ$288))</f>
        <v>5530</v>
      </c>
      <c r="CB203" s="180" cm="1">
        <f t="array" ref="CB203">_xlfn.XLOOKUP(CB$1,'Copy of PY1 Data(H)'!$A$1:$CZ$1,_xlfn.XLOOKUP($A203,'Copy of PY1 Data(H)'!$A$1:$A$288,'Copy of PY1 Data(H)'!$A$1:$CZ$288))</f>
        <v>242710</v>
      </c>
      <c r="CC203" s="180" cm="1">
        <f t="array" ref="CC203">_xlfn.XLOOKUP(CC$1,'Copy of PY1 Data(H)'!$A$1:$CZ$1,_xlfn.XLOOKUP($A203,'Copy of PY1 Data(H)'!$A$1:$A$288,'Copy of PY1 Data(H)'!$A$1:$CZ$288))</f>
        <v>0</v>
      </c>
      <c r="CD203" s="180" cm="1">
        <f t="array" ref="CD203">_xlfn.XLOOKUP(CD$1,'Copy of PY1 Data(H)'!$A$1:$CZ$1,_xlfn.XLOOKUP($A203,'Copy of PY1 Data(H)'!$A$1:$A$288,'Copy of PY1 Data(H)'!$A$1:$CZ$288))</f>
        <v>0</v>
      </c>
    </row>
    <row r="204" spans="1:82" s="968" customFormat="1" x14ac:dyDescent="0.3">
      <c r="B204" s="968" t="s">
        <v>2892</v>
      </c>
      <c r="D204" s="968" t="e" cm="1">
        <f t="array" ref="D204">_xlfn.XLOOKUP(D$1,'Copy of PY1 Data(H)'!$A$1:$CZ$1,_xlfn.XLOOKUP($B204,'Copy of PY1 Data(H)'!$A$1:$A$288,'Copy of PY1 Data(H)'!$A$1:$CZ$288))</f>
        <v>#N/A</v>
      </c>
      <c r="E204" s="968" t="e" cm="1">
        <f t="array" ref="E204">_xlfn.XLOOKUP(E$1,'Copy of PY1 Data(H)'!$A$1:$CZ$1,_xlfn.XLOOKUP($B204,'Copy of PY1 Data(H)'!$A$1:$A$288,'Copy of PY1 Data(H)'!$A$1:$CZ$288))</f>
        <v>#N/A</v>
      </c>
      <c r="F204" s="968" t="e" cm="1">
        <f t="array" ref="F204">_xlfn.XLOOKUP(F$1,'Copy of PY1 Data(H)'!$A$1:$CZ$1,_xlfn.XLOOKUP($B204,'Copy of PY1 Data(H)'!$A$1:$A$288,'Copy of PY1 Data(H)'!$A$1:$CZ$288))</f>
        <v>#N/A</v>
      </c>
      <c r="G204" s="968" t="e" cm="1">
        <f t="array" ref="G204">_xlfn.XLOOKUP(G$1,'Copy of PY1 Data(H)'!$A$1:$CZ$1,_xlfn.XLOOKUP($B204,'Copy of PY1 Data(H)'!$A$1:$A$288,'Copy of PY1 Data(H)'!$A$1:$CZ$288))</f>
        <v>#N/A</v>
      </c>
      <c r="H204" s="968" t="e" cm="1">
        <f t="array" ref="H204">_xlfn.XLOOKUP(H$1,'Copy of PY1 Data(H)'!$A$1:$CZ$1,_xlfn.XLOOKUP($B204,'Copy of PY1 Data(H)'!$A$1:$A$288,'Copy of PY1 Data(H)'!$A$1:$CZ$288))</f>
        <v>#N/A</v>
      </c>
      <c r="I204" s="968" t="e" cm="1">
        <f t="array" ref="I204">_xlfn.XLOOKUP(I$1,'Copy of PY1 Data(H)'!$A$1:$CZ$1,_xlfn.XLOOKUP($B204,'Copy of PY1 Data(H)'!$A$1:$A$288,'Copy of PY1 Data(H)'!$A$1:$CZ$288))</f>
        <v>#N/A</v>
      </c>
      <c r="J204" s="968" t="e" cm="1">
        <f t="array" ref="J204">_xlfn.XLOOKUP(J$1,'Copy of PY1 Data(H)'!$A$1:$CZ$1,_xlfn.XLOOKUP($B204,'Copy of PY1 Data(H)'!$A$1:$A$288,'Copy of PY1 Data(H)'!$A$1:$CZ$288))</f>
        <v>#N/A</v>
      </c>
      <c r="K204" s="968" t="e" cm="1">
        <f t="array" ref="K204">_xlfn.XLOOKUP(K$1,'Copy of PY1 Data(H)'!$A$1:$CZ$1,_xlfn.XLOOKUP($B204,'Copy of PY1 Data(H)'!$A$1:$A$288,'Copy of PY1 Data(H)'!$A$1:$CZ$288))</f>
        <v>#N/A</v>
      </c>
      <c r="L204" s="968" t="e" cm="1">
        <f t="array" ref="L204">_xlfn.XLOOKUP(L$1,'Copy of PY1 Data(H)'!$A$1:$CZ$1,_xlfn.XLOOKUP($B204,'Copy of PY1 Data(H)'!$A$1:$A$288,'Copy of PY1 Data(H)'!$A$1:$CZ$288))</f>
        <v>#N/A</v>
      </c>
      <c r="M204" s="968" t="e" cm="1">
        <f t="array" ref="M204">_xlfn.XLOOKUP(M$1,'Copy of PY1 Data(H)'!$A$1:$CZ$1,_xlfn.XLOOKUP($B204,'Copy of PY1 Data(H)'!$A$1:$A$288,'Copy of PY1 Data(H)'!$A$1:$CZ$288))</f>
        <v>#N/A</v>
      </c>
      <c r="N204" s="968" t="e" cm="1">
        <f t="array" ref="N204">_xlfn.XLOOKUP(N$1,'Copy of PY1 Data(H)'!$A$1:$CZ$1,_xlfn.XLOOKUP($B204,'Copy of PY1 Data(H)'!$A$1:$A$288,'Copy of PY1 Data(H)'!$A$1:$CZ$288))</f>
        <v>#N/A</v>
      </c>
      <c r="O204" s="968" t="e" cm="1">
        <f t="array" ref="O204">_xlfn.XLOOKUP(O$1,'Copy of PY1 Data(H)'!$A$1:$CZ$1,_xlfn.XLOOKUP($B204,'Copy of PY1 Data(H)'!$A$1:$A$288,'Copy of PY1 Data(H)'!$A$1:$CZ$288))</f>
        <v>#N/A</v>
      </c>
      <c r="P204" s="968" t="e" cm="1">
        <f t="array" ref="P204">_xlfn.XLOOKUP(P$1,'Copy of PY1 Data(H)'!$A$1:$CZ$1,_xlfn.XLOOKUP($B204,'Copy of PY1 Data(H)'!$A$1:$A$288,'Copy of PY1 Data(H)'!$A$1:$CZ$288))</f>
        <v>#N/A</v>
      </c>
      <c r="Q204" s="968" t="e" cm="1">
        <f t="array" ref="Q204">_xlfn.XLOOKUP(Q$1,'Copy of PY1 Data(H)'!$A$1:$CZ$1,_xlfn.XLOOKUP($B204,'Copy of PY1 Data(H)'!$A$1:$A$288,'Copy of PY1 Data(H)'!$A$1:$CZ$288))</f>
        <v>#N/A</v>
      </c>
      <c r="R204" s="968" t="e" cm="1">
        <f t="array" ref="R204">_xlfn.XLOOKUP(R$1,'Copy of PY1 Data(H)'!$A$1:$CZ$1,_xlfn.XLOOKUP($B204,'Copy of PY1 Data(H)'!$A$1:$A$288,'Copy of PY1 Data(H)'!$A$1:$CZ$288))</f>
        <v>#N/A</v>
      </c>
      <c r="S204" s="968" t="e" cm="1">
        <f t="array" ref="S204">_xlfn.XLOOKUP(S$1,'Copy of PY1 Data(H)'!$A$1:$CZ$1,_xlfn.XLOOKUP($B204,'Copy of PY1 Data(H)'!$A$1:$A$288,'Copy of PY1 Data(H)'!$A$1:$CZ$288))</f>
        <v>#N/A</v>
      </c>
      <c r="T204" s="968" t="e" cm="1">
        <f t="array" ref="T204">_xlfn.XLOOKUP(T$1,'Copy of PY1 Data(H)'!$A$1:$CZ$1,_xlfn.XLOOKUP($B204,'Copy of PY1 Data(H)'!$A$1:$A$288,'Copy of PY1 Data(H)'!$A$1:$CZ$288))</f>
        <v>#N/A</v>
      </c>
      <c r="U204" s="968" t="e" cm="1">
        <f t="array" ref="U204">_xlfn.XLOOKUP(U$1,'Copy of PY1 Data(H)'!$A$1:$CZ$1,_xlfn.XLOOKUP($B204,'Copy of PY1 Data(H)'!$A$1:$A$288,'Copy of PY1 Data(H)'!$A$1:$CZ$288))</f>
        <v>#N/A</v>
      </c>
      <c r="V204" s="968" t="e" cm="1">
        <f t="array" ref="V204">_xlfn.XLOOKUP(V$1,'Copy of PY1 Data(H)'!$A$1:$CZ$1,_xlfn.XLOOKUP($B204,'Copy of PY1 Data(H)'!$A$1:$A$288,'Copy of PY1 Data(H)'!$A$1:$CZ$288))</f>
        <v>#N/A</v>
      </c>
      <c r="W204" s="968" t="e" cm="1">
        <f t="array" ref="W204">_xlfn.XLOOKUP(W$1,'Copy of PY1 Data(H)'!$A$1:$CZ$1,_xlfn.XLOOKUP($B204,'Copy of PY1 Data(H)'!$A$1:$A$288,'Copy of PY1 Data(H)'!$A$1:$CZ$288))</f>
        <v>#N/A</v>
      </c>
      <c r="X204" s="968" t="e" cm="1">
        <f t="array" ref="X204">_xlfn.XLOOKUP(X$1,'Copy of PY1 Data(H)'!$A$1:$CZ$1,_xlfn.XLOOKUP($B204,'Copy of PY1 Data(H)'!$A$1:$A$288,'Copy of PY1 Data(H)'!$A$1:$CZ$288))</f>
        <v>#N/A</v>
      </c>
      <c r="Y204" s="968" t="e" cm="1">
        <f t="array" ref="Y204">_xlfn.XLOOKUP(Y$1,'Copy of PY1 Data(H)'!$A$1:$CZ$1,_xlfn.XLOOKUP($B204,'Copy of PY1 Data(H)'!$A$1:$A$288,'Copy of PY1 Data(H)'!$A$1:$CZ$288))</f>
        <v>#N/A</v>
      </c>
      <c r="Z204" s="968" t="e" cm="1">
        <f t="array" ref="Z204">_xlfn.XLOOKUP(Z$1,'Copy of PY1 Data(H)'!$A$1:$CZ$1,_xlfn.XLOOKUP($B204,'Copy of PY1 Data(H)'!$A$1:$A$288,'Copy of PY1 Data(H)'!$A$1:$CZ$288))</f>
        <v>#N/A</v>
      </c>
      <c r="AA204" s="968" t="e" cm="1">
        <f t="array" ref="AA204">_xlfn.XLOOKUP(AA$1,'Copy of PY1 Data(H)'!$A$1:$CZ$1,_xlfn.XLOOKUP($B204,'Copy of PY1 Data(H)'!$A$1:$A$288,'Copy of PY1 Data(H)'!$A$1:$CZ$288))</f>
        <v>#N/A</v>
      </c>
      <c r="AB204" s="968" t="e" cm="1">
        <f t="array" ref="AB204">_xlfn.XLOOKUP(AB$1,'Copy of PY1 Data(H)'!$A$1:$CZ$1,_xlfn.XLOOKUP($B204,'Copy of PY1 Data(H)'!$A$1:$A$288,'Copy of PY1 Data(H)'!$A$1:$CZ$288))</f>
        <v>#N/A</v>
      </c>
      <c r="AC204" s="968" t="e" cm="1">
        <f t="array" ref="AC204">_xlfn.XLOOKUP(AC$1,'Copy of PY1 Data(H)'!$A$1:$CZ$1,_xlfn.XLOOKUP($B204,'Copy of PY1 Data(H)'!$A$1:$A$288,'Copy of PY1 Data(H)'!$A$1:$CZ$288))</f>
        <v>#N/A</v>
      </c>
      <c r="AD204" s="968" t="e" cm="1">
        <f t="array" ref="AD204">_xlfn.XLOOKUP(AD$1,'Copy of PY1 Data(H)'!$A$1:$CZ$1,_xlfn.XLOOKUP($B204,'Copy of PY1 Data(H)'!$A$1:$A$288,'Copy of PY1 Data(H)'!$A$1:$CZ$288))</f>
        <v>#N/A</v>
      </c>
      <c r="AE204" s="968" t="e" cm="1">
        <f t="array" ref="AE204">_xlfn.XLOOKUP(AE$1,'Copy of PY1 Data(H)'!$A$1:$CZ$1,_xlfn.XLOOKUP($B204,'Copy of PY1 Data(H)'!$A$1:$A$288,'Copy of PY1 Data(H)'!$A$1:$CZ$288))</f>
        <v>#N/A</v>
      </c>
      <c r="AF204" s="968" t="e" cm="1">
        <f t="array" ref="AF204">_xlfn.XLOOKUP(AF$1,'Copy of PY1 Data(H)'!$A$1:$CZ$1,_xlfn.XLOOKUP($B204,'Copy of PY1 Data(H)'!$A$1:$A$288,'Copy of PY1 Data(H)'!$A$1:$CZ$288))</f>
        <v>#N/A</v>
      </c>
      <c r="AG204" s="968" t="e" cm="1">
        <f t="array" ref="AG204">_xlfn.XLOOKUP(AG$1,'Copy of PY1 Data(H)'!$A$1:$CZ$1,_xlfn.XLOOKUP($B204,'Copy of PY1 Data(H)'!$A$1:$A$288,'Copy of PY1 Data(H)'!$A$1:$CZ$288))</f>
        <v>#N/A</v>
      </c>
      <c r="AH204" s="968" t="e" cm="1">
        <f t="array" ref="AH204">_xlfn.XLOOKUP(AH$1,'Copy of PY1 Data(H)'!$A$1:$CZ$1,_xlfn.XLOOKUP($B204,'Copy of PY1 Data(H)'!$A$1:$A$288,'Copy of PY1 Data(H)'!$A$1:$CZ$288))</f>
        <v>#N/A</v>
      </c>
      <c r="AI204" s="968" t="e" cm="1">
        <f t="array" ref="AI204">_xlfn.XLOOKUP(AI$1,'Copy of PY1 Data(H)'!$A$1:$CZ$1,_xlfn.XLOOKUP($B204,'Copy of PY1 Data(H)'!$A$1:$A$288,'Copy of PY1 Data(H)'!$A$1:$CZ$288))</f>
        <v>#N/A</v>
      </c>
      <c r="AJ204" s="968" t="e" cm="1">
        <f t="array" ref="AJ204">_xlfn.XLOOKUP(AJ$1,'Copy of PY1 Data(H)'!$A$1:$CZ$1,_xlfn.XLOOKUP($B204,'Copy of PY1 Data(H)'!$A$1:$A$288,'Copy of PY1 Data(H)'!$A$1:$CZ$288))</f>
        <v>#N/A</v>
      </c>
      <c r="AK204" s="968" t="e" cm="1">
        <f t="array" ref="AK204">_xlfn.XLOOKUP(AK$1,'Copy of PY1 Data(H)'!$A$1:$CZ$1,_xlfn.XLOOKUP($B204,'Copy of PY1 Data(H)'!$A$1:$A$288,'Copy of PY1 Data(H)'!$A$1:$CZ$288))</f>
        <v>#N/A</v>
      </c>
      <c r="AL204" s="968" t="e" cm="1">
        <f t="array" ref="AL204">_xlfn.XLOOKUP(AL$1,'Copy of PY1 Data(H)'!$A$1:$CZ$1,_xlfn.XLOOKUP($B204,'Copy of PY1 Data(H)'!$A$1:$A$288,'Copy of PY1 Data(H)'!$A$1:$CZ$288))</f>
        <v>#N/A</v>
      </c>
      <c r="AM204" s="968" t="e" cm="1">
        <f t="array" ref="AM204">_xlfn.XLOOKUP(AM$1,'Copy of PY1 Data(H)'!$A$1:$CZ$1,_xlfn.XLOOKUP($B204,'Copy of PY1 Data(H)'!$A$1:$A$288,'Copy of PY1 Data(H)'!$A$1:$CZ$288))</f>
        <v>#N/A</v>
      </c>
      <c r="AN204" s="968" t="e" cm="1">
        <f t="array" ref="AN204">_xlfn.XLOOKUP(AN$1,'Copy of PY1 Data(H)'!$A$1:$CZ$1,_xlfn.XLOOKUP($B204,'Copy of PY1 Data(H)'!$A$1:$A$288,'Copy of PY1 Data(H)'!$A$1:$CZ$288))</f>
        <v>#N/A</v>
      </c>
      <c r="AO204" s="968" t="e" cm="1">
        <f t="array" ref="AO204">_xlfn.XLOOKUP(AO$1,'Copy of PY1 Data(H)'!$A$1:$CZ$1,_xlfn.XLOOKUP($B204,'Copy of PY1 Data(H)'!$A$1:$A$288,'Copy of PY1 Data(H)'!$A$1:$CZ$288))</f>
        <v>#N/A</v>
      </c>
      <c r="AP204" s="968" t="e" cm="1">
        <f t="array" ref="AP204">_xlfn.XLOOKUP(AP$1,'Copy of PY1 Data(H)'!$A$1:$CZ$1,_xlfn.XLOOKUP($B204,'Copy of PY1 Data(H)'!$A$1:$A$288,'Copy of PY1 Data(H)'!$A$1:$CZ$288))</f>
        <v>#N/A</v>
      </c>
      <c r="AQ204" s="968" t="e" cm="1">
        <f t="array" ref="AQ204">_xlfn.XLOOKUP(AQ$1,'Copy of PY1 Data(H)'!$A$1:$CZ$1,_xlfn.XLOOKUP($B204,'Copy of PY1 Data(H)'!$A$1:$A$288,'Copy of PY1 Data(H)'!$A$1:$CZ$288))</f>
        <v>#N/A</v>
      </c>
      <c r="AR204" s="968" t="e" cm="1">
        <f t="array" ref="AR204">_xlfn.XLOOKUP(AR$1,'Copy of PY1 Data(H)'!$A$1:$CZ$1,_xlfn.XLOOKUP($B204,'Copy of PY1 Data(H)'!$A$1:$A$288,'Copy of PY1 Data(H)'!$A$1:$CZ$288))</f>
        <v>#N/A</v>
      </c>
      <c r="AS204" s="968" t="e" cm="1">
        <f t="array" ref="AS204">_xlfn.XLOOKUP(AS$1,'Copy of PY1 Data(H)'!$A$1:$CZ$1,_xlfn.XLOOKUP($B204,'Copy of PY1 Data(H)'!$A$1:$A$288,'Copy of PY1 Data(H)'!$A$1:$CZ$288))</f>
        <v>#N/A</v>
      </c>
      <c r="AT204" s="968" t="e" cm="1">
        <f t="array" ref="AT204">_xlfn.XLOOKUP(AT$1,'Copy of PY1 Data(H)'!$A$1:$CZ$1,_xlfn.XLOOKUP($B204,'Copy of PY1 Data(H)'!$A$1:$A$288,'Copy of PY1 Data(H)'!$A$1:$CZ$288))</f>
        <v>#N/A</v>
      </c>
      <c r="AU204" s="968" t="e" cm="1">
        <f t="array" ref="AU204">_xlfn.XLOOKUP(AU$1,'Copy of PY1 Data(H)'!$A$1:$CZ$1,_xlfn.XLOOKUP($B204,'Copy of PY1 Data(H)'!$A$1:$A$288,'Copy of PY1 Data(H)'!$A$1:$CZ$288))</f>
        <v>#N/A</v>
      </c>
      <c r="AV204" s="968" t="e" cm="1">
        <f t="array" ref="AV204">_xlfn.XLOOKUP(AV$1,'Copy of PY1 Data(H)'!$A$1:$CZ$1,_xlfn.XLOOKUP($B204,'Copy of PY1 Data(H)'!$A$1:$A$288,'Copy of PY1 Data(H)'!$A$1:$CZ$288))</f>
        <v>#N/A</v>
      </c>
      <c r="AW204" s="968" t="e" cm="1">
        <f t="array" ref="AW204">_xlfn.XLOOKUP(AW$1,'Copy of PY1 Data(H)'!$A$1:$CZ$1,_xlfn.XLOOKUP($B204,'Copy of PY1 Data(H)'!$A$1:$A$288,'Copy of PY1 Data(H)'!$A$1:$CZ$288))</f>
        <v>#N/A</v>
      </c>
      <c r="AX204" s="968" t="e" cm="1">
        <f t="array" ref="AX204">_xlfn.XLOOKUP(AX$1,'Copy of PY1 Data(H)'!$A$1:$CZ$1,_xlfn.XLOOKUP($B204,'Copy of PY1 Data(H)'!$A$1:$A$288,'Copy of PY1 Data(H)'!$A$1:$CZ$288))</f>
        <v>#N/A</v>
      </c>
      <c r="AY204" s="968" t="e" cm="1">
        <f t="array" ref="AY204">_xlfn.XLOOKUP(AY$1,'Copy of PY1 Data(H)'!$A$1:$CZ$1,_xlfn.XLOOKUP($B204,'Copy of PY1 Data(H)'!$A$1:$A$288,'Copy of PY1 Data(H)'!$A$1:$CZ$288))</f>
        <v>#N/A</v>
      </c>
      <c r="AZ204" s="968" t="e" cm="1">
        <f t="array" ref="AZ204">_xlfn.XLOOKUP(AZ$1,'Copy of PY1 Data(H)'!$A$1:$CZ$1,_xlfn.XLOOKUP($B204,'Copy of PY1 Data(H)'!$A$1:$A$288,'Copy of PY1 Data(H)'!$A$1:$CZ$288))</f>
        <v>#N/A</v>
      </c>
      <c r="BA204" s="968" t="e" cm="1">
        <f t="array" ref="BA204">_xlfn.XLOOKUP(BA$1,'Copy of PY1 Data(H)'!$A$1:$CZ$1,_xlfn.XLOOKUP($B204,'Copy of PY1 Data(H)'!$A$1:$A$288,'Copy of PY1 Data(H)'!$A$1:$CZ$288))</f>
        <v>#N/A</v>
      </c>
      <c r="BB204" s="968" t="e" cm="1">
        <f t="array" ref="BB204">_xlfn.XLOOKUP(BB$1,'Copy of PY1 Data(H)'!$A$1:$CZ$1,_xlfn.XLOOKUP($B204,'Copy of PY1 Data(H)'!$A$1:$A$288,'Copy of PY1 Data(H)'!$A$1:$CZ$288))</f>
        <v>#N/A</v>
      </c>
      <c r="BC204" s="968" t="e" cm="1">
        <f t="array" ref="BC204">_xlfn.XLOOKUP(BC$1,'Copy of PY1 Data(H)'!$A$1:$CZ$1,_xlfn.XLOOKUP($B204,'Copy of PY1 Data(H)'!$A$1:$A$288,'Copy of PY1 Data(H)'!$A$1:$CZ$288))</f>
        <v>#N/A</v>
      </c>
      <c r="BD204" s="968" t="e" cm="1">
        <f t="array" ref="BD204">_xlfn.XLOOKUP(BD$1,'Copy of PY1 Data(H)'!$A$1:$CZ$1,_xlfn.XLOOKUP($B204,'Copy of PY1 Data(H)'!$A$1:$A$288,'Copy of PY1 Data(H)'!$A$1:$CZ$288))</f>
        <v>#N/A</v>
      </c>
      <c r="BE204" s="968" t="e" cm="1">
        <f t="array" ref="BE204">_xlfn.XLOOKUP(BE$1,'Copy of PY1 Data(H)'!$A$1:$CZ$1,_xlfn.XLOOKUP($B204,'Copy of PY1 Data(H)'!$A$1:$A$288,'Copy of PY1 Data(H)'!$A$1:$CZ$288))</f>
        <v>#N/A</v>
      </c>
      <c r="BF204" s="968" t="e" cm="1">
        <f t="array" ref="BF204">_xlfn.XLOOKUP(BF$1,'Copy of PY1 Data(H)'!$A$1:$CZ$1,_xlfn.XLOOKUP($B204,'Copy of PY1 Data(H)'!$A$1:$A$288,'Copy of PY1 Data(H)'!$A$1:$CZ$288))</f>
        <v>#N/A</v>
      </c>
      <c r="BG204" s="968" t="e" cm="1">
        <f t="array" ref="BG204">_xlfn.XLOOKUP(BG$1,'Copy of PY1 Data(H)'!$A$1:$CZ$1,_xlfn.XLOOKUP($B204,'Copy of PY1 Data(H)'!$A$1:$A$288,'Copy of PY1 Data(H)'!$A$1:$CZ$288))</f>
        <v>#N/A</v>
      </c>
      <c r="BH204" s="968" t="e" cm="1">
        <f t="array" ref="BH204">_xlfn.XLOOKUP(BH$1,'Copy of PY1 Data(H)'!$A$1:$CZ$1,_xlfn.XLOOKUP($B204,'Copy of PY1 Data(H)'!$A$1:$A$288,'Copy of PY1 Data(H)'!$A$1:$CZ$288))</f>
        <v>#N/A</v>
      </c>
      <c r="BI204" s="968" t="e" cm="1">
        <f t="array" ref="BI204">_xlfn.XLOOKUP(BI$1,'Copy of PY1 Data(H)'!$A$1:$CZ$1,_xlfn.XLOOKUP($B204,'Copy of PY1 Data(H)'!$A$1:$A$288,'Copy of PY1 Data(H)'!$A$1:$CZ$288))</f>
        <v>#N/A</v>
      </c>
      <c r="BJ204" s="968" t="e" cm="1">
        <f t="array" ref="BJ204">_xlfn.XLOOKUP(BJ$1,'Copy of PY1 Data(H)'!$A$1:$CZ$1,_xlfn.XLOOKUP($B204,'Copy of PY1 Data(H)'!$A$1:$A$288,'Copy of PY1 Data(H)'!$A$1:$CZ$288))</f>
        <v>#N/A</v>
      </c>
      <c r="BK204" s="968" t="e" cm="1">
        <f t="array" ref="BK204">_xlfn.XLOOKUP(BK$1,'Copy of PY1 Data(H)'!$A$1:$CZ$1,_xlfn.XLOOKUP($B204,'Copy of PY1 Data(H)'!$A$1:$A$288,'Copy of PY1 Data(H)'!$A$1:$CZ$288))</f>
        <v>#N/A</v>
      </c>
      <c r="BL204" s="968" t="e" cm="1">
        <f t="array" ref="BL204">_xlfn.XLOOKUP(BL$1,'Copy of PY1 Data(H)'!$A$1:$CZ$1,_xlfn.XLOOKUP($B204,'Copy of PY1 Data(H)'!$A$1:$A$288,'Copy of PY1 Data(H)'!$A$1:$CZ$288))</f>
        <v>#N/A</v>
      </c>
      <c r="BM204" s="968" t="e" cm="1">
        <f t="array" ref="BM204">_xlfn.XLOOKUP(BM$1,'Copy of PY1 Data(H)'!$A$1:$CZ$1,_xlfn.XLOOKUP($B204,'Copy of PY1 Data(H)'!$A$1:$A$288,'Copy of PY1 Data(H)'!$A$1:$CZ$288))</f>
        <v>#N/A</v>
      </c>
      <c r="BN204" s="968" t="e" cm="1">
        <f t="array" ref="BN204">_xlfn.XLOOKUP(BN$1,'Copy of PY1 Data(H)'!$A$1:$CZ$1,_xlfn.XLOOKUP($B204,'Copy of PY1 Data(H)'!$A$1:$A$288,'Copy of PY1 Data(H)'!$A$1:$CZ$288))</f>
        <v>#N/A</v>
      </c>
      <c r="BO204" s="968" t="e" cm="1">
        <f t="array" ref="BO204">_xlfn.XLOOKUP(BO$1,'Copy of PY1 Data(H)'!$A$1:$CZ$1,_xlfn.XLOOKUP($B204,'Copy of PY1 Data(H)'!$A$1:$A$288,'Copy of PY1 Data(H)'!$A$1:$CZ$288))</f>
        <v>#N/A</v>
      </c>
      <c r="BP204" s="968" t="e" cm="1">
        <f t="array" ref="BP204">_xlfn.XLOOKUP(BP$1,'Copy of PY1 Data(H)'!$A$1:$CZ$1,_xlfn.XLOOKUP($B204,'Copy of PY1 Data(H)'!$A$1:$A$288,'Copy of PY1 Data(H)'!$A$1:$CZ$288))</f>
        <v>#N/A</v>
      </c>
      <c r="BQ204" s="968" t="e" cm="1">
        <f t="array" ref="BQ204">_xlfn.XLOOKUP(BQ$1,'Copy of PY1 Data(H)'!$A$1:$CZ$1,_xlfn.XLOOKUP($B204,'Copy of PY1 Data(H)'!$A$1:$A$288,'Copy of PY1 Data(H)'!$A$1:$CZ$288))</f>
        <v>#N/A</v>
      </c>
      <c r="BR204" s="968" t="e" cm="1">
        <f t="array" ref="BR204">_xlfn.XLOOKUP(BR$1,'Copy of PY1 Data(H)'!$A$1:$CZ$1,_xlfn.XLOOKUP($B204,'Copy of PY1 Data(H)'!$A$1:$A$288,'Copy of PY1 Data(H)'!$A$1:$CZ$288))</f>
        <v>#N/A</v>
      </c>
      <c r="BS204" s="968" t="e" cm="1">
        <f t="array" ref="BS204">_xlfn.XLOOKUP(BS$1,'Copy of PY1 Data(H)'!$A$1:$CZ$1,_xlfn.XLOOKUP($B204,'Copy of PY1 Data(H)'!$A$1:$A$288,'Copy of PY1 Data(H)'!$A$1:$CZ$288))</f>
        <v>#N/A</v>
      </c>
      <c r="BT204" s="968" t="e" cm="1">
        <f t="array" ref="BT204">_xlfn.XLOOKUP(BT$1,'Copy of PY1 Data(H)'!$A$1:$CZ$1,_xlfn.XLOOKUP($B204,'Copy of PY1 Data(H)'!$A$1:$A$288,'Copy of PY1 Data(H)'!$A$1:$CZ$288))</f>
        <v>#N/A</v>
      </c>
      <c r="BU204" s="968" t="e" cm="1">
        <f t="array" ref="BU204">_xlfn.XLOOKUP(BU$1,'Copy of PY1 Data(H)'!$A$1:$CZ$1,_xlfn.XLOOKUP($B204,'Copy of PY1 Data(H)'!$A$1:$A$288,'Copy of PY1 Data(H)'!$A$1:$CZ$288))</f>
        <v>#N/A</v>
      </c>
      <c r="BV204" s="968" t="e" cm="1">
        <f t="array" ref="BV204">_xlfn.XLOOKUP(BV$1,'Copy of PY1 Data(H)'!$A$1:$CZ$1,_xlfn.XLOOKUP($B204,'Copy of PY1 Data(H)'!$A$1:$A$288,'Copy of PY1 Data(H)'!$A$1:$CZ$288))</f>
        <v>#N/A</v>
      </c>
      <c r="BW204" s="968" t="e" cm="1">
        <f t="array" ref="BW204">_xlfn.XLOOKUP(BW$1,'Copy of PY1 Data(H)'!$A$1:$CZ$1,_xlfn.XLOOKUP($B204,'Copy of PY1 Data(H)'!$A$1:$A$288,'Copy of PY1 Data(H)'!$A$1:$CZ$288))</f>
        <v>#N/A</v>
      </c>
      <c r="BX204" s="968" t="e" cm="1">
        <f t="array" ref="BX204">_xlfn.XLOOKUP(BX$1,'Copy of PY1 Data(H)'!$A$1:$CZ$1,_xlfn.XLOOKUP($B204,'Copy of PY1 Data(H)'!$A$1:$A$288,'Copy of PY1 Data(H)'!$A$1:$CZ$288))</f>
        <v>#N/A</v>
      </c>
      <c r="BY204" s="968" t="e" cm="1">
        <f t="array" ref="BY204">_xlfn.XLOOKUP(BY$1,'Copy of PY1 Data(H)'!$A$1:$CZ$1,_xlfn.XLOOKUP($B204,'Copy of PY1 Data(H)'!$A$1:$A$288,'Copy of PY1 Data(H)'!$A$1:$CZ$288))</f>
        <v>#N/A</v>
      </c>
      <c r="BZ204" s="968" t="e" cm="1">
        <f t="array" ref="BZ204">_xlfn.XLOOKUP(BZ$1,'Copy of PY1 Data(H)'!$A$1:$CZ$1,_xlfn.XLOOKUP($B204,'Copy of PY1 Data(H)'!$A$1:$A$288,'Copy of PY1 Data(H)'!$A$1:$CZ$288))</f>
        <v>#N/A</v>
      </c>
      <c r="CA204" s="968" t="e" cm="1">
        <f t="array" ref="CA204">_xlfn.XLOOKUP(CA$1,'Copy of PY1 Data(H)'!$A$1:$CZ$1,_xlfn.XLOOKUP($B204,'Copy of PY1 Data(H)'!$A$1:$A$288,'Copy of PY1 Data(H)'!$A$1:$CZ$288))</f>
        <v>#N/A</v>
      </c>
      <c r="CB204" s="968" t="e" cm="1">
        <f t="array" ref="CB204">_xlfn.XLOOKUP(CB$1,'Copy of PY1 Data(H)'!$A$1:$CZ$1,_xlfn.XLOOKUP($B204,'Copy of PY1 Data(H)'!$A$1:$A$288,'Copy of PY1 Data(H)'!$A$1:$CZ$288))</f>
        <v>#N/A</v>
      </c>
      <c r="CC204" s="968" t="e" cm="1">
        <f t="array" ref="CC204">_xlfn.XLOOKUP(CC$1,'Copy of PY1 Data(H)'!$A$1:$CZ$1,_xlfn.XLOOKUP($B204,'Copy of PY1 Data(H)'!$A$1:$A$288,'Copy of PY1 Data(H)'!$A$1:$CZ$288))</f>
        <v>#N/A</v>
      </c>
      <c r="CD204" s="968" t="e" cm="1">
        <f t="array" ref="CD204">_xlfn.XLOOKUP(CD$1,'Copy of PY1 Data(H)'!$A$1:$CZ$1,_xlfn.XLOOKUP($B204,'Copy of PY1 Data(H)'!$A$1:$A$288,'Copy of PY1 Data(H)'!$A$1:$CZ$288))</f>
        <v>#N/A</v>
      </c>
    </row>
    <row r="205" spans="1:82" s="968" customFormat="1" x14ac:dyDescent="0.3">
      <c r="B205" s="968" t="s">
        <v>2892</v>
      </c>
      <c r="D205" s="968" t="e" cm="1">
        <f t="array" ref="D205">_xlfn.XLOOKUP(D$1,'Copy of PY1 Data(H)'!$A$1:$CZ$1,_xlfn.XLOOKUP($B205,'Copy of PY1 Data(H)'!$A$1:$A$288,'Copy of PY1 Data(H)'!$A$1:$CZ$288))</f>
        <v>#N/A</v>
      </c>
      <c r="E205" s="968" t="e" cm="1">
        <f t="array" ref="E205">_xlfn.XLOOKUP(E$1,'Copy of PY1 Data(H)'!$A$1:$CZ$1,_xlfn.XLOOKUP($B205,'Copy of PY1 Data(H)'!$A$1:$A$288,'Copy of PY1 Data(H)'!$A$1:$CZ$288))</f>
        <v>#N/A</v>
      </c>
      <c r="F205" s="968" t="e" cm="1">
        <f t="array" ref="F205">_xlfn.XLOOKUP(F$1,'Copy of PY1 Data(H)'!$A$1:$CZ$1,_xlfn.XLOOKUP($B205,'Copy of PY1 Data(H)'!$A$1:$A$288,'Copy of PY1 Data(H)'!$A$1:$CZ$288))</f>
        <v>#N/A</v>
      </c>
      <c r="G205" s="968" t="e" cm="1">
        <f t="array" ref="G205">_xlfn.XLOOKUP(G$1,'Copy of PY1 Data(H)'!$A$1:$CZ$1,_xlfn.XLOOKUP($B205,'Copy of PY1 Data(H)'!$A$1:$A$288,'Copy of PY1 Data(H)'!$A$1:$CZ$288))</f>
        <v>#N/A</v>
      </c>
      <c r="H205" s="968" t="e" cm="1">
        <f t="array" ref="H205">_xlfn.XLOOKUP(H$1,'Copy of PY1 Data(H)'!$A$1:$CZ$1,_xlfn.XLOOKUP($B205,'Copy of PY1 Data(H)'!$A$1:$A$288,'Copy of PY1 Data(H)'!$A$1:$CZ$288))</f>
        <v>#N/A</v>
      </c>
      <c r="I205" s="968" t="e" cm="1">
        <f t="array" ref="I205">_xlfn.XLOOKUP(I$1,'Copy of PY1 Data(H)'!$A$1:$CZ$1,_xlfn.XLOOKUP($B205,'Copy of PY1 Data(H)'!$A$1:$A$288,'Copy of PY1 Data(H)'!$A$1:$CZ$288))</f>
        <v>#N/A</v>
      </c>
      <c r="J205" s="968" t="e" cm="1">
        <f t="array" ref="J205">_xlfn.XLOOKUP(J$1,'Copy of PY1 Data(H)'!$A$1:$CZ$1,_xlfn.XLOOKUP($B205,'Copy of PY1 Data(H)'!$A$1:$A$288,'Copy of PY1 Data(H)'!$A$1:$CZ$288))</f>
        <v>#N/A</v>
      </c>
      <c r="K205" s="968" t="e" cm="1">
        <f t="array" ref="K205">_xlfn.XLOOKUP(K$1,'Copy of PY1 Data(H)'!$A$1:$CZ$1,_xlfn.XLOOKUP($B205,'Copy of PY1 Data(H)'!$A$1:$A$288,'Copy of PY1 Data(H)'!$A$1:$CZ$288))</f>
        <v>#N/A</v>
      </c>
      <c r="L205" s="968" t="e" cm="1">
        <f t="array" ref="L205">_xlfn.XLOOKUP(L$1,'Copy of PY1 Data(H)'!$A$1:$CZ$1,_xlfn.XLOOKUP($B205,'Copy of PY1 Data(H)'!$A$1:$A$288,'Copy of PY1 Data(H)'!$A$1:$CZ$288))</f>
        <v>#N/A</v>
      </c>
      <c r="M205" s="968" t="e" cm="1">
        <f t="array" ref="M205">_xlfn.XLOOKUP(M$1,'Copy of PY1 Data(H)'!$A$1:$CZ$1,_xlfn.XLOOKUP($B205,'Copy of PY1 Data(H)'!$A$1:$A$288,'Copy of PY1 Data(H)'!$A$1:$CZ$288))</f>
        <v>#N/A</v>
      </c>
      <c r="N205" s="968" t="e" cm="1">
        <f t="array" ref="N205">_xlfn.XLOOKUP(N$1,'Copy of PY1 Data(H)'!$A$1:$CZ$1,_xlfn.XLOOKUP($B205,'Copy of PY1 Data(H)'!$A$1:$A$288,'Copy of PY1 Data(H)'!$A$1:$CZ$288))</f>
        <v>#N/A</v>
      </c>
      <c r="O205" s="968" t="e" cm="1">
        <f t="array" ref="O205">_xlfn.XLOOKUP(O$1,'Copy of PY1 Data(H)'!$A$1:$CZ$1,_xlfn.XLOOKUP($B205,'Copy of PY1 Data(H)'!$A$1:$A$288,'Copy of PY1 Data(H)'!$A$1:$CZ$288))</f>
        <v>#N/A</v>
      </c>
      <c r="P205" s="968" t="e" cm="1">
        <f t="array" ref="P205">_xlfn.XLOOKUP(P$1,'Copy of PY1 Data(H)'!$A$1:$CZ$1,_xlfn.XLOOKUP($B205,'Copy of PY1 Data(H)'!$A$1:$A$288,'Copy of PY1 Data(H)'!$A$1:$CZ$288))</f>
        <v>#N/A</v>
      </c>
      <c r="Q205" s="968" t="e" cm="1">
        <f t="array" ref="Q205">_xlfn.XLOOKUP(Q$1,'Copy of PY1 Data(H)'!$A$1:$CZ$1,_xlfn.XLOOKUP($B205,'Copy of PY1 Data(H)'!$A$1:$A$288,'Copy of PY1 Data(H)'!$A$1:$CZ$288))</f>
        <v>#N/A</v>
      </c>
      <c r="R205" s="968" t="e" cm="1">
        <f t="array" ref="R205">_xlfn.XLOOKUP(R$1,'Copy of PY1 Data(H)'!$A$1:$CZ$1,_xlfn.XLOOKUP($B205,'Copy of PY1 Data(H)'!$A$1:$A$288,'Copy of PY1 Data(H)'!$A$1:$CZ$288))</f>
        <v>#N/A</v>
      </c>
      <c r="S205" s="968" t="e" cm="1">
        <f t="array" ref="S205">_xlfn.XLOOKUP(S$1,'Copy of PY1 Data(H)'!$A$1:$CZ$1,_xlfn.XLOOKUP($B205,'Copy of PY1 Data(H)'!$A$1:$A$288,'Copy of PY1 Data(H)'!$A$1:$CZ$288))</f>
        <v>#N/A</v>
      </c>
      <c r="T205" s="968" t="e" cm="1">
        <f t="array" ref="T205">_xlfn.XLOOKUP(T$1,'Copy of PY1 Data(H)'!$A$1:$CZ$1,_xlfn.XLOOKUP($B205,'Copy of PY1 Data(H)'!$A$1:$A$288,'Copy of PY1 Data(H)'!$A$1:$CZ$288))</f>
        <v>#N/A</v>
      </c>
      <c r="U205" s="968" t="e" cm="1">
        <f t="array" ref="U205">_xlfn.XLOOKUP(U$1,'Copy of PY1 Data(H)'!$A$1:$CZ$1,_xlfn.XLOOKUP($B205,'Copy of PY1 Data(H)'!$A$1:$A$288,'Copy of PY1 Data(H)'!$A$1:$CZ$288))</f>
        <v>#N/A</v>
      </c>
      <c r="V205" s="968" t="e" cm="1">
        <f t="array" ref="V205">_xlfn.XLOOKUP(V$1,'Copy of PY1 Data(H)'!$A$1:$CZ$1,_xlfn.XLOOKUP($B205,'Copy of PY1 Data(H)'!$A$1:$A$288,'Copy of PY1 Data(H)'!$A$1:$CZ$288))</f>
        <v>#N/A</v>
      </c>
      <c r="W205" s="968" t="e" cm="1">
        <f t="array" ref="W205">_xlfn.XLOOKUP(W$1,'Copy of PY1 Data(H)'!$A$1:$CZ$1,_xlfn.XLOOKUP($B205,'Copy of PY1 Data(H)'!$A$1:$A$288,'Copy of PY1 Data(H)'!$A$1:$CZ$288))</f>
        <v>#N/A</v>
      </c>
      <c r="X205" s="968" t="e" cm="1">
        <f t="array" ref="X205">_xlfn.XLOOKUP(X$1,'Copy of PY1 Data(H)'!$A$1:$CZ$1,_xlfn.XLOOKUP($B205,'Copy of PY1 Data(H)'!$A$1:$A$288,'Copy of PY1 Data(H)'!$A$1:$CZ$288))</f>
        <v>#N/A</v>
      </c>
      <c r="Y205" s="968" t="e" cm="1">
        <f t="array" ref="Y205">_xlfn.XLOOKUP(Y$1,'Copy of PY1 Data(H)'!$A$1:$CZ$1,_xlfn.XLOOKUP($B205,'Copy of PY1 Data(H)'!$A$1:$A$288,'Copy of PY1 Data(H)'!$A$1:$CZ$288))</f>
        <v>#N/A</v>
      </c>
      <c r="Z205" s="968" t="e" cm="1">
        <f t="array" ref="Z205">_xlfn.XLOOKUP(Z$1,'Copy of PY1 Data(H)'!$A$1:$CZ$1,_xlfn.XLOOKUP($B205,'Copy of PY1 Data(H)'!$A$1:$A$288,'Copy of PY1 Data(H)'!$A$1:$CZ$288))</f>
        <v>#N/A</v>
      </c>
      <c r="AA205" s="968" t="e" cm="1">
        <f t="array" ref="AA205">_xlfn.XLOOKUP(AA$1,'Copy of PY1 Data(H)'!$A$1:$CZ$1,_xlfn.XLOOKUP($B205,'Copy of PY1 Data(H)'!$A$1:$A$288,'Copy of PY1 Data(H)'!$A$1:$CZ$288))</f>
        <v>#N/A</v>
      </c>
      <c r="AB205" s="968" t="e" cm="1">
        <f t="array" ref="AB205">_xlfn.XLOOKUP(AB$1,'Copy of PY1 Data(H)'!$A$1:$CZ$1,_xlfn.XLOOKUP($B205,'Copy of PY1 Data(H)'!$A$1:$A$288,'Copy of PY1 Data(H)'!$A$1:$CZ$288))</f>
        <v>#N/A</v>
      </c>
      <c r="AC205" s="968" t="e" cm="1">
        <f t="array" ref="AC205">_xlfn.XLOOKUP(AC$1,'Copy of PY1 Data(H)'!$A$1:$CZ$1,_xlfn.XLOOKUP($B205,'Copy of PY1 Data(H)'!$A$1:$A$288,'Copy of PY1 Data(H)'!$A$1:$CZ$288))</f>
        <v>#N/A</v>
      </c>
      <c r="AD205" s="968" t="e" cm="1">
        <f t="array" ref="AD205">_xlfn.XLOOKUP(AD$1,'Copy of PY1 Data(H)'!$A$1:$CZ$1,_xlfn.XLOOKUP($B205,'Copy of PY1 Data(H)'!$A$1:$A$288,'Copy of PY1 Data(H)'!$A$1:$CZ$288))</f>
        <v>#N/A</v>
      </c>
      <c r="AE205" s="968" t="e" cm="1">
        <f t="array" ref="AE205">_xlfn.XLOOKUP(AE$1,'Copy of PY1 Data(H)'!$A$1:$CZ$1,_xlfn.XLOOKUP($B205,'Copy of PY1 Data(H)'!$A$1:$A$288,'Copy of PY1 Data(H)'!$A$1:$CZ$288))</f>
        <v>#N/A</v>
      </c>
      <c r="AF205" s="968" t="e" cm="1">
        <f t="array" ref="AF205">_xlfn.XLOOKUP(AF$1,'Copy of PY1 Data(H)'!$A$1:$CZ$1,_xlfn.XLOOKUP($B205,'Copy of PY1 Data(H)'!$A$1:$A$288,'Copy of PY1 Data(H)'!$A$1:$CZ$288))</f>
        <v>#N/A</v>
      </c>
      <c r="AG205" s="968" t="e" cm="1">
        <f t="array" ref="AG205">_xlfn.XLOOKUP(AG$1,'Copy of PY1 Data(H)'!$A$1:$CZ$1,_xlfn.XLOOKUP($B205,'Copy of PY1 Data(H)'!$A$1:$A$288,'Copy of PY1 Data(H)'!$A$1:$CZ$288))</f>
        <v>#N/A</v>
      </c>
      <c r="AH205" s="968" t="e" cm="1">
        <f t="array" ref="AH205">_xlfn.XLOOKUP(AH$1,'Copy of PY1 Data(H)'!$A$1:$CZ$1,_xlfn.XLOOKUP($B205,'Copy of PY1 Data(H)'!$A$1:$A$288,'Copy of PY1 Data(H)'!$A$1:$CZ$288))</f>
        <v>#N/A</v>
      </c>
      <c r="AI205" s="968" t="e" cm="1">
        <f t="array" ref="AI205">_xlfn.XLOOKUP(AI$1,'Copy of PY1 Data(H)'!$A$1:$CZ$1,_xlfn.XLOOKUP($B205,'Copy of PY1 Data(H)'!$A$1:$A$288,'Copy of PY1 Data(H)'!$A$1:$CZ$288))</f>
        <v>#N/A</v>
      </c>
      <c r="AJ205" s="968" t="e" cm="1">
        <f t="array" ref="AJ205">_xlfn.XLOOKUP(AJ$1,'Copy of PY1 Data(H)'!$A$1:$CZ$1,_xlfn.XLOOKUP($B205,'Copy of PY1 Data(H)'!$A$1:$A$288,'Copy of PY1 Data(H)'!$A$1:$CZ$288))</f>
        <v>#N/A</v>
      </c>
      <c r="AK205" s="968" t="e" cm="1">
        <f t="array" ref="AK205">_xlfn.XLOOKUP(AK$1,'Copy of PY1 Data(H)'!$A$1:$CZ$1,_xlfn.XLOOKUP($B205,'Copy of PY1 Data(H)'!$A$1:$A$288,'Copy of PY1 Data(H)'!$A$1:$CZ$288))</f>
        <v>#N/A</v>
      </c>
      <c r="AL205" s="968" t="e" cm="1">
        <f t="array" ref="AL205">_xlfn.XLOOKUP(AL$1,'Copy of PY1 Data(H)'!$A$1:$CZ$1,_xlfn.XLOOKUP($B205,'Copy of PY1 Data(H)'!$A$1:$A$288,'Copy of PY1 Data(H)'!$A$1:$CZ$288))</f>
        <v>#N/A</v>
      </c>
      <c r="AM205" s="968" t="e" cm="1">
        <f t="array" ref="AM205">_xlfn.XLOOKUP(AM$1,'Copy of PY1 Data(H)'!$A$1:$CZ$1,_xlfn.XLOOKUP($B205,'Copy of PY1 Data(H)'!$A$1:$A$288,'Copy of PY1 Data(H)'!$A$1:$CZ$288))</f>
        <v>#N/A</v>
      </c>
      <c r="AN205" s="968" t="e" cm="1">
        <f t="array" ref="AN205">_xlfn.XLOOKUP(AN$1,'Copy of PY1 Data(H)'!$A$1:$CZ$1,_xlfn.XLOOKUP($B205,'Copy of PY1 Data(H)'!$A$1:$A$288,'Copy of PY1 Data(H)'!$A$1:$CZ$288))</f>
        <v>#N/A</v>
      </c>
      <c r="AO205" s="968" t="e" cm="1">
        <f t="array" ref="AO205">_xlfn.XLOOKUP(AO$1,'Copy of PY1 Data(H)'!$A$1:$CZ$1,_xlfn.XLOOKUP($B205,'Copy of PY1 Data(H)'!$A$1:$A$288,'Copy of PY1 Data(H)'!$A$1:$CZ$288))</f>
        <v>#N/A</v>
      </c>
      <c r="AP205" s="968" t="e" cm="1">
        <f t="array" ref="AP205">_xlfn.XLOOKUP(AP$1,'Copy of PY1 Data(H)'!$A$1:$CZ$1,_xlfn.XLOOKUP($B205,'Copy of PY1 Data(H)'!$A$1:$A$288,'Copy of PY1 Data(H)'!$A$1:$CZ$288))</f>
        <v>#N/A</v>
      </c>
      <c r="AQ205" s="968" t="e" cm="1">
        <f t="array" ref="AQ205">_xlfn.XLOOKUP(AQ$1,'Copy of PY1 Data(H)'!$A$1:$CZ$1,_xlfn.XLOOKUP($B205,'Copy of PY1 Data(H)'!$A$1:$A$288,'Copy of PY1 Data(H)'!$A$1:$CZ$288))</f>
        <v>#N/A</v>
      </c>
      <c r="AR205" s="968" t="e" cm="1">
        <f t="array" ref="AR205">_xlfn.XLOOKUP(AR$1,'Copy of PY1 Data(H)'!$A$1:$CZ$1,_xlfn.XLOOKUP($B205,'Copy of PY1 Data(H)'!$A$1:$A$288,'Copy of PY1 Data(H)'!$A$1:$CZ$288))</f>
        <v>#N/A</v>
      </c>
      <c r="AS205" s="968" t="e" cm="1">
        <f t="array" ref="AS205">_xlfn.XLOOKUP(AS$1,'Copy of PY1 Data(H)'!$A$1:$CZ$1,_xlfn.XLOOKUP($B205,'Copy of PY1 Data(H)'!$A$1:$A$288,'Copy of PY1 Data(H)'!$A$1:$CZ$288))</f>
        <v>#N/A</v>
      </c>
      <c r="AT205" s="968" t="e" cm="1">
        <f t="array" ref="AT205">_xlfn.XLOOKUP(AT$1,'Copy of PY1 Data(H)'!$A$1:$CZ$1,_xlfn.XLOOKUP($B205,'Copy of PY1 Data(H)'!$A$1:$A$288,'Copy of PY1 Data(H)'!$A$1:$CZ$288))</f>
        <v>#N/A</v>
      </c>
      <c r="AU205" s="968" t="e" cm="1">
        <f t="array" ref="AU205">_xlfn.XLOOKUP(AU$1,'Copy of PY1 Data(H)'!$A$1:$CZ$1,_xlfn.XLOOKUP($B205,'Copy of PY1 Data(H)'!$A$1:$A$288,'Copy of PY1 Data(H)'!$A$1:$CZ$288))</f>
        <v>#N/A</v>
      </c>
      <c r="AV205" s="968" t="e" cm="1">
        <f t="array" ref="AV205">_xlfn.XLOOKUP(AV$1,'Copy of PY1 Data(H)'!$A$1:$CZ$1,_xlfn.XLOOKUP($B205,'Copy of PY1 Data(H)'!$A$1:$A$288,'Copy of PY1 Data(H)'!$A$1:$CZ$288))</f>
        <v>#N/A</v>
      </c>
      <c r="AW205" s="968" t="e" cm="1">
        <f t="array" ref="AW205">_xlfn.XLOOKUP(AW$1,'Copy of PY1 Data(H)'!$A$1:$CZ$1,_xlfn.XLOOKUP($B205,'Copy of PY1 Data(H)'!$A$1:$A$288,'Copy of PY1 Data(H)'!$A$1:$CZ$288))</f>
        <v>#N/A</v>
      </c>
      <c r="AX205" s="968" t="e" cm="1">
        <f t="array" ref="AX205">_xlfn.XLOOKUP(AX$1,'Copy of PY1 Data(H)'!$A$1:$CZ$1,_xlfn.XLOOKUP($B205,'Copy of PY1 Data(H)'!$A$1:$A$288,'Copy of PY1 Data(H)'!$A$1:$CZ$288))</f>
        <v>#N/A</v>
      </c>
      <c r="AY205" s="968" t="e" cm="1">
        <f t="array" ref="AY205">_xlfn.XLOOKUP(AY$1,'Copy of PY1 Data(H)'!$A$1:$CZ$1,_xlfn.XLOOKUP($B205,'Copy of PY1 Data(H)'!$A$1:$A$288,'Copy of PY1 Data(H)'!$A$1:$CZ$288))</f>
        <v>#N/A</v>
      </c>
      <c r="AZ205" s="968" t="e" cm="1">
        <f t="array" ref="AZ205">_xlfn.XLOOKUP(AZ$1,'Copy of PY1 Data(H)'!$A$1:$CZ$1,_xlfn.XLOOKUP($B205,'Copy of PY1 Data(H)'!$A$1:$A$288,'Copy of PY1 Data(H)'!$A$1:$CZ$288))</f>
        <v>#N/A</v>
      </c>
      <c r="BA205" s="968" t="e" cm="1">
        <f t="array" ref="BA205">_xlfn.XLOOKUP(BA$1,'Copy of PY1 Data(H)'!$A$1:$CZ$1,_xlfn.XLOOKUP($B205,'Copy of PY1 Data(H)'!$A$1:$A$288,'Copy of PY1 Data(H)'!$A$1:$CZ$288))</f>
        <v>#N/A</v>
      </c>
      <c r="BB205" s="968" t="e" cm="1">
        <f t="array" ref="BB205">_xlfn.XLOOKUP(BB$1,'Copy of PY1 Data(H)'!$A$1:$CZ$1,_xlfn.XLOOKUP($B205,'Copy of PY1 Data(H)'!$A$1:$A$288,'Copy of PY1 Data(H)'!$A$1:$CZ$288))</f>
        <v>#N/A</v>
      </c>
      <c r="BC205" s="968" t="e" cm="1">
        <f t="array" ref="BC205">_xlfn.XLOOKUP(BC$1,'Copy of PY1 Data(H)'!$A$1:$CZ$1,_xlfn.XLOOKUP($B205,'Copy of PY1 Data(H)'!$A$1:$A$288,'Copy of PY1 Data(H)'!$A$1:$CZ$288))</f>
        <v>#N/A</v>
      </c>
      <c r="BD205" s="968" t="e" cm="1">
        <f t="array" ref="BD205">_xlfn.XLOOKUP(BD$1,'Copy of PY1 Data(H)'!$A$1:$CZ$1,_xlfn.XLOOKUP($B205,'Copy of PY1 Data(H)'!$A$1:$A$288,'Copy of PY1 Data(H)'!$A$1:$CZ$288))</f>
        <v>#N/A</v>
      </c>
      <c r="BE205" s="968" t="e" cm="1">
        <f t="array" ref="BE205">_xlfn.XLOOKUP(BE$1,'Copy of PY1 Data(H)'!$A$1:$CZ$1,_xlfn.XLOOKUP($B205,'Copy of PY1 Data(H)'!$A$1:$A$288,'Copy of PY1 Data(H)'!$A$1:$CZ$288))</f>
        <v>#N/A</v>
      </c>
      <c r="BF205" s="968" t="e" cm="1">
        <f t="array" ref="BF205">_xlfn.XLOOKUP(BF$1,'Copy of PY1 Data(H)'!$A$1:$CZ$1,_xlfn.XLOOKUP($B205,'Copy of PY1 Data(H)'!$A$1:$A$288,'Copy of PY1 Data(H)'!$A$1:$CZ$288))</f>
        <v>#N/A</v>
      </c>
      <c r="BG205" s="968" t="e" cm="1">
        <f t="array" ref="BG205">_xlfn.XLOOKUP(BG$1,'Copy of PY1 Data(H)'!$A$1:$CZ$1,_xlfn.XLOOKUP($B205,'Copy of PY1 Data(H)'!$A$1:$A$288,'Copy of PY1 Data(H)'!$A$1:$CZ$288))</f>
        <v>#N/A</v>
      </c>
      <c r="BH205" s="968" t="e" cm="1">
        <f t="array" ref="BH205">_xlfn.XLOOKUP(BH$1,'Copy of PY1 Data(H)'!$A$1:$CZ$1,_xlfn.XLOOKUP($B205,'Copy of PY1 Data(H)'!$A$1:$A$288,'Copy of PY1 Data(H)'!$A$1:$CZ$288))</f>
        <v>#N/A</v>
      </c>
      <c r="BI205" s="968" t="e" cm="1">
        <f t="array" ref="BI205">_xlfn.XLOOKUP(BI$1,'Copy of PY1 Data(H)'!$A$1:$CZ$1,_xlfn.XLOOKUP($B205,'Copy of PY1 Data(H)'!$A$1:$A$288,'Copy of PY1 Data(H)'!$A$1:$CZ$288))</f>
        <v>#N/A</v>
      </c>
      <c r="BJ205" s="968" t="e" cm="1">
        <f t="array" ref="BJ205">_xlfn.XLOOKUP(BJ$1,'Copy of PY1 Data(H)'!$A$1:$CZ$1,_xlfn.XLOOKUP($B205,'Copy of PY1 Data(H)'!$A$1:$A$288,'Copy of PY1 Data(H)'!$A$1:$CZ$288))</f>
        <v>#N/A</v>
      </c>
      <c r="BK205" s="968" t="e" cm="1">
        <f t="array" ref="BK205">_xlfn.XLOOKUP(BK$1,'Copy of PY1 Data(H)'!$A$1:$CZ$1,_xlfn.XLOOKUP($B205,'Copy of PY1 Data(H)'!$A$1:$A$288,'Copy of PY1 Data(H)'!$A$1:$CZ$288))</f>
        <v>#N/A</v>
      </c>
      <c r="BL205" s="968" t="e" cm="1">
        <f t="array" ref="BL205">_xlfn.XLOOKUP(BL$1,'Copy of PY1 Data(H)'!$A$1:$CZ$1,_xlfn.XLOOKUP($B205,'Copy of PY1 Data(H)'!$A$1:$A$288,'Copy of PY1 Data(H)'!$A$1:$CZ$288))</f>
        <v>#N/A</v>
      </c>
      <c r="BM205" s="968" t="e" cm="1">
        <f t="array" ref="BM205">_xlfn.XLOOKUP(BM$1,'Copy of PY1 Data(H)'!$A$1:$CZ$1,_xlfn.XLOOKUP($B205,'Copy of PY1 Data(H)'!$A$1:$A$288,'Copy of PY1 Data(H)'!$A$1:$CZ$288))</f>
        <v>#N/A</v>
      </c>
      <c r="BN205" s="968" t="e" cm="1">
        <f t="array" ref="BN205">_xlfn.XLOOKUP(BN$1,'Copy of PY1 Data(H)'!$A$1:$CZ$1,_xlfn.XLOOKUP($B205,'Copy of PY1 Data(H)'!$A$1:$A$288,'Copy of PY1 Data(H)'!$A$1:$CZ$288))</f>
        <v>#N/A</v>
      </c>
      <c r="BO205" s="968" t="e" cm="1">
        <f t="array" ref="BO205">_xlfn.XLOOKUP(BO$1,'Copy of PY1 Data(H)'!$A$1:$CZ$1,_xlfn.XLOOKUP($B205,'Copy of PY1 Data(H)'!$A$1:$A$288,'Copy of PY1 Data(H)'!$A$1:$CZ$288))</f>
        <v>#N/A</v>
      </c>
      <c r="BP205" s="968" t="e" cm="1">
        <f t="array" ref="BP205">_xlfn.XLOOKUP(BP$1,'Copy of PY1 Data(H)'!$A$1:$CZ$1,_xlfn.XLOOKUP($B205,'Copy of PY1 Data(H)'!$A$1:$A$288,'Copy of PY1 Data(H)'!$A$1:$CZ$288))</f>
        <v>#N/A</v>
      </c>
      <c r="BQ205" s="968" t="e" cm="1">
        <f t="array" ref="BQ205">_xlfn.XLOOKUP(BQ$1,'Copy of PY1 Data(H)'!$A$1:$CZ$1,_xlfn.XLOOKUP($B205,'Copy of PY1 Data(H)'!$A$1:$A$288,'Copy of PY1 Data(H)'!$A$1:$CZ$288))</f>
        <v>#N/A</v>
      </c>
      <c r="BR205" s="968" t="e" cm="1">
        <f t="array" ref="BR205">_xlfn.XLOOKUP(BR$1,'Copy of PY1 Data(H)'!$A$1:$CZ$1,_xlfn.XLOOKUP($B205,'Copy of PY1 Data(H)'!$A$1:$A$288,'Copy of PY1 Data(H)'!$A$1:$CZ$288))</f>
        <v>#N/A</v>
      </c>
      <c r="BS205" s="968" t="e" cm="1">
        <f t="array" ref="BS205">_xlfn.XLOOKUP(BS$1,'Copy of PY1 Data(H)'!$A$1:$CZ$1,_xlfn.XLOOKUP($B205,'Copy of PY1 Data(H)'!$A$1:$A$288,'Copy of PY1 Data(H)'!$A$1:$CZ$288))</f>
        <v>#N/A</v>
      </c>
      <c r="BT205" s="968" t="e" cm="1">
        <f t="array" ref="BT205">_xlfn.XLOOKUP(BT$1,'Copy of PY1 Data(H)'!$A$1:$CZ$1,_xlfn.XLOOKUP($B205,'Copy of PY1 Data(H)'!$A$1:$A$288,'Copy of PY1 Data(H)'!$A$1:$CZ$288))</f>
        <v>#N/A</v>
      </c>
      <c r="BU205" s="968" t="e" cm="1">
        <f t="array" ref="BU205">_xlfn.XLOOKUP(BU$1,'Copy of PY1 Data(H)'!$A$1:$CZ$1,_xlfn.XLOOKUP($B205,'Copy of PY1 Data(H)'!$A$1:$A$288,'Copy of PY1 Data(H)'!$A$1:$CZ$288))</f>
        <v>#N/A</v>
      </c>
      <c r="BV205" s="968" t="e" cm="1">
        <f t="array" ref="BV205">_xlfn.XLOOKUP(BV$1,'Copy of PY1 Data(H)'!$A$1:$CZ$1,_xlfn.XLOOKUP($B205,'Copy of PY1 Data(H)'!$A$1:$A$288,'Copy of PY1 Data(H)'!$A$1:$CZ$288))</f>
        <v>#N/A</v>
      </c>
      <c r="BW205" s="968" t="e" cm="1">
        <f t="array" ref="BW205">_xlfn.XLOOKUP(BW$1,'Copy of PY1 Data(H)'!$A$1:$CZ$1,_xlfn.XLOOKUP($B205,'Copy of PY1 Data(H)'!$A$1:$A$288,'Copy of PY1 Data(H)'!$A$1:$CZ$288))</f>
        <v>#N/A</v>
      </c>
      <c r="BX205" s="968" t="e" cm="1">
        <f t="array" ref="BX205">_xlfn.XLOOKUP(BX$1,'Copy of PY1 Data(H)'!$A$1:$CZ$1,_xlfn.XLOOKUP($B205,'Copy of PY1 Data(H)'!$A$1:$A$288,'Copy of PY1 Data(H)'!$A$1:$CZ$288))</f>
        <v>#N/A</v>
      </c>
      <c r="BY205" s="968" t="e" cm="1">
        <f t="array" ref="BY205">_xlfn.XLOOKUP(BY$1,'Copy of PY1 Data(H)'!$A$1:$CZ$1,_xlfn.XLOOKUP($B205,'Copy of PY1 Data(H)'!$A$1:$A$288,'Copy of PY1 Data(H)'!$A$1:$CZ$288))</f>
        <v>#N/A</v>
      </c>
      <c r="BZ205" s="968" t="e" cm="1">
        <f t="array" ref="BZ205">_xlfn.XLOOKUP(BZ$1,'Copy of PY1 Data(H)'!$A$1:$CZ$1,_xlfn.XLOOKUP($B205,'Copy of PY1 Data(H)'!$A$1:$A$288,'Copy of PY1 Data(H)'!$A$1:$CZ$288))</f>
        <v>#N/A</v>
      </c>
      <c r="CA205" s="968" t="e" cm="1">
        <f t="array" ref="CA205">_xlfn.XLOOKUP(CA$1,'Copy of PY1 Data(H)'!$A$1:$CZ$1,_xlfn.XLOOKUP($B205,'Copy of PY1 Data(H)'!$A$1:$A$288,'Copy of PY1 Data(H)'!$A$1:$CZ$288))</f>
        <v>#N/A</v>
      </c>
      <c r="CB205" s="968" t="e" cm="1">
        <f t="array" ref="CB205">_xlfn.XLOOKUP(CB$1,'Copy of PY1 Data(H)'!$A$1:$CZ$1,_xlfn.XLOOKUP($B205,'Copy of PY1 Data(H)'!$A$1:$A$288,'Copy of PY1 Data(H)'!$A$1:$CZ$288))</f>
        <v>#N/A</v>
      </c>
      <c r="CC205" s="968" t="e" cm="1">
        <f t="array" ref="CC205">_xlfn.XLOOKUP(CC$1,'Copy of PY1 Data(H)'!$A$1:$CZ$1,_xlfn.XLOOKUP($B205,'Copy of PY1 Data(H)'!$A$1:$A$288,'Copy of PY1 Data(H)'!$A$1:$CZ$288))</f>
        <v>#N/A</v>
      </c>
      <c r="CD205" s="968" t="e" cm="1">
        <f t="array" ref="CD205">_xlfn.XLOOKUP(CD$1,'Copy of PY1 Data(H)'!$A$1:$CZ$1,_xlfn.XLOOKUP($B205,'Copy of PY1 Data(H)'!$A$1:$A$288,'Copy of PY1 Data(H)'!$A$1:$CZ$288))</f>
        <v>#N/A</v>
      </c>
    </row>
    <row r="206" spans="1:82" s="968" customFormat="1" x14ac:dyDescent="0.3">
      <c r="B206" s="968" t="s">
        <v>2892</v>
      </c>
      <c r="D206" s="968" t="e" cm="1">
        <f t="array" ref="D206">_xlfn.XLOOKUP(D$1,'Copy of PY1 Data(H)'!$A$1:$CZ$1,_xlfn.XLOOKUP($B206,'Copy of PY1 Data(H)'!$A$1:$A$288,'Copy of PY1 Data(H)'!$A$1:$CZ$288))</f>
        <v>#N/A</v>
      </c>
      <c r="E206" s="968" t="e" cm="1">
        <f t="array" ref="E206">_xlfn.XLOOKUP(E$1,'Copy of PY1 Data(H)'!$A$1:$CZ$1,_xlfn.XLOOKUP($B206,'Copy of PY1 Data(H)'!$A$1:$A$288,'Copy of PY1 Data(H)'!$A$1:$CZ$288))</f>
        <v>#N/A</v>
      </c>
      <c r="F206" s="968" t="e" cm="1">
        <f t="array" ref="F206">_xlfn.XLOOKUP(F$1,'Copy of PY1 Data(H)'!$A$1:$CZ$1,_xlfn.XLOOKUP($B206,'Copy of PY1 Data(H)'!$A$1:$A$288,'Copy of PY1 Data(H)'!$A$1:$CZ$288))</f>
        <v>#N/A</v>
      </c>
      <c r="G206" s="968" t="e" cm="1">
        <f t="array" ref="G206">_xlfn.XLOOKUP(G$1,'Copy of PY1 Data(H)'!$A$1:$CZ$1,_xlfn.XLOOKUP($B206,'Copy of PY1 Data(H)'!$A$1:$A$288,'Copy of PY1 Data(H)'!$A$1:$CZ$288))</f>
        <v>#N/A</v>
      </c>
      <c r="H206" s="968" t="e" cm="1">
        <f t="array" ref="H206">_xlfn.XLOOKUP(H$1,'Copy of PY1 Data(H)'!$A$1:$CZ$1,_xlfn.XLOOKUP($B206,'Copy of PY1 Data(H)'!$A$1:$A$288,'Copy of PY1 Data(H)'!$A$1:$CZ$288))</f>
        <v>#N/A</v>
      </c>
      <c r="I206" s="968" t="e" cm="1">
        <f t="array" ref="I206">_xlfn.XLOOKUP(I$1,'Copy of PY1 Data(H)'!$A$1:$CZ$1,_xlfn.XLOOKUP($B206,'Copy of PY1 Data(H)'!$A$1:$A$288,'Copy of PY1 Data(H)'!$A$1:$CZ$288))</f>
        <v>#N/A</v>
      </c>
      <c r="J206" s="968" t="e" cm="1">
        <f t="array" ref="J206">_xlfn.XLOOKUP(J$1,'Copy of PY1 Data(H)'!$A$1:$CZ$1,_xlfn.XLOOKUP($B206,'Copy of PY1 Data(H)'!$A$1:$A$288,'Copy of PY1 Data(H)'!$A$1:$CZ$288))</f>
        <v>#N/A</v>
      </c>
      <c r="K206" s="968" t="e" cm="1">
        <f t="array" ref="K206">_xlfn.XLOOKUP(K$1,'Copy of PY1 Data(H)'!$A$1:$CZ$1,_xlfn.XLOOKUP($B206,'Copy of PY1 Data(H)'!$A$1:$A$288,'Copy of PY1 Data(H)'!$A$1:$CZ$288))</f>
        <v>#N/A</v>
      </c>
      <c r="L206" s="968" t="e" cm="1">
        <f t="array" ref="L206">_xlfn.XLOOKUP(L$1,'Copy of PY1 Data(H)'!$A$1:$CZ$1,_xlfn.XLOOKUP($B206,'Copy of PY1 Data(H)'!$A$1:$A$288,'Copy of PY1 Data(H)'!$A$1:$CZ$288))</f>
        <v>#N/A</v>
      </c>
      <c r="M206" s="968" t="e" cm="1">
        <f t="array" ref="M206">_xlfn.XLOOKUP(M$1,'Copy of PY1 Data(H)'!$A$1:$CZ$1,_xlfn.XLOOKUP($B206,'Copy of PY1 Data(H)'!$A$1:$A$288,'Copy of PY1 Data(H)'!$A$1:$CZ$288))</f>
        <v>#N/A</v>
      </c>
      <c r="N206" s="968" t="e" cm="1">
        <f t="array" ref="N206">_xlfn.XLOOKUP(N$1,'Copy of PY1 Data(H)'!$A$1:$CZ$1,_xlfn.XLOOKUP($B206,'Copy of PY1 Data(H)'!$A$1:$A$288,'Copy of PY1 Data(H)'!$A$1:$CZ$288))</f>
        <v>#N/A</v>
      </c>
      <c r="O206" s="968" t="e" cm="1">
        <f t="array" ref="O206">_xlfn.XLOOKUP(O$1,'Copy of PY1 Data(H)'!$A$1:$CZ$1,_xlfn.XLOOKUP($B206,'Copy of PY1 Data(H)'!$A$1:$A$288,'Copy of PY1 Data(H)'!$A$1:$CZ$288))</f>
        <v>#N/A</v>
      </c>
      <c r="P206" s="968" t="e" cm="1">
        <f t="array" ref="P206">_xlfn.XLOOKUP(P$1,'Copy of PY1 Data(H)'!$A$1:$CZ$1,_xlfn.XLOOKUP($B206,'Copy of PY1 Data(H)'!$A$1:$A$288,'Copy of PY1 Data(H)'!$A$1:$CZ$288))</f>
        <v>#N/A</v>
      </c>
      <c r="Q206" s="968" t="e" cm="1">
        <f t="array" ref="Q206">_xlfn.XLOOKUP(Q$1,'Copy of PY1 Data(H)'!$A$1:$CZ$1,_xlfn.XLOOKUP($B206,'Copy of PY1 Data(H)'!$A$1:$A$288,'Copy of PY1 Data(H)'!$A$1:$CZ$288))</f>
        <v>#N/A</v>
      </c>
      <c r="R206" s="968" t="e" cm="1">
        <f t="array" ref="R206">_xlfn.XLOOKUP(R$1,'Copy of PY1 Data(H)'!$A$1:$CZ$1,_xlfn.XLOOKUP($B206,'Copy of PY1 Data(H)'!$A$1:$A$288,'Copy of PY1 Data(H)'!$A$1:$CZ$288))</f>
        <v>#N/A</v>
      </c>
      <c r="S206" s="968" t="e" cm="1">
        <f t="array" ref="S206">_xlfn.XLOOKUP(S$1,'Copy of PY1 Data(H)'!$A$1:$CZ$1,_xlfn.XLOOKUP($B206,'Copy of PY1 Data(H)'!$A$1:$A$288,'Copy of PY1 Data(H)'!$A$1:$CZ$288))</f>
        <v>#N/A</v>
      </c>
      <c r="T206" s="968" t="e" cm="1">
        <f t="array" ref="T206">_xlfn.XLOOKUP(T$1,'Copy of PY1 Data(H)'!$A$1:$CZ$1,_xlfn.XLOOKUP($B206,'Copy of PY1 Data(H)'!$A$1:$A$288,'Copy of PY1 Data(H)'!$A$1:$CZ$288))</f>
        <v>#N/A</v>
      </c>
      <c r="U206" s="968" t="e" cm="1">
        <f t="array" ref="U206">_xlfn.XLOOKUP(U$1,'Copy of PY1 Data(H)'!$A$1:$CZ$1,_xlfn.XLOOKUP($B206,'Copy of PY1 Data(H)'!$A$1:$A$288,'Copy of PY1 Data(H)'!$A$1:$CZ$288))</f>
        <v>#N/A</v>
      </c>
      <c r="V206" s="968" t="e" cm="1">
        <f t="array" ref="V206">_xlfn.XLOOKUP(V$1,'Copy of PY1 Data(H)'!$A$1:$CZ$1,_xlfn.XLOOKUP($B206,'Copy of PY1 Data(H)'!$A$1:$A$288,'Copy of PY1 Data(H)'!$A$1:$CZ$288))</f>
        <v>#N/A</v>
      </c>
      <c r="W206" s="968" t="e" cm="1">
        <f t="array" ref="W206">_xlfn.XLOOKUP(W$1,'Copy of PY1 Data(H)'!$A$1:$CZ$1,_xlfn.XLOOKUP($B206,'Copy of PY1 Data(H)'!$A$1:$A$288,'Copy of PY1 Data(H)'!$A$1:$CZ$288))</f>
        <v>#N/A</v>
      </c>
      <c r="X206" s="968" t="e" cm="1">
        <f t="array" ref="X206">_xlfn.XLOOKUP(X$1,'Copy of PY1 Data(H)'!$A$1:$CZ$1,_xlfn.XLOOKUP($B206,'Copy of PY1 Data(H)'!$A$1:$A$288,'Copy of PY1 Data(H)'!$A$1:$CZ$288))</f>
        <v>#N/A</v>
      </c>
      <c r="Y206" s="968" t="e" cm="1">
        <f t="array" ref="Y206">_xlfn.XLOOKUP(Y$1,'Copy of PY1 Data(H)'!$A$1:$CZ$1,_xlfn.XLOOKUP($B206,'Copy of PY1 Data(H)'!$A$1:$A$288,'Copy of PY1 Data(H)'!$A$1:$CZ$288))</f>
        <v>#N/A</v>
      </c>
      <c r="Z206" s="968" t="e" cm="1">
        <f t="array" ref="Z206">_xlfn.XLOOKUP(Z$1,'Copy of PY1 Data(H)'!$A$1:$CZ$1,_xlfn.XLOOKUP($B206,'Copy of PY1 Data(H)'!$A$1:$A$288,'Copy of PY1 Data(H)'!$A$1:$CZ$288))</f>
        <v>#N/A</v>
      </c>
      <c r="AA206" s="968" t="e" cm="1">
        <f t="array" ref="AA206">_xlfn.XLOOKUP(AA$1,'Copy of PY1 Data(H)'!$A$1:$CZ$1,_xlfn.XLOOKUP($B206,'Copy of PY1 Data(H)'!$A$1:$A$288,'Copy of PY1 Data(H)'!$A$1:$CZ$288))</f>
        <v>#N/A</v>
      </c>
      <c r="AB206" s="968" t="e" cm="1">
        <f t="array" ref="AB206">_xlfn.XLOOKUP(AB$1,'Copy of PY1 Data(H)'!$A$1:$CZ$1,_xlfn.XLOOKUP($B206,'Copy of PY1 Data(H)'!$A$1:$A$288,'Copy of PY1 Data(H)'!$A$1:$CZ$288))</f>
        <v>#N/A</v>
      </c>
      <c r="AC206" s="968" t="e" cm="1">
        <f t="array" ref="AC206">_xlfn.XLOOKUP(AC$1,'Copy of PY1 Data(H)'!$A$1:$CZ$1,_xlfn.XLOOKUP($B206,'Copy of PY1 Data(H)'!$A$1:$A$288,'Copy of PY1 Data(H)'!$A$1:$CZ$288))</f>
        <v>#N/A</v>
      </c>
      <c r="AD206" s="968" t="e" cm="1">
        <f t="array" ref="AD206">_xlfn.XLOOKUP(AD$1,'Copy of PY1 Data(H)'!$A$1:$CZ$1,_xlfn.XLOOKUP($B206,'Copy of PY1 Data(H)'!$A$1:$A$288,'Copy of PY1 Data(H)'!$A$1:$CZ$288))</f>
        <v>#N/A</v>
      </c>
      <c r="AE206" s="968" t="e" cm="1">
        <f t="array" ref="AE206">_xlfn.XLOOKUP(AE$1,'Copy of PY1 Data(H)'!$A$1:$CZ$1,_xlfn.XLOOKUP($B206,'Copy of PY1 Data(H)'!$A$1:$A$288,'Copy of PY1 Data(H)'!$A$1:$CZ$288))</f>
        <v>#N/A</v>
      </c>
      <c r="AF206" s="968" t="e" cm="1">
        <f t="array" ref="AF206">_xlfn.XLOOKUP(AF$1,'Copy of PY1 Data(H)'!$A$1:$CZ$1,_xlfn.XLOOKUP($B206,'Copy of PY1 Data(H)'!$A$1:$A$288,'Copy of PY1 Data(H)'!$A$1:$CZ$288))</f>
        <v>#N/A</v>
      </c>
      <c r="AG206" s="968" t="e" cm="1">
        <f t="array" ref="AG206">_xlfn.XLOOKUP(AG$1,'Copy of PY1 Data(H)'!$A$1:$CZ$1,_xlfn.XLOOKUP($B206,'Copy of PY1 Data(H)'!$A$1:$A$288,'Copy of PY1 Data(H)'!$A$1:$CZ$288))</f>
        <v>#N/A</v>
      </c>
      <c r="AH206" s="968" t="e" cm="1">
        <f t="array" ref="AH206">_xlfn.XLOOKUP(AH$1,'Copy of PY1 Data(H)'!$A$1:$CZ$1,_xlfn.XLOOKUP($B206,'Copy of PY1 Data(H)'!$A$1:$A$288,'Copy of PY1 Data(H)'!$A$1:$CZ$288))</f>
        <v>#N/A</v>
      </c>
      <c r="AI206" s="968" t="e" cm="1">
        <f t="array" ref="AI206">_xlfn.XLOOKUP(AI$1,'Copy of PY1 Data(H)'!$A$1:$CZ$1,_xlfn.XLOOKUP($B206,'Copy of PY1 Data(H)'!$A$1:$A$288,'Copy of PY1 Data(H)'!$A$1:$CZ$288))</f>
        <v>#N/A</v>
      </c>
      <c r="AJ206" s="968" t="e" cm="1">
        <f t="array" ref="AJ206">_xlfn.XLOOKUP(AJ$1,'Copy of PY1 Data(H)'!$A$1:$CZ$1,_xlfn.XLOOKUP($B206,'Copy of PY1 Data(H)'!$A$1:$A$288,'Copy of PY1 Data(H)'!$A$1:$CZ$288))</f>
        <v>#N/A</v>
      </c>
      <c r="AK206" s="968" t="e" cm="1">
        <f t="array" ref="AK206">_xlfn.XLOOKUP(AK$1,'Copy of PY1 Data(H)'!$A$1:$CZ$1,_xlfn.XLOOKUP($B206,'Copy of PY1 Data(H)'!$A$1:$A$288,'Copy of PY1 Data(H)'!$A$1:$CZ$288))</f>
        <v>#N/A</v>
      </c>
      <c r="AL206" s="968" t="e" cm="1">
        <f t="array" ref="AL206">_xlfn.XLOOKUP(AL$1,'Copy of PY1 Data(H)'!$A$1:$CZ$1,_xlfn.XLOOKUP($B206,'Copy of PY1 Data(H)'!$A$1:$A$288,'Copy of PY1 Data(H)'!$A$1:$CZ$288))</f>
        <v>#N/A</v>
      </c>
      <c r="AM206" s="968" t="e" cm="1">
        <f t="array" ref="AM206">_xlfn.XLOOKUP(AM$1,'Copy of PY1 Data(H)'!$A$1:$CZ$1,_xlfn.XLOOKUP($B206,'Copy of PY1 Data(H)'!$A$1:$A$288,'Copy of PY1 Data(H)'!$A$1:$CZ$288))</f>
        <v>#N/A</v>
      </c>
      <c r="AN206" s="968" t="e" cm="1">
        <f t="array" ref="AN206">_xlfn.XLOOKUP(AN$1,'Copy of PY1 Data(H)'!$A$1:$CZ$1,_xlfn.XLOOKUP($B206,'Copy of PY1 Data(H)'!$A$1:$A$288,'Copy of PY1 Data(H)'!$A$1:$CZ$288))</f>
        <v>#N/A</v>
      </c>
      <c r="AO206" s="968" t="e" cm="1">
        <f t="array" ref="AO206">_xlfn.XLOOKUP(AO$1,'Copy of PY1 Data(H)'!$A$1:$CZ$1,_xlfn.XLOOKUP($B206,'Copy of PY1 Data(H)'!$A$1:$A$288,'Copy of PY1 Data(H)'!$A$1:$CZ$288))</f>
        <v>#N/A</v>
      </c>
      <c r="AP206" s="968" t="e" cm="1">
        <f t="array" ref="AP206">_xlfn.XLOOKUP(AP$1,'Copy of PY1 Data(H)'!$A$1:$CZ$1,_xlfn.XLOOKUP($B206,'Copy of PY1 Data(H)'!$A$1:$A$288,'Copy of PY1 Data(H)'!$A$1:$CZ$288))</f>
        <v>#N/A</v>
      </c>
      <c r="AQ206" s="968" t="e" cm="1">
        <f t="array" ref="AQ206">_xlfn.XLOOKUP(AQ$1,'Copy of PY1 Data(H)'!$A$1:$CZ$1,_xlfn.XLOOKUP($B206,'Copy of PY1 Data(H)'!$A$1:$A$288,'Copy of PY1 Data(H)'!$A$1:$CZ$288))</f>
        <v>#N/A</v>
      </c>
      <c r="AR206" s="968" t="e" cm="1">
        <f t="array" ref="AR206">_xlfn.XLOOKUP(AR$1,'Copy of PY1 Data(H)'!$A$1:$CZ$1,_xlfn.XLOOKUP($B206,'Copy of PY1 Data(H)'!$A$1:$A$288,'Copy of PY1 Data(H)'!$A$1:$CZ$288))</f>
        <v>#N/A</v>
      </c>
      <c r="AS206" s="968" t="e" cm="1">
        <f t="array" ref="AS206">_xlfn.XLOOKUP(AS$1,'Copy of PY1 Data(H)'!$A$1:$CZ$1,_xlfn.XLOOKUP($B206,'Copy of PY1 Data(H)'!$A$1:$A$288,'Copy of PY1 Data(H)'!$A$1:$CZ$288))</f>
        <v>#N/A</v>
      </c>
      <c r="AT206" s="968" t="e" cm="1">
        <f t="array" ref="AT206">_xlfn.XLOOKUP(AT$1,'Copy of PY1 Data(H)'!$A$1:$CZ$1,_xlfn.XLOOKUP($B206,'Copy of PY1 Data(H)'!$A$1:$A$288,'Copy of PY1 Data(H)'!$A$1:$CZ$288))</f>
        <v>#N/A</v>
      </c>
      <c r="AU206" s="968" t="e" cm="1">
        <f t="array" ref="AU206">_xlfn.XLOOKUP(AU$1,'Copy of PY1 Data(H)'!$A$1:$CZ$1,_xlfn.XLOOKUP($B206,'Copy of PY1 Data(H)'!$A$1:$A$288,'Copy of PY1 Data(H)'!$A$1:$CZ$288))</f>
        <v>#N/A</v>
      </c>
      <c r="AV206" s="968" t="e" cm="1">
        <f t="array" ref="AV206">_xlfn.XLOOKUP(AV$1,'Copy of PY1 Data(H)'!$A$1:$CZ$1,_xlfn.XLOOKUP($B206,'Copy of PY1 Data(H)'!$A$1:$A$288,'Copy of PY1 Data(H)'!$A$1:$CZ$288))</f>
        <v>#N/A</v>
      </c>
      <c r="AW206" s="968" t="e" cm="1">
        <f t="array" ref="AW206">_xlfn.XLOOKUP(AW$1,'Copy of PY1 Data(H)'!$A$1:$CZ$1,_xlfn.XLOOKUP($B206,'Copy of PY1 Data(H)'!$A$1:$A$288,'Copy of PY1 Data(H)'!$A$1:$CZ$288))</f>
        <v>#N/A</v>
      </c>
      <c r="AX206" s="968" t="e" cm="1">
        <f t="array" ref="AX206">_xlfn.XLOOKUP(AX$1,'Copy of PY1 Data(H)'!$A$1:$CZ$1,_xlfn.XLOOKUP($B206,'Copy of PY1 Data(H)'!$A$1:$A$288,'Copy of PY1 Data(H)'!$A$1:$CZ$288))</f>
        <v>#N/A</v>
      </c>
      <c r="AY206" s="968" t="e" cm="1">
        <f t="array" ref="AY206">_xlfn.XLOOKUP(AY$1,'Copy of PY1 Data(H)'!$A$1:$CZ$1,_xlfn.XLOOKUP($B206,'Copy of PY1 Data(H)'!$A$1:$A$288,'Copy of PY1 Data(H)'!$A$1:$CZ$288))</f>
        <v>#N/A</v>
      </c>
      <c r="AZ206" s="968" t="e" cm="1">
        <f t="array" ref="AZ206">_xlfn.XLOOKUP(AZ$1,'Copy of PY1 Data(H)'!$A$1:$CZ$1,_xlfn.XLOOKUP($B206,'Copy of PY1 Data(H)'!$A$1:$A$288,'Copy of PY1 Data(H)'!$A$1:$CZ$288))</f>
        <v>#N/A</v>
      </c>
      <c r="BA206" s="968" t="e" cm="1">
        <f t="array" ref="BA206">_xlfn.XLOOKUP(BA$1,'Copy of PY1 Data(H)'!$A$1:$CZ$1,_xlfn.XLOOKUP($B206,'Copy of PY1 Data(H)'!$A$1:$A$288,'Copy of PY1 Data(H)'!$A$1:$CZ$288))</f>
        <v>#N/A</v>
      </c>
      <c r="BB206" s="968" t="e" cm="1">
        <f t="array" ref="BB206">_xlfn.XLOOKUP(BB$1,'Copy of PY1 Data(H)'!$A$1:$CZ$1,_xlfn.XLOOKUP($B206,'Copy of PY1 Data(H)'!$A$1:$A$288,'Copy of PY1 Data(H)'!$A$1:$CZ$288))</f>
        <v>#N/A</v>
      </c>
      <c r="BC206" s="968" t="e" cm="1">
        <f t="array" ref="BC206">_xlfn.XLOOKUP(BC$1,'Copy of PY1 Data(H)'!$A$1:$CZ$1,_xlfn.XLOOKUP($B206,'Copy of PY1 Data(H)'!$A$1:$A$288,'Copy of PY1 Data(H)'!$A$1:$CZ$288))</f>
        <v>#N/A</v>
      </c>
      <c r="BD206" s="968" t="e" cm="1">
        <f t="array" ref="BD206">_xlfn.XLOOKUP(BD$1,'Copy of PY1 Data(H)'!$A$1:$CZ$1,_xlfn.XLOOKUP($B206,'Copy of PY1 Data(H)'!$A$1:$A$288,'Copy of PY1 Data(H)'!$A$1:$CZ$288))</f>
        <v>#N/A</v>
      </c>
      <c r="BE206" s="968" t="e" cm="1">
        <f t="array" ref="BE206">_xlfn.XLOOKUP(BE$1,'Copy of PY1 Data(H)'!$A$1:$CZ$1,_xlfn.XLOOKUP($B206,'Copy of PY1 Data(H)'!$A$1:$A$288,'Copy of PY1 Data(H)'!$A$1:$CZ$288))</f>
        <v>#N/A</v>
      </c>
      <c r="BF206" s="968" t="e" cm="1">
        <f t="array" ref="BF206">_xlfn.XLOOKUP(BF$1,'Copy of PY1 Data(H)'!$A$1:$CZ$1,_xlfn.XLOOKUP($B206,'Copy of PY1 Data(H)'!$A$1:$A$288,'Copy of PY1 Data(H)'!$A$1:$CZ$288))</f>
        <v>#N/A</v>
      </c>
      <c r="BG206" s="968" t="e" cm="1">
        <f t="array" ref="BG206">_xlfn.XLOOKUP(BG$1,'Copy of PY1 Data(H)'!$A$1:$CZ$1,_xlfn.XLOOKUP($B206,'Copy of PY1 Data(H)'!$A$1:$A$288,'Copy of PY1 Data(H)'!$A$1:$CZ$288))</f>
        <v>#N/A</v>
      </c>
      <c r="BH206" s="968" t="e" cm="1">
        <f t="array" ref="BH206">_xlfn.XLOOKUP(BH$1,'Copy of PY1 Data(H)'!$A$1:$CZ$1,_xlfn.XLOOKUP($B206,'Copy of PY1 Data(H)'!$A$1:$A$288,'Copy of PY1 Data(H)'!$A$1:$CZ$288))</f>
        <v>#N/A</v>
      </c>
      <c r="BI206" s="968" t="e" cm="1">
        <f t="array" ref="BI206">_xlfn.XLOOKUP(BI$1,'Copy of PY1 Data(H)'!$A$1:$CZ$1,_xlfn.XLOOKUP($B206,'Copy of PY1 Data(H)'!$A$1:$A$288,'Copy of PY1 Data(H)'!$A$1:$CZ$288))</f>
        <v>#N/A</v>
      </c>
      <c r="BJ206" s="968" t="e" cm="1">
        <f t="array" ref="BJ206">_xlfn.XLOOKUP(BJ$1,'Copy of PY1 Data(H)'!$A$1:$CZ$1,_xlfn.XLOOKUP($B206,'Copy of PY1 Data(H)'!$A$1:$A$288,'Copy of PY1 Data(H)'!$A$1:$CZ$288))</f>
        <v>#N/A</v>
      </c>
      <c r="BK206" s="968" t="e" cm="1">
        <f t="array" ref="BK206">_xlfn.XLOOKUP(BK$1,'Copy of PY1 Data(H)'!$A$1:$CZ$1,_xlfn.XLOOKUP($B206,'Copy of PY1 Data(H)'!$A$1:$A$288,'Copy of PY1 Data(H)'!$A$1:$CZ$288))</f>
        <v>#N/A</v>
      </c>
      <c r="BL206" s="968" t="e" cm="1">
        <f t="array" ref="BL206">_xlfn.XLOOKUP(BL$1,'Copy of PY1 Data(H)'!$A$1:$CZ$1,_xlfn.XLOOKUP($B206,'Copy of PY1 Data(H)'!$A$1:$A$288,'Copy of PY1 Data(H)'!$A$1:$CZ$288))</f>
        <v>#N/A</v>
      </c>
      <c r="BM206" s="968" t="e" cm="1">
        <f t="array" ref="BM206">_xlfn.XLOOKUP(BM$1,'Copy of PY1 Data(H)'!$A$1:$CZ$1,_xlfn.XLOOKUP($B206,'Copy of PY1 Data(H)'!$A$1:$A$288,'Copy of PY1 Data(H)'!$A$1:$CZ$288))</f>
        <v>#N/A</v>
      </c>
      <c r="BN206" s="968" t="e" cm="1">
        <f t="array" ref="BN206">_xlfn.XLOOKUP(BN$1,'Copy of PY1 Data(H)'!$A$1:$CZ$1,_xlfn.XLOOKUP($B206,'Copy of PY1 Data(H)'!$A$1:$A$288,'Copy of PY1 Data(H)'!$A$1:$CZ$288))</f>
        <v>#N/A</v>
      </c>
      <c r="BO206" s="968" t="e" cm="1">
        <f t="array" ref="BO206">_xlfn.XLOOKUP(BO$1,'Copy of PY1 Data(H)'!$A$1:$CZ$1,_xlfn.XLOOKUP($B206,'Copy of PY1 Data(H)'!$A$1:$A$288,'Copy of PY1 Data(H)'!$A$1:$CZ$288))</f>
        <v>#N/A</v>
      </c>
      <c r="BP206" s="968" t="e" cm="1">
        <f t="array" ref="BP206">_xlfn.XLOOKUP(BP$1,'Copy of PY1 Data(H)'!$A$1:$CZ$1,_xlfn.XLOOKUP($B206,'Copy of PY1 Data(H)'!$A$1:$A$288,'Copy of PY1 Data(H)'!$A$1:$CZ$288))</f>
        <v>#N/A</v>
      </c>
      <c r="BQ206" s="968" t="e" cm="1">
        <f t="array" ref="BQ206">_xlfn.XLOOKUP(BQ$1,'Copy of PY1 Data(H)'!$A$1:$CZ$1,_xlfn.XLOOKUP($B206,'Copy of PY1 Data(H)'!$A$1:$A$288,'Copy of PY1 Data(H)'!$A$1:$CZ$288))</f>
        <v>#N/A</v>
      </c>
      <c r="BR206" s="968" t="e" cm="1">
        <f t="array" ref="BR206">_xlfn.XLOOKUP(BR$1,'Copy of PY1 Data(H)'!$A$1:$CZ$1,_xlfn.XLOOKUP($B206,'Copy of PY1 Data(H)'!$A$1:$A$288,'Copy of PY1 Data(H)'!$A$1:$CZ$288))</f>
        <v>#N/A</v>
      </c>
      <c r="BS206" s="968" t="e" cm="1">
        <f t="array" ref="BS206">_xlfn.XLOOKUP(BS$1,'Copy of PY1 Data(H)'!$A$1:$CZ$1,_xlfn.XLOOKUP($B206,'Copy of PY1 Data(H)'!$A$1:$A$288,'Copy of PY1 Data(H)'!$A$1:$CZ$288))</f>
        <v>#N/A</v>
      </c>
      <c r="BT206" s="968" t="e" cm="1">
        <f t="array" ref="BT206">_xlfn.XLOOKUP(BT$1,'Copy of PY1 Data(H)'!$A$1:$CZ$1,_xlfn.XLOOKUP($B206,'Copy of PY1 Data(H)'!$A$1:$A$288,'Copy of PY1 Data(H)'!$A$1:$CZ$288))</f>
        <v>#N/A</v>
      </c>
      <c r="BU206" s="968" t="e" cm="1">
        <f t="array" ref="BU206">_xlfn.XLOOKUP(BU$1,'Copy of PY1 Data(H)'!$A$1:$CZ$1,_xlfn.XLOOKUP($B206,'Copy of PY1 Data(H)'!$A$1:$A$288,'Copy of PY1 Data(H)'!$A$1:$CZ$288))</f>
        <v>#N/A</v>
      </c>
      <c r="BV206" s="968" t="e" cm="1">
        <f t="array" ref="BV206">_xlfn.XLOOKUP(BV$1,'Copy of PY1 Data(H)'!$A$1:$CZ$1,_xlfn.XLOOKUP($B206,'Copy of PY1 Data(H)'!$A$1:$A$288,'Copy of PY1 Data(H)'!$A$1:$CZ$288))</f>
        <v>#N/A</v>
      </c>
      <c r="BW206" s="968" t="e" cm="1">
        <f t="array" ref="BW206">_xlfn.XLOOKUP(BW$1,'Copy of PY1 Data(H)'!$A$1:$CZ$1,_xlfn.XLOOKUP($B206,'Copy of PY1 Data(H)'!$A$1:$A$288,'Copy of PY1 Data(H)'!$A$1:$CZ$288))</f>
        <v>#N/A</v>
      </c>
      <c r="BX206" s="968" t="e" cm="1">
        <f t="array" ref="BX206">_xlfn.XLOOKUP(BX$1,'Copy of PY1 Data(H)'!$A$1:$CZ$1,_xlfn.XLOOKUP($B206,'Copy of PY1 Data(H)'!$A$1:$A$288,'Copy of PY1 Data(H)'!$A$1:$CZ$288))</f>
        <v>#N/A</v>
      </c>
      <c r="BY206" s="968" t="e" cm="1">
        <f t="array" ref="BY206">_xlfn.XLOOKUP(BY$1,'Copy of PY1 Data(H)'!$A$1:$CZ$1,_xlfn.XLOOKUP($B206,'Copy of PY1 Data(H)'!$A$1:$A$288,'Copy of PY1 Data(H)'!$A$1:$CZ$288))</f>
        <v>#N/A</v>
      </c>
      <c r="BZ206" s="968" t="e" cm="1">
        <f t="array" ref="BZ206">_xlfn.XLOOKUP(BZ$1,'Copy of PY1 Data(H)'!$A$1:$CZ$1,_xlfn.XLOOKUP($B206,'Copy of PY1 Data(H)'!$A$1:$A$288,'Copy of PY1 Data(H)'!$A$1:$CZ$288))</f>
        <v>#N/A</v>
      </c>
      <c r="CA206" s="968" t="e" cm="1">
        <f t="array" ref="CA206">_xlfn.XLOOKUP(CA$1,'Copy of PY1 Data(H)'!$A$1:$CZ$1,_xlfn.XLOOKUP($B206,'Copy of PY1 Data(H)'!$A$1:$A$288,'Copy of PY1 Data(H)'!$A$1:$CZ$288))</f>
        <v>#N/A</v>
      </c>
      <c r="CB206" s="968" t="e" cm="1">
        <f t="array" ref="CB206">_xlfn.XLOOKUP(CB$1,'Copy of PY1 Data(H)'!$A$1:$CZ$1,_xlfn.XLOOKUP($B206,'Copy of PY1 Data(H)'!$A$1:$A$288,'Copy of PY1 Data(H)'!$A$1:$CZ$288))</f>
        <v>#N/A</v>
      </c>
      <c r="CC206" s="968" t="e" cm="1">
        <f t="array" ref="CC206">_xlfn.XLOOKUP(CC$1,'Copy of PY1 Data(H)'!$A$1:$CZ$1,_xlfn.XLOOKUP($B206,'Copy of PY1 Data(H)'!$A$1:$A$288,'Copy of PY1 Data(H)'!$A$1:$CZ$288))</f>
        <v>#N/A</v>
      </c>
      <c r="CD206" s="968" t="e" cm="1">
        <f t="array" ref="CD206">_xlfn.XLOOKUP(CD$1,'Copy of PY1 Data(H)'!$A$1:$CZ$1,_xlfn.XLOOKUP($B206,'Copy of PY1 Data(H)'!$A$1:$A$288,'Copy of PY1 Data(H)'!$A$1:$CZ$288))</f>
        <v>#N/A</v>
      </c>
    </row>
    <row r="207" spans="1:82" s="968" customFormat="1" x14ac:dyDescent="0.3">
      <c r="B207" s="968" t="s">
        <v>2892</v>
      </c>
      <c r="D207" s="968" t="e" cm="1">
        <f t="array" ref="D207">_xlfn.XLOOKUP(D$1,'Copy of PY1 Data(H)'!$A$1:$CZ$1,_xlfn.XLOOKUP($B207,'Copy of PY1 Data(H)'!$A$1:$A$288,'Copy of PY1 Data(H)'!$A$1:$CZ$288))</f>
        <v>#N/A</v>
      </c>
      <c r="E207" s="968" t="e" cm="1">
        <f t="array" ref="E207">_xlfn.XLOOKUP(E$1,'Copy of PY1 Data(H)'!$A$1:$CZ$1,_xlfn.XLOOKUP($B207,'Copy of PY1 Data(H)'!$A$1:$A$288,'Copy of PY1 Data(H)'!$A$1:$CZ$288))</f>
        <v>#N/A</v>
      </c>
      <c r="F207" s="968" t="e" cm="1">
        <f t="array" ref="F207">_xlfn.XLOOKUP(F$1,'Copy of PY1 Data(H)'!$A$1:$CZ$1,_xlfn.XLOOKUP($B207,'Copy of PY1 Data(H)'!$A$1:$A$288,'Copy of PY1 Data(H)'!$A$1:$CZ$288))</f>
        <v>#N/A</v>
      </c>
      <c r="G207" s="968" t="e" cm="1">
        <f t="array" ref="G207">_xlfn.XLOOKUP(G$1,'Copy of PY1 Data(H)'!$A$1:$CZ$1,_xlfn.XLOOKUP($B207,'Copy of PY1 Data(H)'!$A$1:$A$288,'Copy of PY1 Data(H)'!$A$1:$CZ$288))</f>
        <v>#N/A</v>
      </c>
      <c r="H207" s="968" t="e" cm="1">
        <f t="array" ref="H207">_xlfn.XLOOKUP(H$1,'Copy of PY1 Data(H)'!$A$1:$CZ$1,_xlfn.XLOOKUP($B207,'Copy of PY1 Data(H)'!$A$1:$A$288,'Copy of PY1 Data(H)'!$A$1:$CZ$288))</f>
        <v>#N/A</v>
      </c>
      <c r="I207" s="968" t="e" cm="1">
        <f t="array" ref="I207">_xlfn.XLOOKUP(I$1,'Copy of PY1 Data(H)'!$A$1:$CZ$1,_xlfn.XLOOKUP($B207,'Copy of PY1 Data(H)'!$A$1:$A$288,'Copy of PY1 Data(H)'!$A$1:$CZ$288))</f>
        <v>#N/A</v>
      </c>
      <c r="J207" s="968" t="e" cm="1">
        <f t="array" ref="J207">_xlfn.XLOOKUP(J$1,'Copy of PY1 Data(H)'!$A$1:$CZ$1,_xlfn.XLOOKUP($B207,'Copy of PY1 Data(H)'!$A$1:$A$288,'Copy of PY1 Data(H)'!$A$1:$CZ$288))</f>
        <v>#N/A</v>
      </c>
      <c r="K207" s="968" t="e" cm="1">
        <f t="array" ref="K207">_xlfn.XLOOKUP(K$1,'Copy of PY1 Data(H)'!$A$1:$CZ$1,_xlfn.XLOOKUP($B207,'Copy of PY1 Data(H)'!$A$1:$A$288,'Copy of PY1 Data(H)'!$A$1:$CZ$288))</f>
        <v>#N/A</v>
      </c>
      <c r="L207" s="968" t="e" cm="1">
        <f t="array" ref="L207">_xlfn.XLOOKUP(L$1,'Copy of PY1 Data(H)'!$A$1:$CZ$1,_xlfn.XLOOKUP($B207,'Copy of PY1 Data(H)'!$A$1:$A$288,'Copy of PY1 Data(H)'!$A$1:$CZ$288))</f>
        <v>#N/A</v>
      </c>
      <c r="M207" s="968" t="e" cm="1">
        <f t="array" ref="M207">_xlfn.XLOOKUP(M$1,'Copy of PY1 Data(H)'!$A$1:$CZ$1,_xlfn.XLOOKUP($B207,'Copy of PY1 Data(H)'!$A$1:$A$288,'Copy of PY1 Data(H)'!$A$1:$CZ$288))</f>
        <v>#N/A</v>
      </c>
      <c r="N207" s="968" t="e" cm="1">
        <f t="array" ref="N207">_xlfn.XLOOKUP(N$1,'Copy of PY1 Data(H)'!$A$1:$CZ$1,_xlfn.XLOOKUP($B207,'Copy of PY1 Data(H)'!$A$1:$A$288,'Copy of PY1 Data(H)'!$A$1:$CZ$288))</f>
        <v>#N/A</v>
      </c>
      <c r="O207" s="968" t="e" cm="1">
        <f t="array" ref="O207">_xlfn.XLOOKUP(O$1,'Copy of PY1 Data(H)'!$A$1:$CZ$1,_xlfn.XLOOKUP($B207,'Copy of PY1 Data(H)'!$A$1:$A$288,'Copy of PY1 Data(H)'!$A$1:$CZ$288))</f>
        <v>#N/A</v>
      </c>
      <c r="P207" s="968" t="e" cm="1">
        <f t="array" ref="P207">_xlfn.XLOOKUP(P$1,'Copy of PY1 Data(H)'!$A$1:$CZ$1,_xlfn.XLOOKUP($B207,'Copy of PY1 Data(H)'!$A$1:$A$288,'Copy of PY1 Data(H)'!$A$1:$CZ$288))</f>
        <v>#N/A</v>
      </c>
      <c r="Q207" s="968" t="e" cm="1">
        <f t="array" ref="Q207">_xlfn.XLOOKUP(Q$1,'Copy of PY1 Data(H)'!$A$1:$CZ$1,_xlfn.XLOOKUP($B207,'Copy of PY1 Data(H)'!$A$1:$A$288,'Copy of PY1 Data(H)'!$A$1:$CZ$288))</f>
        <v>#N/A</v>
      </c>
      <c r="R207" s="968" t="e" cm="1">
        <f t="array" ref="R207">_xlfn.XLOOKUP(R$1,'Copy of PY1 Data(H)'!$A$1:$CZ$1,_xlfn.XLOOKUP($B207,'Copy of PY1 Data(H)'!$A$1:$A$288,'Copy of PY1 Data(H)'!$A$1:$CZ$288))</f>
        <v>#N/A</v>
      </c>
      <c r="S207" s="968" t="e" cm="1">
        <f t="array" ref="S207">_xlfn.XLOOKUP(S$1,'Copy of PY1 Data(H)'!$A$1:$CZ$1,_xlfn.XLOOKUP($B207,'Copy of PY1 Data(H)'!$A$1:$A$288,'Copy of PY1 Data(H)'!$A$1:$CZ$288))</f>
        <v>#N/A</v>
      </c>
      <c r="T207" s="968" t="e" cm="1">
        <f t="array" ref="T207">_xlfn.XLOOKUP(T$1,'Copy of PY1 Data(H)'!$A$1:$CZ$1,_xlfn.XLOOKUP($B207,'Copy of PY1 Data(H)'!$A$1:$A$288,'Copy of PY1 Data(H)'!$A$1:$CZ$288))</f>
        <v>#N/A</v>
      </c>
      <c r="U207" s="968" t="e" cm="1">
        <f t="array" ref="U207">_xlfn.XLOOKUP(U$1,'Copy of PY1 Data(H)'!$A$1:$CZ$1,_xlfn.XLOOKUP($B207,'Copy of PY1 Data(H)'!$A$1:$A$288,'Copy of PY1 Data(H)'!$A$1:$CZ$288))</f>
        <v>#N/A</v>
      </c>
      <c r="V207" s="968" t="e" cm="1">
        <f t="array" ref="V207">_xlfn.XLOOKUP(V$1,'Copy of PY1 Data(H)'!$A$1:$CZ$1,_xlfn.XLOOKUP($B207,'Copy of PY1 Data(H)'!$A$1:$A$288,'Copy of PY1 Data(H)'!$A$1:$CZ$288))</f>
        <v>#N/A</v>
      </c>
      <c r="W207" s="968" t="e" cm="1">
        <f t="array" ref="W207">_xlfn.XLOOKUP(W$1,'Copy of PY1 Data(H)'!$A$1:$CZ$1,_xlfn.XLOOKUP($B207,'Copy of PY1 Data(H)'!$A$1:$A$288,'Copy of PY1 Data(H)'!$A$1:$CZ$288))</f>
        <v>#N/A</v>
      </c>
      <c r="X207" s="968" t="e" cm="1">
        <f t="array" ref="X207">_xlfn.XLOOKUP(X$1,'Copy of PY1 Data(H)'!$A$1:$CZ$1,_xlfn.XLOOKUP($B207,'Copy of PY1 Data(H)'!$A$1:$A$288,'Copy of PY1 Data(H)'!$A$1:$CZ$288))</f>
        <v>#N/A</v>
      </c>
      <c r="Y207" s="968" t="e" cm="1">
        <f t="array" ref="Y207">_xlfn.XLOOKUP(Y$1,'Copy of PY1 Data(H)'!$A$1:$CZ$1,_xlfn.XLOOKUP($B207,'Copy of PY1 Data(H)'!$A$1:$A$288,'Copy of PY1 Data(H)'!$A$1:$CZ$288))</f>
        <v>#N/A</v>
      </c>
      <c r="Z207" s="968" t="e" cm="1">
        <f t="array" ref="Z207">_xlfn.XLOOKUP(Z$1,'Copy of PY1 Data(H)'!$A$1:$CZ$1,_xlfn.XLOOKUP($B207,'Copy of PY1 Data(H)'!$A$1:$A$288,'Copy of PY1 Data(H)'!$A$1:$CZ$288))</f>
        <v>#N/A</v>
      </c>
      <c r="AA207" s="968" t="e" cm="1">
        <f t="array" ref="AA207">_xlfn.XLOOKUP(AA$1,'Copy of PY1 Data(H)'!$A$1:$CZ$1,_xlfn.XLOOKUP($B207,'Copy of PY1 Data(H)'!$A$1:$A$288,'Copy of PY1 Data(H)'!$A$1:$CZ$288))</f>
        <v>#N/A</v>
      </c>
      <c r="AB207" s="968" t="e" cm="1">
        <f t="array" ref="AB207">_xlfn.XLOOKUP(AB$1,'Copy of PY1 Data(H)'!$A$1:$CZ$1,_xlfn.XLOOKUP($B207,'Copy of PY1 Data(H)'!$A$1:$A$288,'Copy of PY1 Data(H)'!$A$1:$CZ$288))</f>
        <v>#N/A</v>
      </c>
      <c r="AC207" s="968" t="e" cm="1">
        <f t="array" ref="AC207">_xlfn.XLOOKUP(AC$1,'Copy of PY1 Data(H)'!$A$1:$CZ$1,_xlfn.XLOOKUP($B207,'Copy of PY1 Data(H)'!$A$1:$A$288,'Copy of PY1 Data(H)'!$A$1:$CZ$288))</f>
        <v>#N/A</v>
      </c>
      <c r="AD207" s="968" t="e" cm="1">
        <f t="array" ref="AD207">_xlfn.XLOOKUP(AD$1,'Copy of PY1 Data(H)'!$A$1:$CZ$1,_xlfn.XLOOKUP($B207,'Copy of PY1 Data(H)'!$A$1:$A$288,'Copy of PY1 Data(H)'!$A$1:$CZ$288))</f>
        <v>#N/A</v>
      </c>
      <c r="AE207" s="968" t="e" cm="1">
        <f t="array" ref="AE207">_xlfn.XLOOKUP(AE$1,'Copy of PY1 Data(H)'!$A$1:$CZ$1,_xlfn.XLOOKUP($B207,'Copy of PY1 Data(H)'!$A$1:$A$288,'Copy of PY1 Data(H)'!$A$1:$CZ$288))</f>
        <v>#N/A</v>
      </c>
      <c r="AF207" s="968" t="e" cm="1">
        <f t="array" ref="AF207">_xlfn.XLOOKUP(AF$1,'Copy of PY1 Data(H)'!$A$1:$CZ$1,_xlfn.XLOOKUP($B207,'Copy of PY1 Data(H)'!$A$1:$A$288,'Copy of PY1 Data(H)'!$A$1:$CZ$288))</f>
        <v>#N/A</v>
      </c>
      <c r="AG207" s="968" t="e" cm="1">
        <f t="array" ref="AG207">_xlfn.XLOOKUP(AG$1,'Copy of PY1 Data(H)'!$A$1:$CZ$1,_xlfn.XLOOKUP($B207,'Copy of PY1 Data(H)'!$A$1:$A$288,'Copy of PY1 Data(H)'!$A$1:$CZ$288))</f>
        <v>#N/A</v>
      </c>
      <c r="AH207" s="968" t="e" cm="1">
        <f t="array" ref="AH207">_xlfn.XLOOKUP(AH$1,'Copy of PY1 Data(H)'!$A$1:$CZ$1,_xlfn.XLOOKUP($B207,'Copy of PY1 Data(H)'!$A$1:$A$288,'Copy of PY1 Data(H)'!$A$1:$CZ$288))</f>
        <v>#N/A</v>
      </c>
      <c r="AI207" s="968" t="e" cm="1">
        <f t="array" ref="AI207">_xlfn.XLOOKUP(AI$1,'Copy of PY1 Data(H)'!$A$1:$CZ$1,_xlfn.XLOOKUP($B207,'Copy of PY1 Data(H)'!$A$1:$A$288,'Copy of PY1 Data(H)'!$A$1:$CZ$288))</f>
        <v>#N/A</v>
      </c>
      <c r="AJ207" s="968" t="e" cm="1">
        <f t="array" ref="AJ207">_xlfn.XLOOKUP(AJ$1,'Copy of PY1 Data(H)'!$A$1:$CZ$1,_xlfn.XLOOKUP($B207,'Copy of PY1 Data(H)'!$A$1:$A$288,'Copy of PY1 Data(H)'!$A$1:$CZ$288))</f>
        <v>#N/A</v>
      </c>
      <c r="AK207" s="968" t="e" cm="1">
        <f t="array" ref="AK207">_xlfn.XLOOKUP(AK$1,'Copy of PY1 Data(H)'!$A$1:$CZ$1,_xlfn.XLOOKUP($B207,'Copy of PY1 Data(H)'!$A$1:$A$288,'Copy of PY1 Data(H)'!$A$1:$CZ$288))</f>
        <v>#N/A</v>
      </c>
      <c r="AL207" s="968" t="e" cm="1">
        <f t="array" ref="AL207">_xlfn.XLOOKUP(AL$1,'Copy of PY1 Data(H)'!$A$1:$CZ$1,_xlfn.XLOOKUP($B207,'Copy of PY1 Data(H)'!$A$1:$A$288,'Copy of PY1 Data(H)'!$A$1:$CZ$288))</f>
        <v>#N/A</v>
      </c>
      <c r="AM207" s="968" t="e" cm="1">
        <f t="array" ref="AM207">_xlfn.XLOOKUP(AM$1,'Copy of PY1 Data(H)'!$A$1:$CZ$1,_xlfn.XLOOKUP($B207,'Copy of PY1 Data(H)'!$A$1:$A$288,'Copy of PY1 Data(H)'!$A$1:$CZ$288))</f>
        <v>#N/A</v>
      </c>
      <c r="AN207" s="968" t="e" cm="1">
        <f t="array" ref="AN207">_xlfn.XLOOKUP(AN$1,'Copy of PY1 Data(H)'!$A$1:$CZ$1,_xlfn.XLOOKUP($B207,'Copy of PY1 Data(H)'!$A$1:$A$288,'Copy of PY1 Data(H)'!$A$1:$CZ$288))</f>
        <v>#N/A</v>
      </c>
      <c r="AO207" s="968" t="e" cm="1">
        <f t="array" ref="AO207">_xlfn.XLOOKUP(AO$1,'Copy of PY1 Data(H)'!$A$1:$CZ$1,_xlfn.XLOOKUP($B207,'Copy of PY1 Data(H)'!$A$1:$A$288,'Copy of PY1 Data(H)'!$A$1:$CZ$288))</f>
        <v>#N/A</v>
      </c>
      <c r="AP207" s="968" t="e" cm="1">
        <f t="array" ref="AP207">_xlfn.XLOOKUP(AP$1,'Copy of PY1 Data(H)'!$A$1:$CZ$1,_xlfn.XLOOKUP($B207,'Copy of PY1 Data(H)'!$A$1:$A$288,'Copy of PY1 Data(H)'!$A$1:$CZ$288))</f>
        <v>#N/A</v>
      </c>
      <c r="AQ207" s="968" t="e" cm="1">
        <f t="array" ref="AQ207">_xlfn.XLOOKUP(AQ$1,'Copy of PY1 Data(H)'!$A$1:$CZ$1,_xlfn.XLOOKUP($B207,'Copy of PY1 Data(H)'!$A$1:$A$288,'Copy of PY1 Data(H)'!$A$1:$CZ$288))</f>
        <v>#N/A</v>
      </c>
      <c r="AR207" s="968" t="e" cm="1">
        <f t="array" ref="AR207">_xlfn.XLOOKUP(AR$1,'Copy of PY1 Data(H)'!$A$1:$CZ$1,_xlfn.XLOOKUP($B207,'Copy of PY1 Data(H)'!$A$1:$A$288,'Copy of PY1 Data(H)'!$A$1:$CZ$288))</f>
        <v>#N/A</v>
      </c>
      <c r="AS207" s="968" t="e" cm="1">
        <f t="array" ref="AS207">_xlfn.XLOOKUP(AS$1,'Copy of PY1 Data(H)'!$A$1:$CZ$1,_xlfn.XLOOKUP($B207,'Copy of PY1 Data(H)'!$A$1:$A$288,'Copy of PY1 Data(H)'!$A$1:$CZ$288))</f>
        <v>#N/A</v>
      </c>
      <c r="AT207" s="968" t="e" cm="1">
        <f t="array" ref="AT207">_xlfn.XLOOKUP(AT$1,'Copy of PY1 Data(H)'!$A$1:$CZ$1,_xlfn.XLOOKUP($B207,'Copy of PY1 Data(H)'!$A$1:$A$288,'Copy of PY1 Data(H)'!$A$1:$CZ$288))</f>
        <v>#N/A</v>
      </c>
      <c r="AU207" s="968" t="e" cm="1">
        <f t="array" ref="AU207">_xlfn.XLOOKUP(AU$1,'Copy of PY1 Data(H)'!$A$1:$CZ$1,_xlfn.XLOOKUP($B207,'Copy of PY1 Data(H)'!$A$1:$A$288,'Copy of PY1 Data(H)'!$A$1:$CZ$288))</f>
        <v>#N/A</v>
      </c>
      <c r="AV207" s="968" t="e" cm="1">
        <f t="array" ref="AV207">_xlfn.XLOOKUP(AV$1,'Copy of PY1 Data(H)'!$A$1:$CZ$1,_xlfn.XLOOKUP($B207,'Copy of PY1 Data(H)'!$A$1:$A$288,'Copy of PY1 Data(H)'!$A$1:$CZ$288))</f>
        <v>#N/A</v>
      </c>
      <c r="AW207" s="968" t="e" cm="1">
        <f t="array" ref="AW207">_xlfn.XLOOKUP(AW$1,'Copy of PY1 Data(H)'!$A$1:$CZ$1,_xlfn.XLOOKUP($B207,'Copy of PY1 Data(H)'!$A$1:$A$288,'Copy of PY1 Data(H)'!$A$1:$CZ$288))</f>
        <v>#N/A</v>
      </c>
      <c r="AX207" s="968" t="e" cm="1">
        <f t="array" ref="AX207">_xlfn.XLOOKUP(AX$1,'Copy of PY1 Data(H)'!$A$1:$CZ$1,_xlfn.XLOOKUP($B207,'Copy of PY1 Data(H)'!$A$1:$A$288,'Copy of PY1 Data(H)'!$A$1:$CZ$288))</f>
        <v>#N/A</v>
      </c>
      <c r="AY207" s="968" t="e" cm="1">
        <f t="array" ref="AY207">_xlfn.XLOOKUP(AY$1,'Copy of PY1 Data(H)'!$A$1:$CZ$1,_xlfn.XLOOKUP($B207,'Copy of PY1 Data(H)'!$A$1:$A$288,'Copy of PY1 Data(H)'!$A$1:$CZ$288))</f>
        <v>#N/A</v>
      </c>
      <c r="AZ207" s="968" t="e" cm="1">
        <f t="array" ref="AZ207">_xlfn.XLOOKUP(AZ$1,'Copy of PY1 Data(H)'!$A$1:$CZ$1,_xlfn.XLOOKUP($B207,'Copy of PY1 Data(H)'!$A$1:$A$288,'Copy of PY1 Data(H)'!$A$1:$CZ$288))</f>
        <v>#N/A</v>
      </c>
      <c r="BA207" s="968" t="e" cm="1">
        <f t="array" ref="BA207">_xlfn.XLOOKUP(BA$1,'Copy of PY1 Data(H)'!$A$1:$CZ$1,_xlfn.XLOOKUP($B207,'Copy of PY1 Data(H)'!$A$1:$A$288,'Copy of PY1 Data(H)'!$A$1:$CZ$288))</f>
        <v>#N/A</v>
      </c>
      <c r="BB207" s="968" t="e" cm="1">
        <f t="array" ref="BB207">_xlfn.XLOOKUP(BB$1,'Copy of PY1 Data(H)'!$A$1:$CZ$1,_xlfn.XLOOKUP($B207,'Copy of PY1 Data(H)'!$A$1:$A$288,'Copy of PY1 Data(H)'!$A$1:$CZ$288))</f>
        <v>#N/A</v>
      </c>
      <c r="BC207" s="968" t="e" cm="1">
        <f t="array" ref="BC207">_xlfn.XLOOKUP(BC$1,'Copy of PY1 Data(H)'!$A$1:$CZ$1,_xlfn.XLOOKUP($B207,'Copy of PY1 Data(H)'!$A$1:$A$288,'Copy of PY1 Data(H)'!$A$1:$CZ$288))</f>
        <v>#N/A</v>
      </c>
      <c r="BD207" s="968" t="e" cm="1">
        <f t="array" ref="BD207">_xlfn.XLOOKUP(BD$1,'Copy of PY1 Data(H)'!$A$1:$CZ$1,_xlfn.XLOOKUP($B207,'Copy of PY1 Data(H)'!$A$1:$A$288,'Copy of PY1 Data(H)'!$A$1:$CZ$288))</f>
        <v>#N/A</v>
      </c>
      <c r="BE207" s="968" t="e" cm="1">
        <f t="array" ref="BE207">_xlfn.XLOOKUP(BE$1,'Copy of PY1 Data(H)'!$A$1:$CZ$1,_xlfn.XLOOKUP($B207,'Copy of PY1 Data(H)'!$A$1:$A$288,'Copy of PY1 Data(H)'!$A$1:$CZ$288))</f>
        <v>#N/A</v>
      </c>
      <c r="BF207" s="968" t="e" cm="1">
        <f t="array" ref="BF207">_xlfn.XLOOKUP(BF$1,'Copy of PY1 Data(H)'!$A$1:$CZ$1,_xlfn.XLOOKUP($B207,'Copy of PY1 Data(H)'!$A$1:$A$288,'Copy of PY1 Data(H)'!$A$1:$CZ$288))</f>
        <v>#N/A</v>
      </c>
      <c r="BG207" s="968" t="e" cm="1">
        <f t="array" ref="BG207">_xlfn.XLOOKUP(BG$1,'Copy of PY1 Data(H)'!$A$1:$CZ$1,_xlfn.XLOOKUP($B207,'Copy of PY1 Data(H)'!$A$1:$A$288,'Copy of PY1 Data(H)'!$A$1:$CZ$288))</f>
        <v>#N/A</v>
      </c>
      <c r="BH207" s="968" t="e" cm="1">
        <f t="array" ref="BH207">_xlfn.XLOOKUP(BH$1,'Copy of PY1 Data(H)'!$A$1:$CZ$1,_xlfn.XLOOKUP($B207,'Copy of PY1 Data(H)'!$A$1:$A$288,'Copy of PY1 Data(H)'!$A$1:$CZ$288))</f>
        <v>#N/A</v>
      </c>
      <c r="BI207" s="968" t="e" cm="1">
        <f t="array" ref="BI207">_xlfn.XLOOKUP(BI$1,'Copy of PY1 Data(H)'!$A$1:$CZ$1,_xlfn.XLOOKUP($B207,'Copy of PY1 Data(H)'!$A$1:$A$288,'Copy of PY1 Data(H)'!$A$1:$CZ$288))</f>
        <v>#N/A</v>
      </c>
      <c r="BJ207" s="968" t="e" cm="1">
        <f t="array" ref="BJ207">_xlfn.XLOOKUP(BJ$1,'Copy of PY1 Data(H)'!$A$1:$CZ$1,_xlfn.XLOOKUP($B207,'Copy of PY1 Data(H)'!$A$1:$A$288,'Copy of PY1 Data(H)'!$A$1:$CZ$288))</f>
        <v>#N/A</v>
      </c>
      <c r="BK207" s="968" t="e" cm="1">
        <f t="array" ref="BK207">_xlfn.XLOOKUP(BK$1,'Copy of PY1 Data(H)'!$A$1:$CZ$1,_xlfn.XLOOKUP($B207,'Copy of PY1 Data(H)'!$A$1:$A$288,'Copy of PY1 Data(H)'!$A$1:$CZ$288))</f>
        <v>#N/A</v>
      </c>
      <c r="BL207" s="968" t="e" cm="1">
        <f t="array" ref="BL207">_xlfn.XLOOKUP(BL$1,'Copy of PY1 Data(H)'!$A$1:$CZ$1,_xlfn.XLOOKUP($B207,'Copy of PY1 Data(H)'!$A$1:$A$288,'Copy of PY1 Data(H)'!$A$1:$CZ$288))</f>
        <v>#N/A</v>
      </c>
      <c r="BM207" s="968" t="e" cm="1">
        <f t="array" ref="BM207">_xlfn.XLOOKUP(BM$1,'Copy of PY1 Data(H)'!$A$1:$CZ$1,_xlfn.XLOOKUP($B207,'Copy of PY1 Data(H)'!$A$1:$A$288,'Copy of PY1 Data(H)'!$A$1:$CZ$288))</f>
        <v>#N/A</v>
      </c>
      <c r="BN207" s="968" t="e" cm="1">
        <f t="array" ref="BN207">_xlfn.XLOOKUP(BN$1,'Copy of PY1 Data(H)'!$A$1:$CZ$1,_xlfn.XLOOKUP($B207,'Copy of PY1 Data(H)'!$A$1:$A$288,'Copy of PY1 Data(H)'!$A$1:$CZ$288))</f>
        <v>#N/A</v>
      </c>
      <c r="BO207" s="968" t="e" cm="1">
        <f t="array" ref="BO207">_xlfn.XLOOKUP(BO$1,'Copy of PY1 Data(H)'!$A$1:$CZ$1,_xlfn.XLOOKUP($B207,'Copy of PY1 Data(H)'!$A$1:$A$288,'Copy of PY1 Data(H)'!$A$1:$CZ$288))</f>
        <v>#N/A</v>
      </c>
      <c r="BP207" s="968" t="e" cm="1">
        <f t="array" ref="BP207">_xlfn.XLOOKUP(BP$1,'Copy of PY1 Data(H)'!$A$1:$CZ$1,_xlfn.XLOOKUP($B207,'Copy of PY1 Data(H)'!$A$1:$A$288,'Copy of PY1 Data(H)'!$A$1:$CZ$288))</f>
        <v>#N/A</v>
      </c>
      <c r="BQ207" s="968" t="e" cm="1">
        <f t="array" ref="BQ207">_xlfn.XLOOKUP(BQ$1,'Copy of PY1 Data(H)'!$A$1:$CZ$1,_xlfn.XLOOKUP($B207,'Copy of PY1 Data(H)'!$A$1:$A$288,'Copy of PY1 Data(H)'!$A$1:$CZ$288))</f>
        <v>#N/A</v>
      </c>
      <c r="BR207" s="968" t="e" cm="1">
        <f t="array" ref="BR207">_xlfn.XLOOKUP(BR$1,'Copy of PY1 Data(H)'!$A$1:$CZ$1,_xlfn.XLOOKUP($B207,'Copy of PY1 Data(H)'!$A$1:$A$288,'Copy of PY1 Data(H)'!$A$1:$CZ$288))</f>
        <v>#N/A</v>
      </c>
      <c r="BS207" s="968" t="e" cm="1">
        <f t="array" ref="BS207">_xlfn.XLOOKUP(BS$1,'Copy of PY1 Data(H)'!$A$1:$CZ$1,_xlfn.XLOOKUP($B207,'Copy of PY1 Data(H)'!$A$1:$A$288,'Copy of PY1 Data(H)'!$A$1:$CZ$288))</f>
        <v>#N/A</v>
      </c>
      <c r="BT207" s="968" t="e" cm="1">
        <f t="array" ref="BT207">_xlfn.XLOOKUP(BT$1,'Copy of PY1 Data(H)'!$A$1:$CZ$1,_xlfn.XLOOKUP($B207,'Copy of PY1 Data(H)'!$A$1:$A$288,'Copy of PY1 Data(H)'!$A$1:$CZ$288))</f>
        <v>#N/A</v>
      </c>
      <c r="BU207" s="968" t="e" cm="1">
        <f t="array" ref="BU207">_xlfn.XLOOKUP(BU$1,'Copy of PY1 Data(H)'!$A$1:$CZ$1,_xlfn.XLOOKUP($B207,'Copy of PY1 Data(H)'!$A$1:$A$288,'Copy of PY1 Data(H)'!$A$1:$CZ$288))</f>
        <v>#N/A</v>
      </c>
      <c r="BV207" s="968" t="e" cm="1">
        <f t="array" ref="BV207">_xlfn.XLOOKUP(BV$1,'Copy of PY1 Data(H)'!$A$1:$CZ$1,_xlfn.XLOOKUP($B207,'Copy of PY1 Data(H)'!$A$1:$A$288,'Copy of PY1 Data(H)'!$A$1:$CZ$288))</f>
        <v>#N/A</v>
      </c>
      <c r="BW207" s="968" t="e" cm="1">
        <f t="array" ref="BW207">_xlfn.XLOOKUP(BW$1,'Copy of PY1 Data(H)'!$A$1:$CZ$1,_xlfn.XLOOKUP($B207,'Copy of PY1 Data(H)'!$A$1:$A$288,'Copy of PY1 Data(H)'!$A$1:$CZ$288))</f>
        <v>#N/A</v>
      </c>
      <c r="BX207" s="968" t="e" cm="1">
        <f t="array" ref="BX207">_xlfn.XLOOKUP(BX$1,'Copy of PY1 Data(H)'!$A$1:$CZ$1,_xlfn.XLOOKUP($B207,'Copy of PY1 Data(H)'!$A$1:$A$288,'Copy of PY1 Data(H)'!$A$1:$CZ$288))</f>
        <v>#N/A</v>
      </c>
      <c r="BY207" s="968" t="e" cm="1">
        <f t="array" ref="BY207">_xlfn.XLOOKUP(BY$1,'Copy of PY1 Data(H)'!$A$1:$CZ$1,_xlfn.XLOOKUP($B207,'Copy of PY1 Data(H)'!$A$1:$A$288,'Copy of PY1 Data(H)'!$A$1:$CZ$288))</f>
        <v>#N/A</v>
      </c>
      <c r="BZ207" s="968" t="e" cm="1">
        <f t="array" ref="BZ207">_xlfn.XLOOKUP(BZ$1,'Copy of PY1 Data(H)'!$A$1:$CZ$1,_xlfn.XLOOKUP($B207,'Copy of PY1 Data(H)'!$A$1:$A$288,'Copy of PY1 Data(H)'!$A$1:$CZ$288))</f>
        <v>#N/A</v>
      </c>
      <c r="CA207" s="968" t="e" cm="1">
        <f t="array" ref="CA207">_xlfn.XLOOKUP(CA$1,'Copy of PY1 Data(H)'!$A$1:$CZ$1,_xlfn.XLOOKUP($B207,'Copy of PY1 Data(H)'!$A$1:$A$288,'Copy of PY1 Data(H)'!$A$1:$CZ$288))</f>
        <v>#N/A</v>
      </c>
      <c r="CB207" s="968" t="e" cm="1">
        <f t="array" ref="CB207">_xlfn.XLOOKUP(CB$1,'Copy of PY1 Data(H)'!$A$1:$CZ$1,_xlfn.XLOOKUP($B207,'Copy of PY1 Data(H)'!$A$1:$A$288,'Copy of PY1 Data(H)'!$A$1:$CZ$288))</f>
        <v>#N/A</v>
      </c>
      <c r="CC207" s="968" t="e" cm="1">
        <f t="array" ref="CC207">_xlfn.XLOOKUP(CC$1,'Copy of PY1 Data(H)'!$A$1:$CZ$1,_xlfn.XLOOKUP($B207,'Copy of PY1 Data(H)'!$A$1:$A$288,'Copy of PY1 Data(H)'!$A$1:$CZ$288))</f>
        <v>#N/A</v>
      </c>
      <c r="CD207" s="968" t="e" cm="1">
        <f t="array" ref="CD207">_xlfn.XLOOKUP(CD$1,'Copy of PY1 Data(H)'!$A$1:$CZ$1,_xlfn.XLOOKUP($B207,'Copy of PY1 Data(H)'!$A$1:$A$288,'Copy of PY1 Data(H)'!$A$1:$CZ$288))</f>
        <v>#N/A</v>
      </c>
    </row>
    <row r="208" spans="1:82" x14ac:dyDescent="0.3">
      <c r="A208" s="180">
        <v>527</v>
      </c>
      <c r="C208" s="180"/>
      <c r="D208" s="180" cm="1">
        <f t="array" ref="D208">_xlfn.XLOOKUP(D$1,'Copy of PY1 Data(H)'!$A$1:$CZ$1,_xlfn.XLOOKUP($A208,'Copy of PY1 Data(H)'!$A$1:$A$288,'Copy of PY1 Data(H)'!$A$1:$CZ$288))</f>
        <v>0</v>
      </c>
      <c r="E208" s="180" cm="1">
        <f t="array" ref="E208">_xlfn.XLOOKUP(E$1,'Copy of PY1 Data(H)'!$A$1:$CZ$1,_xlfn.XLOOKUP($A208,'Copy of PY1 Data(H)'!$A$1:$A$288,'Copy of PY1 Data(H)'!$A$1:$CZ$288))</f>
        <v>0</v>
      </c>
      <c r="F208" s="180" cm="1">
        <f t="array" ref="F208">_xlfn.XLOOKUP(F$1,'Copy of PY1 Data(H)'!$A$1:$CZ$1,_xlfn.XLOOKUP($A208,'Copy of PY1 Data(H)'!$A$1:$A$288,'Copy of PY1 Data(H)'!$A$1:$CZ$288))</f>
        <v>0</v>
      </c>
      <c r="G208" s="180" cm="1">
        <f t="array" ref="G208">_xlfn.XLOOKUP(G$1,'Copy of PY1 Data(H)'!$A$1:$CZ$1,_xlfn.XLOOKUP($A208,'Copy of PY1 Data(H)'!$A$1:$A$288,'Copy of PY1 Data(H)'!$A$1:$CZ$288))</f>
        <v>0</v>
      </c>
      <c r="H208" s="180" cm="1">
        <f t="array" ref="H208">_xlfn.XLOOKUP(H$1,'Copy of PY1 Data(H)'!$A$1:$CZ$1,_xlfn.XLOOKUP($A208,'Copy of PY1 Data(H)'!$A$1:$A$288,'Copy of PY1 Data(H)'!$A$1:$CZ$288))</f>
        <v>0</v>
      </c>
      <c r="I208" s="180" cm="1">
        <f t="array" ref="I208">_xlfn.XLOOKUP(I$1,'Copy of PY1 Data(H)'!$A$1:$CZ$1,_xlfn.XLOOKUP($A208,'Copy of PY1 Data(H)'!$A$1:$A$288,'Copy of PY1 Data(H)'!$A$1:$CZ$288))</f>
        <v>0</v>
      </c>
      <c r="J208" s="180" cm="1">
        <f t="array" ref="J208">_xlfn.XLOOKUP(J$1,'Copy of PY1 Data(H)'!$A$1:$CZ$1,_xlfn.XLOOKUP($A208,'Copy of PY1 Data(H)'!$A$1:$A$288,'Copy of PY1 Data(H)'!$A$1:$CZ$288))</f>
        <v>0</v>
      </c>
      <c r="K208" s="180" cm="1">
        <f t="array" ref="K208">_xlfn.XLOOKUP(K$1,'Copy of PY1 Data(H)'!$A$1:$CZ$1,_xlfn.XLOOKUP($A208,'Copy of PY1 Data(H)'!$A$1:$A$288,'Copy of PY1 Data(H)'!$A$1:$CZ$288))</f>
        <v>0</v>
      </c>
      <c r="L208" s="180" cm="1">
        <f t="array" ref="L208">_xlfn.XLOOKUP(L$1,'Copy of PY1 Data(H)'!$A$1:$CZ$1,_xlfn.XLOOKUP($A208,'Copy of PY1 Data(H)'!$A$1:$A$288,'Copy of PY1 Data(H)'!$A$1:$CZ$288))</f>
        <v>0</v>
      </c>
      <c r="M208" s="180" cm="1">
        <f t="array" ref="M208">_xlfn.XLOOKUP(M$1,'Copy of PY1 Data(H)'!$A$1:$CZ$1,_xlfn.XLOOKUP($A208,'Copy of PY1 Data(H)'!$A$1:$A$288,'Copy of PY1 Data(H)'!$A$1:$CZ$288))</f>
        <v>0</v>
      </c>
      <c r="N208" s="180" cm="1">
        <f t="array" ref="N208">_xlfn.XLOOKUP(N$1,'Copy of PY1 Data(H)'!$A$1:$CZ$1,_xlfn.XLOOKUP($A208,'Copy of PY1 Data(H)'!$A$1:$A$288,'Copy of PY1 Data(H)'!$A$1:$CZ$288))</f>
        <v>0</v>
      </c>
      <c r="O208" s="180" cm="1">
        <f t="array" ref="O208">_xlfn.XLOOKUP(O$1,'Copy of PY1 Data(H)'!$A$1:$CZ$1,_xlfn.XLOOKUP($A208,'Copy of PY1 Data(H)'!$A$1:$A$288,'Copy of PY1 Data(H)'!$A$1:$CZ$288))</f>
        <v>0</v>
      </c>
      <c r="P208" s="180" cm="1">
        <f t="array" ref="P208">_xlfn.XLOOKUP(P$1,'Copy of PY1 Data(H)'!$A$1:$CZ$1,_xlfn.XLOOKUP($A208,'Copy of PY1 Data(H)'!$A$1:$A$288,'Copy of PY1 Data(H)'!$A$1:$CZ$288))</f>
        <v>0</v>
      </c>
      <c r="Q208" s="180" cm="1">
        <f t="array" ref="Q208">_xlfn.XLOOKUP(Q$1,'Copy of PY1 Data(H)'!$A$1:$CZ$1,_xlfn.XLOOKUP($A208,'Copy of PY1 Data(H)'!$A$1:$A$288,'Copy of PY1 Data(H)'!$A$1:$CZ$288))</f>
        <v>8760280</v>
      </c>
      <c r="R208" s="180" cm="1">
        <f t="array" ref="R208">_xlfn.XLOOKUP(R$1,'Copy of PY1 Data(H)'!$A$1:$CZ$1,_xlfn.XLOOKUP($A208,'Copy of PY1 Data(H)'!$A$1:$A$288,'Copy of PY1 Data(H)'!$A$1:$CZ$288))</f>
        <v>0</v>
      </c>
      <c r="S208" s="180" cm="1">
        <f t="array" ref="S208">_xlfn.XLOOKUP(S$1,'Copy of PY1 Data(H)'!$A$1:$CZ$1,_xlfn.XLOOKUP($A208,'Copy of PY1 Data(H)'!$A$1:$A$288,'Copy of PY1 Data(H)'!$A$1:$CZ$288))</f>
        <v>0</v>
      </c>
      <c r="T208" s="180" cm="1">
        <f t="array" ref="T208">_xlfn.XLOOKUP(T$1,'Copy of PY1 Data(H)'!$A$1:$CZ$1,_xlfn.XLOOKUP($A208,'Copy of PY1 Data(H)'!$A$1:$A$288,'Copy of PY1 Data(H)'!$A$1:$CZ$288))</f>
        <v>0</v>
      </c>
      <c r="U208" s="180" cm="1">
        <f t="array" ref="U208">_xlfn.XLOOKUP(U$1,'Copy of PY1 Data(H)'!$A$1:$CZ$1,_xlfn.XLOOKUP($A208,'Copy of PY1 Data(H)'!$A$1:$A$288,'Copy of PY1 Data(H)'!$A$1:$CZ$288))</f>
        <v>0</v>
      </c>
      <c r="V208" s="180" cm="1">
        <f t="array" ref="V208">_xlfn.XLOOKUP(V$1,'Copy of PY1 Data(H)'!$A$1:$CZ$1,_xlfn.XLOOKUP($A208,'Copy of PY1 Data(H)'!$A$1:$A$288,'Copy of PY1 Data(H)'!$A$1:$CZ$288))</f>
        <v>565565</v>
      </c>
      <c r="W208" s="180" cm="1">
        <f t="array" ref="W208">_xlfn.XLOOKUP(W$1,'Copy of PY1 Data(H)'!$A$1:$CZ$1,_xlfn.XLOOKUP($A208,'Copy of PY1 Data(H)'!$A$1:$A$288,'Copy of PY1 Data(H)'!$A$1:$CZ$288))</f>
        <v>0</v>
      </c>
      <c r="X208" s="180" cm="1">
        <f t="array" ref="X208">_xlfn.XLOOKUP(X$1,'Copy of PY1 Data(H)'!$A$1:$CZ$1,_xlfn.XLOOKUP($A208,'Copy of PY1 Data(H)'!$A$1:$A$288,'Copy of PY1 Data(H)'!$A$1:$CZ$288))</f>
        <v>0</v>
      </c>
      <c r="Y208" s="180" cm="1">
        <f t="array" ref="Y208">_xlfn.XLOOKUP(Y$1,'Copy of PY1 Data(H)'!$A$1:$CZ$1,_xlfn.XLOOKUP($A208,'Copy of PY1 Data(H)'!$A$1:$A$288,'Copy of PY1 Data(H)'!$A$1:$CZ$288))</f>
        <v>0</v>
      </c>
      <c r="Z208" s="180" cm="1">
        <f t="array" ref="Z208">_xlfn.XLOOKUP(Z$1,'Copy of PY1 Data(H)'!$A$1:$CZ$1,_xlfn.XLOOKUP($A208,'Copy of PY1 Data(H)'!$A$1:$A$288,'Copy of PY1 Data(H)'!$A$1:$CZ$288))</f>
        <v>0</v>
      </c>
      <c r="AA208" s="180" cm="1">
        <f t="array" ref="AA208">_xlfn.XLOOKUP(AA$1,'Copy of PY1 Data(H)'!$A$1:$CZ$1,_xlfn.XLOOKUP($A208,'Copy of PY1 Data(H)'!$A$1:$A$288,'Copy of PY1 Data(H)'!$A$1:$CZ$288))</f>
        <v>0</v>
      </c>
      <c r="AB208" s="180" cm="1">
        <f t="array" ref="AB208">_xlfn.XLOOKUP(AB$1,'Copy of PY1 Data(H)'!$A$1:$CZ$1,_xlfn.XLOOKUP($A208,'Copy of PY1 Data(H)'!$A$1:$A$288,'Copy of PY1 Data(H)'!$A$1:$CZ$288))</f>
        <v>0</v>
      </c>
      <c r="AC208" s="180" cm="1">
        <f t="array" ref="AC208">_xlfn.XLOOKUP(AC$1,'Copy of PY1 Data(H)'!$A$1:$CZ$1,_xlfn.XLOOKUP($A208,'Copy of PY1 Data(H)'!$A$1:$A$288,'Copy of PY1 Data(H)'!$A$1:$CZ$288))</f>
        <v>0</v>
      </c>
      <c r="AD208" s="180" cm="1">
        <f t="array" ref="AD208">_xlfn.XLOOKUP(AD$1,'Copy of PY1 Data(H)'!$A$1:$CZ$1,_xlfn.XLOOKUP($A208,'Copy of PY1 Data(H)'!$A$1:$A$288,'Copy of PY1 Data(H)'!$A$1:$CZ$288))</f>
        <v>0</v>
      </c>
      <c r="AE208" s="180" cm="1">
        <f t="array" ref="AE208">_xlfn.XLOOKUP(AE$1,'Copy of PY1 Data(H)'!$A$1:$CZ$1,_xlfn.XLOOKUP($A208,'Copy of PY1 Data(H)'!$A$1:$A$288,'Copy of PY1 Data(H)'!$A$1:$CZ$288))</f>
        <v>0</v>
      </c>
      <c r="AF208" s="180" cm="1">
        <f t="array" ref="AF208">_xlfn.XLOOKUP(AF$1,'Copy of PY1 Data(H)'!$A$1:$CZ$1,_xlfn.XLOOKUP($A208,'Copy of PY1 Data(H)'!$A$1:$A$288,'Copy of PY1 Data(H)'!$A$1:$CZ$288))</f>
        <v>0</v>
      </c>
      <c r="AG208" s="180" cm="1">
        <f t="array" ref="AG208">_xlfn.XLOOKUP(AG$1,'Copy of PY1 Data(H)'!$A$1:$CZ$1,_xlfn.XLOOKUP($A208,'Copy of PY1 Data(H)'!$A$1:$A$288,'Copy of PY1 Data(H)'!$A$1:$CZ$288))</f>
        <v>0</v>
      </c>
      <c r="AH208" s="180" cm="1">
        <f t="array" ref="AH208">_xlfn.XLOOKUP(AH$1,'Copy of PY1 Data(H)'!$A$1:$CZ$1,_xlfn.XLOOKUP($A208,'Copy of PY1 Data(H)'!$A$1:$A$288,'Copy of PY1 Data(H)'!$A$1:$CZ$288))</f>
        <v>0</v>
      </c>
      <c r="AI208" s="180" cm="1">
        <f t="array" ref="AI208">_xlfn.XLOOKUP(AI$1,'Copy of PY1 Data(H)'!$A$1:$CZ$1,_xlfn.XLOOKUP($A208,'Copy of PY1 Data(H)'!$A$1:$A$288,'Copy of PY1 Data(H)'!$A$1:$CZ$288))</f>
        <v>10051877</v>
      </c>
      <c r="AJ208" s="180" cm="1">
        <f t="array" ref="AJ208">_xlfn.XLOOKUP(AJ$1,'Copy of PY1 Data(H)'!$A$1:$CZ$1,_xlfn.XLOOKUP($A208,'Copy of PY1 Data(H)'!$A$1:$A$288,'Copy of PY1 Data(H)'!$A$1:$CZ$288))</f>
        <v>0</v>
      </c>
      <c r="AK208" s="180" cm="1">
        <f t="array" ref="AK208">_xlfn.XLOOKUP(AK$1,'Copy of PY1 Data(H)'!$A$1:$CZ$1,_xlfn.XLOOKUP($A208,'Copy of PY1 Data(H)'!$A$1:$A$288,'Copy of PY1 Data(H)'!$A$1:$CZ$288))</f>
        <v>0</v>
      </c>
      <c r="AL208" s="180" cm="1">
        <f t="array" ref="AL208">_xlfn.XLOOKUP(AL$1,'Copy of PY1 Data(H)'!$A$1:$CZ$1,_xlfn.XLOOKUP($A208,'Copy of PY1 Data(H)'!$A$1:$A$288,'Copy of PY1 Data(H)'!$A$1:$CZ$288))</f>
        <v>0</v>
      </c>
      <c r="AM208" s="180" cm="1">
        <f t="array" ref="AM208">_xlfn.XLOOKUP(AM$1,'Copy of PY1 Data(H)'!$A$1:$CZ$1,_xlfn.XLOOKUP($A208,'Copy of PY1 Data(H)'!$A$1:$A$288,'Copy of PY1 Data(H)'!$A$1:$CZ$288))</f>
        <v>401199</v>
      </c>
      <c r="AN208" s="180" cm="1">
        <f t="array" ref="AN208">_xlfn.XLOOKUP(AN$1,'Copy of PY1 Data(H)'!$A$1:$CZ$1,_xlfn.XLOOKUP($A208,'Copy of PY1 Data(H)'!$A$1:$A$288,'Copy of PY1 Data(H)'!$A$1:$CZ$288))</f>
        <v>0</v>
      </c>
      <c r="AO208" s="180" cm="1">
        <f t="array" ref="AO208">_xlfn.XLOOKUP(AO$1,'Copy of PY1 Data(H)'!$A$1:$CZ$1,_xlfn.XLOOKUP($A208,'Copy of PY1 Data(H)'!$A$1:$A$288,'Copy of PY1 Data(H)'!$A$1:$CZ$288))</f>
        <v>0</v>
      </c>
      <c r="AP208" s="180" cm="1">
        <f t="array" ref="AP208">_xlfn.XLOOKUP(AP$1,'Copy of PY1 Data(H)'!$A$1:$CZ$1,_xlfn.XLOOKUP($A208,'Copy of PY1 Data(H)'!$A$1:$A$288,'Copy of PY1 Data(H)'!$A$1:$CZ$288))</f>
        <v>0</v>
      </c>
      <c r="AQ208" s="180" cm="1">
        <f t="array" ref="AQ208">_xlfn.XLOOKUP(AQ$1,'Copy of PY1 Data(H)'!$A$1:$CZ$1,_xlfn.XLOOKUP($A208,'Copy of PY1 Data(H)'!$A$1:$A$288,'Copy of PY1 Data(H)'!$A$1:$CZ$288))</f>
        <v>0</v>
      </c>
      <c r="AR208" s="180" cm="1">
        <f t="array" ref="AR208">_xlfn.XLOOKUP(AR$1,'Copy of PY1 Data(H)'!$A$1:$CZ$1,_xlfn.XLOOKUP($A208,'Copy of PY1 Data(H)'!$A$1:$A$288,'Copy of PY1 Data(H)'!$A$1:$CZ$288))</f>
        <v>0</v>
      </c>
      <c r="AS208" s="180" cm="1">
        <f t="array" ref="AS208">_xlfn.XLOOKUP(AS$1,'Copy of PY1 Data(H)'!$A$1:$CZ$1,_xlfn.XLOOKUP($A208,'Copy of PY1 Data(H)'!$A$1:$A$288,'Copy of PY1 Data(H)'!$A$1:$CZ$288))</f>
        <v>0</v>
      </c>
      <c r="AT208" s="180" cm="1">
        <f t="array" ref="AT208">_xlfn.XLOOKUP(AT$1,'Copy of PY1 Data(H)'!$A$1:$CZ$1,_xlfn.XLOOKUP($A208,'Copy of PY1 Data(H)'!$A$1:$A$288,'Copy of PY1 Data(H)'!$A$1:$CZ$288))</f>
        <v>0</v>
      </c>
      <c r="AU208" s="180" cm="1">
        <f t="array" ref="AU208">_xlfn.XLOOKUP(AU$1,'Copy of PY1 Data(H)'!$A$1:$CZ$1,_xlfn.XLOOKUP($A208,'Copy of PY1 Data(H)'!$A$1:$A$288,'Copy of PY1 Data(H)'!$A$1:$CZ$288))</f>
        <v>0</v>
      </c>
      <c r="AV208" s="180" cm="1">
        <f t="array" ref="AV208">_xlfn.XLOOKUP(AV$1,'Copy of PY1 Data(H)'!$A$1:$CZ$1,_xlfn.XLOOKUP($A208,'Copy of PY1 Data(H)'!$A$1:$A$288,'Copy of PY1 Data(H)'!$A$1:$CZ$288))</f>
        <v>0</v>
      </c>
      <c r="AW208" s="180" cm="1">
        <f t="array" ref="AW208">_xlfn.XLOOKUP(AW$1,'Copy of PY1 Data(H)'!$A$1:$CZ$1,_xlfn.XLOOKUP($A208,'Copy of PY1 Data(H)'!$A$1:$A$288,'Copy of PY1 Data(H)'!$A$1:$CZ$288))</f>
        <v>0</v>
      </c>
      <c r="AX208" s="180" cm="1">
        <f t="array" ref="AX208">_xlfn.XLOOKUP(AX$1,'Copy of PY1 Data(H)'!$A$1:$CZ$1,_xlfn.XLOOKUP($A208,'Copy of PY1 Data(H)'!$A$1:$A$288,'Copy of PY1 Data(H)'!$A$1:$CZ$288))</f>
        <v>0</v>
      </c>
      <c r="AY208" s="180" cm="1">
        <f t="array" ref="AY208">_xlfn.XLOOKUP(AY$1,'Copy of PY1 Data(H)'!$A$1:$CZ$1,_xlfn.XLOOKUP($A208,'Copy of PY1 Data(H)'!$A$1:$A$288,'Copy of PY1 Data(H)'!$A$1:$CZ$288))</f>
        <v>0</v>
      </c>
      <c r="AZ208" s="180" cm="1">
        <f t="array" ref="AZ208">_xlfn.XLOOKUP(AZ$1,'Copy of PY1 Data(H)'!$A$1:$CZ$1,_xlfn.XLOOKUP($A208,'Copy of PY1 Data(H)'!$A$1:$A$288,'Copy of PY1 Data(H)'!$A$1:$CZ$288))</f>
        <v>0</v>
      </c>
      <c r="BA208" s="180" cm="1">
        <f t="array" ref="BA208">_xlfn.XLOOKUP(BA$1,'Copy of PY1 Data(H)'!$A$1:$CZ$1,_xlfn.XLOOKUP($A208,'Copy of PY1 Data(H)'!$A$1:$A$288,'Copy of PY1 Data(H)'!$A$1:$CZ$288))</f>
        <v>0</v>
      </c>
      <c r="BB208" s="180" cm="1">
        <f t="array" ref="BB208">_xlfn.XLOOKUP(BB$1,'Copy of PY1 Data(H)'!$A$1:$CZ$1,_xlfn.XLOOKUP($A208,'Copy of PY1 Data(H)'!$A$1:$A$288,'Copy of PY1 Data(H)'!$A$1:$CZ$288))</f>
        <v>0</v>
      </c>
      <c r="BC208" s="180" cm="1">
        <f t="array" ref="BC208">_xlfn.XLOOKUP(BC$1,'Copy of PY1 Data(H)'!$A$1:$CZ$1,_xlfn.XLOOKUP($A208,'Copy of PY1 Data(H)'!$A$1:$A$288,'Copy of PY1 Data(H)'!$A$1:$CZ$288))</f>
        <v>0</v>
      </c>
      <c r="BD208" s="180" cm="1">
        <f t="array" ref="BD208">_xlfn.XLOOKUP(BD$1,'Copy of PY1 Data(H)'!$A$1:$CZ$1,_xlfn.XLOOKUP($A208,'Copy of PY1 Data(H)'!$A$1:$A$288,'Copy of PY1 Data(H)'!$A$1:$CZ$288))</f>
        <v>0</v>
      </c>
      <c r="BE208" s="180" cm="1">
        <f t="array" ref="BE208">_xlfn.XLOOKUP(BE$1,'Copy of PY1 Data(H)'!$A$1:$CZ$1,_xlfn.XLOOKUP($A208,'Copy of PY1 Data(H)'!$A$1:$A$288,'Copy of PY1 Data(H)'!$A$1:$CZ$288))</f>
        <v>0</v>
      </c>
      <c r="BF208" s="180" cm="1">
        <f t="array" ref="BF208">_xlfn.XLOOKUP(BF$1,'Copy of PY1 Data(H)'!$A$1:$CZ$1,_xlfn.XLOOKUP($A208,'Copy of PY1 Data(H)'!$A$1:$A$288,'Copy of PY1 Data(H)'!$A$1:$CZ$288))</f>
        <v>0</v>
      </c>
      <c r="BG208" s="180" cm="1">
        <f t="array" ref="BG208">_xlfn.XLOOKUP(BG$1,'Copy of PY1 Data(H)'!$A$1:$CZ$1,_xlfn.XLOOKUP($A208,'Copy of PY1 Data(H)'!$A$1:$A$288,'Copy of PY1 Data(H)'!$A$1:$CZ$288))</f>
        <v>0</v>
      </c>
      <c r="BH208" s="180" cm="1">
        <f t="array" ref="BH208">_xlfn.XLOOKUP(BH$1,'Copy of PY1 Data(H)'!$A$1:$CZ$1,_xlfn.XLOOKUP($A208,'Copy of PY1 Data(H)'!$A$1:$A$288,'Copy of PY1 Data(H)'!$A$1:$CZ$288))</f>
        <v>0</v>
      </c>
      <c r="BI208" s="180" cm="1">
        <f t="array" ref="BI208">_xlfn.XLOOKUP(BI$1,'Copy of PY1 Data(H)'!$A$1:$CZ$1,_xlfn.XLOOKUP($A208,'Copy of PY1 Data(H)'!$A$1:$A$288,'Copy of PY1 Data(H)'!$A$1:$CZ$288))</f>
        <v>0</v>
      </c>
      <c r="BJ208" s="180" cm="1">
        <f t="array" ref="BJ208">_xlfn.XLOOKUP(BJ$1,'Copy of PY1 Data(H)'!$A$1:$CZ$1,_xlfn.XLOOKUP($A208,'Copy of PY1 Data(H)'!$A$1:$A$288,'Copy of PY1 Data(H)'!$A$1:$CZ$288))</f>
        <v>0</v>
      </c>
      <c r="BK208" s="180" cm="1">
        <f t="array" ref="BK208">_xlfn.XLOOKUP(BK$1,'Copy of PY1 Data(H)'!$A$1:$CZ$1,_xlfn.XLOOKUP($A208,'Copy of PY1 Data(H)'!$A$1:$A$288,'Copy of PY1 Data(H)'!$A$1:$CZ$288))</f>
        <v>0</v>
      </c>
      <c r="BL208" s="180" cm="1">
        <f t="array" ref="BL208">_xlfn.XLOOKUP(BL$1,'Copy of PY1 Data(H)'!$A$1:$CZ$1,_xlfn.XLOOKUP($A208,'Copy of PY1 Data(H)'!$A$1:$A$288,'Copy of PY1 Data(H)'!$A$1:$CZ$288))</f>
        <v>0</v>
      </c>
      <c r="BM208" s="180" cm="1">
        <f t="array" ref="BM208">_xlfn.XLOOKUP(BM$1,'Copy of PY1 Data(H)'!$A$1:$CZ$1,_xlfn.XLOOKUP($A208,'Copy of PY1 Data(H)'!$A$1:$A$288,'Copy of PY1 Data(H)'!$A$1:$CZ$288))</f>
        <v>0</v>
      </c>
      <c r="BN208" s="180" cm="1">
        <f t="array" ref="BN208">_xlfn.XLOOKUP(BN$1,'Copy of PY1 Data(H)'!$A$1:$CZ$1,_xlfn.XLOOKUP($A208,'Copy of PY1 Data(H)'!$A$1:$A$288,'Copy of PY1 Data(H)'!$A$1:$CZ$288))</f>
        <v>0</v>
      </c>
      <c r="BO208" s="180" cm="1">
        <f t="array" ref="BO208">_xlfn.XLOOKUP(BO$1,'Copy of PY1 Data(H)'!$A$1:$CZ$1,_xlfn.XLOOKUP($A208,'Copy of PY1 Data(H)'!$A$1:$A$288,'Copy of PY1 Data(H)'!$A$1:$CZ$288))</f>
        <v>0</v>
      </c>
      <c r="BP208" s="180" cm="1">
        <f t="array" ref="BP208">_xlfn.XLOOKUP(BP$1,'Copy of PY1 Data(H)'!$A$1:$CZ$1,_xlfn.XLOOKUP($A208,'Copy of PY1 Data(H)'!$A$1:$A$288,'Copy of PY1 Data(H)'!$A$1:$CZ$288))</f>
        <v>0</v>
      </c>
      <c r="BQ208" s="180" cm="1">
        <f t="array" ref="BQ208">_xlfn.XLOOKUP(BQ$1,'Copy of PY1 Data(H)'!$A$1:$CZ$1,_xlfn.XLOOKUP($A208,'Copy of PY1 Data(H)'!$A$1:$A$288,'Copy of PY1 Data(H)'!$A$1:$CZ$288))</f>
        <v>0</v>
      </c>
      <c r="BR208" s="180" cm="1">
        <f t="array" ref="BR208">_xlfn.XLOOKUP(BR$1,'Copy of PY1 Data(H)'!$A$1:$CZ$1,_xlfn.XLOOKUP($A208,'Copy of PY1 Data(H)'!$A$1:$A$288,'Copy of PY1 Data(H)'!$A$1:$CZ$288))</f>
        <v>11600</v>
      </c>
      <c r="BS208" s="180" cm="1">
        <f t="array" ref="BS208">_xlfn.XLOOKUP(BS$1,'Copy of PY1 Data(H)'!$A$1:$CZ$1,_xlfn.XLOOKUP($A208,'Copy of PY1 Data(H)'!$A$1:$A$288,'Copy of PY1 Data(H)'!$A$1:$CZ$288))</f>
        <v>7636584</v>
      </c>
      <c r="BT208" s="180" cm="1">
        <f t="array" ref="BT208">_xlfn.XLOOKUP(BT$1,'Copy of PY1 Data(H)'!$A$1:$CZ$1,_xlfn.XLOOKUP($A208,'Copy of PY1 Data(H)'!$A$1:$A$288,'Copy of PY1 Data(H)'!$A$1:$CZ$288))</f>
        <v>0</v>
      </c>
      <c r="BU208" s="180" cm="1">
        <f t="array" ref="BU208">_xlfn.XLOOKUP(BU$1,'Copy of PY1 Data(H)'!$A$1:$CZ$1,_xlfn.XLOOKUP($A208,'Copy of PY1 Data(H)'!$A$1:$A$288,'Copy of PY1 Data(H)'!$A$1:$CZ$288))</f>
        <v>0</v>
      </c>
      <c r="BV208" s="180" cm="1">
        <f t="array" ref="BV208">_xlfn.XLOOKUP(BV$1,'Copy of PY1 Data(H)'!$A$1:$CZ$1,_xlfn.XLOOKUP($A208,'Copy of PY1 Data(H)'!$A$1:$A$288,'Copy of PY1 Data(H)'!$A$1:$CZ$288))</f>
        <v>0</v>
      </c>
      <c r="BW208" s="180" cm="1">
        <f t="array" ref="BW208">_xlfn.XLOOKUP(BW$1,'Copy of PY1 Data(H)'!$A$1:$CZ$1,_xlfn.XLOOKUP($A208,'Copy of PY1 Data(H)'!$A$1:$A$288,'Copy of PY1 Data(H)'!$A$1:$CZ$288))</f>
        <v>0</v>
      </c>
      <c r="BX208" s="180" cm="1">
        <f t="array" ref="BX208">_xlfn.XLOOKUP(BX$1,'Copy of PY1 Data(H)'!$A$1:$CZ$1,_xlfn.XLOOKUP($A208,'Copy of PY1 Data(H)'!$A$1:$A$288,'Copy of PY1 Data(H)'!$A$1:$CZ$288))</f>
        <v>0</v>
      </c>
      <c r="BY208" s="180" cm="1">
        <f t="array" ref="BY208">_xlfn.XLOOKUP(BY$1,'Copy of PY1 Data(H)'!$A$1:$CZ$1,_xlfn.XLOOKUP($A208,'Copy of PY1 Data(H)'!$A$1:$A$288,'Copy of PY1 Data(H)'!$A$1:$CZ$288))</f>
        <v>0</v>
      </c>
      <c r="BZ208" s="180" cm="1">
        <f t="array" ref="BZ208">_xlfn.XLOOKUP(BZ$1,'Copy of PY1 Data(H)'!$A$1:$CZ$1,_xlfn.XLOOKUP($A208,'Copy of PY1 Data(H)'!$A$1:$A$288,'Copy of PY1 Data(H)'!$A$1:$CZ$288))</f>
        <v>0</v>
      </c>
      <c r="CA208" s="180" cm="1">
        <f t="array" ref="CA208">_xlfn.XLOOKUP(CA$1,'Copy of PY1 Data(H)'!$A$1:$CZ$1,_xlfn.XLOOKUP($A208,'Copy of PY1 Data(H)'!$A$1:$A$288,'Copy of PY1 Data(H)'!$A$1:$CZ$288))</f>
        <v>0</v>
      </c>
      <c r="CB208" s="180" cm="1">
        <f t="array" ref="CB208">_xlfn.XLOOKUP(CB$1,'Copy of PY1 Data(H)'!$A$1:$CZ$1,_xlfn.XLOOKUP($A208,'Copy of PY1 Data(H)'!$A$1:$A$288,'Copy of PY1 Data(H)'!$A$1:$CZ$288))</f>
        <v>0</v>
      </c>
      <c r="CC208" s="180" cm="1">
        <f t="array" ref="CC208">_xlfn.XLOOKUP(CC$1,'Copy of PY1 Data(H)'!$A$1:$CZ$1,_xlfn.XLOOKUP($A208,'Copy of PY1 Data(H)'!$A$1:$A$288,'Copy of PY1 Data(H)'!$A$1:$CZ$288))</f>
        <v>0</v>
      </c>
      <c r="CD208" s="180" cm="1">
        <f t="array" ref="CD208">_xlfn.XLOOKUP(CD$1,'Copy of PY1 Data(H)'!$A$1:$CZ$1,_xlfn.XLOOKUP($A208,'Copy of PY1 Data(H)'!$A$1:$A$288,'Copy of PY1 Data(H)'!$A$1:$CZ$288))</f>
        <v>0</v>
      </c>
    </row>
    <row r="209" spans="1:82" s="630" customFormat="1" x14ac:dyDescent="0.3">
      <c r="A209" s="630">
        <v>356</v>
      </c>
      <c r="B209" s="180"/>
      <c r="C209" s="180"/>
      <c r="D209" s="180" cm="1">
        <f t="array" ref="D209">_xlfn.XLOOKUP(D$1,'Copy of PY1 Data(H)'!$A$1:$CZ$1,_xlfn.XLOOKUP($A209,'Copy of PY1 Data(H)'!$A$1:$A$288,'Copy of PY1 Data(H)'!$A$1:$CZ$288))</f>
        <v>0</v>
      </c>
      <c r="E209" s="180" cm="1">
        <f t="array" ref="E209">_xlfn.XLOOKUP(E$1,'Copy of PY1 Data(H)'!$A$1:$CZ$1,_xlfn.XLOOKUP($A209,'Copy of PY1 Data(H)'!$A$1:$A$288,'Copy of PY1 Data(H)'!$A$1:$CZ$288))</f>
        <v>0</v>
      </c>
      <c r="F209" s="180" cm="1">
        <f t="array" ref="F209">_xlfn.XLOOKUP(F$1,'Copy of PY1 Data(H)'!$A$1:$CZ$1,_xlfn.XLOOKUP($A209,'Copy of PY1 Data(H)'!$A$1:$A$288,'Copy of PY1 Data(H)'!$A$1:$CZ$288))</f>
        <v>0</v>
      </c>
      <c r="G209" s="180" cm="1">
        <f t="array" ref="G209">_xlfn.XLOOKUP(G$1,'Copy of PY1 Data(H)'!$A$1:$CZ$1,_xlfn.XLOOKUP($A209,'Copy of PY1 Data(H)'!$A$1:$A$288,'Copy of PY1 Data(H)'!$A$1:$CZ$288))</f>
        <v>0</v>
      </c>
      <c r="H209" s="180" cm="1">
        <f t="array" ref="H209">_xlfn.XLOOKUP(H$1,'Copy of PY1 Data(H)'!$A$1:$CZ$1,_xlfn.XLOOKUP($A209,'Copy of PY1 Data(H)'!$A$1:$A$288,'Copy of PY1 Data(H)'!$A$1:$CZ$288))</f>
        <v>0</v>
      </c>
      <c r="I209" s="180" cm="1">
        <f t="array" ref="I209">_xlfn.XLOOKUP(I$1,'Copy of PY1 Data(H)'!$A$1:$CZ$1,_xlfn.XLOOKUP($A209,'Copy of PY1 Data(H)'!$A$1:$A$288,'Copy of PY1 Data(H)'!$A$1:$CZ$288))</f>
        <v>0</v>
      </c>
      <c r="J209" s="180" cm="1">
        <f t="array" ref="J209">_xlfn.XLOOKUP(J$1,'Copy of PY1 Data(H)'!$A$1:$CZ$1,_xlfn.XLOOKUP($A209,'Copy of PY1 Data(H)'!$A$1:$A$288,'Copy of PY1 Data(H)'!$A$1:$CZ$288))</f>
        <v>0</v>
      </c>
      <c r="K209" s="180" cm="1">
        <f t="array" ref="K209">_xlfn.XLOOKUP(K$1,'Copy of PY1 Data(H)'!$A$1:$CZ$1,_xlfn.XLOOKUP($A209,'Copy of PY1 Data(H)'!$A$1:$A$288,'Copy of PY1 Data(H)'!$A$1:$CZ$288))</f>
        <v>0</v>
      </c>
      <c r="L209" s="180" cm="1">
        <f t="array" ref="L209">_xlfn.XLOOKUP(L$1,'Copy of PY1 Data(H)'!$A$1:$CZ$1,_xlfn.XLOOKUP($A209,'Copy of PY1 Data(H)'!$A$1:$A$288,'Copy of PY1 Data(H)'!$A$1:$CZ$288))</f>
        <v>0</v>
      </c>
      <c r="M209" s="180" cm="1">
        <f t="array" ref="M209">_xlfn.XLOOKUP(M$1,'Copy of PY1 Data(H)'!$A$1:$CZ$1,_xlfn.XLOOKUP($A209,'Copy of PY1 Data(H)'!$A$1:$A$288,'Copy of PY1 Data(H)'!$A$1:$CZ$288))</f>
        <v>0</v>
      </c>
      <c r="N209" s="180" cm="1">
        <f t="array" ref="N209">_xlfn.XLOOKUP(N$1,'Copy of PY1 Data(H)'!$A$1:$CZ$1,_xlfn.XLOOKUP($A209,'Copy of PY1 Data(H)'!$A$1:$A$288,'Copy of PY1 Data(H)'!$A$1:$CZ$288))</f>
        <v>0</v>
      </c>
      <c r="O209" s="180" cm="1">
        <f t="array" ref="O209">_xlfn.XLOOKUP(O$1,'Copy of PY1 Data(H)'!$A$1:$CZ$1,_xlfn.XLOOKUP($A209,'Copy of PY1 Data(H)'!$A$1:$A$288,'Copy of PY1 Data(H)'!$A$1:$CZ$288))</f>
        <v>0</v>
      </c>
      <c r="P209" s="180" cm="1">
        <f t="array" ref="P209">_xlfn.XLOOKUP(P$1,'Copy of PY1 Data(H)'!$A$1:$CZ$1,_xlfn.XLOOKUP($A209,'Copy of PY1 Data(H)'!$A$1:$A$288,'Copy of PY1 Data(H)'!$A$1:$CZ$288))</f>
        <v>0</v>
      </c>
      <c r="Q209" s="180" cm="1">
        <f t="array" ref="Q209">_xlfn.XLOOKUP(Q$1,'Copy of PY1 Data(H)'!$A$1:$CZ$1,_xlfn.XLOOKUP($A209,'Copy of PY1 Data(H)'!$A$1:$A$288,'Copy of PY1 Data(H)'!$A$1:$CZ$288))</f>
        <v>133363710</v>
      </c>
      <c r="R209" s="180" cm="1">
        <f t="array" ref="R209">_xlfn.XLOOKUP(R$1,'Copy of PY1 Data(H)'!$A$1:$CZ$1,_xlfn.XLOOKUP($A209,'Copy of PY1 Data(H)'!$A$1:$A$288,'Copy of PY1 Data(H)'!$A$1:$CZ$288))</f>
        <v>0</v>
      </c>
      <c r="S209" s="180" cm="1">
        <f t="array" ref="S209">_xlfn.XLOOKUP(S$1,'Copy of PY1 Data(H)'!$A$1:$CZ$1,_xlfn.XLOOKUP($A209,'Copy of PY1 Data(H)'!$A$1:$A$288,'Copy of PY1 Data(H)'!$A$1:$CZ$288))</f>
        <v>0</v>
      </c>
      <c r="T209" s="180" cm="1">
        <f t="array" ref="T209">_xlfn.XLOOKUP(T$1,'Copy of PY1 Data(H)'!$A$1:$CZ$1,_xlfn.XLOOKUP($A209,'Copy of PY1 Data(H)'!$A$1:$A$288,'Copy of PY1 Data(H)'!$A$1:$CZ$288))</f>
        <v>0</v>
      </c>
      <c r="U209" s="180" cm="1">
        <f t="array" ref="U209">_xlfn.XLOOKUP(U$1,'Copy of PY1 Data(H)'!$A$1:$CZ$1,_xlfn.XLOOKUP($A209,'Copy of PY1 Data(H)'!$A$1:$A$288,'Copy of PY1 Data(H)'!$A$1:$CZ$288))</f>
        <v>0</v>
      </c>
      <c r="V209" s="180" cm="1">
        <f t="array" ref="V209">_xlfn.XLOOKUP(V$1,'Copy of PY1 Data(H)'!$A$1:$CZ$1,_xlfn.XLOOKUP($A209,'Copy of PY1 Data(H)'!$A$1:$A$288,'Copy of PY1 Data(H)'!$A$1:$CZ$288))</f>
        <v>28051202</v>
      </c>
      <c r="W209" s="180" cm="1">
        <f t="array" ref="W209">_xlfn.XLOOKUP(W$1,'Copy of PY1 Data(H)'!$A$1:$CZ$1,_xlfn.XLOOKUP($A209,'Copy of PY1 Data(H)'!$A$1:$A$288,'Copy of PY1 Data(H)'!$A$1:$CZ$288))</f>
        <v>0</v>
      </c>
      <c r="X209" s="180" cm="1">
        <f t="array" ref="X209">_xlfn.XLOOKUP(X$1,'Copy of PY1 Data(H)'!$A$1:$CZ$1,_xlfn.XLOOKUP($A209,'Copy of PY1 Data(H)'!$A$1:$A$288,'Copy of PY1 Data(H)'!$A$1:$CZ$288))</f>
        <v>0</v>
      </c>
      <c r="Y209" s="180" cm="1">
        <f t="array" ref="Y209">_xlfn.XLOOKUP(Y$1,'Copy of PY1 Data(H)'!$A$1:$CZ$1,_xlfn.XLOOKUP($A209,'Copy of PY1 Data(H)'!$A$1:$A$288,'Copy of PY1 Data(H)'!$A$1:$CZ$288))</f>
        <v>0</v>
      </c>
      <c r="Z209" s="180" cm="1">
        <f t="array" ref="Z209">_xlfn.XLOOKUP(Z$1,'Copy of PY1 Data(H)'!$A$1:$CZ$1,_xlfn.XLOOKUP($A209,'Copy of PY1 Data(H)'!$A$1:$A$288,'Copy of PY1 Data(H)'!$A$1:$CZ$288))</f>
        <v>0</v>
      </c>
      <c r="AA209" s="180" cm="1">
        <f t="array" ref="AA209">_xlfn.XLOOKUP(AA$1,'Copy of PY1 Data(H)'!$A$1:$CZ$1,_xlfn.XLOOKUP($A209,'Copy of PY1 Data(H)'!$A$1:$A$288,'Copy of PY1 Data(H)'!$A$1:$CZ$288))</f>
        <v>0</v>
      </c>
      <c r="AB209" s="180" cm="1">
        <f t="array" ref="AB209">_xlfn.XLOOKUP(AB$1,'Copy of PY1 Data(H)'!$A$1:$CZ$1,_xlfn.XLOOKUP($A209,'Copy of PY1 Data(H)'!$A$1:$A$288,'Copy of PY1 Data(H)'!$A$1:$CZ$288))</f>
        <v>0</v>
      </c>
      <c r="AC209" s="180" cm="1">
        <f t="array" ref="AC209">_xlfn.XLOOKUP(AC$1,'Copy of PY1 Data(H)'!$A$1:$CZ$1,_xlfn.XLOOKUP($A209,'Copy of PY1 Data(H)'!$A$1:$A$288,'Copy of PY1 Data(H)'!$A$1:$CZ$288))</f>
        <v>0</v>
      </c>
      <c r="AD209" s="180" cm="1">
        <f t="array" ref="AD209">_xlfn.XLOOKUP(AD$1,'Copy of PY1 Data(H)'!$A$1:$CZ$1,_xlfn.XLOOKUP($A209,'Copy of PY1 Data(H)'!$A$1:$A$288,'Copy of PY1 Data(H)'!$A$1:$CZ$288))</f>
        <v>0</v>
      </c>
      <c r="AE209" s="180" cm="1">
        <f t="array" ref="AE209">_xlfn.XLOOKUP(AE$1,'Copy of PY1 Data(H)'!$A$1:$CZ$1,_xlfn.XLOOKUP($A209,'Copy of PY1 Data(H)'!$A$1:$A$288,'Copy of PY1 Data(H)'!$A$1:$CZ$288))</f>
        <v>0</v>
      </c>
      <c r="AF209" s="180" cm="1">
        <f t="array" ref="AF209">_xlfn.XLOOKUP(AF$1,'Copy of PY1 Data(H)'!$A$1:$CZ$1,_xlfn.XLOOKUP($A209,'Copy of PY1 Data(H)'!$A$1:$A$288,'Copy of PY1 Data(H)'!$A$1:$CZ$288))</f>
        <v>0</v>
      </c>
      <c r="AG209" s="180" cm="1">
        <f t="array" ref="AG209">_xlfn.XLOOKUP(AG$1,'Copy of PY1 Data(H)'!$A$1:$CZ$1,_xlfn.XLOOKUP($A209,'Copy of PY1 Data(H)'!$A$1:$A$288,'Copy of PY1 Data(H)'!$A$1:$CZ$288))</f>
        <v>0</v>
      </c>
      <c r="AH209" s="180" cm="1">
        <f t="array" ref="AH209">_xlfn.XLOOKUP(AH$1,'Copy of PY1 Data(H)'!$A$1:$CZ$1,_xlfn.XLOOKUP($A209,'Copy of PY1 Data(H)'!$A$1:$A$288,'Copy of PY1 Data(H)'!$A$1:$CZ$288))</f>
        <v>0</v>
      </c>
      <c r="AI209" s="180" cm="1">
        <f t="array" ref="AI209">_xlfn.XLOOKUP(AI$1,'Copy of PY1 Data(H)'!$A$1:$CZ$1,_xlfn.XLOOKUP($A209,'Copy of PY1 Data(H)'!$A$1:$A$288,'Copy of PY1 Data(H)'!$A$1:$CZ$288))</f>
        <v>77021364</v>
      </c>
      <c r="AJ209" s="180" cm="1">
        <f t="array" ref="AJ209">_xlfn.XLOOKUP(AJ$1,'Copy of PY1 Data(H)'!$A$1:$CZ$1,_xlfn.XLOOKUP($A209,'Copy of PY1 Data(H)'!$A$1:$A$288,'Copy of PY1 Data(H)'!$A$1:$CZ$288))</f>
        <v>0</v>
      </c>
      <c r="AK209" s="180" cm="1">
        <f t="array" ref="AK209">_xlfn.XLOOKUP(AK$1,'Copy of PY1 Data(H)'!$A$1:$CZ$1,_xlfn.XLOOKUP($A209,'Copy of PY1 Data(H)'!$A$1:$A$288,'Copy of PY1 Data(H)'!$A$1:$CZ$288))</f>
        <v>0</v>
      </c>
      <c r="AL209" s="180" cm="1">
        <f t="array" ref="AL209">_xlfn.XLOOKUP(AL$1,'Copy of PY1 Data(H)'!$A$1:$CZ$1,_xlfn.XLOOKUP($A209,'Copy of PY1 Data(H)'!$A$1:$A$288,'Copy of PY1 Data(H)'!$A$1:$CZ$288))</f>
        <v>0</v>
      </c>
      <c r="AM209" s="180" cm="1">
        <f t="array" ref="AM209">_xlfn.XLOOKUP(AM$1,'Copy of PY1 Data(H)'!$A$1:$CZ$1,_xlfn.XLOOKUP($A209,'Copy of PY1 Data(H)'!$A$1:$A$288,'Copy of PY1 Data(H)'!$A$1:$CZ$288))</f>
        <v>27804695</v>
      </c>
      <c r="AN209" s="180" cm="1">
        <f t="array" ref="AN209">_xlfn.XLOOKUP(AN$1,'Copy of PY1 Data(H)'!$A$1:$CZ$1,_xlfn.XLOOKUP($A209,'Copy of PY1 Data(H)'!$A$1:$A$288,'Copy of PY1 Data(H)'!$A$1:$CZ$288))</f>
        <v>0</v>
      </c>
      <c r="AO209" s="180" cm="1">
        <f t="array" ref="AO209">_xlfn.XLOOKUP(AO$1,'Copy of PY1 Data(H)'!$A$1:$CZ$1,_xlfn.XLOOKUP($A209,'Copy of PY1 Data(H)'!$A$1:$A$288,'Copy of PY1 Data(H)'!$A$1:$CZ$288))</f>
        <v>0</v>
      </c>
      <c r="AP209" s="180" cm="1">
        <f t="array" ref="AP209">_xlfn.XLOOKUP(AP$1,'Copy of PY1 Data(H)'!$A$1:$CZ$1,_xlfn.XLOOKUP($A209,'Copy of PY1 Data(H)'!$A$1:$A$288,'Copy of PY1 Data(H)'!$A$1:$CZ$288))</f>
        <v>0</v>
      </c>
      <c r="AQ209" s="180" cm="1">
        <f t="array" ref="AQ209">_xlfn.XLOOKUP(AQ$1,'Copy of PY1 Data(H)'!$A$1:$CZ$1,_xlfn.XLOOKUP($A209,'Copy of PY1 Data(H)'!$A$1:$A$288,'Copy of PY1 Data(H)'!$A$1:$CZ$288))</f>
        <v>0</v>
      </c>
      <c r="AR209" s="180" cm="1">
        <f t="array" ref="AR209">_xlfn.XLOOKUP(AR$1,'Copy of PY1 Data(H)'!$A$1:$CZ$1,_xlfn.XLOOKUP($A209,'Copy of PY1 Data(H)'!$A$1:$A$288,'Copy of PY1 Data(H)'!$A$1:$CZ$288))</f>
        <v>0</v>
      </c>
      <c r="AS209" s="180" cm="1">
        <f t="array" ref="AS209">_xlfn.XLOOKUP(AS$1,'Copy of PY1 Data(H)'!$A$1:$CZ$1,_xlfn.XLOOKUP($A209,'Copy of PY1 Data(H)'!$A$1:$A$288,'Copy of PY1 Data(H)'!$A$1:$CZ$288))</f>
        <v>0</v>
      </c>
      <c r="AT209" s="180" cm="1">
        <f t="array" ref="AT209">_xlfn.XLOOKUP(AT$1,'Copy of PY1 Data(H)'!$A$1:$CZ$1,_xlfn.XLOOKUP($A209,'Copy of PY1 Data(H)'!$A$1:$A$288,'Copy of PY1 Data(H)'!$A$1:$CZ$288))</f>
        <v>0</v>
      </c>
      <c r="AU209" s="180" cm="1">
        <f t="array" ref="AU209">_xlfn.XLOOKUP(AU$1,'Copy of PY1 Data(H)'!$A$1:$CZ$1,_xlfn.XLOOKUP($A209,'Copy of PY1 Data(H)'!$A$1:$A$288,'Copy of PY1 Data(H)'!$A$1:$CZ$288))</f>
        <v>0</v>
      </c>
      <c r="AV209" s="180" cm="1">
        <f t="array" ref="AV209">_xlfn.XLOOKUP(AV$1,'Copy of PY1 Data(H)'!$A$1:$CZ$1,_xlfn.XLOOKUP($A209,'Copy of PY1 Data(H)'!$A$1:$A$288,'Copy of PY1 Data(H)'!$A$1:$CZ$288))</f>
        <v>0</v>
      </c>
      <c r="AW209" s="180" cm="1">
        <f t="array" ref="AW209">_xlfn.XLOOKUP(AW$1,'Copy of PY1 Data(H)'!$A$1:$CZ$1,_xlfn.XLOOKUP($A209,'Copy of PY1 Data(H)'!$A$1:$A$288,'Copy of PY1 Data(H)'!$A$1:$CZ$288))</f>
        <v>0</v>
      </c>
      <c r="AX209" s="180" cm="1">
        <f t="array" ref="AX209">_xlfn.XLOOKUP(AX$1,'Copy of PY1 Data(H)'!$A$1:$CZ$1,_xlfn.XLOOKUP($A209,'Copy of PY1 Data(H)'!$A$1:$A$288,'Copy of PY1 Data(H)'!$A$1:$CZ$288))</f>
        <v>0</v>
      </c>
      <c r="AY209" s="180" cm="1">
        <f t="array" ref="AY209">_xlfn.XLOOKUP(AY$1,'Copy of PY1 Data(H)'!$A$1:$CZ$1,_xlfn.XLOOKUP($A209,'Copy of PY1 Data(H)'!$A$1:$A$288,'Copy of PY1 Data(H)'!$A$1:$CZ$288))</f>
        <v>0</v>
      </c>
      <c r="AZ209" s="180" cm="1">
        <f t="array" ref="AZ209">_xlfn.XLOOKUP(AZ$1,'Copy of PY1 Data(H)'!$A$1:$CZ$1,_xlfn.XLOOKUP($A209,'Copy of PY1 Data(H)'!$A$1:$A$288,'Copy of PY1 Data(H)'!$A$1:$CZ$288))</f>
        <v>0</v>
      </c>
      <c r="BA209" s="180" cm="1">
        <f t="array" ref="BA209">_xlfn.XLOOKUP(BA$1,'Copy of PY1 Data(H)'!$A$1:$CZ$1,_xlfn.XLOOKUP($A209,'Copy of PY1 Data(H)'!$A$1:$A$288,'Copy of PY1 Data(H)'!$A$1:$CZ$288))</f>
        <v>0</v>
      </c>
      <c r="BB209" s="180" cm="1">
        <f t="array" ref="BB209">_xlfn.XLOOKUP(BB$1,'Copy of PY1 Data(H)'!$A$1:$CZ$1,_xlfn.XLOOKUP($A209,'Copy of PY1 Data(H)'!$A$1:$A$288,'Copy of PY1 Data(H)'!$A$1:$CZ$288))</f>
        <v>0</v>
      </c>
      <c r="BC209" s="180" cm="1">
        <f t="array" ref="BC209">_xlfn.XLOOKUP(BC$1,'Copy of PY1 Data(H)'!$A$1:$CZ$1,_xlfn.XLOOKUP($A209,'Copy of PY1 Data(H)'!$A$1:$A$288,'Copy of PY1 Data(H)'!$A$1:$CZ$288))</f>
        <v>0</v>
      </c>
      <c r="BD209" s="180" cm="1">
        <f t="array" ref="BD209">_xlfn.XLOOKUP(BD$1,'Copy of PY1 Data(H)'!$A$1:$CZ$1,_xlfn.XLOOKUP($A209,'Copy of PY1 Data(H)'!$A$1:$A$288,'Copy of PY1 Data(H)'!$A$1:$CZ$288))</f>
        <v>0</v>
      </c>
      <c r="BE209" s="180" cm="1">
        <f t="array" ref="BE209">_xlfn.XLOOKUP(BE$1,'Copy of PY1 Data(H)'!$A$1:$CZ$1,_xlfn.XLOOKUP($A209,'Copy of PY1 Data(H)'!$A$1:$A$288,'Copy of PY1 Data(H)'!$A$1:$CZ$288))</f>
        <v>0</v>
      </c>
      <c r="BF209" s="180" cm="1">
        <f t="array" ref="BF209">_xlfn.XLOOKUP(BF$1,'Copy of PY1 Data(H)'!$A$1:$CZ$1,_xlfn.XLOOKUP($A209,'Copy of PY1 Data(H)'!$A$1:$A$288,'Copy of PY1 Data(H)'!$A$1:$CZ$288))</f>
        <v>0</v>
      </c>
      <c r="BG209" s="180" cm="1">
        <f t="array" ref="BG209">_xlfn.XLOOKUP(BG$1,'Copy of PY1 Data(H)'!$A$1:$CZ$1,_xlfn.XLOOKUP($A209,'Copy of PY1 Data(H)'!$A$1:$A$288,'Copy of PY1 Data(H)'!$A$1:$CZ$288))</f>
        <v>0</v>
      </c>
      <c r="BH209" s="180" cm="1">
        <f t="array" ref="BH209">_xlfn.XLOOKUP(BH$1,'Copy of PY1 Data(H)'!$A$1:$CZ$1,_xlfn.XLOOKUP($A209,'Copy of PY1 Data(H)'!$A$1:$A$288,'Copy of PY1 Data(H)'!$A$1:$CZ$288))</f>
        <v>0</v>
      </c>
      <c r="BI209" s="180" cm="1">
        <f t="array" ref="BI209">_xlfn.XLOOKUP(BI$1,'Copy of PY1 Data(H)'!$A$1:$CZ$1,_xlfn.XLOOKUP($A209,'Copy of PY1 Data(H)'!$A$1:$A$288,'Copy of PY1 Data(H)'!$A$1:$CZ$288))</f>
        <v>0</v>
      </c>
      <c r="BJ209" s="180" cm="1">
        <f t="array" ref="BJ209">_xlfn.XLOOKUP(BJ$1,'Copy of PY1 Data(H)'!$A$1:$CZ$1,_xlfn.XLOOKUP($A209,'Copy of PY1 Data(H)'!$A$1:$A$288,'Copy of PY1 Data(H)'!$A$1:$CZ$288))</f>
        <v>0</v>
      </c>
      <c r="BK209" s="180" cm="1">
        <f t="array" ref="BK209">_xlfn.XLOOKUP(BK$1,'Copy of PY1 Data(H)'!$A$1:$CZ$1,_xlfn.XLOOKUP($A209,'Copy of PY1 Data(H)'!$A$1:$A$288,'Copy of PY1 Data(H)'!$A$1:$CZ$288))</f>
        <v>0</v>
      </c>
      <c r="BL209" s="180" cm="1">
        <f t="array" ref="BL209">_xlfn.XLOOKUP(BL$1,'Copy of PY1 Data(H)'!$A$1:$CZ$1,_xlfn.XLOOKUP($A209,'Copy of PY1 Data(H)'!$A$1:$A$288,'Copy of PY1 Data(H)'!$A$1:$CZ$288))</f>
        <v>0</v>
      </c>
      <c r="BM209" s="180" cm="1">
        <f t="array" ref="BM209">_xlfn.XLOOKUP(BM$1,'Copy of PY1 Data(H)'!$A$1:$CZ$1,_xlfn.XLOOKUP($A209,'Copy of PY1 Data(H)'!$A$1:$A$288,'Copy of PY1 Data(H)'!$A$1:$CZ$288))</f>
        <v>0</v>
      </c>
      <c r="BN209" s="180" cm="1">
        <f t="array" ref="BN209">_xlfn.XLOOKUP(BN$1,'Copy of PY1 Data(H)'!$A$1:$CZ$1,_xlfn.XLOOKUP($A209,'Copy of PY1 Data(H)'!$A$1:$A$288,'Copy of PY1 Data(H)'!$A$1:$CZ$288))</f>
        <v>0</v>
      </c>
      <c r="BO209" s="180" cm="1">
        <f t="array" ref="BO209">_xlfn.XLOOKUP(BO$1,'Copy of PY1 Data(H)'!$A$1:$CZ$1,_xlfn.XLOOKUP($A209,'Copy of PY1 Data(H)'!$A$1:$A$288,'Copy of PY1 Data(H)'!$A$1:$CZ$288))</f>
        <v>0</v>
      </c>
      <c r="BP209" s="180" cm="1">
        <f t="array" ref="BP209">_xlfn.XLOOKUP(BP$1,'Copy of PY1 Data(H)'!$A$1:$CZ$1,_xlfn.XLOOKUP($A209,'Copy of PY1 Data(H)'!$A$1:$A$288,'Copy of PY1 Data(H)'!$A$1:$CZ$288))</f>
        <v>0</v>
      </c>
      <c r="BQ209" s="180" cm="1">
        <f t="array" ref="BQ209">_xlfn.XLOOKUP(BQ$1,'Copy of PY1 Data(H)'!$A$1:$CZ$1,_xlfn.XLOOKUP($A209,'Copy of PY1 Data(H)'!$A$1:$A$288,'Copy of PY1 Data(H)'!$A$1:$CZ$288))</f>
        <v>0</v>
      </c>
      <c r="BR209" s="180" cm="1">
        <f t="array" ref="BR209">_xlfn.XLOOKUP(BR$1,'Copy of PY1 Data(H)'!$A$1:$CZ$1,_xlfn.XLOOKUP($A209,'Copy of PY1 Data(H)'!$A$1:$A$288,'Copy of PY1 Data(H)'!$A$1:$CZ$288))</f>
        <v>1443875</v>
      </c>
      <c r="BS209" s="180" cm="1">
        <f t="array" ref="BS209">_xlfn.XLOOKUP(BS$1,'Copy of PY1 Data(H)'!$A$1:$CZ$1,_xlfn.XLOOKUP($A209,'Copy of PY1 Data(H)'!$A$1:$A$288,'Copy of PY1 Data(H)'!$A$1:$CZ$288))</f>
        <v>19760188</v>
      </c>
      <c r="BT209" s="180" cm="1">
        <f t="array" ref="BT209">_xlfn.XLOOKUP(BT$1,'Copy of PY1 Data(H)'!$A$1:$CZ$1,_xlfn.XLOOKUP($A209,'Copy of PY1 Data(H)'!$A$1:$A$288,'Copy of PY1 Data(H)'!$A$1:$CZ$288))</f>
        <v>0</v>
      </c>
      <c r="BU209" s="180" cm="1">
        <f t="array" ref="BU209">_xlfn.XLOOKUP(BU$1,'Copy of PY1 Data(H)'!$A$1:$CZ$1,_xlfn.XLOOKUP($A209,'Copy of PY1 Data(H)'!$A$1:$A$288,'Copy of PY1 Data(H)'!$A$1:$CZ$288))</f>
        <v>0</v>
      </c>
      <c r="BV209" s="180" cm="1">
        <f t="array" ref="BV209">_xlfn.XLOOKUP(BV$1,'Copy of PY1 Data(H)'!$A$1:$CZ$1,_xlfn.XLOOKUP($A209,'Copy of PY1 Data(H)'!$A$1:$A$288,'Copy of PY1 Data(H)'!$A$1:$CZ$288))</f>
        <v>0</v>
      </c>
      <c r="BW209" s="180" cm="1">
        <f t="array" ref="BW209">_xlfn.XLOOKUP(BW$1,'Copy of PY1 Data(H)'!$A$1:$CZ$1,_xlfn.XLOOKUP($A209,'Copy of PY1 Data(H)'!$A$1:$A$288,'Copy of PY1 Data(H)'!$A$1:$CZ$288))</f>
        <v>0</v>
      </c>
      <c r="BX209" s="180" cm="1">
        <f t="array" ref="BX209">_xlfn.XLOOKUP(BX$1,'Copy of PY1 Data(H)'!$A$1:$CZ$1,_xlfn.XLOOKUP($A209,'Copy of PY1 Data(H)'!$A$1:$A$288,'Copy of PY1 Data(H)'!$A$1:$CZ$288))</f>
        <v>0</v>
      </c>
      <c r="BY209" s="180" cm="1">
        <f t="array" ref="BY209">_xlfn.XLOOKUP(BY$1,'Copy of PY1 Data(H)'!$A$1:$CZ$1,_xlfn.XLOOKUP($A209,'Copy of PY1 Data(H)'!$A$1:$A$288,'Copy of PY1 Data(H)'!$A$1:$CZ$288))</f>
        <v>0</v>
      </c>
      <c r="BZ209" s="180" cm="1">
        <f t="array" ref="BZ209">_xlfn.XLOOKUP(BZ$1,'Copy of PY1 Data(H)'!$A$1:$CZ$1,_xlfn.XLOOKUP($A209,'Copy of PY1 Data(H)'!$A$1:$A$288,'Copy of PY1 Data(H)'!$A$1:$CZ$288))</f>
        <v>0</v>
      </c>
      <c r="CA209" s="180" cm="1">
        <f t="array" ref="CA209">_xlfn.XLOOKUP(CA$1,'Copy of PY1 Data(H)'!$A$1:$CZ$1,_xlfn.XLOOKUP($A209,'Copy of PY1 Data(H)'!$A$1:$A$288,'Copy of PY1 Data(H)'!$A$1:$CZ$288))</f>
        <v>0</v>
      </c>
      <c r="CB209" s="180" cm="1">
        <f t="array" ref="CB209">_xlfn.XLOOKUP(CB$1,'Copy of PY1 Data(H)'!$A$1:$CZ$1,_xlfn.XLOOKUP($A209,'Copy of PY1 Data(H)'!$A$1:$A$288,'Copy of PY1 Data(H)'!$A$1:$CZ$288))</f>
        <v>0</v>
      </c>
      <c r="CC209" s="180" cm="1">
        <f t="array" ref="CC209">_xlfn.XLOOKUP(CC$1,'Copy of PY1 Data(H)'!$A$1:$CZ$1,_xlfn.XLOOKUP($A209,'Copy of PY1 Data(H)'!$A$1:$A$288,'Copy of PY1 Data(H)'!$A$1:$CZ$288))</f>
        <v>0</v>
      </c>
      <c r="CD209" s="180" cm="1">
        <f t="array" ref="CD209">_xlfn.XLOOKUP(CD$1,'Copy of PY1 Data(H)'!$A$1:$CZ$1,_xlfn.XLOOKUP($A209,'Copy of PY1 Data(H)'!$A$1:$A$288,'Copy of PY1 Data(H)'!$A$1:$CZ$288))</f>
        <v>0</v>
      </c>
    </row>
    <row r="210" spans="1:82" x14ac:dyDescent="0.3">
      <c r="A210" s="180">
        <v>357</v>
      </c>
      <c r="C210" s="180"/>
      <c r="D210" s="180" cm="1">
        <f t="array" ref="D210">_xlfn.XLOOKUP(D$1,'Copy of PY1 Data(H)'!$A$1:$CZ$1,_xlfn.XLOOKUP($A210,'Copy of PY1 Data(H)'!$A$1:$A$288,'Copy of PY1 Data(H)'!$A$1:$CZ$288))</f>
        <v>0</v>
      </c>
      <c r="E210" s="180" cm="1">
        <f t="array" ref="E210">_xlfn.XLOOKUP(E$1,'Copy of PY1 Data(H)'!$A$1:$CZ$1,_xlfn.XLOOKUP($A210,'Copy of PY1 Data(H)'!$A$1:$A$288,'Copy of PY1 Data(H)'!$A$1:$CZ$288))</f>
        <v>0</v>
      </c>
      <c r="F210" s="180" cm="1">
        <f t="array" ref="F210">_xlfn.XLOOKUP(F$1,'Copy of PY1 Data(H)'!$A$1:$CZ$1,_xlfn.XLOOKUP($A210,'Copy of PY1 Data(H)'!$A$1:$A$288,'Copy of PY1 Data(H)'!$A$1:$CZ$288))</f>
        <v>0</v>
      </c>
      <c r="G210" s="180" cm="1">
        <f t="array" ref="G210">_xlfn.XLOOKUP(G$1,'Copy of PY1 Data(H)'!$A$1:$CZ$1,_xlfn.XLOOKUP($A210,'Copy of PY1 Data(H)'!$A$1:$A$288,'Copy of PY1 Data(H)'!$A$1:$CZ$288))</f>
        <v>0</v>
      </c>
      <c r="H210" s="180" cm="1">
        <f t="array" ref="H210">_xlfn.XLOOKUP(H$1,'Copy of PY1 Data(H)'!$A$1:$CZ$1,_xlfn.XLOOKUP($A210,'Copy of PY1 Data(H)'!$A$1:$A$288,'Copy of PY1 Data(H)'!$A$1:$CZ$288))</f>
        <v>0</v>
      </c>
      <c r="I210" s="180" cm="1">
        <f t="array" ref="I210">_xlfn.XLOOKUP(I$1,'Copy of PY1 Data(H)'!$A$1:$CZ$1,_xlfn.XLOOKUP($A210,'Copy of PY1 Data(H)'!$A$1:$A$288,'Copy of PY1 Data(H)'!$A$1:$CZ$288))</f>
        <v>0</v>
      </c>
      <c r="J210" s="180" cm="1">
        <f t="array" ref="J210">_xlfn.XLOOKUP(J$1,'Copy of PY1 Data(H)'!$A$1:$CZ$1,_xlfn.XLOOKUP($A210,'Copy of PY1 Data(H)'!$A$1:$A$288,'Copy of PY1 Data(H)'!$A$1:$CZ$288))</f>
        <v>0</v>
      </c>
      <c r="K210" s="180" cm="1">
        <f t="array" ref="K210">_xlfn.XLOOKUP(K$1,'Copy of PY1 Data(H)'!$A$1:$CZ$1,_xlfn.XLOOKUP($A210,'Copy of PY1 Data(H)'!$A$1:$A$288,'Copy of PY1 Data(H)'!$A$1:$CZ$288))</f>
        <v>0</v>
      </c>
      <c r="L210" s="180" cm="1">
        <f t="array" ref="L210">_xlfn.XLOOKUP(L$1,'Copy of PY1 Data(H)'!$A$1:$CZ$1,_xlfn.XLOOKUP($A210,'Copy of PY1 Data(H)'!$A$1:$A$288,'Copy of PY1 Data(H)'!$A$1:$CZ$288))</f>
        <v>0</v>
      </c>
      <c r="M210" s="180" cm="1">
        <f t="array" ref="M210">_xlfn.XLOOKUP(M$1,'Copy of PY1 Data(H)'!$A$1:$CZ$1,_xlfn.XLOOKUP($A210,'Copy of PY1 Data(H)'!$A$1:$A$288,'Copy of PY1 Data(H)'!$A$1:$CZ$288))</f>
        <v>0</v>
      </c>
      <c r="N210" s="180" cm="1">
        <f t="array" ref="N210">_xlfn.XLOOKUP(N$1,'Copy of PY1 Data(H)'!$A$1:$CZ$1,_xlfn.XLOOKUP($A210,'Copy of PY1 Data(H)'!$A$1:$A$288,'Copy of PY1 Data(H)'!$A$1:$CZ$288))</f>
        <v>0</v>
      </c>
      <c r="O210" s="180" cm="1">
        <f t="array" ref="O210">_xlfn.XLOOKUP(O$1,'Copy of PY1 Data(H)'!$A$1:$CZ$1,_xlfn.XLOOKUP($A210,'Copy of PY1 Data(H)'!$A$1:$A$288,'Copy of PY1 Data(H)'!$A$1:$CZ$288))</f>
        <v>0</v>
      </c>
      <c r="P210" s="180" cm="1">
        <f t="array" ref="P210">_xlfn.XLOOKUP(P$1,'Copy of PY1 Data(H)'!$A$1:$CZ$1,_xlfn.XLOOKUP($A210,'Copy of PY1 Data(H)'!$A$1:$A$288,'Copy of PY1 Data(H)'!$A$1:$CZ$288))</f>
        <v>0</v>
      </c>
      <c r="Q210" s="180" cm="1">
        <f t="array" ref="Q210">_xlfn.XLOOKUP(Q$1,'Copy of PY1 Data(H)'!$A$1:$CZ$1,_xlfn.XLOOKUP($A210,'Copy of PY1 Data(H)'!$A$1:$A$288,'Copy of PY1 Data(H)'!$A$1:$CZ$288))</f>
        <v>53627308</v>
      </c>
      <c r="R210" s="180" cm="1">
        <f t="array" ref="R210">_xlfn.XLOOKUP(R$1,'Copy of PY1 Data(H)'!$A$1:$CZ$1,_xlfn.XLOOKUP($A210,'Copy of PY1 Data(H)'!$A$1:$A$288,'Copy of PY1 Data(H)'!$A$1:$CZ$288))</f>
        <v>0</v>
      </c>
      <c r="S210" s="180" cm="1">
        <f t="array" ref="S210">_xlfn.XLOOKUP(S$1,'Copy of PY1 Data(H)'!$A$1:$CZ$1,_xlfn.XLOOKUP($A210,'Copy of PY1 Data(H)'!$A$1:$A$288,'Copy of PY1 Data(H)'!$A$1:$CZ$288))</f>
        <v>0</v>
      </c>
      <c r="T210" s="180" cm="1">
        <f t="array" ref="T210">_xlfn.XLOOKUP(T$1,'Copy of PY1 Data(H)'!$A$1:$CZ$1,_xlfn.XLOOKUP($A210,'Copy of PY1 Data(H)'!$A$1:$A$288,'Copy of PY1 Data(H)'!$A$1:$CZ$288))</f>
        <v>0</v>
      </c>
      <c r="U210" s="180" cm="1">
        <f t="array" ref="U210">_xlfn.XLOOKUP(U$1,'Copy of PY1 Data(H)'!$A$1:$CZ$1,_xlfn.XLOOKUP($A210,'Copy of PY1 Data(H)'!$A$1:$A$288,'Copy of PY1 Data(H)'!$A$1:$CZ$288))</f>
        <v>0</v>
      </c>
      <c r="V210" s="180" cm="1">
        <f t="array" ref="V210">_xlfn.XLOOKUP(V$1,'Copy of PY1 Data(H)'!$A$1:$CZ$1,_xlfn.XLOOKUP($A210,'Copy of PY1 Data(H)'!$A$1:$A$288,'Copy of PY1 Data(H)'!$A$1:$CZ$288))</f>
        <v>17501739</v>
      </c>
      <c r="W210" s="180" cm="1">
        <f t="array" ref="W210">_xlfn.XLOOKUP(W$1,'Copy of PY1 Data(H)'!$A$1:$CZ$1,_xlfn.XLOOKUP($A210,'Copy of PY1 Data(H)'!$A$1:$A$288,'Copy of PY1 Data(H)'!$A$1:$CZ$288))</f>
        <v>0</v>
      </c>
      <c r="X210" s="180" cm="1">
        <f t="array" ref="X210">_xlfn.XLOOKUP(X$1,'Copy of PY1 Data(H)'!$A$1:$CZ$1,_xlfn.XLOOKUP($A210,'Copy of PY1 Data(H)'!$A$1:$A$288,'Copy of PY1 Data(H)'!$A$1:$CZ$288))</f>
        <v>0</v>
      </c>
      <c r="Y210" s="180" cm="1">
        <f t="array" ref="Y210">_xlfn.XLOOKUP(Y$1,'Copy of PY1 Data(H)'!$A$1:$CZ$1,_xlfn.XLOOKUP($A210,'Copy of PY1 Data(H)'!$A$1:$A$288,'Copy of PY1 Data(H)'!$A$1:$CZ$288))</f>
        <v>0</v>
      </c>
      <c r="Z210" s="180" cm="1">
        <f t="array" ref="Z210">_xlfn.XLOOKUP(Z$1,'Copy of PY1 Data(H)'!$A$1:$CZ$1,_xlfn.XLOOKUP($A210,'Copy of PY1 Data(H)'!$A$1:$A$288,'Copy of PY1 Data(H)'!$A$1:$CZ$288))</f>
        <v>0</v>
      </c>
      <c r="AA210" s="180" cm="1">
        <f t="array" ref="AA210">_xlfn.XLOOKUP(AA$1,'Copy of PY1 Data(H)'!$A$1:$CZ$1,_xlfn.XLOOKUP($A210,'Copy of PY1 Data(H)'!$A$1:$A$288,'Copy of PY1 Data(H)'!$A$1:$CZ$288))</f>
        <v>0</v>
      </c>
      <c r="AB210" s="180" cm="1">
        <f t="array" ref="AB210">_xlfn.XLOOKUP(AB$1,'Copy of PY1 Data(H)'!$A$1:$CZ$1,_xlfn.XLOOKUP($A210,'Copy of PY1 Data(H)'!$A$1:$A$288,'Copy of PY1 Data(H)'!$A$1:$CZ$288))</f>
        <v>0</v>
      </c>
      <c r="AC210" s="180" cm="1">
        <f t="array" ref="AC210">_xlfn.XLOOKUP(AC$1,'Copy of PY1 Data(H)'!$A$1:$CZ$1,_xlfn.XLOOKUP($A210,'Copy of PY1 Data(H)'!$A$1:$A$288,'Copy of PY1 Data(H)'!$A$1:$CZ$288))</f>
        <v>0</v>
      </c>
      <c r="AD210" s="180" cm="1">
        <f t="array" ref="AD210">_xlfn.XLOOKUP(AD$1,'Copy of PY1 Data(H)'!$A$1:$CZ$1,_xlfn.XLOOKUP($A210,'Copy of PY1 Data(H)'!$A$1:$A$288,'Copy of PY1 Data(H)'!$A$1:$CZ$288))</f>
        <v>0</v>
      </c>
      <c r="AE210" s="180" cm="1">
        <f t="array" ref="AE210">_xlfn.XLOOKUP(AE$1,'Copy of PY1 Data(H)'!$A$1:$CZ$1,_xlfn.XLOOKUP($A210,'Copy of PY1 Data(H)'!$A$1:$A$288,'Copy of PY1 Data(H)'!$A$1:$CZ$288))</f>
        <v>0</v>
      </c>
      <c r="AF210" s="180" cm="1">
        <f t="array" ref="AF210">_xlfn.XLOOKUP(AF$1,'Copy of PY1 Data(H)'!$A$1:$CZ$1,_xlfn.XLOOKUP($A210,'Copy of PY1 Data(H)'!$A$1:$A$288,'Copy of PY1 Data(H)'!$A$1:$CZ$288))</f>
        <v>0</v>
      </c>
      <c r="AG210" s="180" cm="1">
        <f t="array" ref="AG210">_xlfn.XLOOKUP(AG$1,'Copy of PY1 Data(H)'!$A$1:$CZ$1,_xlfn.XLOOKUP($A210,'Copy of PY1 Data(H)'!$A$1:$A$288,'Copy of PY1 Data(H)'!$A$1:$CZ$288))</f>
        <v>0</v>
      </c>
      <c r="AH210" s="180" cm="1">
        <f t="array" ref="AH210">_xlfn.XLOOKUP(AH$1,'Copy of PY1 Data(H)'!$A$1:$CZ$1,_xlfn.XLOOKUP($A210,'Copy of PY1 Data(H)'!$A$1:$A$288,'Copy of PY1 Data(H)'!$A$1:$CZ$288))</f>
        <v>0</v>
      </c>
      <c r="AI210" s="180" cm="1">
        <f t="array" ref="AI210">_xlfn.XLOOKUP(AI$1,'Copy of PY1 Data(H)'!$A$1:$CZ$1,_xlfn.XLOOKUP($A210,'Copy of PY1 Data(H)'!$A$1:$A$288,'Copy of PY1 Data(H)'!$A$1:$CZ$288))</f>
        <v>51155127</v>
      </c>
      <c r="AJ210" s="180" cm="1">
        <f t="array" ref="AJ210">_xlfn.XLOOKUP(AJ$1,'Copy of PY1 Data(H)'!$A$1:$CZ$1,_xlfn.XLOOKUP($A210,'Copy of PY1 Data(H)'!$A$1:$A$288,'Copy of PY1 Data(H)'!$A$1:$CZ$288))</f>
        <v>0</v>
      </c>
      <c r="AK210" s="180" cm="1">
        <f t="array" ref="AK210">_xlfn.XLOOKUP(AK$1,'Copy of PY1 Data(H)'!$A$1:$CZ$1,_xlfn.XLOOKUP($A210,'Copy of PY1 Data(H)'!$A$1:$A$288,'Copy of PY1 Data(H)'!$A$1:$CZ$288))</f>
        <v>0</v>
      </c>
      <c r="AL210" s="180" cm="1">
        <f t="array" ref="AL210">_xlfn.XLOOKUP(AL$1,'Copy of PY1 Data(H)'!$A$1:$CZ$1,_xlfn.XLOOKUP($A210,'Copy of PY1 Data(H)'!$A$1:$A$288,'Copy of PY1 Data(H)'!$A$1:$CZ$288))</f>
        <v>0</v>
      </c>
      <c r="AM210" s="180" cm="1">
        <f t="array" ref="AM210">_xlfn.XLOOKUP(AM$1,'Copy of PY1 Data(H)'!$A$1:$CZ$1,_xlfn.XLOOKUP($A210,'Copy of PY1 Data(H)'!$A$1:$A$288,'Copy of PY1 Data(H)'!$A$1:$CZ$288))</f>
        <v>15399408</v>
      </c>
      <c r="AN210" s="180" cm="1">
        <f t="array" ref="AN210">_xlfn.XLOOKUP(AN$1,'Copy of PY1 Data(H)'!$A$1:$CZ$1,_xlfn.XLOOKUP($A210,'Copy of PY1 Data(H)'!$A$1:$A$288,'Copy of PY1 Data(H)'!$A$1:$CZ$288))</f>
        <v>0</v>
      </c>
      <c r="AO210" s="180" cm="1">
        <f t="array" ref="AO210">_xlfn.XLOOKUP(AO$1,'Copy of PY1 Data(H)'!$A$1:$CZ$1,_xlfn.XLOOKUP($A210,'Copy of PY1 Data(H)'!$A$1:$A$288,'Copy of PY1 Data(H)'!$A$1:$CZ$288))</f>
        <v>0</v>
      </c>
      <c r="AP210" s="180" cm="1">
        <f t="array" ref="AP210">_xlfn.XLOOKUP(AP$1,'Copy of PY1 Data(H)'!$A$1:$CZ$1,_xlfn.XLOOKUP($A210,'Copy of PY1 Data(H)'!$A$1:$A$288,'Copy of PY1 Data(H)'!$A$1:$CZ$288))</f>
        <v>0</v>
      </c>
      <c r="AQ210" s="180" cm="1">
        <f t="array" ref="AQ210">_xlfn.XLOOKUP(AQ$1,'Copy of PY1 Data(H)'!$A$1:$CZ$1,_xlfn.XLOOKUP($A210,'Copy of PY1 Data(H)'!$A$1:$A$288,'Copy of PY1 Data(H)'!$A$1:$CZ$288))</f>
        <v>0</v>
      </c>
      <c r="AR210" s="180" cm="1">
        <f t="array" ref="AR210">_xlfn.XLOOKUP(AR$1,'Copy of PY1 Data(H)'!$A$1:$CZ$1,_xlfn.XLOOKUP($A210,'Copy of PY1 Data(H)'!$A$1:$A$288,'Copy of PY1 Data(H)'!$A$1:$CZ$288))</f>
        <v>0</v>
      </c>
      <c r="AS210" s="180" cm="1">
        <f t="array" ref="AS210">_xlfn.XLOOKUP(AS$1,'Copy of PY1 Data(H)'!$A$1:$CZ$1,_xlfn.XLOOKUP($A210,'Copy of PY1 Data(H)'!$A$1:$A$288,'Copy of PY1 Data(H)'!$A$1:$CZ$288))</f>
        <v>0</v>
      </c>
      <c r="AT210" s="180" cm="1">
        <f t="array" ref="AT210">_xlfn.XLOOKUP(AT$1,'Copy of PY1 Data(H)'!$A$1:$CZ$1,_xlfn.XLOOKUP($A210,'Copy of PY1 Data(H)'!$A$1:$A$288,'Copy of PY1 Data(H)'!$A$1:$CZ$288))</f>
        <v>0</v>
      </c>
      <c r="AU210" s="180" cm="1">
        <f t="array" ref="AU210">_xlfn.XLOOKUP(AU$1,'Copy of PY1 Data(H)'!$A$1:$CZ$1,_xlfn.XLOOKUP($A210,'Copy of PY1 Data(H)'!$A$1:$A$288,'Copy of PY1 Data(H)'!$A$1:$CZ$288))</f>
        <v>0</v>
      </c>
      <c r="AV210" s="180" cm="1">
        <f t="array" ref="AV210">_xlfn.XLOOKUP(AV$1,'Copy of PY1 Data(H)'!$A$1:$CZ$1,_xlfn.XLOOKUP($A210,'Copy of PY1 Data(H)'!$A$1:$A$288,'Copy of PY1 Data(H)'!$A$1:$CZ$288))</f>
        <v>0</v>
      </c>
      <c r="AW210" s="180" cm="1">
        <f t="array" ref="AW210">_xlfn.XLOOKUP(AW$1,'Copy of PY1 Data(H)'!$A$1:$CZ$1,_xlfn.XLOOKUP($A210,'Copy of PY1 Data(H)'!$A$1:$A$288,'Copy of PY1 Data(H)'!$A$1:$CZ$288))</f>
        <v>0</v>
      </c>
      <c r="AX210" s="180" cm="1">
        <f t="array" ref="AX210">_xlfn.XLOOKUP(AX$1,'Copy of PY1 Data(H)'!$A$1:$CZ$1,_xlfn.XLOOKUP($A210,'Copy of PY1 Data(H)'!$A$1:$A$288,'Copy of PY1 Data(H)'!$A$1:$CZ$288))</f>
        <v>0</v>
      </c>
      <c r="AY210" s="180" cm="1">
        <f t="array" ref="AY210">_xlfn.XLOOKUP(AY$1,'Copy of PY1 Data(H)'!$A$1:$CZ$1,_xlfn.XLOOKUP($A210,'Copy of PY1 Data(H)'!$A$1:$A$288,'Copy of PY1 Data(H)'!$A$1:$CZ$288))</f>
        <v>0</v>
      </c>
      <c r="AZ210" s="180" cm="1">
        <f t="array" ref="AZ210">_xlfn.XLOOKUP(AZ$1,'Copy of PY1 Data(H)'!$A$1:$CZ$1,_xlfn.XLOOKUP($A210,'Copy of PY1 Data(H)'!$A$1:$A$288,'Copy of PY1 Data(H)'!$A$1:$CZ$288))</f>
        <v>0</v>
      </c>
      <c r="BA210" s="180" cm="1">
        <f t="array" ref="BA210">_xlfn.XLOOKUP(BA$1,'Copy of PY1 Data(H)'!$A$1:$CZ$1,_xlfn.XLOOKUP($A210,'Copy of PY1 Data(H)'!$A$1:$A$288,'Copy of PY1 Data(H)'!$A$1:$CZ$288))</f>
        <v>0</v>
      </c>
      <c r="BB210" s="180" cm="1">
        <f t="array" ref="BB210">_xlfn.XLOOKUP(BB$1,'Copy of PY1 Data(H)'!$A$1:$CZ$1,_xlfn.XLOOKUP($A210,'Copy of PY1 Data(H)'!$A$1:$A$288,'Copy of PY1 Data(H)'!$A$1:$CZ$288))</f>
        <v>0</v>
      </c>
      <c r="BC210" s="180" cm="1">
        <f t="array" ref="BC210">_xlfn.XLOOKUP(BC$1,'Copy of PY1 Data(H)'!$A$1:$CZ$1,_xlfn.XLOOKUP($A210,'Copy of PY1 Data(H)'!$A$1:$A$288,'Copy of PY1 Data(H)'!$A$1:$CZ$288))</f>
        <v>0</v>
      </c>
      <c r="BD210" s="180" cm="1">
        <f t="array" ref="BD210">_xlfn.XLOOKUP(BD$1,'Copy of PY1 Data(H)'!$A$1:$CZ$1,_xlfn.XLOOKUP($A210,'Copy of PY1 Data(H)'!$A$1:$A$288,'Copy of PY1 Data(H)'!$A$1:$CZ$288))</f>
        <v>0</v>
      </c>
      <c r="BE210" s="180" cm="1">
        <f t="array" ref="BE210">_xlfn.XLOOKUP(BE$1,'Copy of PY1 Data(H)'!$A$1:$CZ$1,_xlfn.XLOOKUP($A210,'Copy of PY1 Data(H)'!$A$1:$A$288,'Copy of PY1 Data(H)'!$A$1:$CZ$288))</f>
        <v>0</v>
      </c>
      <c r="BF210" s="180" cm="1">
        <f t="array" ref="BF210">_xlfn.XLOOKUP(BF$1,'Copy of PY1 Data(H)'!$A$1:$CZ$1,_xlfn.XLOOKUP($A210,'Copy of PY1 Data(H)'!$A$1:$A$288,'Copy of PY1 Data(H)'!$A$1:$CZ$288))</f>
        <v>0</v>
      </c>
      <c r="BG210" s="180" cm="1">
        <f t="array" ref="BG210">_xlfn.XLOOKUP(BG$1,'Copy of PY1 Data(H)'!$A$1:$CZ$1,_xlfn.XLOOKUP($A210,'Copy of PY1 Data(H)'!$A$1:$A$288,'Copy of PY1 Data(H)'!$A$1:$CZ$288))</f>
        <v>0</v>
      </c>
      <c r="BH210" s="180" cm="1">
        <f t="array" ref="BH210">_xlfn.XLOOKUP(BH$1,'Copy of PY1 Data(H)'!$A$1:$CZ$1,_xlfn.XLOOKUP($A210,'Copy of PY1 Data(H)'!$A$1:$A$288,'Copy of PY1 Data(H)'!$A$1:$CZ$288))</f>
        <v>0</v>
      </c>
      <c r="BI210" s="180" cm="1">
        <f t="array" ref="BI210">_xlfn.XLOOKUP(BI$1,'Copy of PY1 Data(H)'!$A$1:$CZ$1,_xlfn.XLOOKUP($A210,'Copy of PY1 Data(H)'!$A$1:$A$288,'Copy of PY1 Data(H)'!$A$1:$CZ$288))</f>
        <v>0</v>
      </c>
      <c r="BJ210" s="180" cm="1">
        <f t="array" ref="BJ210">_xlfn.XLOOKUP(BJ$1,'Copy of PY1 Data(H)'!$A$1:$CZ$1,_xlfn.XLOOKUP($A210,'Copy of PY1 Data(H)'!$A$1:$A$288,'Copy of PY1 Data(H)'!$A$1:$CZ$288))</f>
        <v>0</v>
      </c>
      <c r="BK210" s="180" cm="1">
        <f t="array" ref="BK210">_xlfn.XLOOKUP(BK$1,'Copy of PY1 Data(H)'!$A$1:$CZ$1,_xlfn.XLOOKUP($A210,'Copy of PY1 Data(H)'!$A$1:$A$288,'Copy of PY1 Data(H)'!$A$1:$CZ$288))</f>
        <v>0</v>
      </c>
      <c r="BL210" s="180" cm="1">
        <f t="array" ref="BL210">_xlfn.XLOOKUP(BL$1,'Copy of PY1 Data(H)'!$A$1:$CZ$1,_xlfn.XLOOKUP($A210,'Copy of PY1 Data(H)'!$A$1:$A$288,'Copy of PY1 Data(H)'!$A$1:$CZ$288))</f>
        <v>0</v>
      </c>
      <c r="BM210" s="180" cm="1">
        <f t="array" ref="BM210">_xlfn.XLOOKUP(BM$1,'Copy of PY1 Data(H)'!$A$1:$CZ$1,_xlfn.XLOOKUP($A210,'Copy of PY1 Data(H)'!$A$1:$A$288,'Copy of PY1 Data(H)'!$A$1:$CZ$288))</f>
        <v>0</v>
      </c>
      <c r="BN210" s="180" cm="1">
        <f t="array" ref="BN210">_xlfn.XLOOKUP(BN$1,'Copy of PY1 Data(H)'!$A$1:$CZ$1,_xlfn.XLOOKUP($A210,'Copy of PY1 Data(H)'!$A$1:$A$288,'Copy of PY1 Data(H)'!$A$1:$CZ$288))</f>
        <v>0</v>
      </c>
      <c r="BO210" s="180" cm="1">
        <f t="array" ref="BO210">_xlfn.XLOOKUP(BO$1,'Copy of PY1 Data(H)'!$A$1:$CZ$1,_xlfn.XLOOKUP($A210,'Copy of PY1 Data(H)'!$A$1:$A$288,'Copy of PY1 Data(H)'!$A$1:$CZ$288))</f>
        <v>0</v>
      </c>
      <c r="BP210" s="180" cm="1">
        <f t="array" ref="BP210">_xlfn.XLOOKUP(BP$1,'Copy of PY1 Data(H)'!$A$1:$CZ$1,_xlfn.XLOOKUP($A210,'Copy of PY1 Data(H)'!$A$1:$A$288,'Copy of PY1 Data(H)'!$A$1:$CZ$288))</f>
        <v>0</v>
      </c>
      <c r="BQ210" s="180" cm="1">
        <f t="array" ref="BQ210">_xlfn.XLOOKUP(BQ$1,'Copy of PY1 Data(H)'!$A$1:$CZ$1,_xlfn.XLOOKUP($A210,'Copy of PY1 Data(H)'!$A$1:$A$288,'Copy of PY1 Data(H)'!$A$1:$CZ$288))</f>
        <v>0</v>
      </c>
      <c r="BR210" s="180" cm="1">
        <f t="array" ref="BR210">_xlfn.XLOOKUP(BR$1,'Copy of PY1 Data(H)'!$A$1:$CZ$1,_xlfn.XLOOKUP($A210,'Copy of PY1 Data(H)'!$A$1:$A$288,'Copy of PY1 Data(H)'!$A$1:$CZ$288))</f>
        <v>1296512</v>
      </c>
      <c r="BS210" s="180" cm="1">
        <f t="array" ref="BS210">_xlfn.XLOOKUP(BS$1,'Copy of PY1 Data(H)'!$A$1:$CZ$1,_xlfn.XLOOKUP($A210,'Copy of PY1 Data(H)'!$A$1:$A$288,'Copy of PY1 Data(H)'!$A$1:$CZ$288))</f>
        <v>10993740</v>
      </c>
      <c r="BT210" s="180" cm="1">
        <f t="array" ref="BT210">_xlfn.XLOOKUP(BT$1,'Copy of PY1 Data(H)'!$A$1:$CZ$1,_xlfn.XLOOKUP($A210,'Copy of PY1 Data(H)'!$A$1:$A$288,'Copy of PY1 Data(H)'!$A$1:$CZ$288))</f>
        <v>0</v>
      </c>
      <c r="BU210" s="180" cm="1">
        <f t="array" ref="BU210">_xlfn.XLOOKUP(BU$1,'Copy of PY1 Data(H)'!$A$1:$CZ$1,_xlfn.XLOOKUP($A210,'Copy of PY1 Data(H)'!$A$1:$A$288,'Copy of PY1 Data(H)'!$A$1:$CZ$288))</f>
        <v>0</v>
      </c>
      <c r="BV210" s="180" cm="1">
        <f t="array" ref="BV210">_xlfn.XLOOKUP(BV$1,'Copy of PY1 Data(H)'!$A$1:$CZ$1,_xlfn.XLOOKUP($A210,'Copy of PY1 Data(H)'!$A$1:$A$288,'Copy of PY1 Data(H)'!$A$1:$CZ$288))</f>
        <v>0</v>
      </c>
      <c r="BW210" s="180" cm="1">
        <f t="array" ref="BW210">_xlfn.XLOOKUP(BW$1,'Copy of PY1 Data(H)'!$A$1:$CZ$1,_xlfn.XLOOKUP($A210,'Copy of PY1 Data(H)'!$A$1:$A$288,'Copy of PY1 Data(H)'!$A$1:$CZ$288))</f>
        <v>0</v>
      </c>
      <c r="BX210" s="180" cm="1">
        <f t="array" ref="BX210">_xlfn.XLOOKUP(BX$1,'Copy of PY1 Data(H)'!$A$1:$CZ$1,_xlfn.XLOOKUP($A210,'Copy of PY1 Data(H)'!$A$1:$A$288,'Copy of PY1 Data(H)'!$A$1:$CZ$288))</f>
        <v>0</v>
      </c>
      <c r="BY210" s="180" cm="1">
        <f t="array" ref="BY210">_xlfn.XLOOKUP(BY$1,'Copy of PY1 Data(H)'!$A$1:$CZ$1,_xlfn.XLOOKUP($A210,'Copy of PY1 Data(H)'!$A$1:$A$288,'Copy of PY1 Data(H)'!$A$1:$CZ$288))</f>
        <v>0</v>
      </c>
      <c r="BZ210" s="180" cm="1">
        <f t="array" ref="BZ210">_xlfn.XLOOKUP(BZ$1,'Copy of PY1 Data(H)'!$A$1:$CZ$1,_xlfn.XLOOKUP($A210,'Copy of PY1 Data(H)'!$A$1:$A$288,'Copy of PY1 Data(H)'!$A$1:$CZ$288))</f>
        <v>0</v>
      </c>
      <c r="CA210" s="180" cm="1">
        <f t="array" ref="CA210">_xlfn.XLOOKUP(CA$1,'Copy of PY1 Data(H)'!$A$1:$CZ$1,_xlfn.XLOOKUP($A210,'Copy of PY1 Data(H)'!$A$1:$A$288,'Copy of PY1 Data(H)'!$A$1:$CZ$288))</f>
        <v>0</v>
      </c>
      <c r="CB210" s="180" cm="1">
        <f t="array" ref="CB210">_xlfn.XLOOKUP(CB$1,'Copy of PY1 Data(H)'!$A$1:$CZ$1,_xlfn.XLOOKUP($A210,'Copy of PY1 Data(H)'!$A$1:$A$288,'Copy of PY1 Data(H)'!$A$1:$CZ$288))</f>
        <v>0</v>
      </c>
      <c r="CC210" s="180" cm="1">
        <f t="array" ref="CC210">_xlfn.XLOOKUP(CC$1,'Copy of PY1 Data(H)'!$A$1:$CZ$1,_xlfn.XLOOKUP($A210,'Copy of PY1 Data(H)'!$A$1:$A$288,'Copy of PY1 Data(H)'!$A$1:$CZ$288))</f>
        <v>0</v>
      </c>
      <c r="CD210" s="180" cm="1">
        <f t="array" ref="CD210">_xlfn.XLOOKUP(CD$1,'Copy of PY1 Data(H)'!$A$1:$CZ$1,_xlfn.XLOOKUP($A210,'Copy of PY1 Data(H)'!$A$1:$A$288,'Copy of PY1 Data(H)'!$A$1:$CZ$288))</f>
        <v>0</v>
      </c>
    </row>
    <row r="211" spans="1:82" s="968" customFormat="1" x14ac:dyDescent="0.3">
      <c r="B211" s="968" t="s">
        <v>2892</v>
      </c>
      <c r="D211" s="968" t="e" cm="1">
        <f t="array" ref="D211">_xlfn.XLOOKUP(D$1,'Copy of PY1 Data(H)'!$A$1:$CZ$1,_xlfn.XLOOKUP($B211,'Copy of PY1 Data(H)'!$A$1:$A$288,'Copy of PY1 Data(H)'!$A$1:$CZ$288))</f>
        <v>#N/A</v>
      </c>
      <c r="E211" s="968" t="e" cm="1">
        <f t="array" ref="E211">_xlfn.XLOOKUP(E$1,'Copy of PY1 Data(H)'!$A$1:$CZ$1,_xlfn.XLOOKUP($B211,'Copy of PY1 Data(H)'!$A$1:$A$288,'Copy of PY1 Data(H)'!$A$1:$CZ$288))</f>
        <v>#N/A</v>
      </c>
      <c r="F211" s="968" t="e" cm="1">
        <f t="array" ref="F211">_xlfn.XLOOKUP(F$1,'Copy of PY1 Data(H)'!$A$1:$CZ$1,_xlfn.XLOOKUP($B211,'Copy of PY1 Data(H)'!$A$1:$A$288,'Copy of PY1 Data(H)'!$A$1:$CZ$288))</f>
        <v>#N/A</v>
      </c>
      <c r="G211" s="968" t="e" cm="1">
        <f t="array" ref="G211">_xlfn.XLOOKUP(G$1,'Copy of PY1 Data(H)'!$A$1:$CZ$1,_xlfn.XLOOKUP($B211,'Copy of PY1 Data(H)'!$A$1:$A$288,'Copy of PY1 Data(H)'!$A$1:$CZ$288))</f>
        <v>#N/A</v>
      </c>
      <c r="H211" s="968" t="e" cm="1">
        <f t="array" ref="H211">_xlfn.XLOOKUP(H$1,'Copy of PY1 Data(H)'!$A$1:$CZ$1,_xlfn.XLOOKUP($B211,'Copy of PY1 Data(H)'!$A$1:$A$288,'Copy of PY1 Data(H)'!$A$1:$CZ$288))</f>
        <v>#N/A</v>
      </c>
      <c r="I211" s="968" t="e" cm="1">
        <f t="array" ref="I211">_xlfn.XLOOKUP(I$1,'Copy of PY1 Data(H)'!$A$1:$CZ$1,_xlfn.XLOOKUP($B211,'Copy of PY1 Data(H)'!$A$1:$A$288,'Copy of PY1 Data(H)'!$A$1:$CZ$288))</f>
        <v>#N/A</v>
      </c>
      <c r="J211" s="968" t="e" cm="1">
        <f t="array" ref="J211">_xlfn.XLOOKUP(J$1,'Copy of PY1 Data(H)'!$A$1:$CZ$1,_xlfn.XLOOKUP($B211,'Copy of PY1 Data(H)'!$A$1:$A$288,'Copy of PY1 Data(H)'!$A$1:$CZ$288))</f>
        <v>#N/A</v>
      </c>
      <c r="K211" s="968" t="e" cm="1">
        <f t="array" ref="K211">_xlfn.XLOOKUP(K$1,'Copy of PY1 Data(H)'!$A$1:$CZ$1,_xlfn.XLOOKUP($B211,'Copy of PY1 Data(H)'!$A$1:$A$288,'Copy of PY1 Data(H)'!$A$1:$CZ$288))</f>
        <v>#N/A</v>
      </c>
      <c r="L211" s="968" t="e" cm="1">
        <f t="array" ref="L211">_xlfn.XLOOKUP(L$1,'Copy of PY1 Data(H)'!$A$1:$CZ$1,_xlfn.XLOOKUP($B211,'Copy of PY1 Data(H)'!$A$1:$A$288,'Copy of PY1 Data(H)'!$A$1:$CZ$288))</f>
        <v>#N/A</v>
      </c>
      <c r="M211" s="968" t="e" cm="1">
        <f t="array" ref="M211">_xlfn.XLOOKUP(M$1,'Copy of PY1 Data(H)'!$A$1:$CZ$1,_xlfn.XLOOKUP($B211,'Copy of PY1 Data(H)'!$A$1:$A$288,'Copy of PY1 Data(H)'!$A$1:$CZ$288))</f>
        <v>#N/A</v>
      </c>
      <c r="N211" s="968" t="e" cm="1">
        <f t="array" ref="N211">_xlfn.XLOOKUP(N$1,'Copy of PY1 Data(H)'!$A$1:$CZ$1,_xlfn.XLOOKUP($B211,'Copy of PY1 Data(H)'!$A$1:$A$288,'Copy of PY1 Data(H)'!$A$1:$CZ$288))</f>
        <v>#N/A</v>
      </c>
      <c r="O211" s="968" t="e" cm="1">
        <f t="array" ref="O211">_xlfn.XLOOKUP(O$1,'Copy of PY1 Data(H)'!$A$1:$CZ$1,_xlfn.XLOOKUP($B211,'Copy of PY1 Data(H)'!$A$1:$A$288,'Copy of PY1 Data(H)'!$A$1:$CZ$288))</f>
        <v>#N/A</v>
      </c>
      <c r="P211" s="968" t="e" cm="1">
        <f t="array" ref="P211">_xlfn.XLOOKUP(P$1,'Copy of PY1 Data(H)'!$A$1:$CZ$1,_xlfn.XLOOKUP($B211,'Copy of PY1 Data(H)'!$A$1:$A$288,'Copy of PY1 Data(H)'!$A$1:$CZ$288))</f>
        <v>#N/A</v>
      </c>
      <c r="Q211" s="968" t="e" cm="1">
        <f t="array" ref="Q211">_xlfn.XLOOKUP(Q$1,'Copy of PY1 Data(H)'!$A$1:$CZ$1,_xlfn.XLOOKUP($B211,'Copy of PY1 Data(H)'!$A$1:$A$288,'Copy of PY1 Data(H)'!$A$1:$CZ$288))</f>
        <v>#N/A</v>
      </c>
      <c r="R211" s="968" t="e" cm="1">
        <f t="array" ref="R211">_xlfn.XLOOKUP(R$1,'Copy of PY1 Data(H)'!$A$1:$CZ$1,_xlfn.XLOOKUP($B211,'Copy of PY1 Data(H)'!$A$1:$A$288,'Copy of PY1 Data(H)'!$A$1:$CZ$288))</f>
        <v>#N/A</v>
      </c>
      <c r="S211" s="968" t="e" cm="1">
        <f t="array" ref="S211">_xlfn.XLOOKUP(S$1,'Copy of PY1 Data(H)'!$A$1:$CZ$1,_xlfn.XLOOKUP($B211,'Copy of PY1 Data(H)'!$A$1:$A$288,'Copy of PY1 Data(H)'!$A$1:$CZ$288))</f>
        <v>#N/A</v>
      </c>
      <c r="T211" s="968" t="e" cm="1">
        <f t="array" ref="T211">_xlfn.XLOOKUP(T$1,'Copy of PY1 Data(H)'!$A$1:$CZ$1,_xlfn.XLOOKUP($B211,'Copy of PY1 Data(H)'!$A$1:$A$288,'Copy of PY1 Data(H)'!$A$1:$CZ$288))</f>
        <v>#N/A</v>
      </c>
      <c r="U211" s="968" t="e" cm="1">
        <f t="array" ref="U211">_xlfn.XLOOKUP(U$1,'Copy of PY1 Data(H)'!$A$1:$CZ$1,_xlfn.XLOOKUP($B211,'Copy of PY1 Data(H)'!$A$1:$A$288,'Copy of PY1 Data(H)'!$A$1:$CZ$288))</f>
        <v>#N/A</v>
      </c>
      <c r="V211" s="968" t="e" cm="1">
        <f t="array" ref="V211">_xlfn.XLOOKUP(V$1,'Copy of PY1 Data(H)'!$A$1:$CZ$1,_xlfn.XLOOKUP($B211,'Copy of PY1 Data(H)'!$A$1:$A$288,'Copy of PY1 Data(H)'!$A$1:$CZ$288))</f>
        <v>#N/A</v>
      </c>
      <c r="W211" s="968" t="e" cm="1">
        <f t="array" ref="W211">_xlfn.XLOOKUP(W$1,'Copy of PY1 Data(H)'!$A$1:$CZ$1,_xlfn.XLOOKUP($B211,'Copy of PY1 Data(H)'!$A$1:$A$288,'Copy of PY1 Data(H)'!$A$1:$CZ$288))</f>
        <v>#N/A</v>
      </c>
      <c r="X211" s="968" t="e" cm="1">
        <f t="array" ref="X211">_xlfn.XLOOKUP(X$1,'Copy of PY1 Data(H)'!$A$1:$CZ$1,_xlfn.XLOOKUP($B211,'Copy of PY1 Data(H)'!$A$1:$A$288,'Copy of PY1 Data(H)'!$A$1:$CZ$288))</f>
        <v>#N/A</v>
      </c>
      <c r="Y211" s="968" t="e" cm="1">
        <f t="array" ref="Y211">_xlfn.XLOOKUP(Y$1,'Copy of PY1 Data(H)'!$A$1:$CZ$1,_xlfn.XLOOKUP($B211,'Copy of PY1 Data(H)'!$A$1:$A$288,'Copy of PY1 Data(H)'!$A$1:$CZ$288))</f>
        <v>#N/A</v>
      </c>
      <c r="Z211" s="968" t="e" cm="1">
        <f t="array" ref="Z211">_xlfn.XLOOKUP(Z$1,'Copy of PY1 Data(H)'!$A$1:$CZ$1,_xlfn.XLOOKUP($B211,'Copy of PY1 Data(H)'!$A$1:$A$288,'Copy of PY1 Data(H)'!$A$1:$CZ$288))</f>
        <v>#N/A</v>
      </c>
      <c r="AA211" s="968" t="e" cm="1">
        <f t="array" ref="AA211">_xlfn.XLOOKUP(AA$1,'Copy of PY1 Data(H)'!$A$1:$CZ$1,_xlfn.XLOOKUP($B211,'Copy of PY1 Data(H)'!$A$1:$A$288,'Copy of PY1 Data(H)'!$A$1:$CZ$288))</f>
        <v>#N/A</v>
      </c>
      <c r="AB211" s="968" t="e" cm="1">
        <f t="array" ref="AB211">_xlfn.XLOOKUP(AB$1,'Copy of PY1 Data(H)'!$A$1:$CZ$1,_xlfn.XLOOKUP($B211,'Copy of PY1 Data(H)'!$A$1:$A$288,'Copy of PY1 Data(H)'!$A$1:$CZ$288))</f>
        <v>#N/A</v>
      </c>
      <c r="AC211" s="968" t="e" cm="1">
        <f t="array" ref="AC211">_xlfn.XLOOKUP(AC$1,'Copy of PY1 Data(H)'!$A$1:$CZ$1,_xlfn.XLOOKUP($B211,'Copy of PY1 Data(H)'!$A$1:$A$288,'Copy of PY1 Data(H)'!$A$1:$CZ$288))</f>
        <v>#N/A</v>
      </c>
      <c r="AD211" s="968" t="e" cm="1">
        <f t="array" ref="AD211">_xlfn.XLOOKUP(AD$1,'Copy of PY1 Data(H)'!$A$1:$CZ$1,_xlfn.XLOOKUP($B211,'Copy of PY1 Data(H)'!$A$1:$A$288,'Copy of PY1 Data(H)'!$A$1:$CZ$288))</f>
        <v>#N/A</v>
      </c>
      <c r="AE211" s="968" t="e" cm="1">
        <f t="array" ref="AE211">_xlfn.XLOOKUP(AE$1,'Copy of PY1 Data(H)'!$A$1:$CZ$1,_xlfn.XLOOKUP($B211,'Copy of PY1 Data(H)'!$A$1:$A$288,'Copy of PY1 Data(H)'!$A$1:$CZ$288))</f>
        <v>#N/A</v>
      </c>
      <c r="AF211" s="968" t="e" cm="1">
        <f t="array" ref="AF211">_xlfn.XLOOKUP(AF$1,'Copy of PY1 Data(H)'!$A$1:$CZ$1,_xlfn.XLOOKUP($B211,'Copy of PY1 Data(H)'!$A$1:$A$288,'Copy of PY1 Data(H)'!$A$1:$CZ$288))</f>
        <v>#N/A</v>
      </c>
      <c r="AG211" s="968" t="e" cm="1">
        <f t="array" ref="AG211">_xlfn.XLOOKUP(AG$1,'Copy of PY1 Data(H)'!$A$1:$CZ$1,_xlfn.XLOOKUP($B211,'Copy of PY1 Data(H)'!$A$1:$A$288,'Copy of PY1 Data(H)'!$A$1:$CZ$288))</f>
        <v>#N/A</v>
      </c>
      <c r="AH211" s="968" t="e" cm="1">
        <f t="array" ref="AH211">_xlfn.XLOOKUP(AH$1,'Copy of PY1 Data(H)'!$A$1:$CZ$1,_xlfn.XLOOKUP($B211,'Copy of PY1 Data(H)'!$A$1:$A$288,'Copy of PY1 Data(H)'!$A$1:$CZ$288))</f>
        <v>#N/A</v>
      </c>
      <c r="AI211" s="968" t="e" cm="1">
        <f t="array" ref="AI211">_xlfn.XLOOKUP(AI$1,'Copy of PY1 Data(H)'!$A$1:$CZ$1,_xlfn.XLOOKUP($B211,'Copy of PY1 Data(H)'!$A$1:$A$288,'Copy of PY1 Data(H)'!$A$1:$CZ$288))</f>
        <v>#N/A</v>
      </c>
      <c r="AJ211" s="968" t="e" cm="1">
        <f t="array" ref="AJ211">_xlfn.XLOOKUP(AJ$1,'Copy of PY1 Data(H)'!$A$1:$CZ$1,_xlfn.XLOOKUP($B211,'Copy of PY1 Data(H)'!$A$1:$A$288,'Copy of PY1 Data(H)'!$A$1:$CZ$288))</f>
        <v>#N/A</v>
      </c>
      <c r="AK211" s="968" t="e" cm="1">
        <f t="array" ref="AK211">_xlfn.XLOOKUP(AK$1,'Copy of PY1 Data(H)'!$A$1:$CZ$1,_xlfn.XLOOKUP($B211,'Copy of PY1 Data(H)'!$A$1:$A$288,'Copy of PY1 Data(H)'!$A$1:$CZ$288))</f>
        <v>#N/A</v>
      </c>
      <c r="AL211" s="968" t="e" cm="1">
        <f t="array" ref="AL211">_xlfn.XLOOKUP(AL$1,'Copy of PY1 Data(H)'!$A$1:$CZ$1,_xlfn.XLOOKUP($B211,'Copy of PY1 Data(H)'!$A$1:$A$288,'Copy of PY1 Data(H)'!$A$1:$CZ$288))</f>
        <v>#N/A</v>
      </c>
      <c r="AM211" s="968" t="e" cm="1">
        <f t="array" ref="AM211">_xlfn.XLOOKUP(AM$1,'Copy of PY1 Data(H)'!$A$1:$CZ$1,_xlfn.XLOOKUP($B211,'Copy of PY1 Data(H)'!$A$1:$A$288,'Copy of PY1 Data(H)'!$A$1:$CZ$288))</f>
        <v>#N/A</v>
      </c>
      <c r="AN211" s="968" t="e" cm="1">
        <f t="array" ref="AN211">_xlfn.XLOOKUP(AN$1,'Copy of PY1 Data(H)'!$A$1:$CZ$1,_xlfn.XLOOKUP($B211,'Copy of PY1 Data(H)'!$A$1:$A$288,'Copy of PY1 Data(H)'!$A$1:$CZ$288))</f>
        <v>#N/A</v>
      </c>
      <c r="AO211" s="968" t="e" cm="1">
        <f t="array" ref="AO211">_xlfn.XLOOKUP(AO$1,'Copy of PY1 Data(H)'!$A$1:$CZ$1,_xlfn.XLOOKUP($B211,'Copy of PY1 Data(H)'!$A$1:$A$288,'Copy of PY1 Data(H)'!$A$1:$CZ$288))</f>
        <v>#N/A</v>
      </c>
      <c r="AP211" s="968" t="e" cm="1">
        <f t="array" ref="AP211">_xlfn.XLOOKUP(AP$1,'Copy of PY1 Data(H)'!$A$1:$CZ$1,_xlfn.XLOOKUP($B211,'Copy of PY1 Data(H)'!$A$1:$A$288,'Copy of PY1 Data(H)'!$A$1:$CZ$288))</f>
        <v>#N/A</v>
      </c>
      <c r="AQ211" s="968" t="e" cm="1">
        <f t="array" ref="AQ211">_xlfn.XLOOKUP(AQ$1,'Copy of PY1 Data(H)'!$A$1:$CZ$1,_xlfn.XLOOKUP($B211,'Copy of PY1 Data(H)'!$A$1:$A$288,'Copy of PY1 Data(H)'!$A$1:$CZ$288))</f>
        <v>#N/A</v>
      </c>
      <c r="AR211" s="968" t="e" cm="1">
        <f t="array" ref="AR211">_xlfn.XLOOKUP(AR$1,'Copy of PY1 Data(H)'!$A$1:$CZ$1,_xlfn.XLOOKUP($B211,'Copy of PY1 Data(H)'!$A$1:$A$288,'Copy of PY1 Data(H)'!$A$1:$CZ$288))</f>
        <v>#N/A</v>
      </c>
      <c r="AS211" s="968" t="e" cm="1">
        <f t="array" ref="AS211">_xlfn.XLOOKUP(AS$1,'Copy of PY1 Data(H)'!$A$1:$CZ$1,_xlfn.XLOOKUP($B211,'Copy of PY1 Data(H)'!$A$1:$A$288,'Copy of PY1 Data(H)'!$A$1:$CZ$288))</f>
        <v>#N/A</v>
      </c>
      <c r="AT211" s="968" t="e" cm="1">
        <f t="array" ref="AT211">_xlfn.XLOOKUP(AT$1,'Copy of PY1 Data(H)'!$A$1:$CZ$1,_xlfn.XLOOKUP($B211,'Copy of PY1 Data(H)'!$A$1:$A$288,'Copy of PY1 Data(H)'!$A$1:$CZ$288))</f>
        <v>#N/A</v>
      </c>
      <c r="AU211" s="968" t="e" cm="1">
        <f t="array" ref="AU211">_xlfn.XLOOKUP(AU$1,'Copy of PY1 Data(H)'!$A$1:$CZ$1,_xlfn.XLOOKUP($B211,'Copy of PY1 Data(H)'!$A$1:$A$288,'Copy of PY1 Data(H)'!$A$1:$CZ$288))</f>
        <v>#N/A</v>
      </c>
      <c r="AV211" s="968" t="e" cm="1">
        <f t="array" ref="AV211">_xlfn.XLOOKUP(AV$1,'Copy of PY1 Data(H)'!$A$1:$CZ$1,_xlfn.XLOOKUP($B211,'Copy of PY1 Data(H)'!$A$1:$A$288,'Copy of PY1 Data(H)'!$A$1:$CZ$288))</f>
        <v>#N/A</v>
      </c>
      <c r="AW211" s="968" t="e" cm="1">
        <f t="array" ref="AW211">_xlfn.XLOOKUP(AW$1,'Copy of PY1 Data(H)'!$A$1:$CZ$1,_xlfn.XLOOKUP($B211,'Copy of PY1 Data(H)'!$A$1:$A$288,'Copy of PY1 Data(H)'!$A$1:$CZ$288))</f>
        <v>#N/A</v>
      </c>
      <c r="AX211" s="968" t="e" cm="1">
        <f t="array" ref="AX211">_xlfn.XLOOKUP(AX$1,'Copy of PY1 Data(H)'!$A$1:$CZ$1,_xlfn.XLOOKUP($B211,'Copy of PY1 Data(H)'!$A$1:$A$288,'Copy of PY1 Data(H)'!$A$1:$CZ$288))</f>
        <v>#N/A</v>
      </c>
      <c r="AY211" s="968" t="e" cm="1">
        <f t="array" ref="AY211">_xlfn.XLOOKUP(AY$1,'Copy of PY1 Data(H)'!$A$1:$CZ$1,_xlfn.XLOOKUP($B211,'Copy of PY1 Data(H)'!$A$1:$A$288,'Copy of PY1 Data(H)'!$A$1:$CZ$288))</f>
        <v>#N/A</v>
      </c>
      <c r="AZ211" s="968" t="e" cm="1">
        <f t="array" ref="AZ211">_xlfn.XLOOKUP(AZ$1,'Copy of PY1 Data(H)'!$A$1:$CZ$1,_xlfn.XLOOKUP($B211,'Copy of PY1 Data(H)'!$A$1:$A$288,'Copy of PY1 Data(H)'!$A$1:$CZ$288))</f>
        <v>#N/A</v>
      </c>
      <c r="BA211" s="968" t="e" cm="1">
        <f t="array" ref="BA211">_xlfn.XLOOKUP(BA$1,'Copy of PY1 Data(H)'!$A$1:$CZ$1,_xlfn.XLOOKUP($B211,'Copy of PY1 Data(H)'!$A$1:$A$288,'Copy of PY1 Data(H)'!$A$1:$CZ$288))</f>
        <v>#N/A</v>
      </c>
      <c r="BB211" s="968" t="e" cm="1">
        <f t="array" ref="BB211">_xlfn.XLOOKUP(BB$1,'Copy of PY1 Data(H)'!$A$1:$CZ$1,_xlfn.XLOOKUP($B211,'Copy of PY1 Data(H)'!$A$1:$A$288,'Copy of PY1 Data(H)'!$A$1:$CZ$288))</f>
        <v>#N/A</v>
      </c>
      <c r="BC211" s="968" t="e" cm="1">
        <f t="array" ref="BC211">_xlfn.XLOOKUP(BC$1,'Copy of PY1 Data(H)'!$A$1:$CZ$1,_xlfn.XLOOKUP($B211,'Copy of PY1 Data(H)'!$A$1:$A$288,'Copy of PY1 Data(H)'!$A$1:$CZ$288))</f>
        <v>#N/A</v>
      </c>
      <c r="BD211" s="968" t="e" cm="1">
        <f t="array" ref="BD211">_xlfn.XLOOKUP(BD$1,'Copy of PY1 Data(H)'!$A$1:$CZ$1,_xlfn.XLOOKUP($B211,'Copy of PY1 Data(H)'!$A$1:$A$288,'Copy of PY1 Data(H)'!$A$1:$CZ$288))</f>
        <v>#N/A</v>
      </c>
      <c r="BE211" s="968" t="e" cm="1">
        <f t="array" ref="BE211">_xlfn.XLOOKUP(BE$1,'Copy of PY1 Data(H)'!$A$1:$CZ$1,_xlfn.XLOOKUP($B211,'Copy of PY1 Data(H)'!$A$1:$A$288,'Copy of PY1 Data(H)'!$A$1:$CZ$288))</f>
        <v>#N/A</v>
      </c>
      <c r="BF211" s="968" t="e" cm="1">
        <f t="array" ref="BF211">_xlfn.XLOOKUP(BF$1,'Copy of PY1 Data(H)'!$A$1:$CZ$1,_xlfn.XLOOKUP($B211,'Copy of PY1 Data(H)'!$A$1:$A$288,'Copy of PY1 Data(H)'!$A$1:$CZ$288))</f>
        <v>#N/A</v>
      </c>
      <c r="BG211" s="968" t="e" cm="1">
        <f t="array" ref="BG211">_xlfn.XLOOKUP(BG$1,'Copy of PY1 Data(H)'!$A$1:$CZ$1,_xlfn.XLOOKUP($B211,'Copy of PY1 Data(H)'!$A$1:$A$288,'Copy of PY1 Data(H)'!$A$1:$CZ$288))</f>
        <v>#N/A</v>
      </c>
      <c r="BH211" s="968" t="e" cm="1">
        <f t="array" ref="BH211">_xlfn.XLOOKUP(BH$1,'Copy of PY1 Data(H)'!$A$1:$CZ$1,_xlfn.XLOOKUP($B211,'Copy of PY1 Data(H)'!$A$1:$A$288,'Copy of PY1 Data(H)'!$A$1:$CZ$288))</f>
        <v>#N/A</v>
      </c>
      <c r="BI211" s="968" t="e" cm="1">
        <f t="array" ref="BI211">_xlfn.XLOOKUP(BI$1,'Copy of PY1 Data(H)'!$A$1:$CZ$1,_xlfn.XLOOKUP($B211,'Copy of PY1 Data(H)'!$A$1:$A$288,'Copy of PY1 Data(H)'!$A$1:$CZ$288))</f>
        <v>#N/A</v>
      </c>
      <c r="BJ211" s="968" t="e" cm="1">
        <f t="array" ref="BJ211">_xlfn.XLOOKUP(BJ$1,'Copy of PY1 Data(H)'!$A$1:$CZ$1,_xlfn.XLOOKUP($B211,'Copy of PY1 Data(H)'!$A$1:$A$288,'Copy of PY1 Data(H)'!$A$1:$CZ$288))</f>
        <v>#N/A</v>
      </c>
      <c r="BK211" s="968" t="e" cm="1">
        <f t="array" ref="BK211">_xlfn.XLOOKUP(BK$1,'Copy of PY1 Data(H)'!$A$1:$CZ$1,_xlfn.XLOOKUP($B211,'Copy of PY1 Data(H)'!$A$1:$A$288,'Copy of PY1 Data(H)'!$A$1:$CZ$288))</f>
        <v>#N/A</v>
      </c>
      <c r="BL211" s="968" t="e" cm="1">
        <f t="array" ref="BL211">_xlfn.XLOOKUP(BL$1,'Copy of PY1 Data(H)'!$A$1:$CZ$1,_xlfn.XLOOKUP($B211,'Copy of PY1 Data(H)'!$A$1:$A$288,'Copy of PY1 Data(H)'!$A$1:$CZ$288))</f>
        <v>#N/A</v>
      </c>
      <c r="BM211" s="968" t="e" cm="1">
        <f t="array" ref="BM211">_xlfn.XLOOKUP(BM$1,'Copy of PY1 Data(H)'!$A$1:$CZ$1,_xlfn.XLOOKUP($B211,'Copy of PY1 Data(H)'!$A$1:$A$288,'Copy of PY1 Data(H)'!$A$1:$CZ$288))</f>
        <v>#N/A</v>
      </c>
      <c r="BN211" s="968" t="e" cm="1">
        <f t="array" ref="BN211">_xlfn.XLOOKUP(BN$1,'Copy of PY1 Data(H)'!$A$1:$CZ$1,_xlfn.XLOOKUP($B211,'Copy of PY1 Data(H)'!$A$1:$A$288,'Copy of PY1 Data(H)'!$A$1:$CZ$288))</f>
        <v>#N/A</v>
      </c>
      <c r="BO211" s="968" t="e" cm="1">
        <f t="array" ref="BO211">_xlfn.XLOOKUP(BO$1,'Copy of PY1 Data(H)'!$A$1:$CZ$1,_xlfn.XLOOKUP($B211,'Copy of PY1 Data(H)'!$A$1:$A$288,'Copy of PY1 Data(H)'!$A$1:$CZ$288))</f>
        <v>#N/A</v>
      </c>
      <c r="BP211" s="968" t="e" cm="1">
        <f t="array" ref="BP211">_xlfn.XLOOKUP(BP$1,'Copy of PY1 Data(H)'!$A$1:$CZ$1,_xlfn.XLOOKUP($B211,'Copy of PY1 Data(H)'!$A$1:$A$288,'Copy of PY1 Data(H)'!$A$1:$CZ$288))</f>
        <v>#N/A</v>
      </c>
      <c r="BQ211" s="968" t="e" cm="1">
        <f t="array" ref="BQ211">_xlfn.XLOOKUP(BQ$1,'Copy of PY1 Data(H)'!$A$1:$CZ$1,_xlfn.XLOOKUP($B211,'Copy of PY1 Data(H)'!$A$1:$A$288,'Copy of PY1 Data(H)'!$A$1:$CZ$288))</f>
        <v>#N/A</v>
      </c>
      <c r="BR211" s="968" t="e" cm="1">
        <f t="array" ref="BR211">_xlfn.XLOOKUP(BR$1,'Copy of PY1 Data(H)'!$A$1:$CZ$1,_xlfn.XLOOKUP($B211,'Copy of PY1 Data(H)'!$A$1:$A$288,'Copy of PY1 Data(H)'!$A$1:$CZ$288))</f>
        <v>#N/A</v>
      </c>
      <c r="BS211" s="968" t="e" cm="1">
        <f t="array" ref="BS211">_xlfn.XLOOKUP(BS$1,'Copy of PY1 Data(H)'!$A$1:$CZ$1,_xlfn.XLOOKUP($B211,'Copy of PY1 Data(H)'!$A$1:$A$288,'Copy of PY1 Data(H)'!$A$1:$CZ$288))</f>
        <v>#N/A</v>
      </c>
      <c r="BT211" s="968" t="e" cm="1">
        <f t="array" ref="BT211">_xlfn.XLOOKUP(BT$1,'Copy of PY1 Data(H)'!$A$1:$CZ$1,_xlfn.XLOOKUP($B211,'Copy of PY1 Data(H)'!$A$1:$A$288,'Copy of PY1 Data(H)'!$A$1:$CZ$288))</f>
        <v>#N/A</v>
      </c>
      <c r="BU211" s="968" t="e" cm="1">
        <f t="array" ref="BU211">_xlfn.XLOOKUP(BU$1,'Copy of PY1 Data(H)'!$A$1:$CZ$1,_xlfn.XLOOKUP($B211,'Copy of PY1 Data(H)'!$A$1:$A$288,'Copy of PY1 Data(H)'!$A$1:$CZ$288))</f>
        <v>#N/A</v>
      </c>
      <c r="BV211" s="968" t="e" cm="1">
        <f t="array" ref="BV211">_xlfn.XLOOKUP(BV$1,'Copy of PY1 Data(H)'!$A$1:$CZ$1,_xlfn.XLOOKUP($B211,'Copy of PY1 Data(H)'!$A$1:$A$288,'Copy of PY1 Data(H)'!$A$1:$CZ$288))</f>
        <v>#N/A</v>
      </c>
      <c r="BW211" s="968" t="e" cm="1">
        <f t="array" ref="BW211">_xlfn.XLOOKUP(BW$1,'Copy of PY1 Data(H)'!$A$1:$CZ$1,_xlfn.XLOOKUP($B211,'Copy of PY1 Data(H)'!$A$1:$A$288,'Copy of PY1 Data(H)'!$A$1:$CZ$288))</f>
        <v>#N/A</v>
      </c>
      <c r="BX211" s="968" t="e" cm="1">
        <f t="array" ref="BX211">_xlfn.XLOOKUP(BX$1,'Copy of PY1 Data(H)'!$A$1:$CZ$1,_xlfn.XLOOKUP($B211,'Copy of PY1 Data(H)'!$A$1:$A$288,'Copy of PY1 Data(H)'!$A$1:$CZ$288))</f>
        <v>#N/A</v>
      </c>
      <c r="BY211" s="968" t="e" cm="1">
        <f t="array" ref="BY211">_xlfn.XLOOKUP(BY$1,'Copy of PY1 Data(H)'!$A$1:$CZ$1,_xlfn.XLOOKUP($B211,'Copy of PY1 Data(H)'!$A$1:$A$288,'Copy of PY1 Data(H)'!$A$1:$CZ$288))</f>
        <v>#N/A</v>
      </c>
      <c r="BZ211" s="968" t="e" cm="1">
        <f t="array" ref="BZ211">_xlfn.XLOOKUP(BZ$1,'Copy of PY1 Data(H)'!$A$1:$CZ$1,_xlfn.XLOOKUP($B211,'Copy of PY1 Data(H)'!$A$1:$A$288,'Copy of PY1 Data(H)'!$A$1:$CZ$288))</f>
        <v>#N/A</v>
      </c>
      <c r="CA211" s="968" t="e" cm="1">
        <f t="array" ref="CA211">_xlfn.XLOOKUP(CA$1,'Copy of PY1 Data(H)'!$A$1:$CZ$1,_xlfn.XLOOKUP($B211,'Copy of PY1 Data(H)'!$A$1:$A$288,'Copy of PY1 Data(H)'!$A$1:$CZ$288))</f>
        <v>#N/A</v>
      </c>
      <c r="CB211" s="968" t="e" cm="1">
        <f t="array" ref="CB211">_xlfn.XLOOKUP(CB$1,'Copy of PY1 Data(H)'!$A$1:$CZ$1,_xlfn.XLOOKUP($B211,'Copy of PY1 Data(H)'!$A$1:$A$288,'Copy of PY1 Data(H)'!$A$1:$CZ$288))</f>
        <v>#N/A</v>
      </c>
      <c r="CC211" s="968" t="e" cm="1">
        <f t="array" ref="CC211">_xlfn.XLOOKUP(CC$1,'Copy of PY1 Data(H)'!$A$1:$CZ$1,_xlfn.XLOOKUP($B211,'Copy of PY1 Data(H)'!$A$1:$A$288,'Copy of PY1 Data(H)'!$A$1:$CZ$288))</f>
        <v>#N/A</v>
      </c>
      <c r="CD211" s="968" t="e" cm="1">
        <f t="array" ref="CD211">_xlfn.XLOOKUP(CD$1,'Copy of PY1 Data(H)'!$A$1:$CZ$1,_xlfn.XLOOKUP($B211,'Copy of PY1 Data(H)'!$A$1:$A$288,'Copy of PY1 Data(H)'!$A$1:$CZ$288))</f>
        <v>#N/A</v>
      </c>
    </row>
    <row r="212" spans="1:82" x14ac:dyDescent="0.3">
      <c r="A212" s="180">
        <v>337</v>
      </c>
      <c r="C212" s="180"/>
      <c r="D212" s="180" cm="1">
        <f t="array" ref="D212">_xlfn.XLOOKUP(D$1,'Copy of PY1 Data(H)'!$A$1:$CZ$1,_xlfn.XLOOKUP($A212,'Copy of PY1 Data(H)'!$A$1:$A$288,'Copy of PY1 Data(H)'!$A$1:$CZ$288))</f>
        <v>0</v>
      </c>
      <c r="E212" s="180" cm="1">
        <f t="array" ref="E212">_xlfn.XLOOKUP(E$1,'Copy of PY1 Data(H)'!$A$1:$CZ$1,_xlfn.XLOOKUP($A212,'Copy of PY1 Data(H)'!$A$1:$A$288,'Copy of PY1 Data(H)'!$A$1:$CZ$288))</f>
        <v>0</v>
      </c>
      <c r="F212" s="180" cm="1">
        <f t="array" ref="F212">_xlfn.XLOOKUP(F$1,'Copy of PY1 Data(H)'!$A$1:$CZ$1,_xlfn.XLOOKUP($A212,'Copy of PY1 Data(H)'!$A$1:$A$288,'Copy of PY1 Data(H)'!$A$1:$CZ$288))</f>
        <v>0</v>
      </c>
      <c r="G212" s="180" cm="1">
        <f t="array" ref="G212">_xlfn.XLOOKUP(G$1,'Copy of PY1 Data(H)'!$A$1:$CZ$1,_xlfn.XLOOKUP($A212,'Copy of PY1 Data(H)'!$A$1:$A$288,'Copy of PY1 Data(H)'!$A$1:$CZ$288))</f>
        <v>0</v>
      </c>
      <c r="H212" s="180" cm="1">
        <f t="array" ref="H212">_xlfn.XLOOKUP(H$1,'Copy of PY1 Data(H)'!$A$1:$CZ$1,_xlfn.XLOOKUP($A212,'Copy of PY1 Data(H)'!$A$1:$A$288,'Copy of PY1 Data(H)'!$A$1:$CZ$288))</f>
        <v>0</v>
      </c>
      <c r="I212" s="180" cm="1">
        <f t="array" ref="I212">_xlfn.XLOOKUP(I$1,'Copy of PY1 Data(H)'!$A$1:$CZ$1,_xlfn.XLOOKUP($A212,'Copy of PY1 Data(H)'!$A$1:$A$288,'Copy of PY1 Data(H)'!$A$1:$CZ$288))</f>
        <v>0</v>
      </c>
      <c r="J212" s="180" cm="1">
        <f t="array" ref="J212">_xlfn.XLOOKUP(J$1,'Copy of PY1 Data(H)'!$A$1:$CZ$1,_xlfn.XLOOKUP($A212,'Copy of PY1 Data(H)'!$A$1:$A$288,'Copy of PY1 Data(H)'!$A$1:$CZ$288))</f>
        <v>0</v>
      </c>
      <c r="K212" s="180" cm="1">
        <f t="array" ref="K212">_xlfn.XLOOKUP(K$1,'Copy of PY1 Data(H)'!$A$1:$CZ$1,_xlfn.XLOOKUP($A212,'Copy of PY1 Data(H)'!$A$1:$A$288,'Copy of PY1 Data(H)'!$A$1:$CZ$288))</f>
        <v>0</v>
      </c>
      <c r="L212" s="180" cm="1">
        <f t="array" ref="L212">_xlfn.XLOOKUP(L$1,'Copy of PY1 Data(H)'!$A$1:$CZ$1,_xlfn.XLOOKUP($A212,'Copy of PY1 Data(H)'!$A$1:$A$288,'Copy of PY1 Data(H)'!$A$1:$CZ$288))</f>
        <v>0</v>
      </c>
      <c r="M212" s="180" cm="1">
        <f t="array" ref="M212">_xlfn.XLOOKUP(M$1,'Copy of PY1 Data(H)'!$A$1:$CZ$1,_xlfn.XLOOKUP($A212,'Copy of PY1 Data(H)'!$A$1:$A$288,'Copy of PY1 Data(H)'!$A$1:$CZ$288))</f>
        <v>1549131</v>
      </c>
      <c r="N212" s="180" cm="1">
        <f t="array" ref="N212">_xlfn.XLOOKUP(N$1,'Copy of PY1 Data(H)'!$A$1:$CZ$1,_xlfn.XLOOKUP($A212,'Copy of PY1 Data(H)'!$A$1:$A$288,'Copy of PY1 Data(H)'!$A$1:$CZ$288))</f>
        <v>23402</v>
      </c>
      <c r="O212" s="180" cm="1">
        <f t="array" ref="O212">_xlfn.XLOOKUP(O$1,'Copy of PY1 Data(H)'!$A$1:$CZ$1,_xlfn.XLOOKUP($A212,'Copy of PY1 Data(H)'!$A$1:$A$288,'Copy of PY1 Data(H)'!$A$1:$CZ$288))</f>
        <v>1530979</v>
      </c>
      <c r="P212" s="180" cm="1">
        <f t="array" ref="P212">_xlfn.XLOOKUP(P$1,'Copy of PY1 Data(H)'!$A$1:$CZ$1,_xlfn.XLOOKUP($A212,'Copy of PY1 Data(H)'!$A$1:$A$288,'Copy of PY1 Data(H)'!$A$1:$CZ$288))</f>
        <v>0</v>
      </c>
      <c r="Q212" s="180" cm="1">
        <f t="array" ref="Q212">_xlfn.XLOOKUP(Q$1,'Copy of PY1 Data(H)'!$A$1:$CZ$1,_xlfn.XLOOKUP($A212,'Copy of PY1 Data(H)'!$A$1:$A$288,'Copy of PY1 Data(H)'!$A$1:$CZ$288))</f>
        <v>14243670</v>
      </c>
      <c r="R212" s="180" cm="1">
        <f t="array" ref="R212">_xlfn.XLOOKUP(R$1,'Copy of PY1 Data(H)'!$A$1:$CZ$1,_xlfn.XLOOKUP($A212,'Copy of PY1 Data(H)'!$A$1:$A$288,'Copy of PY1 Data(H)'!$A$1:$CZ$288))</f>
        <v>947666</v>
      </c>
      <c r="S212" s="180" cm="1">
        <f t="array" ref="S212">_xlfn.XLOOKUP(S$1,'Copy of PY1 Data(H)'!$A$1:$CZ$1,_xlfn.XLOOKUP($A212,'Copy of PY1 Data(H)'!$A$1:$A$288,'Copy of PY1 Data(H)'!$A$1:$CZ$288))</f>
        <v>0</v>
      </c>
      <c r="T212" s="180" cm="1">
        <f t="array" ref="T212">_xlfn.XLOOKUP(T$1,'Copy of PY1 Data(H)'!$A$1:$CZ$1,_xlfn.XLOOKUP($A212,'Copy of PY1 Data(H)'!$A$1:$A$288,'Copy of PY1 Data(H)'!$A$1:$CZ$288))</f>
        <v>78178908</v>
      </c>
      <c r="U212" s="180" cm="1">
        <f t="array" ref="U212">_xlfn.XLOOKUP(U$1,'Copy of PY1 Data(H)'!$A$1:$CZ$1,_xlfn.XLOOKUP($A212,'Copy of PY1 Data(H)'!$A$1:$A$288,'Copy of PY1 Data(H)'!$A$1:$CZ$288))</f>
        <v>11132300</v>
      </c>
      <c r="V212" s="180" cm="1">
        <f t="array" ref="V212">_xlfn.XLOOKUP(V$1,'Copy of PY1 Data(H)'!$A$1:$CZ$1,_xlfn.XLOOKUP($A212,'Copy of PY1 Data(H)'!$A$1:$A$288,'Copy of PY1 Data(H)'!$A$1:$CZ$288))</f>
        <v>5327951</v>
      </c>
      <c r="W212" s="180" cm="1">
        <f t="array" ref="W212">_xlfn.XLOOKUP(W$1,'Copy of PY1 Data(H)'!$A$1:$CZ$1,_xlfn.XLOOKUP($A212,'Copy of PY1 Data(H)'!$A$1:$A$288,'Copy of PY1 Data(H)'!$A$1:$CZ$288))</f>
        <v>27747858</v>
      </c>
      <c r="X212" s="180" cm="1">
        <f t="array" ref="X212">_xlfn.XLOOKUP(X$1,'Copy of PY1 Data(H)'!$A$1:$CZ$1,_xlfn.XLOOKUP($A212,'Copy of PY1 Data(H)'!$A$1:$A$288,'Copy of PY1 Data(H)'!$A$1:$CZ$288))</f>
        <v>0</v>
      </c>
      <c r="Y212" s="180" cm="1">
        <f t="array" ref="Y212">_xlfn.XLOOKUP(Y$1,'Copy of PY1 Data(H)'!$A$1:$CZ$1,_xlfn.XLOOKUP($A212,'Copy of PY1 Data(H)'!$A$1:$A$288,'Copy of PY1 Data(H)'!$A$1:$CZ$288))</f>
        <v>252000</v>
      </c>
      <c r="Z212" s="180" cm="1">
        <f t="array" ref="Z212">_xlfn.XLOOKUP(Z$1,'Copy of PY1 Data(H)'!$A$1:$CZ$1,_xlfn.XLOOKUP($A212,'Copy of PY1 Data(H)'!$A$1:$A$288,'Copy of PY1 Data(H)'!$A$1:$CZ$288))</f>
        <v>0</v>
      </c>
      <c r="AA212" s="180" cm="1">
        <f t="array" ref="AA212">_xlfn.XLOOKUP(AA$1,'Copy of PY1 Data(H)'!$A$1:$CZ$1,_xlfn.XLOOKUP($A212,'Copy of PY1 Data(H)'!$A$1:$A$288,'Copy of PY1 Data(H)'!$A$1:$CZ$288))</f>
        <v>8601918</v>
      </c>
      <c r="AB212" s="180" cm="1">
        <f t="array" ref="AB212">_xlfn.XLOOKUP(AB$1,'Copy of PY1 Data(H)'!$A$1:$CZ$1,_xlfn.XLOOKUP($A212,'Copy of PY1 Data(H)'!$A$1:$A$288,'Copy of PY1 Data(H)'!$A$1:$CZ$288))</f>
        <v>46488</v>
      </c>
      <c r="AC212" s="180" cm="1">
        <f t="array" ref="AC212">_xlfn.XLOOKUP(AC$1,'Copy of PY1 Data(H)'!$A$1:$CZ$1,_xlfn.XLOOKUP($A212,'Copy of PY1 Data(H)'!$A$1:$A$288,'Copy of PY1 Data(H)'!$A$1:$CZ$288))</f>
        <v>658417</v>
      </c>
      <c r="AD212" s="180" cm="1">
        <f t="array" ref="AD212">_xlfn.XLOOKUP(AD$1,'Copy of PY1 Data(H)'!$A$1:$CZ$1,_xlfn.XLOOKUP($A212,'Copy of PY1 Data(H)'!$A$1:$A$288,'Copy of PY1 Data(H)'!$A$1:$CZ$288))</f>
        <v>0</v>
      </c>
      <c r="AE212" s="180" cm="1">
        <f t="array" ref="AE212">_xlfn.XLOOKUP(AE$1,'Copy of PY1 Data(H)'!$A$1:$CZ$1,_xlfn.XLOOKUP($A212,'Copy of PY1 Data(H)'!$A$1:$A$288,'Copy of PY1 Data(H)'!$A$1:$CZ$288))</f>
        <v>1670826</v>
      </c>
      <c r="AF212" s="180" cm="1">
        <f t="array" ref="AF212">_xlfn.XLOOKUP(AF$1,'Copy of PY1 Data(H)'!$A$1:$CZ$1,_xlfn.XLOOKUP($A212,'Copy of PY1 Data(H)'!$A$1:$A$288,'Copy of PY1 Data(H)'!$A$1:$CZ$288))</f>
        <v>10398958</v>
      </c>
      <c r="AG212" s="180" cm="1">
        <f t="array" ref="AG212">_xlfn.XLOOKUP(AG$1,'Copy of PY1 Data(H)'!$A$1:$CZ$1,_xlfn.XLOOKUP($A212,'Copy of PY1 Data(H)'!$A$1:$A$288,'Copy of PY1 Data(H)'!$A$1:$CZ$288))</f>
        <v>0</v>
      </c>
      <c r="AH212" s="180" cm="1">
        <f t="array" ref="AH212">_xlfn.XLOOKUP(AH$1,'Copy of PY1 Data(H)'!$A$1:$CZ$1,_xlfn.XLOOKUP($A212,'Copy of PY1 Data(H)'!$A$1:$A$288,'Copy of PY1 Data(H)'!$A$1:$CZ$288))</f>
        <v>180869</v>
      </c>
      <c r="AI212" s="180" cm="1">
        <f t="array" ref="AI212">_xlfn.XLOOKUP(AI$1,'Copy of PY1 Data(H)'!$A$1:$CZ$1,_xlfn.XLOOKUP($A212,'Copy of PY1 Data(H)'!$A$1:$A$288,'Copy of PY1 Data(H)'!$A$1:$CZ$288))</f>
        <v>10860233</v>
      </c>
      <c r="AJ212" s="180" cm="1">
        <f t="array" ref="AJ212">_xlfn.XLOOKUP(AJ$1,'Copy of PY1 Data(H)'!$A$1:$CZ$1,_xlfn.XLOOKUP($A212,'Copy of PY1 Data(H)'!$A$1:$A$288,'Copy of PY1 Data(H)'!$A$1:$CZ$288))</f>
        <v>0</v>
      </c>
      <c r="AK212" s="180" cm="1">
        <f t="array" ref="AK212">_xlfn.XLOOKUP(AK$1,'Copy of PY1 Data(H)'!$A$1:$CZ$1,_xlfn.XLOOKUP($A212,'Copy of PY1 Data(H)'!$A$1:$A$288,'Copy of PY1 Data(H)'!$A$1:$CZ$288))</f>
        <v>0</v>
      </c>
      <c r="AL212" s="180" cm="1">
        <f t="array" ref="AL212">_xlfn.XLOOKUP(AL$1,'Copy of PY1 Data(H)'!$A$1:$CZ$1,_xlfn.XLOOKUP($A212,'Copy of PY1 Data(H)'!$A$1:$A$288,'Copy of PY1 Data(H)'!$A$1:$CZ$288))</f>
        <v>0</v>
      </c>
      <c r="AM212" s="180" cm="1">
        <f t="array" ref="AM212">_xlfn.XLOOKUP(AM$1,'Copy of PY1 Data(H)'!$A$1:$CZ$1,_xlfn.XLOOKUP($A212,'Copy of PY1 Data(H)'!$A$1:$A$288,'Copy of PY1 Data(H)'!$A$1:$CZ$288))</f>
        <v>8094202</v>
      </c>
      <c r="AN212" s="180" cm="1">
        <f t="array" ref="AN212">_xlfn.XLOOKUP(AN$1,'Copy of PY1 Data(H)'!$A$1:$CZ$1,_xlfn.XLOOKUP($A212,'Copy of PY1 Data(H)'!$A$1:$A$288,'Copy of PY1 Data(H)'!$A$1:$CZ$288))</f>
        <v>0</v>
      </c>
      <c r="AO212" s="180" cm="1">
        <f t="array" ref="AO212">_xlfn.XLOOKUP(AO$1,'Copy of PY1 Data(H)'!$A$1:$CZ$1,_xlfn.XLOOKUP($A212,'Copy of PY1 Data(H)'!$A$1:$A$288,'Copy of PY1 Data(H)'!$A$1:$CZ$288))</f>
        <v>184881</v>
      </c>
      <c r="AP212" s="180" cm="1">
        <f t="array" ref="AP212">_xlfn.XLOOKUP(AP$1,'Copy of PY1 Data(H)'!$A$1:$CZ$1,_xlfn.XLOOKUP($A212,'Copy of PY1 Data(H)'!$A$1:$A$288,'Copy of PY1 Data(H)'!$A$1:$CZ$288))</f>
        <v>0</v>
      </c>
      <c r="AQ212" s="180" cm="1">
        <f t="array" ref="AQ212">_xlfn.XLOOKUP(AQ$1,'Copy of PY1 Data(H)'!$A$1:$CZ$1,_xlfn.XLOOKUP($A212,'Copy of PY1 Data(H)'!$A$1:$A$288,'Copy of PY1 Data(H)'!$A$1:$CZ$288))</f>
        <v>14665817</v>
      </c>
      <c r="AR212" s="180" cm="1">
        <f t="array" ref="AR212">_xlfn.XLOOKUP(AR$1,'Copy of PY1 Data(H)'!$A$1:$CZ$1,_xlfn.XLOOKUP($A212,'Copy of PY1 Data(H)'!$A$1:$A$288,'Copy of PY1 Data(H)'!$A$1:$CZ$288))</f>
        <v>780325</v>
      </c>
      <c r="AS212" s="180" cm="1">
        <f t="array" ref="AS212">_xlfn.XLOOKUP(AS$1,'Copy of PY1 Data(H)'!$A$1:$CZ$1,_xlfn.XLOOKUP($A212,'Copy of PY1 Data(H)'!$A$1:$A$288,'Copy of PY1 Data(H)'!$A$1:$CZ$288))</f>
        <v>0</v>
      </c>
      <c r="AT212" s="180" cm="1">
        <f t="array" ref="AT212">_xlfn.XLOOKUP(AT$1,'Copy of PY1 Data(H)'!$A$1:$CZ$1,_xlfn.XLOOKUP($A212,'Copy of PY1 Data(H)'!$A$1:$A$288,'Copy of PY1 Data(H)'!$A$1:$CZ$288))</f>
        <v>328625</v>
      </c>
      <c r="AU212" s="180" cm="1">
        <f t="array" ref="AU212">_xlfn.XLOOKUP(AU$1,'Copy of PY1 Data(H)'!$A$1:$CZ$1,_xlfn.XLOOKUP($A212,'Copy of PY1 Data(H)'!$A$1:$A$288,'Copy of PY1 Data(H)'!$A$1:$CZ$288))</f>
        <v>0</v>
      </c>
      <c r="AV212" s="180" cm="1">
        <f t="array" ref="AV212">_xlfn.XLOOKUP(AV$1,'Copy of PY1 Data(H)'!$A$1:$CZ$1,_xlfn.XLOOKUP($A212,'Copy of PY1 Data(H)'!$A$1:$A$288,'Copy of PY1 Data(H)'!$A$1:$CZ$288))</f>
        <v>8035153</v>
      </c>
      <c r="AW212" s="180" cm="1">
        <f t="array" ref="AW212">_xlfn.XLOOKUP(AW$1,'Copy of PY1 Data(H)'!$A$1:$CZ$1,_xlfn.XLOOKUP($A212,'Copy of PY1 Data(H)'!$A$1:$A$288,'Copy of PY1 Data(H)'!$A$1:$CZ$288))</f>
        <v>1260000</v>
      </c>
      <c r="AX212" s="180" cm="1">
        <f t="array" ref="AX212">_xlfn.XLOOKUP(AX$1,'Copy of PY1 Data(H)'!$A$1:$CZ$1,_xlfn.XLOOKUP($A212,'Copy of PY1 Data(H)'!$A$1:$A$288,'Copy of PY1 Data(H)'!$A$1:$CZ$288))</f>
        <v>0</v>
      </c>
      <c r="AY212" s="180" cm="1">
        <f t="array" ref="AY212">_xlfn.XLOOKUP(AY$1,'Copy of PY1 Data(H)'!$A$1:$CZ$1,_xlfn.XLOOKUP($A212,'Copy of PY1 Data(H)'!$A$1:$A$288,'Copy of PY1 Data(H)'!$A$1:$CZ$288))</f>
        <v>8303288</v>
      </c>
      <c r="AZ212" s="180" cm="1">
        <f t="array" ref="AZ212">_xlfn.XLOOKUP(AZ$1,'Copy of PY1 Data(H)'!$A$1:$CZ$1,_xlfn.XLOOKUP($A212,'Copy of PY1 Data(H)'!$A$1:$A$288,'Copy of PY1 Data(H)'!$A$1:$CZ$288))</f>
        <v>23275</v>
      </c>
      <c r="BA212" s="180" cm="1">
        <f t="array" ref="BA212">_xlfn.XLOOKUP(BA$1,'Copy of PY1 Data(H)'!$A$1:$CZ$1,_xlfn.XLOOKUP($A212,'Copy of PY1 Data(H)'!$A$1:$A$288,'Copy of PY1 Data(H)'!$A$1:$CZ$288))</f>
        <v>0</v>
      </c>
      <c r="BB212" s="180" cm="1">
        <f t="array" ref="BB212">_xlfn.XLOOKUP(BB$1,'Copy of PY1 Data(H)'!$A$1:$CZ$1,_xlfn.XLOOKUP($A212,'Copy of PY1 Data(H)'!$A$1:$A$288,'Copy of PY1 Data(H)'!$A$1:$CZ$288))</f>
        <v>0</v>
      </c>
      <c r="BC212" s="180" cm="1">
        <f t="array" ref="BC212">_xlfn.XLOOKUP(BC$1,'Copy of PY1 Data(H)'!$A$1:$CZ$1,_xlfn.XLOOKUP($A212,'Copy of PY1 Data(H)'!$A$1:$A$288,'Copy of PY1 Data(H)'!$A$1:$CZ$288))</f>
        <v>0</v>
      </c>
      <c r="BD212" s="180" cm="1">
        <f t="array" ref="BD212">_xlfn.XLOOKUP(BD$1,'Copy of PY1 Data(H)'!$A$1:$CZ$1,_xlfn.XLOOKUP($A212,'Copy of PY1 Data(H)'!$A$1:$A$288,'Copy of PY1 Data(H)'!$A$1:$CZ$288))</f>
        <v>1817537</v>
      </c>
      <c r="BE212" s="180" cm="1">
        <f t="array" ref="BE212">_xlfn.XLOOKUP(BE$1,'Copy of PY1 Data(H)'!$A$1:$CZ$1,_xlfn.XLOOKUP($A212,'Copy of PY1 Data(H)'!$A$1:$A$288,'Copy of PY1 Data(H)'!$A$1:$CZ$288))</f>
        <v>0</v>
      </c>
      <c r="BF212" s="180" cm="1">
        <f t="array" ref="BF212">_xlfn.XLOOKUP(BF$1,'Copy of PY1 Data(H)'!$A$1:$CZ$1,_xlfn.XLOOKUP($A212,'Copy of PY1 Data(H)'!$A$1:$A$288,'Copy of PY1 Data(H)'!$A$1:$CZ$288))</f>
        <v>0</v>
      </c>
      <c r="BG212" s="180" cm="1">
        <f t="array" ref="BG212">_xlfn.XLOOKUP(BG$1,'Copy of PY1 Data(H)'!$A$1:$CZ$1,_xlfn.XLOOKUP($A212,'Copy of PY1 Data(H)'!$A$1:$A$288,'Copy of PY1 Data(H)'!$A$1:$CZ$288))</f>
        <v>0</v>
      </c>
      <c r="BH212" s="180" cm="1">
        <f t="array" ref="BH212">_xlfn.XLOOKUP(BH$1,'Copy of PY1 Data(H)'!$A$1:$CZ$1,_xlfn.XLOOKUP($A212,'Copy of PY1 Data(H)'!$A$1:$A$288,'Copy of PY1 Data(H)'!$A$1:$CZ$288))</f>
        <v>0</v>
      </c>
      <c r="BI212" s="180" cm="1">
        <f t="array" ref="BI212">_xlfn.XLOOKUP(BI$1,'Copy of PY1 Data(H)'!$A$1:$CZ$1,_xlfn.XLOOKUP($A212,'Copy of PY1 Data(H)'!$A$1:$A$288,'Copy of PY1 Data(H)'!$A$1:$CZ$288))</f>
        <v>0</v>
      </c>
      <c r="BJ212" s="180" cm="1">
        <f t="array" ref="BJ212">_xlfn.XLOOKUP(BJ$1,'Copy of PY1 Data(H)'!$A$1:$CZ$1,_xlfn.XLOOKUP($A212,'Copy of PY1 Data(H)'!$A$1:$A$288,'Copy of PY1 Data(H)'!$A$1:$CZ$288))</f>
        <v>36458</v>
      </c>
      <c r="BK212" s="180" cm="1">
        <f t="array" ref="BK212">_xlfn.XLOOKUP(BK$1,'Copy of PY1 Data(H)'!$A$1:$CZ$1,_xlfn.XLOOKUP($A212,'Copy of PY1 Data(H)'!$A$1:$A$288,'Copy of PY1 Data(H)'!$A$1:$CZ$288))</f>
        <v>2142481</v>
      </c>
      <c r="BL212" s="180" cm="1">
        <f t="array" ref="BL212">_xlfn.XLOOKUP(BL$1,'Copy of PY1 Data(H)'!$A$1:$CZ$1,_xlfn.XLOOKUP($A212,'Copy of PY1 Data(H)'!$A$1:$A$288,'Copy of PY1 Data(H)'!$A$1:$CZ$288))</f>
        <v>0</v>
      </c>
      <c r="BM212" s="180" cm="1">
        <f t="array" ref="BM212">_xlfn.XLOOKUP(BM$1,'Copy of PY1 Data(H)'!$A$1:$CZ$1,_xlfn.XLOOKUP($A212,'Copy of PY1 Data(H)'!$A$1:$A$288,'Copy of PY1 Data(H)'!$A$1:$CZ$288))</f>
        <v>212517</v>
      </c>
      <c r="BN212" s="180" cm="1">
        <f t="array" ref="BN212">_xlfn.XLOOKUP(BN$1,'Copy of PY1 Data(H)'!$A$1:$CZ$1,_xlfn.XLOOKUP($A212,'Copy of PY1 Data(H)'!$A$1:$A$288,'Copy of PY1 Data(H)'!$A$1:$CZ$288))</f>
        <v>1023026</v>
      </c>
      <c r="BO212" s="180" cm="1">
        <f t="array" ref="BO212">_xlfn.XLOOKUP(BO$1,'Copy of PY1 Data(H)'!$A$1:$CZ$1,_xlfn.XLOOKUP($A212,'Copy of PY1 Data(H)'!$A$1:$A$288,'Copy of PY1 Data(H)'!$A$1:$CZ$288))</f>
        <v>790847</v>
      </c>
      <c r="BP212" s="180" cm="1">
        <f t="array" ref="BP212">_xlfn.XLOOKUP(BP$1,'Copy of PY1 Data(H)'!$A$1:$CZ$1,_xlfn.XLOOKUP($A212,'Copy of PY1 Data(H)'!$A$1:$A$288,'Copy of PY1 Data(H)'!$A$1:$CZ$288))</f>
        <v>1615854</v>
      </c>
      <c r="BQ212" s="180" cm="1">
        <f t="array" ref="BQ212">_xlfn.XLOOKUP(BQ$1,'Copy of PY1 Data(H)'!$A$1:$CZ$1,_xlfn.XLOOKUP($A212,'Copy of PY1 Data(H)'!$A$1:$A$288,'Copy of PY1 Data(H)'!$A$1:$CZ$288))</f>
        <v>0</v>
      </c>
      <c r="BR212" s="180" cm="1">
        <f t="array" ref="BR212">_xlfn.XLOOKUP(BR$1,'Copy of PY1 Data(H)'!$A$1:$CZ$1,_xlfn.XLOOKUP($A212,'Copy of PY1 Data(H)'!$A$1:$A$288,'Copy of PY1 Data(H)'!$A$1:$CZ$288))</f>
        <v>252171</v>
      </c>
      <c r="BS212" s="180" cm="1">
        <f t="array" ref="BS212">_xlfn.XLOOKUP(BS$1,'Copy of PY1 Data(H)'!$A$1:$CZ$1,_xlfn.XLOOKUP($A212,'Copy of PY1 Data(H)'!$A$1:$A$288,'Copy of PY1 Data(H)'!$A$1:$CZ$288))</f>
        <v>21000000</v>
      </c>
      <c r="BT212" s="180" cm="1">
        <f t="array" ref="BT212">_xlfn.XLOOKUP(BT$1,'Copy of PY1 Data(H)'!$A$1:$CZ$1,_xlfn.XLOOKUP($A212,'Copy of PY1 Data(H)'!$A$1:$A$288,'Copy of PY1 Data(H)'!$A$1:$CZ$288))</f>
        <v>135770</v>
      </c>
      <c r="BU212" s="180" cm="1">
        <f t="array" ref="BU212">_xlfn.XLOOKUP(BU$1,'Copy of PY1 Data(H)'!$A$1:$CZ$1,_xlfn.XLOOKUP($A212,'Copy of PY1 Data(H)'!$A$1:$A$288,'Copy of PY1 Data(H)'!$A$1:$CZ$288))</f>
        <v>351568</v>
      </c>
      <c r="BV212" s="180" cm="1">
        <f t="array" ref="BV212">_xlfn.XLOOKUP(BV$1,'Copy of PY1 Data(H)'!$A$1:$CZ$1,_xlfn.XLOOKUP($A212,'Copy of PY1 Data(H)'!$A$1:$A$288,'Copy of PY1 Data(H)'!$A$1:$CZ$288))</f>
        <v>0</v>
      </c>
      <c r="BW212" s="180" cm="1">
        <f t="array" ref="BW212">_xlfn.XLOOKUP(BW$1,'Copy of PY1 Data(H)'!$A$1:$CZ$1,_xlfn.XLOOKUP($A212,'Copy of PY1 Data(H)'!$A$1:$A$288,'Copy of PY1 Data(H)'!$A$1:$CZ$288))</f>
        <v>0</v>
      </c>
      <c r="BX212" s="180" cm="1">
        <f t="array" ref="BX212">_xlfn.XLOOKUP(BX$1,'Copy of PY1 Data(H)'!$A$1:$CZ$1,_xlfn.XLOOKUP($A212,'Copy of PY1 Data(H)'!$A$1:$A$288,'Copy of PY1 Data(H)'!$A$1:$CZ$288))</f>
        <v>17719</v>
      </c>
      <c r="BY212" s="180" cm="1">
        <f t="array" ref="BY212">_xlfn.XLOOKUP(BY$1,'Copy of PY1 Data(H)'!$A$1:$CZ$1,_xlfn.XLOOKUP($A212,'Copy of PY1 Data(H)'!$A$1:$A$288,'Copy of PY1 Data(H)'!$A$1:$CZ$288))</f>
        <v>0</v>
      </c>
      <c r="BZ212" s="180" cm="1">
        <f t="array" ref="BZ212">_xlfn.XLOOKUP(BZ$1,'Copy of PY1 Data(H)'!$A$1:$CZ$1,_xlfn.XLOOKUP($A212,'Copy of PY1 Data(H)'!$A$1:$A$288,'Copy of PY1 Data(H)'!$A$1:$CZ$288))</f>
        <v>0</v>
      </c>
      <c r="CA212" s="180" cm="1">
        <f t="array" ref="CA212">_xlfn.XLOOKUP(CA$1,'Copy of PY1 Data(H)'!$A$1:$CZ$1,_xlfn.XLOOKUP($A212,'Copy of PY1 Data(H)'!$A$1:$A$288,'Copy of PY1 Data(H)'!$A$1:$CZ$288))</f>
        <v>0</v>
      </c>
      <c r="CB212" s="180" cm="1">
        <f t="array" ref="CB212">_xlfn.XLOOKUP(CB$1,'Copy of PY1 Data(H)'!$A$1:$CZ$1,_xlfn.XLOOKUP($A212,'Copy of PY1 Data(H)'!$A$1:$A$288,'Copy of PY1 Data(H)'!$A$1:$CZ$288))</f>
        <v>549985</v>
      </c>
      <c r="CC212" s="180" cm="1">
        <f t="array" ref="CC212">_xlfn.XLOOKUP(CC$1,'Copy of PY1 Data(H)'!$A$1:$CZ$1,_xlfn.XLOOKUP($A212,'Copy of PY1 Data(H)'!$A$1:$A$288,'Copy of PY1 Data(H)'!$A$1:$CZ$288))</f>
        <v>0</v>
      </c>
      <c r="CD212" s="180" cm="1">
        <f t="array" ref="CD212">_xlfn.XLOOKUP(CD$1,'Copy of PY1 Data(H)'!$A$1:$CZ$1,_xlfn.XLOOKUP($A212,'Copy of PY1 Data(H)'!$A$1:$A$288,'Copy of PY1 Data(H)'!$A$1:$CZ$288))</f>
        <v>0</v>
      </c>
    </row>
    <row r="213" spans="1:82" x14ac:dyDescent="0.3">
      <c r="A213" s="180">
        <v>343</v>
      </c>
      <c r="C213" s="180"/>
      <c r="D213" s="180" cm="1">
        <f t="array" ref="D213">_xlfn.XLOOKUP(D$1,'Copy of PY1 Data(H)'!$A$1:$CZ$1,_xlfn.XLOOKUP($A213,'Copy of PY1 Data(H)'!$A$1:$A$288,'Copy of PY1 Data(H)'!$A$1:$CZ$288))</f>
        <v>0</v>
      </c>
      <c r="E213" s="180" cm="1">
        <f t="array" ref="E213">_xlfn.XLOOKUP(E$1,'Copy of PY1 Data(H)'!$A$1:$CZ$1,_xlfn.XLOOKUP($A213,'Copy of PY1 Data(H)'!$A$1:$A$288,'Copy of PY1 Data(H)'!$A$1:$CZ$288))</f>
        <v>0</v>
      </c>
      <c r="F213" s="180" cm="1">
        <f t="array" ref="F213">_xlfn.XLOOKUP(F$1,'Copy of PY1 Data(H)'!$A$1:$CZ$1,_xlfn.XLOOKUP($A213,'Copy of PY1 Data(H)'!$A$1:$A$288,'Copy of PY1 Data(H)'!$A$1:$CZ$288))</f>
        <v>0</v>
      </c>
      <c r="G213" s="180" cm="1">
        <f t="array" ref="G213">_xlfn.XLOOKUP(G$1,'Copy of PY1 Data(H)'!$A$1:$CZ$1,_xlfn.XLOOKUP($A213,'Copy of PY1 Data(H)'!$A$1:$A$288,'Copy of PY1 Data(H)'!$A$1:$CZ$288))</f>
        <v>0</v>
      </c>
      <c r="H213" s="180" cm="1">
        <f t="array" ref="H213">_xlfn.XLOOKUP(H$1,'Copy of PY1 Data(H)'!$A$1:$CZ$1,_xlfn.XLOOKUP($A213,'Copy of PY1 Data(H)'!$A$1:$A$288,'Copy of PY1 Data(H)'!$A$1:$CZ$288))</f>
        <v>0</v>
      </c>
      <c r="I213" s="180" cm="1">
        <f t="array" ref="I213">_xlfn.XLOOKUP(I$1,'Copy of PY1 Data(H)'!$A$1:$CZ$1,_xlfn.XLOOKUP($A213,'Copy of PY1 Data(H)'!$A$1:$A$288,'Copy of PY1 Data(H)'!$A$1:$CZ$288))</f>
        <v>0</v>
      </c>
      <c r="J213" s="180" cm="1">
        <f t="array" ref="J213">_xlfn.XLOOKUP(J$1,'Copy of PY1 Data(H)'!$A$1:$CZ$1,_xlfn.XLOOKUP($A213,'Copy of PY1 Data(H)'!$A$1:$A$288,'Copy of PY1 Data(H)'!$A$1:$CZ$288))</f>
        <v>0</v>
      </c>
      <c r="K213" s="180" cm="1">
        <f t="array" ref="K213">_xlfn.XLOOKUP(K$1,'Copy of PY1 Data(H)'!$A$1:$CZ$1,_xlfn.XLOOKUP($A213,'Copy of PY1 Data(H)'!$A$1:$A$288,'Copy of PY1 Data(H)'!$A$1:$CZ$288))</f>
        <v>0</v>
      </c>
      <c r="L213" s="180" cm="1">
        <f t="array" ref="L213">_xlfn.XLOOKUP(L$1,'Copy of PY1 Data(H)'!$A$1:$CZ$1,_xlfn.XLOOKUP($A213,'Copy of PY1 Data(H)'!$A$1:$A$288,'Copy of PY1 Data(H)'!$A$1:$CZ$288))</f>
        <v>0</v>
      </c>
      <c r="M213" s="180" cm="1">
        <f t="array" ref="M213">_xlfn.XLOOKUP(M$1,'Copy of PY1 Data(H)'!$A$1:$CZ$1,_xlfn.XLOOKUP($A213,'Copy of PY1 Data(H)'!$A$1:$A$288,'Copy of PY1 Data(H)'!$A$1:$CZ$288))</f>
        <v>822984</v>
      </c>
      <c r="N213" s="180" cm="1">
        <f t="array" ref="N213">_xlfn.XLOOKUP(N$1,'Copy of PY1 Data(H)'!$A$1:$CZ$1,_xlfn.XLOOKUP($A213,'Copy of PY1 Data(H)'!$A$1:$A$288,'Copy of PY1 Data(H)'!$A$1:$CZ$288))</f>
        <v>22886</v>
      </c>
      <c r="O213" s="180" cm="1">
        <f t="array" ref="O213">_xlfn.XLOOKUP(O$1,'Copy of PY1 Data(H)'!$A$1:$CZ$1,_xlfn.XLOOKUP($A213,'Copy of PY1 Data(H)'!$A$1:$A$288,'Copy of PY1 Data(H)'!$A$1:$CZ$288))</f>
        <v>263553</v>
      </c>
      <c r="P213" s="180" cm="1">
        <f t="array" ref="P213">_xlfn.XLOOKUP(P$1,'Copy of PY1 Data(H)'!$A$1:$CZ$1,_xlfn.XLOOKUP($A213,'Copy of PY1 Data(H)'!$A$1:$A$288,'Copy of PY1 Data(H)'!$A$1:$CZ$288))</f>
        <v>0</v>
      </c>
      <c r="Q213" s="180" cm="1">
        <f t="array" ref="Q213">_xlfn.XLOOKUP(Q$1,'Copy of PY1 Data(H)'!$A$1:$CZ$1,_xlfn.XLOOKUP($A213,'Copy of PY1 Data(H)'!$A$1:$A$288,'Copy of PY1 Data(H)'!$A$1:$CZ$288))</f>
        <v>1528555</v>
      </c>
      <c r="R213" s="180" cm="1">
        <f t="array" ref="R213">_xlfn.XLOOKUP(R$1,'Copy of PY1 Data(H)'!$A$1:$CZ$1,_xlfn.XLOOKUP($A213,'Copy of PY1 Data(H)'!$A$1:$A$288,'Copy of PY1 Data(H)'!$A$1:$CZ$288))</f>
        <v>82867</v>
      </c>
      <c r="S213" s="180" cm="1">
        <f t="array" ref="S213">_xlfn.XLOOKUP(S$1,'Copy of PY1 Data(H)'!$A$1:$CZ$1,_xlfn.XLOOKUP($A213,'Copy of PY1 Data(H)'!$A$1:$A$288,'Copy of PY1 Data(H)'!$A$1:$CZ$288))</f>
        <v>0</v>
      </c>
      <c r="T213" s="180" cm="1">
        <f t="array" ref="T213">_xlfn.XLOOKUP(T$1,'Copy of PY1 Data(H)'!$A$1:$CZ$1,_xlfn.XLOOKUP($A213,'Copy of PY1 Data(H)'!$A$1:$A$288,'Copy of PY1 Data(H)'!$A$1:$CZ$288))</f>
        <v>3909239</v>
      </c>
      <c r="U213" s="180" cm="1">
        <f t="array" ref="U213">_xlfn.XLOOKUP(U$1,'Copy of PY1 Data(H)'!$A$1:$CZ$1,_xlfn.XLOOKUP($A213,'Copy of PY1 Data(H)'!$A$1:$A$288,'Copy of PY1 Data(H)'!$A$1:$CZ$288))</f>
        <v>417991</v>
      </c>
      <c r="V213" s="180" cm="1">
        <f t="array" ref="V213">_xlfn.XLOOKUP(V$1,'Copy of PY1 Data(H)'!$A$1:$CZ$1,_xlfn.XLOOKUP($A213,'Copy of PY1 Data(H)'!$A$1:$A$288,'Copy of PY1 Data(H)'!$A$1:$CZ$288))</f>
        <v>1341288</v>
      </c>
      <c r="W213" s="180" cm="1">
        <f t="array" ref="W213">_xlfn.XLOOKUP(W$1,'Copy of PY1 Data(H)'!$A$1:$CZ$1,_xlfn.XLOOKUP($A213,'Copy of PY1 Data(H)'!$A$1:$A$288,'Copy of PY1 Data(H)'!$A$1:$CZ$288))</f>
        <v>2109798</v>
      </c>
      <c r="X213" s="180" cm="1">
        <f t="array" ref="X213">_xlfn.XLOOKUP(X$1,'Copy of PY1 Data(H)'!$A$1:$CZ$1,_xlfn.XLOOKUP($A213,'Copy of PY1 Data(H)'!$A$1:$A$288,'Copy of PY1 Data(H)'!$A$1:$CZ$288))</f>
        <v>0</v>
      </c>
      <c r="Y213" s="180" cm="1">
        <f t="array" ref="Y213">_xlfn.XLOOKUP(Y$1,'Copy of PY1 Data(H)'!$A$1:$CZ$1,_xlfn.XLOOKUP($A213,'Copy of PY1 Data(H)'!$A$1:$A$288,'Copy of PY1 Data(H)'!$A$1:$CZ$288))</f>
        <v>36000</v>
      </c>
      <c r="Z213" s="180" cm="1">
        <f t="array" ref="Z213">_xlfn.XLOOKUP(Z$1,'Copy of PY1 Data(H)'!$A$1:$CZ$1,_xlfn.XLOOKUP($A213,'Copy of PY1 Data(H)'!$A$1:$A$288,'Copy of PY1 Data(H)'!$A$1:$CZ$288))</f>
        <v>0</v>
      </c>
      <c r="AA213" s="180" cm="1">
        <f t="array" ref="AA213">_xlfn.XLOOKUP(AA$1,'Copy of PY1 Data(H)'!$A$1:$CZ$1,_xlfn.XLOOKUP($A213,'Copy of PY1 Data(H)'!$A$1:$A$288,'Copy of PY1 Data(H)'!$A$1:$CZ$288))</f>
        <v>1061819</v>
      </c>
      <c r="AB213" s="180" cm="1">
        <f t="array" ref="AB213">_xlfn.XLOOKUP(AB$1,'Copy of PY1 Data(H)'!$A$1:$CZ$1,_xlfn.XLOOKUP($A213,'Copy of PY1 Data(H)'!$A$1:$A$288,'Copy of PY1 Data(H)'!$A$1:$CZ$288))</f>
        <v>29282</v>
      </c>
      <c r="AC213" s="180" cm="1">
        <f t="array" ref="AC213">_xlfn.XLOOKUP(AC$1,'Copy of PY1 Data(H)'!$A$1:$CZ$1,_xlfn.XLOOKUP($A213,'Copy of PY1 Data(H)'!$A$1:$A$288,'Copy of PY1 Data(H)'!$A$1:$CZ$288))</f>
        <v>83373</v>
      </c>
      <c r="AD213" s="180" cm="1">
        <f t="array" ref="AD213">_xlfn.XLOOKUP(AD$1,'Copy of PY1 Data(H)'!$A$1:$CZ$1,_xlfn.XLOOKUP($A213,'Copy of PY1 Data(H)'!$A$1:$A$288,'Copy of PY1 Data(H)'!$A$1:$CZ$288))</f>
        <v>0</v>
      </c>
      <c r="AE213" s="180" cm="1">
        <f t="array" ref="AE213">_xlfn.XLOOKUP(AE$1,'Copy of PY1 Data(H)'!$A$1:$CZ$1,_xlfn.XLOOKUP($A213,'Copy of PY1 Data(H)'!$A$1:$A$288,'Copy of PY1 Data(H)'!$A$1:$CZ$288))</f>
        <v>41672</v>
      </c>
      <c r="AF213" s="180" cm="1">
        <f t="array" ref="AF213">_xlfn.XLOOKUP(AF$1,'Copy of PY1 Data(H)'!$A$1:$CZ$1,_xlfn.XLOOKUP($A213,'Copy of PY1 Data(H)'!$A$1:$A$288,'Copy of PY1 Data(H)'!$A$1:$CZ$288))</f>
        <v>3816919</v>
      </c>
      <c r="AG213" s="180" cm="1">
        <f t="array" ref="AG213">_xlfn.XLOOKUP(AG$1,'Copy of PY1 Data(H)'!$A$1:$CZ$1,_xlfn.XLOOKUP($A213,'Copy of PY1 Data(H)'!$A$1:$A$288,'Copy of PY1 Data(H)'!$A$1:$CZ$288))</f>
        <v>0</v>
      </c>
      <c r="AH213" s="180" cm="1">
        <f t="array" ref="AH213">_xlfn.XLOOKUP(AH$1,'Copy of PY1 Data(H)'!$A$1:$CZ$1,_xlfn.XLOOKUP($A213,'Copy of PY1 Data(H)'!$A$1:$A$288,'Copy of PY1 Data(H)'!$A$1:$CZ$288))</f>
        <v>61229</v>
      </c>
      <c r="AI213" s="180" cm="1">
        <f t="array" ref="AI213">_xlfn.XLOOKUP(AI$1,'Copy of PY1 Data(H)'!$A$1:$CZ$1,_xlfn.XLOOKUP($A213,'Copy of PY1 Data(H)'!$A$1:$A$288,'Copy of PY1 Data(H)'!$A$1:$CZ$288))</f>
        <v>1792171</v>
      </c>
      <c r="AJ213" s="180" cm="1">
        <f t="array" ref="AJ213">_xlfn.XLOOKUP(AJ$1,'Copy of PY1 Data(H)'!$A$1:$CZ$1,_xlfn.XLOOKUP($A213,'Copy of PY1 Data(H)'!$A$1:$A$288,'Copy of PY1 Data(H)'!$A$1:$CZ$288))</f>
        <v>0</v>
      </c>
      <c r="AK213" s="180" cm="1">
        <f t="array" ref="AK213">_xlfn.XLOOKUP(AK$1,'Copy of PY1 Data(H)'!$A$1:$CZ$1,_xlfn.XLOOKUP($A213,'Copy of PY1 Data(H)'!$A$1:$A$288,'Copy of PY1 Data(H)'!$A$1:$CZ$288))</f>
        <v>0</v>
      </c>
      <c r="AL213" s="180" cm="1">
        <f t="array" ref="AL213">_xlfn.XLOOKUP(AL$1,'Copy of PY1 Data(H)'!$A$1:$CZ$1,_xlfn.XLOOKUP($A213,'Copy of PY1 Data(H)'!$A$1:$A$288,'Copy of PY1 Data(H)'!$A$1:$CZ$288))</f>
        <v>0</v>
      </c>
      <c r="AM213" s="180" cm="1">
        <f t="array" ref="AM213">_xlfn.XLOOKUP(AM$1,'Copy of PY1 Data(H)'!$A$1:$CZ$1,_xlfn.XLOOKUP($A213,'Copy of PY1 Data(H)'!$A$1:$A$288,'Copy of PY1 Data(H)'!$A$1:$CZ$288))</f>
        <v>1029630</v>
      </c>
      <c r="AN213" s="180" cm="1">
        <f t="array" ref="AN213">_xlfn.XLOOKUP(AN$1,'Copy of PY1 Data(H)'!$A$1:$CZ$1,_xlfn.XLOOKUP($A213,'Copy of PY1 Data(H)'!$A$1:$A$288,'Copy of PY1 Data(H)'!$A$1:$CZ$288))</f>
        <v>0</v>
      </c>
      <c r="AO213" s="180" cm="1">
        <f t="array" ref="AO213">_xlfn.XLOOKUP(AO$1,'Copy of PY1 Data(H)'!$A$1:$CZ$1,_xlfn.XLOOKUP($A213,'Copy of PY1 Data(H)'!$A$1:$A$288,'Copy of PY1 Data(H)'!$A$1:$CZ$288))</f>
        <v>18643</v>
      </c>
      <c r="AP213" s="180" cm="1">
        <f t="array" ref="AP213">_xlfn.XLOOKUP(AP$1,'Copy of PY1 Data(H)'!$A$1:$CZ$1,_xlfn.XLOOKUP($A213,'Copy of PY1 Data(H)'!$A$1:$A$288,'Copy of PY1 Data(H)'!$A$1:$CZ$288))</f>
        <v>0</v>
      </c>
      <c r="AQ213" s="180" cm="1">
        <f t="array" ref="AQ213">_xlfn.XLOOKUP(AQ$1,'Copy of PY1 Data(H)'!$A$1:$CZ$1,_xlfn.XLOOKUP($A213,'Copy of PY1 Data(H)'!$A$1:$A$288,'Copy of PY1 Data(H)'!$A$1:$CZ$288))</f>
        <v>523705</v>
      </c>
      <c r="AR213" s="180" cm="1">
        <f t="array" ref="AR213">_xlfn.XLOOKUP(AR$1,'Copy of PY1 Data(H)'!$A$1:$CZ$1,_xlfn.XLOOKUP($A213,'Copy of PY1 Data(H)'!$A$1:$A$288,'Copy of PY1 Data(H)'!$A$1:$CZ$288))</f>
        <v>148399</v>
      </c>
      <c r="AS213" s="180" cm="1">
        <f t="array" ref="AS213">_xlfn.XLOOKUP(AS$1,'Copy of PY1 Data(H)'!$A$1:$CZ$1,_xlfn.XLOOKUP($A213,'Copy of PY1 Data(H)'!$A$1:$A$288,'Copy of PY1 Data(H)'!$A$1:$CZ$288))</f>
        <v>0</v>
      </c>
      <c r="AT213" s="180" cm="1">
        <f t="array" ref="AT213">_xlfn.XLOOKUP(AT$1,'Copy of PY1 Data(H)'!$A$1:$CZ$1,_xlfn.XLOOKUP($A213,'Copy of PY1 Data(H)'!$A$1:$A$288,'Copy of PY1 Data(H)'!$A$1:$CZ$288))</f>
        <v>89437</v>
      </c>
      <c r="AU213" s="180" cm="1">
        <f t="array" ref="AU213">_xlfn.XLOOKUP(AU$1,'Copy of PY1 Data(H)'!$A$1:$CZ$1,_xlfn.XLOOKUP($A213,'Copy of PY1 Data(H)'!$A$1:$A$288,'Copy of PY1 Data(H)'!$A$1:$CZ$288))</f>
        <v>0</v>
      </c>
      <c r="AV213" s="180" cm="1">
        <f t="array" ref="AV213">_xlfn.XLOOKUP(AV$1,'Copy of PY1 Data(H)'!$A$1:$CZ$1,_xlfn.XLOOKUP($A213,'Copy of PY1 Data(H)'!$A$1:$A$288,'Copy of PY1 Data(H)'!$A$1:$CZ$288))</f>
        <v>1633628</v>
      </c>
      <c r="AW213" s="180" cm="1">
        <f t="array" ref="AW213">_xlfn.XLOOKUP(AW$1,'Copy of PY1 Data(H)'!$A$1:$CZ$1,_xlfn.XLOOKUP($A213,'Copy of PY1 Data(H)'!$A$1:$A$288,'Copy of PY1 Data(H)'!$A$1:$CZ$288))</f>
        <v>180000</v>
      </c>
      <c r="AX213" s="180" cm="1">
        <f t="array" ref="AX213">_xlfn.XLOOKUP(AX$1,'Copy of PY1 Data(H)'!$A$1:$CZ$1,_xlfn.XLOOKUP($A213,'Copy of PY1 Data(H)'!$A$1:$A$288,'Copy of PY1 Data(H)'!$A$1:$CZ$288))</f>
        <v>0</v>
      </c>
      <c r="AY213" s="180" cm="1">
        <f t="array" ref="AY213">_xlfn.XLOOKUP(AY$1,'Copy of PY1 Data(H)'!$A$1:$CZ$1,_xlfn.XLOOKUP($A213,'Copy of PY1 Data(H)'!$A$1:$A$288,'Copy of PY1 Data(H)'!$A$1:$CZ$288))</f>
        <v>809960</v>
      </c>
      <c r="AZ213" s="180" cm="1">
        <f t="array" ref="AZ213">_xlfn.XLOOKUP(AZ$1,'Copy of PY1 Data(H)'!$A$1:$CZ$1,_xlfn.XLOOKUP($A213,'Copy of PY1 Data(H)'!$A$1:$A$288,'Copy of PY1 Data(H)'!$A$1:$CZ$288))</f>
        <v>9686</v>
      </c>
      <c r="BA213" s="180" cm="1">
        <f t="array" ref="BA213">_xlfn.XLOOKUP(BA$1,'Copy of PY1 Data(H)'!$A$1:$CZ$1,_xlfn.XLOOKUP($A213,'Copy of PY1 Data(H)'!$A$1:$A$288,'Copy of PY1 Data(H)'!$A$1:$CZ$288))</f>
        <v>0</v>
      </c>
      <c r="BB213" s="180" cm="1">
        <f t="array" ref="BB213">_xlfn.XLOOKUP(BB$1,'Copy of PY1 Data(H)'!$A$1:$CZ$1,_xlfn.XLOOKUP($A213,'Copy of PY1 Data(H)'!$A$1:$A$288,'Copy of PY1 Data(H)'!$A$1:$CZ$288))</f>
        <v>0</v>
      </c>
      <c r="BC213" s="180" cm="1">
        <f t="array" ref="BC213">_xlfn.XLOOKUP(BC$1,'Copy of PY1 Data(H)'!$A$1:$CZ$1,_xlfn.XLOOKUP($A213,'Copy of PY1 Data(H)'!$A$1:$A$288,'Copy of PY1 Data(H)'!$A$1:$CZ$288))</f>
        <v>0</v>
      </c>
      <c r="BD213" s="180" cm="1">
        <f t="array" ref="BD213">_xlfn.XLOOKUP(BD$1,'Copy of PY1 Data(H)'!$A$1:$CZ$1,_xlfn.XLOOKUP($A213,'Copy of PY1 Data(H)'!$A$1:$A$288,'Copy of PY1 Data(H)'!$A$1:$CZ$288))</f>
        <v>70942</v>
      </c>
      <c r="BE213" s="180" cm="1">
        <f t="array" ref="BE213">_xlfn.XLOOKUP(BE$1,'Copy of PY1 Data(H)'!$A$1:$CZ$1,_xlfn.XLOOKUP($A213,'Copy of PY1 Data(H)'!$A$1:$A$288,'Copy of PY1 Data(H)'!$A$1:$CZ$288))</f>
        <v>0</v>
      </c>
      <c r="BF213" s="180" cm="1">
        <f t="array" ref="BF213">_xlfn.XLOOKUP(BF$1,'Copy of PY1 Data(H)'!$A$1:$CZ$1,_xlfn.XLOOKUP($A213,'Copy of PY1 Data(H)'!$A$1:$A$288,'Copy of PY1 Data(H)'!$A$1:$CZ$288))</f>
        <v>0</v>
      </c>
      <c r="BG213" s="180" cm="1">
        <f t="array" ref="BG213">_xlfn.XLOOKUP(BG$1,'Copy of PY1 Data(H)'!$A$1:$CZ$1,_xlfn.XLOOKUP($A213,'Copy of PY1 Data(H)'!$A$1:$A$288,'Copy of PY1 Data(H)'!$A$1:$CZ$288))</f>
        <v>0</v>
      </c>
      <c r="BH213" s="180" cm="1">
        <f t="array" ref="BH213">_xlfn.XLOOKUP(BH$1,'Copy of PY1 Data(H)'!$A$1:$CZ$1,_xlfn.XLOOKUP($A213,'Copy of PY1 Data(H)'!$A$1:$A$288,'Copy of PY1 Data(H)'!$A$1:$CZ$288))</f>
        <v>0</v>
      </c>
      <c r="BI213" s="180" cm="1">
        <f t="array" ref="BI213">_xlfn.XLOOKUP(BI$1,'Copy of PY1 Data(H)'!$A$1:$CZ$1,_xlfn.XLOOKUP($A213,'Copy of PY1 Data(H)'!$A$1:$A$288,'Copy of PY1 Data(H)'!$A$1:$CZ$288))</f>
        <v>0</v>
      </c>
      <c r="BJ213" s="180" cm="1">
        <f t="array" ref="BJ213">_xlfn.XLOOKUP(BJ$1,'Copy of PY1 Data(H)'!$A$1:$CZ$1,_xlfn.XLOOKUP($A213,'Copy of PY1 Data(H)'!$A$1:$A$288,'Copy of PY1 Data(H)'!$A$1:$CZ$288))</f>
        <v>17542</v>
      </c>
      <c r="BK213" s="180" cm="1">
        <f t="array" ref="BK213">_xlfn.XLOOKUP(BK$1,'Copy of PY1 Data(H)'!$A$1:$CZ$1,_xlfn.XLOOKUP($A213,'Copy of PY1 Data(H)'!$A$1:$A$288,'Copy of PY1 Data(H)'!$A$1:$CZ$288))</f>
        <v>206188</v>
      </c>
      <c r="BL213" s="180" cm="1">
        <f t="array" ref="BL213">_xlfn.XLOOKUP(BL$1,'Copy of PY1 Data(H)'!$A$1:$CZ$1,_xlfn.XLOOKUP($A213,'Copy of PY1 Data(H)'!$A$1:$A$288,'Copy of PY1 Data(H)'!$A$1:$CZ$288))</f>
        <v>0</v>
      </c>
      <c r="BM213" s="180" cm="1">
        <f t="array" ref="BM213">_xlfn.XLOOKUP(BM$1,'Copy of PY1 Data(H)'!$A$1:$CZ$1,_xlfn.XLOOKUP($A213,'Copy of PY1 Data(H)'!$A$1:$A$288,'Copy of PY1 Data(H)'!$A$1:$CZ$288))</f>
        <v>69612</v>
      </c>
      <c r="BN213" s="180" cm="1">
        <f t="array" ref="BN213">_xlfn.XLOOKUP(BN$1,'Copy of PY1 Data(H)'!$A$1:$CZ$1,_xlfn.XLOOKUP($A213,'Copy of PY1 Data(H)'!$A$1:$A$288,'Copy of PY1 Data(H)'!$A$1:$CZ$288))</f>
        <v>124416</v>
      </c>
      <c r="BO213" s="180" cm="1">
        <f t="array" ref="BO213">_xlfn.XLOOKUP(BO$1,'Copy of PY1 Data(H)'!$A$1:$CZ$1,_xlfn.XLOOKUP($A213,'Copy of PY1 Data(H)'!$A$1:$A$288,'Copy of PY1 Data(H)'!$A$1:$CZ$288))</f>
        <v>28454</v>
      </c>
      <c r="BP213" s="180" cm="1">
        <f t="array" ref="BP213">_xlfn.XLOOKUP(BP$1,'Copy of PY1 Data(H)'!$A$1:$CZ$1,_xlfn.XLOOKUP($A213,'Copy of PY1 Data(H)'!$A$1:$A$288,'Copy of PY1 Data(H)'!$A$1:$CZ$288))</f>
        <v>115327</v>
      </c>
      <c r="BQ213" s="180" cm="1">
        <f t="array" ref="BQ213">_xlfn.XLOOKUP(BQ$1,'Copy of PY1 Data(H)'!$A$1:$CZ$1,_xlfn.XLOOKUP($A213,'Copy of PY1 Data(H)'!$A$1:$A$288,'Copy of PY1 Data(H)'!$A$1:$CZ$288))</f>
        <v>141600</v>
      </c>
      <c r="BR213" s="180" cm="1">
        <f t="array" ref="BR213">_xlfn.XLOOKUP(BR$1,'Copy of PY1 Data(H)'!$A$1:$CZ$1,_xlfn.XLOOKUP($A213,'Copy of PY1 Data(H)'!$A$1:$A$288,'Copy of PY1 Data(H)'!$A$1:$CZ$288))</f>
        <v>0</v>
      </c>
      <c r="BS213" s="180" cm="1">
        <f t="array" ref="BS213">_xlfn.XLOOKUP(BS$1,'Copy of PY1 Data(H)'!$A$1:$CZ$1,_xlfn.XLOOKUP($A213,'Copy of PY1 Data(H)'!$A$1:$A$288,'Copy of PY1 Data(H)'!$A$1:$CZ$288))</f>
        <v>225000</v>
      </c>
      <c r="BT213" s="180" cm="1">
        <f t="array" ref="BT213">_xlfn.XLOOKUP(BT$1,'Copy of PY1 Data(H)'!$A$1:$CZ$1,_xlfn.XLOOKUP($A213,'Copy of PY1 Data(H)'!$A$1:$A$288,'Copy of PY1 Data(H)'!$A$1:$CZ$288))</f>
        <v>80601</v>
      </c>
      <c r="BU213" s="180" cm="1">
        <f t="array" ref="BU213">_xlfn.XLOOKUP(BU$1,'Copy of PY1 Data(H)'!$A$1:$CZ$1,_xlfn.XLOOKUP($A213,'Copy of PY1 Data(H)'!$A$1:$A$288,'Copy of PY1 Data(H)'!$A$1:$CZ$288))</f>
        <v>78424</v>
      </c>
      <c r="BV213" s="180" cm="1">
        <f t="array" ref="BV213">_xlfn.XLOOKUP(BV$1,'Copy of PY1 Data(H)'!$A$1:$CZ$1,_xlfn.XLOOKUP($A213,'Copy of PY1 Data(H)'!$A$1:$A$288,'Copy of PY1 Data(H)'!$A$1:$CZ$288))</f>
        <v>0</v>
      </c>
      <c r="BW213" s="180" cm="1">
        <f t="array" ref="BW213">_xlfn.XLOOKUP(BW$1,'Copy of PY1 Data(H)'!$A$1:$CZ$1,_xlfn.XLOOKUP($A213,'Copy of PY1 Data(H)'!$A$1:$A$288,'Copy of PY1 Data(H)'!$A$1:$CZ$288))</f>
        <v>0</v>
      </c>
      <c r="BX213" s="180" cm="1">
        <f t="array" ref="BX213">_xlfn.XLOOKUP(BX$1,'Copy of PY1 Data(H)'!$A$1:$CZ$1,_xlfn.XLOOKUP($A213,'Copy of PY1 Data(H)'!$A$1:$A$288,'Copy of PY1 Data(H)'!$A$1:$CZ$288))</f>
        <v>4445</v>
      </c>
      <c r="BY213" s="180" cm="1">
        <f t="array" ref="BY213">_xlfn.XLOOKUP(BY$1,'Copy of PY1 Data(H)'!$A$1:$CZ$1,_xlfn.XLOOKUP($A213,'Copy of PY1 Data(H)'!$A$1:$A$288,'Copy of PY1 Data(H)'!$A$1:$CZ$288))</f>
        <v>0</v>
      </c>
      <c r="BZ213" s="180" cm="1">
        <f t="array" ref="BZ213">_xlfn.XLOOKUP(BZ$1,'Copy of PY1 Data(H)'!$A$1:$CZ$1,_xlfn.XLOOKUP($A213,'Copy of PY1 Data(H)'!$A$1:$A$288,'Copy of PY1 Data(H)'!$A$1:$CZ$288))</f>
        <v>0</v>
      </c>
      <c r="CA213" s="180" cm="1">
        <f t="array" ref="CA213">_xlfn.XLOOKUP(CA$1,'Copy of PY1 Data(H)'!$A$1:$CZ$1,_xlfn.XLOOKUP($A213,'Copy of PY1 Data(H)'!$A$1:$A$288,'Copy of PY1 Data(H)'!$A$1:$CZ$288))</f>
        <v>0</v>
      </c>
      <c r="CB213" s="180" cm="1">
        <f t="array" ref="CB213">_xlfn.XLOOKUP(CB$1,'Copy of PY1 Data(H)'!$A$1:$CZ$1,_xlfn.XLOOKUP($A213,'Copy of PY1 Data(H)'!$A$1:$A$288,'Copy of PY1 Data(H)'!$A$1:$CZ$288))</f>
        <v>47222</v>
      </c>
      <c r="CC213" s="180" cm="1">
        <f t="array" ref="CC213">_xlfn.XLOOKUP(CC$1,'Copy of PY1 Data(H)'!$A$1:$CZ$1,_xlfn.XLOOKUP($A213,'Copy of PY1 Data(H)'!$A$1:$A$288,'Copy of PY1 Data(H)'!$A$1:$CZ$288))</f>
        <v>0</v>
      </c>
      <c r="CD213" s="180" cm="1">
        <f t="array" ref="CD213">_xlfn.XLOOKUP(CD$1,'Copy of PY1 Data(H)'!$A$1:$CZ$1,_xlfn.XLOOKUP($A213,'Copy of PY1 Data(H)'!$A$1:$A$288,'Copy of PY1 Data(H)'!$A$1:$CZ$288))</f>
        <v>0</v>
      </c>
    </row>
    <row r="214" spans="1:82" s="643" customFormat="1" x14ac:dyDescent="0.3">
      <c r="A214" s="643">
        <v>82</v>
      </c>
      <c r="B214" s="180"/>
      <c r="C214" s="180"/>
      <c r="D214" s="180" cm="1">
        <f t="array" ref="D214">_xlfn.XLOOKUP(D$1,'Copy of PY1 Data(H)'!$A$1:$CZ$1,_xlfn.XLOOKUP($A214,'Copy of PY1 Data(H)'!$A$1:$A$288,'Copy of PY1 Data(H)'!$A$1:$CZ$288))</f>
        <v>0</v>
      </c>
      <c r="E214" s="180" cm="1">
        <f t="array" ref="E214">_xlfn.XLOOKUP(E$1,'Copy of PY1 Data(H)'!$A$1:$CZ$1,_xlfn.XLOOKUP($A214,'Copy of PY1 Data(H)'!$A$1:$A$288,'Copy of PY1 Data(H)'!$A$1:$CZ$288))</f>
        <v>0</v>
      </c>
      <c r="F214" s="180" cm="1">
        <f t="array" ref="F214">_xlfn.XLOOKUP(F$1,'Copy of PY1 Data(H)'!$A$1:$CZ$1,_xlfn.XLOOKUP($A214,'Copy of PY1 Data(H)'!$A$1:$A$288,'Copy of PY1 Data(H)'!$A$1:$CZ$288))</f>
        <v>0</v>
      </c>
      <c r="G214" s="180" cm="1">
        <f t="array" ref="G214">_xlfn.XLOOKUP(G$1,'Copy of PY1 Data(H)'!$A$1:$CZ$1,_xlfn.XLOOKUP($A214,'Copy of PY1 Data(H)'!$A$1:$A$288,'Copy of PY1 Data(H)'!$A$1:$CZ$288))</f>
        <v>0</v>
      </c>
      <c r="H214" s="180" cm="1">
        <f t="array" ref="H214">_xlfn.XLOOKUP(H$1,'Copy of PY1 Data(H)'!$A$1:$CZ$1,_xlfn.XLOOKUP($A214,'Copy of PY1 Data(H)'!$A$1:$A$288,'Copy of PY1 Data(H)'!$A$1:$CZ$288))</f>
        <v>0</v>
      </c>
      <c r="I214" s="180" cm="1">
        <f t="array" ref="I214">_xlfn.XLOOKUP(I$1,'Copy of PY1 Data(H)'!$A$1:$CZ$1,_xlfn.XLOOKUP($A214,'Copy of PY1 Data(H)'!$A$1:$A$288,'Copy of PY1 Data(H)'!$A$1:$CZ$288))</f>
        <v>0</v>
      </c>
      <c r="J214" s="180" cm="1">
        <f t="array" ref="J214">_xlfn.XLOOKUP(J$1,'Copy of PY1 Data(H)'!$A$1:$CZ$1,_xlfn.XLOOKUP($A214,'Copy of PY1 Data(H)'!$A$1:$A$288,'Copy of PY1 Data(H)'!$A$1:$CZ$288))</f>
        <v>407000</v>
      </c>
      <c r="K214" s="180" cm="1">
        <f t="array" ref="K214">_xlfn.XLOOKUP(K$1,'Copy of PY1 Data(H)'!$A$1:$CZ$1,_xlfn.XLOOKUP($A214,'Copy of PY1 Data(H)'!$A$1:$A$288,'Copy of PY1 Data(H)'!$A$1:$CZ$288))</f>
        <v>0</v>
      </c>
      <c r="L214" s="180" cm="1">
        <f t="array" ref="L214">_xlfn.XLOOKUP(L$1,'Copy of PY1 Data(H)'!$A$1:$CZ$1,_xlfn.XLOOKUP($A214,'Copy of PY1 Data(H)'!$A$1:$A$288,'Copy of PY1 Data(H)'!$A$1:$CZ$288))</f>
        <v>0</v>
      </c>
      <c r="M214" s="180" cm="1">
        <f t="array" ref="M214">_xlfn.XLOOKUP(M$1,'Copy of PY1 Data(H)'!$A$1:$CZ$1,_xlfn.XLOOKUP($A214,'Copy of PY1 Data(H)'!$A$1:$A$288,'Copy of PY1 Data(H)'!$A$1:$CZ$288))</f>
        <v>0</v>
      </c>
      <c r="N214" s="180" cm="1">
        <f t="array" ref="N214">_xlfn.XLOOKUP(N$1,'Copy of PY1 Data(H)'!$A$1:$CZ$1,_xlfn.XLOOKUP($A214,'Copy of PY1 Data(H)'!$A$1:$A$288,'Copy of PY1 Data(H)'!$A$1:$CZ$288))</f>
        <v>0</v>
      </c>
      <c r="O214" s="180" cm="1">
        <f t="array" ref="O214">_xlfn.XLOOKUP(O$1,'Copy of PY1 Data(H)'!$A$1:$CZ$1,_xlfn.XLOOKUP($A214,'Copy of PY1 Data(H)'!$A$1:$A$288,'Copy of PY1 Data(H)'!$A$1:$CZ$288))</f>
        <v>3218395</v>
      </c>
      <c r="P214" s="180" cm="1">
        <f t="array" ref="P214">_xlfn.XLOOKUP(P$1,'Copy of PY1 Data(H)'!$A$1:$CZ$1,_xlfn.XLOOKUP($A214,'Copy of PY1 Data(H)'!$A$1:$A$288,'Copy of PY1 Data(H)'!$A$1:$CZ$288))</f>
        <v>0</v>
      </c>
      <c r="Q214" s="180" cm="1">
        <f t="array" ref="Q214">_xlfn.XLOOKUP(Q$1,'Copy of PY1 Data(H)'!$A$1:$CZ$1,_xlfn.XLOOKUP($A214,'Copy of PY1 Data(H)'!$A$1:$A$288,'Copy of PY1 Data(H)'!$A$1:$CZ$288))</f>
        <v>21490347</v>
      </c>
      <c r="R214" s="180" cm="1">
        <f t="array" ref="R214">_xlfn.XLOOKUP(R$1,'Copy of PY1 Data(H)'!$A$1:$CZ$1,_xlfn.XLOOKUP($A214,'Copy of PY1 Data(H)'!$A$1:$A$288,'Copy of PY1 Data(H)'!$A$1:$CZ$288))</f>
        <v>347803</v>
      </c>
      <c r="S214" s="180" cm="1">
        <f t="array" ref="S214">_xlfn.XLOOKUP(S$1,'Copy of PY1 Data(H)'!$A$1:$CZ$1,_xlfn.XLOOKUP($A214,'Copy of PY1 Data(H)'!$A$1:$A$288,'Copy of PY1 Data(H)'!$A$1:$CZ$288))</f>
        <v>0</v>
      </c>
      <c r="T214" s="180" cm="1">
        <f t="array" ref="T214">_xlfn.XLOOKUP(T$1,'Copy of PY1 Data(H)'!$A$1:$CZ$1,_xlfn.XLOOKUP($A214,'Copy of PY1 Data(H)'!$A$1:$A$288,'Copy of PY1 Data(H)'!$A$1:$CZ$288))</f>
        <v>47403999</v>
      </c>
      <c r="U214" s="180" cm="1">
        <f t="array" ref="U214">_xlfn.XLOOKUP(U$1,'Copy of PY1 Data(H)'!$A$1:$CZ$1,_xlfn.XLOOKUP($A214,'Copy of PY1 Data(H)'!$A$1:$A$288,'Copy of PY1 Data(H)'!$A$1:$CZ$288))</f>
        <v>14282950</v>
      </c>
      <c r="V214" s="180" cm="1">
        <f t="array" ref="V214">_xlfn.XLOOKUP(V$1,'Copy of PY1 Data(H)'!$A$1:$CZ$1,_xlfn.XLOOKUP($A214,'Copy of PY1 Data(H)'!$A$1:$A$288,'Copy of PY1 Data(H)'!$A$1:$CZ$288))</f>
        <v>14423110</v>
      </c>
      <c r="W214" s="180" cm="1">
        <f t="array" ref="W214">_xlfn.XLOOKUP(W$1,'Copy of PY1 Data(H)'!$A$1:$CZ$1,_xlfn.XLOOKUP($A214,'Copy of PY1 Data(H)'!$A$1:$A$288,'Copy of PY1 Data(H)'!$A$1:$CZ$288))</f>
        <v>0</v>
      </c>
      <c r="X214" s="180" cm="1">
        <f t="array" ref="X214">_xlfn.XLOOKUP(X$1,'Copy of PY1 Data(H)'!$A$1:$CZ$1,_xlfn.XLOOKUP($A214,'Copy of PY1 Data(H)'!$A$1:$A$288,'Copy of PY1 Data(H)'!$A$1:$CZ$288))</f>
        <v>0</v>
      </c>
      <c r="Y214" s="180" cm="1">
        <f t="array" ref="Y214">_xlfn.XLOOKUP(Y$1,'Copy of PY1 Data(H)'!$A$1:$CZ$1,_xlfn.XLOOKUP($A214,'Copy of PY1 Data(H)'!$A$1:$A$288,'Copy of PY1 Data(H)'!$A$1:$CZ$288))</f>
        <v>6085544</v>
      </c>
      <c r="Z214" s="180" cm="1">
        <f t="array" ref="Z214">_xlfn.XLOOKUP(Z$1,'Copy of PY1 Data(H)'!$A$1:$CZ$1,_xlfn.XLOOKUP($A214,'Copy of PY1 Data(H)'!$A$1:$A$288,'Copy of PY1 Data(H)'!$A$1:$CZ$288))</f>
        <v>3747269</v>
      </c>
      <c r="AA214" s="180" cm="1">
        <f t="array" ref="AA214">_xlfn.XLOOKUP(AA$1,'Copy of PY1 Data(H)'!$A$1:$CZ$1,_xlfn.XLOOKUP($A214,'Copy of PY1 Data(H)'!$A$1:$A$288,'Copy of PY1 Data(H)'!$A$1:$CZ$288))</f>
        <v>3085446</v>
      </c>
      <c r="AB214" s="180" cm="1">
        <f t="array" ref="AB214">_xlfn.XLOOKUP(AB$1,'Copy of PY1 Data(H)'!$A$1:$CZ$1,_xlfn.XLOOKUP($A214,'Copy of PY1 Data(H)'!$A$1:$A$288,'Copy of PY1 Data(H)'!$A$1:$CZ$288))</f>
        <v>6701922</v>
      </c>
      <c r="AC214" s="180" cm="1">
        <f t="array" ref="AC214">_xlfn.XLOOKUP(AC$1,'Copy of PY1 Data(H)'!$A$1:$CZ$1,_xlfn.XLOOKUP($A214,'Copy of PY1 Data(H)'!$A$1:$A$288,'Copy of PY1 Data(H)'!$A$1:$CZ$288))</f>
        <v>442837</v>
      </c>
      <c r="AD214" s="180" cm="1">
        <f t="array" ref="AD214">_xlfn.XLOOKUP(AD$1,'Copy of PY1 Data(H)'!$A$1:$CZ$1,_xlfn.XLOOKUP($A214,'Copy of PY1 Data(H)'!$A$1:$A$288,'Copy of PY1 Data(H)'!$A$1:$CZ$288))</f>
        <v>1530898</v>
      </c>
      <c r="AE214" s="180" cm="1">
        <f t="array" ref="AE214">_xlfn.XLOOKUP(AE$1,'Copy of PY1 Data(H)'!$A$1:$CZ$1,_xlfn.XLOOKUP($A214,'Copy of PY1 Data(H)'!$A$1:$A$288,'Copy of PY1 Data(H)'!$A$1:$CZ$288))</f>
        <v>1050817</v>
      </c>
      <c r="AF214" s="180" cm="1">
        <f t="array" ref="AF214">_xlfn.XLOOKUP(AF$1,'Copy of PY1 Data(H)'!$A$1:$CZ$1,_xlfn.XLOOKUP($A214,'Copy of PY1 Data(H)'!$A$1:$A$288,'Copy of PY1 Data(H)'!$A$1:$CZ$288))</f>
        <v>79295</v>
      </c>
      <c r="AG214" s="180" cm="1">
        <f t="array" ref="AG214">_xlfn.XLOOKUP(AG$1,'Copy of PY1 Data(H)'!$A$1:$CZ$1,_xlfn.XLOOKUP($A214,'Copy of PY1 Data(H)'!$A$1:$A$288,'Copy of PY1 Data(H)'!$A$1:$CZ$288))</f>
        <v>0</v>
      </c>
      <c r="AH214" s="180" cm="1">
        <f t="array" ref="AH214">_xlfn.XLOOKUP(AH$1,'Copy of PY1 Data(H)'!$A$1:$CZ$1,_xlfn.XLOOKUP($A214,'Copy of PY1 Data(H)'!$A$1:$A$288,'Copy of PY1 Data(H)'!$A$1:$CZ$288))</f>
        <v>0</v>
      </c>
      <c r="AI214" s="180" cm="1">
        <f t="array" ref="AI214">_xlfn.XLOOKUP(AI$1,'Copy of PY1 Data(H)'!$A$1:$CZ$1,_xlfn.XLOOKUP($A214,'Copy of PY1 Data(H)'!$A$1:$A$288,'Copy of PY1 Data(H)'!$A$1:$CZ$288))</f>
        <v>22285510</v>
      </c>
      <c r="AJ214" s="180" cm="1">
        <f t="array" ref="AJ214">_xlfn.XLOOKUP(AJ$1,'Copy of PY1 Data(H)'!$A$1:$CZ$1,_xlfn.XLOOKUP($A214,'Copy of PY1 Data(H)'!$A$1:$A$288,'Copy of PY1 Data(H)'!$A$1:$CZ$288))</f>
        <v>0</v>
      </c>
      <c r="AK214" s="180" cm="1">
        <f t="array" ref="AK214">_xlfn.XLOOKUP(AK$1,'Copy of PY1 Data(H)'!$A$1:$CZ$1,_xlfn.XLOOKUP($A214,'Copy of PY1 Data(H)'!$A$1:$A$288,'Copy of PY1 Data(H)'!$A$1:$CZ$288))</f>
        <v>0</v>
      </c>
      <c r="AL214" s="180" cm="1">
        <f t="array" ref="AL214">_xlfn.XLOOKUP(AL$1,'Copy of PY1 Data(H)'!$A$1:$CZ$1,_xlfn.XLOOKUP($A214,'Copy of PY1 Data(H)'!$A$1:$A$288,'Copy of PY1 Data(H)'!$A$1:$CZ$288))</f>
        <v>0</v>
      </c>
      <c r="AM214" s="180" cm="1">
        <f t="array" ref="AM214">_xlfn.XLOOKUP(AM$1,'Copy of PY1 Data(H)'!$A$1:$CZ$1,_xlfn.XLOOKUP($A214,'Copy of PY1 Data(H)'!$A$1:$A$288,'Copy of PY1 Data(H)'!$A$1:$CZ$288))</f>
        <v>8251085</v>
      </c>
      <c r="AN214" s="180" cm="1">
        <f t="array" ref="AN214">_xlfn.XLOOKUP(AN$1,'Copy of PY1 Data(H)'!$A$1:$CZ$1,_xlfn.XLOOKUP($A214,'Copy of PY1 Data(H)'!$A$1:$A$288,'Copy of PY1 Data(H)'!$A$1:$CZ$288))</f>
        <v>21000</v>
      </c>
      <c r="AO214" s="180" cm="1">
        <f t="array" ref="AO214">_xlfn.XLOOKUP(AO$1,'Copy of PY1 Data(H)'!$A$1:$CZ$1,_xlfn.XLOOKUP($A214,'Copy of PY1 Data(H)'!$A$1:$A$288,'Copy of PY1 Data(H)'!$A$1:$CZ$288))</f>
        <v>1595753</v>
      </c>
      <c r="AP214" s="180" cm="1">
        <f t="array" ref="AP214">_xlfn.XLOOKUP(AP$1,'Copy of PY1 Data(H)'!$A$1:$CZ$1,_xlfn.XLOOKUP($A214,'Copy of PY1 Data(H)'!$A$1:$A$288,'Copy of PY1 Data(H)'!$A$1:$CZ$288))</f>
        <v>0</v>
      </c>
      <c r="AQ214" s="180" cm="1">
        <f t="array" ref="AQ214">_xlfn.XLOOKUP(AQ$1,'Copy of PY1 Data(H)'!$A$1:$CZ$1,_xlfn.XLOOKUP($A214,'Copy of PY1 Data(H)'!$A$1:$A$288,'Copy of PY1 Data(H)'!$A$1:$CZ$288))</f>
        <v>0</v>
      </c>
      <c r="AR214" s="180" cm="1">
        <f t="array" ref="AR214">_xlfn.XLOOKUP(AR$1,'Copy of PY1 Data(H)'!$A$1:$CZ$1,_xlfn.XLOOKUP($A214,'Copy of PY1 Data(H)'!$A$1:$A$288,'Copy of PY1 Data(H)'!$A$1:$CZ$288))</f>
        <v>425782</v>
      </c>
      <c r="AS214" s="180" cm="1">
        <f t="array" ref="AS214">_xlfn.XLOOKUP(AS$1,'Copy of PY1 Data(H)'!$A$1:$CZ$1,_xlfn.XLOOKUP($A214,'Copy of PY1 Data(H)'!$A$1:$A$288,'Copy of PY1 Data(H)'!$A$1:$CZ$288))</f>
        <v>0</v>
      </c>
      <c r="AT214" s="180" cm="1">
        <f t="array" ref="AT214">_xlfn.XLOOKUP(AT$1,'Copy of PY1 Data(H)'!$A$1:$CZ$1,_xlfn.XLOOKUP($A214,'Copy of PY1 Data(H)'!$A$1:$A$288,'Copy of PY1 Data(H)'!$A$1:$CZ$288))</f>
        <v>1642910</v>
      </c>
      <c r="AU214" s="180" cm="1">
        <f t="array" ref="AU214">_xlfn.XLOOKUP(AU$1,'Copy of PY1 Data(H)'!$A$1:$CZ$1,_xlfn.XLOOKUP($A214,'Copy of PY1 Data(H)'!$A$1:$A$288,'Copy of PY1 Data(H)'!$A$1:$CZ$288))</f>
        <v>0</v>
      </c>
      <c r="AV214" s="180" cm="1">
        <f t="array" ref="AV214">_xlfn.XLOOKUP(AV$1,'Copy of PY1 Data(H)'!$A$1:$CZ$1,_xlfn.XLOOKUP($A214,'Copy of PY1 Data(H)'!$A$1:$A$288,'Copy of PY1 Data(H)'!$A$1:$CZ$288))</f>
        <v>78425194</v>
      </c>
      <c r="AW214" s="180" cm="1">
        <f t="array" ref="AW214">_xlfn.XLOOKUP(AW$1,'Copy of PY1 Data(H)'!$A$1:$CZ$1,_xlfn.XLOOKUP($A214,'Copy of PY1 Data(H)'!$A$1:$A$288,'Copy of PY1 Data(H)'!$A$1:$CZ$288))</f>
        <v>0</v>
      </c>
      <c r="AX214" s="180" cm="1">
        <f t="array" ref="AX214">_xlfn.XLOOKUP(AX$1,'Copy of PY1 Data(H)'!$A$1:$CZ$1,_xlfn.XLOOKUP($A214,'Copy of PY1 Data(H)'!$A$1:$A$288,'Copy of PY1 Data(H)'!$A$1:$CZ$288))</f>
        <v>844431</v>
      </c>
      <c r="AY214" s="180" cm="1">
        <f t="array" ref="AY214">_xlfn.XLOOKUP(AY$1,'Copy of PY1 Data(H)'!$A$1:$CZ$1,_xlfn.XLOOKUP($A214,'Copy of PY1 Data(H)'!$A$1:$A$288,'Copy of PY1 Data(H)'!$A$1:$CZ$288))</f>
        <v>0</v>
      </c>
      <c r="AZ214" s="180" cm="1">
        <f t="array" ref="AZ214">_xlfn.XLOOKUP(AZ$1,'Copy of PY1 Data(H)'!$A$1:$CZ$1,_xlfn.XLOOKUP($A214,'Copy of PY1 Data(H)'!$A$1:$A$288,'Copy of PY1 Data(H)'!$A$1:$CZ$288))</f>
        <v>680500</v>
      </c>
      <c r="BA214" s="180" cm="1">
        <f t="array" ref="BA214">_xlfn.XLOOKUP(BA$1,'Copy of PY1 Data(H)'!$A$1:$CZ$1,_xlfn.XLOOKUP($A214,'Copy of PY1 Data(H)'!$A$1:$A$288,'Copy of PY1 Data(H)'!$A$1:$CZ$288))</f>
        <v>0</v>
      </c>
      <c r="BB214" s="180" cm="1">
        <f t="array" ref="BB214">_xlfn.XLOOKUP(BB$1,'Copy of PY1 Data(H)'!$A$1:$CZ$1,_xlfn.XLOOKUP($A214,'Copy of PY1 Data(H)'!$A$1:$A$288,'Copy of PY1 Data(H)'!$A$1:$CZ$288))</f>
        <v>0</v>
      </c>
      <c r="BC214" s="180" cm="1">
        <f t="array" ref="BC214">_xlfn.XLOOKUP(BC$1,'Copy of PY1 Data(H)'!$A$1:$CZ$1,_xlfn.XLOOKUP($A214,'Copy of PY1 Data(H)'!$A$1:$A$288,'Copy of PY1 Data(H)'!$A$1:$CZ$288))</f>
        <v>0</v>
      </c>
      <c r="BD214" s="180" cm="1">
        <f t="array" ref="BD214">_xlfn.XLOOKUP(BD$1,'Copy of PY1 Data(H)'!$A$1:$CZ$1,_xlfn.XLOOKUP($A214,'Copy of PY1 Data(H)'!$A$1:$A$288,'Copy of PY1 Data(H)'!$A$1:$CZ$288))</f>
        <v>17446059</v>
      </c>
      <c r="BE214" s="180" cm="1">
        <f t="array" ref="BE214">_xlfn.XLOOKUP(BE$1,'Copy of PY1 Data(H)'!$A$1:$CZ$1,_xlfn.XLOOKUP($A214,'Copy of PY1 Data(H)'!$A$1:$A$288,'Copy of PY1 Data(H)'!$A$1:$CZ$288))</f>
        <v>0</v>
      </c>
      <c r="BF214" s="180" cm="1">
        <f t="array" ref="BF214">_xlfn.XLOOKUP(BF$1,'Copy of PY1 Data(H)'!$A$1:$CZ$1,_xlfn.XLOOKUP($A214,'Copy of PY1 Data(H)'!$A$1:$A$288,'Copy of PY1 Data(H)'!$A$1:$CZ$288))</f>
        <v>436943</v>
      </c>
      <c r="BG214" s="180" cm="1">
        <f t="array" ref="BG214">_xlfn.XLOOKUP(BG$1,'Copy of PY1 Data(H)'!$A$1:$CZ$1,_xlfn.XLOOKUP($A214,'Copy of PY1 Data(H)'!$A$1:$A$288,'Copy of PY1 Data(H)'!$A$1:$CZ$288))</f>
        <v>0</v>
      </c>
      <c r="BH214" s="180" cm="1">
        <f t="array" ref="BH214">_xlfn.XLOOKUP(BH$1,'Copy of PY1 Data(H)'!$A$1:$CZ$1,_xlfn.XLOOKUP($A214,'Copy of PY1 Data(H)'!$A$1:$A$288,'Copy of PY1 Data(H)'!$A$1:$CZ$288))</f>
        <v>0</v>
      </c>
      <c r="BI214" s="180" cm="1">
        <f t="array" ref="BI214">_xlfn.XLOOKUP(BI$1,'Copy of PY1 Data(H)'!$A$1:$CZ$1,_xlfn.XLOOKUP($A214,'Copy of PY1 Data(H)'!$A$1:$A$288,'Copy of PY1 Data(H)'!$A$1:$CZ$288))</f>
        <v>72247</v>
      </c>
      <c r="BJ214" s="180" cm="1">
        <f t="array" ref="BJ214">_xlfn.XLOOKUP(BJ$1,'Copy of PY1 Data(H)'!$A$1:$CZ$1,_xlfn.XLOOKUP($A214,'Copy of PY1 Data(H)'!$A$1:$A$288,'Copy of PY1 Data(H)'!$A$1:$CZ$288))</f>
        <v>0</v>
      </c>
      <c r="BK214" s="180" cm="1">
        <f t="array" ref="BK214">_xlfn.XLOOKUP(BK$1,'Copy of PY1 Data(H)'!$A$1:$CZ$1,_xlfn.XLOOKUP($A214,'Copy of PY1 Data(H)'!$A$1:$A$288,'Copy of PY1 Data(H)'!$A$1:$CZ$288))</f>
        <v>1563595</v>
      </c>
      <c r="BL214" s="180" cm="1">
        <f t="array" ref="BL214">_xlfn.XLOOKUP(BL$1,'Copy of PY1 Data(H)'!$A$1:$CZ$1,_xlfn.XLOOKUP($A214,'Copy of PY1 Data(H)'!$A$1:$A$288,'Copy of PY1 Data(H)'!$A$1:$CZ$288))</f>
        <v>0</v>
      </c>
      <c r="BM214" s="180" cm="1">
        <f t="array" ref="BM214">_xlfn.XLOOKUP(BM$1,'Copy of PY1 Data(H)'!$A$1:$CZ$1,_xlfn.XLOOKUP($A214,'Copy of PY1 Data(H)'!$A$1:$A$288,'Copy of PY1 Data(H)'!$A$1:$CZ$288))</f>
        <v>1097925</v>
      </c>
      <c r="BN214" s="180" cm="1">
        <f t="array" ref="BN214">_xlfn.XLOOKUP(BN$1,'Copy of PY1 Data(H)'!$A$1:$CZ$1,_xlfn.XLOOKUP($A214,'Copy of PY1 Data(H)'!$A$1:$A$288,'Copy of PY1 Data(H)'!$A$1:$CZ$288))</f>
        <v>2407000</v>
      </c>
      <c r="BO214" s="180" cm="1">
        <f t="array" ref="BO214">_xlfn.XLOOKUP(BO$1,'Copy of PY1 Data(H)'!$A$1:$CZ$1,_xlfn.XLOOKUP($A214,'Copy of PY1 Data(H)'!$A$1:$A$288,'Copy of PY1 Data(H)'!$A$1:$CZ$288))</f>
        <v>2921449</v>
      </c>
      <c r="BP214" s="180" cm="1">
        <f t="array" ref="BP214">_xlfn.XLOOKUP(BP$1,'Copy of PY1 Data(H)'!$A$1:$CZ$1,_xlfn.XLOOKUP($A214,'Copy of PY1 Data(H)'!$A$1:$A$288,'Copy of PY1 Data(H)'!$A$1:$CZ$288))</f>
        <v>0</v>
      </c>
      <c r="BQ214" s="180" cm="1">
        <f t="array" ref="BQ214">_xlfn.XLOOKUP(BQ$1,'Copy of PY1 Data(H)'!$A$1:$CZ$1,_xlfn.XLOOKUP($A214,'Copy of PY1 Data(H)'!$A$1:$A$288,'Copy of PY1 Data(H)'!$A$1:$CZ$288))</f>
        <v>0</v>
      </c>
      <c r="BR214" s="180" cm="1">
        <f t="array" ref="BR214">_xlfn.XLOOKUP(BR$1,'Copy of PY1 Data(H)'!$A$1:$CZ$1,_xlfn.XLOOKUP($A214,'Copy of PY1 Data(H)'!$A$1:$A$288,'Copy of PY1 Data(H)'!$A$1:$CZ$288))</f>
        <v>0</v>
      </c>
      <c r="BS214" s="180" cm="1">
        <f t="array" ref="BS214">_xlfn.XLOOKUP(BS$1,'Copy of PY1 Data(H)'!$A$1:$CZ$1,_xlfn.XLOOKUP($A214,'Copy of PY1 Data(H)'!$A$1:$A$288,'Copy of PY1 Data(H)'!$A$1:$CZ$288))</f>
        <v>0</v>
      </c>
      <c r="BT214" s="180" cm="1">
        <f t="array" ref="BT214">_xlfn.XLOOKUP(BT$1,'Copy of PY1 Data(H)'!$A$1:$CZ$1,_xlfn.XLOOKUP($A214,'Copy of PY1 Data(H)'!$A$1:$A$288,'Copy of PY1 Data(H)'!$A$1:$CZ$288))</f>
        <v>973326</v>
      </c>
      <c r="BU214" s="180" cm="1">
        <f t="array" ref="BU214">_xlfn.XLOOKUP(BU$1,'Copy of PY1 Data(H)'!$A$1:$CZ$1,_xlfn.XLOOKUP($A214,'Copy of PY1 Data(H)'!$A$1:$A$288,'Copy of PY1 Data(H)'!$A$1:$CZ$288))</f>
        <v>1292188</v>
      </c>
      <c r="BV214" s="180" cm="1">
        <f t="array" ref="BV214">_xlfn.XLOOKUP(BV$1,'Copy of PY1 Data(H)'!$A$1:$CZ$1,_xlfn.XLOOKUP($A214,'Copy of PY1 Data(H)'!$A$1:$A$288,'Copy of PY1 Data(H)'!$A$1:$CZ$288))</f>
        <v>0</v>
      </c>
      <c r="BW214" s="180" cm="1">
        <f t="array" ref="BW214">_xlfn.XLOOKUP(BW$1,'Copy of PY1 Data(H)'!$A$1:$CZ$1,_xlfn.XLOOKUP($A214,'Copy of PY1 Data(H)'!$A$1:$A$288,'Copy of PY1 Data(H)'!$A$1:$CZ$288))</f>
        <v>0</v>
      </c>
      <c r="BX214" s="180" cm="1">
        <f t="array" ref="BX214">_xlfn.XLOOKUP(BX$1,'Copy of PY1 Data(H)'!$A$1:$CZ$1,_xlfn.XLOOKUP($A214,'Copy of PY1 Data(H)'!$A$1:$A$288,'Copy of PY1 Data(H)'!$A$1:$CZ$288))</f>
        <v>0</v>
      </c>
      <c r="BY214" s="180" cm="1">
        <f t="array" ref="BY214">_xlfn.XLOOKUP(BY$1,'Copy of PY1 Data(H)'!$A$1:$CZ$1,_xlfn.XLOOKUP($A214,'Copy of PY1 Data(H)'!$A$1:$A$288,'Copy of PY1 Data(H)'!$A$1:$CZ$288))</f>
        <v>0</v>
      </c>
      <c r="BZ214" s="180" cm="1">
        <f t="array" ref="BZ214">_xlfn.XLOOKUP(BZ$1,'Copy of PY1 Data(H)'!$A$1:$CZ$1,_xlfn.XLOOKUP($A214,'Copy of PY1 Data(H)'!$A$1:$A$288,'Copy of PY1 Data(H)'!$A$1:$CZ$288))</f>
        <v>0</v>
      </c>
      <c r="CA214" s="180" cm="1">
        <f t="array" ref="CA214">_xlfn.XLOOKUP(CA$1,'Copy of PY1 Data(H)'!$A$1:$CZ$1,_xlfn.XLOOKUP($A214,'Copy of PY1 Data(H)'!$A$1:$A$288,'Copy of PY1 Data(H)'!$A$1:$CZ$288))</f>
        <v>386000</v>
      </c>
      <c r="CB214" s="180" cm="1">
        <f t="array" ref="CB214">_xlfn.XLOOKUP(CB$1,'Copy of PY1 Data(H)'!$A$1:$CZ$1,_xlfn.XLOOKUP($A214,'Copy of PY1 Data(H)'!$A$1:$A$288,'Copy of PY1 Data(H)'!$A$1:$CZ$288))</f>
        <v>1047305</v>
      </c>
      <c r="CC214" s="180" cm="1">
        <f t="array" ref="CC214">_xlfn.XLOOKUP(CC$1,'Copy of PY1 Data(H)'!$A$1:$CZ$1,_xlfn.XLOOKUP($A214,'Copy of PY1 Data(H)'!$A$1:$A$288,'Copy of PY1 Data(H)'!$A$1:$CZ$288))</f>
        <v>0</v>
      </c>
      <c r="CD214" s="180" cm="1">
        <f t="array" ref="CD214">_xlfn.XLOOKUP(CD$1,'Copy of PY1 Data(H)'!$A$1:$CZ$1,_xlfn.XLOOKUP($A214,'Copy of PY1 Data(H)'!$A$1:$A$288,'Copy of PY1 Data(H)'!$A$1:$CZ$288))</f>
        <v>0</v>
      </c>
    </row>
    <row r="215" spans="1:82" s="639" customFormat="1" x14ac:dyDescent="0.3">
      <c r="A215" s="639">
        <v>359</v>
      </c>
      <c r="B215" s="180"/>
      <c r="C215" s="180"/>
      <c r="D215" s="180" cm="1">
        <f t="array" ref="D215">_xlfn.XLOOKUP(D$1,'Copy of PY1 Data(H)'!$A$1:$CZ$1,_xlfn.XLOOKUP($A215,'Copy of PY1 Data(H)'!$A$1:$A$288,'Copy of PY1 Data(H)'!$A$1:$CZ$288))</f>
        <v>0</v>
      </c>
      <c r="E215" s="180" cm="1">
        <f t="array" ref="E215">_xlfn.XLOOKUP(E$1,'Copy of PY1 Data(H)'!$A$1:$CZ$1,_xlfn.XLOOKUP($A215,'Copy of PY1 Data(H)'!$A$1:$A$288,'Copy of PY1 Data(H)'!$A$1:$CZ$288))</f>
        <v>0</v>
      </c>
      <c r="F215" s="180" cm="1">
        <f t="array" ref="F215">_xlfn.XLOOKUP(F$1,'Copy of PY1 Data(H)'!$A$1:$CZ$1,_xlfn.XLOOKUP($A215,'Copy of PY1 Data(H)'!$A$1:$A$288,'Copy of PY1 Data(H)'!$A$1:$CZ$288))</f>
        <v>0</v>
      </c>
      <c r="G215" s="180" cm="1">
        <f t="array" ref="G215">_xlfn.XLOOKUP(G$1,'Copy of PY1 Data(H)'!$A$1:$CZ$1,_xlfn.XLOOKUP($A215,'Copy of PY1 Data(H)'!$A$1:$A$288,'Copy of PY1 Data(H)'!$A$1:$CZ$288))</f>
        <v>0</v>
      </c>
      <c r="H215" s="180" cm="1">
        <f t="array" ref="H215">_xlfn.XLOOKUP(H$1,'Copy of PY1 Data(H)'!$A$1:$CZ$1,_xlfn.XLOOKUP($A215,'Copy of PY1 Data(H)'!$A$1:$A$288,'Copy of PY1 Data(H)'!$A$1:$CZ$288))</f>
        <v>0</v>
      </c>
      <c r="I215" s="180" cm="1">
        <f t="array" ref="I215">_xlfn.XLOOKUP(I$1,'Copy of PY1 Data(H)'!$A$1:$CZ$1,_xlfn.XLOOKUP($A215,'Copy of PY1 Data(H)'!$A$1:$A$288,'Copy of PY1 Data(H)'!$A$1:$CZ$288))</f>
        <v>0</v>
      </c>
      <c r="J215" s="180" cm="1">
        <f t="array" ref="J215">_xlfn.XLOOKUP(J$1,'Copy of PY1 Data(H)'!$A$1:$CZ$1,_xlfn.XLOOKUP($A215,'Copy of PY1 Data(H)'!$A$1:$A$288,'Copy of PY1 Data(H)'!$A$1:$CZ$288))</f>
        <v>0</v>
      </c>
      <c r="K215" s="180" cm="1">
        <f t="array" ref="K215">_xlfn.XLOOKUP(K$1,'Copy of PY1 Data(H)'!$A$1:$CZ$1,_xlfn.XLOOKUP($A215,'Copy of PY1 Data(H)'!$A$1:$A$288,'Copy of PY1 Data(H)'!$A$1:$CZ$288))</f>
        <v>0</v>
      </c>
      <c r="L215" s="180" cm="1">
        <f t="array" ref="L215">_xlfn.XLOOKUP(L$1,'Copy of PY1 Data(H)'!$A$1:$CZ$1,_xlfn.XLOOKUP($A215,'Copy of PY1 Data(H)'!$A$1:$A$288,'Copy of PY1 Data(H)'!$A$1:$CZ$288))</f>
        <v>0</v>
      </c>
      <c r="M215" s="180" cm="1">
        <f t="array" ref="M215">_xlfn.XLOOKUP(M$1,'Copy of PY1 Data(H)'!$A$1:$CZ$1,_xlfn.XLOOKUP($A215,'Copy of PY1 Data(H)'!$A$1:$A$288,'Copy of PY1 Data(H)'!$A$1:$CZ$288))</f>
        <v>0</v>
      </c>
      <c r="N215" s="180" cm="1">
        <f t="array" ref="N215">_xlfn.XLOOKUP(N$1,'Copy of PY1 Data(H)'!$A$1:$CZ$1,_xlfn.XLOOKUP($A215,'Copy of PY1 Data(H)'!$A$1:$A$288,'Copy of PY1 Data(H)'!$A$1:$CZ$288))</f>
        <v>0</v>
      </c>
      <c r="O215" s="180" cm="1">
        <f t="array" ref="O215">_xlfn.XLOOKUP(O$1,'Copy of PY1 Data(H)'!$A$1:$CZ$1,_xlfn.XLOOKUP($A215,'Copy of PY1 Data(H)'!$A$1:$A$288,'Copy of PY1 Data(H)'!$A$1:$CZ$288))</f>
        <v>0</v>
      </c>
      <c r="P215" s="180" cm="1">
        <f t="array" ref="P215">_xlfn.XLOOKUP(P$1,'Copy of PY1 Data(H)'!$A$1:$CZ$1,_xlfn.XLOOKUP($A215,'Copy of PY1 Data(H)'!$A$1:$A$288,'Copy of PY1 Data(H)'!$A$1:$CZ$288))</f>
        <v>0</v>
      </c>
      <c r="Q215" s="180" cm="1">
        <f t="array" ref="Q215">_xlfn.XLOOKUP(Q$1,'Copy of PY1 Data(H)'!$A$1:$CZ$1,_xlfn.XLOOKUP($A215,'Copy of PY1 Data(H)'!$A$1:$A$288,'Copy of PY1 Data(H)'!$A$1:$CZ$288))</f>
        <v>14632680</v>
      </c>
      <c r="R215" s="180" cm="1">
        <f t="array" ref="R215">_xlfn.XLOOKUP(R$1,'Copy of PY1 Data(H)'!$A$1:$CZ$1,_xlfn.XLOOKUP($A215,'Copy of PY1 Data(H)'!$A$1:$A$288,'Copy of PY1 Data(H)'!$A$1:$CZ$288))</f>
        <v>0</v>
      </c>
      <c r="S215" s="180" cm="1">
        <f t="array" ref="S215">_xlfn.XLOOKUP(S$1,'Copy of PY1 Data(H)'!$A$1:$CZ$1,_xlfn.XLOOKUP($A215,'Copy of PY1 Data(H)'!$A$1:$A$288,'Copy of PY1 Data(H)'!$A$1:$CZ$288))</f>
        <v>0</v>
      </c>
      <c r="T215" s="180" cm="1">
        <f t="array" ref="T215">_xlfn.XLOOKUP(T$1,'Copy of PY1 Data(H)'!$A$1:$CZ$1,_xlfn.XLOOKUP($A215,'Copy of PY1 Data(H)'!$A$1:$A$288,'Copy of PY1 Data(H)'!$A$1:$CZ$288))</f>
        <v>0</v>
      </c>
      <c r="U215" s="180" cm="1">
        <f t="array" ref="U215">_xlfn.XLOOKUP(U$1,'Copy of PY1 Data(H)'!$A$1:$CZ$1,_xlfn.XLOOKUP($A215,'Copy of PY1 Data(H)'!$A$1:$A$288,'Copy of PY1 Data(H)'!$A$1:$CZ$288))</f>
        <v>0</v>
      </c>
      <c r="V215" s="180" cm="1">
        <f t="array" ref="V215">_xlfn.XLOOKUP(V$1,'Copy of PY1 Data(H)'!$A$1:$CZ$1,_xlfn.XLOOKUP($A215,'Copy of PY1 Data(H)'!$A$1:$A$288,'Copy of PY1 Data(H)'!$A$1:$CZ$288))</f>
        <v>629404</v>
      </c>
      <c r="W215" s="180" cm="1">
        <f t="array" ref="W215">_xlfn.XLOOKUP(W$1,'Copy of PY1 Data(H)'!$A$1:$CZ$1,_xlfn.XLOOKUP($A215,'Copy of PY1 Data(H)'!$A$1:$A$288,'Copy of PY1 Data(H)'!$A$1:$CZ$288))</f>
        <v>0</v>
      </c>
      <c r="X215" s="180" cm="1">
        <f t="array" ref="X215">_xlfn.XLOOKUP(X$1,'Copy of PY1 Data(H)'!$A$1:$CZ$1,_xlfn.XLOOKUP($A215,'Copy of PY1 Data(H)'!$A$1:$A$288,'Copy of PY1 Data(H)'!$A$1:$CZ$288))</f>
        <v>0</v>
      </c>
      <c r="Y215" s="180" cm="1">
        <f t="array" ref="Y215">_xlfn.XLOOKUP(Y$1,'Copy of PY1 Data(H)'!$A$1:$CZ$1,_xlfn.XLOOKUP($A215,'Copy of PY1 Data(H)'!$A$1:$A$288,'Copy of PY1 Data(H)'!$A$1:$CZ$288))</f>
        <v>0</v>
      </c>
      <c r="Z215" s="180" cm="1">
        <f t="array" ref="Z215">_xlfn.XLOOKUP(Z$1,'Copy of PY1 Data(H)'!$A$1:$CZ$1,_xlfn.XLOOKUP($A215,'Copy of PY1 Data(H)'!$A$1:$A$288,'Copy of PY1 Data(H)'!$A$1:$CZ$288))</f>
        <v>0</v>
      </c>
      <c r="AA215" s="180" cm="1">
        <f t="array" ref="AA215">_xlfn.XLOOKUP(AA$1,'Copy of PY1 Data(H)'!$A$1:$CZ$1,_xlfn.XLOOKUP($A215,'Copy of PY1 Data(H)'!$A$1:$A$288,'Copy of PY1 Data(H)'!$A$1:$CZ$288))</f>
        <v>0</v>
      </c>
      <c r="AB215" s="180" cm="1">
        <f t="array" ref="AB215">_xlfn.XLOOKUP(AB$1,'Copy of PY1 Data(H)'!$A$1:$CZ$1,_xlfn.XLOOKUP($A215,'Copy of PY1 Data(H)'!$A$1:$A$288,'Copy of PY1 Data(H)'!$A$1:$CZ$288))</f>
        <v>0</v>
      </c>
      <c r="AC215" s="180" cm="1">
        <f t="array" ref="AC215">_xlfn.XLOOKUP(AC$1,'Copy of PY1 Data(H)'!$A$1:$CZ$1,_xlfn.XLOOKUP($A215,'Copy of PY1 Data(H)'!$A$1:$A$288,'Copy of PY1 Data(H)'!$A$1:$CZ$288))</f>
        <v>0</v>
      </c>
      <c r="AD215" s="180" cm="1">
        <f t="array" ref="AD215">_xlfn.XLOOKUP(AD$1,'Copy of PY1 Data(H)'!$A$1:$CZ$1,_xlfn.XLOOKUP($A215,'Copy of PY1 Data(H)'!$A$1:$A$288,'Copy of PY1 Data(H)'!$A$1:$CZ$288))</f>
        <v>0</v>
      </c>
      <c r="AE215" s="180" cm="1">
        <f t="array" ref="AE215">_xlfn.XLOOKUP(AE$1,'Copy of PY1 Data(H)'!$A$1:$CZ$1,_xlfn.XLOOKUP($A215,'Copy of PY1 Data(H)'!$A$1:$A$288,'Copy of PY1 Data(H)'!$A$1:$CZ$288))</f>
        <v>0</v>
      </c>
      <c r="AF215" s="180" cm="1">
        <f t="array" ref="AF215">_xlfn.XLOOKUP(AF$1,'Copy of PY1 Data(H)'!$A$1:$CZ$1,_xlfn.XLOOKUP($A215,'Copy of PY1 Data(H)'!$A$1:$A$288,'Copy of PY1 Data(H)'!$A$1:$CZ$288))</f>
        <v>0</v>
      </c>
      <c r="AG215" s="180" cm="1">
        <f t="array" ref="AG215">_xlfn.XLOOKUP(AG$1,'Copy of PY1 Data(H)'!$A$1:$CZ$1,_xlfn.XLOOKUP($A215,'Copy of PY1 Data(H)'!$A$1:$A$288,'Copy of PY1 Data(H)'!$A$1:$CZ$288))</f>
        <v>0</v>
      </c>
      <c r="AH215" s="180" cm="1">
        <f t="array" ref="AH215">_xlfn.XLOOKUP(AH$1,'Copy of PY1 Data(H)'!$A$1:$CZ$1,_xlfn.XLOOKUP($A215,'Copy of PY1 Data(H)'!$A$1:$A$288,'Copy of PY1 Data(H)'!$A$1:$CZ$288))</f>
        <v>0</v>
      </c>
      <c r="AI215" s="180" cm="1">
        <f t="array" ref="AI215">_xlfn.XLOOKUP(AI$1,'Copy of PY1 Data(H)'!$A$1:$CZ$1,_xlfn.XLOOKUP($A215,'Copy of PY1 Data(H)'!$A$1:$A$288,'Copy of PY1 Data(H)'!$A$1:$CZ$288))</f>
        <v>5352122</v>
      </c>
      <c r="AJ215" s="180" cm="1">
        <f t="array" ref="AJ215">_xlfn.XLOOKUP(AJ$1,'Copy of PY1 Data(H)'!$A$1:$CZ$1,_xlfn.XLOOKUP($A215,'Copy of PY1 Data(H)'!$A$1:$A$288,'Copy of PY1 Data(H)'!$A$1:$CZ$288))</f>
        <v>0</v>
      </c>
      <c r="AK215" s="180" cm="1">
        <f t="array" ref="AK215">_xlfn.XLOOKUP(AK$1,'Copy of PY1 Data(H)'!$A$1:$CZ$1,_xlfn.XLOOKUP($A215,'Copy of PY1 Data(H)'!$A$1:$A$288,'Copy of PY1 Data(H)'!$A$1:$CZ$288))</f>
        <v>0</v>
      </c>
      <c r="AL215" s="180" cm="1">
        <f t="array" ref="AL215">_xlfn.XLOOKUP(AL$1,'Copy of PY1 Data(H)'!$A$1:$CZ$1,_xlfn.XLOOKUP($A215,'Copy of PY1 Data(H)'!$A$1:$A$288,'Copy of PY1 Data(H)'!$A$1:$CZ$288))</f>
        <v>0</v>
      </c>
      <c r="AM215" s="180" cm="1">
        <f t="array" ref="AM215">_xlfn.XLOOKUP(AM$1,'Copy of PY1 Data(H)'!$A$1:$CZ$1,_xlfn.XLOOKUP($A215,'Copy of PY1 Data(H)'!$A$1:$A$288,'Copy of PY1 Data(H)'!$A$1:$CZ$288))</f>
        <v>4232620</v>
      </c>
      <c r="AN215" s="180" cm="1">
        <f t="array" ref="AN215">_xlfn.XLOOKUP(AN$1,'Copy of PY1 Data(H)'!$A$1:$CZ$1,_xlfn.XLOOKUP($A215,'Copy of PY1 Data(H)'!$A$1:$A$288,'Copy of PY1 Data(H)'!$A$1:$CZ$288))</f>
        <v>0</v>
      </c>
      <c r="AO215" s="180" cm="1">
        <f t="array" ref="AO215">_xlfn.XLOOKUP(AO$1,'Copy of PY1 Data(H)'!$A$1:$CZ$1,_xlfn.XLOOKUP($A215,'Copy of PY1 Data(H)'!$A$1:$A$288,'Copy of PY1 Data(H)'!$A$1:$CZ$288))</f>
        <v>0</v>
      </c>
      <c r="AP215" s="180" cm="1">
        <f t="array" ref="AP215">_xlfn.XLOOKUP(AP$1,'Copy of PY1 Data(H)'!$A$1:$CZ$1,_xlfn.XLOOKUP($A215,'Copy of PY1 Data(H)'!$A$1:$A$288,'Copy of PY1 Data(H)'!$A$1:$CZ$288))</f>
        <v>0</v>
      </c>
      <c r="AQ215" s="180" cm="1">
        <f t="array" ref="AQ215">_xlfn.XLOOKUP(AQ$1,'Copy of PY1 Data(H)'!$A$1:$CZ$1,_xlfn.XLOOKUP($A215,'Copy of PY1 Data(H)'!$A$1:$A$288,'Copy of PY1 Data(H)'!$A$1:$CZ$288))</f>
        <v>0</v>
      </c>
      <c r="AR215" s="180" cm="1">
        <f t="array" ref="AR215">_xlfn.XLOOKUP(AR$1,'Copy of PY1 Data(H)'!$A$1:$CZ$1,_xlfn.XLOOKUP($A215,'Copy of PY1 Data(H)'!$A$1:$A$288,'Copy of PY1 Data(H)'!$A$1:$CZ$288))</f>
        <v>0</v>
      </c>
      <c r="AS215" s="180" cm="1">
        <f t="array" ref="AS215">_xlfn.XLOOKUP(AS$1,'Copy of PY1 Data(H)'!$A$1:$CZ$1,_xlfn.XLOOKUP($A215,'Copy of PY1 Data(H)'!$A$1:$A$288,'Copy of PY1 Data(H)'!$A$1:$CZ$288))</f>
        <v>0</v>
      </c>
      <c r="AT215" s="180" cm="1">
        <f t="array" ref="AT215">_xlfn.XLOOKUP(AT$1,'Copy of PY1 Data(H)'!$A$1:$CZ$1,_xlfn.XLOOKUP($A215,'Copy of PY1 Data(H)'!$A$1:$A$288,'Copy of PY1 Data(H)'!$A$1:$CZ$288))</f>
        <v>0</v>
      </c>
      <c r="AU215" s="180" cm="1">
        <f t="array" ref="AU215">_xlfn.XLOOKUP(AU$1,'Copy of PY1 Data(H)'!$A$1:$CZ$1,_xlfn.XLOOKUP($A215,'Copy of PY1 Data(H)'!$A$1:$A$288,'Copy of PY1 Data(H)'!$A$1:$CZ$288))</f>
        <v>0</v>
      </c>
      <c r="AV215" s="180" cm="1">
        <f t="array" ref="AV215">_xlfn.XLOOKUP(AV$1,'Copy of PY1 Data(H)'!$A$1:$CZ$1,_xlfn.XLOOKUP($A215,'Copy of PY1 Data(H)'!$A$1:$A$288,'Copy of PY1 Data(H)'!$A$1:$CZ$288))</f>
        <v>0</v>
      </c>
      <c r="AW215" s="180" cm="1">
        <f t="array" ref="AW215">_xlfn.XLOOKUP(AW$1,'Copy of PY1 Data(H)'!$A$1:$CZ$1,_xlfn.XLOOKUP($A215,'Copy of PY1 Data(H)'!$A$1:$A$288,'Copy of PY1 Data(H)'!$A$1:$CZ$288))</f>
        <v>0</v>
      </c>
      <c r="AX215" s="180" cm="1">
        <f t="array" ref="AX215">_xlfn.XLOOKUP(AX$1,'Copy of PY1 Data(H)'!$A$1:$CZ$1,_xlfn.XLOOKUP($A215,'Copy of PY1 Data(H)'!$A$1:$A$288,'Copy of PY1 Data(H)'!$A$1:$CZ$288))</f>
        <v>0</v>
      </c>
      <c r="AY215" s="180" cm="1">
        <f t="array" ref="AY215">_xlfn.XLOOKUP(AY$1,'Copy of PY1 Data(H)'!$A$1:$CZ$1,_xlfn.XLOOKUP($A215,'Copy of PY1 Data(H)'!$A$1:$A$288,'Copy of PY1 Data(H)'!$A$1:$CZ$288))</f>
        <v>0</v>
      </c>
      <c r="AZ215" s="180" cm="1">
        <f t="array" ref="AZ215">_xlfn.XLOOKUP(AZ$1,'Copy of PY1 Data(H)'!$A$1:$CZ$1,_xlfn.XLOOKUP($A215,'Copy of PY1 Data(H)'!$A$1:$A$288,'Copy of PY1 Data(H)'!$A$1:$CZ$288))</f>
        <v>0</v>
      </c>
      <c r="BA215" s="180" cm="1">
        <f t="array" ref="BA215">_xlfn.XLOOKUP(BA$1,'Copy of PY1 Data(H)'!$A$1:$CZ$1,_xlfn.XLOOKUP($A215,'Copy of PY1 Data(H)'!$A$1:$A$288,'Copy of PY1 Data(H)'!$A$1:$CZ$288))</f>
        <v>0</v>
      </c>
      <c r="BB215" s="180" cm="1">
        <f t="array" ref="BB215">_xlfn.XLOOKUP(BB$1,'Copy of PY1 Data(H)'!$A$1:$CZ$1,_xlfn.XLOOKUP($A215,'Copy of PY1 Data(H)'!$A$1:$A$288,'Copy of PY1 Data(H)'!$A$1:$CZ$288))</f>
        <v>0</v>
      </c>
      <c r="BC215" s="180" cm="1">
        <f t="array" ref="BC215">_xlfn.XLOOKUP(BC$1,'Copy of PY1 Data(H)'!$A$1:$CZ$1,_xlfn.XLOOKUP($A215,'Copy of PY1 Data(H)'!$A$1:$A$288,'Copy of PY1 Data(H)'!$A$1:$CZ$288))</f>
        <v>0</v>
      </c>
      <c r="BD215" s="180" cm="1">
        <f t="array" ref="BD215">_xlfn.XLOOKUP(BD$1,'Copy of PY1 Data(H)'!$A$1:$CZ$1,_xlfn.XLOOKUP($A215,'Copy of PY1 Data(H)'!$A$1:$A$288,'Copy of PY1 Data(H)'!$A$1:$CZ$288))</f>
        <v>0</v>
      </c>
      <c r="BE215" s="180" cm="1">
        <f t="array" ref="BE215">_xlfn.XLOOKUP(BE$1,'Copy of PY1 Data(H)'!$A$1:$CZ$1,_xlfn.XLOOKUP($A215,'Copy of PY1 Data(H)'!$A$1:$A$288,'Copy of PY1 Data(H)'!$A$1:$CZ$288))</f>
        <v>0</v>
      </c>
      <c r="BF215" s="180" cm="1">
        <f t="array" ref="BF215">_xlfn.XLOOKUP(BF$1,'Copy of PY1 Data(H)'!$A$1:$CZ$1,_xlfn.XLOOKUP($A215,'Copy of PY1 Data(H)'!$A$1:$A$288,'Copy of PY1 Data(H)'!$A$1:$CZ$288))</f>
        <v>0</v>
      </c>
      <c r="BG215" s="180" cm="1">
        <f t="array" ref="BG215">_xlfn.XLOOKUP(BG$1,'Copy of PY1 Data(H)'!$A$1:$CZ$1,_xlfn.XLOOKUP($A215,'Copy of PY1 Data(H)'!$A$1:$A$288,'Copy of PY1 Data(H)'!$A$1:$CZ$288))</f>
        <v>0</v>
      </c>
      <c r="BH215" s="180" cm="1">
        <f t="array" ref="BH215">_xlfn.XLOOKUP(BH$1,'Copy of PY1 Data(H)'!$A$1:$CZ$1,_xlfn.XLOOKUP($A215,'Copy of PY1 Data(H)'!$A$1:$A$288,'Copy of PY1 Data(H)'!$A$1:$CZ$288))</f>
        <v>0</v>
      </c>
      <c r="BI215" s="180" cm="1">
        <f t="array" ref="BI215">_xlfn.XLOOKUP(BI$1,'Copy of PY1 Data(H)'!$A$1:$CZ$1,_xlfn.XLOOKUP($A215,'Copy of PY1 Data(H)'!$A$1:$A$288,'Copy of PY1 Data(H)'!$A$1:$CZ$288))</f>
        <v>0</v>
      </c>
      <c r="BJ215" s="180" cm="1">
        <f t="array" ref="BJ215">_xlfn.XLOOKUP(BJ$1,'Copy of PY1 Data(H)'!$A$1:$CZ$1,_xlfn.XLOOKUP($A215,'Copy of PY1 Data(H)'!$A$1:$A$288,'Copy of PY1 Data(H)'!$A$1:$CZ$288))</f>
        <v>0</v>
      </c>
      <c r="BK215" s="180" cm="1">
        <f t="array" ref="BK215">_xlfn.XLOOKUP(BK$1,'Copy of PY1 Data(H)'!$A$1:$CZ$1,_xlfn.XLOOKUP($A215,'Copy of PY1 Data(H)'!$A$1:$A$288,'Copy of PY1 Data(H)'!$A$1:$CZ$288))</f>
        <v>0</v>
      </c>
      <c r="BL215" s="180" cm="1">
        <f t="array" ref="BL215">_xlfn.XLOOKUP(BL$1,'Copy of PY1 Data(H)'!$A$1:$CZ$1,_xlfn.XLOOKUP($A215,'Copy of PY1 Data(H)'!$A$1:$A$288,'Copy of PY1 Data(H)'!$A$1:$CZ$288))</f>
        <v>0</v>
      </c>
      <c r="BM215" s="180" cm="1">
        <f t="array" ref="BM215">_xlfn.XLOOKUP(BM$1,'Copy of PY1 Data(H)'!$A$1:$CZ$1,_xlfn.XLOOKUP($A215,'Copy of PY1 Data(H)'!$A$1:$A$288,'Copy of PY1 Data(H)'!$A$1:$CZ$288))</f>
        <v>0</v>
      </c>
      <c r="BN215" s="180" cm="1">
        <f t="array" ref="BN215">_xlfn.XLOOKUP(BN$1,'Copy of PY1 Data(H)'!$A$1:$CZ$1,_xlfn.XLOOKUP($A215,'Copy of PY1 Data(H)'!$A$1:$A$288,'Copy of PY1 Data(H)'!$A$1:$CZ$288))</f>
        <v>0</v>
      </c>
      <c r="BO215" s="180" cm="1">
        <f t="array" ref="BO215">_xlfn.XLOOKUP(BO$1,'Copy of PY1 Data(H)'!$A$1:$CZ$1,_xlfn.XLOOKUP($A215,'Copy of PY1 Data(H)'!$A$1:$A$288,'Copy of PY1 Data(H)'!$A$1:$CZ$288))</f>
        <v>0</v>
      </c>
      <c r="BP215" s="180" cm="1">
        <f t="array" ref="BP215">_xlfn.XLOOKUP(BP$1,'Copy of PY1 Data(H)'!$A$1:$CZ$1,_xlfn.XLOOKUP($A215,'Copy of PY1 Data(H)'!$A$1:$A$288,'Copy of PY1 Data(H)'!$A$1:$CZ$288))</f>
        <v>0</v>
      </c>
      <c r="BQ215" s="180" cm="1">
        <f t="array" ref="BQ215">_xlfn.XLOOKUP(BQ$1,'Copy of PY1 Data(H)'!$A$1:$CZ$1,_xlfn.XLOOKUP($A215,'Copy of PY1 Data(H)'!$A$1:$A$288,'Copy of PY1 Data(H)'!$A$1:$CZ$288))</f>
        <v>0</v>
      </c>
      <c r="BR215" s="180" cm="1">
        <f t="array" ref="BR215">_xlfn.XLOOKUP(BR$1,'Copy of PY1 Data(H)'!$A$1:$CZ$1,_xlfn.XLOOKUP($A215,'Copy of PY1 Data(H)'!$A$1:$A$288,'Copy of PY1 Data(H)'!$A$1:$CZ$288))</f>
        <v>19902</v>
      </c>
      <c r="BS215" s="180" cm="1">
        <f t="array" ref="BS215">_xlfn.XLOOKUP(BS$1,'Copy of PY1 Data(H)'!$A$1:$CZ$1,_xlfn.XLOOKUP($A215,'Copy of PY1 Data(H)'!$A$1:$A$288,'Copy of PY1 Data(H)'!$A$1:$CZ$288))</f>
        <v>0</v>
      </c>
      <c r="BT215" s="180" cm="1">
        <f t="array" ref="BT215">_xlfn.XLOOKUP(BT$1,'Copy of PY1 Data(H)'!$A$1:$CZ$1,_xlfn.XLOOKUP($A215,'Copy of PY1 Data(H)'!$A$1:$A$288,'Copy of PY1 Data(H)'!$A$1:$CZ$288))</f>
        <v>0</v>
      </c>
      <c r="BU215" s="180" cm="1">
        <f t="array" ref="BU215">_xlfn.XLOOKUP(BU$1,'Copy of PY1 Data(H)'!$A$1:$CZ$1,_xlfn.XLOOKUP($A215,'Copy of PY1 Data(H)'!$A$1:$A$288,'Copy of PY1 Data(H)'!$A$1:$CZ$288))</f>
        <v>0</v>
      </c>
      <c r="BV215" s="180" cm="1">
        <f t="array" ref="BV215">_xlfn.XLOOKUP(BV$1,'Copy of PY1 Data(H)'!$A$1:$CZ$1,_xlfn.XLOOKUP($A215,'Copy of PY1 Data(H)'!$A$1:$A$288,'Copy of PY1 Data(H)'!$A$1:$CZ$288))</f>
        <v>0</v>
      </c>
      <c r="BW215" s="180" cm="1">
        <f t="array" ref="BW215">_xlfn.XLOOKUP(BW$1,'Copy of PY1 Data(H)'!$A$1:$CZ$1,_xlfn.XLOOKUP($A215,'Copy of PY1 Data(H)'!$A$1:$A$288,'Copy of PY1 Data(H)'!$A$1:$CZ$288))</f>
        <v>0</v>
      </c>
      <c r="BX215" s="180" cm="1">
        <f t="array" ref="BX215">_xlfn.XLOOKUP(BX$1,'Copy of PY1 Data(H)'!$A$1:$CZ$1,_xlfn.XLOOKUP($A215,'Copy of PY1 Data(H)'!$A$1:$A$288,'Copy of PY1 Data(H)'!$A$1:$CZ$288))</f>
        <v>0</v>
      </c>
      <c r="BY215" s="180" cm="1">
        <f t="array" ref="BY215">_xlfn.XLOOKUP(BY$1,'Copy of PY1 Data(H)'!$A$1:$CZ$1,_xlfn.XLOOKUP($A215,'Copy of PY1 Data(H)'!$A$1:$A$288,'Copy of PY1 Data(H)'!$A$1:$CZ$288))</f>
        <v>0</v>
      </c>
      <c r="BZ215" s="180" cm="1">
        <f t="array" ref="BZ215">_xlfn.XLOOKUP(BZ$1,'Copy of PY1 Data(H)'!$A$1:$CZ$1,_xlfn.XLOOKUP($A215,'Copy of PY1 Data(H)'!$A$1:$A$288,'Copy of PY1 Data(H)'!$A$1:$CZ$288))</f>
        <v>0</v>
      </c>
      <c r="CA215" s="180" cm="1">
        <f t="array" ref="CA215">_xlfn.XLOOKUP(CA$1,'Copy of PY1 Data(H)'!$A$1:$CZ$1,_xlfn.XLOOKUP($A215,'Copy of PY1 Data(H)'!$A$1:$A$288,'Copy of PY1 Data(H)'!$A$1:$CZ$288))</f>
        <v>0</v>
      </c>
      <c r="CB215" s="180" cm="1">
        <f t="array" ref="CB215">_xlfn.XLOOKUP(CB$1,'Copy of PY1 Data(H)'!$A$1:$CZ$1,_xlfn.XLOOKUP($A215,'Copy of PY1 Data(H)'!$A$1:$A$288,'Copy of PY1 Data(H)'!$A$1:$CZ$288))</f>
        <v>0</v>
      </c>
      <c r="CC215" s="180" cm="1">
        <f t="array" ref="CC215">_xlfn.XLOOKUP(CC$1,'Copy of PY1 Data(H)'!$A$1:$CZ$1,_xlfn.XLOOKUP($A215,'Copy of PY1 Data(H)'!$A$1:$A$288,'Copy of PY1 Data(H)'!$A$1:$CZ$288))</f>
        <v>0</v>
      </c>
      <c r="CD215" s="180" cm="1">
        <f t="array" ref="CD215">_xlfn.XLOOKUP(CD$1,'Copy of PY1 Data(H)'!$A$1:$CZ$1,_xlfn.XLOOKUP($A215,'Copy of PY1 Data(H)'!$A$1:$A$288,'Copy of PY1 Data(H)'!$A$1:$CZ$288))</f>
        <v>0</v>
      </c>
    </row>
    <row r="216" spans="1:82" s="968" customFormat="1" x14ac:dyDescent="0.3">
      <c r="B216" s="968" t="s">
        <v>2892</v>
      </c>
      <c r="D216" s="968" t="e" cm="1">
        <f t="array" ref="D216">_xlfn.XLOOKUP(D$1,'Copy of PY1 Data(H)'!$A$1:$CZ$1,_xlfn.XLOOKUP($B216,'Copy of PY1 Data(H)'!$A$1:$A$288,'Copy of PY1 Data(H)'!$A$1:$CZ$288))</f>
        <v>#N/A</v>
      </c>
      <c r="E216" s="968" t="e" cm="1">
        <f t="array" ref="E216">_xlfn.XLOOKUP(E$1,'Copy of PY1 Data(H)'!$A$1:$CZ$1,_xlfn.XLOOKUP($B216,'Copy of PY1 Data(H)'!$A$1:$A$288,'Copy of PY1 Data(H)'!$A$1:$CZ$288))</f>
        <v>#N/A</v>
      </c>
      <c r="F216" s="968" t="e" cm="1">
        <f t="array" ref="F216">_xlfn.XLOOKUP(F$1,'Copy of PY1 Data(H)'!$A$1:$CZ$1,_xlfn.XLOOKUP($B216,'Copy of PY1 Data(H)'!$A$1:$A$288,'Copy of PY1 Data(H)'!$A$1:$CZ$288))</f>
        <v>#N/A</v>
      </c>
      <c r="G216" s="968" t="e" cm="1">
        <f t="array" ref="G216">_xlfn.XLOOKUP(G$1,'Copy of PY1 Data(H)'!$A$1:$CZ$1,_xlfn.XLOOKUP($B216,'Copy of PY1 Data(H)'!$A$1:$A$288,'Copy of PY1 Data(H)'!$A$1:$CZ$288))</f>
        <v>#N/A</v>
      </c>
      <c r="H216" s="968" t="e" cm="1">
        <f t="array" ref="H216">_xlfn.XLOOKUP(H$1,'Copy of PY1 Data(H)'!$A$1:$CZ$1,_xlfn.XLOOKUP($B216,'Copy of PY1 Data(H)'!$A$1:$A$288,'Copy of PY1 Data(H)'!$A$1:$CZ$288))</f>
        <v>#N/A</v>
      </c>
      <c r="I216" s="968" t="e" cm="1">
        <f t="array" ref="I216">_xlfn.XLOOKUP(I$1,'Copy of PY1 Data(H)'!$A$1:$CZ$1,_xlfn.XLOOKUP($B216,'Copy of PY1 Data(H)'!$A$1:$A$288,'Copy of PY1 Data(H)'!$A$1:$CZ$288))</f>
        <v>#N/A</v>
      </c>
      <c r="J216" s="968" t="e" cm="1">
        <f t="array" ref="J216">_xlfn.XLOOKUP(J$1,'Copy of PY1 Data(H)'!$A$1:$CZ$1,_xlfn.XLOOKUP($B216,'Copy of PY1 Data(H)'!$A$1:$A$288,'Copy of PY1 Data(H)'!$A$1:$CZ$288))</f>
        <v>#N/A</v>
      </c>
      <c r="K216" s="968" t="e" cm="1">
        <f t="array" ref="K216">_xlfn.XLOOKUP(K$1,'Copy of PY1 Data(H)'!$A$1:$CZ$1,_xlfn.XLOOKUP($B216,'Copy of PY1 Data(H)'!$A$1:$A$288,'Copy of PY1 Data(H)'!$A$1:$CZ$288))</f>
        <v>#N/A</v>
      </c>
      <c r="L216" s="968" t="e" cm="1">
        <f t="array" ref="L216">_xlfn.XLOOKUP(L$1,'Copy of PY1 Data(H)'!$A$1:$CZ$1,_xlfn.XLOOKUP($B216,'Copy of PY1 Data(H)'!$A$1:$A$288,'Copy of PY1 Data(H)'!$A$1:$CZ$288))</f>
        <v>#N/A</v>
      </c>
      <c r="M216" s="968" t="e" cm="1">
        <f t="array" ref="M216">_xlfn.XLOOKUP(M$1,'Copy of PY1 Data(H)'!$A$1:$CZ$1,_xlfn.XLOOKUP($B216,'Copy of PY1 Data(H)'!$A$1:$A$288,'Copy of PY1 Data(H)'!$A$1:$CZ$288))</f>
        <v>#N/A</v>
      </c>
      <c r="N216" s="968" t="e" cm="1">
        <f t="array" ref="N216">_xlfn.XLOOKUP(N$1,'Copy of PY1 Data(H)'!$A$1:$CZ$1,_xlfn.XLOOKUP($B216,'Copy of PY1 Data(H)'!$A$1:$A$288,'Copy of PY1 Data(H)'!$A$1:$CZ$288))</f>
        <v>#N/A</v>
      </c>
      <c r="O216" s="968" t="e" cm="1">
        <f t="array" ref="O216">_xlfn.XLOOKUP(O$1,'Copy of PY1 Data(H)'!$A$1:$CZ$1,_xlfn.XLOOKUP($B216,'Copy of PY1 Data(H)'!$A$1:$A$288,'Copy of PY1 Data(H)'!$A$1:$CZ$288))</f>
        <v>#N/A</v>
      </c>
      <c r="P216" s="968" t="e" cm="1">
        <f t="array" ref="P216">_xlfn.XLOOKUP(P$1,'Copy of PY1 Data(H)'!$A$1:$CZ$1,_xlfn.XLOOKUP($B216,'Copy of PY1 Data(H)'!$A$1:$A$288,'Copy of PY1 Data(H)'!$A$1:$CZ$288))</f>
        <v>#N/A</v>
      </c>
      <c r="Q216" s="968" t="e" cm="1">
        <f t="array" ref="Q216">_xlfn.XLOOKUP(Q$1,'Copy of PY1 Data(H)'!$A$1:$CZ$1,_xlfn.XLOOKUP($B216,'Copy of PY1 Data(H)'!$A$1:$A$288,'Copy of PY1 Data(H)'!$A$1:$CZ$288))</f>
        <v>#N/A</v>
      </c>
      <c r="R216" s="968" t="e" cm="1">
        <f t="array" ref="R216">_xlfn.XLOOKUP(R$1,'Copy of PY1 Data(H)'!$A$1:$CZ$1,_xlfn.XLOOKUP($B216,'Copy of PY1 Data(H)'!$A$1:$A$288,'Copy of PY1 Data(H)'!$A$1:$CZ$288))</f>
        <v>#N/A</v>
      </c>
      <c r="S216" s="968" t="e" cm="1">
        <f t="array" ref="S216">_xlfn.XLOOKUP(S$1,'Copy of PY1 Data(H)'!$A$1:$CZ$1,_xlfn.XLOOKUP($B216,'Copy of PY1 Data(H)'!$A$1:$A$288,'Copy of PY1 Data(H)'!$A$1:$CZ$288))</f>
        <v>#N/A</v>
      </c>
      <c r="T216" s="968" t="e" cm="1">
        <f t="array" ref="T216">_xlfn.XLOOKUP(T$1,'Copy of PY1 Data(H)'!$A$1:$CZ$1,_xlfn.XLOOKUP($B216,'Copy of PY1 Data(H)'!$A$1:$A$288,'Copy of PY1 Data(H)'!$A$1:$CZ$288))</f>
        <v>#N/A</v>
      </c>
      <c r="U216" s="968" t="e" cm="1">
        <f t="array" ref="U216">_xlfn.XLOOKUP(U$1,'Copy of PY1 Data(H)'!$A$1:$CZ$1,_xlfn.XLOOKUP($B216,'Copy of PY1 Data(H)'!$A$1:$A$288,'Copy of PY1 Data(H)'!$A$1:$CZ$288))</f>
        <v>#N/A</v>
      </c>
      <c r="V216" s="968" t="e" cm="1">
        <f t="array" ref="V216">_xlfn.XLOOKUP(V$1,'Copy of PY1 Data(H)'!$A$1:$CZ$1,_xlfn.XLOOKUP($B216,'Copy of PY1 Data(H)'!$A$1:$A$288,'Copy of PY1 Data(H)'!$A$1:$CZ$288))</f>
        <v>#N/A</v>
      </c>
      <c r="W216" s="968" t="e" cm="1">
        <f t="array" ref="W216">_xlfn.XLOOKUP(W$1,'Copy of PY1 Data(H)'!$A$1:$CZ$1,_xlfn.XLOOKUP($B216,'Copy of PY1 Data(H)'!$A$1:$A$288,'Copy of PY1 Data(H)'!$A$1:$CZ$288))</f>
        <v>#N/A</v>
      </c>
      <c r="X216" s="968" t="e" cm="1">
        <f t="array" ref="X216">_xlfn.XLOOKUP(X$1,'Copy of PY1 Data(H)'!$A$1:$CZ$1,_xlfn.XLOOKUP($B216,'Copy of PY1 Data(H)'!$A$1:$A$288,'Copy of PY1 Data(H)'!$A$1:$CZ$288))</f>
        <v>#N/A</v>
      </c>
      <c r="Y216" s="968" t="e" cm="1">
        <f t="array" ref="Y216">_xlfn.XLOOKUP(Y$1,'Copy of PY1 Data(H)'!$A$1:$CZ$1,_xlfn.XLOOKUP($B216,'Copy of PY1 Data(H)'!$A$1:$A$288,'Copy of PY1 Data(H)'!$A$1:$CZ$288))</f>
        <v>#N/A</v>
      </c>
      <c r="Z216" s="968" t="e" cm="1">
        <f t="array" ref="Z216">_xlfn.XLOOKUP(Z$1,'Copy of PY1 Data(H)'!$A$1:$CZ$1,_xlfn.XLOOKUP($B216,'Copy of PY1 Data(H)'!$A$1:$A$288,'Copy of PY1 Data(H)'!$A$1:$CZ$288))</f>
        <v>#N/A</v>
      </c>
      <c r="AA216" s="968" t="e" cm="1">
        <f t="array" ref="AA216">_xlfn.XLOOKUP(AA$1,'Copy of PY1 Data(H)'!$A$1:$CZ$1,_xlfn.XLOOKUP($B216,'Copy of PY1 Data(H)'!$A$1:$A$288,'Copy of PY1 Data(H)'!$A$1:$CZ$288))</f>
        <v>#N/A</v>
      </c>
      <c r="AB216" s="968" t="e" cm="1">
        <f t="array" ref="AB216">_xlfn.XLOOKUP(AB$1,'Copy of PY1 Data(H)'!$A$1:$CZ$1,_xlfn.XLOOKUP($B216,'Copy of PY1 Data(H)'!$A$1:$A$288,'Copy of PY1 Data(H)'!$A$1:$CZ$288))</f>
        <v>#N/A</v>
      </c>
      <c r="AC216" s="968" t="e" cm="1">
        <f t="array" ref="AC216">_xlfn.XLOOKUP(AC$1,'Copy of PY1 Data(H)'!$A$1:$CZ$1,_xlfn.XLOOKUP($B216,'Copy of PY1 Data(H)'!$A$1:$A$288,'Copy of PY1 Data(H)'!$A$1:$CZ$288))</f>
        <v>#N/A</v>
      </c>
      <c r="AD216" s="968" t="e" cm="1">
        <f t="array" ref="AD216">_xlfn.XLOOKUP(AD$1,'Copy of PY1 Data(H)'!$A$1:$CZ$1,_xlfn.XLOOKUP($B216,'Copy of PY1 Data(H)'!$A$1:$A$288,'Copy of PY1 Data(H)'!$A$1:$CZ$288))</f>
        <v>#N/A</v>
      </c>
      <c r="AE216" s="968" t="e" cm="1">
        <f t="array" ref="AE216">_xlfn.XLOOKUP(AE$1,'Copy of PY1 Data(H)'!$A$1:$CZ$1,_xlfn.XLOOKUP($B216,'Copy of PY1 Data(H)'!$A$1:$A$288,'Copy of PY1 Data(H)'!$A$1:$CZ$288))</f>
        <v>#N/A</v>
      </c>
      <c r="AF216" s="968" t="e" cm="1">
        <f t="array" ref="AF216">_xlfn.XLOOKUP(AF$1,'Copy of PY1 Data(H)'!$A$1:$CZ$1,_xlfn.XLOOKUP($B216,'Copy of PY1 Data(H)'!$A$1:$A$288,'Copy of PY1 Data(H)'!$A$1:$CZ$288))</f>
        <v>#N/A</v>
      </c>
      <c r="AG216" s="968" t="e" cm="1">
        <f t="array" ref="AG216">_xlfn.XLOOKUP(AG$1,'Copy of PY1 Data(H)'!$A$1:$CZ$1,_xlfn.XLOOKUP($B216,'Copy of PY1 Data(H)'!$A$1:$A$288,'Copy of PY1 Data(H)'!$A$1:$CZ$288))</f>
        <v>#N/A</v>
      </c>
      <c r="AH216" s="968" t="e" cm="1">
        <f t="array" ref="AH216">_xlfn.XLOOKUP(AH$1,'Copy of PY1 Data(H)'!$A$1:$CZ$1,_xlfn.XLOOKUP($B216,'Copy of PY1 Data(H)'!$A$1:$A$288,'Copy of PY1 Data(H)'!$A$1:$CZ$288))</f>
        <v>#N/A</v>
      </c>
      <c r="AI216" s="968" t="e" cm="1">
        <f t="array" ref="AI216">_xlfn.XLOOKUP(AI$1,'Copy of PY1 Data(H)'!$A$1:$CZ$1,_xlfn.XLOOKUP($B216,'Copy of PY1 Data(H)'!$A$1:$A$288,'Copy of PY1 Data(H)'!$A$1:$CZ$288))</f>
        <v>#N/A</v>
      </c>
      <c r="AJ216" s="968" t="e" cm="1">
        <f t="array" ref="AJ216">_xlfn.XLOOKUP(AJ$1,'Copy of PY1 Data(H)'!$A$1:$CZ$1,_xlfn.XLOOKUP($B216,'Copy of PY1 Data(H)'!$A$1:$A$288,'Copy of PY1 Data(H)'!$A$1:$CZ$288))</f>
        <v>#N/A</v>
      </c>
      <c r="AK216" s="968" t="e" cm="1">
        <f t="array" ref="AK216">_xlfn.XLOOKUP(AK$1,'Copy of PY1 Data(H)'!$A$1:$CZ$1,_xlfn.XLOOKUP($B216,'Copy of PY1 Data(H)'!$A$1:$A$288,'Copy of PY1 Data(H)'!$A$1:$CZ$288))</f>
        <v>#N/A</v>
      </c>
      <c r="AL216" s="968" t="e" cm="1">
        <f t="array" ref="AL216">_xlfn.XLOOKUP(AL$1,'Copy of PY1 Data(H)'!$A$1:$CZ$1,_xlfn.XLOOKUP($B216,'Copy of PY1 Data(H)'!$A$1:$A$288,'Copy of PY1 Data(H)'!$A$1:$CZ$288))</f>
        <v>#N/A</v>
      </c>
      <c r="AM216" s="968" t="e" cm="1">
        <f t="array" ref="AM216">_xlfn.XLOOKUP(AM$1,'Copy of PY1 Data(H)'!$A$1:$CZ$1,_xlfn.XLOOKUP($B216,'Copy of PY1 Data(H)'!$A$1:$A$288,'Copy of PY1 Data(H)'!$A$1:$CZ$288))</f>
        <v>#N/A</v>
      </c>
      <c r="AN216" s="968" t="e" cm="1">
        <f t="array" ref="AN216">_xlfn.XLOOKUP(AN$1,'Copy of PY1 Data(H)'!$A$1:$CZ$1,_xlfn.XLOOKUP($B216,'Copy of PY1 Data(H)'!$A$1:$A$288,'Copy of PY1 Data(H)'!$A$1:$CZ$288))</f>
        <v>#N/A</v>
      </c>
      <c r="AO216" s="968" t="e" cm="1">
        <f t="array" ref="AO216">_xlfn.XLOOKUP(AO$1,'Copy of PY1 Data(H)'!$A$1:$CZ$1,_xlfn.XLOOKUP($B216,'Copy of PY1 Data(H)'!$A$1:$A$288,'Copy of PY1 Data(H)'!$A$1:$CZ$288))</f>
        <v>#N/A</v>
      </c>
      <c r="AP216" s="968" t="e" cm="1">
        <f t="array" ref="AP216">_xlfn.XLOOKUP(AP$1,'Copy of PY1 Data(H)'!$A$1:$CZ$1,_xlfn.XLOOKUP($B216,'Copy of PY1 Data(H)'!$A$1:$A$288,'Copy of PY1 Data(H)'!$A$1:$CZ$288))</f>
        <v>#N/A</v>
      </c>
      <c r="AQ216" s="968" t="e" cm="1">
        <f t="array" ref="AQ216">_xlfn.XLOOKUP(AQ$1,'Copy of PY1 Data(H)'!$A$1:$CZ$1,_xlfn.XLOOKUP($B216,'Copy of PY1 Data(H)'!$A$1:$A$288,'Copy of PY1 Data(H)'!$A$1:$CZ$288))</f>
        <v>#N/A</v>
      </c>
      <c r="AR216" s="968" t="e" cm="1">
        <f t="array" ref="AR216">_xlfn.XLOOKUP(AR$1,'Copy of PY1 Data(H)'!$A$1:$CZ$1,_xlfn.XLOOKUP($B216,'Copy of PY1 Data(H)'!$A$1:$A$288,'Copy of PY1 Data(H)'!$A$1:$CZ$288))</f>
        <v>#N/A</v>
      </c>
      <c r="AS216" s="968" t="e" cm="1">
        <f t="array" ref="AS216">_xlfn.XLOOKUP(AS$1,'Copy of PY1 Data(H)'!$A$1:$CZ$1,_xlfn.XLOOKUP($B216,'Copy of PY1 Data(H)'!$A$1:$A$288,'Copy of PY1 Data(H)'!$A$1:$CZ$288))</f>
        <v>#N/A</v>
      </c>
      <c r="AT216" s="968" t="e" cm="1">
        <f t="array" ref="AT216">_xlfn.XLOOKUP(AT$1,'Copy of PY1 Data(H)'!$A$1:$CZ$1,_xlfn.XLOOKUP($B216,'Copy of PY1 Data(H)'!$A$1:$A$288,'Copy of PY1 Data(H)'!$A$1:$CZ$288))</f>
        <v>#N/A</v>
      </c>
      <c r="AU216" s="968" t="e" cm="1">
        <f t="array" ref="AU216">_xlfn.XLOOKUP(AU$1,'Copy of PY1 Data(H)'!$A$1:$CZ$1,_xlfn.XLOOKUP($B216,'Copy of PY1 Data(H)'!$A$1:$A$288,'Copy of PY1 Data(H)'!$A$1:$CZ$288))</f>
        <v>#N/A</v>
      </c>
      <c r="AV216" s="968" t="e" cm="1">
        <f t="array" ref="AV216">_xlfn.XLOOKUP(AV$1,'Copy of PY1 Data(H)'!$A$1:$CZ$1,_xlfn.XLOOKUP($B216,'Copy of PY1 Data(H)'!$A$1:$A$288,'Copy of PY1 Data(H)'!$A$1:$CZ$288))</f>
        <v>#N/A</v>
      </c>
      <c r="AW216" s="968" t="e" cm="1">
        <f t="array" ref="AW216">_xlfn.XLOOKUP(AW$1,'Copy of PY1 Data(H)'!$A$1:$CZ$1,_xlfn.XLOOKUP($B216,'Copy of PY1 Data(H)'!$A$1:$A$288,'Copy of PY1 Data(H)'!$A$1:$CZ$288))</f>
        <v>#N/A</v>
      </c>
      <c r="AX216" s="968" t="e" cm="1">
        <f t="array" ref="AX216">_xlfn.XLOOKUP(AX$1,'Copy of PY1 Data(H)'!$A$1:$CZ$1,_xlfn.XLOOKUP($B216,'Copy of PY1 Data(H)'!$A$1:$A$288,'Copy of PY1 Data(H)'!$A$1:$CZ$288))</f>
        <v>#N/A</v>
      </c>
      <c r="AY216" s="968" t="e" cm="1">
        <f t="array" ref="AY216">_xlfn.XLOOKUP(AY$1,'Copy of PY1 Data(H)'!$A$1:$CZ$1,_xlfn.XLOOKUP($B216,'Copy of PY1 Data(H)'!$A$1:$A$288,'Copy of PY1 Data(H)'!$A$1:$CZ$288))</f>
        <v>#N/A</v>
      </c>
      <c r="AZ216" s="968" t="e" cm="1">
        <f t="array" ref="AZ216">_xlfn.XLOOKUP(AZ$1,'Copy of PY1 Data(H)'!$A$1:$CZ$1,_xlfn.XLOOKUP($B216,'Copy of PY1 Data(H)'!$A$1:$A$288,'Copy of PY1 Data(H)'!$A$1:$CZ$288))</f>
        <v>#N/A</v>
      </c>
      <c r="BA216" s="968" t="e" cm="1">
        <f t="array" ref="BA216">_xlfn.XLOOKUP(BA$1,'Copy of PY1 Data(H)'!$A$1:$CZ$1,_xlfn.XLOOKUP($B216,'Copy of PY1 Data(H)'!$A$1:$A$288,'Copy of PY1 Data(H)'!$A$1:$CZ$288))</f>
        <v>#N/A</v>
      </c>
      <c r="BB216" s="968" t="e" cm="1">
        <f t="array" ref="BB216">_xlfn.XLOOKUP(BB$1,'Copy of PY1 Data(H)'!$A$1:$CZ$1,_xlfn.XLOOKUP($B216,'Copy of PY1 Data(H)'!$A$1:$A$288,'Copy of PY1 Data(H)'!$A$1:$CZ$288))</f>
        <v>#N/A</v>
      </c>
      <c r="BC216" s="968" t="e" cm="1">
        <f t="array" ref="BC216">_xlfn.XLOOKUP(BC$1,'Copy of PY1 Data(H)'!$A$1:$CZ$1,_xlfn.XLOOKUP($B216,'Copy of PY1 Data(H)'!$A$1:$A$288,'Copy of PY1 Data(H)'!$A$1:$CZ$288))</f>
        <v>#N/A</v>
      </c>
      <c r="BD216" s="968" t="e" cm="1">
        <f t="array" ref="BD216">_xlfn.XLOOKUP(BD$1,'Copy of PY1 Data(H)'!$A$1:$CZ$1,_xlfn.XLOOKUP($B216,'Copy of PY1 Data(H)'!$A$1:$A$288,'Copy of PY1 Data(H)'!$A$1:$CZ$288))</f>
        <v>#N/A</v>
      </c>
      <c r="BE216" s="968" t="e" cm="1">
        <f t="array" ref="BE216">_xlfn.XLOOKUP(BE$1,'Copy of PY1 Data(H)'!$A$1:$CZ$1,_xlfn.XLOOKUP($B216,'Copy of PY1 Data(H)'!$A$1:$A$288,'Copy of PY1 Data(H)'!$A$1:$CZ$288))</f>
        <v>#N/A</v>
      </c>
      <c r="BF216" s="968" t="e" cm="1">
        <f t="array" ref="BF216">_xlfn.XLOOKUP(BF$1,'Copy of PY1 Data(H)'!$A$1:$CZ$1,_xlfn.XLOOKUP($B216,'Copy of PY1 Data(H)'!$A$1:$A$288,'Copy of PY1 Data(H)'!$A$1:$CZ$288))</f>
        <v>#N/A</v>
      </c>
      <c r="BG216" s="968" t="e" cm="1">
        <f t="array" ref="BG216">_xlfn.XLOOKUP(BG$1,'Copy of PY1 Data(H)'!$A$1:$CZ$1,_xlfn.XLOOKUP($B216,'Copy of PY1 Data(H)'!$A$1:$A$288,'Copy of PY1 Data(H)'!$A$1:$CZ$288))</f>
        <v>#N/A</v>
      </c>
      <c r="BH216" s="968" t="e" cm="1">
        <f t="array" ref="BH216">_xlfn.XLOOKUP(BH$1,'Copy of PY1 Data(H)'!$A$1:$CZ$1,_xlfn.XLOOKUP($B216,'Copy of PY1 Data(H)'!$A$1:$A$288,'Copy of PY1 Data(H)'!$A$1:$CZ$288))</f>
        <v>#N/A</v>
      </c>
      <c r="BI216" s="968" t="e" cm="1">
        <f t="array" ref="BI216">_xlfn.XLOOKUP(BI$1,'Copy of PY1 Data(H)'!$A$1:$CZ$1,_xlfn.XLOOKUP($B216,'Copy of PY1 Data(H)'!$A$1:$A$288,'Copy of PY1 Data(H)'!$A$1:$CZ$288))</f>
        <v>#N/A</v>
      </c>
      <c r="BJ216" s="968" t="e" cm="1">
        <f t="array" ref="BJ216">_xlfn.XLOOKUP(BJ$1,'Copy of PY1 Data(H)'!$A$1:$CZ$1,_xlfn.XLOOKUP($B216,'Copy of PY1 Data(H)'!$A$1:$A$288,'Copy of PY1 Data(H)'!$A$1:$CZ$288))</f>
        <v>#N/A</v>
      </c>
      <c r="BK216" s="968" t="e" cm="1">
        <f t="array" ref="BK216">_xlfn.XLOOKUP(BK$1,'Copy of PY1 Data(H)'!$A$1:$CZ$1,_xlfn.XLOOKUP($B216,'Copy of PY1 Data(H)'!$A$1:$A$288,'Copy of PY1 Data(H)'!$A$1:$CZ$288))</f>
        <v>#N/A</v>
      </c>
      <c r="BL216" s="968" t="e" cm="1">
        <f t="array" ref="BL216">_xlfn.XLOOKUP(BL$1,'Copy of PY1 Data(H)'!$A$1:$CZ$1,_xlfn.XLOOKUP($B216,'Copy of PY1 Data(H)'!$A$1:$A$288,'Copy of PY1 Data(H)'!$A$1:$CZ$288))</f>
        <v>#N/A</v>
      </c>
      <c r="BM216" s="968" t="e" cm="1">
        <f t="array" ref="BM216">_xlfn.XLOOKUP(BM$1,'Copy of PY1 Data(H)'!$A$1:$CZ$1,_xlfn.XLOOKUP($B216,'Copy of PY1 Data(H)'!$A$1:$A$288,'Copy of PY1 Data(H)'!$A$1:$CZ$288))</f>
        <v>#N/A</v>
      </c>
      <c r="BN216" s="968" t="e" cm="1">
        <f t="array" ref="BN216">_xlfn.XLOOKUP(BN$1,'Copy of PY1 Data(H)'!$A$1:$CZ$1,_xlfn.XLOOKUP($B216,'Copy of PY1 Data(H)'!$A$1:$A$288,'Copy of PY1 Data(H)'!$A$1:$CZ$288))</f>
        <v>#N/A</v>
      </c>
      <c r="BO216" s="968" t="e" cm="1">
        <f t="array" ref="BO216">_xlfn.XLOOKUP(BO$1,'Copy of PY1 Data(H)'!$A$1:$CZ$1,_xlfn.XLOOKUP($B216,'Copy of PY1 Data(H)'!$A$1:$A$288,'Copy of PY1 Data(H)'!$A$1:$CZ$288))</f>
        <v>#N/A</v>
      </c>
      <c r="BP216" s="968" t="e" cm="1">
        <f t="array" ref="BP216">_xlfn.XLOOKUP(BP$1,'Copy of PY1 Data(H)'!$A$1:$CZ$1,_xlfn.XLOOKUP($B216,'Copy of PY1 Data(H)'!$A$1:$A$288,'Copy of PY1 Data(H)'!$A$1:$CZ$288))</f>
        <v>#N/A</v>
      </c>
      <c r="BQ216" s="968" t="e" cm="1">
        <f t="array" ref="BQ216">_xlfn.XLOOKUP(BQ$1,'Copy of PY1 Data(H)'!$A$1:$CZ$1,_xlfn.XLOOKUP($B216,'Copy of PY1 Data(H)'!$A$1:$A$288,'Copy of PY1 Data(H)'!$A$1:$CZ$288))</f>
        <v>#N/A</v>
      </c>
      <c r="BR216" s="968" t="e" cm="1">
        <f t="array" ref="BR216">_xlfn.XLOOKUP(BR$1,'Copy of PY1 Data(H)'!$A$1:$CZ$1,_xlfn.XLOOKUP($B216,'Copy of PY1 Data(H)'!$A$1:$A$288,'Copy of PY1 Data(H)'!$A$1:$CZ$288))</f>
        <v>#N/A</v>
      </c>
      <c r="BS216" s="968" t="e" cm="1">
        <f t="array" ref="BS216">_xlfn.XLOOKUP(BS$1,'Copy of PY1 Data(H)'!$A$1:$CZ$1,_xlfn.XLOOKUP($B216,'Copy of PY1 Data(H)'!$A$1:$A$288,'Copy of PY1 Data(H)'!$A$1:$CZ$288))</f>
        <v>#N/A</v>
      </c>
      <c r="BT216" s="968" t="e" cm="1">
        <f t="array" ref="BT216">_xlfn.XLOOKUP(BT$1,'Copy of PY1 Data(H)'!$A$1:$CZ$1,_xlfn.XLOOKUP($B216,'Copy of PY1 Data(H)'!$A$1:$A$288,'Copy of PY1 Data(H)'!$A$1:$CZ$288))</f>
        <v>#N/A</v>
      </c>
      <c r="BU216" s="968" t="e" cm="1">
        <f t="array" ref="BU216">_xlfn.XLOOKUP(BU$1,'Copy of PY1 Data(H)'!$A$1:$CZ$1,_xlfn.XLOOKUP($B216,'Copy of PY1 Data(H)'!$A$1:$A$288,'Copy of PY1 Data(H)'!$A$1:$CZ$288))</f>
        <v>#N/A</v>
      </c>
      <c r="BV216" s="968" t="e" cm="1">
        <f t="array" ref="BV216">_xlfn.XLOOKUP(BV$1,'Copy of PY1 Data(H)'!$A$1:$CZ$1,_xlfn.XLOOKUP($B216,'Copy of PY1 Data(H)'!$A$1:$A$288,'Copy of PY1 Data(H)'!$A$1:$CZ$288))</f>
        <v>#N/A</v>
      </c>
      <c r="BW216" s="968" t="e" cm="1">
        <f t="array" ref="BW216">_xlfn.XLOOKUP(BW$1,'Copy of PY1 Data(H)'!$A$1:$CZ$1,_xlfn.XLOOKUP($B216,'Copy of PY1 Data(H)'!$A$1:$A$288,'Copy of PY1 Data(H)'!$A$1:$CZ$288))</f>
        <v>#N/A</v>
      </c>
      <c r="BX216" s="968" t="e" cm="1">
        <f t="array" ref="BX216">_xlfn.XLOOKUP(BX$1,'Copy of PY1 Data(H)'!$A$1:$CZ$1,_xlfn.XLOOKUP($B216,'Copy of PY1 Data(H)'!$A$1:$A$288,'Copy of PY1 Data(H)'!$A$1:$CZ$288))</f>
        <v>#N/A</v>
      </c>
      <c r="BY216" s="968" t="e" cm="1">
        <f t="array" ref="BY216">_xlfn.XLOOKUP(BY$1,'Copy of PY1 Data(H)'!$A$1:$CZ$1,_xlfn.XLOOKUP($B216,'Copy of PY1 Data(H)'!$A$1:$A$288,'Copy of PY1 Data(H)'!$A$1:$CZ$288))</f>
        <v>#N/A</v>
      </c>
      <c r="BZ216" s="968" t="e" cm="1">
        <f t="array" ref="BZ216">_xlfn.XLOOKUP(BZ$1,'Copy of PY1 Data(H)'!$A$1:$CZ$1,_xlfn.XLOOKUP($B216,'Copy of PY1 Data(H)'!$A$1:$A$288,'Copy of PY1 Data(H)'!$A$1:$CZ$288))</f>
        <v>#N/A</v>
      </c>
      <c r="CA216" s="968" t="e" cm="1">
        <f t="array" ref="CA216">_xlfn.XLOOKUP(CA$1,'Copy of PY1 Data(H)'!$A$1:$CZ$1,_xlfn.XLOOKUP($B216,'Copy of PY1 Data(H)'!$A$1:$A$288,'Copy of PY1 Data(H)'!$A$1:$CZ$288))</f>
        <v>#N/A</v>
      </c>
      <c r="CB216" s="968" t="e" cm="1">
        <f t="array" ref="CB216">_xlfn.XLOOKUP(CB$1,'Copy of PY1 Data(H)'!$A$1:$CZ$1,_xlfn.XLOOKUP($B216,'Copy of PY1 Data(H)'!$A$1:$A$288,'Copy of PY1 Data(H)'!$A$1:$CZ$288))</f>
        <v>#N/A</v>
      </c>
      <c r="CC216" s="968" t="e" cm="1">
        <f t="array" ref="CC216">_xlfn.XLOOKUP(CC$1,'Copy of PY1 Data(H)'!$A$1:$CZ$1,_xlfn.XLOOKUP($B216,'Copy of PY1 Data(H)'!$A$1:$A$288,'Copy of PY1 Data(H)'!$A$1:$CZ$288))</f>
        <v>#N/A</v>
      </c>
      <c r="CD216" s="968" t="e" cm="1">
        <f t="array" ref="CD216">_xlfn.XLOOKUP(CD$1,'Copy of PY1 Data(H)'!$A$1:$CZ$1,_xlfn.XLOOKUP($B216,'Copy of PY1 Data(H)'!$A$1:$A$288,'Copy of PY1 Data(H)'!$A$1:$CZ$288))</f>
        <v>#N/A</v>
      </c>
    </row>
    <row r="217" spans="1:82" x14ac:dyDescent="0.3">
      <c r="A217" s="180">
        <v>622</v>
      </c>
      <c r="C217" s="180"/>
      <c r="D217" s="180" cm="1">
        <f t="array" ref="D217">_xlfn.XLOOKUP(D$1,'Copy of PY1 Data(H)'!$A$1:$CZ$1,_xlfn.XLOOKUP($A217,'Copy of PY1 Data(H)'!$A$1:$A$288,'Copy of PY1 Data(H)'!$A$1:$CZ$288))</f>
        <v>0</v>
      </c>
      <c r="E217" s="180" cm="1">
        <f t="array" ref="E217">_xlfn.XLOOKUP(E$1,'Copy of PY1 Data(H)'!$A$1:$CZ$1,_xlfn.XLOOKUP($A217,'Copy of PY1 Data(H)'!$A$1:$A$288,'Copy of PY1 Data(H)'!$A$1:$CZ$288))</f>
        <v>0</v>
      </c>
      <c r="F217" s="180" cm="1">
        <f t="array" ref="F217">_xlfn.XLOOKUP(F$1,'Copy of PY1 Data(H)'!$A$1:$CZ$1,_xlfn.XLOOKUP($A217,'Copy of PY1 Data(H)'!$A$1:$A$288,'Copy of PY1 Data(H)'!$A$1:$CZ$288))</f>
        <v>0</v>
      </c>
      <c r="G217" s="180" cm="1">
        <f t="array" ref="G217">_xlfn.XLOOKUP(G$1,'Copy of PY1 Data(H)'!$A$1:$CZ$1,_xlfn.XLOOKUP($A217,'Copy of PY1 Data(H)'!$A$1:$A$288,'Copy of PY1 Data(H)'!$A$1:$CZ$288))</f>
        <v>131859</v>
      </c>
      <c r="H217" s="180" cm="1">
        <f t="array" ref="H217">_xlfn.XLOOKUP(H$1,'Copy of PY1 Data(H)'!$A$1:$CZ$1,_xlfn.XLOOKUP($A217,'Copy of PY1 Data(H)'!$A$1:$A$288,'Copy of PY1 Data(H)'!$A$1:$CZ$288))</f>
        <v>15366</v>
      </c>
      <c r="I217" s="180" cm="1">
        <f t="array" ref="I217">_xlfn.XLOOKUP(I$1,'Copy of PY1 Data(H)'!$A$1:$CZ$1,_xlfn.XLOOKUP($A217,'Copy of PY1 Data(H)'!$A$1:$A$288,'Copy of PY1 Data(H)'!$A$1:$CZ$288))</f>
        <v>207975</v>
      </c>
      <c r="J217" s="180" cm="1">
        <f t="array" ref="J217">_xlfn.XLOOKUP(J$1,'Copy of PY1 Data(H)'!$A$1:$CZ$1,_xlfn.XLOOKUP($A217,'Copy of PY1 Data(H)'!$A$1:$A$288,'Copy of PY1 Data(H)'!$A$1:$CZ$288))</f>
        <v>0</v>
      </c>
      <c r="K217" s="180" cm="1">
        <f t="array" ref="K217">_xlfn.XLOOKUP(K$1,'Copy of PY1 Data(H)'!$A$1:$CZ$1,_xlfn.XLOOKUP($A217,'Copy of PY1 Data(H)'!$A$1:$A$288,'Copy of PY1 Data(H)'!$A$1:$CZ$288))</f>
        <v>0</v>
      </c>
      <c r="L217" s="180" cm="1">
        <f t="array" ref="L217">_xlfn.XLOOKUP(L$1,'Copy of PY1 Data(H)'!$A$1:$CZ$1,_xlfn.XLOOKUP($A217,'Copy of PY1 Data(H)'!$A$1:$A$288,'Copy of PY1 Data(H)'!$A$1:$CZ$288))</f>
        <v>0</v>
      </c>
      <c r="M217" s="180" cm="1">
        <f t="array" ref="M217">_xlfn.XLOOKUP(M$1,'Copy of PY1 Data(H)'!$A$1:$CZ$1,_xlfn.XLOOKUP($A217,'Copy of PY1 Data(H)'!$A$1:$A$288,'Copy of PY1 Data(H)'!$A$1:$CZ$288))</f>
        <v>2962013</v>
      </c>
      <c r="N217" s="180" cm="1">
        <f t="array" ref="N217">_xlfn.XLOOKUP(N$1,'Copy of PY1 Data(H)'!$A$1:$CZ$1,_xlfn.XLOOKUP($A217,'Copy of PY1 Data(H)'!$A$1:$A$288,'Copy of PY1 Data(H)'!$A$1:$CZ$288))</f>
        <v>125427</v>
      </c>
      <c r="O217" s="180" cm="1">
        <f t="array" ref="O217">_xlfn.XLOOKUP(O$1,'Copy of PY1 Data(H)'!$A$1:$CZ$1,_xlfn.XLOOKUP($A217,'Copy of PY1 Data(H)'!$A$1:$A$288,'Copy of PY1 Data(H)'!$A$1:$CZ$288))</f>
        <v>1115266</v>
      </c>
      <c r="P217" s="180" cm="1">
        <f t="array" ref="P217">_xlfn.XLOOKUP(P$1,'Copy of PY1 Data(H)'!$A$1:$CZ$1,_xlfn.XLOOKUP($A217,'Copy of PY1 Data(H)'!$A$1:$A$288,'Copy of PY1 Data(H)'!$A$1:$CZ$288))</f>
        <v>0</v>
      </c>
      <c r="Q217" s="180" cm="1">
        <f t="array" ref="Q217">_xlfn.XLOOKUP(Q$1,'Copy of PY1 Data(H)'!$A$1:$CZ$1,_xlfn.XLOOKUP($A217,'Copy of PY1 Data(H)'!$A$1:$A$288,'Copy of PY1 Data(H)'!$A$1:$CZ$288))</f>
        <v>13730889</v>
      </c>
      <c r="R217" s="180" cm="1">
        <f t="array" ref="R217">_xlfn.XLOOKUP(R$1,'Copy of PY1 Data(H)'!$A$1:$CZ$1,_xlfn.XLOOKUP($A217,'Copy of PY1 Data(H)'!$A$1:$A$288,'Copy of PY1 Data(H)'!$A$1:$CZ$288))</f>
        <v>330542</v>
      </c>
      <c r="S217" s="180" cm="1">
        <f t="array" ref="S217">_xlfn.XLOOKUP(S$1,'Copy of PY1 Data(H)'!$A$1:$CZ$1,_xlfn.XLOOKUP($A217,'Copy of PY1 Data(H)'!$A$1:$A$288,'Copy of PY1 Data(H)'!$A$1:$CZ$288))</f>
        <v>0</v>
      </c>
      <c r="T217" s="180" cm="1">
        <f t="array" ref="T217">_xlfn.XLOOKUP(T$1,'Copy of PY1 Data(H)'!$A$1:$CZ$1,_xlfn.XLOOKUP($A217,'Copy of PY1 Data(H)'!$A$1:$A$288,'Copy of PY1 Data(H)'!$A$1:$CZ$288))</f>
        <v>13423932</v>
      </c>
      <c r="U217" s="180" cm="1">
        <f t="array" ref="U217">_xlfn.XLOOKUP(U$1,'Copy of PY1 Data(H)'!$A$1:$CZ$1,_xlfn.XLOOKUP($A217,'Copy of PY1 Data(H)'!$A$1:$A$288,'Copy of PY1 Data(H)'!$A$1:$CZ$288))</f>
        <v>5346547</v>
      </c>
      <c r="V217" s="180" cm="1">
        <f t="array" ref="V217">_xlfn.XLOOKUP(V$1,'Copy of PY1 Data(H)'!$A$1:$CZ$1,_xlfn.XLOOKUP($A217,'Copy of PY1 Data(H)'!$A$1:$A$288,'Copy of PY1 Data(H)'!$A$1:$CZ$288))</f>
        <v>6838823</v>
      </c>
      <c r="W217" s="180" cm="1">
        <f t="array" ref="W217">_xlfn.XLOOKUP(W$1,'Copy of PY1 Data(H)'!$A$1:$CZ$1,_xlfn.XLOOKUP($A217,'Copy of PY1 Data(H)'!$A$1:$A$288,'Copy of PY1 Data(H)'!$A$1:$CZ$288))</f>
        <v>6248493</v>
      </c>
      <c r="X217" s="180" cm="1">
        <f t="array" ref="X217">_xlfn.XLOOKUP(X$1,'Copy of PY1 Data(H)'!$A$1:$CZ$1,_xlfn.XLOOKUP($A217,'Copy of PY1 Data(H)'!$A$1:$A$288,'Copy of PY1 Data(H)'!$A$1:$CZ$288))</f>
        <v>0</v>
      </c>
      <c r="Y217" s="180" cm="1">
        <f t="array" ref="Y217">_xlfn.XLOOKUP(Y$1,'Copy of PY1 Data(H)'!$A$1:$CZ$1,_xlfn.XLOOKUP($A217,'Copy of PY1 Data(H)'!$A$1:$A$288,'Copy of PY1 Data(H)'!$A$1:$CZ$288))</f>
        <v>3354018</v>
      </c>
      <c r="Z217" s="180" cm="1">
        <f t="array" ref="Z217">_xlfn.XLOOKUP(Z$1,'Copy of PY1 Data(H)'!$A$1:$CZ$1,_xlfn.XLOOKUP($A217,'Copy of PY1 Data(H)'!$A$1:$A$288,'Copy of PY1 Data(H)'!$A$1:$CZ$288))</f>
        <v>315891</v>
      </c>
      <c r="AA217" s="180" cm="1">
        <f t="array" ref="AA217">_xlfn.XLOOKUP(AA$1,'Copy of PY1 Data(H)'!$A$1:$CZ$1,_xlfn.XLOOKUP($A217,'Copy of PY1 Data(H)'!$A$1:$A$288,'Copy of PY1 Data(H)'!$A$1:$CZ$288))</f>
        <v>3906827</v>
      </c>
      <c r="AB217" s="180" cm="1">
        <f t="array" ref="AB217">_xlfn.XLOOKUP(AB$1,'Copy of PY1 Data(H)'!$A$1:$CZ$1,_xlfn.XLOOKUP($A217,'Copy of PY1 Data(H)'!$A$1:$A$288,'Copy of PY1 Data(H)'!$A$1:$CZ$288))</f>
        <v>1180660</v>
      </c>
      <c r="AC217" s="180" cm="1">
        <f t="array" ref="AC217">_xlfn.XLOOKUP(AC$1,'Copy of PY1 Data(H)'!$A$1:$CZ$1,_xlfn.XLOOKUP($A217,'Copy of PY1 Data(H)'!$A$1:$A$288,'Copy of PY1 Data(H)'!$A$1:$CZ$288))</f>
        <v>247638</v>
      </c>
      <c r="AD217" s="180" cm="1">
        <f t="array" ref="AD217">_xlfn.XLOOKUP(AD$1,'Copy of PY1 Data(H)'!$A$1:$CZ$1,_xlfn.XLOOKUP($A217,'Copy of PY1 Data(H)'!$A$1:$A$288,'Copy of PY1 Data(H)'!$A$1:$CZ$288))</f>
        <v>394506</v>
      </c>
      <c r="AE217" s="180" cm="1">
        <f t="array" ref="AE217">_xlfn.XLOOKUP(AE$1,'Copy of PY1 Data(H)'!$A$1:$CZ$1,_xlfn.XLOOKUP($A217,'Copy of PY1 Data(H)'!$A$1:$A$288,'Copy of PY1 Data(H)'!$A$1:$CZ$288))</f>
        <v>746846</v>
      </c>
      <c r="AF217" s="180" cm="1">
        <f t="array" ref="AF217">_xlfn.XLOOKUP(AF$1,'Copy of PY1 Data(H)'!$A$1:$CZ$1,_xlfn.XLOOKUP($A217,'Copy of PY1 Data(H)'!$A$1:$A$288,'Copy of PY1 Data(H)'!$A$1:$CZ$288))</f>
        <v>3431204</v>
      </c>
      <c r="AG217" s="180" cm="1">
        <f t="array" ref="AG217">_xlfn.XLOOKUP(AG$1,'Copy of PY1 Data(H)'!$A$1:$CZ$1,_xlfn.XLOOKUP($A217,'Copy of PY1 Data(H)'!$A$1:$A$288,'Copy of PY1 Data(H)'!$A$1:$CZ$288))</f>
        <v>1511559</v>
      </c>
      <c r="AH217" s="180" cm="1">
        <f t="array" ref="AH217">_xlfn.XLOOKUP(AH$1,'Copy of PY1 Data(H)'!$A$1:$CZ$1,_xlfn.XLOOKUP($A217,'Copy of PY1 Data(H)'!$A$1:$A$288,'Copy of PY1 Data(H)'!$A$1:$CZ$288))</f>
        <v>127930</v>
      </c>
      <c r="AI217" s="180" cm="1">
        <f t="array" ref="AI217">_xlfn.XLOOKUP(AI$1,'Copy of PY1 Data(H)'!$A$1:$CZ$1,_xlfn.XLOOKUP($A217,'Copy of PY1 Data(H)'!$A$1:$A$288,'Copy of PY1 Data(H)'!$A$1:$CZ$288))</f>
        <v>11900223</v>
      </c>
      <c r="AJ217" s="180" cm="1">
        <f t="array" ref="AJ217">_xlfn.XLOOKUP(AJ$1,'Copy of PY1 Data(H)'!$A$1:$CZ$1,_xlfn.XLOOKUP($A217,'Copy of PY1 Data(H)'!$A$1:$A$288,'Copy of PY1 Data(H)'!$A$1:$CZ$288))</f>
        <v>23942</v>
      </c>
      <c r="AK217" s="180" cm="1">
        <f t="array" ref="AK217">_xlfn.XLOOKUP(AK$1,'Copy of PY1 Data(H)'!$A$1:$CZ$1,_xlfn.XLOOKUP($A217,'Copy of PY1 Data(H)'!$A$1:$A$288,'Copy of PY1 Data(H)'!$A$1:$CZ$288))</f>
        <v>0</v>
      </c>
      <c r="AL217" s="180" cm="1">
        <f t="array" ref="AL217">_xlfn.XLOOKUP(AL$1,'Copy of PY1 Data(H)'!$A$1:$CZ$1,_xlfn.XLOOKUP($A217,'Copy of PY1 Data(H)'!$A$1:$A$288,'Copy of PY1 Data(H)'!$A$1:$CZ$288))</f>
        <v>0</v>
      </c>
      <c r="AM217" s="180" cm="1">
        <f t="array" ref="AM217">_xlfn.XLOOKUP(AM$1,'Copy of PY1 Data(H)'!$A$1:$CZ$1,_xlfn.XLOOKUP($A217,'Copy of PY1 Data(H)'!$A$1:$A$288,'Copy of PY1 Data(H)'!$A$1:$CZ$288))</f>
        <v>4877010</v>
      </c>
      <c r="AN217" s="180" cm="1">
        <f t="array" ref="AN217">_xlfn.XLOOKUP(AN$1,'Copy of PY1 Data(H)'!$A$1:$CZ$1,_xlfn.XLOOKUP($A217,'Copy of PY1 Data(H)'!$A$1:$A$288,'Copy of PY1 Data(H)'!$A$1:$CZ$288))</f>
        <v>0</v>
      </c>
      <c r="AO217" s="180" cm="1">
        <f t="array" ref="AO217">_xlfn.XLOOKUP(AO$1,'Copy of PY1 Data(H)'!$A$1:$CZ$1,_xlfn.XLOOKUP($A217,'Copy of PY1 Data(H)'!$A$1:$A$288,'Copy of PY1 Data(H)'!$A$1:$CZ$288))</f>
        <v>196896</v>
      </c>
      <c r="AP217" s="180" cm="1">
        <f t="array" ref="AP217">_xlfn.XLOOKUP(AP$1,'Copy of PY1 Data(H)'!$A$1:$CZ$1,_xlfn.XLOOKUP($A217,'Copy of PY1 Data(H)'!$A$1:$A$288,'Copy of PY1 Data(H)'!$A$1:$CZ$288))</f>
        <v>0</v>
      </c>
      <c r="AQ217" s="180" cm="1">
        <f t="array" ref="AQ217">_xlfn.XLOOKUP(AQ$1,'Copy of PY1 Data(H)'!$A$1:$CZ$1,_xlfn.XLOOKUP($A217,'Copy of PY1 Data(H)'!$A$1:$A$288,'Copy of PY1 Data(H)'!$A$1:$CZ$288))</f>
        <v>969828</v>
      </c>
      <c r="AR217" s="180" cm="1">
        <f t="array" ref="AR217">_xlfn.XLOOKUP(AR$1,'Copy of PY1 Data(H)'!$A$1:$CZ$1,_xlfn.XLOOKUP($A217,'Copy of PY1 Data(H)'!$A$1:$A$288,'Copy of PY1 Data(H)'!$A$1:$CZ$288))</f>
        <v>1527997</v>
      </c>
      <c r="AS217" s="180" cm="1">
        <f t="array" ref="AS217">_xlfn.XLOOKUP(AS$1,'Copy of PY1 Data(H)'!$A$1:$CZ$1,_xlfn.XLOOKUP($A217,'Copy of PY1 Data(H)'!$A$1:$A$288,'Copy of PY1 Data(H)'!$A$1:$CZ$288))</f>
        <v>0</v>
      </c>
      <c r="AT217" s="180" cm="1">
        <f t="array" ref="AT217">_xlfn.XLOOKUP(AT$1,'Copy of PY1 Data(H)'!$A$1:$CZ$1,_xlfn.XLOOKUP($A217,'Copy of PY1 Data(H)'!$A$1:$A$288,'Copy of PY1 Data(H)'!$A$1:$CZ$288))</f>
        <v>386287</v>
      </c>
      <c r="AU217" s="180" cm="1">
        <f t="array" ref="AU217">_xlfn.XLOOKUP(AU$1,'Copy of PY1 Data(H)'!$A$1:$CZ$1,_xlfn.XLOOKUP($A217,'Copy of PY1 Data(H)'!$A$1:$A$288,'Copy of PY1 Data(H)'!$A$1:$CZ$288))</f>
        <v>0</v>
      </c>
      <c r="AV217" s="180" cm="1">
        <f t="array" ref="AV217">_xlfn.XLOOKUP(AV$1,'Copy of PY1 Data(H)'!$A$1:$CZ$1,_xlfn.XLOOKUP($A217,'Copy of PY1 Data(H)'!$A$1:$A$288,'Copy of PY1 Data(H)'!$A$1:$CZ$288))</f>
        <v>3416910</v>
      </c>
      <c r="AW217" s="180" cm="1">
        <f t="array" ref="AW217">_xlfn.XLOOKUP(AW$1,'Copy of PY1 Data(H)'!$A$1:$CZ$1,_xlfn.XLOOKUP($A217,'Copy of PY1 Data(H)'!$A$1:$A$288,'Copy of PY1 Data(H)'!$A$1:$CZ$288))</f>
        <v>175813</v>
      </c>
      <c r="AX217" s="180" cm="1">
        <f t="array" ref="AX217">_xlfn.XLOOKUP(AX$1,'Copy of PY1 Data(H)'!$A$1:$CZ$1,_xlfn.XLOOKUP($A217,'Copy of PY1 Data(H)'!$A$1:$A$288,'Copy of PY1 Data(H)'!$A$1:$CZ$288))</f>
        <v>427382</v>
      </c>
      <c r="AY217" s="180" cm="1">
        <f t="array" ref="AY217">_xlfn.XLOOKUP(AY$1,'Copy of PY1 Data(H)'!$A$1:$CZ$1,_xlfn.XLOOKUP($A217,'Copy of PY1 Data(H)'!$A$1:$A$288,'Copy of PY1 Data(H)'!$A$1:$CZ$288))</f>
        <v>1356115</v>
      </c>
      <c r="AZ217" s="180" cm="1">
        <f t="array" ref="AZ217">_xlfn.XLOOKUP(AZ$1,'Copy of PY1 Data(H)'!$A$1:$CZ$1,_xlfn.XLOOKUP($A217,'Copy of PY1 Data(H)'!$A$1:$A$288,'Copy of PY1 Data(H)'!$A$1:$CZ$288))</f>
        <v>179029</v>
      </c>
      <c r="BA217" s="180" cm="1">
        <f t="array" ref="BA217">_xlfn.XLOOKUP(BA$1,'Copy of PY1 Data(H)'!$A$1:$CZ$1,_xlfn.XLOOKUP($A217,'Copy of PY1 Data(H)'!$A$1:$A$288,'Copy of PY1 Data(H)'!$A$1:$CZ$288))</f>
        <v>269436</v>
      </c>
      <c r="BB217" s="180" cm="1">
        <f t="array" ref="BB217">_xlfn.XLOOKUP(BB$1,'Copy of PY1 Data(H)'!$A$1:$CZ$1,_xlfn.XLOOKUP($A217,'Copy of PY1 Data(H)'!$A$1:$A$288,'Copy of PY1 Data(H)'!$A$1:$CZ$288))</f>
        <v>0</v>
      </c>
      <c r="BC217" s="180" cm="1">
        <f t="array" ref="BC217">_xlfn.XLOOKUP(BC$1,'Copy of PY1 Data(H)'!$A$1:$CZ$1,_xlfn.XLOOKUP($A217,'Copy of PY1 Data(H)'!$A$1:$A$288,'Copy of PY1 Data(H)'!$A$1:$CZ$288))</f>
        <v>0</v>
      </c>
      <c r="BD217" s="180" cm="1">
        <f t="array" ref="BD217">_xlfn.XLOOKUP(BD$1,'Copy of PY1 Data(H)'!$A$1:$CZ$1,_xlfn.XLOOKUP($A217,'Copy of PY1 Data(H)'!$A$1:$A$288,'Copy of PY1 Data(H)'!$A$1:$CZ$288))</f>
        <v>2203374</v>
      </c>
      <c r="BE217" s="180" cm="1">
        <f t="array" ref="BE217">_xlfn.XLOOKUP(BE$1,'Copy of PY1 Data(H)'!$A$1:$CZ$1,_xlfn.XLOOKUP($A217,'Copy of PY1 Data(H)'!$A$1:$A$288,'Copy of PY1 Data(H)'!$A$1:$CZ$288))</f>
        <v>0</v>
      </c>
      <c r="BF217" s="180" cm="1">
        <f t="array" ref="BF217">_xlfn.XLOOKUP(BF$1,'Copy of PY1 Data(H)'!$A$1:$CZ$1,_xlfn.XLOOKUP($A217,'Copy of PY1 Data(H)'!$A$1:$A$288,'Copy of PY1 Data(H)'!$A$1:$CZ$288))</f>
        <v>50385</v>
      </c>
      <c r="BG217" s="180" cm="1">
        <f t="array" ref="BG217">_xlfn.XLOOKUP(BG$1,'Copy of PY1 Data(H)'!$A$1:$CZ$1,_xlfn.XLOOKUP($A217,'Copy of PY1 Data(H)'!$A$1:$A$288,'Copy of PY1 Data(H)'!$A$1:$CZ$288))</f>
        <v>0</v>
      </c>
      <c r="BH217" s="180" cm="1">
        <f t="array" ref="BH217">_xlfn.XLOOKUP(BH$1,'Copy of PY1 Data(H)'!$A$1:$CZ$1,_xlfn.XLOOKUP($A217,'Copy of PY1 Data(H)'!$A$1:$A$288,'Copy of PY1 Data(H)'!$A$1:$CZ$288))</f>
        <v>0</v>
      </c>
      <c r="BI217" s="180" cm="1">
        <f t="array" ref="BI217">_xlfn.XLOOKUP(BI$1,'Copy of PY1 Data(H)'!$A$1:$CZ$1,_xlfn.XLOOKUP($A217,'Copy of PY1 Data(H)'!$A$1:$A$288,'Copy of PY1 Data(H)'!$A$1:$CZ$288))</f>
        <v>20726</v>
      </c>
      <c r="BJ217" s="180" cm="1">
        <f t="array" ref="BJ217">_xlfn.XLOOKUP(BJ$1,'Copy of PY1 Data(H)'!$A$1:$CZ$1,_xlfn.XLOOKUP($A217,'Copy of PY1 Data(H)'!$A$1:$A$288,'Copy of PY1 Data(H)'!$A$1:$CZ$288))</f>
        <v>0</v>
      </c>
      <c r="BK217" s="180" cm="1">
        <f t="array" ref="BK217">_xlfn.XLOOKUP(BK$1,'Copy of PY1 Data(H)'!$A$1:$CZ$1,_xlfn.XLOOKUP($A217,'Copy of PY1 Data(H)'!$A$1:$A$288,'Copy of PY1 Data(H)'!$A$1:$CZ$288))</f>
        <v>914440</v>
      </c>
      <c r="BL217" s="180" cm="1">
        <f t="array" ref="BL217">_xlfn.XLOOKUP(BL$1,'Copy of PY1 Data(H)'!$A$1:$CZ$1,_xlfn.XLOOKUP($A217,'Copy of PY1 Data(H)'!$A$1:$A$288,'Copy of PY1 Data(H)'!$A$1:$CZ$288))</f>
        <v>0</v>
      </c>
      <c r="BM217" s="180" cm="1">
        <f t="array" ref="BM217">_xlfn.XLOOKUP(BM$1,'Copy of PY1 Data(H)'!$A$1:$CZ$1,_xlfn.XLOOKUP($A217,'Copy of PY1 Data(H)'!$A$1:$A$288,'Copy of PY1 Data(H)'!$A$1:$CZ$288))</f>
        <v>379498</v>
      </c>
      <c r="BN217" s="180" cm="1">
        <f t="array" ref="BN217">_xlfn.XLOOKUP(BN$1,'Copy of PY1 Data(H)'!$A$1:$CZ$1,_xlfn.XLOOKUP($A217,'Copy of PY1 Data(H)'!$A$1:$A$288,'Copy of PY1 Data(H)'!$A$1:$CZ$288))</f>
        <v>1087036</v>
      </c>
      <c r="BO217" s="180" cm="1">
        <f t="array" ref="BO217">_xlfn.XLOOKUP(BO$1,'Copy of PY1 Data(H)'!$A$1:$CZ$1,_xlfn.XLOOKUP($A217,'Copy of PY1 Data(H)'!$A$1:$A$288,'Copy of PY1 Data(H)'!$A$1:$CZ$288))</f>
        <v>263004</v>
      </c>
      <c r="BP217" s="180" cm="1">
        <f t="array" ref="BP217">_xlfn.XLOOKUP(BP$1,'Copy of PY1 Data(H)'!$A$1:$CZ$1,_xlfn.XLOOKUP($A217,'Copy of PY1 Data(H)'!$A$1:$A$288,'Copy of PY1 Data(H)'!$A$1:$CZ$288))</f>
        <v>169023</v>
      </c>
      <c r="BQ217" s="180" cm="1">
        <f t="array" ref="BQ217">_xlfn.XLOOKUP(BQ$1,'Copy of PY1 Data(H)'!$A$1:$CZ$1,_xlfn.XLOOKUP($A217,'Copy of PY1 Data(H)'!$A$1:$A$288,'Copy of PY1 Data(H)'!$A$1:$CZ$288))</f>
        <v>3736674</v>
      </c>
      <c r="BR217" s="180" cm="1">
        <f t="array" ref="BR217">_xlfn.XLOOKUP(BR$1,'Copy of PY1 Data(H)'!$A$1:$CZ$1,_xlfn.XLOOKUP($A217,'Copy of PY1 Data(H)'!$A$1:$A$288,'Copy of PY1 Data(H)'!$A$1:$CZ$288))</f>
        <v>475623</v>
      </c>
      <c r="BS217" s="180" cm="1">
        <f t="array" ref="BS217">_xlfn.XLOOKUP(BS$1,'Copy of PY1 Data(H)'!$A$1:$CZ$1,_xlfn.XLOOKUP($A217,'Copy of PY1 Data(H)'!$A$1:$A$288,'Copy of PY1 Data(H)'!$A$1:$CZ$288))</f>
        <v>2517479</v>
      </c>
      <c r="BT217" s="180" cm="1">
        <f t="array" ref="BT217">_xlfn.XLOOKUP(BT$1,'Copy of PY1 Data(H)'!$A$1:$CZ$1,_xlfn.XLOOKUP($A217,'Copy of PY1 Data(H)'!$A$1:$A$288,'Copy of PY1 Data(H)'!$A$1:$CZ$288))</f>
        <v>90050</v>
      </c>
      <c r="BU217" s="180" cm="1">
        <f t="array" ref="BU217">_xlfn.XLOOKUP(BU$1,'Copy of PY1 Data(H)'!$A$1:$CZ$1,_xlfn.XLOOKUP($A217,'Copy of PY1 Data(H)'!$A$1:$A$288,'Copy of PY1 Data(H)'!$A$1:$CZ$288))</f>
        <v>1404714</v>
      </c>
      <c r="BV217" s="180" cm="1">
        <f t="array" ref="BV217">_xlfn.XLOOKUP(BV$1,'Copy of PY1 Data(H)'!$A$1:$CZ$1,_xlfn.XLOOKUP($A217,'Copy of PY1 Data(H)'!$A$1:$A$288,'Copy of PY1 Data(H)'!$A$1:$CZ$288))</f>
        <v>0</v>
      </c>
      <c r="BW217" s="180" cm="1">
        <f t="array" ref="BW217">_xlfn.XLOOKUP(BW$1,'Copy of PY1 Data(H)'!$A$1:$CZ$1,_xlfn.XLOOKUP($A217,'Copy of PY1 Data(H)'!$A$1:$A$288,'Copy of PY1 Data(H)'!$A$1:$CZ$288))</f>
        <v>0</v>
      </c>
      <c r="BX217" s="180" cm="1">
        <f t="array" ref="BX217">_xlfn.XLOOKUP(BX$1,'Copy of PY1 Data(H)'!$A$1:$CZ$1,_xlfn.XLOOKUP($A217,'Copy of PY1 Data(H)'!$A$1:$A$288,'Copy of PY1 Data(H)'!$A$1:$CZ$288))</f>
        <v>173311</v>
      </c>
      <c r="BY217" s="180" cm="1">
        <f t="array" ref="BY217">_xlfn.XLOOKUP(BY$1,'Copy of PY1 Data(H)'!$A$1:$CZ$1,_xlfn.XLOOKUP($A217,'Copy of PY1 Data(H)'!$A$1:$A$288,'Copy of PY1 Data(H)'!$A$1:$CZ$288))</f>
        <v>0</v>
      </c>
      <c r="BZ217" s="180" cm="1">
        <f t="array" ref="BZ217">_xlfn.XLOOKUP(BZ$1,'Copy of PY1 Data(H)'!$A$1:$CZ$1,_xlfn.XLOOKUP($A217,'Copy of PY1 Data(H)'!$A$1:$A$288,'Copy of PY1 Data(H)'!$A$1:$CZ$288))</f>
        <v>6075</v>
      </c>
      <c r="CA217" s="180" cm="1">
        <f t="array" ref="CA217">_xlfn.XLOOKUP(CA$1,'Copy of PY1 Data(H)'!$A$1:$CZ$1,_xlfn.XLOOKUP($A217,'Copy of PY1 Data(H)'!$A$1:$A$288,'Copy of PY1 Data(H)'!$A$1:$CZ$288))</f>
        <v>0</v>
      </c>
      <c r="CB217" s="180" cm="1">
        <f t="array" ref="CB217">_xlfn.XLOOKUP(CB$1,'Copy of PY1 Data(H)'!$A$1:$CZ$1,_xlfn.XLOOKUP($A217,'Copy of PY1 Data(H)'!$A$1:$A$288,'Copy of PY1 Data(H)'!$A$1:$CZ$288))</f>
        <v>257644</v>
      </c>
      <c r="CC217" s="180" cm="1">
        <f t="array" ref="CC217">_xlfn.XLOOKUP(CC$1,'Copy of PY1 Data(H)'!$A$1:$CZ$1,_xlfn.XLOOKUP($A217,'Copy of PY1 Data(H)'!$A$1:$A$288,'Copy of PY1 Data(H)'!$A$1:$CZ$288))</f>
        <v>0</v>
      </c>
      <c r="CD217" s="180" cm="1">
        <f t="array" ref="CD217">_xlfn.XLOOKUP(CD$1,'Copy of PY1 Data(H)'!$A$1:$CZ$1,_xlfn.XLOOKUP($A217,'Copy of PY1 Data(H)'!$A$1:$A$288,'Copy of PY1 Data(H)'!$A$1:$CZ$288))</f>
        <v>0</v>
      </c>
    </row>
    <row r="218" spans="1:82" s="643" customFormat="1" x14ac:dyDescent="0.3">
      <c r="A218" s="643">
        <v>577</v>
      </c>
      <c r="C218" s="643" t="s">
        <v>2894</v>
      </c>
      <c r="D218" s="643" cm="1">
        <f t="array" ref="D218">_xlfn.XLOOKUP(D$1,'Copy of PY1 Data(H)'!$A$1:$CZ$1,_xlfn.XLOOKUP($A218,'Copy of PY1 Data(H)'!$A$1:$A$288,'Copy of PY1 Data(H)'!$A$1:$CZ$288))</f>
        <v>0</v>
      </c>
      <c r="E218" s="643" cm="1">
        <f t="array" ref="E218">_xlfn.XLOOKUP(E$1,'Copy of PY1 Data(H)'!$A$1:$CZ$1,_xlfn.XLOOKUP($A218,'Copy of PY1 Data(H)'!$A$1:$A$288,'Copy of PY1 Data(H)'!$A$1:$CZ$288))</f>
        <v>0</v>
      </c>
      <c r="F218" s="643" cm="1">
        <f t="array" ref="F218">_xlfn.XLOOKUP(F$1,'Copy of PY1 Data(H)'!$A$1:$CZ$1,_xlfn.XLOOKUP($A218,'Copy of PY1 Data(H)'!$A$1:$A$288,'Copy of PY1 Data(H)'!$A$1:$CZ$288))</f>
        <v>0</v>
      </c>
      <c r="G218" s="643" cm="1">
        <f t="array" ref="G218">_xlfn.XLOOKUP(G$1,'Copy of PY1 Data(H)'!$A$1:$CZ$1,_xlfn.XLOOKUP($A218,'Copy of PY1 Data(H)'!$A$1:$A$288,'Copy of PY1 Data(H)'!$A$1:$CZ$288))</f>
        <v>2</v>
      </c>
      <c r="H218" s="643" cm="1">
        <f t="array" ref="H218">_xlfn.XLOOKUP(H$1,'Copy of PY1 Data(H)'!$A$1:$CZ$1,_xlfn.XLOOKUP($A218,'Copy of PY1 Data(H)'!$A$1:$A$288,'Copy of PY1 Data(H)'!$A$1:$CZ$288))</f>
        <v>0</v>
      </c>
      <c r="I218" s="643" cm="1">
        <f t="array" ref="I218">_xlfn.XLOOKUP(I$1,'Copy of PY1 Data(H)'!$A$1:$CZ$1,_xlfn.XLOOKUP($A218,'Copy of PY1 Data(H)'!$A$1:$A$288,'Copy of PY1 Data(H)'!$A$1:$CZ$288))</f>
        <v>0</v>
      </c>
      <c r="J218" s="643" cm="1">
        <f t="array" ref="J218">_xlfn.XLOOKUP(J$1,'Copy of PY1 Data(H)'!$A$1:$CZ$1,_xlfn.XLOOKUP($A218,'Copy of PY1 Data(H)'!$A$1:$A$288,'Copy of PY1 Data(H)'!$A$1:$CZ$288))</f>
        <v>0</v>
      </c>
      <c r="K218" s="643" cm="1">
        <f t="array" ref="K218">_xlfn.XLOOKUP(K$1,'Copy of PY1 Data(H)'!$A$1:$CZ$1,_xlfn.XLOOKUP($A218,'Copy of PY1 Data(H)'!$A$1:$A$288,'Copy of PY1 Data(H)'!$A$1:$CZ$288))</f>
        <v>0</v>
      </c>
      <c r="L218" s="643" cm="1">
        <f t="array" ref="L218">_xlfn.XLOOKUP(L$1,'Copy of PY1 Data(H)'!$A$1:$CZ$1,_xlfn.XLOOKUP($A218,'Copy of PY1 Data(H)'!$A$1:$A$288,'Copy of PY1 Data(H)'!$A$1:$CZ$288))</f>
        <v>2</v>
      </c>
      <c r="M218" s="643" cm="1">
        <f t="array" ref="M218">_xlfn.XLOOKUP(M$1,'Copy of PY1 Data(H)'!$A$1:$CZ$1,_xlfn.XLOOKUP($A218,'Copy of PY1 Data(H)'!$A$1:$A$288,'Copy of PY1 Data(H)'!$A$1:$CZ$288))</f>
        <v>2</v>
      </c>
      <c r="N218" s="643" cm="1">
        <f t="array" ref="N218">_xlfn.XLOOKUP(N$1,'Copy of PY1 Data(H)'!$A$1:$CZ$1,_xlfn.XLOOKUP($A218,'Copy of PY1 Data(H)'!$A$1:$A$288,'Copy of PY1 Data(H)'!$A$1:$CZ$288))</f>
        <v>2</v>
      </c>
      <c r="O218" s="643" cm="1">
        <f t="array" ref="O218">_xlfn.XLOOKUP(O$1,'Copy of PY1 Data(H)'!$A$1:$CZ$1,_xlfn.XLOOKUP($A218,'Copy of PY1 Data(H)'!$A$1:$A$288,'Copy of PY1 Data(H)'!$A$1:$CZ$288))</f>
        <v>2</v>
      </c>
      <c r="P218" s="643" cm="1">
        <f t="array" ref="P218">_xlfn.XLOOKUP(P$1,'Copy of PY1 Data(H)'!$A$1:$CZ$1,_xlfn.XLOOKUP($A218,'Copy of PY1 Data(H)'!$A$1:$A$288,'Copy of PY1 Data(H)'!$A$1:$CZ$288))</f>
        <v>2</v>
      </c>
      <c r="Q218" s="643" cm="1">
        <f t="array" ref="Q218">_xlfn.XLOOKUP(Q$1,'Copy of PY1 Data(H)'!$A$1:$CZ$1,_xlfn.XLOOKUP($A218,'Copy of PY1 Data(H)'!$A$1:$A$288,'Copy of PY1 Data(H)'!$A$1:$CZ$288))</f>
        <v>2</v>
      </c>
      <c r="R218" s="643" cm="1">
        <f t="array" ref="R218">_xlfn.XLOOKUP(R$1,'Copy of PY1 Data(H)'!$A$1:$CZ$1,_xlfn.XLOOKUP($A218,'Copy of PY1 Data(H)'!$A$1:$A$288,'Copy of PY1 Data(H)'!$A$1:$CZ$288))</f>
        <v>2</v>
      </c>
      <c r="S218" s="643" cm="1">
        <f t="array" ref="S218">_xlfn.XLOOKUP(S$1,'Copy of PY1 Data(H)'!$A$1:$CZ$1,_xlfn.XLOOKUP($A218,'Copy of PY1 Data(H)'!$A$1:$A$288,'Copy of PY1 Data(H)'!$A$1:$CZ$288))</f>
        <v>0</v>
      </c>
      <c r="T218" s="643" cm="1">
        <f t="array" ref="T218">_xlfn.XLOOKUP(T$1,'Copy of PY1 Data(H)'!$A$1:$CZ$1,_xlfn.XLOOKUP($A218,'Copy of PY1 Data(H)'!$A$1:$A$288,'Copy of PY1 Data(H)'!$A$1:$CZ$288))</f>
        <v>2</v>
      </c>
      <c r="U218" s="643" cm="1">
        <f t="array" ref="U218">_xlfn.XLOOKUP(U$1,'Copy of PY1 Data(H)'!$A$1:$CZ$1,_xlfn.XLOOKUP($A218,'Copy of PY1 Data(H)'!$A$1:$A$288,'Copy of PY1 Data(H)'!$A$1:$CZ$288))</f>
        <v>2</v>
      </c>
      <c r="V218" s="643" cm="1">
        <f t="array" ref="V218">_xlfn.XLOOKUP(V$1,'Copy of PY1 Data(H)'!$A$1:$CZ$1,_xlfn.XLOOKUP($A218,'Copy of PY1 Data(H)'!$A$1:$A$288,'Copy of PY1 Data(H)'!$A$1:$CZ$288))</f>
        <v>2</v>
      </c>
      <c r="W218" s="643" cm="1">
        <f t="array" ref="W218">_xlfn.XLOOKUP(W$1,'Copy of PY1 Data(H)'!$A$1:$CZ$1,_xlfn.XLOOKUP($A218,'Copy of PY1 Data(H)'!$A$1:$A$288,'Copy of PY1 Data(H)'!$A$1:$CZ$288))</f>
        <v>2</v>
      </c>
      <c r="X218" s="643" cm="1">
        <f t="array" ref="X218">_xlfn.XLOOKUP(X$1,'Copy of PY1 Data(H)'!$A$1:$CZ$1,_xlfn.XLOOKUP($A218,'Copy of PY1 Data(H)'!$A$1:$A$288,'Copy of PY1 Data(H)'!$A$1:$CZ$288))</f>
        <v>0</v>
      </c>
      <c r="Y218" s="643" cm="1">
        <f t="array" ref="Y218">_xlfn.XLOOKUP(Y$1,'Copy of PY1 Data(H)'!$A$1:$CZ$1,_xlfn.XLOOKUP($A218,'Copy of PY1 Data(H)'!$A$1:$A$288,'Copy of PY1 Data(H)'!$A$1:$CZ$288))</f>
        <v>1</v>
      </c>
      <c r="Z218" s="643" cm="1">
        <f t="array" ref="Z218">_xlfn.XLOOKUP(Z$1,'Copy of PY1 Data(H)'!$A$1:$CZ$1,_xlfn.XLOOKUP($A218,'Copy of PY1 Data(H)'!$A$1:$A$288,'Copy of PY1 Data(H)'!$A$1:$CZ$288))</f>
        <v>2</v>
      </c>
      <c r="AA218" s="643" cm="1">
        <f t="array" ref="AA218">_xlfn.XLOOKUP(AA$1,'Copy of PY1 Data(H)'!$A$1:$CZ$1,_xlfn.XLOOKUP($A218,'Copy of PY1 Data(H)'!$A$1:$A$288,'Copy of PY1 Data(H)'!$A$1:$CZ$288))</f>
        <v>2</v>
      </c>
      <c r="AB218" s="643" cm="1">
        <f t="array" ref="AB218">_xlfn.XLOOKUP(AB$1,'Copy of PY1 Data(H)'!$A$1:$CZ$1,_xlfn.XLOOKUP($A218,'Copy of PY1 Data(H)'!$A$1:$A$288,'Copy of PY1 Data(H)'!$A$1:$CZ$288))</f>
        <v>2</v>
      </c>
      <c r="AC218" s="643" cm="1">
        <f t="array" ref="AC218">_xlfn.XLOOKUP(AC$1,'Copy of PY1 Data(H)'!$A$1:$CZ$1,_xlfn.XLOOKUP($A218,'Copy of PY1 Data(H)'!$A$1:$A$288,'Copy of PY1 Data(H)'!$A$1:$CZ$288))</f>
        <v>2</v>
      </c>
      <c r="AD218" s="643" cm="1">
        <f t="array" ref="AD218">_xlfn.XLOOKUP(AD$1,'Copy of PY1 Data(H)'!$A$1:$CZ$1,_xlfn.XLOOKUP($A218,'Copy of PY1 Data(H)'!$A$1:$A$288,'Copy of PY1 Data(H)'!$A$1:$CZ$288))</f>
        <v>2</v>
      </c>
      <c r="AE218" s="643" cm="1">
        <f t="array" ref="AE218">_xlfn.XLOOKUP(AE$1,'Copy of PY1 Data(H)'!$A$1:$CZ$1,_xlfn.XLOOKUP($A218,'Copy of PY1 Data(H)'!$A$1:$A$288,'Copy of PY1 Data(H)'!$A$1:$CZ$288))</f>
        <v>0</v>
      </c>
      <c r="AF218" s="643" cm="1">
        <f t="array" ref="AF218">_xlfn.XLOOKUP(AF$1,'Copy of PY1 Data(H)'!$A$1:$CZ$1,_xlfn.XLOOKUP($A218,'Copy of PY1 Data(H)'!$A$1:$A$288,'Copy of PY1 Data(H)'!$A$1:$CZ$288))</f>
        <v>2</v>
      </c>
      <c r="AG218" s="643" cm="1">
        <f t="array" ref="AG218">_xlfn.XLOOKUP(AG$1,'Copy of PY1 Data(H)'!$A$1:$CZ$1,_xlfn.XLOOKUP($A218,'Copy of PY1 Data(H)'!$A$1:$A$288,'Copy of PY1 Data(H)'!$A$1:$CZ$288))</f>
        <v>2</v>
      </c>
      <c r="AH218" s="643" cm="1">
        <f t="array" ref="AH218">_xlfn.XLOOKUP(AH$1,'Copy of PY1 Data(H)'!$A$1:$CZ$1,_xlfn.XLOOKUP($A218,'Copy of PY1 Data(H)'!$A$1:$A$288,'Copy of PY1 Data(H)'!$A$1:$CZ$288))</f>
        <v>0</v>
      </c>
      <c r="AI218" s="643" cm="1">
        <f t="array" ref="AI218">_xlfn.XLOOKUP(AI$1,'Copy of PY1 Data(H)'!$A$1:$CZ$1,_xlfn.XLOOKUP($A218,'Copy of PY1 Data(H)'!$A$1:$A$288,'Copy of PY1 Data(H)'!$A$1:$CZ$288))</f>
        <v>2</v>
      </c>
      <c r="AJ218" s="643" cm="1">
        <f t="array" ref="AJ218">_xlfn.XLOOKUP(AJ$1,'Copy of PY1 Data(H)'!$A$1:$CZ$1,_xlfn.XLOOKUP($A218,'Copy of PY1 Data(H)'!$A$1:$A$288,'Copy of PY1 Data(H)'!$A$1:$CZ$288))</f>
        <v>2</v>
      </c>
      <c r="AK218" s="643" cm="1">
        <f t="array" ref="AK218">_xlfn.XLOOKUP(AK$1,'Copy of PY1 Data(H)'!$A$1:$CZ$1,_xlfn.XLOOKUP($A218,'Copy of PY1 Data(H)'!$A$1:$A$288,'Copy of PY1 Data(H)'!$A$1:$CZ$288))</f>
        <v>0</v>
      </c>
      <c r="AL218" s="643" cm="1">
        <f t="array" ref="AL218">_xlfn.XLOOKUP(AL$1,'Copy of PY1 Data(H)'!$A$1:$CZ$1,_xlfn.XLOOKUP($A218,'Copy of PY1 Data(H)'!$A$1:$A$288,'Copy of PY1 Data(H)'!$A$1:$CZ$288))</f>
        <v>0</v>
      </c>
      <c r="AM218" s="643" cm="1">
        <f t="array" ref="AM218">_xlfn.XLOOKUP(AM$1,'Copy of PY1 Data(H)'!$A$1:$CZ$1,_xlfn.XLOOKUP($A218,'Copy of PY1 Data(H)'!$A$1:$A$288,'Copy of PY1 Data(H)'!$A$1:$CZ$288))</f>
        <v>2</v>
      </c>
      <c r="AN218" s="643" cm="1">
        <f t="array" ref="AN218">_xlfn.XLOOKUP(AN$1,'Copy of PY1 Data(H)'!$A$1:$CZ$1,_xlfn.XLOOKUP($A218,'Copy of PY1 Data(H)'!$A$1:$A$288,'Copy of PY1 Data(H)'!$A$1:$CZ$288))</f>
        <v>0</v>
      </c>
      <c r="AO218" s="643" cm="1">
        <f t="array" ref="AO218">_xlfn.XLOOKUP(AO$1,'Copy of PY1 Data(H)'!$A$1:$CZ$1,_xlfn.XLOOKUP($A218,'Copy of PY1 Data(H)'!$A$1:$A$288,'Copy of PY1 Data(H)'!$A$1:$CZ$288))</f>
        <v>2</v>
      </c>
      <c r="AP218" s="643" cm="1">
        <f t="array" ref="AP218">_xlfn.XLOOKUP(AP$1,'Copy of PY1 Data(H)'!$A$1:$CZ$1,_xlfn.XLOOKUP($A218,'Copy of PY1 Data(H)'!$A$1:$A$288,'Copy of PY1 Data(H)'!$A$1:$CZ$288))</f>
        <v>2</v>
      </c>
      <c r="AQ218" s="643" cm="1">
        <f t="array" ref="AQ218">_xlfn.XLOOKUP(AQ$1,'Copy of PY1 Data(H)'!$A$1:$CZ$1,_xlfn.XLOOKUP($A218,'Copy of PY1 Data(H)'!$A$1:$A$288,'Copy of PY1 Data(H)'!$A$1:$CZ$288))</f>
        <v>0</v>
      </c>
      <c r="AR218" s="643" cm="1">
        <f t="array" ref="AR218">_xlfn.XLOOKUP(AR$1,'Copy of PY1 Data(H)'!$A$1:$CZ$1,_xlfn.XLOOKUP($A218,'Copy of PY1 Data(H)'!$A$1:$A$288,'Copy of PY1 Data(H)'!$A$1:$CZ$288))</f>
        <v>2</v>
      </c>
      <c r="AS218" s="643" cm="1">
        <f t="array" ref="AS218">_xlfn.XLOOKUP(AS$1,'Copy of PY1 Data(H)'!$A$1:$CZ$1,_xlfn.XLOOKUP($A218,'Copy of PY1 Data(H)'!$A$1:$A$288,'Copy of PY1 Data(H)'!$A$1:$CZ$288))</f>
        <v>0</v>
      </c>
      <c r="AT218" s="643" cm="1">
        <f t="array" ref="AT218">_xlfn.XLOOKUP(AT$1,'Copy of PY1 Data(H)'!$A$1:$CZ$1,_xlfn.XLOOKUP($A218,'Copy of PY1 Data(H)'!$A$1:$A$288,'Copy of PY1 Data(H)'!$A$1:$CZ$288))</f>
        <v>2</v>
      </c>
      <c r="AU218" s="643" cm="1">
        <f t="array" ref="AU218">_xlfn.XLOOKUP(AU$1,'Copy of PY1 Data(H)'!$A$1:$CZ$1,_xlfn.XLOOKUP($A218,'Copy of PY1 Data(H)'!$A$1:$A$288,'Copy of PY1 Data(H)'!$A$1:$CZ$288))</f>
        <v>0</v>
      </c>
      <c r="AV218" s="643" cm="1">
        <f t="array" ref="AV218">_xlfn.XLOOKUP(AV$1,'Copy of PY1 Data(H)'!$A$1:$CZ$1,_xlfn.XLOOKUP($A218,'Copy of PY1 Data(H)'!$A$1:$A$288,'Copy of PY1 Data(H)'!$A$1:$CZ$288))</f>
        <v>2</v>
      </c>
      <c r="AW218" s="643" cm="1">
        <f t="array" ref="AW218">_xlfn.XLOOKUP(AW$1,'Copy of PY1 Data(H)'!$A$1:$CZ$1,_xlfn.XLOOKUP($A218,'Copy of PY1 Data(H)'!$A$1:$A$288,'Copy of PY1 Data(H)'!$A$1:$CZ$288))</f>
        <v>2</v>
      </c>
      <c r="AX218" s="643" cm="1">
        <f t="array" ref="AX218">_xlfn.XLOOKUP(AX$1,'Copy of PY1 Data(H)'!$A$1:$CZ$1,_xlfn.XLOOKUP($A218,'Copy of PY1 Data(H)'!$A$1:$A$288,'Copy of PY1 Data(H)'!$A$1:$CZ$288))</f>
        <v>2</v>
      </c>
      <c r="AY218" s="643" cm="1">
        <f t="array" ref="AY218">_xlfn.XLOOKUP(AY$1,'Copy of PY1 Data(H)'!$A$1:$CZ$1,_xlfn.XLOOKUP($A218,'Copy of PY1 Data(H)'!$A$1:$A$288,'Copy of PY1 Data(H)'!$A$1:$CZ$288))</f>
        <v>2</v>
      </c>
      <c r="AZ218" s="643" cm="1">
        <f t="array" ref="AZ218">_xlfn.XLOOKUP(AZ$1,'Copy of PY1 Data(H)'!$A$1:$CZ$1,_xlfn.XLOOKUP($A218,'Copy of PY1 Data(H)'!$A$1:$A$288,'Copy of PY1 Data(H)'!$A$1:$CZ$288))</f>
        <v>2</v>
      </c>
      <c r="BA218" s="643" cm="1">
        <f t="array" ref="BA218">_xlfn.XLOOKUP(BA$1,'Copy of PY1 Data(H)'!$A$1:$CZ$1,_xlfn.XLOOKUP($A218,'Copy of PY1 Data(H)'!$A$1:$A$288,'Copy of PY1 Data(H)'!$A$1:$CZ$288))</f>
        <v>2</v>
      </c>
      <c r="BB218" s="643" cm="1">
        <f t="array" ref="BB218">_xlfn.XLOOKUP(BB$1,'Copy of PY1 Data(H)'!$A$1:$CZ$1,_xlfn.XLOOKUP($A218,'Copy of PY1 Data(H)'!$A$1:$A$288,'Copy of PY1 Data(H)'!$A$1:$CZ$288))</f>
        <v>2</v>
      </c>
      <c r="BC218" s="643" cm="1">
        <f t="array" ref="BC218">_xlfn.XLOOKUP(BC$1,'Copy of PY1 Data(H)'!$A$1:$CZ$1,_xlfn.XLOOKUP($A218,'Copy of PY1 Data(H)'!$A$1:$A$288,'Copy of PY1 Data(H)'!$A$1:$CZ$288))</f>
        <v>2</v>
      </c>
      <c r="BD218" s="643" cm="1">
        <f t="array" ref="BD218">_xlfn.XLOOKUP(BD$1,'Copy of PY1 Data(H)'!$A$1:$CZ$1,_xlfn.XLOOKUP($A218,'Copy of PY1 Data(H)'!$A$1:$A$288,'Copy of PY1 Data(H)'!$A$1:$CZ$288))</f>
        <v>2</v>
      </c>
      <c r="BE218" s="643" cm="1">
        <f t="array" ref="BE218">_xlfn.XLOOKUP(BE$1,'Copy of PY1 Data(H)'!$A$1:$CZ$1,_xlfn.XLOOKUP($A218,'Copy of PY1 Data(H)'!$A$1:$A$288,'Copy of PY1 Data(H)'!$A$1:$CZ$288))</f>
        <v>0</v>
      </c>
      <c r="BF218" s="643" cm="1">
        <f t="array" ref="BF218">_xlfn.XLOOKUP(BF$1,'Copy of PY1 Data(H)'!$A$1:$CZ$1,_xlfn.XLOOKUP($A218,'Copy of PY1 Data(H)'!$A$1:$A$288,'Copy of PY1 Data(H)'!$A$1:$CZ$288))</f>
        <v>2</v>
      </c>
      <c r="BG218" s="643" cm="1">
        <f t="array" ref="BG218">_xlfn.XLOOKUP(BG$1,'Copy of PY1 Data(H)'!$A$1:$CZ$1,_xlfn.XLOOKUP($A218,'Copy of PY1 Data(H)'!$A$1:$A$288,'Copy of PY1 Data(H)'!$A$1:$CZ$288))</f>
        <v>0</v>
      </c>
      <c r="BH218" s="643" cm="1">
        <f t="array" ref="BH218">_xlfn.XLOOKUP(BH$1,'Copy of PY1 Data(H)'!$A$1:$CZ$1,_xlfn.XLOOKUP($A218,'Copy of PY1 Data(H)'!$A$1:$A$288,'Copy of PY1 Data(H)'!$A$1:$CZ$288))</f>
        <v>0</v>
      </c>
      <c r="BI218" s="643" cm="1">
        <f t="array" ref="BI218">_xlfn.XLOOKUP(BI$1,'Copy of PY1 Data(H)'!$A$1:$CZ$1,_xlfn.XLOOKUP($A218,'Copy of PY1 Data(H)'!$A$1:$A$288,'Copy of PY1 Data(H)'!$A$1:$CZ$288))</f>
        <v>2</v>
      </c>
      <c r="BJ218" s="643" cm="1">
        <f t="array" ref="BJ218">_xlfn.XLOOKUP(BJ$1,'Copy of PY1 Data(H)'!$A$1:$CZ$1,_xlfn.XLOOKUP($A218,'Copy of PY1 Data(H)'!$A$1:$A$288,'Copy of PY1 Data(H)'!$A$1:$CZ$288))</f>
        <v>2</v>
      </c>
      <c r="BK218" s="643" cm="1">
        <f t="array" ref="BK218">_xlfn.XLOOKUP(BK$1,'Copy of PY1 Data(H)'!$A$1:$CZ$1,_xlfn.XLOOKUP($A218,'Copy of PY1 Data(H)'!$A$1:$A$288,'Copy of PY1 Data(H)'!$A$1:$CZ$288))</f>
        <v>2</v>
      </c>
      <c r="BL218" s="643" cm="1">
        <f t="array" ref="BL218">_xlfn.XLOOKUP(BL$1,'Copy of PY1 Data(H)'!$A$1:$CZ$1,_xlfn.XLOOKUP($A218,'Copy of PY1 Data(H)'!$A$1:$A$288,'Copy of PY1 Data(H)'!$A$1:$CZ$288))</f>
        <v>0</v>
      </c>
      <c r="BM218" s="643" cm="1">
        <f t="array" ref="BM218">_xlfn.XLOOKUP(BM$1,'Copy of PY1 Data(H)'!$A$1:$CZ$1,_xlfn.XLOOKUP($A218,'Copy of PY1 Data(H)'!$A$1:$A$288,'Copy of PY1 Data(H)'!$A$1:$CZ$288))</f>
        <v>2</v>
      </c>
      <c r="BN218" s="643" cm="1">
        <f t="array" ref="BN218">_xlfn.XLOOKUP(BN$1,'Copy of PY1 Data(H)'!$A$1:$CZ$1,_xlfn.XLOOKUP($A218,'Copy of PY1 Data(H)'!$A$1:$A$288,'Copy of PY1 Data(H)'!$A$1:$CZ$288))</f>
        <v>2</v>
      </c>
      <c r="BO218" s="643" cm="1">
        <f t="array" ref="BO218">_xlfn.XLOOKUP(BO$1,'Copy of PY1 Data(H)'!$A$1:$CZ$1,_xlfn.XLOOKUP($A218,'Copy of PY1 Data(H)'!$A$1:$A$288,'Copy of PY1 Data(H)'!$A$1:$CZ$288))</f>
        <v>2</v>
      </c>
      <c r="BP218" s="643" cm="1">
        <f t="array" ref="BP218">_xlfn.XLOOKUP(BP$1,'Copy of PY1 Data(H)'!$A$1:$CZ$1,_xlfn.XLOOKUP($A218,'Copy of PY1 Data(H)'!$A$1:$A$288,'Copy of PY1 Data(H)'!$A$1:$CZ$288))</f>
        <v>2</v>
      </c>
      <c r="BQ218" s="643" cm="1">
        <f t="array" ref="BQ218">_xlfn.XLOOKUP(BQ$1,'Copy of PY1 Data(H)'!$A$1:$CZ$1,_xlfn.XLOOKUP($A218,'Copy of PY1 Data(H)'!$A$1:$A$288,'Copy of PY1 Data(H)'!$A$1:$CZ$288))</f>
        <v>2</v>
      </c>
      <c r="BR218" s="643" cm="1">
        <f t="array" ref="BR218">_xlfn.XLOOKUP(BR$1,'Copy of PY1 Data(H)'!$A$1:$CZ$1,_xlfn.XLOOKUP($A218,'Copy of PY1 Data(H)'!$A$1:$A$288,'Copy of PY1 Data(H)'!$A$1:$CZ$288))</f>
        <v>0</v>
      </c>
      <c r="BS218" s="643" cm="1">
        <f t="array" ref="BS218">_xlfn.XLOOKUP(BS$1,'Copy of PY1 Data(H)'!$A$1:$CZ$1,_xlfn.XLOOKUP($A218,'Copy of PY1 Data(H)'!$A$1:$A$288,'Copy of PY1 Data(H)'!$A$1:$CZ$288))</f>
        <v>2</v>
      </c>
      <c r="BT218" s="643" cm="1">
        <f t="array" ref="BT218">_xlfn.XLOOKUP(BT$1,'Copy of PY1 Data(H)'!$A$1:$CZ$1,_xlfn.XLOOKUP($A218,'Copy of PY1 Data(H)'!$A$1:$A$288,'Copy of PY1 Data(H)'!$A$1:$CZ$288))</f>
        <v>2</v>
      </c>
      <c r="BU218" s="643" cm="1">
        <f t="array" ref="BU218">_xlfn.XLOOKUP(BU$1,'Copy of PY1 Data(H)'!$A$1:$CZ$1,_xlfn.XLOOKUP($A218,'Copy of PY1 Data(H)'!$A$1:$A$288,'Copy of PY1 Data(H)'!$A$1:$CZ$288))</f>
        <v>2</v>
      </c>
      <c r="BV218" s="643" cm="1">
        <f t="array" ref="BV218">_xlfn.XLOOKUP(BV$1,'Copy of PY1 Data(H)'!$A$1:$CZ$1,_xlfn.XLOOKUP($A218,'Copy of PY1 Data(H)'!$A$1:$A$288,'Copy of PY1 Data(H)'!$A$1:$CZ$288))</f>
        <v>0</v>
      </c>
      <c r="BW218" s="643" cm="1">
        <f t="array" ref="BW218">_xlfn.XLOOKUP(BW$1,'Copy of PY1 Data(H)'!$A$1:$CZ$1,_xlfn.XLOOKUP($A218,'Copy of PY1 Data(H)'!$A$1:$A$288,'Copy of PY1 Data(H)'!$A$1:$CZ$288))</f>
        <v>0</v>
      </c>
      <c r="BX218" s="643" cm="1">
        <f t="array" ref="BX218">_xlfn.XLOOKUP(BX$1,'Copy of PY1 Data(H)'!$A$1:$CZ$1,_xlfn.XLOOKUP($A218,'Copy of PY1 Data(H)'!$A$1:$A$288,'Copy of PY1 Data(H)'!$A$1:$CZ$288))</f>
        <v>2</v>
      </c>
      <c r="BY218" s="643" cm="1">
        <f t="array" ref="BY218">_xlfn.XLOOKUP(BY$1,'Copy of PY1 Data(H)'!$A$1:$CZ$1,_xlfn.XLOOKUP($A218,'Copy of PY1 Data(H)'!$A$1:$A$288,'Copy of PY1 Data(H)'!$A$1:$CZ$288))</f>
        <v>0</v>
      </c>
      <c r="BZ218" s="643" cm="1">
        <f t="array" ref="BZ218">_xlfn.XLOOKUP(BZ$1,'Copy of PY1 Data(H)'!$A$1:$CZ$1,_xlfn.XLOOKUP($A218,'Copy of PY1 Data(H)'!$A$1:$A$288,'Copy of PY1 Data(H)'!$A$1:$CZ$288))</f>
        <v>2</v>
      </c>
      <c r="CA218" s="643" cm="1">
        <f t="array" ref="CA218">_xlfn.XLOOKUP(CA$1,'Copy of PY1 Data(H)'!$A$1:$CZ$1,_xlfn.XLOOKUP($A218,'Copy of PY1 Data(H)'!$A$1:$A$288,'Copy of PY1 Data(H)'!$A$1:$CZ$288))</f>
        <v>2</v>
      </c>
      <c r="CB218" s="643" cm="1">
        <f t="array" ref="CB218">_xlfn.XLOOKUP(CB$1,'Copy of PY1 Data(H)'!$A$1:$CZ$1,_xlfn.XLOOKUP($A218,'Copy of PY1 Data(H)'!$A$1:$A$288,'Copy of PY1 Data(H)'!$A$1:$CZ$288))</f>
        <v>2</v>
      </c>
      <c r="CC218" s="643" cm="1">
        <f t="array" ref="CC218">_xlfn.XLOOKUP(CC$1,'Copy of PY1 Data(H)'!$A$1:$CZ$1,_xlfn.XLOOKUP($A218,'Copy of PY1 Data(H)'!$A$1:$A$288,'Copy of PY1 Data(H)'!$A$1:$CZ$288))</f>
        <v>0</v>
      </c>
      <c r="CD218" s="643" cm="1">
        <f t="array" ref="CD218">_xlfn.XLOOKUP(CD$1,'Copy of PY1 Data(H)'!$A$1:$CZ$1,_xlfn.XLOOKUP($A218,'Copy of PY1 Data(H)'!$A$1:$A$288,'Copy of PY1 Data(H)'!$A$1:$CZ$288))</f>
        <v>2</v>
      </c>
    </row>
    <row r="219" spans="1:82" s="968" customFormat="1" x14ac:dyDescent="0.3">
      <c r="B219" s="968" t="s">
        <v>2892</v>
      </c>
      <c r="D219" s="968" t="e" cm="1">
        <f t="array" ref="D219">_xlfn.XLOOKUP(D$1,'Copy of PY1 Data(H)'!$A$1:$CZ$1,_xlfn.XLOOKUP($B219,'Copy of PY1 Data(H)'!$A$1:$A$288,'Copy of PY1 Data(H)'!$A$1:$CZ$288))</f>
        <v>#N/A</v>
      </c>
      <c r="E219" s="968" t="e" cm="1">
        <f t="array" ref="E219">_xlfn.XLOOKUP(E$1,'Copy of PY1 Data(H)'!$A$1:$CZ$1,_xlfn.XLOOKUP($B219,'Copy of PY1 Data(H)'!$A$1:$A$288,'Copy of PY1 Data(H)'!$A$1:$CZ$288))</f>
        <v>#N/A</v>
      </c>
      <c r="F219" s="968" t="e" cm="1">
        <f t="array" ref="F219">_xlfn.XLOOKUP(F$1,'Copy of PY1 Data(H)'!$A$1:$CZ$1,_xlfn.XLOOKUP($B219,'Copy of PY1 Data(H)'!$A$1:$A$288,'Copy of PY1 Data(H)'!$A$1:$CZ$288))</f>
        <v>#N/A</v>
      </c>
      <c r="G219" s="968" t="e" cm="1">
        <f t="array" ref="G219">_xlfn.XLOOKUP(G$1,'Copy of PY1 Data(H)'!$A$1:$CZ$1,_xlfn.XLOOKUP($B219,'Copy of PY1 Data(H)'!$A$1:$A$288,'Copy of PY1 Data(H)'!$A$1:$CZ$288))</f>
        <v>#N/A</v>
      </c>
      <c r="H219" s="968" t="e" cm="1">
        <f t="array" ref="H219">_xlfn.XLOOKUP(H$1,'Copy of PY1 Data(H)'!$A$1:$CZ$1,_xlfn.XLOOKUP($B219,'Copy of PY1 Data(H)'!$A$1:$A$288,'Copy of PY1 Data(H)'!$A$1:$CZ$288))</f>
        <v>#N/A</v>
      </c>
      <c r="I219" s="968" t="e" cm="1">
        <f t="array" ref="I219">_xlfn.XLOOKUP(I$1,'Copy of PY1 Data(H)'!$A$1:$CZ$1,_xlfn.XLOOKUP($B219,'Copy of PY1 Data(H)'!$A$1:$A$288,'Copy of PY1 Data(H)'!$A$1:$CZ$288))</f>
        <v>#N/A</v>
      </c>
      <c r="J219" s="968" t="e" cm="1">
        <f t="array" ref="J219">_xlfn.XLOOKUP(J$1,'Copy of PY1 Data(H)'!$A$1:$CZ$1,_xlfn.XLOOKUP($B219,'Copy of PY1 Data(H)'!$A$1:$A$288,'Copy of PY1 Data(H)'!$A$1:$CZ$288))</f>
        <v>#N/A</v>
      </c>
      <c r="K219" s="968" t="e" cm="1">
        <f t="array" ref="K219">_xlfn.XLOOKUP(K$1,'Copy of PY1 Data(H)'!$A$1:$CZ$1,_xlfn.XLOOKUP($B219,'Copy of PY1 Data(H)'!$A$1:$A$288,'Copy of PY1 Data(H)'!$A$1:$CZ$288))</f>
        <v>#N/A</v>
      </c>
      <c r="L219" s="968" t="e" cm="1">
        <f t="array" ref="L219">_xlfn.XLOOKUP(L$1,'Copy of PY1 Data(H)'!$A$1:$CZ$1,_xlfn.XLOOKUP($B219,'Copy of PY1 Data(H)'!$A$1:$A$288,'Copy of PY1 Data(H)'!$A$1:$CZ$288))</f>
        <v>#N/A</v>
      </c>
      <c r="M219" s="968" t="e" cm="1">
        <f t="array" ref="M219">_xlfn.XLOOKUP(M$1,'Copy of PY1 Data(H)'!$A$1:$CZ$1,_xlfn.XLOOKUP($B219,'Copy of PY1 Data(H)'!$A$1:$A$288,'Copy of PY1 Data(H)'!$A$1:$CZ$288))</f>
        <v>#N/A</v>
      </c>
      <c r="N219" s="968" t="e" cm="1">
        <f t="array" ref="N219">_xlfn.XLOOKUP(N$1,'Copy of PY1 Data(H)'!$A$1:$CZ$1,_xlfn.XLOOKUP($B219,'Copy of PY1 Data(H)'!$A$1:$A$288,'Copy of PY1 Data(H)'!$A$1:$CZ$288))</f>
        <v>#N/A</v>
      </c>
      <c r="O219" s="968" t="e" cm="1">
        <f t="array" ref="O219">_xlfn.XLOOKUP(O$1,'Copy of PY1 Data(H)'!$A$1:$CZ$1,_xlfn.XLOOKUP($B219,'Copy of PY1 Data(H)'!$A$1:$A$288,'Copy of PY1 Data(H)'!$A$1:$CZ$288))</f>
        <v>#N/A</v>
      </c>
      <c r="P219" s="968" t="e" cm="1">
        <f t="array" ref="P219">_xlfn.XLOOKUP(P$1,'Copy of PY1 Data(H)'!$A$1:$CZ$1,_xlfn.XLOOKUP($B219,'Copy of PY1 Data(H)'!$A$1:$A$288,'Copy of PY1 Data(H)'!$A$1:$CZ$288))</f>
        <v>#N/A</v>
      </c>
      <c r="Q219" s="968" t="e" cm="1">
        <f t="array" ref="Q219">_xlfn.XLOOKUP(Q$1,'Copy of PY1 Data(H)'!$A$1:$CZ$1,_xlfn.XLOOKUP($B219,'Copy of PY1 Data(H)'!$A$1:$A$288,'Copy of PY1 Data(H)'!$A$1:$CZ$288))</f>
        <v>#N/A</v>
      </c>
      <c r="R219" s="968" t="e" cm="1">
        <f t="array" ref="R219">_xlfn.XLOOKUP(R$1,'Copy of PY1 Data(H)'!$A$1:$CZ$1,_xlfn.XLOOKUP($B219,'Copy of PY1 Data(H)'!$A$1:$A$288,'Copy of PY1 Data(H)'!$A$1:$CZ$288))</f>
        <v>#N/A</v>
      </c>
      <c r="S219" s="968" t="e" cm="1">
        <f t="array" ref="S219">_xlfn.XLOOKUP(S$1,'Copy of PY1 Data(H)'!$A$1:$CZ$1,_xlfn.XLOOKUP($B219,'Copy of PY1 Data(H)'!$A$1:$A$288,'Copy of PY1 Data(H)'!$A$1:$CZ$288))</f>
        <v>#N/A</v>
      </c>
      <c r="T219" s="968" t="e" cm="1">
        <f t="array" ref="T219">_xlfn.XLOOKUP(T$1,'Copy of PY1 Data(H)'!$A$1:$CZ$1,_xlfn.XLOOKUP($B219,'Copy of PY1 Data(H)'!$A$1:$A$288,'Copy of PY1 Data(H)'!$A$1:$CZ$288))</f>
        <v>#N/A</v>
      </c>
      <c r="U219" s="968" t="e" cm="1">
        <f t="array" ref="U219">_xlfn.XLOOKUP(U$1,'Copy of PY1 Data(H)'!$A$1:$CZ$1,_xlfn.XLOOKUP($B219,'Copy of PY1 Data(H)'!$A$1:$A$288,'Copy of PY1 Data(H)'!$A$1:$CZ$288))</f>
        <v>#N/A</v>
      </c>
      <c r="V219" s="968" t="e" cm="1">
        <f t="array" ref="V219">_xlfn.XLOOKUP(V$1,'Copy of PY1 Data(H)'!$A$1:$CZ$1,_xlfn.XLOOKUP($B219,'Copy of PY1 Data(H)'!$A$1:$A$288,'Copy of PY1 Data(H)'!$A$1:$CZ$288))</f>
        <v>#N/A</v>
      </c>
      <c r="W219" s="968" t="e" cm="1">
        <f t="array" ref="W219">_xlfn.XLOOKUP(W$1,'Copy of PY1 Data(H)'!$A$1:$CZ$1,_xlfn.XLOOKUP($B219,'Copy of PY1 Data(H)'!$A$1:$A$288,'Copy of PY1 Data(H)'!$A$1:$CZ$288))</f>
        <v>#N/A</v>
      </c>
      <c r="X219" s="968" t="e" cm="1">
        <f t="array" ref="X219">_xlfn.XLOOKUP(X$1,'Copy of PY1 Data(H)'!$A$1:$CZ$1,_xlfn.XLOOKUP($B219,'Copy of PY1 Data(H)'!$A$1:$A$288,'Copy of PY1 Data(H)'!$A$1:$CZ$288))</f>
        <v>#N/A</v>
      </c>
      <c r="Y219" s="968" t="e" cm="1">
        <f t="array" ref="Y219">_xlfn.XLOOKUP(Y$1,'Copy of PY1 Data(H)'!$A$1:$CZ$1,_xlfn.XLOOKUP($B219,'Copy of PY1 Data(H)'!$A$1:$A$288,'Copy of PY1 Data(H)'!$A$1:$CZ$288))</f>
        <v>#N/A</v>
      </c>
      <c r="Z219" s="968" t="e" cm="1">
        <f t="array" ref="Z219">_xlfn.XLOOKUP(Z$1,'Copy of PY1 Data(H)'!$A$1:$CZ$1,_xlfn.XLOOKUP($B219,'Copy of PY1 Data(H)'!$A$1:$A$288,'Copy of PY1 Data(H)'!$A$1:$CZ$288))</f>
        <v>#N/A</v>
      </c>
      <c r="AA219" s="968" t="e" cm="1">
        <f t="array" ref="AA219">_xlfn.XLOOKUP(AA$1,'Copy of PY1 Data(H)'!$A$1:$CZ$1,_xlfn.XLOOKUP($B219,'Copy of PY1 Data(H)'!$A$1:$A$288,'Copy of PY1 Data(H)'!$A$1:$CZ$288))</f>
        <v>#N/A</v>
      </c>
      <c r="AB219" s="968" t="e" cm="1">
        <f t="array" ref="AB219">_xlfn.XLOOKUP(AB$1,'Copy of PY1 Data(H)'!$A$1:$CZ$1,_xlfn.XLOOKUP($B219,'Copy of PY1 Data(H)'!$A$1:$A$288,'Copy of PY1 Data(H)'!$A$1:$CZ$288))</f>
        <v>#N/A</v>
      </c>
      <c r="AC219" s="968" t="e" cm="1">
        <f t="array" ref="AC219">_xlfn.XLOOKUP(AC$1,'Copy of PY1 Data(H)'!$A$1:$CZ$1,_xlfn.XLOOKUP($B219,'Copy of PY1 Data(H)'!$A$1:$A$288,'Copy of PY1 Data(H)'!$A$1:$CZ$288))</f>
        <v>#N/A</v>
      </c>
      <c r="AD219" s="968" t="e" cm="1">
        <f t="array" ref="AD219">_xlfn.XLOOKUP(AD$1,'Copy of PY1 Data(H)'!$A$1:$CZ$1,_xlfn.XLOOKUP($B219,'Copy of PY1 Data(H)'!$A$1:$A$288,'Copy of PY1 Data(H)'!$A$1:$CZ$288))</f>
        <v>#N/A</v>
      </c>
      <c r="AE219" s="968" t="e" cm="1">
        <f t="array" ref="AE219">_xlfn.XLOOKUP(AE$1,'Copy of PY1 Data(H)'!$A$1:$CZ$1,_xlfn.XLOOKUP($B219,'Copy of PY1 Data(H)'!$A$1:$A$288,'Copy of PY1 Data(H)'!$A$1:$CZ$288))</f>
        <v>#N/A</v>
      </c>
      <c r="AF219" s="968" t="e" cm="1">
        <f t="array" ref="AF219">_xlfn.XLOOKUP(AF$1,'Copy of PY1 Data(H)'!$A$1:$CZ$1,_xlfn.XLOOKUP($B219,'Copy of PY1 Data(H)'!$A$1:$A$288,'Copy of PY1 Data(H)'!$A$1:$CZ$288))</f>
        <v>#N/A</v>
      </c>
      <c r="AG219" s="968" t="e" cm="1">
        <f t="array" ref="AG219">_xlfn.XLOOKUP(AG$1,'Copy of PY1 Data(H)'!$A$1:$CZ$1,_xlfn.XLOOKUP($B219,'Copy of PY1 Data(H)'!$A$1:$A$288,'Copy of PY1 Data(H)'!$A$1:$CZ$288))</f>
        <v>#N/A</v>
      </c>
      <c r="AH219" s="968" t="e" cm="1">
        <f t="array" ref="AH219">_xlfn.XLOOKUP(AH$1,'Copy of PY1 Data(H)'!$A$1:$CZ$1,_xlfn.XLOOKUP($B219,'Copy of PY1 Data(H)'!$A$1:$A$288,'Copy of PY1 Data(H)'!$A$1:$CZ$288))</f>
        <v>#N/A</v>
      </c>
      <c r="AI219" s="968" t="e" cm="1">
        <f t="array" ref="AI219">_xlfn.XLOOKUP(AI$1,'Copy of PY1 Data(H)'!$A$1:$CZ$1,_xlfn.XLOOKUP($B219,'Copy of PY1 Data(H)'!$A$1:$A$288,'Copy of PY1 Data(H)'!$A$1:$CZ$288))</f>
        <v>#N/A</v>
      </c>
      <c r="AJ219" s="968" t="e" cm="1">
        <f t="array" ref="AJ219">_xlfn.XLOOKUP(AJ$1,'Copy of PY1 Data(H)'!$A$1:$CZ$1,_xlfn.XLOOKUP($B219,'Copy of PY1 Data(H)'!$A$1:$A$288,'Copy of PY1 Data(H)'!$A$1:$CZ$288))</f>
        <v>#N/A</v>
      </c>
      <c r="AK219" s="968" t="e" cm="1">
        <f t="array" ref="AK219">_xlfn.XLOOKUP(AK$1,'Copy of PY1 Data(H)'!$A$1:$CZ$1,_xlfn.XLOOKUP($B219,'Copy of PY1 Data(H)'!$A$1:$A$288,'Copy of PY1 Data(H)'!$A$1:$CZ$288))</f>
        <v>#N/A</v>
      </c>
      <c r="AL219" s="968" t="e" cm="1">
        <f t="array" ref="AL219">_xlfn.XLOOKUP(AL$1,'Copy of PY1 Data(H)'!$A$1:$CZ$1,_xlfn.XLOOKUP($B219,'Copy of PY1 Data(H)'!$A$1:$A$288,'Copy of PY1 Data(H)'!$A$1:$CZ$288))</f>
        <v>#N/A</v>
      </c>
      <c r="AM219" s="968" t="e" cm="1">
        <f t="array" ref="AM219">_xlfn.XLOOKUP(AM$1,'Copy of PY1 Data(H)'!$A$1:$CZ$1,_xlfn.XLOOKUP($B219,'Copy of PY1 Data(H)'!$A$1:$A$288,'Copy of PY1 Data(H)'!$A$1:$CZ$288))</f>
        <v>#N/A</v>
      </c>
      <c r="AN219" s="968" t="e" cm="1">
        <f t="array" ref="AN219">_xlfn.XLOOKUP(AN$1,'Copy of PY1 Data(H)'!$A$1:$CZ$1,_xlfn.XLOOKUP($B219,'Copy of PY1 Data(H)'!$A$1:$A$288,'Copy of PY1 Data(H)'!$A$1:$CZ$288))</f>
        <v>#N/A</v>
      </c>
      <c r="AO219" s="968" t="e" cm="1">
        <f t="array" ref="AO219">_xlfn.XLOOKUP(AO$1,'Copy of PY1 Data(H)'!$A$1:$CZ$1,_xlfn.XLOOKUP($B219,'Copy of PY1 Data(H)'!$A$1:$A$288,'Copy of PY1 Data(H)'!$A$1:$CZ$288))</f>
        <v>#N/A</v>
      </c>
      <c r="AP219" s="968" t="e" cm="1">
        <f t="array" ref="AP219">_xlfn.XLOOKUP(AP$1,'Copy of PY1 Data(H)'!$A$1:$CZ$1,_xlfn.XLOOKUP($B219,'Copy of PY1 Data(H)'!$A$1:$A$288,'Copy of PY1 Data(H)'!$A$1:$CZ$288))</f>
        <v>#N/A</v>
      </c>
      <c r="AQ219" s="968" t="e" cm="1">
        <f t="array" ref="AQ219">_xlfn.XLOOKUP(AQ$1,'Copy of PY1 Data(H)'!$A$1:$CZ$1,_xlfn.XLOOKUP($B219,'Copy of PY1 Data(H)'!$A$1:$A$288,'Copy of PY1 Data(H)'!$A$1:$CZ$288))</f>
        <v>#N/A</v>
      </c>
      <c r="AR219" s="968" t="e" cm="1">
        <f t="array" ref="AR219">_xlfn.XLOOKUP(AR$1,'Copy of PY1 Data(H)'!$A$1:$CZ$1,_xlfn.XLOOKUP($B219,'Copy of PY1 Data(H)'!$A$1:$A$288,'Copy of PY1 Data(H)'!$A$1:$CZ$288))</f>
        <v>#N/A</v>
      </c>
      <c r="AS219" s="968" t="e" cm="1">
        <f t="array" ref="AS219">_xlfn.XLOOKUP(AS$1,'Copy of PY1 Data(H)'!$A$1:$CZ$1,_xlfn.XLOOKUP($B219,'Copy of PY1 Data(H)'!$A$1:$A$288,'Copy of PY1 Data(H)'!$A$1:$CZ$288))</f>
        <v>#N/A</v>
      </c>
      <c r="AT219" s="968" t="e" cm="1">
        <f t="array" ref="AT219">_xlfn.XLOOKUP(AT$1,'Copy of PY1 Data(H)'!$A$1:$CZ$1,_xlfn.XLOOKUP($B219,'Copy of PY1 Data(H)'!$A$1:$A$288,'Copy of PY1 Data(H)'!$A$1:$CZ$288))</f>
        <v>#N/A</v>
      </c>
      <c r="AU219" s="968" t="e" cm="1">
        <f t="array" ref="AU219">_xlfn.XLOOKUP(AU$1,'Copy of PY1 Data(H)'!$A$1:$CZ$1,_xlfn.XLOOKUP($B219,'Copy of PY1 Data(H)'!$A$1:$A$288,'Copy of PY1 Data(H)'!$A$1:$CZ$288))</f>
        <v>#N/A</v>
      </c>
      <c r="AV219" s="968" t="e" cm="1">
        <f t="array" ref="AV219">_xlfn.XLOOKUP(AV$1,'Copy of PY1 Data(H)'!$A$1:$CZ$1,_xlfn.XLOOKUP($B219,'Copy of PY1 Data(H)'!$A$1:$A$288,'Copy of PY1 Data(H)'!$A$1:$CZ$288))</f>
        <v>#N/A</v>
      </c>
      <c r="AW219" s="968" t="e" cm="1">
        <f t="array" ref="AW219">_xlfn.XLOOKUP(AW$1,'Copy of PY1 Data(H)'!$A$1:$CZ$1,_xlfn.XLOOKUP($B219,'Copy of PY1 Data(H)'!$A$1:$A$288,'Copy of PY1 Data(H)'!$A$1:$CZ$288))</f>
        <v>#N/A</v>
      </c>
      <c r="AX219" s="968" t="e" cm="1">
        <f t="array" ref="AX219">_xlfn.XLOOKUP(AX$1,'Copy of PY1 Data(H)'!$A$1:$CZ$1,_xlfn.XLOOKUP($B219,'Copy of PY1 Data(H)'!$A$1:$A$288,'Copy of PY1 Data(H)'!$A$1:$CZ$288))</f>
        <v>#N/A</v>
      </c>
      <c r="AY219" s="968" t="e" cm="1">
        <f t="array" ref="AY219">_xlfn.XLOOKUP(AY$1,'Copy of PY1 Data(H)'!$A$1:$CZ$1,_xlfn.XLOOKUP($B219,'Copy of PY1 Data(H)'!$A$1:$A$288,'Copy of PY1 Data(H)'!$A$1:$CZ$288))</f>
        <v>#N/A</v>
      </c>
      <c r="AZ219" s="968" t="e" cm="1">
        <f t="array" ref="AZ219">_xlfn.XLOOKUP(AZ$1,'Copy of PY1 Data(H)'!$A$1:$CZ$1,_xlfn.XLOOKUP($B219,'Copy of PY1 Data(H)'!$A$1:$A$288,'Copy of PY1 Data(H)'!$A$1:$CZ$288))</f>
        <v>#N/A</v>
      </c>
      <c r="BA219" s="968" t="e" cm="1">
        <f t="array" ref="BA219">_xlfn.XLOOKUP(BA$1,'Copy of PY1 Data(H)'!$A$1:$CZ$1,_xlfn.XLOOKUP($B219,'Copy of PY1 Data(H)'!$A$1:$A$288,'Copy of PY1 Data(H)'!$A$1:$CZ$288))</f>
        <v>#N/A</v>
      </c>
      <c r="BB219" s="968" t="e" cm="1">
        <f t="array" ref="BB219">_xlfn.XLOOKUP(BB$1,'Copy of PY1 Data(H)'!$A$1:$CZ$1,_xlfn.XLOOKUP($B219,'Copy of PY1 Data(H)'!$A$1:$A$288,'Copy of PY1 Data(H)'!$A$1:$CZ$288))</f>
        <v>#N/A</v>
      </c>
      <c r="BC219" s="968" t="e" cm="1">
        <f t="array" ref="BC219">_xlfn.XLOOKUP(BC$1,'Copy of PY1 Data(H)'!$A$1:$CZ$1,_xlfn.XLOOKUP($B219,'Copy of PY1 Data(H)'!$A$1:$A$288,'Copy of PY1 Data(H)'!$A$1:$CZ$288))</f>
        <v>#N/A</v>
      </c>
      <c r="BD219" s="968" t="e" cm="1">
        <f t="array" ref="BD219">_xlfn.XLOOKUP(BD$1,'Copy of PY1 Data(H)'!$A$1:$CZ$1,_xlfn.XLOOKUP($B219,'Copy of PY1 Data(H)'!$A$1:$A$288,'Copy of PY1 Data(H)'!$A$1:$CZ$288))</f>
        <v>#N/A</v>
      </c>
      <c r="BE219" s="968" t="e" cm="1">
        <f t="array" ref="BE219">_xlfn.XLOOKUP(BE$1,'Copy of PY1 Data(H)'!$A$1:$CZ$1,_xlfn.XLOOKUP($B219,'Copy of PY1 Data(H)'!$A$1:$A$288,'Copy of PY1 Data(H)'!$A$1:$CZ$288))</f>
        <v>#N/A</v>
      </c>
      <c r="BF219" s="968" t="e" cm="1">
        <f t="array" ref="BF219">_xlfn.XLOOKUP(BF$1,'Copy of PY1 Data(H)'!$A$1:$CZ$1,_xlfn.XLOOKUP($B219,'Copy of PY1 Data(H)'!$A$1:$A$288,'Copy of PY1 Data(H)'!$A$1:$CZ$288))</f>
        <v>#N/A</v>
      </c>
      <c r="BG219" s="968" t="e" cm="1">
        <f t="array" ref="BG219">_xlfn.XLOOKUP(BG$1,'Copy of PY1 Data(H)'!$A$1:$CZ$1,_xlfn.XLOOKUP($B219,'Copy of PY1 Data(H)'!$A$1:$A$288,'Copy of PY1 Data(H)'!$A$1:$CZ$288))</f>
        <v>#N/A</v>
      </c>
      <c r="BH219" s="968" t="e" cm="1">
        <f t="array" ref="BH219">_xlfn.XLOOKUP(BH$1,'Copy of PY1 Data(H)'!$A$1:$CZ$1,_xlfn.XLOOKUP($B219,'Copy of PY1 Data(H)'!$A$1:$A$288,'Copy of PY1 Data(H)'!$A$1:$CZ$288))</f>
        <v>#N/A</v>
      </c>
      <c r="BI219" s="968" t="e" cm="1">
        <f t="array" ref="BI219">_xlfn.XLOOKUP(BI$1,'Copy of PY1 Data(H)'!$A$1:$CZ$1,_xlfn.XLOOKUP($B219,'Copy of PY1 Data(H)'!$A$1:$A$288,'Copy of PY1 Data(H)'!$A$1:$CZ$288))</f>
        <v>#N/A</v>
      </c>
      <c r="BJ219" s="968" t="e" cm="1">
        <f t="array" ref="BJ219">_xlfn.XLOOKUP(BJ$1,'Copy of PY1 Data(H)'!$A$1:$CZ$1,_xlfn.XLOOKUP($B219,'Copy of PY1 Data(H)'!$A$1:$A$288,'Copy of PY1 Data(H)'!$A$1:$CZ$288))</f>
        <v>#N/A</v>
      </c>
      <c r="BK219" s="968" t="e" cm="1">
        <f t="array" ref="BK219">_xlfn.XLOOKUP(BK$1,'Copy of PY1 Data(H)'!$A$1:$CZ$1,_xlfn.XLOOKUP($B219,'Copy of PY1 Data(H)'!$A$1:$A$288,'Copy of PY1 Data(H)'!$A$1:$CZ$288))</f>
        <v>#N/A</v>
      </c>
      <c r="BL219" s="968" t="e" cm="1">
        <f t="array" ref="BL219">_xlfn.XLOOKUP(BL$1,'Copy of PY1 Data(H)'!$A$1:$CZ$1,_xlfn.XLOOKUP($B219,'Copy of PY1 Data(H)'!$A$1:$A$288,'Copy of PY1 Data(H)'!$A$1:$CZ$288))</f>
        <v>#N/A</v>
      </c>
      <c r="BM219" s="968" t="e" cm="1">
        <f t="array" ref="BM219">_xlfn.XLOOKUP(BM$1,'Copy of PY1 Data(H)'!$A$1:$CZ$1,_xlfn.XLOOKUP($B219,'Copy of PY1 Data(H)'!$A$1:$A$288,'Copy of PY1 Data(H)'!$A$1:$CZ$288))</f>
        <v>#N/A</v>
      </c>
      <c r="BN219" s="968" t="e" cm="1">
        <f t="array" ref="BN219">_xlfn.XLOOKUP(BN$1,'Copy of PY1 Data(H)'!$A$1:$CZ$1,_xlfn.XLOOKUP($B219,'Copy of PY1 Data(H)'!$A$1:$A$288,'Copy of PY1 Data(H)'!$A$1:$CZ$288))</f>
        <v>#N/A</v>
      </c>
      <c r="BO219" s="968" t="e" cm="1">
        <f t="array" ref="BO219">_xlfn.XLOOKUP(BO$1,'Copy of PY1 Data(H)'!$A$1:$CZ$1,_xlfn.XLOOKUP($B219,'Copy of PY1 Data(H)'!$A$1:$A$288,'Copy of PY1 Data(H)'!$A$1:$CZ$288))</f>
        <v>#N/A</v>
      </c>
      <c r="BP219" s="968" t="e" cm="1">
        <f t="array" ref="BP219">_xlfn.XLOOKUP(BP$1,'Copy of PY1 Data(H)'!$A$1:$CZ$1,_xlfn.XLOOKUP($B219,'Copy of PY1 Data(H)'!$A$1:$A$288,'Copy of PY1 Data(H)'!$A$1:$CZ$288))</f>
        <v>#N/A</v>
      </c>
      <c r="BQ219" s="968" t="e" cm="1">
        <f t="array" ref="BQ219">_xlfn.XLOOKUP(BQ$1,'Copy of PY1 Data(H)'!$A$1:$CZ$1,_xlfn.XLOOKUP($B219,'Copy of PY1 Data(H)'!$A$1:$A$288,'Copy of PY1 Data(H)'!$A$1:$CZ$288))</f>
        <v>#N/A</v>
      </c>
      <c r="BR219" s="968" t="e" cm="1">
        <f t="array" ref="BR219">_xlfn.XLOOKUP(BR$1,'Copy of PY1 Data(H)'!$A$1:$CZ$1,_xlfn.XLOOKUP($B219,'Copy of PY1 Data(H)'!$A$1:$A$288,'Copy of PY1 Data(H)'!$A$1:$CZ$288))</f>
        <v>#N/A</v>
      </c>
      <c r="BS219" s="968" t="e" cm="1">
        <f t="array" ref="BS219">_xlfn.XLOOKUP(BS$1,'Copy of PY1 Data(H)'!$A$1:$CZ$1,_xlfn.XLOOKUP($B219,'Copy of PY1 Data(H)'!$A$1:$A$288,'Copy of PY1 Data(H)'!$A$1:$CZ$288))</f>
        <v>#N/A</v>
      </c>
      <c r="BT219" s="968" t="e" cm="1">
        <f t="array" ref="BT219">_xlfn.XLOOKUP(BT$1,'Copy of PY1 Data(H)'!$A$1:$CZ$1,_xlfn.XLOOKUP($B219,'Copy of PY1 Data(H)'!$A$1:$A$288,'Copy of PY1 Data(H)'!$A$1:$CZ$288))</f>
        <v>#N/A</v>
      </c>
      <c r="BU219" s="968" t="e" cm="1">
        <f t="array" ref="BU219">_xlfn.XLOOKUP(BU$1,'Copy of PY1 Data(H)'!$A$1:$CZ$1,_xlfn.XLOOKUP($B219,'Copy of PY1 Data(H)'!$A$1:$A$288,'Copy of PY1 Data(H)'!$A$1:$CZ$288))</f>
        <v>#N/A</v>
      </c>
      <c r="BV219" s="968" t="e" cm="1">
        <f t="array" ref="BV219">_xlfn.XLOOKUP(BV$1,'Copy of PY1 Data(H)'!$A$1:$CZ$1,_xlfn.XLOOKUP($B219,'Copy of PY1 Data(H)'!$A$1:$A$288,'Copy of PY1 Data(H)'!$A$1:$CZ$288))</f>
        <v>#N/A</v>
      </c>
      <c r="BW219" s="968" t="e" cm="1">
        <f t="array" ref="BW219">_xlfn.XLOOKUP(BW$1,'Copy of PY1 Data(H)'!$A$1:$CZ$1,_xlfn.XLOOKUP($B219,'Copy of PY1 Data(H)'!$A$1:$A$288,'Copy of PY1 Data(H)'!$A$1:$CZ$288))</f>
        <v>#N/A</v>
      </c>
      <c r="BX219" s="968" t="e" cm="1">
        <f t="array" ref="BX219">_xlfn.XLOOKUP(BX$1,'Copy of PY1 Data(H)'!$A$1:$CZ$1,_xlfn.XLOOKUP($B219,'Copy of PY1 Data(H)'!$A$1:$A$288,'Copy of PY1 Data(H)'!$A$1:$CZ$288))</f>
        <v>#N/A</v>
      </c>
      <c r="BY219" s="968" t="e" cm="1">
        <f t="array" ref="BY219">_xlfn.XLOOKUP(BY$1,'Copy of PY1 Data(H)'!$A$1:$CZ$1,_xlfn.XLOOKUP($B219,'Copy of PY1 Data(H)'!$A$1:$A$288,'Copy of PY1 Data(H)'!$A$1:$CZ$288))</f>
        <v>#N/A</v>
      </c>
      <c r="BZ219" s="968" t="e" cm="1">
        <f t="array" ref="BZ219">_xlfn.XLOOKUP(BZ$1,'Copy of PY1 Data(H)'!$A$1:$CZ$1,_xlfn.XLOOKUP($B219,'Copy of PY1 Data(H)'!$A$1:$A$288,'Copy of PY1 Data(H)'!$A$1:$CZ$288))</f>
        <v>#N/A</v>
      </c>
      <c r="CA219" s="968" t="e" cm="1">
        <f t="array" ref="CA219">_xlfn.XLOOKUP(CA$1,'Copy of PY1 Data(H)'!$A$1:$CZ$1,_xlfn.XLOOKUP($B219,'Copy of PY1 Data(H)'!$A$1:$A$288,'Copy of PY1 Data(H)'!$A$1:$CZ$288))</f>
        <v>#N/A</v>
      </c>
      <c r="CB219" s="968" t="e" cm="1">
        <f t="array" ref="CB219">_xlfn.XLOOKUP(CB$1,'Copy of PY1 Data(H)'!$A$1:$CZ$1,_xlfn.XLOOKUP($B219,'Copy of PY1 Data(H)'!$A$1:$A$288,'Copy of PY1 Data(H)'!$A$1:$CZ$288))</f>
        <v>#N/A</v>
      </c>
      <c r="CC219" s="968" t="e" cm="1">
        <f t="array" ref="CC219">_xlfn.XLOOKUP(CC$1,'Copy of PY1 Data(H)'!$A$1:$CZ$1,_xlfn.XLOOKUP($B219,'Copy of PY1 Data(H)'!$A$1:$A$288,'Copy of PY1 Data(H)'!$A$1:$CZ$288))</f>
        <v>#N/A</v>
      </c>
      <c r="CD219" s="968" t="e" cm="1">
        <f t="array" ref="CD219">_xlfn.XLOOKUP(CD$1,'Copy of PY1 Data(H)'!$A$1:$CZ$1,_xlfn.XLOOKUP($B219,'Copy of PY1 Data(H)'!$A$1:$A$288,'Copy of PY1 Data(H)'!$A$1:$CZ$288))</f>
        <v>#N/A</v>
      </c>
    </row>
    <row r="220" spans="1:82" x14ac:dyDescent="0.3">
      <c r="A220" s="180">
        <v>598</v>
      </c>
      <c r="C220" s="180"/>
      <c r="D220" s="180" cm="1">
        <f t="array" ref="D220">_xlfn.XLOOKUP(D$1,'Copy of PY1 Data(H)'!$A$1:$CZ$1,_xlfn.XLOOKUP($A220,'Copy of PY1 Data(H)'!$A$1:$A$288,'Copy of PY1 Data(H)'!$A$1:$CZ$288))</f>
        <v>0</v>
      </c>
      <c r="E220" s="180" cm="1">
        <f t="array" ref="E220">_xlfn.XLOOKUP(E$1,'Copy of PY1 Data(H)'!$A$1:$CZ$1,_xlfn.XLOOKUP($A220,'Copy of PY1 Data(H)'!$A$1:$A$288,'Copy of PY1 Data(H)'!$A$1:$CZ$288))</f>
        <v>0</v>
      </c>
      <c r="F220" s="180" cm="1">
        <f t="array" ref="F220">_xlfn.XLOOKUP(F$1,'Copy of PY1 Data(H)'!$A$1:$CZ$1,_xlfn.XLOOKUP($A220,'Copy of PY1 Data(H)'!$A$1:$A$288,'Copy of PY1 Data(H)'!$A$1:$CZ$288))</f>
        <v>0</v>
      </c>
      <c r="G220" s="180" cm="1">
        <f t="array" ref="G220">_xlfn.XLOOKUP(G$1,'Copy of PY1 Data(H)'!$A$1:$CZ$1,_xlfn.XLOOKUP($A220,'Copy of PY1 Data(H)'!$A$1:$A$288,'Copy of PY1 Data(H)'!$A$1:$CZ$288))</f>
        <v>0</v>
      </c>
      <c r="H220" s="180" cm="1">
        <f t="array" ref="H220">_xlfn.XLOOKUP(H$1,'Copy of PY1 Data(H)'!$A$1:$CZ$1,_xlfn.XLOOKUP($A220,'Copy of PY1 Data(H)'!$A$1:$A$288,'Copy of PY1 Data(H)'!$A$1:$CZ$288))</f>
        <v>0</v>
      </c>
      <c r="I220" s="180" cm="1">
        <f t="array" ref="I220">_xlfn.XLOOKUP(I$1,'Copy of PY1 Data(H)'!$A$1:$CZ$1,_xlfn.XLOOKUP($A220,'Copy of PY1 Data(H)'!$A$1:$A$288,'Copy of PY1 Data(H)'!$A$1:$CZ$288))</f>
        <v>0</v>
      </c>
      <c r="J220" s="180" cm="1">
        <f t="array" ref="J220">_xlfn.XLOOKUP(J$1,'Copy of PY1 Data(H)'!$A$1:$CZ$1,_xlfn.XLOOKUP($A220,'Copy of PY1 Data(H)'!$A$1:$A$288,'Copy of PY1 Data(H)'!$A$1:$CZ$288))</f>
        <v>0</v>
      </c>
      <c r="K220" s="180" cm="1">
        <f t="array" ref="K220">_xlfn.XLOOKUP(K$1,'Copy of PY1 Data(H)'!$A$1:$CZ$1,_xlfn.XLOOKUP($A220,'Copy of PY1 Data(H)'!$A$1:$A$288,'Copy of PY1 Data(H)'!$A$1:$CZ$288))</f>
        <v>0</v>
      </c>
      <c r="L220" s="180" cm="1">
        <f t="array" ref="L220">_xlfn.XLOOKUP(L$1,'Copy of PY1 Data(H)'!$A$1:$CZ$1,_xlfn.XLOOKUP($A220,'Copy of PY1 Data(H)'!$A$1:$A$288,'Copy of PY1 Data(H)'!$A$1:$CZ$288))</f>
        <v>0</v>
      </c>
      <c r="M220" s="180" cm="1">
        <f t="array" ref="M220">_xlfn.XLOOKUP(M$1,'Copy of PY1 Data(H)'!$A$1:$CZ$1,_xlfn.XLOOKUP($A220,'Copy of PY1 Data(H)'!$A$1:$A$288,'Copy of PY1 Data(H)'!$A$1:$CZ$288))</f>
        <v>0</v>
      </c>
      <c r="N220" s="180" cm="1">
        <f t="array" ref="N220">_xlfn.XLOOKUP(N$1,'Copy of PY1 Data(H)'!$A$1:$CZ$1,_xlfn.XLOOKUP($A220,'Copy of PY1 Data(H)'!$A$1:$A$288,'Copy of PY1 Data(H)'!$A$1:$CZ$288))</f>
        <v>0</v>
      </c>
      <c r="O220" s="180" cm="1">
        <f t="array" ref="O220">_xlfn.XLOOKUP(O$1,'Copy of PY1 Data(H)'!$A$1:$CZ$1,_xlfn.XLOOKUP($A220,'Copy of PY1 Data(H)'!$A$1:$A$288,'Copy of PY1 Data(H)'!$A$1:$CZ$288))</f>
        <v>13319</v>
      </c>
      <c r="P220" s="180" cm="1">
        <f t="array" ref="P220">_xlfn.XLOOKUP(P$1,'Copy of PY1 Data(H)'!$A$1:$CZ$1,_xlfn.XLOOKUP($A220,'Copy of PY1 Data(H)'!$A$1:$A$288,'Copy of PY1 Data(H)'!$A$1:$CZ$288))</f>
        <v>0</v>
      </c>
      <c r="Q220" s="180" cm="1">
        <f t="array" ref="Q220">_xlfn.XLOOKUP(Q$1,'Copy of PY1 Data(H)'!$A$1:$CZ$1,_xlfn.XLOOKUP($A220,'Copy of PY1 Data(H)'!$A$1:$A$288,'Copy of PY1 Data(H)'!$A$1:$CZ$288))</f>
        <v>248431</v>
      </c>
      <c r="R220" s="180" cm="1">
        <f t="array" ref="R220">_xlfn.XLOOKUP(R$1,'Copy of PY1 Data(H)'!$A$1:$CZ$1,_xlfn.XLOOKUP($A220,'Copy of PY1 Data(H)'!$A$1:$A$288,'Copy of PY1 Data(H)'!$A$1:$CZ$288))</f>
        <v>0</v>
      </c>
      <c r="S220" s="180" cm="1">
        <f t="array" ref="S220">_xlfn.XLOOKUP(S$1,'Copy of PY1 Data(H)'!$A$1:$CZ$1,_xlfn.XLOOKUP($A220,'Copy of PY1 Data(H)'!$A$1:$A$288,'Copy of PY1 Data(H)'!$A$1:$CZ$288))</f>
        <v>0</v>
      </c>
      <c r="T220" s="180" cm="1">
        <f t="array" ref="T220">_xlfn.XLOOKUP(T$1,'Copy of PY1 Data(H)'!$A$1:$CZ$1,_xlfn.XLOOKUP($A220,'Copy of PY1 Data(H)'!$A$1:$A$288,'Copy of PY1 Data(H)'!$A$1:$CZ$288))</f>
        <v>83738</v>
      </c>
      <c r="U220" s="180" cm="1">
        <f t="array" ref="U220">_xlfn.XLOOKUP(U$1,'Copy of PY1 Data(H)'!$A$1:$CZ$1,_xlfn.XLOOKUP($A220,'Copy of PY1 Data(H)'!$A$1:$A$288,'Copy of PY1 Data(H)'!$A$1:$CZ$288))</f>
        <v>72049</v>
      </c>
      <c r="V220" s="180" cm="1">
        <f t="array" ref="V220">_xlfn.XLOOKUP(V$1,'Copy of PY1 Data(H)'!$A$1:$CZ$1,_xlfn.XLOOKUP($A220,'Copy of PY1 Data(H)'!$A$1:$A$288,'Copy of PY1 Data(H)'!$A$1:$CZ$288))</f>
        <v>236927</v>
      </c>
      <c r="W220" s="180" cm="1">
        <f t="array" ref="W220">_xlfn.XLOOKUP(W$1,'Copy of PY1 Data(H)'!$A$1:$CZ$1,_xlfn.XLOOKUP($A220,'Copy of PY1 Data(H)'!$A$1:$A$288,'Copy of PY1 Data(H)'!$A$1:$CZ$288))</f>
        <v>95191</v>
      </c>
      <c r="X220" s="180" cm="1">
        <f t="array" ref="X220">_xlfn.XLOOKUP(X$1,'Copy of PY1 Data(H)'!$A$1:$CZ$1,_xlfn.XLOOKUP($A220,'Copy of PY1 Data(H)'!$A$1:$A$288,'Copy of PY1 Data(H)'!$A$1:$CZ$288))</f>
        <v>0</v>
      </c>
      <c r="Y220" s="180" cm="1">
        <f t="array" ref="Y220">_xlfn.XLOOKUP(Y$1,'Copy of PY1 Data(H)'!$A$1:$CZ$1,_xlfn.XLOOKUP($A220,'Copy of PY1 Data(H)'!$A$1:$A$288,'Copy of PY1 Data(H)'!$A$1:$CZ$288))</f>
        <v>95470</v>
      </c>
      <c r="Z220" s="180" cm="1">
        <f t="array" ref="Z220">_xlfn.XLOOKUP(Z$1,'Copy of PY1 Data(H)'!$A$1:$CZ$1,_xlfn.XLOOKUP($A220,'Copy of PY1 Data(H)'!$A$1:$A$288,'Copy of PY1 Data(H)'!$A$1:$CZ$288))</f>
        <v>0</v>
      </c>
      <c r="AA220" s="180" cm="1">
        <f t="array" ref="AA220">_xlfn.XLOOKUP(AA$1,'Copy of PY1 Data(H)'!$A$1:$CZ$1,_xlfn.XLOOKUP($A220,'Copy of PY1 Data(H)'!$A$1:$A$288,'Copy of PY1 Data(H)'!$A$1:$CZ$288))</f>
        <v>67353</v>
      </c>
      <c r="AB220" s="180" cm="1">
        <f t="array" ref="AB220">_xlfn.XLOOKUP(AB$1,'Copy of PY1 Data(H)'!$A$1:$CZ$1,_xlfn.XLOOKUP($A220,'Copy of PY1 Data(H)'!$A$1:$A$288,'Copy of PY1 Data(H)'!$A$1:$CZ$288))</f>
        <v>19665</v>
      </c>
      <c r="AC220" s="180" cm="1">
        <f t="array" ref="AC220">_xlfn.XLOOKUP(AC$1,'Copy of PY1 Data(H)'!$A$1:$CZ$1,_xlfn.XLOOKUP($A220,'Copy of PY1 Data(H)'!$A$1:$A$288,'Copy of PY1 Data(H)'!$A$1:$CZ$288))</f>
        <v>0</v>
      </c>
      <c r="AD220" s="180" cm="1">
        <f t="array" ref="AD220">_xlfn.XLOOKUP(AD$1,'Copy of PY1 Data(H)'!$A$1:$CZ$1,_xlfn.XLOOKUP($A220,'Copy of PY1 Data(H)'!$A$1:$A$288,'Copy of PY1 Data(H)'!$A$1:$CZ$288))</f>
        <v>45993</v>
      </c>
      <c r="AE220" s="180" cm="1">
        <f t="array" ref="AE220">_xlfn.XLOOKUP(AE$1,'Copy of PY1 Data(H)'!$A$1:$CZ$1,_xlfn.XLOOKUP($A220,'Copy of PY1 Data(H)'!$A$1:$A$288,'Copy of PY1 Data(H)'!$A$1:$CZ$288))</f>
        <v>0</v>
      </c>
      <c r="AF220" s="180" cm="1">
        <f t="array" ref="AF220">_xlfn.XLOOKUP(AF$1,'Copy of PY1 Data(H)'!$A$1:$CZ$1,_xlfn.XLOOKUP($A220,'Copy of PY1 Data(H)'!$A$1:$A$288,'Copy of PY1 Data(H)'!$A$1:$CZ$288))</f>
        <v>64113</v>
      </c>
      <c r="AG220" s="180" cm="1">
        <f t="array" ref="AG220">_xlfn.XLOOKUP(AG$1,'Copy of PY1 Data(H)'!$A$1:$CZ$1,_xlfn.XLOOKUP($A220,'Copy of PY1 Data(H)'!$A$1:$A$288,'Copy of PY1 Data(H)'!$A$1:$CZ$288))</f>
        <v>97450</v>
      </c>
      <c r="AH220" s="180" cm="1">
        <f t="array" ref="AH220">_xlfn.XLOOKUP(AH$1,'Copy of PY1 Data(H)'!$A$1:$CZ$1,_xlfn.XLOOKUP($A220,'Copy of PY1 Data(H)'!$A$1:$A$288,'Copy of PY1 Data(H)'!$A$1:$CZ$288))</f>
        <v>0</v>
      </c>
      <c r="AI220" s="180" cm="1">
        <f t="array" ref="AI220">_xlfn.XLOOKUP(AI$1,'Copy of PY1 Data(H)'!$A$1:$CZ$1,_xlfn.XLOOKUP($A220,'Copy of PY1 Data(H)'!$A$1:$A$288,'Copy of PY1 Data(H)'!$A$1:$CZ$288))</f>
        <v>254018</v>
      </c>
      <c r="AJ220" s="180" cm="1">
        <f t="array" ref="AJ220">_xlfn.XLOOKUP(AJ$1,'Copy of PY1 Data(H)'!$A$1:$CZ$1,_xlfn.XLOOKUP($A220,'Copy of PY1 Data(H)'!$A$1:$A$288,'Copy of PY1 Data(H)'!$A$1:$CZ$288))</f>
        <v>0</v>
      </c>
      <c r="AK220" s="180" cm="1">
        <f t="array" ref="AK220">_xlfn.XLOOKUP(AK$1,'Copy of PY1 Data(H)'!$A$1:$CZ$1,_xlfn.XLOOKUP($A220,'Copy of PY1 Data(H)'!$A$1:$A$288,'Copy of PY1 Data(H)'!$A$1:$CZ$288))</f>
        <v>0</v>
      </c>
      <c r="AL220" s="180" cm="1">
        <f t="array" ref="AL220">_xlfn.XLOOKUP(AL$1,'Copy of PY1 Data(H)'!$A$1:$CZ$1,_xlfn.XLOOKUP($A220,'Copy of PY1 Data(H)'!$A$1:$A$288,'Copy of PY1 Data(H)'!$A$1:$CZ$288))</f>
        <v>0</v>
      </c>
      <c r="AM220" s="180" cm="1">
        <f t="array" ref="AM220">_xlfn.XLOOKUP(AM$1,'Copy of PY1 Data(H)'!$A$1:$CZ$1,_xlfn.XLOOKUP($A220,'Copy of PY1 Data(H)'!$A$1:$A$288,'Copy of PY1 Data(H)'!$A$1:$CZ$288))</f>
        <v>45947</v>
      </c>
      <c r="AN220" s="180" cm="1">
        <f t="array" ref="AN220">_xlfn.XLOOKUP(AN$1,'Copy of PY1 Data(H)'!$A$1:$CZ$1,_xlfn.XLOOKUP($A220,'Copy of PY1 Data(H)'!$A$1:$A$288,'Copy of PY1 Data(H)'!$A$1:$CZ$288))</f>
        <v>0</v>
      </c>
      <c r="AO220" s="180" cm="1">
        <f t="array" ref="AO220">_xlfn.XLOOKUP(AO$1,'Copy of PY1 Data(H)'!$A$1:$CZ$1,_xlfn.XLOOKUP($A220,'Copy of PY1 Data(H)'!$A$1:$A$288,'Copy of PY1 Data(H)'!$A$1:$CZ$288))</f>
        <v>0</v>
      </c>
      <c r="AP220" s="180" cm="1">
        <f t="array" ref="AP220">_xlfn.XLOOKUP(AP$1,'Copy of PY1 Data(H)'!$A$1:$CZ$1,_xlfn.XLOOKUP($A220,'Copy of PY1 Data(H)'!$A$1:$A$288,'Copy of PY1 Data(H)'!$A$1:$CZ$288))</f>
        <v>0</v>
      </c>
      <c r="AQ220" s="180" cm="1">
        <f t="array" ref="AQ220">_xlfn.XLOOKUP(AQ$1,'Copy of PY1 Data(H)'!$A$1:$CZ$1,_xlfn.XLOOKUP($A220,'Copy of PY1 Data(H)'!$A$1:$A$288,'Copy of PY1 Data(H)'!$A$1:$CZ$288))</f>
        <v>36625</v>
      </c>
      <c r="AR220" s="180" cm="1">
        <f t="array" ref="AR220">_xlfn.XLOOKUP(AR$1,'Copy of PY1 Data(H)'!$A$1:$CZ$1,_xlfn.XLOOKUP($A220,'Copy of PY1 Data(H)'!$A$1:$A$288,'Copy of PY1 Data(H)'!$A$1:$CZ$288))</f>
        <v>60181</v>
      </c>
      <c r="AS220" s="180" cm="1">
        <f t="array" ref="AS220">_xlfn.XLOOKUP(AS$1,'Copy of PY1 Data(H)'!$A$1:$CZ$1,_xlfn.XLOOKUP($A220,'Copy of PY1 Data(H)'!$A$1:$A$288,'Copy of PY1 Data(H)'!$A$1:$CZ$288))</f>
        <v>0</v>
      </c>
      <c r="AT220" s="180" cm="1">
        <f t="array" ref="AT220">_xlfn.XLOOKUP(AT$1,'Copy of PY1 Data(H)'!$A$1:$CZ$1,_xlfn.XLOOKUP($A220,'Copy of PY1 Data(H)'!$A$1:$A$288,'Copy of PY1 Data(H)'!$A$1:$CZ$288))</f>
        <v>13499</v>
      </c>
      <c r="AU220" s="180" cm="1">
        <f t="array" ref="AU220">_xlfn.XLOOKUP(AU$1,'Copy of PY1 Data(H)'!$A$1:$CZ$1,_xlfn.XLOOKUP($A220,'Copy of PY1 Data(H)'!$A$1:$A$288,'Copy of PY1 Data(H)'!$A$1:$CZ$288))</f>
        <v>0</v>
      </c>
      <c r="AV220" s="180" cm="1">
        <f t="array" ref="AV220">_xlfn.XLOOKUP(AV$1,'Copy of PY1 Data(H)'!$A$1:$CZ$1,_xlfn.XLOOKUP($A220,'Copy of PY1 Data(H)'!$A$1:$A$288,'Copy of PY1 Data(H)'!$A$1:$CZ$288))</f>
        <v>30048</v>
      </c>
      <c r="AW220" s="180" cm="1">
        <f t="array" ref="AW220">_xlfn.XLOOKUP(AW$1,'Copy of PY1 Data(H)'!$A$1:$CZ$1,_xlfn.XLOOKUP($A220,'Copy of PY1 Data(H)'!$A$1:$A$288,'Copy of PY1 Data(H)'!$A$1:$CZ$288))</f>
        <v>0</v>
      </c>
      <c r="AX220" s="180" cm="1">
        <f t="array" ref="AX220">_xlfn.XLOOKUP(AX$1,'Copy of PY1 Data(H)'!$A$1:$CZ$1,_xlfn.XLOOKUP($A220,'Copy of PY1 Data(H)'!$A$1:$A$288,'Copy of PY1 Data(H)'!$A$1:$CZ$288))</f>
        <v>0</v>
      </c>
      <c r="AY220" s="180" cm="1">
        <f t="array" ref="AY220">_xlfn.XLOOKUP(AY$1,'Copy of PY1 Data(H)'!$A$1:$CZ$1,_xlfn.XLOOKUP($A220,'Copy of PY1 Data(H)'!$A$1:$A$288,'Copy of PY1 Data(H)'!$A$1:$CZ$288))</f>
        <v>0</v>
      </c>
      <c r="AZ220" s="180" cm="1">
        <f t="array" ref="AZ220">_xlfn.XLOOKUP(AZ$1,'Copy of PY1 Data(H)'!$A$1:$CZ$1,_xlfn.XLOOKUP($A220,'Copy of PY1 Data(H)'!$A$1:$A$288,'Copy of PY1 Data(H)'!$A$1:$CZ$288))</f>
        <v>0</v>
      </c>
      <c r="BA220" s="180" cm="1">
        <f t="array" ref="BA220">_xlfn.XLOOKUP(BA$1,'Copy of PY1 Data(H)'!$A$1:$CZ$1,_xlfn.XLOOKUP($A220,'Copy of PY1 Data(H)'!$A$1:$A$288,'Copy of PY1 Data(H)'!$A$1:$CZ$288))</f>
        <v>0</v>
      </c>
      <c r="BB220" s="180" cm="1">
        <f t="array" ref="BB220">_xlfn.XLOOKUP(BB$1,'Copy of PY1 Data(H)'!$A$1:$CZ$1,_xlfn.XLOOKUP($A220,'Copy of PY1 Data(H)'!$A$1:$A$288,'Copy of PY1 Data(H)'!$A$1:$CZ$288))</f>
        <v>0</v>
      </c>
      <c r="BC220" s="180" cm="1">
        <f t="array" ref="BC220">_xlfn.XLOOKUP(BC$1,'Copy of PY1 Data(H)'!$A$1:$CZ$1,_xlfn.XLOOKUP($A220,'Copy of PY1 Data(H)'!$A$1:$A$288,'Copy of PY1 Data(H)'!$A$1:$CZ$288))</f>
        <v>0</v>
      </c>
      <c r="BD220" s="180" cm="1">
        <f t="array" ref="BD220">_xlfn.XLOOKUP(BD$1,'Copy of PY1 Data(H)'!$A$1:$CZ$1,_xlfn.XLOOKUP($A220,'Copy of PY1 Data(H)'!$A$1:$A$288,'Copy of PY1 Data(H)'!$A$1:$CZ$288))</f>
        <v>63269</v>
      </c>
      <c r="BE220" s="180" cm="1">
        <f t="array" ref="BE220">_xlfn.XLOOKUP(BE$1,'Copy of PY1 Data(H)'!$A$1:$CZ$1,_xlfn.XLOOKUP($A220,'Copy of PY1 Data(H)'!$A$1:$A$288,'Copy of PY1 Data(H)'!$A$1:$CZ$288))</f>
        <v>0</v>
      </c>
      <c r="BF220" s="180" cm="1">
        <f t="array" ref="BF220">_xlfn.XLOOKUP(BF$1,'Copy of PY1 Data(H)'!$A$1:$CZ$1,_xlfn.XLOOKUP($A220,'Copy of PY1 Data(H)'!$A$1:$A$288,'Copy of PY1 Data(H)'!$A$1:$CZ$288))</f>
        <v>0</v>
      </c>
      <c r="BG220" s="180" cm="1">
        <f t="array" ref="BG220">_xlfn.XLOOKUP(BG$1,'Copy of PY1 Data(H)'!$A$1:$CZ$1,_xlfn.XLOOKUP($A220,'Copy of PY1 Data(H)'!$A$1:$A$288,'Copy of PY1 Data(H)'!$A$1:$CZ$288))</f>
        <v>0</v>
      </c>
      <c r="BH220" s="180" cm="1">
        <f t="array" ref="BH220">_xlfn.XLOOKUP(BH$1,'Copy of PY1 Data(H)'!$A$1:$CZ$1,_xlfn.XLOOKUP($A220,'Copy of PY1 Data(H)'!$A$1:$A$288,'Copy of PY1 Data(H)'!$A$1:$CZ$288))</f>
        <v>0</v>
      </c>
      <c r="BI220" s="180" cm="1">
        <f t="array" ref="BI220">_xlfn.XLOOKUP(BI$1,'Copy of PY1 Data(H)'!$A$1:$CZ$1,_xlfn.XLOOKUP($A220,'Copy of PY1 Data(H)'!$A$1:$A$288,'Copy of PY1 Data(H)'!$A$1:$CZ$288))</f>
        <v>0</v>
      </c>
      <c r="BJ220" s="180" cm="1">
        <f t="array" ref="BJ220">_xlfn.XLOOKUP(BJ$1,'Copy of PY1 Data(H)'!$A$1:$CZ$1,_xlfn.XLOOKUP($A220,'Copy of PY1 Data(H)'!$A$1:$A$288,'Copy of PY1 Data(H)'!$A$1:$CZ$288))</f>
        <v>0</v>
      </c>
      <c r="BK220" s="180" cm="1">
        <f t="array" ref="BK220">_xlfn.XLOOKUP(BK$1,'Copy of PY1 Data(H)'!$A$1:$CZ$1,_xlfn.XLOOKUP($A220,'Copy of PY1 Data(H)'!$A$1:$A$288,'Copy of PY1 Data(H)'!$A$1:$CZ$288))</f>
        <v>10272</v>
      </c>
      <c r="BL220" s="180" cm="1">
        <f t="array" ref="BL220">_xlfn.XLOOKUP(BL$1,'Copy of PY1 Data(H)'!$A$1:$CZ$1,_xlfn.XLOOKUP($A220,'Copy of PY1 Data(H)'!$A$1:$A$288,'Copy of PY1 Data(H)'!$A$1:$CZ$288))</f>
        <v>0</v>
      </c>
      <c r="BM220" s="180" cm="1">
        <f t="array" ref="BM220">_xlfn.XLOOKUP(BM$1,'Copy of PY1 Data(H)'!$A$1:$CZ$1,_xlfn.XLOOKUP($A220,'Copy of PY1 Data(H)'!$A$1:$A$288,'Copy of PY1 Data(H)'!$A$1:$CZ$288))</f>
        <v>17769</v>
      </c>
      <c r="BN220" s="180" cm="1">
        <f t="array" ref="BN220">_xlfn.XLOOKUP(BN$1,'Copy of PY1 Data(H)'!$A$1:$CZ$1,_xlfn.XLOOKUP($A220,'Copy of PY1 Data(H)'!$A$1:$A$288,'Copy of PY1 Data(H)'!$A$1:$CZ$288))</f>
        <v>0</v>
      </c>
      <c r="BO220" s="180" cm="1">
        <f t="array" ref="BO220">_xlfn.XLOOKUP(BO$1,'Copy of PY1 Data(H)'!$A$1:$CZ$1,_xlfn.XLOOKUP($A220,'Copy of PY1 Data(H)'!$A$1:$A$288,'Copy of PY1 Data(H)'!$A$1:$CZ$288))</f>
        <v>0</v>
      </c>
      <c r="BP220" s="180" cm="1">
        <f t="array" ref="BP220">_xlfn.XLOOKUP(BP$1,'Copy of PY1 Data(H)'!$A$1:$CZ$1,_xlfn.XLOOKUP($A220,'Copy of PY1 Data(H)'!$A$1:$A$288,'Copy of PY1 Data(H)'!$A$1:$CZ$288))</f>
        <v>0</v>
      </c>
      <c r="BQ220" s="180" cm="1">
        <f t="array" ref="BQ220">_xlfn.XLOOKUP(BQ$1,'Copy of PY1 Data(H)'!$A$1:$CZ$1,_xlfn.XLOOKUP($A220,'Copy of PY1 Data(H)'!$A$1:$A$288,'Copy of PY1 Data(H)'!$A$1:$CZ$288))</f>
        <v>123021</v>
      </c>
      <c r="BR220" s="180" cm="1">
        <f t="array" ref="BR220">_xlfn.XLOOKUP(BR$1,'Copy of PY1 Data(H)'!$A$1:$CZ$1,_xlfn.XLOOKUP($A220,'Copy of PY1 Data(H)'!$A$1:$A$288,'Copy of PY1 Data(H)'!$A$1:$CZ$288))</f>
        <v>0</v>
      </c>
      <c r="BS220" s="180" cm="1">
        <f t="array" ref="BS220">_xlfn.XLOOKUP(BS$1,'Copy of PY1 Data(H)'!$A$1:$CZ$1,_xlfn.XLOOKUP($A220,'Copy of PY1 Data(H)'!$A$1:$A$288,'Copy of PY1 Data(H)'!$A$1:$CZ$288))</f>
        <v>38232</v>
      </c>
      <c r="BT220" s="180" cm="1">
        <f t="array" ref="BT220">_xlfn.XLOOKUP(BT$1,'Copy of PY1 Data(H)'!$A$1:$CZ$1,_xlfn.XLOOKUP($A220,'Copy of PY1 Data(H)'!$A$1:$A$288,'Copy of PY1 Data(H)'!$A$1:$CZ$288))</f>
        <v>0</v>
      </c>
      <c r="BU220" s="180" cm="1">
        <f t="array" ref="BU220">_xlfn.XLOOKUP(BU$1,'Copy of PY1 Data(H)'!$A$1:$CZ$1,_xlfn.XLOOKUP($A220,'Copy of PY1 Data(H)'!$A$1:$A$288,'Copy of PY1 Data(H)'!$A$1:$CZ$288))</f>
        <v>36893</v>
      </c>
      <c r="BV220" s="180" cm="1">
        <f t="array" ref="BV220">_xlfn.XLOOKUP(BV$1,'Copy of PY1 Data(H)'!$A$1:$CZ$1,_xlfn.XLOOKUP($A220,'Copy of PY1 Data(H)'!$A$1:$A$288,'Copy of PY1 Data(H)'!$A$1:$CZ$288))</f>
        <v>0</v>
      </c>
      <c r="BW220" s="180" cm="1">
        <f t="array" ref="BW220">_xlfn.XLOOKUP(BW$1,'Copy of PY1 Data(H)'!$A$1:$CZ$1,_xlfn.XLOOKUP($A220,'Copy of PY1 Data(H)'!$A$1:$A$288,'Copy of PY1 Data(H)'!$A$1:$CZ$288))</f>
        <v>0</v>
      </c>
      <c r="BX220" s="180" cm="1">
        <f t="array" ref="BX220">_xlfn.XLOOKUP(BX$1,'Copy of PY1 Data(H)'!$A$1:$CZ$1,_xlfn.XLOOKUP($A220,'Copy of PY1 Data(H)'!$A$1:$A$288,'Copy of PY1 Data(H)'!$A$1:$CZ$288))</f>
        <v>0</v>
      </c>
      <c r="BY220" s="180" cm="1">
        <f t="array" ref="BY220">_xlfn.XLOOKUP(BY$1,'Copy of PY1 Data(H)'!$A$1:$CZ$1,_xlfn.XLOOKUP($A220,'Copy of PY1 Data(H)'!$A$1:$A$288,'Copy of PY1 Data(H)'!$A$1:$CZ$288))</f>
        <v>0</v>
      </c>
      <c r="BZ220" s="180" cm="1">
        <f t="array" ref="BZ220">_xlfn.XLOOKUP(BZ$1,'Copy of PY1 Data(H)'!$A$1:$CZ$1,_xlfn.XLOOKUP($A220,'Copy of PY1 Data(H)'!$A$1:$A$288,'Copy of PY1 Data(H)'!$A$1:$CZ$288))</f>
        <v>0</v>
      </c>
      <c r="CA220" s="180" cm="1">
        <f t="array" ref="CA220">_xlfn.XLOOKUP(CA$1,'Copy of PY1 Data(H)'!$A$1:$CZ$1,_xlfn.XLOOKUP($A220,'Copy of PY1 Data(H)'!$A$1:$A$288,'Copy of PY1 Data(H)'!$A$1:$CZ$288))</f>
        <v>0</v>
      </c>
      <c r="CB220" s="180" cm="1">
        <f t="array" ref="CB220">_xlfn.XLOOKUP(CB$1,'Copy of PY1 Data(H)'!$A$1:$CZ$1,_xlfn.XLOOKUP($A220,'Copy of PY1 Data(H)'!$A$1:$A$288,'Copy of PY1 Data(H)'!$A$1:$CZ$288))</f>
        <v>0</v>
      </c>
      <c r="CC220" s="180" cm="1">
        <f t="array" ref="CC220">_xlfn.XLOOKUP(CC$1,'Copy of PY1 Data(H)'!$A$1:$CZ$1,_xlfn.XLOOKUP($A220,'Copy of PY1 Data(H)'!$A$1:$A$288,'Copy of PY1 Data(H)'!$A$1:$CZ$288))</f>
        <v>0</v>
      </c>
      <c r="CD220" s="180" cm="1">
        <f t="array" ref="CD220">_xlfn.XLOOKUP(CD$1,'Copy of PY1 Data(H)'!$A$1:$CZ$1,_xlfn.XLOOKUP($A220,'Copy of PY1 Data(H)'!$A$1:$A$288,'Copy of PY1 Data(H)'!$A$1:$CZ$288))</f>
        <v>0</v>
      </c>
    </row>
    <row r="221" spans="1:82" x14ac:dyDescent="0.3">
      <c r="A221" s="180">
        <v>599</v>
      </c>
      <c r="C221" s="180"/>
      <c r="D221" s="180" cm="1">
        <f t="array" ref="D221">_xlfn.XLOOKUP(D$1,'Copy of PY1 Data(H)'!$A$1:$CZ$1,_xlfn.XLOOKUP($A221,'Copy of PY1 Data(H)'!$A$1:$A$288,'Copy of PY1 Data(H)'!$A$1:$CZ$288))</f>
        <v>0</v>
      </c>
      <c r="E221" s="180" cm="1">
        <f t="array" ref="E221">_xlfn.XLOOKUP(E$1,'Copy of PY1 Data(H)'!$A$1:$CZ$1,_xlfn.XLOOKUP($A221,'Copy of PY1 Data(H)'!$A$1:$A$288,'Copy of PY1 Data(H)'!$A$1:$CZ$288))</f>
        <v>0</v>
      </c>
      <c r="F221" s="180" cm="1">
        <f t="array" ref="F221">_xlfn.XLOOKUP(F$1,'Copy of PY1 Data(H)'!$A$1:$CZ$1,_xlfn.XLOOKUP($A221,'Copy of PY1 Data(H)'!$A$1:$A$288,'Copy of PY1 Data(H)'!$A$1:$CZ$288))</f>
        <v>0</v>
      </c>
      <c r="G221" s="180" cm="1">
        <f t="array" ref="G221">_xlfn.XLOOKUP(G$1,'Copy of PY1 Data(H)'!$A$1:$CZ$1,_xlfn.XLOOKUP($A221,'Copy of PY1 Data(H)'!$A$1:$A$288,'Copy of PY1 Data(H)'!$A$1:$CZ$288))</f>
        <v>0</v>
      </c>
      <c r="H221" s="180" cm="1">
        <f t="array" ref="H221">_xlfn.XLOOKUP(H$1,'Copy of PY1 Data(H)'!$A$1:$CZ$1,_xlfn.XLOOKUP($A221,'Copy of PY1 Data(H)'!$A$1:$A$288,'Copy of PY1 Data(H)'!$A$1:$CZ$288))</f>
        <v>0</v>
      </c>
      <c r="I221" s="180" cm="1">
        <f t="array" ref="I221">_xlfn.XLOOKUP(I$1,'Copy of PY1 Data(H)'!$A$1:$CZ$1,_xlfn.XLOOKUP($A221,'Copy of PY1 Data(H)'!$A$1:$A$288,'Copy of PY1 Data(H)'!$A$1:$CZ$288))</f>
        <v>0</v>
      </c>
      <c r="J221" s="180" cm="1">
        <f t="array" ref="J221">_xlfn.XLOOKUP(J$1,'Copy of PY1 Data(H)'!$A$1:$CZ$1,_xlfn.XLOOKUP($A221,'Copy of PY1 Data(H)'!$A$1:$A$288,'Copy of PY1 Data(H)'!$A$1:$CZ$288))</f>
        <v>0</v>
      </c>
      <c r="K221" s="180" cm="1">
        <f t="array" ref="K221">_xlfn.XLOOKUP(K$1,'Copy of PY1 Data(H)'!$A$1:$CZ$1,_xlfn.XLOOKUP($A221,'Copy of PY1 Data(H)'!$A$1:$A$288,'Copy of PY1 Data(H)'!$A$1:$CZ$288))</f>
        <v>0</v>
      </c>
      <c r="L221" s="180" cm="1">
        <f t="array" ref="L221">_xlfn.XLOOKUP(L$1,'Copy of PY1 Data(H)'!$A$1:$CZ$1,_xlfn.XLOOKUP($A221,'Copy of PY1 Data(H)'!$A$1:$A$288,'Copy of PY1 Data(H)'!$A$1:$CZ$288))</f>
        <v>0</v>
      </c>
      <c r="M221" s="180" cm="1">
        <f t="array" ref="M221">_xlfn.XLOOKUP(M$1,'Copy of PY1 Data(H)'!$A$1:$CZ$1,_xlfn.XLOOKUP($A221,'Copy of PY1 Data(H)'!$A$1:$A$288,'Copy of PY1 Data(H)'!$A$1:$CZ$288))</f>
        <v>1297791</v>
      </c>
      <c r="N221" s="180" cm="1">
        <f t="array" ref="N221">_xlfn.XLOOKUP(N$1,'Copy of PY1 Data(H)'!$A$1:$CZ$1,_xlfn.XLOOKUP($A221,'Copy of PY1 Data(H)'!$A$1:$A$288,'Copy of PY1 Data(H)'!$A$1:$CZ$288))</f>
        <v>88361</v>
      </c>
      <c r="O221" s="180" cm="1">
        <f t="array" ref="O221">_xlfn.XLOOKUP(O$1,'Copy of PY1 Data(H)'!$A$1:$CZ$1,_xlfn.XLOOKUP($A221,'Copy of PY1 Data(H)'!$A$1:$A$288,'Copy of PY1 Data(H)'!$A$1:$CZ$288))</f>
        <v>467329</v>
      </c>
      <c r="P221" s="180" cm="1">
        <f t="array" ref="P221">_xlfn.XLOOKUP(P$1,'Copy of PY1 Data(H)'!$A$1:$CZ$1,_xlfn.XLOOKUP($A221,'Copy of PY1 Data(H)'!$A$1:$A$288,'Copy of PY1 Data(H)'!$A$1:$CZ$288))</f>
        <v>0</v>
      </c>
      <c r="Q221" s="180" cm="1">
        <f t="array" ref="Q221">_xlfn.XLOOKUP(Q$1,'Copy of PY1 Data(H)'!$A$1:$CZ$1,_xlfn.XLOOKUP($A221,'Copy of PY1 Data(H)'!$A$1:$A$288,'Copy of PY1 Data(H)'!$A$1:$CZ$288))</f>
        <v>5026861</v>
      </c>
      <c r="R221" s="180" cm="1">
        <f t="array" ref="R221">_xlfn.XLOOKUP(R$1,'Copy of PY1 Data(H)'!$A$1:$CZ$1,_xlfn.XLOOKUP($A221,'Copy of PY1 Data(H)'!$A$1:$A$288,'Copy of PY1 Data(H)'!$A$1:$CZ$288))</f>
        <v>0</v>
      </c>
      <c r="S221" s="180" cm="1">
        <f t="array" ref="S221">_xlfn.XLOOKUP(S$1,'Copy of PY1 Data(H)'!$A$1:$CZ$1,_xlfn.XLOOKUP($A221,'Copy of PY1 Data(H)'!$A$1:$A$288,'Copy of PY1 Data(H)'!$A$1:$CZ$288))</f>
        <v>0</v>
      </c>
      <c r="T221" s="180" cm="1">
        <f t="array" ref="T221">_xlfn.XLOOKUP(T$1,'Copy of PY1 Data(H)'!$A$1:$CZ$1,_xlfn.XLOOKUP($A221,'Copy of PY1 Data(H)'!$A$1:$A$288,'Copy of PY1 Data(H)'!$A$1:$CZ$288))</f>
        <v>4780028</v>
      </c>
      <c r="U221" s="180" cm="1">
        <f t="array" ref="U221">_xlfn.XLOOKUP(U$1,'Copy of PY1 Data(H)'!$A$1:$CZ$1,_xlfn.XLOOKUP($A221,'Copy of PY1 Data(H)'!$A$1:$A$288,'Copy of PY1 Data(H)'!$A$1:$CZ$288))</f>
        <v>1955798</v>
      </c>
      <c r="V221" s="180" cm="1">
        <f t="array" ref="V221">_xlfn.XLOOKUP(V$1,'Copy of PY1 Data(H)'!$A$1:$CZ$1,_xlfn.XLOOKUP($A221,'Copy of PY1 Data(H)'!$A$1:$A$288,'Copy of PY1 Data(H)'!$A$1:$CZ$288))</f>
        <v>3165133</v>
      </c>
      <c r="W221" s="180" cm="1">
        <f t="array" ref="W221">_xlfn.XLOOKUP(W$1,'Copy of PY1 Data(H)'!$A$1:$CZ$1,_xlfn.XLOOKUP($A221,'Copy of PY1 Data(H)'!$A$1:$A$288,'Copy of PY1 Data(H)'!$A$1:$CZ$288))</f>
        <v>2468521</v>
      </c>
      <c r="X221" s="180" cm="1">
        <f t="array" ref="X221">_xlfn.XLOOKUP(X$1,'Copy of PY1 Data(H)'!$A$1:$CZ$1,_xlfn.XLOOKUP($A221,'Copy of PY1 Data(H)'!$A$1:$A$288,'Copy of PY1 Data(H)'!$A$1:$CZ$288))</f>
        <v>0</v>
      </c>
      <c r="Y221" s="180" cm="1">
        <f t="array" ref="Y221">_xlfn.XLOOKUP(Y$1,'Copy of PY1 Data(H)'!$A$1:$CZ$1,_xlfn.XLOOKUP($A221,'Copy of PY1 Data(H)'!$A$1:$A$288,'Copy of PY1 Data(H)'!$A$1:$CZ$288))</f>
        <v>1852418</v>
      </c>
      <c r="Z221" s="180" cm="1">
        <f t="array" ref="Z221">_xlfn.XLOOKUP(Z$1,'Copy of PY1 Data(H)'!$A$1:$CZ$1,_xlfn.XLOOKUP($A221,'Copy of PY1 Data(H)'!$A$1:$A$288,'Copy of PY1 Data(H)'!$A$1:$CZ$288))</f>
        <v>75020</v>
      </c>
      <c r="AA221" s="180" cm="1">
        <f t="array" ref="AA221">_xlfn.XLOOKUP(AA$1,'Copy of PY1 Data(H)'!$A$1:$CZ$1,_xlfn.XLOOKUP($A221,'Copy of PY1 Data(H)'!$A$1:$A$288,'Copy of PY1 Data(H)'!$A$1:$CZ$288))</f>
        <v>1636920</v>
      </c>
      <c r="AB221" s="180" cm="1">
        <f t="array" ref="AB221">_xlfn.XLOOKUP(AB$1,'Copy of PY1 Data(H)'!$A$1:$CZ$1,_xlfn.XLOOKUP($A221,'Copy of PY1 Data(H)'!$A$1:$A$288,'Copy of PY1 Data(H)'!$A$1:$CZ$288))</f>
        <v>566453</v>
      </c>
      <c r="AC221" s="180" cm="1">
        <f t="array" ref="AC221">_xlfn.XLOOKUP(AC$1,'Copy of PY1 Data(H)'!$A$1:$CZ$1,_xlfn.XLOOKUP($A221,'Copy of PY1 Data(H)'!$A$1:$A$288,'Copy of PY1 Data(H)'!$A$1:$CZ$288))</f>
        <v>0</v>
      </c>
      <c r="AD221" s="180" cm="1">
        <f t="array" ref="AD221">_xlfn.XLOOKUP(AD$1,'Copy of PY1 Data(H)'!$A$1:$CZ$1,_xlfn.XLOOKUP($A221,'Copy of PY1 Data(H)'!$A$1:$A$288,'Copy of PY1 Data(H)'!$A$1:$CZ$288))</f>
        <v>486352</v>
      </c>
      <c r="AE221" s="180" cm="1">
        <f t="array" ref="AE221">_xlfn.XLOOKUP(AE$1,'Copy of PY1 Data(H)'!$A$1:$CZ$1,_xlfn.XLOOKUP($A221,'Copy of PY1 Data(H)'!$A$1:$A$288,'Copy of PY1 Data(H)'!$A$1:$CZ$288))</f>
        <v>348600</v>
      </c>
      <c r="AF221" s="180" cm="1">
        <f t="array" ref="AF221">_xlfn.XLOOKUP(AF$1,'Copy of PY1 Data(H)'!$A$1:$CZ$1,_xlfn.XLOOKUP($A221,'Copy of PY1 Data(H)'!$A$1:$A$288,'Copy of PY1 Data(H)'!$A$1:$CZ$288))</f>
        <v>1303038</v>
      </c>
      <c r="AG221" s="180" cm="1">
        <f t="array" ref="AG221">_xlfn.XLOOKUP(AG$1,'Copy of PY1 Data(H)'!$A$1:$CZ$1,_xlfn.XLOOKUP($A221,'Copy of PY1 Data(H)'!$A$1:$A$288,'Copy of PY1 Data(H)'!$A$1:$CZ$288))</f>
        <v>473045</v>
      </c>
      <c r="AH221" s="180" cm="1">
        <f t="array" ref="AH221">_xlfn.XLOOKUP(AH$1,'Copy of PY1 Data(H)'!$A$1:$CZ$1,_xlfn.XLOOKUP($A221,'Copy of PY1 Data(H)'!$A$1:$A$288,'Copy of PY1 Data(H)'!$A$1:$CZ$288))</f>
        <v>15576</v>
      </c>
      <c r="AI221" s="180" cm="1">
        <f t="array" ref="AI221">_xlfn.XLOOKUP(AI$1,'Copy of PY1 Data(H)'!$A$1:$CZ$1,_xlfn.XLOOKUP($A221,'Copy of PY1 Data(H)'!$A$1:$A$288,'Copy of PY1 Data(H)'!$A$1:$CZ$288))</f>
        <v>3630645</v>
      </c>
      <c r="AJ221" s="180" cm="1">
        <f t="array" ref="AJ221">_xlfn.XLOOKUP(AJ$1,'Copy of PY1 Data(H)'!$A$1:$CZ$1,_xlfn.XLOOKUP($A221,'Copy of PY1 Data(H)'!$A$1:$A$288,'Copy of PY1 Data(H)'!$A$1:$CZ$288))</f>
        <v>0</v>
      </c>
      <c r="AK221" s="180" cm="1">
        <f t="array" ref="AK221">_xlfn.XLOOKUP(AK$1,'Copy of PY1 Data(H)'!$A$1:$CZ$1,_xlfn.XLOOKUP($A221,'Copy of PY1 Data(H)'!$A$1:$A$288,'Copy of PY1 Data(H)'!$A$1:$CZ$288))</f>
        <v>0</v>
      </c>
      <c r="AL221" s="180" cm="1">
        <f t="array" ref="AL221">_xlfn.XLOOKUP(AL$1,'Copy of PY1 Data(H)'!$A$1:$CZ$1,_xlfn.XLOOKUP($A221,'Copy of PY1 Data(H)'!$A$1:$A$288,'Copy of PY1 Data(H)'!$A$1:$CZ$288))</f>
        <v>0</v>
      </c>
      <c r="AM221" s="180" cm="1">
        <f t="array" ref="AM221">_xlfn.XLOOKUP(AM$1,'Copy of PY1 Data(H)'!$A$1:$CZ$1,_xlfn.XLOOKUP($A221,'Copy of PY1 Data(H)'!$A$1:$A$288,'Copy of PY1 Data(H)'!$A$1:$CZ$288))</f>
        <v>1354197</v>
      </c>
      <c r="AN221" s="180" cm="1">
        <f t="array" ref="AN221">_xlfn.XLOOKUP(AN$1,'Copy of PY1 Data(H)'!$A$1:$CZ$1,_xlfn.XLOOKUP($A221,'Copy of PY1 Data(H)'!$A$1:$A$288,'Copy of PY1 Data(H)'!$A$1:$CZ$288))</f>
        <v>93728</v>
      </c>
      <c r="AO221" s="180" cm="1">
        <f t="array" ref="AO221">_xlfn.XLOOKUP(AO$1,'Copy of PY1 Data(H)'!$A$1:$CZ$1,_xlfn.XLOOKUP($A221,'Copy of PY1 Data(H)'!$A$1:$A$288,'Copy of PY1 Data(H)'!$A$1:$CZ$288))</f>
        <v>32437</v>
      </c>
      <c r="AP221" s="180" cm="1">
        <f t="array" ref="AP221">_xlfn.XLOOKUP(AP$1,'Copy of PY1 Data(H)'!$A$1:$CZ$1,_xlfn.XLOOKUP($A221,'Copy of PY1 Data(H)'!$A$1:$A$288,'Copy of PY1 Data(H)'!$A$1:$CZ$288))</f>
        <v>0</v>
      </c>
      <c r="AQ221" s="180" cm="1">
        <f t="array" ref="AQ221">_xlfn.XLOOKUP(AQ$1,'Copy of PY1 Data(H)'!$A$1:$CZ$1,_xlfn.XLOOKUP($A221,'Copy of PY1 Data(H)'!$A$1:$A$288,'Copy of PY1 Data(H)'!$A$1:$CZ$288))</f>
        <v>357351</v>
      </c>
      <c r="AR221" s="180" cm="1">
        <f t="array" ref="AR221">_xlfn.XLOOKUP(AR$1,'Copy of PY1 Data(H)'!$A$1:$CZ$1,_xlfn.XLOOKUP($A221,'Copy of PY1 Data(H)'!$A$1:$A$288,'Copy of PY1 Data(H)'!$A$1:$CZ$288))</f>
        <v>981757</v>
      </c>
      <c r="AS221" s="180" cm="1">
        <f t="array" ref="AS221">_xlfn.XLOOKUP(AS$1,'Copy of PY1 Data(H)'!$A$1:$CZ$1,_xlfn.XLOOKUP($A221,'Copy of PY1 Data(H)'!$A$1:$A$288,'Copy of PY1 Data(H)'!$A$1:$CZ$288))</f>
        <v>35073</v>
      </c>
      <c r="AT221" s="180" cm="1">
        <f t="array" ref="AT221">_xlfn.XLOOKUP(AT$1,'Copy of PY1 Data(H)'!$A$1:$CZ$1,_xlfn.XLOOKUP($A221,'Copy of PY1 Data(H)'!$A$1:$A$288,'Copy of PY1 Data(H)'!$A$1:$CZ$288))</f>
        <v>209715</v>
      </c>
      <c r="AU221" s="180" cm="1">
        <f t="array" ref="AU221">_xlfn.XLOOKUP(AU$1,'Copy of PY1 Data(H)'!$A$1:$CZ$1,_xlfn.XLOOKUP($A221,'Copy of PY1 Data(H)'!$A$1:$A$288,'Copy of PY1 Data(H)'!$A$1:$CZ$288))</f>
        <v>0</v>
      </c>
      <c r="AV221" s="180" cm="1">
        <f t="array" ref="AV221">_xlfn.XLOOKUP(AV$1,'Copy of PY1 Data(H)'!$A$1:$CZ$1,_xlfn.XLOOKUP($A221,'Copy of PY1 Data(H)'!$A$1:$A$288,'Copy of PY1 Data(H)'!$A$1:$CZ$288))</f>
        <v>1053145</v>
      </c>
      <c r="AW221" s="180" cm="1">
        <f t="array" ref="AW221">_xlfn.XLOOKUP(AW$1,'Copy of PY1 Data(H)'!$A$1:$CZ$1,_xlfn.XLOOKUP($A221,'Copy of PY1 Data(H)'!$A$1:$A$288,'Copy of PY1 Data(H)'!$A$1:$CZ$288))</f>
        <v>0</v>
      </c>
      <c r="AX221" s="180" cm="1">
        <f t="array" ref="AX221">_xlfn.XLOOKUP(AX$1,'Copy of PY1 Data(H)'!$A$1:$CZ$1,_xlfn.XLOOKUP($A221,'Copy of PY1 Data(H)'!$A$1:$A$288,'Copy of PY1 Data(H)'!$A$1:$CZ$288))</f>
        <v>129041</v>
      </c>
      <c r="AY221" s="180" cm="1">
        <f t="array" ref="AY221">_xlfn.XLOOKUP(AY$1,'Copy of PY1 Data(H)'!$A$1:$CZ$1,_xlfn.XLOOKUP($A221,'Copy of PY1 Data(H)'!$A$1:$A$288,'Copy of PY1 Data(H)'!$A$1:$CZ$288))</f>
        <v>344947</v>
      </c>
      <c r="AZ221" s="180" cm="1">
        <f t="array" ref="AZ221">_xlfn.XLOOKUP(AZ$1,'Copy of PY1 Data(H)'!$A$1:$CZ$1,_xlfn.XLOOKUP($A221,'Copy of PY1 Data(H)'!$A$1:$A$288,'Copy of PY1 Data(H)'!$A$1:$CZ$288))</f>
        <v>109454</v>
      </c>
      <c r="BA221" s="180" cm="1">
        <f t="array" ref="BA221">_xlfn.XLOOKUP(BA$1,'Copy of PY1 Data(H)'!$A$1:$CZ$1,_xlfn.XLOOKUP($A221,'Copy of PY1 Data(H)'!$A$1:$A$288,'Copy of PY1 Data(H)'!$A$1:$CZ$288))</f>
        <v>0</v>
      </c>
      <c r="BB221" s="180" cm="1">
        <f t="array" ref="BB221">_xlfn.XLOOKUP(BB$1,'Copy of PY1 Data(H)'!$A$1:$CZ$1,_xlfn.XLOOKUP($A221,'Copy of PY1 Data(H)'!$A$1:$A$288,'Copy of PY1 Data(H)'!$A$1:$CZ$288))</f>
        <v>0</v>
      </c>
      <c r="BC221" s="180" cm="1">
        <f t="array" ref="BC221">_xlfn.XLOOKUP(BC$1,'Copy of PY1 Data(H)'!$A$1:$CZ$1,_xlfn.XLOOKUP($A221,'Copy of PY1 Data(H)'!$A$1:$A$288,'Copy of PY1 Data(H)'!$A$1:$CZ$288))</f>
        <v>0</v>
      </c>
      <c r="BD221" s="180" cm="1">
        <f t="array" ref="BD221">_xlfn.XLOOKUP(BD$1,'Copy of PY1 Data(H)'!$A$1:$CZ$1,_xlfn.XLOOKUP($A221,'Copy of PY1 Data(H)'!$A$1:$A$288,'Copy of PY1 Data(H)'!$A$1:$CZ$288))</f>
        <v>999302</v>
      </c>
      <c r="BE221" s="180" cm="1">
        <f t="array" ref="BE221">_xlfn.XLOOKUP(BE$1,'Copy of PY1 Data(H)'!$A$1:$CZ$1,_xlfn.XLOOKUP($A221,'Copy of PY1 Data(H)'!$A$1:$A$288,'Copy of PY1 Data(H)'!$A$1:$CZ$288))</f>
        <v>0</v>
      </c>
      <c r="BF221" s="180" cm="1">
        <f t="array" ref="BF221">_xlfn.XLOOKUP(BF$1,'Copy of PY1 Data(H)'!$A$1:$CZ$1,_xlfn.XLOOKUP($A221,'Copy of PY1 Data(H)'!$A$1:$A$288,'Copy of PY1 Data(H)'!$A$1:$CZ$288))</f>
        <v>4089</v>
      </c>
      <c r="BG221" s="180" cm="1">
        <f t="array" ref="BG221">_xlfn.XLOOKUP(BG$1,'Copy of PY1 Data(H)'!$A$1:$CZ$1,_xlfn.XLOOKUP($A221,'Copy of PY1 Data(H)'!$A$1:$A$288,'Copy of PY1 Data(H)'!$A$1:$CZ$288))</f>
        <v>0</v>
      </c>
      <c r="BH221" s="180" cm="1">
        <f t="array" ref="BH221">_xlfn.XLOOKUP(BH$1,'Copy of PY1 Data(H)'!$A$1:$CZ$1,_xlfn.XLOOKUP($A221,'Copy of PY1 Data(H)'!$A$1:$A$288,'Copy of PY1 Data(H)'!$A$1:$CZ$288))</f>
        <v>0</v>
      </c>
      <c r="BI221" s="180" cm="1">
        <f t="array" ref="BI221">_xlfn.XLOOKUP(BI$1,'Copy of PY1 Data(H)'!$A$1:$CZ$1,_xlfn.XLOOKUP($A221,'Copy of PY1 Data(H)'!$A$1:$A$288,'Copy of PY1 Data(H)'!$A$1:$CZ$288))</f>
        <v>0</v>
      </c>
      <c r="BJ221" s="180" cm="1">
        <f t="array" ref="BJ221">_xlfn.XLOOKUP(BJ$1,'Copy of PY1 Data(H)'!$A$1:$CZ$1,_xlfn.XLOOKUP($A221,'Copy of PY1 Data(H)'!$A$1:$A$288,'Copy of PY1 Data(H)'!$A$1:$CZ$288))</f>
        <v>0</v>
      </c>
      <c r="BK221" s="180" cm="1">
        <f t="array" ref="BK221">_xlfn.XLOOKUP(BK$1,'Copy of PY1 Data(H)'!$A$1:$CZ$1,_xlfn.XLOOKUP($A221,'Copy of PY1 Data(H)'!$A$1:$A$288,'Copy of PY1 Data(H)'!$A$1:$CZ$288))</f>
        <v>400139</v>
      </c>
      <c r="BL221" s="180" cm="1">
        <f t="array" ref="BL221">_xlfn.XLOOKUP(BL$1,'Copy of PY1 Data(H)'!$A$1:$CZ$1,_xlfn.XLOOKUP($A221,'Copy of PY1 Data(H)'!$A$1:$A$288,'Copy of PY1 Data(H)'!$A$1:$CZ$288))</f>
        <v>0</v>
      </c>
      <c r="BM221" s="180" cm="1">
        <f t="array" ref="BM221">_xlfn.XLOOKUP(BM$1,'Copy of PY1 Data(H)'!$A$1:$CZ$1,_xlfn.XLOOKUP($A221,'Copy of PY1 Data(H)'!$A$1:$A$288,'Copy of PY1 Data(H)'!$A$1:$CZ$288))</f>
        <v>148499</v>
      </c>
      <c r="BN221" s="180" cm="1">
        <f t="array" ref="BN221">_xlfn.XLOOKUP(BN$1,'Copy of PY1 Data(H)'!$A$1:$CZ$1,_xlfn.XLOOKUP($A221,'Copy of PY1 Data(H)'!$A$1:$A$288,'Copy of PY1 Data(H)'!$A$1:$CZ$288))</f>
        <v>167203</v>
      </c>
      <c r="BO221" s="180" cm="1">
        <f t="array" ref="BO221">_xlfn.XLOOKUP(BO$1,'Copy of PY1 Data(H)'!$A$1:$CZ$1,_xlfn.XLOOKUP($A221,'Copy of PY1 Data(H)'!$A$1:$A$288,'Copy of PY1 Data(H)'!$A$1:$CZ$288))</f>
        <v>213134</v>
      </c>
      <c r="BP221" s="180" cm="1">
        <f t="array" ref="BP221">_xlfn.XLOOKUP(BP$1,'Copy of PY1 Data(H)'!$A$1:$CZ$1,_xlfn.XLOOKUP($A221,'Copy of PY1 Data(H)'!$A$1:$A$288,'Copy of PY1 Data(H)'!$A$1:$CZ$288))</f>
        <v>164101</v>
      </c>
      <c r="BQ221" s="180" cm="1">
        <f t="array" ref="BQ221">_xlfn.XLOOKUP(BQ$1,'Copy of PY1 Data(H)'!$A$1:$CZ$1,_xlfn.XLOOKUP($A221,'Copy of PY1 Data(H)'!$A$1:$A$288,'Copy of PY1 Data(H)'!$A$1:$CZ$288))</f>
        <v>1687722</v>
      </c>
      <c r="BR221" s="180" cm="1">
        <f t="array" ref="BR221">_xlfn.XLOOKUP(BR$1,'Copy of PY1 Data(H)'!$A$1:$CZ$1,_xlfn.XLOOKUP($A221,'Copy of PY1 Data(H)'!$A$1:$A$288,'Copy of PY1 Data(H)'!$A$1:$CZ$288))</f>
        <v>95065</v>
      </c>
      <c r="BS221" s="180" cm="1">
        <f t="array" ref="BS221">_xlfn.XLOOKUP(BS$1,'Copy of PY1 Data(H)'!$A$1:$CZ$1,_xlfn.XLOOKUP($A221,'Copy of PY1 Data(H)'!$A$1:$A$288,'Copy of PY1 Data(H)'!$A$1:$CZ$288))</f>
        <v>1926028</v>
      </c>
      <c r="BT221" s="180" cm="1">
        <f t="array" ref="BT221">_xlfn.XLOOKUP(BT$1,'Copy of PY1 Data(H)'!$A$1:$CZ$1,_xlfn.XLOOKUP($A221,'Copy of PY1 Data(H)'!$A$1:$A$288,'Copy of PY1 Data(H)'!$A$1:$CZ$288))</f>
        <v>95779</v>
      </c>
      <c r="BU221" s="180" cm="1">
        <f t="array" ref="BU221">_xlfn.XLOOKUP(BU$1,'Copy of PY1 Data(H)'!$A$1:$CZ$1,_xlfn.XLOOKUP($A221,'Copy of PY1 Data(H)'!$A$1:$A$288,'Copy of PY1 Data(H)'!$A$1:$CZ$288))</f>
        <v>675832</v>
      </c>
      <c r="BV221" s="180" cm="1">
        <f t="array" ref="BV221">_xlfn.XLOOKUP(BV$1,'Copy of PY1 Data(H)'!$A$1:$CZ$1,_xlfn.XLOOKUP($A221,'Copy of PY1 Data(H)'!$A$1:$A$288,'Copy of PY1 Data(H)'!$A$1:$CZ$288))</f>
        <v>0</v>
      </c>
      <c r="BW221" s="180" cm="1">
        <f t="array" ref="BW221">_xlfn.XLOOKUP(BW$1,'Copy of PY1 Data(H)'!$A$1:$CZ$1,_xlfn.XLOOKUP($A221,'Copy of PY1 Data(H)'!$A$1:$A$288,'Copy of PY1 Data(H)'!$A$1:$CZ$288))</f>
        <v>0</v>
      </c>
      <c r="BX221" s="180" cm="1">
        <f t="array" ref="BX221">_xlfn.XLOOKUP(BX$1,'Copy of PY1 Data(H)'!$A$1:$CZ$1,_xlfn.XLOOKUP($A221,'Copy of PY1 Data(H)'!$A$1:$A$288,'Copy of PY1 Data(H)'!$A$1:$CZ$288))</f>
        <v>41965</v>
      </c>
      <c r="BY221" s="180" cm="1">
        <f t="array" ref="BY221">_xlfn.XLOOKUP(BY$1,'Copy of PY1 Data(H)'!$A$1:$CZ$1,_xlfn.XLOOKUP($A221,'Copy of PY1 Data(H)'!$A$1:$A$288,'Copy of PY1 Data(H)'!$A$1:$CZ$288))</f>
        <v>0</v>
      </c>
      <c r="BZ221" s="180" cm="1">
        <f t="array" ref="BZ221">_xlfn.XLOOKUP(BZ$1,'Copy of PY1 Data(H)'!$A$1:$CZ$1,_xlfn.XLOOKUP($A221,'Copy of PY1 Data(H)'!$A$1:$A$288,'Copy of PY1 Data(H)'!$A$1:$CZ$288))</f>
        <v>0</v>
      </c>
      <c r="CA221" s="180" cm="1">
        <f t="array" ref="CA221">_xlfn.XLOOKUP(CA$1,'Copy of PY1 Data(H)'!$A$1:$CZ$1,_xlfn.XLOOKUP($A221,'Copy of PY1 Data(H)'!$A$1:$A$288,'Copy of PY1 Data(H)'!$A$1:$CZ$288))</f>
        <v>0</v>
      </c>
      <c r="CB221" s="180" cm="1">
        <f t="array" ref="CB221">_xlfn.XLOOKUP(CB$1,'Copy of PY1 Data(H)'!$A$1:$CZ$1,_xlfn.XLOOKUP($A221,'Copy of PY1 Data(H)'!$A$1:$A$288,'Copy of PY1 Data(H)'!$A$1:$CZ$288))</f>
        <v>63357</v>
      </c>
      <c r="CC221" s="180" cm="1">
        <f t="array" ref="CC221">_xlfn.XLOOKUP(CC$1,'Copy of PY1 Data(H)'!$A$1:$CZ$1,_xlfn.XLOOKUP($A221,'Copy of PY1 Data(H)'!$A$1:$A$288,'Copy of PY1 Data(H)'!$A$1:$CZ$288))</f>
        <v>0</v>
      </c>
      <c r="CD221" s="180" cm="1">
        <f t="array" ref="CD221">_xlfn.XLOOKUP(CD$1,'Copy of PY1 Data(H)'!$A$1:$CZ$1,_xlfn.XLOOKUP($A221,'Copy of PY1 Data(H)'!$A$1:$A$288,'Copy of PY1 Data(H)'!$A$1:$CZ$288))</f>
        <v>0</v>
      </c>
    </row>
    <row r="222" spans="1:82" x14ac:dyDescent="0.3">
      <c r="A222" s="180">
        <v>602</v>
      </c>
      <c r="C222" s="180"/>
      <c r="D222" s="180" cm="1">
        <f t="array" ref="D222">_xlfn.XLOOKUP(D$1,'Copy of PY1 Data(H)'!$A$1:$CZ$1,_xlfn.XLOOKUP($A222,'Copy of PY1 Data(H)'!$A$1:$A$288,'Copy of PY1 Data(H)'!$A$1:$CZ$288))</f>
        <v>0</v>
      </c>
      <c r="E222" s="180" cm="1">
        <f t="array" ref="E222">_xlfn.XLOOKUP(E$1,'Copy of PY1 Data(H)'!$A$1:$CZ$1,_xlfn.XLOOKUP($A222,'Copy of PY1 Data(H)'!$A$1:$A$288,'Copy of PY1 Data(H)'!$A$1:$CZ$288))</f>
        <v>0</v>
      </c>
      <c r="F222" s="180" cm="1">
        <f t="array" ref="F222">_xlfn.XLOOKUP(F$1,'Copy of PY1 Data(H)'!$A$1:$CZ$1,_xlfn.XLOOKUP($A222,'Copy of PY1 Data(H)'!$A$1:$A$288,'Copy of PY1 Data(H)'!$A$1:$CZ$288))</f>
        <v>0</v>
      </c>
      <c r="G222" s="180" cm="1">
        <f t="array" ref="G222">_xlfn.XLOOKUP(G$1,'Copy of PY1 Data(H)'!$A$1:$CZ$1,_xlfn.XLOOKUP($A222,'Copy of PY1 Data(H)'!$A$1:$A$288,'Copy of PY1 Data(H)'!$A$1:$CZ$288))</f>
        <v>0</v>
      </c>
      <c r="H222" s="180" cm="1">
        <f t="array" ref="H222">_xlfn.XLOOKUP(H$1,'Copy of PY1 Data(H)'!$A$1:$CZ$1,_xlfn.XLOOKUP($A222,'Copy of PY1 Data(H)'!$A$1:$A$288,'Copy of PY1 Data(H)'!$A$1:$CZ$288))</f>
        <v>0</v>
      </c>
      <c r="I222" s="180" cm="1">
        <f t="array" ref="I222">_xlfn.XLOOKUP(I$1,'Copy of PY1 Data(H)'!$A$1:$CZ$1,_xlfn.XLOOKUP($A222,'Copy of PY1 Data(H)'!$A$1:$A$288,'Copy of PY1 Data(H)'!$A$1:$CZ$288))</f>
        <v>0</v>
      </c>
      <c r="J222" s="180" cm="1">
        <f t="array" ref="J222">_xlfn.XLOOKUP(J$1,'Copy of PY1 Data(H)'!$A$1:$CZ$1,_xlfn.XLOOKUP($A222,'Copy of PY1 Data(H)'!$A$1:$A$288,'Copy of PY1 Data(H)'!$A$1:$CZ$288))</f>
        <v>0</v>
      </c>
      <c r="K222" s="180" cm="1">
        <f t="array" ref="K222">_xlfn.XLOOKUP(K$1,'Copy of PY1 Data(H)'!$A$1:$CZ$1,_xlfn.XLOOKUP($A222,'Copy of PY1 Data(H)'!$A$1:$A$288,'Copy of PY1 Data(H)'!$A$1:$CZ$288))</f>
        <v>0</v>
      </c>
      <c r="L222" s="180" cm="1">
        <f t="array" ref="L222">_xlfn.XLOOKUP(L$1,'Copy of PY1 Data(H)'!$A$1:$CZ$1,_xlfn.XLOOKUP($A222,'Copy of PY1 Data(H)'!$A$1:$A$288,'Copy of PY1 Data(H)'!$A$1:$CZ$288))</f>
        <v>0</v>
      </c>
      <c r="M222" s="180" cm="1">
        <f t="array" ref="M222">_xlfn.XLOOKUP(M$1,'Copy of PY1 Data(H)'!$A$1:$CZ$1,_xlfn.XLOOKUP($A222,'Copy of PY1 Data(H)'!$A$1:$A$288,'Copy of PY1 Data(H)'!$A$1:$CZ$288))</f>
        <v>0</v>
      </c>
      <c r="N222" s="180" cm="1">
        <f t="array" ref="N222">_xlfn.XLOOKUP(N$1,'Copy of PY1 Data(H)'!$A$1:$CZ$1,_xlfn.XLOOKUP($A222,'Copy of PY1 Data(H)'!$A$1:$A$288,'Copy of PY1 Data(H)'!$A$1:$CZ$288))</f>
        <v>0</v>
      </c>
      <c r="O222" s="180" cm="1">
        <f t="array" ref="O222">_xlfn.XLOOKUP(O$1,'Copy of PY1 Data(H)'!$A$1:$CZ$1,_xlfn.XLOOKUP($A222,'Copy of PY1 Data(H)'!$A$1:$A$288,'Copy of PY1 Data(H)'!$A$1:$CZ$288))</f>
        <v>0</v>
      </c>
      <c r="P222" s="180" cm="1">
        <f t="array" ref="P222">_xlfn.XLOOKUP(P$1,'Copy of PY1 Data(H)'!$A$1:$CZ$1,_xlfn.XLOOKUP($A222,'Copy of PY1 Data(H)'!$A$1:$A$288,'Copy of PY1 Data(H)'!$A$1:$CZ$288))</f>
        <v>0</v>
      </c>
      <c r="Q222" s="180" cm="1">
        <f t="array" ref="Q222">_xlfn.XLOOKUP(Q$1,'Copy of PY1 Data(H)'!$A$1:$CZ$1,_xlfn.XLOOKUP($A222,'Copy of PY1 Data(H)'!$A$1:$A$288,'Copy of PY1 Data(H)'!$A$1:$CZ$288))</f>
        <v>0</v>
      </c>
      <c r="R222" s="180" cm="1">
        <f t="array" ref="R222">_xlfn.XLOOKUP(R$1,'Copy of PY1 Data(H)'!$A$1:$CZ$1,_xlfn.XLOOKUP($A222,'Copy of PY1 Data(H)'!$A$1:$A$288,'Copy of PY1 Data(H)'!$A$1:$CZ$288))</f>
        <v>0</v>
      </c>
      <c r="S222" s="180" cm="1">
        <f t="array" ref="S222">_xlfn.XLOOKUP(S$1,'Copy of PY1 Data(H)'!$A$1:$CZ$1,_xlfn.XLOOKUP($A222,'Copy of PY1 Data(H)'!$A$1:$A$288,'Copy of PY1 Data(H)'!$A$1:$CZ$288))</f>
        <v>0</v>
      </c>
      <c r="T222" s="180" cm="1">
        <f t="array" ref="T222">_xlfn.XLOOKUP(T$1,'Copy of PY1 Data(H)'!$A$1:$CZ$1,_xlfn.XLOOKUP($A222,'Copy of PY1 Data(H)'!$A$1:$A$288,'Copy of PY1 Data(H)'!$A$1:$CZ$288))</f>
        <v>0</v>
      </c>
      <c r="U222" s="180" cm="1">
        <f t="array" ref="U222">_xlfn.XLOOKUP(U$1,'Copy of PY1 Data(H)'!$A$1:$CZ$1,_xlfn.XLOOKUP($A222,'Copy of PY1 Data(H)'!$A$1:$A$288,'Copy of PY1 Data(H)'!$A$1:$CZ$288))</f>
        <v>0</v>
      </c>
      <c r="V222" s="180" cm="1">
        <f t="array" ref="V222">_xlfn.XLOOKUP(V$1,'Copy of PY1 Data(H)'!$A$1:$CZ$1,_xlfn.XLOOKUP($A222,'Copy of PY1 Data(H)'!$A$1:$A$288,'Copy of PY1 Data(H)'!$A$1:$CZ$288))</f>
        <v>0</v>
      </c>
      <c r="W222" s="180" cm="1">
        <f t="array" ref="W222">_xlfn.XLOOKUP(W$1,'Copy of PY1 Data(H)'!$A$1:$CZ$1,_xlfn.XLOOKUP($A222,'Copy of PY1 Data(H)'!$A$1:$A$288,'Copy of PY1 Data(H)'!$A$1:$CZ$288))</f>
        <v>0</v>
      </c>
      <c r="X222" s="180" cm="1">
        <f t="array" ref="X222">_xlfn.XLOOKUP(X$1,'Copy of PY1 Data(H)'!$A$1:$CZ$1,_xlfn.XLOOKUP($A222,'Copy of PY1 Data(H)'!$A$1:$A$288,'Copy of PY1 Data(H)'!$A$1:$CZ$288))</f>
        <v>0</v>
      </c>
      <c r="Y222" s="180" cm="1">
        <f t="array" ref="Y222">_xlfn.XLOOKUP(Y$1,'Copy of PY1 Data(H)'!$A$1:$CZ$1,_xlfn.XLOOKUP($A222,'Copy of PY1 Data(H)'!$A$1:$A$288,'Copy of PY1 Data(H)'!$A$1:$CZ$288))</f>
        <v>0</v>
      </c>
      <c r="Z222" s="180" cm="1">
        <f t="array" ref="Z222">_xlfn.XLOOKUP(Z$1,'Copy of PY1 Data(H)'!$A$1:$CZ$1,_xlfn.XLOOKUP($A222,'Copy of PY1 Data(H)'!$A$1:$A$288,'Copy of PY1 Data(H)'!$A$1:$CZ$288))</f>
        <v>0</v>
      </c>
      <c r="AA222" s="180" cm="1">
        <f t="array" ref="AA222">_xlfn.XLOOKUP(AA$1,'Copy of PY1 Data(H)'!$A$1:$CZ$1,_xlfn.XLOOKUP($A222,'Copy of PY1 Data(H)'!$A$1:$A$288,'Copy of PY1 Data(H)'!$A$1:$CZ$288))</f>
        <v>0</v>
      </c>
      <c r="AB222" s="180" cm="1">
        <f t="array" ref="AB222">_xlfn.XLOOKUP(AB$1,'Copy of PY1 Data(H)'!$A$1:$CZ$1,_xlfn.XLOOKUP($A222,'Copy of PY1 Data(H)'!$A$1:$A$288,'Copy of PY1 Data(H)'!$A$1:$CZ$288))</f>
        <v>0</v>
      </c>
      <c r="AC222" s="180" cm="1">
        <f t="array" ref="AC222">_xlfn.XLOOKUP(AC$1,'Copy of PY1 Data(H)'!$A$1:$CZ$1,_xlfn.XLOOKUP($A222,'Copy of PY1 Data(H)'!$A$1:$A$288,'Copy of PY1 Data(H)'!$A$1:$CZ$288))</f>
        <v>0</v>
      </c>
      <c r="AD222" s="180" cm="1">
        <f t="array" ref="AD222">_xlfn.XLOOKUP(AD$1,'Copy of PY1 Data(H)'!$A$1:$CZ$1,_xlfn.XLOOKUP($A222,'Copy of PY1 Data(H)'!$A$1:$A$288,'Copy of PY1 Data(H)'!$A$1:$CZ$288))</f>
        <v>0</v>
      </c>
      <c r="AE222" s="180" cm="1">
        <f t="array" ref="AE222">_xlfn.XLOOKUP(AE$1,'Copy of PY1 Data(H)'!$A$1:$CZ$1,_xlfn.XLOOKUP($A222,'Copy of PY1 Data(H)'!$A$1:$A$288,'Copy of PY1 Data(H)'!$A$1:$CZ$288))</f>
        <v>0</v>
      </c>
      <c r="AF222" s="180" cm="1">
        <f t="array" ref="AF222">_xlfn.XLOOKUP(AF$1,'Copy of PY1 Data(H)'!$A$1:$CZ$1,_xlfn.XLOOKUP($A222,'Copy of PY1 Data(H)'!$A$1:$A$288,'Copy of PY1 Data(H)'!$A$1:$CZ$288))</f>
        <v>0</v>
      </c>
      <c r="AG222" s="180" cm="1">
        <f t="array" ref="AG222">_xlfn.XLOOKUP(AG$1,'Copy of PY1 Data(H)'!$A$1:$CZ$1,_xlfn.XLOOKUP($A222,'Copy of PY1 Data(H)'!$A$1:$A$288,'Copy of PY1 Data(H)'!$A$1:$CZ$288))</f>
        <v>0</v>
      </c>
      <c r="AH222" s="180" cm="1">
        <f t="array" ref="AH222">_xlfn.XLOOKUP(AH$1,'Copy of PY1 Data(H)'!$A$1:$CZ$1,_xlfn.XLOOKUP($A222,'Copy of PY1 Data(H)'!$A$1:$A$288,'Copy of PY1 Data(H)'!$A$1:$CZ$288))</f>
        <v>0</v>
      </c>
      <c r="AI222" s="180" cm="1">
        <f t="array" ref="AI222">_xlfn.XLOOKUP(AI$1,'Copy of PY1 Data(H)'!$A$1:$CZ$1,_xlfn.XLOOKUP($A222,'Copy of PY1 Data(H)'!$A$1:$A$288,'Copy of PY1 Data(H)'!$A$1:$CZ$288))</f>
        <v>0</v>
      </c>
      <c r="AJ222" s="180" cm="1">
        <f t="array" ref="AJ222">_xlfn.XLOOKUP(AJ$1,'Copy of PY1 Data(H)'!$A$1:$CZ$1,_xlfn.XLOOKUP($A222,'Copy of PY1 Data(H)'!$A$1:$A$288,'Copy of PY1 Data(H)'!$A$1:$CZ$288))</f>
        <v>0</v>
      </c>
      <c r="AK222" s="180" cm="1">
        <f t="array" ref="AK222">_xlfn.XLOOKUP(AK$1,'Copy of PY1 Data(H)'!$A$1:$CZ$1,_xlfn.XLOOKUP($A222,'Copy of PY1 Data(H)'!$A$1:$A$288,'Copy of PY1 Data(H)'!$A$1:$CZ$288))</f>
        <v>0</v>
      </c>
      <c r="AL222" s="180" cm="1">
        <f t="array" ref="AL222">_xlfn.XLOOKUP(AL$1,'Copy of PY1 Data(H)'!$A$1:$CZ$1,_xlfn.XLOOKUP($A222,'Copy of PY1 Data(H)'!$A$1:$A$288,'Copy of PY1 Data(H)'!$A$1:$CZ$288))</f>
        <v>0</v>
      </c>
      <c r="AM222" s="180" cm="1">
        <f t="array" ref="AM222">_xlfn.XLOOKUP(AM$1,'Copy of PY1 Data(H)'!$A$1:$CZ$1,_xlfn.XLOOKUP($A222,'Copy of PY1 Data(H)'!$A$1:$A$288,'Copy of PY1 Data(H)'!$A$1:$CZ$288))</f>
        <v>0</v>
      </c>
      <c r="AN222" s="180" cm="1">
        <f t="array" ref="AN222">_xlfn.XLOOKUP(AN$1,'Copy of PY1 Data(H)'!$A$1:$CZ$1,_xlfn.XLOOKUP($A222,'Copy of PY1 Data(H)'!$A$1:$A$288,'Copy of PY1 Data(H)'!$A$1:$CZ$288))</f>
        <v>0</v>
      </c>
      <c r="AO222" s="180" cm="1">
        <f t="array" ref="AO222">_xlfn.XLOOKUP(AO$1,'Copy of PY1 Data(H)'!$A$1:$CZ$1,_xlfn.XLOOKUP($A222,'Copy of PY1 Data(H)'!$A$1:$A$288,'Copy of PY1 Data(H)'!$A$1:$CZ$288))</f>
        <v>0</v>
      </c>
      <c r="AP222" s="180" cm="1">
        <f t="array" ref="AP222">_xlfn.XLOOKUP(AP$1,'Copy of PY1 Data(H)'!$A$1:$CZ$1,_xlfn.XLOOKUP($A222,'Copy of PY1 Data(H)'!$A$1:$A$288,'Copy of PY1 Data(H)'!$A$1:$CZ$288))</f>
        <v>0</v>
      </c>
      <c r="AQ222" s="180" cm="1">
        <f t="array" ref="AQ222">_xlfn.XLOOKUP(AQ$1,'Copy of PY1 Data(H)'!$A$1:$CZ$1,_xlfn.XLOOKUP($A222,'Copy of PY1 Data(H)'!$A$1:$A$288,'Copy of PY1 Data(H)'!$A$1:$CZ$288))</f>
        <v>0</v>
      </c>
      <c r="AR222" s="180" cm="1">
        <f t="array" ref="AR222">_xlfn.XLOOKUP(AR$1,'Copy of PY1 Data(H)'!$A$1:$CZ$1,_xlfn.XLOOKUP($A222,'Copy of PY1 Data(H)'!$A$1:$A$288,'Copy of PY1 Data(H)'!$A$1:$CZ$288))</f>
        <v>0</v>
      </c>
      <c r="AS222" s="180" cm="1">
        <f t="array" ref="AS222">_xlfn.XLOOKUP(AS$1,'Copy of PY1 Data(H)'!$A$1:$CZ$1,_xlfn.XLOOKUP($A222,'Copy of PY1 Data(H)'!$A$1:$A$288,'Copy of PY1 Data(H)'!$A$1:$CZ$288))</f>
        <v>0</v>
      </c>
      <c r="AT222" s="180" cm="1">
        <f t="array" ref="AT222">_xlfn.XLOOKUP(AT$1,'Copy of PY1 Data(H)'!$A$1:$CZ$1,_xlfn.XLOOKUP($A222,'Copy of PY1 Data(H)'!$A$1:$A$288,'Copy of PY1 Data(H)'!$A$1:$CZ$288))</f>
        <v>0</v>
      </c>
      <c r="AU222" s="180" cm="1">
        <f t="array" ref="AU222">_xlfn.XLOOKUP(AU$1,'Copy of PY1 Data(H)'!$A$1:$CZ$1,_xlfn.XLOOKUP($A222,'Copy of PY1 Data(H)'!$A$1:$A$288,'Copy of PY1 Data(H)'!$A$1:$CZ$288))</f>
        <v>0</v>
      </c>
      <c r="AV222" s="180" cm="1">
        <f t="array" ref="AV222">_xlfn.XLOOKUP(AV$1,'Copy of PY1 Data(H)'!$A$1:$CZ$1,_xlfn.XLOOKUP($A222,'Copy of PY1 Data(H)'!$A$1:$A$288,'Copy of PY1 Data(H)'!$A$1:$CZ$288))</f>
        <v>0</v>
      </c>
      <c r="AW222" s="180" cm="1">
        <f t="array" ref="AW222">_xlfn.XLOOKUP(AW$1,'Copy of PY1 Data(H)'!$A$1:$CZ$1,_xlfn.XLOOKUP($A222,'Copy of PY1 Data(H)'!$A$1:$A$288,'Copy of PY1 Data(H)'!$A$1:$CZ$288))</f>
        <v>0</v>
      </c>
      <c r="AX222" s="180" cm="1">
        <f t="array" ref="AX222">_xlfn.XLOOKUP(AX$1,'Copy of PY1 Data(H)'!$A$1:$CZ$1,_xlfn.XLOOKUP($A222,'Copy of PY1 Data(H)'!$A$1:$A$288,'Copy of PY1 Data(H)'!$A$1:$CZ$288))</f>
        <v>0</v>
      </c>
      <c r="AY222" s="180" cm="1">
        <f t="array" ref="AY222">_xlfn.XLOOKUP(AY$1,'Copy of PY1 Data(H)'!$A$1:$CZ$1,_xlfn.XLOOKUP($A222,'Copy of PY1 Data(H)'!$A$1:$A$288,'Copy of PY1 Data(H)'!$A$1:$CZ$288))</f>
        <v>0</v>
      </c>
      <c r="AZ222" s="180" cm="1">
        <f t="array" ref="AZ222">_xlfn.XLOOKUP(AZ$1,'Copy of PY1 Data(H)'!$A$1:$CZ$1,_xlfn.XLOOKUP($A222,'Copy of PY1 Data(H)'!$A$1:$A$288,'Copy of PY1 Data(H)'!$A$1:$CZ$288))</f>
        <v>0</v>
      </c>
      <c r="BA222" s="180" cm="1">
        <f t="array" ref="BA222">_xlfn.XLOOKUP(BA$1,'Copy of PY1 Data(H)'!$A$1:$CZ$1,_xlfn.XLOOKUP($A222,'Copy of PY1 Data(H)'!$A$1:$A$288,'Copy of PY1 Data(H)'!$A$1:$CZ$288))</f>
        <v>0</v>
      </c>
      <c r="BB222" s="180" cm="1">
        <f t="array" ref="BB222">_xlfn.XLOOKUP(BB$1,'Copy of PY1 Data(H)'!$A$1:$CZ$1,_xlfn.XLOOKUP($A222,'Copy of PY1 Data(H)'!$A$1:$A$288,'Copy of PY1 Data(H)'!$A$1:$CZ$288))</f>
        <v>0</v>
      </c>
      <c r="BC222" s="180" cm="1">
        <f t="array" ref="BC222">_xlfn.XLOOKUP(BC$1,'Copy of PY1 Data(H)'!$A$1:$CZ$1,_xlfn.XLOOKUP($A222,'Copy of PY1 Data(H)'!$A$1:$A$288,'Copy of PY1 Data(H)'!$A$1:$CZ$288))</f>
        <v>0</v>
      </c>
      <c r="BD222" s="180" cm="1">
        <f t="array" ref="BD222">_xlfn.XLOOKUP(BD$1,'Copy of PY1 Data(H)'!$A$1:$CZ$1,_xlfn.XLOOKUP($A222,'Copy of PY1 Data(H)'!$A$1:$A$288,'Copy of PY1 Data(H)'!$A$1:$CZ$288))</f>
        <v>0</v>
      </c>
      <c r="BE222" s="180" cm="1">
        <f t="array" ref="BE222">_xlfn.XLOOKUP(BE$1,'Copy of PY1 Data(H)'!$A$1:$CZ$1,_xlfn.XLOOKUP($A222,'Copy of PY1 Data(H)'!$A$1:$A$288,'Copy of PY1 Data(H)'!$A$1:$CZ$288))</f>
        <v>0</v>
      </c>
      <c r="BF222" s="180" cm="1">
        <f t="array" ref="BF222">_xlfn.XLOOKUP(BF$1,'Copy of PY1 Data(H)'!$A$1:$CZ$1,_xlfn.XLOOKUP($A222,'Copy of PY1 Data(H)'!$A$1:$A$288,'Copy of PY1 Data(H)'!$A$1:$CZ$288))</f>
        <v>0</v>
      </c>
      <c r="BG222" s="180" cm="1">
        <f t="array" ref="BG222">_xlfn.XLOOKUP(BG$1,'Copy of PY1 Data(H)'!$A$1:$CZ$1,_xlfn.XLOOKUP($A222,'Copy of PY1 Data(H)'!$A$1:$A$288,'Copy of PY1 Data(H)'!$A$1:$CZ$288))</f>
        <v>0</v>
      </c>
      <c r="BH222" s="180" cm="1">
        <f t="array" ref="BH222">_xlfn.XLOOKUP(BH$1,'Copy of PY1 Data(H)'!$A$1:$CZ$1,_xlfn.XLOOKUP($A222,'Copy of PY1 Data(H)'!$A$1:$A$288,'Copy of PY1 Data(H)'!$A$1:$CZ$288))</f>
        <v>0</v>
      </c>
      <c r="BI222" s="180" cm="1">
        <f t="array" ref="BI222">_xlfn.XLOOKUP(BI$1,'Copy of PY1 Data(H)'!$A$1:$CZ$1,_xlfn.XLOOKUP($A222,'Copy of PY1 Data(H)'!$A$1:$A$288,'Copy of PY1 Data(H)'!$A$1:$CZ$288))</f>
        <v>0</v>
      </c>
      <c r="BJ222" s="180" cm="1">
        <f t="array" ref="BJ222">_xlfn.XLOOKUP(BJ$1,'Copy of PY1 Data(H)'!$A$1:$CZ$1,_xlfn.XLOOKUP($A222,'Copy of PY1 Data(H)'!$A$1:$A$288,'Copy of PY1 Data(H)'!$A$1:$CZ$288))</f>
        <v>0</v>
      </c>
      <c r="BK222" s="180" cm="1">
        <f t="array" ref="BK222">_xlfn.XLOOKUP(BK$1,'Copy of PY1 Data(H)'!$A$1:$CZ$1,_xlfn.XLOOKUP($A222,'Copy of PY1 Data(H)'!$A$1:$A$288,'Copy of PY1 Data(H)'!$A$1:$CZ$288))</f>
        <v>0</v>
      </c>
      <c r="BL222" s="180" cm="1">
        <f t="array" ref="BL222">_xlfn.XLOOKUP(BL$1,'Copy of PY1 Data(H)'!$A$1:$CZ$1,_xlfn.XLOOKUP($A222,'Copy of PY1 Data(H)'!$A$1:$A$288,'Copy of PY1 Data(H)'!$A$1:$CZ$288))</f>
        <v>0</v>
      </c>
      <c r="BM222" s="180" cm="1">
        <f t="array" ref="BM222">_xlfn.XLOOKUP(BM$1,'Copy of PY1 Data(H)'!$A$1:$CZ$1,_xlfn.XLOOKUP($A222,'Copy of PY1 Data(H)'!$A$1:$A$288,'Copy of PY1 Data(H)'!$A$1:$CZ$288))</f>
        <v>0</v>
      </c>
      <c r="BN222" s="180" cm="1">
        <f t="array" ref="BN222">_xlfn.XLOOKUP(BN$1,'Copy of PY1 Data(H)'!$A$1:$CZ$1,_xlfn.XLOOKUP($A222,'Copy of PY1 Data(H)'!$A$1:$A$288,'Copy of PY1 Data(H)'!$A$1:$CZ$288))</f>
        <v>0</v>
      </c>
      <c r="BO222" s="180" cm="1">
        <f t="array" ref="BO222">_xlfn.XLOOKUP(BO$1,'Copy of PY1 Data(H)'!$A$1:$CZ$1,_xlfn.XLOOKUP($A222,'Copy of PY1 Data(H)'!$A$1:$A$288,'Copy of PY1 Data(H)'!$A$1:$CZ$288))</f>
        <v>0</v>
      </c>
      <c r="BP222" s="180" cm="1">
        <f t="array" ref="BP222">_xlfn.XLOOKUP(BP$1,'Copy of PY1 Data(H)'!$A$1:$CZ$1,_xlfn.XLOOKUP($A222,'Copy of PY1 Data(H)'!$A$1:$A$288,'Copy of PY1 Data(H)'!$A$1:$CZ$288))</f>
        <v>0</v>
      </c>
      <c r="BQ222" s="180" cm="1">
        <f t="array" ref="BQ222">_xlfn.XLOOKUP(BQ$1,'Copy of PY1 Data(H)'!$A$1:$CZ$1,_xlfn.XLOOKUP($A222,'Copy of PY1 Data(H)'!$A$1:$A$288,'Copy of PY1 Data(H)'!$A$1:$CZ$288))</f>
        <v>0</v>
      </c>
      <c r="BR222" s="180" cm="1">
        <f t="array" ref="BR222">_xlfn.XLOOKUP(BR$1,'Copy of PY1 Data(H)'!$A$1:$CZ$1,_xlfn.XLOOKUP($A222,'Copy of PY1 Data(H)'!$A$1:$A$288,'Copy of PY1 Data(H)'!$A$1:$CZ$288))</f>
        <v>0</v>
      </c>
      <c r="BS222" s="180" cm="1">
        <f t="array" ref="BS222">_xlfn.XLOOKUP(BS$1,'Copy of PY1 Data(H)'!$A$1:$CZ$1,_xlfn.XLOOKUP($A222,'Copy of PY1 Data(H)'!$A$1:$A$288,'Copy of PY1 Data(H)'!$A$1:$CZ$288))</f>
        <v>0</v>
      </c>
      <c r="BT222" s="180" cm="1">
        <f t="array" ref="BT222">_xlfn.XLOOKUP(BT$1,'Copy of PY1 Data(H)'!$A$1:$CZ$1,_xlfn.XLOOKUP($A222,'Copy of PY1 Data(H)'!$A$1:$A$288,'Copy of PY1 Data(H)'!$A$1:$CZ$288))</f>
        <v>0</v>
      </c>
      <c r="BU222" s="180" cm="1">
        <f t="array" ref="BU222">_xlfn.XLOOKUP(BU$1,'Copy of PY1 Data(H)'!$A$1:$CZ$1,_xlfn.XLOOKUP($A222,'Copy of PY1 Data(H)'!$A$1:$A$288,'Copy of PY1 Data(H)'!$A$1:$CZ$288))</f>
        <v>0</v>
      </c>
      <c r="BV222" s="180" cm="1">
        <f t="array" ref="BV222">_xlfn.XLOOKUP(BV$1,'Copy of PY1 Data(H)'!$A$1:$CZ$1,_xlfn.XLOOKUP($A222,'Copy of PY1 Data(H)'!$A$1:$A$288,'Copy of PY1 Data(H)'!$A$1:$CZ$288))</f>
        <v>0</v>
      </c>
      <c r="BW222" s="180" cm="1">
        <f t="array" ref="BW222">_xlfn.XLOOKUP(BW$1,'Copy of PY1 Data(H)'!$A$1:$CZ$1,_xlfn.XLOOKUP($A222,'Copy of PY1 Data(H)'!$A$1:$A$288,'Copy of PY1 Data(H)'!$A$1:$CZ$288))</f>
        <v>0</v>
      </c>
      <c r="BX222" s="180" cm="1">
        <f t="array" ref="BX222">_xlfn.XLOOKUP(BX$1,'Copy of PY1 Data(H)'!$A$1:$CZ$1,_xlfn.XLOOKUP($A222,'Copy of PY1 Data(H)'!$A$1:$A$288,'Copy of PY1 Data(H)'!$A$1:$CZ$288))</f>
        <v>0</v>
      </c>
      <c r="BY222" s="180" cm="1">
        <f t="array" ref="BY222">_xlfn.XLOOKUP(BY$1,'Copy of PY1 Data(H)'!$A$1:$CZ$1,_xlfn.XLOOKUP($A222,'Copy of PY1 Data(H)'!$A$1:$A$288,'Copy of PY1 Data(H)'!$A$1:$CZ$288))</f>
        <v>0</v>
      </c>
      <c r="BZ222" s="180" cm="1">
        <f t="array" ref="BZ222">_xlfn.XLOOKUP(BZ$1,'Copy of PY1 Data(H)'!$A$1:$CZ$1,_xlfn.XLOOKUP($A222,'Copy of PY1 Data(H)'!$A$1:$A$288,'Copy of PY1 Data(H)'!$A$1:$CZ$288))</f>
        <v>0</v>
      </c>
      <c r="CA222" s="180" cm="1">
        <f t="array" ref="CA222">_xlfn.XLOOKUP(CA$1,'Copy of PY1 Data(H)'!$A$1:$CZ$1,_xlfn.XLOOKUP($A222,'Copy of PY1 Data(H)'!$A$1:$A$288,'Copy of PY1 Data(H)'!$A$1:$CZ$288))</f>
        <v>0</v>
      </c>
      <c r="CB222" s="180" cm="1">
        <f t="array" ref="CB222">_xlfn.XLOOKUP(CB$1,'Copy of PY1 Data(H)'!$A$1:$CZ$1,_xlfn.XLOOKUP($A222,'Copy of PY1 Data(H)'!$A$1:$A$288,'Copy of PY1 Data(H)'!$A$1:$CZ$288))</f>
        <v>0</v>
      </c>
      <c r="CC222" s="180" cm="1">
        <f t="array" ref="CC222">_xlfn.XLOOKUP(CC$1,'Copy of PY1 Data(H)'!$A$1:$CZ$1,_xlfn.XLOOKUP($A222,'Copy of PY1 Data(H)'!$A$1:$A$288,'Copy of PY1 Data(H)'!$A$1:$CZ$288))</f>
        <v>0</v>
      </c>
      <c r="CD222" s="180" cm="1">
        <f t="array" ref="CD222">_xlfn.XLOOKUP(CD$1,'Copy of PY1 Data(H)'!$A$1:$CZ$1,_xlfn.XLOOKUP($A222,'Copy of PY1 Data(H)'!$A$1:$A$288,'Copy of PY1 Data(H)'!$A$1:$CZ$288))</f>
        <v>0</v>
      </c>
    </row>
    <row r="223" spans="1:82" x14ac:dyDescent="0.3">
      <c r="A223" s="180">
        <v>619</v>
      </c>
      <c r="C223" s="180"/>
      <c r="D223" s="180" cm="1">
        <f t="array" ref="D223">_xlfn.XLOOKUP(D$1,'Copy of PY1 Data(H)'!$A$1:$CZ$1,_xlfn.XLOOKUP($A223,'Copy of PY1 Data(H)'!$A$1:$A$288,'Copy of PY1 Data(H)'!$A$1:$CZ$288))</f>
        <v>0</v>
      </c>
      <c r="E223" s="180" cm="1">
        <f t="array" ref="E223">_xlfn.XLOOKUP(E$1,'Copy of PY1 Data(H)'!$A$1:$CZ$1,_xlfn.XLOOKUP($A223,'Copy of PY1 Data(H)'!$A$1:$A$288,'Copy of PY1 Data(H)'!$A$1:$CZ$288))</f>
        <v>0</v>
      </c>
      <c r="F223" s="180" cm="1">
        <f t="array" ref="F223">_xlfn.XLOOKUP(F$1,'Copy of PY1 Data(H)'!$A$1:$CZ$1,_xlfn.XLOOKUP($A223,'Copy of PY1 Data(H)'!$A$1:$A$288,'Copy of PY1 Data(H)'!$A$1:$CZ$288))</f>
        <v>0</v>
      </c>
      <c r="G223" s="180" cm="1">
        <f t="array" ref="G223">_xlfn.XLOOKUP(G$1,'Copy of PY1 Data(H)'!$A$1:$CZ$1,_xlfn.XLOOKUP($A223,'Copy of PY1 Data(H)'!$A$1:$A$288,'Copy of PY1 Data(H)'!$A$1:$CZ$288))</f>
        <v>0</v>
      </c>
      <c r="H223" s="180" cm="1">
        <f t="array" ref="H223">_xlfn.XLOOKUP(H$1,'Copy of PY1 Data(H)'!$A$1:$CZ$1,_xlfn.XLOOKUP($A223,'Copy of PY1 Data(H)'!$A$1:$A$288,'Copy of PY1 Data(H)'!$A$1:$CZ$288))</f>
        <v>0</v>
      </c>
      <c r="I223" s="180" cm="1">
        <f t="array" ref="I223">_xlfn.XLOOKUP(I$1,'Copy of PY1 Data(H)'!$A$1:$CZ$1,_xlfn.XLOOKUP($A223,'Copy of PY1 Data(H)'!$A$1:$A$288,'Copy of PY1 Data(H)'!$A$1:$CZ$288))</f>
        <v>0</v>
      </c>
      <c r="J223" s="180" cm="1">
        <f t="array" ref="J223">_xlfn.XLOOKUP(J$1,'Copy of PY1 Data(H)'!$A$1:$CZ$1,_xlfn.XLOOKUP($A223,'Copy of PY1 Data(H)'!$A$1:$A$288,'Copy of PY1 Data(H)'!$A$1:$CZ$288))</f>
        <v>0</v>
      </c>
      <c r="K223" s="180" cm="1">
        <f t="array" ref="K223">_xlfn.XLOOKUP(K$1,'Copy of PY1 Data(H)'!$A$1:$CZ$1,_xlfn.XLOOKUP($A223,'Copy of PY1 Data(H)'!$A$1:$A$288,'Copy of PY1 Data(H)'!$A$1:$CZ$288))</f>
        <v>0</v>
      </c>
      <c r="L223" s="180" cm="1">
        <f t="array" ref="L223">_xlfn.XLOOKUP(L$1,'Copy of PY1 Data(H)'!$A$1:$CZ$1,_xlfn.XLOOKUP($A223,'Copy of PY1 Data(H)'!$A$1:$A$288,'Copy of PY1 Data(H)'!$A$1:$CZ$288))</f>
        <v>0</v>
      </c>
      <c r="M223" s="180" cm="1">
        <f t="array" ref="M223">_xlfn.XLOOKUP(M$1,'Copy of PY1 Data(H)'!$A$1:$CZ$1,_xlfn.XLOOKUP($A223,'Copy of PY1 Data(H)'!$A$1:$A$288,'Copy of PY1 Data(H)'!$A$1:$CZ$288))</f>
        <v>0</v>
      </c>
      <c r="N223" s="180" cm="1">
        <f t="array" ref="N223">_xlfn.XLOOKUP(N$1,'Copy of PY1 Data(H)'!$A$1:$CZ$1,_xlfn.XLOOKUP($A223,'Copy of PY1 Data(H)'!$A$1:$A$288,'Copy of PY1 Data(H)'!$A$1:$CZ$288))</f>
        <v>0</v>
      </c>
      <c r="O223" s="180" cm="1">
        <f t="array" ref="O223">_xlfn.XLOOKUP(O$1,'Copy of PY1 Data(H)'!$A$1:$CZ$1,_xlfn.XLOOKUP($A223,'Copy of PY1 Data(H)'!$A$1:$A$288,'Copy of PY1 Data(H)'!$A$1:$CZ$288))</f>
        <v>0</v>
      </c>
      <c r="P223" s="180" cm="1">
        <f t="array" ref="P223">_xlfn.XLOOKUP(P$1,'Copy of PY1 Data(H)'!$A$1:$CZ$1,_xlfn.XLOOKUP($A223,'Copy of PY1 Data(H)'!$A$1:$A$288,'Copy of PY1 Data(H)'!$A$1:$CZ$288))</f>
        <v>0</v>
      </c>
      <c r="Q223" s="180" cm="1">
        <f t="array" ref="Q223">_xlfn.XLOOKUP(Q$1,'Copy of PY1 Data(H)'!$A$1:$CZ$1,_xlfn.XLOOKUP($A223,'Copy of PY1 Data(H)'!$A$1:$A$288,'Copy of PY1 Data(H)'!$A$1:$CZ$288))</f>
        <v>0</v>
      </c>
      <c r="R223" s="180" cm="1">
        <f t="array" ref="R223">_xlfn.XLOOKUP(R$1,'Copy of PY1 Data(H)'!$A$1:$CZ$1,_xlfn.XLOOKUP($A223,'Copy of PY1 Data(H)'!$A$1:$A$288,'Copy of PY1 Data(H)'!$A$1:$CZ$288))</f>
        <v>0</v>
      </c>
      <c r="S223" s="180" cm="1">
        <f t="array" ref="S223">_xlfn.XLOOKUP(S$1,'Copy of PY1 Data(H)'!$A$1:$CZ$1,_xlfn.XLOOKUP($A223,'Copy of PY1 Data(H)'!$A$1:$A$288,'Copy of PY1 Data(H)'!$A$1:$CZ$288))</f>
        <v>0</v>
      </c>
      <c r="T223" s="180" cm="1">
        <f t="array" ref="T223">_xlfn.XLOOKUP(T$1,'Copy of PY1 Data(H)'!$A$1:$CZ$1,_xlfn.XLOOKUP($A223,'Copy of PY1 Data(H)'!$A$1:$A$288,'Copy of PY1 Data(H)'!$A$1:$CZ$288))</f>
        <v>0</v>
      </c>
      <c r="U223" s="180" cm="1">
        <f t="array" ref="U223">_xlfn.XLOOKUP(U$1,'Copy of PY1 Data(H)'!$A$1:$CZ$1,_xlfn.XLOOKUP($A223,'Copy of PY1 Data(H)'!$A$1:$A$288,'Copy of PY1 Data(H)'!$A$1:$CZ$288))</f>
        <v>0</v>
      </c>
      <c r="V223" s="180" cm="1">
        <f t="array" ref="V223">_xlfn.XLOOKUP(V$1,'Copy of PY1 Data(H)'!$A$1:$CZ$1,_xlfn.XLOOKUP($A223,'Copy of PY1 Data(H)'!$A$1:$A$288,'Copy of PY1 Data(H)'!$A$1:$CZ$288))</f>
        <v>0</v>
      </c>
      <c r="W223" s="180" cm="1">
        <f t="array" ref="W223">_xlfn.XLOOKUP(W$1,'Copy of PY1 Data(H)'!$A$1:$CZ$1,_xlfn.XLOOKUP($A223,'Copy of PY1 Data(H)'!$A$1:$A$288,'Copy of PY1 Data(H)'!$A$1:$CZ$288))</f>
        <v>0</v>
      </c>
      <c r="X223" s="180" cm="1">
        <f t="array" ref="X223">_xlfn.XLOOKUP(X$1,'Copy of PY1 Data(H)'!$A$1:$CZ$1,_xlfn.XLOOKUP($A223,'Copy of PY1 Data(H)'!$A$1:$A$288,'Copy of PY1 Data(H)'!$A$1:$CZ$288))</f>
        <v>0</v>
      </c>
      <c r="Y223" s="180" cm="1">
        <f t="array" ref="Y223">_xlfn.XLOOKUP(Y$1,'Copy of PY1 Data(H)'!$A$1:$CZ$1,_xlfn.XLOOKUP($A223,'Copy of PY1 Data(H)'!$A$1:$A$288,'Copy of PY1 Data(H)'!$A$1:$CZ$288))</f>
        <v>0</v>
      </c>
      <c r="Z223" s="180" cm="1">
        <f t="array" ref="Z223">_xlfn.XLOOKUP(Z$1,'Copy of PY1 Data(H)'!$A$1:$CZ$1,_xlfn.XLOOKUP($A223,'Copy of PY1 Data(H)'!$A$1:$A$288,'Copy of PY1 Data(H)'!$A$1:$CZ$288))</f>
        <v>0</v>
      </c>
      <c r="AA223" s="180" cm="1">
        <f t="array" ref="AA223">_xlfn.XLOOKUP(AA$1,'Copy of PY1 Data(H)'!$A$1:$CZ$1,_xlfn.XLOOKUP($A223,'Copy of PY1 Data(H)'!$A$1:$A$288,'Copy of PY1 Data(H)'!$A$1:$CZ$288))</f>
        <v>0</v>
      </c>
      <c r="AB223" s="180" cm="1">
        <f t="array" ref="AB223">_xlfn.XLOOKUP(AB$1,'Copy of PY1 Data(H)'!$A$1:$CZ$1,_xlfn.XLOOKUP($A223,'Copy of PY1 Data(H)'!$A$1:$A$288,'Copy of PY1 Data(H)'!$A$1:$CZ$288))</f>
        <v>0</v>
      </c>
      <c r="AC223" s="180" cm="1">
        <f t="array" ref="AC223">_xlfn.XLOOKUP(AC$1,'Copy of PY1 Data(H)'!$A$1:$CZ$1,_xlfn.XLOOKUP($A223,'Copy of PY1 Data(H)'!$A$1:$A$288,'Copy of PY1 Data(H)'!$A$1:$CZ$288))</f>
        <v>0</v>
      </c>
      <c r="AD223" s="180" cm="1">
        <f t="array" ref="AD223">_xlfn.XLOOKUP(AD$1,'Copy of PY1 Data(H)'!$A$1:$CZ$1,_xlfn.XLOOKUP($A223,'Copy of PY1 Data(H)'!$A$1:$A$288,'Copy of PY1 Data(H)'!$A$1:$CZ$288))</f>
        <v>0</v>
      </c>
      <c r="AE223" s="180" cm="1">
        <f t="array" ref="AE223">_xlfn.XLOOKUP(AE$1,'Copy of PY1 Data(H)'!$A$1:$CZ$1,_xlfn.XLOOKUP($A223,'Copy of PY1 Data(H)'!$A$1:$A$288,'Copy of PY1 Data(H)'!$A$1:$CZ$288))</f>
        <v>0</v>
      </c>
      <c r="AF223" s="180" cm="1">
        <f t="array" ref="AF223">_xlfn.XLOOKUP(AF$1,'Copy of PY1 Data(H)'!$A$1:$CZ$1,_xlfn.XLOOKUP($A223,'Copy of PY1 Data(H)'!$A$1:$A$288,'Copy of PY1 Data(H)'!$A$1:$CZ$288))</f>
        <v>0</v>
      </c>
      <c r="AG223" s="180" cm="1">
        <f t="array" ref="AG223">_xlfn.XLOOKUP(AG$1,'Copy of PY1 Data(H)'!$A$1:$CZ$1,_xlfn.XLOOKUP($A223,'Copy of PY1 Data(H)'!$A$1:$A$288,'Copy of PY1 Data(H)'!$A$1:$CZ$288))</f>
        <v>0</v>
      </c>
      <c r="AH223" s="180" cm="1">
        <f t="array" ref="AH223">_xlfn.XLOOKUP(AH$1,'Copy of PY1 Data(H)'!$A$1:$CZ$1,_xlfn.XLOOKUP($A223,'Copy of PY1 Data(H)'!$A$1:$A$288,'Copy of PY1 Data(H)'!$A$1:$CZ$288))</f>
        <v>0</v>
      </c>
      <c r="AI223" s="180" cm="1">
        <f t="array" ref="AI223">_xlfn.XLOOKUP(AI$1,'Copy of PY1 Data(H)'!$A$1:$CZ$1,_xlfn.XLOOKUP($A223,'Copy of PY1 Data(H)'!$A$1:$A$288,'Copy of PY1 Data(H)'!$A$1:$CZ$288))</f>
        <v>0</v>
      </c>
      <c r="AJ223" s="180" cm="1">
        <f t="array" ref="AJ223">_xlfn.XLOOKUP(AJ$1,'Copy of PY1 Data(H)'!$A$1:$CZ$1,_xlfn.XLOOKUP($A223,'Copy of PY1 Data(H)'!$A$1:$A$288,'Copy of PY1 Data(H)'!$A$1:$CZ$288))</f>
        <v>0</v>
      </c>
      <c r="AK223" s="180" cm="1">
        <f t="array" ref="AK223">_xlfn.XLOOKUP(AK$1,'Copy of PY1 Data(H)'!$A$1:$CZ$1,_xlfn.XLOOKUP($A223,'Copy of PY1 Data(H)'!$A$1:$A$288,'Copy of PY1 Data(H)'!$A$1:$CZ$288))</f>
        <v>0</v>
      </c>
      <c r="AL223" s="180" cm="1">
        <f t="array" ref="AL223">_xlfn.XLOOKUP(AL$1,'Copy of PY1 Data(H)'!$A$1:$CZ$1,_xlfn.XLOOKUP($A223,'Copy of PY1 Data(H)'!$A$1:$A$288,'Copy of PY1 Data(H)'!$A$1:$CZ$288))</f>
        <v>0</v>
      </c>
      <c r="AM223" s="180" cm="1">
        <f t="array" ref="AM223">_xlfn.XLOOKUP(AM$1,'Copy of PY1 Data(H)'!$A$1:$CZ$1,_xlfn.XLOOKUP($A223,'Copy of PY1 Data(H)'!$A$1:$A$288,'Copy of PY1 Data(H)'!$A$1:$CZ$288))</f>
        <v>0</v>
      </c>
      <c r="AN223" s="180" cm="1">
        <f t="array" ref="AN223">_xlfn.XLOOKUP(AN$1,'Copy of PY1 Data(H)'!$A$1:$CZ$1,_xlfn.XLOOKUP($A223,'Copy of PY1 Data(H)'!$A$1:$A$288,'Copy of PY1 Data(H)'!$A$1:$CZ$288))</f>
        <v>0</v>
      </c>
      <c r="AO223" s="180" cm="1">
        <f t="array" ref="AO223">_xlfn.XLOOKUP(AO$1,'Copy of PY1 Data(H)'!$A$1:$CZ$1,_xlfn.XLOOKUP($A223,'Copy of PY1 Data(H)'!$A$1:$A$288,'Copy of PY1 Data(H)'!$A$1:$CZ$288))</f>
        <v>0</v>
      </c>
      <c r="AP223" s="180" cm="1">
        <f t="array" ref="AP223">_xlfn.XLOOKUP(AP$1,'Copy of PY1 Data(H)'!$A$1:$CZ$1,_xlfn.XLOOKUP($A223,'Copy of PY1 Data(H)'!$A$1:$A$288,'Copy of PY1 Data(H)'!$A$1:$CZ$288))</f>
        <v>0</v>
      </c>
      <c r="AQ223" s="180" cm="1">
        <f t="array" ref="AQ223">_xlfn.XLOOKUP(AQ$1,'Copy of PY1 Data(H)'!$A$1:$CZ$1,_xlfn.XLOOKUP($A223,'Copy of PY1 Data(H)'!$A$1:$A$288,'Copy of PY1 Data(H)'!$A$1:$CZ$288))</f>
        <v>0</v>
      </c>
      <c r="AR223" s="180" cm="1">
        <f t="array" ref="AR223">_xlfn.XLOOKUP(AR$1,'Copy of PY1 Data(H)'!$A$1:$CZ$1,_xlfn.XLOOKUP($A223,'Copy of PY1 Data(H)'!$A$1:$A$288,'Copy of PY1 Data(H)'!$A$1:$CZ$288))</f>
        <v>0</v>
      </c>
      <c r="AS223" s="180" cm="1">
        <f t="array" ref="AS223">_xlfn.XLOOKUP(AS$1,'Copy of PY1 Data(H)'!$A$1:$CZ$1,_xlfn.XLOOKUP($A223,'Copy of PY1 Data(H)'!$A$1:$A$288,'Copy of PY1 Data(H)'!$A$1:$CZ$288))</f>
        <v>0</v>
      </c>
      <c r="AT223" s="180" cm="1">
        <f t="array" ref="AT223">_xlfn.XLOOKUP(AT$1,'Copy of PY1 Data(H)'!$A$1:$CZ$1,_xlfn.XLOOKUP($A223,'Copy of PY1 Data(H)'!$A$1:$A$288,'Copy of PY1 Data(H)'!$A$1:$CZ$288))</f>
        <v>0</v>
      </c>
      <c r="AU223" s="180" cm="1">
        <f t="array" ref="AU223">_xlfn.XLOOKUP(AU$1,'Copy of PY1 Data(H)'!$A$1:$CZ$1,_xlfn.XLOOKUP($A223,'Copy of PY1 Data(H)'!$A$1:$A$288,'Copy of PY1 Data(H)'!$A$1:$CZ$288))</f>
        <v>0</v>
      </c>
      <c r="AV223" s="180" cm="1">
        <f t="array" ref="AV223">_xlfn.XLOOKUP(AV$1,'Copy of PY1 Data(H)'!$A$1:$CZ$1,_xlfn.XLOOKUP($A223,'Copy of PY1 Data(H)'!$A$1:$A$288,'Copy of PY1 Data(H)'!$A$1:$CZ$288))</f>
        <v>0</v>
      </c>
      <c r="AW223" s="180" cm="1">
        <f t="array" ref="AW223">_xlfn.XLOOKUP(AW$1,'Copy of PY1 Data(H)'!$A$1:$CZ$1,_xlfn.XLOOKUP($A223,'Copy of PY1 Data(H)'!$A$1:$A$288,'Copy of PY1 Data(H)'!$A$1:$CZ$288))</f>
        <v>0</v>
      </c>
      <c r="AX223" s="180" cm="1">
        <f t="array" ref="AX223">_xlfn.XLOOKUP(AX$1,'Copy of PY1 Data(H)'!$A$1:$CZ$1,_xlfn.XLOOKUP($A223,'Copy of PY1 Data(H)'!$A$1:$A$288,'Copy of PY1 Data(H)'!$A$1:$CZ$288))</f>
        <v>0</v>
      </c>
      <c r="AY223" s="180" cm="1">
        <f t="array" ref="AY223">_xlfn.XLOOKUP(AY$1,'Copy of PY1 Data(H)'!$A$1:$CZ$1,_xlfn.XLOOKUP($A223,'Copy of PY1 Data(H)'!$A$1:$A$288,'Copy of PY1 Data(H)'!$A$1:$CZ$288))</f>
        <v>0</v>
      </c>
      <c r="AZ223" s="180" cm="1">
        <f t="array" ref="AZ223">_xlfn.XLOOKUP(AZ$1,'Copy of PY1 Data(H)'!$A$1:$CZ$1,_xlfn.XLOOKUP($A223,'Copy of PY1 Data(H)'!$A$1:$A$288,'Copy of PY1 Data(H)'!$A$1:$CZ$288))</f>
        <v>0</v>
      </c>
      <c r="BA223" s="180" cm="1">
        <f t="array" ref="BA223">_xlfn.XLOOKUP(BA$1,'Copy of PY1 Data(H)'!$A$1:$CZ$1,_xlfn.XLOOKUP($A223,'Copy of PY1 Data(H)'!$A$1:$A$288,'Copy of PY1 Data(H)'!$A$1:$CZ$288))</f>
        <v>0</v>
      </c>
      <c r="BB223" s="180" cm="1">
        <f t="array" ref="BB223">_xlfn.XLOOKUP(BB$1,'Copy of PY1 Data(H)'!$A$1:$CZ$1,_xlfn.XLOOKUP($A223,'Copy of PY1 Data(H)'!$A$1:$A$288,'Copy of PY1 Data(H)'!$A$1:$CZ$288))</f>
        <v>0</v>
      </c>
      <c r="BC223" s="180" cm="1">
        <f t="array" ref="BC223">_xlfn.XLOOKUP(BC$1,'Copy of PY1 Data(H)'!$A$1:$CZ$1,_xlfn.XLOOKUP($A223,'Copy of PY1 Data(H)'!$A$1:$A$288,'Copy of PY1 Data(H)'!$A$1:$CZ$288))</f>
        <v>0</v>
      </c>
      <c r="BD223" s="180" cm="1">
        <f t="array" ref="BD223">_xlfn.XLOOKUP(BD$1,'Copy of PY1 Data(H)'!$A$1:$CZ$1,_xlfn.XLOOKUP($A223,'Copy of PY1 Data(H)'!$A$1:$A$288,'Copy of PY1 Data(H)'!$A$1:$CZ$288))</f>
        <v>0</v>
      </c>
      <c r="BE223" s="180" cm="1">
        <f t="array" ref="BE223">_xlfn.XLOOKUP(BE$1,'Copy of PY1 Data(H)'!$A$1:$CZ$1,_xlfn.XLOOKUP($A223,'Copy of PY1 Data(H)'!$A$1:$A$288,'Copy of PY1 Data(H)'!$A$1:$CZ$288))</f>
        <v>0</v>
      </c>
      <c r="BF223" s="180" cm="1">
        <f t="array" ref="BF223">_xlfn.XLOOKUP(BF$1,'Copy of PY1 Data(H)'!$A$1:$CZ$1,_xlfn.XLOOKUP($A223,'Copy of PY1 Data(H)'!$A$1:$A$288,'Copy of PY1 Data(H)'!$A$1:$CZ$288))</f>
        <v>0</v>
      </c>
      <c r="BG223" s="180" cm="1">
        <f t="array" ref="BG223">_xlfn.XLOOKUP(BG$1,'Copy of PY1 Data(H)'!$A$1:$CZ$1,_xlfn.XLOOKUP($A223,'Copy of PY1 Data(H)'!$A$1:$A$288,'Copy of PY1 Data(H)'!$A$1:$CZ$288))</f>
        <v>0</v>
      </c>
      <c r="BH223" s="180" cm="1">
        <f t="array" ref="BH223">_xlfn.XLOOKUP(BH$1,'Copy of PY1 Data(H)'!$A$1:$CZ$1,_xlfn.XLOOKUP($A223,'Copy of PY1 Data(H)'!$A$1:$A$288,'Copy of PY1 Data(H)'!$A$1:$CZ$288))</f>
        <v>0</v>
      </c>
      <c r="BI223" s="180" cm="1">
        <f t="array" ref="BI223">_xlfn.XLOOKUP(BI$1,'Copy of PY1 Data(H)'!$A$1:$CZ$1,_xlfn.XLOOKUP($A223,'Copy of PY1 Data(H)'!$A$1:$A$288,'Copy of PY1 Data(H)'!$A$1:$CZ$288))</f>
        <v>0</v>
      </c>
      <c r="BJ223" s="180" cm="1">
        <f t="array" ref="BJ223">_xlfn.XLOOKUP(BJ$1,'Copy of PY1 Data(H)'!$A$1:$CZ$1,_xlfn.XLOOKUP($A223,'Copy of PY1 Data(H)'!$A$1:$A$288,'Copy of PY1 Data(H)'!$A$1:$CZ$288))</f>
        <v>0</v>
      </c>
      <c r="BK223" s="180" cm="1">
        <f t="array" ref="BK223">_xlfn.XLOOKUP(BK$1,'Copy of PY1 Data(H)'!$A$1:$CZ$1,_xlfn.XLOOKUP($A223,'Copy of PY1 Data(H)'!$A$1:$A$288,'Copy of PY1 Data(H)'!$A$1:$CZ$288))</f>
        <v>0</v>
      </c>
      <c r="BL223" s="180" cm="1">
        <f t="array" ref="BL223">_xlfn.XLOOKUP(BL$1,'Copy of PY1 Data(H)'!$A$1:$CZ$1,_xlfn.XLOOKUP($A223,'Copy of PY1 Data(H)'!$A$1:$A$288,'Copy of PY1 Data(H)'!$A$1:$CZ$288))</f>
        <v>0</v>
      </c>
      <c r="BM223" s="180" cm="1">
        <f t="array" ref="BM223">_xlfn.XLOOKUP(BM$1,'Copy of PY1 Data(H)'!$A$1:$CZ$1,_xlfn.XLOOKUP($A223,'Copy of PY1 Data(H)'!$A$1:$A$288,'Copy of PY1 Data(H)'!$A$1:$CZ$288))</f>
        <v>0</v>
      </c>
      <c r="BN223" s="180" cm="1">
        <f t="array" ref="BN223">_xlfn.XLOOKUP(BN$1,'Copy of PY1 Data(H)'!$A$1:$CZ$1,_xlfn.XLOOKUP($A223,'Copy of PY1 Data(H)'!$A$1:$A$288,'Copy of PY1 Data(H)'!$A$1:$CZ$288))</f>
        <v>0</v>
      </c>
      <c r="BO223" s="180" cm="1">
        <f t="array" ref="BO223">_xlfn.XLOOKUP(BO$1,'Copy of PY1 Data(H)'!$A$1:$CZ$1,_xlfn.XLOOKUP($A223,'Copy of PY1 Data(H)'!$A$1:$A$288,'Copy of PY1 Data(H)'!$A$1:$CZ$288))</f>
        <v>0</v>
      </c>
      <c r="BP223" s="180" cm="1">
        <f t="array" ref="BP223">_xlfn.XLOOKUP(BP$1,'Copy of PY1 Data(H)'!$A$1:$CZ$1,_xlfn.XLOOKUP($A223,'Copy of PY1 Data(H)'!$A$1:$A$288,'Copy of PY1 Data(H)'!$A$1:$CZ$288))</f>
        <v>0</v>
      </c>
      <c r="BQ223" s="180" cm="1">
        <f t="array" ref="BQ223">_xlfn.XLOOKUP(BQ$1,'Copy of PY1 Data(H)'!$A$1:$CZ$1,_xlfn.XLOOKUP($A223,'Copy of PY1 Data(H)'!$A$1:$A$288,'Copy of PY1 Data(H)'!$A$1:$CZ$288))</f>
        <v>0</v>
      </c>
      <c r="BR223" s="180" cm="1">
        <f t="array" ref="BR223">_xlfn.XLOOKUP(BR$1,'Copy of PY1 Data(H)'!$A$1:$CZ$1,_xlfn.XLOOKUP($A223,'Copy of PY1 Data(H)'!$A$1:$A$288,'Copy of PY1 Data(H)'!$A$1:$CZ$288))</f>
        <v>0</v>
      </c>
      <c r="BS223" s="180" cm="1">
        <f t="array" ref="BS223">_xlfn.XLOOKUP(BS$1,'Copy of PY1 Data(H)'!$A$1:$CZ$1,_xlfn.XLOOKUP($A223,'Copy of PY1 Data(H)'!$A$1:$A$288,'Copy of PY1 Data(H)'!$A$1:$CZ$288))</f>
        <v>0</v>
      </c>
      <c r="BT223" s="180" cm="1">
        <f t="array" ref="BT223">_xlfn.XLOOKUP(BT$1,'Copy of PY1 Data(H)'!$A$1:$CZ$1,_xlfn.XLOOKUP($A223,'Copy of PY1 Data(H)'!$A$1:$A$288,'Copy of PY1 Data(H)'!$A$1:$CZ$288))</f>
        <v>0</v>
      </c>
      <c r="BU223" s="180" cm="1">
        <f t="array" ref="BU223">_xlfn.XLOOKUP(BU$1,'Copy of PY1 Data(H)'!$A$1:$CZ$1,_xlfn.XLOOKUP($A223,'Copy of PY1 Data(H)'!$A$1:$A$288,'Copy of PY1 Data(H)'!$A$1:$CZ$288))</f>
        <v>0</v>
      </c>
      <c r="BV223" s="180" cm="1">
        <f t="array" ref="BV223">_xlfn.XLOOKUP(BV$1,'Copy of PY1 Data(H)'!$A$1:$CZ$1,_xlfn.XLOOKUP($A223,'Copy of PY1 Data(H)'!$A$1:$A$288,'Copy of PY1 Data(H)'!$A$1:$CZ$288))</f>
        <v>0</v>
      </c>
      <c r="BW223" s="180" cm="1">
        <f t="array" ref="BW223">_xlfn.XLOOKUP(BW$1,'Copy of PY1 Data(H)'!$A$1:$CZ$1,_xlfn.XLOOKUP($A223,'Copy of PY1 Data(H)'!$A$1:$A$288,'Copy of PY1 Data(H)'!$A$1:$CZ$288))</f>
        <v>0</v>
      </c>
      <c r="BX223" s="180" cm="1">
        <f t="array" ref="BX223">_xlfn.XLOOKUP(BX$1,'Copy of PY1 Data(H)'!$A$1:$CZ$1,_xlfn.XLOOKUP($A223,'Copy of PY1 Data(H)'!$A$1:$A$288,'Copy of PY1 Data(H)'!$A$1:$CZ$288))</f>
        <v>0</v>
      </c>
      <c r="BY223" s="180" cm="1">
        <f t="array" ref="BY223">_xlfn.XLOOKUP(BY$1,'Copy of PY1 Data(H)'!$A$1:$CZ$1,_xlfn.XLOOKUP($A223,'Copy of PY1 Data(H)'!$A$1:$A$288,'Copy of PY1 Data(H)'!$A$1:$CZ$288))</f>
        <v>0</v>
      </c>
      <c r="BZ223" s="180" cm="1">
        <f t="array" ref="BZ223">_xlfn.XLOOKUP(BZ$1,'Copy of PY1 Data(H)'!$A$1:$CZ$1,_xlfn.XLOOKUP($A223,'Copy of PY1 Data(H)'!$A$1:$A$288,'Copy of PY1 Data(H)'!$A$1:$CZ$288))</f>
        <v>0</v>
      </c>
      <c r="CA223" s="180" cm="1">
        <f t="array" ref="CA223">_xlfn.XLOOKUP(CA$1,'Copy of PY1 Data(H)'!$A$1:$CZ$1,_xlfn.XLOOKUP($A223,'Copy of PY1 Data(H)'!$A$1:$A$288,'Copy of PY1 Data(H)'!$A$1:$CZ$288))</f>
        <v>0</v>
      </c>
      <c r="CB223" s="180" cm="1">
        <f t="array" ref="CB223">_xlfn.XLOOKUP(CB$1,'Copy of PY1 Data(H)'!$A$1:$CZ$1,_xlfn.XLOOKUP($A223,'Copy of PY1 Data(H)'!$A$1:$A$288,'Copy of PY1 Data(H)'!$A$1:$CZ$288))</f>
        <v>0</v>
      </c>
      <c r="CC223" s="180" cm="1">
        <f t="array" ref="CC223">_xlfn.XLOOKUP(CC$1,'Copy of PY1 Data(H)'!$A$1:$CZ$1,_xlfn.XLOOKUP($A223,'Copy of PY1 Data(H)'!$A$1:$A$288,'Copy of PY1 Data(H)'!$A$1:$CZ$288))</f>
        <v>0</v>
      </c>
      <c r="CD223" s="180" cm="1">
        <f t="array" ref="CD223">_xlfn.XLOOKUP(CD$1,'Copy of PY1 Data(H)'!$A$1:$CZ$1,_xlfn.XLOOKUP($A223,'Copy of PY1 Data(H)'!$A$1:$A$288,'Copy of PY1 Data(H)'!$A$1:$CZ$288))</f>
        <v>0</v>
      </c>
    </row>
    <row r="224" spans="1:82" s="968" customFormat="1" x14ac:dyDescent="0.3">
      <c r="B224" s="968" t="s">
        <v>2892</v>
      </c>
      <c r="D224" s="968" t="e" cm="1">
        <f t="array" ref="D224">_xlfn.XLOOKUP(D$1,'Copy of PY1 Data(H)'!$A$1:$CZ$1,_xlfn.XLOOKUP($B224,'Copy of PY1 Data(H)'!$A$1:$A$288,'Copy of PY1 Data(H)'!$A$1:$CZ$288))</f>
        <v>#N/A</v>
      </c>
      <c r="E224" s="968" t="e" cm="1">
        <f t="array" ref="E224">_xlfn.XLOOKUP(E$1,'Copy of PY1 Data(H)'!$A$1:$CZ$1,_xlfn.XLOOKUP($B224,'Copy of PY1 Data(H)'!$A$1:$A$288,'Copy of PY1 Data(H)'!$A$1:$CZ$288))</f>
        <v>#N/A</v>
      </c>
      <c r="F224" s="968" t="e" cm="1">
        <f t="array" ref="F224">_xlfn.XLOOKUP(F$1,'Copy of PY1 Data(H)'!$A$1:$CZ$1,_xlfn.XLOOKUP($B224,'Copy of PY1 Data(H)'!$A$1:$A$288,'Copy of PY1 Data(H)'!$A$1:$CZ$288))</f>
        <v>#N/A</v>
      </c>
      <c r="G224" s="968" t="e" cm="1">
        <f t="array" ref="G224">_xlfn.XLOOKUP(G$1,'Copy of PY1 Data(H)'!$A$1:$CZ$1,_xlfn.XLOOKUP($B224,'Copy of PY1 Data(H)'!$A$1:$A$288,'Copy of PY1 Data(H)'!$A$1:$CZ$288))</f>
        <v>#N/A</v>
      </c>
      <c r="H224" s="968" t="e" cm="1">
        <f t="array" ref="H224">_xlfn.XLOOKUP(H$1,'Copy of PY1 Data(H)'!$A$1:$CZ$1,_xlfn.XLOOKUP($B224,'Copy of PY1 Data(H)'!$A$1:$A$288,'Copy of PY1 Data(H)'!$A$1:$CZ$288))</f>
        <v>#N/A</v>
      </c>
      <c r="I224" s="968" t="e" cm="1">
        <f t="array" ref="I224">_xlfn.XLOOKUP(I$1,'Copy of PY1 Data(H)'!$A$1:$CZ$1,_xlfn.XLOOKUP($B224,'Copy of PY1 Data(H)'!$A$1:$A$288,'Copy of PY1 Data(H)'!$A$1:$CZ$288))</f>
        <v>#N/A</v>
      </c>
      <c r="J224" s="968" t="e" cm="1">
        <f t="array" ref="J224">_xlfn.XLOOKUP(J$1,'Copy of PY1 Data(H)'!$A$1:$CZ$1,_xlfn.XLOOKUP($B224,'Copy of PY1 Data(H)'!$A$1:$A$288,'Copy of PY1 Data(H)'!$A$1:$CZ$288))</f>
        <v>#N/A</v>
      </c>
      <c r="K224" s="968" t="e" cm="1">
        <f t="array" ref="K224">_xlfn.XLOOKUP(K$1,'Copy of PY1 Data(H)'!$A$1:$CZ$1,_xlfn.XLOOKUP($B224,'Copy of PY1 Data(H)'!$A$1:$A$288,'Copy of PY1 Data(H)'!$A$1:$CZ$288))</f>
        <v>#N/A</v>
      </c>
      <c r="L224" s="968" t="e" cm="1">
        <f t="array" ref="L224">_xlfn.XLOOKUP(L$1,'Copy of PY1 Data(H)'!$A$1:$CZ$1,_xlfn.XLOOKUP($B224,'Copy of PY1 Data(H)'!$A$1:$A$288,'Copy of PY1 Data(H)'!$A$1:$CZ$288))</f>
        <v>#N/A</v>
      </c>
      <c r="M224" s="968" t="e" cm="1">
        <f t="array" ref="M224">_xlfn.XLOOKUP(M$1,'Copy of PY1 Data(H)'!$A$1:$CZ$1,_xlfn.XLOOKUP($B224,'Copy of PY1 Data(H)'!$A$1:$A$288,'Copy of PY1 Data(H)'!$A$1:$CZ$288))</f>
        <v>#N/A</v>
      </c>
      <c r="N224" s="968" t="e" cm="1">
        <f t="array" ref="N224">_xlfn.XLOOKUP(N$1,'Copy of PY1 Data(H)'!$A$1:$CZ$1,_xlfn.XLOOKUP($B224,'Copy of PY1 Data(H)'!$A$1:$A$288,'Copy of PY1 Data(H)'!$A$1:$CZ$288))</f>
        <v>#N/A</v>
      </c>
      <c r="O224" s="968" t="e" cm="1">
        <f t="array" ref="O224">_xlfn.XLOOKUP(O$1,'Copy of PY1 Data(H)'!$A$1:$CZ$1,_xlfn.XLOOKUP($B224,'Copy of PY1 Data(H)'!$A$1:$A$288,'Copy of PY1 Data(H)'!$A$1:$CZ$288))</f>
        <v>#N/A</v>
      </c>
      <c r="P224" s="968" t="e" cm="1">
        <f t="array" ref="P224">_xlfn.XLOOKUP(P$1,'Copy of PY1 Data(H)'!$A$1:$CZ$1,_xlfn.XLOOKUP($B224,'Copy of PY1 Data(H)'!$A$1:$A$288,'Copy of PY1 Data(H)'!$A$1:$CZ$288))</f>
        <v>#N/A</v>
      </c>
      <c r="Q224" s="968" t="e" cm="1">
        <f t="array" ref="Q224">_xlfn.XLOOKUP(Q$1,'Copy of PY1 Data(H)'!$A$1:$CZ$1,_xlfn.XLOOKUP($B224,'Copy of PY1 Data(H)'!$A$1:$A$288,'Copy of PY1 Data(H)'!$A$1:$CZ$288))</f>
        <v>#N/A</v>
      </c>
      <c r="R224" s="968" t="e" cm="1">
        <f t="array" ref="R224">_xlfn.XLOOKUP(R$1,'Copy of PY1 Data(H)'!$A$1:$CZ$1,_xlfn.XLOOKUP($B224,'Copy of PY1 Data(H)'!$A$1:$A$288,'Copy of PY1 Data(H)'!$A$1:$CZ$288))</f>
        <v>#N/A</v>
      </c>
      <c r="S224" s="968" t="e" cm="1">
        <f t="array" ref="S224">_xlfn.XLOOKUP(S$1,'Copy of PY1 Data(H)'!$A$1:$CZ$1,_xlfn.XLOOKUP($B224,'Copy of PY1 Data(H)'!$A$1:$A$288,'Copy of PY1 Data(H)'!$A$1:$CZ$288))</f>
        <v>#N/A</v>
      </c>
      <c r="T224" s="968" t="e" cm="1">
        <f t="array" ref="T224">_xlfn.XLOOKUP(T$1,'Copy of PY1 Data(H)'!$A$1:$CZ$1,_xlfn.XLOOKUP($B224,'Copy of PY1 Data(H)'!$A$1:$A$288,'Copy of PY1 Data(H)'!$A$1:$CZ$288))</f>
        <v>#N/A</v>
      </c>
      <c r="U224" s="968" t="e" cm="1">
        <f t="array" ref="U224">_xlfn.XLOOKUP(U$1,'Copy of PY1 Data(H)'!$A$1:$CZ$1,_xlfn.XLOOKUP($B224,'Copy of PY1 Data(H)'!$A$1:$A$288,'Copy of PY1 Data(H)'!$A$1:$CZ$288))</f>
        <v>#N/A</v>
      </c>
      <c r="V224" s="968" t="e" cm="1">
        <f t="array" ref="V224">_xlfn.XLOOKUP(V$1,'Copy of PY1 Data(H)'!$A$1:$CZ$1,_xlfn.XLOOKUP($B224,'Copy of PY1 Data(H)'!$A$1:$A$288,'Copy of PY1 Data(H)'!$A$1:$CZ$288))</f>
        <v>#N/A</v>
      </c>
      <c r="W224" s="968" t="e" cm="1">
        <f t="array" ref="W224">_xlfn.XLOOKUP(W$1,'Copy of PY1 Data(H)'!$A$1:$CZ$1,_xlfn.XLOOKUP($B224,'Copy of PY1 Data(H)'!$A$1:$A$288,'Copy of PY1 Data(H)'!$A$1:$CZ$288))</f>
        <v>#N/A</v>
      </c>
      <c r="X224" s="968" t="e" cm="1">
        <f t="array" ref="X224">_xlfn.XLOOKUP(X$1,'Copy of PY1 Data(H)'!$A$1:$CZ$1,_xlfn.XLOOKUP($B224,'Copy of PY1 Data(H)'!$A$1:$A$288,'Copy of PY1 Data(H)'!$A$1:$CZ$288))</f>
        <v>#N/A</v>
      </c>
      <c r="Y224" s="968" t="e" cm="1">
        <f t="array" ref="Y224">_xlfn.XLOOKUP(Y$1,'Copy of PY1 Data(H)'!$A$1:$CZ$1,_xlfn.XLOOKUP($B224,'Copy of PY1 Data(H)'!$A$1:$A$288,'Copy of PY1 Data(H)'!$A$1:$CZ$288))</f>
        <v>#N/A</v>
      </c>
      <c r="Z224" s="968" t="e" cm="1">
        <f t="array" ref="Z224">_xlfn.XLOOKUP(Z$1,'Copy of PY1 Data(H)'!$A$1:$CZ$1,_xlfn.XLOOKUP($B224,'Copy of PY1 Data(H)'!$A$1:$A$288,'Copy of PY1 Data(H)'!$A$1:$CZ$288))</f>
        <v>#N/A</v>
      </c>
      <c r="AA224" s="968" t="e" cm="1">
        <f t="array" ref="AA224">_xlfn.XLOOKUP(AA$1,'Copy of PY1 Data(H)'!$A$1:$CZ$1,_xlfn.XLOOKUP($B224,'Copy of PY1 Data(H)'!$A$1:$A$288,'Copy of PY1 Data(H)'!$A$1:$CZ$288))</f>
        <v>#N/A</v>
      </c>
      <c r="AB224" s="968" t="e" cm="1">
        <f t="array" ref="AB224">_xlfn.XLOOKUP(AB$1,'Copy of PY1 Data(H)'!$A$1:$CZ$1,_xlfn.XLOOKUP($B224,'Copy of PY1 Data(H)'!$A$1:$A$288,'Copy of PY1 Data(H)'!$A$1:$CZ$288))</f>
        <v>#N/A</v>
      </c>
      <c r="AC224" s="968" t="e" cm="1">
        <f t="array" ref="AC224">_xlfn.XLOOKUP(AC$1,'Copy of PY1 Data(H)'!$A$1:$CZ$1,_xlfn.XLOOKUP($B224,'Copy of PY1 Data(H)'!$A$1:$A$288,'Copy of PY1 Data(H)'!$A$1:$CZ$288))</f>
        <v>#N/A</v>
      </c>
      <c r="AD224" s="968" t="e" cm="1">
        <f t="array" ref="AD224">_xlfn.XLOOKUP(AD$1,'Copy of PY1 Data(H)'!$A$1:$CZ$1,_xlfn.XLOOKUP($B224,'Copy of PY1 Data(H)'!$A$1:$A$288,'Copy of PY1 Data(H)'!$A$1:$CZ$288))</f>
        <v>#N/A</v>
      </c>
      <c r="AE224" s="968" t="e" cm="1">
        <f t="array" ref="AE224">_xlfn.XLOOKUP(AE$1,'Copy of PY1 Data(H)'!$A$1:$CZ$1,_xlfn.XLOOKUP($B224,'Copy of PY1 Data(H)'!$A$1:$A$288,'Copy of PY1 Data(H)'!$A$1:$CZ$288))</f>
        <v>#N/A</v>
      </c>
      <c r="AF224" s="968" t="e" cm="1">
        <f t="array" ref="AF224">_xlfn.XLOOKUP(AF$1,'Copy of PY1 Data(H)'!$A$1:$CZ$1,_xlfn.XLOOKUP($B224,'Copy of PY1 Data(H)'!$A$1:$A$288,'Copy of PY1 Data(H)'!$A$1:$CZ$288))</f>
        <v>#N/A</v>
      </c>
      <c r="AG224" s="968" t="e" cm="1">
        <f t="array" ref="AG224">_xlfn.XLOOKUP(AG$1,'Copy of PY1 Data(H)'!$A$1:$CZ$1,_xlfn.XLOOKUP($B224,'Copy of PY1 Data(H)'!$A$1:$A$288,'Copy of PY1 Data(H)'!$A$1:$CZ$288))</f>
        <v>#N/A</v>
      </c>
      <c r="AH224" s="968" t="e" cm="1">
        <f t="array" ref="AH224">_xlfn.XLOOKUP(AH$1,'Copy of PY1 Data(H)'!$A$1:$CZ$1,_xlfn.XLOOKUP($B224,'Copy of PY1 Data(H)'!$A$1:$A$288,'Copy of PY1 Data(H)'!$A$1:$CZ$288))</f>
        <v>#N/A</v>
      </c>
      <c r="AI224" s="968" t="e" cm="1">
        <f t="array" ref="AI224">_xlfn.XLOOKUP(AI$1,'Copy of PY1 Data(H)'!$A$1:$CZ$1,_xlfn.XLOOKUP($B224,'Copy of PY1 Data(H)'!$A$1:$A$288,'Copy of PY1 Data(H)'!$A$1:$CZ$288))</f>
        <v>#N/A</v>
      </c>
      <c r="AJ224" s="968" t="e" cm="1">
        <f t="array" ref="AJ224">_xlfn.XLOOKUP(AJ$1,'Copy of PY1 Data(H)'!$A$1:$CZ$1,_xlfn.XLOOKUP($B224,'Copy of PY1 Data(H)'!$A$1:$A$288,'Copy of PY1 Data(H)'!$A$1:$CZ$288))</f>
        <v>#N/A</v>
      </c>
      <c r="AK224" s="968" t="e" cm="1">
        <f t="array" ref="AK224">_xlfn.XLOOKUP(AK$1,'Copy of PY1 Data(H)'!$A$1:$CZ$1,_xlfn.XLOOKUP($B224,'Copy of PY1 Data(H)'!$A$1:$A$288,'Copy of PY1 Data(H)'!$A$1:$CZ$288))</f>
        <v>#N/A</v>
      </c>
      <c r="AL224" s="968" t="e" cm="1">
        <f t="array" ref="AL224">_xlfn.XLOOKUP(AL$1,'Copy of PY1 Data(H)'!$A$1:$CZ$1,_xlfn.XLOOKUP($B224,'Copy of PY1 Data(H)'!$A$1:$A$288,'Copy of PY1 Data(H)'!$A$1:$CZ$288))</f>
        <v>#N/A</v>
      </c>
      <c r="AM224" s="968" t="e" cm="1">
        <f t="array" ref="AM224">_xlfn.XLOOKUP(AM$1,'Copy of PY1 Data(H)'!$A$1:$CZ$1,_xlfn.XLOOKUP($B224,'Copy of PY1 Data(H)'!$A$1:$A$288,'Copy of PY1 Data(H)'!$A$1:$CZ$288))</f>
        <v>#N/A</v>
      </c>
      <c r="AN224" s="968" t="e" cm="1">
        <f t="array" ref="AN224">_xlfn.XLOOKUP(AN$1,'Copy of PY1 Data(H)'!$A$1:$CZ$1,_xlfn.XLOOKUP($B224,'Copy of PY1 Data(H)'!$A$1:$A$288,'Copy of PY1 Data(H)'!$A$1:$CZ$288))</f>
        <v>#N/A</v>
      </c>
      <c r="AO224" s="968" t="e" cm="1">
        <f t="array" ref="AO224">_xlfn.XLOOKUP(AO$1,'Copy of PY1 Data(H)'!$A$1:$CZ$1,_xlfn.XLOOKUP($B224,'Copy of PY1 Data(H)'!$A$1:$A$288,'Copy of PY1 Data(H)'!$A$1:$CZ$288))</f>
        <v>#N/A</v>
      </c>
      <c r="AP224" s="968" t="e" cm="1">
        <f t="array" ref="AP224">_xlfn.XLOOKUP(AP$1,'Copy of PY1 Data(H)'!$A$1:$CZ$1,_xlfn.XLOOKUP($B224,'Copy of PY1 Data(H)'!$A$1:$A$288,'Copy of PY1 Data(H)'!$A$1:$CZ$288))</f>
        <v>#N/A</v>
      </c>
      <c r="AQ224" s="968" t="e" cm="1">
        <f t="array" ref="AQ224">_xlfn.XLOOKUP(AQ$1,'Copy of PY1 Data(H)'!$A$1:$CZ$1,_xlfn.XLOOKUP($B224,'Copy of PY1 Data(H)'!$A$1:$A$288,'Copy of PY1 Data(H)'!$A$1:$CZ$288))</f>
        <v>#N/A</v>
      </c>
      <c r="AR224" s="968" t="e" cm="1">
        <f t="array" ref="AR224">_xlfn.XLOOKUP(AR$1,'Copy of PY1 Data(H)'!$A$1:$CZ$1,_xlfn.XLOOKUP($B224,'Copy of PY1 Data(H)'!$A$1:$A$288,'Copy of PY1 Data(H)'!$A$1:$CZ$288))</f>
        <v>#N/A</v>
      </c>
      <c r="AS224" s="968" t="e" cm="1">
        <f t="array" ref="AS224">_xlfn.XLOOKUP(AS$1,'Copy of PY1 Data(H)'!$A$1:$CZ$1,_xlfn.XLOOKUP($B224,'Copy of PY1 Data(H)'!$A$1:$A$288,'Copy of PY1 Data(H)'!$A$1:$CZ$288))</f>
        <v>#N/A</v>
      </c>
      <c r="AT224" s="968" t="e" cm="1">
        <f t="array" ref="AT224">_xlfn.XLOOKUP(AT$1,'Copy of PY1 Data(H)'!$A$1:$CZ$1,_xlfn.XLOOKUP($B224,'Copy of PY1 Data(H)'!$A$1:$A$288,'Copy of PY1 Data(H)'!$A$1:$CZ$288))</f>
        <v>#N/A</v>
      </c>
      <c r="AU224" s="968" t="e" cm="1">
        <f t="array" ref="AU224">_xlfn.XLOOKUP(AU$1,'Copy of PY1 Data(H)'!$A$1:$CZ$1,_xlfn.XLOOKUP($B224,'Copy of PY1 Data(H)'!$A$1:$A$288,'Copy of PY1 Data(H)'!$A$1:$CZ$288))</f>
        <v>#N/A</v>
      </c>
      <c r="AV224" s="968" t="e" cm="1">
        <f t="array" ref="AV224">_xlfn.XLOOKUP(AV$1,'Copy of PY1 Data(H)'!$A$1:$CZ$1,_xlfn.XLOOKUP($B224,'Copy of PY1 Data(H)'!$A$1:$A$288,'Copy of PY1 Data(H)'!$A$1:$CZ$288))</f>
        <v>#N/A</v>
      </c>
      <c r="AW224" s="968" t="e" cm="1">
        <f t="array" ref="AW224">_xlfn.XLOOKUP(AW$1,'Copy of PY1 Data(H)'!$A$1:$CZ$1,_xlfn.XLOOKUP($B224,'Copy of PY1 Data(H)'!$A$1:$A$288,'Copy of PY1 Data(H)'!$A$1:$CZ$288))</f>
        <v>#N/A</v>
      </c>
      <c r="AX224" s="968" t="e" cm="1">
        <f t="array" ref="AX224">_xlfn.XLOOKUP(AX$1,'Copy of PY1 Data(H)'!$A$1:$CZ$1,_xlfn.XLOOKUP($B224,'Copy of PY1 Data(H)'!$A$1:$A$288,'Copy of PY1 Data(H)'!$A$1:$CZ$288))</f>
        <v>#N/A</v>
      </c>
      <c r="AY224" s="968" t="e" cm="1">
        <f t="array" ref="AY224">_xlfn.XLOOKUP(AY$1,'Copy of PY1 Data(H)'!$A$1:$CZ$1,_xlfn.XLOOKUP($B224,'Copy of PY1 Data(H)'!$A$1:$A$288,'Copy of PY1 Data(H)'!$A$1:$CZ$288))</f>
        <v>#N/A</v>
      </c>
      <c r="AZ224" s="968" t="e" cm="1">
        <f t="array" ref="AZ224">_xlfn.XLOOKUP(AZ$1,'Copy of PY1 Data(H)'!$A$1:$CZ$1,_xlfn.XLOOKUP($B224,'Copy of PY1 Data(H)'!$A$1:$A$288,'Copy of PY1 Data(H)'!$A$1:$CZ$288))</f>
        <v>#N/A</v>
      </c>
      <c r="BA224" s="968" t="e" cm="1">
        <f t="array" ref="BA224">_xlfn.XLOOKUP(BA$1,'Copy of PY1 Data(H)'!$A$1:$CZ$1,_xlfn.XLOOKUP($B224,'Copy of PY1 Data(H)'!$A$1:$A$288,'Copy of PY1 Data(H)'!$A$1:$CZ$288))</f>
        <v>#N/A</v>
      </c>
      <c r="BB224" s="968" t="e" cm="1">
        <f t="array" ref="BB224">_xlfn.XLOOKUP(BB$1,'Copy of PY1 Data(H)'!$A$1:$CZ$1,_xlfn.XLOOKUP($B224,'Copy of PY1 Data(H)'!$A$1:$A$288,'Copy of PY1 Data(H)'!$A$1:$CZ$288))</f>
        <v>#N/A</v>
      </c>
      <c r="BC224" s="968" t="e" cm="1">
        <f t="array" ref="BC224">_xlfn.XLOOKUP(BC$1,'Copy of PY1 Data(H)'!$A$1:$CZ$1,_xlfn.XLOOKUP($B224,'Copy of PY1 Data(H)'!$A$1:$A$288,'Copy of PY1 Data(H)'!$A$1:$CZ$288))</f>
        <v>#N/A</v>
      </c>
      <c r="BD224" s="968" t="e" cm="1">
        <f t="array" ref="BD224">_xlfn.XLOOKUP(BD$1,'Copy of PY1 Data(H)'!$A$1:$CZ$1,_xlfn.XLOOKUP($B224,'Copy of PY1 Data(H)'!$A$1:$A$288,'Copy of PY1 Data(H)'!$A$1:$CZ$288))</f>
        <v>#N/A</v>
      </c>
      <c r="BE224" s="968" t="e" cm="1">
        <f t="array" ref="BE224">_xlfn.XLOOKUP(BE$1,'Copy of PY1 Data(H)'!$A$1:$CZ$1,_xlfn.XLOOKUP($B224,'Copy of PY1 Data(H)'!$A$1:$A$288,'Copy of PY1 Data(H)'!$A$1:$CZ$288))</f>
        <v>#N/A</v>
      </c>
      <c r="BF224" s="968" t="e" cm="1">
        <f t="array" ref="BF224">_xlfn.XLOOKUP(BF$1,'Copy of PY1 Data(H)'!$A$1:$CZ$1,_xlfn.XLOOKUP($B224,'Copy of PY1 Data(H)'!$A$1:$A$288,'Copy of PY1 Data(H)'!$A$1:$CZ$288))</f>
        <v>#N/A</v>
      </c>
      <c r="BG224" s="968" t="e" cm="1">
        <f t="array" ref="BG224">_xlfn.XLOOKUP(BG$1,'Copy of PY1 Data(H)'!$A$1:$CZ$1,_xlfn.XLOOKUP($B224,'Copy of PY1 Data(H)'!$A$1:$A$288,'Copy of PY1 Data(H)'!$A$1:$CZ$288))</f>
        <v>#N/A</v>
      </c>
      <c r="BH224" s="968" t="e" cm="1">
        <f t="array" ref="BH224">_xlfn.XLOOKUP(BH$1,'Copy of PY1 Data(H)'!$A$1:$CZ$1,_xlfn.XLOOKUP($B224,'Copy of PY1 Data(H)'!$A$1:$A$288,'Copy of PY1 Data(H)'!$A$1:$CZ$288))</f>
        <v>#N/A</v>
      </c>
      <c r="BI224" s="968" t="e" cm="1">
        <f t="array" ref="BI224">_xlfn.XLOOKUP(BI$1,'Copy of PY1 Data(H)'!$A$1:$CZ$1,_xlfn.XLOOKUP($B224,'Copy of PY1 Data(H)'!$A$1:$A$288,'Copy of PY1 Data(H)'!$A$1:$CZ$288))</f>
        <v>#N/A</v>
      </c>
      <c r="BJ224" s="968" t="e" cm="1">
        <f t="array" ref="BJ224">_xlfn.XLOOKUP(BJ$1,'Copy of PY1 Data(H)'!$A$1:$CZ$1,_xlfn.XLOOKUP($B224,'Copy of PY1 Data(H)'!$A$1:$A$288,'Copy of PY1 Data(H)'!$A$1:$CZ$288))</f>
        <v>#N/A</v>
      </c>
      <c r="BK224" s="968" t="e" cm="1">
        <f t="array" ref="BK224">_xlfn.XLOOKUP(BK$1,'Copy of PY1 Data(H)'!$A$1:$CZ$1,_xlfn.XLOOKUP($B224,'Copy of PY1 Data(H)'!$A$1:$A$288,'Copy of PY1 Data(H)'!$A$1:$CZ$288))</f>
        <v>#N/A</v>
      </c>
      <c r="BL224" s="968" t="e" cm="1">
        <f t="array" ref="BL224">_xlfn.XLOOKUP(BL$1,'Copy of PY1 Data(H)'!$A$1:$CZ$1,_xlfn.XLOOKUP($B224,'Copy of PY1 Data(H)'!$A$1:$A$288,'Copy of PY1 Data(H)'!$A$1:$CZ$288))</f>
        <v>#N/A</v>
      </c>
      <c r="BM224" s="968" t="e" cm="1">
        <f t="array" ref="BM224">_xlfn.XLOOKUP(BM$1,'Copy of PY1 Data(H)'!$A$1:$CZ$1,_xlfn.XLOOKUP($B224,'Copy of PY1 Data(H)'!$A$1:$A$288,'Copy of PY1 Data(H)'!$A$1:$CZ$288))</f>
        <v>#N/A</v>
      </c>
      <c r="BN224" s="968" t="e" cm="1">
        <f t="array" ref="BN224">_xlfn.XLOOKUP(BN$1,'Copy of PY1 Data(H)'!$A$1:$CZ$1,_xlfn.XLOOKUP($B224,'Copy of PY1 Data(H)'!$A$1:$A$288,'Copy of PY1 Data(H)'!$A$1:$CZ$288))</f>
        <v>#N/A</v>
      </c>
      <c r="BO224" s="968" t="e" cm="1">
        <f t="array" ref="BO224">_xlfn.XLOOKUP(BO$1,'Copy of PY1 Data(H)'!$A$1:$CZ$1,_xlfn.XLOOKUP($B224,'Copy of PY1 Data(H)'!$A$1:$A$288,'Copy of PY1 Data(H)'!$A$1:$CZ$288))</f>
        <v>#N/A</v>
      </c>
      <c r="BP224" s="968" t="e" cm="1">
        <f t="array" ref="BP224">_xlfn.XLOOKUP(BP$1,'Copy of PY1 Data(H)'!$A$1:$CZ$1,_xlfn.XLOOKUP($B224,'Copy of PY1 Data(H)'!$A$1:$A$288,'Copy of PY1 Data(H)'!$A$1:$CZ$288))</f>
        <v>#N/A</v>
      </c>
      <c r="BQ224" s="968" t="e" cm="1">
        <f t="array" ref="BQ224">_xlfn.XLOOKUP(BQ$1,'Copy of PY1 Data(H)'!$A$1:$CZ$1,_xlfn.XLOOKUP($B224,'Copy of PY1 Data(H)'!$A$1:$A$288,'Copy of PY1 Data(H)'!$A$1:$CZ$288))</f>
        <v>#N/A</v>
      </c>
      <c r="BR224" s="968" t="e" cm="1">
        <f t="array" ref="BR224">_xlfn.XLOOKUP(BR$1,'Copy of PY1 Data(H)'!$A$1:$CZ$1,_xlfn.XLOOKUP($B224,'Copy of PY1 Data(H)'!$A$1:$A$288,'Copy of PY1 Data(H)'!$A$1:$CZ$288))</f>
        <v>#N/A</v>
      </c>
      <c r="BS224" s="968" t="e" cm="1">
        <f t="array" ref="BS224">_xlfn.XLOOKUP(BS$1,'Copy of PY1 Data(H)'!$A$1:$CZ$1,_xlfn.XLOOKUP($B224,'Copy of PY1 Data(H)'!$A$1:$A$288,'Copy of PY1 Data(H)'!$A$1:$CZ$288))</f>
        <v>#N/A</v>
      </c>
      <c r="BT224" s="968" t="e" cm="1">
        <f t="array" ref="BT224">_xlfn.XLOOKUP(BT$1,'Copy of PY1 Data(H)'!$A$1:$CZ$1,_xlfn.XLOOKUP($B224,'Copy of PY1 Data(H)'!$A$1:$A$288,'Copy of PY1 Data(H)'!$A$1:$CZ$288))</f>
        <v>#N/A</v>
      </c>
      <c r="BU224" s="968" t="e" cm="1">
        <f t="array" ref="BU224">_xlfn.XLOOKUP(BU$1,'Copy of PY1 Data(H)'!$A$1:$CZ$1,_xlfn.XLOOKUP($B224,'Copy of PY1 Data(H)'!$A$1:$A$288,'Copy of PY1 Data(H)'!$A$1:$CZ$288))</f>
        <v>#N/A</v>
      </c>
      <c r="BV224" s="968" t="e" cm="1">
        <f t="array" ref="BV224">_xlfn.XLOOKUP(BV$1,'Copy of PY1 Data(H)'!$A$1:$CZ$1,_xlfn.XLOOKUP($B224,'Copy of PY1 Data(H)'!$A$1:$A$288,'Copy of PY1 Data(H)'!$A$1:$CZ$288))</f>
        <v>#N/A</v>
      </c>
      <c r="BW224" s="968" t="e" cm="1">
        <f t="array" ref="BW224">_xlfn.XLOOKUP(BW$1,'Copy of PY1 Data(H)'!$A$1:$CZ$1,_xlfn.XLOOKUP($B224,'Copy of PY1 Data(H)'!$A$1:$A$288,'Copy of PY1 Data(H)'!$A$1:$CZ$288))</f>
        <v>#N/A</v>
      </c>
      <c r="BX224" s="968" t="e" cm="1">
        <f t="array" ref="BX224">_xlfn.XLOOKUP(BX$1,'Copy of PY1 Data(H)'!$A$1:$CZ$1,_xlfn.XLOOKUP($B224,'Copy of PY1 Data(H)'!$A$1:$A$288,'Copy of PY1 Data(H)'!$A$1:$CZ$288))</f>
        <v>#N/A</v>
      </c>
      <c r="BY224" s="968" t="e" cm="1">
        <f t="array" ref="BY224">_xlfn.XLOOKUP(BY$1,'Copy of PY1 Data(H)'!$A$1:$CZ$1,_xlfn.XLOOKUP($B224,'Copy of PY1 Data(H)'!$A$1:$A$288,'Copy of PY1 Data(H)'!$A$1:$CZ$288))</f>
        <v>#N/A</v>
      </c>
      <c r="BZ224" s="968" t="e" cm="1">
        <f t="array" ref="BZ224">_xlfn.XLOOKUP(BZ$1,'Copy of PY1 Data(H)'!$A$1:$CZ$1,_xlfn.XLOOKUP($B224,'Copy of PY1 Data(H)'!$A$1:$A$288,'Copy of PY1 Data(H)'!$A$1:$CZ$288))</f>
        <v>#N/A</v>
      </c>
      <c r="CA224" s="968" t="e" cm="1">
        <f t="array" ref="CA224">_xlfn.XLOOKUP(CA$1,'Copy of PY1 Data(H)'!$A$1:$CZ$1,_xlfn.XLOOKUP($B224,'Copy of PY1 Data(H)'!$A$1:$A$288,'Copy of PY1 Data(H)'!$A$1:$CZ$288))</f>
        <v>#N/A</v>
      </c>
      <c r="CB224" s="968" t="e" cm="1">
        <f t="array" ref="CB224">_xlfn.XLOOKUP(CB$1,'Copy of PY1 Data(H)'!$A$1:$CZ$1,_xlfn.XLOOKUP($B224,'Copy of PY1 Data(H)'!$A$1:$A$288,'Copy of PY1 Data(H)'!$A$1:$CZ$288))</f>
        <v>#N/A</v>
      </c>
      <c r="CC224" s="968" t="e" cm="1">
        <f t="array" ref="CC224">_xlfn.XLOOKUP(CC$1,'Copy of PY1 Data(H)'!$A$1:$CZ$1,_xlfn.XLOOKUP($B224,'Copy of PY1 Data(H)'!$A$1:$A$288,'Copy of PY1 Data(H)'!$A$1:$CZ$288))</f>
        <v>#N/A</v>
      </c>
      <c r="CD224" s="968" t="e" cm="1">
        <f t="array" ref="CD224">_xlfn.XLOOKUP(CD$1,'Copy of PY1 Data(H)'!$A$1:$CZ$1,_xlfn.XLOOKUP($B224,'Copy of PY1 Data(H)'!$A$1:$A$288,'Copy of PY1 Data(H)'!$A$1:$CZ$288))</f>
        <v>#N/A</v>
      </c>
    </row>
    <row r="225" spans="1:82" x14ac:dyDescent="0.3">
      <c r="A225" s="180">
        <v>621</v>
      </c>
      <c r="C225" s="180"/>
      <c r="D225" s="180" cm="1">
        <f t="array" ref="D225">_xlfn.XLOOKUP(D$1,'Copy of PY1 Data(H)'!$A$1:$CZ$1,_xlfn.XLOOKUP($A225,'Copy of PY1 Data(H)'!$A$1:$A$288,'Copy of PY1 Data(H)'!$A$1:$CZ$288))</f>
        <v>0</v>
      </c>
      <c r="E225" s="180" cm="1">
        <f t="array" ref="E225">_xlfn.XLOOKUP(E$1,'Copy of PY1 Data(H)'!$A$1:$CZ$1,_xlfn.XLOOKUP($A225,'Copy of PY1 Data(H)'!$A$1:$A$288,'Copy of PY1 Data(H)'!$A$1:$CZ$288))</f>
        <v>0</v>
      </c>
      <c r="F225" s="180" cm="1">
        <f t="array" ref="F225">_xlfn.XLOOKUP(F$1,'Copy of PY1 Data(H)'!$A$1:$CZ$1,_xlfn.XLOOKUP($A225,'Copy of PY1 Data(H)'!$A$1:$A$288,'Copy of PY1 Data(H)'!$A$1:$CZ$288))</f>
        <v>0</v>
      </c>
      <c r="G225" s="180" cm="1">
        <f t="array" ref="G225">_xlfn.XLOOKUP(G$1,'Copy of PY1 Data(H)'!$A$1:$CZ$1,_xlfn.XLOOKUP($A225,'Copy of PY1 Data(H)'!$A$1:$A$288,'Copy of PY1 Data(H)'!$A$1:$CZ$288))</f>
        <v>0</v>
      </c>
      <c r="H225" s="180" cm="1">
        <f t="array" ref="H225">_xlfn.XLOOKUP(H$1,'Copy of PY1 Data(H)'!$A$1:$CZ$1,_xlfn.XLOOKUP($A225,'Copy of PY1 Data(H)'!$A$1:$A$288,'Copy of PY1 Data(H)'!$A$1:$CZ$288))</f>
        <v>0</v>
      </c>
      <c r="I225" s="180" cm="1">
        <f t="array" ref="I225">_xlfn.XLOOKUP(I$1,'Copy of PY1 Data(H)'!$A$1:$CZ$1,_xlfn.XLOOKUP($A225,'Copy of PY1 Data(H)'!$A$1:$A$288,'Copy of PY1 Data(H)'!$A$1:$CZ$288))</f>
        <v>0</v>
      </c>
      <c r="J225" s="180" cm="1">
        <f t="array" ref="J225">_xlfn.XLOOKUP(J$1,'Copy of PY1 Data(H)'!$A$1:$CZ$1,_xlfn.XLOOKUP($A225,'Copy of PY1 Data(H)'!$A$1:$A$288,'Copy of PY1 Data(H)'!$A$1:$CZ$288))</f>
        <v>0</v>
      </c>
      <c r="K225" s="180" cm="1">
        <f t="array" ref="K225">_xlfn.XLOOKUP(K$1,'Copy of PY1 Data(H)'!$A$1:$CZ$1,_xlfn.XLOOKUP($A225,'Copy of PY1 Data(H)'!$A$1:$A$288,'Copy of PY1 Data(H)'!$A$1:$CZ$288))</f>
        <v>0</v>
      </c>
      <c r="L225" s="180" cm="1">
        <f t="array" ref="L225">_xlfn.XLOOKUP(L$1,'Copy of PY1 Data(H)'!$A$1:$CZ$1,_xlfn.XLOOKUP($A225,'Copy of PY1 Data(H)'!$A$1:$A$288,'Copy of PY1 Data(H)'!$A$1:$CZ$288))</f>
        <v>0</v>
      </c>
      <c r="M225" s="180" cm="1">
        <f t="array" ref="M225">_xlfn.XLOOKUP(M$1,'Copy of PY1 Data(H)'!$A$1:$CZ$1,_xlfn.XLOOKUP($A225,'Copy of PY1 Data(H)'!$A$1:$A$288,'Copy of PY1 Data(H)'!$A$1:$CZ$288))</f>
        <v>0</v>
      </c>
      <c r="N225" s="180" cm="1">
        <f t="array" ref="N225">_xlfn.XLOOKUP(N$1,'Copy of PY1 Data(H)'!$A$1:$CZ$1,_xlfn.XLOOKUP($A225,'Copy of PY1 Data(H)'!$A$1:$A$288,'Copy of PY1 Data(H)'!$A$1:$CZ$288))</f>
        <v>0</v>
      </c>
      <c r="O225" s="180" cm="1">
        <f t="array" ref="O225">_xlfn.XLOOKUP(O$1,'Copy of PY1 Data(H)'!$A$1:$CZ$1,_xlfn.XLOOKUP($A225,'Copy of PY1 Data(H)'!$A$1:$A$288,'Copy of PY1 Data(H)'!$A$1:$CZ$288))</f>
        <v>0</v>
      </c>
      <c r="P225" s="180" cm="1">
        <f t="array" ref="P225">_xlfn.XLOOKUP(P$1,'Copy of PY1 Data(H)'!$A$1:$CZ$1,_xlfn.XLOOKUP($A225,'Copy of PY1 Data(H)'!$A$1:$A$288,'Copy of PY1 Data(H)'!$A$1:$CZ$288))</f>
        <v>0</v>
      </c>
      <c r="Q225" s="180" cm="1">
        <f t="array" ref="Q225">_xlfn.XLOOKUP(Q$1,'Copy of PY1 Data(H)'!$A$1:$CZ$1,_xlfn.XLOOKUP($A225,'Copy of PY1 Data(H)'!$A$1:$A$288,'Copy of PY1 Data(H)'!$A$1:$CZ$288))</f>
        <v>0</v>
      </c>
      <c r="R225" s="180" cm="1">
        <f t="array" ref="R225">_xlfn.XLOOKUP(R$1,'Copy of PY1 Data(H)'!$A$1:$CZ$1,_xlfn.XLOOKUP($A225,'Copy of PY1 Data(H)'!$A$1:$A$288,'Copy of PY1 Data(H)'!$A$1:$CZ$288))</f>
        <v>0</v>
      </c>
      <c r="S225" s="180" cm="1">
        <f t="array" ref="S225">_xlfn.XLOOKUP(S$1,'Copy of PY1 Data(H)'!$A$1:$CZ$1,_xlfn.XLOOKUP($A225,'Copy of PY1 Data(H)'!$A$1:$A$288,'Copy of PY1 Data(H)'!$A$1:$CZ$288))</f>
        <v>0</v>
      </c>
      <c r="T225" s="180" cm="1">
        <f t="array" ref="T225">_xlfn.XLOOKUP(T$1,'Copy of PY1 Data(H)'!$A$1:$CZ$1,_xlfn.XLOOKUP($A225,'Copy of PY1 Data(H)'!$A$1:$A$288,'Copy of PY1 Data(H)'!$A$1:$CZ$288))</f>
        <v>0</v>
      </c>
      <c r="U225" s="180" cm="1">
        <f t="array" ref="U225">_xlfn.XLOOKUP(U$1,'Copy of PY1 Data(H)'!$A$1:$CZ$1,_xlfn.XLOOKUP($A225,'Copy of PY1 Data(H)'!$A$1:$A$288,'Copy of PY1 Data(H)'!$A$1:$CZ$288))</f>
        <v>0</v>
      </c>
      <c r="V225" s="180" cm="1">
        <f t="array" ref="V225">_xlfn.XLOOKUP(V$1,'Copy of PY1 Data(H)'!$A$1:$CZ$1,_xlfn.XLOOKUP($A225,'Copy of PY1 Data(H)'!$A$1:$A$288,'Copy of PY1 Data(H)'!$A$1:$CZ$288))</f>
        <v>0</v>
      </c>
      <c r="W225" s="180" cm="1">
        <f t="array" ref="W225">_xlfn.XLOOKUP(W$1,'Copy of PY1 Data(H)'!$A$1:$CZ$1,_xlfn.XLOOKUP($A225,'Copy of PY1 Data(H)'!$A$1:$A$288,'Copy of PY1 Data(H)'!$A$1:$CZ$288))</f>
        <v>0</v>
      </c>
      <c r="X225" s="180" cm="1">
        <f t="array" ref="X225">_xlfn.XLOOKUP(X$1,'Copy of PY1 Data(H)'!$A$1:$CZ$1,_xlfn.XLOOKUP($A225,'Copy of PY1 Data(H)'!$A$1:$A$288,'Copy of PY1 Data(H)'!$A$1:$CZ$288))</f>
        <v>0</v>
      </c>
      <c r="Y225" s="180" cm="1">
        <f t="array" ref="Y225">_xlfn.XLOOKUP(Y$1,'Copy of PY1 Data(H)'!$A$1:$CZ$1,_xlfn.XLOOKUP($A225,'Copy of PY1 Data(H)'!$A$1:$A$288,'Copy of PY1 Data(H)'!$A$1:$CZ$288))</f>
        <v>0</v>
      </c>
      <c r="Z225" s="180" cm="1">
        <f t="array" ref="Z225">_xlfn.XLOOKUP(Z$1,'Copy of PY1 Data(H)'!$A$1:$CZ$1,_xlfn.XLOOKUP($A225,'Copy of PY1 Data(H)'!$A$1:$A$288,'Copy of PY1 Data(H)'!$A$1:$CZ$288))</f>
        <v>0</v>
      </c>
      <c r="AA225" s="180" cm="1">
        <f t="array" ref="AA225">_xlfn.XLOOKUP(AA$1,'Copy of PY1 Data(H)'!$A$1:$CZ$1,_xlfn.XLOOKUP($A225,'Copy of PY1 Data(H)'!$A$1:$A$288,'Copy of PY1 Data(H)'!$A$1:$CZ$288))</f>
        <v>0</v>
      </c>
      <c r="AB225" s="180" cm="1">
        <f t="array" ref="AB225">_xlfn.XLOOKUP(AB$1,'Copy of PY1 Data(H)'!$A$1:$CZ$1,_xlfn.XLOOKUP($A225,'Copy of PY1 Data(H)'!$A$1:$A$288,'Copy of PY1 Data(H)'!$A$1:$CZ$288))</f>
        <v>0</v>
      </c>
      <c r="AC225" s="180" cm="1">
        <f t="array" ref="AC225">_xlfn.XLOOKUP(AC$1,'Copy of PY1 Data(H)'!$A$1:$CZ$1,_xlfn.XLOOKUP($A225,'Copy of PY1 Data(H)'!$A$1:$A$288,'Copy of PY1 Data(H)'!$A$1:$CZ$288))</f>
        <v>0</v>
      </c>
      <c r="AD225" s="180" cm="1">
        <f t="array" ref="AD225">_xlfn.XLOOKUP(AD$1,'Copy of PY1 Data(H)'!$A$1:$CZ$1,_xlfn.XLOOKUP($A225,'Copy of PY1 Data(H)'!$A$1:$A$288,'Copy of PY1 Data(H)'!$A$1:$CZ$288))</f>
        <v>0</v>
      </c>
      <c r="AE225" s="180" cm="1">
        <f t="array" ref="AE225">_xlfn.XLOOKUP(AE$1,'Copy of PY1 Data(H)'!$A$1:$CZ$1,_xlfn.XLOOKUP($A225,'Copy of PY1 Data(H)'!$A$1:$A$288,'Copy of PY1 Data(H)'!$A$1:$CZ$288))</f>
        <v>0</v>
      </c>
      <c r="AF225" s="180" cm="1">
        <f t="array" ref="AF225">_xlfn.XLOOKUP(AF$1,'Copy of PY1 Data(H)'!$A$1:$CZ$1,_xlfn.XLOOKUP($A225,'Copy of PY1 Data(H)'!$A$1:$A$288,'Copy of PY1 Data(H)'!$A$1:$CZ$288))</f>
        <v>0</v>
      </c>
      <c r="AG225" s="180" cm="1">
        <f t="array" ref="AG225">_xlfn.XLOOKUP(AG$1,'Copy of PY1 Data(H)'!$A$1:$CZ$1,_xlfn.XLOOKUP($A225,'Copy of PY1 Data(H)'!$A$1:$A$288,'Copy of PY1 Data(H)'!$A$1:$CZ$288))</f>
        <v>0</v>
      </c>
      <c r="AH225" s="180" cm="1">
        <f t="array" ref="AH225">_xlfn.XLOOKUP(AH$1,'Copy of PY1 Data(H)'!$A$1:$CZ$1,_xlfn.XLOOKUP($A225,'Copy of PY1 Data(H)'!$A$1:$A$288,'Copy of PY1 Data(H)'!$A$1:$CZ$288))</f>
        <v>0</v>
      </c>
      <c r="AI225" s="180" cm="1">
        <f t="array" ref="AI225">_xlfn.XLOOKUP(AI$1,'Copy of PY1 Data(H)'!$A$1:$CZ$1,_xlfn.XLOOKUP($A225,'Copy of PY1 Data(H)'!$A$1:$A$288,'Copy of PY1 Data(H)'!$A$1:$CZ$288))</f>
        <v>0</v>
      </c>
      <c r="AJ225" s="180" cm="1">
        <f t="array" ref="AJ225">_xlfn.XLOOKUP(AJ$1,'Copy of PY1 Data(H)'!$A$1:$CZ$1,_xlfn.XLOOKUP($A225,'Copy of PY1 Data(H)'!$A$1:$A$288,'Copy of PY1 Data(H)'!$A$1:$CZ$288))</f>
        <v>0</v>
      </c>
      <c r="AK225" s="180" cm="1">
        <f t="array" ref="AK225">_xlfn.XLOOKUP(AK$1,'Copy of PY1 Data(H)'!$A$1:$CZ$1,_xlfn.XLOOKUP($A225,'Copy of PY1 Data(H)'!$A$1:$A$288,'Copy of PY1 Data(H)'!$A$1:$CZ$288))</f>
        <v>0</v>
      </c>
      <c r="AL225" s="180" cm="1">
        <f t="array" ref="AL225">_xlfn.XLOOKUP(AL$1,'Copy of PY1 Data(H)'!$A$1:$CZ$1,_xlfn.XLOOKUP($A225,'Copy of PY1 Data(H)'!$A$1:$A$288,'Copy of PY1 Data(H)'!$A$1:$CZ$288))</f>
        <v>0</v>
      </c>
      <c r="AM225" s="180" cm="1">
        <f t="array" ref="AM225">_xlfn.XLOOKUP(AM$1,'Copy of PY1 Data(H)'!$A$1:$CZ$1,_xlfn.XLOOKUP($A225,'Copy of PY1 Data(H)'!$A$1:$A$288,'Copy of PY1 Data(H)'!$A$1:$CZ$288))</f>
        <v>0</v>
      </c>
      <c r="AN225" s="180" cm="1">
        <f t="array" ref="AN225">_xlfn.XLOOKUP(AN$1,'Copy of PY1 Data(H)'!$A$1:$CZ$1,_xlfn.XLOOKUP($A225,'Copy of PY1 Data(H)'!$A$1:$A$288,'Copy of PY1 Data(H)'!$A$1:$CZ$288))</f>
        <v>0</v>
      </c>
      <c r="AO225" s="180" cm="1">
        <f t="array" ref="AO225">_xlfn.XLOOKUP(AO$1,'Copy of PY1 Data(H)'!$A$1:$CZ$1,_xlfn.XLOOKUP($A225,'Copy of PY1 Data(H)'!$A$1:$A$288,'Copy of PY1 Data(H)'!$A$1:$CZ$288))</f>
        <v>0</v>
      </c>
      <c r="AP225" s="180" cm="1">
        <f t="array" ref="AP225">_xlfn.XLOOKUP(AP$1,'Copy of PY1 Data(H)'!$A$1:$CZ$1,_xlfn.XLOOKUP($A225,'Copy of PY1 Data(H)'!$A$1:$A$288,'Copy of PY1 Data(H)'!$A$1:$CZ$288))</f>
        <v>0</v>
      </c>
      <c r="AQ225" s="180" cm="1">
        <f t="array" ref="AQ225">_xlfn.XLOOKUP(AQ$1,'Copy of PY1 Data(H)'!$A$1:$CZ$1,_xlfn.XLOOKUP($A225,'Copy of PY1 Data(H)'!$A$1:$A$288,'Copy of PY1 Data(H)'!$A$1:$CZ$288))</f>
        <v>0</v>
      </c>
      <c r="AR225" s="180" cm="1">
        <f t="array" ref="AR225">_xlfn.XLOOKUP(AR$1,'Copy of PY1 Data(H)'!$A$1:$CZ$1,_xlfn.XLOOKUP($A225,'Copy of PY1 Data(H)'!$A$1:$A$288,'Copy of PY1 Data(H)'!$A$1:$CZ$288))</f>
        <v>0</v>
      </c>
      <c r="AS225" s="180" cm="1">
        <f t="array" ref="AS225">_xlfn.XLOOKUP(AS$1,'Copy of PY1 Data(H)'!$A$1:$CZ$1,_xlfn.XLOOKUP($A225,'Copy of PY1 Data(H)'!$A$1:$A$288,'Copy of PY1 Data(H)'!$A$1:$CZ$288))</f>
        <v>0</v>
      </c>
      <c r="AT225" s="180" cm="1">
        <f t="array" ref="AT225">_xlfn.XLOOKUP(AT$1,'Copy of PY1 Data(H)'!$A$1:$CZ$1,_xlfn.XLOOKUP($A225,'Copy of PY1 Data(H)'!$A$1:$A$288,'Copy of PY1 Data(H)'!$A$1:$CZ$288))</f>
        <v>0</v>
      </c>
      <c r="AU225" s="180" cm="1">
        <f t="array" ref="AU225">_xlfn.XLOOKUP(AU$1,'Copy of PY1 Data(H)'!$A$1:$CZ$1,_xlfn.XLOOKUP($A225,'Copy of PY1 Data(H)'!$A$1:$A$288,'Copy of PY1 Data(H)'!$A$1:$CZ$288))</f>
        <v>0</v>
      </c>
      <c r="AV225" s="180" cm="1">
        <f t="array" ref="AV225">_xlfn.XLOOKUP(AV$1,'Copy of PY1 Data(H)'!$A$1:$CZ$1,_xlfn.XLOOKUP($A225,'Copy of PY1 Data(H)'!$A$1:$A$288,'Copy of PY1 Data(H)'!$A$1:$CZ$288))</f>
        <v>0</v>
      </c>
      <c r="AW225" s="180" cm="1">
        <f t="array" ref="AW225">_xlfn.XLOOKUP(AW$1,'Copy of PY1 Data(H)'!$A$1:$CZ$1,_xlfn.XLOOKUP($A225,'Copy of PY1 Data(H)'!$A$1:$A$288,'Copy of PY1 Data(H)'!$A$1:$CZ$288))</f>
        <v>0</v>
      </c>
      <c r="AX225" s="180" cm="1">
        <f t="array" ref="AX225">_xlfn.XLOOKUP(AX$1,'Copy of PY1 Data(H)'!$A$1:$CZ$1,_xlfn.XLOOKUP($A225,'Copy of PY1 Data(H)'!$A$1:$A$288,'Copy of PY1 Data(H)'!$A$1:$CZ$288))</f>
        <v>0</v>
      </c>
      <c r="AY225" s="180" cm="1">
        <f t="array" ref="AY225">_xlfn.XLOOKUP(AY$1,'Copy of PY1 Data(H)'!$A$1:$CZ$1,_xlfn.XLOOKUP($A225,'Copy of PY1 Data(H)'!$A$1:$A$288,'Copy of PY1 Data(H)'!$A$1:$CZ$288))</f>
        <v>0</v>
      </c>
      <c r="AZ225" s="180" cm="1">
        <f t="array" ref="AZ225">_xlfn.XLOOKUP(AZ$1,'Copy of PY1 Data(H)'!$A$1:$CZ$1,_xlfn.XLOOKUP($A225,'Copy of PY1 Data(H)'!$A$1:$A$288,'Copy of PY1 Data(H)'!$A$1:$CZ$288))</f>
        <v>0</v>
      </c>
      <c r="BA225" s="180" cm="1">
        <f t="array" ref="BA225">_xlfn.XLOOKUP(BA$1,'Copy of PY1 Data(H)'!$A$1:$CZ$1,_xlfn.XLOOKUP($A225,'Copy of PY1 Data(H)'!$A$1:$A$288,'Copy of PY1 Data(H)'!$A$1:$CZ$288))</f>
        <v>0</v>
      </c>
      <c r="BB225" s="180" cm="1">
        <f t="array" ref="BB225">_xlfn.XLOOKUP(BB$1,'Copy of PY1 Data(H)'!$A$1:$CZ$1,_xlfn.XLOOKUP($A225,'Copy of PY1 Data(H)'!$A$1:$A$288,'Copy of PY1 Data(H)'!$A$1:$CZ$288))</f>
        <v>0</v>
      </c>
      <c r="BC225" s="180" cm="1">
        <f t="array" ref="BC225">_xlfn.XLOOKUP(BC$1,'Copy of PY1 Data(H)'!$A$1:$CZ$1,_xlfn.XLOOKUP($A225,'Copy of PY1 Data(H)'!$A$1:$A$288,'Copy of PY1 Data(H)'!$A$1:$CZ$288))</f>
        <v>0</v>
      </c>
      <c r="BD225" s="180" cm="1">
        <f t="array" ref="BD225">_xlfn.XLOOKUP(BD$1,'Copy of PY1 Data(H)'!$A$1:$CZ$1,_xlfn.XLOOKUP($A225,'Copy of PY1 Data(H)'!$A$1:$A$288,'Copy of PY1 Data(H)'!$A$1:$CZ$288))</f>
        <v>0</v>
      </c>
      <c r="BE225" s="180" cm="1">
        <f t="array" ref="BE225">_xlfn.XLOOKUP(BE$1,'Copy of PY1 Data(H)'!$A$1:$CZ$1,_xlfn.XLOOKUP($A225,'Copy of PY1 Data(H)'!$A$1:$A$288,'Copy of PY1 Data(H)'!$A$1:$CZ$288))</f>
        <v>0</v>
      </c>
      <c r="BF225" s="180" cm="1">
        <f t="array" ref="BF225">_xlfn.XLOOKUP(BF$1,'Copy of PY1 Data(H)'!$A$1:$CZ$1,_xlfn.XLOOKUP($A225,'Copy of PY1 Data(H)'!$A$1:$A$288,'Copy of PY1 Data(H)'!$A$1:$CZ$288))</f>
        <v>0</v>
      </c>
      <c r="BG225" s="180" cm="1">
        <f t="array" ref="BG225">_xlfn.XLOOKUP(BG$1,'Copy of PY1 Data(H)'!$A$1:$CZ$1,_xlfn.XLOOKUP($A225,'Copy of PY1 Data(H)'!$A$1:$A$288,'Copy of PY1 Data(H)'!$A$1:$CZ$288))</f>
        <v>0</v>
      </c>
      <c r="BH225" s="180" cm="1">
        <f t="array" ref="BH225">_xlfn.XLOOKUP(BH$1,'Copy of PY1 Data(H)'!$A$1:$CZ$1,_xlfn.XLOOKUP($A225,'Copy of PY1 Data(H)'!$A$1:$A$288,'Copy of PY1 Data(H)'!$A$1:$CZ$288))</f>
        <v>0</v>
      </c>
      <c r="BI225" s="180" cm="1">
        <f t="array" ref="BI225">_xlfn.XLOOKUP(BI$1,'Copy of PY1 Data(H)'!$A$1:$CZ$1,_xlfn.XLOOKUP($A225,'Copy of PY1 Data(H)'!$A$1:$A$288,'Copy of PY1 Data(H)'!$A$1:$CZ$288))</f>
        <v>0</v>
      </c>
      <c r="BJ225" s="180" cm="1">
        <f t="array" ref="BJ225">_xlfn.XLOOKUP(BJ$1,'Copy of PY1 Data(H)'!$A$1:$CZ$1,_xlfn.XLOOKUP($A225,'Copy of PY1 Data(H)'!$A$1:$A$288,'Copy of PY1 Data(H)'!$A$1:$CZ$288))</f>
        <v>0</v>
      </c>
      <c r="BK225" s="180" cm="1">
        <f t="array" ref="BK225">_xlfn.XLOOKUP(BK$1,'Copy of PY1 Data(H)'!$A$1:$CZ$1,_xlfn.XLOOKUP($A225,'Copy of PY1 Data(H)'!$A$1:$A$288,'Copy of PY1 Data(H)'!$A$1:$CZ$288))</f>
        <v>0</v>
      </c>
      <c r="BL225" s="180" cm="1">
        <f t="array" ref="BL225">_xlfn.XLOOKUP(BL$1,'Copy of PY1 Data(H)'!$A$1:$CZ$1,_xlfn.XLOOKUP($A225,'Copy of PY1 Data(H)'!$A$1:$A$288,'Copy of PY1 Data(H)'!$A$1:$CZ$288))</f>
        <v>0</v>
      </c>
      <c r="BM225" s="180" cm="1">
        <f t="array" ref="BM225">_xlfn.XLOOKUP(BM$1,'Copy of PY1 Data(H)'!$A$1:$CZ$1,_xlfn.XLOOKUP($A225,'Copy of PY1 Data(H)'!$A$1:$A$288,'Copy of PY1 Data(H)'!$A$1:$CZ$288))</f>
        <v>0</v>
      </c>
      <c r="BN225" s="180" cm="1">
        <f t="array" ref="BN225">_xlfn.XLOOKUP(BN$1,'Copy of PY1 Data(H)'!$A$1:$CZ$1,_xlfn.XLOOKUP($A225,'Copy of PY1 Data(H)'!$A$1:$A$288,'Copy of PY1 Data(H)'!$A$1:$CZ$288))</f>
        <v>0</v>
      </c>
      <c r="BO225" s="180" cm="1">
        <f t="array" ref="BO225">_xlfn.XLOOKUP(BO$1,'Copy of PY1 Data(H)'!$A$1:$CZ$1,_xlfn.XLOOKUP($A225,'Copy of PY1 Data(H)'!$A$1:$A$288,'Copy of PY1 Data(H)'!$A$1:$CZ$288))</f>
        <v>0</v>
      </c>
      <c r="BP225" s="180" cm="1">
        <f t="array" ref="BP225">_xlfn.XLOOKUP(BP$1,'Copy of PY1 Data(H)'!$A$1:$CZ$1,_xlfn.XLOOKUP($A225,'Copy of PY1 Data(H)'!$A$1:$A$288,'Copy of PY1 Data(H)'!$A$1:$CZ$288))</f>
        <v>0</v>
      </c>
      <c r="BQ225" s="180" cm="1">
        <f t="array" ref="BQ225">_xlfn.XLOOKUP(BQ$1,'Copy of PY1 Data(H)'!$A$1:$CZ$1,_xlfn.XLOOKUP($A225,'Copy of PY1 Data(H)'!$A$1:$A$288,'Copy of PY1 Data(H)'!$A$1:$CZ$288))</f>
        <v>0</v>
      </c>
      <c r="BR225" s="180" cm="1">
        <f t="array" ref="BR225">_xlfn.XLOOKUP(BR$1,'Copy of PY1 Data(H)'!$A$1:$CZ$1,_xlfn.XLOOKUP($A225,'Copy of PY1 Data(H)'!$A$1:$A$288,'Copy of PY1 Data(H)'!$A$1:$CZ$288))</f>
        <v>0</v>
      </c>
      <c r="BS225" s="180" cm="1">
        <f t="array" ref="BS225">_xlfn.XLOOKUP(BS$1,'Copy of PY1 Data(H)'!$A$1:$CZ$1,_xlfn.XLOOKUP($A225,'Copy of PY1 Data(H)'!$A$1:$A$288,'Copy of PY1 Data(H)'!$A$1:$CZ$288))</f>
        <v>0</v>
      </c>
      <c r="BT225" s="180" cm="1">
        <f t="array" ref="BT225">_xlfn.XLOOKUP(BT$1,'Copy of PY1 Data(H)'!$A$1:$CZ$1,_xlfn.XLOOKUP($A225,'Copy of PY1 Data(H)'!$A$1:$A$288,'Copy of PY1 Data(H)'!$A$1:$CZ$288))</f>
        <v>0</v>
      </c>
      <c r="BU225" s="180" cm="1">
        <f t="array" ref="BU225">_xlfn.XLOOKUP(BU$1,'Copy of PY1 Data(H)'!$A$1:$CZ$1,_xlfn.XLOOKUP($A225,'Copy of PY1 Data(H)'!$A$1:$A$288,'Copy of PY1 Data(H)'!$A$1:$CZ$288))</f>
        <v>0</v>
      </c>
      <c r="BV225" s="180" cm="1">
        <f t="array" ref="BV225">_xlfn.XLOOKUP(BV$1,'Copy of PY1 Data(H)'!$A$1:$CZ$1,_xlfn.XLOOKUP($A225,'Copy of PY1 Data(H)'!$A$1:$A$288,'Copy of PY1 Data(H)'!$A$1:$CZ$288))</f>
        <v>0</v>
      </c>
      <c r="BW225" s="180" cm="1">
        <f t="array" ref="BW225">_xlfn.XLOOKUP(BW$1,'Copy of PY1 Data(H)'!$A$1:$CZ$1,_xlfn.XLOOKUP($A225,'Copy of PY1 Data(H)'!$A$1:$A$288,'Copy of PY1 Data(H)'!$A$1:$CZ$288))</f>
        <v>0</v>
      </c>
      <c r="BX225" s="180" cm="1">
        <f t="array" ref="BX225">_xlfn.XLOOKUP(BX$1,'Copy of PY1 Data(H)'!$A$1:$CZ$1,_xlfn.XLOOKUP($A225,'Copy of PY1 Data(H)'!$A$1:$A$288,'Copy of PY1 Data(H)'!$A$1:$CZ$288))</f>
        <v>0</v>
      </c>
      <c r="BY225" s="180" cm="1">
        <f t="array" ref="BY225">_xlfn.XLOOKUP(BY$1,'Copy of PY1 Data(H)'!$A$1:$CZ$1,_xlfn.XLOOKUP($A225,'Copy of PY1 Data(H)'!$A$1:$A$288,'Copy of PY1 Data(H)'!$A$1:$CZ$288))</f>
        <v>0</v>
      </c>
      <c r="BZ225" s="180" cm="1">
        <f t="array" ref="BZ225">_xlfn.XLOOKUP(BZ$1,'Copy of PY1 Data(H)'!$A$1:$CZ$1,_xlfn.XLOOKUP($A225,'Copy of PY1 Data(H)'!$A$1:$A$288,'Copy of PY1 Data(H)'!$A$1:$CZ$288))</f>
        <v>0</v>
      </c>
      <c r="CA225" s="180" cm="1">
        <f t="array" ref="CA225">_xlfn.XLOOKUP(CA$1,'Copy of PY1 Data(H)'!$A$1:$CZ$1,_xlfn.XLOOKUP($A225,'Copy of PY1 Data(H)'!$A$1:$A$288,'Copy of PY1 Data(H)'!$A$1:$CZ$288))</f>
        <v>0</v>
      </c>
      <c r="CB225" s="180" cm="1">
        <f t="array" ref="CB225">_xlfn.XLOOKUP(CB$1,'Copy of PY1 Data(H)'!$A$1:$CZ$1,_xlfn.XLOOKUP($A225,'Copy of PY1 Data(H)'!$A$1:$A$288,'Copy of PY1 Data(H)'!$A$1:$CZ$288))</f>
        <v>0</v>
      </c>
      <c r="CC225" s="180" cm="1">
        <f t="array" ref="CC225">_xlfn.XLOOKUP(CC$1,'Copy of PY1 Data(H)'!$A$1:$CZ$1,_xlfn.XLOOKUP($A225,'Copy of PY1 Data(H)'!$A$1:$A$288,'Copy of PY1 Data(H)'!$A$1:$CZ$288))</f>
        <v>0</v>
      </c>
      <c r="CD225" s="180" cm="1">
        <f t="array" ref="CD225">_xlfn.XLOOKUP(CD$1,'Copy of PY1 Data(H)'!$A$1:$CZ$1,_xlfn.XLOOKUP($A225,'Copy of PY1 Data(H)'!$A$1:$A$288,'Copy of PY1 Data(H)'!$A$1:$CZ$288))</f>
        <v>0</v>
      </c>
    </row>
    <row r="226" spans="1:82" x14ac:dyDescent="0.3">
      <c r="A226" s="180">
        <v>547</v>
      </c>
      <c r="C226" s="180"/>
      <c r="D226" s="180" cm="1">
        <f t="array" ref="D226">_xlfn.XLOOKUP(D$1,'Copy of PY1 Data(H)'!$A$1:$CZ$1,_xlfn.XLOOKUP($A226,'Copy of PY1 Data(H)'!$A$1:$A$288,'Copy of PY1 Data(H)'!$A$1:$CZ$288))</f>
        <v>0</v>
      </c>
      <c r="E226" s="180" cm="1">
        <f t="array" ref="E226">_xlfn.XLOOKUP(E$1,'Copy of PY1 Data(H)'!$A$1:$CZ$1,_xlfn.XLOOKUP($A226,'Copy of PY1 Data(H)'!$A$1:$A$288,'Copy of PY1 Data(H)'!$A$1:$CZ$288))</f>
        <v>2</v>
      </c>
      <c r="F226" s="180" cm="1">
        <f t="array" ref="F226">_xlfn.XLOOKUP(F$1,'Copy of PY1 Data(H)'!$A$1:$CZ$1,_xlfn.XLOOKUP($A226,'Copy of PY1 Data(H)'!$A$1:$A$288,'Copy of PY1 Data(H)'!$A$1:$CZ$288))</f>
        <v>0</v>
      </c>
      <c r="G226" s="180" cm="1">
        <f t="array" ref="G226">_xlfn.XLOOKUP(G$1,'Copy of PY1 Data(H)'!$A$1:$CZ$1,_xlfn.XLOOKUP($A226,'Copy of PY1 Data(H)'!$A$1:$A$288,'Copy of PY1 Data(H)'!$A$1:$CZ$288))</f>
        <v>2</v>
      </c>
      <c r="H226" s="180" cm="1">
        <f t="array" ref="H226">_xlfn.XLOOKUP(H$1,'Copy of PY1 Data(H)'!$A$1:$CZ$1,_xlfn.XLOOKUP($A226,'Copy of PY1 Data(H)'!$A$1:$A$288,'Copy of PY1 Data(H)'!$A$1:$CZ$288))</f>
        <v>2</v>
      </c>
      <c r="I226" s="180" cm="1">
        <f t="array" ref="I226">_xlfn.XLOOKUP(I$1,'Copy of PY1 Data(H)'!$A$1:$CZ$1,_xlfn.XLOOKUP($A226,'Copy of PY1 Data(H)'!$A$1:$A$288,'Copy of PY1 Data(H)'!$A$1:$CZ$288))</f>
        <v>2</v>
      </c>
      <c r="J226" s="180" cm="1">
        <f t="array" ref="J226">_xlfn.XLOOKUP(J$1,'Copy of PY1 Data(H)'!$A$1:$CZ$1,_xlfn.XLOOKUP($A226,'Copy of PY1 Data(H)'!$A$1:$A$288,'Copy of PY1 Data(H)'!$A$1:$CZ$288))</f>
        <v>2</v>
      </c>
      <c r="K226" s="180" cm="1">
        <f t="array" ref="K226">_xlfn.XLOOKUP(K$1,'Copy of PY1 Data(H)'!$A$1:$CZ$1,_xlfn.XLOOKUP($A226,'Copy of PY1 Data(H)'!$A$1:$A$288,'Copy of PY1 Data(H)'!$A$1:$CZ$288))</f>
        <v>2</v>
      </c>
      <c r="L226" s="180" cm="1">
        <f t="array" ref="L226">_xlfn.XLOOKUP(L$1,'Copy of PY1 Data(H)'!$A$1:$CZ$1,_xlfn.XLOOKUP($A226,'Copy of PY1 Data(H)'!$A$1:$A$288,'Copy of PY1 Data(H)'!$A$1:$CZ$288))</f>
        <v>2</v>
      </c>
      <c r="M226" s="180" cm="1">
        <f t="array" ref="M226">_xlfn.XLOOKUP(M$1,'Copy of PY1 Data(H)'!$A$1:$CZ$1,_xlfn.XLOOKUP($A226,'Copy of PY1 Data(H)'!$A$1:$A$288,'Copy of PY1 Data(H)'!$A$1:$CZ$288))</f>
        <v>3</v>
      </c>
      <c r="N226" s="180" cm="1">
        <f t="array" ref="N226">_xlfn.XLOOKUP(N$1,'Copy of PY1 Data(H)'!$A$1:$CZ$1,_xlfn.XLOOKUP($A226,'Copy of PY1 Data(H)'!$A$1:$A$288,'Copy of PY1 Data(H)'!$A$1:$CZ$288))</f>
        <v>2</v>
      </c>
      <c r="O226" s="180" cm="1">
        <f t="array" ref="O226">_xlfn.XLOOKUP(O$1,'Copy of PY1 Data(H)'!$A$1:$CZ$1,_xlfn.XLOOKUP($A226,'Copy of PY1 Data(H)'!$A$1:$A$288,'Copy of PY1 Data(H)'!$A$1:$CZ$288))</f>
        <v>3</v>
      </c>
      <c r="P226" s="180" cm="1">
        <f t="array" ref="P226">_xlfn.XLOOKUP(P$1,'Copy of PY1 Data(H)'!$A$1:$CZ$1,_xlfn.XLOOKUP($A226,'Copy of PY1 Data(H)'!$A$1:$A$288,'Copy of PY1 Data(H)'!$A$1:$CZ$288))</f>
        <v>2</v>
      </c>
      <c r="Q226" s="180" cm="1">
        <f t="array" ref="Q226">_xlfn.XLOOKUP(Q$1,'Copy of PY1 Data(H)'!$A$1:$CZ$1,_xlfn.XLOOKUP($A226,'Copy of PY1 Data(H)'!$A$1:$A$288,'Copy of PY1 Data(H)'!$A$1:$CZ$288))</f>
        <v>3</v>
      </c>
      <c r="R226" s="180" cm="1">
        <f t="array" ref="R226">_xlfn.XLOOKUP(R$1,'Copy of PY1 Data(H)'!$A$1:$CZ$1,_xlfn.XLOOKUP($A226,'Copy of PY1 Data(H)'!$A$1:$A$288,'Copy of PY1 Data(H)'!$A$1:$CZ$288))</f>
        <v>2</v>
      </c>
      <c r="S226" s="180" cm="1">
        <f t="array" ref="S226">_xlfn.XLOOKUP(S$1,'Copy of PY1 Data(H)'!$A$1:$CZ$1,_xlfn.XLOOKUP($A226,'Copy of PY1 Data(H)'!$A$1:$A$288,'Copy of PY1 Data(H)'!$A$1:$CZ$288))</f>
        <v>0</v>
      </c>
      <c r="T226" s="180" cm="1">
        <f t="array" ref="T226">_xlfn.XLOOKUP(T$1,'Copy of PY1 Data(H)'!$A$1:$CZ$1,_xlfn.XLOOKUP($A226,'Copy of PY1 Data(H)'!$A$1:$A$288,'Copy of PY1 Data(H)'!$A$1:$CZ$288))</f>
        <v>3</v>
      </c>
      <c r="U226" s="180" cm="1">
        <f t="array" ref="U226">_xlfn.XLOOKUP(U$1,'Copy of PY1 Data(H)'!$A$1:$CZ$1,_xlfn.XLOOKUP($A226,'Copy of PY1 Data(H)'!$A$1:$A$288,'Copy of PY1 Data(H)'!$A$1:$CZ$288))</f>
        <v>3</v>
      </c>
      <c r="V226" s="180" cm="1">
        <f t="array" ref="V226">_xlfn.XLOOKUP(V$1,'Copy of PY1 Data(H)'!$A$1:$CZ$1,_xlfn.XLOOKUP($A226,'Copy of PY1 Data(H)'!$A$1:$A$288,'Copy of PY1 Data(H)'!$A$1:$CZ$288))</f>
        <v>3</v>
      </c>
      <c r="W226" s="180" cm="1">
        <f t="array" ref="W226">_xlfn.XLOOKUP(W$1,'Copy of PY1 Data(H)'!$A$1:$CZ$1,_xlfn.XLOOKUP($A226,'Copy of PY1 Data(H)'!$A$1:$A$288,'Copy of PY1 Data(H)'!$A$1:$CZ$288))</f>
        <v>3</v>
      </c>
      <c r="X226" s="180" cm="1">
        <f t="array" ref="X226">_xlfn.XLOOKUP(X$1,'Copy of PY1 Data(H)'!$A$1:$CZ$1,_xlfn.XLOOKUP($A226,'Copy of PY1 Data(H)'!$A$1:$A$288,'Copy of PY1 Data(H)'!$A$1:$CZ$288))</f>
        <v>0</v>
      </c>
      <c r="Y226" s="180" cm="1">
        <f t="array" ref="Y226">_xlfn.XLOOKUP(Y$1,'Copy of PY1 Data(H)'!$A$1:$CZ$1,_xlfn.XLOOKUP($A226,'Copy of PY1 Data(H)'!$A$1:$A$288,'Copy of PY1 Data(H)'!$A$1:$CZ$288))</f>
        <v>2</v>
      </c>
      <c r="Z226" s="180" cm="1">
        <f t="array" ref="Z226">_xlfn.XLOOKUP(Z$1,'Copy of PY1 Data(H)'!$A$1:$CZ$1,_xlfn.XLOOKUP($A226,'Copy of PY1 Data(H)'!$A$1:$A$288,'Copy of PY1 Data(H)'!$A$1:$CZ$288))</f>
        <v>2</v>
      </c>
      <c r="AA226" s="180" cm="1">
        <f t="array" ref="AA226">_xlfn.XLOOKUP(AA$1,'Copy of PY1 Data(H)'!$A$1:$CZ$1,_xlfn.XLOOKUP($A226,'Copy of PY1 Data(H)'!$A$1:$A$288,'Copy of PY1 Data(H)'!$A$1:$CZ$288))</f>
        <v>3</v>
      </c>
      <c r="AB226" s="180" cm="1">
        <f t="array" ref="AB226">_xlfn.XLOOKUP(AB$1,'Copy of PY1 Data(H)'!$A$1:$CZ$1,_xlfn.XLOOKUP($A226,'Copy of PY1 Data(H)'!$A$1:$A$288,'Copy of PY1 Data(H)'!$A$1:$CZ$288))</f>
        <v>2</v>
      </c>
      <c r="AC226" s="180" cm="1">
        <f t="array" ref="AC226">_xlfn.XLOOKUP(AC$1,'Copy of PY1 Data(H)'!$A$1:$CZ$1,_xlfn.XLOOKUP($A226,'Copy of PY1 Data(H)'!$A$1:$A$288,'Copy of PY1 Data(H)'!$A$1:$CZ$288))</f>
        <v>3</v>
      </c>
      <c r="AD226" s="180" cm="1">
        <f t="array" ref="AD226">_xlfn.XLOOKUP(AD$1,'Copy of PY1 Data(H)'!$A$1:$CZ$1,_xlfn.XLOOKUP($A226,'Copy of PY1 Data(H)'!$A$1:$A$288,'Copy of PY1 Data(H)'!$A$1:$CZ$288))</f>
        <v>2</v>
      </c>
      <c r="AE226" s="180" cm="1">
        <f t="array" ref="AE226">_xlfn.XLOOKUP(AE$1,'Copy of PY1 Data(H)'!$A$1:$CZ$1,_xlfn.XLOOKUP($A226,'Copy of PY1 Data(H)'!$A$1:$A$288,'Copy of PY1 Data(H)'!$A$1:$CZ$288))</f>
        <v>2</v>
      </c>
      <c r="AF226" s="180" cm="1">
        <f t="array" ref="AF226">_xlfn.XLOOKUP(AF$1,'Copy of PY1 Data(H)'!$A$1:$CZ$1,_xlfn.XLOOKUP($A226,'Copy of PY1 Data(H)'!$A$1:$A$288,'Copy of PY1 Data(H)'!$A$1:$CZ$288))</f>
        <v>3</v>
      </c>
      <c r="AG226" s="180" cm="1">
        <f t="array" ref="AG226">_xlfn.XLOOKUP(AG$1,'Copy of PY1 Data(H)'!$A$1:$CZ$1,_xlfn.XLOOKUP($A226,'Copy of PY1 Data(H)'!$A$1:$A$288,'Copy of PY1 Data(H)'!$A$1:$CZ$288))</f>
        <v>3</v>
      </c>
      <c r="AH226" s="180" cm="1">
        <f t="array" ref="AH226">_xlfn.XLOOKUP(AH$1,'Copy of PY1 Data(H)'!$A$1:$CZ$1,_xlfn.XLOOKUP($A226,'Copy of PY1 Data(H)'!$A$1:$A$288,'Copy of PY1 Data(H)'!$A$1:$CZ$288))</f>
        <v>2</v>
      </c>
      <c r="AI226" s="180" cm="1">
        <f t="array" ref="AI226">_xlfn.XLOOKUP(AI$1,'Copy of PY1 Data(H)'!$A$1:$CZ$1,_xlfn.XLOOKUP($A226,'Copy of PY1 Data(H)'!$A$1:$A$288,'Copy of PY1 Data(H)'!$A$1:$CZ$288))</f>
        <v>3</v>
      </c>
      <c r="AJ226" s="180" cm="1">
        <f t="array" ref="AJ226">_xlfn.XLOOKUP(AJ$1,'Copy of PY1 Data(H)'!$A$1:$CZ$1,_xlfn.XLOOKUP($A226,'Copy of PY1 Data(H)'!$A$1:$A$288,'Copy of PY1 Data(H)'!$A$1:$CZ$288))</f>
        <v>2</v>
      </c>
      <c r="AK226" s="180" cm="1">
        <f t="array" ref="AK226">_xlfn.XLOOKUP(AK$1,'Copy of PY1 Data(H)'!$A$1:$CZ$1,_xlfn.XLOOKUP($A226,'Copy of PY1 Data(H)'!$A$1:$A$288,'Copy of PY1 Data(H)'!$A$1:$CZ$288))</f>
        <v>0</v>
      </c>
      <c r="AL226" s="180" cm="1">
        <f t="array" ref="AL226">_xlfn.XLOOKUP(AL$1,'Copy of PY1 Data(H)'!$A$1:$CZ$1,_xlfn.XLOOKUP($A226,'Copy of PY1 Data(H)'!$A$1:$A$288,'Copy of PY1 Data(H)'!$A$1:$CZ$288))</f>
        <v>0</v>
      </c>
      <c r="AM226" s="180" cm="1">
        <f t="array" ref="AM226">_xlfn.XLOOKUP(AM$1,'Copy of PY1 Data(H)'!$A$1:$CZ$1,_xlfn.XLOOKUP($A226,'Copy of PY1 Data(H)'!$A$1:$A$288,'Copy of PY1 Data(H)'!$A$1:$CZ$288))</f>
        <v>3</v>
      </c>
      <c r="AN226" s="180" cm="1">
        <f t="array" ref="AN226">_xlfn.XLOOKUP(AN$1,'Copy of PY1 Data(H)'!$A$1:$CZ$1,_xlfn.XLOOKUP($A226,'Copy of PY1 Data(H)'!$A$1:$A$288,'Copy of PY1 Data(H)'!$A$1:$CZ$288))</f>
        <v>0</v>
      </c>
      <c r="AO226" s="180" cm="1">
        <f t="array" ref="AO226">_xlfn.XLOOKUP(AO$1,'Copy of PY1 Data(H)'!$A$1:$CZ$1,_xlfn.XLOOKUP($A226,'Copy of PY1 Data(H)'!$A$1:$A$288,'Copy of PY1 Data(H)'!$A$1:$CZ$288))</f>
        <v>2</v>
      </c>
      <c r="AP226" s="180" cm="1">
        <f t="array" ref="AP226">_xlfn.XLOOKUP(AP$1,'Copy of PY1 Data(H)'!$A$1:$CZ$1,_xlfn.XLOOKUP($A226,'Copy of PY1 Data(H)'!$A$1:$A$288,'Copy of PY1 Data(H)'!$A$1:$CZ$288))</f>
        <v>2</v>
      </c>
      <c r="AQ226" s="180" cm="1">
        <f t="array" ref="AQ226">_xlfn.XLOOKUP(AQ$1,'Copy of PY1 Data(H)'!$A$1:$CZ$1,_xlfn.XLOOKUP($A226,'Copy of PY1 Data(H)'!$A$1:$A$288,'Copy of PY1 Data(H)'!$A$1:$CZ$288))</f>
        <v>2</v>
      </c>
      <c r="AR226" s="180" cm="1">
        <f t="array" ref="AR226">_xlfn.XLOOKUP(AR$1,'Copy of PY1 Data(H)'!$A$1:$CZ$1,_xlfn.XLOOKUP($A226,'Copy of PY1 Data(H)'!$A$1:$A$288,'Copy of PY1 Data(H)'!$A$1:$CZ$288))</f>
        <v>3</v>
      </c>
      <c r="AS226" s="180" cm="1">
        <f t="array" ref="AS226">_xlfn.XLOOKUP(AS$1,'Copy of PY1 Data(H)'!$A$1:$CZ$1,_xlfn.XLOOKUP($A226,'Copy of PY1 Data(H)'!$A$1:$A$288,'Copy of PY1 Data(H)'!$A$1:$CZ$288))</f>
        <v>2</v>
      </c>
      <c r="AT226" s="180" cm="1">
        <f t="array" ref="AT226">_xlfn.XLOOKUP(AT$1,'Copy of PY1 Data(H)'!$A$1:$CZ$1,_xlfn.XLOOKUP($A226,'Copy of PY1 Data(H)'!$A$1:$A$288,'Copy of PY1 Data(H)'!$A$1:$CZ$288))</f>
        <v>3</v>
      </c>
      <c r="AU226" s="180" cm="1">
        <f t="array" ref="AU226">_xlfn.XLOOKUP(AU$1,'Copy of PY1 Data(H)'!$A$1:$CZ$1,_xlfn.XLOOKUP($A226,'Copy of PY1 Data(H)'!$A$1:$A$288,'Copy of PY1 Data(H)'!$A$1:$CZ$288))</f>
        <v>0</v>
      </c>
      <c r="AV226" s="180" cm="1">
        <f t="array" ref="AV226">_xlfn.XLOOKUP(AV$1,'Copy of PY1 Data(H)'!$A$1:$CZ$1,_xlfn.XLOOKUP($A226,'Copy of PY1 Data(H)'!$A$1:$A$288,'Copy of PY1 Data(H)'!$A$1:$CZ$288))</f>
        <v>3</v>
      </c>
      <c r="AW226" s="180" cm="1">
        <f t="array" ref="AW226">_xlfn.XLOOKUP(AW$1,'Copy of PY1 Data(H)'!$A$1:$CZ$1,_xlfn.XLOOKUP($A226,'Copy of PY1 Data(H)'!$A$1:$A$288,'Copy of PY1 Data(H)'!$A$1:$CZ$288))</f>
        <v>2</v>
      </c>
      <c r="AX226" s="180" cm="1">
        <f t="array" ref="AX226">_xlfn.XLOOKUP(AX$1,'Copy of PY1 Data(H)'!$A$1:$CZ$1,_xlfn.XLOOKUP($A226,'Copy of PY1 Data(H)'!$A$1:$A$288,'Copy of PY1 Data(H)'!$A$1:$CZ$288))</f>
        <v>2</v>
      </c>
      <c r="AY226" s="180" cm="1">
        <f t="array" ref="AY226">_xlfn.XLOOKUP(AY$1,'Copy of PY1 Data(H)'!$A$1:$CZ$1,_xlfn.XLOOKUP($A226,'Copy of PY1 Data(H)'!$A$1:$A$288,'Copy of PY1 Data(H)'!$A$1:$CZ$288))</f>
        <v>2</v>
      </c>
      <c r="AZ226" s="180" cm="1">
        <f t="array" ref="AZ226">_xlfn.XLOOKUP(AZ$1,'Copy of PY1 Data(H)'!$A$1:$CZ$1,_xlfn.XLOOKUP($A226,'Copy of PY1 Data(H)'!$A$1:$A$288,'Copy of PY1 Data(H)'!$A$1:$CZ$288))</f>
        <v>2</v>
      </c>
      <c r="BA226" s="180" cm="1">
        <f t="array" ref="BA226">_xlfn.XLOOKUP(BA$1,'Copy of PY1 Data(H)'!$A$1:$CZ$1,_xlfn.XLOOKUP($A226,'Copy of PY1 Data(H)'!$A$1:$A$288,'Copy of PY1 Data(H)'!$A$1:$CZ$288))</f>
        <v>2</v>
      </c>
      <c r="BB226" s="180" cm="1">
        <f t="array" ref="BB226">_xlfn.XLOOKUP(BB$1,'Copy of PY1 Data(H)'!$A$1:$CZ$1,_xlfn.XLOOKUP($A226,'Copy of PY1 Data(H)'!$A$1:$A$288,'Copy of PY1 Data(H)'!$A$1:$CZ$288))</f>
        <v>2</v>
      </c>
      <c r="BC226" s="180" cm="1">
        <f t="array" ref="BC226">_xlfn.XLOOKUP(BC$1,'Copy of PY1 Data(H)'!$A$1:$CZ$1,_xlfn.XLOOKUP($A226,'Copy of PY1 Data(H)'!$A$1:$A$288,'Copy of PY1 Data(H)'!$A$1:$CZ$288))</f>
        <v>2</v>
      </c>
      <c r="BD226" s="180" cm="1">
        <f t="array" ref="BD226">_xlfn.XLOOKUP(BD$1,'Copy of PY1 Data(H)'!$A$1:$CZ$1,_xlfn.XLOOKUP($A226,'Copy of PY1 Data(H)'!$A$1:$A$288,'Copy of PY1 Data(H)'!$A$1:$CZ$288))</f>
        <v>3</v>
      </c>
      <c r="BE226" s="180" cm="1">
        <f t="array" ref="BE226">_xlfn.XLOOKUP(BE$1,'Copy of PY1 Data(H)'!$A$1:$CZ$1,_xlfn.XLOOKUP($A226,'Copy of PY1 Data(H)'!$A$1:$A$288,'Copy of PY1 Data(H)'!$A$1:$CZ$288))</f>
        <v>2</v>
      </c>
      <c r="BF226" s="180" cm="1">
        <f t="array" ref="BF226">_xlfn.XLOOKUP(BF$1,'Copy of PY1 Data(H)'!$A$1:$CZ$1,_xlfn.XLOOKUP($A226,'Copy of PY1 Data(H)'!$A$1:$A$288,'Copy of PY1 Data(H)'!$A$1:$CZ$288))</f>
        <v>2</v>
      </c>
      <c r="BG226" s="180" cm="1">
        <f t="array" ref="BG226">_xlfn.XLOOKUP(BG$1,'Copy of PY1 Data(H)'!$A$1:$CZ$1,_xlfn.XLOOKUP($A226,'Copy of PY1 Data(H)'!$A$1:$A$288,'Copy of PY1 Data(H)'!$A$1:$CZ$288))</f>
        <v>0</v>
      </c>
      <c r="BH226" s="180" cm="1">
        <f t="array" ref="BH226">_xlfn.XLOOKUP(BH$1,'Copy of PY1 Data(H)'!$A$1:$CZ$1,_xlfn.XLOOKUP($A226,'Copy of PY1 Data(H)'!$A$1:$A$288,'Copy of PY1 Data(H)'!$A$1:$CZ$288))</f>
        <v>2</v>
      </c>
      <c r="BI226" s="180" cm="1">
        <f t="array" ref="BI226">_xlfn.XLOOKUP(BI$1,'Copy of PY1 Data(H)'!$A$1:$CZ$1,_xlfn.XLOOKUP($A226,'Copy of PY1 Data(H)'!$A$1:$A$288,'Copy of PY1 Data(H)'!$A$1:$CZ$288))</f>
        <v>2</v>
      </c>
      <c r="BJ226" s="180" cm="1">
        <f t="array" ref="BJ226">_xlfn.XLOOKUP(BJ$1,'Copy of PY1 Data(H)'!$A$1:$CZ$1,_xlfn.XLOOKUP($A226,'Copy of PY1 Data(H)'!$A$1:$A$288,'Copy of PY1 Data(H)'!$A$1:$CZ$288))</f>
        <v>2</v>
      </c>
      <c r="BK226" s="180" cm="1">
        <f t="array" ref="BK226">_xlfn.XLOOKUP(BK$1,'Copy of PY1 Data(H)'!$A$1:$CZ$1,_xlfn.XLOOKUP($A226,'Copy of PY1 Data(H)'!$A$1:$A$288,'Copy of PY1 Data(H)'!$A$1:$CZ$288))</f>
        <v>3</v>
      </c>
      <c r="BL226" s="180" cm="1">
        <f t="array" ref="BL226">_xlfn.XLOOKUP(BL$1,'Copy of PY1 Data(H)'!$A$1:$CZ$1,_xlfn.XLOOKUP($A226,'Copy of PY1 Data(H)'!$A$1:$A$288,'Copy of PY1 Data(H)'!$A$1:$CZ$288))</f>
        <v>0</v>
      </c>
      <c r="BM226" s="180" cm="1">
        <f t="array" ref="BM226">_xlfn.XLOOKUP(BM$1,'Copy of PY1 Data(H)'!$A$1:$CZ$1,_xlfn.XLOOKUP($A226,'Copy of PY1 Data(H)'!$A$1:$A$288,'Copy of PY1 Data(H)'!$A$1:$CZ$288))</f>
        <v>2</v>
      </c>
      <c r="BN226" s="180" cm="1">
        <f t="array" ref="BN226">_xlfn.XLOOKUP(BN$1,'Copy of PY1 Data(H)'!$A$1:$CZ$1,_xlfn.XLOOKUP($A226,'Copy of PY1 Data(H)'!$A$1:$A$288,'Copy of PY1 Data(H)'!$A$1:$CZ$288))</f>
        <v>2</v>
      </c>
      <c r="BO226" s="180" cm="1">
        <f t="array" ref="BO226">_xlfn.XLOOKUP(BO$1,'Copy of PY1 Data(H)'!$A$1:$CZ$1,_xlfn.XLOOKUP($A226,'Copy of PY1 Data(H)'!$A$1:$A$288,'Copy of PY1 Data(H)'!$A$1:$CZ$288))</f>
        <v>2</v>
      </c>
      <c r="BP226" s="180" cm="1">
        <f t="array" ref="BP226">_xlfn.XLOOKUP(BP$1,'Copy of PY1 Data(H)'!$A$1:$CZ$1,_xlfn.XLOOKUP($A226,'Copy of PY1 Data(H)'!$A$1:$A$288,'Copy of PY1 Data(H)'!$A$1:$CZ$288))</f>
        <v>2</v>
      </c>
      <c r="BQ226" s="180" cm="1">
        <f t="array" ref="BQ226">_xlfn.XLOOKUP(BQ$1,'Copy of PY1 Data(H)'!$A$1:$CZ$1,_xlfn.XLOOKUP($A226,'Copy of PY1 Data(H)'!$A$1:$A$288,'Copy of PY1 Data(H)'!$A$1:$CZ$288))</f>
        <v>2</v>
      </c>
      <c r="BR226" s="180" cm="1">
        <f t="array" ref="BR226">_xlfn.XLOOKUP(BR$1,'Copy of PY1 Data(H)'!$A$1:$CZ$1,_xlfn.XLOOKUP($A226,'Copy of PY1 Data(H)'!$A$1:$A$288,'Copy of PY1 Data(H)'!$A$1:$CZ$288))</f>
        <v>3</v>
      </c>
      <c r="BS226" s="180" cm="1">
        <f t="array" ref="BS226">_xlfn.XLOOKUP(BS$1,'Copy of PY1 Data(H)'!$A$1:$CZ$1,_xlfn.XLOOKUP($A226,'Copy of PY1 Data(H)'!$A$1:$A$288,'Copy of PY1 Data(H)'!$A$1:$CZ$288))</f>
        <v>3</v>
      </c>
      <c r="BT226" s="180" cm="1">
        <f t="array" ref="BT226">_xlfn.XLOOKUP(BT$1,'Copy of PY1 Data(H)'!$A$1:$CZ$1,_xlfn.XLOOKUP($A226,'Copy of PY1 Data(H)'!$A$1:$A$288,'Copy of PY1 Data(H)'!$A$1:$CZ$288))</f>
        <v>3</v>
      </c>
      <c r="BU226" s="180" cm="1">
        <f t="array" ref="BU226">_xlfn.XLOOKUP(BU$1,'Copy of PY1 Data(H)'!$A$1:$CZ$1,_xlfn.XLOOKUP($A226,'Copy of PY1 Data(H)'!$A$1:$A$288,'Copy of PY1 Data(H)'!$A$1:$CZ$288))</f>
        <v>3</v>
      </c>
      <c r="BV226" s="180" cm="1">
        <f t="array" ref="BV226">_xlfn.XLOOKUP(BV$1,'Copy of PY1 Data(H)'!$A$1:$CZ$1,_xlfn.XLOOKUP($A226,'Copy of PY1 Data(H)'!$A$1:$A$288,'Copy of PY1 Data(H)'!$A$1:$CZ$288))</f>
        <v>2</v>
      </c>
      <c r="BW226" s="180" cm="1">
        <f t="array" ref="BW226">_xlfn.XLOOKUP(BW$1,'Copy of PY1 Data(H)'!$A$1:$CZ$1,_xlfn.XLOOKUP($A226,'Copy of PY1 Data(H)'!$A$1:$A$288,'Copy of PY1 Data(H)'!$A$1:$CZ$288))</f>
        <v>0</v>
      </c>
      <c r="BX226" s="180" cm="1">
        <f t="array" ref="BX226">_xlfn.XLOOKUP(BX$1,'Copy of PY1 Data(H)'!$A$1:$CZ$1,_xlfn.XLOOKUP($A226,'Copy of PY1 Data(H)'!$A$1:$A$288,'Copy of PY1 Data(H)'!$A$1:$CZ$288))</f>
        <v>3</v>
      </c>
      <c r="BY226" s="180" cm="1">
        <f t="array" ref="BY226">_xlfn.XLOOKUP(BY$1,'Copy of PY1 Data(H)'!$A$1:$CZ$1,_xlfn.XLOOKUP($A226,'Copy of PY1 Data(H)'!$A$1:$A$288,'Copy of PY1 Data(H)'!$A$1:$CZ$288))</f>
        <v>2</v>
      </c>
      <c r="BZ226" s="180" cm="1">
        <f t="array" ref="BZ226">_xlfn.XLOOKUP(BZ$1,'Copy of PY1 Data(H)'!$A$1:$CZ$1,_xlfn.XLOOKUP($A226,'Copy of PY1 Data(H)'!$A$1:$A$288,'Copy of PY1 Data(H)'!$A$1:$CZ$288))</f>
        <v>2</v>
      </c>
      <c r="CA226" s="180" cm="1">
        <f t="array" ref="CA226">_xlfn.XLOOKUP(CA$1,'Copy of PY1 Data(H)'!$A$1:$CZ$1,_xlfn.XLOOKUP($A226,'Copy of PY1 Data(H)'!$A$1:$A$288,'Copy of PY1 Data(H)'!$A$1:$CZ$288))</f>
        <v>2</v>
      </c>
      <c r="CB226" s="180" cm="1">
        <f t="array" ref="CB226">_xlfn.XLOOKUP(CB$1,'Copy of PY1 Data(H)'!$A$1:$CZ$1,_xlfn.XLOOKUP($A226,'Copy of PY1 Data(H)'!$A$1:$A$288,'Copy of PY1 Data(H)'!$A$1:$CZ$288))</f>
        <v>2</v>
      </c>
      <c r="CC226" s="180" cm="1">
        <f t="array" ref="CC226">_xlfn.XLOOKUP(CC$1,'Copy of PY1 Data(H)'!$A$1:$CZ$1,_xlfn.XLOOKUP($A226,'Copy of PY1 Data(H)'!$A$1:$A$288,'Copy of PY1 Data(H)'!$A$1:$CZ$288))</f>
        <v>0</v>
      </c>
      <c r="CD226" s="180" cm="1">
        <f t="array" ref="CD226">_xlfn.XLOOKUP(CD$1,'Copy of PY1 Data(H)'!$A$1:$CZ$1,_xlfn.XLOOKUP($A226,'Copy of PY1 Data(H)'!$A$1:$A$288,'Copy of PY1 Data(H)'!$A$1:$CZ$288))</f>
        <v>2</v>
      </c>
    </row>
    <row r="227" spans="1:82" x14ac:dyDescent="0.3">
      <c r="A227" s="180">
        <v>659</v>
      </c>
      <c r="C227" s="180"/>
      <c r="D227" s="180" cm="1">
        <f t="array" ref="D227">_xlfn.XLOOKUP(D$1,'Copy of PY1 Data(H)'!$A$1:$CZ$1,_xlfn.XLOOKUP($A227,'Copy of PY1 Data(H)'!$A$1:$A$288,'Copy of PY1 Data(H)'!$A$1:$CZ$288))</f>
        <v>0</v>
      </c>
      <c r="E227" s="180" cm="1">
        <f t="array" ref="E227">_xlfn.XLOOKUP(E$1,'Copy of PY1 Data(H)'!$A$1:$CZ$1,_xlfn.XLOOKUP($A227,'Copy of PY1 Data(H)'!$A$1:$A$288,'Copy of PY1 Data(H)'!$A$1:$CZ$288))</f>
        <v>0</v>
      </c>
      <c r="F227" s="180" cm="1">
        <f t="array" ref="F227">_xlfn.XLOOKUP(F$1,'Copy of PY1 Data(H)'!$A$1:$CZ$1,_xlfn.XLOOKUP($A227,'Copy of PY1 Data(H)'!$A$1:$A$288,'Copy of PY1 Data(H)'!$A$1:$CZ$288))</f>
        <v>0</v>
      </c>
      <c r="G227" s="180" cm="1">
        <f t="array" ref="G227">_xlfn.XLOOKUP(G$1,'Copy of PY1 Data(H)'!$A$1:$CZ$1,_xlfn.XLOOKUP($A227,'Copy of PY1 Data(H)'!$A$1:$A$288,'Copy of PY1 Data(H)'!$A$1:$CZ$288))</f>
        <v>0</v>
      </c>
      <c r="H227" s="180" cm="1">
        <f t="array" ref="H227">_xlfn.XLOOKUP(H$1,'Copy of PY1 Data(H)'!$A$1:$CZ$1,_xlfn.XLOOKUP($A227,'Copy of PY1 Data(H)'!$A$1:$A$288,'Copy of PY1 Data(H)'!$A$1:$CZ$288))</f>
        <v>0</v>
      </c>
      <c r="I227" s="180" cm="1">
        <f t="array" ref="I227">_xlfn.XLOOKUP(I$1,'Copy of PY1 Data(H)'!$A$1:$CZ$1,_xlfn.XLOOKUP($A227,'Copy of PY1 Data(H)'!$A$1:$A$288,'Copy of PY1 Data(H)'!$A$1:$CZ$288))</f>
        <v>0</v>
      </c>
      <c r="J227" s="180" cm="1">
        <f t="array" ref="J227">_xlfn.XLOOKUP(J$1,'Copy of PY1 Data(H)'!$A$1:$CZ$1,_xlfn.XLOOKUP($A227,'Copy of PY1 Data(H)'!$A$1:$A$288,'Copy of PY1 Data(H)'!$A$1:$CZ$288))</f>
        <v>0</v>
      </c>
      <c r="K227" s="180" cm="1">
        <f t="array" ref="K227">_xlfn.XLOOKUP(K$1,'Copy of PY1 Data(H)'!$A$1:$CZ$1,_xlfn.XLOOKUP($A227,'Copy of PY1 Data(H)'!$A$1:$A$288,'Copy of PY1 Data(H)'!$A$1:$CZ$288))</f>
        <v>0</v>
      </c>
      <c r="L227" s="180" cm="1">
        <f t="array" ref="L227">_xlfn.XLOOKUP(L$1,'Copy of PY1 Data(H)'!$A$1:$CZ$1,_xlfn.XLOOKUP($A227,'Copy of PY1 Data(H)'!$A$1:$A$288,'Copy of PY1 Data(H)'!$A$1:$CZ$288))</f>
        <v>0</v>
      </c>
      <c r="M227" s="180" cm="1">
        <f t="array" ref="M227">_xlfn.XLOOKUP(M$1,'Copy of PY1 Data(H)'!$A$1:$CZ$1,_xlfn.XLOOKUP($A227,'Copy of PY1 Data(H)'!$A$1:$A$288,'Copy of PY1 Data(H)'!$A$1:$CZ$288))</f>
        <v>0</v>
      </c>
      <c r="N227" s="180" cm="1">
        <f t="array" ref="N227">_xlfn.XLOOKUP(N$1,'Copy of PY1 Data(H)'!$A$1:$CZ$1,_xlfn.XLOOKUP($A227,'Copy of PY1 Data(H)'!$A$1:$A$288,'Copy of PY1 Data(H)'!$A$1:$CZ$288))</f>
        <v>0</v>
      </c>
      <c r="O227" s="180" cm="1">
        <f t="array" ref="O227">_xlfn.XLOOKUP(O$1,'Copy of PY1 Data(H)'!$A$1:$CZ$1,_xlfn.XLOOKUP($A227,'Copy of PY1 Data(H)'!$A$1:$A$288,'Copy of PY1 Data(H)'!$A$1:$CZ$288))</f>
        <v>759561</v>
      </c>
      <c r="P227" s="180" cm="1">
        <f t="array" ref="P227">_xlfn.XLOOKUP(P$1,'Copy of PY1 Data(H)'!$A$1:$CZ$1,_xlfn.XLOOKUP($A227,'Copy of PY1 Data(H)'!$A$1:$A$288,'Copy of PY1 Data(H)'!$A$1:$CZ$288))</f>
        <v>0</v>
      </c>
      <c r="Q227" s="180" cm="1">
        <f t="array" ref="Q227">_xlfn.XLOOKUP(Q$1,'Copy of PY1 Data(H)'!$A$1:$CZ$1,_xlfn.XLOOKUP($A227,'Copy of PY1 Data(H)'!$A$1:$A$288,'Copy of PY1 Data(H)'!$A$1:$CZ$288))</f>
        <v>51475385</v>
      </c>
      <c r="R227" s="180" cm="1">
        <f t="array" ref="R227">_xlfn.XLOOKUP(R$1,'Copy of PY1 Data(H)'!$A$1:$CZ$1,_xlfn.XLOOKUP($A227,'Copy of PY1 Data(H)'!$A$1:$A$288,'Copy of PY1 Data(H)'!$A$1:$CZ$288))</f>
        <v>0</v>
      </c>
      <c r="S227" s="180" cm="1">
        <f t="array" ref="S227">_xlfn.XLOOKUP(S$1,'Copy of PY1 Data(H)'!$A$1:$CZ$1,_xlfn.XLOOKUP($A227,'Copy of PY1 Data(H)'!$A$1:$A$288,'Copy of PY1 Data(H)'!$A$1:$CZ$288))</f>
        <v>0</v>
      </c>
      <c r="T227" s="180" cm="1">
        <f t="array" ref="T227">_xlfn.XLOOKUP(T$1,'Copy of PY1 Data(H)'!$A$1:$CZ$1,_xlfn.XLOOKUP($A227,'Copy of PY1 Data(H)'!$A$1:$A$288,'Copy of PY1 Data(H)'!$A$1:$CZ$288))</f>
        <v>70004096</v>
      </c>
      <c r="U227" s="180" cm="1">
        <f t="array" ref="U227">_xlfn.XLOOKUP(U$1,'Copy of PY1 Data(H)'!$A$1:$CZ$1,_xlfn.XLOOKUP($A227,'Copy of PY1 Data(H)'!$A$1:$A$288,'Copy of PY1 Data(H)'!$A$1:$CZ$288))</f>
        <v>3925635</v>
      </c>
      <c r="V227" s="180" cm="1">
        <f t="array" ref="V227">_xlfn.XLOOKUP(V$1,'Copy of PY1 Data(H)'!$A$1:$CZ$1,_xlfn.XLOOKUP($A227,'Copy of PY1 Data(H)'!$A$1:$A$288,'Copy of PY1 Data(H)'!$A$1:$CZ$288))</f>
        <v>21720629</v>
      </c>
      <c r="W227" s="180" cm="1">
        <f t="array" ref="W227">_xlfn.XLOOKUP(W$1,'Copy of PY1 Data(H)'!$A$1:$CZ$1,_xlfn.XLOOKUP($A227,'Copy of PY1 Data(H)'!$A$1:$A$288,'Copy of PY1 Data(H)'!$A$1:$CZ$288))</f>
        <v>5816474</v>
      </c>
      <c r="X227" s="180" cm="1">
        <f t="array" ref="X227">_xlfn.XLOOKUP(X$1,'Copy of PY1 Data(H)'!$A$1:$CZ$1,_xlfn.XLOOKUP($A227,'Copy of PY1 Data(H)'!$A$1:$A$288,'Copy of PY1 Data(H)'!$A$1:$CZ$288))</f>
        <v>0</v>
      </c>
      <c r="Y227" s="180" cm="1">
        <f t="array" ref="Y227">_xlfn.XLOOKUP(Y$1,'Copy of PY1 Data(H)'!$A$1:$CZ$1,_xlfn.XLOOKUP($A227,'Copy of PY1 Data(H)'!$A$1:$A$288,'Copy of PY1 Data(H)'!$A$1:$CZ$288))</f>
        <v>0</v>
      </c>
      <c r="Z227" s="180" cm="1">
        <f t="array" ref="Z227">_xlfn.XLOOKUP(Z$1,'Copy of PY1 Data(H)'!$A$1:$CZ$1,_xlfn.XLOOKUP($A227,'Copy of PY1 Data(H)'!$A$1:$A$288,'Copy of PY1 Data(H)'!$A$1:$CZ$288))</f>
        <v>0</v>
      </c>
      <c r="AA227" s="180" cm="1">
        <f t="array" ref="AA227">_xlfn.XLOOKUP(AA$1,'Copy of PY1 Data(H)'!$A$1:$CZ$1,_xlfn.XLOOKUP($A227,'Copy of PY1 Data(H)'!$A$1:$A$288,'Copy of PY1 Data(H)'!$A$1:$CZ$288))</f>
        <v>5390474</v>
      </c>
      <c r="AB227" s="180" cm="1">
        <f t="array" ref="AB227">_xlfn.XLOOKUP(AB$1,'Copy of PY1 Data(H)'!$A$1:$CZ$1,_xlfn.XLOOKUP($A227,'Copy of PY1 Data(H)'!$A$1:$A$288,'Copy of PY1 Data(H)'!$A$1:$CZ$288))</f>
        <v>0</v>
      </c>
      <c r="AC227" s="180" cm="1">
        <f t="array" ref="AC227">_xlfn.XLOOKUP(AC$1,'Copy of PY1 Data(H)'!$A$1:$CZ$1,_xlfn.XLOOKUP($A227,'Copy of PY1 Data(H)'!$A$1:$A$288,'Copy of PY1 Data(H)'!$A$1:$CZ$288))</f>
        <v>46815</v>
      </c>
      <c r="AD227" s="180" cm="1">
        <f t="array" ref="AD227">_xlfn.XLOOKUP(AD$1,'Copy of PY1 Data(H)'!$A$1:$CZ$1,_xlfn.XLOOKUP($A227,'Copy of PY1 Data(H)'!$A$1:$A$288,'Copy of PY1 Data(H)'!$A$1:$CZ$288))</f>
        <v>0</v>
      </c>
      <c r="AE227" s="180" cm="1">
        <f t="array" ref="AE227">_xlfn.XLOOKUP(AE$1,'Copy of PY1 Data(H)'!$A$1:$CZ$1,_xlfn.XLOOKUP($A227,'Copy of PY1 Data(H)'!$A$1:$A$288,'Copy of PY1 Data(H)'!$A$1:$CZ$288))</f>
        <v>0</v>
      </c>
      <c r="AF227" s="180" cm="1">
        <f t="array" ref="AF227">_xlfn.XLOOKUP(AF$1,'Copy of PY1 Data(H)'!$A$1:$CZ$1,_xlfn.XLOOKUP($A227,'Copy of PY1 Data(H)'!$A$1:$A$288,'Copy of PY1 Data(H)'!$A$1:$CZ$288))</f>
        <v>5024282</v>
      </c>
      <c r="AG227" s="180" cm="1">
        <f t="array" ref="AG227">_xlfn.XLOOKUP(AG$1,'Copy of PY1 Data(H)'!$A$1:$CZ$1,_xlfn.XLOOKUP($A227,'Copy of PY1 Data(H)'!$A$1:$A$288,'Copy of PY1 Data(H)'!$A$1:$CZ$288))</f>
        <v>0</v>
      </c>
      <c r="AH227" s="180" cm="1">
        <f t="array" ref="AH227">_xlfn.XLOOKUP(AH$1,'Copy of PY1 Data(H)'!$A$1:$CZ$1,_xlfn.XLOOKUP($A227,'Copy of PY1 Data(H)'!$A$1:$A$288,'Copy of PY1 Data(H)'!$A$1:$CZ$288))</f>
        <v>0</v>
      </c>
      <c r="AI227" s="180" cm="1">
        <f t="array" ref="AI227">_xlfn.XLOOKUP(AI$1,'Copy of PY1 Data(H)'!$A$1:$CZ$1,_xlfn.XLOOKUP($A227,'Copy of PY1 Data(H)'!$A$1:$A$288,'Copy of PY1 Data(H)'!$A$1:$CZ$288))</f>
        <v>43810450</v>
      </c>
      <c r="AJ227" s="180" cm="1">
        <f t="array" ref="AJ227">_xlfn.XLOOKUP(AJ$1,'Copy of PY1 Data(H)'!$A$1:$CZ$1,_xlfn.XLOOKUP($A227,'Copy of PY1 Data(H)'!$A$1:$A$288,'Copy of PY1 Data(H)'!$A$1:$CZ$288))</f>
        <v>0</v>
      </c>
      <c r="AK227" s="180" cm="1">
        <f t="array" ref="AK227">_xlfn.XLOOKUP(AK$1,'Copy of PY1 Data(H)'!$A$1:$CZ$1,_xlfn.XLOOKUP($A227,'Copy of PY1 Data(H)'!$A$1:$A$288,'Copy of PY1 Data(H)'!$A$1:$CZ$288))</f>
        <v>0</v>
      </c>
      <c r="AL227" s="180" cm="1">
        <f t="array" ref="AL227">_xlfn.XLOOKUP(AL$1,'Copy of PY1 Data(H)'!$A$1:$CZ$1,_xlfn.XLOOKUP($A227,'Copy of PY1 Data(H)'!$A$1:$A$288,'Copy of PY1 Data(H)'!$A$1:$CZ$288))</f>
        <v>0</v>
      </c>
      <c r="AM227" s="180" cm="1">
        <f t="array" ref="AM227">_xlfn.XLOOKUP(AM$1,'Copy of PY1 Data(H)'!$A$1:$CZ$1,_xlfn.XLOOKUP($A227,'Copy of PY1 Data(H)'!$A$1:$A$288,'Copy of PY1 Data(H)'!$A$1:$CZ$288))</f>
        <v>1244445</v>
      </c>
      <c r="AN227" s="180" cm="1">
        <f t="array" ref="AN227">_xlfn.XLOOKUP(AN$1,'Copy of PY1 Data(H)'!$A$1:$CZ$1,_xlfn.XLOOKUP($A227,'Copy of PY1 Data(H)'!$A$1:$A$288,'Copy of PY1 Data(H)'!$A$1:$CZ$288))</f>
        <v>0</v>
      </c>
      <c r="AO227" s="180" cm="1">
        <f t="array" ref="AO227">_xlfn.XLOOKUP(AO$1,'Copy of PY1 Data(H)'!$A$1:$CZ$1,_xlfn.XLOOKUP($A227,'Copy of PY1 Data(H)'!$A$1:$A$288,'Copy of PY1 Data(H)'!$A$1:$CZ$288))</f>
        <v>0</v>
      </c>
      <c r="AP227" s="180" cm="1">
        <f t="array" ref="AP227">_xlfn.XLOOKUP(AP$1,'Copy of PY1 Data(H)'!$A$1:$CZ$1,_xlfn.XLOOKUP($A227,'Copy of PY1 Data(H)'!$A$1:$A$288,'Copy of PY1 Data(H)'!$A$1:$CZ$288))</f>
        <v>0</v>
      </c>
      <c r="AQ227" s="180" cm="1">
        <f t="array" ref="AQ227">_xlfn.XLOOKUP(AQ$1,'Copy of PY1 Data(H)'!$A$1:$CZ$1,_xlfn.XLOOKUP($A227,'Copy of PY1 Data(H)'!$A$1:$A$288,'Copy of PY1 Data(H)'!$A$1:$CZ$288))</f>
        <v>0</v>
      </c>
      <c r="AR227" s="180" cm="1">
        <f t="array" ref="AR227">_xlfn.XLOOKUP(AR$1,'Copy of PY1 Data(H)'!$A$1:$CZ$1,_xlfn.XLOOKUP($A227,'Copy of PY1 Data(H)'!$A$1:$A$288,'Copy of PY1 Data(H)'!$A$1:$CZ$288))</f>
        <v>1823754</v>
      </c>
      <c r="AS227" s="180" cm="1">
        <f t="array" ref="AS227">_xlfn.XLOOKUP(AS$1,'Copy of PY1 Data(H)'!$A$1:$CZ$1,_xlfn.XLOOKUP($A227,'Copy of PY1 Data(H)'!$A$1:$A$288,'Copy of PY1 Data(H)'!$A$1:$CZ$288))</f>
        <v>0</v>
      </c>
      <c r="AT227" s="180" cm="1">
        <f t="array" ref="AT227">_xlfn.XLOOKUP(AT$1,'Copy of PY1 Data(H)'!$A$1:$CZ$1,_xlfn.XLOOKUP($A227,'Copy of PY1 Data(H)'!$A$1:$A$288,'Copy of PY1 Data(H)'!$A$1:$CZ$288))</f>
        <v>324005</v>
      </c>
      <c r="AU227" s="180" cm="1">
        <f t="array" ref="AU227">_xlfn.XLOOKUP(AU$1,'Copy of PY1 Data(H)'!$A$1:$CZ$1,_xlfn.XLOOKUP($A227,'Copy of PY1 Data(H)'!$A$1:$A$288,'Copy of PY1 Data(H)'!$A$1:$CZ$288))</f>
        <v>0</v>
      </c>
      <c r="AV227" s="180" cm="1">
        <f t="array" ref="AV227">_xlfn.XLOOKUP(AV$1,'Copy of PY1 Data(H)'!$A$1:$CZ$1,_xlfn.XLOOKUP($A227,'Copy of PY1 Data(H)'!$A$1:$A$288,'Copy of PY1 Data(H)'!$A$1:$CZ$288))</f>
        <v>4765041</v>
      </c>
      <c r="AW227" s="180" cm="1">
        <f t="array" ref="AW227">_xlfn.XLOOKUP(AW$1,'Copy of PY1 Data(H)'!$A$1:$CZ$1,_xlfn.XLOOKUP($A227,'Copy of PY1 Data(H)'!$A$1:$A$288,'Copy of PY1 Data(H)'!$A$1:$CZ$288))</f>
        <v>0</v>
      </c>
      <c r="AX227" s="180" cm="1">
        <f t="array" ref="AX227">_xlfn.XLOOKUP(AX$1,'Copy of PY1 Data(H)'!$A$1:$CZ$1,_xlfn.XLOOKUP($A227,'Copy of PY1 Data(H)'!$A$1:$A$288,'Copy of PY1 Data(H)'!$A$1:$CZ$288))</f>
        <v>0</v>
      </c>
      <c r="AY227" s="180" cm="1">
        <f t="array" ref="AY227">_xlfn.XLOOKUP(AY$1,'Copy of PY1 Data(H)'!$A$1:$CZ$1,_xlfn.XLOOKUP($A227,'Copy of PY1 Data(H)'!$A$1:$A$288,'Copy of PY1 Data(H)'!$A$1:$CZ$288))</f>
        <v>0</v>
      </c>
      <c r="AZ227" s="180" cm="1">
        <f t="array" ref="AZ227">_xlfn.XLOOKUP(AZ$1,'Copy of PY1 Data(H)'!$A$1:$CZ$1,_xlfn.XLOOKUP($A227,'Copy of PY1 Data(H)'!$A$1:$A$288,'Copy of PY1 Data(H)'!$A$1:$CZ$288))</f>
        <v>0</v>
      </c>
      <c r="BA227" s="180" cm="1">
        <f t="array" ref="BA227">_xlfn.XLOOKUP(BA$1,'Copy of PY1 Data(H)'!$A$1:$CZ$1,_xlfn.XLOOKUP($A227,'Copy of PY1 Data(H)'!$A$1:$A$288,'Copy of PY1 Data(H)'!$A$1:$CZ$288))</f>
        <v>0</v>
      </c>
      <c r="BB227" s="180" cm="1">
        <f t="array" ref="BB227">_xlfn.XLOOKUP(BB$1,'Copy of PY1 Data(H)'!$A$1:$CZ$1,_xlfn.XLOOKUP($A227,'Copy of PY1 Data(H)'!$A$1:$A$288,'Copy of PY1 Data(H)'!$A$1:$CZ$288))</f>
        <v>0</v>
      </c>
      <c r="BC227" s="180" cm="1">
        <f t="array" ref="BC227">_xlfn.XLOOKUP(BC$1,'Copy of PY1 Data(H)'!$A$1:$CZ$1,_xlfn.XLOOKUP($A227,'Copy of PY1 Data(H)'!$A$1:$A$288,'Copy of PY1 Data(H)'!$A$1:$CZ$288))</f>
        <v>0</v>
      </c>
      <c r="BD227" s="180" cm="1">
        <f t="array" ref="BD227">_xlfn.XLOOKUP(BD$1,'Copy of PY1 Data(H)'!$A$1:$CZ$1,_xlfn.XLOOKUP($A227,'Copy of PY1 Data(H)'!$A$1:$A$288,'Copy of PY1 Data(H)'!$A$1:$CZ$288))</f>
        <v>7491174</v>
      </c>
      <c r="BE227" s="180" cm="1">
        <f t="array" ref="BE227">_xlfn.XLOOKUP(BE$1,'Copy of PY1 Data(H)'!$A$1:$CZ$1,_xlfn.XLOOKUP($A227,'Copy of PY1 Data(H)'!$A$1:$A$288,'Copy of PY1 Data(H)'!$A$1:$CZ$288))</f>
        <v>0</v>
      </c>
      <c r="BF227" s="180" cm="1">
        <f t="array" ref="BF227">_xlfn.XLOOKUP(BF$1,'Copy of PY1 Data(H)'!$A$1:$CZ$1,_xlfn.XLOOKUP($A227,'Copy of PY1 Data(H)'!$A$1:$A$288,'Copy of PY1 Data(H)'!$A$1:$CZ$288))</f>
        <v>0</v>
      </c>
      <c r="BG227" s="180" cm="1">
        <f t="array" ref="BG227">_xlfn.XLOOKUP(BG$1,'Copy of PY1 Data(H)'!$A$1:$CZ$1,_xlfn.XLOOKUP($A227,'Copy of PY1 Data(H)'!$A$1:$A$288,'Copy of PY1 Data(H)'!$A$1:$CZ$288))</f>
        <v>0</v>
      </c>
      <c r="BH227" s="180" cm="1">
        <f t="array" ref="BH227">_xlfn.XLOOKUP(BH$1,'Copy of PY1 Data(H)'!$A$1:$CZ$1,_xlfn.XLOOKUP($A227,'Copy of PY1 Data(H)'!$A$1:$A$288,'Copy of PY1 Data(H)'!$A$1:$CZ$288))</f>
        <v>0</v>
      </c>
      <c r="BI227" s="180" cm="1">
        <f t="array" ref="BI227">_xlfn.XLOOKUP(BI$1,'Copy of PY1 Data(H)'!$A$1:$CZ$1,_xlfn.XLOOKUP($A227,'Copy of PY1 Data(H)'!$A$1:$A$288,'Copy of PY1 Data(H)'!$A$1:$CZ$288))</f>
        <v>0</v>
      </c>
      <c r="BJ227" s="180" cm="1">
        <f t="array" ref="BJ227">_xlfn.XLOOKUP(BJ$1,'Copy of PY1 Data(H)'!$A$1:$CZ$1,_xlfn.XLOOKUP($A227,'Copy of PY1 Data(H)'!$A$1:$A$288,'Copy of PY1 Data(H)'!$A$1:$CZ$288))</f>
        <v>0</v>
      </c>
      <c r="BK227" s="180" cm="1">
        <f t="array" ref="BK227">_xlfn.XLOOKUP(BK$1,'Copy of PY1 Data(H)'!$A$1:$CZ$1,_xlfn.XLOOKUP($A227,'Copy of PY1 Data(H)'!$A$1:$A$288,'Copy of PY1 Data(H)'!$A$1:$CZ$288))</f>
        <v>1890149</v>
      </c>
      <c r="BL227" s="180" cm="1">
        <f t="array" ref="BL227">_xlfn.XLOOKUP(BL$1,'Copy of PY1 Data(H)'!$A$1:$CZ$1,_xlfn.XLOOKUP($A227,'Copy of PY1 Data(H)'!$A$1:$A$288,'Copy of PY1 Data(H)'!$A$1:$CZ$288))</f>
        <v>0</v>
      </c>
      <c r="BM227" s="180" cm="1">
        <f t="array" ref="BM227">_xlfn.XLOOKUP(BM$1,'Copy of PY1 Data(H)'!$A$1:$CZ$1,_xlfn.XLOOKUP($A227,'Copy of PY1 Data(H)'!$A$1:$A$288,'Copy of PY1 Data(H)'!$A$1:$CZ$288))</f>
        <v>0</v>
      </c>
      <c r="BN227" s="180" cm="1">
        <f t="array" ref="BN227">_xlfn.XLOOKUP(BN$1,'Copy of PY1 Data(H)'!$A$1:$CZ$1,_xlfn.XLOOKUP($A227,'Copy of PY1 Data(H)'!$A$1:$A$288,'Copy of PY1 Data(H)'!$A$1:$CZ$288))</f>
        <v>0</v>
      </c>
      <c r="BO227" s="180" cm="1">
        <f t="array" ref="BO227">_xlfn.XLOOKUP(BO$1,'Copy of PY1 Data(H)'!$A$1:$CZ$1,_xlfn.XLOOKUP($A227,'Copy of PY1 Data(H)'!$A$1:$A$288,'Copy of PY1 Data(H)'!$A$1:$CZ$288))</f>
        <v>0</v>
      </c>
      <c r="BP227" s="180" cm="1">
        <f t="array" ref="BP227">_xlfn.XLOOKUP(BP$1,'Copy of PY1 Data(H)'!$A$1:$CZ$1,_xlfn.XLOOKUP($A227,'Copy of PY1 Data(H)'!$A$1:$A$288,'Copy of PY1 Data(H)'!$A$1:$CZ$288))</f>
        <v>0</v>
      </c>
      <c r="BQ227" s="180" cm="1">
        <f t="array" ref="BQ227">_xlfn.XLOOKUP(BQ$1,'Copy of PY1 Data(H)'!$A$1:$CZ$1,_xlfn.XLOOKUP($A227,'Copy of PY1 Data(H)'!$A$1:$A$288,'Copy of PY1 Data(H)'!$A$1:$CZ$288))</f>
        <v>0</v>
      </c>
      <c r="BR227" s="180" cm="1">
        <f t="array" ref="BR227">_xlfn.XLOOKUP(BR$1,'Copy of PY1 Data(H)'!$A$1:$CZ$1,_xlfn.XLOOKUP($A227,'Copy of PY1 Data(H)'!$A$1:$A$288,'Copy of PY1 Data(H)'!$A$1:$CZ$288))</f>
        <v>56861</v>
      </c>
      <c r="BS227" s="180" cm="1">
        <f t="array" ref="BS227">_xlfn.XLOOKUP(BS$1,'Copy of PY1 Data(H)'!$A$1:$CZ$1,_xlfn.XLOOKUP($A227,'Copy of PY1 Data(H)'!$A$1:$A$288,'Copy of PY1 Data(H)'!$A$1:$CZ$288))</f>
        <v>2935923</v>
      </c>
      <c r="BT227" s="180" cm="1">
        <f t="array" ref="BT227">_xlfn.XLOOKUP(BT$1,'Copy of PY1 Data(H)'!$A$1:$CZ$1,_xlfn.XLOOKUP($A227,'Copy of PY1 Data(H)'!$A$1:$A$288,'Copy of PY1 Data(H)'!$A$1:$CZ$288))</f>
        <v>80293</v>
      </c>
      <c r="BU227" s="180" cm="1">
        <f t="array" ref="BU227">_xlfn.XLOOKUP(BU$1,'Copy of PY1 Data(H)'!$A$1:$CZ$1,_xlfn.XLOOKUP($A227,'Copy of PY1 Data(H)'!$A$1:$A$288,'Copy of PY1 Data(H)'!$A$1:$CZ$288))</f>
        <v>1001685</v>
      </c>
      <c r="BV227" s="180" cm="1">
        <f t="array" ref="BV227">_xlfn.XLOOKUP(BV$1,'Copy of PY1 Data(H)'!$A$1:$CZ$1,_xlfn.XLOOKUP($A227,'Copy of PY1 Data(H)'!$A$1:$A$288,'Copy of PY1 Data(H)'!$A$1:$CZ$288))</f>
        <v>0</v>
      </c>
      <c r="BW227" s="180" cm="1">
        <f t="array" ref="BW227">_xlfn.XLOOKUP(BW$1,'Copy of PY1 Data(H)'!$A$1:$CZ$1,_xlfn.XLOOKUP($A227,'Copy of PY1 Data(H)'!$A$1:$A$288,'Copy of PY1 Data(H)'!$A$1:$CZ$288))</f>
        <v>0</v>
      </c>
      <c r="BX227" s="180" cm="1">
        <f t="array" ref="BX227">_xlfn.XLOOKUP(BX$1,'Copy of PY1 Data(H)'!$A$1:$CZ$1,_xlfn.XLOOKUP($A227,'Copy of PY1 Data(H)'!$A$1:$A$288,'Copy of PY1 Data(H)'!$A$1:$CZ$288))</f>
        <v>746819</v>
      </c>
      <c r="BY227" s="180" cm="1">
        <f t="array" ref="BY227">_xlfn.XLOOKUP(BY$1,'Copy of PY1 Data(H)'!$A$1:$CZ$1,_xlfn.XLOOKUP($A227,'Copy of PY1 Data(H)'!$A$1:$A$288,'Copy of PY1 Data(H)'!$A$1:$CZ$288))</f>
        <v>0</v>
      </c>
      <c r="BZ227" s="180" cm="1">
        <f t="array" ref="BZ227">_xlfn.XLOOKUP(BZ$1,'Copy of PY1 Data(H)'!$A$1:$CZ$1,_xlfn.XLOOKUP($A227,'Copy of PY1 Data(H)'!$A$1:$A$288,'Copy of PY1 Data(H)'!$A$1:$CZ$288))</f>
        <v>0</v>
      </c>
      <c r="CA227" s="180" cm="1">
        <f t="array" ref="CA227">_xlfn.XLOOKUP(CA$1,'Copy of PY1 Data(H)'!$A$1:$CZ$1,_xlfn.XLOOKUP($A227,'Copy of PY1 Data(H)'!$A$1:$A$288,'Copy of PY1 Data(H)'!$A$1:$CZ$288))</f>
        <v>0</v>
      </c>
      <c r="CB227" s="180" cm="1">
        <f t="array" ref="CB227">_xlfn.XLOOKUP(CB$1,'Copy of PY1 Data(H)'!$A$1:$CZ$1,_xlfn.XLOOKUP($A227,'Copy of PY1 Data(H)'!$A$1:$A$288,'Copy of PY1 Data(H)'!$A$1:$CZ$288))</f>
        <v>0</v>
      </c>
      <c r="CC227" s="180" cm="1">
        <f t="array" ref="CC227">_xlfn.XLOOKUP(CC$1,'Copy of PY1 Data(H)'!$A$1:$CZ$1,_xlfn.XLOOKUP($A227,'Copy of PY1 Data(H)'!$A$1:$A$288,'Copy of PY1 Data(H)'!$A$1:$CZ$288))</f>
        <v>0</v>
      </c>
      <c r="CD227" s="180" cm="1">
        <f t="array" ref="CD227">_xlfn.XLOOKUP(CD$1,'Copy of PY1 Data(H)'!$A$1:$CZ$1,_xlfn.XLOOKUP($A227,'Copy of PY1 Data(H)'!$A$1:$A$288,'Copy of PY1 Data(H)'!$A$1:$CZ$288))</f>
        <v>0</v>
      </c>
    </row>
    <row r="228" spans="1:82" x14ac:dyDescent="0.3">
      <c r="A228" s="180">
        <v>660</v>
      </c>
      <c r="C228" s="180"/>
      <c r="D228" s="180" cm="1">
        <f t="array" ref="D228">_xlfn.XLOOKUP(D$1,'Copy of PY1 Data(H)'!$A$1:$CZ$1,_xlfn.XLOOKUP($A228,'Copy of PY1 Data(H)'!$A$1:$A$288,'Copy of PY1 Data(H)'!$A$1:$CZ$288))</f>
        <v>0</v>
      </c>
      <c r="E228" s="180" cm="1">
        <f t="array" ref="E228">_xlfn.XLOOKUP(E$1,'Copy of PY1 Data(H)'!$A$1:$CZ$1,_xlfn.XLOOKUP($A228,'Copy of PY1 Data(H)'!$A$1:$A$288,'Copy of PY1 Data(H)'!$A$1:$CZ$288))</f>
        <v>0</v>
      </c>
      <c r="F228" s="180" cm="1">
        <f t="array" ref="F228">_xlfn.XLOOKUP(F$1,'Copy of PY1 Data(H)'!$A$1:$CZ$1,_xlfn.XLOOKUP($A228,'Copy of PY1 Data(H)'!$A$1:$A$288,'Copy of PY1 Data(H)'!$A$1:$CZ$288))</f>
        <v>0</v>
      </c>
      <c r="G228" s="180" cm="1">
        <f t="array" ref="G228">_xlfn.XLOOKUP(G$1,'Copy of PY1 Data(H)'!$A$1:$CZ$1,_xlfn.XLOOKUP($A228,'Copy of PY1 Data(H)'!$A$1:$A$288,'Copy of PY1 Data(H)'!$A$1:$CZ$288))</f>
        <v>0</v>
      </c>
      <c r="H228" s="180" cm="1">
        <f t="array" ref="H228">_xlfn.XLOOKUP(H$1,'Copy of PY1 Data(H)'!$A$1:$CZ$1,_xlfn.XLOOKUP($A228,'Copy of PY1 Data(H)'!$A$1:$A$288,'Copy of PY1 Data(H)'!$A$1:$CZ$288))</f>
        <v>0</v>
      </c>
      <c r="I228" s="180" cm="1">
        <f t="array" ref="I228">_xlfn.XLOOKUP(I$1,'Copy of PY1 Data(H)'!$A$1:$CZ$1,_xlfn.XLOOKUP($A228,'Copy of PY1 Data(H)'!$A$1:$A$288,'Copy of PY1 Data(H)'!$A$1:$CZ$288))</f>
        <v>0</v>
      </c>
      <c r="J228" s="180" cm="1">
        <f t="array" ref="J228">_xlfn.XLOOKUP(J$1,'Copy of PY1 Data(H)'!$A$1:$CZ$1,_xlfn.XLOOKUP($A228,'Copy of PY1 Data(H)'!$A$1:$A$288,'Copy of PY1 Data(H)'!$A$1:$CZ$288))</f>
        <v>0</v>
      </c>
      <c r="K228" s="180" cm="1">
        <f t="array" ref="K228">_xlfn.XLOOKUP(K$1,'Copy of PY1 Data(H)'!$A$1:$CZ$1,_xlfn.XLOOKUP($A228,'Copy of PY1 Data(H)'!$A$1:$A$288,'Copy of PY1 Data(H)'!$A$1:$CZ$288))</f>
        <v>0</v>
      </c>
      <c r="L228" s="180" cm="1">
        <f t="array" ref="L228">_xlfn.XLOOKUP(L$1,'Copy of PY1 Data(H)'!$A$1:$CZ$1,_xlfn.XLOOKUP($A228,'Copy of PY1 Data(H)'!$A$1:$A$288,'Copy of PY1 Data(H)'!$A$1:$CZ$288))</f>
        <v>0</v>
      </c>
      <c r="M228" s="180" cm="1">
        <f t="array" ref="M228">_xlfn.XLOOKUP(M$1,'Copy of PY1 Data(H)'!$A$1:$CZ$1,_xlfn.XLOOKUP($A228,'Copy of PY1 Data(H)'!$A$1:$A$288,'Copy of PY1 Data(H)'!$A$1:$CZ$288))</f>
        <v>0</v>
      </c>
      <c r="N228" s="180" cm="1">
        <f t="array" ref="N228">_xlfn.XLOOKUP(N$1,'Copy of PY1 Data(H)'!$A$1:$CZ$1,_xlfn.XLOOKUP($A228,'Copy of PY1 Data(H)'!$A$1:$A$288,'Copy of PY1 Data(H)'!$A$1:$CZ$288))</f>
        <v>0</v>
      </c>
      <c r="O228" s="180" cm="1">
        <f t="array" ref="O228">_xlfn.XLOOKUP(O$1,'Copy of PY1 Data(H)'!$A$1:$CZ$1,_xlfn.XLOOKUP($A228,'Copy of PY1 Data(H)'!$A$1:$A$288,'Copy of PY1 Data(H)'!$A$1:$CZ$288))</f>
        <v>0</v>
      </c>
      <c r="P228" s="180" cm="1">
        <f t="array" ref="P228">_xlfn.XLOOKUP(P$1,'Copy of PY1 Data(H)'!$A$1:$CZ$1,_xlfn.XLOOKUP($A228,'Copy of PY1 Data(H)'!$A$1:$A$288,'Copy of PY1 Data(H)'!$A$1:$CZ$288))</f>
        <v>0</v>
      </c>
      <c r="Q228" s="180" cm="1">
        <f t="array" ref="Q228">_xlfn.XLOOKUP(Q$1,'Copy of PY1 Data(H)'!$A$1:$CZ$1,_xlfn.XLOOKUP($A228,'Copy of PY1 Data(H)'!$A$1:$A$288,'Copy of PY1 Data(H)'!$A$1:$CZ$288))</f>
        <v>0</v>
      </c>
      <c r="R228" s="180" cm="1">
        <f t="array" ref="R228">_xlfn.XLOOKUP(R$1,'Copy of PY1 Data(H)'!$A$1:$CZ$1,_xlfn.XLOOKUP($A228,'Copy of PY1 Data(H)'!$A$1:$A$288,'Copy of PY1 Data(H)'!$A$1:$CZ$288))</f>
        <v>0</v>
      </c>
      <c r="S228" s="180" cm="1">
        <f t="array" ref="S228">_xlfn.XLOOKUP(S$1,'Copy of PY1 Data(H)'!$A$1:$CZ$1,_xlfn.XLOOKUP($A228,'Copy of PY1 Data(H)'!$A$1:$A$288,'Copy of PY1 Data(H)'!$A$1:$CZ$288))</f>
        <v>0</v>
      </c>
      <c r="T228" s="180" cm="1">
        <f t="array" ref="T228">_xlfn.XLOOKUP(T$1,'Copy of PY1 Data(H)'!$A$1:$CZ$1,_xlfn.XLOOKUP($A228,'Copy of PY1 Data(H)'!$A$1:$A$288,'Copy of PY1 Data(H)'!$A$1:$CZ$288))</f>
        <v>0</v>
      </c>
      <c r="U228" s="180" cm="1">
        <f t="array" ref="U228">_xlfn.XLOOKUP(U$1,'Copy of PY1 Data(H)'!$A$1:$CZ$1,_xlfn.XLOOKUP($A228,'Copy of PY1 Data(H)'!$A$1:$A$288,'Copy of PY1 Data(H)'!$A$1:$CZ$288))</f>
        <v>0</v>
      </c>
      <c r="V228" s="180" cm="1">
        <f t="array" ref="V228">_xlfn.XLOOKUP(V$1,'Copy of PY1 Data(H)'!$A$1:$CZ$1,_xlfn.XLOOKUP($A228,'Copy of PY1 Data(H)'!$A$1:$A$288,'Copy of PY1 Data(H)'!$A$1:$CZ$288))</f>
        <v>249478</v>
      </c>
      <c r="W228" s="180" cm="1">
        <f t="array" ref="W228">_xlfn.XLOOKUP(W$1,'Copy of PY1 Data(H)'!$A$1:$CZ$1,_xlfn.XLOOKUP($A228,'Copy of PY1 Data(H)'!$A$1:$A$288,'Copy of PY1 Data(H)'!$A$1:$CZ$288))</f>
        <v>0</v>
      </c>
      <c r="X228" s="180" cm="1">
        <f t="array" ref="X228">_xlfn.XLOOKUP(X$1,'Copy of PY1 Data(H)'!$A$1:$CZ$1,_xlfn.XLOOKUP($A228,'Copy of PY1 Data(H)'!$A$1:$A$288,'Copy of PY1 Data(H)'!$A$1:$CZ$288))</f>
        <v>0</v>
      </c>
      <c r="Y228" s="180" cm="1">
        <f t="array" ref="Y228">_xlfn.XLOOKUP(Y$1,'Copy of PY1 Data(H)'!$A$1:$CZ$1,_xlfn.XLOOKUP($A228,'Copy of PY1 Data(H)'!$A$1:$A$288,'Copy of PY1 Data(H)'!$A$1:$CZ$288))</f>
        <v>0</v>
      </c>
      <c r="Z228" s="180" cm="1">
        <f t="array" ref="Z228">_xlfn.XLOOKUP(Z$1,'Copy of PY1 Data(H)'!$A$1:$CZ$1,_xlfn.XLOOKUP($A228,'Copy of PY1 Data(H)'!$A$1:$A$288,'Copy of PY1 Data(H)'!$A$1:$CZ$288))</f>
        <v>0</v>
      </c>
      <c r="AA228" s="180" cm="1">
        <f t="array" ref="AA228">_xlfn.XLOOKUP(AA$1,'Copy of PY1 Data(H)'!$A$1:$CZ$1,_xlfn.XLOOKUP($A228,'Copy of PY1 Data(H)'!$A$1:$A$288,'Copy of PY1 Data(H)'!$A$1:$CZ$288))</f>
        <v>0</v>
      </c>
      <c r="AB228" s="180" cm="1">
        <f t="array" ref="AB228">_xlfn.XLOOKUP(AB$1,'Copy of PY1 Data(H)'!$A$1:$CZ$1,_xlfn.XLOOKUP($A228,'Copy of PY1 Data(H)'!$A$1:$A$288,'Copy of PY1 Data(H)'!$A$1:$CZ$288))</f>
        <v>0</v>
      </c>
      <c r="AC228" s="180" cm="1">
        <f t="array" ref="AC228">_xlfn.XLOOKUP(AC$1,'Copy of PY1 Data(H)'!$A$1:$CZ$1,_xlfn.XLOOKUP($A228,'Copy of PY1 Data(H)'!$A$1:$A$288,'Copy of PY1 Data(H)'!$A$1:$CZ$288))</f>
        <v>0</v>
      </c>
      <c r="AD228" s="180" cm="1">
        <f t="array" ref="AD228">_xlfn.XLOOKUP(AD$1,'Copy of PY1 Data(H)'!$A$1:$CZ$1,_xlfn.XLOOKUP($A228,'Copy of PY1 Data(H)'!$A$1:$A$288,'Copy of PY1 Data(H)'!$A$1:$CZ$288))</f>
        <v>0</v>
      </c>
      <c r="AE228" s="180" cm="1">
        <f t="array" ref="AE228">_xlfn.XLOOKUP(AE$1,'Copy of PY1 Data(H)'!$A$1:$CZ$1,_xlfn.XLOOKUP($A228,'Copy of PY1 Data(H)'!$A$1:$A$288,'Copy of PY1 Data(H)'!$A$1:$CZ$288))</f>
        <v>0</v>
      </c>
      <c r="AF228" s="180" cm="1">
        <f t="array" ref="AF228">_xlfn.XLOOKUP(AF$1,'Copy of PY1 Data(H)'!$A$1:$CZ$1,_xlfn.XLOOKUP($A228,'Copy of PY1 Data(H)'!$A$1:$A$288,'Copy of PY1 Data(H)'!$A$1:$CZ$288))</f>
        <v>0</v>
      </c>
      <c r="AG228" s="180" cm="1">
        <f t="array" ref="AG228">_xlfn.XLOOKUP(AG$1,'Copy of PY1 Data(H)'!$A$1:$CZ$1,_xlfn.XLOOKUP($A228,'Copy of PY1 Data(H)'!$A$1:$A$288,'Copy of PY1 Data(H)'!$A$1:$CZ$288))</f>
        <v>0</v>
      </c>
      <c r="AH228" s="180" cm="1">
        <f t="array" ref="AH228">_xlfn.XLOOKUP(AH$1,'Copy of PY1 Data(H)'!$A$1:$CZ$1,_xlfn.XLOOKUP($A228,'Copy of PY1 Data(H)'!$A$1:$A$288,'Copy of PY1 Data(H)'!$A$1:$CZ$288))</f>
        <v>0</v>
      </c>
      <c r="AI228" s="180" cm="1">
        <f t="array" ref="AI228">_xlfn.XLOOKUP(AI$1,'Copy of PY1 Data(H)'!$A$1:$CZ$1,_xlfn.XLOOKUP($A228,'Copy of PY1 Data(H)'!$A$1:$A$288,'Copy of PY1 Data(H)'!$A$1:$CZ$288))</f>
        <v>0</v>
      </c>
      <c r="AJ228" s="180" cm="1">
        <f t="array" ref="AJ228">_xlfn.XLOOKUP(AJ$1,'Copy of PY1 Data(H)'!$A$1:$CZ$1,_xlfn.XLOOKUP($A228,'Copy of PY1 Data(H)'!$A$1:$A$288,'Copy of PY1 Data(H)'!$A$1:$CZ$288))</f>
        <v>0</v>
      </c>
      <c r="AK228" s="180" cm="1">
        <f t="array" ref="AK228">_xlfn.XLOOKUP(AK$1,'Copy of PY1 Data(H)'!$A$1:$CZ$1,_xlfn.XLOOKUP($A228,'Copy of PY1 Data(H)'!$A$1:$A$288,'Copy of PY1 Data(H)'!$A$1:$CZ$288))</f>
        <v>0</v>
      </c>
      <c r="AL228" s="180" cm="1">
        <f t="array" ref="AL228">_xlfn.XLOOKUP(AL$1,'Copy of PY1 Data(H)'!$A$1:$CZ$1,_xlfn.XLOOKUP($A228,'Copy of PY1 Data(H)'!$A$1:$A$288,'Copy of PY1 Data(H)'!$A$1:$CZ$288))</f>
        <v>0</v>
      </c>
      <c r="AM228" s="180" cm="1">
        <f t="array" ref="AM228">_xlfn.XLOOKUP(AM$1,'Copy of PY1 Data(H)'!$A$1:$CZ$1,_xlfn.XLOOKUP($A228,'Copy of PY1 Data(H)'!$A$1:$A$288,'Copy of PY1 Data(H)'!$A$1:$CZ$288))</f>
        <v>0</v>
      </c>
      <c r="AN228" s="180" cm="1">
        <f t="array" ref="AN228">_xlfn.XLOOKUP(AN$1,'Copy of PY1 Data(H)'!$A$1:$CZ$1,_xlfn.XLOOKUP($A228,'Copy of PY1 Data(H)'!$A$1:$A$288,'Copy of PY1 Data(H)'!$A$1:$CZ$288))</f>
        <v>0</v>
      </c>
      <c r="AO228" s="180" cm="1">
        <f t="array" ref="AO228">_xlfn.XLOOKUP(AO$1,'Copy of PY1 Data(H)'!$A$1:$CZ$1,_xlfn.XLOOKUP($A228,'Copy of PY1 Data(H)'!$A$1:$A$288,'Copy of PY1 Data(H)'!$A$1:$CZ$288))</f>
        <v>0</v>
      </c>
      <c r="AP228" s="180" cm="1">
        <f t="array" ref="AP228">_xlfn.XLOOKUP(AP$1,'Copy of PY1 Data(H)'!$A$1:$CZ$1,_xlfn.XLOOKUP($A228,'Copy of PY1 Data(H)'!$A$1:$A$288,'Copy of PY1 Data(H)'!$A$1:$CZ$288))</f>
        <v>0</v>
      </c>
      <c r="AQ228" s="180" cm="1">
        <f t="array" ref="AQ228">_xlfn.XLOOKUP(AQ$1,'Copy of PY1 Data(H)'!$A$1:$CZ$1,_xlfn.XLOOKUP($A228,'Copy of PY1 Data(H)'!$A$1:$A$288,'Copy of PY1 Data(H)'!$A$1:$CZ$288))</f>
        <v>0</v>
      </c>
      <c r="AR228" s="180" cm="1">
        <f t="array" ref="AR228">_xlfn.XLOOKUP(AR$1,'Copy of PY1 Data(H)'!$A$1:$CZ$1,_xlfn.XLOOKUP($A228,'Copy of PY1 Data(H)'!$A$1:$A$288,'Copy of PY1 Data(H)'!$A$1:$CZ$288))</f>
        <v>0</v>
      </c>
      <c r="AS228" s="180" cm="1">
        <f t="array" ref="AS228">_xlfn.XLOOKUP(AS$1,'Copy of PY1 Data(H)'!$A$1:$CZ$1,_xlfn.XLOOKUP($A228,'Copy of PY1 Data(H)'!$A$1:$A$288,'Copy of PY1 Data(H)'!$A$1:$CZ$288))</f>
        <v>0</v>
      </c>
      <c r="AT228" s="180" cm="1">
        <f t="array" ref="AT228">_xlfn.XLOOKUP(AT$1,'Copy of PY1 Data(H)'!$A$1:$CZ$1,_xlfn.XLOOKUP($A228,'Copy of PY1 Data(H)'!$A$1:$A$288,'Copy of PY1 Data(H)'!$A$1:$CZ$288))</f>
        <v>0</v>
      </c>
      <c r="AU228" s="180" cm="1">
        <f t="array" ref="AU228">_xlfn.XLOOKUP(AU$1,'Copy of PY1 Data(H)'!$A$1:$CZ$1,_xlfn.XLOOKUP($A228,'Copy of PY1 Data(H)'!$A$1:$A$288,'Copy of PY1 Data(H)'!$A$1:$CZ$288))</f>
        <v>0</v>
      </c>
      <c r="AV228" s="180" cm="1">
        <f t="array" ref="AV228">_xlfn.XLOOKUP(AV$1,'Copy of PY1 Data(H)'!$A$1:$CZ$1,_xlfn.XLOOKUP($A228,'Copy of PY1 Data(H)'!$A$1:$A$288,'Copy of PY1 Data(H)'!$A$1:$CZ$288))</f>
        <v>0</v>
      </c>
      <c r="AW228" s="180" cm="1">
        <f t="array" ref="AW228">_xlfn.XLOOKUP(AW$1,'Copy of PY1 Data(H)'!$A$1:$CZ$1,_xlfn.XLOOKUP($A228,'Copy of PY1 Data(H)'!$A$1:$A$288,'Copy of PY1 Data(H)'!$A$1:$CZ$288))</f>
        <v>0</v>
      </c>
      <c r="AX228" s="180" cm="1">
        <f t="array" ref="AX228">_xlfn.XLOOKUP(AX$1,'Copy of PY1 Data(H)'!$A$1:$CZ$1,_xlfn.XLOOKUP($A228,'Copy of PY1 Data(H)'!$A$1:$A$288,'Copy of PY1 Data(H)'!$A$1:$CZ$288))</f>
        <v>0</v>
      </c>
      <c r="AY228" s="180" cm="1">
        <f t="array" ref="AY228">_xlfn.XLOOKUP(AY$1,'Copy of PY1 Data(H)'!$A$1:$CZ$1,_xlfn.XLOOKUP($A228,'Copy of PY1 Data(H)'!$A$1:$A$288,'Copy of PY1 Data(H)'!$A$1:$CZ$288))</f>
        <v>0</v>
      </c>
      <c r="AZ228" s="180" cm="1">
        <f t="array" ref="AZ228">_xlfn.XLOOKUP(AZ$1,'Copy of PY1 Data(H)'!$A$1:$CZ$1,_xlfn.XLOOKUP($A228,'Copy of PY1 Data(H)'!$A$1:$A$288,'Copy of PY1 Data(H)'!$A$1:$CZ$288))</f>
        <v>0</v>
      </c>
      <c r="BA228" s="180" cm="1">
        <f t="array" ref="BA228">_xlfn.XLOOKUP(BA$1,'Copy of PY1 Data(H)'!$A$1:$CZ$1,_xlfn.XLOOKUP($A228,'Copy of PY1 Data(H)'!$A$1:$A$288,'Copy of PY1 Data(H)'!$A$1:$CZ$288))</f>
        <v>0</v>
      </c>
      <c r="BB228" s="180" cm="1">
        <f t="array" ref="BB228">_xlfn.XLOOKUP(BB$1,'Copy of PY1 Data(H)'!$A$1:$CZ$1,_xlfn.XLOOKUP($A228,'Copy of PY1 Data(H)'!$A$1:$A$288,'Copy of PY1 Data(H)'!$A$1:$CZ$288))</f>
        <v>0</v>
      </c>
      <c r="BC228" s="180" cm="1">
        <f t="array" ref="BC228">_xlfn.XLOOKUP(BC$1,'Copy of PY1 Data(H)'!$A$1:$CZ$1,_xlfn.XLOOKUP($A228,'Copy of PY1 Data(H)'!$A$1:$A$288,'Copy of PY1 Data(H)'!$A$1:$CZ$288))</f>
        <v>0</v>
      </c>
      <c r="BD228" s="180" cm="1">
        <f t="array" ref="BD228">_xlfn.XLOOKUP(BD$1,'Copy of PY1 Data(H)'!$A$1:$CZ$1,_xlfn.XLOOKUP($A228,'Copy of PY1 Data(H)'!$A$1:$A$288,'Copy of PY1 Data(H)'!$A$1:$CZ$288))</f>
        <v>0</v>
      </c>
      <c r="BE228" s="180" cm="1">
        <f t="array" ref="BE228">_xlfn.XLOOKUP(BE$1,'Copy of PY1 Data(H)'!$A$1:$CZ$1,_xlfn.XLOOKUP($A228,'Copy of PY1 Data(H)'!$A$1:$A$288,'Copy of PY1 Data(H)'!$A$1:$CZ$288))</f>
        <v>0</v>
      </c>
      <c r="BF228" s="180" cm="1">
        <f t="array" ref="BF228">_xlfn.XLOOKUP(BF$1,'Copy of PY1 Data(H)'!$A$1:$CZ$1,_xlfn.XLOOKUP($A228,'Copy of PY1 Data(H)'!$A$1:$A$288,'Copy of PY1 Data(H)'!$A$1:$CZ$288))</f>
        <v>0</v>
      </c>
      <c r="BG228" s="180" cm="1">
        <f t="array" ref="BG228">_xlfn.XLOOKUP(BG$1,'Copy of PY1 Data(H)'!$A$1:$CZ$1,_xlfn.XLOOKUP($A228,'Copy of PY1 Data(H)'!$A$1:$A$288,'Copy of PY1 Data(H)'!$A$1:$CZ$288))</f>
        <v>0</v>
      </c>
      <c r="BH228" s="180" cm="1">
        <f t="array" ref="BH228">_xlfn.XLOOKUP(BH$1,'Copy of PY1 Data(H)'!$A$1:$CZ$1,_xlfn.XLOOKUP($A228,'Copy of PY1 Data(H)'!$A$1:$A$288,'Copy of PY1 Data(H)'!$A$1:$CZ$288))</f>
        <v>0</v>
      </c>
      <c r="BI228" s="180" cm="1">
        <f t="array" ref="BI228">_xlfn.XLOOKUP(BI$1,'Copy of PY1 Data(H)'!$A$1:$CZ$1,_xlfn.XLOOKUP($A228,'Copy of PY1 Data(H)'!$A$1:$A$288,'Copy of PY1 Data(H)'!$A$1:$CZ$288))</f>
        <v>0</v>
      </c>
      <c r="BJ228" s="180" cm="1">
        <f t="array" ref="BJ228">_xlfn.XLOOKUP(BJ$1,'Copy of PY1 Data(H)'!$A$1:$CZ$1,_xlfn.XLOOKUP($A228,'Copy of PY1 Data(H)'!$A$1:$A$288,'Copy of PY1 Data(H)'!$A$1:$CZ$288))</f>
        <v>0</v>
      </c>
      <c r="BK228" s="180" cm="1">
        <f t="array" ref="BK228">_xlfn.XLOOKUP(BK$1,'Copy of PY1 Data(H)'!$A$1:$CZ$1,_xlfn.XLOOKUP($A228,'Copy of PY1 Data(H)'!$A$1:$A$288,'Copy of PY1 Data(H)'!$A$1:$CZ$288))</f>
        <v>0</v>
      </c>
      <c r="BL228" s="180" cm="1">
        <f t="array" ref="BL228">_xlfn.XLOOKUP(BL$1,'Copy of PY1 Data(H)'!$A$1:$CZ$1,_xlfn.XLOOKUP($A228,'Copy of PY1 Data(H)'!$A$1:$A$288,'Copy of PY1 Data(H)'!$A$1:$CZ$288))</f>
        <v>0</v>
      </c>
      <c r="BM228" s="180" cm="1">
        <f t="array" ref="BM228">_xlfn.XLOOKUP(BM$1,'Copy of PY1 Data(H)'!$A$1:$CZ$1,_xlfn.XLOOKUP($A228,'Copy of PY1 Data(H)'!$A$1:$A$288,'Copy of PY1 Data(H)'!$A$1:$CZ$288))</f>
        <v>0</v>
      </c>
      <c r="BN228" s="180" cm="1">
        <f t="array" ref="BN228">_xlfn.XLOOKUP(BN$1,'Copy of PY1 Data(H)'!$A$1:$CZ$1,_xlfn.XLOOKUP($A228,'Copy of PY1 Data(H)'!$A$1:$A$288,'Copy of PY1 Data(H)'!$A$1:$CZ$288))</f>
        <v>0</v>
      </c>
      <c r="BO228" s="180" cm="1">
        <f t="array" ref="BO228">_xlfn.XLOOKUP(BO$1,'Copy of PY1 Data(H)'!$A$1:$CZ$1,_xlfn.XLOOKUP($A228,'Copy of PY1 Data(H)'!$A$1:$A$288,'Copy of PY1 Data(H)'!$A$1:$CZ$288))</f>
        <v>0</v>
      </c>
      <c r="BP228" s="180" cm="1">
        <f t="array" ref="BP228">_xlfn.XLOOKUP(BP$1,'Copy of PY1 Data(H)'!$A$1:$CZ$1,_xlfn.XLOOKUP($A228,'Copy of PY1 Data(H)'!$A$1:$A$288,'Copy of PY1 Data(H)'!$A$1:$CZ$288))</f>
        <v>0</v>
      </c>
      <c r="BQ228" s="180" cm="1">
        <f t="array" ref="BQ228">_xlfn.XLOOKUP(BQ$1,'Copy of PY1 Data(H)'!$A$1:$CZ$1,_xlfn.XLOOKUP($A228,'Copy of PY1 Data(H)'!$A$1:$A$288,'Copy of PY1 Data(H)'!$A$1:$CZ$288))</f>
        <v>0</v>
      </c>
      <c r="BR228" s="180" cm="1">
        <f t="array" ref="BR228">_xlfn.XLOOKUP(BR$1,'Copy of PY1 Data(H)'!$A$1:$CZ$1,_xlfn.XLOOKUP($A228,'Copy of PY1 Data(H)'!$A$1:$A$288,'Copy of PY1 Data(H)'!$A$1:$CZ$288))</f>
        <v>0</v>
      </c>
      <c r="BS228" s="180" cm="1">
        <f t="array" ref="BS228">_xlfn.XLOOKUP(BS$1,'Copy of PY1 Data(H)'!$A$1:$CZ$1,_xlfn.XLOOKUP($A228,'Copy of PY1 Data(H)'!$A$1:$A$288,'Copy of PY1 Data(H)'!$A$1:$CZ$288))</f>
        <v>0</v>
      </c>
      <c r="BT228" s="180" cm="1">
        <f t="array" ref="BT228">_xlfn.XLOOKUP(BT$1,'Copy of PY1 Data(H)'!$A$1:$CZ$1,_xlfn.XLOOKUP($A228,'Copy of PY1 Data(H)'!$A$1:$A$288,'Copy of PY1 Data(H)'!$A$1:$CZ$288))</f>
        <v>0</v>
      </c>
      <c r="BU228" s="180" cm="1">
        <f t="array" ref="BU228">_xlfn.XLOOKUP(BU$1,'Copy of PY1 Data(H)'!$A$1:$CZ$1,_xlfn.XLOOKUP($A228,'Copy of PY1 Data(H)'!$A$1:$A$288,'Copy of PY1 Data(H)'!$A$1:$CZ$288))</f>
        <v>0</v>
      </c>
      <c r="BV228" s="180" cm="1">
        <f t="array" ref="BV228">_xlfn.XLOOKUP(BV$1,'Copy of PY1 Data(H)'!$A$1:$CZ$1,_xlfn.XLOOKUP($A228,'Copy of PY1 Data(H)'!$A$1:$A$288,'Copy of PY1 Data(H)'!$A$1:$CZ$288))</f>
        <v>0</v>
      </c>
      <c r="BW228" s="180" cm="1">
        <f t="array" ref="BW228">_xlfn.XLOOKUP(BW$1,'Copy of PY1 Data(H)'!$A$1:$CZ$1,_xlfn.XLOOKUP($A228,'Copy of PY1 Data(H)'!$A$1:$A$288,'Copy of PY1 Data(H)'!$A$1:$CZ$288))</f>
        <v>0</v>
      </c>
      <c r="BX228" s="180" cm="1">
        <f t="array" ref="BX228">_xlfn.XLOOKUP(BX$1,'Copy of PY1 Data(H)'!$A$1:$CZ$1,_xlfn.XLOOKUP($A228,'Copy of PY1 Data(H)'!$A$1:$A$288,'Copy of PY1 Data(H)'!$A$1:$CZ$288))</f>
        <v>0</v>
      </c>
      <c r="BY228" s="180" cm="1">
        <f t="array" ref="BY228">_xlfn.XLOOKUP(BY$1,'Copy of PY1 Data(H)'!$A$1:$CZ$1,_xlfn.XLOOKUP($A228,'Copy of PY1 Data(H)'!$A$1:$A$288,'Copy of PY1 Data(H)'!$A$1:$CZ$288))</f>
        <v>0</v>
      </c>
      <c r="BZ228" s="180" cm="1">
        <f t="array" ref="BZ228">_xlfn.XLOOKUP(BZ$1,'Copy of PY1 Data(H)'!$A$1:$CZ$1,_xlfn.XLOOKUP($A228,'Copy of PY1 Data(H)'!$A$1:$A$288,'Copy of PY1 Data(H)'!$A$1:$CZ$288))</f>
        <v>0</v>
      </c>
      <c r="CA228" s="180" cm="1">
        <f t="array" ref="CA228">_xlfn.XLOOKUP(CA$1,'Copy of PY1 Data(H)'!$A$1:$CZ$1,_xlfn.XLOOKUP($A228,'Copy of PY1 Data(H)'!$A$1:$A$288,'Copy of PY1 Data(H)'!$A$1:$CZ$288))</f>
        <v>0</v>
      </c>
      <c r="CB228" s="180" cm="1">
        <f t="array" ref="CB228">_xlfn.XLOOKUP(CB$1,'Copy of PY1 Data(H)'!$A$1:$CZ$1,_xlfn.XLOOKUP($A228,'Copy of PY1 Data(H)'!$A$1:$A$288,'Copy of PY1 Data(H)'!$A$1:$CZ$288))</f>
        <v>0</v>
      </c>
      <c r="CC228" s="180" cm="1">
        <f t="array" ref="CC228">_xlfn.XLOOKUP(CC$1,'Copy of PY1 Data(H)'!$A$1:$CZ$1,_xlfn.XLOOKUP($A228,'Copy of PY1 Data(H)'!$A$1:$A$288,'Copy of PY1 Data(H)'!$A$1:$CZ$288))</f>
        <v>0</v>
      </c>
      <c r="CD228" s="180" cm="1">
        <f t="array" ref="CD228">_xlfn.XLOOKUP(CD$1,'Copy of PY1 Data(H)'!$A$1:$CZ$1,_xlfn.XLOOKUP($A228,'Copy of PY1 Data(H)'!$A$1:$A$288,'Copy of PY1 Data(H)'!$A$1:$CZ$288))</f>
        <v>0</v>
      </c>
    </row>
    <row r="229" spans="1:82" x14ac:dyDescent="0.3">
      <c r="A229" s="180">
        <v>661</v>
      </c>
      <c r="C229" s="180"/>
      <c r="D229" s="180" cm="1">
        <f t="array" ref="D229">_xlfn.XLOOKUP(D$1,'Copy of PY1 Data(H)'!$A$1:$CZ$1,_xlfn.XLOOKUP($A229,'Copy of PY1 Data(H)'!$A$1:$A$288,'Copy of PY1 Data(H)'!$A$1:$CZ$288))</f>
        <v>0</v>
      </c>
      <c r="E229" s="180" cm="1">
        <f t="array" ref="E229">_xlfn.XLOOKUP(E$1,'Copy of PY1 Data(H)'!$A$1:$CZ$1,_xlfn.XLOOKUP($A229,'Copy of PY1 Data(H)'!$A$1:$A$288,'Copy of PY1 Data(H)'!$A$1:$CZ$288))</f>
        <v>0</v>
      </c>
      <c r="F229" s="180" cm="1">
        <f t="array" ref="F229">_xlfn.XLOOKUP(F$1,'Copy of PY1 Data(H)'!$A$1:$CZ$1,_xlfn.XLOOKUP($A229,'Copy of PY1 Data(H)'!$A$1:$A$288,'Copy of PY1 Data(H)'!$A$1:$CZ$288))</f>
        <v>0</v>
      </c>
      <c r="G229" s="180" cm="1">
        <f t="array" ref="G229">_xlfn.XLOOKUP(G$1,'Copy of PY1 Data(H)'!$A$1:$CZ$1,_xlfn.XLOOKUP($A229,'Copy of PY1 Data(H)'!$A$1:$A$288,'Copy of PY1 Data(H)'!$A$1:$CZ$288))</f>
        <v>0</v>
      </c>
      <c r="H229" s="180" cm="1">
        <f t="array" ref="H229">_xlfn.XLOOKUP(H$1,'Copy of PY1 Data(H)'!$A$1:$CZ$1,_xlfn.XLOOKUP($A229,'Copy of PY1 Data(H)'!$A$1:$A$288,'Copy of PY1 Data(H)'!$A$1:$CZ$288))</f>
        <v>0</v>
      </c>
      <c r="I229" s="180" cm="1">
        <f t="array" ref="I229">_xlfn.XLOOKUP(I$1,'Copy of PY1 Data(H)'!$A$1:$CZ$1,_xlfn.XLOOKUP($A229,'Copy of PY1 Data(H)'!$A$1:$A$288,'Copy of PY1 Data(H)'!$A$1:$CZ$288))</f>
        <v>0</v>
      </c>
      <c r="J229" s="180" cm="1">
        <f t="array" ref="J229">_xlfn.XLOOKUP(J$1,'Copy of PY1 Data(H)'!$A$1:$CZ$1,_xlfn.XLOOKUP($A229,'Copy of PY1 Data(H)'!$A$1:$A$288,'Copy of PY1 Data(H)'!$A$1:$CZ$288))</f>
        <v>0</v>
      </c>
      <c r="K229" s="180" cm="1">
        <f t="array" ref="K229">_xlfn.XLOOKUP(K$1,'Copy of PY1 Data(H)'!$A$1:$CZ$1,_xlfn.XLOOKUP($A229,'Copy of PY1 Data(H)'!$A$1:$A$288,'Copy of PY1 Data(H)'!$A$1:$CZ$288))</f>
        <v>0</v>
      </c>
      <c r="L229" s="180" cm="1">
        <f t="array" ref="L229">_xlfn.XLOOKUP(L$1,'Copy of PY1 Data(H)'!$A$1:$CZ$1,_xlfn.XLOOKUP($A229,'Copy of PY1 Data(H)'!$A$1:$A$288,'Copy of PY1 Data(H)'!$A$1:$CZ$288))</f>
        <v>0</v>
      </c>
      <c r="M229" s="180" cm="1">
        <f t="array" ref="M229">_xlfn.XLOOKUP(M$1,'Copy of PY1 Data(H)'!$A$1:$CZ$1,_xlfn.XLOOKUP($A229,'Copy of PY1 Data(H)'!$A$1:$A$288,'Copy of PY1 Data(H)'!$A$1:$CZ$288))</f>
        <v>0</v>
      </c>
      <c r="N229" s="180" cm="1">
        <f t="array" ref="N229">_xlfn.XLOOKUP(N$1,'Copy of PY1 Data(H)'!$A$1:$CZ$1,_xlfn.XLOOKUP($A229,'Copy of PY1 Data(H)'!$A$1:$A$288,'Copy of PY1 Data(H)'!$A$1:$CZ$288))</f>
        <v>0</v>
      </c>
      <c r="O229" s="180" cm="1">
        <f t="array" ref="O229">_xlfn.XLOOKUP(O$1,'Copy of PY1 Data(H)'!$A$1:$CZ$1,_xlfn.XLOOKUP($A229,'Copy of PY1 Data(H)'!$A$1:$A$288,'Copy of PY1 Data(H)'!$A$1:$CZ$288))</f>
        <v>0</v>
      </c>
      <c r="P229" s="180" cm="1">
        <f t="array" ref="P229">_xlfn.XLOOKUP(P$1,'Copy of PY1 Data(H)'!$A$1:$CZ$1,_xlfn.XLOOKUP($A229,'Copy of PY1 Data(H)'!$A$1:$A$288,'Copy of PY1 Data(H)'!$A$1:$CZ$288))</f>
        <v>0</v>
      </c>
      <c r="Q229" s="180" cm="1">
        <f t="array" ref="Q229">_xlfn.XLOOKUP(Q$1,'Copy of PY1 Data(H)'!$A$1:$CZ$1,_xlfn.XLOOKUP($A229,'Copy of PY1 Data(H)'!$A$1:$A$288,'Copy of PY1 Data(H)'!$A$1:$CZ$288))</f>
        <v>0</v>
      </c>
      <c r="R229" s="180" cm="1">
        <f t="array" ref="R229">_xlfn.XLOOKUP(R$1,'Copy of PY1 Data(H)'!$A$1:$CZ$1,_xlfn.XLOOKUP($A229,'Copy of PY1 Data(H)'!$A$1:$A$288,'Copy of PY1 Data(H)'!$A$1:$CZ$288))</f>
        <v>0</v>
      </c>
      <c r="S229" s="180" cm="1">
        <f t="array" ref="S229">_xlfn.XLOOKUP(S$1,'Copy of PY1 Data(H)'!$A$1:$CZ$1,_xlfn.XLOOKUP($A229,'Copy of PY1 Data(H)'!$A$1:$A$288,'Copy of PY1 Data(H)'!$A$1:$CZ$288))</f>
        <v>0</v>
      </c>
      <c r="T229" s="180" cm="1">
        <f t="array" ref="T229">_xlfn.XLOOKUP(T$1,'Copy of PY1 Data(H)'!$A$1:$CZ$1,_xlfn.XLOOKUP($A229,'Copy of PY1 Data(H)'!$A$1:$A$288,'Copy of PY1 Data(H)'!$A$1:$CZ$288))</f>
        <v>0</v>
      </c>
      <c r="U229" s="180" cm="1">
        <f t="array" ref="U229">_xlfn.XLOOKUP(U$1,'Copy of PY1 Data(H)'!$A$1:$CZ$1,_xlfn.XLOOKUP($A229,'Copy of PY1 Data(H)'!$A$1:$A$288,'Copy of PY1 Data(H)'!$A$1:$CZ$288))</f>
        <v>0</v>
      </c>
      <c r="V229" s="180" cm="1">
        <f t="array" ref="V229">_xlfn.XLOOKUP(V$1,'Copy of PY1 Data(H)'!$A$1:$CZ$1,_xlfn.XLOOKUP($A229,'Copy of PY1 Data(H)'!$A$1:$A$288,'Copy of PY1 Data(H)'!$A$1:$CZ$288))</f>
        <v>1.2</v>
      </c>
      <c r="W229" s="180" cm="1">
        <f t="array" ref="W229">_xlfn.XLOOKUP(W$1,'Copy of PY1 Data(H)'!$A$1:$CZ$1,_xlfn.XLOOKUP($A229,'Copy of PY1 Data(H)'!$A$1:$A$288,'Copy of PY1 Data(H)'!$A$1:$CZ$288))</f>
        <v>0</v>
      </c>
      <c r="X229" s="180" cm="1">
        <f t="array" ref="X229">_xlfn.XLOOKUP(X$1,'Copy of PY1 Data(H)'!$A$1:$CZ$1,_xlfn.XLOOKUP($A229,'Copy of PY1 Data(H)'!$A$1:$A$288,'Copy of PY1 Data(H)'!$A$1:$CZ$288))</f>
        <v>0</v>
      </c>
      <c r="Y229" s="180" cm="1">
        <f t="array" ref="Y229">_xlfn.XLOOKUP(Y$1,'Copy of PY1 Data(H)'!$A$1:$CZ$1,_xlfn.XLOOKUP($A229,'Copy of PY1 Data(H)'!$A$1:$A$288,'Copy of PY1 Data(H)'!$A$1:$CZ$288))</f>
        <v>0</v>
      </c>
      <c r="Z229" s="180" cm="1">
        <f t="array" ref="Z229">_xlfn.XLOOKUP(Z$1,'Copy of PY1 Data(H)'!$A$1:$CZ$1,_xlfn.XLOOKUP($A229,'Copy of PY1 Data(H)'!$A$1:$A$288,'Copy of PY1 Data(H)'!$A$1:$CZ$288))</f>
        <v>0</v>
      </c>
      <c r="AA229" s="180" cm="1">
        <f t="array" ref="AA229">_xlfn.XLOOKUP(AA$1,'Copy of PY1 Data(H)'!$A$1:$CZ$1,_xlfn.XLOOKUP($A229,'Copy of PY1 Data(H)'!$A$1:$A$288,'Copy of PY1 Data(H)'!$A$1:$CZ$288))</f>
        <v>0</v>
      </c>
      <c r="AB229" s="180" cm="1">
        <f t="array" ref="AB229">_xlfn.XLOOKUP(AB$1,'Copy of PY1 Data(H)'!$A$1:$CZ$1,_xlfn.XLOOKUP($A229,'Copy of PY1 Data(H)'!$A$1:$A$288,'Copy of PY1 Data(H)'!$A$1:$CZ$288))</f>
        <v>0</v>
      </c>
      <c r="AC229" s="180" cm="1">
        <f t="array" ref="AC229">_xlfn.XLOOKUP(AC$1,'Copy of PY1 Data(H)'!$A$1:$CZ$1,_xlfn.XLOOKUP($A229,'Copy of PY1 Data(H)'!$A$1:$A$288,'Copy of PY1 Data(H)'!$A$1:$CZ$288))</f>
        <v>0</v>
      </c>
      <c r="AD229" s="180" cm="1">
        <f t="array" ref="AD229">_xlfn.XLOOKUP(AD$1,'Copy of PY1 Data(H)'!$A$1:$CZ$1,_xlfn.XLOOKUP($A229,'Copy of PY1 Data(H)'!$A$1:$A$288,'Copy of PY1 Data(H)'!$A$1:$CZ$288))</f>
        <v>0</v>
      </c>
      <c r="AE229" s="180" cm="1">
        <f t="array" ref="AE229">_xlfn.XLOOKUP(AE$1,'Copy of PY1 Data(H)'!$A$1:$CZ$1,_xlfn.XLOOKUP($A229,'Copy of PY1 Data(H)'!$A$1:$A$288,'Copy of PY1 Data(H)'!$A$1:$CZ$288))</f>
        <v>0</v>
      </c>
      <c r="AF229" s="180" cm="1">
        <f t="array" ref="AF229">_xlfn.XLOOKUP(AF$1,'Copy of PY1 Data(H)'!$A$1:$CZ$1,_xlfn.XLOOKUP($A229,'Copy of PY1 Data(H)'!$A$1:$A$288,'Copy of PY1 Data(H)'!$A$1:$CZ$288))</f>
        <v>0</v>
      </c>
      <c r="AG229" s="180" cm="1">
        <f t="array" ref="AG229">_xlfn.XLOOKUP(AG$1,'Copy of PY1 Data(H)'!$A$1:$CZ$1,_xlfn.XLOOKUP($A229,'Copy of PY1 Data(H)'!$A$1:$A$288,'Copy of PY1 Data(H)'!$A$1:$CZ$288))</f>
        <v>0</v>
      </c>
      <c r="AH229" s="180" cm="1">
        <f t="array" ref="AH229">_xlfn.XLOOKUP(AH$1,'Copy of PY1 Data(H)'!$A$1:$CZ$1,_xlfn.XLOOKUP($A229,'Copy of PY1 Data(H)'!$A$1:$A$288,'Copy of PY1 Data(H)'!$A$1:$CZ$288))</f>
        <v>0</v>
      </c>
      <c r="AI229" s="180" cm="1">
        <f t="array" ref="AI229">_xlfn.XLOOKUP(AI$1,'Copy of PY1 Data(H)'!$A$1:$CZ$1,_xlfn.XLOOKUP($A229,'Copy of PY1 Data(H)'!$A$1:$A$288,'Copy of PY1 Data(H)'!$A$1:$CZ$288))</f>
        <v>0</v>
      </c>
      <c r="AJ229" s="180" cm="1">
        <f t="array" ref="AJ229">_xlfn.XLOOKUP(AJ$1,'Copy of PY1 Data(H)'!$A$1:$CZ$1,_xlfn.XLOOKUP($A229,'Copy of PY1 Data(H)'!$A$1:$A$288,'Copy of PY1 Data(H)'!$A$1:$CZ$288))</f>
        <v>0</v>
      </c>
      <c r="AK229" s="180" cm="1">
        <f t="array" ref="AK229">_xlfn.XLOOKUP(AK$1,'Copy of PY1 Data(H)'!$A$1:$CZ$1,_xlfn.XLOOKUP($A229,'Copy of PY1 Data(H)'!$A$1:$A$288,'Copy of PY1 Data(H)'!$A$1:$CZ$288))</f>
        <v>0</v>
      </c>
      <c r="AL229" s="180" cm="1">
        <f t="array" ref="AL229">_xlfn.XLOOKUP(AL$1,'Copy of PY1 Data(H)'!$A$1:$CZ$1,_xlfn.XLOOKUP($A229,'Copy of PY1 Data(H)'!$A$1:$A$288,'Copy of PY1 Data(H)'!$A$1:$CZ$288))</f>
        <v>0</v>
      </c>
      <c r="AM229" s="180" cm="1">
        <f t="array" ref="AM229">_xlfn.XLOOKUP(AM$1,'Copy of PY1 Data(H)'!$A$1:$CZ$1,_xlfn.XLOOKUP($A229,'Copy of PY1 Data(H)'!$A$1:$A$288,'Copy of PY1 Data(H)'!$A$1:$CZ$288))</f>
        <v>0</v>
      </c>
      <c r="AN229" s="180" cm="1">
        <f t="array" ref="AN229">_xlfn.XLOOKUP(AN$1,'Copy of PY1 Data(H)'!$A$1:$CZ$1,_xlfn.XLOOKUP($A229,'Copy of PY1 Data(H)'!$A$1:$A$288,'Copy of PY1 Data(H)'!$A$1:$CZ$288))</f>
        <v>0</v>
      </c>
      <c r="AO229" s="180" cm="1">
        <f t="array" ref="AO229">_xlfn.XLOOKUP(AO$1,'Copy of PY1 Data(H)'!$A$1:$CZ$1,_xlfn.XLOOKUP($A229,'Copy of PY1 Data(H)'!$A$1:$A$288,'Copy of PY1 Data(H)'!$A$1:$CZ$288))</f>
        <v>0</v>
      </c>
      <c r="AP229" s="180" cm="1">
        <f t="array" ref="AP229">_xlfn.XLOOKUP(AP$1,'Copy of PY1 Data(H)'!$A$1:$CZ$1,_xlfn.XLOOKUP($A229,'Copy of PY1 Data(H)'!$A$1:$A$288,'Copy of PY1 Data(H)'!$A$1:$CZ$288))</f>
        <v>0</v>
      </c>
      <c r="AQ229" s="180" cm="1">
        <f t="array" ref="AQ229">_xlfn.XLOOKUP(AQ$1,'Copy of PY1 Data(H)'!$A$1:$CZ$1,_xlfn.XLOOKUP($A229,'Copy of PY1 Data(H)'!$A$1:$A$288,'Copy of PY1 Data(H)'!$A$1:$CZ$288))</f>
        <v>0</v>
      </c>
      <c r="AR229" s="180" cm="1">
        <f t="array" ref="AR229">_xlfn.XLOOKUP(AR$1,'Copy of PY1 Data(H)'!$A$1:$CZ$1,_xlfn.XLOOKUP($A229,'Copy of PY1 Data(H)'!$A$1:$A$288,'Copy of PY1 Data(H)'!$A$1:$CZ$288))</f>
        <v>0</v>
      </c>
      <c r="AS229" s="180" cm="1">
        <f t="array" ref="AS229">_xlfn.XLOOKUP(AS$1,'Copy of PY1 Data(H)'!$A$1:$CZ$1,_xlfn.XLOOKUP($A229,'Copy of PY1 Data(H)'!$A$1:$A$288,'Copy of PY1 Data(H)'!$A$1:$CZ$288))</f>
        <v>0</v>
      </c>
      <c r="AT229" s="180" cm="1">
        <f t="array" ref="AT229">_xlfn.XLOOKUP(AT$1,'Copy of PY1 Data(H)'!$A$1:$CZ$1,_xlfn.XLOOKUP($A229,'Copy of PY1 Data(H)'!$A$1:$A$288,'Copy of PY1 Data(H)'!$A$1:$CZ$288))</f>
        <v>0</v>
      </c>
      <c r="AU229" s="180" cm="1">
        <f t="array" ref="AU229">_xlfn.XLOOKUP(AU$1,'Copy of PY1 Data(H)'!$A$1:$CZ$1,_xlfn.XLOOKUP($A229,'Copy of PY1 Data(H)'!$A$1:$A$288,'Copy of PY1 Data(H)'!$A$1:$CZ$288))</f>
        <v>0</v>
      </c>
      <c r="AV229" s="180" cm="1">
        <f t="array" ref="AV229">_xlfn.XLOOKUP(AV$1,'Copy of PY1 Data(H)'!$A$1:$CZ$1,_xlfn.XLOOKUP($A229,'Copy of PY1 Data(H)'!$A$1:$A$288,'Copy of PY1 Data(H)'!$A$1:$CZ$288))</f>
        <v>0</v>
      </c>
      <c r="AW229" s="180" cm="1">
        <f t="array" ref="AW229">_xlfn.XLOOKUP(AW$1,'Copy of PY1 Data(H)'!$A$1:$CZ$1,_xlfn.XLOOKUP($A229,'Copy of PY1 Data(H)'!$A$1:$A$288,'Copy of PY1 Data(H)'!$A$1:$CZ$288))</f>
        <v>0</v>
      </c>
      <c r="AX229" s="180" cm="1">
        <f t="array" ref="AX229">_xlfn.XLOOKUP(AX$1,'Copy of PY1 Data(H)'!$A$1:$CZ$1,_xlfn.XLOOKUP($A229,'Copy of PY1 Data(H)'!$A$1:$A$288,'Copy of PY1 Data(H)'!$A$1:$CZ$288))</f>
        <v>0</v>
      </c>
      <c r="AY229" s="180" cm="1">
        <f t="array" ref="AY229">_xlfn.XLOOKUP(AY$1,'Copy of PY1 Data(H)'!$A$1:$CZ$1,_xlfn.XLOOKUP($A229,'Copy of PY1 Data(H)'!$A$1:$A$288,'Copy of PY1 Data(H)'!$A$1:$CZ$288))</f>
        <v>0</v>
      </c>
      <c r="AZ229" s="180" cm="1">
        <f t="array" ref="AZ229">_xlfn.XLOOKUP(AZ$1,'Copy of PY1 Data(H)'!$A$1:$CZ$1,_xlfn.XLOOKUP($A229,'Copy of PY1 Data(H)'!$A$1:$A$288,'Copy of PY1 Data(H)'!$A$1:$CZ$288))</f>
        <v>0</v>
      </c>
      <c r="BA229" s="180" cm="1">
        <f t="array" ref="BA229">_xlfn.XLOOKUP(BA$1,'Copy of PY1 Data(H)'!$A$1:$CZ$1,_xlfn.XLOOKUP($A229,'Copy of PY1 Data(H)'!$A$1:$A$288,'Copy of PY1 Data(H)'!$A$1:$CZ$288))</f>
        <v>0</v>
      </c>
      <c r="BB229" s="180" cm="1">
        <f t="array" ref="BB229">_xlfn.XLOOKUP(BB$1,'Copy of PY1 Data(H)'!$A$1:$CZ$1,_xlfn.XLOOKUP($A229,'Copy of PY1 Data(H)'!$A$1:$A$288,'Copy of PY1 Data(H)'!$A$1:$CZ$288))</f>
        <v>0</v>
      </c>
      <c r="BC229" s="180" cm="1">
        <f t="array" ref="BC229">_xlfn.XLOOKUP(BC$1,'Copy of PY1 Data(H)'!$A$1:$CZ$1,_xlfn.XLOOKUP($A229,'Copy of PY1 Data(H)'!$A$1:$A$288,'Copy of PY1 Data(H)'!$A$1:$CZ$288))</f>
        <v>0</v>
      </c>
      <c r="BD229" s="180" cm="1">
        <f t="array" ref="BD229">_xlfn.XLOOKUP(BD$1,'Copy of PY1 Data(H)'!$A$1:$CZ$1,_xlfn.XLOOKUP($A229,'Copy of PY1 Data(H)'!$A$1:$A$288,'Copy of PY1 Data(H)'!$A$1:$CZ$288))</f>
        <v>0</v>
      </c>
      <c r="BE229" s="180" cm="1">
        <f t="array" ref="BE229">_xlfn.XLOOKUP(BE$1,'Copy of PY1 Data(H)'!$A$1:$CZ$1,_xlfn.XLOOKUP($A229,'Copy of PY1 Data(H)'!$A$1:$A$288,'Copy of PY1 Data(H)'!$A$1:$CZ$288))</f>
        <v>0</v>
      </c>
      <c r="BF229" s="180" cm="1">
        <f t="array" ref="BF229">_xlfn.XLOOKUP(BF$1,'Copy of PY1 Data(H)'!$A$1:$CZ$1,_xlfn.XLOOKUP($A229,'Copy of PY1 Data(H)'!$A$1:$A$288,'Copy of PY1 Data(H)'!$A$1:$CZ$288))</f>
        <v>0</v>
      </c>
      <c r="BG229" s="180" cm="1">
        <f t="array" ref="BG229">_xlfn.XLOOKUP(BG$1,'Copy of PY1 Data(H)'!$A$1:$CZ$1,_xlfn.XLOOKUP($A229,'Copy of PY1 Data(H)'!$A$1:$A$288,'Copy of PY1 Data(H)'!$A$1:$CZ$288))</f>
        <v>0</v>
      </c>
      <c r="BH229" s="180" cm="1">
        <f t="array" ref="BH229">_xlfn.XLOOKUP(BH$1,'Copy of PY1 Data(H)'!$A$1:$CZ$1,_xlfn.XLOOKUP($A229,'Copy of PY1 Data(H)'!$A$1:$A$288,'Copy of PY1 Data(H)'!$A$1:$CZ$288))</f>
        <v>0</v>
      </c>
      <c r="BI229" s="180" cm="1">
        <f t="array" ref="BI229">_xlfn.XLOOKUP(BI$1,'Copy of PY1 Data(H)'!$A$1:$CZ$1,_xlfn.XLOOKUP($A229,'Copy of PY1 Data(H)'!$A$1:$A$288,'Copy of PY1 Data(H)'!$A$1:$CZ$288))</f>
        <v>0</v>
      </c>
      <c r="BJ229" s="180" cm="1">
        <f t="array" ref="BJ229">_xlfn.XLOOKUP(BJ$1,'Copy of PY1 Data(H)'!$A$1:$CZ$1,_xlfn.XLOOKUP($A229,'Copy of PY1 Data(H)'!$A$1:$A$288,'Copy of PY1 Data(H)'!$A$1:$CZ$288))</f>
        <v>0</v>
      </c>
      <c r="BK229" s="180" cm="1">
        <f t="array" ref="BK229">_xlfn.XLOOKUP(BK$1,'Copy of PY1 Data(H)'!$A$1:$CZ$1,_xlfn.XLOOKUP($A229,'Copy of PY1 Data(H)'!$A$1:$A$288,'Copy of PY1 Data(H)'!$A$1:$CZ$288))</f>
        <v>0</v>
      </c>
      <c r="BL229" s="180" cm="1">
        <f t="array" ref="BL229">_xlfn.XLOOKUP(BL$1,'Copy of PY1 Data(H)'!$A$1:$CZ$1,_xlfn.XLOOKUP($A229,'Copy of PY1 Data(H)'!$A$1:$A$288,'Copy of PY1 Data(H)'!$A$1:$CZ$288))</f>
        <v>0</v>
      </c>
      <c r="BM229" s="180" cm="1">
        <f t="array" ref="BM229">_xlfn.XLOOKUP(BM$1,'Copy of PY1 Data(H)'!$A$1:$CZ$1,_xlfn.XLOOKUP($A229,'Copy of PY1 Data(H)'!$A$1:$A$288,'Copy of PY1 Data(H)'!$A$1:$CZ$288))</f>
        <v>0</v>
      </c>
      <c r="BN229" s="180" cm="1">
        <f t="array" ref="BN229">_xlfn.XLOOKUP(BN$1,'Copy of PY1 Data(H)'!$A$1:$CZ$1,_xlfn.XLOOKUP($A229,'Copy of PY1 Data(H)'!$A$1:$A$288,'Copy of PY1 Data(H)'!$A$1:$CZ$288))</f>
        <v>0</v>
      </c>
      <c r="BO229" s="180" cm="1">
        <f t="array" ref="BO229">_xlfn.XLOOKUP(BO$1,'Copy of PY1 Data(H)'!$A$1:$CZ$1,_xlfn.XLOOKUP($A229,'Copy of PY1 Data(H)'!$A$1:$A$288,'Copy of PY1 Data(H)'!$A$1:$CZ$288))</f>
        <v>0</v>
      </c>
      <c r="BP229" s="180" cm="1">
        <f t="array" ref="BP229">_xlfn.XLOOKUP(BP$1,'Copy of PY1 Data(H)'!$A$1:$CZ$1,_xlfn.XLOOKUP($A229,'Copy of PY1 Data(H)'!$A$1:$A$288,'Copy of PY1 Data(H)'!$A$1:$CZ$288))</f>
        <v>0</v>
      </c>
      <c r="BQ229" s="180" cm="1">
        <f t="array" ref="BQ229">_xlfn.XLOOKUP(BQ$1,'Copy of PY1 Data(H)'!$A$1:$CZ$1,_xlfn.XLOOKUP($A229,'Copy of PY1 Data(H)'!$A$1:$A$288,'Copy of PY1 Data(H)'!$A$1:$CZ$288))</f>
        <v>0</v>
      </c>
      <c r="BR229" s="180" cm="1">
        <f t="array" ref="BR229">_xlfn.XLOOKUP(BR$1,'Copy of PY1 Data(H)'!$A$1:$CZ$1,_xlfn.XLOOKUP($A229,'Copy of PY1 Data(H)'!$A$1:$A$288,'Copy of PY1 Data(H)'!$A$1:$CZ$288))</f>
        <v>0</v>
      </c>
      <c r="BS229" s="180" cm="1">
        <f t="array" ref="BS229">_xlfn.XLOOKUP(BS$1,'Copy of PY1 Data(H)'!$A$1:$CZ$1,_xlfn.XLOOKUP($A229,'Copy of PY1 Data(H)'!$A$1:$A$288,'Copy of PY1 Data(H)'!$A$1:$CZ$288))</f>
        <v>0</v>
      </c>
      <c r="BT229" s="180" cm="1">
        <f t="array" ref="BT229">_xlfn.XLOOKUP(BT$1,'Copy of PY1 Data(H)'!$A$1:$CZ$1,_xlfn.XLOOKUP($A229,'Copy of PY1 Data(H)'!$A$1:$A$288,'Copy of PY1 Data(H)'!$A$1:$CZ$288))</f>
        <v>0</v>
      </c>
      <c r="BU229" s="180" cm="1">
        <f t="array" ref="BU229">_xlfn.XLOOKUP(BU$1,'Copy of PY1 Data(H)'!$A$1:$CZ$1,_xlfn.XLOOKUP($A229,'Copy of PY1 Data(H)'!$A$1:$A$288,'Copy of PY1 Data(H)'!$A$1:$CZ$288))</f>
        <v>0</v>
      </c>
      <c r="BV229" s="180" cm="1">
        <f t="array" ref="BV229">_xlfn.XLOOKUP(BV$1,'Copy of PY1 Data(H)'!$A$1:$CZ$1,_xlfn.XLOOKUP($A229,'Copy of PY1 Data(H)'!$A$1:$A$288,'Copy of PY1 Data(H)'!$A$1:$CZ$288))</f>
        <v>0</v>
      </c>
      <c r="BW229" s="180" cm="1">
        <f t="array" ref="BW229">_xlfn.XLOOKUP(BW$1,'Copy of PY1 Data(H)'!$A$1:$CZ$1,_xlfn.XLOOKUP($A229,'Copy of PY1 Data(H)'!$A$1:$A$288,'Copy of PY1 Data(H)'!$A$1:$CZ$288))</f>
        <v>0</v>
      </c>
      <c r="BX229" s="180" cm="1">
        <f t="array" ref="BX229">_xlfn.XLOOKUP(BX$1,'Copy of PY1 Data(H)'!$A$1:$CZ$1,_xlfn.XLOOKUP($A229,'Copy of PY1 Data(H)'!$A$1:$A$288,'Copy of PY1 Data(H)'!$A$1:$CZ$288))</f>
        <v>0</v>
      </c>
      <c r="BY229" s="180" cm="1">
        <f t="array" ref="BY229">_xlfn.XLOOKUP(BY$1,'Copy of PY1 Data(H)'!$A$1:$CZ$1,_xlfn.XLOOKUP($A229,'Copy of PY1 Data(H)'!$A$1:$A$288,'Copy of PY1 Data(H)'!$A$1:$CZ$288))</f>
        <v>0</v>
      </c>
      <c r="BZ229" s="180" cm="1">
        <f t="array" ref="BZ229">_xlfn.XLOOKUP(BZ$1,'Copy of PY1 Data(H)'!$A$1:$CZ$1,_xlfn.XLOOKUP($A229,'Copy of PY1 Data(H)'!$A$1:$A$288,'Copy of PY1 Data(H)'!$A$1:$CZ$288))</f>
        <v>0</v>
      </c>
      <c r="CA229" s="180" cm="1">
        <f t="array" ref="CA229">_xlfn.XLOOKUP(CA$1,'Copy of PY1 Data(H)'!$A$1:$CZ$1,_xlfn.XLOOKUP($A229,'Copy of PY1 Data(H)'!$A$1:$A$288,'Copy of PY1 Data(H)'!$A$1:$CZ$288))</f>
        <v>0</v>
      </c>
      <c r="CB229" s="180" cm="1">
        <f t="array" ref="CB229">_xlfn.XLOOKUP(CB$1,'Copy of PY1 Data(H)'!$A$1:$CZ$1,_xlfn.XLOOKUP($A229,'Copy of PY1 Data(H)'!$A$1:$A$288,'Copy of PY1 Data(H)'!$A$1:$CZ$288))</f>
        <v>0</v>
      </c>
      <c r="CC229" s="180" cm="1">
        <f t="array" ref="CC229">_xlfn.XLOOKUP(CC$1,'Copy of PY1 Data(H)'!$A$1:$CZ$1,_xlfn.XLOOKUP($A229,'Copy of PY1 Data(H)'!$A$1:$A$288,'Copy of PY1 Data(H)'!$A$1:$CZ$288))</f>
        <v>0</v>
      </c>
      <c r="CD229" s="180" cm="1">
        <f t="array" ref="CD229">_xlfn.XLOOKUP(CD$1,'Copy of PY1 Data(H)'!$A$1:$CZ$1,_xlfn.XLOOKUP($A229,'Copy of PY1 Data(H)'!$A$1:$A$288,'Copy of PY1 Data(H)'!$A$1:$CZ$288))</f>
        <v>0</v>
      </c>
    </row>
    <row r="230" spans="1:82" s="968" customFormat="1" x14ac:dyDescent="0.3">
      <c r="B230" s="968" t="s">
        <v>2892</v>
      </c>
      <c r="D230" s="968" t="e" cm="1">
        <f t="array" ref="D230">_xlfn.XLOOKUP(D$1,'Copy of PY1 Data(H)'!$A$1:$CZ$1,_xlfn.XLOOKUP($B230,'Copy of PY1 Data(H)'!$A$1:$A$288,'Copy of PY1 Data(H)'!$A$1:$CZ$288))</f>
        <v>#N/A</v>
      </c>
      <c r="E230" s="968" t="e" cm="1">
        <f t="array" ref="E230">_xlfn.XLOOKUP(E$1,'Copy of PY1 Data(H)'!$A$1:$CZ$1,_xlfn.XLOOKUP($B230,'Copy of PY1 Data(H)'!$A$1:$A$288,'Copy of PY1 Data(H)'!$A$1:$CZ$288))</f>
        <v>#N/A</v>
      </c>
      <c r="F230" s="968" t="e" cm="1">
        <f t="array" ref="F230">_xlfn.XLOOKUP(F$1,'Copy of PY1 Data(H)'!$A$1:$CZ$1,_xlfn.XLOOKUP($B230,'Copy of PY1 Data(H)'!$A$1:$A$288,'Copy of PY1 Data(H)'!$A$1:$CZ$288))</f>
        <v>#N/A</v>
      </c>
      <c r="G230" s="968" t="e" cm="1">
        <f t="array" ref="G230">_xlfn.XLOOKUP(G$1,'Copy of PY1 Data(H)'!$A$1:$CZ$1,_xlfn.XLOOKUP($B230,'Copy of PY1 Data(H)'!$A$1:$A$288,'Copy of PY1 Data(H)'!$A$1:$CZ$288))</f>
        <v>#N/A</v>
      </c>
      <c r="H230" s="968" t="e" cm="1">
        <f t="array" ref="H230">_xlfn.XLOOKUP(H$1,'Copy of PY1 Data(H)'!$A$1:$CZ$1,_xlfn.XLOOKUP($B230,'Copy of PY1 Data(H)'!$A$1:$A$288,'Copy of PY1 Data(H)'!$A$1:$CZ$288))</f>
        <v>#N/A</v>
      </c>
      <c r="I230" s="968" t="e" cm="1">
        <f t="array" ref="I230">_xlfn.XLOOKUP(I$1,'Copy of PY1 Data(H)'!$A$1:$CZ$1,_xlfn.XLOOKUP($B230,'Copy of PY1 Data(H)'!$A$1:$A$288,'Copy of PY1 Data(H)'!$A$1:$CZ$288))</f>
        <v>#N/A</v>
      </c>
      <c r="J230" s="968" t="e" cm="1">
        <f t="array" ref="J230">_xlfn.XLOOKUP(J$1,'Copy of PY1 Data(H)'!$A$1:$CZ$1,_xlfn.XLOOKUP($B230,'Copy of PY1 Data(H)'!$A$1:$A$288,'Copy of PY1 Data(H)'!$A$1:$CZ$288))</f>
        <v>#N/A</v>
      </c>
      <c r="K230" s="968" t="e" cm="1">
        <f t="array" ref="K230">_xlfn.XLOOKUP(K$1,'Copy of PY1 Data(H)'!$A$1:$CZ$1,_xlfn.XLOOKUP($B230,'Copy of PY1 Data(H)'!$A$1:$A$288,'Copy of PY1 Data(H)'!$A$1:$CZ$288))</f>
        <v>#N/A</v>
      </c>
      <c r="L230" s="968" t="e" cm="1">
        <f t="array" ref="L230">_xlfn.XLOOKUP(L$1,'Copy of PY1 Data(H)'!$A$1:$CZ$1,_xlfn.XLOOKUP($B230,'Copy of PY1 Data(H)'!$A$1:$A$288,'Copy of PY1 Data(H)'!$A$1:$CZ$288))</f>
        <v>#N/A</v>
      </c>
      <c r="M230" s="968" t="e" cm="1">
        <f t="array" ref="M230">_xlfn.XLOOKUP(M$1,'Copy of PY1 Data(H)'!$A$1:$CZ$1,_xlfn.XLOOKUP($B230,'Copy of PY1 Data(H)'!$A$1:$A$288,'Copy of PY1 Data(H)'!$A$1:$CZ$288))</f>
        <v>#N/A</v>
      </c>
      <c r="N230" s="968" t="e" cm="1">
        <f t="array" ref="N230">_xlfn.XLOOKUP(N$1,'Copy of PY1 Data(H)'!$A$1:$CZ$1,_xlfn.XLOOKUP($B230,'Copy of PY1 Data(H)'!$A$1:$A$288,'Copy of PY1 Data(H)'!$A$1:$CZ$288))</f>
        <v>#N/A</v>
      </c>
      <c r="O230" s="968" t="e" cm="1">
        <f t="array" ref="O230">_xlfn.XLOOKUP(O$1,'Copy of PY1 Data(H)'!$A$1:$CZ$1,_xlfn.XLOOKUP($B230,'Copy of PY1 Data(H)'!$A$1:$A$288,'Copy of PY1 Data(H)'!$A$1:$CZ$288))</f>
        <v>#N/A</v>
      </c>
      <c r="P230" s="968" t="e" cm="1">
        <f t="array" ref="P230">_xlfn.XLOOKUP(P$1,'Copy of PY1 Data(H)'!$A$1:$CZ$1,_xlfn.XLOOKUP($B230,'Copy of PY1 Data(H)'!$A$1:$A$288,'Copy of PY1 Data(H)'!$A$1:$CZ$288))</f>
        <v>#N/A</v>
      </c>
      <c r="Q230" s="968" t="e" cm="1">
        <f t="array" ref="Q230">_xlfn.XLOOKUP(Q$1,'Copy of PY1 Data(H)'!$A$1:$CZ$1,_xlfn.XLOOKUP($B230,'Copy of PY1 Data(H)'!$A$1:$A$288,'Copy of PY1 Data(H)'!$A$1:$CZ$288))</f>
        <v>#N/A</v>
      </c>
      <c r="R230" s="968" t="e" cm="1">
        <f t="array" ref="R230">_xlfn.XLOOKUP(R$1,'Copy of PY1 Data(H)'!$A$1:$CZ$1,_xlfn.XLOOKUP($B230,'Copy of PY1 Data(H)'!$A$1:$A$288,'Copy of PY1 Data(H)'!$A$1:$CZ$288))</f>
        <v>#N/A</v>
      </c>
      <c r="S230" s="968" t="e" cm="1">
        <f t="array" ref="S230">_xlfn.XLOOKUP(S$1,'Copy of PY1 Data(H)'!$A$1:$CZ$1,_xlfn.XLOOKUP($B230,'Copy of PY1 Data(H)'!$A$1:$A$288,'Copy of PY1 Data(H)'!$A$1:$CZ$288))</f>
        <v>#N/A</v>
      </c>
      <c r="T230" s="968" t="e" cm="1">
        <f t="array" ref="T230">_xlfn.XLOOKUP(T$1,'Copy of PY1 Data(H)'!$A$1:$CZ$1,_xlfn.XLOOKUP($B230,'Copy of PY1 Data(H)'!$A$1:$A$288,'Copy of PY1 Data(H)'!$A$1:$CZ$288))</f>
        <v>#N/A</v>
      </c>
      <c r="U230" s="968" t="e" cm="1">
        <f t="array" ref="U230">_xlfn.XLOOKUP(U$1,'Copy of PY1 Data(H)'!$A$1:$CZ$1,_xlfn.XLOOKUP($B230,'Copy of PY1 Data(H)'!$A$1:$A$288,'Copy of PY1 Data(H)'!$A$1:$CZ$288))</f>
        <v>#N/A</v>
      </c>
      <c r="V230" s="968" t="e" cm="1">
        <f t="array" ref="V230">_xlfn.XLOOKUP(V$1,'Copy of PY1 Data(H)'!$A$1:$CZ$1,_xlfn.XLOOKUP($B230,'Copy of PY1 Data(H)'!$A$1:$A$288,'Copy of PY1 Data(H)'!$A$1:$CZ$288))</f>
        <v>#N/A</v>
      </c>
      <c r="W230" s="968" t="e" cm="1">
        <f t="array" ref="W230">_xlfn.XLOOKUP(W$1,'Copy of PY1 Data(H)'!$A$1:$CZ$1,_xlfn.XLOOKUP($B230,'Copy of PY1 Data(H)'!$A$1:$A$288,'Copy of PY1 Data(H)'!$A$1:$CZ$288))</f>
        <v>#N/A</v>
      </c>
      <c r="X230" s="968" t="e" cm="1">
        <f t="array" ref="X230">_xlfn.XLOOKUP(X$1,'Copy of PY1 Data(H)'!$A$1:$CZ$1,_xlfn.XLOOKUP($B230,'Copy of PY1 Data(H)'!$A$1:$A$288,'Copy of PY1 Data(H)'!$A$1:$CZ$288))</f>
        <v>#N/A</v>
      </c>
      <c r="Y230" s="968" t="e" cm="1">
        <f t="array" ref="Y230">_xlfn.XLOOKUP(Y$1,'Copy of PY1 Data(H)'!$A$1:$CZ$1,_xlfn.XLOOKUP($B230,'Copy of PY1 Data(H)'!$A$1:$A$288,'Copy of PY1 Data(H)'!$A$1:$CZ$288))</f>
        <v>#N/A</v>
      </c>
      <c r="Z230" s="968" t="e" cm="1">
        <f t="array" ref="Z230">_xlfn.XLOOKUP(Z$1,'Copy of PY1 Data(H)'!$A$1:$CZ$1,_xlfn.XLOOKUP($B230,'Copy of PY1 Data(H)'!$A$1:$A$288,'Copy of PY1 Data(H)'!$A$1:$CZ$288))</f>
        <v>#N/A</v>
      </c>
      <c r="AA230" s="968" t="e" cm="1">
        <f t="array" ref="AA230">_xlfn.XLOOKUP(AA$1,'Copy of PY1 Data(H)'!$A$1:$CZ$1,_xlfn.XLOOKUP($B230,'Copy of PY1 Data(H)'!$A$1:$A$288,'Copy of PY1 Data(H)'!$A$1:$CZ$288))</f>
        <v>#N/A</v>
      </c>
      <c r="AB230" s="968" t="e" cm="1">
        <f t="array" ref="AB230">_xlfn.XLOOKUP(AB$1,'Copy of PY1 Data(H)'!$A$1:$CZ$1,_xlfn.XLOOKUP($B230,'Copy of PY1 Data(H)'!$A$1:$A$288,'Copy of PY1 Data(H)'!$A$1:$CZ$288))</f>
        <v>#N/A</v>
      </c>
      <c r="AC230" s="968" t="e" cm="1">
        <f t="array" ref="AC230">_xlfn.XLOOKUP(AC$1,'Copy of PY1 Data(H)'!$A$1:$CZ$1,_xlfn.XLOOKUP($B230,'Copy of PY1 Data(H)'!$A$1:$A$288,'Copy of PY1 Data(H)'!$A$1:$CZ$288))</f>
        <v>#N/A</v>
      </c>
      <c r="AD230" s="968" t="e" cm="1">
        <f t="array" ref="AD230">_xlfn.XLOOKUP(AD$1,'Copy of PY1 Data(H)'!$A$1:$CZ$1,_xlfn.XLOOKUP($B230,'Copy of PY1 Data(H)'!$A$1:$A$288,'Copy of PY1 Data(H)'!$A$1:$CZ$288))</f>
        <v>#N/A</v>
      </c>
      <c r="AE230" s="968" t="e" cm="1">
        <f t="array" ref="AE230">_xlfn.XLOOKUP(AE$1,'Copy of PY1 Data(H)'!$A$1:$CZ$1,_xlfn.XLOOKUP($B230,'Copy of PY1 Data(H)'!$A$1:$A$288,'Copy of PY1 Data(H)'!$A$1:$CZ$288))</f>
        <v>#N/A</v>
      </c>
      <c r="AF230" s="968" t="e" cm="1">
        <f t="array" ref="AF230">_xlfn.XLOOKUP(AF$1,'Copy of PY1 Data(H)'!$A$1:$CZ$1,_xlfn.XLOOKUP($B230,'Copy of PY1 Data(H)'!$A$1:$A$288,'Copy of PY1 Data(H)'!$A$1:$CZ$288))</f>
        <v>#N/A</v>
      </c>
      <c r="AG230" s="968" t="e" cm="1">
        <f t="array" ref="AG230">_xlfn.XLOOKUP(AG$1,'Copy of PY1 Data(H)'!$A$1:$CZ$1,_xlfn.XLOOKUP($B230,'Copy of PY1 Data(H)'!$A$1:$A$288,'Copy of PY1 Data(H)'!$A$1:$CZ$288))</f>
        <v>#N/A</v>
      </c>
      <c r="AH230" s="968" t="e" cm="1">
        <f t="array" ref="AH230">_xlfn.XLOOKUP(AH$1,'Copy of PY1 Data(H)'!$A$1:$CZ$1,_xlfn.XLOOKUP($B230,'Copy of PY1 Data(H)'!$A$1:$A$288,'Copy of PY1 Data(H)'!$A$1:$CZ$288))</f>
        <v>#N/A</v>
      </c>
      <c r="AI230" s="968" t="e" cm="1">
        <f t="array" ref="AI230">_xlfn.XLOOKUP(AI$1,'Copy of PY1 Data(H)'!$A$1:$CZ$1,_xlfn.XLOOKUP($B230,'Copy of PY1 Data(H)'!$A$1:$A$288,'Copy of PY1 Data(H)'!$A$1:$CZ$288))</f>
        <v>#N/A</v>
      </c>
      <c r="AJ230" s="968" t="e" cm="1">
        <f t="array" ref="AJ230">_xlfn.XLOOKUP(AJ$1,'Copy of PY1 Data(H)'!$A$1:$CZ$1,_xlfn.XLOOKUP($B230,'Copy of PY1 Data(H)'!$A$1:$A$288,'Copy of PY1 Data(H)'!$A$1:$CZ$288))</f>
        <v>#N/A</v>
      </c>
      <c r="AK230" s="968" t="e" cm="1">
        <f t="array" ref="AK230">_xlfn.XLOOKUP(AK$1,'Copy of PY1 Data(H)'!$A$1:$CZ$1,_xlfn.XLOOKUP($B230,'Copy of PY1 Data(H)'!$A$1:$A$288,'Copy of PY1 Data(H)'!$A$1:$CZ$288))</f>
        <v>#N/A</v>
      </c>
      <c r="AL230" s="968" t="e" cm="1">
        <f t="array" ref="AL230">_xlfn.XLOOKUP(AL$1,'Copy of PY1 Data(H)'!$A$1:$CZ$1,_xlfn.XLOOKUP($B230,'Copy of PY1 Data(H)'!$A$1:$A$288,'Copy of PY1 Data(H)'!$A$1:$CZ$288))</f>
        <v>#N/A</v>
      </c>
      <c r="AM230" s="968" t="e" cm="1">
        <f t="array" ref="AM230">_xlfn.XLOOKUP(AM$1,'Copy of PY1 Data(H)'!$A$1:$CZ$1,_xlfn.XLOOKUP($B230,'Copy of PY1 Data(H)'!$A$1:$A$288,'Copy of PY1 Data(H)'!$A$1:$CZ$288))</f>
        <v>#N/A</v>
      </c>
      <c r="AN230" s="968" t="e" cm="1">
        <f t="array" ref="AN230">_xlfn.XLOOKUP(AN$1,'Copy of PY1 Data(H)'!$A$1:$CZ$1,_xlfn.XLOOKUP($B230,'Copy of PY1 Data(H)'!$A$1:$A$288,'Copy of PY1 Data(H)'!$A$1:$CZ$288))</f>
        <v>#N/A</v>
      </c>
      <c r="AO230" s="968" t="e" cm="1">
        <f t="array" ref="AO230">_xlfn.XLOOKUP(AO$1,'Copy of PY1 Data(H)'!$A$1:$CZ$1,_xlfn.XLOOKUP($B230,'Copy of PY1 Data(H)'!$A$1:$A$288,'Copy of PY1 Data(H)'!$A$1:$CZ$288))</f>
        <v>#N/A</v>
      </c>
      <c r="AP230" s="968" t="e" cm="1">
        <f t="array" ref="AP230">_xlfn.XLOOKUP(AP$1,'Copy of PY1 Data(H)'!$A$1:$CZ$1,_xlfn.XLOOKUP($B230,'Copy of PY1 Data(H)'!$A$1:$A$288,'Copy of PY1 Data(H)'!$A$1:$CZ$288))</f>
        <v>#N/A</v>
      </c>
      <c r="AQ230" s="968" t="e" cm="1">
        <f t="array" ref="AQ230">_xlfn.XLOOKUP(AQ$1,'Copy of PY1 Data(H)'!$A$1:$CZ$1,_xlfn.XLOOKUP($B230,'Copy of PY1 Data(H)'!$A$1:$A$288,'Copy of PY1 Data(H)'!$A$1:$CZ$288))</f>
        <v>#N/A</v>
      </c>
      <c r="AR230" s="968" t="e" cm="1">
        <f t="array" ref="AR230">_xlfn.XLOOKUP(AR$1,'Copy of PY1 Data(H)'!$A$1:$CZ$1,_xlfn.XLOOKUP($B230,'Copy of PY1 Data(H)'!$A$1:$A$288,'Copy of PY1 Data(H)'!$A$1:$CZ$288))</f>
        <v>#N/A</v>
      </c>
      <c r="AS230" s="968" t="e" cm="1">
        <f t="array" ref="AS230">_xlfn.XLOOKUP(AS$1,'Copy of PY1 Data(H)'!$A$1:$CZ$1,_xlfn.XLOOKUP($B230,'Copy of PY1 Data(H)'!$A$1:$A$288,'Copy of PY1 Data(H)'!$A$1:$CZ$288))</f>
        <v>#N/A</v>
      </c>
      <c r="AT230" s="968" t="e" cm="1">
        <f t="array" ref="AT230">_xlfn.XLOOKUP(AT$1,'Copy of PY1 Data(H)'!$A$1:$CZ$1,_xlfn.XLOOKUP($B230,'Copy of PY1 Data(H)'!$A$1:$A$288,'Copy of PY1 Data(H)'!$A$1:$CZ$288))</f>
        <v>#N/A</v>
      </c>
      <c r="AU230" s="968" t="e" cm="1">
        <f t="array" ref="AU230">_xlfn.XLOOKUP(AU$1,'Copy of PY1 Data(H)'!$A$1:$CZ$1,_xlfn.XLOOKUP($B230,'Copy of PY1 Data(H)'!$A$1:$A$288,'Copy of PY1 Data(H)'!$A$1:$CZ$288))</f>
        <v>#N/A</v>
      </c>
      <c r="AV230" s="968" t="e" cm="1">
        <f t="array" ref="AV230">_xlfn.XLOOKUP(AV$1,'Copy of PY1 Data(H)'!$A$1:$CZ$1,_xlfn.XLOOKUP($B230,'Copy of PY1 Data(H)'!$A$1:$A$288,'Copy of PY1 Data(H)'!$A$1:$CZ$288))</f>
        <v>#N/A</v>
      </c>
      <c r="AW230" s="968" t="e" cm="1">
        <f t="array" ref="AW230">_xlfn.XLOOKUP(AW$1,'Copy of PY1 Data(H)'!$A$1:$CZ$1,_xlfn.XLOOKUP($B230,'Copy of PY1 Data(H)'!$A$1:$A$288,'Copy of PY1 Data(H)'!$A$1:$CZ$288))</f>
        <v>#N/A</v>
      </c>
      <c r="AX230" s="968" t="e" cm="1">
        <f t="array" ref="AX230">_xlfn.XLOOKUP(AX$1,'Copy of PY1 Data(H)'!$A$1:$CZ$1,_xlfn.XLOOKUP($B230,'Copy of PY1 Data(H)'!$A$1:$A$288,'Copy of PY1 Data(H)'!$A$1:$CZ$288))</f>
        <v>#N/A</v>
      </c>
      <c r="AY230" s="968" t="e" cm="1">
        <f t="array" ref="AY230">_xlfn.XLOOKUP(AY$1,'Copy of PY1 Data(H)'!$A$1:$CZ$1,_xlfn.XLOOKUP($B230,'Copy of PY1 Data(H)'!$A$1:$A$288,'Copy of PY1 Data(H)'!$A$1:$CZ$288))</f>
        <v>#N/A</v>
      </c>
      <c r="AZ230" s="968" t="e" cm="1">
        <f t="array" ref="AZ230">_xlfn.XLOOKUP(AZ$1,'Copy of PY1 Data(H)'!$A$1:$CZ$1,_xlfn.XLOOKUP($B230,'Copy of PY1 Data(H)'!$A$1:$A$288,'Copy of PY1 Data(H)'!$A$1:$CZ$288))</f>
        <v>#N/A</v>
      </c>
      <c r="BA230" s="968" t="e" cm="1">
        <f t="array" ref="BA230">_xlfn.XLOOKUP(BA$1,'Copy of PY1 Data(H)'!$A$1:$CZ$1,_xlfn.XLOOKUP($B230,'Copy of PY1 Data(H)'!$A$1:$A$288,'Copy of PY1 Data(H)'!$A$1:$CZ$288))</f>
        <v>#N/A</v>
      </c>
      <c r="BB230" s="968" t="e" cm="1">
        <f t="array" ref="BB230">_xlfn.XLOOKUP(BB$1,'Copy of PY1 Data(H)'!$A$1:$CZ$1,_xlfn.XLOOKUP($B230,'Copy of PY1 Data(H)'!$A$1:$A$288,'Copy of PY1 Data(H)'!$A$1:$CZ$288))</f>
        <v>#N/A</v>
      </c>
      <c r="BC230" s="968" t="e" cm="1">
        <f t="array" ref="BC230">_xlfn.XLOOKUP(BC$1,'Copy of PY1 Data(H)'!$A$1:$CZ$1,_xlfn.XLOOKUP($B230,'Copy of PY1 Data(H)'!$A$1:$A$288,'Copy of PY1 Data(H)'!$A$1:$CZ$288))</f>
        <v>#N/A</v>
      </c>
      <c r="BD230" s="968" t="e" cm="1">
        <f t="array" ref="BD230">_xlfn.XLOOKUP(BD$1,'Copy of PY1 Data(H)'!$A$1:$CZ$1,_xlfn.XLOOKUP($B230,'Copy of PY1 Data(H)'!$A$1:$A$288,'Copy of PY1 Data(H)'!$A$1:$CZ$288))</f>
        <v>#N/A</v>
      </c>
      <c r="BE230" s="968" t="e" cm="1">
        <f t="array" ref="BE230">_xlfn.XLOOKUP(BE$1,'Copy of PY1 Data(H)'!$A$1:$CZ$1,_xlfn.XLOOKUP($B230,'Copy of PY1 Data(H)'!$A$1:$A$288,'Copy of PY1 Data(H)'!$A$1:$CZ$288))</f>
        <v>#N/A</v>
      </c>
      <c r="BF230" s="968" t="e" cm="1">
        <f t="array" ref="BF230">_xlfn.XLOOKUP(BF$1,'Copy of PY1 Data(H)'!$A$1:$CZ$1,_xlfn.XLOOKUP($B230,'Copy of PY1 Data(H)'!$A$1:$A$288,'Copy of PY1 Data(H)'!$A$1:$CZ$288))</f>
        <v>#N/A</v>
      </c>
      <c r="BG230" s="968" t="e" cm="1">
        <f t="array" ref="BG230">_xlfn.XLOOKUP(BG$1,'Copy of PY1 Data(H)'!$A$1:$CZ$1,_xlfn.XLOOKUP($B230,'Copy of PY1 Data(H)'!$A$1:$A$288,'Copy of PY1 Data(H)'!$A$1:$CZ$288))</f>
        <v>#N/A</v>
      </c>
      <c r="BH230" s="968" t="e" cm="1">
        <f t="array" ref="BH230">_xlfn.XLOOKUP(BH$1,'Copy of PY1 Data(H)'!$A$1:$CZ$1,_xlfn.XLOOKUP($B230,'Copy of PY1 Data(H)'!$A$1:$A$288,'Copy of PY1 Data(H)'!$A$1:$CZ$288))</f>
        <v>#N/A</v>
      </c>
      <c r="BI230" s="968" t="e" cm="1">
        <f t="array" ref="BI230">_xlfn.XLOOKUP(BI$1,'Copy of PY1 Data(H)'!$A$1:$CZ$1,_xlfn.XLOOKUP($B230,'Copy of PY1 Data(H)'!$A$1:$A$288,'Copy of PY1 Data(H)'!$A$1:$CZ$288))</f>
        <v>#N/A</v>
      </c>
      <c r="BJ230" s="968" t="e" cm="1">
        <f t="array" ref="BJ230">_xlfn.XLOOKUP(BJ$1,'Copy of PY1 Data(H)'!$A$1:$CZ$1,_xlfn.XLOOKUP($B230,'Copy of PY1 Data(H)'!$A$1:$A$288,'Copy of PY1 Data(H)'!$A$1:$CZ$288))</f>
        <v>#N/A</v>
      </c>
      <c r="BK230" s="968" t="e" cm="1">
        <f t="array" ref="BK230">_xlfn.XLOOKUP(BK$1,'Copy of PY1 Data(H)'!$A$1:$CZ$1,_xlfn.XLOOKUP($B230,'Copy of PY1 Data(H)'!$A$1:$A$288,'Copy of PY1 Data(H)'!$A$1:$CZ$288))</f>
        <v>#N/A</v>
      </c>
      <c r="BL230" s="968" t="e" cm="1">
        <f t="array" ref="BL230">_xlfn.XLOOKUP(BL$1,'Copy of PY1 Data(H)'!$A$1:$CZ$1,_xlfn.XLOOKUP($B230,'Copy of PY1 Data(H)'!$A$1:$A$288,'Copy of PY1 Data(H)'!$A$1:$CZ$288))</f>
        <v>#N/A</v>
      </c>
      <c r="BM230" s="968" t="e" cm="1">
        <f t="array" ref="BM230">_xlfn.XLOOKUP(BM$1,'Copy of PY1 Data(H)'!$A$1:$CZ$1,_xlfn.XLOOKUP($B230,'Copy of PY1 Data(H)'!$A$1:$A$288,'Copy of PY1 Data(H)'!$A$1:$CZ$288))</f>
        <v>#N/A</v>
      </c>
      <c r="BN230" s="968" t="e" cm="1">
        <f t="array" ref="BN230">_xlfn.XLOOKUP(BN$1,'Copy of PY1 Data(H)'!$A$1:$CZ$1,_xlfn.XLOOKUP($B230,'Copy of PY1 Data(H)'!$A$1:$A$288,'Copy of PY1 Data(H)'!$A$1:$CZ$288))</f>
        <v>#N/A</v>
      </c>
      <c r="BO230" s="968" t="e" cm="1">
        <f t="array" ref="BO230">_xlfn.XLOOKUP(BO$1,'Copy of PY1 Data(H)'!$A$1:$CZ$1,_xlfn.XLOOKUP($B230,'Copy of PY1 Data(H)'!$A$1:$A$288,'Copy of PY1 Data(H)'!$A$1:$CZ$288))</f>
        <v>#N/A</v>
      </c>
      <c r="BP230" s="968" t="e" cm="1">
        <f t="array" ref="BP230">_xlfn.XLOOKUP(BP$1,'Copy of PY1 Data(H)'!$A$1:$CZ$1,_xlfn.XLOOKUP($B230,'Copy of PY1 Data(H)'!$A$1:$A$288,'Copy of PY1 Data(H)'!$A$1:$CZ$288))</f>
        <v>#N/A</v>
      </c>
      <c r="BQ230" s="968" t="e" cm="1">
        <f t="array" ref="BQ230">_xlfn.XLOOKUP(BQ$1,'Copy of PY1 Data(H)'!$A$1:$CZ$1,_xlfn.XLOOKUP($B230,'Copy of PY1 Data(H)'!$A$1:$A$288,'Copy of PY1 Data(H)'!$A$1:$CZ$288))</f>
        <v>#N/A</v>
      </c>
      <c r="BR230" s="968" t="e" cm="1">
        <f t="array" ref="BR230">_xlfn.XLOOKUP(BR$1,'Copy of PY1 Data(H)'!$A$1:$CZ$1,_xlfn.XLOOKUP($B230,'Copy of PY1 Data(H)'!$A$1:$A$288,'Copy of PY1 Data(H)'!$A$1:$CZ$288))</f>
        <v>#N/A</v>
      </c>
      <c r="BS230" s="968" t="e" cm="1">
        <f t="array" ref="BS230">_xlfn.XLOOKUP(BS$1,'Copy of PY1 Data(H)'!$A$1:$CZ$1,_xlfn.XLOOKUP($B230,'Copy of PY1 Data(H)'!$A$1:$A$288,'Copy of PY1 Data(H)'!$A$1:$CZ$288))</f>
        <v>#N/A</v>
      </c>
      <c r="BT230" s="968" t="e" cm="1">
        <f t="array" ref="BT230">_xlfn.XLOOKUP(BT$1,'Copy of PY1 Data(H)'!$A$1:$CZ$1,_xlfn.XLOOKUP($B230,'Copy of PY1 Data(H)'!$A$1:$A$288,'Copy of PY1 Data(H)'!$A$1:$CZ$288))</f>
        <v>#N/A</v>
      </c>
      <c r="BU230" s="968" t="e" cm="1">
        <f t="array" ref="BU230">_xlfn.XLOOKUP(BU$1,'Copy of PY1 Data(H)'!$A$1:$CZ$1,_xlfn.XLOOKUP($B230,'Copy of PY1 Data(H)'!$A$1:$A$288,'Copy of PY1 Data(H)'!$A$1:$CZ$288))</f>
        <v>#N/A</v>
      </c>
      <c r="BV230" s="968" t="e" cm="1">
        <f t="array" ref="BV230">_xlfn.XLOOKUP(BV$1,'Copy of PY1 Data(H)'!$A$1:$CZ$1,_xlfn.XLOOKUP($B230,'Copy of PY1 Data(H)'!$A$1:$A$288,'Copy of PY1 Data(H)'!$A$1:$CZ$288))</f>
        <v>#N/A</v>
      </c>
      <c r="BW230" s="968" t="e" cm="1">
        <f t="array" ref="BW230">_xlfn.XLOOKUP(BW$1,'Copy of PY1 Data(H)'!$A$1:$CZ$1,_xlfn.XLOOKUP($B230,'Copy of PY1 Data(H)'!$A$1:$A$288,'Copy of PY1 Data(H)'!$A$1:$CZ$288))</f>
        <v>#N/A</v>
      </c>
      <c r="BX230" s="968" t="e" cm="1">
        <f t="array" ref="BX230">_xlfn.XLOOKUP(BX$1,'Copy of PY1 Data(H)'!$A$1:$CZ$1,_xlfn.XLOOKUP($B230,'Copy of PY1 Data(H)'!$A$1:$A$288,'Copy of PY1 Data(H)'!$A$1:$CZ$288))</f>
        <v>#N/A</v>
      </c>
      <c r="BY230" s="968" t="e" cm="1">
        <f t="array" ref="BY230">_xlfn.XLOOKUP(BY$1,'Copy of PY1 Data(H)'!$A$1:$CZ$1,_xlfn.XLOOKUP($B230,'Copy of PY1 Data(H)'!$A$1:$A$288,'Copy of PY1 Data(H)'!$A$1:$CZ$288))</f>
        <v>#N/A</v>
      </c>
      <c r="BZ230" s="968" t="e" cm="1">
        <f t="array" ref="BZ230">_xlfn.XLOOKUP(BZ$1,'Copy of PY1 Data(H)'!$A$1:$CZ$1,_xlfn.XLOOKUP($B230,'Copy of PY1 Data(H)'!$A$1:$A$288,'Copy of PY1 Data(H)'!$A$1:$CZ$288))</f>
        <v>#N/A</v>
      </c>
      <c r="CA230" s="968" t="e" cm="1">
        <f t="array" ref="CA230">_xlfn.XLOOKUP(CA$1,'Copy of PY1 Data(H)'!$A$1:$CZ$1,_xlfn.XLOOKUP($B230,'Copy of PY1 Data(H)'!$A$1:$A$288,'Copy of PY1 Data(H)'!$A$1:$CZ$288))</f>
        <v>#N/A</v>
      </c>
      <c r="CB230" s="968" t="e" cm="1">
        <f t="array" ref="CB230">_xlfn.XLOOKUP(CB$1,'Copy of PY1 Data(H)'!$A$1:$CZ$1,_xlfn.XLOOKUP($B230,'Copy of PY1 Data(H)'!$A$1:$A$288,'Copy of PY1 Data(H)'!$A$1:$CZ$288))</f>
        <v>#N/A</v>
      </c>
      <c r="CC230" s="968" t="e" cm="1">
        <f t="array" ref="CC230">_xlfn.XLOOKUP(CC$1,'Copy of PY1 Data(H)'!$A$1:$CZ$1,_xlfn.XLOOKUP($B230,'Copy of PY1 Data(H)'!$A$1:$A$288,'Copy of PY1 Data(H)'!$A$1:$CZ$288))</f>
        <v>#N/A</v>
      </c>
      <c r="CD230" s="968" t="e" cm="1">
        <f t="array" ref="CD230">_xlfn.XLOOKUP(CD$1,'Copy of PY1 Data(H)'!$A$1:$CZ$1,_xlfn.XLOOKUP($B230,'Copy of PY1 Data(H)'!$A$1:$A$288,'Copy of PY1 Data(H)'!$A$1:$CZ$288))</f>
        <v>#N/A</v>
      </c>
    </row>
    <row r="231" spans="1:82" s="968" customFormat="1" x14ac:dyDescent="0.3">
      <c r="B231" s="968" t="s">
        <v>2892</v>
      </c>
      <c r="D231" s="968" t="e" cm="1">
        <f t="array" ref="D231">_xlfn.XLOOKUP(D$1,'Copy of PY1 Data(H)'!$A$1:$CZ$1,_xlfn.XLOOKUP($B231,'Copy of PY1 Data(H)'!$A$1:$A$288,'Copy of PY1 Data(H)'!$A$1:$CZ$288))</f>
        <v>#N/A</v>
      </c>
      <c r="E231" s="968" t="e" cm="1">
        <f t="array" ref="E231">_xlfn.XLOOKUP(E$1,'Copy of PY1 Data(H)'!$A$1:$CZ$1,_xlfn.XLOOKUP($B231,'Copy of PY1 Data(H)'!$A$1:$A$288,'Copy of PY1 Data(H)'!$A$1:$CZ$288))</f>
        <v>#N/A</v>
      </c>
      <c r="F231" s="968" t="e" cm="1">
        <f t="array" ref="F231">_xlfn.XLOOKUP(F$1,'Copy of PY1 Data(H)'!$A$1:$CZ$1,_xlfn.XLOOKUP($B231,'Copy of PY1 Data(H)'!$A$1:$A$288,'Copy of PY1 Data(H)'!$A$1:$CZ$288))</f>
        <v>#N/A</v>
      </c>
      <c r="G231" s="968" t="e" cm="1">
        <f t="array" ref="G231">_xlfn.XLOOKUP(G$1,'Copy of PY1 Data(H)'!$A$1:$CZ$1,_xlfn.XLOOKUP($B231,'Copy of PY1 Data(H)'!$A$1:$A$288,'Copy of PY1 Data(H)'!$A$1:$CZ$288))</f>
        <v>#N/A</v>
      </c>
      <c r="H231" s="968" t="e" cm="1">
        <f t="array" ref="H231">_xlfn.XLOOKUP(H$1,'Copy of PY1 Data(H)'!$A$1:$CZ$1,_xlfn.XLOOKUP($B231,'Copy of PY1 Data(H)'!$A$1:$A$288,'Copy of PY1 Data(H)'!$A$1:$CZ$288))</f>
        <v>#N/A</v>
      </c>
      <c r="I231" s="968" t="e" cm="1">
        <f t="array" ref="I231">_xlfn.XLOOKUP(I$1,'Copy of PY1 Data(H)'!$A$1:$CZ$1,_xlfn.XLOOKUP($B231,'Copy of PY1 Data(H)'!$A$1:$A$288,'Copy of PY1 Data(H)'!$A$1:$CZ$288))</f>
        <v>#N/A</v>
      </c>
      <c r="J231" s="968" t="e" cm="1">
        <f t="array" ref="J231">_xlfn.XLOOKUP(J$1,'Copy of PY1 Data(H)'!$A$1:$CZ$1,_xlfn.XLOOKUP($B231,'Copy of PY1 Data(H)'!$A$1:$A$288,'Copy of PY1 Data(H)'!$A$1:$CZ$288))</f>
        <v>#N/A</v>
      </c>
      <c r="K231" s="968" t="e" cm="1">
        <f t="array" ref="K231">_xlfn.XLOOKUP(K$1,'Copy of PY1 Data(H)'!$A$1:$CZ$1,_xlfn.XLOOKUP($B231,'Copy of PY1 Data(H)'!$A$1:$A$288,'Copy of PY1 Data(H)'!$A$1:$CZ$288))</f>
        <v>#N/A</v>
      </c>
      <c r="L231" s="968" t="e" cm="1">
        <f t="array" ref="L231">_xlfn.XLOOKUP(L$1,'Copy of PY1 Data(H)'!$A$1:$CZ$1,_xlfn.XLOOKUP($B231,'Copy of PY1 Data(H)'!$A$1:$A$288,'Copy of PY1 Data(H)'!$A$1:$CZ$288))</f>
        <v>#N/A</v>
      </c>
      <c r="M231" s="968" t="e" cm="1">
        <f t="array" ref="M231">_xlfn.XLOOKUP(M$1,'Copy of PY1 Data(H)'!$A$1:$CZ$1,_xlfn.XLOOKUP($B231,'Copy of PY1 Data(H)'!$A$1:$A$288,'Copy of PY1 Data(H)'!$A$1:$CZ$288))</f>
        <v>#N/A</v>
      </c>
      <c r="N231" s="968" t="e" cm="1">
        <f t="array" ref="N231">_xlfn.XLOOKUP(N$1,'Copy of PY1 Data(H)'!$A$1:$CZ$1,_xlfn.XLOOKUP($B231,'Copy of PY1 Data(H)'!$A$1:$A$288,'Copy of PY1 Data(H)'!$A$1:$CZ$288))</f>
        <v>#N/A</v>
      </c>
      <c r="O231" s="968" t="e" cm="1">
        <f t="array" ref="O231">_xlfn.XLOOKUP(O$1,'Copy of PY1 Data(H)'!$A$1:$CZ$1,_xlfn.XLOOKUP($B231,'Copy of PY1 Data(H)'!$A$1:$A$288,'Copy of PY1 Data(H)'!$A$1:$CZ$288))</f>
        <v>#N/A</v>
      </c>
      <c r="P231" s="968" t="e" cm="1">
        <f t="array" ref="P231">_xlfn.XLOOKUP(P$1,'Copy of PY1 Data(H)'!$A$1:$CZ$1,_xlfn.XLOOKUP($B231,'Copy of PY1 Data(H)'!$A$1:$A$288,'Copy of PY1 Data(H)'!$A$1:$CZ$288))</f>
        <v>#N/A</v>
      </c>
      <c r="Q231" s="968" t="e" cm="1">
        <f t="array" ref="Q231">_xlfn.XLOOKUP(Q$1,'Copy of PY1 Data(H)'!$A$1:$CZ$1,_xlfn.XLOOKUP($B231,'Copy of PY1 Data(H)'!$A$1:$A$288,'Copy of PY1 Data(H)'!$A$1:$CZ$288))</f>
        <v>#N/A</v>
      </c>
      <c r="R231" s="968" t="e" cm="1">
        <f t="array" ref="R231">_xlfn.XLOOKUP(R$1,'Copy of PY1 Data(H)'!$A$1:$CZ$1,_xlfn.XLOOKUP($B231,'Copy of PY1 Data(H)'!$A$1:$A$288,'Copy of PY1 Data(H)'!$A$1:$CZ$288))</f>
        <v>#N/A</v>
      </c>
      <c r="S231" s="968" t="e" cm="1">
        <f t="array" ref="S231">_xlfn.XLOOKUP(S$1,'Copy of PY1 Data(H)'!$A$1:$CZ$1,_xlfn.XLOOKUP($B231,'Copy of PY1 Data(H)'!$A$1:$A$288,'Copy of PY1 Data(H)'!$A$1:$CZ$288))</f>
        <v>#N/A</v>
      </c>
      <c r="T231" s="968" t="e" cm="1">
        <f t="array" ref="T231">_xlfn.XLOOKUP(T$1,'Copy of PY1 Data(H)'!$A$1:$CZ$1,_xlfn.XLOOKUP($B231,'Copy of PY1 Data(H)'!$A$1:$A$288,'Copy of PY1 Data(H)'!$A$1:$CZ$288))</f>
        <v>#N/A</v>
      </c>
      <c r="U231" s="968" t="e" cm="1">
        <f t="array" ref="U231">_xlfn.XLOOKUP(U$1,'Copy of PY1 Data(H)'!$A$1:$CZ$1,_xlfn.XLOOKUP($B231,'Copy of PY1 Data(H)'!$A$1:$A$288,'Copy of PY1 Data(H)'!$A$1:$CZ$288))</f>
        <v>#N/A</v>
      </c>
      <c r="V231" s="968" t="e" cm="1">
        <f t="array" ref="V231">_xlfn.XLOOKUP(V$1,'Copy of PY1 Data(H)'!$A$1:$CZ$1,_xlfn.XLOOKUP($B231,'Copy of PY1 Data(H)'!$A$1:$A$288,'Copy of PY1 Data(H)'!$A$1:$CZ$288))</f>
        <v>#N/A</v>
      </c>
      <c r="W231" s="968" t="e" cm="1">
        <f t="array" ref="W231">_xlfn.XLOOKUP(W$1,'Copy of PY1 Data(H)'!$A$1:$CZ$1,_xlfn.XLOOKUP($B231,'Copy of PY1 Data(H)'!$A$1:$A$288,'Copy of PY1 Data(H)'!$A$1:$CZ$288))</f>
        <v>#N/A</v>
      </c>
      <c r="X231" s="968" t="e" cm="1">
        <f t="array" ref="X231">_xlfn.XLOOKUP(X$1,'Copy of PY1 Data(H)'!$A$1:$CZ$1,_xlfn.XLOOKUP($B231,'Copy of PY1 Data(H)'!$A$1:$A$288,'Copy of PY1 Data(H)'!$A$1:$CZ$288))</f>
        <v>#N/A</v>
      </c>
      <c r="Y231" s="968" t="e" cm="1">
        <f t="array" ref="Y231">_xlfn.XLOOKUP(Y$1,'Copy of PY1 Data(H)'!$A$1:$CZ$1,_xlfn.XLOOKUP($B231,'Copy of PY1 Data(H)'!$A$1:$A$288,'Copy of PY1 Data(H)'!$A$1:$CZ$288))</f>
        <v>#N/A</v>
      </c>
      <c r="Z231" s="968" t="e" cm="1">
        <f t="array" ref="Z231">_xlfn.XLOOKUP(Z$1,'Copy of PY1 Data(H)'!$A$1:$CZ$1,_xlfn.XLOOKUP($B231,'Copy of PY1 Data(H)'!$A$1:$A$288,'Copy of PY1 Data(H)'!$A$1:$CZ$288))</f>
        <v>#N/A</v>
      </c>
      <c r="AA231" s="968" t="e" cm="1">
        <f t="array" ref="AA231">_xlfn.XLOOKUP(AA$1,'Copy of PY1 Data(H)'!$A$1:$CZ$1,_xlfn.XLOOKUP($B231,'Copy of PY1 Data(H)'!$A$1:$A$288,'Copy of PY1 Data(H)'!$A$1:$CZ$288))</f>
        <v>#N/A</v>
      </c>
      <c r="AB231" s="968" t="e" cm="1">
        <f t="array" ref="AB231">_xlfn.XLOOKUP(AB$1,'Copy of PY1 Data(H)'!$A$1:$CZ$1,_xlfn.XLOOKUP($B231,'Copy of PY1 Data(H)'!$A$1:$A$288,'Copy of PY1 Data(H)'!$A$1:$CZ$288))</f>
        <v>#N/A</v>
      </c>
      <c r="AC231" s="968" t="e" cm="1">
        <f t="array" ref="AC231">_xlfn.XLOOKUP(AC$1,'Copy of PY1 Data(H)'!$A$1:$CZ$1,_xlfn.XLOOKUP($B231,'Copy of PY1 Data(H)'!$A$1:$A$288,'Copy of PY1 Data(H)'!$A$1:$CZ$288))</f>
        <v>#N/A</v>
      </c>
      <c r="AD231" s="968" t="e" cm="1">
        <f t="array" ref="AD231">_xlfn.XLOOKUP(AD$1,'Copy of PY1 Data(H)'!$A$1:$CZ$1,_xlfn.XLOOKUP($B231,'Copy of PY1 Data(H)'!$A$1:$A$288,'Copy of PY1 Data(H)'!$A$1:$CZ$288))</f>
        <v>#N/A</v>
      </c>
      <c r="AE231" s="968" t="e" cm="1">
        <f t="array" ref="AE231">_xlfn.XLOOKUP(AE$1,'Copy of PY1 Data(H)'!$A$1:$CZ$1,_xlfn.XLOOKUP($B231,'Copy of PY1 Data(H)'!$A$1:$A$288,'Copy of PY1 Data(H)'!$A$1:$CZ$288))</f>
        <v>#N/A</v>
      </c>
      <c r="AF231" s="968" t="e" cm="1">
        <f t="array" ref="AF231">_xlfn.XLOOKUP(AF$1,'Copy of PY1 Data(H)'!$A$1:$CZ$1,_xlfn.XLOOKUP($B231,'Copy of PY1 Data(H)'!$A$1:$A$288,'Copy of PY1 Data(H)'!$A$1:$CZ$288))</f>
        <v>#N/A</v>
      </c>
      <c r="AG231" s="968" t="e" cm="1">
        <f t="array" ref="AG231">_xlfn.XLOOKUP(AG$1,'Copy of PY1 Data(H)'!$A$1:$CZ$1,_xlfn.XLOOKUP($B231,'Copy of PY1 Data(H)'!$A$1:$A$288,'Copy of PY1 Data(H)'!$A$1:$CZ$288))</f>
        <v>#N/A</v>
      </c>
      <c r="AH231" s="968" t="e" cm="1">
        <f t="array" ref="AH231">_xlfn.XLOOKUP(AH$1,'Copy of PY1 Data(H)'!$A$1:$CZ$1,_xlfn.XLOOKUP($B231,'Copy of PY1 Data(H)'!$A$1:$A$288,'Copy of PY1 Data(H)'!$A$1:$CZ$288))</f>
        <v>#N/A</v>
      </c>
      <c r="AI231" s="968" t="e" cm="1">
        <f t="array" ref="AI231">_xlfn.XLOOKUP(AI$1,'Copy of PY1 Data(H)'!$A$1:$CZ$1,_xlfn.XLOOKUP($B231,'Copy of PY1 Data(H)'!$A$1:$A$288,'Copy of PY1 Data(H)'!$A$1:$CZ$288))</f>
        <v>#N/A</v>
      </c>
      <c r="AJ231" s="968" t="e" cm="1">
        <f t="array" ref="AJ231">_xlfn.XLOOKUP(AJ$1,'Copy of PY1 Data(H)'!$A$1:$CZ$1,_xlfn.XLOOKUP($B231,'Copy of PY1 Data(H)'!$A$1:$A$288,'Copy of PY1 Data(H)'!$A$1:$CZ$288))</f>
        <v>#N/A</v>
      </c>
      <c r="AK231" s="968" t="e" cm="1">
        <f t="array" ref="AK231">_xlfn.XLOOKUP(AK$1,'Copy of PY1 Data(H)'!$A$1:$CZ$1,_xlfn.XLOOKUP($B231,'Copy of PY1 Data(H)'!$A$1:$A$288,'Copy of PY1 Data(H)'!$A$1:$CZ$288))</f>
        <v>#N/A</v>
      </c>
      <c r="AL231" s="968" t="e" cm="1">
        <f t="array" ref="AL231">_xlfn.XLOOKUP(AL$1,'Copy of PY1 Data(H)'!$A$1:$CZ$1,_xlfn.XLOOKUP($B231,'Copy of PY1 Data(H)'!$A$1:$A$288,'Copy of PY1 Data(H)'!$A$1:$CZ$288))</f>
        <v>#N/A</v>
      </c>
      <c r="AM231" s="968" t="e" cm="1">
        <f t="array" ref="AM231">_xlfn.XLOOKUP(AM$1,'Copy of PY1 Data(H)'!$A$1:$CZ$1,_xlfn.XLOOKUP($B231,'Copy of PY1 Data(H)'!$A$1:$A$288,'Copy of PY1 Data(H)'!$A$1:$CZ$288))</f>
        <v>#N/A</v>
      </c>
      <c r="AN231" s="968" t="e" cm="1">
        <f t="array" ref="AN231">_xlfn.XLOOKUP(AN$1,'Copy of PY1 Data(H)'!$A$1:$CZ$1,_xlfn.XLOOKUP($B231,'Copy of PY1 Data(H)'!$A$1:$A$288,'Copy of PY1 Data(H)'!$A$1:$CZ$288))</f>
        <v>#N/A</v>
      </c>
      <c r="AO231" s="968" t="e" cm="1">
        <f t="array" ref="AO231">_xlfn.XLOOKUP(AO$1,'Copy of PY1 Data(H)'!$A$1:$CZ$1,_xlfn.XLOOKUP($B231,'Copy of PY1 Data(H)'!$A$1:$A$288,'Copy of PY1 Data(H)'!$A$1:$CZ$288))</f>
        <v>#N/A</v>
      </c>
      <c r="AP231" s="968" t="e" cm="1">
        <f t="array" ref="AP231">_xlfn.XLOOKUP(AP$1,'Copy of PY1 Data(H)'!$A$1:$CZ$1,_xlfn.XLOOKUP($B231,'Copy of PY1 Data(H)'!$A$1:$A$288,'Copy of PY1 Data(H)'!$A$1:$CZ$288))</f>
        <v>#N/A</v>
      </c>
      <c r="AQ231" s="968" t="e" cm="1">
        <f t="array" ref="AQ231">_xlfn.XLOOKUP(AQ$1,'Copy of PY1 Data(H)'!$A$1:$CZ$1,_xlfn.XLOOKUP($B231,'Copy of PY1 Data(H)'!$A$1:$A$288,'Copy of PY1 Data(H)'!$A$1:$CZ$288))</f>
        <v>#N/A</v>
      </c>
      <c r="AR231" s="968" t="e" cm="1">
        <f t="array" ref="AR231">_xlfn.XLOOKUP(AR$1,'Copy of PY1 Data(H)'!$A$1:$CZ$1,_xlfn.XLOOKUP($B231,'Copy of PY1 Data(H)'!$A$1:$A$288,'Copy of PY1 Data(H)'!$A$1:$CZ$288))</f>
        <v>#N/A</v>
      </c>
      <c r="AS231" s="968" t="e" cm="1">
        <f t="array" ref="AS231">_xlfn.XLOOKUP(AS$1,'Copy of PY1 Data(H)'!$A$1:$CZ$1,_xlfn.XLOOKUP($B231,'Copy of PY1 Data(H)'!$A$1:$A$288,'Copy of PY1 Data(H)'!$A$1:$CZ$288))</f>
        <v>#N/A</v>
      </c>
      <c r="AT231" s="968" t="e" cm="1">
        <f t="array" ref="AT231">_xlfn.XLOOKUP(AT$1,'Copy of PY1 Data(H)'!$A$1:$CZ$1,_xlfn.XLOOKUP($B231,'Copy of PY1 Data(H)'!$A$1:$A$288,'Copy of PY1 Data(H)'!$A$1:$CZ$288))</f>
        <v>#N/A</v>
      </c>
      <c r="AU231" s="968" t="e" cm="1">
        <f t="array" ref="AU231">_xlfn.XLOOKUP(AU$1,'Copy of PY1 Data(H)'!$A$1:$CZ$1,_xlfn.XLOOKUP($B231,'Copy of PY1 Data(H)'!$A$1:$A$288,'Copy of PY1 Data(H)'!$A$1:$CZ$288))</f>
        <v>#N/A</v>
      </c>
      <c r="AV231" s="968" t="e" cm="1">
        <f t="array" ref="AV231">_xlfn.XLOOKUP(AV$1,'Copy of PY1 Data(H)'!$A$1:$CZ$1,_xlfn.XLOOKUP($B231,'Copy of PY1 Data(H)'!$A$1:$A$288,'Copy of PY1 Data(H)'!$A$1:$CZ$288))</f>
        <v>#N/A</v>
      </c>
      <c r="AW231" s="968" t="e" cm="1">
        <f t="array" ref="AW231">_xlfn.XLOOKUP(AW$1,'Copy of PY1 Data(H)'!$A$1:$CZ$1,_xlfn.XLOOKUP($B231,'Copy of PY1 Data(H)'!$A$1:$A$288,'Copy of PY1 Data(H)'!$A$1:$CZ$288))</f>
        <v>#N/A</v>
      </c>
      <c r="AX231" s="968" t="e" cm="1">
        <f t="array" ref="AX231">_xlfn.XLOOKUP(AX$1,'Copy of PY1 Data(H)'!$A$1:$CZ$1,_xlfn.XLOOKUP($B231,'Copy of PY1 Data(H)'!$A$1:$A$288,'Copy of PY1 Data(H)'!$A$1:$CZ$288))</f>
        <v>#N/A</v>
      </c>
      <c r="AY231" s="968" t="e" cm="1">
        <f t="array" ref="AY231">_xlfn.XLOOKUP(AY$1,'Copy of PY1 Data(H)'!$A$1:$CZ$1,_xlfn.XLOOKUP($B231,'Copy of PY1 Data(H)'!$A$1:$A$288,'Copy of PY1 Data(H)'!$A$1:$CZ$288))</f>
        <v>#N/A</v>
      </c>
      <c r="AZ231" s="968" t="e" cm="1">
        <f t="array" ref="AZ231">_xlfn.XLOOKUP(AZ$1,'Copy of PY1 Data(H)'!$A$1:$CZ$1,_xlfn.XLOOKUP($B231,'Copy of PY1 Data(H)'!$A$1:$A$288,'Copy of PY1 Data(H)'!$A$1:$CZ$288))</f>
        <v>#N/A</v>
      </c>
      <c r="BA231" s="968" t="e" cm="1">
        <f t="array" ref="BA231">_xlfn.XLOOKUP(BA$1,'Copy of PY1 Data(H)'!$A$1:$CZ$1,_xlfn.XLOOKUP($B231,'Copy of PY1 Data(H)'!$A$1:$A$288,'Copy of PY1 Data(H)'!$A$1:$CZ$288))</f>
        <v>#N/A</v>
      </c>
      <c r="BB231" s="968" t="e" cm="1">
        <f t="array" ref="BB231">_xlfn.XLOOKUP(BB$1,'Copy of PY1 Data(H)'!$A$1:$CZ$1,_xlfn.XLOOKUP($B231,'Copy of PY1 Data(H)'!$A$1:$A$288,'Copy of PY1 Data(H)'!$A$1:$CZ$288))</f>
        <v>#N/A</v>
      </c>
      <c r="BC231" s="968" t="e" cm="1">
        <f t="array" ref="BC231">_xlfn.XLOOKUP(BC$1,'Copy of PY1 Data(H)'!$A$1:$CZ$1,_xlfn.XLOOKUP($B231,'Copy of PY1 Data(H)'!$A$1:$A$288,'Copy of PY1 Data(H)'!$A$1:$CZ$288))</f>
        <v>#N/A</v>
      </c>
      <c r="BD231" s="968" t="e" cm="1">
        <f t="array" ref="BD231">_xlfn.XLOOKUP(BD$1,'Copy of PY1 Data(H)'!$A$1:$CZ$1,_xlfn.XLOOKUP($B231,'Copy of PY1 Data(H)'!$A$1:$A$288,'Copy of PY1 Data(H)'!$A$1:$CZ$288))</f>
        <v>#N/A</v>
      </c>
      <c r="BE231" s="968" t="e" cm="1">
        <f t="array" ref="BE231">_xlfn.XLOOKUP(BE$1,'Copy of PY1 Data(H)'!$A$1:$CZ$1,_xlfn.XLOOKUP($B231,'Copy of PY1 Data(H)'!$A$1:$A$288,'Copy of PY1 Data(H)'!$A$1:$CZ$288))</f>
        <v>#N/A</v>
      </c>
      <c r="BF231" s="968" t="e" cm="1">
        <f t="array" ref="BF231">_xlfn.XLOOKUP(BF$1,'Copy of PY1 Data(H)'!$A$1:$CZ$1,_xlfn.XLOOKUP($B231,'Copy of PY1 Data(H)'!$A$1:$A$288,'Copy of PY1 Data(H)'!$A$1:$CZ$288))</f>
        <v>#N/A</v>
      </c>
      <c r="BG231" s="968" t="e" cm="1">
        <f t="array" ref="BG231">_xlfn.XLOOKUP(BG$1,'Copy of PY1 Data(H)'!$A$1:$CZ$1,_xlfn.XLOOKUP($B231,'Copy of PY1 Data(H)'!$A$1:$A$288,'Copy of PY1 Data(H)'!$A$1:$CZ$288))</f>
        <v>#N/A</v>
      </c>
      <c r="BH231" s="968" t="e" cm="1">
        <f t="array" ref="BH231">_xlfn.XLOOKUP(BH$1,'Copy of PY1 Data(H)'!$A$1:$CZ$1,_xlfn.XLOOKUP($B231,'Copy of PY1 Data(H)'!$A$1:$A$288,'Copy of PY1 Data(H)'!$A$1:$CZ$288))</f>
        <v>#N/A</v>
      </c>
      <c r="BI231" s="968" t="e" cm="1">
        <f t="array" ref="BI231">_xlfn.XLOOKUP(BI$1,'Copy of PY1 Data(H)'!$A$1:$CZ$1,_xlfn.XLOOKUP($B231,'Copy of PY1 Data(H)'!$A$1:$A$288,'Copy of PY1 Data(H)'!$A$1:$CZ$288))</f>
        <v>#N/A</v>
      </c>
      <c r="BJ231" s="968" t="e" cm="1">
        <f t="array" ref="BJ231">_xlfn.XLOOKUP(BJ$1,'Copy of PY1 Data(H)'!$A$1:$CZ$1,_xlfn.XLOOKUP($B231,'Copy of PY1 Data(H)'!$A$1:$A$288,'Copy of PY1 Data(H)'!$A$1:$CZ$288))</f>
        <v>#N/A</v>
      </c>
      <c r="BK231" s="968" t="e" cm="1">
        <f t="array" ref="BK231">_xlfn.XLOOKUP(BK$1,'Copy of PY1 Data(H)'!$A$1:$CZ$1,_xlfn.XLOOKUP($B231,'Copy of PY1 Data(H)'!$A$1:$A$288,'Copy of PY1 Data(H)'!$A$1:$CZ$288))</f>
        <v>#N/A</v>
      </c>
      <c r="BL231" s="968" t="e" cm="1">
        <f t="array" ref="BL231">_xlfn.XLOOKUP(BL$1,'Copy of PY1 Data(H)'!$A$1:$CZ$1,_xlfn.XLOOKUP($B231,'Copy of PY1 Data(H)'!$A$1:$A$288,'Copy of PY1 Data(H)'!$A$1:$CZ$288))</f>
        <v>#N/A</v>
      </c>
      <c r="BM231" s="968" t="e" cm="1">
        <f t="array" ref="BM231">_xlfn.XLOOKUP(BM$1,'Copy of PY1 Data(H)'!$A$1:$CZ$1,_xlfn.XLOOKUP($B231,'Copy of PY1 Data(H)'!$A$1:$A$288,'Copy of PY1 Data(H)'!$A$1:$CZ$288))</f>
        <v>#N/A</v>
      </c>
      <c r="BN231" s="968" t="e" cm="1">
        <f t="array" ref="BN231">_xlfn.XLOOKUP(BN$1,'Copy of PY1 Data(H)'!$A$1:$CZ$1,_xlfn.XLOOKUP($B231,'Copy of PY1 Data(H)'!$A$1:$A$288,'Copy of PY1 Data(H)'!$A$1:$CZ$288))</f>
        <v>#N/A</v>
      </c>
      <c r="BO231" s="968" t="e" cm="1">
        <f t="array" ref="BO231">_xlfn.XLOOKUP(BO$1,'Copy of PY1 Data(H)'!$A$1:$CZ$1,_xlfn.XLOOKUP($B231,'Copy of PY1 Data(H)'!$A$1:$A$288,'Copy of PY1 Data(H)'!$A$1:$CZ$288))</f>
        <v>#N/A</v>
      </c>
      <c r="BP231" s="968" t="e" cm="1">
        <f t="array" ref="BP231">_xlfn.XLOOKUP(BP$1,'Copy of PY1 Data(H)'!$A$1:$CZ$1,_xlfn.XLOOKUP($B231,'Copy of PY1 Data(H)'!$A$1:$A$288,'Copy of PY1 Data(H)'!$A$1:$CZ$288))</f>
        <v>#N/A</v>
      </c>
      <c r="BQ231" s="968" t="e" cm="1">
        <f t="array" ref="BQ231">_xlfn.XLOOKUP(BQ$1,'Copy of PY1 Data(H)'!$A$1:$CZ$1,_xlfn.XLOOKUP($B231,'Copy of PY1 Data(H)'!$A$1:$A$288,'Copy of PY1 Data(H)'!$A$1:$CZ$288))</f>
        <v>#N/A</v>
      </c>
      <c r="BR231" s="968" t="e" cm="1">
        <f t="array" ref="BR231">_xlfn.XLOOKUP(BR$1,'Copy of PY1 Data(H)'!$A$1:$CZ$1,_xlfn.XLOOKUP($B231,'Copy of PY1 Data(H)'!$A$1:$A$288,'Copy of PY1 Data(H)'!$A$1:$CZ$288))</f>
        <v>#N/A</v>
      </c>
      <c r="BS231" s="968" t="e" cm="1">
        <f t="array" ref="BS231">_xlfn.XLOOKUP(BS$1,'Copy of PY1 Data(H)'!$A$1:$CZ$1,_xlfn.XLOOKUP($B231,'Copy of PY1 Data(H)'!$A$1:$A$288,'Copy of PY1 Data(H)'!$A$1:$CZ$288))</f>
        <v>#N/A</v>
      </c>
      <c r="BT231" s="968" t="e" cm="1">
        <f t="array" ref="BT231">_xlfn.XLOOKUP(BT$1,'Copy of PY1 Data(H)'!$A$1:$CZ$1,_xlfn.XLOOKUP($B231,'Copy of PY1 Data(H)'!$A$1:$A$288,'Copy of PY1 Data(H)'!$A$1:$CZ$288))</f>
        <v>#N/A</v>
      </c>
      <c r="BU231" s="968" t="e" cm="1">
        <f t="array" ref="BU231">_xlfn.XLOOKUP(BU$1,'Copy of PY1 Data(H)'!$A$1:$CZ$1,_xlfn.XLOOKUP($B231,'Copy of PY1 Data(H)'!$A$1:$A$288,'Copy of PY1 Data(H)'!$A$1:$CZ$288))</f>
        <v>#N/A</v>
      </c>
      <c r="BV231" s="968" t="e" cm="1">
        <f t="array" ref="BV231">_xlfn.XLOOKUP(BV$1,'Copy of PY1 Data(H)'!$A$1:$CZ$1,_xlfn.XLOOKUP($B231,'Copy of PY1 Data(H)'!$A$1:$A$288,'Copy of PY1 Data(H)'!$A$1:$CZ$288))</f>
        <v>#N/A</v>
      </c>
      <c r="BW231" s="968" t="e" cm="1">
        <f t="array" ref="BW231">_xlfn.XLOOKUP(BW$1,'Copy of PY1 Data(H)'!$A$1:$CZ$1,_xlfn.XLOOKUP($B231,'Copy of PY1 Data(H)'!$A$1:$A$288,'Copy of PY1 Data(H)'!$A$1:$CZ$288))</f>
        <v>#N/A</v>
      </c>
      <c r="BX231" s="968" t="e" cm="1">
        <f t="array" ref="BX231">_xlfn.XLOOKUP(BX$1,'Copy of PY1 Data(H)'!$A$1:$CZ$1,_xlfn.XLOOKUP($B231,'Copy of PY1 Data(H)'!$A$1:$A$288,'Copy of PY1 Data(H)'!$A$1:$CZ$288))</f>
        <v>#N/A</v>
      </c>
      <c r="BY231" s="968" t="e" cm="1">
        <f t="array" ref="BY231">_xlfn.XLOOKUP(BY$1,'Copy of PY1 Data(H)'!$A$1:$CZ$1,_xlfn.XLOOKUP($B231,'Copy of PY1 Data(H)'!$A$1:$A$288,'Copy of PY1 Data(H)'!$A$1:$CZ$288))</f>
        <v>#N/A</v>
      </c>
      <c r="BZ231" s="968" t="e" cm="1">
        <f t="array" ref="BZ231">_xlfn.XLOOKUP(BZ$1,'Copy of PY1 Data(H)'!$A$1:$CZ$1,_xlfn.XLOOKUP($B231,'Copy of PY1 Data(H)'!$A$1:$A$288,'Copy of PY1 Data(H)'!$A$1:$CZ$288))</f>
        <v>#N/A</v>
      </c>
      <c r="CA231" s="968" t="e" cm="1">
        <f t="array" ref="CA231">_xlfn.XLOOKUP(CA$1,'Copy of PY1 Data(H)'!$A$1:$CZ$1,_xlfn.XLOOKUP($B231,'Copy of PY1 Data(H)'!$A$1:$A$288,'Copy of PY1 Data(H)'!$A$1:$CZ$288))</f>
        <v>#N/A</v>
      </c>
      <c r="CB231" s="968" t="e" cm="1">
        <f t="array" ref="CB231">_xlfn.XLOOKUP(CB$1,'Copy of PY1 Data(H)'!$A$1:$CZ$1,_xlfn.XLOOKUP($B231,'Copy of PY1 Data(H)'!$A$1:$A$288,'Copy of PY1 Data(H)'!$A$1:$CZ$288))</f>
        <v>#N/A</v>
      </c>
      <c r="CC231" s="968" t="e" cm="1">
        <f t="array" ref="CC231">_xlfn.XLOOKUP(CC$1,'Copy of PY1 Data(H)'!$A$1:$CZ$1,_xlfn.XLOOKUP($B231,'Copy of PY1 Data(H)'!$A$1:$A$288,'Copy of PY1 Data(H)'!$A$1:$CZ$288))</f>
        <v>#N/A</v>
      </c>
      <c r="CD231" s="968" t="e" cm="1">
        <f t="array" ref="CD231">_xlfn.XLOOKUP(CD$1,'Copy of PY1 Data(H)'!$A$1:$CZ$1,_xlfn.XLOOKUP($B231,'Copy of PY1 Data(H)'!$A$1:$A$288,'Copy of PY1 Data(H)'!$A$1:$CZ$288))</f>
        <v>#N/A</v>
      </c>
    </row>
    <row r="232" spans="1:82" x14ac:dyDescent="0.3">
      <c r="A232" s="180">
        <v>371</v>
      </c>
      <c r="C232" s="180"/>
      <c r="D232" s="180" cm="1">
        <f t="array" ref="D232">_xlfn.XLOOKUP(D$1,'Copy of PY1 Data(H)'!$A$1:$CZ$1,_xlfn.XLOOKUP($A232,'Copy of PY1 Data(H)'!$A$1:$A$288,'Copy of PY1 Data(H)'!$A$1:$CZ$288))</f>
        <v>0</v>
      </c>
      <c r="E232" s="180" cm="1">
        <f t="array" ref="E232">_xlfn.XLOOKUP(E$1,'Copy of PY1 Data(H)'!$A$1:$CZ$1,_xlfn.XLOOKUP($A232,'Copy of PY1 Data(H)'!$A$1:$A$288,'Copy of PY1 Data(H)'!$A$1:$CZ$288))</f>
        <v>0</v>
      </c>
      <c r="F232" s="180" cm="1">
        <f t="array" ref="F232">_xlfn.XLOOKUP(F$1,'Copy of PY1 Data(H)'!$A$1:$CZ$1,_xlfn.XLOOKUP($A232,'Copy of PY1 Data(H)'!$A$1:$A$288,'Copy of PY1 Data(H)'!$A$1:$CZ$288))</f>
        <v>0</v>
      </c>
      <c r="G232" s="180" cm="1">
        <f t="array" ref="G232">_xlfn.XLOOKUP(G$1,'Copy of PY1 Data(H)'!$A$1:$CZ$1,_xlfn.XLOOKUP($A232,'Copy of PY1 Data(H)'!$A$1:$A$288,'Copy of PY1 Data(H)'!$A$1:$CZ$288))</f>
        <v>0</v>
      </c>
      <c r="H232" s="180" cm="1">
        <f t="array" ref="H232">_xlfn.XLOOKUP(H$1,'Copy of PY1 Data(H)'!$A$1:$CZ$1,_xlfn.XLOOKUP($A232,'Copy of PY1 Data(H)'!$A$1:$A$288,'Copy of PY1 Data(H)'!$A$1:$CZ$288))</f>
        <v>0</v>
      </c>
      <c r="I232" s="180" cm="1">
        <f t="array" ref="I232">_xlfn.XLOOKUP(I$1,'Copy of PY1 Data(H)'!$A$1:$CZ$1,_xlfn.XLOOKUP($A232,'Copy of PY1 Data(H)'!$A$1:$A$288,'Copy of PY1 Data(H)'!$A$1:$CZ$288))</f>
        <v>0</v>
      </c>
      <c r="J232" s="180" cm="1">
        <f t="array" ref="J232">_xlfn.XLOOKUP(J$1,'Copy of PY1 Data(H)'!$A$1:$CZ$1,_xlfn.XLOOKUP($A232,'Copy of PY1 Data(H)'!$A$1:$A$288,'Copy of PY1 Data(H)'!$A$1:$CZ$288))</f>
        <v>0</v>
      </c>
      <c r="K232" s="180" cm="1">
        <f t="array" ref="K232">_xlfn.XLOOKUP(K$1,'Copy of PY1 Data(H)'!$A$1:$CZ$1,_xlfn.XLOOKUP($A232,'Copy of PY1 Data(H)'!$A$1:$A$288,'Copy of PY1 Data(H)'!$A$1:$CZ$288))</f>
        <v>0</v>
      </c>
      <c r="L232" s="180" cm="1">
        <f t="array" ref="L232">_xlfn.XLOOKUP(L$1,'Copy of PY1 Data(H)'!$A$1:$CZ$1,_xlfn.XLOOKUP($A232,'Copy of PY1 Data(H)'!$A$1:$A$288,'Copy of PY1 Data(H)'!$A$1:$CZ$288))</f>
        <v>0</v>
      </c>
      <c r="M232" s="180" cm="1">
        <f t="array" ref="M232">_xlfn.XLOOKUP(M$1,'Copy of PY1 Data(H)'!$A$1:$CZ$1,_xlfn.XLOOKUP($A232,'Copy of PY1 Data(H)'!$A$1:$A$288,'Copy of PY1 Data(H)'!$A$1:$CZ$288))</f>
        <v>0</v>
      </c>
      <c r="N232" s="180" cm="1">
        <f t="array" ref="N232">_xlfn.XLOOKUP(N$1,'Copy of PY1 Data(H)'!$A$1:$CZ$1,_xlfn.XLOOKUP($A232,'Copy of PY1 Data(H)'!$A$1:$A$288,'Copy of PY1 Data(H)'!$A$1:$CZ$288))</f>
        <v>0</v>
      </c>
      <c r="O232" s="180" cm="1">
        <f t="array" ref="O232">_xlfn.XLOOKUP(O$1,'Copy of PY1 Data(H)'!$A$1:$CZ$1,_xlfn.XLOOKUP($A232,'Copy of PY1 Data(H)'!$A$1:$A$288,'Copy of PY1 Data(H)'!$A$1:$CZ$288))</f>
        <v>0</v>
      </c>
      <c r="P232" s="180" cm="1">
        <f t="array" ref="P232">_xlfn.XLOOKUP(P$1,'Copy of PY1 Data(H)'!$A$1:$CZ$1,_xlfn.XLOOKUP($A232,'Copy of PY1 Data(H)'!$A$1:$A$288,'Copy of PY1 Data(H)'!$A$1:$CZ$288))</f>
        <v>0</v>
      </c>
      <c r="Q232" s="180" cm="1">
        <f t="array" ref="Q232">_xlfn.XLOOKUP(Q$1,'Copy of PY1 Data(H)'!$A$1:$CZ$1,_xlfn.XLOOKUP($A232,'Copy of PY1 Data(H)'!$A$1:$A$288,'Copy of PY1 Data(H)'!$A$1:$CZ$288))</f>
        <v>0</v>
      </c>
      <c r="R232" s="180" cm="1">
        <f t="array" ref="R232">_xlfn.XLOOKUP(R$1,'Copy of PY1 Data(H)'!$A$1:$CZ$1,_xlfn.XLOOKUP($A232,'Copy of PY1 Data(H)'!$A$1:$A$288,'Copy of PY1 Data(H)'!$A$1:$CZ$288))</f>
        <v>0</v>
      </c>
      <c r="S232" s="180" cm="1">
        <f t="array" ref="S232">_xlfn.XLOOKUP(S$1,'Copy of PY1 Data(H)'!$A$1:$CZ$1,_xlfn.XLOOKUP($A232,'Copy of PY1 Data(H)'!$A$1:$A$288,'Copy of PY1 Data(H)'!$A$1:$CZ$288))</f>
        <v>0</v>
      </c>
      <c r="T232" s="180" cm="1">
        <f t="array" ref="T232">_xlfn.XLOOKUP(T$1,'Copy of PY1 Data(H)'!$A$1:$CZ$1,_xlfn.XLOOKUP($A232,'Copy of PY1 Data(H)'!$A$1:$A$288,'Copy of PY1 Data(H)'!$A$1:$CZ$288))</f>
        <v>0</v>
      </c>
      <c r="U232" s="180" cm="1">
        <f t="array" ref="U232">_xlfn.XLOOKUP(U$1,'Copy of PY1 Data(H)'!$A$1:$CZ$1,_xlfn.XLOOKUP($A232,'Copy of PY1 Data(H)'!$A$1:$A$288,'Copy of PY1 Data(H)'!$A$1:$CZ$288))</f>
        <v>0</v>
      </c>
      <c r="V232" s="180" cm="1">
        <f t="array" ref="V232">_xlfn.XLOOKUP(V$1,'Copy of PY1 Data(H)'!$A$1:$CZ$1,_xlfn.XLOOKUP($A232,'Copy of PY1 Data(H)'!$A$1:$A$288,'Copy of PY1 Data(H)'!$A$1:$CZ$288))</f>
        <v>0</v>
      </c>
      <c r="W232" s="180" cm="1">
        <f t="array" ref="W232">_xlfn.XLOOKUP(W$1,'Copy of PY1 Data(H)'!$A$1:$CZ$1,_xlfn.XLOOKUP($A232,'Copy of PY1 Data(H)'!$A$1:$A$288,'Copy of PY1 Data(H)'!$A$1:$CZ$288))</f>
        <v>0</v>
      </c>
      <c r="X232" s="180" cm="1">
        <f t="array" ref="X232">_xlfn.XLOOKUP(X$1,'Copy of PY1 Data(H)'!$A$1:$CZ$1,_xlfn.XLOOKUP($A232,'Copy of PY1 Data(H)'!$A$1:$A$288,'Copy of PY1 Data(H)'!$A$1:$CZ$288))</f>
        <v>0</v>
      </c>
      <c r="Y232" s="180" cm="1">
        <f t="array" ref="Y232">_xlfn.XLOOKUP(Y$1,'Copy of PY1 Data(H)'!$A$1:$CZ$1,_xlfn.XLOOKUP($A232,'Copy of PY1 Data(H)'!$A$1:$A$288,'Copy of PY1 Data(H)'!$A$1:$CZ$288))</f>
        <v>0</v>
      </c>
      <c r="Z232" s="180" cm="1">
        <f t="array" ref="Z232">_xlfn.XLOOKUP(Z$1,'Copy of PY1 Data(H)'!$A$1:$CZ$1,_xlfn.XLOOKUP($A232,'Copy of PY1 Data(H)'!$A$1:$A$288,'Copy of PY1 Data(H)'!$A$1:$CZ$288))</f>
        <v>0</v>
      </c>
      <c r="AA232" s="180" cm="1">
        <f t="array" ref="AA232">_xlfn.XLOOKUP(AA$1,'Copy of PY1 Data(H)'!$A$1:$CZ$1,_xlfn.XLOOKUP($A232,'Copy of PY1 Data(H)'!$A$1:$A$288,'Copy of PY1 Data(H)'!$A$1:$CZ$288))</f>
        <v>0</v>
      </c>
      <c r="AB232" s="180" cm="1">
        <f t="array" ref="AB232">_xlfn.XLOOKUP(AB$1,'Copy of PY1 Data(H)'!$A$1:$CZ$1,_xlfn.XLOOKUP($A232,'Copy of PY1 Data(H)'!$A$1:$A$288,'Copy of PY1 Data(H)'!$A$1:$CZ$288))</f>
        <v>0</v>
      </c>
      <c r="AC232" s="180" cm="1">
        <f t="array" ref="AC232">_xlfn.XLOOKUP(AC$1,'Copy of PY1 Data(H)'!$A$1:$CZ$1,_xlfn.XLOOKUP($A232,'Copy of PY1 Data(H)'!$A$1:$A$288,'Copy of PY1 Data(H)'!$A$1:$CZ$288))</f>
        <v>0</v>
      </c>
      <c r="AD232" s="180" cm="1">
        <f t="array" ref="AD232">_xlfn.XLOOKUP(AD$1,'Copy of PY1 Data(H)'!$A$1:$CZ$1,_xlfn.XLOOKUP($A232,'Copy of PY1 Data(H)'!$A$1:$A$288,'Copy of PY1 Data(H)'!$A$1:$CZ$288))</f>
        <v>0</v>
      </c>
      <c r="AE232" s="180" cm="1">
        <f t="array" ref="AE232">_xlfn.XLOOKUP(AE$1,'Copy of PY1 Data(H)'!$A$1:$CZ$1,_xlfn.XLOOKUP($A232,'Copy of PY1 Data(H)'!$A$1:$A$288,'Copy of PY1 Data(H)'!$A$1:$CZ$288))</f>
        <v>0</v>
      </c>
      <c r="AF232" s="180" cm="1">
        <f t="array" ref="AF232">_xlfn.XLOOKUP(AF$1,'Copy of PY1 Data(H)'!$A$1:$CZ$1,_xlfn.XLOOKUP($A232,'Copy of PY1 Data(H)'!$A$1:$A$288,'Copy of PY1 Data(H)'!$A$1:$CZ$288))</f>
        <v>0</v>
      </c>
      <c r="AG232" s="180" cm="1">
        <f t="array" ref="AG232">_xlfn.XLOOKUP(AG$1,'Copy of PY1 Data(H)'!$A$1:$CZ$1,_xlfn.XLOOKUP($A232,'Copy of PY1 Data(H)'!$A$1:$A$288,'Copy of PY1 Data(H)'!$A$1:$CZ$288))</f>
        <v>0</v>
      </c>
      <c r="AH232" s="180" cm="1">
        <f t="array" ref="AH232">_xlfn.XLOOKUP(AH$1,'Copy of PY1 Data(H)'!$A$1:$CZ$1,_xlfn.XLOOKUP($A232,'Copy of PY1 Data(H)'!$A$1:$A$288,'Copy of PY1 Data(H)'!$A$1:$CZ$288))</f>
        <v>0</v>
      </c>
      <c r="AI232" s="180" cm="1">
        <f t="array" ref="AI232">_xlfn.XLOOKUP(AI$1,'Copy of PY1 Data(H)'!$A$1:$CZ$1,_xlfn.XLOOKUP($A232,'Copy of PY1 Data(H)'!$A$1:$A$288,'Copy of PY1 Data(H)'!$A$1:$CZ$288))</f>
        <v>0</v>
      </c>
      <c r="AJ232" s="180" cm="1">
        <f t="array" ref="AJ232">_xlfn.XLOOKUP(AJ$1,'Copy of PY1 Data(H)'!$A$1:$CZ$1,_xlfn.XLOOKUP($A232,'Copy of PY1 Data(H)'!$A$1:$A$288,'Copy of PY1 Data(H)'!$A$1:$CZ$288))</f>
        <v>0</v>
      </c>
      <c r="AK232" s="180" cm="1">
        <f t="array" ref="AK232">_xlfn.XLOOKUP(AK$1,'Copy of PY1 Data(H)'!$A$1:$CZ$1,_xlfn.XLOOKUP($A232,'Copy of PY1 Data(H)'!$A$1:$A$288,'Copy of PY1 Data(H)'!$A$1:$CZ$288))</f>
        <v>0</v>
      </c>
      <c r="AL232" s="180" cm="1">
        <f t="array" ref="AL232">_xlfn.XLOOKUP(AL$1,'Copy of PY1 Data(H)'!$A$1:$CZ$1,_xlfn.XLOOKUP($A232,'Copy of PY1 Data(H)'!$A$1:$A$288,'Copy of PY1 Data(H)'!$A$1:$CZ$288))</f>
        <v>0</v>
      </c>
      <c r="AM232" s="180" cm="1">
        <f t="array" ref="AM232">_xlfn.XLOOKUP(AM$1,'Copy of PY1 Data(H)'!$A$1:$CZ$1,_xlfn.XLOOKUP($A232,'Copy of PY1 Data(H)'!$A$1:$A$288,'Copy of PY1 Data(H)'!$A$1:$CZ$288))</f>
        <v>0</v>
      </c>
      <c r="AN232" s="180" cm="1">
        <f t="array" ref="AN232">_xlfn.XLOOKUP(AN$1,'Copy of PY1 Data(H)'!$A$1:$CZ$1,_xlfn.XLOOKUP($A232,'Copy of PY1 Data(H)'!$A$1:$A$288,'Copy of PY1 Data(H)'!$A$1:$CZ$288))</f>
        <v>0</v>
      </c>
      <c r="AO232" s="180" cm="1">
        <f t="array" ref="AO232">_xlfn.XLOOKUP(AO$1,'Copy of PY1 Data(H)'!$A$1:$CZ$1,_xlfn.XLOOKUP($A232,'Copy of PY1 Data(H)'!$A$1:$A$288,'Copy of PY1 Data(H)'!$A$1:$CZ$288))</f>
        <v>0</v>
      </c>
      <c r="AP232" s="180" cm="1">
        <f t="array" ref="AP232">_xlfn.XLOOKUP(AP$1,'Copy of PY1 Data(H)'!$A$1:$CZ$1,_xlfn.XLOOKUP($A232,'Copy of PY1 Data(H)'!$A$1:$A$288,'Copy of PY1 Data(H)'!$A$1:$CZ$288))</f>
        <v>0</v>
      </c>
      <c r="AQ232" s="180" cm="1">
        <f t="array" ref="AQ232">_xlfn.XLOOKUP(AQ$1,'Copy of PY1 Data(H)'!$A$1:$CZ$1,_xlfn.XLOOKUP($A232,'Copy of PY1 Data(H)'!$A$1:$A$288,'Copy of PY1 Data(H)'!$A$1:$CZ$288))</f>
        <v>0</v>
      </c>
      <c r="AR232" s="180" cm="1">
        <f t="array" ref="AR232">_xlfn.XLOOKUP(AR$1,'Copy of PY1 Data(H)'!$A$1:$CZ$1,_xlfn.XLOOKUP($A232,'Copy of PY1 Data(H)'!$A$1:$A$288,'Copy of PY1 Data(H)'!$A$1:$CZ$288))</f>
        <v>0</v>
      </c>
      <c r="AS232" s="180" cm="1">
        <f t="array" ref="AS232">_xlfn.XLOOKUP(AS$1,'Copy of PY1 Data(H)'!$A$1:$CZ$1,_xlfn.XLOOKUP($A232,'Copy of PY1 Data(H)'!$A$1:$A$288,'Copy of PY1 Data(H)'!$A$1:$CZ$288))</f>
        <v>0</v>
      </c>
      <c r="AT232" s="180" cm="1">
        <f t="array" ref="AT232">_xlfn.XLOOKUP(AT$1,'Copy of PY1 Data(H)'!$A$1:$CZ$1,_xlfn.XLOOKUP($A232,'Copy of PY1 Data(H)'!$A$1:$A$288,'Copy of PY1 Data(H)'!$A$1:$CZ$288))</f>
        <v>0</v>
      </c>
      <c r="AU232" s="180" cm="1">
        <f t="array" ref="AU232">_xlfn.XLOOKUP(AU$1,'Copy of PY1 Data(H)'!$A$1:$CZ$1,_xlfn.XLOOKUP($A232,'Copy of PY1 Data(H)'!$A$1:$A$288,'Copy of PY1 Data(H)'!$A$1:$CZ$288))</f>
        <v>0</v>
      </c>
      <c r="AV232" s="180" cm="1">
        <f t="array" ref="AV232">_xlfn.XLOOKUP(AV$1,'Copy of PY1 Data(H)'!$A$1:$CZ$1,_xlfn.XLOOKUP($A232,'Copy of PY1 Data(H)'!$A$1:$A$288,'Copy of PY1 Data(H)'!$A$1:$CZ$288))</f>
        <v>0</v>
      </c>
      <c r="AW232" s="180" cm="1">
        <f t="array" ref="AW232">_xlfn.XLOOKUP(AW$1,'Copy of PY1 Data(H)'!$A$1:$CZ$1,_xlfn.XLOOKUP($A232,'Copy of PY1 Data(H)'!$A$1:$A$288,'Copy of PY1 Data(H)'!$A$1:$CZ$288))</f>
        <v>0</v>
      </c>
      <c r="AX232" s="180" cm="1">
        <f t="array" ref="AX232">_xlfn.XLOOKUP(AX$1,'Copy of PY1 Data(H)'!$A$1:$CZ$1,_xlfn.XLOOKUP($A232,'Copy of PY1 Data(H)'!$A$1:$A$288,'Copy of PY1 Data(H)'!$A$1:$CZ$288))</f>
        <v>0</v>
      </c>
      <c r="AY232" s="180" cm="1">
        <f t="array" ref="AY232">_xlfn.XLOOKUP(AY$1,'Copy of PY1 Data(H)'!$A$1:$CZ$1,_xlfn.XLOOKUP($A232,'Copy of PY1 Data(H)'!$A$1:$A$288,'Copy of PY1 Data(H)'!$A$1:$CZ$288))</f>
        <v>0</v>
      </c>
      <c r="AZ232" s="180" cm="1">
        <f t="array" ref="AZ232">_xlfn.XLOOKUP(AZ$1,'Copy of PY1 Data(H)'!$A$1:$CZ$1,_xlfn.XLOOKUP($A232,'Copy of PY1 Data(H)'!$A$1:$A$288,'Copy of PY1 Data(H)'!$A$1:$CZ$288))</f>
        <v>0</v>
      </c>
      <c r="BA232" s="180" cm="1">
        <f t="array" ref="BA232">_xlfn.XLOOKUP(BA$1,'Copy of PY1 Data(H)'!$A$1:$CZ$1,_xlfn.XLOOKUP($A232,'Copy of PY1 Data(H)'!$A$1:$A$288,'Copy of PY1 Data(H)'!$A$1:$CZ$288))</f>
        <v>0</v>
      </c>
      <c r="BB232" s="180" cm="1">
        <f t="array" ref="BB232">_xlfn.XLOOKUP(BB$1,'Copy of PY1 Data(H)'!$A$1:$CZ$1,_xlfn.XLOOKUP($A232,'Copy of PY1 Data(H)'!$A$1:$A$288,'Copy of PY1 Data(H)'!$A$1:$CZ$288))</f>
        <v>0</v>
      </c>
      <c r="BC232" s="180" cm="1">
        <f t="array" ref="BC232">_xlfn.XLOOKUP(BC$1,'Copy of PY1 Data(H)'!$A$1:$CZ$1,_xlfn.XLOOKUP($A232,'Copy of PY1 Data(H)'!$A$1:$A$288,'Copy of PY1 Data(H)'!$A$1:$CZ$288))</f>
        <v>0</v>
      </c>
      <c r="BD232" s="180" cm="1">
        <f t="array" ref="BD232">_xlfn.XLOOKUP(BD$1,'Copy of PY1 Data(H)'!$A$1:$CZ$1,_xlfn.XLOOKUP($A232,'Copy of PY1 Data(H)'!$A$1:$A$288,'Copy of PY1 Data(H)'!$A$1:$CZ$288))</f>
        <v>0</v>
      </c>
      <c r="BE232" s="180" cm="1">
        <f t="array" ref="BE232">_xlfn.XLOOKUP(BE$1,'Copy of PY1 Data(H)'!$A$1:$CZ$1,_xlfn.XLOOKUP($A232,'Copy of PY1 Data(H)'!$A$1:$A$288,'Copy of PY1 Data(H)'!$A$1:$CZ$288))</f>
        <v>0</v>
      </c>
      <c r="BF232" s="180" cm="1">
        <f t="array" ref="BF232">_xlfn.XLOOKUP(BF$1,'Copy of PY1 Data(H)'!$A$1:$CZ$1,_xlfn.XLOOKUP($A232,'Copy of PY1 Data(H)'!$A$1:$A$288,'Copy of PY1 Data(H)'!$A$1:$CZ$288))</f>
        <v>0</v>
      </c>
      <c r="BG232" s="180" cm="1">
        <f t="array" ref="BG232">_xlfn.XLOOKUP(BG$1,'Copy of PY1 Data(H)'!$A$1:$CZ$1,_xlfn.XLOOKUP($A232,'Copy of PY1 Data(H)'!$A$1:$A$288,'Copy of PY1 Data(H)'!$A$1:$CZ$288))</f>
        <v>0</v>
      </c>
      <c r="BH232" s="180" cm="1">
        <f t="array" ref="BH232">_xlfn.XLOOKUP(BH$1,'Copy of PY1 Data(H)'!$A$1:$CZ$1,_xlfn.XLOOKUP($A232,'Copy of PY1 Data(H)'!$A$1:$A$288,'Copy of PY1 Data(H)'!$A$1:$CZ$288))</f>
        <v>0</v>
      </c>
      <c r="BI232" s="180" cm="1">
        <f t="array" ref="BI232">_xlfn.XLOOKUP(BI$1,'Copy of PY1 Data(H)'!$A$1:$CZ$1,_xlfn.XLOOKUP($A232,'Copy of PY1 Data(H)'!$A$1:$A$288,'Copy of PY1 Data(H)'!$A$1:$CZ$288))</f>
        <v>0</v>
      </c>
      <c r="BJ232" s="180" cm="1">
        <f t="array" ref="BJ232">_xlfn.XLOOKUP(BJ$1,'Copy of PY1 Data(H)'!$A$1:$CZ$1,_xlfn.XLOOKUP($A232,'Copy of PY1 Data(H)'!$A$1:$A$288,'Copy of PY1 Data(H)'!$A$1:$CZ$288))</f>
        <v>0</v>
      </c>
      <c r="BK232" s="180" cm="1">
        <f t="array" ref="BK232">_xlfn.XLOOKUP(BK$1,'Copy of PY1 Data(H)'!$A$1:$CZ$1,_xlfn.XLOOKUP($A232,'Copy of PY1 Data(H)'!$A$1:$A$288,'Copy of PY1 Data(H)'!$A$1:$CZ$288))</f>
        <v>0</v>
      </c>
      <c r="BL232" s="180" cm="1">
        <f t="array" ref="BL232">_xlfn.XLOOKUP(BL$1,'Copy of PY1 Data(H)'!$A$1:$CZ$1,_xlfn.XLOOKUP($A232,'Copy of PY1 Data(H)'!$A$1:$A$288,'Copy of PY1 Data(H)'!$A$1:$CZ$288))</f>
        <v>0</v>
      </c>
      <c r="BM232" s="180" cm="1">
        <f t="array" ref="BM232">_xlfn.XLOOKUP(BM$1,'Copy of PY1 Data(H)'!$A$1:$CZ$1,_xlfn.XLOOKUP($A232,'Copy of PY1 Data(H)'!$A$1:$A$288,'Copy of PY1 Data(H)'!$A$1:$CZ$288))</f>
        <v>0</v>
      </c>
      <c r="BN232" s="180" cm="1">
        <f t="array" ref="BN232">_xlfn.XLOOKUP(BN$1,'Copy of PY1 Data(H)'!$A$1:$CZ$1,_xlfn.XLOOKUP($A232,'Copy of PY1 Data(H)'!$A$1:$A$288,'Copy of PY1 Data(H)'!$A$1:$CZ$288))</f>
        <v>0</v>
      </c>
      <c r="BO232" s="180" cm="1">
        <f t="array" ref="BO232">_xlfn.XLOOKUP(BO$1,'Copy of PY1 Data(H)'!$A$1:$CZ$1,_xlfn.XLOOKUP($A232,'Copy of PY1 Data(H)'!$A$1:$A$288,'Copy of PY1 Data(H)'!$A$1:$CZ$288))</f>
        <v>0</v>
      </c>
      <c r="BP232" s="180" cm="1">
        <f t="array" ref="BP232">_xlfn.XLOOKUP(BP$1,'Copy of PY1 Data(H)'!$A$1:$CZ$1,_xlfn.XLOOKUP($A232,'Copy of PY1 Data(H)'!$A$1:$A$288,'Copy of PY1 Data(H)'!$A$1:$CZ$288))</f>
        <v>0</v>
      </c>
      <c r="BQ232" s="180" cm="1">
        <f t="array" ref="BQ232">_xlfn.XLOOKUP(BQ$1,'Copy of PY1 Data(H)'!$A$1:$CZ$1,_xlfn.XLOOKUP($A232,'Copy of PY1 Data(H)'!$A$1:$A$288,'Copy of PY1 Data(H)'!$A$1:$CZ$288))</f>
        <v>0</v>
      </c>
      <c r="BR232" s="180" cm="1">
        <f t="array" ref="BR232">_xlfn.XLOOKUP(BR$1,'Copy of PY1 Data(H)'!$A$1:$CZ$1,_xlfn.XLOOKUP($A232,'Copy of PY1 Data(H)'!$A$1:$A$288,'Copy of PY1 Data(H)'!$A$1:$CZ$288))</f>
        <v>0</v>
      </c>
      <c r="BS232" s="180" cm="1">
        <f t="array" ref="BS232">_xlfn.XLOOKUP(BS$1,'Copy of PY1 Data(H)'!$A$1:$CZ$1,_xlfn.XLOOKUP($A232,'Copy of PY1 Data(H)'!$A$1:$A$288,'Copy of PY1 Data(H)'!$A$1:$CZ$288))</f>
        <v>0</v>
      </c>
      <c r="BT232" s="180" cm="1">
        <f t="array" ref="BT232">_xlfn.XLOOKUP(BT$1,'Copy of PY1 Data(H)'!$A$1:$CZ$1,_xlfn.XLOOKUP($A232,'Copy of PY1 Data(H)'!$A$1:$A$288,'Copy of PY1 Data(H)'!$A$1:$CZ$288))</f>
        <v>0</v>
      </c>
      <c r="BU232" s="180" cm="1">
        <f t="array" ref="BU232">_xlfn.XLOOKUP(BU$1,'Copy of PY1 Data(H)'!$A$1:$CZ$1,_xlfn.XLOOKUP($A232,'Copy of PY1 Data(H)'!$A$1:$A$288,'Copy of PY1 Data(H)'!$A$1:$CZ$288))</f>
        <v>0</v>
      </c>
      <c r="BV232" s="180" cm="1">
        <f t="array" ref="BV232">_xlfn.XLOOKUP(BV$1,'Copy of PY1 Data(H)'!$A$1:$CZ$1,_xlfn.XLOOKUP($A232,'Copy of PY1 Data(H)'!$A$1:$A$288,'Copy of PY1 Data(H)'!$A$1:$CZ$288))</f>
        <v>0</v>
      </c>
      <c r="BW232" s="180" cm="1">
        <f t="array" ref="BW232">_xlfn.XLOOKUP(BW$1,'Copy of PY1 Data(H)'!$A$1:$CZ$1,_xlfn.XLOOKUP($A232,'Copy of PY1 Data(H)'!$A$1:$A$288,'Copy of PY1 Data(H)'!$A$1:$CZ$288))</f>
        <v>0</v>
      </c>
      <c r="BX232" s="180" cm="1">
        <f t="array" ref="BX232">_xlfn.XLOOKUP(BX$1,'Copy of PY1 Data(H)'!$A$1:$CZ$1,_xlfn.XLOOKUP($A232,'Copy of PY1 Data(H)'!$A$1:$A$288,'Copy of PY1 Data(H)'!$A$1:$CZ$288))</f>
        <v>0</v>
      </c>
      <c r="BY232" s="180" cm="1">
        <f t="array" ref="BY232">_xlfn.XLOOKUP(BY$1,'Copy of PY1 Data(H)'!$A$1:$CZ$1,_xlfn.XLOOKUP($A232,'Copy of PY1 Data(H)'!$A$1:$A$288,'Copy of PY1 Data(H)'!$A$1:$CZ$288))</f>
        <v>0</v>
      </c>
      <c r="BZ232" s="180" cm="1">
        <f t="array" ref="BZ232">_xlfn.XLOOKUP(BZ$1,'Copy of PY1 Data(H)'!$A$1:$CZ$1,_xlfn.XLOOKUP($A232,'Copy of PY1 Data(H)'!$A$1:$A$288,'Copy of PY1 Data(H)'!$A$1:$CZ$288))</f>
        <v>0</v>
      </c>
      <c r="CA232" s="180" cm="1">
        <f t="array" ref="CA232">_xlfn.XLOOKUP(CA$1,'Copy of PY1 Data(H)'!$A$1:$CZ$1,_xlfn.XLOOKUP($A232,'Copy of PY1 Data(H)'!$A$1:$A$288,'Copy of PY1 Data(H)'!$A$1:$CZ$288))</f>
        <v>0</v>
      </c>
      <c r="CB232" s="180" cm="1">
        <f t="array" ref="CB232">_xlfn.XLOOKUP(CB$1,'Copy of PY1 Data(H)'!$A$1:$CZ$1,_xlfn.XLOOKUP($A232,'Copy of PY1 Data(H)'!$A$1:$A$288,'Copy of PY1 Data(H)'!$A$1:$CZ$288))</f>
        <v>0</v>
      </c>
      <c r="CC232" s="180" cm="1">
        <f t="array" ref="CC232">_xlfn.XLOOKUP(CC$1,'Copy of PY1 Data(H)'!$A$1:$CZ$1,_xlfn.XLOOKUP($A232,'Copy of PY1 Data(H)'!$A$1:$A$288,'Copy of PY1 Data(H)'!$A$1:$CZ$288))</f>
        <v>0</v>
      </c>
      <c r="CD232" s="180" cm="1">
        <f t="array" ref="CD232">_xlfn.XLOOKUP(CD$1,'Copy of PY1 Data(H)'!$A$1:$CZ$1,_xlfn.XLOOKUP($A232,'Copy of PY1 Data(H)'!$A$1:$A$288,'Copy of PY1 Data(H)'!$A$1:$CZ$288))</f>
        <v>0</v>
      </c>
    </row>
    <row r="233" spans="1:82" x14ac:dyDescent="0.3">
      <c r="A233" s="180">
        <v>513</v>
      </c>
      <c r="C233" s="180"/>
      <c r="D233" s="180" cm="1">
        <f t="array" ref="D233">_xlfn.XLOOKUP(D$1,'Copy of PY1 Data(H)'!$A$1:$CZ$1,_xlfn.XLOOKUP($A233,'Copy of PY1 Data(H)'!$A$1:$A$288,'Copy of PY1 Data(H)'!$A$1:$CZ$288))</f>
        <v>0</v>
      </c>
      <c r="E233" s="180" cm="1">
        <f t="array" ref="E233">_xlfn.XLOOKUP(E$1,'Copy of PY1 Data(H)'!$A$1:$CZ$1,_xlfn.XLOOKUP($A233,'Copy of PY1 Data(H)'!$A$1:$A$288,'Copy of PY1 Data(H)'!$A$1:$CZ$288))</f>
        <v>0</v>
      </c>
      <c r="F233" s="180" cm="1">
        <f t="array" ref="F233">_xlfn.XLOOKUP(F$1,'Copy of PY1 Data(H)'!$A$1:$CZ$1,_xlfn.XLOOKUP($A233,'Copy of PY1 Data(H)'!$A$1:$A$288,'Copy of PY1 Data(H)'!$A$1:$CZ$288))</f>
        <v>0</v>
      </c>
      <c r="G233" s="180" cm="1">
        <f t="array" ref="G233">_xlfn.XLOOKUP(G$1,'Copy of PY1 Data(H)'!$A$1:$CZ$1,_xlfn.XLOOKUP($A233,'Copy of PY1 Data(H)'!$A$1:$A$288,'Copy of PY1 Data(H)'!$A$1:$CZ$288))</f>
        <v>0</v>
      </c>
      <c r="H233" s="180" cm="1">
        <f t="array" ref="H233">_xlfn.XLOOKUP(H$1,'Copy of PY1 Data(H)'!$A$1:$CZ$1,_xlfn.XLOOKUP($A233,'Copy of PY1 Data(H)'!$A$1:$A$288,'Copy of PY1 Data(H)'!$A$1:$CZ$288))</f>
        <v>0</v>
      </c>
      <c r="I233" s="180" cm="1">
        <f t="array" ref="I233">_xlfn.XLOOKUP(I$1,'Copy of PY1 Data(H)'!$A$1:$CZ$1,_xlfn.XLOOKUP($A233,'Copy of PY1 Data(H)'!$A$1:$A$288,'Copy of PY1 Data(H)'!$A$1:$CZ$288))</f>
        <v>0</v>
      </c>
      <c r="J233" s="180" cm="1">
        <f t="array" ref="J233">_xlfn.XLOOKUP(J$1,'Copy of PY1 Data(H)'!$A$1:$CZ$1,_xlfn.XLOOKUP($A233,'Copy of PY1 Data(H)'!$A$1:$A$288,'Copy of PY1 Data(H)'!$A$1:$CZ$288))</f>
        <v>0</v>
      </c>
      <c r="K233" s="180" cm="1">
        <f t="array" ref="K233">_xlfn.XLOOKUP(K$1,'Copy of PY1 Data(H)'!$A$1:$CZ$1,_xlfn.XLOOKUP($A233,'Copy of PY1 Data(H)'!$A$1:$A$288,'Copy of PY1 Data(H)'!$A$1:$CZ$288))</f>
        <v>0</v>
      </c>
      <c r="L233" s="180" cm="1">
        <f t="array" ref="L233">_xlfn.XLOOKUP(L$1,'Copy of PY1 Data(H)'!$A$1:$CZ$1,_xlfn.XLOOKUP($A233,'Copy of PY1 Data(H)'!$A$1:$A$288,'Copy of PY1 Data(H)'!$A$1:$CZ$288))</f>
        <v>0</v>
      </c>
      <c r="M233" s="180" cm="1">
        <f t="array" ref="M233">_xlfn.XLOOKUP(M$1,'Copy of PY1 Data(H)'!$A$1:$CZ$1,_xlfn.XLOOKUP($A233,'Copy of PY1 Data(H)'!$A$1:$A$288,'Copy of PY1 Data(H)'!$A$1:$CZ$288))</f>
        <v>0</v>
      </c>
      <c r="N233" s="180" cm="1">
        <f t="array" ref="N233">_xlfn.XLOOKUP(N$1,'Copy of PY1 Data(H)'!$A$1:$CZ$1,_xlfn.XLOOKUP($A233,'Copy of PY1 Data(H)'!$A$1:$A$288,'Copy of PY1 Data(H)'!$A$1:$CZ$288))</f>
        <v>0</v>
      </c>
      <c r="O233" s="180" cm="1">
        <f t="array" ref="O233">_xlfn.XLOOKUP(O$1,'Copy of PY1 Data(H)'!$A$1:$CZ$1,_xlfn.XLOOKUP($A233,'Copy of PY1 Data(H)'!$A$1:$A$288,'Copy of PY1 Data(H)'!$A$1:$CZ$288))</f>
        <v>0</v>
      </c>
      <c r="P233" s="180" cm="1">
        <f t="array" ref="P233">_xlfn.XLOOKUP(P$1,'Copy of PY1 Data(H)'!$A$1:$CZ$1,_xlfn.XLOOKUP($A233,'Copy of PY1 Data(H)'!$A$1:$A$288,'Copy of PY1 Data(H)'!$A$1:$CZ$288))</f>
        <v>0</v>
      </c>
      <c r="Q233" s="180" cm="1">
        <f t="array" ref="Q233">_xlfn.XLOOKUP(Q$1,'Copy of PY1 Data(H)'!$A$1:$CZ$1,_xlfn.XLOOKUP($A233,'Copy of PY1 Data(H)'!$A$1:$A$288,'Copy of PY1 Data(H)'!$A$1:$CZ$288))</f>
        <v>0</v>
      </c>
      <c r="R233" s="180" cm="1">
        <f t="array" ref="R233">_xlfn.XLOOKUP(R$1,'Copy of PY1 Data(H)'!$A$1:$CZ$1,_xlfn.XLOOKUP($A233,'Copy of PY1 Data(H)'!$A$1:$A$288,'Copy of PY1 Data(H)'!$A$1:$CZ$288))</f>
        <v>0</v>
      </c>
      <c r="S233" s="180" cm="1">
        <f t="array" ref="S233">_xlfn.XLOOKUP(S$1,'Copy of PY1 Data(H)'!$A$1:$CZ$1,_xlfn.XLOOKUP($A233,'Copy of PY1 Data(H)'!$A$1:$A$288,'Copy of PY1 Data(H)'!$A$1:$CZ$288))</f>
        <v>0</v>
      </c>
      <c r="T233" s="180" cm="1">
        <f t="array" ref="T233">_xlfn.XLOOKUP(T$1,'Copy of PY1 Data(H)'!$A$1:$CZ$1,_xlfn.XLOOKUP($A233,'Copy of PY1 Data(H)'!$A$1:$A$288,'Copy of PY1 Data(H)'!$A$1:$CZ$288))</f>
        <v>0</v>
      </c>
      <c r="U233" s="180" cm="1">
        <f t="array" ref="U233">_xlfn.XLOOKUP(U$1,'Copy of PY1 Data(H)'!$A$1:$CZ$1,_xlfn.XLOOKUP($A233,'Copy of PY1 Data(H)'!$A$1:$A$288,'Copy of PY1 Data(H)'!$A$1:$CZ$288))</f>
        <v>0</v>
      </c>
      <c r="V233" s="180" cm="1">
        <f t="array" ref="V233">_xlfn.XLOOKUP(V$1,'Copy of PY1 Data(H)'!$A$1:$CZ$1,_xlfn.XLOOKUP($A233,'Copy of PY1 Data(H)'!$A$1:$A$288,'Copy of PY1 Data(H)'!$A$1:$CZ$288))</f>
        <v>0</v>
      </c>
      <c r="W233" s="180" cm="1">
        <f t="array" ref="W233">_xlfn.XLOOKUP(W$1,'Copy of PY1 Data(H)'!$A$1:$CZ$1,_xlfn.XLOOKUP($A233,'Copy of PY1 Data(H)'!$A$1:$A$288,'Copy of PY1 Data(H)'!$A$1:$CZ$288))</f>
        <v>0</v>
      </c>
      <c r="X233" s="180" cm="1">
        <f t="array" ref="X233">_xlfn.XLOOKUP(X$1,'Copy of PY1 Data(H)'!$A$1:$CZ$1,_xlfn.XLOOKUP($A233,'Copy of PY1 Data(H)'!$A$1:$A$288,'Copy of PY1 Data(H)'!$A$1:$CZ$288))</f>
        <v>0</v>
      </c>
      <c r="Y233" s="180" cm="1">
        <f t="array" ref="Y233">_xlfn.XLOOKUP(Y$1,'Copy of PY1 Data(H)'!$A$1:$CZ$1,_xlfn.XLOOKUP($A233,'Copy of PY1 Data(H)'!$A$1:$A$288,'Copy of PY1 Data(H)'!$A$1:$CZ$288))</f>
        <v>0</v>
      </c>
      <c r="Z233" s="180" cm="1">
        <f t="array" ref="Z233">_xlfn.XLOOKUP(Z$1,'Copy of PY1 Data(H)'!$A$1:$CZ$1,_xlfn.XLOOKUP($A233,'Copy of PY1 Data(H)'!$A$1:$A$288,'Copy of PY1 Data(H)'!$A$1:$CZ$288))</f>
        <v>0</v>
      </c>
      <c r="AA233" s="180" cm="1">
        <f t="array" ref="AA233">_xlfn.XLOOKUP(AA$1,'Copy of PY1 Data(H)'!$A$1:$CZ$1,_xlfn.XLOOKUP($A233,'Copy of PY1 Data(H)'!$A$1:$A$288,'Copy of PY1 Data(H)'!$A$1:$CZ$288))</f>
        <v>0</v>
      </c>
      <c r="AB233" s="180" cm="1">
        <f t="array" ref="AB233">_xlfn.XLOOKUP(AB$1,'Copy of PY1 Data(H)'!$A$1:$CZ$1,_xlfn.XLOOKUP($A233,'Copy of PY1 Data(H)'!$A$1:$A$288,'Copy of PY1 Data(H)'!$A$1:$CZ$288))</f>
        <v>0</v>
      </c>
      <c r="AC233" s="180" cm="1">
        <f t="array" ref="AC233">_xlfn.XLOOKUP(AC$1,'Copy of PY1 Data(H)'!$A$1:$CZ$1,_xlfn.XLOOKUP($A233,'Copy of PY1 Data(H)'!$A$1:$A$288,'Copy of PY1 Data(H)'!$A$1:$CZ$288))</f>
        <v>0</v>
      </c>
      <c r="AD233" s="180" cm="1">
        <f t="array" ref="AD233">_xlfn.XLOOKUP(AD$1,'Copy of PY1 Data(H)'!$A$1:$CZ$1,_xlfn.XLOOKUP($A233,'Copy of PY1 Data(H)'!$A$1:$A$288,'Copy of PY1 Data(H)'!$A$1:$CZ$288))</f>
        <v>0</v>
      </c>
      <c r="AE233" s="180" cm="1">
        <f t="array" ref="AE233">_xlfn.XLOOKUP(AE$1,'Copy of PY1 Data(H)'!$A$1:$CZ$1,_xlfn.XLOOKUP($A233,'Copy of PY1 Data(H)'!$A$1:$A$288,'Copy of PY1 Data(H)'!$A$1:$CZ$288))</f>
        <v>0</v>
      </c>
      <c r="AF233" s="180" cm="1">
        <f t="array" ref="AF233">_xlfn.XLOOKUP(AF$1,'Copy of PY1 Data(H)'!$A$1:$CZ$1,_xlfn.XLOOKUP($A233,'Copy of PY1 Data(H)'!$A$1:$A$288,'Copy of PY1 Data(H)'!$A$1:$CZ$288))</f>
        <v>0</v>
      </c>
      <c r="AG233" s="180" cm="1">
        <f t="array" ref="AG233">_xlfn.XLOOKUP(AG$1,'Copy of PY1 Data(H)'!$A$1:$CZ$1,_xlfn.XLOOKUP($A233,'Copy of PY1 Data(H)'!$A$1:$A$288,'Copy of PY1 Data(H)'!$A$1:$CZ$288))</f>
        <v>0</v>
      </c>
      <c r="AH233" s="180" cm="1">
        <f t="array" ref="AH233">_xlfn.XLOOKUP(AH$1,'Copy of PY1 Data(H)'!$A$1:$CZ$1,_xlfn.XLOOKUP($A233,'Copy of PY1 Data(H)'!$A$1:$A$288,'Copy of PY1 Data(H)'!$A$1:$CZ$288))</f>
        <v>0</v>
      </c>
      <c r="AI233" s="180" cm="1">
        <f t="array" ref="AI233">_xlfn.XLOOKUP(AI$1,'Copy of PY1 Data(H)'!$A$1:$CZ$1,_xlfn.XLOOKUP($A233,'Copy of PY1 Data(H)'!$A$1:$A$288,'Copy of PY1 Data(H)'!$A$1:$CZ$288))</f>
        <v>0</v>
      </c>
      <c r="AJ233" s="180" cm="1">
        <f t="array" ref="AJ233">_xlfn.XLOOKUP(AJ$1,'Copy of PY1 Data(H)'!$A$1:$CZ$1,_xlfn.XLOOKUP($A233,'Copy of PY1 Data(H)'!$A$1:$A$288,'Copy of PY1 Data(H)'!$A$1:$CZ$288))</f>
        <v>0</v>
      </c>
      <c r="AK233" s="180" cm="1">
        <f t="array" ref="AK233">_xlfn.XLOOKUP(AK$1,'Copy of PY1 Data(H)'!$A$1:$CZ$1,_xlfn.XLOOKUP($A233,'Copy of PY1 Data(H)'!$A$1:$A$288,'Copy of PY1 Data(H)'!$A$1:$CZ$288))</f>
        <v>0</v>
      </c>
      <c r="AL233" s="180" cm="1">
        <f t="array" ref="AL233">_xlfn.XLOOKUP(AL$1,'Copy of PY1 Data(H)'!$A$1:$CZ$1,_xlfn.XLOOKUP($A233,'Copy of PY1 Data(H)'!$A$1:$A$288,'Copy of PY1 Data(H)'!$A$1:$CZ$288))</f>
        <v>0</v>
      </c>
      <c r="AM233" s="180" cm="1">
        <f t="array" ref="AM233">_xlfn.XLOOKUP(AM$1,'Copy of PY1 Data(H)'!$A$1:$CZ$1,_xlfn.XLOOKUP($A233,'Copy of PY1 Data(H)'!$A$1:$A$288,'Copy of PY1 Data(H)'!$A$1:$CZ$288))</f>
        <v>0</v>
      </c>
      <c r="AN233" s="180" cm="1">
        <f t="array" ref="AN233">_xlfn.XLOOKUP(AN$1,'Copy of PY1 Data(H)'!$A$1:$CZ$1,_xlfn.XLOOKUP($A233,'Copy of PY1 Data(H)'!$A$1:$A$288,'Copy of PY1 Data(H)'!$A$1:$CZ$288))</f>
        <v>0</v>
      </c>
      <c r="AO233" s="180" cm="1">
        <f t="array" ref="AO233">_xlfn.XLOOKUP(AO$1,'Copy of PY1 Data(H)'!$A$1:$CZ$1,_xlfn.XLOOKUP($A233,'Copy of PY1 Data(H)'!$A$1:$A$288,'Copy of PY1 Data(H)'!$A$1:$CZ$288))</f>
        <v>0</v>
      </c>
      <c r="AP233" s="180" cm="1">
        <f t="array" ref="AP233">_xlfn.XLOOKUP(AP$1,'Copy of PY1 Data(H)'!$A$1:$CZ$1,_xlfn.XLOOKUP($A233,'Copy of PY1 Data(H)'!$A$1:$A$288,'Copy of PY1 Data(H)'!$A$1:$CZ$288))</f>
        <v>0</v>
      </c>
      <c r="AQ233" s="180" cm="1">
        <f t="array" ref="AQ233">_xlfn.XLOOKUP(AQ$1,'Copy of PY1 Data(H)'!$A$1:$CZ$1,_xlfn.XLOOKUP($A233,'Copy of PY1 Data(H)'!$A$1:$A$288,'Copy of PY1 Data(H)'!$A$1:$CZ$288))</f>
        <v>0</v>
      </c>
      <c r="AR233" s="180" cm="1">
        <f t="array" ref="AR233">_xlfn.XLOOKUP(AR$1,'Copy of PY1 Data(H)'!$A$1:$CZ$1,_xlfn.XLOOKUP($A233,'Copy of PY1 Data(H)'!$A$1:$A$288,'Copy of PY1 Data(H)'!$A$1:$CZ$288))</f>
        <v>0</v>
      </c>
      <c r="AS233" s="180" cm="1">
        <f t="array" ref="AS233">_xlfn.XLOOKUP(AS$1,'Copy of PY1 Data(H)'!$A$1:$CZ$1,_xlfn.XLOOKUP($A233,'Copy of PY1 Data(H)'!$A$1:$A$288,'Copy of PY1 Data(H)'!$A$1:$CZ$288))</f>
        <v>0</v>
      </c>
      <c r="AT233" s="180" cm="1">
        <f t="array" ref="AT233">_xlfn.XLOOKUP(AT$1,'Copy of PY1 Data(H)'!$A$1:$CZ$1,_xlfn.XLOOKUP($A233,'Copy of PY1 Data(H)'!$A$1:$A$288,'Copy of PY1 Data(H)'!$A$1:$CZ$288))</f>
        <v>0</v>
      </c>
      <c r="AU233" s="180" cm="1">
        <f t="array" ref="AU233">_xlfn.XLOOKUP(AU$1,'Copy of PY1 Data(H)'!$A$1:$CZ$1,_xlfn.XLOOKUP($A233,'Copy of PY1 Data(H)'!$A$1:$A$288,'Copy of PY1 Data(H)'!$A$1:$CZ$288))</f>
        <v>0</v>
      </c>
      <c r="AV233" s="180" cm="1">
        <f t="array" ref="AV233">_xlfn.XLOOKUP(AV$1,'Copy of PY1 Data(H)'!$A$1:$CZ$1,_xlfn.XLOOKUP($A233,'Copy of PY1 Data(H)'!$A$1:$A$288,'Copy of PY1 Data(H)'!$A$1:$CZ$288))</f>
        <v>0</v>
      </c>
      <c r="AW233" s="180" cm="1">
        <f t="array" ref="AW233">_xlfn.XLOOKUP(AW$1,'Copy of PY1 Data(H)'!$A$1:$CZ$1,_xlfn.XLOOKUP($A233,'Copy of PY1 Data(H)'!$A$1:$A$288,'Copy of PY1 Data(H)'!$A$1:$CZ$288))</f>
        <v>0</v>
      </c>
      <c r="AX233" s="180" cm="1">
        <f t="array" ref="AX233">_xlfn.XLOOKUP(AX$1,'Copy of PY1 Data(H)'!$A$1:$CZ$1,_xlfn.XLOOKUP($A233,'Copy of PY1 Data(H)'!$A$1:$A$288,'Copy of PY1 Data(H)'!$A$1:$CZ$288))</f>
        <v>0</v>
      </c>
      <c r="AY233" s="180" cm="1">
        <f t="array" ref="AY233">_xlfn.XLOOKUP(AY$1,'Copy of PY1 Data(H)'!$A$1:$CZ$1,_xlfn.XLOOKUP($A233,'Copy of PY1 Data(H)'!$A$1:$A$288,'Copy of PY1 Data(H)'!$A$1:$CZ$288))</f>
        <v>0</v>
      </c>
      <c r="AZ233" s="180" cm="1">
        <f t="array" ref="AZ233">_xlfn.XLOOKUP(AZ$1,'Copy of PY1 Data(H)'!$A$1:$CZ$1,_xlfn.XLOOKUP($A233,'Copy of PY1 Data(H)'!$A$1:$A$288,'Copy of PY1 Data(H)'!$A$1:$CZ$288))</f>
        <v>0</v>
      </c>
      <c r="BA233" s="180" cm="1">
        <f t="array" ref="BA233">_xlfn.XLOOKUP(BA$1,'Copy of PY1 Data(H)'!$A$1:$CZ$1,_xlfn.XLOOKUP($A233,'Copy of PY1 Data(H)'!$A$1:$A$288,'Copy of PY1 Data(H)'!$A$1:$CZ$288))</f>
        <v>0</v>
      </c>
      <c r="BB233" s="180" cm="1">
        <f t="array" ref="BB233">_xlfn.XLOOKUP(BB$1,'Copy of PY1 Data(H)'!$A$1:$CZ$1,_xlfn.XLOOKUP($A233,'Copy of PY1 Data(H)'!$A$1:$A$288,'Copy of PY1 Data(H)'!$A$1:$CZ$288))</f>
        <v>0</v>
      </c>
      <c r="BC233" s="180" cm="1">
        <f t="array" ref="BC233">_xlfn.XLOOKUP(BC$1,'Copy of PY1 Data(H)'!$A$1:$CZ$1,_xlfn.XLOOKUP($A233,'Copy of PY1 Data(H)'!$A$1:$A$288,'Copy of PY1 Data(H)'!$A$1:$CZ$288))</f>
        <v>0</v>
      </c>
      <c r="BD233" s="180" cm="1">
        <f t="array" ref="BD233">_xlfn.XLOOKUP(BD$1,'Copy of PY1 Data(H)'!$A$1:$CZ$1,_xlfn.XLOOKUP($A233,'Copy of PY1 Data(H)'!$A$1:$A$288,'Copy of PY1 Data(H)'!$A$1:$CZ$288))</f>
        <v>0</v>
      </c>
      <c r="BE233" s="180" cm="1">
        <f t="array" ref="BE233">_xlfn.XLOOKUP(BE$1,'Copy of PY1 Data(H)'!$A$1:$CZ$1,_xlfn.XLOOKUP($A233,'Copy of PY1 Data(H)'!$A$1:$A$288,'Copy of PY1 Data(H)'!$A$1:$CZ$288))</f>
        <v>0</v>
      </c>
      <c r="BF233" s="180" cm="1">
        <f t="array" ref="BF233">_xlfn.XLOOKUP(BF$1,'Copy of PY1 Data(H)'!$A$1:$CZ$1,_xlfn.XLOOKUP($A233,'Copy of PY1 Data(H)'!$A$1:$A$288,'Copy of PY1 Data(H)'!$A$1:$CZ$288))</f>
        <v>0</v>
      </c>
      <c r="BG233" s="180" cm="1">
        <f t="array" ref="BG233">_xlfn.XLOOKUP(BG$1,'Copy of PY1 Data(H)'!$A$1:$CZ$1,_xlfn.XLOOKUP($A233,'Copy of PY1 Data(H)'!$A$1:$A$288,'Copy of PY1 Data(H)'!$A$1:$CZ$288))</f>
        <v>0</v>
      </c>
      <c r="BH233" s="180" cm="1">
        <f t="array" ref="BH233">_xlfn.XLOOKUP(BH$1,'Copy of PY1 Data(H)'!$A$1:$CZ$1,_xlfn.XLOOKUP($A233,'Copy of PY1 Data(H)'!$A$1:$A$288,'Copy of PY1 Data(H)'!$A$1:$CZ$288))</f>
        <v>0</v>
      </c>
      <c r="BI233" s="180" cm="1">
        <f t="array" ref="BI233">_xlfn.XLOOKUP(BI$1,'Copy of PY1 Data(H)'!$A$1:$CZ$1,_xlfn.XLOOKUP($A233,'Copy of PY1 Data(H)'!$A$1:$A$288,'Copy of PY1 Data(H)'!$A$1:$CZ$288))</f>
        <v>0</v>
      </c>
      <c r="BJ233" s="180" cm="1">
        <f t="array" ref="BJ233">_xlfn.XLOOKUP(BJ$1,'Copy of PY1 Data(H)'!$A$1:$CZ$1,_xlfn.XLOOKUP($A233,'Copy of PY1 Data(H)'!$A$1:$A$288,'Copy of PY1 Data(H)'!$A$1:$CZ$288))</f>
        <v>0</v>
      </c>
      <c r="BK233" s="180" cm="1">
        <f t="array" ref="BK233">_xlfn.XLOOKUP(BK$1,'Copy of PY1 Data(H)'!$A$1:$CZ$1,_xlfn.XLOOKUP($A233,'Copy of PY1 Data(H)'!$A$1:$A$288,'Copy of PY1 Data(H)'!$A$1:$CZ$288))</f>
        <v>0</v>
      </c>
      <c r="BL233" s="180" cm="1">
        <f t="array" ref="BL233">_xlfn.XLOOKUP(BL$1,'Copy of PY1 Data(H)'!$A$1:$CZ$1,_xlfn.XLOOKUP($A233,'Copy of PY1 Data(H)'!$A$1:$A$288,'Copy of PY1 Data(H)'!$A$1:$CZ$288))</f>
        <v>0</v>
      </c>
      <c r="BM233" s="180" cm="1">
        <f t="array" ref="BM233">_xlfn.XLOOKUP(BM$1,'Copy of PY1 Data(H)'!$A$1:$CZ$1,_xlfn.XLOOKUP($A233,'Copy of PY1 Data(H)'!$A$1:$A$288,'Copy of PY1 Data(H)'!$A$1:$CZ$288))</f>
        <v>0</v>
      </c>
      <c r="BN233" s="180" cm="1">
        <f t="array" ref="BN233">_xlfn.XLOOKUP(BN$1,'Copy of PY1 Data(H)'!$A$1:$CZ$1,_xlfn.XLOOKUP($A233,'Copy of PY1 Data(H)'!$A$1:$A$288,'Copy of PY1 Data(H)'!$A$1:$CZ$288))</f>
        <v>0</v>
      </c>
      <c r="BO233" s="180" cm="1">
        <f t="array" ref="BO233">_xlfn.XLOOKUP(BO$1,'Copy of PY1 Data(H)'!$A$1:$CZ$1,_xlfn.XLOOKUP($A233,'Copy of PY1 Data(H)'!$A$1:$A$288,'Copy of PY1 Data(H)'!$A$1:$CZ$288))</f>
        <v>0</v>
      </c>
      <c r="BP233" s="180" cm="1">
        <f t="array" ref="BP233">_xlfn.XLOOKUP(BP$1,'Copy of PY1 Data(H)'!$A$1:$CZ$1,_xlfn.XLOOKUP($A233,'Copy of PY1 Data(H)'!$A$1:$A$288,'Copy of PY1 Data(H)'!$A$1:$CZ$288))</f>
        <v>0</v>
      </c>
      <c r="BQ233" s="180" cm="1">
        <f t="array" ref="BQ233">_xlfn.XLOOKUP(BQ$1,'Copy of PY1 Data(H)'!$A$1:$CZ$1,_xlfn.XLOOKUP($A233,'Copy of PY1 Data(H)'!$A$1:$A$288,'Copy of PY1 Data(H)'!$A$1:$CZ$288))</f>
        <v>0</v>
      </c>
      <c r="BR233" s="180" cm="1">
        <f t="array" ref="BR233">_xlfn.XLOOKUP(BR$1,'Copy of PY1 Data(H)'!$A$1:$CZ$1,_xlfn.XLOOKUP($A233,'Copy of PY1 Data(H)'!$A$1:$A$288,'Copy of PY1 Data(H)'!$A$1:$CZ$288))</f>
        <v>0</v>
      </c>
      <c r="BS233" s="180" cm="1">
        <f t="array" ref="BS233">_xlfn.XLOOKUP(BS$1,'Copy of PY1 Data(H)'!$A$1:$CZ$1,_xlfn.XLOOKUP($A233,'Copy of PY1 Data(H)'!$A$1:$A$288,'Copy of PY1 Data(H)'!$A$1:$CZ$288))</f>
        <v>0</v>
      </c>
      <c r="BT233" s="180" cm="1">
        <f t="array" ref="BT233">_xlfn.XLOOKUP(BT$1,'Copy of PY1 Data(H)'!$A$1:$CZ$1,_xlfn.XLOOKUP($A233,'Copy of PY1 Data(H)'!$A$1:$A$288,'Copy of PY1 Data(H)'!$A$1:$CZ$288))</f>
        <v>0</v>
      </c>
      <c r="BU233" s="180" cm="1">
        <f t="array" ref="BU233">_xlfn.XLOOKUP(BU$1,'Copy of PY1 Data(H)'!$A$1:$CZ$1,_xlfn.XLOOKUP($A233,'Copy of PY1 Data(H)'!$A$1:$A$288,'Copy of PY1 Data(H)'!$A$1:$CZ$288))</f>
        <v>0</v>
      </c>
      <c r="BV233" s="180" cm="1">
        <f t="array" ref="BV233">_xlfn.XLOOKUP(BV$1,'Copy of PY1 Data(H)'!$A$1:$CZ$1,_xlfn.XLOOKUP($A233,'Copy of PY1 Data(H)'!$A$1:$A$288,'Copy of PY1 Data(H)'!$A$1:$CZ$288))</f>
        <v>0</v>
      </c>
      <c r="BW233" s="180" cm="1">
        <f t="array" ref="BW233">_xlfn.XLOOKUP(BW$1,'Copy of PY1 Data(H)'!$A$1:$CZ$1,_xlfn.XLOOKUP($A233,'Copy of PY1 Data(H)'!$A$1:$A$288,'Copy of PY1 Data(H)'!$A$1:$CZ$288))</f>
        <v>0</v>
      </c>
      <c r="BX233" s="180" cm="1">
        <f t="array" ref="BX233">_xlfn.XLOOKUP(BX$1,'Copy of PY1 Data(H)'!$A$1:$CZ$1,_xlfn.XLOOKUP($A233,'Copy of PY1 Data(H)'!$A$1:$A$288,'Copy of PY1 Data(H)'!$A$1:$CZ$288))</f>
        <v>0</v>
      </c>
      <c r="BY233" s="180" cm="1">
        <f t="array" ref="BY233">_xlfn.XLOOKUP(BY$1,'Copy of PY1 Data(H)'!$A$1:$CZ$1,_xlfn.XLOOKUP($A233,'Copy of PY1 Data(H)'!$A$1:$A$288,'Copy of PY1 Data(H)'!$A$1:$CZ$288))</f>
        <v>0</v>
      </c>
      <c r="BZ233" s="180" cm="1">
        <f t="array" ref="BZ233">_xlfn.XLOOKUP(BZ$1,'Copy of PY1 Data(H)'!$A$1:$CZ$1,_xlfn.XLOOKUP($A233,'Copy of PY1 Data(H)'!$A$1:$A$288,'Copy of PY1 Data(H)'!$A$1:$CZ$288))</f>
        <v>0</v>
      </c>
      <c r="CA233" s="180" cm="1">
        <f t="array" ref="CA233">_xlfn.XLOOKUP(CA$1,'Copy of PY1 Data(H)'!$A$1:$CZ$1,_xlfn.XLOOKUP($A233,'Copy of PY1 Data(H)'!$A$1:$A$288,'Copy of PY1 Data(H)'!$A$1:$CZ$288))</f>
        <v>0</v>
      </c>
      <c r="CB233" s="180" cm="1">
        <f t="array" ref="CB233">_xlfn.XLOOKUP(CB$1,'Copy of PY1 Data(H)'!$A$1:$CZ$1,_xlfn.XLOOKUP($A233,'Copy of PY1 Data(H)'!$A$1:$A$288,'Copy of PY1 Data(H)'!$A$1:$CZ$288))</f>
        <v>0</v>
      </c>
      <c r="CC233" s="180" cm="1">
        <f t="array" ref="CC233">_xlfn.XLOOKUP(CC$1,'Copy of PY1 Data(H)'!$A$1:$CZ$1,_xlfn.XLOOKUP($A233,'Copy of PY1 Data(H)'!$A$1:$A$288,'Copy of PY1 Data(H)'!$A$1:$CZ$288))</f>
        <v>0</v>
      </c>
      <c r="CD233" s="180" cm="1">
        <f t="array" ref="CD233">_xlfn.XLOOKUP(CD$1,'Copy of PY1 Data(H)'!$A$1:$CZ$1,_xlfn.XLOOKUP($A233,'Copy of PY1 Data(H)'!$A$1:$A$288,'Copy of PY1 Data(H)'!$A$1:$CZ$288))</f>
        <v>0</v>
      </c>
    </row>
    <row r="234" spans="1:82" x14ac:dyDescent="0.3">
      <c r="A234" s="180">
        <v>514</v>
      </c>
      <c r="C234" s="180"/>
      <c r="D234" s="180" cm="1">
        <f t="array" ref="D234">_xlfn.XLOOKUP(D$1,'Copy of PY1 Data(H)'!$A$1:$CZ$1,_xlfn.XLOOKUP($A234,'Copy of PY1 Data(H)'!$A$1:$A$288,'Copy of PY1 Data(H)'!$A$1:$CZ$288))</f>
        <v>0</v>
      </c>
      <c r="E234" s="180" cm="1">
        <f t="array" ref="E234">_xlfn.XLOOKUP(E$1,'Copy of PY1 Data(H)'!$A$1:$CZ$1,_xlfn.XLOOKUP($A234,'Copy of PY1 Data(H)'!$A$1:$A$288,'Copy of PY1 Data(H)'!$A$1:$CZ$288))</f>
        <v>0</v>
      </c>
      <c r="F234" s="180" cm="1">
        <f t="array" ref="F234">_xlfn.XLOOKUP(F$1,'Copy of PY1 Data(H)'!$A$1:$CZ$1,_xlfn.XLOOKUP($A234,'Copy of PY1 Data(H)'!$A$1:$A$288,'Copy of PY1 Data(H)'!$A$1:$CZ$288))</f>
        <v>0</v>
      </c>
      <c r="G234" s="180" cm="1">
        <f t="array" ref="G234">_xlfn.XLOOKUP(G$1,'Copy of PY1 Data(H)'!$A$1:$CZ$1,_xlfn.XLOOKUP($A234,'Copy of PY1 Data(H)'!$A$1:$A$288,'Copy of PY1 Data(H)'!$A$1:$CZ$288))</f>
        <v>0</v>
      </c>
      <c r="H234" s="180" cm="1">
        <f t="array" ref="H234">_xlfn.XLOOKUP(H$1,'Copy of PY1 Data(H)'!$A$1:$CZ$1,_xlfn.XLOOKUP($A234,'Copy of PY1 Data(H)'!$A$1:$A$288,'Copy of PY1 Data(H)'!$A$1:$CZ$288))</f>
        <v>0</v>
      </c>
      <c r="I234" s="180" cm="1">
        <f t="array" ref="I234">_xlfn.XLOOKUP(I$1,'Copy of PY1 Data(H)'!$A$1:$CZ$1,_xlfn.XLOOKUP($A234,'Copy of PY1 Data(H)'!$A$1:$A$288,'Copy of PY1 Data(H)'!$A$1:$CZ$288))</f>
        <v>0</v>
      </c>
      <c r="J234" s="180" cm="1">
        <f t="array" ref="J234">_xlfn.XLOOKUP(J$1,'Copy of PY1 Data(H)'!$A$1:$CZ$1,_xlfn.XLOOKUP($A234,'Copy of PY1 Data(H)'!$A$1:$A$288,'Copy of PY1 Data(H)'!$A$1:$CZ$288))</f>
        <v>0</v>
      </c>
      <c r="K234" s="180" cm="1">
        <f t="array" ref="K234">_xlfn.XLOOKUP(K$1,'Copy of PY1 Data(H)'!$A$1:$CZ$1,_xlfn.XLOOKUP($A234,'Copy of PY1 Data(H)'!$A$1:$A$288,'Copy of PY1 Data(H)'!$A$1:$CZ$288))</f>
        <v>0</v>
      </c>
      <c r="L234" s="180" cm="1">
        <f t="array" ref="L234">_xlfn.XLOOKUP(L$1,'Copy of PY1 Data(H)'!$A$1:$CZ$1,_xlfn.XLOOKUP($A234,'Copy of PY1 Data(H)'!$A$1:$A$288,'Copy of PY1 Data(H)'!$A$1:$CZ$288))</f>
        <v>0</v>
      </c>
      <c r="M234" s="180" cm="1">
        <f t="array" ref="M234">_xlfn.XLOOKUP(M$1,'Copy of PY1 Data(H)'!$A$1:$CZ$1,_xlfn.XLOOKUP($A234,'Copy of PY1 Data(H)'!$A$1:$A$288,'Copy of PY1 Data(H)'!$A$1:$CZ$288))</f>
        <v>0</v>
      </c>
      <c r="N234" s="180" cm="1">
        <f t="array" ref="N234">_xlfn.XLOOKUP(N$1,'Copy of PY1 Data(H)'!$A$1:$CZ$1,_xlfn.XLOOKUP($A234,'Copy of PY1 Data(H)'!$A$1:$A$288,'Copy of PY1 Data(H)'!$A$1:$CZ$288))</f>
        <v>0</v>
      </c>
      <c r="O234" s="180" cm="1">
        <f t="array" ref="O234">_xlfn.XLOOKUP(O$1,'Copy of PY1 Data(H)'!$A$1:$CZ$1,_xlfn.XLOOKUP($A234,'Copy of PY1 Data(H)'!$A$1:$A$288,'Copy of PY1 Data(H)'!$A$1:$CZ$288))</f>
        <v>0</v>
      </c>
      <c r="P234" s="180" cm="1">
        <f t="array" ref="P234">_xlfn.XLOOKUP(P$1,'Copy of PY1 Data(H)'!$A$1:$CZ$1,_xlfn.XLOOKUP($A234,'Copy of PY1 Data(H)'!$A$1:$A$288,'Copy of PY1 Data(H)'!$A$1:$CZ$288))</f>
        <v>0</v>
      </c>
      <c r="Q234" s="180" cm="1">
        <f t="array" ref="Q234">_xlfn.XLOOKUP(Q$1,'Copy of PY1 Data(H)'!$A$1:$CZ$1,_xlfn.XLOOKUP($A234,'Copy of PY1 Data(H)'!$A$1:$A$288,'Copy of PY1 Data(H)'!$A$1:$CZ$288))</f>
        <v>542752</v>
      </c>
      <c r="R234" s="180" cm="1">
        <f t="array" ref="R234">_xlfn.XLOOKUP(R$1,'Copy of PY1 Data(H)'!$A$1:$CZ$1,_xlfn.XLOOKUP($A234,'Copy of PY1 Data(H)'!$A$1:$A$288,'Copy of PY1 Data(H)'!$A$1:$CZ$288))</f>
        <v>0</v>
      </c>
      <c r="S234" s="180" cm="1">
        <f t="array" ref="S234">_xlfn.XLOOKUP(S$1,'Copy of PY1 Data(H)'!$A$1:$CZ$1,_xlfn.XLOOKUP($A234,'Copy of PY1 Data(H)'!$A$1:$A$288,'Copy of PY1 Data(H)'!$A$1:$CZ$288))</f>
        <v>0</v>
      </c>
      <c r="T234" s="180" cm="1">
        <f t="array" ref="T234">_xlfn.XLOOKUP(T$1,'Copy of PY1 Data(H)'!$A$1:$CZ$1,_xlfn.XLOOKUP($A234,'Copy of PY1 Data(H)'!$A$1:$A$288,'Copy of PY1 Data(H)'!$A$1:$CZ$288))</f>
        <v>0</v>
      </c>
      <c r="U234" s="180" cm="1">
        <f t="array" ref="U234">_xlfn.XLOOKUP(U$1,'Copy of PY1 Data(H)'!$A$1:$CZ$1,_xlfn.XLOOKUP($A234,'Copy of PY1 Data(H)'!$A$1:$A$288,'Copy of PY1 Data(H)'!$A$1:$CZ$288))</f>
        <v>0</v>
      </c>
      <c r="V234" s="180" cm="1">
        <f t="array" ref="V234">_xlfn.XLOOKUP(V$1,'Copy of PY1 Data(H)'!$A$1:$CZ$1,_xlfn.XLOOKUP($A234,'Copy of PY1 Data(H)'!$A$1:$A$288,'Copy of PY1 Data(H)'!$A$1:$CZ$288))</f>
        <v>764199</v>
      </c>
      <c r="W234" s="180" cm="1">
        <f t="array" ref="W234">_xlfn.XLOOKUP(W$1,'Copy of PY1 Data(H)'!$A$1:$CZ$1,_xlfn.XLOOKUP($A234,'Copy of PY1 Data(H)'!$A$1:$A$288,'Copy of PY1 Data(H)'!$A$1:$CZ$288))</f>
        <v>0</v>
      </c>
      <c r="X234" s="180" cm="1">
        <f t="array" ref="X234">_xlfn.XLOOKUP(X$1,'Copy of PY1 Data(H)'!$A$1:$CZ$1,_xlfn.XLOOKUP($A234,'Copy of PY1 Data(H)'!$A$1:$A$288,'Copy of PY1 Data(H)'!$A$1:$CZ$288))</f>
        <v>0</v>
      </c>
      <c r="Y234" s="180" cm="1">
        <f t="array" ref="Y234">_xlfn.XLOOKUP(Y$1,'Copy of PY1 Data(H)'!$A$1:$CZ$1,_xlfn.XLOOKUP($A234,'Copy of PY1 Data(H)'!$A$1:$A$288,'Copy of PY1 Data(H)'!$A$1:$CZ$288))</f>
        <v>0</v>
      </c>
      <c r="Z234" s="180" cm="1">
        <f t="array" ref="Z234">_xlfn.XLOOKUP(Z$1,'Copy of PY1 Data(H)'!$A$1:$CZ$1,_xlfn.XLOOKUP($A234,'Copy of PY1 Data(H)'!$A$1:$A$288,'Copy of PY1 Data(H)'!$A$1:$CZ$288))</f>
        <v>0</v>
      </c>
      <c r="AA234" s="180" cm="1">
        <f t="array" ref="AA234">_xlfn.XLOOKUP(AA$1,'Copy of PY1 Data(H)'!$A$1:$CZ$1,_xlfn.XLOOKUP($A234,'Copy of PY1 Data(H)'!$A$1:$A$288,'Copy of PY1 Data(H)'!$A$1:$CZ$288))</f>
        <v>0</v>
      </c>
      <c r="AB234" s="180" cm="1">
        <f t="array" ref="AB234">_xlfn.XLOOKUP(AB$1,'Copy of PY1 Data(H)'!$A$1:$CZ$1,_xlfn.XLOOKUP($A234,'Copy of PY1 Data(H)'!$A$1:$A$288,'Copy of PY1 Data(H)'!$A$1:$CZ$288))</f>
        <v>0</v>
      </c>
      <c r="AC234" s="180" cm="1">
        <f t="array" ref="AC234">_xlfn.XLOOKUP(AC$1,'Copy of PY1 Data(H)'!$A$1:$CZ$1,_xlfn.XLOOKUP($A234,'Copy of PY1 Data(H)'!$A$1:$A$288,'Copy of PY1 Data(H)'!$A$1:$CZ$288))</f>
        <v>0</v>
      </c>
      <c r="AD234" s="180" cm="1">
        <f t="array" ref="AD234">_xlfn.XLOOKUP(AD$1,'Copy of PY1 Data(H)'!$A$1:$CZ$1,_xlfn.XLOOKUP($A234,'Copy of PY1 Data(H)'!$A$1:$A$288,'Copy of PY1 Data(H)'!$A$1:$CZ$288))</f>
        <v>0</v>
      </c>
      <c r="AE234" s="180" cm="1">
        <f t="array" ref="AE234">_xlfn.XLOOKUP(AE$1,'Copy of PY1 Data(H)'!$A$1:$CZ$1,_xlfn.XLOOKUP($A234,'Copy of PY1 Data(H)'!$A$1:$A$288,'Copy of PY1 Data(H)'!$A$1:$CZ$288))</f>
        <v>0</v>
      </c>
      <c r="AF234" s="180" cm="1">
        <f t="array" ref="AF234">_xlfn.XLOOKUP(AF$1,'Copy of PY1 Data(H)'!$A$1:$CZ$1,_xlfn.XLOOKUP($A234,'Copy of PY1 Data(H)'!$A$1:$A$288,'Copy of PY1 Data(H)'!$A$1:$CZ$288))</f>
        <v>0</v>
      </c>
      <c r="AG234" s="180" cm="1">
        <f t="array" ref="AG234">_xlfn.XLOOKUP(AG$1,'Copy of PY1 Data(H)'!$A$1:$CZ$1,_xlfn.XLOOKUP($A234,'Copy of PY1 Data(H)'!$A$1:$A$288,'Copy of PY1 Data(H)'!$A$1:$CZ$288))</f>
        <v>0</v>
      </c>
      <c r="AH234" s="180" cm="1">
        <f t="array" ref="AH234">_xlfn.XLOOKUP(AH$1,'Copy of PY1 Data(H)'!$A$1:$CZ$1,_xlfn.XLOOKUP($A234,'Copy of PY1 Data(H)'!$A$1:$A$288,'Copy of PY1 Data(H)'!$A$1:$CZ$288))</f>
        <v>0</v>
      </c>
      <c r="AI234" s="180" cm="1">
        <f t="array" ref="AI234">_xlfn.XLOOKUP(AI$1,'Copy of PY1 Data(H)'!$A$1:$CZ$1,_xlfn.XLOOKUP($A234,'Copy of PY1 Data(H)'!$A$1:$A$288,'Copy of PY1 Data(H)'!$A$1:$CZ$288))</f>
        <v>3048772</v>
      </c>
      <c r="AJ234" s="180" cm="1">
        <f t="array" ref="AJ234">_xlfn.XLOOKUP(AJ$1,'Copy of PY1 Data(H)'!$A$1:$CZ$1,_xlfn.XLOOKUP($A234,'Copy of PY1 Data(H)'!$A$1:$A$288,'Copy of PY1 Data(H)'!$A$1:$CZ$288))</f>
        <v>0</v>
      </c>
      <c r="AK234" s="180" cm="1">
        <f t="array" ref="AK234">_xlfn.XLOOKUP(AK$1,'Copy of PY1 Data(H)'!$A$1:$CZ$1,_xlfn.XLOOKUP($A234,'Copy of PY1 Data(H)'!$A$1:$A$288,'Copy of PY1 Data(H)'!$A$1:$CZ$288))</f>
        <v>0</v>
      </c>
      <c r="AL234" s="180" cm="1">
        <f t="array" ref="AL234">_xlfn.XLOOKUP(AL$1,'Copy of PY1 Data(H)'!$A$1:$CZ$1,_xlfn.XLOOKUP($A234,'Copy of PY1 Data(H)'!$A$1:$A$288,'Copy of PY1 Data(H)'!$A$1:$CZ$288))</f>
        <v>0</v>
      </c>
      <c r="AM234" s="180" cm="1">
        <f t="array" ref="AM234">_xlfn.XLOOKUP(AM$1,'Copy of PY1 Data(H)'!$A$1:$CZ$1,_xlfn.XLOOKUP($A234,'Copy of PY1 Data(H)'!$A$1:$A$288,'Copy of PY1 Data(H)'!$A$1:$CZ$288))</f>
        <v>536000</v>
      </c>
      <c r="AN234" s="180" cm="1">
        <f t="array" ref="AN234">_xlfn.XLOOKUP(AN$1,'Copy of PY1 Data(H)'!$A$1:$CZ$1,_xlfn.XLOOKUP($A234,'Copy of PY1 Data(H)'!$A$1:$A$288,'Copy of PY1 Data(H)'!$A$1:$CZ$288))</f>
        <v>0</v>
      </c>
      <c r="AO234" s="180" cm="1">
        <f t="array" ref="AO234">_xlfn.XLOOKUP(AO$1,'Copy of PY1 Data(H)'!$A$1:$CZ$1,_xlfn.XLOOKUP($A234,'Copy of PY1 Data(H)'!$A$1:$A$288,'Copy of PY1 Data(H)'!$A$1:$CZ$288))</f>
        <v>0</v>
      </c>
      <c r="AP234" s="180" cm="1">
        <f t="array" ref="AP234">_xlfn.XLOOKUP(AP$1,'Copy of PY1 Data(H)'!$A$1:$CZ$1,_xlfn.XLOOKUP($A234,'Copy of PY1 Data(H)'!$A$1:$A$288,'Copy of PY1 Data(H)'!$A$1:$CZ$288))</f>
        <v>0</v>
      </c>
      <c r="AQ234" s="180" cm="1">
        <f t="array" ref="AQ234">_xlfn.XLOOKUP(AQ$1,'Copy of PY1 Data(H)'!$A$1:$CZ$1,_xlfn.XLOOKUP($A234,'Copy of PY1 Data(H)'!$A$1:$A$288,'Copy of PY1 Data(H)'!$A$1:$CZ$288))</f>
        <v>0</v>
      </c>
      <c r="AR234" s="180" cm="1">
        <f t="array" ref="AR234">_xlfn.XLOOKUP(AR$1,'Copy of PY1 Data(H)'!$A$1:$CZ$1,_xlfn.XLOOKUP($A234,'Copy of PY1 Data(H)'!$A$1:$A$288,'Copy of PY1 Data(H)'!$A$1:$CZ$288))</f>
        <v>0</v>
      </c>
      <c r="AS234" s="180" cm="1">
        <f t="array" ref="AS234">_xlfn.XLOOKUP(AS$1,'Copy of PY1 Data(H)'!$A$1:$CZ$1,_xlfn.XLOOKUP($A234,'Copy of PY1 Data(H)'!$A$1:$A$288,'Copy of PY1 Data(H)'!$A$1:$CZ$288))</f>
        <v>0</v>
      </c>
      <c r="AT234" s="180" cm="1">
        <f t="array" ref="AT234">_xlfn.XLOOKUP(AT$1,'Copy of PY1 Data(H)'!$A$1:$CZ$1,_xlfn.XLOOKUP($A234,'Copy of PY1 Data(H)'!$A$1:$A$288,'Copy of PY1 Data(H)'!$A$1:$CZ$288))</f>
        <v>0</v>
      </c>
      <c r="AU234" s="180" cm="1">
        <f t="array" ref="AU234">_xlfn.XLOOKUP(AU$1,'Copy of PY1 Data(H)'!$A$1:$CZ$1,_xlfn.XLOOKUP($A234,'Copy of PY1 Data(H)'!$A$1:$A$288,'Copy of PY1 Data(H)'!$A$1:$CZ$288))</f>
        <v>0</v>
      </c>
      <c r="AV234" s="180" cm="1">
        <f t="array" ref="AV234">_xlfn.XLOOKUP(AV$1,'Copy of PY1 Data(H)'!$A$1:$CZ$1,_xlfn.XLOOKUP($A234,'Copy of PY1 Data(H)'!$A$1:$A$288,'Copy of PY1 Data(H)'!$A$1:$CZ$288))</f>
        <v>0</v>
      </c>
      <c r="AW234" s="180" cm="1">
        <f t="array" ref="AW234">_xlfn.XLOOKUP(AW$1,'Copy of PY1 Data(H)'!$A$1:$CZ$1,_xlfn.XLOOKUP($A234,'Copy of PY1 Data(H)'!$A$1:$A$288,'Copy of PY1 Data(H)'!$A$1:$CZ$288))</f>
        <v>0</v>
      </c>
      <c r="AX234" s="180" cm="1">
        <f t="array" ref="AX234">_xlfn.XLOOKUP(AX$1,'Copy of PY1 Data(H)'!$A$1:$CZ$1,_xlfn.XLOOKUP($A234,'Copy of PY1 Data(H)'!$A$1:$A$288,'Copy of PY1 Data(H)'!$A$1:$CZ$288))</f>
        <v>0</v>
      </c>
      <c r="AY234" s="180" cm="1">
        <f t="array" ref="AY234">_xlfn.XLOOKUP(AY$1,'Copy of PY1 Data(H)'!$A$1:$CZ$1,_xlfn.XLOOKUP($A234,'Copy of PY1 Data(H)'!$A$1:$A$288,'Copy of PY1 Data(H)'!$A$1:$CZ$288))</f>
        <v>0</v>
      </c>
      <c r="AZ234" s="180" cm="1">
        <f t="array" ref="AZ234">_xlfn.XLOOKUP(AZ$1,'Copy of PY1 Data(H)'!$A$1:$CZ$1,_xlfn.XLOOKUP($A234,'Copy of PY1 Data(H)'!$A$1:$A$288,'Copy of PY1 Data(H)'!$A$1:$CZ$288))</f>
        <v>0</v>
      </c>
      <c r="BA234" s="180" cm="1">
        <f t="array" ref="BA234">_xlfn.XLOOKUP(BA$1,'Copy of PY1 Data(H)'!$A$1:$CZ$1,_xlfn.XLOOKUP($A234,'Copy of PY1 Data(H)'!$A$1:$A$288,'Copy of PY1 Data(H)'!$A$1:$CZ$288))</f>
        <v>0</v>
      </c>
      <c r="BB234" s="180" cm="1">
        <f t="array" ref="BB234">_xlfn.XLOOKUP(BB$1,'Copy of PY1 Data(H)'!$A$1:$CZ$1,_xlfn.XLOOKUP($A234,'Copy of PY1 Data(H)'!$A$1:$A$288,'Copy of PY1 Data(H)'!$A$1:$CZ$288))</f>
        <v>0</v>
      </c>
      <c r="BC234" s="180" cm="1">
        <f t="array" ref="BC234">_xlfn.XLOOKUP(BC$1,'Copy of PY1 Data(H)'!$A$1:$CZ$1,_xlfn.XLOOKUP($A234,'Copy of PY1 Data(H)'!$A$1:$A$288,'Copy of PY1 Data(H)'!$A$1:$CZ$288))</f>
        <v>0</v>
      </c>
      <c r="BD234" s="180" cm="1">
        <f t="array" ref="BD234">_xlfn.XLOOKUP(BD$1,'Copy of PY1 Data(H)'!$A$1:$CZ$1,_xlfn.XLOOKUP($A234,'Copy of PY1 Data(H)'!$A$1:$A$288,'Copy of PY1 Data(H)'!$A$1:$CZ$288))</f>
        <v>0</v>
      </c>
      <c r="BE234" s="180" cm="1">
        <f t="array" ref="BE234">_xlfn.XLOOKUP(BE$1,'Copy of PY1 Data(H)'!$A$1:$CZ$1,_xlfn.XLOOKUP($A234,'Copy of PY1 Data(H)'!$A$1:$A$288,'Copy of PY1 Data(H)'!$A$1:$CZ$288))</f>
        <v>0</v>
      </c>
      <c r="BF234" s="180" cm="1">
        <f t="array" ref="BF234">_xlfn.XLOOKUP(BF$1,'Copy of PY1 Data(H)'!$A$1:$CZ$1,_xlfn.XLOOKUP($A234,'Copy of PY1 Data(H)'!$A$1:$A$288,'Copy of PY1 Data(H)'!$A$1:$CZ$288))</f>
        <v>0</v>
      </c>
      <c r="BG234" s="180" cm="1">
        <f t="array" ref="BG234">_xlfn.XLOOKUP(BG$1,'Copy of PY1 Data(H)'!$A$1:$CZ$1,_xlfn.XLOOKUP($A234,'Copy of PY1 Data(H)'!$A$1:$A$288,'Copy of PY1 Data(H)'!$A$1:$CZ$288))</f>
        <v>0</v>
      </c>
      <c r="BH234" s="180" cm="1">
        <f t="array" ref="BH234">_xlfn.XLOOKUP(BH$1,'Copy of PY1 Data(H)'!$A$1:$CZ$1,_xlfn.XLOOKUP($A234,'Copy of PY1 Data(H)'!$A$1:$A$288,'Copy of PY1 Data(H)'!$A$1:$CZ$288))</f>
        <v>0</v>
      </c>
      <c r="BI234" s="180" cm="1">
        <f t="array" ref="BI234">_xlfn.XLOOKUP(BI$1,'Copy of PY1 Data(H)'!$A$1:$CZ$1,_xlfn.XLOOKUP($A234,'Copy of PY1 Data(H)'!$A$1:$A$288,'Copy of PY1 Data(H)'!$A$1:$CZ$288))</f>
        <v>0</v>
      </c>
      <c r="BJ234" s="180" cm="1">
        <f t="array" ref="BJ234">_xlfn.XLOOKUP(BJ$1,'Copy of PY1 Data(H)'!$A$1:$CZ$1,_xlfn.XLOOKUP($A234,'Copy of PY1 Data(H)'!$A$1:$A$288,'Copy of PY1 Data(H)'!$A$1:$CZ$288))</f>
        <v>0</v>
      </c>
      <c r="BK234" s="180" cm="1">
        <f t="array" ref="BK234">_xlfn.XLOOKUP(BK$1,'Copy of PY1 Data(H)'!$A$1:$CZ$1,_xlfn.XLOOKUP($A234,'Copy of PY1 Data(H)'!$A$1:$A$288,'Copy of PY1 Data(H)'!$A$1:$CZ$288))</f>
        <v>0</v>
      </c>
      <c r="BL234" s="180" cm="1">
        <f t="array" ref="BL234">_xlfn.XLOOKUP(BL$1,'Copy of PY1 Data(H)'!$A$1:$CZ$1,_xlfn.XLOOKUP($A234,'Copy of PY1 Data(H)'!$A$1:$A$288,'Copy of PY1 Data(H)'!$A$1:$CZ$288))</f>
        <v>0</v>
      </c>
      <c r="BM234" s="180" cm="1">
        <f t="array" ref="BM234">_xlfn.XLOOKUP(BM$1,'Copy of PY1 Data(H)'!$A$1:$CZ$1,_xlfn.XLOOKUP($A234,'Copy of PY1 Data(H)'!$A$1:$A$288,'Copy of PY1 Data(H)'!$A$1:$CZ$288))</f>
        <v>0</v>
      </c>
      <c r="BN234" s="180" cm="1">
        <f t="array" ref="BN234">_xlfn.XLOOKUP(BN$1,'Copy of PY1 Data(H)'!$A$1:$CZ$1,_xlfn.XLOOKUP($A234,'Copy of PY1 Data(H)'!$A$1:$A$288,'Copy of PY1 Data(H)'!$A$1:$CZ$288))</f>
        <v>0</v>
      </c>
      <c r="BO234" s="180" cm="1">
        <f t="array" ref="BO234">_xlfn.XLOOKUP(BO$1,'Copy of PY1 Data(H)'!$A$1:$CZ$1,_xlfn.XLOOKUP($A234,'Copy of PY1 Data(H)'!$A$1:$A$288,'Copy of PY1 Data(H)'!$A$1:$CZ$288))</f>
        <v>0</v>
      </c>
      <c r="BP234" s="180" cm="1">
        <f t="array" ref="BP234">_xlfn.XLOOKUP(BP$1,'Copy of PY1 Data(H)'!$A$1:$CZ$1,_xlfn.XLOOKUP($A234,'Copy of PY1 Data(H)'!$A$1:$A$288,'Copy of PY1 Data(H)'!$A$1:$CZ$288))</f>
        <v>0</v>
      </c>
      <c r="BQ234" s="180" cm="1">
        <f t="array" ref="BQ234">_xlfn.XLOOKUP(BQ$1,'Copy of PY1 Data(H)'!$A$1:$CZ$1,_xlfn.XLOOKUP($A234,'Copy of PY1 Data(H)'!$A$1:$A$288,'Copy of PY1 Data(H)'!$A$1:$CZ$288))</f>
        <v>0</v>
      </c>
      <c r="BR234" s="180" cm="1">
        <f t="array" ref="BR234">_xlfn.XLOOKUP(BR$1,'Copy of PY1 Data(H)'!$A$1:$CZ$1,_xlfn.XLOOKUP($A234,'Copy of PY1 Data(H)'!$A$1:$A$288,'Copy of PY1 Data(H)'!$A$1:$CZ$288))</f>
        <v>375000</v>
      </c>
      <c r="BS234" s="180" cm="1">
        <f t="array" ref="BS234">_xlfn.XLOOKUP(BS$1,'Copy of PY1 Data(H)'!$A$1:$CZ$1,_xlfn.XLOOKUP($A234,'Copy of PY1 Data(H)'!$A$1:$A$288,'Copy of PY1 Data(H)'!$A$1:$CZ$288))</f>
        <v>30852</v>
      </c>
      <c r="BT234" s="180" cm="1">
        <f t="array" ref="BT234">_xlfn.XLOOKUP(BT$1,'Copy of PY1 Data(H)'!$A$1:$CZ$1,_xlfn.XLOOKUP($A234,'Copy of PY1 Data(H)'!$A$1:$A$288,'Copy of PY1 Data(H)'!$A$1:$CZ$288))</f>
        <v>0</v>
      </c>
      <c r="BU234" s="180" cm="1">
        <f t="array" ref="BU234">_xlfn.XLOOKUP(BU$1,'Copy of PY1 Data(H)'!$A$1:$CZ$1,_xlfn.XLOOKUP($A234,'Copy of PY1 Data(H)'!$A$1:$A$288,'Copy of PY1 Data(H)'!$A$1:$CZ$288))</f>
        <v>0</v>
      </c>
      <c r="BV234" s="180" cm="1">
        <f t="array" ref="BV234">_xlfn.XLOOKUP(BV$1,'Copy of PY1 Data(H)'!$A$1:$CZ$1,_xlfn.XLOOKUP($A234,'Copy of PY1 Data(H)'!$A$1:$A$288,'Copy of PY1 Data(H)'!$A$1:$CZ$288))</f>
        <v>0</v>
      </c>
      <c r="BW234" s="180" cm="1">
        <f t="array" ref="BW234">_xlfn.XLOOKUP(BW$1,'Copy of PY1 Data(H)'!$A$1:$CZ$1,_xlfn.XLOOKUP($A234,'Copy of PY1 Data(H)'!$A$1:$A$288,'Copy of PY1 Data(H)'!$A$1:$CZ$288))</f>
        <v>0</v>
      </c>
      <c r="BX234" s="180" cm="1">
        <f t="array" ref="BX234">_xlfn.XLOOKUP(BX$1,'Copy of PY1 Data(H)'!$A$1:$CZ$1,_xlfn.XLOOKUP($A234,'Copy of PY1 Data(H)'!$A$1:$A$288,'Copy of PY1 Data(H)'!$A$1:$CZ$288))</f>
        <v>0</v>
      </c>
      <c r="BY234" s="180" cm="1">
        <f t="array" ref="BY234">_xlfn.XLOOKUP(BY$1,'Copy of PY1 Data(H)'!$A$1:$CZ$1,_xlfn.XLOOKUP($A234,'Copy of PY1 Data(H)'!$A$1:$A$288,'Copy of PY1 Data(H)'!$A$1:$CZ$288))</f>
        <v>0</v>
      </c>
      <c r="BZ234" s="180" cm="1">
        <f t="array" ref="BZ234">_xlfn.XLOOKUP(BZ$1,'Copy of PY1 Data(H)'!$A$1:$CZ$1,_xlfn.XLOOKUP($A234,'Copy of PY1 Data(H)'!$A$1:$A$288,'Copy of PY1 Data(H)'!$A$1:$CZ$288))</f>
        <v>0</v>
      </c>
      <c r="CA234" s="180" cm="1">
        <f t="array" ref="CA234">_xlfn.XLOOKUP(CA$1,'Copy of PY1 Data(H)'!$A$1:$CZ$1,_xlfn.XLOOKUP($A234,'Copy of PY1 Data(H)'!$A$1:$A$288,'Copy of PY1 Data(H)'!$A$1:$CZ$288))</f>
        <v>0</v>
      </c>
      <c r="CB234" s="180" cm="1">
        <f t="array" ref="CB234">_xlfn.XLOOKUP(CB$1,'Copy of PY1 Data(H)'!$A$1:$CZ$1,_xlfn.XLOOKUP($A234,'Copy of PY1 Data(H)'!$A$1:$A$288,'Copy of PY1 Data(H)'!$A$1:$CZ$288))</f>
        <v>0</v>
      </c>
      <c r="CC234" s="180" cm="1">
        <f t="array" ref="CC234">_xlfn.XLOOKUP(CC$1,'Copy of PY1 Data(H)'!$A$1:$CZ$1,_xlfn.XLOOKUP($A234,'Copy of PY1 Data(H)'!$A$1:$A$288,'Copy of PY1 Data(H)'!$A$1:$CZ$288))</f>
        <v>0</v>
      </c>
      <c r="CD234" s="180" cm="1">
        <f t="array" ref="CD234">_xlfn.XLOOKUP(CD$1,'Copy of PY1 Data(H)'!$A$1:$CZ$1,_xlfn.XLOOKUP($A234,'Copy of PY1 Data(H)'!$A$1:$A$288,'Copy of PY1 Data(H)'!$A$1:$CZ$288))</f>
        <v>0</v>
      </c>
    </row>
    <row r="235" spans="1:82" x14ac:dyDescent="0.3">
      <c r="A235" s="180">
        <v>990</v>
      </c>
      <c r="C235" s="180"/>
      <c r="D235" s="180" cm="1">
        <f t="array" ref="D235">_xlfn.XLOOKUP(D$1,'Copy of PY1 Data(H)'!$A$1:$CZ$1,_xlfn.XLOOKUP($A235,'Copy of PY1 Data(H)'!$A$1:$A$288,'Copy of PY1 Data(H)'!$A$1:$CZ$288))</f>
        <v>0</v>
      </c>
      <c r="E235" s="180" cm="1">
        <f t="array" ref="E235">_xlfn.XLOOKUP(E$1,'Copy of PY1 Data(H)'!$A$1:$CZ$1,_xlfn.XLOOKUP($A235,'Copy of PY1 Data(H)'!$A$1:$A$288,'Copy of PY1 Data(H)'!$A$1:$CZ$288))</f>
        <v>0</v>
      </c>
      <c r="F235" s="180" cm="1">
        <f t="array" ref="F235">_xlfn.XLOOKUP(F$1,'Copy of PY1 Data(H)'!$A$1:$CZ$1,_xlfn.XLOOKUP($A235,'Copy of PY1 Data(H)'!$A$1:$A$288,'Copy of PY1 Data(H)'!$A$1:$CZ$288))</f>
        <v>0</v>
      </c>
      <c r="G235" s="180" cm="1">
        <f t="array" ref="G235">_xlfn.XLOOKUP(G$1,'Copy of PY1 Data(H)'!$A$1:$CZ$1,_xlfn.XLOOKUP($A235,'Copy of PY1 Data(H)'!$A$1:$A$288,'Copy of PY1 Data(H)'!$A$1:$CZ$288))</f>
        <v>0</v>
      </c>
      <c r="H235" s="180" cm="1">
        <f t="array" ref="H235">_xlfn.XLOOKUP(H$1,'Copy of PY1 Data(H)'!$A$1:$CZ$1,_xlfn.XLOOKUP($A235,'Copy of PY1 Data(H)'!$A$1:$A$288,'Copy of PY1 Data(H)'!$A$1:$CZ$288))</f>
        <v>0</v>
      </c>
      <c r="I235" s="180" cm="1">
        <f t="array" ref="I235">_xlfn.XLOOKUP(I$1,'Copy of PY1 Data(H)'!$A$1:$CZ$1,_xlfn.XLOOKUP($A235,'Copy of PY1 Data(H)'!$A$1:$A$288,'Copy of PY1 Data(H)'!$A$1:$CZ$288))</f>
        <v>0</v>
      </c>
      <c r="J235" s="180" cm="1">
        <f t="array" ref="J235">_xlfn.XLOOKUP(J$1,'Copy of PY1 Data(H)'!$A$1:$CZ$1,_xlfn.XLOOKUP($A235,'Copy of PY1 Data(H)'!$A$1:$A$288,'Copy of PY1 Data(H)'!$A$1:$CZ$288))</f>
        <v>0</v>
      </c>
      <c r="K235" s="180" cm="1">
        <f t="array" ref="K235">_xlfn.XLOOKUP(K$1,'Copy of PY1 Data(H)'!$A$1:$CZ$1,_xlfn.XLOOKUP($A235,'Copy of PY1 Data(H)'!$A$1:$A$288,'Copy of PY1 Data(H)'!$A$1:$CZ$288))</f>
        <v>0</v>
      </c>
      <c r="L235" s="180" cm="1">
        <f t="array" ref="L235">_xlfn.XLOOKUP(L$1,'Copy of PY1 Data(H)'!$A$1:$CZ$1,_xlfn.XLOOKUP($A235,'Copy of PY1 Data(H)'!$A$1:$A$288,'Copy of PY1 Data(H)'!$A$1:$CZ$288))</f>
        <v>0</v>
      </c>
      <c r="M235" s="180" cm="1">
        <f t="array" ref="M235">_xlfn.XLOOKUP(M$1,'Copy of PY1 Data(H)'!$A$1:$CZ$1,_xlfn.XLOOKUP($A235,'Copy of PY1 Data(H)'!$A$1:$A$288,'Copy of PY1 Data(H)'!$A$1:$CZ$288))</f>
        <v>0</v>
      </c>
      <c r="N235" s="180" cm="1">
        <f t="array" ref="N235">_xlfn.XLOOKUP(N$1,'Copy of PY1 Data(H)'!$A$1:$CZ$1,_xlfn.XLOOKUP($A235,'Copy of PY1 Data(H)'!$A$1:$A$288,'Copy of PY1 Data(H)'!$A$1:$CZ$288))</f>
        <v>0</v>
      </c>
      <c r="O235" s="180" cm="1">
        <f t="array" ref="O235">_xlfn.XLOOKUP(O$1,'Copy of PY1 Data(H)'!$A$1:$CZ$1,_xlfn.XLOOKUP($A235,'Copy of PY1 Data(H)'!$A$1:$A$288,'Copy of PY1 Data(H)'!$A$1:$CZ$288))</f>
        <v>0</v>
      </c>
      <c r="P235" s="180" cm="1">
        <f t="array" ref="P235">_xlfn.XLOOKUP(P$1,'Copy of PY1 Data(H)'!$A$1:$CZ$1,_xlfn.XLOOKUP($A235,'Copy of PY1 Data(H)'!$A$1:$A$288,'Copy of PY1 Data(H)'!$A$1:$CZ$288))</f>
        <v>0</v>
      </c>
      <c r="Q235" s="180" cm="1">
        <f t="array" ref="Q235">_xlfn.XLOOKUP(Q$1,'Copy of PY1 Data(H)'!$A$1:$CZ$1,_xlfn.XLOOKUP($A235,'Copy of PY1 Data(H)'!$A$1:$A$288,'Copy of PY1 Data(H)'!$A$1:$CZ$288))</f>
        <v>542752</v>
      </c>
      <c r="R235" s="180" cm="1">
        <f t="array" ref="R235">_xlfn.XLOOKUP(R$1,'Copy of PY1 Data(H)'!$A$1:$CZ$1,_xlfn.XLOOKUP($A235,'Copy of PY1 Data(H)'!$A$1:$A$288,'Copy of PY1 Data(H)'!$A$1:$CZ$288))</f>
        <v>0</v>
      </c>
      <c r="S235" s="180" cm="1">
        <f t="array" ref="S235">_xlfn.XLOOKUP(S$1,'Copy of PY1 Data(H)'!$A$1:$CZ$1,_xlfn.XLOOKUP($A235,'Copy of PY1 Data(H)'!$A$1:$A$288,'Copy of PY1 Data(H)'!$A$1:$CZ$288))</f>
        <v>0</v>
      </c>
      <c r="T235" s="180" cm="1">
        <f t="array" ref="T235">_xlfn.XLOOKUP(T$1,'Copy of PY1 Data(H)'!$A$1:$CZ$1,_xlfn.XLOOKUP($A235,'Copy of PY1 Data(H)'!$A$1:$A$288,'Copy of PY1 Data(H)'!$A$1:$CZ$288))</f>
        <v>0</v>
      </c>
      <c r="U235" s="180" cm="1">
        <f t="array" ref="U235">_xlfn.XLOOKUP(U$1,'Copy of PY1 Data(H)'!$A$1:$CZ$1,_xlfn.XLOOKUP($A235,'Copy of PY1 Data(H)'!$A$1:$A$288,'Copy of PY1 Data(H)'!$A$1:$CZ$288))</f>
        <v>0</v>
      </c>
      <c r="V235" s="180" cm="1">
        <f t="array" ref="V235">_xlfn.XLOOKUP(V$1,'Copy of PY1 Data(H)'!$A$1:$CZ$1,_xlfn.XLOOKUP($A235,'Copy of PY1 Data(H)'!$A$1:$A$288,'Copy of PY1 Data(H)'!$A$1:$CZ$288))</f>
        <v>0</v>
      </c>
      <c r="W235" s="180" cm="1">
        <f t="array" ref="W235">_xlfn.XLOOKUP(W$1,'Copy of PY1 Data(H)'!$A$1:$CZ$1,_xlfn.XLOOKUP($A235,'Copy of PY1 Data(H)'!$A$1:$A$288,'Copy of PY1 Data(H)'!$A$1:$CZ$288))</f>
        <v>0</v>
      </c>
      <c r="X235" s="180" cm="1">
        <f t="array" ref="X235">_xlfn.XLOOKUP(X$1,'Copy of PY1 Data(H)'!$A$1:$CZ$1,_xlfn.XLOOKUP($A235,'Copy of PY1 Data(H)'!$A$1:$A$288,'Copy of PY1 Data(H)'!$A$1:$CZ$288))</f>
        <v>0</v>
      </c>
      <c r="Y235" s="180" cm="1">
        <f t="array" ref="Y235">_xlfn.XLOOKUP(Y$1,'Copy of PY1 Data(H)'!$A$1:$CZ$1,_xlfn.XLOOKUP($A235,'Copy of PY1 Data(H)'!$A$1:$A$288,'Copy of PY1 Data(H)'!$A$1:$CZ$288))</f>
        <v>0</v>
      </c>
      <c r="Z235" s="180" cm="1">
        <f t="array" ref="Z235">_xlfn.XLOOKUP(Z$1,'Copy of PY1 Data(H)'!$A$1:$CZ$1,_xlfn.XLOOKUP($A235,'Copy of PY1 Data(H)'!$A$1:$A$288,'Copy of PY1 Data(H)'!$A$1:$CZ$288))</f>
        <v>0</v>
      </c>
      <c r="AA235" s="180" cm="1">
        <f t="array" ref="AA235">_xlfn.XLOOKUP(AA$1,'Copy of PY1 Data(H)'!$A$1:$CZ$1,_xlfn.XLOOKUP($A235,'Copy of PY1 Data(H)'!$A$1:$A$288,'Copy of PY1 Data(H)'!$A$1:$CZ$288))</f>
        <v>0</v>
      </c>
      <c r="AB235" s="180" cm="1">
        <f t="array" ref="AB235">_xlfn.XLOOKUP(AB$1,'Copy of PY1 Data(H)'!$A$1:$CZ$1,_xlfn.XLOOKUP($A235,'Copy of PY1 Data(H)'!$A$1:$A$288,'Copy of PY1 Data(H)'!$A$1:$CZ$288))</f>
        <v>0</v>
      </c>
      <c r="AC235" s="180" cm="1">
        <f t="array" ref="AC235">_xlfn.XLOOKUP(AC$1,'Copy of PY1 Data(H)'!$A$1:$CZ$1,_xlfn.XLOOKUP($A235,'Copy of PY1 Data(H)'!$A$1:$A$288,'Copy of PY1 Data(H)'!$A$1:$CZ$288))</f>
        <v>0</v>
      </c>
      <c r="AD235" s="180" cm="1">
        <f t="array" ref="AD235">_xlfn.XLOOKUP(AD$1,'Copy of PY1 Data(H)'!$A$1:$CZ$1,_xlfn.XLOOKUP($A235,'Copy of PY1 Data(H)'!$A$1:$A$288,'Copy of PY1 Data(H)'!$A$1:$CZ$288))</f>
        <v>0</v>
      </c>
      <c r="AE235" s="180" cm="1">
        <f t="array" ref="AE235">_xlfn.XLOOKUP(AE$1,'Copy of PY1 Data(H)'!$A$1:$CZ$1,_xlfn.XLOOKUP($A235,'Copy of PY1 Data(H)'!$A$1:$A$288,'Copy of PY1 Data(H)'!$A$1:$CZ$288))</f>
        <v>0</v>
      </c>
      <c r="AF235" s="180" cm="1">
        <f t="array" ref="AF235">_xlfn.XLOOKUP(AF$1,'Copy of PY1 Data(H)'!$A$1:$CZ$1,_xlfn.XLOOKUP($A235,'Copy of PY1 Data(H)'!$A$1:$A$288,'Copy of PY1 Data(H)'!$A$1:$CZ$288))</f>
        <v>0</v>
      </c>
      <c r="AG235" s="180" cm="1">
        <f t="array" ref="AG235">_xlfn.XLOOKUP(AG$1,'Copy of PY1 Data(H)'!$A$1:$CZ$1,_xlfn.XLOOKUP($A235,'Copy of PY1 Data(H)'!$A$1:$A$288,'Copy of PY1 Data(H)'!$A$1:$CZ$288))</f>
        <v>0</v>
      </c>
      <c r="AH235" s="180" cm="1">
        <f t="array" ref="AH235">_xlfn.XLOOKUP(AH$1,'Copy of PY1 Data(H)'!$A$1:$CZ$1,_xlfn.XLOOKUP($A235,'Copy of PY1 Data(H)'!$A$1:$A$288,'Copy of PY1 Data(H)'!$A$1:$CZ$288))</f>
        <v>0</v>
      </c>
      <c r="AI235" s="180" cm="1">
        <f t="array" ref="AI235">_xlfn.XLOOKUP(AI$1,'Copy of PY1 Data(H)'!$A$1:$CZ$1,_xlfn.XLOOKUP($A235,'Copy of PY1 Data(H)'!$A$1:$A$288,'Copy of PY1 Data(H)'!$A$1:$CZ$288))</f>
        <v>378396</v>
      </c>
      <c r="AJ235" s="180" cm="1">
        <f t="array" ref="AJ235">_xlfn.XLOOKUP(AJ$1,'Copy of PY1 Data(H)'!$A$1:$CZ$1,_xlfn.XLOOKUP($A235,'Copy of PY1 Data(H)'!$A$1:$A$288,'Copy of PY1 Data(H)'!$A$1:$CZ$288))</f>
        <v>0</v>
      </c>
      <c r="AK235" s="180" cm="1">
        <f t="array" ref="AK235">_xlfn.XLOOKUP(AK$1,'Copy of PY1 Data(H)'!$A$1:$CZ$1,_xlfn.XLOOKUP($A235,'Copy of PY1 Data(H)'!$A$1:$A$288,'Copy of PY1 Data(H)'!$A$1:$CZ$288))</f>
        <v>0</v>
      </c>
      <c r="AL235" s="180" cm="1">
        <f t="array" ref="AL235">_xlfn.XLOOKUP(AL$1,'Copy of PY1 Data(H)'!$A$1:$CZ$1,_xlfn.XLOOKUP($A235,'Copy of PY1 Data(H)'!$A$1:$A$288,'Copy of PY1 Data(H)'!$A$1:$CZ$288))</f>
        <v>0</v>
      </c>
      <c r="AM235" s="180" cm="1">
        <f t="array" ref="AM235">_xlfn.XLOOKUP(AM$1,'Copy of PY1 Data(H)'!$A$1:$CZ$1,_xlfn.XLOOKUP($A235,'Copy of PY1 Data(H)'!$A$1:$A$288,'Copy of PY1 Data(H)'!$A$1:$CZ$288))</f>
        <v>0</v>
      </c>
      <c r="AN235" s="180" cm="1">
        <f t="array" ref="AN235">_xlfn.XLOOKUP(AN$1,'Copy of PY1 Data(H)'!$A$1:$CZ$1,_xlfn.XLOOKUP($A235,'Copy of PY1 Data(H)'!$A$1:$A$288,'Copy of PY1 Data(H)'!$A$1:$CZ$288))</f>
        <v>0</v>
      </c>
      <c r="AO235" s="180" cm="1">
        <f t="array" ref="AO235">_xlfn.XLOOKUP(AO$1,'Copy of PY1 Data(H)'!$A$1:$CZ$1,_xlfn.XLOOKUP($A235,'Copy of PY1 Data(H)'!$A$1:$A$288,'Copy of PY1 Data(H)'!$A$1:$CZ$288))</f>
        <v>0</v>
      </c>
      <c r="AP235" s="180" cm="1">
        <f t="array" ref="AP235">_xlfn.XLOOKUP(AP$1,'Copy of PY1 Data(H)'!$A$1:$CZ$1,_xlfn.XLOOKUP($A235,'Copy of PY1 Data(H)'!$A$1:$A$288,'Copy of PY1 Data(H)'!$A$1:$CZ$288))</f>
        <v>0</v>
      </c>
      <c r="AQ235" s="180" cm="1">
        <f t="array" ref="AQ235">_xlfn.XLOOKUP(AQ$1,'Copy of PY1 Data(H)'!$A$1:$CZ$1,_xlfn.XLOOKUP($A235,'Copy of PY1 Data(H)'!$A$1:$A$288,'Copy of PY1 Data(H)'!$A$1:$CZ$288))</f>
        <v>0</v>
      </c>
      <c r="AR235" s="180" cm="1">
        <f t="array" ref="AR235">_xlfn.XLOOKUP(AR$1,'Copy of PY1 Data(H)'!$A$1:$CZ$1,_xlfn.XLOOKUP($A235,'Copy of PY1 Data(H)'!$A$1:$A$288,'Copy of PY1 Data(H)'!$A$1:$CZ$288))</f>
        <v>0</v>
      </c>
      <c r="AS235" s="180" cm="1">
        <f t="array" ref="AS235">_xlfn.XLOOKUP(AS$1,'Copy of PY1 Data(H)'!$A$1:$CZ$1,_xlfn.XLOOKUP($A235,'Copy of PY1 Data(H)'!$A$1:$A$288,'Copy of PY1 Data(H)'!$A$1:$CZ$288))</f>
        <v>0</v>
      </c>
      <c r="AT235" s="180" cm="1">
        <f t="array" ref="AT235">_xlfn.XLOOKUP(AT$1,'Copy of PY1 Data(H)'!$A$1:$CZ$1,_xlfn.XLOOKUP($A235,'Copy of PY1 Data(H)'!$A$1:$A$288,'Copy of PY1 Data(H)'!$A$1:$CZ$288))</f>
        <v>0</v>
      </c>
      <c r="AU235" s="180" cm="1">
        <f t="array" ref="AU235">_xlfn.XLOOKUP(AU$1,'Copy of PY1 Data(H)'!$A$1:$CZ$1,_xlfn.XLOOKUP($A235,'Copy of PY1 Data(H)'!$A$1:$A$288,'Copy of PY1 Data(H)'!$A$1:$CZ$288))</f>
        <v>0</v>
      </c>
      <c r="AV235" s="180" cm="1">
        <f t="array" ref="AV235">_xlfn.XLOOKUP(AV$1,'Copy of PY1 Data(H)'!$A$1:$CZ$1,_xlfn.XLOOKUP($A235,'Copy of PY1 Data(H)'!$A$1:$A$288,'Copy of PY1 Data(H)'!$A$1:$CZ$288))</f>
        <v>0</v>
      </c>
      <c r="AW235" s="180" cm="1">
        <f t="array" ref="AW235">_xlfn.XLOOKUP(AW$1,'Copy of PY1 Data(H)'!$A$1:$CZ$1,_xlfn.XLOOKUP($A235,'Copy of PY1 Data(H)'!$A$1:$A$288,'Copy of PY1 Data(H)'!$A$1:$CZ$288))</f>
        <v>0</v>
      </c>
      <c r="AX235" s="180" cm="1">
        <f t="array" ref="AX235">_xlfn.XLOOKUP(AX$1,'Copy of PY1 Data(H)'!$A$1:$CZ$1,_xlfn.XLOOKUP($A235,'Copy of PY1 Data(H)'!$A$1:$A$288,'Copy of PY1 Data(H)'!$A$1:$CZ$288))</f>
        <v>0</v>
      </c>
      <c r="AY235" s="180" cm="1">
        <f t="array" ref="AY235">_xlfn.XLOOKUP(AY$1,'Copy of PY1 Data(H)'!$A$1:$CZ$1,_xlfn.XLOOKUP($A235,'Copy of PY1 Data(H)'!$A$1:$A$288,'Copy of PY1 Data(H)'!$A$1:$CZ$288))</f>
        <v>0</v>
      </c>
      <c r="AZ235" s="180" cm="1">
        <f t="array" ref="AZ235">_xlfn.XLOOKUP(AZ$1,'Copy of PY1 Data(H)'!$A$1:$CZ$1,_xlfn.XLOOKUP($A235,'Copy of PY1 Data(H)'!$A$1:$A$288,'Copy of PY1 Data(H)'!$A$1:$CZ$288))</f>
        <v>0</v>
      </c>
      <c r="BA235" s="180" cm="1">
        <f t="array" ref="BA235">_xlfn.XLOOKUP(BA$1,'Copy of PY1 Data(H)'!$A$1:$CZ$1,_xlfn.XLOOKUP($A235,'Copy of PY1 Data(H)'!$A$1:$A$288,'Copy of PY1 Data(H)'!$A$1:$CZ$288))</f>
        <v>0</v>
      </c>
      <c r="BB235" s="180" cm="1">
        <f t="array" ref="BB235">_xlfn.XLOOKUP(BB$1,'Copy of PY1 Data(H)'!$A$1:$CZ$1,_xlfn.XLOOKUP($A235,'Copy of PY1 Data(H)'!$A$1:$A$288,'Copy of PY1 Data(H)'!$A$1:$CZ$288))</f>
        <v>0</v>
      </c>
      <c r="BC235" s="180" cm="1">
        <f t="array" ref="BC235">_xlfn.XLOOKUP(BC$1,'Copy of PY1 Data(H)'!$A$1:$CZ$1,_xlfn.XLOOKUP($A235,'Copy of PY1 Data(H)'!$A$1:$A$288,'Copy of PY1 Data(H)'!$A$1:$CZ$288))</f>
        <v>0</v>
      </c>
      <c r="BD235" s="180" cm="1">
        <f t="array" ref="BD235">_xlfn.XLOOKUP(BD$1,'Copy of PY1 Data(H)'!$A$1:$CZ$1,_xlfn.XLOOKUP($A235,'Copy of PY1 Data(H)'!$A$1:$A$288,'Copy of PY1 Data(H)'!$A$1:$CZ$288))</f>
        <v>0</v>
      </c>
      <c r="BE235" s="180" cm="1">
        <f t="array" ref="BE235">_xlfn.XLOOKUP(BE$1,'Copy of PY1 Data(H)'!$A$1:$CZ$1,_xlfn.XLOOKUP($A235,'Copy of PY1 Data(H)'!$A$1:$A$288,'Copy of PY1 Data(H)'!$A$1:$CZ$288))</f>
        <v>0</v>
      </c>
      <c r="BF235" s="180" cm="1">
        <f t="array" ref="BF235">_xlfn.XLOOKUP(BF$1,'Copy of PY1 Data(H)'!$A$1:$CZ$1,_xlfn.XLOOKUP($A235,'Copy of PY1 Data(H)'!$A$1:$A$288,'Copy of PY1 Data(H)'!$A$1:$CZ$288))</f>
        <v>0</v>
      </c>
      <c r="BG235" s="180" cm="1">
        <f t="array" ref="BG235">_xlfn.XLOOKUP(BG$1,'Copy of PY1 Data(H)'!$A$1:$CZ$1,_xlfn.XLOOKUP($A235,'Copy of PY1 Data(H)'!$A$1:$A$288,'Copy of PY1 Data(H)'!$A$1:$CZ$288))</f>
        <v>0</v>
      </c>
      <c r="BH235" s="180" cm="1">
        <f t="array" ref="BH235">_xlfn.XLOOKUP(BH$1,'Copy of PY1 Data(H)'!$A$1:$CZ$1,_xlfn.XLOOKUP($A235,'Copy of PY1 Data(H)'!$A$1:$A$288,'Copy of PY1 Data(H)'!$A$1:$CZ$288))</f>
        <v>0</v>
      </c>
      <c r="BI235" s="180" cm="1">
        <f t="array" ref="BI235">_xlfn.XLOOKUP(BI$1,'Copy of PY1 Data(H)'!$A$1:$CZ$1,_xlfn.XLOOKUP($A235,'Copy of PY1 Data(H)'!$A$1:$A$288,'Copy of PY1 Data(H)'!$A$1:$CZ$288))</f>
        <v>0</v>
      </c>
      <c r="BJ235" s="180" cm="1">
        <f t="array" ref="BJ235">_xlfn.XLOOKUP(BJ$1,'Copy of PY1 Data(H)'!$A$1:$CZ$1,_xlfn.XLOOKUP($A235,'Copy of PY1 Data(H)'!$A$1:$A$288,'Copy of PY1 Data(H)'!$A$1:$CZ$288))</f>
        <v>0</v>
      </c>
      <c r="BK235" s="180" cm="1">
        <f t="array" ref="BK235">_xlfn.XLOOKUP(BK$1,'Copy of PY1 Data(H)'!$A$1:$CZ$1,_xlfn.XLOOKUP($A235,'Copy of PY1 Data(H)'!$A$1:$A$288,'Copy of PY1 Data(H)'!$A$1:$CZ$288))</f>
        <v>0</v>
      </c>
      <c r="BL235" s="180" cm="1">
        <f t="array" ref="BL235">_xlfn.XLOOKUP(BL$1,'Copy of PY1 Data(H)'!$A$1:$CZ$1,_xlfn.XLOOKUP($A235,'Copy of PY1 Data(H)'!$A$1:$A$288,'Copy of PY1 Data(H)'!$A$1:$CZ$288))</f>
        <v>0</v>
      </c>
      <c r="BM235" s="180" cm="1">
        <f t="array" ref="BM235">_xlfn.XLOOKUP(BM$1,'Copy of PY1 Data(H)'!$A$1:$CZ$1,_xlfn.XLOOKUP($A235,'Copy of PY1 Data(H)'!$A$1:$A$288,'Copy of PY1 Data(H)'!$A$1:$CZ$288))</f>
        <v>0</v>
      </c>
      <c r="BN235" s="180" cm="1">
        <f t="array" ref="BN235">_xlfn.XLOOKUP(BN$1,'Copy of PY1 Data(H)'!$A$1:$CZ$1,_xlfn.XLOOKUP($A235,'Copy of PY1 Data(H)'!$A$1:$A$288,'Copy of PY1 Data(H)'!$A$1:$CZ$288))</f>
        <v>0</v>
      </c>
      <c r="BO235" s="180" cm="1">
        <f t="array" ref="BO235">_xlfn.XLOOKUP(BO$1,'Copy of PY1 Data(H)'!$A$1:$CZ$1,_xlfn.XLOOKUP($A235,'Copy of PY1 Data(H)'!$A$1:$A$288,'Copy of PY1 Data(H)'!$A$1:$CZ$288))</f>
        <v>0</v>
      </c>
      <c r="BP235" s="180" cm="1">
        <f t="array" ref="BP235">_xlfn.XLOOKUP(BP$1,'Copy of PY1 Data(H)'!$A$1:$CZ$1,_xlfn.XLOOKUP($A235,'Copy of PY1 Data(H)'!$A$1:$A$288,'Copy of PY1 Data(H)'!$A$1:$CZ$288))</f>
        <v>0</v>
      </c>
      <c r="BQ235" s="180" cm="1">
        <f t="array" ref="BQ235">_xlfn.XLOOKUP(BQ$1,'Copy of PY1 Data(H)'!$A$1:$CZ$1,_xlfn.XLOOKUP($A235,'Copy of PY1 Data(H)'!$A$1:$A$288,'Copy of PY1 Data(H)'!$A$1:$CZ$288))</f>
        <v>0</v>
      </c>
      <c r="BR235" s="180" cm="1">
        <f t="array" ref="BR235">_xlfn.XLOOKUP(BR$1,'Copy of PY1 Data(H)'!$A$1:$CZ$1,_xlfn.XLOOKUP($A235,'Copy of PY1 Data(H)'!$A$1:$A$288,'Copy of PY1 Data(H)'!$A$1:$CZ$288))</f>
        <v>0</v>
      </c>
      <c r="BS235" s="180" cm="1">
        <f t="array" ref="BS235">_xlfn.XLOOKUP(BS$1,'Copy of PY1 Data(H)'!$A$1:$CZ$1,_xlfn.XLOOKUP($A235,'Copy of PY1 Data(H)'!$A$1:$A$288,'Copy of PY1 Data(H)'!$A$1:$CZ$288))</f>
        <v>30852</v>
      </c>
      <c r="BT235" s="180" cm="1">
        <f t="array" ref="BT235">_xlfn.XLOOKUP(BT$1,'Copy of PY1 Data(H)'!$A$1:$CZ$1,_xlfn.XLOOKUP($A235,'Copy of PY1 Data(H)'!$A$1:$A$288,'Copy of PY1 Data(H)'!$A$1:$CZ$288))</f>
        <v>0</v>
      </c>
      <c r="BU235" s="180" cm="1">
        <f t="array" ref="BU235">_xlfn.XLOOKUP(BU$1,'Copy of PY1 Data(H)'!$A$1:$CZ$1,_xlfn.XLOOKUP($A235,'Copy of PY1 Data(H)'!$A$1:$A$288,'Copy of PY1 Data(H)'!$A$1:$CZ$288))</f>
        <v>0</v>
      </c>
      <c r="BV235" s="180" cm="1">
        <f t="array" ref="BV235">_xlfn.XLOOKUP(BV$1,'Copy of PY1 Data(H)'!$A$1:$CZ$1,_xlfn.XLOOKUP($A235,'Copy of PY1 Data(H)'!$A$1:$A$288,'Copy of PY1 Data(H)'!$A$1:$CZ$288))</f>
        <v>0</v>
      </c>
      <c r="BW235" s="180" cm="1">
        <f t="array" ref="BW235">_xlfn.XLOOKUP(BW$1,'Copy of PY1 Data(H)'!$A$1:$CZ$1,_xlfn.XLOOKUP($A235,'Copy of PY1 Data(H)'!$A$1:$A$288,'Copy of PY1 Data(H)'!$A$1:$CZ$288))</f>
        <v>0</v>
      </c>
      <c r="BX235" s="180" cm="1">
        <f t="array" ref="BX235">_xlfn.XLOOKUP(BX$1,'Copy of PY1 Data(H)'!$A$1:$CZ$1,_xlfn.XLOOKUP($A235,'Copy of PY1 Data(H)'!$A$1:$A$288,'Copy of PY1 Data(H)'!$A$1:$CZ$288))</f>
        <v>0</v>
      </c>
      <c r="BY235" s="180" cm="1">
        <f t="array" ref="BY235">_xlfn.XLOOKUP(BY$1,'Copy of PY1 Data(H)'!$A$1:$CZ$1,_xlfn.XLOOKUP($A235,'Copy of PY1 Data(H)'!$A$1:$A$288,'Copy of PY1 Data(H)'!$A$1:$CZ$288))</f>
        <v>0</v>
      </c>
      <c r="BZ235" s="180" cm="1">
        <f t="array" ref="BZ235">_xlfn.XLOOKUP(BZ$1,'Copy of PY1 Data(H)'!$A$1:$CZ$1,_xlfn.XLOOKUP($A235,'Copy of PY1 Data(H)'!$A$1:$A$288,'Copy of PY1 Data(H)'!$A$1:$CZ$288))</f>
        <v>0</v>
      </c>
      <c r="CA235" s="180" cm="1">
        <f t="array" ref="CA235">_xlfn.XLOOKUP(CA$1,'Copy of PY1 Data(H)'!$A$1:$CZ$1,_xlfn.XLOOKUP($A235,'Copy of PY1 Data(H)'!$A$1:$A$288,'Copy of PY1 Data(H)'!$A$1:$CZ$288))</f>
        <v>0</v>
      </c>
      <c r="CB235" s="180" cm="1">
        <f t="array" ref="CB235">_xlfn.XLOOKUP(CB$1,'Copy of PY1 Data(H)'!$A$1:$CZ$1,_xlfn.XLOOKUP($A235,'Copy of PY1 Data(H)'!$A$1:$A$288,'Copy of PY1 Data(H)'!$A$1:$CZ$288))</f>
        <v>0</v>
      </c>
      <c r="CC235" s="180" cm="1">
        <f t="array" ref="CC235">_xlfn.XLOOKUP(CC$1,'Copy of PY1 Data(H)'!$A$1:$CZ$1,_xlfn.XLOOKUP($A235,'Copy of PY1 Data(H)'!$A$1:$A$288,'Copy of PY1 Data(H)'!$A$1:$CZ$288))</f>
        <v>0</v>
      </c>
      <c r="CD235" s="180" cm="1">
        <f t="array" ref="CD235">_xlfn.XLOOKUP(CD$1,'Copy of PY1 Data(H)'!$A$1:$CZ$1,_xlfn.XLOOKUP($A235,'Copy of PY1 Data(H)'!$A$1:$A$288,'Copy of PY1 Data(H)'!$A$1:$CZ$288))</f>
        <v>0</v>
      </c>
    </row>
    <row r="236" spans="1:82" s="969" customFormat="1" x14ac:dyDescent="0.3">
      <c r="A236" s="969">
        <v>1051</v>
      </c>
      <c r="C236" s="969" t="s">
        <v>2893</v>
      </c>
      <c r="D236" s="969" t="e" cm="1">
        <f t="array" ref="D236">_xlfn.XLOOKUP(D$1,'Copy of PY1 Data(H)'!$A$1:$CZ$1,_xlfn.XLOOKUP($A236,'Copy of PY1 Data(H)'!$A$1:$A$288,'Copy of PY1 Data(H)'!$A$1:$CZ$288))</f>
        <v>#N/A</v>
      </c>
      <c r="E236" s="969" t="e" cm="1">
        <f t="array" ref="E236">_xlfn.XLOOKUP(E$1,'Copy of PY1 Data(H)'!$A$1:$CZ$1,_xlfn.XLOOKUP($A236,'Copy of PY1 Data(H)'!$A$1:$A$288,'Copy of PY1 Data(H)'!$A$1:$CZ$288))</f>
        <v>#N/A</v>
      </c>
      <c r="F236" s="969" t="e" cm="1">
        <f t="array" ref="F236">_xlfn.XLOOKUP(F$1,'Copy of PY1 Data(H)'!$A$1:$CZ$1,_xlfn.XLOOKUP($A236,'Copy of PY1 Data(H)'!$A$1:$A$288,'Copy of PY1 Data(H)'!$A$1:$CZ$288))</f>
        <v>#N/A</v>
      </c>
      <c r="G236" s="969" t="e" cm="1">
        <f t="array" ref="G236">_xlfn.XLOOKUP(G$1,'Copy of PY1 Data(H)'!$A$1:$CZ$1,_xlfn.XLOOKUP($A236,'Copy of PY1 Data(H)'!$A$1:$A$288,'Copy of PY1 Data(H)'!$A$1:$CZ$288))</f>
        <v>#N/A</v>
      </c>
      <c r="H236" s="969" t="e" cm="1">
        <f t="array" ref="H236">_xlfn.XLOOKUP(H$1,'Copy of PY1 Data(H)'!$A$1:$CZ$1,_xlfn.XLOOKUP($A236,'Copy of PY1 Data(H)'!$A$1:$A$288,'Copy of PY1 Data(H)'!$A$1:$CZ$288))</f>
        <v>#N/A</v>
      </c>
      <c r="I236" s="969" t="e" cm="1">
        <f t="array" ref="I236">_xlfn.XLOOKUP(I$1,'Copy of PY1 Data(H)'!$A$1:$CZ$1,_xlfn.XLOOKUP($A236,'Copy of PY1 Data(H)'!$A$1:$A$288,'Copy of PY1 Data(H)'!$A$1:$CZ$288))</f>
        <v>#N/A</v>
      </c>
      <c r="J236" s="969" t="e" cm="1">
        <f t="array" ref="J236">_xlfn.XLOOKUP(J$1,'Copy of PY1 Data(H)'!$A$1:$CZ$1,_xlfn.XLOOKUP($A236,'Copy of PY1 Data(H)'!$A$1:$A$288,'Copy of PY1 Data(H)'!$A$1:$CZ$288))</f>
        <v>#N/A</v>
      </c>
      <c r="K236" s="969" t="e" cm="1">
        <f t="array" ref="K236">_xlfn.XLOOKUP(K$1,'Copy of PY1 Data(H)'!$A$1:$CZ$1,_xlfn.XLOOKUP($A236,'Copy of PY1 Data(H)'!$A$1:$A$288,'Copy of PY1 Data(H)'!$A$1:$CZ$288))</f>
        <v>#N/A</v>
      </c>
      <c r="L236" s="969" t="e" cm="1">
        <f t="array" ref="L236">_xlfn.XLOOKUP(L$1,'Copy of PY1 Data(H)'!$A$1:$CZ$1,_xlfn.XLOOKUP($A236,'Copy of PY1 Data(H)'!$A$1:$A$288,'Copy of PY1 Data(H)'!$A$1:$CZ$288))</f>
        <v>#N/A</v>
      </c>
      <c r="M236" s="969" t="e" cm="1">
        <f t="array" ref="M236">_xlfn.XLOOKUP(M$1,'Copy of PY1 Data(H)'!$A$1:$CZ$1,_xlfn.XLOOKUP($A236,'Copy of PY1 Data(H)'!$A$1:$A$288,'Copy of PY1 Data(H)'!$A$1:$CZ$288))</f>
        <v>#N/A</v>
      </c>
      <c r="N236" s="969" t="e" cm="1">
        <f t="array" ref="N236">_xlfn.XLOOKUP(N$1,'Copy of PY1 Data(H)'!$A$1:$CZ$1,_xlfn.XLOOKUP($A236,'Copy of PY1 Data(H)'!$A$1:$A$288,'Copy of PY1 Data(H)'!$A$1:$CZ$288))</f>
        <v>#N/A</v>
      </c>
      <c r="O236" s="969" t="e" cm="1">
        <f t="array" ref="O236">_xlfn.XLOOKUP(O$1,'Copy of PY1 Data(H)'!$A$1:$CZ$1,_xlfn.XLOOKUP($A236,'Copy of PY1 Data(H)'!$A$1:$A$288,'Copy of PY1 Data(H)'!$A$1:$CZ$288))</f>
        <v>#N/A</v>
      </c>
      <c r="P236" s="969" t="e" cm="1">
        <f t="array" ref="P236">_xlfn.XLOOKUP(P$1,'Copy of PY1 Data(H)'!$A$1:$CZ$1,_xlfn.XLOOKUP($A236,'Copy of PY1 Data(H)'!$A$1:$A$288,'Copy of PY1 Data(H)'!$A$1:$CZ$288))</f>
        <v>#N/A</v>
      </c>
      <c r="Q236" s="969" t="e" cm="1">
        <f t="array" ref="Q236">_xlfn.XLOOKUP(Q$1,'Copy of PY1 Data(H)'!$A$1:$CZ$1,_xlfn.XLOOKUP($A236,'Copy of PY1 Data(H)'!$A$1:$A$288,'Copy of PY1 Data(H)'!$A$1:$CZ$288))</f>
        <v>#N/A</v>
      </c>
      <c r="R236" s="969" t="e" cm="1">
        <f t="array" ref="R236">_xlfn.XLOOKUP(R$1,'Copy of PY1 Data(H)'!$A$1:$CZ$1,_xlfn.XLOOKUP($A236,'Copy of PY1 Data(H)'!$A$1:$A$288,'Copy of PY1 Data(H)'!$A$1:$CZ$288))</f>
        <v>#N/A</v>
      </c>
      <c r="S236" s="969" t="e" cm="1">
        <f t="array" ref="S236">_xlfn.XLOOKUP(S$1,'Copy of PY1 Data(H)'!$A$1:$CZ$1,_xlfn.XLOOKUP($A236,'Copy of PY1 Data(H)'!$A$1:$A$288,'Copy of PY1 Data(H)'!$A$1:$CZ$288))</f>
        <v>#N/A</v>
      </c>
      <c r="T236" s="969" t="e" cm="1">
        <f t="array" ref="T236">_xlfn.XLOOKUP(T$1,'Copy of PY1 Data(H)'!$A$1:$CZ$1,_xlfn.XLOOKUP($A236,'Copy of PY1 Data(H)'!$A$1:$A$288,'Copy of PY1 Data(H)'!$A$1:$CZ$288))</f>
        <v>#N/A</v>
      </c>
      <c r="U236" s="969" t="e" cm="1">
        <f t="array" ref="U236">_xlfn.XLOOKUP(U$1,'Copy of PY1 Data(H)'!$A$1:$CZ$1,_xlfn.XLOOKUP($A236,'Copy of PY1 Data(H)'!$A$1:$A$288,'Copy of PY1 Data(H)'!$A$1:$CZ$288))</f>
        <v>#N/A</v>
      </c>
      <c r="V236" s="969" t="e" cm="1">
        <f t="array" ref="V236">_xlfn.XLOOKUP(V$1,'Copy of PY1 Data(H)'!$A$1:$CZ$1,_xlfn.XLOOKUP($A236,'Copy of PY1 Data(H)'!$A$1:$A$288,'Copy of PY1 Data(H)'!$A$1:$CZ$288))</f>
        <v>#N/A</v>
      </c>
      <c r="W236" s="969" t="e" cm="1">
        <f t="array" ref="W236">_xlfn.XLOOKUP(W$1,'Copy of PY1 Data(H)'!$A$1:$CZ$1,_xlfn.XLOOKUP($A236,'Copy of PY1 Data(H)'!$A$1:$A$288,'Copy of PY1 Data(H)'!$A$1:$CZ$288))</f>
        <v>#N/A</v>
      </c>
      <c r="X236" s="969" t="e" cm="1">
        <f t="array" ref="X236">_xlfn.XLOOKUP(X$1,'Copy of PY1 Data(H)'!$A$1:$CZ$1,_xlfn.XLOOKUP($A236,'Copy of PY1 Data(H)'!$A$1:$A$288,'Copy of PY1 Data(H)'!$A$1:$CZ$288))</f>
        <v>#N/A</v>
      </c>
      <c r="Y236" s="969" t="e" cm="1">
        <f t="array" ref="Y236">_xlfn.XLOOKUP(Y$1,'Copy of PY1 Data(H)'!$A$1:$CZ$1,_xlfn.XLOOKUP($A236,'Copy of PY1 Data(H)'!$A$1:$A$288,'Copy of PY1 Data(H)'!$A$1:$CZ$288))</f>
        <v>#N/A</v>
      </c>
      <c r="Z236" s="969" t="e" cm="1">
        <f t="array" ref="Z236">_xlfn.XLOOKUP(Z$1,'Copy of PY1 Data(H)'!$A$1:$CZ$1,_xlfn.XLOOKUP($A236,'Copy of PY1 Data(H)'!$A$1:$A$288,'Copy of PY1 Data(H)'!$A$1:$CZ$288))</f>
        <v>#N/A</v>
      </c>
      <c r="AA236" s="969" t="e" cm="1">
        <f t="array" ref="AA236">_xlfn.XLOOKUP(AA$1,'Copy of PY1 Data(H)'!$A$1:$CZ$1,_xlfn.XLOOKUP($A236,'Copy of PY1 Data(H)'!$A$1:$A$288,'Copy of PY1 Data(H)'!$A$1:$CZ$288))</f>
        <v>#N/A</v>
      </c>
      <c r="AB236" s="969" t="e" cm="1">
        <f t="array" ref="AB236">_xlfn.XLOOKUP(AB$1,'Copy of PY1 Data(H)'!$A$1:$CZ$1,_xlfn.XLOOKUP($A236,'Copy of PY1 Data(H)'!$A$1:$A$288,'Copy of PY1 Data(H)'!$A$1:$CZ$288))</f>
        <v>#N/A</v>
      </c>
      <c r="AC236" s="969" t="e" cm="1">
        <f t="array" ref="AC236">_xlfn.XLOOKUP(AC$1,'Copy of PY1 Data(H)'!$A$1:$CZ$1,_xlfn.XLOOKUP($A236,'Copy of PY1 Data(H)'!$A$1:$A$288,'Copy of PY1 Data(H)'!$A$1:$CZ$288))</f>
        <v>#N/A</v>
      </c>
      <c r="AD236" s="969" t="e" cm="1">
        <f t="array" ref="AD236">_xlfn.XLOOKUP(AD$1,'Copy of PY1 Data(H)'!$A$1:$CZ$1,_xlfn.XLOOKUP($A236,'Copy of PY1 Data(H)'!$A$1:$A$288,'Copy of PY1 Data(H)'!$A$1:$CZ$288))</f>
        <v>#N/A</v>
      </c>
      <c r="AE236" s="969" t="e" cm="1">
        <f t="array" ref="AE236">_xlfn.XLOOKUP(AE$1,'Copy of PY1 Data(H)'!$A$1:$CZ$1,_xlfn.XLOOKUP($A236,'Copy of PY1 Data(H)'!$A$1:$A$288,'Copy of PY1 Data(H)'!$A$1:$CZ$288))</f>
        <v>#N/A</v>
      </c>
      <c r="AF236" s="969" t="e" cm="1">
        <f t="array" ref="AF236">_xlfn.XLOOKUP(AF$1,'Copy of PY1 Data(H)'!$A$1:$CZ$1,_xlfn.XLOOKUP($A236,'Copy of PY1 Data(H)'!$A$1:$A$288,'Copy of PY1 Data(H)'!$A$1:$CZ$288))</f>
        <v>#N/A</v>
      </c>
      <c r="AG236" s="969" t="e" cm="1">
        <f t="array" ref="AG236">_xlfn.XLOOKUP(AG$1,'Copy of PY1 Data(H)'!$A$1:$CZ$1,_xlfn.XLOOKUP($A236,'Copy of PY1 Data(H)'!$A$1:$A$288,'Copy of PY1 Data(H)'!$A$1:$CZ$288))</f>
        <v>#N/A</v>
      </c>
      <c r="AH236" s="969" t="e" cm="1">
        <f t="array" ref="AH236">_xlfn.XLOOKUP(AH$1,'Copy of PY1 Data(H)'!$A$1:$CZ$1,_xlfn.XLOOKUP($A236,'Copy of PY1 Data(H)'!$A$1:$A$288,'Copy of PY1 Data(H)'!$A$1:$CZ$288))</f>
        <v>#N/A</v>
      </c>
      <c r="AI236" s="969" t="e" cm="1">
        <f t="array" ref="AI236">_xlfn.XLOOKUP(AI$1,'Copy of PY1 Data(H)'!$A$1:$CZ$1,_xlfn.XLOOKUP($A236,'Copy of PY1 Data(H)'!$A$1:$A$288,'Copy of PY1 Data(H)'!$A$1:$CZ$288))</f>
        <v>#N/A</v>
      </c>
      <c r="AJ236" s="969" t="e" cm="1">
        <f t="array" ref="AJ236">_xlfn.XLOOKUP(AJ$1,'Copy of PY1 Data(H)'!$A$1:$CZ$1,_xlfn.XLOOKUP($A236,'Copy of PY1 Data(H)'!$A$1:$A$288,'Copy of PY1 Data(H)'!$A$1:$CZ$288))</f>
        <v>#N/A</v>
      </c>
      <c r="AK236" s="969" t="e" cm="1">
        <f t="array" ref="AK236">_xlfn.XLOOKUP(AK$1,'Copy of PY1 Data(H)'!$A$1:$CZ$1,_xlfn.XLOOKUP($A236,'Copy of PY1 Data(H)'!$A$1:$A$288,'Copy of PY1 Data(H)'!$A$1:$CZ$288))</f>
        <v>#N/A</v>
      </c>
      <c r="AL236" s="969" t="e" cm="1">
        <f t="array" ref="AL236">_xlfn.XLOOKUP(AL$1,'Copy of PY1 Data(H)'!$A$1:$CZ$1,_xlfn.XLOOKUP($A236,'Copy of PY1 Data(H)'!$A$1:$A$288,'Copy of PY1 Data(H)'!$A$1:$CZ$288))</f>
        <v>#N/A</v>
      </c>
      <c r="AM236" s="969" t="e" cm="1">
        <f t="array" ref="AM236">_xlfn.XLOOKUP(AM$1,'Copy of PY1 Data(H)'!$A$1:$CZ$1,_xlfn.XLOOKUP($A236,'Copy of PY1 Data(H)'!$A$1:$A$288,'Copy of PY1 Data(H)'!$A$1:$CZ$288))</f>
        <v>#N/A</v>
      </c>
      <c r="AN236" s="969" t="e" cm="1">
        <f t="array" ref="AN236">_xlfn.XLOOKUP(AN$1,'Copy of PY1 Data(H)'!$A$1:$CZ$1,_xlfn.XLOOKUP($A236,'Copy of PY1 Data(H)'!$A$1:$A$288,'Copy of PY1 Data(H)'!$A$1:$CZ$288))</f>
        <v>#N/A</v>
      </c>
      <c r="AO236" s="969" t="e" cm="1">
        <f t="array" ref="AO236">_xlfn.XLOOKUP(AO$1,'Copy of PY1 Data(H)'!$A$1:$CZ$1,_xlfn.XLOOKUP($A236,'Copy of PY1 Data(H)'!$A$1:$A$288,'Copy of PY1 Data(H)'!$A$1:$CZ$288))</f>
        <v>#N/A</v>
      </c>
      <c r="AP236" s="969" t="e" cm="1">
        <f t="array" ref="AP236">_xlfn.XLOOKUP(AP$1,'Copy of PY1 Data(H)'!$A$1:$CZ$1,_xlfn.XLOOKUP($A236,'Copy of PY1 Data(H)'!$A$1:$A$288,'Copy of PY1 Data(H)'!$A$1:$CZ$288))</f>
        <v>#N/A</v>
      </c>
      <c r="AQ236" s="969" t="e" cm="1">
        <f t="array" ref="AQ236">_xlfn.XLOOKUP(AQ$1,'Copy of PY1 Data(H)'!$A$1:$CZ$1,_xlfn.XLOOKUP($A236,'Copy of PY1 Data(H)'!$A$1:$A$288,'Copy of PY1 Data(H)'!$A$1:$CZ$288))</f>
        <v>#N/A</v>
      </c>
      <c r="AR236" s="969" t="e" cm="1">
        <f t="array" ref="AR236">_xlfn.XLOOKUP(AR$1,'Copy of PY1 Data(H)'!$A$1:$CZ$1,_xlfn.XLOOKUP($A236,'Copy of PY1 Data(H)'!$A$1:$A$288,'Copy of PY1 Data(H)'!$A$1:$CZ$288))</f>
        <v>#N/A</v>
      </c>
      <c r="AS236" s="969" t="e" cm="1">
        <f t="array" ref="AS236">_xlfn.XLOOKUP(AS$1,'Copy of PY1 Data(H)'!$A$1:$CZ$1,_xlfn.XLOOKUP($A236,'Copy of PY1 Data(H)'!$A$1:$A$288,'Copy of PY1 Data(H)'!$A$1:$CZ$288))</f>
        <v>#N/A</v>
      </c>
      <c r="AT236" s="969" t="e" cm="1">
        <f t="array" ref="AT236">_xlfn.XLOOKUP(AT$1,'Copy of PY1 Data(H)'!$A$1:$CZ$1,_xlfn.XLOOKUP($A236,'Copy of PY1 Data(H)'!$A$1:$A$288,'Copy of PY1 Data(H)'!$A$1:$CZ$288))</f>
        <v>#N/A</v>
      </c>
      <c r="AU236" s="969" t="e" cm="1">
        <f t="array" ref="AU236">_xlfn.XLOOKUP(AU$1,'Copy of PY1 Data(H)'!$A$1:$CZ$1,_xlfn.XLOOKUP($A236,'Copy of PY1 Data(H)'!$A$1:$A$288,'Copy of PY1 Data(H)'!$A$1:$CZ$288))</f>
        <v>#N/A</v>
      </c>
      <c r="AV236" s="969" t="e" cm="1">
        <f t="array" ref="AV236">_xlfn.XLOOKUP(AV$1,'Copy of PY1 Data(H)'!$A$1:$CZ$1,_xlfn.XLOOKUP($A236,'Copy of PY1 Data(H)'!$A$1:$A$288,'Copy of PY1 Data(H)'!$A$1:$CZ$288))</f>
        <v>#N/A</v>
      </c>
      <c r="AW236" s="969" t="e" cm="1">
        <f t="array" ref="AW236">_xlfn.XLOOKUP(AW$1,'Copy of PY1 Data(H)'!$A$1:$CZ$1,_xlfn.XLOOKUP($A236,'Copy of PY1 Data(H)'!$A$1:$A$288,'Copy of PY1 Data(H)'!$A$1:$CZ$288))</f>
        <v>#N/A</v>
      </c>
      <c r="AX236" s="969" t="e" cm="1">
        <f t="array" ref="AX236">_xlfn.XLOOKUP(AX$1,'Copy of PY1 Data(H)'!$A$1:$CZ$1,_xlfn.XLOOKUP($A236,'Copy of PY1 Data(H)'!$A$1:$A$288,'Copy of PY1 Data(H)'!$A$1:$CZ$288))</f>
        <v>#N/A</v>
      </c>
      <c r="AY236" s="969" t="e" cm="1">
        <f t="array" ref="AY236">_xlfn.XLOOKUP(AY$1,'Copy of PY1 Data(H)'!$A$1:$CZ$1,_xlfn.XLOOKUP($A236,'Copy of PY1 Data(H)'!$A$1:$A$288,'Copy of PY1 Data(H)'!$A$1:$CZ$288))</f>
        <v>#N/A</v>
      </c>
      <c r="AZ236" s="969" t="e" cm="1">
        <f t="array" ref="AZ236">_xlfn.XLOOKUP(AZ$1,'Copy of PY1 Data(H)'!$A$1:$CZ$1,_xlfn.XLOOKUP($A236,'Copy of PY1 Data(H)'!$A$1:$A$288,'Copy of PY1 Data(H)'!$A$1:$CZ$288))</f>
        <v>#N/A</v>
      </c>
      <c r="BA236" s="969" t="e" cm="1">
        <f t="array" ref="BA236">_xlfn.XLOOKUP(BA$1,'Copy of PY1 Data(H)'!$A$1:$CZ$1,_xlfn.XLOOKUP($A236,'Copy of PY1 Data(H)'!$A$1:$A$288,'Copy of PY1 Data(H)'!$A$1:$CZ$288))</f>
        <v>#N/A</v>
      </c>
      <c r="BB236" s="969" t="e" cm="1">
        <f t="array" ref="BB236">_xlfn.XLOOKUP(BB$1,'Copy of PY1 Data(H)'!$A$1:$CZ$1,_xlfn.XLOOKUP($A236,'Copy of PY1 Data(H)'!$A$1:$A$288,'Copy of PY1 Data(H)'!$A$1:$CZ$288))</f>
        <v>#N/A</v>
      </c>
      <c r="BC236" s="969" t="e" cm="1">
        <f t="array" ref="BC236">_xlfn.XLOOKUP(BC$1,'Copy of PY1 Data(H)'!$A$1:$CZ$1,_xlfn.XLOOKUP($A236,'Copy of PY1 Data(H)'!$A$1:$A$288,'Copy of PY1 Data(H)'!$A$1:$CZ$288))</f>
        <v>#N/A</v>
      </c>
      <c r="BD236" s="969" t="e" cm="1">
        <f t="array" ref="BD236">_xlfn.XLOOKUP(BD$1,'Copy of PY1 Data(H)'!$A$1:$CZ$1,_xlfn.XLOOKUP($A236,'Copy of PY1 Data(H)'!$A$1:$A$288,'Copy of PY1 Data(H)'!$A$1:$CZ$288))</f>
        <v>#N/A</v>
      </c>
      <c r="BE236" s="969" t="e" cm="1">
        <f t="array" ref="BE236">_xlfn.XLOOKUP(BE$1,'Copy of PY1 Data(H)'!$A$1:$CZ$1,_xlfn.XLOOKUP($A236,'Copy of PY1 Data(H)'!$A$1:$A$288,'Copy of PY1 Data(H)'!$A$1:$CZ$288))</f>
        <v>#N/A</v>
      </c>
      <c r="BF236" s="969" t="e" cm="1">
        <f t="array" ref="BF236">_xlfn.XLOOKUP(BF$1,'Copy of PY1 Data(H)'!$A$1:$CZ$1,_xlfn.XLOOKUP($A236,'Copy of PY1 Data(H)'!$A$1:$A$288,'Copy of PY1 Data(H)'!$A$1:$CZ$288))</f>
        <v>#N/A</v>
      </c>
      <c r="BG236" s="969" t="e" cm="1">
        <f t="array" ref="BG236">_xlfn.XLOOKUP(BG$1,'Copy of PY1 Data(H)'!$A$1:$CZ$1,_xlfn.XLOOKUP($A236,'Copy of PY1 Data(H)'!$A$1:$A$288,'Copy of PY1 Data(H)'!$A$1:$CZ$288))</f>
        <v>#N/A</v>
      </c>
      <c r="BH236" s="969" t="e" cm="1">
        <f t="array" ref="BH236">_xlfn.XLOOKUP(BH$1,'Copy of PY1 Data(H)'!$A$1:$CZ$1,_xlfn.XLOOKUP($A236,'Copy of PY1 Data(H)'!$A$1:$A$288,'Copy of PY1 Data(H)'!$A$1:$CZ$288))</f>
        <v>#N/A</v>
      </c>
      <c r="BI236" s="969" t="e" cm="1">
        <f t="array" ref="BI236">_xlfn.XLOOKUP(BI$1,'Copy of PY1 Data(H)'!$A$1:$CZ$1,_xlfn.XLOOKUP($A236,'Copy of PY1 Data(H)'!$A$1:$A$288,'Copy of PY1 Data(H)'!$A$1:$CZ$288))</f>
        <v>#N/A</v>
      </c>
      <c r="BJ236" s="969" t="e" cm="1">
        <f t="array" ref="BJ236">_xlfn.XLOOKUP(BJ$1,'Copy of PY1 Data(H)'!$A$1:$CZ$1,_xlfn.XLOOKUP($A236,'Copy of PY1 Data(H)'!$A$1:$A$288,'Copy of PY1 Data(H)'!$A$1:$CZ$288))</f>
        <v>#N/A</v>
      </c>
      <c r="BK236" s="969" t="e" cm="1">
        <f t="array" ref="BK236">_xlfn.XLOOKUP(BK$1,'Copy of PY1 Data(H)'!$A$1:$CZ$1,_xlfn.XLOOKUP($A236,'Copy of PY1 Data(H)'!$A$1:$A$288,'Copy of PY1 Data(H)'!$A$1:$CZ$288))</f>
        <v>#N/A</v>
      </c>
      <c r="BL236" s="969" t="e" cm="1">
        <f t="array" ref="BL236">_xlfn.XLOOKUP(BL$1,'Copy of PY1 Data(H)'!$A$1:$CZ$1,_xlfn.XLOOKUP($A236,'Copy of PY1 Data(H)'!$A$1:$A$288,'Copy of PY1 Data(H)'!$A$1:$CZ$288))</f>
        <v>#N/A</v>
      </c>
      <c r="BM236" s="969" t="e" cm="1">
        <f t="array" ref="BM236">_xlfn.XLOOKUP(BM$1,'Copy of PY1 Data(H)'!$A$1:$CZ$1,_xlfn.XLOOKUP($A236,'Copy of PY1 Data(H)'!$A$1:$A$288,'Copy of PY1 Data(H)'!$A$1:$CZ$288))</f>
        <v>#N/A</v>
      </c>
      <c r="BN236" s="969" t="e" cm="1">
        <f t="array" ref="BN236">_xlfn.XLOOKUP(BN$1,'Copy of PY1 Data(H)'!$A$1:$CZ$1,_xlfn.XLOOKUP($A236,'Copy of PY1 Data(H)'!$A$1:$A$288,'Copy of PY1 Data(H)'!$A$1:$CZ$288))</f>
        <v>#N/A</v>
      </c>
      <c r="BO236" s="969" t="e" cm="1">
        <f t="array" ref="BO236">_xlfn.XLOOKUP(BO$1,'Copy of PY1 Data(H)'!$A$1:$CZ$1,_xlfn.XLOOKUP($A236,'Copy of PY1 Data(H)'!$A$1:$A$288,'Copy of PY1 Data(H)'!$A$1:$CZ$288))</f>
        <v>#N/A</v>
      </c>
      <c r="BP236" s="969" t="e" cm="1">
        <f t="array" ref="BP236">_xlfn.XLOOKUP(BP$1,'Copy of PY1 Data(H)'!$A$1:$CZ$1,_xlfn.XLOOKUP($A236,'Copy of PY1 Data(H)'!$A$1:$A$288,'Copy of PY1 Data(H)'!$A$1:$CZ$288))</f>
        <v>#N/A</v>
      </c>
      <c r="BQ236" s="969" t="e" cm="1">
        <f t="array" ref="BQ236">_xlfn.XLOOKUP(BQ$1,'Copy of PY1 Data(H)'!$A$1:$CZ$1,_xlfn.XLOOKUP($A236,'Copy of PY1 Data(H)'!$A$1:$A$288,'Copy of PY1 Data(H)'!$A$1:$CZ$288))</f>
        <v>#N/A</v>
      </c>
      <c r="BR236" s="969" t="e" cm="1">
        <f t="array" ref="BR236">_xlfn.XLOOKUP(BR$1,'Copy of PY1 Data(H)'!$A$1:$CZ$1,_xlfn.XLOOKUP($A236,'Copy of PY1 Data(H)'!$A$1:$A$288,'Copy of PY1 Data(H)'!$A$1:$CZ$288))</f>
        <v>#N/A</v>
      </c>
      <c r="BS236" s="969" t="e" cm="1">
        <f t="array" ref="BS236">_xlfn.XLOOKUP(BS$1,'Copy of PY1 Data(H)'!$A$1:$CZ$1,_xlfn.XLOOKUP($A236,'Copy of PY1 Data(H)'!$A$1:$A$288,'Copy of PY1 Data(H)'!$A$1:$CZ$288))</f>
        <v>#N/A</v>
      </c>
      <c r="BT236" s="969" t="e" cm="1">
        <f t="array" ref="BT236">_xlfn.XLOOKUP(BT$1,'Copy of PY1 Data(H)'!$A$1:$CZ$1,_xlfn.XLOOKUP($A236,'Copy of PY1 Data(H)'!$A$1:$A$288,'Copy of PY1 Data(H)'!$A$1:$CZ$288))</f>
        <v>#N/A</v>
      </c>
      <c r="BU236" s="969" t="e" cm="1">
        <f t="array" ref="BU236">_xlfn.XLOOKUP(BU$1,'Copy of PY1 Data(H)'!$A$1:$CZ$1,_xlfn.XLOOKUP($A236,'Copy of PY1 Data(H)'!$A$1:$A$288,'Copy of PY1 Data(H)'!$A$1:$CZ$288))</f>
        <v>#N/A</v>
      </c>
      <c r="BV236" s="969" t="e" cm="1">
        <f t="array" ref="BV236">_xlfn.XLOOKUP(BV$1,'Copy of PY1 Data(H)'!$A$1:$CZ$1,_xlfn.XLOOKUP($A236,'Copy of PY1 Data(H)'!$A$1:$A$288,'Copy of PY1 Data(H)'!$A$1:$CZ$288))</f>
        <v>#N/A</v>
      </c>
      <c r="BW236" s="969" t="e" cm="1">
        <f t="array" ref="BW236">_xlfn.XLOOKUP(BW$1,'Copy of PY1 Data(H)'!$A$1:$CZ$1,_xlfn.XLOOKUP($A236,'Copy of PY1 Data(H)'!$A$1:$A$288,'Copy of PY1 Data(H)'!$A$1:$CZ$288))</f>
        <v>#N/A</v>
      </c>
      <c r="BX236" s="969" t="e" cm="1">
        <f t="array" ref="BX236">_xlfn.XLOOKUP(BX$1,'Copy of PY1 Data(H)'!$A$1:$CZ$1,_xlfn.XLOOKUP($A236,'Copy of PY1 Data(H)'!$A$1:$A$288,'Copy of PY1 Data(H)'!$A$1:$CZ$288))</f>
        <v>#N/A</v>
      </c>
      <c r="BY236" s="969" t="e" cm="1">
        <f t="array" ref="BY236">_xlfn.XLOOKUP(BY$1,'Copy of PY1 Data(H)'!$A$1:$CZ$1,_xlfn.XLOOKUP($A236,'Copy of PY1 Data(H)'!$A$1:$A$288,'Copy of PY1 Data(H)'!$A$1:$CZ$288))</f>
        <v>#N/A</v>
      </c>
      <c r="BZ236" s="969" t="e" cm="1">
        <f t="array" ref="BZ236">_xlfn.XLOOKUP(BZ$1,'Copy of PY1 Data(H)'!$A$1:$CZ$1,_xlfn.XLOOKUP($A236,'Copy of PY1 Data(H)'!$A$1:$A$288,'Copy of PY1 Data(H)'!$A$1:$CZ$288))</f>
        <v>#N/A</v>
      </c>
      <c r="CA236" s="969" t="e" cm="1">
        <f t="array" ref="CA236">_xlfn.XLOOKUP(CA$1,'Copy of PY1 Data(H)'!$A$1:$CZ$1,_xlfn.XLOOKUP($A236,'Copy of PY1 Data(H)'!$A$1:$A$288,'Copy of PY1 Data(H)'!$A$1:$CZ$288))</f>
        <v>#N/A</v>
      </c>
      <c r="CB236" s="969" t="e" cm="1">
        <f t="array" ref="CB236">_xlfn.XLOOKUP(CB$1,'Copy of PY1 Data(H)'!$A$1:$CZ$1,_xlfn.XLOOKUP($A236,'Copy of PY1 Data(H)'!$A$1:$A$288,'Copy of PY1 Data(H)'!$A$1:$CZ$288))</f>
        <v>#N/A</v>
      </c>
      <c r="CC236" s="969" t="e" cm="1">
        <f t="array" ref="CC236">_xlfn.XLOOKUP(CC$1,'Copy of PY1 Data(H)'!$A$1:$CZ$1,_xlfn.XLOOKUP($A236,'Copy of PY1 Data(H)'!$A$1:$A$288,'Copy of PY1 Data(H)'!$A$1:$CZ$288))</f>
        <v>#N/A</v>
      </c>
      <c r="CD236" s="969" t="e" cm="1">
        <f t="array" ref="CD236">_xlfn.XLOOKUP(CD$1,'Copy of PY1 Data(H)'!$A$1:$CZ$1,_xlfn.XLOOKUP($A236,'Copy of PY1 Data(H)'!$A$1:$A$288,'Copy of PY1 Data(H)'!$A$1:$CZ$288))</f>
        <v>#N/A</v>
      </c>
    </row>
    <row r="237" spans="1:82" s="968" customFormat="1" x14ac:dyDescent="0.3">
      <c r="A237" s="968" t="s">
        <v>2892</v>
      </c>
      <c r="D237" s="968" t="e" cm="1">
        <f t="array" ref="D237">_xlfn.XLOOKUP(D$1,'Copy of PY1 Data(H)'!$A$1:$CZ$1,_xlfn.XLOOKUP($A237,'Copy of PY1 Data(H)'!$A$1:$A$288,'Copy of PY1 Data(H)'!$A$1:$CZ$288))</f>
        <v>#N/A</v>
      </c>
      <c r="E237" s="968" t="e" cm="1">
        <f t="array" ref="E237">_xlfn.XLOOKUP(E$1,'Copy of PY1 Data(H)'!$A$1:$CZ$1,_xlfn.XLOOKUP($A237,'Copy of PY1 Data(H)'!$A$1:$A$288,'Copy of PY1 Data(H)'!$A$1:$CZ$288))</f>
        <v>#N/A</v>
      </c>
      <c r="F237" s="968" t="e" cm="1">
        <f t="array" ref="F237">_xlfn.XLOOKUP(F$1,'Copy of PY1 Data(H)'!$A$1:$CZ$1,_xlfn.XLOOKUP($A237,'Copy of PY1 Data(H)'!$A$1:$A$288,'Copy of PY1 Data(H)'!$A$1:$CZ$288))</f>
        <v>#N/A</v>
      </c>
      <c r="G237" s="968" t="e" cm="1">
        <f t="array" ref="G237">_xlfn.XLOOKUP(G$1,'Copy of PY1 Data(H)'!$A$1:$CZ$1,_xlfn.XLOOKUP($A237,'Copy of PY1 Data(H)'!$A$1:$A$288,'Copy of PY1 Data(H)'!$A$1:$CZ$288))</f>
        <v>#N/A</v>
      </c>
      <c r="H237" s="968" t="e" cm="1">
        <f t="array" ref="H237">_xlfn.XLOOKUP(H$1,'Copy of PY1 Data(H)'!$A$1:$CZ$1,_xlfn.XLOOKUP($A237,'Copy of PY1 Data(H)'!$A$1:$A$288,'Copy of PY1 Data(H)'!$A$1:$CZ$288))</f>
        <v>#N/A</v>
      </c>
      <c r="I237" s="968" t="e" cm="1">
        <f t="array" ref="I237">_xlfn.XLOOKUP(I$1,'Copy of PY1 Data(H)'!$A$1:$CZ$1,_xlfn.XLOOKUP($A237,'Copy of PY1 Data(H)'!$A$1:$A$288,'Copy of PY1 Data(H)'!$A$1:$CZ$288))</f>
        <v>#N/A</v>
      </c>
      <c r="J237" s="968" t="e" cm="1">
        <f t="array" ref="J237">_xlfn.XLOOKUP(J$1,'Copy of PY1 Data(H)'!$A$1:$CZ$1,_xlfn.XLOOKUP($A237,'Copy of PY1 Data(H)'!$A$1:$A$288,'Copy of PY1 Data(H)'!$A$1:$CZ$288))</f>
        <v>#N/A</v>
      </c>
      <c r="K237" s="968" t="e" cm="1">
        <f t="array" ref="K237">_xlfn.XLOOKUP(K$1,'Copy of PY1 Data(H)'!$A$1:$CZ$1,_xlfn.XLOOKUP($A237,'Copy of PY1 Data(H)'!$A$1:$A$288,'Copy of PY1 Data(H)'!$A$1:$CZ$288))</f>
        <v>#N/A</v>
      </c>
      <c r="L237" s="968" t="e" cm="1">
        <f t="array" ref="L237">_xlfn.XLOOKUP(L$1,'Copy of PY1 Data(H)'!$A$1:$CZ$1,_xlfn.XLOOKUP($A237,'Copy of PY1 Data(H)'!$A$1:$A$288,'Copy of PY1 Data(H)'!$A$1:$CZ$288))</f>
        <v>#N/A</v>
      </c>
      <c r="M237" s="968" t="e" cm="1">
        <f t="array" ref="M237">_xlfn.XLOOKUP(M$1,'Copy of PY1 Data(H)'!$A$1:$CZ$1,_xlfn.XLOOKUP($A237,'Copy of PY1 Data(H)'!$A$1:$A$288,'Copy of PY1 Data(H)'!$A$1:$CZ$288))</f>
        <v>#N/A</v>
      </c>
      <c r="N237" s="968" t="e" cm="1">
        <f t="array" ref="N237">_xlfn.XLOOKUP(N$1,'Copy of PY1 Data(H)'!$A$1:$CZ$1,_xlfn.XLOOKUP($A237,'Copy of PY1 Data(H)'!$A$1:$A$288,'Copy of PY1 Data(H)'!$A$1:$CZ$288))</f>
        <v>#N/A</v>
      </c>
      <c r="O237" s="968" t="e" cm="1">
        <f t="array" ref="O237">_xlfn.XLOOKUP(O$1,'Copy of PY1 Data(H)'!$A$1:$CZ$1,_xlfn.XLOOKUP($A237,'Copy of PY1 Data(H)'!$A$1:$A$288,'Copy of PY1 Data(H)'!$A$1:$CZ$288))</f>
        <v>#N/A</v>
      </c>
      <c r="P237" s="968" t="e" cm="1">
        <f t="array" ref="P237">_xlfn.XLOOKUP(P$1,'Copy of PY1 Data(H)'!$A$1:$CZ$1,_xlfn.XLOOKUP($A237,'Copy of PY1 Data(H)'!$A$1:$A$288,'Copy of PY1 Data(H)'!$A$1:$CZ$288))</f>
        <v>#N/A</v>
      </c>
      <c r="Q237" s="968" t="e" cm="1">
        <f t="array" ref="Q237">_xlfn.XLOOKUP(Q$1,'Copy of PY1 Data(H)'!$A$1:$CZ$1,_xlfn.XLOOKUP($A237,'Copy of PY1 Data(H)'!$A$1:$A$288,'Copy of PY1 Data(H)'!$A$1:$CZ$288))</f>
        <v>#N/A</v>
      </c>
      <c r="R237" s="968" t="e" cm="1">
        <f t="array" ref="R237">_xlfn.XLOOKUP(R$1,'Copy of PY1 Data(H)'!$A$1:$CZ$1,_xlfn.XLOOKUP($A237,'Copy of PY1 Data(H)'!$A$1:$A$288,'Copy of PY1 Data(H)'!$A$1:$CZ$288))</f>
        <v>#N/A</v>
      </c>
      <c r="S237" s="968" t="e" cm="1">
        <f t="array" ref="S237">_xlfn.XLOOKUP(S$1,'Copy of PY1 Data(H)'!$A$1:$CZ$1,_xlfn.XLOOKUP($A237,'Copy of PY1 Data(H)'!$A$1:$A$288,'Copy of PY1 Data(H)'!$A$1:$CZ$288))</f>
        <v>#N/A</v>
      </c>
      <c r="T237" s="968" t="e" cm="1">
        <f t="array" ref="T237">_xlfn.XLOOKUP(T$1,'Copy of PY1 Data(H)'!$A$1:$CZ$1,_xlfn.XLOOKUP($A237,'Copy of PY1 Data(H)'!$A$1:$A$288,'Copy of PY1 Data(H)'!$A$1:$CZ$288))</f>
        <v>#N/A</v>
      </c>
      <c r="U237" s="968" t="e" cm="1">
        <f t="array" ref="U237">_xlfn.XLOOKUP(U$1,'Copy of PY1 Data(H)'!$A$1:$CZ$1,_xlfn.XLOOKUP($A237,'Copy of PY1 Data(H)'!$A$1:$A$288,'Copy of PY1 Data(H)'!$A$1:$CZ$288))</f>
        <v>#N/A</v>
      </c>
      <c r="V237" s="968" t="e" cm="1">
        <f t="array" ref="V237">_xlfn.XLOOKUP(V$1,'Copy of PY1 Data(H)'!$A$1:$CZ$1,_xlfn.XLOOKUP($A237,'Copy of PY1 Data(H)'!$A$1:$A$288,'Copy of PY1 Data(H)'!$A$1:$CZ$288))</f>
        <v>#N/A</v>
      </c>
      <c r="W237" s="968" t="e" cm="1">
        <f t="array" ref="W237">_xlfn.XLOOKUP(W$1,'Copy of PY1 Data(H)'!$A$1:$CZ$1,_xlfn.XLOOKUP($A237,'Copy of PY1 Data(H)'!$A$1:$A$288,'Copy of PY1 Data(H)'!$A$1:$CZ$288))</f>
        <v>#N/A</v>
      </c>
      <c r="X237" s="968" t="e" cm="1">
        <f t="array" ref="X237">_xlfn.XLOOKUP(X$1,'Copy of PY1 Data(H)'!$A$1:$CZ$1,_xlfn.XLOOKUP($A237,'Copy of PY1 Data(H)'!$A$1:$A$288,'Copy of PY1 Data(H)'!$A$1:$CZ$288))</f>
        <v>#N/A</v>
      </c>
      <c r="Y237" s="968" t="e" cm="1">
        <f t="array" ref="Y237">_xlfn.XLOOKUP(Y$1,'Copy of PY1 Data(H)'!$A$1:$CZ$1,_xlfn.XLOOKUP($A237,'Copy of PY1 Data(H)'!$A$1:$A$288,'Copy of PY1 Data(H)'!$A$1:$CZ$288))</f>
        <v>#N/A</v>
      </c>
      <c r="Z237" s="968" t="e" cm="1">
        <f t="array" ref="Z237">_xlfn.XLOOKUP(Z$1,'Copy of PY1 Data(H)'!$A$1:$CZ$1,_xlfn.XLOOKUP($A237,'Copy of PY1 Data(H)'!$A$1:$A$288,'Copy of PY1 Data(H)'!$A$1:$CZ$288))</f>
        <v>#N/A</v>
      </c>
      <c r="AA237" s="968" t="e" cm="1">
        <f t="array" ref="AA237">_xlfn.XLOOKUP(AA$1,'Copy of PY1 Data(H)'!$A$1:$CZ$1,_xlfn.XLOOKUP($A237,'Copy of PY1 Data(H)'!$A$1:$A$288,'Copy of PY1 Data(H)'!$A$1:$CZ$288))</f>
        <v>#N/A</v>
      </c>
      <c r="AB237" s="968" t="e" cm="1">
        <f t="array" ref="AB237">_xlfn.XLOOKUP(AB$1,'Copy of PY1 Data(H)'!$A$1:$CZ$1,_xlfn.XLOOKUP($A237,'Copy of PY1 Data(H)'!$A$1:$A$288,'Copy of PY1 Data(H)'!$A$1:$CZ$288))</f>
        <v>#N/A</v>
      </c>
      <c r="AC237" s="968" t="e" cm="1">
        <f t="array" ref="AC237">_xlfn.XLOOKUP(AC$1,'Copy of PY1 Data(H)'!$A$1:$CZ$1,_xlfn.XLOOKUP($A237,'Copy of PY1 Data(H)'!$A$1:$A$288,'Copy of PY1 Data(H)'!$A$1:$CZ$288))</f>
        <v>#N/A</v>
      </c>
      <c r="AD237" s="968" t="e" cm="1">
        <f t="array" ref="AD237">_xlfn.XLOOKUP(AD$1,'Copy of PY1 Data(H)'!$A$1:$CZ$1,_xlfn.XLOOKUP($A237,'Copy of PY1 Data(H)'!$A$1:$A$288,'Copy of PY1 Data(H)'!$A$1:$CZ$288))</f>
        <v>#N/A</v>
      </c>
      <c r="AE237" s="968" t="e" cm="1">
        <f t="array" ref="AE237">_xlfn.XLOOKUP(AE$1,'Copy of PY1 Data(H)'!$A$1:$CZ$1,_xlfn.XLOOKUP($A237,'Copy of PY1 Data(H)'!$A$1:$A$288,'Copy of PY1 Data(H)'!$A$1:$CZ$288))</f>
        <v>#N/A</v>
      </c>
      <c r="AF237" s="968" t="e" cm="1">
        <f t="array" ref="AF237">_xlfn.XLOOKUP(AF$1,'Copy of PY1 Data(H)'!$A$1:$CZ$1,_xlfn.XLOOKUP($A237,'Copy of PY1 Data(H)'!$A$1:$A$288,'Copy of PY1 Data(H)'!$A$1:$CZ$288))</f>
        <v>#N/A</v>
      </c>
      <c r="AG237" s="968" t="e" cm="1">
        <f t="array" ref="AG237">_xlfn.XLOOKUP(AG$1,'Copy of PY1 Data(H)'!$A$1:$CZ$1,_xlfn.XLOOKUP($A237,'Copy of PY1 Data(H)'!$A$1:$A$288,'Copy of PY1 Data(H)'!$A$1:$CZ$288))</f>
        <v>#N/A</v>
      </c>
      <c r="AH237" s="968" t="e" cm="1">
        <f t="array" ref="AH237">_xlfn.XLOOKUP(AH$1,'Copy of PY1 Data(H)'!$A$1:$CZ$1,_xlfn.XLOOKUP($A237,'Copy of PY1 Data(H)'!$A$1:$A$288,'Copy of PY1 Data(H)'!$A$1:$CZ$288))</f>
        <v>#N/A</v>
      </c>
      <c r="AI237" s="968" t="e" cm="1">
        <f t="array" ref="AI237">_xlfn.XLOOKUP(AI$1,'Copy of PY1 Data(H)'!$A$1:$CZ$1,_xlfn.XLOOKUP($A237,'Copy of PY1 Data(H)'!$A$1:$A$288,'Copy of PY1 Data(H)'!$A$1:$CZ$288))</f>
        <v>#N/A</v>
      </c>
      <c r="AJ237" s="968" t="e" cm="1">
        <f t="array" ref="AJ237">_xlfn.XLOOKUP(AJ$1,'Copy of PY1 Data(H)'!$A$1:$CZ$1,_xlfn.XLOOKUP($A237,'Copy of PY1 Data(H)'!$A$1:$A$288,'Copy of PY1 Data(H)'!$A$1:$CZ$288))</f>
        <v>#N/A</v>
      </c>
      <c r="AK237" s="968" t="e" cm="1">
        <f t="array" ref="AK237">_xlfn.XLOOKUP(AK$1,'Copy of PY1 Data(H)'!$A$1:$CZ$1,_xlfn.XLOOKUP($A237,'Copy of PY1 Data(H)'!$A$1:$A$288,'Copy of PY1 Data(H)'!$A$1:$CZ$288))</f>
        <v>#N/A</v>
      </c>
      <c r="AL237" s="968" t="e" cm="1">
        <f t="array" ref="AL237">_xlfn.XLOOKUP(AL$1,'Copy of PY1 Data(H)'!$A$1:$CZ$1,_xlfn.XLOOKUP($A237,'Copy of PY1 Data(H)'!$A$1:$A$288,'Copy of PY1 Data(H)'!$A$1:$CZ$288))</f>
        <v>#N/A</v>
      </c>
      <c r="AM237" s="968" t="e" cm="1">
        <f t="array" ref="AM237">_xlfn.XLOOKUP(AM$1,'Copy of PY1 Data(H)'!$A$1:$CZ$1,_xlfn.XLOOKUP($A237,'Copy of PY1 Data(H)'!$A$1:$A$288,'Copy of PY1 Data(H)'!$A$1:$CZ$288))</f>
        <v>#N/A</v>
      </c>
      <c r="AN237" s="968" t="e" cm="1">
        <f t="array" ref="AN237">_xlfn.XLOOKUP(AN$1,'Copy of PY1 Data(H)'!$A$1:$CZ$1,_xlfn.XLOOKUP($A237,'Copy of PY1 Data(H)'!$A$1:$A$288,'Copy of PY1 Data(H)'!$A$1:$CZ$288))</f>
        <v>#N/A</v>
      </c>
      <c r="AO237" s="968" t="e" cm="1">
        <f t="array" ref="AO237">_xlfn.XLOOKUP(AO$1,'Copy of PY1 Data(H)'!$A$1:$CZ$1,_xlfn.XLOOKUP($A237,'Copy of PY1 Data(H)'!$A$1:$A$288,'Copy of PY1 Data(H)'!$A$1:$CZ$288))</f>
        <v>#N/A</v>
      </c>
      <c r="AP237" s="968" t="e" cm="1">
        <f t="array" ref="AP237">_xlfn.XLOOKUP(AP$1,'Copy of PY1 Data(H)'!$A$1:$CZ$1,_xlfn.XLOOKUP($A237,'Copy of PY1 Data(H)'!$A$1:$A$288,'Copy of PY1 Data(H)'!$A$1:$CZ$288))</f>
        <v>#N/A</v>
      </c>
      <c r="AQ237" s="968" t="e" cm="1">
        <f t="array" ref="AQ237">_xlfn.XLOOKUP(AQ$1,'Copy of PY1 Data(H)'!$A$1:$CZ$1,_xlfn.XLOOKUP($A237,'Copy of PY1 Data(H)'!$A$1:$A$288,'Copy of PY1 Data(H)'!$A$1:$CZ$288))</f>
        <v>#N/A</v>
      </c>
      <c r="AR237" s="968" t="e" cm="1">
        <f t="array" ref="AR237">_xlfn.XLOOKUP(AR$1,'Copy of PY1 Data(H)'!$A$1:$CZ$1,_xlfn.XLOOKUP($A237,'Copy of PY1 Data(H)'!$A$1:$A$288,'Copy of PY1 Data(H)'!$A$1:$CZ$288))</f>
        <v>#N/A</v>
      </c>
      <c r="AS237" s="968" t="e" cm="1">
        <f t="array" ref="AS237">_xlfn.XLOOKUP(AS$1,'Copy of PY1 Data(H)'!$A$1:$CZ$1,_xlfn.XLOOKUP($A237,'Copy of PY1 Data(H)'!$A$1:$A$288,'Copy of PY1 Data(H)'!$A$1:$CZ$288))</f>
        <v>#N/A</v>
      </c>
      <c r="AT237" s="968" t="e" cm="1">
        <f t="array" ref="AT237">_xlfn.XLOOKUP(AT$1,'Copy of PY1 Data(H)'!$A$1:$CZ$1,_xlfn.XLOOKUP($A237,'Copy of PY1 Data(H)'!$A$1:$A$288,'Copy of PY1 Data(H)'!$A$1:$CZ$288))</f>
        <v>#N/A</v>
      </c>
      <c r="AU237" s="968" t="e" cm="1">
        <f t="array" ref="AU237">_xlfn.XLOOKUP(AU$1,'Copy of PY1 Data(H)'!$A$1:$CZ$1,_xlfn.XLOOKUP($A237,'Copy of PY1 Data(H)'!$A$1:$A$288,'Copy of PY1 Data(H)'!$A$1:$CZ$288))</f>
        <v>#N/A</v>
      </c>
      <c r="AV237" s="968" t="e" cm="1">
        <f t="array" ref="AV237">_xlfn.XLOOKUP(AV$1,'Copy of PY1 Data(H)'!$A$1:$CZ$1,_xlfn.XLOOKUP($A237,'Copy of PY1 Data(H)'!$A$1:$A$288,'Copy of PY1 Data(H)'!$A$1:$CZ$288))</f>
        <v>#N/A</v>
      </c>
      <c r="AW237" s="968" t="e" cm="1">
        <f t="array" ref="AW237">_xlfn.XLOOKUP(AW$1,'Copy of PY1 Data(H)'!$A$1:$CZ$1,_xlfn.XLOOKUP($A237,'Copy of PY1 Data(H)'!$A$1:$A$288,'Copy of PY1 Data(H)'!$A$1:$CZ$288))</f>
        <v>#N/A</v>
      </c>
      <c r="AX237" s="968" t="e" cm="1">
        <f t="array" ref="AX237">_xlfn.XLOOKUP(AX$1,'Copy of PY1 Data(H)'!$A$1:$CZ$1,_xlfn.XLOOKUP($A237,'Copy of PY1 Data(H)'!$A$1:$A$288,'Copy of PY1 Data(H)'!$A$1:$CZ$288))</f>
        <v>#N/A</v>
      </c>
      <c r="AY237" s="968" t="e" cm="1">
        <f t="array" ref="AY237">_xlfn.XLOOKUP(AY$1,'Copy of PY1 Data(H)'!$A$1:$CZ$1,_xlfn.XLOOKUP($A237,'Copy of PY1 Data(H)'!$A$1:$A$288,'Copy of PY1 Data(H)'!$A$1:$CZ$288))</f>
        <v>#N/A</v>
      </c>
      <c r="AZ237" s="968" t="e" cm="1">
        <f t="array" ref="AZ237">_xlfn.XLOOKUP(AZ$1,'Copy of PY1 Data(H)'!$A$1:$CZ$1,_xlfn.XLOOKUP($A237,'Copy of PY1 Data(H)'!$A$1:$A$288,'Copy of PY1 Data(H)'!$A$1:$CZ$288))</f>
        <v>#N/A</v>
      </c>
      <c r="BA237" s="968" t="e" cm="1">
        <f t="array" ref="BA237">_xlfn.XLOOKUP(BA$1,'Copy of PY1 Data(H)'!$A$1:$CZ$1,_xlfn.XLOOKUP($A237,'Copy of PY1 Data(H)'!$A$1:$A$288,'Copy of PY1 Data(H)'!$A$1:$CZ$288))</f>
        <v>#N/A</v>
      </c>
      <c r="BB237" s="968" t="e" cm="1">
        <f t="array" ref="BB237">_xlfn.XLOOKUP(BB$1,'Copy of PY1 Data(H)'!$A$1:$CZ$1,_xlfn.XLOOKUP($A237,'Copy of PY1 Data(H)'!$A$1:$A$288,'Copy of PY1 Data(H)'!$A$1:$CZ$288))</f>
        <v>#N/A</v>
      </c>
      <c r="BC237" s="968" t="e" cm="1">
        <f t="array" ref="BC237">_xlfn.XLOOKUP(BC$1,'Copy of PY1 Data(H)'!$A$1:$CZ$1,_xlfn.XLOOKUP($A237,'Copy of PY1 Data(H)'!$A$1:$A$288,'Copy of PY1 Data(H)'!$A$1:$CZ$288))</f>
        <v>#N/A</v>
      </c>
      <c r="BD237" s="968" t="e" cm="1">
        <f t="array" ref="BD237">_xlfn.XLOOKUP(BD$1,'Copy of PY1 Data(H)'!$A$1:$CZ$1,_xlfn.XLOOKUP($A237,'Copy of PY1 Data(H)'!$A$1:$A$288,'Copy of PY1 Data(H)'!$A$1:$CZ$288))</f>
        <v>#N/A</v>
      </c>
      <c r="BE237" s="968" t="e" cm="1">
        <f t="array" ref="BE237">_xlfn.XLOOKUP(BE$1,'Copy of PY1 Data(H)'!$A$1:$CZ$1,_xlfn.XLOOKUP($A237,'Copy of PY1 Data(H)'!$A$1:$A$288,'Copy of PY1 Data(H)'!$A$1:$CZ$288))</f>
        <v>#N/A</v>
      </c>
      <c r="BF237" s="968" t="e" cm="1">
        <f t="array" ref="BF237">_xlfn.XLOOKUP(BF$1,'Copy of PY1 Data(H)'!$A$1:$CZ$1,_xlfn.XLOOKUP($A237,'Copy of PY1 Data(H)'!$A$1:$A$288,'Copy of PY1 Data(H)'!$A$1:$CZ$288))</f>
        <v>#N/A</v>
      </c>
      <c r="BG237" s="968" t="e" cm="1">
        <f t="array" ref="BG237">_xlfn.XLOOKUP(BG$1,'Copy of PY1 Data(H)'!$A$1:$CZ$1,_xlfn.XLOOKUP($A237,'Copy of PY1 Data(H)'!$A$1:$A$288,'Copy of PY1 Data(H)'!$A$1:$CZ$288))</f>
        <v>#N/A</v>
      </c>
      <c r="BH237" s="968" t="e" cm="1">
        <f t="array" ref="BH237">_xlfn.XLOOKUP(BH$1,'Copy of PY1 Data(H)'!$A$1:$CZ$1,_xlfn.XLOOKUP($A237,'Copy of PY1 Data(H)'!$A$1:$A$288,'Copy of PY1 Data(H)'!$A$1:$CZ$288))</f>
        <v>#N/A</v>
      </c>
      <c r="BI237" s="968" t="e" cm="1">
        <f t="array" ref="BI237">_xlfn.XLOOKUP(BI$1,'Copy of PY1 Data(H)'!$A$1:$CZ$1,_xlfn.XLOOKUP($A237,'Copy of PY1 Data(H)'!$A$1:$A$288,'Copy of PY1 Data(H)'!$A$1:$CZ$288))</f>
        <v>#N/A</v>
      </c>
      <c r="BJ237" s="968" t="e" cm="1">
        <f t="array" ref="BJ237">_xlfn.XLOOKUP(BJ$1,'Copy of PY1 Data(H)'!$A$1:$CZ$1,_xlfn.XLOOKUP($A237,'Copy of PY1 Data(H)'!$A$1:$A$288,'Copy of PY1 Data(H)'!$A$1:$CZ$288))</f>
        <v>#N/A</v>
      </c>
      <c r="BK237" s="968" t="e" cm="1">
        <f t="array" ref="BK237">_xlfn.XLOOKUP(BK$1,'Copy of PY1 Data(H)'!$A$1:$CZ$1,_xlfn.XLOOKUP($A237,'Copy of PY1 Data(H)'!$A$1:$A$288,'Copy of PY1 Data(H)'!$A$1:$CZ$288))</f>
        <v>#N/A</v>
      </c>
      <c r="BL237" s="968" t="e" cm="1">
        <f t="array" ref="BL237">_xlfn.XLOOKUP(BL$1,'Copy of PY1 Data(H)'!$A$1:$CZ$1,_xlfn.XLOOKUP($A237,'Copy of PY1 Data(H)'!$A$1:$A$288,'Copy of PY1 Data(H)'!$A$1:$CZ$288))</f>
        <v>#N/A</v>
      </c>
      <c r="BM237" s="968" t="e" cm="1">
        <f t="array" ref="BM237">_xlfn.XLOOKUP(BM$1,'Copy of PY1 Data(H)'!$A$1:$CZ$1,_xlfn.XLOOKUP($A237,'Copy of PY1 Data(H)'!$A$1:$A$288,'Copy of PY1 Data(H)'!$A$1:$CZ$288))</f>
        <v>#N/A</v>
      </c>
      <c r="BN237" s="968" t="e" cm="1">
        <f t="array" ref="BN237">_xlfn.XLOOKUP(BN$1,'Copy of PY1 Data(H)'!$A$1:$CZ$1,_xlfn.XLOOKUP($A237,'Copy of PY1 Data(H)'!$A$1:$A$288,'Copy of PY1 Data(H)'!$A$1:$CZ$288))</f>
        <v>#N/A</v>
      </c>
      <c r="BO237" s="968" t="e" cm="1">
        <f t="array" ref="BO237">_xlfn.XLOOKUP(BO$1,'Copy of PY1 Data(H)'!$A$1:$CZ$1,_xlfn.XLOOKUP($A237,'Copy of PY1 Data(H)'!$A$1:$A$288,'Copy of PY1 Data(H)'!$A$1:$CZ$288))</f>
        <v>#N/A</v>
      </c>
      <c r="BP237" s="968" t="e" cm="1">
        <f t="array" ref="BP237">_xlfn.XLOOKUP(BP$1,'Copy of PY1 Data(H)'!$A$1:$CZ$1,_xlfn.XLOOKUP($A237,'Copy of PY1 Data(H)'!$A$1:$A$288,'Copy of PY1 Data(H)'!$A$1:$CZ$288))</f>
        <v>#N/A</v>
      </c>
      <c r="BQ237" s="968" t="e" cm="1">
        <f t="array" ref="BQ237">_xlfn.XLOOKUP(BQ$1,'Copy of PY1 Data(H)'!$A$1:$CZ$1,_xlfn.XLOOKUP($A237,'Copy of PY1 Data(H)'!$A$1:$A$288,'Copy of PY1 Data(H)'!$A$1:$CZ$288))</f>
        <v>#N/A</v>
      </c>
      <c r="BR237" s="968" t="e" cm="1">
        <f t="array" ref="BR237">_xlfn.XLOOKUP(BR$1,'Copy of PY1 Data(H)'!$A$1:$CZ$1,_xlfn.XLOOKUP($A237,'Copy of PY1 Data(H)'!$A$1:$A$288,'Copy of PY1 Data(H)'!$A$1:$CZ$288))</f>
        <v>#N/A</v>
      </c>
      <c r="BS237" s="968" t="e" cm="1">
        <f t="array" ref="BS237">_xlfn.XLOOKUP(BS$1,'Copy of PY1 Data(H)'!$A$1:$CZ$1,_xlfn.XLOOKUP($A237,'Copy of PY1 Data(H)'!$A$1:$A$288,'Copy of PY1 Data(H)'!$A$1:$CZ$288))</f>
        <v>#N/A</v>
      </c>
      <c r="BT237" s="968" t="e" cm="1">
        <f t="array" ref="BT237">_xlfn.XLOOKUP(BT$1,'Copy of PY1 Data(H)'!$A$1:$CZ$1,_xlfn.XLOOKUP($A237,'Copy of PY1 Data(H)'!$A$1:$A$288,'Copy of PY1 Data(H)'!$A$1:$CZ$288))</f>
        <v>#N/A</v>
      </c>
      <c r="BU237" s="968" t="e" cm="1">
        <f t="array" ref="BU237">_xlfn.XLOOKUP(BU$1,'Copy of PY1 Data(H)'!$A$1:$CZ$1,_xlfn.XLOOKUP($A237,'Copy of PY1 Data(H)'!$A$1:$A$288,'Copy of PY1 Data(H)'!$A$1:$CZ$288))</f>
        <v>#N/A</v>
      </c>
      <c r="BV237" s="968" t="e" cm="1">
        <f t="array" ref="BV237">_xlfn.XLOOKUP(BV$1,'Copy of PY1 Data(H)'!$A$1:$CZ$1,_xlfn.XLOOKUP($A237,'Copy of PY1 Data(H)'!$A$1:$A$288,'Copy of PY1 Data(H)'!$A$1:$CZ$288))</f>
        <v>#N/A</v>
      </c>
      <c r="BW237" s="968" t="e" cm="1">
        <f t="array" ref="BW237">_xlfn.XLOOKUP(BW$1,'Copy of PY1 Data(H)'!$A$1:$CZ$1,_xlfn.XLOOKUP($A237,'Copy of PY1 Data(H)'!$A$1:$A$288,'Copy of PY1 Data(H)'!$A$1:$CZ$288))</f>
        <v>#N/A</v>
      </c>
      <c r="BX237" s="968" t="e" cm="1">
        <f t="array" ref="BX237">_xlfn.XLOOKUP(BX$1,'Copy of PY1 Data(H)'!$A$1:$CZ$1,_xlfn.XLOOKUP($A237,'Copy of PY1 Data(H)'!$A$1:$A$288,'Copy of PY1 Data(H)'!$A$1:$CZ$288))</f>
        <v>#N/A</v>
      </c>
      <c r="BY237" s="968" t="e" cm="1">
        <f t="array" ref="BY237">_xlfn.XLOOKUP(BY$1,'Copy of PY1 Data(H)'!$A$1:$CZ$1,_xlfn.XLOOKUP($A237,'Copy of PY1 Data(H)'!$A$1:$A$288,'Copy of PY1 Data(H)'!$A$1:$CZ$288))</f>
        <v>#N/A</v>
      </c>
      <c r="BZ237" s="968" t="e" cm="1">
        <f t="array" ref="BZ237">_xlfn.XLOOKUP(BZ$1,'Copy of PY1 Data(H)'!$A$1:$CZ$1,_xlfn.XLOOKUP($A237,'Copy of PY1 Data(H)'!$A$1:$A$288,'Copy of PY1 Data(H)'!$A$1:$CZ$288))</f>
        <v>#N/A</v>
      </c>
      <c r="CA237" s="968" t="e" cm="1">
        <f t="array" ref="CA237">_xlfn.XLOOKUP(CA$1,'Copy of PY1 Data(H)'!$A$1:$CZ$1,_xlfn.XLOOKUP($A237,'Copy of PY1 Data(H)'!$A$1:$A$288,'Copy of PY1 Data(H)'!$A$1:$CZ$288))</f>
        <v>#N/A</v>
      </c>
      <c r="CB237" s="968" t="e" cm="1">
        <f t="array" ref="CB237">_xlfn.XLOOKUP(CB$1,'Copy of PY1 Data(H)'!$A$1:$CZ$1,_xlfn.XLOOKUP($A237,'Copy of PY1 Data(H)'!$A$1:$A$288,'Copy of PY1 Data(H)'!$A$1:$CZ$288))</f>
        <v>#N/A</v>
      </c>
      <c r="CC237" s="968" t="e" cm="1">
        <f t="array" ref="CC237">_xlfn.XLOOKUP(CC$1,'Copy of PY1 Data(H)'!$A$1:$CZ$1,_xlfn.XLOOKUP($A237,'Copy of PY1 Data(H)'!$A$1:$A$288,'Copy of PY1 Data(H)'!$A$1:$CZ$288))</f>
        <v>#N/A</v>
      </c>
      <c r="CD237" s="968" t="e" cm="1">
        <f t="array" ref="CD237">_xlfn.XLOOKUP(CD$1,'Copy of PY1 Data(H)'!$A$1:$CZ$1,_xlfn.XLOOKUP($A237,'Copy of PY1 Data(H)'!$A$1:$A$288,'Copy of PY1 Data(H)'!$A$1:$CZ$288))</f>
        <v>#N/A</v>
      </c>
    </row>
    <row r="238" spans="1:82" x14ac:dyDescent="0.3">
      <c r="A238" s="180">
        <v>6</v>
      </c>
      <c r="C238" s="180"/>
      <c r="D238" s="180" cm="1">
        <f t="array" ref="D238">_xlfn.XLOOKUP(D$1,'Copy of PY1 Data(H)'!$A$1:$CZ$1,_xlfn.XLOOKUP($A238,'Copy of PY1 Data(H)'!$A$1:$A$288,'Copy of PY1 Data(H)'!$A$1:$CZ$288))</f>
        <v>0</v>
      </c>
      <c r="E238" s="180" cm="1">
        <f t="array" ref="E238">_xlfn.XLOOKUP(E$1,'Copy of PY1 Data(H)'!$A$1:$CZ$1,_xlfn.XLOOKUP($A238,'Copy of PY1 Data(H)'!$A$1:$A$288,'Copy of PY1 Data(H)'!$A$1:$CZ$288))</f>
        <v>0</v>
      </c>
      <c r="F238" s="180" cm="1">
        <f t="array" ref="F238">_xlfn.XLOOKUP(F$1,'Copy of PY1 Data(H)'!$A$1:$CZ$1,_xlfn.XLOOKUP($A238,'Copy of PY1 Data(H)'!$A$1:$A$288,'Copy of PY1 Data(H)'!$A$1:$CZ$288))</f>
        <v>0</v>
      </c>
      <c r="G238" s="180" cm="1">
        <f t="array" ref="G238">_xlfn.XLOOKUP(G$1,'Copy of PY1 Data(H)'!$A$1:$CZ$1,_xlfn.XLOOKUP($A238,'Copy of PY1 Data(H)'!$A$1:$A$288,'Copy of PY1 Data(H)'!$A$1:$CZ$288))</f>
        <v>0</v>
      </c>
      <c r="H238" s="180" cm="1">
        <f t="array" ref="H238">_xlfn.XLOOKUP(H$1,'Copy of PY1 Data(H)'!$A$1:$CZ$1,_xlfn.XLOOKUP($A238,'Copy of PY1 Data(H)'!$A$1:$A$288,'Copy of PY1 Data(H)'!$A$1:$CZ$288))</f>
        <v>0</v>
      </c>
      <c r="I238" s="180" cm="1">
        <f t="array" ref="I238">_xlfn.XLOOKUP(I$1,'Copy of PY1 Data(H)'!$A$1:$CZ$1,_xlfn.XLOOKUP($A238,'Copy of PY1 Data(H)'!$A$1:$A$288,'Copy of PY1 Data(H)'!$A$1:$CZ$288))</f>
        <v>0</v>
      </c>
      <c r="J238" s="180" cm="1">
        <f t="array" ref="J238">_xlfn.XLOOKUP(J$1,'Copy of PY1 Data(H)'!$A$1:$CZ$1,_xlfn.XLOOKUP($A238,'Copy of PY1 Data(H)'!$A$1:$A$288,'Copy of PY1 Data(H)'!$A$1:$CZ$288))</f>
        <v>0</v>
      </c>
      <c r="K238" s="180" cm="1">
        <f t="array" ref="K238">_xlfn.XLOOKUP(K$1,'Copy of PY1 Data(H)'!$A$1:$CZ$1,_xlfn.XLOOKUP($A238,'Copy of PY1 Data(H)'!$A$1:$A$288,'Copy of PY1 Data(H)'!$A$1:$CZ$288))</f>
        <v>0</v>
      </c>
      <c r="L238" s="180" cm="1">
        <f t="array" ref="L238">_xlfn.XLOOKUP(L$1,'Copy of PY1 Data(H)'!$A$1:$CZ$1,_xlfn.XLOOKUP($A238,'Copy of PY1 Data(H)'!$A$1:$A$288,'Copy of PY1 Data(H)'!$A$1:$CZ$288))</f>
        <v>0</v>
      </c>
      <c r="M238" s="180" cm="1">
        <f t="array" ref="M238">_xlfn.XLOOKUP(M$1,'Copy of PY1 Data(H)'!$A$1:$CZ$1,_xlfn.XLOOKUP($A238,'Copy of PY1 Data(H)'!$A$1:$A$288,'Copy of PY1 Data(H)'!$A$1:$CZ$288))</f>
        <v>21750</v>
      </c>
      <c r="N238" s="180" cm="1">
        <f t="array" ref="N238">_xlfn.XLOOKUP(N$1,'Copy of PY1 Data(H)'!$A$1:$CZ$1,_xlfn.XLOOKUP($A238,'Copy of PY1 Data(H)'!$A$1:$A$288,'Copy of PY1 Data(H)'!$A$1:$CZ$288))</f>
        <v>0</v>
      </c>
      <c r="O238" s="180" cm="1">
        <f t="array" ref="O238">_xlfn.XLOOKUP(O$1,'Copy of PY1 Data(H)'!$A$1:$CZ$1,_xlfn.XLOOKUP($A238,'Copy of PY1 Data(H)'!$A$1:$A$288,'Copy of PY1 Data(H)'!$A$1:$CZ$288))</f>
        <v>0</v>
      </c>
      <c r="P238" s="180" cm="1">
        <f t="array" ref="P238">_xlfn.XLOOKUP(P$1,'Copy of PY1 Data(H)'!$A$1:$CZ$1,_xlfn.XLOOKUP($A238,'Copy of PY1 Data(H)'!$A$1:$A$288,'Copy of PY1 Data(H)'!$A$1:$CZ$288))</f>
        <v>0</v>
      </c>
      <c r="Q238" s="180" cm="1">
        <f t="array" ref="Q238">_xlfn.XLOOKUP(Q$1,'Copy of PY1 Data(H)'!$A$1:$CZ$1,_xlfn.XLOOKUP($A238,'Copy of PY1 Data(H)'!$A$1:$A$288,'Copy of PY1 Data(H)'!$A$1:$CZ$288))</f>
        <v>857510</v>
      </c>
      <c r="R238" s="180" cm="1">
        <f t="array" ref="R238">_xlfn.XLOOKUP(R$1,'Copy of PY1 Data(H)'!$A$1:$CZ$1,_xlfn.XLOOKUP($A238,'Copy of PY1 Data(H)'!$A$1:$A$288,'Copy of PY1 Data(H)'!$A$1:$CZ$288))</f>
        <v>0</v>
      </c>
      <c r="S238" s="180" cm="1">
        <f t="array" ref="S238">_xlfn.XLOOKUP(S$1,'Copy of PY1 Data(H)'!$A$1:$CZ$1,_xlfn.XLOOKUP($A238,'Copy of PY1 Data(H)'!$A$1:$A$288,'Copy of PY1 Data(H)'!$A$1:$CZ$288))</f>
        <v>0</v>
      </c>
      <c r="T238" s="180" cm="1">
        <f t="array" ref="T238">_xlfn.XLOOKUP(T$1,'Copy of PY1 Data(H)'!$A$1:$CZ$1,_xlfn.XLOOKUP($A238,'Copy of PY1 Data(H)'!$A$1:$A$288,'Copy of PY1 Data(H)'!$A$1:$CZ$288))</f>
        <v>1042755</v>
      </c>
      <c r="U238" s="180" cm="1">
        <f t="array" ref="U238">_xlfn.XLOOKUP(U$1,'Copy of PY1 Data(H)'!$A$1:$CZ$1,_xlfn.XLOOKUP($A238,'Copy of PY1 Data(H)'!$A$1:$A$288,'Copy of PY1 Data(H)'!$A$1:$CZ$288))</f>
        <v>0</v>
      </c>
      <c r="V238" s="180" cm="1">
        <f t="array" ref="V238">_xlfn.XLOOKUP(V$1,'Copy of PY1 Data(H)'!$A$1:$CZ$1,_xlfn.XLOOKUP($A238,'Copy of PY1 Data(H)'!$A$1:$A$288,'Copy of PY1 Data(H)'!$A$1:$CZ$288))</f>
        <v>439627</v>
      </c>
      <c r="W238" s="180" cm="1">
        <f t="array" ref="W238">_xlfn.XLOOKUP(W$1,'Copy of PY1 Data(H)'!$A$1:$CZ$1,_xlfn.XLOOKUP($A238,'Copy of PY1 Data(H)'!$A$1:$A$288,'Copy of PY1 Data(H)'!$A$1:$CZ$288))</f>
        <v>2525652</v>
      </c>
      <c r="X238" s="180" cm="1">
        <f t="array" ref="X238">_xlfn.XLOOKUP(X$1,'Copy of PY1 Data(H)'!$A$1:$CZ$1,_xlfn.XLOOKUP($A238,'Copy of PY1 Data(H)'!$A$1:$A$288,'Copy of PY1 Data(H)'!$A$1:$CZ$288))</f>
        <v>0</v>
      </c>
      <c r="Y238" s="180" cm="1">
        <f t="array" ref="Y238">_xlfn.XLOOKUP(Y$1,'Copy of PY1 Data(H)'!$A$1:$CZ$1,_xlfn.XLOOKUP($A238,'Copy of PY1 Data(H)'!$A$1:$A$288,'Copy of PY1 Data(H)'!$A$1:$CZ$288))</f>
        <v>642408</v>
      </c>
      <c r="Z238" s="180" cm="1">
        <f t="array" ref="Z238">_xlfn.XLOOKUP(Z$1,'Copy of PY1 Data(H)'!$A$1:$CZ$1,_xlfn.XLOOKUP($A238,'Copy of PY1 Data(H)'!$A$1:$A$288,'Copy of PY1 Data(H)'!$A$1:$CZ$288))</f>
        <v>0</v>
      </c>
      <c r="AA238" s="180" cm="1">
        <f t="array" ref="AA238">_xlfn.XLOOKUP(AA$1,'Copy of PY1 Data(H)'!$A$1:$CZ$1,_xlfn.XLOOKUP($A238,'Copy of PY1 Data(H)'!$A$1:$A$288,'Copy of PY1 Data(H)'!$A$1:$CZ$288))</f>
        <v>0</v>
      </c>
      <c r="AB238" s="180" cm="1">
        <f t="array" ref="AB238">_xlfn.XLOOKUP(AB$1,'Copy of PY1 Data(H)'!$A$1:$CZ$1,_xlfn.XLOOKUP($A238,'Copy of PY1 Data(H)'!$A$1:$A$288,'Copy of PY1 Data(H)'!$A$1:$CZ$288))</f>
        <v>0</v>
      </c>
      <c r="AC238" s="180" cm="1">
        <f t="array" ref="AC238">_xlfn.XLOOKUP(AC$1,'Copy of PY1 Data(H)'!$A$1:$CZ$1,_xlfn.XLOOKUP($A238,'Copy of PY1 Data(H)'!$A$1:$A$288,'Copy of PY1 Data(H)'!$A$1:$CZ$288))</f>
        <v>0</v>
      </c>
      <c r="AD238" s="180" cm="1">
        <f t="array" ref="AD238">_xlfn.XLOOKUP(AD$1,'Copy of PY1 Data(H)'!$A$1:$CZ$1,_xlfn.XLOOKUP($A238,'Copy of PY1 Data(H)'!$A$1:$A$288,'Copy of PY1 Data(H)'!$A$1:$CZ$288))</f>
        <v>0</v>
      </c>
      <c r="AE238" s="180" cm="1">
        <f t="array" ref="AE238">_xlfn.XLOOKUP(AE$1,'Copy of PY1 Data(H)'!$A$1:$CZ$1,_xlfn.XLOOKUP($A238,'Copy of PY1 Data(H)'!$A$1:$A$288,'Copy of PY1 Data(H)'!$A$1:$CZ$288))</f>
        <v>0</v>
      </c>
      <c r="AF238" s="180" cm="1">
        <f t="array" ref="AF238">_xlfn.XLOOKUP(AF$1,'Copy of PY1 Data(H)'!$A$1:$CZ$1,_xlfn.XLOOKUP($A238,'Copy of PY1 Data(H)'!$A$1:$A$288,'Copy of PY1 Data(H)'!$A$1:$CZ$288))</f>
        <v>2319838</v>
      </c>
      <c r="AG238" s="180" cm="1">
        <f t="array" ref="AG238">_xlfn.XLOOKUP(AG$1,'Copy of PY1 Data(H)'!$A$1:$CZ$1,_xlfn.XLOOKUP($A238,'Copy of PY1 Data(H)'!$A$1:$A$288,'Copy of PY1 Data(H)'!$A$1:$CZ$288))</f>
        <v>0</v>
      </c>
      <c r="AH238" s="180" cm="1">
        <f t="array" ref="AH238">_xlfn.XLOOKUP(AH$1,'Copy of PY1 Data(H)'!$A$1:$CZ$1,_xlfn.XLOOKUP($A238,'Copy of PY1 Data(H)'!$A$1:$A$288,'Copy of PY1 Data(H)'!$A$1:$CZ$288))</f>
        <v>0</v>
      </c>
      <c r="AI238" s="180" cm="1">
        <f t="array" ref="AI238">_xlfn.XLOOKUP(AI$1,'Copy of PY1 Data(H)'!$A$1:$CZ$1,_xlfn.XLOOKUP($A238,'Copy of PY1 Data(H)'!$A$1:$A$288,'Copy of PY1 Data(H)'!$A$1:$CZ$288))</f>
        <v>645022</v>
      </c>
      <c r="AJ238" s="180" cm="1">
        <f t="array" ref="AJ238">_xlfn.XLOOKUP(AJ$1,'Copy of PY1 Data(H)'!$A$1:$CZ$1,_xlfn.XLOOKUP($A238,'Copy of PY1 Data(H)'!$A$1:$A$288,'Copy of PY1 Data(H)'!$A$1:$CZ$288))</f>
        <v>8150</v>
      </c>
      <c r="AK238" s="180" cm="1">
        <f t="array" ref="AK238">_xlfn.XLOOKUP(AK$1,'Copy of PY1 Data(H)'!$A$1:$CZ$1,_xlfn.XLOOKUP($A238,'Copy of PY1 Data(H)'!$A$1:$A$288,'Copy of PY1 Data(H)'!$A$1:$CZ$288))</f>
        <v>0</v>
      </c>
      <c r="AL238" s="180" cm="1">
        <f t="array" ref="AL238">_xlfn.XLOOKUP(AL$1,'Copy of PY1 Data(H)'!$A$1:$CZ$1,_xlfn.XLOOKUP($A238,'Copy of PY1 Data(H)'!$A$1:$A$288,'Copy of PY1 Data(H)'!$A$1:$CZ$288))</f>
        <v>0</v>
      </c>
      <c r="AM238" s="180" cm="1">
        <f t="array" ref="AM238">_xlfn.XLOOKUP(AM$1,'Copy of PY1 Data(H)'!$A$1:$CZ$1,_xlfn.XLOOKUP($A238,'Copy of PY1 Data(H)'!$A$1:$A$288,'Copy of PY1 Data(H)'!$A$1:$CZ$288))</f>
        <v>921934</v>
      </c>
      <c r="AN238" s="180" cm="1">
        <f t="array" ref="AN238">_xlfn.XLOOKUP(AN$1,'Copy of PY1 Data(H)'!$A$1:$CZ$1,_xlfn.XLOOKUP($A238,'Copy of PY1 Data(H)'!$A$1:$A$288,'Copy of PY1 Data(H)'!$A$1:$CZ$288))</f>
        <v>0</v>
      </c>
      <c r="AO238" s="180" cm="1">
        <f t="array" ref="AO238">_xlfn.XLOOKUP(AO$1,'Copy of PY1 Data(H)'!$A$1:$CZ$1,_xlfn.XLOOKUP($A238,'Copy of PY1 Data(H)'!$A$1:$A$288,'Copy of PY1 Data(H)'!$A$1:$CZ$288))</f>
        <v>0</v>
      </c>
      <c r="AP238" s="180" cm="1">
        <f t="array" ref="AP238">_xlfn.XLOOKUP(AP$1,'Copy of PY1 Data(H)'!$A$1:$CZ$1,_xlfn.XLOOKUP($A238,'Copy of PY1 Data(H)'!$A$1:$A$288,'Copy of PY1 Data(H)'!$A$1:$CZ$288))</f>
        <v>0</v>
      </c>
      <c r="AQ238" s="180" cm="1">
        <f t="array" ref="AQ238">_xlfn.XLOOKUP(AQ$1,'Copy of PY1 Data(H)'!$A$1:$CZ$1,_xlfn.XLOOKUP($A238,'Copy of PY1 Data(H)'!$A$1:$A$288,'Copy of PY1 Data(H)'!$A$1:$CZ$288))</f>
        <v>0</v>
      </c>
      <c r="AR238" s="180" cm="1">
        <f t="array" ref="AR238">_xlfn.XLOOKUP(AR$1,'Copy of PY1 Data(H)'!$A$1:$CZ$1,_xlfn.XLOOKUP($A238,'Copy of PY1 Data(H)'!$A$1:$A$288,'Copy of PY1 Data(H)'!$A$1:$CZ$288))</f>
        <v>0</v>
      </c>
      <c r="AS238" s="180" cm="1">
        <f t="array" ref="AS238">_xlfn.XLOOKUP(AS$1,'Copy of PY1 Data(H)'!$A$1:$CZ$1,_xlfn.XLOOKUP($A238,'Copy of PY1 Data(H)'!$A$1:$A$288,'Copy of PY1 Data(H)'!$A$1:$CZ$288))</f>
        <v>0</v>
      </c>
      <c r="AT238" s="180" cm="1">
        <f t="array" ref="AT238">_xlfn.XLOOKUP(AT$1,'Copy of PY1 Data(H)'!$A$1:$CZ$1,_xlfn.XLOOKUP($A238,'Copy of PY1 Data(H)'!$A$1:$A$288,'Copy of PY1 Data(H)'!$A$1:$CZ$288))</f>
        <v>0</v>
      </c>
      <c r="AU238" s="180" cm="1">
        <f t="array" ref="AU238">_xlfn.XLOOKUP(AU$1,'Copy of PY1 Data(H)'!$A$1:$CZ$1,_xlfn.XLOOKUP($A238,'Copy of PY1 Data(H)'!$A$1:$A$288,'Copy of PY1 Data(H)'!$A$1:$CZ$288))</f>
        <v>0</v>
      </c>
      <c r="AV238" s="180" cm="1">
        <f t="array" ref="AV238">_xlfn.XLOOKUP(AV$1,'Copy of PY1 Data(H)'!$A$1:$CZ$1,_xlfn.XLOOKUP($A238,'Copy of PY1 Data(H)'!$A$1:$A$288,'Copy of PY1 Data(H)'!$A$1:$CZ$288))</f>
        <v>0</v>
      </c>
      <c r="AW238" s="180" cm="1">
        <f t="array" ref="AW238">_xlfn.XLOOKUP(AW$1,'Copy of PY1 Data(H)'!$A$1:$CZ$1,_xlfn.XLOOKUP($A238,'Copy of PY1 Data(H)'!$A$1:$A$288,'Copy of PY1 Data(H)'!$A$1:$CZ$288))</f>
        <v>0</v>
      </c>
      <c r="AX238" s="180" cm="1">
        <f t="array" ref="AX238">_xlfn.XLOOKUP(AX$1,'Copy of PY1 Data(H)'!$A$1:$CZ$1,_xlfn.XLOOKUP($A238,'Copy of PY1 Data(H)'!$A$1:$A$288,'Copy of PY1 Data(H)'!$A$1:$CZ$288))</f>
        <v>0</v>
      </c>
      <c r="AY238" s="180" cm="1">
        <f t="array" ref="AY238">_xlfn.XLOOKUP(AY$1,'Copy of PY1 Data(H)'!$A$1:$CZ$1,_xlfn.XLOOKUP($A238,'Copy of PY1 Data(H)'!$A$1:$A$288,'Copy of PY1 Data(H)'!$A$1:$CZ$288))</f>
        <v>0</v>
      </c>
      <c r="AZ238" s="180" cm="1">
        <f t="array" ref="AZ238">_xlfn.XLOOKUP(AZ$1,'Copy of PY1 Data(H)'!$A$1:$CZ$1,_xlfn.XLOOKUP($A238,'Copy of PY1 Data(H)'!$A$1:$A$288,'Copy of PY1 Data(H)'!$A$1:$CZ$288))</f>
        <v>0</v>
      </c>
      <c r="BA238" s="180" cm="1">
        <f t="array" ref="BA238">_xlfn.XLOOKUP(BA$1,'Copy of PY1 Data(H)'!$A$1:$CZ$1,_xlfn.XLOOKUP($A238,'Copy of PY1 Data(H)'!$A$1:$A$288,'Copy of PY1 Data(H)'!$A$1:$CZ$288))</f>
        <v>0</v>
      </c>
      <c r="BB238" s="180" cm="1">
        <f t="array" ref="BB238">_xlfn.XLOOKUP(BB$1,'Copy of PY1 Data(H)'!$A$1:$CZ$1,_xlfn.XLOOKUP($A238,'Copy of PY1 Data(H)'!$A$1:$A$288,'Copy of PY1 Data(H)'!$A$1:$CZ$288))</f>
        <v>0</v>
      </c>
      <c r="BC238" s="180" cm="1">
        <f t="array" ref="BC238">_xlfn.XLOOKUP(BC$1,'Copy of PY1 Data(H)'!$A$1:$CZ$1,_xlfn.XLOOKUP($A238,'Copy of PY1 Data(H)'!$A$1:$A$288,'Copy of PY1 Data(H)'!$A$1:$CZ$288))</f>
        <v>0</v>
      </c>
      <c r="BD238" s="180" cm="1">
        <f t="array" ref="BD238">_xlfn.XLOOKUP(BD$1,'Copy of PY1 Data(H)'!$A$1:$CZ$1,_xlfn.XLOOKUP($A238,'Copy of PY1 Data(H)'!$A$1:$A$288,'Copy of PY1 Data(H)'!$A$1:$CZ$288))</f>
        <v>0</v>
      </c>
      <c r="BE238" s="180" cm="1">
        <f t="array" ref="BE238">_xlfn.XLOOKUP(BE$1,'Copy of PY1 Data(H)'!$A$1:$CZ$1,_xlfn.XLOOKUP($A238,'Copy of PY1 Data(H)'!$A$1:$A$288,'Copy of PY1 Data(H)'!$A$1:$CZ$288))</f>
        <v>0</v>
      </c>
      <c r="BF238" s="180" cm="1">
        <f t="array" ref="BF238">_xlfn.XLOOKUP(BF$1,'Copy of PY1 Data(H)'!$A$1:$CZ$1,_xlfn.XLOOKUP($A238,'Copy of PY1 Data(H)'!$A$1:$A$288,'Copy of PY1 Data(H)'!$A$1:$CZ$288))</f>
        <v>0</v>
      </c>
      <c r="BG238" s="180" cm="1">
        <f t="array" ref="BG238">_xlfn.XLOOKUP(BG$1,'Copy of PY1 Data(H)'!$A$1:$CZ$1,_xlfn.XLOOKUP($A238,'Copy of PY1 Data(H)'!$A$1:$A$288,'Copy of PY1 Data(H)'!$A$1:$CZ$288))</f>
        <v>0</v>
      </c>
      <c r="BH238" s="180" cm="1">
        <f t="array" ref="BH238">_xlfn.XLOOKUP(BH$1,'Copy of PY1 Data(H)'!$A$1:$CZ$1,_xlfn.XLOOKUP($A238,'Copy of PY1 Data(H)'!$A$1:$A$288,'Copy of PY1 Data(H)'!$A$1:$CZ$288))</f>
        <v>0</v>
      </c>
      <c r="BI238" s="180" cm="1">
        <f t="array" ref="BI238">_xlfn.XLOOKUP(BI$1,'Copy of PY1 Data(H)'!$A$1:$CZ$1,_xlfn.XLOOKUP($A238,'Copy of PY1 Data(H)'!$A$1:$A$288,'Copy of PY1 Data(H)'!$A$1:$CZ$288))</f>
        <v>0</v>
      </c>
      <c r="BJ238" s="180" cm="1">
        <f t="array" ref="BJ238">_xlfn.XLOOKUP(BJ$1,'Copy of PY1 Data(H)'!$A$1:$CZ$1,_xlfn.XLOOKUP($A238,'Copy of PY1 Data(H)'!$A$1:$A$288,'Copy of PY1 Data(H)'!$A$1:$CZ$288))</f>
        <v>0</v>
      </c>
      <c r="BK238" s="180" cm="1">
        <f t="array" ref="BK238">_xlfn.XLOOKUP(BK$1,'Copy of PY1 Data(H)'!$A$1:$CZ$1,_xlfn.XLOOKUP($A238,'Copy of PY1 Data(H)'!$A$1:$A$288,'Copy of PY1 Data(H)'!$A$1:$CZ$288))</f>
        <v>0</v>
      </c>
      <c r="BL238" s="180" cm="1">
        <f t="array" ref="BL238">_xlfn.XLOOKUP(BL$1,'Copy of PY1 Data(H)'!$A$1:$CZ$1,_xlfn.XLOOKUP($A238,'Copy of PY1 Data(H)'!$A$1:$A$288,'Copy of PY1 Data(H)'!$A$1:$CZ$288))</f>
        <v>0</v>
      </c>
      <c r="BM238" s="180" cm="1">
        <f t="array" ref="BM238">_xlfn.XLOOKUP(BM$1,'Copy of PY1 Data(H)'!$A$1:$CZ$1,_xlfn.XLOOKUP($A238,'Copy of PY1 Data(H)'!$A$1:$A$288,'Copy of PY1 Data(H)'!$A$1:$CZ$288))</f>
        <v>0</v>
      </c>
      <c r="BN238" s="180" cm="1">
        <f t="array" ref="BN238">_xlfn.XLOOKUP(BN$1,'Copy of PY1 Data(H)'!$A$1:$CZ$1,_xlfn.XLOOKUP($A238,'Copy of PY1 Data(H)'!$A$1:$A$288,'Copy of PY1 Data(H)'!$A$1:$CZ$288))</f>
        <v>0</v>
      </c>
      <c r="BO238" s="180" cm="1">
        <f t="array" ref="BO238">_xlfn.XLOOKUP(BO$1,'Copy of PY1 Data(H)'!$A$1:$CZ$1,_xlfn.XLOOKUP($A238,'Copy of PY1 Data(H)'!$A$1:$A$288,'Copy of PY1 Data(H)'!$A$1:$CZ$288))</f>
        <v>0</v>
      </c>
      <c r="BP238" s="180" cm="1">
        <f t="array" ref="BP238">_xlfn.XLOOKUP(BP$1,'Copy of PY1 Data(H)'!$A$1:$CZ$1,_xlfn.XLOOKUP($A238,'Copy of PY1 Data(H)'!$A$1:$A$288,'Copy of PY1 Data(H)'!$A$1:$CZ$288))</f>
        <v>0</v>
      </c>
      <c r="BQ238" s="180" cm="1">
        <f t="array" ref="BQ238">_xlfn.XLOOKUP(BQ$1,'Copy of PY1 Data(H)'!$A$1:$CZ$1,_xlfn.XLOOKUP($A238,'Copy of PY1 Data(H)'!$A$1:$A$288,'Copy of PY1 Data(H)'!$A$1:$CZ$288))</f>
        <v>685397</v>
      </c>
      <c r="BR238" s="180" cm="1">
        <f t="array" ref="BR238">_xlfn.XLOOKUP(BR$1,'Copy of PY1 Data(H)'!$A$1:$CZ$1,_xlfn.XLOOKUP($A238,'Copy of PY1 Data(H)'!$A$1:$A$288,'Copy of PY1 Data(H)'!$A$1:$CZ$288))</f>
        <v>0</v>
      </c>
      <c r="BS238" s="180" cm="1">
        <f t="array" ref="BS238">_xlfn.XLOOKUP(BS$1,'Copy of PY1 Data(H)'!$A$1:$CZ$1,_xlfn.XLOOKUP($A238,'Copy of PY1 Data(H)'!$A$1:$A$288,'Copy of PY1 Data(H)'!$A$1:$CZ$288))</f>
        <v>0</v>
      </c>
      <c r="BT238" s="180" cm="1">
        <f t="array" ref="BT238">_xlfn.XLOOKUP(BT$1,'Copy of PY1 Data(H)'!$A$1:$CZ$1,_xlfn.XLOOKUP($A238,'Copy of PY1 Data(H)'!$A$1:$A$288,'Copy of PY1 Data(H)'!$A$1:$CZ$288))</f>
        <v>0</v>
      </c>
      <c r="BU238" s="180" cm="1">
        <f t="array" ref="BU238">_xlfn.XLOOKUP(BU$1,'Copy of PY1 Data(H)'!$A$1:$CZ$1,_xlfn.XLOOKUP($A238,'Copy of PY1 Data(H)'!$A$1:$A$288,'Copy of PY1 Data(H)'!$A$1:$CZ$288))</f>
        <v>0</v>
      </c>
      <c r="BV238" s="180" cm="1">
        <f t="array" ref="BV238">_xlfn.XLOOKUP(BV$1,'Copy of PY1 Data(H)'!$A$1:$CZ$1,_xlfn.XLOOKUP($A238,'Copy of PY1 Data(H)'!$A$1:$A$288,'Copy of PY1 Data(H)'!$A$1:$CZ$288))</f>
        <v>0</v>
      </c>
      <c r="BW238" s="180" cm="1">
        <f t="array" ref="BW238">_xlfn.XLOOKUP(BW$1,'Copy of PY1 Data(H)'!$A$1:$CZ$1,_xlfn.XLOOKUP($A238,'Copy of PY1 Data(H)'!$A$1:$A$288,'Copy of PY1 Data(H)'!$A$1:$CZ$288))</f>
        <v>0</v>
      </c>
      <c r="BX238" s="180" cm="1">
        <f t="array" ref="BX238">_xlfn.XLOOKUP(BX$1,'Copy of PY1 Data(H)'!$A$1:$CZ$1,_xlfn.XLOOKUP($A238,'Copy of PY1 Data(H)'!$A$1:$A$288,'Copy of PY1 Data(H)'!$A$1:$CZ$288))</f>
        <v>0</v>
      </c>
      <c r="BY238" s="180" cm="1">
        <f t="array" ref="BY238">_xlfn.XLOOKUP(BY$1,'Copy of PY1 Data(H)'!$A$1:$CZ$1,_xlfn.XLOOKUP($A238,'Copy of PY1 Data(H)'!$A$1:$A$288,'Copy of PY1 Data(H)'!$A$1:$CZ$288))</f>
        <v>0</v>
      </c>
      <c r="BZ238" s="180" cm="1">
        <f t="array" ref="BZ238">_xlfn.XLOOKUP(BZ$1,'Copy of PY1 Data(H)'!$A$1:$CZ$1,_xlfn.XLOOKUP($A238,'Copy of PY1 Data(H)'!$A$1:$A$288,'Copy of PY1 Data(H)'!$A$1:$CZ$288))</f>
        <v>0</v>
      </c>
      <c r="CA238" s="180" cm="1">
        <f t="array" ref="CA238">_xlfn.XLOOKUP(CA$1,'Copy of PY1 Data(H)'!$A$1:$CZ$1,_xlfn.XLOOKUP($A238,'Copy of PY1 Data(H)'!$A$1:$A$288,'Copy of PY1 Data(H)'!$A$1:$CZ$288))</f>
        <v>0</v>
      </c>
      <c r="CB238" s="180" cm="1">
        <f t="array" ref="CB238">_xlfn.XLOOKUP(CB$1,'Copy of PY1 Data(H)'!$A$1:$CZ$1,_xlfn.XLOOKUP($A238,'Copy of PY1 Data(H)'!$A$1:$A$288,'Copy of PY1 Data(H)'!$A$1:$CZ$288))</f>
        <v>0</v>
      </c>
      <c r="CC238" s="180" cm="1">
        <f t="array" ref="CC238">_xlfn.XLOOKUP(CC$1,'Copy of PY1 Data(H)'!$A$1:$CZ$1,_xlfn.XLOOKUP($A238,'Copy of PY1 Data(H)'!$A$1:$A$288,'Copy of PY1 Data(H)'!$A$1:$CZ$288))</f>
        <v>0</v>
      </c>
      <c r="CD238" s="180" cm="1">
        <f t="array" ref="CD238">_xlfn.XLOOKUP(CD$1,'Copy of PY1 Data(H)'!$A$1:$CZ$1,_xlfn.XLOOKUP($A238,'Copy of PY1 Data(H)'!$A$1:$A$288,'Copy of PY1 Data(H)'!$A$1:$CZ$288))</f>
        <v>0</v>
      </c>
    </row>
    <row r="239" spans="1:82" s="968" customFormat="1" x14ac:dyDescent="0.3">
      <c r="A239" s="968" t="s">
        <v>2892</v>
      </c>
      <c r="D239" s="968" t="e" cm="1">
        <f t="array" ref="D239">_xlfn.XLOOKUP(D$1,'Copy of PY1 Data(H)'!$A$1:$CZ$1,_xlfn.XLOOKUP($A239,'Copy of PY1 Data(H)'!$A$1:$A$288,'Copy of PY1 Data(H)'!$A$1:$CZ$288))</f>
        <v>#N/A</v>
      </c>
      <c r="E239" s="968" t="e" cm="1">
        <f t="array" ref="E239">_xlfn.XLOOKUP(E$1,'Copy of PY1 Data(H)'!$A$1:$CZ$1,_xlfn.XLOOKUP($A239,'Copy of PY1 Data(H)'!$A$1:$A$288,'Copy of PY1 Data(H)'!$A$1:$CZ$288))</f>
        <v>#N/A</v>
      </c>
      <c r="F239" s="968" t="e" cm="1">
        <f t="array" ref="F239">_xlfn.XLOOKUP(F$1,'Copy of PY1 Data(H)'!$A$1:$CZ$1,_xlfn.XLOOKUP($A239,'Copy of PY1 Data(H)'!$A$1:$A$288,'Copy of PY1 Data(H)'!$A$1:$CZ$288))</f>
        <v>#N/A</v>
      </c>
      <c r="G239" s="968" t="e" cm="1">
        <f t="array" ref="G239">_xlfn.XLOOKUP(G$1,'Copy of PY1 Data(H)'!$A$1:$CZ$1,_xlfn.XLOOKUP($A239,'Copy of PY1 Data(H)'!$A$1:$A$288,'Copy of PY1 Data(H)'!$A$1:$CZ$288))</f>
        <v>#N/A</v>
      </c>
      <c r="H239" s="968" t="e" cm="1">
        <f t="array" ref="H239">_xlfn.XLOOKUP(H$1,'Copy of PY1 Data(H)'!$A$1:$CZ$1,_xlfn.XLOOKUP($A239,'Copy of PY1 Data(H)'!$A$1:$A$288,'Copy of PY1 Data(H)'!$A$1:$CZ$288))</f>
        <v>#N/A</v>
      </c>
      <c r="I239" s="968" t="e" cm="1">
        <f t="array" ref="I239">_xlfn.XLOOKUP(I$1,'Copy of PY1 Data(H)'!$A$1:$CZ$1,_xlfn.XLOOKUP($A239,'Copy of PY1 Data(H)'!$A$1:$A$288,'Copy of PY1 Data(H)'!$A$1:$CZ$288))</f>
        <v>#N/A</v>
      </c>
      <c r="J239" s="968" t="e" cm="1">
        <f t="array" ref="J239">_xlfn.XLOOKUP(J$1,'Copy of PY1 Data(H)'!$A$1:$CZ$1,_xlfn.XLOOKUP($A239,'Copy of PY1 Data(H)'!$A$1:$A$288,'Copy of PY1 Data(H)'!$A$1:$CZ$288))</f>
        <v>#N/A</v>
      </c>
      <c r="K239" s="968" t="e" cm="1">
        <f t="array" ref="K239">_xlfn.XLOOKUP(K$1,'Copy of PY1 Data(H)'!$A$1:$CZ$1,_xlfn.XLOOKUP($A239,'Copy of PY1 Data(H)'!$A$1:$A$288,'Copy of PY1 Data(H)'!$A$1:$CZ$288))</f>
        <v>#N/A</v>
      </c>
      <c r="L239" s="968" t="e" cm="1">
        <f t="array" ref="L239">_xlfn.XLOOKUP(L$1,'Copy of PY1 Data(H)'!$A$1:$CZ$1,_xlfn.XLOOKUP($A239,'Copy of PY1 Data(H)'!$A$1:$A$288,'Copy of PY1 Data(H)'!$A$1:$CZ$288))</f>
        <v>#N/A</v>
      </c>
      <c r="M239" s="968" t="e" cm="1">
        <f t="array" ref="M239">_xlfn.XLOOKUP(M$1,'Copy of PY1 Data(H)'!$A$1:$CZ$1,_xlfn.XLOOKUP($A239,'Copy of PY1 Data(H)'!$A$1:$A$288,'Copy of PY1 Data(H)'!$A$1:$CZ$288))</f>
        <v>#N/A</v>
      </c>
      <c r="N239" s="968" t="e" cm="1">
        <f t="array" ref="N239">_xlfn.XLOOKUP(N$1,'Copy of PY1 Data(H)'!$A$1:$CZ$1,_xlfn.XLOOKUP($A239,'Copy of PY1 Data(H)'!$A$1:$A$288,'Copy of PY1 Data(H)'!$A$1:$CZ$288))</f>
        <v>#N/A</v>
      </c>
      <c r="O239" s="968" t="e" cm="1">
        <f t="array" ref="O239">_xlfn.XLOOKUP(O$1,'Copy of PY1 Data(H)'!$A$1:$CZ$1,_xlfn.XLOOKUP($A239,'Copy of PY1 Data(H)'!$A$1:$A$288,'Copy of PY1 Data(H)'!$A$1:$CZ$288))</f>
        <v>#N/A</v>
      </c>
      <c r="P239" s="968" t="e" cm="1">
        <f t="array" ref="P239">_xlfn.XLOOKUP(P$1,'Copy of PY1 Data(H)'!$A$1:$CZ$1,_xlfn.XLOOKUP($A239,'Copy of PY1 Data(H)'!$A$1:$A$288,'Copy of PY1 Data(H)'!$A$1:$CZ$288))</f>
        <v>#N/A</v>
      </c>
      <c r="Q239" s="968" t="e" cm="1">
        <f t="array" ref="Q239">_xlfn.XLOOKUP(Q$1,'Copy of PY1 Data(H)'!$A$1:$CZ$1,_xlfn.XLOOKUP($A239,'Copy of PY1 Data(H)'!$A$1:$A$288,'Copy of PY1 Data(H)'!$A$1:$CZ$288))</f>
        <v>#N/A</v>
      </c>
      <c r="R239" s="968" t="e" cm="1">
        <f t="array" ref="R239">_xlfn.XLOOKUP(R$1,'Copy of PY1 Data(H)'!$A$1:$CZ$1,_xlfn.XLOOKUP($A239,'Copy of PY1 Data(H)'!$A$1:$A$288,'Copy of PY1 Data(H)'!$A$1:$CZ$288))</f>
        <v>#N/A</v>
      </c>
      <c r="S239" s="968" t="e" cm="1">
        <f t="array" ref="S239">_xlfn.XLOOKUP(S$1,'Copy of PY1 Data(H)'!$A$1:$CZ$1,_xlfn.XLOOKUP($A239,'Copy of PY1 Data(H)'!$A$1:$A$288,'Copy of PY1 Data(H)'!$A$1:$CZ$288))</f>
        <v>#N/A</v>
      </c>
      <c r="T239" s="968" t="e" cm="1">
        <f t="array" ref="T239">_xlfn.XLOOKUP(T$1,'Copy of PY1 Data(H)'!$A$1:$CZ$1,_xlfn.XLOOKUP($A239,'Copy of PY1 Data(H)'!$A$1:$A$288,'Copy of PY1 Data(H)'!$A$1:$CZ$288))</f>
        <v>#N/A</v>
      </c>
      <c r="U239" s="968" t="e" cm="1">
        <f t="array" ref="U239">_xlfn.XLOOKUP(U$1,'Copy of PY1 Data(H)'!$A$1:$CZ$1,_xlfn.XLOOKUP($A239,'Copy of PY1 Data(H)'!$A$1:$A$288,'Copy of PY1 Data(H)'!$A$1:$CZ$288))</f>
        <v>#N/A</v>
      </c>
      <c r="V239" s="968" t="e" cm="1">
        <f t="array" ref="V239">_xlfn.XLOOKUP(V$1,'Copy of PY1 Data(H)'!$A$1:$CZ$1,_xlfn.XLOOKUP($A239,'Copy of PY1 Data(H)'!$A$1:$A$288,'Copy of PY1 Data(H)'!$A$1:$CZ$288))</f>
        <v>#N/A</v>
      </c>
      <c r="W239" s="968" t="e" cm="1">
        <f t="array" ref="W239">_xlfn.XLOOKUP(W$1,'Copy of PY1 Data(H)'!$A$1:$CZ$1,_xlfn.XLOOKUP($A239,'Copy of PY1 Data(H)'!$A$1:$A$288,'Copy of PY1 Data(H)'!$A$1:$CZ$288))</f>
        <v>#N/A</v>
      </c>
      <c r="X239" s="968" t="e" cm="1">
        <f t="array" ref="X239">_xlfn.XLOOKUP(X$1,'Copy of PY1 Data(H)'!$A$1:$CZ$1,_xlfn.XLOOKUP($A239,'Copy of PY1 Data(H)'!$A$1:$A$288,'Copy of PY1 Data(H)'!$A$1:$CZ$288))</f>
        <v>#N/A</v>
      </c>
      <c r="Y239" s="968" t="e" cm="1">
        <f t="array" ref="Y239">_xlfn.XLOOKUP(Y$1,'Copy of PY1 Data(H)'!$A$1:$CZ$1,_xlfn.XLOOKUP($A239,'Copy of PY1 Data(H)'!$A$1:$A$288,'Copy of PY1 Data(H)'!$A$1:$CZ$288))</f>
        <v>#N/A</v>
      </c>
      <c r="Z239" s="968" t="e" cm="1">
        <f t="array" ref="Z239">_xlfn.XLOOKUP(Z$1,'Copy of PY1 Data(H)'!$A$1:$CZ$1,_xlfn.XLOOKUP($A239,'Copy of PY1 Data(H)'!$A$1:$A$288,'Copy of PY1 Data(H)'!$A$1:$CZ$288))</f>
        <v>#N/A</v>
      </c>
      <c r="AA239" s="968" t="e" cm="1">
        <f t="array" ref="AA239">_xlfn.XLOOKUP(AA$1,'Copy of PY1 Data(H)'!$A$1:$CZ$1,_xlfn.XLOOKUP($A239,'Copy of PY1 Data(H)'!$A$1:$A$288,'Copy of PY1 Data(H)'!$A$1:$CZ$288))</f>
        <v>#N/A</v>
      </c>
      <c r="AB239" s="968" t="e" cm="1">
        <f t="array" ref="AB239">_xlfn.XLOOKUP(AB$1,'Copy of PY1 Data(H)'!$A$1:$CZ$1,_xlfn.XLOOKUP($A239,'Copy of PY1 Data(H)'!$A$1:$A$288,'Copy of PY1 Data(H)'!$A$1:$CZ$288))</f>
        <v>#N/A</v>
      </c>
      <c r="AC239" s="968" t="e" cm="1">
        <f t="array" ref="AC239">_xlfn.XLOOKUP(AC$1,'Copy of PY1 Data(H)'!$A$1:$CZ$1,_xlfn.XLOOKUP($A239,'Copy of PY1 Data(H)'!$A$1:$A$288,'Copy of PY1 Data(H)'!$A$1:$CZ$288))</f>
        <v>#N/A</v>
      </c>
      <c r="AD239" s="968" t="e" cm="1">
        <f t="array" ref="AD239">_xlfn.XLOOKUP(AD$1,'Copy of PY1 Data(H)'!$A$1:$CZ$1,_xlfn.XLOOKUP($A239,'Copy of PY1 Data(H)'!$A$1:$A$288,'Copy of PY1 Data(H)'!$A$1:$CZ$288))</f>
        <v>#N/A</v>
      </c>
      <c r="AE239" s="968" t="e" cm="1">
        <f t="array" ref="AE239">_xlfn.XLOOKUP(AE$1,'Copy of PY1 Data(H)'!$A$1:$CZ$1,_xlfn.XLOOKUP($A239,'Copy of PY1 Data(H)'!$A$1:$A$288,'Copy of PY1 Data(H)'!$A$1:$CZ$288))</f>
        <v>#N/A</v>
      </c>
      <c r="AF239" s="968" t="e" cm="1">
        <f t="array" ref="AF239">_xlfn.XLOOKUP(AF$1,'Copy of PY1 Data(H)'!$A$1:$CZ$1,_xlfn.XLOOKUP($A239,'Copy of PY1 Data(H)'!$A$1:$A$288,'Copy of PY1 Data(H)'!$A$1:$CZ$288))</f>
        <v>#N/A</v>
      </c>
      <c r="AG239" s="968" t="e" cm="1">
        <f t="array" ref="AG239">_xlfn.XLOOKUP(AG$1,'Copy of PY1 Data(H)'!$A$1:$CZ$1,_xlfn.XLOOKUP($A239,'Copy of PY1 Data(H)'!$A$1:$A$288,'Copy of PY1 Data(H)'!$A$1:$CZ$288))</f>
        <v>#N/A</v>
      </c>
      <c r="AH239" s="968" t="e" cm="1">
        <f t="array" ref="AH239">_xlfn.XLOOKUP(AH$1,'Copy of PY1 Data(H)'!$A$1:$CZ$1,_xlfn.XLOOKUP($A239,'Copy of PY1 Data(H)'!$A$1:$A$288,'Copy of PY1 Data(H)'!$A$1:$CZ$288))</f>
        <v>#N/A</v>
      </c>
      <c r="AI239" s="968" t="e" cm="1">
        <f t="array" ref="AI239">_xlfn.XLOOKUP(AI$1,'Copy of PY1 Data(H)'!$A$1:$CZ$1,_xlfn.XLOOKUP($A239,'Copy of PY1 Data(H)'!$A$1:$A$288,'Copy of PY1 Data(H)'!$A$1:$CZ$288))</f>
        <v>#N/A</v>
      </c>
      <c r="AJ239" s="968" t="e" cm="1">
        <f t="array" ref="AJ239">_xlfn.XLOOKUP(AJ$1,'Copy of PY1 Data(H)'!$A$1:$CZ$1,_xlfn.XLOOKUP($A239,'Copy of PY1 Data(H)'!$A$1:$A$288,'Copy of PY1 Data(H)'!$A$1:$CZ$288))</f>
        <v>#N/A</v>
      </c>
      <c r="AK239" s="968" t="e" cm="1">
        <f t="array" ref="AK239">_xlfn.XLOOKUP(AK$1,'Copy of PY1 Data(H)'!$A$1:$CZ$1,_xlfn.XLOOKUP($A239,'Copy of PY1 Data(H)'!$A$1:$A$288,'Copy of PY1 Data(H)'!$A$1:$CZ$288))</f>
        <v>#N/A</v>
      </c>
      <c r="AL239" s="968" t="e" cm="1">
        <f t="array" ref="AL239">_xlfn.XLOOKUP(AL$1,'Copy of PY1 Data(H)'!$A$1:$CZ$1,_xlfn.XLOOKUP($A239,'Copy of PY1 Data(H)'!$A$1:$A$288,'Copy of PY1 Data(H)'!$A$1:$CZ$288))</f>
        <v>#N/A</v>
      </c>
      <c r="AM239" s="968" t="e" cm="1">
        <f t="array" ref="AM239">_xlfn.XLOOKUP(AM$1,'Copy of PY1 Data(H)'!$A$1:$CZ$1,_xlfn.XLOOKUP($A239,'Copy of PY1 Data(H)'!$A$1:$A$288,'Copy of PY1 Data(H)'!$A$1:$CZ$288))</f>
        <v>#N/A</v>
      </c>
      <c r="AN239" s="968" t="e" cm="1">
        <f t="array" ref="AN239">_xlfn.XLOOKUP(AN$1,'Copy of PY1 Data(H)'!$A$1:$CZ$1,_xlfn.XLOOKUP($A239,'Copy of PY1 Data(H)'!$A$1:$A$288,'Copy of PY1 Data(H)'!$A$1:$CZ$288))</f>
        <v>#N/A</v>
      </c>
      <c r="AO239" s="968" t="e" cm="1">
        <f t="array" ref="AO239">_xlfn.XLOOKUP(AO$1,'Copy of PY1 Data(H)'!$A$1:$CZ$1,_xlfn.XLOOKUP($A239,'Copy of PY1 Data(H)'!$A$1:$A$288,'Copy of PY1 Data(H)'!$A$1:$CZ$288))</f>
        <v>#N/A</v>
      </c>
      <c r="AP239" s="968" t="e" cm="1">
        <f t="array" ref="AP239">_xlfn.XLOOKUP(AP$1,'Copy of PY1 Data(H)'!$A$1:$CZ$1,_xlfn.XLOOKUP($A239,'Copy of PY1 Data(H)'!$A$1:$A$288,'Copy of PY1 Data(H)'!$A$1:$CZ$288))</f>
        <v>#N/A</v>
      </c>
      <c r="AQ239" s="968" t="e" cm="1">
        <f t="array" ref="AQ239">_xlfn.XLOOKUP(AQ$1,'Copy of PY1 Data(H)'!$A$1:$CZ$1,_xlfn.XLOOKUP($A239,'Copy of PY1 Data(H)'!$A$1:$A$288,'Copy of PY1 Data(H)'!$A$1:$CZ$288))</f>
        <v>#N/A</v>
      </c>
      <c r="AR239" s="968" t="e" cm="1">
        <f t="array" ref="AR239">_xlfn.XLOOKUP(AR$1,'Copy of PY1 Data(H)'!$A$1:$CZ$1,_xlfn.XLOOKUP($A239,'Copy of PY1 Data(H)'!$A$1:$A$288,'Copy of PY1 Data(H)'!$A$1:$CZ$288))</f>
        <v>#N/A</v>
      </c>
      <c r="AS239" s="968" t="e" cm="1">
        <f t="array" ref="AS239">_xlfn.XLOOKUP(AS$1,'Copy of PY1 Data(H)'!$A$1:$CZ$1,_xlfn.XLOOKUP($A239,'Copy of PY1 Data(H)'!$A$1:$A$288,'Copy of PY1 Data(H)'!$A$1:$CZ$288))</f>
        <v>#N/A</v>
      </c>
      <c r="AT239" s="968" t="e" cm="1">
        <f t="array" ref="AT239">_xlfn.XLOOKUP(AT$1,'Copy of PY1 Data(H)'!$A$1:$CZ$1,_xlfn.XLOOKUP($A239,'Copy of PY1 Data(H)'!$A$1:$A$288,'Copy of PY1 Data(H)'!$A$1:$CZ$288))</f>
        <v>#N/A</v>
      </c>
      <c r="AU239" s="968" t="e" cm="1">
        <f t="array" ref="AU239">_xlfn.XLOOKUP(AU$1,'Copy of PY1 Data(H)'!$A$1:$CZ$1,_xlfn.XLOOKUP($A239,'Copy of PY1 Data(H)'!$A$1:$A$288,'Copy of PY1 Data(H)'!$A$1:$CZ$288))</f>
        <v>#N/A</v>
      </c>
      <c r="AV239" s="968" t="e" cm="1">
        <f t="array" ref="AV239">_xlfn.XLOOKUP(AV$1,'Copy of PY1 Data(H)'!$A$1:$CZ$1,_xlfn.XLOOKUP($A239,'Copy of PY1 Data(H)'!$A$1:$A$288,'Copy of PY1 Data(H)'!$A$1:$CZ$288))</f>
        <v>#N/A</v>
      </c>
      <c r="AW239" s="968" t="e" cm="1">
        <f t="array" ref="AW239">_xlfn.XLOOKUP(AW$1,'Copy of PY1 Data(H)'!$A$1:$CZ$1,_xlfn.XLOOKUP($A239,'Copy of PY1 Data(H)'!$A$1:$A$288,'Copy of PY1 Data(H)'!$A$1:$CZ$288))</f>
        <v>#N/A</v>
      </c>
      <c r="AX239" s="968" t="e" cm="1">
        <f t="array" ref="AX239">_xlfn.XLOOKUP(AX$1,'Copy of PY1 Data(H)'!$A$1:$CZ$1,_xlfn.XLOOKUP($A239,'Copy of PY1 Data(H)'!$A$1:$A$288,'Copy of PY1 Data(H)'!$A$1:$CZ$288))</f>
        <v>#N/A</v>
      </c>
      <c r="AY239" s="968" t="e" cm="1">
        <f t="array" ref="AY239">_xlfn.XLOOKUP(AY$1,'Copy of PY1 Data(H)'!$A$1:$CZ$1,_xlfn.XLOOKUP($A239,'Copy of PY1 Data(H)'!$A$1:$A$288,'Copy of PY1 Data(H)'!$A$1:$CZ$288))</f>
        <v>#N/A</v>
      </c>
      <c r="AZ239" s="968" t="e" cm="1">
        <f t="array" ref="AZ239">_xlfn.XLOOKUP(AZ$1,'Copy of PY1 Data(H)'!$A$1:$CZ$1,_xlfn.XLOOKUP($A239,'Copy of PY1 Data(H)'!$A$1:$A$288,'Copy of PY1 Data(H)'!$A$1:$CZ$288))</f>
        <v>#N/A</v>
      </c>
      <c r="BA239" s="968" t="e" cm="1">
        <f t="array" ref="BA239">_xlfn.XLOOKUP(BA$1,'Copy of PY1 Data(H)'!$A$1:$CZ$1,_xlfn.XLOOKUP($A239,'Copy of PY1 Data(H)'!$A$1:$A$288,'Copy of PY1 Data(H)'!$A$1:$CZ$288))</f>
        <v>#N/A</v>
      </c>
      <c r="BB239" s="968" t="e" cm="1">
        <f t="array" ref="BB239">_xlfn.XLOOKUP(BB$1,'Copy of PY1 Data(H)'!$A$1:$CZ$1,_xlfn.XLOOKUP($A239,'Copy of PY1 Data(H)'!$A$1:$A$288,'Copy of PY1 Data(H)'!$A$1:$CZ$288))</f>
        <v>#N/A</v>
      </c>
      <c r="BC239" s="968" t="e" cm="1">
        <f t="array" ref="BC239">_xlfn.XLOOKUP(BC$1,'Copy of PY1 Data(H)'!$A$1:$CZ$1,_xlfn.XLOOKUP($A239,'Copy of PY1 Data(H)'!$A$1:$A$288,'Copy of PY1 Data(H)'!$A$1:$CZ$288))</f>
        <v>#N/A</v>
      </c>
      <c r="BD239" s="968" t="e" cm="1">
        <f t="array" ref="BD239">_xlfn.XLOOKUP(BD$1,'Copy of PY1 Data(H)'!$A$1:$CZ$1,_xlfn.XLOOKUP($A239,'Copy of PY1 Data(H)'!$A$1:$A$288,'Copy of PY1 Data(H)'!$A$1:$CZ$288))</f>
        <v>#N/A</v>
      </c>
      <c r="BE239" s="968" t="e" cm="1">
        <f t="array" ref="BE239">_xlfn.XLOOKUP(BE$1,'Copy of PY1 Data(H)'!$A$1:$CZ$1,_xlfn.XLOOKUP($A239,'Copy of PY1 Data(H)'!$A$1:$A$288,'Copy of PY1 Data(H)'!$A$1:$CZ$288))</f>
        <v>#N/A</v>
      </c>
      <c r="BF239" s="968" t="e" cm="1">
        <f t="array" ref="BF239">_xlfn.XLOOKUP(BF$1,'Copy of PY1 Data(H)'!$A$1:$CZ$1,_xlfn.XLOOKUP($A239,'Copy of PY1 Data(H)'!$A$1:$A$288,'Copy of PY1 Data(H)'!$A$1:$CZ$288))</f>
        <v>#N/A</v>
      </c>
      <c r="BG239" s="968" t="e" cm="1">
        <f t="array" ref="BG239">_xlfn.XLOOKUP(BG$1,'Copy of PY1 Data(H)'!$A$1:$CZ$1,_xlfn.XLOOKUP($A239,'Copy of PY1 Data(H)'!$A$1:$A$288,'Copy of PY1 Data(H)'!$A$1:$CZ$288))</f>
        <v>#N/A</v>
      </c>
      <c r="BH239" s="968" t="e" cm="1">
        <f t="array" ref="BH239">_xlfn.XLOOKUP(BH$1,'Copy of PY1 Data(H)'!$A$1:$CZ$1,_xlfn.XLOOKUP($A239,'Copy of PY1 Data(H)'!$A$1:$A$288,'Copy of PY1 Data(H)'!$A$1:$CZ$288))</f>
        <v>#N/A</v>
      </c>
      <c r="BI239" s="968" t="e" cm="1">
        <f t="array" ref="BI239">_xlfn.XLOOKUP(BI$1,'Copy of PY1 Data(H)'!$A$1:$CZ$1,_xlfn.XLOOKUP($A239,'Copy of PY1 Data(H)'!$A$1:$A$288,'Copy of PY1 Data(H)'!$A$1:$CZ$288))</f>
        <v>#N/A</v>
      </c>
      <c r="BJ239" s="968" t="e" cm="1">
        <f t="array" ref="BJ239">_xlfn.XLOOKUP(BJ$1,'Copy of PY1 Data(H)'!$A$1:$CZ$1,_xlfn.XLOOKUP($A239,'Copy of PY1 Data(H)'!$A$1:$A$288,'Copy of PY1 Data(H)'!$A$1:$CZ$288))</f>
        <v>#N/A</v>
      </c>
      <c r="BK239" s="968" t="e" cm="1">
        <f t="array" ref="BK239">_xlfn.XLOOKUP(BK$1,'Copy of PY1 Data(H)'!$A$1:$CZ$1,_xlfn.XLOOKUP($A239,'Copy of PY1 Data(H)'!$A$1:$A$288,'Copy of PY1 Data(H)'!$A$1:$CZ$288))</f>
        <v>#N/A</v>
      </c>
      <c r="BL239" s="968" t="e" cm="1">
        <f t="array" ref="BL239">_xlfn.XLOOKUP(BL$1,'Copy of PY1 Data(H)'!$A$1:$CZ$1,_xlfn.XLOOKUP($A239,'Copy of PY1 Data(H)'!$A$1:$A$288,'Copy of PY1 Data(H)'!$A$1:$CZ$288))</f>
        <v>#N/A</v>
      </c>
      <c r="BM239" s="968" t="e" cm="1">
        <f t="array" ref="BM239">_xlfn.XLOOKUP(BM$1,'Copy of PY1 Data(H)'!$A$1:$CZ$1,_xlfn.XLOOKUP($A239,'Copy of PY1 Data(H)'!$A$1:$A$288,'Copy of PY1 Data(H)'!$A$1:$CZ$288))</f>
        <v>#N/A</v>
      </c>
      <c r="BN239" s="968" t="e" cm="1">
        <f t="array" ref="BN239">_xlfn.XLOOKUP(BN$1,'Copy of PY1 Data(H)'!$A$1:$CZ$1,_xlfn.XLOOKUP($A239,'Copy of PY1 Data(H)'!$A$1:$A$288,'Copy of PY1 Data(H)'!$A$1:$CZ$288))</f>
        <v>#N/A</v>
      </c>
      <c r="BO239" s="968" t="e" cm="1">
        <f t="array" ref="BO239">_xlfn.XLOOKUP(BO$1,'Copy of PY1 Data(H)'!$A$1:$CZ$1,_xlfn.XLOOKUP($A239,'Copy of PY1 Data(H)'!$A$1:$A$288,'Copy of PY1 Data(H)'!$A$1:$CZ$288))</f>
        <v>#N/A</v>
      </c>
      <c r="BP239" s="968" t="e" cm="1">
        <f t="array" ref="BP239">_xlfn.XLOOKUP(BP$1,'Copy of PY1 Data(H)'!$A$1:$CZ$1,_xlfn.XLOOKUP($A239,'Copy of PY1 Data(H)'!$A$1:$A$288,'Copy of PY1 Data(H)'!$A$1:$CZ$288))</f>
        <v>#N/A</v>
      </c>
      <c r="BQ239" s="968" t="e" cm="1">
        <f t="array" ref="BQ239">_xlfn.XLOOKUP(BQ$1,'Copy of PY1 Data(H)'!$A$1:$CZ$1,_xlfn.XLOOKUP($A239,'Copy of PY1 Data(H)'!$A$1:$A$288,'Copy of PY1 Data(H)'!$A$1:$CZ$288))</f>
        <v>#N/A</v>
      </c>
      <c r="BR239" s="968" t="e" cm="1">
        <f t="array" ref="BR239">_xlfn.XLOOKUP(BR$1,'Copy of PY1 Data(H)'!$A$1:$CZ$1,_xlfn.XLOOKUP($A239,'Copy of PY1 Data(H)'!$A$1:$A$288,'Copy of PY1 Data(H)'!$A$1:$CZ$288))</f>
        <v>#N/A</v>
      </c>
      <c r="BS239" s="968" t="e" cm="1">
        <f t="array" ref="BS239">_xlfn.XLOOKUP(BS$1,'Copy of PY1 Data(H)'!$A$1:$CZ$1,_xlfn.XLOOKUP($A239,'Copy of PY1 Data(H)'!$A$1:$A$288,'Copy of PY1 Data(H)'!$A$1:$CZ$288))</f>
        <v>#N/A</v>
      </c>
      <c r="BT239" s="968" t="e" cm="1">
        <f t="array" ref="BT239">_xlfn.XLOOKUP(BT$1,'Copy of PY1 Data(H)'!$A$1:$CZ$1,_xlfn.XLOOKUP($A239,'Copy of PY1 Data(H)'!$A$1:$A$288,'Copy of PY1 Data(H)'!$A$1:$CZ$288))</f>
        <v>#N/A</v>
      </c>
      <c r="BU239" s="968" t="e" cm="1">
        <f t="array" ref="BU239">_xlfn.XLOOKUP(BU$1,'Copy of PY1 Data(H)'!$A$1:$CZ$1,_xlfn.XLOOKUP($A239,'Copy of PY1 Data(H)'!$A$1:$A$288,'Copy of PY1 Data(H)'!$A$1:$CZ$288))</f>
        <v>#N/A</v>
      </c>
      <c r="BV239" s="968" t="e" cm="1">
        <f t="array" ref="BV239">_xlfn.XLOOKUP(BV$1,'Copy of PY1 Data(H)'!$A$1:$CZ$1,_xlfn.XLOOKUP($A239,'Copy of PY1 Data(H)'!$A$1:$A$288,'Copy of PY1 Data(H)'!$A$1:$CZ$288))</f>
        <v>#N/A</v>
      </c>
      <c r="BW239" s="968" t="e" cm="1">
        <f t="array" ref="BW239">_xlfn.XLOOKUP(BW$1,'Copy of PY1 Data(H)'!$A$1:$CZ$1,_xlfn.XLOOKUP($A239,'Copy of PY1 Data(H)'!$A$1:$A$288,'Copy of PY1 Data(H)'!$A$1:$CZ$288))</f>
        <v>#N/A</v>
      </c>
      <c r="BX239" s="968" t="e" cm="1">
        <f t="array" ref="BX239">_xlfn.XLOOKUP(BX$1,'Copy of PY1 Data(H)'!$A$1:$CZ$1,_xlfn.XLOOKUP($A239,'Copy of PY1 Data(H)'!$A$1:$A$288,'Copy of PY1 Data(H)'!$A$1:$CZ$288))</f>
        <v>#N/A</v>
      </c>
      <c r="BY239" s="968" t="e" cm="1">
        <f t="array" ref="BY239">_xlfn.XLOOKUP(BY$1,'Copy of PY1 Data(H)'!$A$1:$CZ$1,_xlfn.XLOOKUP($A239,'Copy of PY1 Data(H)'!$A$1:$A$288,'Copy of PY1 Data(H)'!$A$1:$CZ$288))</f>
        <v>#N/A</v>
      </c>
      <c r="BZ239" s="968" t="e" cm="1">
        <f t="array" ref="BZ239">_xlfn.XLOOKUP(BZ$1,'Copy of PY1 Data(H)'!$A$1:$CZ$1,_xlfn.XLOOKUP($A239,'Copy of PY1 Data(H)'!$A$1:$A$288,'Copy of PY1 Data(H)'!$A$1:$CZ$288))</f>
        <v>#N/A</v>
      </c>
      <c r="CA239" s="968" t="e" cm="1">
        <f t="array" ref="CA239">_xlfn.XLOOKUP(CA$1,'Copy of PY1 Data(H)'!$A$1:$CZ$1,_xlfn.XLOOKUP($A239,'Copy of PY1 Data(H)'!$A$1:$A$288,'Copy of PY1 Data(H)'!$A$1:$CZ$288))</f>
        <v>#N/A</v>
      </c>
      <c r="CB239" s="968" t="e" cm="1">
        <f t="array" ref="CB239">_xlfn.XLOOKUP(CB$1,'Copy of PY1 Data(H)'!$A$1:$CZ$1,_xlfn.XLOOKUP($A239,'Copy of PY1 Data(H)'!$A$1:$A$288,'Copy of PY1 Data(H)'!$A$1:$CZ$288))</f>
        <v>#N/A</v>
      </c>
      <c r="CC239" s="968" t="e" cm="1">
        <f t="array" ref="CC239">_xlfn.XLOOKUP(CC$1,'Copy of PY1 Data(H)'!$A$1:$CZ$1,_xlfn.XLOOKUP($A239,'Copy of PY1 Data(H)'!$A$1:$A$288,'Copy of PY1 Data(H)'!$A$1:$CZ$288))</f>
        <v>#N/A</v>
      </c>
      <c r="CD239" s="968" t="e" cm="1">
        <f t="array" ref="CD239">_xlfn.XLOOKUP(CD$1,'Copy of PY1 Data(H)'!$A$1:$CZ$1,_xlfn.XLOOKUP($A239,'Copy of PY1 Data(H)'!$A$1:$A$288,'Copy of PY1 Data(H)'!$A$1:$CZ$288))</f>
        <v>#N/A</v>
      </c>
    </row>
    <row r="240" spans="1:82" x14ac:dyDescent="0.3">
      <c r="A240" s="180">
        <v>541</v>
      </c>
      <c r="C240" s="180"/>
      <c r="D240" s="180" cm="1">
        <f t="array" ref="D240">_xlfn.XLOOKUP(D$1,'Copy of PY1 Data(H)'!$A$1:$CZ$1,_xlfn.XLOOKUP($A240,'Copy of PY1 Data(H)'!$A$1:$A$288,'Copy of PY1 Data(H)'!$A$1:$CZ$288))</f>
        <v>0</v>
      </c>
      <c r="E240" s="180" cm="1">
        <f t="array" ref="E240">_xlfn.XLOOKUP(E$1,'Copy of PY1 Data(H)'!$A$1:$CZ$1,_xlfn.XLOOKUP($A240,'Copy of PY1 Data(H)'!$A$1:$A$288,'Copy of PY1 Data(H)'!$A$1:$CZ$288))</f>
        <v>0</v>
      </c>
      <c r="F240" s="180" cm="1">
        <f t="array" ref="F240">_xlfn.XLOOKUP(F$1,'Copy of PY1 Data(H)'!$A$1:$CZ$1,_xlfn.XLOOKUP($A240,'Copy of PY1 Data(H)'!$A$1:$A$288,'Copy of PY1 Data(H)'!$A$1:$CZ$288))</f>
        <v>0</v>
      </c>
      <c r="G240" s="180" cm="1">
        <f t="array" ref="G240">_xlfn.XLOOKUP(G$1,'Copy of PY1 Data(H)'!$A$1:$CZ$1,_xlfn.XLOOKUP($A240,'Copy of PY1 Data(H)'!$A$1:$A$288,'Copy of PY1 Data(H)'!$A$1:$CZ$288))</f>
        <v>0</v>
      </c>
      <c r="H240" s="180" cm="1">
        <f t="array" ref="H240">_xlfn.XLOOKUP(H$1,'Copy of PY1 Data(H)'!$A$1:$CZ$1,_xlfn.XLOOKUP($A240,'Copy of PY1 Data(H)'!$A$1:$A$288,'Copy of PY1 Data(H)'!$A$1:$CZ$288))</f>
        <v>0</v>
      </c>
      <c r="I240" s="180" cm="1">
        <f t="array" ref="I240">_xlfn.XLOOKUP(I$1,'Copy of PY1 Data(H)'!$A$1:$CZ$1,_xlfn.XLOOKUP($A240,'Copy of PY1 Data(H)'!$A$1:$A$288,'Copy of PY1 Data(H)'!$A$1:$CZ$288))</f>
        <v>0</v>
      </c>
      <c r="J240" s="180" cm="1">
        <f t="array" ref="J240">_xlfn.XLOOKUP(J$1,'Copy of PY1 Data(H)'!$A$1:$CZ$1,_xlfn.XLOOKUP($A240,'Copy of PY1 Data(H)'!$A$1:$A$288,'Copy of PY1 Data(H)'!$A$1:$CZ$288))</f>
        <v>3950</v>
      </c>
      <c r="K240" s="180" cm="1">
        <f t="array" ref="K240">_xlfn.XLOOKUP(K$1,'Copy of PY1 Data(H)'!$A$1:$CZ$1,_xlfn.XLOOKUP($A240,'Copy of PY1 Data(H)'!$A$1:$A$288,'Copy of PY1 Data(H)'!$A$1:$CZ$288))</f>
        <v>0</v>
      </c>
      <c r="L240" s="180" cm="1">
        <f t="array" ref="L240">_xlfn.XLOOKUP(L$1,'Copy of PY1 Data(H)'!$A$1:$CZ$1,_xlfn.XLOOKUP($A240,'Copy of PY1 Data(H)'!$A$1:$A$288,'Copy of PY1 Data(H)'!$A$1:$CZ$288))</f>
        <v>0</v>
      </c>
      <c r="M240" s="180" cm="1">
        <f t="array" ref="M240">_xlfn.XLOOKUP(M$1,'Copy of PY1 Data(H)'!$A$1:$CZ$1,_xlfn.XLOOKUP($A240,'Copy of PY1 Data(H)'!$A$1:$A$288,'Copy of PY1 Data(H)'!$A$1:$CZ$288))</f>
        <v>0</v>
      </c>
      <c r="N240" s="180" cm="1">
        <f t="array" ref="N240">_xlfn.XLOOKUP(N$1,'Copy of PY1 Data(H)'!$A$1:$CZ$1,_xlfn.XLOOKUP($A240,'Copy of PY1 Data(H)'!$A$1:$A$288,'Copy of PY1 Data(H)'!$A$1:$CZ$288))</f>
        <v>0</v>
      </c>
      <c r="O240" s="180" cm="1">
        <f t="array" ref="O240">_xlfn.XLOOKUP(O$1,'Copy of PY1 Data(H)'!$A$1:$CZ$1,_xlfn.XLOOKUP($A240,'Copy of PY1 Data(H)'!$A$1:$A$288,'Copy of PY1 Data(H)'!$A$1:$CZ$288))</f>
        <v>-47876</v>
      </c>
      <c r="P240" s="180" cm="1">
        <f t="array" ref="P240">_xlfn.XLOOKUP(P$1,'Copy of PY1 Data(H)'!$A$1:$CZ$1,_xlfn.XLOOKUP($A240,'Copy of PY1 Data(H)'!$A$1:$A$288,'Copy of PY1 Data(H)'!$A$1:$CZ$288))</f>
        <v>0</v>
      </c>
      <c r="Q240" s="180" cm="1">
        <f t="array" ref="Q240">_xlfn.XLOOKUP(Q$1,'Copy of PY1 Data(H)'!$A$1:$CZ$1,_xlfn.XLOOKUP($A240,'Copy of PY1 Data(H)'!$A$1:$A$288,'Copy of PY1 Data(H)'!$A$1:$CZ$288))</f>
        <v>2558452</v>
      </c>
      <c r="R240" s="180" cm="1">
        <f t="array" ref="R240">_xlfn.XLOOKUP(R$1,'Copy of PY1 Data(H)'!$A$1:$CZ$1,_xlfn.XLOOKUP($A240,'Copy of PY1 Data(H)'!$A$1:$A$288,'Copy of PY1 Data(H)'!$A$1:$CZ$288))</f>
        <v>63649</v>
      </c>
      <c r="S240" s="180" cm="1">
        <f t="array" ref="S240">_xlfn.XLOOKUP(S$1,'Copy of PY1 Data(H)'!$A$1:$CZ$1,_xlfn.XLOOKUP($A240,'Copy of PY1 Data(H)'!$A$1:$A$288,'Copy of PY1 Data(H)'!$A$1:$CZ$288))</f>
        <v>0</v>
      </c>
      <c r="T240" s="180" cm="1">
        <f t="array" ref="T240">_xlfn.XLOOKUP(T$1,'Copy of PY1 Data(H)'!$A$1:$CZ$1,_xlfn.XLOOKUP($A240,'Copy of PY1 Data(H)'!$A$1:$A$288,'Copy of PY1 Data(H)'!$A$1:$CZ$288))</f>
        <v>-4465962</v>
      </c>
      <c r="U240" s="180" cm="1">
        <f t="array" ref="U240">_xlfn.XLOOKUP(U$1,'Copy of PY1 Data(H)'!$A$1:$CZ$1,_xlfn.XLOOKUP($A240,'Copy of PY1 Data(H)'!$A$1:$A$288,'Copy of PY1 Data(H)'!$A$1:$CZ$288))</f>
        <v>1300883</v>
      </c>
      <c r="V240" s="180" cm="1">
        <f t="array" ref="V240">_xlfn.XLOOKUP(V$1,'Copy of PY1 Data(H)'!$A$1:$CZ$1,_xlfn.XLOOKUP($A240,'Copy of PY1 Data(H)'!$A$1:$A$288,'Copy of PY1 Data(H)'!$A$1:$CZ$288))</f>
        <v>2018117</v>
      </c>
      <c r="W240" s="180" cm="1">
        <f t="array" ref="W240">_xlfn.XLOOKUP(W$1,'Copy of PY1 Data(H)'!$A$1:$CZ$1,_xlfn.XLOOKUP($A240,'Copy of PY1 Data(H)'!$A$1:$A$288,'Copy of PY1 Data(H)'!$A$1:$CZ$288))</f>
        <v>0</v>
      </c>
      <c r="X240" s="180" cm="1">
        <f t="array" ref="X240">_xlfn.XLOOKUP(X$1,'Copy of PY1 Data(H)'!$A$1:$CZ$1,_xlfn.XLOOKUP($A240,'Copy of PY1 Data(H)'!$A$1:$A$288,'Copy of PY1 Data(H)'!$A$1:$CZ$288))</f>
        <v>0</v>
      </c>
      <c r="Y240" s="180" cm="1">
        <f t="array" ref="Y240">_xlfn.XLOOKUP(Y$1,'Copy of PY1 Data(H)'!$A$1:$CZ$1,_xlfn.XLOOKUP($A240,'Copy of PY1 Data(H)'!$A$1:$A$288,'Copy of PY1 Data(H)'!$A$1:$CZ$288))</f>
        <v>999433</v>
      </c>
      <c r="Z240" s="180" cm="1">
        <f t="array" ref="Z240">_xlfn.XLOOKUP(Z$1,'Copy of PY1 Data(H)'!$A$1:$CZ$1,_xlfn.XLOOKUP($A240,'Copy of PY1 Data(H)'!$A$1:$A$288,'Copy of PY1 Data(H)'!$A$1:$CZ$288))</f>
        <v>45987</v>
      </c>
      <c r="AA240" s="180" cm="1">
        <f t="array" ref="AA240">_xlfn.XLOOKUP(AA$1,'Copy of PY1 Data(H)'!$A$1:$CZ$1,_xlfn.XLOOKUP($A240,'Copy of PY1 Data(H)'!$A$1:$A$288,'Copy of PY1 Data(H)'!$A$1:$CZ$288))</f>
        <v>1813094</v>
      </c>
      <c r="AB240" s="180" cm="1">
        <f t="array" ref="AB240">_xlfn.XLOOKUP(AB$1,'Copy of PY1 Data(H)'!$A$1:$CZ$1,_xlfn.XLOOKUP($A240,'Copy of PY1 Data(H)'!$A$1:$A$288,'Copy of PY1 Data(H)'!$A$1:$CZ$288))</f>
        <v>-127088</v>
      </c>
      <c r="AC240" s="180" cm="1">
        <f t="array" ref="AC240">_xlfn.XLOOKUP(AC$1,'Copy of PY1 Data(H)'!$A$1:$CZ$1,_xlfn.XLOOKUP($A240,'Copy of PY1 Data(H)'!$A$1:$A$288,'Copy of PY1 Data(H)'!$A$1:$CZ$288))</f>
        <v>21157</v>
      </c>
      <c r="AD240" s="180" cm="1">
        <f t="array" ref="AD240">_xlfn.XLOOKUP(AD$1,'Copy of PY1 Data(H)'!$A$1:$CZ$1,_xlfn.XLOOKUP($A240,'Copy of PY1 Data(H)'!$A$1:$A$288,'Copy of PY1 Data(H)'!$A$1:$CZ$288))</f>
        <v>252649</v>
      </c>
      <c r="AE240" s="180" cm="1">
        <f t="array" ref="AE240">_xlfn.XLOOKUP(AE$1,'Copy of PY1 Data(H)'!$A$1:$CZ$1,_xlfn.XLOOKUP($A240,'Copy of PY1 Data(H)'!$A$1:$A$288,'Copy of PY1 Data(H)'!$A$1:$CZ$288))</f>
        <v>0</v>
      </c>
      <c r="AF240" s="180" cm="1">
        <f t="array" ref="AF240">_xlfn.XLOOKUP(AF$1,'Copy of PY1 Data(H)'!$A$1:$CZ$1,_xlfn.XLOOKUP($A240,'Copy of PY1 Data(H)'!$A$1:$A$288,'Copy of PY1 Data(H)'!$A$1:$CZ$288))</f>
        <v>1191828</v>
      </c>
      <c r="AG240" s="180" cm="1">
        <f t="array" ref="AG240">_xlfn.XLOOKUP(AG$1,'Copy of PY1 Data(H)'!$A$1:$CZ$1,_xlfn.XLOOKUP($A240,'Copy of PY1 Data(H)'!$A$1:$A$288,'Copy of PY1 Data(H)'!$A$1:$CZ$288))</f>
        <v>-995314</v>
      </c>
      <c r="AH240" s="180" cm="1">
        <f t="array" ref="AH240">_xlfn.XLOOKUP(AH$1,'Copy of PY1 Data(H)'!$A$1:$CZ$1,_xlfn.XLOOKUP($A240,'Copy of PY1 Data(H)'!$A$1:$A$288,'Copy of PY1 Data(H)'!$A$1:$CZ$288))</f>
        <v>-3623643</v>
      </c>
      <c r="AI240" s="180" cm="1">
        <f t="array" ref="AI240">_xlfn.XLOOKUP(AI$1,'Copy of PY1 Data(H)'!$A$1:$CZ$1,_xlfn.XLOOKUP($A240,'Copy of PY1 Data(H)'!$A$1:$A$288,'Copy of PY1 Data(H)'!$A$1:$CZ$288))</f>
        <v>2515355</v>
      </c>
      <c r="AJ240" s="180" cm="1">
        <f t="array" ref="AJ240">_xlfn.XLOOKUP(AJ$1,'Copy of PY1 Data(H)'!$A$1:$CZ$1,_xlfn.XLOOKUP($A240,'Copy of PY1 Data(H)'!$A$1:$A$288,'Copy of PY1 Data(H)'!$A$1:$CZ$288))</f>
        <v>27085</v>
      </c>
      <c r="AK240" s="180" cm="1">
        <f t="array" ref="AK240">_xlfn.XLOOKUP(AK$1,'Copy of PY1 Data(H)'!$A$1:$CZ$1,_xlfn.XLOOKUP($A240,'Copy of PY1 Data(H)'!$A$1:$A$288,'Copy of PY1 Data(H)'!$A$1:$CZ$288))</f>
        <v>0</v>
      </c>
      <c r="AL240" s="180" cm="1">
        <f t="array" ref="AL240">_xlfn.XLOOKUP(AL$1,'Copy of PY1 Data(H)'!$A$1:$CZ$1,_xlfn.XLOOKUP($A240,'Copy of PY1 Data(H)'!$A$1:$A$288,'Copy of PY1 Data(H)'!$A$1:$CZ$288))</f>
        <v>0</v>
      </c>
      <c r="AM240" s="180" cm="1">
        <f t="array" ref="AM240">_xlfn.XLOOKUP(AM$1,'Copy of PY1 Data(H)'!$A$1:$CZ$1,_xlfn.XLOOKUP($A240,'Copy of PY1 Data(H)'!$A$1:$A$288,'Copy of PY1 Data(H)'!$A$1:$CZ$288))</f>
        <v>1570897</v>
      </c>
      <c r="AN240" s="180" cm="1">
        <f t="array" ref="AN240">_xlfn.XLOOKUP(AN$1,'Copy of PY1 Data(H)'!$A$1:$CZ$1,_xlfn.XLOOKUP($A240,'Copy of PY1 Data(H)'!$A$1:$A$288,'Copy of PY1 Data(H)'!$A$1:$CZ$288))</f>
        <v>-67042</v>
      </c>
      <c r="AO240" s="180" cm="1">
        <f t="array" ref="AO240">_xlfn.XLOOKUP(AO$1,'Copy of PY1 Data(H)'!$A$1:$CZ$1,_xlfn.XLOOKUP($A240,'Copy of PY1 Data(H)'!$A$1:$A$288,'Copy of PY1 Data(H)'!$A$1:$CZ$288))</f>
        <v>-61913</v>
      </c>
      <c r="AP240" s="180" cm="1">
        <f t="array" ref="AP240">_xlfn.XLOOKUP(AP$1,'Copy of PY1 Data(H)'!$A$1:$CZ$1,_xlfn.XLOOKUP($A240,'Copy of PY1 Data(H)'!$A$1:$A$288,'Copy of PY1 Data(H)'!$A$1:$CZ$288))</f>
        <v>0</v>
      </c>
      <c r="AQ240" s="180" cm="1">
        <f t="array" ref="AQ240">_xlfn.XLOOKUP(AQ$1,'Copy of PY1 Data(H)'!$A$1:$CZ$1,_xlfn.XLOOKUP($A240,'Copy of PY1 Data(H)'!$A$1:$A$288,'Copy of PY1 Data(H)'!$A$1:$CZ$288))</f>
        <v>0</v>
      </c>
      <c r="AR240" s="180" cm="1">
        <f t="array" ref="AR240">_xlfn.XLOOKUP(AR$1,'Copy of PY1 Data(H)'!$A$1:$CZ$1,_xlfn.XLOOKUP($A240,'Copy of PY1 Data(H)'!$A$1:$A$288,'Copy of PY1 Data(H)'!$A$1:$CZ$288))</f>
        <v>612157</v>
      </c>
      <c r="AS240" s="180" cm="1">
        <f t="array" ref="AS240">_xlfn.XLOOKUP(AS$1,'Copy of PY1 Data(H)'!$A$1:$CZ$1,_xlfn.XLOOKUP($A240,'Copy of PY1 Data(H)'!$A$1:$A$288,'Copy of PY1 Data(H)'!$A$1:$CZ$288))</f>
        <v>0</v>
      </c>
      <c r="AT240" s="180" cm="1">
        <f t="array" ref="AT240">_xlfn.XLOOKUP(AT$1,'Copy of PY1 Data(H)'!$A$1:$CZ$1,_xlfn.XLOOKUP($A240,'Copy of PY1 Data(H)'!$A$1:$A$288,'Copy of PY1 Data(H)'!$A$1:$CZ$288))</f>
        <v>293372</v>
      </c>
      <c r="AU240" s="180" cm="1">
        <f t="array" ref="AU240">_xlfn.XLOOKUP(AU$1,'Copy of PY1 Data(H)'!$A$1:$CZ$1,_xlfn.XLOOKUP($A240,'Copy of PY1 Data(H)'!$A$1:$A$288,'Copy of PY1 Data(H)'!$A$1:$CZ$288))</f>
        <v>0</v>
      </c>
      <c r="AV240" s="180" cm="1">
        <f t="array" ref="AV240">_xlfn.XLOOKUP(AV$1,'Copy of PY1 Data(H)'!$A$1:$CZ$1,_xlfn.XLOOKUP($A240,'Copy of PY1 Data(H)'!$A$1:$A$288,'Copy of PY1 Data(H)'!$A$1:$CZ$288))</f>
        <v>1364506</v>
      </c>
      <c r="AW240" s="180" cm="1">
        <f t="array" ref="AW240">_xlfn.XLOOKUP(AW$1,'Copy of PY1 Data(H)'!$A$1:$CZ$1,_xlfn.XLOOKUP($A240,'Copy of PY1 Data(H)'!$A$1:$A$288,'Copy of PY1 Data(H)'!$A$1:$CZ$288))</f>
        <v>0</v>
      </c>
      <c r="AX240" s="180" cm="1">
        <f t="array" ref="AX240">_xlfn.XLOOKUP(AX$1,'Copy of PY1 Data(H)'!$A$1:$CZ$1,_xlfn.XLOOKUP($A240,'Copy of PY1 Data(H)'!$A$1:$A$288,'Copy of PY1 Data(H)'!$A$1:$CZ$288))</f>
        <v>143989</v>
      </c>
      <c r="AY240" s="180" cm="1">
        <f t="array" ref="AY240">_xlfn.XLOOKUP(AY$1,'Copy of PY1 Data(H)'!$A$1:$CZ$1,_xlfn.XLOOKUP($A240,'Copy of PY1 Data(H)'!$A$1:$A$288,'Copy of PY1 Data(H)'!$A$1:$CZ$288))</f>
        <v>1078824</v>
      </c>
      <c r="AZ240" s="180" cm="1">
        <f t="array" ref="AZ240">_xlfn.XLOOKUP(AZ$1,'Copy of PY1 Data(H)'!$A$1:$CZ$1,_xlfn.XLOOKUP($A240,'Copy of PY1 Data(H)'!$A$1:$A$288,'Copy of PY1 Data(H)'!$A$1:$CZ$288))</f>
        <v>43977</v>
      </c>
      <c r="BA240" s="180" cm="1">
        <f t="array" ref="BA240">_xlfn.XLOOKUP(BA$1,'Copy of PY1 Data(H)'!$A$1:$CZ$1,_xlfn.XLOOKUP($A240,'Copy of PY1 Data(H)'!$A$1:$A$288,'Copy of PY1 Data(H)'!$A$1:$CZ$288))</f>
        <v>24717</v>
      </c>
      <c r="BB240" s="180" cm="1">
        <f t="array" ref="BB240">_xlfn.XLOOKUP(BB$1,'Copy of PY1 Data(H)'!$A$1:$CZ$1,_xlfn.XLOOKUP($A240,'Copy of PY1 Data(H)'!$A$1:$A$288,'Copy of PY1 Data(H)'!$A$1:$CZ$288))</f>
        <v>0</v>
      </c>
      <c r="BC240" s="180" cm="1">
        <f t="array" ref="BC240">_xlfn.XLOOKUP(BC$1,'Copy of PY1 Data(H)'!$A$1:$CZ$1,_xlfn.XLOOKUP($A240,'Copy of PY1 Data(H)'!$A$1:$A$288,'Copy of PY1 Data(H)'!$A$1:$CZ$288))</f>
        <v>-23325</v>
      </c>
      <c r="BD240" s="180" cm="1">
        <f t="array" ref="BD240">_xlfn.XLOOKUP(BD$1,'Copy of PY1 Data(H)'!$A$1:$CZ$1,_xlfn.XLOOKUP($A240,'Copy of PY1 Data(H)'!$A$1:$A$288,'Copy of PY1 Data(H)'!$A$1:$CZ$288))</f>
        <v>2436290</v>
      </c>
      <c r="BE240" s="180" cm="1">
        <f t="array" ref="BE240">_xlfn.XLOOKUP(BE$1,'Copy of PY1 Data(H)'!$A$1:$CZ$1,_xlfn.XLOOKUP($A240,'Copy of PY1 Data(H)'!$A$1:$A$288,'Copy of PY1 Data(H)'!$A$1:$CZ$288))</f>
        <v>0</v>
      </c>
      <c r="BF240" s="180" cm="1">
        <f t="array" ref="BF240">_xlfn.XLOOKUP(BF$1,'Copy of PY1 Data(H)'!$A$1:$CZ$1,_xlfn.XLOOKUP($A240,'Copy of PY1 Data(H)'!$A$1:$A$288,'Copy of PY1 Data(H)'!$A$1:$CZ$288))</f>
        <v>-8276</v>
      </c>
      <c r="BG240" s="180" cm="1">
        <f t="array" ref="BG240">_xlfn.XLOOKUP(BG$1,'Copy of PY1 Data(H)'!$A$1:$CZ$1,_xlfn.XLOOKUP($A240,'Copy of PY1 Data(H)'!$A$1:$A$288,'Copy of PY1 Data(H)'!$A$1:$CZ$288))</f>
        <v>0</v>
      </c>
      <c r="BH240" s="180" cm="1">
        <f t="array" ref="BH240">_xlfn.XLOOKUP(BH$1,'Copy of PY1 Data(H)'!$A$1:$CZ$1,_xlfn.XLOOKUP($A240,'Copy of PY1 Data(H)'!$A$1:$A$288,'Copy of PY1 Data(H)'!$A$1:$CZ$288))</f>
        <v>0</v>
      </c>
      <c r="BI240" s="180" cm="1">
        <f t="array" ref="BI240">_xlfn.XLOOKUP(BI$1,'Copy of PY1 Data(H)'!$A$1:$CZ$1,_xlfn.XLOOKUP($A240,'Copy of PY1 Data(H)'!$A$1:$A$288,'Copy of PY1 Data(H)'!$A$1:$CZ$288))</f>
        <v>39800</v>
      </c>
      <c r="BJ240" s="180" cm="1">
        <f t="array" ref="BJ240">_xlfn.XLOOKUP(BJ$1,'Copy of PY1 Data(H)'!$A$1:$CZ$1,_xlfn.XLOOKUP($A240,'Copy of PY1 Data(H)'!$A$1:$A$288,'Copy of PY1 Data(H)'!$A$1:$CZ$288))</f>
        <v>0</v>
      </c>
      <c r="BK240" s="180" cm="1">
        <f t="array" ref="BK240">_xlfn.XLOOKUP(BK$1,'Copy of PY1 Data(H)'!$A$1:$CZ$1,_xlfn.XLOOKUP($A240,'Copy of PY1 Data(H)'!$A$1:$A$288,'Copy of PY1 Data(H)'!$A$1:$CZ$288))</f>
        <v>-712057</v>
      </c>
      <c r="BL240" s="180" cm="1">
        <f t="array" ref="BL240">_xlfn.XLOOKUP(BL$1,'Copy of PY1 Data(H)'!$A$1:$CZ$1,_xlfn.XLOOKUP($A240,'Copy of PY1 Data(H)'!$A$1:$A$288,'Copy of PY1 Data(H)'!$A$1:$CZ$288))</f>
        <v>0</v>
      </c>
      <c r="BM240" s="180" cm="1">
        <f t="array" ref="BM240">_xlfn.XLOOKUP(BM$1,'Copy of PY1 Data(H)'!$A$1:$CZ$1,_xlfn.XLOOKUP($A240,'Copy of PY1 Data(H)'!$A$1:$A$288,'Copy of PY1 Data(H)'!$A$1:$CZ$288))</f>
        <v>38639</v>
      </c>
      <c r="BN240" s="180" cm="1">
        <f t="array" ref="BN240">_xlfn.XLOOKUP(BN$1,'Copy of PY1 Data(H)'!$A$1:$CZ$1,_xlfn.XLOOKUP($A240,'Copy of PY1 Data(H)'!$A$1:$A$288,'Copy of PY1 Data(H)'!$A$1:$CZ$288))</f>
        <v>-13690</v>
      </c>
      <c r="BO240" s="180" cm="1">
        <f t="array" ref="BO240">_xlfn.XLOOKUP(BO$1,'Copy of PY1 Data(H)'!$A$1:$CZ$1,_xlfn.XLOOKUP($A240,'Copy of PY1 Data(H)'!$A$1:$A$288,'Copy of PY1 Data(H)'!$A$1:$CZ$288))</f>
        <v>48992</v>
      </c>
      <c r="BP240" s="180" cm="1">
        <f t="array" ref="BP240">_xlfn.XLOOKUP(BP$1,'Copy of PY1 Data(H)'!$A$1:$CZ$1,_xlfn.XLOOKUP($A240,'Copy of PY1 Data(H)'!$A$1:$A$288,'Copy of PY1 Data(H)'!$A$1:$CZ$288))</f>
        <v>88325</v>
      </c>
      <c r="BQ240" s="180" cm="1">
        <f t="array" ref="BQ240">_xlfn.XLOOKUP(BQ$1,'Copy of PY1 Data(H)'!$A$1:$CZ$1,_xlfn.XLOOKUP($A240,'Copy of PY1 Data(H)'!$A$1:$A$288,'Copy of PY1 Data(H)'!$A$1:$CZ$288))</f>
        <v>0</v>
      </c>
      <c r="BR240" s="180" cm="1">
        <f t="array" ref="BR240">_xlfn.XLOOKUP(BR$1,'Copy of PY1 Data(H)'!$A$1:$CZ$1,_xlfn.XLOOKUP($A240,'Copy of PY1 Data(H)'!$A$1:$A$288,'Copy of PY1 Data(H)'!$A$1:$CZ$288))</f>
        <v>98799</v>
      </c>
      <c r="BS240" s="180" cm="1">
        <f t="array" ref="BS240">_xlfn.XLOOKUP(BS$1,'Copy of PY1 Data(H)'!$A$1:$CZ$1,_xlfn.XLOOKUP($A240,'Copy of PY1 Data(H)'!$A$1:$A$288,'Copy of PY1 Data(H)'!$A$1:$CZ$288))</f>
        <v>0</v>
      </c>
      <c r="BT240" s="180" cm="1">
        <f t="array" ref="BT240">_xlfn.XLOOKUP(BT$1,'Copy of PY1 Data(H)'!$A$1:$CZ$1,_xlfn.XLOOKUP($A240,'Copy of PY1 Data(H)'!$A$1:$A$288,'Copy of PY1 Data(H)'!$A$1:$CZ$288))</f>
        <v>-92227</v>
      </c>
      <c r="BU240" s="180" cm="1">
        <f t="array" ref="BU240">_xlfn.XLOOKUP(BU$1,'Copy of PY1 Data(H)'!$A$1:$CZ$1,_xlfn.XLOOKUP($A240,'Copy of PY1 Data(H)'!$A$1:$A$288,'Copy of PY1 Data(H)'!$A$1:$CZ$288))</f>
        <v>168946</v>
      </c>
      <c r="BV240" s="180" cm="1">
        <f t="array" ref="BV240">_xlfn.XLOOKUP(BV$1,'Copy of PY1 Data(H)'!$A$1:$CZ$1,_xlfn.XLOOKUP($A240,'Copy of PY1 Data(H)'!$A$1:$A$288,'Copy of PY1 Data(H)'!$A$1:$CZ$288))</f>
        <v>0</v>
      </c>
      <c r="BW240" s="180" cm="1">
        <f t="array" ref="BW240">_xlfn.XLOOKUP(BW$1,'Copy of PY1 Data(H)'!$A$1:$CZ$1,_xlfn.XLOOKUP($A240,'Copy of PY1 Data(H)'!$A$1:$A$288,'Copy of PY1 Data(H)'!$A$1:$CZ$288))</f>
        <v>0</v>
      </c>
      <c r="BX240" s="180" cm="1">
        <f t="array" ref="BX240">_xlfn.XLOOKUP(BX$1,'Copy of PY1 Data(H)'!$A$1:$CZ$1,_xlfn.XLOOKUP($A240,'Copy of PY1 Data(H)'!$A$1:$A$288,'Copy of PY1 Data(H)'!$A$1:$CZ$288))</f>
        <v>70249</v>
      </c>
      <c r="BY240" s="180" cm="1">
        <f t="array" ref="BY240">_xlfn.XLOOKUP(BY$1,'Copy of PY1 Data(H)'!$A$1:$CZ$1,_xlfn.XLOOKUP($A240,'Copy of PY1 Data(H)'!$A$1:$A$288,'Copy of PY1 Data(H)'!$A$1:$CZ$288))</f>
        <v>-788</v>
      </c>
      <c r="BZ240" s="180" cm="1">
        <f t="array" ref="BZ240">_xlfn.XLOOKUP(BZ$1,'Copy of PY1 Data(H)'!$A$1:$CZ$1,_xlfn.XLOOKUP($A240,'Copy of PY1 Data(H)'!$A$1:$A$288,'Copy of PY1 Data(H)'!$A$1:$CZ$288))</f>
        <v>-358057</v>
      </c>
      <c r="CA240" s="180" cm="1">
        <f t="array" ref="CA240">_xlfn.XLOOKUP(CA$1,'Copy of PY1 Data(H)'!$A$1:$CZ$1,_xlfn.XLOOKUP($A240,'Copy of PY1 Data(H)'!$A$1:$A$288,'Copy of PY1 Data(H)'!$A$1:$CZ$288))</f>
        <v>12903</v>
      </c>
      <c r="CB240" s="180" cm="1">
        <f t="array" ref="CB240">_xlfn.XLOOKUP(CB$1,'Copy of PY1 Data(H)'!$A$1:$CZ$1,_xlfn.XLOOKUP($A240,'Copy of PY1 Data(H)'!$A$1:$A$288,'Copy of PY1 Data(H)'!$A$1:$CZ$288))</f>
        <v>76708</v>
      </c>
      <c r="CC240" s="180" cm="1">
        <f t="array" ref="CC240">_xlfn.XLOOKUP(CC$1,'Copy of PY1 Data(H)'!$A$1:$CZ$1,_xlfn.XLOOKUP($A240,'Copy of PY1 Data(H)'!$A$1:$A$288,'Copy of PY1 Data(H)'!$A$1:$CZ$288))</f>
        <v>0</v>
      </c>
      <c r="CD240" s="180" cm="1">
        <f t="array" ref="CD240">_xlfn.XLOOKUP(CD$1,'Copy of PY1 Data(H)'!$A$1:$CZ$1,_xlfn.XLOOKUP($A240,'Copy of PY1 Data(H)'!$A$1:$A$288,'Copy of PY1 Data(H)'!$A$1:$CZ$288))</f>
        <v>0</v>
      </c>
    </row>
    <row r="241" spans="1:82" s="968" customFormat="1" x14ac:dyDescent="0.3">
      <c r="A241" s="968" t="s">
        <v>2892</v>
      </c>
      <c r="D241" s="968" t="e" cm="1">
        <f t="array" ref="D241">_xlfn.XLOOKUP(D$1,'Copy of PY1 Data(H)'!$A$1:$CZ$1,_xlfn.XLOOKUP($A241,'Copy of PY1 Data(H)'!$A$1:$A$288,'Copy of PY1 Data(H)'!$A$1:$CZ$288))</f>
        <v>#N/A</v>
      </c>
      <c r="E241" s="968" t="e" cm="1">
        <f t="array" ref="E241">_xlfn.XLOOKUP(E$1,'Copy of PY1 Data(H)'!$A$1:$CZ$1,_xlfn.XLOOKUP($A241,'Copy of PY1 Data(H)'!$A$1:$A$288,'Copy of PY1 Data(H)'!$A$1:$CZ$288))</f>
        <v>#N/A</v>
      </c>
      <c r="F241" s="968" t="e" cm="1">
        <f t="array" ref="F241">_xlfn.XLOOKUP(F$1,'Copy of PY1 Data(H)'!$A$1:$CZ$1,_xlfn.XLOOKUP($A241,'Copy of PY1 Data(H)'!$A$1:$A$288,'Copy of PY1 Data(H)'!$A$1:$CZ$288))</f>
        <v>#N/A</v>
      </c>
      <c r="G241" s="968" t="e" cm="1">
        <f t="array" ref="G241">_xlfn.XLOOKUP(G$1,'Copy of PY1 Data(H)'!$A$1:$CZ$1,_xlfn.XLOOKUP($A241,'Copy of PY1 Data(H)'!$A$1:$A$288,'Copy of PY1 Data(H)'!$A$1:$CZ$288))</f>
        <v>#N/A</v>
      </c>
      <c r="H241" s="968" t="e" cm="1">
        <f t="array" ref="H241">_xlfn.XLOOKUP(H$1,'Copy of PY1 Data(H)'!$A$1:$CZ$1,_xlfn.XLOOKUP($A241,'Copy of PY1 Data(H)'!$A$1:$A$288,'Copy of PY1 Data(H)'!$A$1:$CZ$288))</f>
        <v>#N/A</v>
      </c>
      <c r="I241" s="968" t="e" cm="1">
        <f t="array" ref="I241">_xlfn.XLOOKUP(I$1,'Copy of PY1 Data(H)'!$A$1:$CZ$1,_xlfn.XLOOKUP($A241,'Copy of PY1 Data(H)'!$A$1:$A$288,'Copy of PY1 Data(H)'!$A$1:$CZ$288))</f>
        <v>#N/A</v>
      </c>
      <c r="J241" s="968" t="e" cm="1">
        <f t="array" ref="J241">_xlfn.XLOOKUP(J$1,'Copy of PY1 Data(H)'!$A$1:$CZ$1,_xlfn.XLOOKUP($A241,'Copy of PY1 Data(H)'!$A$1:$A$288,'Copy of PY1 Data(H)'!$A$1:$CZ$288))</f>
        <v>#N/A</v>
      </c>
      <c r="K241" s="968" t="e" cm="1">
        <f t="array" ref="K241">_xlfn.XLOOKUP(K$1,'Copy of PY1 Data(H)'!$A$1:$CZ$1,_xlfn.XLOOKUP($A241,'Copy of PY1 Data(H)'!$A$1:$A$288,'Copy of PY1 Data(H)'!$A$1:$CZ$288))</f>
        <v>#N/A</v>
      </c>
      <c r="L241" s="968" t="e" cm="1">
        <f t="array" ref="L241">_xlfn.XLOOKUP(L$1,'Copy of PY1 Data(H)'!$A$1:$CZ$1,_xlfn.XLOOKUP($A241,'Copy of PY1 Data(H)'!$A$1:$A$288,'Copy of PY1 Data(H)'!$A$1:$CZ$288))</f>
        <v>#N/A</v>
      </c>
      <c r="M241" s="968" t="e" cm="1">
        <f t="array" ref="M241">_xlfn.XLOOKUP(M$1,'Copy of PY1 Data(H)'!$A$1:$CZ$1,_xlfn.XLOOKUP($A241,'Copy of PY1 Data(H)'!$A$1:$A$288,'Copy of PY1 Data(H)'!$A$1:$CZ$288))</f>
        <v>#N/A</v>
      </c>
      <c r="N241" s="968" t="e" cm="1">
        <f t="array" ref="N241">_xlfn.XLOOKUP(N$1,'Copy of PY1 Data(H)'!$A$1:$CZ$1,_xlfn.XLOOKUP($A241,'Copy of PY1 Data(H)'!$A$1:$A$288,'Copy of PY1 Data(H)'!$A$1:$CZ$288))</f>
        <v>#N/A</v>
      </c>
      <c r="O241" s="968" t="e" cm="1">
        <f t="array" ref="O241">_xlfn.XLOOKUP(O$1,'Copy of PY1 Data(H)'!$A$1:$CZ$1,_xlfn.XLOOKUP($A241,'Copy of PY1 Data(H)'!$A$1:$A$288,'Copy of PY1 Data(H)'!$A$1:$CZ$288))</f>
        <v>#N/A</v>
      </c>
      <c r="P241" s="968" t="e" cm="1">
        <f t="array" ref="P241">_xlfn.XLOOKUP(P$1,'Copy of PY1 Data(H)'!$A$1:$CZ$1,_xlfn.XLOOKUP($A241,'Copy of PY1 Data(H)'!$A$1:$A$288,'Copy of PY1 Data(H)'!$A$1:$CZ$288))</f>
        <v>#N/A</v>
      </c>
      <c r="Q241" s="968" t="e" cm="1">
        <f t="array" ref="Q241">_xlfn.XLOOKUP(Q$1,'Copy of PY1 Data(H)'!$A$1:$CZ$1,_xlfn.XLOOKUP($A241,'Copy of PY1 Data(H)'!$A$1:$A$288,'Copy of PY1 Data(H)'!$A$1:$CZ$288))</f>
        <v>#N/A</v>
      </c>
      <c r="R241" s="968" t="e" cm="1">
        <f t="array" ref="R241">_xlfn.XLOOKUP(R$1,'Copy of PY1 Data(H)'!$A$1:$CZ$1,_xlfn.XLOOKUP($A241,'Copy of PY1 Data(H)'!$A$1:$A$288,'Copy of PY1 Data(H)'!$A$1:$CZ$288))</f>
        <v>#N/A</v>
      </c>
      <c r="S241" s="968" t="e" cm="1">
        <f t="array" ref="S241">_xlfn.XLOOKUP(S$1,'Copy of PY1 Data(H)'!$A$1:$CZ$1,_xlfn.XLOOKUP($A241,'Copy of PY1 Data(H)'!$A$1:$A$288,'Copy of PY1 Data(H)'!$A$1:$CZ$288))</f>
        <v>#N/A</v>
      </c>
      <c r="T241" s="968" t="e" cm="1">
        <f t="array" ref="T241">_xlfn.XLOOKUP(T$1,'Copy of PY1 Data(H)'!$A$1:$CZ$1,_xlfn.XLOOKUP($A241,'Copy of PY1 Data(H)'!$A$1:$A$288,'Copy of PY1 Data(H)'!$A$1:$CZ$288))</f>
        <v>#N/A</v>
      </c>
      <c r="U241" s="968" t="e" cm="1">
        <f t="array" ref="U241">_xlfn.XLOOKUP(U$1,'Copy of PY1 Data(H)'!$A$1:$CZ$1,_xlfn.XLOOKUP($A241,'Copy of PY1 Data(H)'!$A$1:$A$288,'Copy of PY1 Data(H)'!$A$1:$CZ$288))</f>
        <v>#N/A</v>
      </c>
      <c r="V241" s="968" t="e" cm="1">
        <f t="array" ref="V241">_xlfn.XLOOKUP(V$1,'Copy of PY1 Data(H)'!$A$1:$CZ$1,_xlfn.XLOOKUP($A241,'Copy of PY1 Data(H)'!$A$1:$A$288,'Copy of PY1 Data(H)'!$A$1:$CZ$288))</f>
        <v>#N/A</v>
      </c>
      <c r="W241" s="968" t="e" cm="1">
        <f t="array" ref="W241">_xlfn.XLOOKUP(W$1,'Copy of PY1 Data(H)'!$A$1:$CZ$1,_xlfn.XLOOKUP($A241,'Copy of PY1 Data(H)'!$A$1:$A$288,'Copy of PY1 Data(H)'!$A$1:$CZ$288))</f>
        <v>#N/A</v>
      </c>
      <c r="X241" s="968" t="e" cm="1">
        <f t="array" ref="X241">_xlfn.XLOOKUP(X$1,'Copy of PY1 Data(H)'!$A$1:$CZ$1,_xlfn.XLOOKUP($A241,'Copy of PY1 Data(H)'!$A$1:$A$288,'Copy of PY1 Data(H)'!$A$1:$CZ$288))</f>
        <v>#N/A</v>
      </c>
      <c r="Y241" s="968" t="e" cm="1">
        <f t="array" ref="Y241">_xlfn.XLOOKUP(Y$1,'Copy of PY1 Data(H)'!$A$1:$CZ$1,_xlfn.XLOOKUP($A241,'Copy of PY1 Data(H)'!$A$1:$A$288,'Copy of PY1 Data(H)'!$A$1:$CZ$288))</f>
        <v>#N/A</v>
      </c>
      <c r="Z241" s="968" t="e" cm="1">
        <f t="array" ref="Z241">_xlfn.XLOOKUP(Z$1,'Copy of PY1 Data(H)'!$A$1:$CZ$1,_xlfn.XLOOKUP($A241,'Copy of PY1 Data(H)'!$A$1:$A$288,'Copy of PY1 Data(H)'!$A$1:$CZ$288))</f>
        <v>#N/A</v>
      </c>
      <c r="AA241" s="968" t="e" cm="1">
        <f t="array" ref="AA241">_xlfn.XLOOKUP(AA$1,'Copy of PY1 Data(H)'!$A$1:$CZ$1,_xlfn.XLOOKUP($A241,'Copy of PY1 Data(H)'!$A$1:$A$288,'Copy of PY1 Data(H)'!$A$1:$CZ$288))</f>
        <v>#N/A</v>
      </c>
      <c r="AB241" s="968" t="e" cm="1">
        <f t="array" ref="AB241">_xlfn.XLOOKUP(AB$1,'Copy of PY1 Data(H)'!$A$1:$CZ$1,_xlfn.XLOOKUP($A241,'Copy of PY1 Data(H)'!$A$1:$A$288,'Copy of PY1 Data(H)'!$A$1:$CZ$288))</f>
        <v>#N/A</v>
      </c>
      <c r="AC241" s="968" t="e" cm="1">
        <f t="array" ref="AC241">_xlfn.XLOOKUP(AC$1,'Copy of PY1 Data(H)'!$A$1:$CZ$1,_xlfn.XLOOKUP($A241,'Copy of PY1 Data(H)'!$A$1:$A$288,'Copy of PY1 Data(H)'!$A$1:$CZ$288))</f>
        <v>#N/A</v>
      </c>
      <c r="AD241" s="968" t="e" cm="1">
        <f t="array" ref="AD241">_xlfn.XLOOKUP(AD$1,'Copy of PY1 Data(H)'!$A$1:$CZ$1,_xlfn.XLOOKUP($A241,'Copy of PY1 Data(H)'!$A$1:$A$288,'Copy of PY1 Data(H)'!$A$1:$CZ$288))</f>
        <v>#N/A</v>
      </c>
      <c r="AE241" s="968" t="e" cm="1">
        <f t="array" ref="AE241">_xlfn.XLOOKUP(AE$1,'Copy of PY1 Data(H)'!$A$1:$CZ$1,_xlfn.XLOOKUP($A241,'Copy of PY1 Data(H)'!$A$1:$A$288,'Copy of PY1 Data(H)'!$A$1:$CZ$288))</f>
        <v>#N/A</v>
      </c>
      <c r="AF241" s="968" t="e" cm="1">
        <f t="array" ref="AF241">_xlfn.XLOOKUP(AF$1,'Copy of PY1 Data(H)'!$A$1:$CZ$1,_xlfn.XLOOKUP($A241,'Copy of PY1 Data(H)'!$A$1:$A$288,'Copy of PY1 Data(H)'!$A$1:$CZ$288))</f>
        <v>#N/A</v>
      </c>
      <c r="AG241" s="968" t="e" cm="1">
        <f t="array" ref="AG241">_xlfn.XLOOKUP(AG$1,'Copy of PY1 Data(H)'!$A$1:$CZ$1,_xlfn.XLOOKUP($A241,'Copy of PY1 Data(H)'!$A$1:$A$288,'Copy of PY1 Data(H)'!$A$1:$CZ$288))</f>
        <v>#N/A</v>
      </c>
      <c r="AH241" s="968" t="e" cm="1">
        <f t="array" ref="AH241">_xlfn.XLOOKUP(AH$1,'Copy of PY1 Data(H)'!$A$1:$CZ$1,_xlfn.XLOOKUP($A241,'Copy of PY1 Data(H)'!$A$1:$A$288,'Copy of PY1 Data(H)'!$A$1:$CZ$288))</f>
        <v>#N/A</v>
      </c>
      <c r="AI241" s="968" t="e" cm="1">
        <f t="array" ref="AI241">_xlfn.XLOOKUP(AI$1,'Copy of PY1 Data(H)'!$A$1:$CZ$1,_xlfn.XLOOKUP($A241,'Copy of PY1 Data(H)'!$A$1:$A$288,'Copy of PY1 Data(H)'!$A$1:$CZ$288))</f>
        <v>#N/A</v>
      </c>
      <c r="AJ241" s="968" t="e" cm="1">
        <f t="array" ref="AJ241">_xlfn.XLOOKUP(AJ$1,'Copy of PY1 Data(H)'!$A$1:$CZ$1,_xlfn.XLOOKUP($A241,'Copy of PY1 Data(H)'!$A$1:$A$288,'Copy of PY1 Data(H)'!$A$1:$CZ$288))</f>
        <v>#N/A</v>
      </c>
      <c r="AK241" s="968" t="e" cm="1">
        <f t="array" ref="AK241">_xlfn.XLOOKUP(AK$1,'Copy of PY1 Data(H)'!$A$1:$CZ$1,_xlfn.XLOOKUP($A241,'Copy of PY1 Data(H)'!$A$1:$A$288,'Copy of PY1 Data(H)'!$A$1:$CZ$288))</f>
        <v>#N/A</v>
      </c>
      <c r="AL241" s="968" t="e" cm="1">
        <f t="array" ref="AL241">_xlfn.XLOOKUP(AL$1,'Copy of PY1 Data(H)'!$A$1:$CZ$1,_xlfn.XLOOKUP($A241,'Copy of PY1 Data(H)'!$A$1:$A$288,'Copy of PY1 Data(H)'!$A$1:$CZ$288))</f>
        <v>#N/A</v>
      </c>
      <c r="AM241" s="968" t="e" cm="1">
        <f t="array" ref="AM241">_xlfn.XLOOKUP(AM$1,'Copy of PY1 Data(H)'!$A$1:$CZ$1,_xlfn.XLOOKUP($A241,'Copy of PY1 Data(H)'!$A$1:$A$288,'Copy of PY1 Data(H)'!$A$1:$CZ$288))</f>
        <v>#N/A</v>
      </c>
      <c r="AN241" s="968" t="e" cm="1">
        <f t="array" ref="AN241">_xlfn.XLOOKUP(AN$1,'Copy of PY1 Data(H)'!$A$1:$CZ$1,_xlfn.XLOOKUP($A241,'Copy of PY1 Data(H)'!$A$1:$A$288,'Copy of PY1 Data(H)'!$A$1:$CZ$288))</f>
        <v>#N/A</v>
      </c>
      <c r="AO241" s="968" t="e" cm="1">
        <f t="array" ref="AO241">_xlfn.XLOOKUP(AO$1,'Copy of PY1 Data(H)'!$A$1:$CZ$1,_xlfn.XLOOKUP($A241,'Copy of PY1 Data(H)'!$A$1:$A$288,'Copy of PY1 Data(H)'!$A$1:$CZ$288))</f>
        <v>#N/A</v>
      </c>
      <c r="AP241" s="968" t="e" cm="1">
        <f t="array" ref="AP241">_xlfn.XLOOKUP(AP$1,'Copy of PY1 Data(H)'!$A$1:$CZ$1,_xlfn.XLOOKUP($A241,'Copy of PY1 Data(H)'!$A$1:$A$288,'Copy of PY1 Data(H)'!$A$1:$CZ$288))</f>
        <v>#N/A</v>
      </c>
      <c r="AQ241" s="968" t="e" cm="1">
        <f t="array" ref="AQ241">_xlfn.XLOOKUP(AQ$1,'Copy of PY1 Data(H)'!$A$1:$CZ$1,_xlfn.XLOOKUP($A241,'Copy of PY1 Data(H)'!$A$1:$A$288,'Copy of PY1 Data(H)'!$A$1:$CZ$288))</f>
        <v>#N/A</v>
      </c>
      <c r="AR241" s="968" t="e" cm="1">
        <f t="array" ref="AR241">_xlfn.XLOOKUP(AR$1,'Copy of PY1 Data(H)'!$A$1:$CZ$1,_xlfn.XLOOKUP($A241,'Copy of PY1 Data(H)'!$A$1:$A$288,'Copy of PY1 Data(H)'!$A$1:$CZ$288))</f>
        <v>#N/A</v>
      </c>
      <c r="AS241" s="968" t="e" cm="1">
        <f t="array" ref="AS241">_xlfn.XLOOKUP(AS$1,'Copy of PY1 Data(H)'!$A$1:$CZ$1,_xlfn.XLOOKUP($A241,'Copy of PY1 Data(H)'!$A$1:$A$288,'Copy of PY1 Data(H)'!$A$1:$CZ$288))</f>
        <v>#N/A</v>
      </c>
      <c r="AT241" s="968" t="e" cm="1">
        <f t="array" ref="AT241">_xlfn.XLOOKUP(AT$1,'Copy of PY1 Data(H)'!$A$1:$CZ$1,_xlfn.XLOOKUP($A241,'Copy of PY1 Data(H)'!$A$1:$A$288,'Copy of PY1 Data(H)'!$A$1:$CZ$288))</f>
        <v>#N/A</v>
      </c>
      <c r="AU241" s="968" t="e" cm="1">
        <f t="array" ref="AU241">_xlfn.XLOOKUP(AU$1,'Copy of PY1 Data(H)'!$A$1:$CZ$1,_xlfn.XLOOKUP($A241,'Copy of PY1 Data(H)'!$A$1:$A$288,'Copy of PY1 Data(H)'!$A$1:$CZ$288))</f>
        <v>#N/A</v>
      </c>
      <c r="AV241" s="968" t="e" cm="1">
        <f t="array" ref="AV241">_xlfn.XLOOKUP(AV$1,'Copy of PY1 Data(H)'!$A$1:$CZ$1,_xlfn.XLOOKUP($A241,'Copy of PY1 Data(H)'!$A$1:$A$288,'Copy of PY1 Data(H)'!$A$1:$CZ$288))</f>
        <v>#N/A</v>
      </c>
      <c r="AW241" s="968" t="e" cm="1">
        <f t="array" ref="AW241">_xlfn.XLOOKUP(AW$1,'Copy of PY1 Data(H)'!$A$1:$CZ$1,_xlfn.XLOOKUP($A241,'Copy of PY1 Data(H)'!$A$1:$A$288,'Copy of PY1 Data(H)'!$A$1:$CZ$288))</f>
        <v>#N/A</v>
      </c>
      <c r="AX241" s="968" t="e" cm="1">
        <f t="array" ref="AX241">_xlfn.XLOOKUP(AX$1,'Copy of PY1 Data(H)'!$A$1:$CZ$1,_xlfn.XLOOKUP($A241,'Copy of PY1 Data(H)'!$A$1:$A$288,'Copy of PY1 Data(H)'!$A$1:$CZ$288))</f>
        <v>#N/A</v>
      </c>
      <c r="AY241" s="968" t="e" cm="1">
        <f t="array" ref="AY241">_xlfn.XLOOKUP(AY$1,'Copy of PY1 Data(H)'!$A$1:$CZ$1,_xlfn.XLOOKUP($A241,'Copy of PY1 Data(H)'!$A$1:$A$288,'Copy of PY1 Data(H)'!$A$1:$CZ$288))</f>
        <v>#N/A</v>
      </c>
      <c r="AZ241" s="968" t="e" cm="1">
        <f t="array" ref="AZ241">_xlfn.XLOOKUP(AZ$1,'Copy of PY1 Data(H)'!$A$1:$CZ$1,_xlfn.XLOOKUP($A241,'Copy of PY1 Data(H)'!$A$1:$A$288,'Copy of PY1 Data(H)'!$A$1:$CZ$288))</f>
        <v>#N/A</v>
      </c>
      <c r="BA241" s="968" t="e" cm="1">
        <f t="array" ref="BA241">_xlfn.XLOOKUP(BA$1,'Copy of PY1 Data(H)'!$A$1:$CZ$1,_xlfn.XLOOKUP($A241,'Copy of PY1 Data(H)'!$A$1:$A$288,'Copy of PY1 Data(H)'!$A$1:$CZ$288))</f>
        <v>#N/A</v>
      </c>
      <c r="BB241" s="968" t="e" cm="1">
        <f t="array" ref="BB241">_xlfn.XLOOKUP(BB$1,'Copy of PY1 Data(H)'!$A$1:$CZ$1,_xlfn.XLOOKUP($A241,'Copy of PY1 Data(H)'!$A$1:$A$288,'Copy of PY1 Data(H)'!$A$1:$CZ$288))</f>
        <v>#N/A</v>
      </c>
      <c r="BC241" s="968" t="e" cm="1">
        <f t="array" ref="BC241">_xlfn.XLOOKUP(BC$1,'Copy of PY1 Data(H)'!$A$1:$CZ$1,_xlfn.XLOOKUP($A241,'Copy of PY1 Data(H)'!$A$1:$A$288,'Copy of PY1 Data(H)'!$A$1:$CZ$288))</f>
        <v>#N/A</v>
      </c>
      <c r="BD241" s="968" t="e" cm="1">
        <f t="array" ref="BD241">_xlfn.XLOOKUP(BD$1,'Copy of PY1 Data(H)'!$A$1:$CZ$1,_xlfn.XLOOKUP($A241,'Copy of PY1 Data(H)'!$A$1:$A$288,'Copy of PY1 Data(H)'!$A$1:$CZ$288))</f>
        <v>#N/A</v>
      </c>
      <c r="BE241" s="968" t="e" cm="1">
        <f t="array" ref="BE241">_xlfn.XLOOKUP(BE$1,'Copy of PY1 Data(H)'!$A$1:$CZ$1,_xlfn.XLOOKUP($A241,'Copy of PY1 Data(H)'!$A$1:$A$288,'Copy of PY1 Data(H)'!$A$1:$CZ$288))</f>
        <v>#N/A</v>
      </c>
      <c r="BF241" s="968" t="e" cm="1">
        <f t="array" ref="BF241">_xlfn.XLOOKUP(BF$1,'Copy of PY1 Data(H)'!$A$1:$CZ$1,_xlfn.XLOOKUP($A241,'Copy of PY1 Data(H)'!$A$1:$A$288,'Copy of PY1 Data(H)'!$A$1:$CZ$288))</f>
        <v>#N/A</v>
      </c>
      <c r="BG241" s="968" t="e" cm="1">
        <f t="array" ref="BG241">_xlfn.XLOOKUP(BG$1,'Copy of PY1 Data(H)'!$A$1:$CZ$1,_xlfn.XLOOKUP($A241,'Copy of PY1 Data(H)'!$A$1:$A$288,'Copy of PY1 Data(H)'!$A$1:$CZ$288))</f>
        <v>#N/A</v>
      </c>
      <c r="BH241" s="968" t="e" cm="1">
        <f t="array" ref="BH241">_xlfn.XLOOKUP(BH$1,'Copy of PY1 Data(H)'!$A$1:$CZ$1,_xlfn.XLOOKUP($A241,'Copy of PY1 Data(H)'!$A$1:$A$288,'Copy of PY1 Data(H)'!$A$1:$CZ$288))</f>
        <v>#N/A</v>
      </c>
      <c r="BI241" s="968" t="e" cm="1">
        <f t="array" ref="BI241">_xlfn.XLOOKUP(BI$1,'Copy of PY1 Data(H)'!$A$1:$CZ$1,_xlfn.XLOOKUP($A241,'Copy of PY1 Data(H)'!$A$1:$A$288,'Copy of PY1 Data(H)'!$A$1:$CZ$288))</f>
        <v>#N/A</v>
      </c>
      <c r="BJ241" s="968" t="e" cm="1">
        <f t="array" ref="BJ241">_xlfn.XLOOKUP(BJ$1,'Copy of PY1 Data(H)'!$A$1:$CZ$1,_xlfn.XLOOKUP($A241,'Copy of PY1 Data(H)'!$A$1:$A$288,'Copy of PY1 Data(H)'!$A$1:$CZ$288))</f>
        <v>#N/A</v>
      </c>
      <c r="BK241" s="968" t="e" cm="1">
        <f t="array" ref="BK241">_xlfn.XLOOKUP(BK$1,'Copy of PY1 Data(H)'!$A$1:$CZ$1,_xlfn.XLOOKUP($A241,'Copy of PY1 Data(H)'!$A$1:$A$288,'Copy of PY1 Data(H)'!$A$1:$CZ$288))</f>
        <v>#N/A</v>
      </c>
      <c r="BL241" s="968" t="e" cm="1">
        <f t="array" ref="BL241">_xlfn.XLOOKUP(BL$1,'Copy of PY1 Data(H)'!$A$1:$CZ$1,_xlfn.XLOOKUP($A241,'Copy of PY1 Data(H)'!$A$1:$A$288,'Copy of PY1 Data(H)'!$A$1:$CZ$288))</f>
        <v>#N/A</v>
      </c>
      <c r="BM241" s="968" t="e" cm="1">
        <f t="array" ref="BM241">_xlfn.XLOOKUP(BM$1,'Copy of PY1 Data(H)'!$A$1:$CZ$1,_xlfn.XLOOKUP($A241,'Copy of PY1 Data(H)'!$A$1:$A$288,'Copy of PY1 Data(H)'!$A$1:$CZ$288))</f>
        <v>#N/A</v>
      </c>
      <c r="BN241" s="968" t="e" cm="1">
        <f t="array" ref="BN241">_xlfn.XLOOKUP(BN$1,'Copy of PY1 Data(H)'!$A$1:$CZ$1,_xlfn.XLOOKUP($A241,'Copy of PY1 Data(H)'!$A$1:$A$288,'Copy of PY1 Data(H)'!$A$1:$CZ$288))</f>
        <v>#N/A</v>
      </c>
      <c r="BO241" s="968" t="e" cm="1">
        <f t="array" ref="BO241">_xlfn.XLOOKUP(BO$1,'Copy of PY1 Data(H)'!$A$1:$CZ$1,_xlfn.XLOOKUP($A241,'Copy of PY1 Data(H)'!$A$1:$A$288,'Copy of PY1 Data(H)'!$A$1:$CZ$288))</f>
        <v>#N/A</v>
      </c>
      <c r="BP241" s="968" t="e" cm="1">
        <f t="array" ref="BP241">_xlfn.XLOOKUP(BP$1,'Copy of PY1 Data(H)'!$A$1:$CZ$1,_xlfn.XLOOKUP($A241,'Copy of PY1 Data(H)'!$A$1:$A$288,'Copy of PY1 Data(H)'!$A$1:$CZ$288))</f>
        <v>#N/A</v>
      </c>
      <c r="BQ241" s="968" t="e" cm="1">
        <f t="array" ref="BQ241">_xlfn.XLOOKUP(BQ$1,'Copy of PY1 Data(H)'!$A$1:$CZ$1,_xlfn.XLOOKUP($A241,'Copy of PY1 Data(H)'!$A$1:$A$288,'Copy of PY1 Data(H)'!$A$1:$CZ$288))</f>
        <v>#N/A</v>
      </c>
      <c r="BR241" s="968" t="e" cm="1">
        <f t="array" ref="BR241">_xlfn.XLOOKUP(BR$1,'Copy of PY1 Data(H)'!$A$1:$CZ$1,_xlfn.XLOOKUP($A241,'Copy of PY1 Data(H)'!$A$1:$A$288,'Copy of PY1 Data(H)'!$A$1:$CZ$288))</f>
        <v>#N/A</v>
      </c>
      <c r="BS241" s="968" t="e" cm="1">
        <f t="array" ref="BS241">_xlfn.XLOOKUP(BS$1,'Copy of PY1 Data(H)'!$A$1:$CZ$1,_xlfn.XLOOKUP($A241,'Copy of PY1 Data(H)'!$A$1:$A$288,'Copy of PY1 Data(H)'!$A$1:$CZ$288))</f>
        <v>#N/A</v>
      </c>
      <c r="BT241" s="968" t="e" cm="1">
        <f t="array" ref="BT241">_xlfn.XLOOKUP(BT$1,'Copy of PY1 Data(H)'!$A$1:$CZ$1,_xlfn.XLOOKUP($A241,'Copy of PY1 Data(H)'!$A$1:$A$288,'Copy of PY1 Data(H)'!$A$1:$CZ$288))</f>
        <v>#N/A</v>
      </c>
      <c r="BU241" s="968" t="e" cm="1">
        <f t="array" ref="BU241">_xlfn.XLOOKUP(BU$1,'Copy of PY1 Data(H)'!$A$1:$CZ$1,_xlfn.XLOOKUP($A241,'Copy of PY1 Data(H)'!$A$1:$A$288,'Copy of PY1 Data(H)'!$A$1:$CZ$288))</f>
        <v>#N/A</v>
      </c>
      <c r="BV241" s="968" t="e" cm="1">
        <f t="array" ref="BV241">_xlfn.XLOOKUP(BV$1,'Copy of PY1 Data(H)'!$A$1:$CZ$1,_xlfn.XLOOKUP($A241,'Copy of PY1 Data(H)'!$A$1:$A$288,'Copy of PY1 Data(H)'!$A$1:$CZ$288))</f>
        <v>#N/A</v>
      </c>
      <c r="BW241" s="968" t="e" cm="1">
        <f t="array" ref="BW241">_xlfn.XLOOKUP(BW$1,'Copy of PY1 Data(H)'!$A$1:$CZ$1,_xlfn.XLOOKUP($A241,'Copy of PY1 Data(H)'!$A$1:$A$288,'Copy of PY1 Data(H)'!$A$1:$CZ$288))</f>
        <v>#N/A</v>
      </c>
      <c r="BX241" s="968" t="e" cm="1">
        <f t="array" ref="BX241">_xlfn.XLOOKUP(BX$1,'Copy of PY1 Data(H)'!$A$1:$CZ$1,_xlfn.XLOOKUP($A241,'Copy of PY1 Data(H)'!$A$1:$A$288,'Copy of PY1 Data(H)'!$A$1:$CZ$288))</f>
        <v>#N/A</v>
      </c>
      <c r="BY241" s="968" t="e" cm="1">
        <f t="array" ref="BY241">_xlfn.XLOOKUP(BY$1,'Copy of PY1 Data(H)'!$A$1:$CZ$1,_xlfn.XLOOKUP($A241,'Copy of PY1 Data(H)'!$A$1:$A$288,'Copy of PY1 Data(H)'!$A$1:$CZ$288))</f>
        <v>#N/A</v>
      </c>
      <c r="BZ241" s="968" t="e" cm="1">
        <f t="array" ref="BZ241">_xlfn.XLOOKUP(BZ$1,'Copy of PY1 Data(H)'!$A$1:$CZ$1,_xlfn.XLOOKUP($A241,'Copy of PY1 Data(H)'!$A$1:$A$288,'Copy of PY1 Data(H)'!$A$1:$CZ$288))</f>
        <v>#N/A</v>
      </c>
      <c r="CA241" s="968" t="e" cm="1">
        <f t="array" ref="CA241">_xlfn.XLOOKUP(CA$1,'Copy of PY1 Data(H)'!$A$1:$CZ$1,_xlfn.XLOOKUP($A241,'Copy of PY1 Data(H)'!$A$1:$A$288,'Copy of PY1 Data(H)'!$A$1:$CZ$288))</f>
        <v>#N/A</v>
      </c>
      <c r="CB241" s="968" t="e" cm="1">
        <f t="array" ref="CB241">_xlfn.XLOOKUP(CB$1,'Copy of PY1 Data(H)'!$A$1:$CZ$1,_xlfn.XLOOKUP($A241,'Copy of PY1 Data(H)'!$A$1:$A$288,'Copy of PY1 Data(H)'!$A$1:$CZ$288))</f>
        <v>#N/A</v>
      </c>
      <c r="CC241" s="968" t="e" cm="1">
        <f t="array" ref="CC241">_xlfn.XLOOKUP(CC$1,'Copy of PY1 Data(H)'!$A$1:$CZ$1,_xlfn.XLOOKUP($A241,'Copy of PY1 Data(H)'!$A$1:$A$288,'Copy of PY1 Data(H)'!$A$1:$CZ$288))</f>
        <v>#N/A</v>
      </c>
      <c r="CD241" s="968" t="e" cm="1">
        <f t="array" ref="CD241">_xlfn.XLOOKUP(CD$1,'Copy of PY1 Data(H)'!$A$1:$CZ$1,_xlfn.XLOOKUP($A241,'Copy of PY1 Data(H)'!$A$1:$A$288,'Copy of PY1 Data(H)'!$A$1:$CZ$288))</f>
        <v>#N/A</v>
      </c>
    </row>
    <row r="242" spans="1:82" x14ac:dyDescent="0.3">
      <c r="A242" s="180">
        <v>542</v>
      </c>
      <c r="C242" s="180"/>
      <c r="D242" s="180" cm="1">
        <f t="array" ref="D242">_xlfn.XLOOKUP(D$1,'Copy of PY1 Data(H)'!$A$1:$CZ$1,_xlfn.XLOOKUP($A242,'Copy of PY1 Data(H)'!$A$1:$A$288,'Copy of PY1 Data(H)'!$A$1:$CZ$288))</f>
        <v>0</v>
      </c>
      <c r="E242" s="180" cm="1">
        <f t="array" ref="E242">_xlfn.XLOOKUP(E$1,'Copy of PY1 Data(H)'!$A$1:$CZ$1,_xlfn.XLOOKUP($A242,'Copy of PY1 Data(H)'!$A$1:$A$288,'Copy of PY1 Data(H)'!$A$1:$CZ$288))</f>
        <v>0</v>
      </c>
      <c r="F242" s="180" cm="1">
        <f t="array" ref="F242">_xlfn.XLOOKUP(F$1,'Copy of PY1 Data(H)'!$A$1:$CZ$1,_xlfn.XLOOKUP($A242,'Copy of PY1 Data(H)'!$A$1:$A$288,'Copy of PY1 Data(H)'!$A$1:$CZ$288))</f>
        <v>0</v>
      </c>
      <c r="G242" s="180" cm="1">
        <f t="array" ref="G242">_xlfn.XLOOKUP(G$1,'Copy of PY1 Data(H)'!$A$1:$CZ$1,_xlfn.XLOOKUP($A242,'Copy of PY1 Data(H)'!$A$1:$A$288,'Copy of PY1 Data(H)'!$A$1:$CZ$288))</f>
        <v>0</v>
      </c>
      <c r="H242" s="180" cm="1">
        <f t="array" ref="H242">_xlfn.XLOOKUP(H$1,'Copy of PY1 Data(H)'!$A$1:$CZ$1,_xlfn.XLOOKUP($A242,'Copy of PY1 Data(H)'!$A$1:$A$288,'Copy of PY1 Data(H)'!$A$1:$CZ$288))</f>
        <v>0</v>
      </c>
      <c r="I242" s="180" cm="1">
        <f t="array" ref="I242">_xlfn.XLOOKUP(I$1,'Copy of PY1 Data(H)'!$A$1:$CZ$1,_xlfn.XLOOKUP($A242,'Copy of PY1 Data(H)'!$A$1:$A$288,'Copy of PY1 Data(H)'!$A$1:$CZ$288))</f>
        <v>0</v>
      </c>
      <c r="J242" s="180" cm="1">
        <f t="array" ref="J242">_xlfn.XLOOKUP(J$1,'Copy of PY1 Data(H)'!$A$1:$CZ$1,_xlfn.XLOOKUP($A242,'Copy of PY1 Data(H)'!$A$1:$A$288,'Copy of PY1 Data(H)'!$A$1:$CZ$288))</f>
        <v>0</v>
      </c>
      <c r="K242" s="180" cm="1">
        <f t="array" ref="K242">_xlfn.XLOOKUP(K$1,'Copy of PY1 Data(H)'!$A$1:$CZ$1,_xlfn.XLOOKUP($A242,'Copy of PY1 Data(H)'!$A$1:$A$288,'Copy of PY1 Data(H)'!$A$1:$CZ$288))</f>
        <v>0</v>
      </c>
      <c r="L242" s="180" cm="1">
        <f t="array" ref="L242">_xlfn.XLOOKUP(L$1,'Copy of PY1 Data(H)'!$A$1:$CZ$1,_xlfn.XLOOKUP($A242,'Copy of PY1 Data(H)'!$A$1:$A$288,'Copy of PY1 Data(H)'!$A$1:$CZ$288))</f>
        <v>0</v>
      </c>
      <c r="M242" s="180" cm="1">
        <f t="array" ref="M242">_xlfn.XLOOKUP(M$1,'Copy of PY1 Data(H)'!$A$1:$CZ$1,_xlfn.XLOOKUP($A242,'Copy of PY1 Data(H)'!$A$1:$A$288,'Copy of PY1 Data(H)'!$A$1:$CZ$288))</f>
        <v>0</v>
      </c>
      <c r="N242" s="180" cm="1">
        <f t="array" ref="N242">_xlfn.XLOOKUP(N$1,'Copy of PY1 Data(H)'!$A$1:$CZ$1,_xlfn.XLOOKUP($A242,'Copy of PY1 Data(H)'!$A$1:$A$288,'Copy of PY1 Data(H)'!$A$1:$CZ$288))</f>
        <v>0</v>
      </c>
      <c r="O242" s="180" cm="1">
        <f t="array" ref="O242">_xlfn.XLOOKUP(O$1,'Copy of PY1 Data(H)'!$A$1:$CZ$1,_xlfn.XLOOKUP($A242,'Copy of PY1 Data(H)'!$A$1:$A$288,'Copy of PY1 Data(H)'!$A$1:$CZ$288))</f>
        <v>0</v>
      </c>
      <c r="P242" s="180" cm="1">
        <f t="array" ref="P242">_xlfn.XLOOKUP(P$1,'Copy of PY1 Data(H)'!$A$1:$CZ$1,_xlfn.XLOOKUP($A242,'Copy of PY1 Data(H)'!$A$1:$A$288,'Copy of PY1 Data(H)'!$A$1:$CZ$288))</f>
        <v>0</v>
      </c>
      <c r="Q242" s="180" cm="1">
        <f t="array" ref="Q242">_xlfn.XLOOKUP(Q$1,'Copy of PY1 Data(H)'!$A$1:$CZ$1,_xlfn.XLOOKUP($A242,'Copy of PY1 Data(H)'!$A$1:$A$288,'Copy of PY1 Data(H)'!$A$1:$CZ$288))</f>
        <v>917625</v>
      </c>
      <c r="R242" s="180" cm="1">
        <f t="array" ref="R242">_xlfn.XLOOKUP(R$1,'Copy of PY1 Data(H)'!$A$1:$CZ$1,_xlfn.XLOOKUP($A242,'Copy of PY1 Data(H)'!$A$1:$A$288,'Copy of PY1 Data(H)'!$A$1:$CZ$288))</f>
        <v>0</v>
      </c>
      <c r="S242" s="180" cm="1">
        <f t="array" ref="S242">_xlfn.XLOOKUP(S$1,'Copy of PY1 Data(H)'!$A$1:$CZ$1,_xlfn.XLOOKUP($A242,'Copy of PY1 Data(H)'!$A$1:$A$288,'Copy of PY1 Data(H)'!$A$1:$CZ$288))</f>
        <v>0</v>
      </c>
      <c r="T242" s="180" cm="1">
        <f t="array" ref="T242">_xlfn.XLOOKUP(T$1,'Copy of PY1 Data(H)'!$A$1:$CZ$1,_xlfn.XLOOKUP($A242,'Copy of PY1 Data(H)'!$A$1:$A$288,'Copy of PY1 Data(H)'!$A$1:$CZ$288))</f>
        <v>0</v>
      </c>
      <c r="U242" s="180" cm="1">
        <f t="array" ref="U242">_xlfn.XLOOKUP(U$1,'Copy of PY1 Data(H)'!$A$1:$CZ$1,_xlfn.XLOOKUP($A242,'Copy of PY1 Data(H)'!$A$1:$A$288,'Copy of PY1 Data(H)'!$A$1:$CZ$288))</f>
        <v>0</v>
      </c>
      <c r="V242" s="180" cm="1">
        <f t="array" ref="V242">_xlfn.XLOOKUP(V$1,'Copy of PY1 Data(H)'!$A$1:$CZ$1,_xlfn.XLOOKUP($A242,'Copy of PY1 Data(H)'!$A$1:$A$288,'Copy of PY1 Data(H)'!$A$1:$CZ$288))</f>
        <v>0</v>
      </c>
      <c r="W242" s="180" cm="1">
        <f t="array" ref="W242">_xlfn.XLOOKUP(W$1,'Copy of PY1 Data(H)'!$A$1:$CZ$1,_xlfn.XLOOKUP($A242,'Copy of PY1 Data(H)'!$A$1:$A$288,'Copy of PY1 Data(H)'!$A$1:$CZ$288))</f>
        <v>0</v>
      </c>
      <c r="X242" s="180" cm="1">
        <f t="array" ref="X242">_xlfn.XLOOKUP(X$1,'Copy of PY1 Data(H)'!$A$1:$CZ$1,_xlfn.XLOOKUP($A242,'Copy of PY1 Data(H)'!$A$1:$A$288,'Copy of PY1 Data(H)'!$A$1:$CZ$288))</f>
        <v>0</v>
      </c>
      <c r="Y242" s="180" cm="1">
        <f t="array" ref="Y242">_xlfn.XLOOKUP(Y$1,'Copy of PY1 Data(H)'!$A$1:$CZ$1,_xlfn.XLOOKUP($A242,'Copy of PY1 Data(H)'!$A$1:$A$288,'Copy of PY1 Data(H)'!$A$1:$CZ$288))</f>
        <v>195613</v>
      </c>
      <c r="Z242" s="180" cm="1">
        <f t="array" ref="Z242">_xlfn.XLOOKUP(Z$1,'Copy of PY1 Data(H)'!$A$1:$CZ$1,_xlfn.XLOOKUP($A242,'Copy of PY1 Data(H)'!$A$1:$A$288,'Copy of PY1 Data(H)'!$A$1:$CZ$288))</f>
        <v>221687</v>
      </c>
      <c r="AA242" s="180" cm="1">
        <f t="array" ref="AA242">_xlfn.XLOOKUP(AA$1,'Copy of PY1 Data(H)'!$A$1:$CZ$1,_xlfn.XLOOKUP($A242,'Copy of PY1 Data(H)'!$A$1:$A$288,'Copy of PY1 Data(H)'!$A$1:$CZ$288))</f>
        <v>701835</v>
      </c>
      <c r="AB242" s="180" cm="1">
        <f t="array" ref="AB242">_xlfn.XLOOKUP(AB$1,'Copy of PY1 Data(H)'!$A$1:$CZ$1,_xlfn.XLOOKUP($A242,'Copy of PY1 Data(H)'!$A$1:$A$288,'Copy of PY1 Data(H)'!$A$1:$CZ$288))</f>
        <v>0</v>
      </c>
      <c r="AC242" s="180" cm="1">
        <f t="array" ref="AC242">_xlfn.XLOOKUP(AC$1,'Copy of PY1 Data(H)'!$A$1:$CZ$1,_xlfn.XLOOKUP($A242,'Copy of PY1 Data(H)'!$A$1:$A$288,'Copy of PY1 Data(H)'!$A$1:$CZ$288))</f>
        <v>0</v>
      </c>
      <c r="AD242" s="180" cm="1">
        <f t="array" ref="AD242">_xlfn.XLOOKUP(AD$1,'Copy of PY1 Data(H)'!$A$1:$CZ$1,_xlfn.XLOOKUP($A242,'Copy of PY1 Data(H)'!$A$1:$A$288,'Copy of PY1 Data(H)'!$A$1:$CZ$288))</f>
        <v>0</v>
      </c>
      <c r="AE242" s="180" cm="1">
        <f t="array" ref="AE242">_xlfn.XLOOKUP(AE$1,'Copy of PY1 Data(H)'!$A$1:$CZ$1,_xlfn.XLOOKUP($A242,'Copy of PY1 Data(H)'!$A$1:$A$288,'Copy of PY1 Data(H)'!$A$1:$CZ$288))</f>
        <v>0</v>
      </c>
      <c r="AF242" s="180" cm="1">
        <f t="array" ref="AF242">_xlfn.XLOOKUP(AF$1,'Copy of PY1 Data(H)'!$A$1:$CZ$1,_xlfn.XLOOKUP($A242,'Copy of PY1 Data(H)'!$A$1:$A$288,'Copy of PY1 Data(H)'!$A$1:$CZ$288))</f>
        <v>561459</v>
      </c>
      <c r="AG242" s="180" cm="1">
        <f t="array" ref="AG242">_xlfn.XLOOKUP(AG$1,'Copy of PY1 Data(H)'!$A$1:$CZ$1,_xlfn.XLOOKUP($A242,'Copy of PY1 Data(H)'!$A$1:$A$288,'Copy of PY1 Data(H)'!$A$1:$CZ$288))</f>
        <v>0</v>
      </c>
      <c r="AH242" s="180" cm="1">
        <f t="array" ref="AH242">_xlfn.XLOOKUP(AH$1,'Copy of PY1 Data(H)'!$A$1:$CZ$1,_xlfn.XLOOKUP($A242,'Copy of PY1 Data(H)'!$A$1:$A$288,'Copy of PY1 Data(H)'!$A$1:$CZ$288))</f>
        <v>0</v>
      </c>
      <c r="AI242" s="180" cm="1">
        <f t="array" ref="AI242">_xlfn.XLOOKUP(AI$1,'Copy of PY1 Data(H)'!$A$1:$CZ$1,_xlfn.XLOOKUP($A242,'Copy of PY1 Data(H)'!$A$1:$A$288,'Copy of PY1 Data(H)'!$A$1:$CZ$288))</f>
        <v>0</v>
      </c>
      <c r="AJ242" s="180" cm="1">
        <f t="array" ref="AJ242">_xlfn.XLOOKUP(AJ$1,'Copy of PY1 Data(H)'!$A$1:$CZ$1,_xlfn.XLOOKUP($A242,'Copy of PY1 Data(H)'!$A$1:$A$288,'Copy of PY1 Data(H)'!$A$1:$CZ$288))</f>
        <v>0</v>
      </c>
      <c r="AK242" s="180" cm="1">
        <f t="array" ref="AK242">_xlfn.XLOOKUP(AK$1,'Copy of PY1 Data(H)'!$A$1:$CZ$1,_xlfn.XLOOKUP($A242,'Copy of PY1 Data(H)'!$A$1:$A$288,'Copy of PY1 Data(H)'!$A$1:$CZ$288))</f>
        <v>0</v>
      </c>
      <c r="AL242" s="180" cm="1">
        <f t="array" ref="AL242">_xlfn.XLOOKUP(AL$1,'Copy of PY1 Data(H)'!$A$1:$CZ$1,_xlfn.XLOOKUP($A242,'Copy of PY1 Data(H)'!$A$1:$A$288,'Copy of PY1 Data(H)'!$A$1:$CZ$288))</f>
        <v>0</v>
      </c>
      <c r="AM242" s="180" cm="1">
        <f t="array" ref="AM242">_xlfn.XLOOKUP(AM$1,'Copy of PY1 Data(H)'!$A$1:$CZ$1,_xlfn.XLOOKUP($A242,'Copy of PY1 Data(H)'!$A$1:$A$288,'Copy of PY1 Data(H)'!$A$1:$CZ$288))</f>
        <v>0</v>
      </c>
      <c r="AN242" s="180" cm="1">
        <f t="array" ref="AN242">_xlfn.XLOOKUP(AN$1,'Copy of PY1 Data(H)'!$A$1:$CZ$1,_xlfn.XLOOKUP($A242,'Copy of PY1 Data(H)'!$A$1:$A$288,'Copy of PY1 Data(H)'!$A$1:$CZ$288))</f>
        <v>15500</v>
      </c>
      <c r="AO242" s="180" cm="1">
        <f t="array" ref="AO242">_xlfn.XLOOKUP(AO$1,'Copy of PY1 Data(H)'!$A$1:$CZ$1,_xlfn.XLOOKUP($A242,'Copy of PY1 Data(H)'!$A$1:$A$288,'Copy of PY1 Data(H)'!$A$1:$CZ$288))</f>
        <v>0</v>
      </c>
      <c r="AP242" s="180" cm="1">
        <f t="array" ref="AP242">_xlfn.XLOOKUP(AP$1,'Copy of PY1 Data(H)'!$A$1:$CZ$1,_xlfn.XLOOKUP($A242,'Copy of PY1 Data(H)'!$A$1:$A$288,'Copy of PY1 Data(H)'!$A$1:$CZ$288))</f>
        <v>0</v>
      </c>
      <c r="AQ242" s="180" cm="1">
        <f t="array" ref="AQ242">_xlfn.XLOOKUP(AQ$1,'Copy of PY1 Data(H)'!$A$1:$CZ$1,_xlfn.XLOOKUP($A242,'Copy of PY1 Data(H)'!$A$1:$A$288,'Copy of PY1 Data(H)'!$A$1:$CZ$288))</f>
        <v>0</v>
      </c>
      <c r="AR242" s="180" cm="1">
        <f t="array" ref="AR242">_xlfn.XLOOKUP(AR$1,'Copy of PY1 Data(H)'!$A$1:$CZ$1,_xlfn.XLOOKUP($A242,'Copy of PY1 Data(H)'!$A$1:$A$288,'Copy of PY1 Data(H)'!$A$1:$CZ$288))</f>
        <v>0</v>
      </c>
      <c r="AS242" s="180" cm="1">
        <f t="array" ref="AS242">_xlfn.XLOOKUP(AS$1,'Copy of PY1 Data(H)'!$A$1:$CZ$1,_xlfn.XLOOKUP($A242,'Copy of PY1 Data(H)'!$A$1:$A$288,'Copy of PY1 Data(H)'!$A$1:$CZ$288))</f>
        <v>0</v>
      </c>
      <c r="AT242" s="180" cm="1">
        <f t="array" ref="AT242">_xlfn.XLOOKUP(AT$1,'Copy of PY1 Data(H)'!$A$1:$CZ$1,_xlfn.XLOOKUP($A242,'Copy of PY1 Data(H)'!$A$1:$A$288,'Copy of PY1 Data(H)'!$A$1:$CZ$288))</f>
        <v>0</v>
      </c>
      <c r="AU242" s="180" cm="1">
        <f t="array" ref="AU242">_xlfn.XLOOKUP(AU$1,'Copy of PY1 Data(H)'!$A$1:$CZ$1,_xlfn.XLOOKUP($A242,'Copy of PY1 Data(H)'!$A$1:$A$288,'Copy of PY1 Data(H)'!$A$1:$CZ$288))</f>
        <v>0</v>
      </c>
      <c r="AV242" s="180" cm="1">
        <f t="array" ref="AV242">_xlfn.XLOOKUP(AV$1,'Copy of PY1 Data(H)'!$A$1:$CZ$1,_xlfn.XLOOKUP($A242,'Copy of PY1 Data(H)'!$A$1:$A$288,'Copy of PY1 Data(H)'!$A$1:$CZ$288))</f>
        <v>1393780</v>
      </c>
      <c r="AW242" s="180" cm="1">
        <f t="array" ref="AW242">_xlfn.XLOOKUP(AW$1,'Copy of PY1 Data(H)'!$A$1:$CZ$1,_xlfn.XLOOKUP($A242,'Copy of PY1 Data(H)'!$A$1:$A$288,'Copy of PY1 Data(H)'!$A$1:$CZ$288))</f>
        <v>0</v>
      </c>
      <c r="AX242" s="180" cm="1">
        <f t="array" ref="AX242">_xlfn.XLOOKUP(AX$1,'Copy of PY1 Data(H)'!$A$1:$CZ$1,_xlfn.XLOOKUP($A242,'Copy of PY1 Data(H)'!$A$1:$A$288,'Copy of PY1 Data(H)'!$A$1:$CZ$288))</f>
        <v>0</v>
      </c>
      <c r="AY242" s="180" cm="1">
        <f t="array" ref="AY242">_xlfn.XLOOKUP(AY$1,'Copy of PY1 Data(H)'!$A$1:$CZ$1,_xlfn.XLOOKUP($A242,'Copy of PY1 Data(H)'!$A$1:$A$288,'Copy of PY1 Data(H)'!$A$1:$CZ$288))</f>
        <v>0</v>
      </c>
      <c r="AZ242" s="180" cm="1">
        <f t="array" ref="AZ242">_xlfn.XLOOKUP(AZ$1,'Copy of PY1 Data(H)'!$A$1:$CZ$1,_xlfn.XLOOKUP($A242,'Copy of PY1 Data(H)'!$A$1:$A$288,'Copy of PY1 Data(H)'!$A$1:$CZ$288))</f>
        <v>0</v>
      </c>
      <c r="BA242" s="180" cm="1">
        <f t="array" ref="BA242">_xlfn.XLOOKUP(BA$1,'Copy of PY1 Data(H)'!$A$1:$CZ$1,_xlfn.XLOOKUP($A242,'Copy of PY1 Data(H)'!$A$1:$A$288,'Copy of PY1 Data(H)'!$A$1:$CZ$288))</f>
        <v>0</v>
      </c>
      <c r="BB242" s="180" cm="1">
        <f t="array" ref="BB242">_xlfn.XLOOKUP(BB$1,'Copy of PY1 Data(H)'!$A$1:$CZ$1,_xlfn.XLOOKUP($A242,'Copy of PY1 Data(H)'!$A$1:$A$288,'Copy of PY1 Data(H)'!$A$1:$CZ$288))</f>
        <v>0</v>
      </c>
      <c r="BC242" s="180" cm="1">
        <f t="array" ref="BC242">_xlfn.XLOOKUP(BC$1,'Copy of PY1 Data(H)'!$A$1:$CZ$1,_xlfn.XLOOKUP($A242,'Copy of PY1 Data(H)'!$A$1:$A$288,'Copy of PY1 Data(H)'!$A$1:$CZ$288))</f>
        <v>0</v>
      </c>
      <c r="BD242" s="180" cm="1">
        <f t="array" ref="BD242">_xlfn.XLOOKUP(BD$1,'Copy of PY1 Data(H)'!$A$1:$CZ$1,_xlfn.XLOOKUP($A242,'Copy of PY1 Data(H)'!$A$1:$A$288,'Copy of PY1 Data(H)'!$A$1:$CZ$288))</f>
        <v>0</v>
      </c>
      <c r="BE242" s="180" cm="1">
        <f t="array" ref="BE242">_xlfn.XLOOKUP(BE$1,'Copy of PY1 Data(H)'!$A$1:$CZ$1,_xlfn.XLOOKUP($A242,'Copy of PY1 Data(H)'!$A$1:$A$288,'Copy of PY1 Data(H)'!$A$1:$CZ$288))</f>
        <v>0</v>
      </c>
      <c r="BF242" s="180" cm="1">
        <f t="array" ref="BF242">_xlfn.XLOOKUP(BF$1,'Copy of PY1 Data(H)'!$A$1:$CZ$1,_xlfn.XLOOKUP($A242,'Copy of PY1 Data(H)'!$A$1:$A$288,'Copy of PY1 Data(H)'!$A$1:$CZ$288))</f>
        <v>0</v>
      </c>
      <c r="BG242" s="180" cm="1">
        <f t="array" ref="BG242">_xlfn.XLOOKUP(BG$1,'Copy of PY1 Data(H)'!$A$1:$CZ$1,_xlfn.XLOOKUP($A242,'Copy of PY1 Data(H)'!$A$1:$A$288,'Copy of PY1 Data(H)'!$A$1:$CZ$288))</f>
        <v>0</v>
      </c>
      <c r="BH242" s="180" cm="1">
        <f t="array" ref="BH242">_xlfn.XLOOKUP(BH$1,'Copy of PY1 Data(H)'!$A$1:$CZ$1,_xlfn.XLOOKUP($A242,'Copy of PY1 Data(H)'!$A$1:$A$288,'Copy of PY1 Data(H)'!$A$1:$CZ$288))</f>
        <v>0</v>
      </c>
      <c r="BI242" s="180" cm="1">
        <f t="array" ref="BI242">_xlfn.XLOOKUP(BI$1,'Copy of PY1 Data(H)'!$A$1:$CZ$1,_xlfn.XLOOKUP($A242,'Copy of PY1 Data(H)'!$A$1:$A$288,'Copy of PY1 Data(H)'!$A$1:$CZ$288))</f>
        <v>19178</v>
      </c>
      <c r="BJ242" s="180" cm="1">
        <f t="array" ref="BJ242">_xlfn.XLOOKUP(BJ$1,'Copy of PY1 Data(H)'!$A$1:$CZ$1,_xlfn.XLOOKUP($A242,'Copy of PY1 Data(H)'!$A$1:$A$288,'Copy of PY1 Data(H)'!$A$1:$CZ$288))</f>
        <v>0</v>
      </c>
      <c r="BK242" s="180" cm="1">
        <f t="array" ref="BK242">_xlfn.XLOOKUP(BK$1,'Copy of PY1 Data(H)'!$A$1:$CZ$1,_xlfn.XLOOKUP($A242,'Copy of PY1 Data(H)'!$A$1:$A$288,'Copy of PY1 Data(H)'!$A$1:$CZ$288))</f>
        <v>0</v>
      </c>
      <c r="BL242" s="180" cm="1">
        <f t="array" ref="BL242">_xlfn.XLOOKUP(BL$1,'Copy of PY1 Data(H)'!$A$1:$CZ$1,_xlfn.XLOOKUP($A242,'Copy of PY1 Data(H)'!$A$1:$A$288,'Copy of PY1 Data(H)'!$A$1:$CZ$288))</f>
        <v>0</v>
      </c>
      <c r="BM242" s="180" cm="1">
        <f t="array" ref="BM242">_xlfn.XLOOKUP(BM$1,'Copy of PY1 Data(H)'!$A$1:$CZ$1,_xlfn.XLOOKUP($A242,'Copy of PY1 Data(H)'!$A$1:$A$288,'Copy of PY1 Data(H)'!$A$1:$CZ$288))</f>
        <v>0</v>
      </c>
      <c r="BN242" s="180" cm="1">
        <f t="array" ref="BN242">_xlfn.XLOOKUP(BN$1,'Copy of PY1 Data(H)'!$A$1:$CZ$1,_xlfn.XLOOKUP($A242,'Copy of PY1 Data(H)'!$A$1:$A$288,'Copy of PY1 Data(H)'!$A$1:$CZ$288))</f>
        <v>365000</v>
      </c>
      <c r="BO242" s="180" cm="1">
        <f t="array" ref="BO242">_xlfn.XLOOKUP(BO$1,'Copy of PY1 Data(H)'!$A$1:$CZ$1,_xlfn.XLOOKUP($A242,'Copy of PY1 Data(H)'!$A$1:$A$288,'Copy of PY1 Data(H)'!$A$1:$CZ$288))</f>
        <v>0</v>
      </c>
      <c r="BP242" s="180" cm="1">
        <f t="array" ref="BP242">_xlfn.XLOOKUP(BP$1,'Copy of PY1 Data(H)'!$A$1:$CZ$1,_xlfn.XLOOKUP($A242,'Copy of PY1 Data(H)'!$A$1:$A$288,'Copy of PY1 Data(H)'!$A$1:$CZ$288))</f>
        <v>155000</v>
      </c>
      <c r="BQ242" s="180" cm="1">
        <f t="array" ref="BQ242">_xlfn.XLOOKUP(BQ$1,'Copy of PY1 Data(H)'!$A$1:$CZ$1,_xlfn.XLOOKUP($A242,'Copy of PY1 Data(H)'!$A$1:$A$288,'Copy of PY1 Data(H)'!$A$1:$CZ$288))</f>
        <v>0</v>
      </c>
      <c r="BR242" s="180" cm="1">
        <f t="array" ref="BR242">_xlfn.XLOOKUP(BR$1,'Copy of PY1 Data(H)'!$A$1:$CZ$1,_xlfn.XLOOKUP($A242,'Copy of PY1 Data(H)'!$A$1:$A$288,'Copy of PY1 Data(H)'!$A$1:$CZ$288))</f>
        <v>0</v>
      </c>
      <c r="BS242" s="180" cm="1">
        <f t="array" ref="BS242">_xlfn.XLOOKUP(BS$1,'Copy of PY1 Data(H)'!$A$1:$CZ$1,_xlfn.XLOOKUP($A242,'Copy of PY1 Data(H)'!$A$1:$A$288,'Copy of PY1 Data(H)'!$A$1:$CZ$288))</f>
        <v>0</v>
      </c>
      <c r="BT242" s="180" cm="1">
        <f t="array" ref="BT242">_xlfn.XLOOKUP(BT$1,'Copy of PY1 Data(H)'!$A$1:$CZ$1,_xlfn.XLOOKUP($A242,'Copy of PY1 Data(H)'!$A$1:$A$288,'Copy of PY1 Data(H)'!$A$1:$CZ$288))</f>
        <v>0</v>
      </c>
      <c r="BU242" s="180" cm="1">
        <f t="array" ref="BU242">_xlfn.XLOOKUP(BU$1,'Copy of PY1 Data(H)'!$A$1:$CZ$1,_xlfn.XLOOKUP($A242,'Copy of PY1 Data(H)'!$A$1:$A$288,'Copy of PY1 Data(H)'!$A$1:$CZ$288))</f>
        <v>0</v>
      </c>
      <c r="BV242" s="180" cm="1">
        <f t="array" ref="BV242">_xlfn.XLOOKUP(BV$1,'Copy of PY1 Data(H)'!$A$1:$CZ$1,_xlfn.XLOOKUP($A242,'Copy of PY1 Data(H)'!$A$1:$A$288,'Copy of PY1 Data(H)'!$A$1:$CZ$288))</f>
        <v>0</v>
      </c>
      <c r="BW242" s="180" cm="1">
        <f t="array" ref="BW242">_xlfn.XLOOKUP(BW$1,'Copy of PY1 Data(H)'!$A$1:$CZ$1,_xlfn.XLOOKUP($A242,'Copy of PY1 Data(H)'!$A$1:$A$288,'Copy of PY1 Data(H)'!$A$1:$CZ$288))</f>
        <v>0</v>
      </c>
      <c r="BX242" s="180" cm="1">
        <f t="array" ref="BX242">_xlfn.XLOOKUP(BX$1,'Copy of PY1 Data(H)'!$A$1:$CZ$1,_xlfn.XLOOKUP($A242,'Copy of PY1 Data(H)'!$A$1:$A$288,'Copy of PY1 Data(H)'!$A$1:$CZ$288))</f>
        <v>0</v>
      </c>
      <c r="BY242" s="180" cm="1">
        <f t="array" ref="BY242">_xlfn.XLOOKUP(BY$1,'Copy of PY1 Data(H)'!$A$1:$CZ$1,_xlfn.XLOOKUP($A242,'Copy of PY1 Data(H)'!$A$1:$A$288,'Copy of PY1 Data(H)'!$A$1:$CZ$288))</f>
        <v>0</v>
      </c>
      <c r="BZ242" s="180" cm="1">
        <f t="array" ref="BZ242">_xlfn.XLOOKUP(BZ$1,'Copy of PY1 Data(H)'!$A$1:$CZ$1,_xlfn.XLOOKUP($A242,'Copy of PY1 Data(H)'!$A$1:$A$288,'Copy of PY1 Data(H)'!$A$1:$CZ$288))</f>
        <v>0</v>
      </c>
      <c r="CA242" s="180" cm="1">
        <f t="array" ref="CA242">_xlfn.XLOOKUP(CA$1,'Copy of PY1 Data(H)'!$A$1:$CZ$1,_xlfn.XLOOKUP($A242,'Copy of PY1 Data(H)'!$A$1:$A$288,'Copy of PY1 Data(H)'!$A$1:$CZ$288))</f>
        <v>0</v>
      </c>
      <c r="CB242" s="180" cm="1">
        <f t="array" ref="CB242">_xlfn.XLOOKUP(CB$1,'Copy of PY1 Data(H)'!$A$1:$CZ$1,_xlfn.XLOOKUP($A242,'Copy of PY1 Data(H)'!$A$1:$A$288,'Copy of PY1 Data(H)'!$A$1:$CZ$288))</f>
        <v>0</v>
      </c>
      <c r="CC242" s="180" cm="1">
        <f t="array" ref="CC242">_xlfn.XLOOKUP(CC$1,'Copy of PY1 Data(H)'!$A$1:$CZ$1,_xlfn.XLOOKUP($A242,'Copy of PY1 Data(H)'!$A$1:$A$288,'Copy of PY1 Data(H)'!$A$1:$CZ$288))</f>
        <v>0</v>
      </c>
      <c r="CD242" s="180" cm="1">
        <f t="array" ref="CD242">_xlfn.XLOOKUP(CD$1,'Copy of PY1 Data(H)'!$A$1:$CZ$1,_xlfn.XLOOKUP($A242,'Copy of PY1 Data(H)'!$A$1:$A$288,'Copy of PY1 Data(H)'!$A$1:$CZ$288))</f>
        <v>0</v>
      </c>
    </row>
    <row r="243" spans="1:82" s="968" customFormat="1" x14ac:dyDescent="0.3">
      <c r="A243" s="968" t="s">
        <v>2892</v>
      </c>
      <c r="D243" s="968" t="e" cm="1">
        <f t="array" ref="D243">_xlfn.XLOOKUP(D$1,'Copy of PY1 Data(H)'!$A$1:$CZ$1,_xlfn.XLOOKUP($A243,'Copy of PY1 Data(H)'!$A$1:$A$288,'Copy of PY1 Data(H)'!$A$1:$CZ$288))</f>
        <v>#N/A</v>
      </c>
      <c r="E243" s="968" t="e" cm="1">
        <f t="array" ref="E243">_xlfn.XLOOKUP(E$1,'Copy of PY1 Data(H)'!$A$1:$CZ$1,_xlfn.XLOOKUP($A243,'Copy of PY1 Data(H)'!$A$1:$A$288,'Copy of PY1 Data(H)'!$A$1:$CZ$288))</f>
        <v>#N/A</v>
      </c>
      <c r="F243" s="968" t="e" cm="1">
        <f t="array" ref="F243">_xlfn.XLOOKUP(F$1,'Copy of PY1 Data(H)'!$A$1:$CZ$1,_xlfn.XLOOKUP($A243,'Copy of PY1 Data(H)'!$A$1:$A$288,'Copy of PY1 Data(H)'!$A$1:$CZ$288))</f>
        <v>#N/A</v>
      </c>
      <c r="G243" s="968" t="e" cm="1">
        <f t="array" ref="G243">_xlfn.XLOOKUP(G$1,'Copy of PY1 Data(H)'!$A$1:$CZ$1,_xlfn.XLOOKUP($A243,'Copy of PY1 Data(H)'!$A$1:$A$288,'Copy of PY1 Data(H)'!$A$1:$CZ$288))</f>
        <v>#N/A</v>
      </c>
      <c r="H243" s="968" t="e" cm="1">
        <f t="array" ref="H243">_xlfn.XLOOKUP(H$1,'Copy of PY1 Data(H)'!$A$1:$CZ$1,_xlfn.XLOOKUP($A243,'Copy of PY1 Data(H)'!$A$1:$A$288,'Copy of PY1 Data(H)'!$A$1:$CZ$288))</f>
        <v>#N/A</v>
      </c>
      <c r="I243" s="968" t="e" cm="1">
        <f t="array" ref="I243">_xlfn.XLOOKUP(I$1,'Copy of PY1 Data(H)'!$A$1:$CZ$1,_xlfn.XLOOKUP($A243,'Copy of PY1 Data(H)'!$A$1:$A$288,'Copy of PY1 Data(H)'!$A$1:$CZ$288))</f>
        <v>#N/A</v>
      </c>
      <c r="J243" s="968" t="e" cm="1">
        <f t="array" ref="J243">_xlfn.XLOOKUP(J$1,'Copy of PY1 Data(H)'!$A$1:$CZ$1,_xlfn.XLOOKUP($A243,'Copy of PY1 Data(H)'!$A$1:$A$288,'Copy of PY1 Data(H)'!$A$1:$CZ$288))</f>
        <v>#N/A</v>
      </c>
      <c r="K243" s="968" t="e" cm="1">
        <f t="array" ref="K243">_xlfn.XLOOKUP(K$1,'Copy of PY1 Data(H)'!$A$1:$CZ$1,_xlfn.XLOOKUP($A243,'Copy of PY1 Data(H)'!$A$1:$A$288,'Copy of PY1 Data(H)'!$A$1:$CZ$288))</f>
        <v>#N/A</v>
      </c>
      <c r="L243" s="968" t="e" cm="1">
        <f t="array" ref="L243">_xlfn.XLOOKUP(L$1,'Copy of PY1 Data(H)'!$A$1:$CZ$1,_xlfn.XLOOKUP($A243,'Copy of PY1 Data(H)'!$A$1:$A$288,'Copy of PY1 Data(H)'!$A$1:$CZ$288))</f>
        <v>#N/A</v>
      </c>
      <c r="M243" s="968" t="e" cm="1">
        <f t="array" ref="M243">_xlfn.XLOOKUP(M$1,'Copy of PY1 Data(H)'!$A$1:$CZ$1,_xlfn.XLOOKUP($A243,'Copy of PY1 Data(H)'!$A$1:$A$288,'Copy of PY1 Data(H)'!$A$1:$CZ$288))</f>
        <v>#N/A</v>
      </c>
      <c r="N243" s="968" t="e" cm="1">
        <f t="array" ref="N243">_xlfn.XLOOKUP(N$1,'Copy of PY1 Data(H)'!$A$1:$CZ$1,_xlfn.XLOOKUP($A243,'Copy of PY1 Data(H)'!$A$1:$A$288,'Copy of PY1 Data(H)'!$A$1:$CZ$288))</f>
        <v>#N/A</v>
      </c>
      <c r="O243" s="968" t="e" cm="1">
        <f t="array" ref="O243">_xlfn.XLOOKUP(O$1,'Copy of PY1 Data(H)'!$A$1:$CZ$1,_xlfn.XLOOKUP($A243,'Copy of PY1 Data(H)'!$A$1:$A$288,'Copy of PY1 Data(H)'!$A$1:$CZ$288))</f>
        <v>#N/A</v>
      </c>
      <c r="P243" s="968" t="e" cm="1">
        <f t="array" ref="P243">_xlfn.XLOOKUP(P$1,'Copy of PY1 Data(H)'!$A$1:$CZ$1,_xlfn.XLOOKUP($A243,'Copy of PY1 Data(H)'!$A$1:$A$288,'Copy of PY1 Data(H)'!$A$1:$CZ$288))</f>
        <v>#N/A</v>
      </c>
      <c r="Q243" s="968" t="e" cm="1">
        <f t="array" ref="Q243">_xlfn.XLOOKUP(Q$1,'Copy of PY1 Data(H)'!$A$1:$CZ$1,_xlfn.XLOOKUP($A243,'Copy of PY1 Data(H)'!$A$1:$A$288,'Copy of PY1 Data(H)'!$A$1:$CZ$288))</f>
        <v>#N/A</v>
      </c>
      <c r="R243" s="968" t="e" cm="1">
        <f t="array" ref="R243">_xlfn.XLOOKUP(R$1,'Copy of PY1 Data(H)'!$A$1:$CZ$1,_xlfn.XLOOKUP($A243,'Copy of PY1 Data(H)'!$A$1:$A$288,'Copy of PY1 Data(H)'!$A$1:$CZ$288))</f>
        <v>#N/A</v>
      </c>
      <c r="S243" s="968" t="e" cm="1">
        <f t="array" ref="S243">_xlfn.XLOOKUP(S$1,'Copy of PY1 Data(H)'!$A$1:$CZ$1,_xlfn.XLOOKUP($A243,'Copy of PY1 Data(H)'!$A$1:$A$288,'Copy of PY1 Data(H)'!$A$1:$CZ$288))</f>
        <v>#N/A</v>
      </c>
      <c r="T243" s="968" t="e" cm="1">
        <f t="array" ref="T243">_xlfn.XLOOKUP(T$1,'Copy of PY1 Data(H)'!$A$1:$CZ$1,_xlfn.XLOOKUP($A243,'Copy of PY1 Data(H)'!$A$1:$A$288,'Copy of PY1 Data(H)'!$A$1:$CZ$288))</f>
        <v>#N/A</v>
      </c>
      <c r="U243" s="968" t="e" cm="1">
        <f t="array" ref="U243">_xlfn.XLOOKUP(U$1,'Copy of PY1 Data(H)'!$A$1:$CZ$1,_xlfn.XLOOKUP($A243,'Copy of PY1 Data(H)'!$A$1:$A$288,'Copy of PY1 Data(H)'!$A$1:$CZ$288))</f>
        <v>#N/A</v>
      </c>
      <c r="V243" s="968" t="e" cm="1">
        <f t="array" ref="V243">_xlfn.XLOOKUP(V$1,'Copy of PY1 Data(H)'!$A$1:$CZ$1,_xlfn.XLOOKUP($A243,'Copy of PY1 Data(H)'!$A$1:$A$288,'Copy of PY1 Data(H)'!$A$1:$CZ$288))</f>
        <v>#N/A</v>
      </c>
      <c r="W243" s="968" t="e" cm="1">
        <f t="array" ref="W243">_xlfn.XLOOKUP(W$1,'Copy of PY1 Data(H)'!$A$1:$CZ$1,_xlfn.XLOOKUP($A243,'Copy of PY1 Data(H)'!$A$1:$A$288,'Copy of PY1 Data(H)'!$A$1:$CZ$288))</f>
        <v>#N/A</v>
      </c>
      <c r="X243" s="968" t="e" cm="1">
        <f t="array" ref="X243">_xlfn.XLOOKUP(X$1,'Copy of PY1 Data(H)'!$A$1:$CZ$1,_xlfn.XLOOKUP($A243,'Copy of PY1 Data(H)'!$A$1:$A$288,'Copy of PY1 Data(H)'!$A$1:$CZ$288))</f>
        <v>#N/A</v>
      </c>
      <c r="Y243" s="968" t="e" cm="1">
        <f t="array" ref="Y243">_xlfn.XLOOKUP(Y$1,'Copy of PY1 Data(H)'!$A$1:$CZ$1,_xlfn.XLOOKUP($A243,'Copy of PY1 Data(H)'!$A$1:$A$288,'Copy of PY1 Data(H)'!$A$1:$CZ$288))</f>
        <v>#N/A</v>
      </c>
      <c r="Z243" s="968" t="e" cm="1">
        <f t="array" ref="Z243">_xlfn.XLOOKUP(Z$1,'Copy of PY1 Data(H)'!$A$1:$CZ$1,_xlfn.XLOOKUP($A243,'Copy of PY1 Data(H)'!$A$1:$A$288,'Copy of PY1 Data(H)'!$A$1:$CZ$288))</f>
        <v>#N/A</v>
      </c>
      <c r="AA243" s="968" t="e" cm="1">
        <f t="array" ref="AA243">_xlfn.XLOOKUP(AA$1,'Copy of PY1 Data(H)'!$A$1:$CZ$1,_xlfn.XLOOKUP($A243,'Copy of PY1 Data(H)'!$A$1:$A$288,'Copy of PY1 Data(H)'!$A$1:$CZ$288))</f>
        <v>#N/A</v>
      </c>
      <c r="AB243" s="968" t="e" cm="1">
        <f t="array" ref="AB243">_xlfn.XLOOKUP(AB$1,'Copy of PY1 Data(H)'!$A$1:$CZ$1,_xlfn.XLOOKUP($A243,'Copy of PY1 Data(H)'!$A$1:$A$288,'Copy of PY1 Data(H)'!$A$1:$CZ$288))</f>
        <v>#N/A</v>
      </c>
      <c r="AC243" s="968" t="e" cm="1">
        <f t="array" ref="AC243">_xlfn.XLOOKUP(AC$1,'Copy of PY1 Data(H)'!$A$1:$CZ$1,_xlfn.XLOOKUP($A243,'Copy of PY1 Data(H)'!$A$1:$A$288,'Copy of PY1 Data(H)'!$A$1:$CZ$288))</f>
        <v>#N/A</v>
      </c>
      <c r="AD243" s="968" t="e" cm="1">
        <f t="array" ref="AD243">_xlfn.XLOOKUP(AD$1,'Copy of PY1 Data(H)'!$A$1:$CZ$1,_xlfn.XLOOKUP($A243,'Copy of PY1 Data(H)'!$A$1:$A$288,'Copy of PY1 Data(H)'!$A$1:$CZ$288))</f>
        <v>#N/A</v>
      </c>
      <c r="AE243" s="968" t="e" cm="1">
        <f t="array" ref="AE243">_xlfn.XLOOKUP(AE$1,'Copy of PY1 Data(H)'!$A$1:$CZ$1,_xlfn.XLOOKUP($A243,'Copy of PY1 Data(H)'!$A$1:$A$288,'Copy of PY1 Data(H)'!$A$1:$CZ$288))</f>
        <v>#N/A</v>
      </c>
      <c r="AF243" s="968" t="e" cm="1">
        <f t="array" ref="AF243">_xlfn.XLOOKUP(AF$1,'Copy of PY1 Data(H)'!$A$1:$CZ$1,_xlfn.XLOOKUP($A243,'Copy of PY1 Data(H)'!$A$1:$A$288,'Copy of PY1 Data(H)'!$A$1:$CZ$288))</f>
        <v>#N/A</v>
      </c>
      <c r="AG243" s="968" t="e" cm="1">
        <f t="array" ref="AG243">_xlfn.XLOOKUP(AG$1,'Copy of PY1 Data(H)'!$A$1:$CZ$1,_xlfn.XLOOKUP($A243,'Copy of PY1 Data(H)'!$A$1:$A$288,'Copy of PY1 Data(H)'!$A$1:$CZ$288))</f>
        <v>#N/A</v>
      </c>
      <c r="AH243" s="968" t="e" cm="1">
        <f t="array" ref="AH243">_xlfn.XLOOKUP(AH$1,'Copy of PY1 Data(H)'!$A$1:$CZ$1,_xlfn.XLOOKUP($A243,'Copy of PY1 Data(H)'!$A$1:$A$288,'Copy of PY1 Data(H)'!$A$1:$CZ$288))</f>
        <v>#N/A</v>
      </c>
      <c r="AI243" s="968" t="e" cm="1">
        <f t="array" ref="AI243">_xlfn.XLOOKUP(AI$1,'Copy of PY1 Data(H)'!$A$1:$CZ$1,_xlfn.XLOOKUP($A243,'Copy of PY1 Data(H)'!$A$1:$A$288,'Copy of PY1 Data(H)'!$A$1:$CZ$288))</f>
        <v>#N/A</v>
      </c>
      <c r="AJ243" s="968" t="e" cm="1">
        <f t="array" ref="AJ243">_xlfn.XLOOKUP(AJ$1,'Copy of PY1 Data(H)'!$A$1:$CZ$1,_xlfn.XLOOKUP($A243,'Copy of PY1 Data(H)'!$A$1:$A$288,'Copy of PY1 Data(H)'!$A$1:$CZ$288))</f>
        <v>#N/A</v>
      </c>
      <c r="AK243" s="968" t="e" cm="1">
        <f t="array" ref="AK243">_xlfn.XLOOKUP(AK$1,'Copy of PY1 Data(H)'!$A$1:$CZ$1,_xlfn.XLOOKUP($A243,'Copy of PY1 Data(H)'!$A$1:$A$288,'Copy of PY1 Data(H)'!$A$1:$CZ$288))</f>
        <v>#N/A</v>
      </c>
      <c r="AL243" s="968" t="e" cm="1">
        <f t="array" ref="AL243">_xlfn.XLOOKUP(AL$1,'Copy of PY1 Data(H)'!$A$1:$CZ$1,_xlfn.XLOOKUP($A243,'Copy of PY1 Data(H)'!$A$1:$A$288,'Copy of PY1 Data(H)'!$A$1:$CZ$288))</f>
        <v>#N/A</v>
      </c>
      <c r="AM243" s="968" t="e" cm="1">
        <f t="array" ref="AM243">_xlfn.XLOOKUP(AM$1,'Copy of PY1 Data(H)'!$A$1:$CZ$1,_xlfn.XLOOKUP($A243,'Copy of PY1 Data(H)'!$A$1:$A$288,'Copy of PY1 Data(H)'!$A$1:$CZ$288))</f>
        <v>#N/A</v>
      </c>
      <c r="AN243" s="968" t="e" cm="1">
        <f t="array" ref="AN243">_xlfn.XLOOKUP(AN$1,'Copy of PY1 Data(H)'!$A$1:$CZ$1,_xlfn.XLOOKUP($A243,'Copy of PY1 Data(H)'!$A$1:$A$288,'Copy of PY1 Data(H)'!$A$1:$CZ$288))</f>
        <v>#N/A</v>
      </c>
      <c r="AO243" s="968" t="e" cm="1">
        <f t="array" ref="AO243">_xlfn.XLOOKUP(AO$1,'Copy of PY1 Data(H)'!$A$1:$CZ$1,_xlfn.XLOOKUP($A243,'Copy of PY1 Data(H)'!$A$1:$A$288,'Copy of PY1 Data(H)'!$A$1:$CZ$288))</f>
        <v>#N/A</v>
      </c>
      <c r="AP243" s="968" t="e" cm="1">
        <f t="array" ref="AP243">_xlfn.XLOOKUP(AP$1,'Copy of PY1 Data(H)'!$A$1:$CZ$1,_xlfn.XLOOKUP($A243,'Copy of PY1 Data(H)'!$A$1:$A$288,'Copy of PY1 Data(H)'!$A$1:$CZ$288))</f>
        <v>#N/A</v>
      </c>
      <c r="AQ243" s="968" t="e" cm="1">
        <f t="array" ref="AQ243">_xlfn.XLOOKUP(AQ$1,'Copy of PY1 Data(H)'!$A$1:$CZ$1,_xlfn.XLOOKUP($A243,'Copy of PY1 Data(H)'!$A$1:$A$288,'Copy of PY1 Data(H)'!$A$1:$CZ$288))</f>
        <v>#N/A</v>
      </c>
      <c r="AR243" s="968" t="e" cm="1">
        <f t="array" ref="AR243">_xlfn.XLOOKUP(AR$1,'Copy of PY1 Data(H)'!$A$1:$CZ$1,_xlfn.XLOOKUP($A243,'Copy of PY1 Data(H)'!$A$1:$A$288,'Copy of PY1 Data(H)'!$A$1:$CZ$288))</f>
        <v>#N/A</v>
      </c>
      <c r="AS243" s="968" t="e" cm="1">
        <f t="array" ref="AS243">_xlfn.XLOOKUP(AS$1,'Copy of PY1 Data(H)'!$A$1:$CZ$1,_xlfn.XLOOKUP($A243,'Copy of PY1 Data(H)'!$A$1:$A$288,'Copy of PY1 Data(H)'!$A$1:$CZ$288))</f>
        <v>#N/A</v>
      </c>
      <c r="AT243" s="968" t="e" cm="1">
        <f t="array" ref="AT243">_xlfn.XLOOKUP(AT$1,'Copy of PY1 Data(H)'!$A$1:$CZ$1,_xlfn.XLOOKUP($A243,'Copy of PY1 Data(H)'!$A$1:$A$288,'Copy of PY1 Data(H)'!$A$1:$CZ$288))</f>
        <v>#N/A</v>
      </c>
      <c r="AU243" s="968" t="e" cm="1">
        <f t="array" ref="AU243">_xlfn.XLOOKUP(AU$1,'Copy of PY1 Data(H)'!$A$1:$CZ$1,_xlfn.XLOOKUP($A243,'Copy of PY1 Data(H)'!$A$1:$A$288,'Copy of PY1 Data(H)'!$A$1:$CZ$288))</f>
        <v>#N/A</v>
      </c>
      <c r="AV243" s="968" t="e" cm="1">
        <f t="array" ref="AV243">_xlfn.XLOOKUP(AV$1,'Copy of PY1 Data(H)'!$A$1:$CZ$1,_xlfn.XLOOKUP($A243,'Copy of PY1 Data(H)'!$A$1:$A$288,'Copy of PY1 Data(H)'!$A$1:$CZ$288))</f>
        <v>#N/A</v>
      </c>
      <c r="AW243" s="968" t="e" cm="1">
        <f t="array" ref="AW243">_xlfn.XLOOKUP(AW$1,'Copy of PY1 Data(H)'!$A$1:$CZ$1,_xlfn.XLOOKUP($A243,'Copy of PY1 Data(H)'!$A$1:$A$288,'Copy of PY1 Data(H)'!$A$1:$CZ$288))</f>
        <v>#N/A</v>
      </c>
      <c r="AX243" s="968" t="e" cm="1">
        <f t="array" ref="AX243">_xlfn.XLOOKUP(AX$1,'Copy of PY1 Data(H)'!$A$1:$CZ$1,_xlfn.XLOOKUP($A243,'Copy of PY1 Data(H)'!$A$1:$A$288,'Copy of PY1 Data(H)'!$A$1:$CZ$288))</f>
        <v>#N/A</v>
      </c>
      <c r="AY243" s="968" t="e" cm="1">
        <f t="array" ref="AY243">_xlfn.XLOOKUP(AY$1,'Copy of PY1 Data(H)'!$A$1:$CZ$1,_xlfn.XLOOKUP($A243,'Copy of PY1 Data(H)'!$A$1:$A$288,'Copy of PY1 Data(H)'!$A$1:$CZ$288))</f>
        <v>#N/A</v>
      </c>
      <c r="AZ243" s="968" t="e" cm="1">
        <f t="array" ref="AZ243">_xlfn.XLOOKUP(AZ$1,'Copy of PY1 Data(H)'!$A$1:$CZ$1,_xlfn.XLOOKUP($A243,'Copy of PY1 Data(H)'!$A$1:$A$288,'Copy of PY1 Data(H)'!$A$1:$CZ$288))</f>
        <v>#N/A</v>
      </c>
      <c r="BA243" s="968" t="e" cm="1">
        <f t="array" ref="BA243">_xlfn.XLOOKUP(BA$1,'Copy of PY1 Data(H)'!$A$1:$CZ$1,_xlfn.XLOOKUP($A243,'Copy of PY1 Data(H)'!$A$1:$A$288,'Copy of PY1 Data(H)'!$A$1:$CZ$288))</f>
        <v>#N/A</v>
      </c>
      <c r="BB243" s="968" t="e" cm="1">
        <f t="array" ref="BB243">_xlfn.XLOOKUP(BB$1,'Copy of PY1 Data(H)'!$A$1:$CZ$1,_xlfn.XLOOKUP($A243,'Copy of PY1 Data(H)'!$A$1:$A$288,'Copy of PY1 Data(H)'!$A$1:$CZ$288))</f>
        <v>#N/A</v>
      </c>
      <c r="BC243" s="968" t="e" cm="1">
        <f t="array" ref="BC243">_xlfn.XLOOKUP(BC$1,'Copy of PY1 Data(H)'!$A$1:$CZ$1,_xlfn.XLOOKUP($A243,'Copy of PY1 Data(H)'!$A$1:$A$288,'Copy of PY1 Data(H)'!$A$1:$CZ$288))</f>
        <v>#N/A</v>
      </c>
      <c r="BD243" s="968" t="e" cm="1">
        <f t="array" ref="BD243">_xlfn.XLOOKUP(BD$1,'Copy of PY1 Data(H)'!$A$1:$CZ$1,_xlfn.XLOOKUP($A243,'Copy of PY1 Data(H)'!$A$1:$A$288,'Copy of PY1 Data(H)'!$A$1:$CZ$288))</f>
        <v>#N/A</v>
      </c>
      <c r="BE243" s="968" t="e" cm="1">
        <f t="array" ref="BE243">_xlfn.XLOOKUP(BE$1,'Copy of PY1 Data(H)'!$A$1:$CZ$1,_xlfn.XLOOKUP($A243,'Copy of PY1 Data(H)'!$A$1:$A$288,'Copy of PY1 Data(H)'!$A$1:$CZ$288))</f>
        <v>#N/A</v>
      </c>
      <c r="BF243" s="968" t="e" cm="1">
        <f t="array" ref="BF243">_xlfn.XLOOKUP(BF$1,'Copy of PY1 Data(H)'!$A$1:$CZ$1,_xlfn.XLOOKUP($A243,'Copy of PY1 Data(H)'!$A$1:$A$288,'Copy of PY1 Data(H)'!$A$1:$CZ$288))</f>
        <v>#N/A</v>
      </c>
      <c r="BG243" s="968" t="e" cm="1">
        <f t="array" ref="BG243">_xlfn.XLOOKUP(BG$1,'Copy of PY1 Data(H)'!$A$1:$CZ$1,_xlfn.XLOOKUP($A243,'Copy of PY1 Data(H)'!$A$1:$A$288,'Copy of PY1 Data(H)'!$A$1:$CZ$288))</f>
        <v>#N/A</v>
      </c>
      <c r="BH243" s="968" t="e" cm="1">
        <f t="array" ref="BH243">_xlfn.XLOOKUP(BH$1,'Copy of PY1 Data(H)'!$A$1:$CZ$1,_xlfn.XLOOKUP($A243,'Copy of PY1 Data(H)'!$A$1:$A$288,'Copy of PY1 Data(H)'!$A$1:$CZ$288))</f>
        <v>#N/A</v>
      </c>
      <c r="BI243" s="968" t="e" cm="1">
        <f t="array" ref="BI243">_xlfn.XLOOKUP(BI$1,'Copy of PY1 Data(H)'!$A$1:$CZ$1,_xlfn.XLOOKUP($A243,'Copy of PY1 Data(H)'!$A$1:$A$288,'Copy of PY1 Data(H)'!$A$1:$CZ$288))</f>
        <v>#N/A</v>
      </c>
      <c r="BJ243" s="968" t="e" cm="1">
        <f t="array" ref="BJ243">_xlfn.XLOOKUP(BJ$1,'Copy of PY1 Data(H)'!$A$1:$CZ$1,_xlfn.XLOOKUP($A243,'Copy of PY1 Data(H)'!$A$1:$A$288,'Copy of PY1 Data(H)'!$A$1:$CZ$288))</f>
        <v>#N/A</v>
      </c>
      <c r="BK243" s="968" t="e" cm="1">
        <f t="array" ref="BK243">_xlfn.XLOOKUP(BK$1,'Copy of PY1 Data(H)'!$A$1:$CZ$1,_xlfn.XLOOKUP($A243,'Copy of PY1 Data(H)'!$A$1:$A$288,'Copy of PY1 Data(H)'!$A$1:$CZ$288))</f>
        <v>#N/A</v>
      </c>
      <c r="BL243" s="968" t="e" cm="1">
        <f t="array" ref="BL243">_xlfn.XLOOKUP(BL$1,'Copy of PY1 Data(H)'!$A$1:$CZ$1,_xlfn.XLOOKUP($A243,'Copy of PY1 Data(H)'!$A$1:$A$288,'Copy of PY1 Data(H)'!$A$1:$CZ$288))</f>
        <v>#N/A</v>
      </c>
      <c r="BM243" s="968" t="e" cm="1">
        <f t="array" ref="BM243">_xlfn.XLOOKUP(BM$1,'Copy of PY1 Data(H)'!$A$1:$CZ$1,_xlfn.XLOOKUP($A243,'Copy of PY1 Data(H)'!$A$1:$A$288,'Copy of PY1 Data(H)'!$A$1:$CZ$288))</f>
        <v>#N/A</v>
      </c>
      <c r="BN243" s="968" t="e" cm="1">
        <f t="array" ref="BN243">_xlfn.XLOOKUP(BN$1,'Copy of PY1 Data(H)'!$A$1:$CZ$1,_xlfn.XLOOKUP($A243,'Copy of PY1 Data(H)'!$A$1:$A$288,'Copy of PY1 Data(H)'!$A$1:$CZ$288))</f>
        <v>#N/A</v>
      </c>
      <c r="BO243" s="968" t="e" cm="1">
        <f t="array" ref="BO243">_xlfn.XLOOKUP(BO$1,'Copy of PY1 Data(H)'!$A$1:$CZ$1,_xlfn.XLOOKUP($A243,'Copy of PY1 Data(H)'!$A$1:$A$288,'Copy of PY1 Data(H)'!$A$1:$CZ$288))</f>
        <v>#N/A</v>
      </c>
      <c r="BP243" s="968" t="e" cm="1">
        <f t="array" ref="BP243">_xlfn.XLOOKUP(BP$1,'Copy of PY1 Data(H)'!$A$1:$CZ$1,_xlfn.XLOOKUP($A243,'Copy of PY1 Data(H)'!$A$1:$A$288,'Copy of PY1 Data(H)'!$A$1:$CZ$288))</f>
        <v>#N/A</v>
      </c>
      <c r="BQ243" s="968" t="e" cm="1">
        <f t="array" ref="BQ243">_xlfn.XLOOKUP(BQ$1,'Copy of PY1 Data(H)'!$A$1:$CZ$1,_xlfn.XLOOKUP($A243,'Copy of PY1 Data(H)'!$A$1:$A$288,'Copy of PY1 Data(H)'!$A$1:$CZ$288))</f>
        <v>#N/A</v>
      </c>
      <c r="BR243" s="968" t="e" cm="1">
        <f t="array" ref="BR243">_xlfn.XLOOKUP(BR$1,'Copy of PY1 Data(H)'!$A$1:$CZ$1,_xlfn.XLOOKUP($A243,'Copy of PY1 Data(H)'!$A$1:$A$288,'Copy of PY1 Data(H)'!$A$1:$CZ$288))</f>
        <v>#N/A</v>
      </c>
      <c r="BS243" s="968" t="e" cm="1">
        <f t="array" ref="BS243">_xlfn.XLOOKUP(BS$1,'Copy of PY1 Data(H)'!$A$1:$CZ$1,_xlfn.XLOOKUP($A243,'Copy of PY1 Data(H)'!$A$1:$A$288,'Copy of PY1 Data(H)'!$A$1:$CZ$288))</f>
        <v>#N/A</v>
      </c>
      <c r="BT243" s="968" t="e" cm="1">
        <f t="array" ref="BT243">_xlfn.XLOOKUP(BT$1,'Copy of PY1 Data(H)'!$A$1:$CZ$1,_xlfn.XLOOKUP($A243,'Copy of PY1 Data(H)'!$A$1:$A$288,'Copy of PY1 Data(H)'!$A$1:$CZ$288))</f>
        <v>#N/A</v>
      </c>
      <c r="BU243" s="968" t="e" cm="1">
        <f t="array" ref="BU243">_xlfn.XLOOKUP(BU$1,'Copy of PY1 Data(H)'!$A$1:$CZ$1,_xlfn.XLOOKUP($A243,'Copy of PY1 Data(H)'!$A$1:$A$288,'Copy of PY1 Data(H)'!$A$1:$CZ$288))</f>
        <v>#N/A</v>
      </c>
      <c r="BV243" s="968" t="e" cm="1">
        <f t="array" ref="BV243">_xlfn.XLOOKUP(BV$1,'Copy of PY1 Data(H)'!$A$1:$CZ$1,_xlfn.XLOOKUP($A243,'Copy of PY1 Data(H)'!$A$1:$A$288,'Copy of PY1 Data(H)'!$A$1:$CZ$288))</f>
        <v>#N/A</v>
      </c>
      <c r="BW243" s="968" t="e" cm="1">
        <f t="array" ref="BW243">_xlfn.XLOOKUP(BW$1,'Copy of PY1 Data(H)'!$A$1:$CZ$1,_xlfn.XLOOKUP($A243,'Copy of PY1 Data(H)'!$A$1:$A$288,'Copy of PY1 Data(H)'!$A$1:$CZ$288))</f>
        <v>#N/A</v>
      </c>
      <c r="BX243" s="968" t="e" cm="1">
        <f t="array" ref="BX243">_xlfn.XLOOKUP(BX$1,'Copy of PY1 Data(H)'!$A$1:$CZ$1,_xlfn.XLOOKUP($A243,'Copy of PY1 Data(H)'!$A$1:$A$288,'Copy of PY1 Data(H)'!$A$1:$CZ$288))</f>
        <v>#N/A</v>
      </c>
      <c r="BY243" s="968" t="e" cm="1">
        <f t="array" ref="BY243">_xlfn.XLOOKUP(BY$1,'Copy of PY1 Data(H)'!$A$1:$CZ$1,_xlfn.XLOOKUP($A243,'Copy of PY1 Data(H)'!$A$1:$A$288,'Copy of PY1 Data(H)'!$A$1:$CZ$288))</f>
        <v>#N/A</v>
      </c>
      <c r="BZ243" s="968" t="e" cm="1">
        <f t="array" ref="BZ243">_xlfn.XLOOKUP(BZ$1,'Copy of PY1 Data(H)'!$A$1:$CZ$1,_xlfn.XLOOKUP($A243,'Copy of PY1 Data(H)'!$A$1:$A$288,'Copy of PY1 Data(H)'!$A$1:$CZ$288))</f>
        <v>#N/A</v>
      </c>
      <c r="CA243" s="968" t="e" cm="1">
        <f t="array" ref="CA243">_xlfn.XLOOKUP(CA$1,'Copy of PY1 Data(H)'!$A$1:$CZ$1,_xlfn.XLOOKUP($A243,'Copy of PY1 Data(H)'!$A$1:$A$288,'Copy of PY1 Data(H)'!$A$1:$CZ$288))</f>
        <v>#N/A</v>
      </c>
      <c r="CB243" s="968" t="e" cm="1">
        <f t="array" ref="CB243">_xlfn.XLOOKUP(CB$1,'Copy of PY1 Data(H)'!$A$1:$CZ$1,_xlfn.XLOOKUP($A243,'Copy of PY1 Data(H)'!$A$1:$A$288,'Copy of PY1 Data(H)'!$A$1:$CZ$288))</f>
        <v>#N/A</v>
      </c>
      <c r="CC243" s="968" t="e" cm="1">
        <f t="array" ref="CC243">_xlfn.XLOOKUP(CC$1,'Copy of PY1 Data(H)'!$A$1:$CZ$1,_xlfn.XLOOKUP($A243,'Copy of PY1 Data(H)'!$A$1:$A$288,'Copy of PY1 Data(H)'!$A$1:$CZ$288))</f>
        <v>#N/A</v>
      </c>
      <c r="CD243" s="968" t="e" cm="1">
        <f t="array" ref="CD243">_xlfn.XLOOKUP(CD$1,'Copy of PY1 Data(H)'!$A$1:$CZ$1,_xlfn.XLOOKUP($A243,'Copy of PY1 Data(H)'!$A$1:$A$288,'Copy of PY1 Data(H)'!$A$1:$CZ$288))</f>
        <v>#N/A</v>
      </c>
    </row>
    <row r="244" spans="1:82" s="968" customFormat="1" x14ac:dyDescent="0.3">
      <c r="A244" s="968" t="s">
        <v>2892</v>
      </c>
      <c r="D244" s="968" t="e" cm="1">
        <f t="array" ref="D244">_xlfn.XLOOKUP(D$1,'Copy of PY1 Data(H)'!$A$1:$CZ$1,_xlfn.XLOOKUP($A244,'Copy of PY1 Data(H)'!$A$1:$A$288,'Copy of PY1 Data(H)'!$A$1:$CZ$288))</f>
        <v>#N/A</v>
      </c>
      <c r="E244" s="968" t="e" cm="1">
        <f t="array" ref="E244">_xlfn.XLOOKUP(E$1,'Copy of PY1 Data(H)'!$A$1:$CZ$1,_xlfn.XLOOKUP($A244,'Copy of PY1 Data(H)'!$A$1:$A$288,'Copy of PY1 Data(H)'!$A$1:$CZ$288))</f>
        <v>#N/A</v>
      </c>
      <c r="F244" s="968" t="e" cm="1">
        <f t="array" ref="F244">_xlfn.XLOOKUP(F$1,'Copy of PY1 Data(H)'!$A$1:$CZ$1,_xlfn.XLOOKUP($A244,'Copy of PY1 Data(H)'!$A$1:$A$288,'Copy of PY1 Data(H)'!$A$1:$CZ$288))</f>
        <v>#N/A</v>
      </c>
      <c r="G244" s="968" t="e" cm="1">
        <f t="array" ref="G244">_xlfn.XLOOKUP(G$1,'Copy of PY1 Data(H)'!$A$1:$CZ$1,_xlfn.XLOOKUP($A244,'Copy of PY1 Data(H)'!$A$1:$A$288,'Copy of PY1 Data(H)'!$A$1:$CZ$288))</f>
        <v>#N/A</v>
      </c>
      <c r="H244" s="968" t="e" cm="1">
        <f t="array" ref="H244">_xlfn.XLOOKUP(H$1,'Copy of PY1 Data(H)'!$A$1:$CZ$1,_xlfn.XLOOKUP($A244,'Copy of PY1 Data(H)'!$A$1:$A$288,'Copy of PY1 Data(H)'!$A$1:$CZ$288))</f>
        <v>#N/A</v>
      </c>
      <c r="I244" s="968" t="e" cm="1">
        <f t="array" ref="I244">_xlfn.XLOOKUP(I$1,'Copy of PY1 Data(H)'!$A$1:$CZ$1,_xlfn.XLOOKUP($A244,'Copy of PY1 Data(H)'!$A$1:$A$288,'Copy of PY1 Data(H)'!$A$1:$CZ$288))</f>
        <v>#N/A</v>
      </c>
      <c r="J244" s="968" t="e" cm="1">
        <f t="array" ref="J244">_xlfn.XLOOKUP(J$1,'Copy of PY1 Data(H)'!$A$1:$CZ$1,_xlfn.XLOOKUP($A244,'Copy of PY1 Data(H)'!$A$1:$A$288,'Copy of PY1 Data(H)'!$A$1:$CZ$288))</f>
        <v>#N/A</v>
      </c>
      <c r="K244" s="968" t="e" cm="1">
        <f t="array" ref="K244">_xlfn.XLOOKUP(K$1,'Copy of PY1 Data(H)'!$A$1:$CZ$1,_xlfn.XLOOKUP($A244,'Copy of PY1 Data(H)'!$A$1:$A$288,'Copy of PY1 Data(H)'!$A$1:$CZ$288))</f>
        <v>#N/A</v>
      </c>
      <c r="L244" s="968" t="e" cm="1">
        <f t="array" ref="L244">_xlfn.XLOOKUP(L$1,'Copy of PY1 Data(H)'!$A$1:$CZ$1,_xlfn.XLOOKUP($A244,'Copy of PY1 Data(H)'!$A$1:$A$288,'Copy of PY1 Data(H)'!$A$1:$CZ$288))</f>
        <v>#N/A</v>
      </c>
      <c r="M244" s="968" t="e" cm="1">
        <f t="array" ref="M244">_xlfn.XLOOKUP(M$1,'Copy of PY1 Data(H)'!$A$1:$CZ$1,_xlfn.XLOOKUP($A244,'Copy of PY1 Data(H)'!$A$1:$A$288,'Copy of PY1 Data(H)'!$A$1:$CZ$288))</f>
        <v>#N/A</v>
      </c>
      <c r="N244" s="968" t="e" cm="1">
        <f t="array" ref="N244">_xlfn.XLOOKUP(N$1,'Copy of PY1 Data(H)'!$A$1:$CZ$1,_xlfn.XLOOKUP($A244,'Copy of PY1 Data(H)'!$A$1:$A$288,'Copy of PY1 Data(H)'!$A$1:$CZ$288))</f>
        <v>#N/A</v>
      </c>
      <c r="O244" s="968" t="e" cm="1">
        <f t="array" ref="O244">_xlfn.XLOOKUP(O$1,'Copy of PY1 Data(H)'!$A$1:$CZ$1,_xlfn.XLOOKUP($A244,'Copy of PY1 Data(H)'!$A$1:$A$288,'Copy of PY1 Data(H)'!$A$1:$CZ$288))</f>
        <v>#N/A</v>
      </c>
      <c r="P244" s="968" t="e" cm="1">
        <f t="array" ref="P244">_xlfn.XLOOKUP(P$1,'Copy of PY1 Data(H)'!$A$1:$CZ$1,_xlfn.XLOOKUP($A244,'Copy of PY1 Data(H)'!$A$1:$A$288,'Copy of PY1 Data(H)'!$A$1:$CZ$288))</f>
        <v>#N/A</v>
      </c>
      <c r="Q244" s="968" t="e" cm="1">
        <f t="array" ref="Q244">_xlfn.XLOOKUP(Q$1,'Copy of PY1 Data(H)'!$A$1:$CZ$1,_xlfn.XLOOKUP($A244,'Copy of PY1 Data(H)'!$A$1:$A$288,'Copy of PY1 Data(H)'!$A$1:$CZ$288))</f>
        <v>#N/A</v>
      </c>
      <c r="R244" s="968" t="e" cm="1">
        <f t="array" ref="R244">_xlfn.XLOOKUP(R$1,'Copy of PY1 Data(H)'!$A$1:$CZ$1,_xlfn.XLOOKUP($A244,'Copy of PY1 Data(H)'!$A$1:$A$288,'Copy of PY1 Data(H)'!$A$1:$CZ$288))</f>
        <v>#N/A</v>
      </c>
      <c r="S244" s="968" t="e" cm="1">
        <f t="array" ref="S244">_xlfn.XLOOKUP(S$1,'Copy of PY1 Data(H)'!$A$1:$CZ$1,_xlfn.XLOOKUP($A244,'Copy of PY1 Data(H)'!$A$1:$A$288,'Copy of PY1 Data(H)'!$A$1:$CZ$288))</f>
        <v>#N/A</v>
      </c>
      <c r="T244" s="968" t="e" cm="1">
        <f t="array" ref="T244">_xlfn.XLOOKUP(T$1,'Copy of PY1 Data(H)'!$A$1:$CZ$1,_xlfn.XLOOKUP($A244,'Copy of PY1 Data(H)'!$A$1:$A$288,'Copy of PY1 Data(H)'!$A$1:$CZ$288))</f>
        <v>#N/A</v>
      </c>
      <c r="U244" s="968" t="e" cm="1">
        <f t="array" ref="U244">_xlfn.XLOOKUP(U$1,'Copy of PY1 Data(H)'!$A$1:$CZ$1,_xlfn.XLOOKUP($A244,'Copy of PY1 Data(H)'!$A$1:$A$288,'Copy of PY1 Data(H)'!$A$1:$CZ$288))</f>
        <v>#N/A</v>
      </c>
      <c r="V244" s="968" t="e" cm="1">
        <f t="array" ref="V244">_xlfn.XLOOKUP(V$1,'Copy of PY1 Data(H)'!$A$1:$CZ$1,_xlfn.XLOOKUP($A244,'Copy of PY1 Data(H)'!$A$1:$A$288,'Copy of PY1 Data(H)'!$A$1:$CZ$288))</f>
        <v>#N/A</v>
      </c>
      <c r="W244" s="968" t="e" cm="1">
        <f t="array" ref="W244">_xlfn.XLOOKUP(W$1,'Copy of PY1 Data(H)'!$A$1:$CZ$1,_xlfn.XLOOKUP($A244,'Copy of PY1 Data(H)'!$A$1:$A$288,'Copy of PY1 Data(H)'!$A$1:$CZ$288))</f>
        <v>#N/A</v>
      </c>
      <c r="X244" s="968" t="e" cm="1">
        <f t="array" ref="X244">_xlfn.XLOOKUP(X$1,'Copy of PY1 Data(H)'!$A$1:$CZ$1,_xlfn.XLOOKUP($A244,'Copy of PY1 Data(H)'!$A$1:$A$288,'Copy of PY1 Data(H)'!$A$1:$CZ$288))</f>
        <v>#N/A</v>
      </c>
      <c r="Y244" s="968" t="e" cm="1">
        <f t="array" ref="Y244">_xlfn.XLOOKUP(Y$1,'Copy of PY1 Data(H)'!$A$1:$CZ$1,_xlfn.XLOOKUP($A244,'Copy of PY1 Data(H)'!$A$1:$A$288,'Copy of PY1 Data(H)'!$A$1:$CZ$288))</f>
        <v>#N/A</v>
      </c>
      <c r="Z244" s="968" t="e" cm="1">
        <f t="array" ref="Z244">_xlfn.XLOOKUP(Z$1,'Copy of PY1 Data(H)'!$A$1:$CZ$1,_xlfn.XLOOKUP($A244,'Copy of PY1 Data(H)'!$A$1:$A$288,'Copy of PY1 Data(H)'!$A$1:$CZ$288))</f>
        <v>#N/A</v>
      </c>
      <c r="AA244" s="968" t="e" cm="1">
        <f t="array" ref="AA244">_xlfn.XLOOKUP(AA$1,'Copy of PY1 Data(H)'!$A$1:$CZ$1,_xlfn.XLOOKUP($A244,'Copy of PY1 Data(H)'!$A$1:$A$288,'Copy of PY1 Data(H)'!$A$1:$CZ$288))</f>
        <v>#N/A</v>
      </c>
      <c r="AB244" s="968" t="e" cm="1">
        <f t="array" ref="AB244">_xlfn.XLOOKUP(AB$1,'Copy of PY1 Data(H)'!$A$1:$CZ$1,_xlfn.XLOOKUP($A244,'Copy of PY1 Data(H)'!$A$1:$A$288,'Copy of PY1 Data(H)'!$A$1:$CZ$288))</f>
        <v>#N/A</v>
      </c>
      <c r="AC244" s="968" t="e" cm="1">
        <f t="array" ref="AC244">_xlfn.XLOOKUP(AC$1,'Copy of PY1 Data(H)'!$A$1:$CZ$1,_xlfn.XLOOKUP($A244,'Copy of PY1 Data(H)'!$A$1:$A$288,'Copy of PY1 Data(H)'!$A$1:$CZ$288))</f>
        <v>#N/A</v>
      </c>
      <c r="AD244" s="968" t="e" cm="1">
        <f t="array" ref="AD244">_xlfn.XLOOKUP(AD$1,'Copy of PY1 Data(H)'!$A$1:$CZ$1,_xlfn.XLOOKUP($A244,'Copy of PY1 Data(H)'!$A$1:$A$288,'Copy of PY1 Data(H)'!$A$1:$CZ$288))</f>
        <v>#N/A</v>
      </c>
      <c r="AE244" s="968" t="e" cm="1">
        <f t="array" ref="AE244">_xlfn.XLOOKUP(AE$1,'Copy of PY1 Data(H)'!$A$1:$CZ$1,_xlfn.XLOOKUP($A244,'Copy of PY1 Data(H)'!$A$1:$A$288,'Copy of PY1 Data(H)'!$A$1:$CZ$288))</f>
        <v>#N/A</v>
      </c>
      <c r="AF244" s="968" t="e" cm="1">
        <f t="array" ref="AF244">_xlfn.XLOOKUP(AF$1,'Copy of PY1 Data(H)'!$A$1:$CZ$1,_xlfn.XLOOKUP($A244,'Copy of PY1 Data(H)'!$A$1:$A$288,'Copy of PY1 Data(H)'!$A$1:$CZ$288))</f>
        <v>#N/A</v>
      </c>
      <c r="AG244" s="968" t="e" cm="1">
        <f t="array" ref="AG244">_xlfn.XLOOKUP(AG$1,'Copy of PY1 Data(H)'!$A$1:$CZ$1,_xlfn.XLOOKUP($A244,'Copy of PY1 Data(H)'!$A$1:$A$288,'Copy of PY1 Data(H)'!$A$1:$CZ$288))</f>
        <v>#N/A</v>
      </c>
      <c r="AH244" s="968" t="e" cm="1">
        <f t="array" ref="AH244">_xlfn.XLOOKUP(AH$1,'Copy of PY1 Data(H)'!$A$1:$CZ$1,_xlfn.XLOOKUP($A244,'Copy of PY1 Data(H)'!$A$1:$A$288,'Copy of PY1 Data(H)'!$A$1:$CZ$288))</f>
        <v>#N/A</v>
      </c>
      <c r="AI244" s="968" t="e" cm="1">
        <f t="array" ref="AI244">_xlfn.XLOOKUP(AI$1,'Copy of PY1 Data(H)'!$A$1:$CZ$1,_xlfn.XLOOKUP($A244,'Copy of PY1 Data(H)'!$A$1:$A$288,'Copy of PY1 Data(H)'!$A$1:$CZ$288))</f>
        <v>#N/A</v>
      </c>
      <c r="AJ244" s="968" t="e" cm="1">
        <f t="array" ref="AJ244">_xlfn.XLOOKUP(AJ$1,'Copy of PY1 Data(H)'!$A$1:$CZ$1,_xlfn.XLOOKUP($A244,'Copy of PY1 Data(H)'!$A$1:$A$288,'Copy of PY1 Data(H)'!$A$1:$CZ$288))</f>
        <v>#N/A</v>
      </c>
      <c r="AK244" s="968" t="e" cm="1">
        <f t="array" ref="AK244">_xlfn.XLOOKUP(AK$1,'Copy of PY1 Data(H)'!$A$1:$CZ$1,_xlfn.XLOOKUP($A244,'Copy of PY1 Data(H)'!$A$1:$A$288,'Copy of PY1 Data(H)'!$A$1:$CZ$288))</f>
        <v>#N/A</v>
      </c>
      <c r="AL244" s="968" t="e" cm="1">
        <f t="array" ref="AL244">_xlfn.XLOOKUP(AL$1,'Copy of PY1 Data(H)'!$A$1:$CZ$1,_xlfn.XLOOKUP($A244,'Copy of PY1 Data(H)'!$A$1:$A$288,'Copy of PY1 Data(H)'!$A$1:$CZ$288))</f>
        <v>#N/A</v>
      </c>
      <c r="AM244" s="968" t="e" cm="1">
        <f t="array" ref="AM244">_xlfn.XLOOKUP(AM$1,'Copy of PY1 Data(H)'!$A$1:$CZ$1,_xlfn.XLOOKUP($A244,'Copy of PY1 Data(H)'!$A$1:$A$288,'Copy of PY1 Data(H)'!$A$1:$CZ$288))</f>
        <v>#N/A</v>
      </c>
      <c r="AN244" s="968" t="e" cm="1">
        <f t="array" ref="AN244">_xlfn.XLOOKUP(AN$1,'Copy of PY1 Data(H)'!$A$1:$CZ$1,_xlfn.XLOOKUP($A244,'Copy of PY1 Data(H)'!$A$1:$A$288,'Copy of PY1 Data(H)'!$A$1:$CZ$288))</f>
        <v>#N/A</v>
      </c>
      <c r="AO244" s="968" t="e" cm="1">
        <f t="array" ref="AO244">_xlfn.XLOOKUP(AO$1,'Copy of PY1 Data(H)'!$A$1:$CZ$1,_xlfn.XLOOKUP($A244,'Copy of PY1 Data(H)'!$A$1:$A$288,'Copy of PY1 Data(H)'!$A$1:$CZ$288))</f>
        <v>#N/A</v>
      </c>
      <c r="AP244" s="968" t="e" cm="1">
        <f t="array" ref="AP244">_xlfn.XLOOKUP(AP$1,'Copy of PY1 Data(H)'!$A$1:$CZ$1,_xlfn.XLOOKUP($A244,'Copy of PY1 Data(H)'!$A$1:$A$288,'Copy of PY1 Data(H)'!$A$1:$CZ$288))</f>
        <v>#N/A</v>
      </c>
      <c r="AQ244" s="968" t="e" cm="1">
        <f t="array" ref="AQ244">_xlfn.XLOOKUP(AQ$1,'Copy of PY1 Data(H)'!$A$1:$CZ$1,_xlfn.XLOOKUP($A244,'Copy of PY1 Data(H)'!$A$1:$A$288,'Copy of PY1 Data(H)'!$A$1:$CZ$288))</f>
        <v>#N/A</v>
      </c>
      <c r="AR244" s="968" t="e" cm="1">
        <f t="array" ref="AR244">_xlfn.XLOOKUP(AR$1,'Copy of PY1 Data(H)'!$A$1:$CZ$1,_xlfn.XLOOKUP($A244,'Copy of PY1 Data(H)'!$A$1:$A$288,'Copy of PY1 Data(H)'!$A$1:$CZ$288))</f>
        <v>#N/A</v>
      </c>
      <c r="AS244" s="968" t="e" cm="1">
        <f t="array" ref="AS244">_xlfn.XLOOKUP(AS$1,'Copy of PY1 Data(H)'!$A$1:$CZ$1,_xlfn.XLOOKUP($A244,'Copy of PY1 Data(H)'!$A$1:$A$288,'Copy of PY1 Data(H)'!$A$1:$CZ$288))</f>
        <v>#N/A</v>
      </c>
      <c r="AT244" s="968" t="e" cm="1">
        <f t="array" ref="AT244">_xlfn.XLOOKUP(AT$1,'Copy of PY1 Data(H)'!$A$1:$CZ$1,_xlfn.XLOOKUP($A244,'Copy of PY1 Data(H)'!$A$1:$A$288,'Copy of PY1 Data(H)'!$A$1:$CZ$288))</f>
        <v>#N/A</v>
      </c>
      <c r="AU244" s="968" t="e" cm="1">
        <f t="array" ref="AU244">_xlfn.XLOOKUP(AU$1,'Copy of PY1 Data(H)'!$A$1:$CZ$1,_xlfn.XLOOKUP($A244,'Copy of PY1 Data(H)'!$A$1:$A$288,'Copy of PY1 Data(H)'!$A$1:$CZ$288))</f>
        <v>#N/A</v>
      </c>
      <c r="AV244" s="968" t="e" cm="1">
        <f t="array" ref="AV244">_xlfn.XLOOKUP(AV$1,'Copy of PY1 Data(H)'!$A$1:$CZ$1,_xlfn.XLOOKUP($A244,'Copy of PY1 Data(H)'!$A$1:$A$288,'Copy of PY1 Data(H)'!$A$1:$CZ$288))</f>
        <v>#N/A</v>
      </c>
      <c r="AW244" s="968" t="e" cm="1">
        <f t="array" ref="AW244">_xlfn.XLOOKUP(AW$1,'Copy of PY1 Data(H)'!$A$1:$CZ$1,_xlfn.XLOOKUP($A244,'Copy of PY1 Data(H)'!$A$1:$A$288,'Copy of PY1 Data(H)'!$A$1:$CZ$288))</f>
        <v>#N/A</v>
      </c>
      <c r="AX244" s="968" t="e" cm="1">
        <f t="array" ref="AX244">_xlfn.XLOOKUP(AX$1,'Copy of PY1 Data(H)'!$A$1:$CZ$1,_xlfn.XLOOKUP($A244,'Copy of PY1 Data(H)'!$A$1:$A$288,'Copy of PY1 Data(H)'!$A$1:$CZ$288))</f>
        <v>#N/A</v>
      </c>
      <c r="AY244" s="968" t="e" cm="1">
        <f t="array" ref="AY244">_xlfn.XLOOKUP(AY$1,'Copy of PY1 Data(H)'!$A$1:$CZ$1,_xlfn.XLOOKUP($A244,'Copy of PY1 Data(H)'!$A$1:$A$288,'Copy of PY1 Data(H)'!$A$1:$CZ$288))</f>
        <v>#N/A</v>
      </c>
      <c r="AZ244" s="968" t="e" cm="1">
        <f t="array" ref="AZ244">_xlfn.XLOOKUP(AZ$1,'Copy of PY1 Data(H)'!$A$1:$CZ$1,_xlfn.XLOOKUP($A244,'Copy of PY1 Data(H)'!$A$1:$A$288,'Copy of PY1 Data(H)'!$A$1:$CZ$288))</f>
        <v>#N/A</v>
      </c>
      <c r="BA244" s="968" t="e" cm="1">
        <f t="array" ref="BA244">_xlfn.XLOOKUP(BA$1,'Copy of PY1 Data(H)'!$A$1:$CZ$1,_xlfn.XLOOKUP($A244,'Copy of PY1 Data(H)'!$A$1:$A$288,'Copy of PY1 Data(H)'!$A$1:$CZ$288))</f>
        <v>#N/A</v>
      </c>
      <c r="BB244" s="968" t="e" cm="1">
        <f t="array" ref="BB244">_xlfn.XLOOKUP(BB$1,'Copy of PY1 Data(H)'!$A$1:$CZ$1,_xlfn.XLOOKUP($A244,'Copy of PY1 Data(H)'!$A$1:$A$288,'Copy of PY1 Data(H)'!$A$1:$CZ$288))</f>
        <v>#N/A</v>
      </c>
      <c r="BC244" s="968" t="e" cm="1">
        <f t="array" ref="BC244">_xlfn.XLOOKUP(BC$1,'Copy of PY1 Data(H)'!$A$1:$CZ$1,_xlfn.XLOOKUP($A244,'Copy of PY1 Data(H)'!$A$1:$A$288,'Copy of PY1 Data(H)'!$A$1:$CZ$288))</f>
        <v>#N/A</v>
      </c>
      <c r="BD244" s="968" t="e" cm="1">
        <f t="array" ref="BD244">_xlfn.XLOOKUP(BD$1,'Copy of PY1 Data(H)'!$A$1:$CZ$1,_xlfn.XLOOKUP($A244,'Copy of PY1 Data(H)'!$A$1:$A$288,'Copy of PY1 Data(H)'!$A$1:$CZ$288))</f>
        <v>#N/A</v>
      </c>
      <c r="BE244" s="968" t="e" cm="1">
        <f t="array" ref="BE244">_xlfn.XLOOKUP(BE$1,'Copy of PY1 Data(H)'!$A$1:$CZ$1,_xlfn.XLOOKUP($A244,'Copy of PY1 Data(H)'!$A$1:$A$288,'Copy of PY1 Data(H)'!$A$1:$CZ$288))</f>
        <v>#N/A</v>
      </c>
      <c r="BF244" s="968" t="e" cm="1">
        <f t="array" ref="BF244">_xlfn.XLOOKUP(BF$1,'Copy of PY1 Data(H)'!$A$1:$CZ$1,_xlfn.XLOOKUP($A244,'Copy of PY1 Data(H)'!$A$1:$A$288,'Copy of PY1 Data(H)'!$A$1:$CZ$288))</f>
        <v>#N/A</v>
      </c>
      <c r="BG244" s="968" t="e" cm="1">
        <f t="array" ref="BG244">_xlfn.XLOOKUP(BG$1,'Copy of PY1 Data(H)'!$A$1:$CZ$1,_xlfn.XLOOKUP($A244,'Copy of PY1 Data(H)'!$A$1:$A$288,'Copy of PY1 Data(H)'!$A$1:$CZ$288))</f>
        <v>#N/A</v>
      </c>
      <c r="BH244" s="968" t="e" cm="1">
        <f t="array" ref="BH244">_xlfn.XLOOKUP(BH$1,'Copy of PY1 Data(H)'!$A$1:$CZ$1,_xlfn.XLOOKUP($A244,'Copy of PY1 Data(H)'!$A$1:$A$288,'Copy of PY1 Data(H)'!$A$1:$CZ$288))</f>
        <v>#N/A</v>
      </c>
      <c r="BI244" s="968" t="e" cm="1">
        <f t="array" ref="BI244">_xlfn.XLOOKUP(BI$1,'Copy of PY1 Data(H)'!$A$1:$CZ$1,_xlfn.XLOOKUP($A244,'Copy of PY1 Data(H)'!$A$1:$A$288,'Copy of PY1 Data(H)'!$A$1:$CZ$288))</f>
        <v>#N/A</v>
      </c>
      <c r="BJ244" s="968" t="e" cm="1">
        <f t="array" ref="BJ244">_xlfn.XLOOKUP(BJ$1,'Copy of PY1 Data(H)'!$A$1:$CZ$1,_xlfn.XLOOKUP($A244,'Copy of PY1 Data(H)'!$A$1:$A$288,'Copy of PY1 Data(H)'!$A$1:$CZ$288))</f>
        <v>#N/A</v>
      </c>
      <c r="BK244" s="968" t="e" cm="1">
        <f t="array" ref="BK244">_xlfn.XLOOKUP(BK$1,'Copy of PY1 Data(H)'!$A$1:$CZ$1,_xlfn.XLOOKUP($A244,'Copy of PY1 Data(H)'!$A$1:$A$288,'Copy of PY1 Data(H)'!$A$1:$CZ$288))</f>
        <v>#N/A</v>
      </c>
      <c r="BL244" s="968" t="e" cm="1">
        <f t="array" ref="BL244">_xlfn.XLOOKUP(BL$1,'Copy of PY1 Data(H)'!$A$1:$CZ$1,_xlfn.XLOOKUP($A244,'Copy of PY1 Data(H)'!$A$1:$A$288,'Copy of PY1 Data(H)'!$A$1:$CZ$288))</f>
        <v>#N/A</v>
      </c>
      <c r="BM244" s="968" t="e" cm="1">
        <f t="array" ref="BM244">_xlfn.XLOOKUP(BM$1,'Copy of PY1 Data(H)'!$A$1:$CZ$1,_xlfn.XLOOKUP($A244,'Copy of PY1 Data(H)'!$A$1:$A$288,'Copy of PY1 Data(H)'!$A$1:$CZ$288))</f>
        <v>#N/A</v>
      </c>
      <c r="BN244" s="968" t="e" cm="1">
        <f t="array" ref="BN244">_xlfn.XLOOKUP(BN$1,'Copy of PY1 Data(H)'!$A$1:$CZ$1,_xlfn.XLOOKUP($A244,'Copy of PY1 Data(H)'!$A$1:$A$288,'Copy of PY1 Data(H)'!$A$1:$CZ$288))</f>
        <v>#N/A</v>
      </c>
      <c r="BO244" s="968" t="e" cm="1">
        <f t="array" ref="BO244">_xlfn.XLOOKUP(BO$1,'Copy of PY1 Data(H)'!$A$1:$CZ$1,_xlfn.XLOOKUP($A244,'Copy of PY1 Data(H)'!$A$1:$A$288,'Copy of PY1 Data(H)'!$A$1:$CZ$288))</f>
        <v>#N/A</v>
      </c>
      <c r="BP244" s="968" t="e" cm="1">
        <f t="array" ref="BP244">_xlfn.XLOOKUP(BP$1,'Copy of PY1 Data(H)'!$A$1:$CZ$1,_xlfn.XLOOKUP($A244,'Copy of PY1 Data(H)'!$A$1:$A$288,'Copy of PY1 Data(H)'!$A$1:$CZ$288))</f>
        <v>#N/A</v>
      </c>
      <c r="BQ244" s="968" t="e" cm="1">
        <f t="array" ref="BQ244">_xlfn.XLOOKUP(BQ$1,'Copy of PY1 Data(H)'!$A$1:$CZ$1,_xlfn.XLOOKUP($A244,'Copy of PY1 Data(H)'!$A$1:$A$288,'Copy of PY1 Data(H)'!$A$1:$CZ$288))</f>
        <v>#N/A</v>
      </c>
      <c r="BR244" s="968" t="e" cm="1">
        <f t="array" ref="BR244">_xlfn.XLOOKUP(BR$1,'Copy of PY1 Data(H)'!$A$1:$CZ$1,_xlfn.XLOOKUP($A244,'Copy of PY1 Data(H)'!$A$1:$A$288,'Copy of PY1 Data(H)'!$A$1:$CZ$288))</f>
        <v>#N/A</v>
      </c>
      <c r="BS244" s="968" t="e" cm="1">
        <f t="array" ref="BS244">_xlfn.XLOOKUP(BS$1,'Copy of PY1 Data(H)'!$A$1:$CZ$1,_xlfn.XLOOKUP($A244,'Copy of PY1 Data(H)'!$A$1:$A$288,'Copy of PY1 Data(H)'!$A$1:$CZ$288))</f>
        <v>#N/A</v>
      </c>
      <c r="BT244" s="968" t="e" cm="1">
        <f t="array" ref="BT244">_xlfn.XLOOKUP(BT$1,'Copy of PY1 Data(H)'!$A$1:$CZ$1,_xlfn.XLOOKUP($A244,'Copy of PY1 Data(H)'!$A$1:$A$288,'Copy of PY1 Data(H)'!$A$1:$CZ$288))</f>
        <v>#N/A</v>
      </c>
      <c r="BU244" s="968" t="e" cm="1">
        <f t="array" ref="BU244">_xlfn.XLOOKUP(BU$1,'Copy of PY1 Data(H)'!$A$1:$CZ$1,_xlfn.XLOOKUP($A244,'Copy of PY1 Data(H)'!$A$1:$A$288,'Copy of PY1 Data(H)'!$A$1:$CZ$288))</f>
        <v>#N/A</v>
      </c>
      <c r="BV244" s="968" t="e" cm="1">
        <f t="array" ref="BV244">_xlfn.XLOOKUP(BV$1,'Copy of PY1 Data(H)'!$A$1:$CZ$1,_xlfn.XLOOKUP($A244,'Copy of PY1 Data(H)'!$A$1:$A$288,'Copy of PY1 Data(H)'!$A$1:$CZ$288))</f>
        <v>#N/A</v>
      </c>
      <c r="BW244" s="968" t="e" cm="1">
        <f t="array" ref="BW244">_xlfn.XLOOKUP(BW$1,'Copy of PY1 Data(H)'!$A$1:$CZ$1,_xlfn.XLOOKUP($A244,'Copy of PY1 Data(H)'!$A$1:$A$288,'Copy of PY1 Data(H)'!$A$1:$CZ$288))</f>
        <v>#N/A</v>
      </c>
      <c r="BX244" s="968" t="e" cm="1">
        <f t="array" ref="BX244">_xlfn.XLOOKUP(BX$1,'Copy of PY1 Data(H)'!$A$1:$CZ$1,_xlfn.XLOOKUP($A244,'Copy of PY1 Data(H)'!$A$1:$A$288,'Copy of PY1 Data(H)'!$A$1:$CZ$288))</f>
        <v>#N/A</v>
      </c>
      <c r="BY244" s="968" t="e" cm="1">
        <f t="array" ref="BY244">_xlfn.XLOOKUP(BY$1,'Copy of PY1 Data(H)'!$A$1:$CZ$1,_xlfn.XLOOKUP($A244,'Copy of PY1 Data(H)'!$A$1:$A$288,'Copy of PY1 Data(H)'!$A$1:$CZ$288))</f>
        <v>#N/A</v>
      </c>
      <c r="BZ244" s="968" t="e" cm="1">
        <f t="array" ref="BZ244">_xlfn.XLOOKUP(BZ$1,'Copy of PY1 Data(H)'!$A$1:$CZ$1,_xlfn.XLOOKUP($A244,'Copy of PY1 Data(H)'!$A$1:$A$288,'Copy of PY1 Data(H)'!$A$1:$CZ$288))</f>
        <v>#N/A</v>
      </c>
      <c r="CA244" s="968" t="e" cm="1">
        <f t="array" ref="CA244">_xlfn.XLOOKUP(CA$1,'Copy of PY1 Data(H)'!$A$1:$CZ$1,_xlfn.XLOOKUP($A244,'Copy of PY1 Data(H)'!$A$1:$A$288,'Copy of PY1 Data(H)'!$A$1:$CZ$288))</f>
        <v>#N/A</v>
      </c>
      <c r="CB244" s="968" t="e" cm="1">
        <f t="array" ref="CB244">_xlfn.XLOOKUP(CB$1,'Copy of PY1 Data(H)'!$A$1:$CZ$1,_xlfn.XLOOKUP($A244,'Copy of PY1 Data(H)'!$A$1:$A$288,'Copy of PY1 Data(H)'!$A$1:$CZ$288))</f>
        <v>#N/A</v>
      </c>
      <c r="CC244" s="968" t="e" cm="1">
        <f t="array" ref="CC244">_xlfn.XLOOKUP(CC$1,'Copy of PY1 Data(H)'!$A$1:$CZ$1,_xlfn.XLOOKUP($A244,'Copy of PY1 Data(H)'!$A$1:$A$288,'Copy of PY1 Data(H)'!$A$1:$CZ$288))</f>
        <v>#N/A</v>
      </c>
      <c r="CD244" s="968" t="e" cm="1">
        <f t="array" ref="CD244">_xlfn.XLOOKUP(CD$1,'Copy of PY1 Data(H)'!$A$1:$CZ$1,_xlfn.XLOOKUP($A244,'Copy of PY1 Data(H)'!$A$1:$A$288,'Copy of PY1 Data(H)'!$A$1:$CZ$288))</f>
        <v>#N/A</v>
      </c>
    </row>
    <row r="245" spans="1:82" x14ac:dyDescent="0.3">
      <c r="A245" s="180">
        <v>528</v>
      </c>
      <c r="C245" s="180"/>
      <c r="D245" s="180" cm="1">
        <f t="array" ref="D245">_xlfn.XLOOKUP(D$1,'Copy of PY1 Data(H)'!$A$1:$CZ$1,_xlfn.XLOOKUP($A245,'Copy of PY1 Data(H)'!$A$1:$A$288,'Copy of PY1 Data(H)'!$A$1:$CZ$288))</f>
        <v>0</v>
      </c>
      <c r="E245" s="180" cm="1">
        <f t="array" ref="E245">_xlfn.XLOOKUP(E$1,'Copy of PY1 Data(H)'!$A$1:$CZ$1,_xlfn.XLOOKUP($A245,'Copy of PY1 Data(H)'!$A$1:$A$288,'Copy of PY1 Data(H)'!$A$1:$CZ$288))</f>
        <v>22933</v>
      </c>
      <c r="F245" s="180" cm="1">
        <f t="array" ref="F245">_xlfn.XLOOKUP(F$1,'Copy of PY1 Data(H)'!$A$1:$CZ$1,_xlfn.XLOOKUP($A245,'Copy of PY1 Data(H)'!$A$1:$A$288,'Copy of PY1 Data(H)'!$A$1:$CZ$288))</f>
        <v>0</v>
      </c>
      <c r="G245" s="180" cm="1">
        <f t="array" ref="G245">_xlfn.XLOOKUP(G$1,'Copy of PY1 Data(H)'!$A$1:$CZ$1,_xlfn.XLOOKUP($A245,'Copy of PY1 Data(H)'!$A$1:$A$288,'Copy of PY1 Data(H)'!$A$1:$CZ$288))</f>
        <v>1110053</v>
      </c>
      <c r="H245" s="180" cm="1">
        <f t="array" ref="H245">_xlfn.XLOOKUP(H$1,'Copy of PY1 Data(H)'!$A$1:$CZ$1,_xlfn.XLOOKUP($A245,'Copy of PY1 Data(H)'!$A$1:$A$288,'Copy of PY1 Data(H)'!$A$1:$CZ$288))</f>
        <v>163517</v>
      </c>
      <c r="I245" s="180" cm="1">
        <f t="array" ref="I245">_xlfn.XLOOKUP(I$1,'Copy of PY1 Data(H)'!$A$1:$CZ$1,_xlfn.XLOOKUP($A245,'Copy of PY1 Data(H)'!$A$1:$A$288,'Copy of PY1 Data(H)'!$A$1:$CZ$288))</f>
        <v>2576673</v>
      </c>
      <c r="J245" s="180" cm="1">
        <f t="array" ref="J245">_xlfn.XLOOKUP(J$1,'Copy of PY1 Data(H)'!$A$1:$CZ$1,_xlfn.XLOOKUP($A245,'Copy of PY1 Data(H)'!$A$1:$A$288,'Copy of PY1 Data(H)'!$A$1:$CZ$288))</f>
        <v>48705</v>
      </c>
      <c r="K245" s="180" cm="1">
        <f t="array" ref="K245">_xlfn.XLOOKUP(K$1,'Copy of PY1 Data(H)'!$A$1:$CZ$1,_xlfn.XLOOKUP($A245,'Copy of PY1 Data(H)'!$A$1:$A$288,'Copy of PY1 Data(H)'!$A$1:$CZ$288))</f>
        <v>69617</v>
      </c>
      <c r="L245" s="180" cm="1">
        <f t="array" ref="L245">_xlfn.XLOOKUP(L$1,'Copy of PY1 Data(H)'!$A$1:$CZ$1,_xlfn.XLOOKUP($A245,'Copy of PY1 Data(H)'!$A$1:$A$288,'Copy of PY1 Data(H)'!$A$1:$CZ$288))</f>
        <v>121914</v>
      </c>
      <c r="M245" s="180" cm="1">
        <f t="array" ref="M245">_xlfn.XLOOKUP(M$1,'Copy of PY1 Data(H)'!$A$1:$CZ$1,_xlfn.XLOOKUP($A245,'Copy of PY1 Data(H)'!$A$1:$A$288,'Copy of PY1 Data(H)'!$A$1:$CZ$288))</f>
        <v>8542991</v>
      </c>
      <c r="N245" s="180" cm="1">
        <f t="array" ref="N245">_xlfn.XLOOKUP(N$1,'Copy of PY1 Data(H)'!$A$1:$CZ$1,_xlfn.XLOOKUP($A245,'Copy of PY1 Data(H)'!$A$1:$A$288,'Copy of PY1 Data(H)'!$A$1:$CZ$288))</f>
        <v>26778</v>
      </c>
      <c r="O245" s="180" cm="1">
        <f t="array" ref="O245">_xlfn.XLOOKUP(O$1,'Copy of PY1 Data(H)'!$A$1:$CZ$1,_xlfn.XLOOKUP($A245,'Copy of PY1 Data(H)'!$A$1:$A$288,'Copy of PY1 Data(H)'!$A$1:$CZ$288))</f>
        <v>2689844</v>
      </c>
      <c r="P245" s="180" cm="1">
        <f t="array" ref="P245">_xlfn.XLOOKUP(P$1,'Copy of PY1 Data(H)'!$A$1:$CZ$1,_xlfn.XLOOKUP($A245,'Copy of PY1 Data(H)'!$A$1:$A$288,'Copy of PY1 Data(H)'!$A$1:$CZ$288))</f>
        <v>14000</v>
      </c>
      <c r="Q245" s="180" cm="1">
        <f t="array" ref="Q245">_xlfn.XLOOKUP(Q$1,'Copy of PY1 Data(H)'!$A$1:$CZ$1,_xlfn.XLOOKUP($A245,'Copy of PY1 Data(H)'!$A$1:$A$288,'Copy of PY1 Data(H)'!$A$1:$CZ$288))</f>
        <v>21739077</v>
      </c>
      <c r="R245" s="180" cm="1">
        <f t="array" ref="R245">_xlfn.XLOOKUP(R$1,'Copy of PY1 Data(H)'!$A$1:$CZ$1,_xlfn.XLOOKUP($A245,'Copy of PY1 Data(H)'!$A$1:$A$288,'Copy of PY1 Data(H)'!$A$1:$CZ$288))</f>
        <v>1053702</v>
      </c>
      <c r="S245" s="180" cm="1">
        <f t="array" ref="S245">_xlfn.XLOOKUP(S$1,'Copy of PY1 Data(H)'!$A$1:$CZ$1,_xlfn.XLOOKUP($A245,'Copy of PY1 Data(H)'!$A$1:$A$288,'Copy of PY1 Data(H)'!$A$1:$CZ$288))</f>
        <v>0</v>
      </c>
      <c r="T245" s="180" cm="1">
        <f t="array" ref="T245">_xlfn.XLOOKUP(T$1,'Copy of PY1 Data(H)'!$A$1:$CZ$1,_xlfn.XLOOKUP($A245,'Copy of PY1 Data(H)'!$A$1:$A$288,'Copy of PY1 Data(H)'!$A$1:$CZ$288))</f>
        <v>43660791</v>
      </c>
      <c r="U245" s="180" cm="1">
        <f t="array" ref="U245">_xlfn.XLOOKUP(U$1,'Copy of PY1 Data(H)'!$A$1:$CZ$1,_xlfn.XLOOKUP($A245,'Copy of PY1 Data(H)'!$A$1:$A$288,'Copy of PY1 Data(H)'!$A$1:$CZ$288))</f>
        <v>8272827</v>
      </c>
      <c r="V245" s="180" cm="1">
        <f t="array" ref="V245">_xlfn.XLOOKUP(V$1,'Copy of PY1 Data(H)'!$A$1:$CZ$1,_xlfn.XLOOKUP($A245,'Copy of PY1 Data(H)'!$A$1:$A$288,'Copy of PY1 Data(H)'!$A$1:$CZ$288))</f>
        <v>10226256</v>
      </c>
      <c r="W245" s="180" cm="1">
        <f t="array" ref="W245">_xlfn.XLOOKUP(W$1,'Copy of PY1 Data(H)'!$A$1:$CZ$1,_xlfn.XLOOKUP($A245,'Copy of PY1 Data(H)'!$A$1:$A$288,'Copy of PY1 Data(H)'!$A$1:$CZ$288))</f>
        <v>21100440</v>
      </c>
      <c r="X245" s="180" cm="1">
        <f t="array" ref="X245">_xlfn.XLOOKUP(X$1,'Copy of PY1 Data(H)'!$A$1:$CZ$1,_xlfn.XLOOKUP($A245,'Copy of PY1 Data(H)'!$A$1:$A$288,'Copy of PY1 Data(H)'!$A$1:$CZ$288))</f>
        <v>0</v>
      </c>
      <c r="Y245" s="180" cm="1">
        <f t="array" ref="Y245">_xlfn.XLOOKUP(Y$1,'Copy of PY1 Data(H)'!$A$1:$CZ$1,_xlfn.XLOOKUP($A245,'Copy of PY1 Data(H)'!$A$1:$A$288,'Copy of PY1 Data(H)'!$A$1:$CZ$288))</f>
        <v>6461171</v>
      </c>
      <c r="Z245" s="180" cm="1">
        <f t="array" ref="Z245">_xlfn.XLOOKUP(Z$1,'Copy of PY1 Data(H)'!$A$1:$CZ$1,_xlfn.XLOOKUP($A245,'Copy of PY1 Data(H)'!$A$1:$A$288,'Copy of PY1 Data(H)'!$A$1:$CZ$288))</f>
        <v>522617</v>
      </c>
      <c r="AA245" s="180" cm="1">
        <f t="array" ref="AA245">_xlfn.XLOOKUP(AA$1,'Copy of PY1 Data(H)'!$A$1:$CZ$1,_xlfn.XLOOKUP($A245,'Copy of PY1 Data(H)'!$A$1:$A$288,'Copy of PY1 Data(H)'!$A$1:$CZ$288))</f>
        <v>8020156</v>
      </c>
      <c r="AB245" s="180" cm="1">
        <f t="array" ref="AB245">_xlfn.XLOOKUP(AB$1,'Copy of PY1 Data(H)'!$A$1:$CZ$1,_xlfn.XLOOKUP($A245,'Copy of PY1 Data(H)'!$A$1:$A$288,'Copy of PY1 Data(H)'!$A$1:$CZ$288))</f>
        <v>1648660</v>
      </c>
      <c r="AC245" s="180" cm="1">
        <f t="array" ref="AC245">_xlfn.XLOOKUP(AC$1,'Copy of PY1 Data(H)'!$A$1:$CZ$1,_xlfn.XLOOKUP($A245,'Copy of PY1 Data(H)'!$A$1:$A$288,'Copy of PY1 Data(H)'!$A$1:$CZ$288))</f>
        <v>845057</v>
      </c>
      <c r="AD245" s="180" cm="1">
        <f t="array" ref="AD245">_xlfn.XLOOKUP(AD$1,'Copy of PY1 Data(H)'!$A$1:$CZ$1,_xlfn.XLOOKUP($A245,'Copy of PY1 Data(H)'!$A$1:$A$288,'Copy of PY1 Data(H)'!$A$1:$CZ$288))</f>
        <v>793715</v>
      </c>
      <c r="AE245" s="180" cm="1">
        <f t="array" ref="AE245">_xlfn.XLOOKUP(AE$1,'Copy of PY1 Data(H)'!$A$1:$CZ$1,_xlfn.XLOOKUP($A245,'Copy of PY1 Data(H)'!$A$1:$A$288,'Copy of PY1 Data(H)'!$A$1:$CZ$288))</f>
        <v>1022245</v>
      </c>
      <c r="AF245" s="180" cm="1">
        <f t="array" ref="AF245">_xlfn.XLOOKUP(AF$1,'Copy of PY1 Data(H)'!$A$1:$CZ$1,_xlfn.XLOOKUP($A245,'Copy of PY1 Data(H)'!$A$1:$A$288,'Copy of PY1 Data(H)'!$A$1:$CZ$288))</f>
        <v>8066337</v>
      </c>
      <c r="AG245" s="180" cm="1">
        <f t="array" ref="AG245">_xlfn.XLOOKUP(AG$1,'Copy of PY1 Data(H)'!$A$1:$CZ$1,_xlfn.XLOOKUP($A245,'Copy of PY1 Data(H)'!$A$1:$A$288,'Copy of PY1 Data(H)'!$A$1:$CZ$288))</f>
        <v>2289953</v>
      </c>
      <c r="AH245" s="180" cm="1">
        <f t="array" ref="AH245">_xlfn.XLOOKUP(AH$1,'Copy of PY1 Data(H)'!$A$1:$CZ$1,_xlfn.XLOOKUP($A245,'Copy of PY1 Data(H)'!$A$1:$A$288,'Copy of PY1 Data(H)'!$A$1:$CZ$288))</f>
        <v>256132</v>
      </c>
      <c r="AI245" s="180" cm="1">
        <f t="array" ref="AI245">_xlfn.XLOOKUP(AI$1,'Copy of PY1 Data(H)'!$A$1:$CZ$1,_xlfn.XLOOKUP($A245,'Copy of PY1 Data(H)'!$A$1:$A$288,'Copy of PY1 Data(H)'!$A$1:$CZ$288))</f>
        <v>14573720</v>
      </c>
      <c r="AJ245" s="180" cm="1">
        <f t="array" ref="AJ245">_xlfn.XLOOKUP(AJ$1,'Copy of PY1 Data(H)'!$A$1:$CZ$1,_xlfn.XLOOKUP($A245,'Copy of PY1 Data(H)'!$A$1:$A$288,'Copy of PY1 Data(H)'!$A$1:$CZ$288))</f>
        <v>218846</v>
      </c>
      <c r="AK245" s="180" cm="1">
        <f t="array" ref="AK245">_xlfn.XLOOKUP(AK$1,'Copy of PY1 Data(H)'!$A$1:$CZ$1,_xlfn.XLOOKUP($A245,'Copy of PY1 Data(H)'!$A$1:$A$288,'Copy of PY1 Data(H)'!$A$1:$CZ$288))</f>
        <v>0</v>
      </c>
      <c r="AL245" s="180" cm="1">
        <f t="array" ref="AL245">_xlfn.XLOOKUP(AL$1,'Copy of PY1 Data(H)'!$A$1:$CZ$1,_xlfn.XLOOKUP($A245,'Copy of PY1 Data(H)'!$A$1:$A$288,'Copy of PY1 Data(H)'!$A$1:$CZ$288))</f>
        <v>0</v>
      </c>
      <c r="AM245" s="180" cm="1">
        <f t="array" ref="AM245">_xlfn.XLOOKUP(AM$1,'Copy of PY1 Data(H)'!$A$1:$CZ$1,_xlfn.XLOOKUP($A245,'Copy of PY1 Data(H)'!$A$1:$A$288,'Copy of PY1 Data(H)'!$A$1:$CZ$288))</f>
        <v>5839661</v>
      </c>
      <c r="AN245" s="180" cm="1">
        <f t="array" ref="AN245">_xlfn.XLOOKUP(AN$1,'Copy of PY1 Data(H)'!$A$1:$CZ$1,_xlfn.XLOOKUP($A245,'Copy of PY1 Data(H)'!$A$1:$A$288,'Copy of PY1 Data(H)'!$A$1:$CZ$288))</f>
        <v>234861</v>
      </c>
      <c r="AO245" s="180" cm="1">
        <f t="array" ref="AO245">_xlfn.XLOOKUP(AO$1,'Copy of PY1 Data(H)'!$A$1:$CZ$1,_xlfn.XLOOKUP($A245,'Copy of PY1 Data(H)'!$A$1:$A$288,'Copy of PY1 Data(H)'!$A$1:$CZ$288))</f>
        <v>243832</v>
      </c>
      <c r="AP245" s="180" cm="1">
        <f t="array" ref="AP245">_xlfn.XLOOKUP(AP$1,'Copy of PY1 Data(H)'!$A$1:$CZ$1,_xlfn.XLOOKUP($A245,'Copy of PY1 Data(H)'!$A$1:$A$288,'Copy of PY1 Data(H)'!$A$1:$CZ$288))</f>
        <v>0</v>
      </c>
      <c r="AQ245" s="180" cm="1">
        <f t="array" ref="AQ245">_xlfn.XLOOKUP(AQ$1,'Copy of PY1 Data(H)'!$A$1:$CZ$1,_xlfn.XLOOKUP($A245,'Copy of PY1 Data(H)'!$A$1:$A$288,'Copy of PY1 Data(H)'!$A$1:$CZ$288))</f>
        <v>3922282</v>
      </c>
      <c r="AR245" s="180" cm="1">
        <f t="array" ref="AR245">_xlfn.XLOOKUP(AR$1,'Copy of PY1 Data(H)'!$A$1:$CZ$1,_xlfn.XLOOKUP($A245,'Copy of PY1 Data(H)'!$A$1:$A$288,'Copy of PY1 Data(H)'!$A$1:$CZ$288))</f>
        <v>2275747</v>
      </c>
      <c r="AS245" s="180" cm="1">
        <f t="array" ref="AS245">_xlfn.XLOOKUP(AS$1,'Copy of PY1 Data(H)'!$A$1:$CZ$1,_xlfn.XLOOKUP($A245,'Copy of PY1 Data(H)'!$A$1:$A$288,'Copy of PY1 Data(H)'!$A$1:$CZ$288))</f>
        <v>125854</v>
      </c>
      <c r="AT245" s="180" cm="1">
        <f t="array" ref="AT245">_xlfn.XLOOKUP(AT$1,'Copy of PY1 Data(H)'!$A$1:$CZ$1,_xlfn.XLOOKUP($A245,'Copy of PY1 Data(H)'!$A$1:$A$288,'Copy of PY1 Data(H)'!$A$1:$CZ$288))</f>
        <v>1174533</v>
      </c>
      <c r="AU245" s="180" cm="1">
        <f t="array" ref="AU245">_xlfn.XLOOKUP(AU$1,'Copy of PY1 Data(H)'!$A$1:$CZ$1,_xlfn.XLOOKUP($A245,'Copy of PY1 Data(H)'!$A$1:$A$288,'Copy of PY1 Data(H)'!$A$1:$CZ$288))</f>
        <v>0</v>
      </c>
      <c r="AV245" s="180" cm="1">
        <f t="array" ref="AV245">_xlfn.XLOOKUP(AV$1,'Copy of PY1 Data(H)'!$A$1:$CZ$1,_xlfn.XLOOKUP($A245,'Copy of PY1 Data(H)'!$A$1:$A$288,'Copy of PY1 Data(H)'!$A$1:$CZ$288))</f>
        <v>8958076</v>
      </c>
      <c r="AW245" s="180" cm="1">
        <f t="array" ref="AW245">_xlfn.XLOOKUP(AW$1,'Copy of PY1 Data(H)'!$A$1:$CZ$1,_xlfn.XLOOKUP($A245,'Copy of PY1 Data(H)'!$A$1:$A$288,'Copy of PY1 Data(H)'!$A$1:$CZ$288))</f>
        <v>800628</v>
      </c>
      <c r="AX245" s="180" cm="1">
        <f t="array" ref="AX245">_xlfn.XLOOKUP(AX$1,'Copy of PY1 Data(H)'!$A$1:$CZ$1,_xlfn.XLOOKUP($A245,'Copy of PY1 Data(H)'!$A$1:$A$288,'Copy of PY1 Data(H)'!$A$1:$CZ$288))</f>
        <v>647115</v>
      </c>
      <c r="AY245" s="180" cm="1">
        <f t="array" ref="AY245">_xlfn.XLOOKUP(AY$1,'Copy of PY1 Data(H)'!$A$1:$CZ$1,_xlfn.XLOOKUP($A245,'Copy of PY1 Data(H)'!$A$1:$A$288,'Copy of PY1 Data(H)'!$A$1:$CZ$288))</f>
        <v>3290266</v>
      </c>
      <c r="AZ245" s="180" cm="1">
        <f t="array" ref="AZ245">_xlfn.XLOOKUP(AZ$1,'Copy of PY1 Data(H)'!$A$1:$CZ$1,_xlfn.XLOOKUP($A245,'Copy of PY1 Data(H)'!$A$1:$A$288,'Copy of PY1 Data(H)'!$A$1:$CZ$288))</f>
        <v>429162</v>
      </c>
      <c r="BA245" s="180" cm="1">
        <f t="array" ref="BA245">_xlfn.XLOOKUP(BA$1,'Copy of PY1 Data(H)'!$A$1:$CZ$1,_xlfn.XLOOKUP($A245,'Copy of PY1 Data(H)'!$A$1:$A$288,'Copy of PY1 Data(H)'!$A$1:$CZ$288))</f>
        <v>527563</v>
      </c>
      <c r="BB245" s="180" cm="1">
        <f t="array" ref="BB245">_xlfn.XLOOKUP(BB$1,'Copy of PY1 Data(H)'!$A$1:$CZ$1,_xlfn.XLOOKUP($A245,'Copy of PY1 Data(H)'!$A$1:$A$288,'Copy of PY1 Data(H)'!$A$1:$CZ$288))</f>
        <v>0</v>
      </c>
      <c r="BC245" s="180" cm="1">
        <f t="array" ref="BC245">_xlfn.XLOOKUP(BC$1,'Copy of PY1 Data(H)'!$A$1:$CZ$1,_xlfn.XLOOKUP($A245,'Copy of PY1 Data(H)'!$A$1:$A$288,'Copy of PY1 Data(H)'!$A$1:$CZ$288))</f>
        <v>47659</v>
      </c>
      <c r="BD245" s="180" cm="1">
        <f t="array" ref="BD245">_xlfn.XLOOKUP(BD$1,'Copy of PY1 Data(H)'!$A$1:$CZ$1,_xlfn.XLOOKUP($A245,'Copy of PY1 Data(H)'!$A$1:$A$288,'Copy of PY1 Data(H)'!$A$1:$CZ$288))</f>
        <v>3361528</v>
      </c>
      <c r="BE245" s="180" cm="1">
        <f t="array" ref="BE245">_xlfn.XLOOKUP(BE$1,'Copy of PY1 Data(H)'!$A$1:$CZ$1,_xlfn.XLOOKUP($A245,'Copy of PY1 Data(H)'!$A$1:$A$288,'Copy of PY1 Data(H)'!$A$1:$CZ$288))</f>
        <v>25438</v>
      </c>
      <c r="BF245" s="180" cm="1">
        <f t="array" ref="BF245">_xlfn.XLOOKUP(BF$1,'Copy of PY1 Data(H)'!$A$1:$CZ$1,_xlfn.XLOOKUP($A245,'Copy of PY1 Data(H)'!$A$1:$A$288,'Copy of PY1 Data(H)'!$A$1:$CZ$288))</f>
        <v>170120</v>
      </c>
      <c r="BG245" s="180" cm="1">
        <f t="array" ref="BG245">_xlfn.XLOOKUP(BG$1,'Copy of PY1 Data(H)'!$A$1:$CZ$1,_xlfn.XLOOKUP($A245,'Copy of PY1 Data(H)'!$A$1:$A$288,'Copy of PY1 Data(H)'!$A$1:$CZ$288))</f>
        <v>0</v>
      </c>
      <c r="BH245" s="180" cm="1">
        <f t="array" ref="BH245">_xlfn.XLOOKUP(BH$1,'Copy of PY1 Data(H)'!$A$1:$CZ$1,_xlfn.XLOOKUP($A245,'Copy of PY1 Data(H)'!$A$1:$A$288,'Copy of PY1 Data(H)'!$A$1:$CZ$288))</f>
        <v>31456</v>
      </c>
      <c r="BI245" s="180" cm="1">
        <f t="array" ref="BI245">_xlfn.XLOOKUP(BI$1,'Copy of PY1 Data(H)'!$A$1:$CZ$1,_xlfn.XLOOKUP($A245,'Copy of PY1 Data(H)'!$A$1:$A$288,'Copy of PY1 Data(H)'!$A$1:$CZ$288))</f>
        <v>50538</v>
      </c>
      <c r="BJ245" s="180" cm="1">
        <f t="array" ref="BJ245">_xlfn.XLOOKUP(BJ$1,'Copy of PY1 Data(H)'!$A$1:$CZ$1,_xlfn.XLOOKUP($A245,'Copy of PY1 Data(H)'!$A$1:$A$288,'Copy of PY1 Data(H)'!$A$1:$CZ$288))</f>
        <v>49583</v>
      </c>
      <c r="BK245" s="180" cm="1">
        <f t="array" ref="BK245">_xlfn.XLOOKUP(BK$1,'Copy of PY1 Data(H)'!$A$1:$CZ$1,_xlfn.XLOOKUP($A245,'Copy of PY1 Data(H)'!$A$1:$A$288,'Copy of PY1 Data(H)'!$A$1:$CZ$288))</f>
        <v>1253193</v>
      </c>
      <c r="BL245" s="180" cm="1">
        <f t="array" ref="BL245">_xlfn.XLOOKUP(BL$1,'Copy of PY1 Data(H)'!$A$1:$CZ$1,_xlfn.XLOOKUP($A245,'Copy of PY1 Data(H)'!$A$1:$A$288,'Copy of PY1 Data(H)'!$A$1:$CZ$288))</f>
        <v>0</v>
      </c>
      <c r="BM245" s="180" cm="1">
        <f t="array" ref="BM245">_xlfn.XLOOKUP(BM$1,'Copy of PY1 Data(H)'!$A$1:$CZ$1,_xlfn.XLOOKUP($A245,'Copy of PY1 Data(H)'!$A$1:$A$288,'Copy of PY1 Data(H)'!$A$1:$CZ$288))</f>
        <v>817806</v>
      </c>
      <c r="BN245" s="180" cm="1">
        <f t="array" ref="BN245">_xlfn.XLOOKUP(BN$1,'Copy of PY1 Data(H)'!$A$1:$CZ$1,_xlfn.XLOOKUP($A245,'Copy of PY1 Data(H)'!$A$1:$A$288,'Copy of PY1 Data(H)'!$A$1:$CZ$288))</f>
        <v>2366644</v>
      </c>
      <c r="BO245" s="180" cm="1">
        <f t="array" ref="BO245">_xlfn.XLOOKUP(BO$1,'Copy of PY1 Data(H)'!$A$1:$CZ$1,_xlfn.XLOOKUP($A245,'Copy of PY1 Data(H)'!$A$1:$A$288,'Copy of PY1 Data(H)'!$A$1:$CZ$288))</f>
        <v>539405</v>
      </c>
      <c r="BP245" s="180" cm="1">
        <f t="array" ref="BP245">_xlfn.XLOOKUP(BP$1,'Copy of PY1 Data(H)'!$A$1:$CZ$1,_xlfn.XLOOKUP($A245,'Copy of PY1 Data(H)'!$A$1:$A$288,'Copy of PY1 Data(H)'!$A$1:$CZ$288))</f>
        <v>487555</v>
      </c>
      <c r="BQ245" s="180" cm="1">
        <f t="array" ref="BQ245">_xlfn.XLOOKUP(BQ$1,'Copy of PY1 Data(H)'!$A$1:$CZ$1,_xlfn.XLOOKUP($A245,'Copy of PY1 Data(H)'!$A$1:$A$288,'Copy of PY1 Data(H)'!$A$1:$CZ$288))</f>
        <v>10685309</v>
      </c>
      <c r="BR245" s="180" cm="1">
        <f t="array" ref="BR245">_xlfn.XLOOKUP(BR$1,'Copy of PY1 Data(H)'!$A$1:$CZ$1,_xlfn.XLOOKUP($A245,'Copy of PY1 Data(H)'!$A$1:$A$288,'Copy of PY1 Data(H)'!$A$1:$CZ$288))</f>
        <v>218020</v>
      </c>
      <c r="BS245" s="180" cm="1">
        <f t="array" ref="BS245">_xlfn.XLOOKUP(BS$1,'Copy of PY1 Data(H)'!$A$1:$CZ$1,_xlfn.XLOOKUP($A245,'Copy of PY1 Data(H)'!$A$1:$A$288,'Copy of PY1 Data(H)'!$A$1:$CZ$288))</f>
        <v>8231798</v>
      </c>
      <c r="BT245" s="180" cm="1">
        <f t="array" ref="BT245">_xlfn.XLOOKUP(BT$1,'Copy of PY1 Data(H)'!$A$1:$CZ$1,_xlfn.XLOOKUP($A245,'Copy of PY1 Data(H)'!$A$1:$A$288,'Copy of PY1 Data(H)'!$A$1:$CZ$288))</f>
        <v>183853</v>
      </c>
      <c r="BU245" s="180" cm="1">
        <f t="array" ref="BU245">_xlfn.XLOOKUP(BU$1,'Copy of PY1 Data(H)'!$A$1:$CZ$1,_xlfn.XLOOKUP($A245,'Copy of PY1 Data(H)'!$A$1:$A$288,'Copy of PY1 Data(H)'!$A$1:$CZ$288))</f>
        <v>2321933</v>
      </c>
      <c r="BV245" s="180" cm="1">
        <f t="array" ref="BV245">_xlfn.XLOOKUP(BV$1,'Copy of PY1 Data(H)'!$A$1:$CZ$1,_xlfn.XLOOKUP($A245,'Copy of PY1 Data(H)'!$A$1:$A$288,'Copy of PY1 Data(H)'!$A$1:$CZ$288))</f>
        <v>298727</v>
      </c>
      <c r="BW245" s="180" cm="1">
        <f t="array" ref="BW245">_xlfn.XLOOKUP(BW$1,'Copy of PY1 Data(H)'!$A$1:$CZ$1,_xlfn.XLOOKUP($A245,'Copy of PY1 Data(H)'!$A$1:$A$288,'Copy of PY1 Data(H)'!$A$1:$CZ$288))</f>
        <v>0</v>
      </c>
      <c r="BX245" s="180" cm="1">
        <f t="array" ref="BX245">_xlfn.XLOOKUP(BX$1,'Copy of PY1 Data(H)'!$A$1:$CZ$1,_xlfn.XLOOKUP($A245,'Copy of PY1 Data(H)'!$A$1:$A$288,'Copy of PY1 Data(H)'!$A$1:$CZ$288))</f>
        <v>125726</v>
      </c>
      <c r="BY245" s="180" cm="1">
        <f t="array" ref="BY245">_xlfn.XLOOKUP(BY$1,'Copy of PY1 Data(H)'!$A$1:$CZ$1,_xlfn.XLOOKUP($A245,'Copy of PY1 Data(H)'!$A$1:$A$288,'Copy of PY1 Data(H)'!$A$1:$CZ$288))</f>
        <v>12616</v>
      </c>
      <c r="BZ245" s="180" cm="1">
        <f t="array" ref="BZ245">_xlfn.XLOOKUP(BZ$1,'Copy of PY1 Data(H)'!$A$1:$CZ$1,_xlfn.XLOOKUP($A245,'Copy of PY1 Data(H)'!$A$1:$A$288,'Copy of PY1 Data(H)'!$A$1:$CZ$288))</f>
        <v>64866</v>
      </c>
      <c r="CA245" s="180" cm="1">
        <f t="array" ref="CA245">_xlfn.XLOOKUP(CA$1,'Copy of PY1 Data(H)'!$A$1:$CZ$1,_xlfn.XLOOKUP($A245,'Copy of PY1 Data(H)'!$A$1:$A$288,'Copy of PY1 Data(H)'!$A$1:$CZ$288))</f>
        <v>23663</v>
      </c>
      <c r="CB245" s="180" cm="1">
        <f t="array" ref="CB245">_xlfn.XLOOKUP(CB$1,'Copy of PY1 Data(H)'!$A$1:$CZ$1,_xlfn.XLOOKUP($A245,'Copy of PY1 Data(H)'!$A$1:$A$288,'Copy of PY1 Data(H)'!$A$1:$CZ$288))</f>
        <v>466432</v>
      </c>
      <c r="CC245" s="180" cm="1">
        <f t="array" ref="CC245">_xlfn.XLOOKUP(CC$1,'Copy of PY1 Data(H)'!$A$1:$CZ$1,_xlfn.XLOOKUP($A245,'Copy of PY1 Data(H)'!$A$1:$A$288,'Copy of PY1 Data(H)'!$A$1:$CZ$288))</f>
        <v>0</v>
      </c>
      <c r="CD245" s="180" cm="1">
        <f t="array" ref="CD245">_xlfn.XLOOKUP(CD$1,'Copy of PY1 Data(H)'!$A$1:$CZ$1,_xlfn.XLOOKUP($A245,'Copy of PY1 Data(H)'!$A$1:$A$288,'Copy of PY1 Data(H)'!$A$1:$CZ$288))</f>
        <v>8841</v>
      </c>
    </row>
    <row r="246" spans="1:82" s="630" customFormat="1" x14ac:dyDescent="0.3">
      <c r="A246" s="630">
        <v>529</v>
      </c>
      <c r="B246" s="180"/>
      <c r="C246" s="180"/>
      <c r="D246" s="180" cm="1">
        <f t="array" ref="D246">_xlfn.XLOOKUP(D$1,'Copy of PY1 Data(H)'!$A$1:$CZ$1,_xlfn.XLOOKUP($A246,'Copy of PY1 Data(H)'!$A$1:$A$288,'Copy of PY1 Data(H)'!$A$1:$CZ$288))</f>
        <v>0</v>
      </c>
      <c r="E246" s="180" cm="1">
        <f t="array" ref="E246">_xlfn.XLOOKUP(E$1,'Copy of PY1 Data(H)'!$A$1:$CZ$1,_xlfn.XLOOKUP($A246,'Copy of PY1 Data(H)'!$A$1:$A$288,'Copy of PY1 Data(H)'!$A$1:$CZ$288))</f>
        <v>3337</v>
      </c>
      <c r="F246" s="180" cm="1">
        <f t="array" ref="F246">_xlfn.XLOOKUP(F$1,'Copy of PY1 Data(H)'!$A$1:$CZ$1,_xlfn.XLOOKUP($A246,'Copy of PY1 Data(H)'!$A$1:$A$288,'Copy of PY1 Data(H)'!$A$1:$CZ$288))</f>
        <v>0</v>
      </c>
      <c r="G246" s="180" cm="1">
        <f t="array" ref="G246">_xlfn.XLOOKUP(G$1,'Copy of PY1 Data(H)'!$A$1:$CZ$1,_xlfn.XLOOKUP($A246,'Copy of PY1 Data(H)'!$A$1:$A$288,'Copy of PY1 Data(H)'!$A$1:$CZ$288))</f>
        <v>137824</v>
      </c>
      <c r="H246" s="180" cm="1">
        <f t="array" ref="H246">_xlfn.XLOOKUP(H$1,'Copy of PY1 Data(H)'!$A$1:$CZ$1,_xlfn.XLOOKUP($A246,'Copy of PY1 Data(H)'!$A$1:$A$288,'Copy of PY1 Data(H)'!$A$1:$CZ$288))</f>
        <v>24727</v>
      </c>
      <c r="I246" s="180" cm="1">
        <f t="array" ref="I246">_xlfn.XLOOKUP(I$1,'Copy of PY1 Data(H)'!$A$1:$CZ$1,_xlfn.XLOOKUP($A246,'Copy of PY1 Data(H)'!$A$1:$A$288,'Copy of PY1 Data(H)'!$A$1:$CZ$288))</f>
        <v>210122</v>
      </c>
      <c r="J246" s="180" cm="1">
        <f t="array" ref="J246">_xlfn.XLOOKUP(J$1,'Copy of PY1 Data(H)'!$A$1:$CZ$1,_xlfn.XLOOKUP($A246,'Copy of PY1 Data(H)'!$A$1:$A$288,'Copy of PY1 Data(H)'!$A$1:$CZ$288))</f>
        <v>4954</v>
      </c>
      <c r="K246" s="180" cm="1">
        <f t="array" ref="K246">_xlfn.XLOOKUP(K$1,'Copy of PY1 Data(H)'!$A$1:$CZ$1,_xlfn.XLOOKUP($A246,'Copy of PY1 Data(H)'!$A$1:$A$288,'Copy of PY1 Data(H)'!$A$1:$CZ$288))</f>
        <v>8918</v>
      </c>
      <c r="L246" s="180" cm="1">
        <f t="array" ref="L246">_xlfn.XLOOKUP(L$1,'Copy of PY1 Data(H)'!$A$1:$CZ$1,_xlfn.XLOOKUP($A246,'Copy of PY1 Data(H)'!$A$1:$A$288,'Copy of PY1 Data(H)'!$A$1:$CZ$288))</f>
        <v>9820</v>
      </c>
      <c r="M246" s="180" cm="1">
        <f t="array" ref="M246">_xlfn.XLOOKUP(M$1,'Copy of PY1 Data(H)'!$A$1:$CZ$1,_xlfn.XLOOKUP($A246,'Copy of PY1 Data(H)'!$A$1:$A$288,'Copy of PY1 Data(H)'!$A$1:$CZ$288))</f>
        <v>787549</v>
      </c>
      <c r="N246" s="180" cm="1">
        <f t="array" ref="N246">_xlfn.XLOOKUP(N$1,'Copy of PY1 Data(H)'!$A$1:$CZ$1,_xlfn.XLOOKUP($A246,'Copy of PY1 Data(H)'!$A$1:$A$288,'Copy of PY1 Data(H)'!$A$1:$CZ$288))</f>
        <v>4468</v>
      </c>
      <c r="O246" s="180" cm="1">
        <f t="array" ref="O246">_xlfn.XLOOKUP(O$1,'Copy of PY1 Data(H)'!$A$1:$CZ$1,_xlfn.XLOOKUP($A246,'Copy of PY1 Data(H)'!$A$1:$A$288,'Copy of PY1 Data(H)'!$A$1:$CZ$288))</f>
        <v>154683</v>
      </c>
      <c r="P246" s="180" cm="1">
        <f t="array" ref="P246">_xlfn.XLOOKUP(P$1,'Copy of PY1 Data(H)'!$A$1:$CZ$1,_xlfn.XLOOKUP($A246,'Copy of PY1 Data(H)'!$A$1:$A$288,'Copy of PY1 Data(H)'!$A$1:$CZ$288))</f>
        <v>3340</v>
      </c>
      <c r="Q246" s="180" cm="1">
        <f t="array" ref="Q246">_xlfn.XLOOKUP(Q$1,'Copy of PY1 Data(H)'!$A$1:$CZ$1,_xlfn.XLOOKUP($A246,'Copy of PY1 Data(H)'!$A$1:$A$288,'Copy of PY1 Data(H)'!$A$1:$CZ$288))</f>
        <v>2033158</v>
      </c>
      <c r="R246" s="180" cm="1">
        <f t="array" ref="R246">_xlfn.XLOOKUP(R$1,'Copy of PY1 Data(H)'!$A$1:$CZ$1,_xlfn.XLOOKUP($A246,'Copy of PY1 Data(H)'!$A$1:$A$288,'Copy of PY1 Data(H)'!$A$1:$CZ$288))</f>
        <v>25210</v>
      </c>
      <c r="S246" s="180" cm="1">
        <f t="array" ref="S246">_xlfn.XLOOKUP(S$1,'Copy of PY1 Data(H)'!$A$1:$CZ$1,_xlfn.XLOOKUP($A246,'Copy of PY1 Data(H)'!$A$1:$A$288,'Copy of PY1 Data(H)'!$A$1:$CZ$288))</f>
        <v>0</v>
      </c>
      <c r="T246" s="180" cm="1">
        <f t="array" ref="T246">_xlfn.XLOOKUP(T$1,'Copy of PY1 Data(H)'!$A$1:$CZ$1,_xlfn.XLOOKUP($A246,'Copy of PY1 Data(H)'!$A$1:$A$288,'Copy of PY1 Data(H)'!$A$1:$CZ$288))</f>
        <v>3621873</v>
      </c>
      <c r="U246" s="180" cm="1">
        <f t="array" ref="U246">_xlfn.XLOOKUP(U$1,'Copy of PY1 Data(H)'!$A$1:$CZ$1,_xlfn.XLOOKUP($A246,'Copy of PY1 Data(H)'!$A$1:$A$288,'Copy of PY1 Data(H)'!$A$1:$CZ$288))</f>
        <v>431210</v>
      </c>
      <c r="V246" s="180" cm="1">
        <f t="array" ref="V246">_xlfn.XLOOKUP(V$1,'Copy of PY1 Data(H)'!$A$1:$CZ$1,_xlfn.XLOOKUP($A246,'Copy of PY1 Data(H)'!$A$1:$A$288,'Copy of PY1 Data(H)'!$A$1:$CZ$288))</f>
        <v>797960</v>
      </c>
      <c r="W246" s="180" cm="1">
        <f t="array" ref="W246">_xlfn.XLOOKUP(W$1,'Copy of PY1 Data(H)'!$A$1:$CZ$1,_xlfn.XLOOKUP($A246,'Copy of PY1 Data(H)'!$A$1:$A$288,'Copy of PY1 Data(H)'!$A$1:$CZ$288))</f>
        <v>1116037</v>
      </c>
      <c r="X246" s="180" cm="1">
        <f t="array" ref="X246">_xlfn.XLOOKUP(X$1,'Copy of PY1 Data(H)'!$A$1:$CZ$1,_xlfn.XLOOKUP($A246,'Copy of PY1 Data(H)'!$A$1:$A$288,'Copy of PY1 Data(H)'!$A$1:$CZ$288))</f>
        <v>0</v>
      </c>
      <c r="Y246" s="180" cm="1">
        <f t="array" ref="Y246">_xlfn.XLOOKUP(Y$1,'Copy of PY1 Data(H)'!$A$1:$CZ$1,_xlfn.XLOOKUP($A246,'Copy of PY1 Data(H)'!$A$1:$A$288,'Copy of PY1 Data(H)'!$A$1:$CZ$288))</f>
        <v>637439</v>
      </c>
      <c r="Z246" s="180" cm="1">
        <f t="array" ref="Z246">_xlfn.XLOOKUP(Z$1,'Copy of PY1 Data(H)'!$A$1:$CZ$1,_xlfn.XLOOKUP($A246,'Copy of PY1 Data(H)'!$A$1:$A$288,'Copy of PY1 Data(H)'!$A$1:$CZ$288))</f>
        <v>54689</v>
      </c>
      <c r="AA246" s="180" cm="1">
        <f t="array" ref="AA246">_xlfn.XLOOKUP(AA$1,'Copy of PY1 Data(H)'!$A$1:$CZ$1,_xlfn.XLOOKUP($A246,'Copy of PY1 Data(H)'!$A$1:$A$288,'Copy of PY1 Data(H)'!$A$1:$CZ$288))</f>
        <v>810402</v>
      </c>
      <c r="AB246" s="180" cm="1">
        <f t="array" ref="AB246">_xlfn.XLOOKUP(AB$1,'Copy of PY1 Data(H)'!$A$1:$CZ$1,_xlfn.XLOOKUP($A246,'Copy of PY1 Data(H)'!$A$1:$A$288,'Copy of PY1 Data(H)'!$A$1:$CZ$288))</f>
        <v>192876</v>
      </c>
      <c r="AC246" s="180" cm="1">
        <f t="array" ref="AC246">_xlfn.XLOOKUP(AC$1,'Copy of PY1 Data(H)'!$A$1:$CZ$1,_xlfn.XLOOKUP($A246,'Copy of PY1 Data(H)'!$A$1:$A$288,'Copy of PY1 Data(H)'!$A$1:$CZ$288))</f>
        <v>82482</v>
      </c>
      <c r="AD246" s="180" cm="1">
        <f t="array" ref="AD246">_xlfn.XLOOKUP(AD$1,'Copy of PY1 Data(H)'!$A$1:$CZ$1,_xlfn.XLOOKUP($A246,'Copy of PY1 Data(H)'!$A$1:$A$288,'Copy of PY1 Data(H)'!$A$1:$CZ$288))</f>
        <v>122286</v>
      </c>
      <c r="AE246" s="180" cm="1">
        <f t="array" ref="AE246">_xlfn.XLOOKUP(AE$1,'Copy of PY1 Data(H)'!$A$1:$CZ$1,_xlfn.XLOOKUP($A246,'Copy of PY1 Data(H)'!$A$1:$A$288,'Copy of PY1 Data(H)'!$A$1:$CZ$288))</f>
        <v>44229</v>
      </c>
      <c r="AF246" s="180" cm="1">
        <f t="array" ref="AF246">_xlfn.XLOOKUP(AF$1,'Copy of PY1 Data(H)'!$A$1:$CZ$1,_xlfn.XLOOKUP($A246,'Copy of PY1 Data(H)'!$A$1:$A$288,'Copy of PY1 Data(H)'!$A$1:$CZ$288))</f>
        <v>148166</v>
      </c>
      <c r="AG246" s="180" cm="1">
        <f t="array" ref="AG246">_xlfn.XLOOKUP(AG$1,'Copy of PY1 Data(H)'!$A$1:$CZ$1,_xlfn.XLOOKUP($A246,'Copy of PY1 Data(H)'!$A$1:$A$288,'Copy of PY1 Data(H)'!$A$1:$CZ$288))</f>
        <v>331901</v>
      </c>
      <c r="AH246" s="180" cm="1">
        <f t="array" ref="AH246">_xlfn.XLOOKUP(AH$1,'Copy of PY1 Data(H)'!$A$1:$CZ$1,_xlfn.XLOOKUP($A246,'Copy of PY1 Data(H)'!$A$1:$A$288,'Copy of PY1 Data(H)'!$A$1:$CZ$288))</f>
        <v>25494</v>
      </c>
      <c r="AI246" s="180" cm="1">
        <f t="array" ref="AI246">_xlfn.XLOOKUP(AI$1,'Copy of PY1 Data(H)'!$A$1:$CZ$1,_xlfn.XLOOKUP($A246,'Copy of PY1 Data(H)'!$A$1:$A$288,'Copy of PY1 Data(H)'!$A$1:$CZ$288))</f>
        <v>1550127</v>
      </c>
      <c r="AJ246" s="180" cm="1">
        <f t="array" ref="AJ246">_xlfn.XLOOKUP(AJ$1,'Copy of PY1 Data(H)'!$A$1:$CZ$1,_xlfn.XLOOKUP($A246,'Copy of PY1 Data(H)'!$A$1:$A$288,'Copy of PY1 Data(H)'!$A$1:$CZ$288))</f>
        <v>12157</v>
      </c>
      <c r="AK246" s="180" cm="1">
        <f t="array" ref="AK246">_xlfn.XLOOKUP(AK$1,'Copy of PY1 Data(H)'!$A$1:$CZ$1,_xlfn.XLOOKUP($A246,'Copy of PY1 Data(H)'!$A$1:$A$288,'Copy of PY1 Data(H)'!$A$1:$CZ$288))</f>
        <v>0</v>
      </c>
      <c r="AL246" s="180" cm="1">
        <f t="array" ref="AL246">_xlfn.XLOOKUP(AL$1,'Copy of PY1 Data(H)'!$A$1:$CZ$1,_xlfn.XLOOKUP($A246,'Copy of PY1 Data(H)'!$A$1:$A$288,'Copy of PY1 Data(H)'!$A$1:$CZ$288))</f>
        <v>0</v>
      </c>
      <c r="AM246" s="180" cm="1">
        <f t="array" ref="AM246">_xlfn.XLOOKUP(AM$1,'Copy of PY1 Data(H)'!$A$1:$CZ$1,_xlfn.XLOOKUP($A246,'Copy of PY1 Data(H)'!$A$1:$A$288,'Copy of PY1 Data(H)'!$A$1:$CZ$288))</f>
        <v>569457</v>
      </c>
      <c r="AN246" s="180" cm="1">
        <f t="array" ref="AN246">_xlfn.XLOOKUP(AN$1,'Copy of PY1 Data(H)'!$A$1:$CZ$1,_xlfn.XLOOKUP($A246,'Copy of PY1 Data(H)'!$A$1:$A$288,'Copy of PY1 Data(H)'!$A$1:$CZ$288))</f>
        <v>25921</v>
      </c>
      <c r="AO246" s="180" cm="1">
        <f t="array" ref="AO246">_xlfn.XLOOKUP(AO$1,'Copy of PY1 Data(H)'!$A$1:$CZ$1,_xlfn.XLOOKUP($A246,'Copy of PY1 Data(H)'!$A$1:$A$288,'Copy of PY1 Data(H)'!$A$1:$CZ$288))</f>
        <v>43637</v>
      </c>
      <c r="AP246" s="180" cm="1">
        <f t="array" ref="AP246">_xlfn.XLOOKUP(AP$1,'Copy of PY1 Data(H)'!$A$1:$CZ$1,_xlfn.XLOOKUP($A246,'Copy of PY1 Data(H)'!$A$1:$A$288,'Copy of PY1 Data(H)'!$A$1:$CZ$288))</f>
        <v>0</v>
      </c>
      <c r="AQ246" s="180" cm="1">
        <f t="array" ref="AQ246">_xlfn.XLOOKUP(AQ$1,'Copy of PY1 Data(H)'!$A$1:$CZ$1,_xlfn.XLOOKUP($A246,'Copy of PY1 Data(H)'!$A$1:$A$288,'Copy of PY1 Data(H)'!$A$1:$CZ$288))</f>
        <v>67198</v>
      </c>
      <c r="AR246" s="180" cm="1">
        <f t="array" ref="AR246">_xlfn.XLOOKUP(AR$1,'Copy of PY1 Data(H)'!$A$1:$CZ$1,_xlfn.XLOOKUP($A246,'Copy of PY1 Data(H)'!$A$1:$A$288,'Copy of PY1 Data(H)'!$A$1:$CZ$288))</f>
        <v>189025</v>
      </c>
      <c r="AS246" s="180" cm="1">
        <f t="array" ref="AS246">_xlfn.XLOOKUP(AS$1,'Copy of PY1 Data(H)'!$A$1:$CZ$1,_xlfn.XLOOKUP($A246,'Copy of PY1 Data(H)'!$A$1:$A$288,'Copy of PY1 Data(H)'!$A$1:$CZ$288))</f>
        <v>13431</v>
      </c>
      <c r="AT246" s="180" cm="1">
        <f t="array" ref="AT246">_xlfn.XLOOKUP(AT$1,'Copy of PY1 Data(H)'!$A$1:$CZ$1,_xlfn.XLOOKUP($A246,'Copy of PY1 Data(H)'!$A$1:$A$288,'Copy of PY1 Data(H)'!$A$1:$CZ$288))</f>
        <v>87667</v>
      </c>
      <c r="AU246" s="180" cm="1">
        <f t="array" ref="AU246">_xlfn.XLOOKUP(AU$1,'Copy of PY1 Data(H)'!$A$1:$CZ$1,_xlfn.XLOOKUP($A246,'Copy of PY1 Data(H)'!$A$1:$A$288,'Copy of PY1 Data(H)'!$A$1:$CZ$288))</f>
        <v>0</v>
      </c>
      <c r="AV246" s="180" cm="1">
        <f t="array" ref="AV246">_xlfn.XLOOKUP(AV$1,'Copy of PY1 Data(H)'!$A$1:$CZ$1,_xlfn.XLOOKUP($A246,'Copy of PY1 Data(H)'!$A$1:$A$288,'Copy of PY1 Data(H)'!$A$1:$CZ$288))</f>
        <v>334752</v>
      </c>
      <c r="AW246" s="180" cm="1">
        <f t="array" ref="AW246">_xlfn.XLOOKUP(AW$1,'Copy of PY1 Data(H)'!$A$1:$CZ$1,_xlfn.XLOOKUP($A246,'Copy of PY1 Data(H)'!$A$1:$A$288,'Copy of PY1 Data(H)'!$A$1:$CZ$288))</f>
        <v>96113</v>
      </c>
      <c r="AX246" s="180" cm="1">
        <f t="array" ref="AX246">_xlfn.XLOOKUP(AX$1,'Copy of PY1 Data(H)'!$A$1:$CZ$1,_xlfn.XLOOKUP($A246,'Copy of PY1 Data(H)'!$A$1:$A$288,'Copy of PY1 Data(H)'!$A$1:$CZ$288))</f>
        <v>85322</v>
      </c>
      <c r="AY246" s="180" cm="1">
        <f t="array" ref="AY246">_xlfn.XLOOKUP(AY$1,'Copy of PY1 Data(H)'!$A$1:$CZ$1,_xlfn.XLOOKUP($A246,'Copy of PY1 Data(H)'!$A$1:$A$288,'Copy of PY1 Data(H)'!$A$1:$CZ$288))</f>
        <v>49022</v>
      </c>
      <c r="AZ246" s="180" cm="1">
        <f t="array" ref="AZ246">_xlfn.XLOOKUP(AZ$1,'Copy of PY1 Data(H)'!$A$1:$CZ$1,_xlfn.XLOOKUP($A246,'Copy of PY1 Data(H)'!$A$1:$A$288,'Copy of PY1 Data(H)'!$A$1:$CZ$288))</f>
        <v>23602</v>
      </c>
      <c r="BA246" s="180" cm="1">
        <f t="array" ref="BA246">_xlfn.XLOOKUP(BA$1,'Copy of PY1 Data(H)'!$A$1:$CZ$1,_xlfn.XLOOKUP($A246,'Copy of PY1 Data(H)'!$A$1:$A$288,'Copy of PY1 Data(H)'!$A$1:$CZ$288))</f>
        <v>29916</v>
      </c>
      <c r="BB246" s="180" cm="1">
        <f t="array" ref="BB246">_xlfn.XLOOKUP(BB$1,'Copy of PY1 Data(H)'!$A$1:$CZ$1,_xlfn.XLOOKUP($A246,'Copy of PY1 Data(H)'!$A$1:$A$288,'Copy of PY1 Data(H)'!$A$1:$CZ$288))</f>
        <v>0</v>
      </c>
      <c r="BC246" s="180" cm="1">
        <f t="array" ref="BC246">_xlfn.XLOOKUP(BC$1,'Copy of PY1 Data(H)'!$A$1:$CZ$1,_xlfn.XLOOKUP($A246,'Copy of PY1 Data(H)'!$A$1:$A$288,'Copy of PY1 Data(H)'!$A$1:$CZ$288))</f>
        <v>7059</v>
      </c>
      <c r="BD246" s="180" cm="1">
        <f t="array" ref="BD246">_xlfn.XLOOKUP(BD$1,'Copy of PY1 Data(H)'!$A$1:$CZ$1,_xlfn.XLOOKUP($A246,'Copy of PY1 Data(H)'!$A$1:$A$288,'Copy of PY1 Data(H)'!$A$1:$CZ$288))</f>
        <v>413752</v>
      </c>
      <c r="BE246" s="180" cm="1">
        <f t="array" ref="BE246">_xlfn.XLOOKUP(BE$1,'Copy of PY1 Data(H)'!$A$1:$CZ$1,_xlfn.XLOOKUP($A246,'Copy of PY1 Data(H)'!$A$1:$A$288,'Copy of PY1 Data(H)'!$A$1:$CZ$288))</f>
        <v>6560</v>
      </c>
      <c r="BF246" s="180" cm="1">
        <f t="array" ref="BF246">_xlfn.XLOOKUP(BF$1,'Copy of PY1 Data(H)'!$A$1:$CZ$1,_xlfn.XLOOKUP($A246,'Copy of PY1 Data(H)'!$A$1:$A$288,'Copy of PY1 Data(H)'!$A$1:$CZ$288))</f>
        <v>22521</v>
      </c>
      <c r="BG246" s="180" cm="1">
        <f t="array" ref="BG246">_xlfn.XLOOKUP(BG$1,'Copy of PY1 Data(H)'!$A$1:$CZ$1,_xlfn.XLOOKUP($A246,'Copy of PY1 Data(H)'!$A$1:$A$288,'Copy of PY1 Data(H)'!$A$1:$CZ$288))</f>
        <v>0</v>
      </c>
      <c r="BH246" s="180" cm="1">
        <f t="array" ref="BH246">_xlfn.XLOOKUP(BH$1,'Copy of PY1 Data(H)'!$A$1:$CZ$1,_xlfn.XLOOKUP($A246,'Copy of PY1 Data(H)'!$A$1:$A$288,'Copy of PY1 Data(H)'!$A$1:$CZ$288))</f>
        <v>3127</v>
      </c>
      <c r="BI246" s="180" cm="1">
        <f t="array" ref="BI246">_xlfn.XLOOKUP(BI$1,'Copy of PY1 Data(H)'!$A$1:$CZ$1,_xlfn.XLOOKUP($A246,'Copy of PY1 Data(H)'!$A$1:$A$288,'Copy of PY1 Data(H)'!$A$1:$CZ$288))</f>
        <v>10140</v>
      </c>
      <c r="BJ246" s="180" cm="1">
        <f t="array" ref="BJ246">_xlfn.XLOOKUP(BJ$1,'Copy of PY1 Data(H)'!$A$1:$CZ$1,_xlfn.XLOOKUP($A246,'Copy of PY1 Data(H)'!$A$1:$A$288,'Copy of PY1 Data(H)'!$A$1:$CZ$288))</f>
        <v>3945</v>
      </c>
      <c r="BK246" s="180" cm="1">
        <f t="array" ref="BK246">_xlfn.XLOOKUP(BK$1,'Copy of PY1 Data(H)'!$A$1:$CZ$1,_xlfn.XLOOKUP($A246,'Copy of PY1 Data(H)'!$A$1:$A$288,'Copy of PY1 Data(H)'!$A$1:$CZ$288))</f>
        <v>85447</v>
      </c>
      <c r="BL246" s="180" cm="1">
        <f t="array" ref="BL246">_xlfn.XLOOKUP(BL$1,'Copy of PY1 Data(H)'!$A$1:$CZ$1,_xlfn.XLOOKUP($A246,'Copy of PY1 Data(H)'!$A$1:$A$288,'Copy of PY1 Data(H)'!$A$1:$CZ$288))</f>
        <v>0</v>
      </c>
      <c r="BM246" s="180" cm="1">
        <f t="array" ref="BM246">_xlfn.XLOOKUP(BM$1,'Copy of PY1 Data(H)'!$A$1:$CZ$1,_xlfn.XLOOKUP($A246,'Copy of PY1 Data(H)'!$A$1:$A$288,'Copy of PY1 Data(H)'!$A$1:$CZ$288))</f>
        <v>84961</v>
      </c>
      <c r="BN246" s="180" cm="1">
        <f t="array" ref="BN246">_xlfn.XLOOKUP(BN$1,'Copy of PY1 Data(H)'!$A$1:$CZ$1,_xlfn.XLOOKUP($A246,'Copy of PY1 Data(H)'!$A$1:$A$288,'Copy of PY1 Data(H)'!$A$1:$CZ$288))</f>
        <v>58449</v>
      </c>
      <c r="BO246" s="180" cm="1">
        <f t="array" ref="BO246">_xlfn.XLOOKUP(BO$1,'Copy of PY1 Data(H)'!$A$1:$CZ$1,_xlfn.XLOOKUP($A246,'Copy of PY1 Data(H)'!$A$1:$A$288,'Copy of PY1 Data(H)'!$A$1:$CZ$288))</f>
        <v>76153</v>
      </c>
      <c r="BP246" s="180" cm="1">
        <f t="array" ref="BP246">_xlfn.XLOOKUP(BP$1,'Copy of PY1 Data(H)'!$A$1:$CZ$1,_xlfn.XLOOKUP($A246,'Copy of PY1 Data(H)'!$A$1:$A$288,'Copy of PY1 Data(H)'!$A$1:$CZ$288))</f>
        <v>65838</v>
      </c>
      <c r="BQ246" s="180" cm="1">
        <f t="array" ref="BQ246">_xlfn.XLOOKUP(BQ$1,'Copy of PY1 Data(H)'!$A$1:$CZ$1,_xlfn.XLOOKUP($A246,'Copy of PY1 Data(H)'!$A$1:$A$288,'Copy of PY1 Data(H)'!$A$1:$CZ$288))</f>
        <v>800909</v>
      </c>
      <c r="BR246" s="180" cm="1">
        <f t="array" ref="BR246">_xlfn.XLOOKUP(BR$1,'Copy of PY1 Data(H)'!$A$1:$CZ$1,_xlfn.XLOOKUP($A246,'Copy of PY1 Data(H)'!$A$1:$A$288,'Copy of PY1 Data(H)'!$A$1:$CZ$288))</f>
        <v>12211</v>
      </c>
      <c r="BS246" s="180" cm="1">
        <f t="array" ref="BS246">_xlfn.XLOOKUP(BS$1,'Copy of PY1 Data(H)'!$A$1:$CZ$1,_xlfn.XLOOKUP($A246,'Copy of PY1 Data(H)'!$A$1:$A$288,'Copy of PY1 Data(H)'!$A$1:$CZ$288))</f>
        <v>350041</v>
      </c>
      <c r="BT246" s="180" cm="1">
        <f t="array" ref="BT246">_xlfn.XLOOKUP(BT$1,'Copy of PY1 Data(H)'!$A$1:$CZ$1,_xlfn.XLOOKUP($A246,'Copy of PY1 Data(H)'!$A$1:$A$288,'Copy of PY1 Data(H)'!$A$1:$CZ$288))</f>
        <v>20034</v>
      </c>
      <c r="BU246" s="180" cm="1">
        <f t="array" ref="BU246">_xlfn.XLOOKUP(BU$1,'Copy of PY1 Data(H)'!$A$1:$CZ$1,_xlfn.XLOOKUP($A246,'Copy of PY1 Data(H)'!$A$1:$A$288,'Copy of PY1 Data(H)'!$A$1:$CZ$288))</f>
        <v>269642</v>
      </c>
      <c r="BV246" s="180" cm="1">
        <f t="array" ref="BV246">_xlfn.XLOOKUP(BV$1,'Copy of PY1 Data(H)'!$A$1:$CZ$1,_xlfn.XLOOKUP($A246,'Copy of PY1 Data(H)'!$A$1:$A$288,'Copy of PY1 Data(H)'!$A$1:$CZ$288))</f>
        <v>34727</v>
      </c>
      <c r="BW246" s="180" cm="1">
        <f t="array" ref="BW246">_xlfn.XLOOKUP(BW$1,'Copy of PY1 Data(H)'!$A$1:$CZ$1,_xlfn.XLOOKUP($A246,'Copy of PY1 Data(H)'!$A$1:$A$288,'Copy of PY1 Data(H)'!$A$1:$CZ$288))</f>
        <v>0</v>
      </c>
      <c r="BX246" s="180" cm="1">
        <f t="array" ref="BX246">_xlfn.XLOOKUP(BX$1,'Copy of PY1 Data(H)'!$A$1:$CZ$1,_xlfn.XLOOKUP($A246,'Copy of PY1 Data(H)'!$A$1:$A$288,'Copy of PY1 Data(H)'!$A$1:$CZ$288))</f>
        <v>19517</v>
      </c>
      <c r="BY246" s="180" cm="1">
        <f t="array" ref="BY246">_xlfn.XLOOKUP(BY$1,'Copy of PY1 Data(H)'!$A$1:$CZ$1,_xlfn.XLOOKUP($A246,'Copy of PY1 Data(H)'!$A$1:$A$288,'Copy of PY1 Data(H)'!$A$1:$CZ$288))</f>
        <v>2188</v>
      </c>
      <c r="BZ246" s="180" cm="1">
        <f t="array" ref="BZ246">_xlfn.XLOOKUP(BZ$1,'Copy of PY1 Data(H)'!$A$1:$CZ$1,_xlfn.XLOOKUP($A246,'Copy of PY1 Data(H)'!$A$1:$A$288,'Copy of PY1 Data(H)'!$A$1:$CZ$288))</f>
        <v>9363</v>
      </c>
      <c r="CA246" s="180" cm="1">
        <f t="array" ref="CA246">_xlfn.XLOOKUP(CA$1,'Copy of PY1 Data(H)'!$A$1:$CZ$1,_xlfn.XLOOKUP($A246,'Copy of PY1 Data(H)'!$A$1:$A$288,'Copy of PY1 Data(H)'!$A$1:$CZ$288))</f>
        <v>4840</v>
      </c>
      <c r="CB246" s="180" cm="1">
        <f t="array" ref="CB246">_xlfn.XLOOKUP(CB$1,'Copy of PY1 Data(H)'!$A$1:$CZ$1,_xlfn.XLOOKUP($A246,'Copy of PY1 Data(H)'!$A$1:$A$288,'Copy of PY1 Data(H)'!$A$1:$CZ$288))</f>
        <v>57051</v>
      </c>
      <c r="CC246" s="180" cm="1">
        <f t="array" ref="CC246">_xlfn.XLOOKUP(CC$1,'Copy of PY1 Data(H)'!$A$1:$CZ$1,_xlfn.XLOOKUP($A246,'Copy of PY1 Data(H)'!$A$1:$A$288,'Copy of PY1 Data(H)'!$A$1:$CZ$288))</f>
        <v>0</v>
      </c>
      <c r="CD246" s="180" cm="1">
        <f t="array" ref="CD246">_xlfn.XLOOKUP(CD$1,'Copy of PY1 Data(H)'!$A$1:$CZ$1,_xlfn.XLOOKUP($A246,'Copy of PY1 Data(H)'!$A$1:$A$288,'Copy of PY1 Data(H)'!$A$1:$CZ$288))</f>
        <v>3583</v>
      </c>
    </row>
    <row r="247" spans="1:82" s="630" customFormat="1" x14ac:dyDescent="0.3">
      <c r="A247" s="630">
        <v>530</v>
      </c>
      <c r="B247" s="180"/>
      <c r="C247" s="180"/>
      <c r="D247" s="180" cm="1">
        <f t="array" ref="D247">_xlfn.XLOOKUP(D$1,'Copy of PY1 Data(H)'!$A$1:$CZ$1,_xlfn.XLOOKUP($A247,'Copy of PY1 Data(H)'!$A$1:$A$288,'Copy of PY1 Data(H)'!$A$1:$CZ$288))</f>
        <v>0</v>
      </c>
      <c r="E247" s="180" cm="1">
        <f t="array" ref="E247">_xlfn.XLOOKUP(E$1,'Copy of PY1 Data(H)'!$A$1:$CZ$1,_xlfn.XLOOKUP($A247,'Copy of PY1 Data(H)'!$A$1:$A$288,'Copy of PY1 Data(H)'!$A$1:$CZ$288))</f>
        <v>408</v>
      </c>
      <c r="F247" s="180" cm="1">
        <f t="array" ref="F247">_xlfn.XLOOKUP(F$1,'Copy of PY1 Data(H)'!$A$1:$CZ$1,_xlfn.XLOOKUP($A247,'Copy of PY1 Data(H)'!$A$1:$A$288,'Copy of PY1 Data(H)'!$A$1:$CZ$288))</f>
        <v>0</v>
      </c>
      <c r="G247" s="180" cm="1">
        <f t="array" ref="G247">_xlfn.XLOOKUP(G$1,'Copy of PY1 Data(H)'!$A$1:$CZ$1,_xlfn.XLOOKUP($A247,'Copy of PY1 Data(H)'!$A$1:$A$288,'Copy of PY1 Data(H)'!$A$1:$CZ$288))</f>
        <v>21901</v>
      </c>
      <c r="H247" s="180" cm="1">
        <f t="array" ref="H247">_xlfn.XLOOKUP(H$1,'Copy of PY1 Data(H)'!$A$1:$CZ$1,_xlfn.XLOOKUP($A247,'Copy of PY1 Data(H)'!$A$1:$A$288,'Copy of PY1 Data(H)'!$A$1:$CZ$288))</f>
        <v>3606</v>
      </c>
      <c r="I247" s="180" cm="1">
        <f t="array" ref="I247">_xlfn.XLOOKUP(I$1,'Copy of PY1 Data(H)'!$A$1:$CZ$1,_xlfn.XLOOKUP($A247,'Copy of PY1 Data(H)'!$A$1:$A$288,'Copy of PY1 Data(H)'!$A$1:$CZ$288))</f>
        <v>21201</v>
      </c>
      <c r="J247" s="180" cm="1">
        <f t="array" ref="J247">_xlfn.XLOOKUP(J$1,'Copy of PY1 Data(H)'!$A$1:$CZ$1,_xlfn.XLOOKUP($A247,'Copy of PY1 Data(H)'!$A$1:$A$288,'Copy of PY1 Data(H)'!$A$1:$CZ$288))</f>
        <v>1359</v>
      </c>
      <c r="K247" s="180" cm="1">
        <f t="array" ref="K247">_xlfn.XLOOKUP(K$1,'Copy of PY1 Data(H)'!$A$1:$CZ$1,_xlfn.XLOOKUP($A247,'Copy of PY1 Data(H)'!$A$1:$A$288,'Copy of PY1 Data(H)'!$A$1:$CZ$288))</f>
        <v>329</v>
      </c>
      <c r="L247" s="180" cm="1">
        <f t="array" ref="L247">_xlfn.XLOOKUP(L$1,'Copy of PY1 Data(H)'!$A$1:$CZ$1,_xlfn.XLOOKUP($A247,'Copy of PY1 Data(H)'!$A$1:$A$288,'Copy of PY1 Data(H)'!$A$1:$CZ$288))</f>
        <v>854</v>
      </c>
      <c r="M247" s="180" cm="1">
        <f t="array" ref="M247">_xlfn.XLOOKUP(M$1,'Copy of PY1 Data(H)'!$A$1:$CZ$1,_xlfn.XLOOKUP($A247,'Copy of PY1 Data(H)'!$A$1:$A$288,'Copy of PY1 Data(H)'!$A$1:$CZ$288))</f>
        <v>67716</v>
      </c>
      <c r="N247" s="180" cm="1">
        <f t="array" ref="N247">_xlfn.XLOOKUP(N$1,'Copy of PY1 Data(H)'!$A$1:$CZ$1,_xlfn.XLOOKUP($A247,'Copy of PY1 Data(H)'!$A$1:$A$288,'Copy of PY1 Data(H)'!$A$1:$CZ$288))</f>
        <v>882</v>
      </c>
      <c r="O247" s="180" cm="1">
        <f t="array" ref="O247">_xlfn.XLOOKUP(O$1,'Copy of PY1 Data(H)'!$A$1:$CZ$1,_xlfn.XLOOKUP($A247,'Copy of PY1 Data(H)'!$A$1:$A$288,'Copy of PY1 Data(H)'!$A$1:$CZ$288))</f>
        <v>30782</v>
      </c>
      <c r="P247" s="180" cm="1">
        <f t="array" ref="P247">_xlfn.XLOOKUP(P$1,'Copy of PY1 Data(H)'!$A$1:$CZ$1,_xlfn.XLOOKUP($A247,'Copy of PY1 Data(H)'!$A$1:$A$288,'Copy of PY1 Data(H)'!$A$1:$CZ$288))</f>
        <v>122</v>
      </c>
      <c r="Q247" s="180" cm="1">
        <f t="array" ref="Q247">_xlfn.XLOOKUP(Q$1,'Copy of PY1 Data(H)'!$A$1:$CZ$1,_xlfn.XLOOKUP($A247,'Copy of PY1 Data(H)'!$A$1:$A$288,'Copy of PY1 Data(H)'!$A$1:$CZ$288))</f>
        <v>145719</v>
      </c>
      <c r="R247" s="180" cm="1">
        <f t="array" ref="R247">_xlfn.XLOOKUP(R$1,'Copy of PY1 Data(H)'!$A$1:$CZ$1,_xlfn.XLOOKUP($A247,'Copy of PY1 Data(H)'!$A$1:$A$288,'Copy of PY1 Data(H)'!$A$1:$CZ$288))</f>
        <v>1105</v>
      </c>
      <c r="S247" s="180" cm="1">
        <f t="array" ref="S247">_xlfn.XLOOKUP(S$1,'Copy of PY1 Data(H)'!$A$1:$CZ$1,_xlfn.XLOOKUP($A247,'Copy of PY1 Data(H)'!$A$1:$A$288,'Copy of PY1 Data(H)'!$A$1:$CZ$288))</f>
        <v>0</v>
      </c>
      <c r="T247" s="180" cm="1">
        <f t="array" ref="T247">_xlfn.XLOOKUP(T$1,'Copy of PY1 Data(H)'!$A$1:$CZ$1,_xlfn.XLOOKUP($A247,'Copy of PY1 Data(H)'!$A$1:$A$288,'Copy of PY1 Data(H)'!$A$1:$CZ$288))</f>
        <v>249374</v>
      </c>
      <c r="U247" s="180" cm="1">
        <f t="array" ref="U247">_xlfn.XLOOKUP(U$1,'Copy of PY1 Data(H)'!$A$1:$CZ$1,_xlfn.XLOOKUP($A247,'Copy of PY1 Data(H)'!$A$1:$A$288,'Copy of PY1 Data(H)'!$A$1:$CZ$288))</f>
        <v>62544</v>
      </c>
      <c r="V247" s="180" cm="1">
        <f t="array" ref="V247">_xlfn.XLOOKUP(V$1,'Copy of PY1 Data(H)'!$A$1:$CZ$1,_xlfn.XLOOKUP($A247,'Copy of PY1 Data(H)'!$A$1:$A$288,'Copy of PY1 Data(H)'!$A$1:$CZ$288))</f>
        <v>279704</v>
      </c>
      <c r="W247" s="180" cm="1">
        <f t="array" ref="W247">_xlfn.XLOOKUP(W$1,'Copy of PY1 Data(H)'!$A$1:$CZ$1,_xlfn.XLOOKUP($A247,'Copy of PY1 Data(H)'!$A$1:$A$288,'Copy of PY1 Data(H)'!$A$1:$CZ$288))</f>
        <v>45941</v>
      </c>
      <c r="X247" s="180" cm="1">
        <f t="array" ref="X247">_xlfn.XLOOKUP(X$1,'Copy of PY1 Data(H)'!$A$1:$CZ$1,_xlfn.XLOOKUP($A247,'Copy of PY1 Data(H)'!$A$1:$A$288,'Copy of PY1 Data(H)'!$A$1:$CZ$288))</f>
        <v>0</v>
      </c>
      <c r="Y247" s="180" cm="1">
        <f t="array" ref="Y247">_xlfn.XLOOKUP(Y$1,'Copy of PY1 Data(H)'!$A$1:$CZ$1,_xlfn.XLOOKUP($A247,'Copy of PY1 Data(H)'!$A$1:$A$288,'Copy of PY1 Data(H)'!$A$1:$CZ$288))</f>
        <v>84076</v>
      </c>
      <c r="Z247" s="180" cm="1">
        <f t="array" ref="Z247">_xlfn.XLOOKUP(Z$1,'Copy of PY1 Data(H)'!$A$1:$CZ$1,_xlfn.XLOOKUP($A247,'Copy of PY1 Data(H)'!$A$1:$A$288,'Copy of PY1 Data(H)'!$A$1:$CZ$288))</f>
        <v>21142</v>
      </c>
      <c r="AA247" s="180" cm="1">
        <f t="array" ref="AA247">_xlfn.XLOOKUP(AA$1,'Copy of PY1 Data(H)'!$A$1:$CZ$1,_xlfn.XLOOKUP($A247,'Copy of PY1 Data(H)'!$A$1:$A$288,'Copy of PY1 Data(H)'!$A$1:$CZ$288))</f>
        <v>42028</v>
      </c>
      <c r="AB247" s="180" cm="1">
        <f t="array" ref="AB247">_xlfn.XLOOKUP(AB$1,'Copy of PY1 Data(H)'!$A$1:$CZ$1,_xlfn.XLOOKUP($A247,'Copy of PY1 Data(H)'!$A$1:$A$288,'Copy of PY1 Data(H)'!$A$1:$CZ$288))</f>
        <v>46814</v>
      </c>
      <c r="AC247" s="180" cm="1">
        <f t="array" ref="AC247">_xlfn.XLOOKUP(AC$1,'Copy of PY1 Data(H)'!$A$1:$CZ$1,_xlfn.XLOOKUP($A247,'Copy of PY1 Data(H)'!$A$1:$A$288,'Copy of PY1 Data(H)'!$A$1:$CZ$288))</f>
        <v>12239</v>
      </c>
      <c r="AD247" s="180" cm="1">
        <f t="array" ref="AD247">_xlfn.XLOOKUP(AD$1,'Copy of PY1 Data(H)'!$A$1:$CZ$1,_xlfn.XLOOKUP($A247,'Copy of PY1 Data(H)'!$A$1:$A$288,'Copy of PY1 Data(H)'!$A$1:$CZ$288))</f>
        <v>19454</v>
      </c>
      <c r="AE247" s="180" cm="1">
        <f t="array" ref="AE247">_xlfn.XLOOKUP(AE$1,'Copy of PY1 Data(H)'!$A$1:$CZ$1,_xlfn.XLOOKUP($A247,'Copy of PY1 Data(H)'!$A$1:$A$288,'Copy of PY1 Data(H)'!$A$1:$CZ$288))</f>
        <v>69796</v>
      </c>
      <c r="AF247" s="180" cm="1">
        <f t="array" ref="AF247">_xlfn.XLOOKUP(AF$1,'Copy of PY1 Data(H)'!$A$1:$CZ$1,_xlfn.XLOOKUP($A247,'Copy of PY1 Data(H)'!$A$1:$A$288,'Copy of PY1 Data(H)'!$A$1:$CZ$288))</f>
        <v>3774</v>
      </c>
      <c r="AG247" s="180" cm="1">
        <f t="array" ref="AG247">_xlfn.XLOOKUP(AG$1,'Copy of PY1 Data(H)'!$A$1:$CZ$1,_xlfn.XLOOKUP($A247,'Copy of PY1 Data(H)'!$A$1:$A$288,'Copy of PY1 Data(H)'!$A$1:$CZ$288))</f>
        <v>36655</v>
      </c>
      <c r="AH247" s="180" cm="1">
        <f t="array" ref="AH247">_xlfn.XLOOKUP(AH$1,'Copy of PY1 Data(H)'!$A$1:$CZ$1,_xlfn.XLOOKUP($A247,'Copy of PY1 Data(H)'!$A$1:$A$288,'Copy of PY1 Data(H)'!$A$1:$CZ$288))</f>
        <v>12328</v>
      </c>
      <c r="AI247" s="180" cm="1">
        <f t="array" ref="AI247">_xlfn.XLOOKUP(AI$1,'Copy of PY1 Data(H)'!$A$1:$CZ$1,_xlfn.XLOOKUP($A247,'Copy of PY1 Data(H)'!$A$1:$A$288,'Copy of PY1 Data(H)'!$A$1:$CZ$288))</f>
        <v>90052</v>
      </c>
      <c r="AJ247" s="180" cm="1">
        <f t="array" ref="AJ247">_xlfn.XLOOKUP(AJ$1,'Copy of PY1 Data(H)'!$A$1:$CZ$1,_xlfn.XLOOKUP($A247,'Copy of PY1 Data(H)'!$A$1:$A$288,'Copy of PY1 Data(H)'!$A$1:$CZ$288))</f>
        <v>749</v>
      </c>
      <c r="AK247" s="180" cm="1">
        <f t="array" ref="AK247">_xlfn.XLOOKUP(AK$1,'Copy of PY1 Data(H)'!$A$1:$CZ$1,_xlfn.XLOOKUP($A247,'Copy of PY1 Data(H)'!$A$1:$A$288,'Copy of PY1 Data(H)'!$A$1:$CZ$288))</f>
        <v>0</v>
      </c>
      <c r="AL247" s="180" cm="1">
        <f t="array" ref="AL247">_xlfn.XLOOKUP(AL$1,'Copy of PY1 Data(H)'!$A$1:$CZ$1,_xlfn.XLOOKUP($A247,'Copy of PY1 Data(H)'!$A$1:$A$288,'Copy of PY1 Data(H)'!$A$1:$CZ$288))</f>
        <v>0</v>
      </c>
      <c r="AM247" s="180" cm="1">
        <f t="array" ref="AM247">_xlfn.XLOOKUP(AM$1,'Copy of PY1 Data(H)'!$A$1:$CZ$1,_xlfn.XLOOKUP($A247,'Copy of PY1 Data(H)'!$A$1:$A$288,'Copy of PY1 Data(H)'!$A$1:$CZ$288))</f>
        <v>87964</v>
      </c>
      <c r="AN247" s="180" cm="1">
        <f t="array" ref="AN247">_xlfn.XLOOKUP(AN$1,'Copy of PY1 Data(H)'!$A$1:$CZ$1,_xlfn.XLOOKUP($A247,'Copy of PY1 Data(H)'!$A$1:$A$288,'Copy of PY1 Data(H)'!$A$1:$CZ$288))</f>
        <v>6816</v>
      </c>
      <c r="AO247" s="180" cm="1">
        <f t="array" ref="AO247">_xlfn.XLOOKUP(AO$1,'Copy of PY1 Data(H)'!$A$1:$CZ$1,_xlfn.XLOOKUP($A247,'Copy of PY1 Data(H)'!$A$1:$A$288,'Copy of PY1 Data(H)'!$A$1:$CZ$288))</f>
        <v>12039</v>
      </c>
      <c r="AP247" s="180" cm="1">
        <f t="array" ref="AP247">_xlfn.XLOOKUP(AP$1,'Copy of PY1 Data(H)'!$A$1:$CZ$1,_xlfn.XLOOKUP($A247,'Copy of PY1 Data(H)'!$A$1:$A$288,'Copy of PY1 Data(H)'!$A$1:$CZ$288))</f>
        <v>0</v>
      </c>
      <c r="AQ247" s="180" cm="1">
        <f t="array" ref="AQ247">_xlfn.XLOOKUP(AQ$1,'Copy of PY1 Data(H)'!$A$1:$CZ$1,_xlfn.XLOOKUP($A247,'Copy of PY1 Data(H)'!$A$1:$A$288,'Copy of PY1 Data(H)'!$A$1:$CZ$288))</f>
        <v>25300</v>
      </c>
      <c r="AR247" s="180" cm="1">
        <f t="array" ref="AR247">_xlfn.XLOOKUP(AR$1,'Copy of PY1 Data(H)'!$A$1:$CZ$1,_xlfn.XLOOKUP($A247,'Copy of PY1 Data(H)'!$A$1:$A$288,'Copy of PY1 Data(H)'!$A$1:$CZ$288))</f>
        <v>74735</v>
      </c>
      <c r="AS247" s="180" cm="1">
        <f t="array" ref="AS247">_xlfn.XLOOKUP(AS$1,'Copy of PY1 Data(H)'!$A$1:$CZ$1,_xlfn.XLOOKUP($A247,'Copy of PY1 Data(H)'!$A$1:$A$288,'Copy of PY1 Data(H)'!$A$1:$CZ$288))</f>
        <v>5578</v>
      </c>
      <c r="AT247" s="180" cm="1">
        <f t="array" ref="AT247">_xlfn.XLOOKUP(AT$1,'Copy of PY1 Data(H)'!$A$1:$CZ$1,_xlfn.XLOOKUP($A247,'Copy of PY1 Data(H)'!$A$1:$A$288,'Copy of PY1 Data(H)'!$A$1:$CZ$288))</f>
        <v>19730</v>
      </c>
      <c r="AU247" s="180" cm="1">
        <f t="array" ref="AU247">_xlfn.XLOOKUP(AU$1,'Copy of PY1 Data(H)'!$A$1:$CZ$1,_xlfn.XLOOKUP($A247,'Copy of PY1 Data(H)'!$A$1:$A$288,'Copy of PY1 Data(H)'!$A$1:$CZ$288))</f>
        <v>0</v>
      </c>
      <c r="AV247" s="180" cm="1">
        <f t="array" ref="AV247">_xlfn.XLOOKUP(AV$1,'Copy of PY1 Data(H)'!$A$1:$CZ$1,_xlfn.XLOOKUP($A247,'Copy of PY1 Data(H)'!$A$1:$A$288,'Copy of PY1 Data(H)'!$A$1:$CZ$288))</f>
        <v>65172</v>
      </c>
      <c r="AW247" s="180" cm="1">
        <f t="array" ref="AW247">_xlfn.XLOOKUP(AW$1,'Copy of PY1 Data(H)'!$A$1:$CZ$1,_xlfn.XLOOKUP($A247,'Copy of PY1 Data(H)'!$A$1:$A$288,'Copy of PY1 Data(H)'!$A$1:$CZ$288))</f>
        <v>3428</v>
      </c>
      <c r="AX247" s="180" cm="1">
        <f t="array" ref="AX247">_xlfn.XLOOKUP(AX$1,'Copy of PY1 Data(H)'!$A$1:$CZ$1,_xlfn.XLOOKUP($A247,'Copy of PY1 Data(H)'!$A$1:$A$288,'Copy of PY1 Data(H)'!$A$1:$CZ$288))</f>
        <v>13741</v>
      </c>
      <c r="AY247" s="180" cm="1">
        <f t="array" ref="AY247">_xlfn.XLOOKUP(AY$1,'Copy of PY1 Data(H)'!$A$1:$CZ$1,_xlfn.XLOOKUP($A247,'Copy of PY1 Data(H)'!$A$1:$A$288,'Copy of PY1 Data(H)'!$A$1:$CZ$288))</f>
        <v>0</v>
      </c>
      <c r="AZ247" s="180" cm="1">
        <f t="array" ref="AZ247">_xlfn.XLOOKUP(AZ$1,'Copy of PY1 Data(H)'!$A$1:$CZ$1,_xlfn.XLOOKUP($A247,'Copy of PY1 Data(H)'!$A$1:$A$288,'Copy of PY1 Data(H)'!$A$1:$CZ$288))</f>
        <v>1112</v>
      </c>
      <c r="BA247" s="180" cm="1">
        <f t="array" ref="BA247">_xlfn.XLOOKUP(BA$1,'Copy of PY1 Data(H)'!$A$1:$CZ$1,_xlfn.XLOOKUP($A247,'Copy of PY1 Data(H)'!$A$1:$A$288,'Copy of PY1 Data(H)'!$A$1:$CZ$288))</f>
        <v>7119</v>
      </c>
      <c r="BB247" s="180" cm="1">
        <f t="array" ref="BB247">_xlfn.XLOOKUP(BB$1,'Copy of PY1 Data(H)'!$A$1:$CZ$1,_xlfn.XLOOKUP($A247,'Copy of PY1 Data(H)'!$A$1:$A$288,'Copy of PY1 Data(H)'!$A$1:$CZ$288))</f>
        <v>0</v>
      </c>
      <c r="BC247" s="180" cm="1">
        <f t="array" ref="BC247">_xlfn.XLOOKUP(BC$1,'Copy of PY1 Data(H)'!$A$1:$CZ$1,_xlfn.XLOOKUP($A247,'Copy of PY1 Data(H)'!$A$1:$A$288,'Copy of PY1 Data(H)'!$A$1:$CZ$288))</f>
        <v>1139</v>
      </c>
      <c r="BD247" s="180" cm="1">
        <f t="array" ref="BD247">_xlfn.XLOOKUP(BD$1,'Copy of PY1 Data(H)'!$A$1:$CZ$1,_xlfn.XLOOKUP($A247,'Copy of PY1 Data(H)'!$A$1:$A$288,'Copy of PY1 Data(H)'!$A$1:$CZ$288))</f>
        <v>74859</v>
      </c>
      <c r="BE247" s="180" cm="1">
        <f t="array" ref="BE247">_xlfn.XLOOKUP(BE$1,'Copy of PY1 Data(H)'!$A$1:$CZ$1,_xlfn.XLOOKUP($A247,'Copy of PY1 Data(H)'!$A$1:$A$288,'Copy of PY1 Data(H)'!$A$1:$CZ$288))</f>
        <v>445</v>
      </c>
      <c r="BF247" s="180" cm="1">
        <f t="array" ref="BF247">_xlfn.XLOOKUP(BF$1,'Copy of PY1 Data(H)'!$A$1:$CZ$1,_xlfn.XLOOKUP($A247,'Copy of PY1 Data(H)'!$A$1:$A$288,'Copy of PY1 Data(H)'!$A$1:$CZ$288))</f>
        <v>8813</v>
      </c>
      <c r="BG247" s="180" cm="1">
        <f t="array" ref="BG247">_xlfn.XLOOKUP(BG$1,'Copy of PY1 Data(H)'!$A$1:$CZ$1,_xlfn.XLOOKUP($A247,'Copy of PY1 Data(H)'!$A$1:$A$288,'Copy of PY1 Data(H)'!$A$1:$CZ$288))</f>
        <v>0</v>
      </c>
      <c r="BH247" s="180" cm="1">
        <f t="array" ref="BH247">_xlfn.XLOOKUP(BH$1,'Copy of PY1 Data(H)'!$A$1:$CZ$1,_xlfn.XLOOKUP($A247,'Copy of PY1 Data(H)'!$A$1:$A$288,'Copy of PY1 Data(H)'!$A$1:$CZ$288))</f>
        <v>202</v>
      </c>
      <c r="BI247" s="180" cm="1">
        <f t="array" ref="BI247">_xlfn.XLOOKUP(BI$1,'Copy of PY1 Data(H)'!$A$1:$CZ$1,_xlfn.XLOOKUP($A247,'Copy of PY1 Data(H)'!$A$1:$A$288,'Copy of PY1 Data(H)'!$A$1:$CZ$288))</f>
        <v>4605</v>
      </c>
      <c r="BJ247" s="180" cm="1">
        <f t="array" ref="BJ247">_xlfn.XLOOKUP(BJ$1,'Copy of PY1 Data(H)'!$A$1:$CZ$1,_xlfn.XLOOKUP($A247,'Copy of PY1 Data(H)'!$A$1:$A$288,'Copy of PY1 Data(H)'!$A$1:$CZ$288))</f>
        <v>1596</v>
      </c>
      <c r="BK247" s="180" cm="1">
        <f t="array" ref="BK247">_xlfn.XLOOKUP(BK$1,'Copy of PY1 Data(H)'!$A$1:$CZ$1,_xlfn.XLOOKUP($A247,'Copy of PY1 Data(H)'!$A$1:$A$288,'Copy of PY1 Data(H)'!$A$1:$CZ$288))</f>
        <v>46132</v>
      </c>
      <c r="BL247" s="180" cm="1">
        <f t="array" ref="BL247">_xlfn.XLOOKUP(BL$1,'Copy of PY1 Data(H)'!$A$1:$CZ$1,_xlfn.XLOOKUP($A247,'Copy of PY1 Data(H)'!$A$1:$A$288,'Copy of PY1 Data(H)'!$A$1:$CZ$288))</f>
        <v>0</v>
      </c>
      <c r="BM247" s="180" cm="1">
        <f t="array" ref="BM247">_xlfn.XLOOKUP(BM$1,'Copy of PY1 Data(H)'!$A$1:$CZ$1,_xlfn.XLOOKUP($A247,'Copy of PY1 Data(H)'!$A$1:$A$288,'Copy of PY1 Data(H)'!$A$1:$CZ$288))</f>
        <v>10702</v>
      </c>
      <c r="BN247" s="180" cm="1">
        <f t="array" ref="BN247">_xlfn.XLOOKUP(BN$1,'Copy of PY1 Data(H)'!$A$1:$CZ$1,_xlfn.XLOOKUP($A247,'Copy of PY1 Data(H)'!$A$1:$A$288,'Copy of PY1 Data(H)'!$A$1:$CZ$288))</f>
        <v>3113</v>
      </c>
      <c r="BO247" s="180" cm="1">
        <f t="array" ref="BO247">_xlfn.XLOOKUP(BO$1,'Copy of PY1 Data(H)'!$A$1:$CZ$1,_xlfn.XLOOKUP($A247,'Copy of PY1 Data(H)'!$A$1:$A$288,'Copy of PY1 Data(H)'!$A$1:$CZ$288))</f>
        <v>710</v>
      </c>
      <c r="BP247" s="180" cm="1">
        <f t="array" ref="BP247">_xlfn.XLOOKUP(BP$1,'Copy of PY1 Data(H)'!$A$1:$CZ$1,_xlfn.XLOOKUP($A247,'Copy of PY1 Data(H)'!$A$1:$A$288,'Copy of PY1 Data(H)'!$A$1:$CZ$288))</f>
        <v>3564</v>
      </c>
      <c r="BQ247" s="180" cm="1">
        <f t="array" ref="BQ247">_xlfn.XLOOKUP(BQ$1,'Copy of PY1 Data(H)'!$A$1:$CZ$1,_xlfn.XLOOKUP($A247,'Copy of PY1 Data(H)'!$A$1:$A$288,'Copy of PY1 Data(H)'!$A$1:$CZ$288))</f>
        <v>8141</v>
      </c>
      <c r="BR247" s="180" cm="1">
        <f t="array" ref="BR247">_xlfn.XLOOKUP(BR$1,'Copy of PY1 Data(H)'!$A$1:$CZ$1,_xlfn.XLOOKUP($A247,'Copy of PY1 Data(H)'!$A$1:$A$288,'Copy of PY1 Data(H)'!$A$1:$CZ$288))</f>
        <v>10171</v>
      </c>
      <c r="BS247" s="180" cm="1">
        <f t="array" ref="BS247">_xlfn.XLOOKUP(BS$1,'Copy of PY1 Data(H)'!$A$1:$CZ$1,_xlfn.XLOOKUP($A247,'Copy of PY1 Data(H)'!$A$1:$A$288,'Copy of PY1 Data(H)'!$A$1:$CZ$288))</f>
        <v>72882</v>
      </c>
      <c r="BT247" s="180" cm="1">
        <f t="array" ref="BT247">_xlfn.XLOOKUP(BT$1,'Copy of PY1 Data(H)'!$A$1:$CZ$1,_xlfn.XLOOKUP($A247,'Copy of PY1 Data(H)'!$A$1:$A$288,'Copy of PY1 Data(H)'!$A$1:$CZ$288))</f>
        <v>4450</v>
      </c>
      <c r="BU247" s="180" cm="1">
        <f t="array" ref="BU247">_xlfn.XLOOKUP(BU$1,'Copy of PY1 Data(H)'!$A$1:$CZ$1,_xlfn.XLOOKUP($A247,'Copy of PY1 Data(H)'!$A$1:$A$288,'Copy of PY1 Data(H)'!$A$1:$CZ$288))</f>
        <v>20025</v>
      </c>
      <c r="BV247" s="180" cm="1">
        <f t="array" ref="BV247">_xlfn.XLOOKUP(BV$1,'Copy of PY1 Data(H)'!$A$1:$CZ$1,_xlfn.XLOOKUP($A247,'Copy of PY1 Data(H)'!$A$1:$A$288,'Copy of PY1 Data(H)'!$A$1:$CZ$288))</f>
        <v>2609</v>
      </c>
      <c r="BW247" s="180" cm="1">
        <f t="array" ref="BW247">_xlfn.XLOOKUP(BW$1,'Copy of PY1 Data(H)'!$A$1:$CZ$1,_xlfn.XLOOKUP($A247,'Copy of PY1 Data(H)'!$A$1:$A$288,'Copy of PY1 Data(H)'!$A$1:$CZ$288))</f>
        <v>0</v>
      </c>
      <c r="BX247" s="180" cm="1">
        <f t="array" ref="BX247">_xlfn.XLOOKUP(BX$1,'Copy of PY1 Data(H)'!$A$1:$CZ$1,_xlfn.XLOOKUP($A247,'Copy of PY1 Data(H)'!$A$1:$A$288,'Copy of PY1 Data(H)'!$A$1:$CZ$288))</f>
        <v>7128</v>
      </c>
      <c r="BY247" s="180" cm="1">
        <f t="array" ref="BY247">_xlfn.XLOOKUP(BY$1,'Copy of PY1 Data(H)'!$A$1:$CZ$1,_xlfn.XLOOKUP($A247,'Copy of PY1 Data(H)'!$A$1:$A$288,'Copy of PY1 Data(H)'!$A$1:$CZ$288))</f>
        <v>120</v>
      </c>
      <c r="BZ247" s="180" cm="1">
        <f t="array" ref="BZ247">_xlfn.XLOOKUP(BZ$1,'Copy of PY1 Data(H)'!$A$1:$CZ$1,_xlfn.XLOOKUP($A247,'Copy of PY1 Data(H)'!$A$1:$A$288,'Copy of PY1 Data(H)'!$A$1:$CZ$288))</f>
        <v>4764</v>
      </c>
      <c r="CA247" s="180" cm="1">
        <f t="array" ref="CA247">_xlfn.XLOOKUP(CA$1,'Copy of PY1 Data(H)'!$A$1:$CZ$1,_xlfn.XLOOKUP($A247,'Copy of PY1 Data(H)'!$A$1:$A$288,'Copy of PY1 Data(H)'!$A$1:$CZ$288))</f>
        <v>528</v>
      </c>
      <c r="CB247" s="180" cm="1">
        <f t="array" ref="CB247">_xlfn.XLOOKUP(CB$1,'Copy of PY1 Data(H)'!$A$1:$CZ$1,_xlfn.XLOOKUP($A247,'Copy of PY1 Data(H)'!$A$1:$A$288,'Copy of PY1 Data(H)'!$A$1:$CZ$288))</f>
        <v>1956</v>
      </c>
      <c r="CC247" s="180" cm="1">
        <f t="array" ref="CC247">_xlfn.XLOOKUP(CC$1,'Copy of PY1 Data(H)'!$A$1:$CZ$1,_xlfn.XLOOKUP($A247,'Copy of PY1 Data(H)'!$A$1:$A$288,'Copy of PY1 Data(H)'!$A$1:$CZ$288))</f>
        <v>0</v>
      </c>
      <c r="CD247" s="180" cm="1">
        <f t="array" ref="CD247">_xlfn.XLOOKUP(CD$1,'Copy of PY1 Data(H)'!$A$1:$CZ$1,_xlfn.XLOOKUP($A247,'Copy of PY1 Data(H)'!$A$1:$A$288,'Copy of PY1 Data(H)'!$A$1:$CZ$288))</f>
        <v>314</v>
      </c>
    </row>
    <row r="248" spans="1:82" s="632" customFormat="1" x14ac:dyDescent="0.3">
      <c r="A248" s="632">
        <v>531</v>
      </c>
      <c r="B248" s="180"/>
      <c r="C248" s="180"/>
      <c r="D248" s="180" cm="1">
        <f t="array" ref="D248">_xlfn.XLOOKUP(D$1,'Copy of PY1 Data(H)'!$A$1:$CZ$1,_xlfn.XLOOKUP($A248,'Copy of PY1 Data(H)'!$A$1:$A$288,'Copy of PY1 Data(H)'!$A$1:$CZ$288))</f>
        <v>0</v>
      </c>
      <c r="E248" s="180" cm="1">
        <f t="array" ref="E248">_xlfn.XLOOKUP(E$1,'Copy of PY1 Data(H)'!$A$1:$CZ$1,_xlfn.XLOOKUP($A248,'Copy of PY1 Data(H)'!$A$1:$A$288,'Copy of PY1 Data(H)'!$A$1:$CZ$288))</f>
        <v>0</v>
      </c>
      <c r="F248" s="180" cm="1">
        <f t="array" ref="F248">_xlfn.XLOOKUP(F$1,'Copy of PY1 Data(H)'!$A$1:$CZ$1,_xlfn.XLOOKUP($A248,'Copy of PY1 Data(H)'!$A$1:$A$288,'Copy of PY1 Data(H)'!$A$1:$CZ$288))</f>
        <v>0</v>
      </c>
      <c r="G248" s="180" cm="1">
        <f t="array" ref="G248">_xlfn.XLOOKUP(G$1,'Copy of PY1 Data(H)'!$A$1:$CZ$1,_xlfn.XLOOKUP($A248,'Copy of PY1 Data(H)'!$A$1:$A$288,'Copy of PY1 Data(H)'!$A$1:$CZ$288))</f>
        <v>850</v>
      </c>
      <c r="H248" s="180" cm="1">
        <f t="array" ref="H248">_xlfn.XLOOKUP(H$1,'Copy of PY1 Data(H)'!$A$1:$CZ$1,_xlfn.XLOOKUP($A248,'Copy of PY1 Data(H)'!$A$1:$A$288,'Copy of PY1 Data(H)'!$A$1:$CZ$288))</f>
        <v>0</v>
      </c>
      <c r="I248" s="180" cm="1">
        <f t="array" ref="I248">_xlfn.XLOOKUP(I$1,'Copy of PY1 Data(H)'!$A$1:$CZ$1,_xlfn.XLOOKUP($A248,'Copy of PY1 Data(H)'!$A$1:$A$288,'Copy of PY1 Data(H)'!$A$1:$CZ$288))</f>
        <v>0</v>
      </c>
      <c r="J248" s="180" cm="1">
        <f t="array" ref="J248">_xlfn.XLOOKUP(J$1,'Copy of PY1 Data(H)'!$A$1:$CZ$1,_xlfn.XLOOKUP($A248,'Copy of PY1 Data(H)'!$A$1:$A$288,'Copy of PY1 Data(H)'!$A$1:$CZ$288))</f>
        <v>0</v>
      </c>
      <c r="K248" s="180" cm="1">
        <f t="array" ref="K248">_xlfn.XLOOKUP(K$1,'Copy of PY1 Data(H)'!$A$1:$CZ$1,_xlfn.XLOOKUP($A248,'Copy of PY1 Data(H)'!$A$1:$A$288,'Copy of PY1 Data(H)'!$A$1:$CZ$288))</f>
        <v>0</v>
      </c>
      <c r="L248" s="180" cm="1">
        <f t="array" ref="L248">_xlfn.XLOOKUP(L$1,'Copy of PY1 Data(H)'!$A$1:$CZ$1,_xlfn.XLOOKUP($A248,'Copy of PY1 Data(H)'!$A$1:$A$288,'Copy of PY1 Data(H)'!$A$1:$CZ$288))</f>
        <v>0</v>
      </c>
      <c r="M248" s="180" cm="1">
        <f t="array" ref="M248">_xlfn.XLOOKUP(M$1,'Copy of PY1 Data(H)'!$A$1:$CZ$1,_xlfn.XLOOKUP($A248,'Copy of PY1 Data(H)'!$A$1:$A$288,'Copy of PY1 Data(H)'!$A$1:$CZ$288))</f>
        <v>0</v>
      </c>
      <c r="N248" s="180" cm="1">
        <f t="array" ref="N248">_xlfn.XLOOKUP(N$1,'Copy of PY1 Data(H)'!$A$1:$CZ$1,_xlfn.XLOOKUP($A248,'Copy of PY1 Data(H)'!$A$1:$A$288,'Copy of PY1 Data(H)'!$A$1:$CZ$288))</f>
        <v>0</v>
      </c>
      <c r="O248" s="180" cm="1">
        <f t="array" ref="O248">_xlfn.XLOOKUP(O$1,'Copy of PY1 Data(H)'!$A$1:$CZ$1,_xlfn.XLOOKUP($A248,'Copy of PY1 Data(H)'!$A$1:$A$288,'Copy of PY1 Data(H)'!$A$1:$CZ$288))</f>
        <v>0</v>
      </c>
      <c r="P248" s="180" cm="1">
        <f t="array" ref="P248">_xlfn.XLOOKUP(P$1,'Copy of PY1 Data(H)'!$A$1:$CZ$1,_xlfn.XLOOKUP($A248,'Copy of PY1 Data(H)'!$A$1:$A$288,'Copy of PY1 Data(H)'!$A$1:$CZ$288))</f>
        <v>0</v>
      </c>
      <c r="Q248" s="180" cm="1">
        <f t="array" ref="Q248">_xlfn.XLOOKUP(Q$1,'Copy of PY1 Data(H)'!$A$1:$CZ$1,_xlfn.XLOOKUP($A248,'Copy of PY1 Data(H)'!$A$1:$A$288,'Copy of PY1 Data(H)'!$A$1:$CZ$288))</f>
        <v>0</v>
      </c>
      <c r="R248" s="180" cm="1">
        <f t="array" ref="R248">_xlfn.XLOOKUP(R$1,'Copy of PY1 Data(H)'!$A$1:$CZ$1,_xlfn.XLOOKUP($A248,'Copy of PY1 Data(H)'!$A$1:$A$288,'Copy of PY1 Data(H)'!$A$1:$CZ$288))</f>
        <v>5</v>
      </c>
      <c r="S248" s="180" cm="1">
        <f t="array" ref="S248">_xlfn.XLOOKUP(S$1,'Copy of PY1 Data(H)'!$A$1:$CZ$1,_xlfn.XLOOKUP($A248,'Copy of PY1 Data(H)'!$A$1:$A$288,'Copy of PY1 Data(H)'!$A$1:$CZ$288))</f>
        <v>0</v>
      </c>
      <c r="T248" s="180" cm="1">
        <f t="array" ref="T248">_xlfn.XLOOKUP(T$1,'Copy of PY1 Data(H)'!$A$1:$CZ$1,_xlfn.XLOOKUP($A248,'Copy of PY1 Data(H)'!$A$1:$A$288,'Copy of PY1 Data(H)'!$A$1:$CZ$288))</f>
        <v>28309</v>
      </c>
      <c r="U248" s="180" cm="1">
        <f t="array" ref="U248">_xlfn.XLOOKUP(U$1,'Copy of PY1 Data(H)'!$A$1:$CZ$1,_xlfn.XLOOKUP($A248,'Copy of PY1 Data(H)'!$A$1:$A$288,'Copy of PY1 Data(H)'!$A$1:$CZ$288))</f>
        <v>0</v>
      </c>
      <c r="V248" s="180" cm="1">
        <f t="array" ref="V248">_xlfn.XLOOKUP(V$1,'Copy of PY1 Data(H)'!$A$1:$CZ$1,_xlfn.XLOOKUP($A248,'Copy of PY1 Data(H)'!$A$1:$A$288,'Copy of PY1 Data(H)'!$A$1:$CZ$288))</f>
        <v>0</v>
      </c>
      <c r="W248" s="180" cm="1">
        <f t="array" ref="W248">_xlfn.XLOOKUP(W$1,'Copy of PY1 Data(H)'!$A$1:$CZ$1,_xlfn.XLOOKUP($A248,'Copy of PY1 Data(H)'!$A$1:$A$288,'Copy of PY1 Data(H)'!$A$1:$CZ$288))</f>
        <v>0</v>
      </c>
      <c r="X248" s="180" cm="1">
        <f t="array" ref="X248">_xlfn.XLOOKUP(X$1,'Copy of PY1 Data(H)'!$A$1:$CZ$1,_xlfn.XLOOKUP($A248,'Copy of PY1 Data(H)'!$A$1:$A$288,'Copy of PY1 Data(H)'!$A$1:$CZ$288))</f>
        <v>0</v>
      </c>
      <c r="Y248" s="180" cm="1">
        <f t="array" ref="Y248">_xlfn.XLOOKUP(Y$1,'Copy of PY1 Data(H)'!$A$1:$CZ$1,_xlfn.XLOOKUP($A248,'Copy of PY1 Data(H)'!$A$1:$A$288,'Copy of PY1 Data(H)'!$A$1:$CZ$288))</f>
        <v>2690</v>
      </c>
      <c r="Z248" s="180" cm="1">
        <f t="array" ref="Z248">_xlfn.XLOOKUP(Z$1,'Copy of PY1 Data(H)'!$A$1:$CZ$1,_xlfn.XLOOKUP($A248,'Copy of PY1 Data(H)'!$A$1:$A$288,'Copy of PY1 Data(H)'!$A$1:$CZ$288))</f>
        <v>0</v>
      </c>
      <c r="AA248" s="180" cm="1">
        <f t="array" ref="AA248">_xlfn.XLOOKUP(AA$1,'Copy of PY1 Data(H)'!$A$1:$CZ$1,_xlfn.XLOOKUP($A248,'Copy of PY1 Data(H)'!$A$1:$A$288,'Copy of PY1 Data(H)'!$A$1:$CZ$288))</f>
        <v>0</v>
      </c>
      <c r="AB248" s="180" cm="1">
        <f t="array" ref="AB248">_xlfn.XLOOKUP(AB$1,'Copy of PY1 Data(H)'!$A$1:$CZ$1,_xlfn.XLOOKUP($A248,'Copy of PY1 Data(H)'!$A$1:$A$288,'Copy of PY1 Data(H)'!$A$1:$CZ$288))</f>
        <v>0</v>
      </c>
      <c r="AC248" s="180" cm="1">
        <f t="array" ref="AC248">_xlfn.XLOOKUP(AC$1,'Copy of PY1 Data(H)'!$A$1:$CZ$1,_xlfn.XLOOKUP($A248,'Copy of PY1 Data(H)'!$A$1:$A$288,'Copy of PY1 Data(H)'!$A$1:$CZ$288))</f>
        <v>0</v>
      </c>
      <c r="AD248" s="180" cm="1">
        <f t="array" ref="AD248">_xlfn.XLOOKUP(AD$1,'Copy of PY1 Data(H)'!$A$1:$CZ$1,_xlfn.XLOOKUP($A248,'Copy of PY1 Data(H)'!$A$1:$A$288,'Copy of PY1 Data(H)'!$A$1:$CZ$288))</f>
        <v>0</v>
      </c>
      <c r="AE248" s="180" cm="1">
        <f t="array" ref="AE248">_xlfn.XLOOKUP(AE$1,'Copy of PY1 Data(H)'!$A$1:$CZ$1,_xlfn.XLOOKUP($A248,'Copy of PY1 Data(H)'!$A$1:$A$288,'Copy of PY1 Data(H)'!$A$1:$CZ$288))</f>
        <v>0</v>
      </c>
      <c r="AF248" s="180" cm="1">
        <f t="array" ref="AF248">_xlfn.XLOOKUP(AF$1,'Copy of PY1 Data(H)'!$A$1:$CZ$1,_xlfn.XLOOKUP($A248,'Copy of PY1 Data(H)'!$A$1:$A$288,'Copy of PY1 Data(H)'!$A$1:$CZ$288))</f>
        <v>0</v>
      </c>
      <c r="AG248" s="180" cm="1">
        <f t="array" ref="AG248">_xlfn.XLOOKUP(AG$1,'Copy of PY1 Data(H)'!$A$1:$CZ$1,_xlfn.XLOOKUP($A248,'Copy of PY1 Data(H)'!$A$1:$A$288,'Copy of PY1 Data(H)'!$A$1:$CZ$288))</f>
        <v>0</v>
      </c>
      <c r="AH248" s="180" cm="1">
        <f t="array" ref="AH248">_xlfn.XLOOKUP(AH$1,'Copy of PY1 Data(H)'!$A$1:$CZ$1,_xlfn.XLOOKUP($A248,'Copy of PY1 Data(H)'!$A$1:$A$288,'Copy of PY1 Data(H)'!$A$1:$CZ$288))</f>
        <v>0</v>
      </c>
      <c r="AI248" s="180" cm="1">
        <f t="array" ref="AI248">_xlfn.XLOOKUP(AI$1,'Copy of PY1 Data(H)'!$A$1:$CZ$1,_xlfn.XLOOKUP($A248,'Copy of PY1 Data(H)'!$A$1:$A$288,'Copy of PY1 Data(H)'!$A$1:$CZ$288))</f>
        <v>0</v>
      </c>
      <c r="AJ248" s="180" cm="1">
        <f t="array" ref="AJ248">_xlfn.XLOOKUP(AJ$1,'Copy of PY1 Data(H)'!$A$1:$CZ$1,_xlfn.XLOOKUP($A248,'Copy of PY1 Data(H)'!$A$1:$A$288,'Copy of PY1 Data(H)'!$A$1:$CZ$288))</f>
        <v>0</v>
      </c>
      <c r="AK248" s="180" cm="1">
        <f t="array" ref="AK248">_xlfn.XLOOKUP(AK$1,'Copy of PY1 Data(H)'!$A$1:$CZ$1,_xlfn.XLOOKUP($A248,'Copy of PY1 Data(H)'!$A$1:$A$288,'Copy of PY1 Data(H)'!$A$1:$CZ$288))</f>
        <v>0</v>
      </c>
      <c r="AL248" s="180" cm="1">
        <f t="array" ref="AL248">_xlfn.XLOOKUP(AL$1,'Copy of PY1 Data(H)'!$A$1:$CZ$1,_xlfn.XLOOKUP($A248,'Copy of PY1 Data(H)'!$A$1:$A$288,'Copy of PY1 Data(H)'!$A$1:$CZ$288))</f>
        <v>0</v>
      </c>
      <c r="AM248" s="180" cm="1">
        <f t="array" ref="AM248">_xlfn.XLOOKUP(AM$1,'Copy of PY1 Data(H)'!$A$1:$CZ$1,_xlfn.XLOOKUP($A248,'Copy of PY1 Data(H)'!$A$1:$A$288,'Copy of PY1 Data(H)'!$A$1:$CZ$288))</f>
        <v>0</v>
      </c>
      <c r="AN248" s="180" cm="1">
        <f t="array" ref="AN248">_xlfn.XLOOKUP(AN$1,'Copy of PY1 Data(H)'!$A$1:$CZ$1,_xlfn.XLOOKUP($A248,'Copy of PY1 Data(H)'!$A$1:$A$288,'Copy of PY1 Data(H)'!$A$1:$CZ$288))</f>
        <v>150</v>
      </c>
      <c r="AO248" s="180" cm="1">
        <f t="array" ref="AO248">_xlfn.XLOOKUP(AO$1,'Copy of PY1 Data(H)'!$A$1:$CZ$1,_xlfn.XLOOKUP($A248,'Copy of PY1 Data(H)'!$A$1:$A$288,'Copy of PY1 Data(H)'!$A$1:$CZ$288))</f>
        <v>0</v>
      </c>
      <c r="AP248" s="180" cm="1">
        <f t="array" ref="AP248">_xlfn.XLOOKUP(AP$1,'Copy of PY1 Data(H)'!$A$1:$CZ$1,_xlfn.XLOOKUP($A248,'Copy of PY1 Data(H)'!$A$1:$A$288,'Copy of PY1 Data(H)'!$A$1:$CZ$288))</f>
        <v>0</v>
      </c>
      <c r="AQ248" s="180" cm="1">
        <f t="array" ref="AQ248">_xlfn.XLOOKUP(AQ$1,'Copy of PY1 Data(H)'!$A$1:$CZ$1,_xlfn.XLOOKUP($A248,'Copy of PY1 Data(H)'!$A$1:$A$288,'Copy of PY1 Data(H)'!$A$1:$CZ$288))</f>
        <v>0</v>
      </c>
      <c r="AR248" s="180" cm="1">
        <f t="array" ref="AR248">_xlfn.XLOOKUP(AR$1,'Copy of PY1 Data(H)'!$A$1:$CZ$1,_xlfn.XLOOKUP($A248,'Copy of PY1 Data(H)'!$A$1:$A$288,'Copy of PY1 Data(H)'!$A$1:$CZ$288))</f>
        <v>0</v>
      </c>
      <c r="AS248" s="180" cm="1">
        <f t="array" ref="AS248">_xlfn.XLOOKUP(AS$1,'Copy of PY1 Data(H)'!$A$1:$CZ$1,_xlfn.XLOOKUP($A248,'Copy of PY1 Data(H)'!$A$1:$A$288,'Copy of PY1 Data(H)'!$A$1:$CZ$288))</f>
        <v>0</v>
      </c>
      <c r="AT248" s="180" cm="1">
        <f t="array" ref="AT248">_xlfn.XLOOKUP(AT$1,'Copy of PY1 Data(H)'!$A$1:$CZ$1,_xlfn.XLOOKUP($A248,'Copy of PY1 Data(H)'!$A$1:$A$288,'Copy of PY1 Data(H)'!$A$1:$CZ$288))</f>
        <v>186</v>
      </c>
      <c r="AU248" s="180" cm="1">
        <f t="array" ref="AU248">_xlfn.XLOOKUP(AU$1,'Copy of PY1 Data(H)'!$A$1:$CZ$1,_xlfn.XLOOKUP($A248,'Copy of PY1 Data(H)'!$A$1:$A$288,'Copy of PY1 Data(H)'!$A$1:$CZ$288))</f>
        <v>0</v>
      </c>
      <c r="AV248" s="180" cm="1">
        <f t="array" ref="AV248">_xlfn.XLOOKUP(AV$1,'Copy of PY1 Data(H)'!$A$1:$CZ$1,_xlfn.XLOOKUP($A248,'Copy of PY1 Data(H)'!$A$1:$A$288,'Copy of PY1 Data(H)'!$A$1:$CZ$288))</f>
        <v>0</v>
      </c>
      <c r="AW248" s="180" cm="1">
        <f t="array" ref="AW248">_xlfn.XLOOKUP(AW$1,'Copy of PY1 Data(H)'!$A$1:$CZ$1,_xlfn.XLOOKUP($A248,'Copy of PY1 Data(H)'!$A$1:$A$288,'Copy of PY1 Data(H)'!$A$1:$CZ$288))</f>
        <v>0</v>
      </c>
      <c r="AX248" s="180" cm="1">
        <f t="array" ref="AX248">_xlfn.XLOOKUP(AX$1,'Copy of PY1 Data(H)'!$A$1:$CZ$1,_xlfn.XLOOKUP($A248,'Copy of PY1 Data(H)'!$A$1:$A$288,'Copy of PY1 Data(H)'!$A$1:$CZ$288))</f>
        <v>0</v>
      </c>
      <c r="AY248" s="180" cm="1">
        <f t="array" ref="AY248">_xlfn.XLOOKUP(AY$1,'Copy of PY1 Data(H)'!$A$1:$CZ$1,_xlfn.XLOOKUP($A248,'Copy of PY1 Data(H)'!$A$1:$A$288,'Copy of PY1 Data(H)'!$A$1:$CZ$288))</f>
        <v>0</v>
      </c>
      <c r="AZ248" s="180" cm="1">
        <f t="array" ref="AZ248">_xlfn.XLOOKUP(AZ$1,'Copy of PY1 Data(H)'!$A$1:$CZ$1,_xlfn.XLOOKUP($A248,'Copy of PY1 Data(H)'!$A$1:$A$288,'Copy of PY1 Data(H)'!$A$1:$CZ$288))</f>
        <v>0</v>
      </c>
      <c r="BA248" s="180" cm="1">
        <f t="array" ref="BA248">_xlfn.XLOOKUP(BA$1,'Copy of PY1 Data(H)'!$A$1:$CZ$1,_xlfn.XLOOKUP($A248,'Copy of PY1 Data(H)'!$A$1:$A$288,'Copy of PY1 Data(H)'!$A$1:$CZ$288))</f>
        <v>0</v>
      </c>
      <c r="BB248" s="180" cm="1">
        <f t="array" ref="BB248">_xlfn.XLOOKUP(BB$1,'Copy of PY1 Data(H)'!$A$1:$CZ$1,_xlfn.XLOOKUP($A248,'Copy of PY1 Data(H)'!$A$1:$A$288,'Copy of PY1 Data(H)'!$A$1:$CZ$288))</f>
        <v>0</v>
      </c>
      <c r="BC248" s="180" cm="1">
        <f t="array" ref="BC248">_xlfn.XLOOKUP(BC$1,'Copy of PY1 Data(H)'!$A$1:$CZ$1,_xlfn.XLOOKUP($A248,'Copy of PY1 Data(H)'!$A$1:$A$288,'Copy of PY1 Data(H)'!$A$1:$CZ$288))</f>
        <v>0</v>
      </c>
      <c r="BD248" s="180" cm="1">
        <f t="array" ref="BD248">_xlfn.XLOOKUP(BD$1,'Copy of PY1 Data(H)'!$A$1:$CZ$1,_xlfn.XLOOKUP($A248,'Copy of PY1 Data(H)'!$A$1:$A$288,'Copy of PY1 Data(H)'!$A$1:$CZ$288))</f>
        <v>1439</v>
      </c>
      <c r="BE248" s="180" cm="1">
        <f t="array" ref="BE248">_xlfn.XLOOKUP(BE$1,'Copy of PY1 Data(H)'!$A$1:$CZ$1,_xlfn.XLOOKUP($A248,'Copy of PY1 Data(H)'!$A$1:$A$288,'Copy of PY1 Data(H)'!$A$1:$CZ$288))</f>
        <v>0</v>
      </c>
      <c r="BF248" s="180" cm="1">
        <f t="array" ref="BF248">_xlfn.XLOOKUP(BF$1,'Copy of PY1 Data(H)'!$A$1:$CZ$1,_xlfn.XLOOKUP($A248,'Copy of PY1 Data(H)'!$A$1:$A$288,'Copy of PY1 Data(H)'!$A$1:$CZ$288))</f>
        <v>0</v>
      </c>
      <c r="BG248" s="180" cm="1">
        <f t="array" ref="BG248">_xlfn.XLOOKUP(BG$1,'Copy of PY1 Data(H)'!$A$1:$CZ$1,_xlfn.XLOOKUP($A248,'Copy of PY1 Data(H)'!$A$1:$A$288,'Copy of PY1 Data(H)'!$A$1:$CZ$288))</f>
        <v>0</v>
      </c>
      <c r="BH248" s="180" cm="1">
        <f t="array" ref="BH248">_xlfn.XLOOKUP(BH$1,'Copy of PY1 Data(H)'!$A$1:$CZ$1,_xlfn.XLOOKUP($A248,'Copy of PY1 Data(H)'!$A$1:$A$288,'Copy of PY1 Data(H)'!$A$1:$CZ$288))</f>
        <v>28</v>
      </c>
      <c r="BI248" s="180" cm="1">
        <f t="array" ref="BI248">_xlfn.XLOOKUP(BI$1,'Copy of PY1 Data(H)'!$A$1:$CZ$1,_xlfn.XLOOKUP($A248,'Copy of PY1 Data(H)'!$A$1:$A$288,'Copy of PY1 Data(H)'!$A$1:$CZ$288))</f>
        <v>0</v>
      </c>
      <c r="BJ248" s="180" cm="1">
        <f t="array" ref="BJ248">_xlfn.XLOOKUP(BJ$1,'Copy of PY1 Data(H)'!$A$1:$CZ$1,_xlfn.XLOOKUP($A248,'Copy of PY1 Data(H)'!$A$1:$A$288,'Copy of PY1 Data(H)'!$A$1:$CZ$288))</f>
        <v>0</v>
      </c>
      <c r="BK248" s="180" cm="1">
        <f t="array" ref="BK248">_xlfn.XLOOKUP(BK$1,'Copy of PY1 Data(H)'!$A$1:$CZ$1,_xlfn.XLOOKUP($A248,'Copy of PY1 Data(H)'!$A$1:$A$288,'Copy of PY1 Data(H)'!$A$1:$CZ$288))</f>
        <v>2891</v>
      </c>
      <c r="BL248" s="180" cm="1">
        <f t="array" ref="BL248">_xlfn.XLOOKUP(BL$1,'Copy of PY1 Data(H)'!$A$1:$CZ$1,_xlfn.XLOOKUP($A248,'Copy of PY1 Data(H)'!$A$1:$A$288,'Copy of PY1 Data(H)'!$A$1:$CZ$288))</f>
        <v>0</v>
      </c>
      <c r="BM248" s="180" cm="1">
        <f t="array" ref="BM248">_xlfn.XLOOKUP(BM$1,'Copy of PY1 Data(H)'!$A$1:$CZ$1,_xlfn.XLOOKUP($A248,'Copy of PY1 Data(H)'!$A$1:$A$288,'Copy of PY1 Data(H)'!$A$1:$CZ$288))</f>
        <v>0</v>
      </c>
      <c r="BN248" s="180" cm="1">
        <f t="array" ref="BN248">_xlfn.XLOOKUP(BN$1,'Copy of PY1 Data(H)'!$A$1:$CZ$1,_xlfn.XLOOKUP($A248,'Copy of PY1 Data(H)'!$A$1:$A$288,'Copy of PY1 Data(H)'!$A$1:$CZ$288))</f>
        <v>282</v>
      </c>
      <c r="BO248" s="180" cm="1">
        <f t="array" ref="BO248">_xlfn.XLOOKUP(BO$1,'Copy of PY1 Data(H)'!$A$1:$CZ$1,_xlfn.XLOOKUP($A248,'Copy of PY1 Data(H)'!$A$1:$A$288,'Copy of PY1 Data(H)'!$A$1:$CZ$288))</f>
        <v>0</v>
      </c>
      <c r="BP248" s="180" cm="1">
        <f t="array" ref="BP248">_xlfn.XLOOKUP(BP$1,'Copy of PY1 Data(H)'!$A$1:$CZ$1,_xlfn.XLOOKUP($A248,'Copy of PY1 Data(H)'!$A$1:$A$288,'Copy of PY1 Data(H)'!$A$1:$CZ$288))</f>
        <v>0</v>
      </c>
      <c r="BQ248" s="180" cm="1">
        <f t="array" ref="BQ248">_xlfn.XLOOKUP(BQ$1,'Copy of PY1 Data(H)'!$A$1:$CZ$1,_xlfn.XLOOKUP($A248,'Copy of PY1 Data(H)'!$A$1:$A$288,'Copy of PY1 Data(H)'!$A$1:$CZ$288))</f>
        <v>0</v>
      </c>
      <c r="BR248" s="180" cm="1">
        <f t="array" ref="BR248">_xlfn.XLOOKUP(BR$1,'Copy of PY1 Data(H)'!$A$1:$CZ$1,_xlfn.XLOOKUP($A248,'Copy of PY1 Data(H)'!$A$1:$A$288,'Copy of PY1 Data(H)'!$A$1:$CZ$288))</f>
        <v>0</v>
      </c>
      <c r="BS248" s="180" cm="1">
        <f t="array" ref="BS248">_xlfn.XLOOKUP(BS$1,'Copy of PY1 Data(H)'!$A$1:$CZ$1,_xlfn.XLOOKUP($A248,'Copy of PY1 Data(H)'!$A$1:$A$288,'Copy of PY1 Data(H)'!$A$1:$CZ$288))</f>
        <v>0</v>
      </c>
      <c r="BT248" s="180" cm="1">
        <f t="array" ref="BT248">_xlfn.XLOOKUP(BT$1,'Copy of PY1 Data(H)'!$A$1:$CZ$1,_xlfn.XLOOKUP($A248,'Copy of PY1 Data(H)'!$A$1:$A$288,'Copy of PY1 Data(H)'!$A$1:$CZ$288))</f>
        <v>0</v>
      </c>
      <c r="BU248" s="180" cm="1">
        <f t="array" ref="BU248">_xlfn.XLOOKUP(BU$1,'Copy of PY1 Data(H)'!$A$1:$CZ$1,_xlfn.XLOOKUP($A248,'Copy of PY1 Data(H)'!$A$1:$A$288,'Copy of PY1 Data(H)'!$A$1:$CZ$288))</f>
        <v>0</v>
      </c>
      <c r="BV248" s="180" cm="1">
        <f t="array" ref="BV248">_xlfn.XLOOKUP(BV$1,'Copy of PY1 Data(H)'!$A$1:$CZ$1,_xlfn.XLOOKUP($A248,'Copy of PY1 Data(H)'!$A$1:$A$288,'Copy of PY1 Data(H)'!$A$1:$CZ$288))</f>
        <v>0</v>
      </c>
      <c r="BW248" s="180" cm="1">
        <f t="array" ref="BW248">_xlfn.XLOOKUP(BW$1,'Copy of PY1 Data(H)'!$A$1:$CZ$1,_xlfn.XLOOKUP($A248,'Copy of PY1 Data(H)'!$A$1:$A$288,'Copy of PY1 Data(H)'!$A$1:$CZ$288))</f>
        <v>0</v>
      </c>
      <c r="BX248" s="180" cm="1">
        <f t="array" ref="BX248">_xlfn.XLOOKUP(BX$1,'Copy of PY1 Data(H)'!$A$1:$CZ$1,_xlfn.XLOOKUP($A248,'Copy of PY1 Data(H)'!$A$1:$A$288,'Copy of PY1 Data(H)'!$A$1:$CZ$288))</f>
        <v>0</v>
      </c>
      <c r="BY248" s="180" cm="1">
        <f t="array" ref="BY248">_xlfn.XLOOKUP(BY$1,'Copy of PY1 Data(H)'!$A$1:$CZ$1,_xlfn.XLOOKUP($A248,'Copy of PY1 Data(H)'!$A$1:$A$288,'Copy of PY1 Data(H)'!$A$1:$CZ$288))</f>
        <v>7</v>
      </c>
      <c r="BZ248" s="180" cm="1">
        <f t="array" ref="BZ248">_xlfn.XLOOKUP(BZ$1,'Copy of PY1 Data(H)'!$A$1:$CZ$1,_xlfn.XLOOKUP($A248,'Copy of PY1 Data(H)'!$A$1:$A$288,'Copy of PY1 Data(H)'!$A$1:$CZ$288))</f>
        <v>13</v>
      </c>
      <c r="CA248" s="180" cm="1">
        <f t="array" ref="CA248">_xlfn.XLOOKUP(CA$1,'Copy of PY1 Data(H)'!$A$1:$CZ$1,_xlfn.XLOOKUP($A248,'Copy of PY1 Data(H)'!$A$1:$A$288,'Copy of PY1 Data(H)'!$A$1:$CZ$288))</f>
        <v>0</v>
      </c>
      <c r="CB248" s="180" cm="1">
        <f t="array" ref="CB248">_xlfn.XLOOKUP(CB$1,'Copy of PY1 Data(H)'!$A$1:$CZ$1,_xlfn.XLOOKUP($A248,'Copy of PY1 Data(H)'!$A$1:$A$288,'Copy of PY1 Data(H)'!$A$1:$CZ$288))</f>
        <v>0</v>
      </c>
      <c r="CC248" s="180" cm="1">
        <f t="array" ref="CC248">_xlfn.XLOOKUP(CC$1,'Copy of PY1 Data(H)'!$A$1:$CZ$1,_xlfn.XLOOKUP($A248,'Copy of PY1 Data(H)'!$A$1:$A$288,'Copy of PY1 Data(H)'!$A$1:$CZ$288))</f>
        <v>0</v>
      </c>
      <c r="CD248" s="180" cm="1">
        <f t="array" ref="CD248">_xlfn.XLOOKUP(CD$1,'Copy of PY1 Data(H)'!$A$1:$CZ$1,_xlfn.XLOOKUP($A248,'Copy of PY1 Data(H)'!$A$1:$A$288,'Copy of PY1 Data(H)'!$A$1:$CZ$288))</f>
        <v>0</v>
      </c>
    </row>
    <row r="249" spans="1:82" s="632" customFormat="1" x14ac:dyDescent="0.3">
      <c r="A249" s="632">
        <v>61</v>
      </c>
      <c r="B249" s="180"/>
      <c r="C249" s="180"/>
      <c r="D249" s="180" cm="1">
        <f t="array" ref="D249">_xlfn.XLOOKUP(D$1,'Copy of PY1 Data(H)'!$A$1:$CZ$1,_xlfn.XLOOKUP($A249,'Copy of PY1 Data(H)'!$A$1:$A$288,'Copy of PY1 Data(H)'!$A$1:$CZ$288))</f>
        <v>0</v>
      </c>
      <c r="E249" s="180" cm="1">
        <f t="array" ref="E249">_xlfn.XLOOKUP(E$1,'Copy of PY1 Data(H)'!$A$1:$CZ$1,_xlfn.XLOOKUP($A249,'Copy of PY1 Data(H)'!$A$1:$A$288,'Copy of PY1 Data(H)'!$A$1:$CZ$288))</f>
        <v>98.45</v>
      </c>
      <c r="F249" s="180" cm="1">
        <f t="array" ref="F249">_xlfn.XLOOKUP(F$1,'Copy of PY1 Data(H)'!$A$1:$CZ$1,_xlfn.XLOOKUP($A249,'Copy of PY1 Data(H)'!$A$1:$A$288,'Copy of PY1 Data(H)'!$A$1:$CZ$288))</f>
        <v>0</v>
      </c>
      <c r="G249" s="180" cm="1">
        <f t="array" ref="G249">_xlfn.XLOOKUP(G$1,'Copy of PY1 Data(H)'!$A$1:$CZ$1,_xlfn.XLOOKUP($A249,'Copy of PY1 Data(H)'!$A$1:$A$288,'Copy of PY1 Data(H)'!$A$1:$CZ$288))</f>
        <v>98.18</v>
      </c>
      <c r="H249" s="180" cm="1">
        <f t="array" ref="H249">_xlfn.XLOOKUP(H$1,'Copy of PY1 Data(H)'!$A$1:$CZ$1,_xlfn.XLOOKUP($A249,'Copy of PY1 Data(H)'!$A$1:$A$288,'Copy of PY1 Data(H)'!$A$1:$CZ$288))</f>
        <v>98.08</v>
      </c>
      <c r="I249" s="180" cm="1">
        <f t="array" ref="I249">_xlfn.XLOOKUP(I$1,'Copy of PY1 Data(H)'!$A$1:$CZ$1,_xlfn.XLOOKUP($A249,'Copy of PY1 Data(H)'!$A$1:$A$288,'Copy of PY1 Data(H)'!$A$1:$CZ$288))</f>
        <v>99.24</v>
      </c>
      <c r="J249" s="180" cm="1">
        <f t="array" ref="J249">_xlfn.XLOOKUP(J$1,'Copy of PY1 Data(H)'!$A$1:$CZ$1,_xlfn.XLOOKUP($A249,'Copy of PY1 Data(H)'!$A$1:$A$288,'Copy of PY1 Data(H)'!$A$1:$CZ$288))</f>
        <v>97.47</v>
      </c>
      <c r="K249" s="180" cm="1">
        <f t="array" ref="K249">_xlfn.XLOOKUP(K$1,'Copy of PY1 Data(H)'!$A$1:$CZ$1,_xlfn.XLOOKUP($A249,'Copy of PY1 Data(H)'!$A$1:$A$288,'Copy of PY1 Data(H)'!$A$1:$CZ$288))</f>
        <v>99.58</v>
      </c>
      <c r="L249" s="180" cm="1">
        <f t="array" ref="L249">_xlfn.XLOOKUP(L$1,'Copy of PY1 Data(H)'!$A$1:$CZ$1,_xlfn.XLOOKUP($A249,'Copy of PY1 Data(H)'!$A$1:$A$288,'Copy of PY1 Data(H)'!$A$1:$CZ$288))</f>
        <v>99.35</v>
      </c>
      <c r="M249" s="180" cm="1">
        <f t="array" ref="M249">_xlfn.XLOOKUP(M$1,'Copy of PY1 Data(H)'!$A$1:$CZ$1,_xlfn.XLOOKUP($A249,'Copy of PY1 Data(H)'!$A$1:$A$288,'Copy of PY1 Data(H)'!$A$1:$CZ$288))</f>
        <v>99.27</v>
      </c>
      <c r="N249" s="180" cm="1">
        <f t="array" ref="N249">_xlfn.XLOOKUP(N$1,'Copy of PY1 Data(H)'!$A$1:$CZ$1,_xlfn.XLOOKUP($A249,'Copy of PY1 Data(H)'!$A$1:$A$288,'Copy of PY1 Data(H)'!$A$1:$CZ$288))</f>
        <v>97.18</v>
      </c>
      <c r="O249" s="180" cm="1">
        <f t="array" ref="O249">_xlfn.XLOOKUP(O$1,'Copy of PY1 Data(H)'!$A$1:$CZ$1,_xlfn.XLOOKUP($A249,'Copy of PY1 Data(H)'!$A$1:$A$288,'Copy of PY1 Data(H)'!$A$1:$CZ$288))</f>
        <v>98.92</v>
      </c>
      <c r="P249" s="180" cm="1">
        <f t="array" ref="P249">_xlfn.XLOOKUP(P$1,'Copy of PY1 Data(H)'!$A$1:$CZ$1,_xlfn.XLOOKUP($A249,'Copy of PY1 Data(H)'!$A$1:$A$288,'Copy of PY1 Data(H)'!$A$1:$CZ$288))</f>
        <v>99.3</v>
      </c>
      <c r="Q249" s="180" cm="1">
        <f t="array" ref="Q249">_xlfn.XLOOKUP(Q$1,'Copy of PY1 Data(H)'!$A$1:$CZ$1,_xlfn.XLOOKUP($A249,'Copy of PY1 Data(H)'!$A$1:$A$288,'Copy of PY1 Data(H)'!$A$1:$CZ$288))</f>
        <v>99.39</v>
      </c>
      <c r="R249" s="180" cm="1">
        <f t="array" ref="R249">_xlfn.XLOOKUP(R$1,'Copy of PY1 Data(H)'!$A$1:$CZ$1,_xlfn.XLOOKUP($A249,'Copy of PY1 Data(H)'!$A$1:$A$288,'Copy of PY1 Data(H)'!$A$1:$CZ$288))</f>
        <v>99.9</v>
      </c>
      <c r="S249" s="180" cm="1">
        <f t="array" ref="S249">_xlfn.XLOOKUP(S$1,'Copy of PY1 Data(H)'!$A$1:$CZ$1,_xlfn.XLOOKUP($A249,'Copy of PY1 Data(H)'!$A$1:$A$288,'Copy of PY1 Data(H)'!$A$1:$CZ$288))</f>
        <v>0</v>
      </c>
      <c r="T249" s="180" cm="1">
        <f t="array" ref="T249">_xlfn.XLOOKUP(T$1,'Copy of PY1 Data(H)'!$A$1:$CZ$1,_xlfn.XLOOKUP($A249,'Copy of PY1 Data(H)'!$A$1:$A$288,'Copy of PY1 Data(H)'!$A$1:$CZ$288))</f>
        <v>99.41</v>
      </c>
      <c r="U249" s="180" cm="1">
        <f t="array" ref="U249">_xlfn.XLOOKUP(U$1,'Copy of PY1 Data(H)'!$A$1:$CZ$1,_xlfn.XLOOKUP($A249,'Copy of PY1 Data(H)'!$A$1:$A$288,'Copy of PY1 Data(H)'!$A$1:$CZ$288))</f>
        <v>99.28</v>
      </c>
      <c r="V249" s="180" cm="1">
        <f t="array" ref="V249">_xlfn.XLOOKUP(V$1,'Copy of PY1 Data(H)'!$A$1:$CZ$1,_xlfn.XLOOKUP($A249,'Copy of PY1 Data(H)'!$A$1:$A$288,'Copy of PY1 Data(H)'!$A$1:$CZ$288))</f>
        <v>97.46</v>
      </c>
      <c r="W249" s="180" cm="1">
        <f t="array" ref="W249">_xlfn.XLOOKUP(W$1,'Copy of PY1 Data(H)'!$A$1:$CZ$1,_xlfn.XLOOKUP($A249,'Copy of PY1 Data(H)'!$A$1:$A$288,'Copy of PY1 Data(H)'!$A$1:$CZ$288))</f>
        <v>99.79</v>
      </c>
      <c r="X249" s="180" cm="1">
        <f t="array" ref="X249">_xlfn.XLOOKUP(X$1,'Copy of PY1 Data(H)'!$A$1:$CZ$1,_xlfn.XLOOKUP($A249,'Copy of PY1 Data(H)'!$A$1:$A$288,'Copy of PY1 Data(H)'!$A$1:$CZ$288))</f>
        <v>0</v>
      </c>
      <c r="Y249" s="180" cm="1">
        <f t="array" ref="Y249">_xlfn.XLOOKUP(Y$1,'Copy of PY1 Data(H)'!$A$1:$CZ$1,_xlfn.XLOOKUP($A249,'Copy of PY1 Data(H)'!$A$1:$A$288,'Copy of PY1 Data(H)'!$A$1:$CZ$288))</f>
        <v>98.78</v>
      </c>
      <c r="Z249" s="180" cm="1">
        <f t="array" ref="Z249">_xlfn.XLOOKUP(Z$1,'Copy of PY1 Data(H)'!$A$1:$CZ$1,_xlfn.XLOOKUP($A249,'Copy of PY1 Data(H)'!$A$1:$A$288,'Copy of PY1 Data(H)'!$A$1:$CZ$288))</f>
        <v>96.34</v>
      </c>
      <c r="AA249" s="180" cm="1">
        <f t="array" ref="AA249">_xlfn.XLOOKUP(AA$1,'Copy of PY1 Data(H)'!$A$1:$CZ$1,_xlfn.XLOOKUP($A249,'Copy of PY1 Data(H)'!$A$1:$A$288,'Copy of PY1 Data(H)'!$A$1:$CZ$288))</f>
        <v>99.52</v>
      </c>
      <c r="AB249" s="180" cm="1">
        <f t="array" ref="AB249">_xlfn.XLOOKUP(AB$1,'Copy of PY1 Data(H)'!$A$1:$CZ$1,_xlfn.XLOOKUP($A249,'Copy of PY1 Data(H)'!$A$1:$A$288,'Copy of PY1 Data(H)'!$A$1:$CZ$288))</f>
        <v>97.46</v>
      </c>
      <c r="AC249" s="180" cm="1">
        <f t="array" ref="AC249">_xlfn.XLOOKUP(AC$1,'Copy of PY1 Data(H)'!$A$1:$CZ$1,_xlfn.XLOOKUP($A249,'Copy of PY1 Data(H)'!$A$1:$A$288,'Copy of PY1 Data(H)'!$A$1:$CZ$288))</f>
        <v>98.68</v>
      </c>
      <c r="AD249" s="180" cm="1">
        <f t="array" ref="AD249">_xlfn.XLOOKUP(AD$1,'Copy of PY1 Data(H)'!$A$1:$CZ$1,_xlfn.XLOOKUP($A249,'Copy of PY1 Data(H)'!$A$1:$A$288,'Copy of PY1 Data(H)'!$A$1:$CZ$288))</f>
        <v>97.88</v>
      </c>
      <c r="AE249" s="180" cm="1">
        <f t="array" ref="AE249">_xlfn.XLOOKUP(AE$1,'Copy of PY1 Data(H)'!$A$1:$CZ$1,_xlfn.XLOOKUP($A249,'Copy of PY1 Data(H)'!$A$1:$A$288,'Copy of PY1 Data(H)'!$A$1:$CZ$288))</f>
        <v>93.46</v>
      </c>
      <c r="AF249" s="180" cm="1">
        <f t="array" ref="AF249">_xlfn.XLOOKUP(AF$1,'Copy of PY1 Data(H)'!$A$1:$CZ$1,_xlfn.XLOOKUP($A249,'Copy of PY1 Data(H)'!$A$1:$A$288,'Copy of PY1 Data(H)'!$A$1:$CZ$288))</f>
        <v>99.95</v>
      </c>
      <c r="AG249" s="180" cm="1">
        <f t="array" ref="AG249">_xlfn.XLOOKUP(AG$1,'Copy of PY1 Data(H)'!$A$1:$CZ$1,_xlfn.XLOOKUP($A249,'Copy of PY1 Data(H)'!$A$1:$A$288,'Copy of PY1 Data(H)'!$A$1:$CZ$288))</f>
        <v>98.6</v>
      </c>
      <c r="AH249" s="180" cm="1">
        <f t="array" ref="AH249">_xlfn.XLOOKUP(AH$1,'Copy of PY1 Data(H)'!$A$1:$CZ$1,_xlfn.XLOOKUP($A249,'Copy of PY1 Data(H)'!$A$1:$A$288,'Copy of PY1 Data(H)'!$A$1:$CZ$288))</f>
        <v>95.62</v>
      </c>
      <c r="AI249" s="180" cm="1">
        <f t="array" ref="AI249">_xlfn.XLOOKUP(AI$1,'Copy of PY1 Data(H)'!$A$1:$CZ$1,_xlfn.XLOOKUP($A249,'Copy of PY1 Data(H)'!$A$1:$A$288,'Copy of PY1 Data(H)'!$A$1:$CZ$288))</f>
        <v>99.44</v>
      </c>
      <c r="AJ249" s="180" cm="1">
        <f t="array" ref="AJ249">_xlfn.XLOOKUP(AJ$1,'Copy of PY1 Data(H)'!$A$1:$CZ$1,_xlfn.XLOOKUP($A249,'Copy of PY1 Data(H)'!$A$1:$A$288,'Copy of PY1 Data(H)'!$A$1:$CZ$288))</f>
        <v>99.68</v>
      </c>
      <c r="AK249" s="180" cm="1">
        <f t="array" ref="AK249">_xlfn.XLOOKUP(AK$1,'Copy of PY1 Data(H)'!$A$1:$CZ$1,_xlfn.XLOOKUP($A249,'Copy of PY1 Data(H)'!$A$1:$A$288,'Copy of PY1 Data(H)'!$A$1:$CZ$288))</f>
        <v>0</v>
      </c>
      <c r="AL249" s="180" cm="1">
        <f t="array" ref="AL249">_xlfn.XLOOKUP(AL$1,'Copy of PY1 Data(H)'!$A$1:$CZ$1,_xlfn.XLOOKUP($A249,'Copy of PY1 Data(H)'!$A$1:$A$288,'Copy of PY1 Data(H)'!$A$1:$CZ$288))</f>
        <v>0</v>
      </c>
      <c r="AM249" s="180" cm="1">
        <f t="array" ref="AM249">_xlfn.XLOOKUP(AM$1,'Copy of PY1 Data(H)'!$A$1:$CZ$1,_xlfn.XLOOKUP($A249,'Copy of PY1 Data(H)'!$A$1:$A$288,'Copy of PY1 Data(H)'!$A$1:$CZ$288))</f>
        <v>98.63</v>
      </c>
      <c r="AN249" s="180" cm="1">
        <f t="array" ref="AN249">_xlfn.XLOOKUP(AN$1,'Copy of PY1 Data(H)'!$A$1:$CZ$1,_xlfn.XLOOKUP($A249,'Copy of PY1 Data(H)'!$A$1:$A$288,'Copy of PY1 Data(H)'!$A$1:$CZ$288))</f>
        <v>97.33</v>
      </c>
      <c r="AO249" s="180" cm="1">
        <f t="array" ref="AO249">_xlfn.XLOOKUP(AO$1,'Copy of PY1 Data(H)'!$A$1:$CZ$1,_xlfn.XLOOKUP($A249,'Copy of PY1 Data(H)'!$A$1:$A$288,'Copy of PY1 Data(H)'!$A$1:$CZ$288))</f>
        <v>95.81</v>
      </c>
      <c r="AP249" s="180" cm="1">
        <f t="array" ref="AP249">_xlfn.XLOOKUP(AP$1,'Copy of PY1 Data(H)'!$A$1:$CZ$1,_xlfn.XLOOKUP($A249,'Copy of PY1 Data(H)'!$A$1:$A$288,'Copy of PY1 Data(H)'!$A$1:$CZ$288))</f>
        <v>0</v>
      </c>
      <c r="AQ249" s="180" cm="1">
        <f t="array" ref="AQ249">_xlfn.XLOOKUP(AQ$1,'Copy of PY1 Data(H)'!$A$1:$CZ$1,_xlfn.XLOOKUP($A249,'Copy of PY1 Data(H)'!$A$1:$A$288,'Copy of PY1 Data(H)'!$A$1:$CZ$288))</f>
        <v>99.37</v>
      </c>
      <c r="AR249" s="180" cm="1">
        <f t="array" ref="AR249">_xlfn.XLOOKUP(AR$1,'Copy of PY1 Data(H)'!$A$1:$CZ$1,_xlfn.XLOOKUP($A249,'Copy of PY1 Data(H)'!$A$1:$A$288,'Copy of PY1 Data(H)'!$A$1:$CZ$288))</f>
        <v>96.97</v>
      </c>
      <c r="AS249" s="180" cm="1">
        <f t="array" ref="AS249">_xlfn.XLOOKUP(AS$1,'Copy of PY1 Data(H)'!$A$1:$CZ$1,_xlfn.XLOOKUP($A249,'Copy of PY1 Data(H)'!$A$1:$A$288,'Copy of PY1 Data(H)'!$A$1:$CZ$288))</f>
        <v>96</v>
      </c>
      <c r="AT249" s="180" cm="1">
        <f t="array" ref="AT249">_xlfn.XLOOKUP(AT$1,'Copy of PY1 Data(H)'!$A$1:$CZ$1,_xlfn.XLOOKUP($A249,'Copy of PY1 Data(H)'!$A$1:$A$288,'Copy of PY1 Data(H)'!$A$1:$CZ$288))</f>
        <v>98.42</v>
      </c>
      <c r="AU249" s="180" cm="1">
        <f t="array" ref="AU249">_xlfn.XLOOKUP(AU$1,'Copy of PY1 Data(H)'!$A$1:$CZ$1,_xlfn.XLOOKUP($A249,'Copy of PY1 Data(H)'!$A$1:$A$288,'Copy of PY1 Data(H)'!$A$1:$CZ$288))</f>
        <v>0</v>
      </c>
      <c r="AV249" s="180" cm="1">
        <f t="array" ref="AV249">_xlfn.XLOOKUP(AV$1,'Copy of PY1 Data(H)'!$A$1:$CZ$1,_xlfn.XLOOKUP($A249,'Copy of PY1 Data(H)'!$A$1:$A$288,'Copy of PY1 Data(H)'!$A$1:$CZ$288))</f>
        <v>99.3</v>
      </c>
      <c r="AW249" s="180" cm="1">
        <f t="array" ref="AW249">_xlfn.XLOOKUP(AW$1,'Copy of PY1 Data(H)'!$A$1:$CZ$1,_xlfn.XLOOKUP($A249,'Copy of PY1 Data(H)'!$A$1:$A$288,'Copy of PY1 Data(H)'!$A$1:$CZ$288))</f>
        <v>99.62</v>
      </c>
      <c r="AX249" s="180" cm="1">
        <f t="array" ref="AX249">_xlfn.XLOOKUP(AX$1,'Copy of PY1 Data(H)'!$A$1:$CZ$1,_xlfn.XLOOKUP($A249,'Copy of PY1 Data(H)'!$A$1:$A$288,'Copy of PY1 Data(H)'!$A$1:$CZ$288))</f>
        <v>98.12</v>
      </c>
      <c r="AY249" s="180" cm="1">
        <f t="array" ref="AY249">_xlfn.XLOOKUP(AY$1,'Copy of PY1 Data(H)'!$A$1:$CZ$1,_xlfn.XLOOKUP($A249,'Copy of PY1 Data(H)'!$A$1:$A$288,'Copy of PY1 Data(H)'!$A$1:$CZ$288))</f>
        <v>100</v>
      </c>
      <c r="AZ249" s="180" cm="1">
        <f t="array" ref="AZ249">_xlfn.XLOOKUP(AZ$1,'Copy of PY1 Data(H)'!$A$1:$CZ$1,_xlfn.XLOOKUP($A249,'Copy of PY1 Data(H)'!$A$1:$A$288,'Copy of PY1 Data(H)'!$A$1:$CZ$288))</f>
        <v>99.75</v>
      </c>
      <c r="BA249" s="180" cm="1">
        <f t="array" ref="BA249">_xlfn.XLOOKUP(BA$1,'Copy of PY1 Data(H)'!$A$1:$CZ$1,_xlfn.XLOOKUP($A249,'Copy of PY1 Data(H)'!$A$1:$A$288,'Copy of PY1 Data(H)'!$A$1:$CZ$288))</f>
        <v>98.72</v>
      </c>
      <c r="BB249" s="180" cm="1">
        <f t="array" ref="BB249">_xlfn.XLOOKUP(BB$1,'Copy of PY1 Data(H)'!$A$1:$CZ$1,_xlfn.XLOOKUP($A249,'Copy of PY1 Data(H)'!$A$1:$A$288,'Copy of PY1 Data(H)'!$A$1:$CZ$288))</f>
        <v>0</v>
      </c>
      <c r="BC249" s="180" cm="1">
        <f t="array" ref="BC249">_xlfn.XLOOKUP(BC$1,'Copy of PY1 Data(H)'!$A$1:$CZ$1,_xlfn.XLOOKUP($A249,'Copy of PY1 Data(H)'!$A$1:$A$288,'Copy of PY1 Data(H)'!$A$1:$CZ$288))</f>
        <v>97.92</v>
      </c>
      <c r="BD249" s="180" cm="1">
        <f t="array" ref="BD249">_xlfn.XLOOKUP(BD$1,'Copy of PY1 Data(H)'!$A$1:$CZ$1,_xlfn.XLOOKUP($A249,'Copy of PY1 Data(H)'!$A$1:$A$288,'Copy of PY1 Data(H)'!$A$1:$CZ$288))</f>
        <v>97.98</v>
      </c>
      <c r="BE249" s="180" cm="1">
        <f t="array" ref="BE249">_xlfn.XLOOKUP(BE$1,'Copy of PY1 Data(H)'!$A$1:$CZ$1,_xlfn.XLOOKUP($A249,'Copy of PY1 Data(H)'!$A$1:$A$288,'Copy of PY1 Data(H)'!$A$1:$CZ$288))</f>
        <v>98.61</v>
      </c>
      <c r="BF249" s="180" cm="1">
        <f t="array" ref="BF249">_xlfn.XLOOKUP(BF$1,'Copy of PY1 Data(H)'!$A$1:$CZ$1,_xlfn.XLOOKUP($A249,'Copy of PY1 Data(H)'!$A$1:$A$288,'Copy of PY1 Data(H)'!$A$1:$CZ$288))</f>
        <v>95.43</v>
      </c>
      <c r="BG249" s="180" cm="1">
        <f t="array" ref="BG249">_xlfn.XLOOKUP(BG$1,'Copy of PY1 Data(H)'!$A$1:$CZ$1,_xlfn.XLOOKUP($A249,'Copy of PY1 Data(H)'!$A$1:$A$288,'Copy of PY1 Data(H)'!$A$1:$CZ$288))</f>
        <v>0</v>
      </c>
      <c r="BH249" s="180" cm="1">
        <f t="array" ref="BH249">_xlfn.XLOOKUP(BH$1,'Copy of PY1 Data(H)'!$A$1:$CZ$1,_xlfn.XLOOKUP($A249,'Copy of PY1 Data(H)'!$A$1:$A$288,'Copy of PY1 Data(H)'!$A$1:$CZ$288))</f>
        <v>99.33</v>
      </c>
      <c r="BI249" s="180" cm="1">
        <f t="array" ref="BI249">_xlfn.XLOOKUP(BI$1,'Copy of PY1 Data(H)'!$A$1:$CZ$1,_xlfn.XLOOKUP($A249,'Copy of PY1 Data(H)'!$A$1:$A$288,'Copy of PY1 Data(H)'!$A$1:$CZ$288))</f>
        <v>92.41</v>
      </c>
      <c r="BJ249" s="180" cm="1">
        <f t="array" ref="BJ249">_xlfn.XLOOKUP(BJ$1,'Copy of PY1 Data(H)'!$A$1:$CZ$1,_xlfn.XLOOKUP($A249,'Copy of PY1 Data(H)'!$A$1:$A$288,'Copy of PY1 Data(H)'!$A$1:$CZ$288))</f>
        <v>97.02</v>
      </c>
      <c r="BK249" s="180" cm="1">
        <f t="array" ref="BK249">_xlfn.XLOOKUP(BK$1,'Copy of PY1 Data(H)'!$A$1:$CZ$1,_xlfn.XLOOKUP($A249,'Copy of PY1 Data(H)'!$A$1:$A$288,'Copy of PY1 Data(H)'!$A$1:$CZ$288))</f>
        <v>96.34</v>
      </c>
      <c r="BL249" s="180" cm="1">
        <f t="array" ref="BL249">_xlfn.XLOOKUP(BL$1,'Copy of PY1 Data(H)'!$A$1:$CZ$1,_xlfn.XLOOKUP($A249,'Copy of PY1 Data(H)'!$A$1:$A$288,'Copy of PY1 Data(H)'!$A$1:$CZ$288))</f>
        <v>0</v>
      </c>
      <c r="BM249" s="180" cm="1">
        <f t="array" ref="BM249">_xlfn.XLOOKUP(BM$1,'Copy of PY1 Data(H)'!$A$1:$CZ$1,_xlfn.XLOOKUP($A249,'Copy of PY1 Data(H)'!$A$1:$A$288,'Copy of PY1 Data(H)'!$A$1:$CZ$288))</f>
        <v>98.81</v>
      </c>
      <c r="BN249" s="180" cm="1">
        <f t="array" ref="BN249">_xlfn.XLOOKUP(BN$1,'Copy of PY1 Data(H)'!$A$1:$CZ$1,_xlfn.XLOOKUP($A249,'Copy of PY1 Data(H)'!$A$1:$A$288,'Copy of PY1 Data(H)'!$A$1:$CZ$288))</f>
        <v>99.86</v>
      </c>
      <c r="BO249" s="180" cm="1">
        <f t="array" ref="BO249">_xlfn.XLOOKUP(BO$1,'Copy of PY1 Data(H)'!$A$1:$CZ$1,_xlfn.XLOOKUP($A249,'Copy of PY1 Data(H)'!$A$1:$A$288,'Copy of PY1 Data(H)'!$A$1:$CZ$288))</f>
        <v>99.88</v>
      </c>
      <c r="BP249" s="180" cm="1">
        <f t="array" ref="BP249">_xlfn.XLOOKUP(BP$1,'Copy of PY1 Data(H)'!$A$1:$CZ$1,_xlfn.XLOOKUP($A249,'Copy of PY1 Data(H)'!$A$1:$A$288,'Copy of PY1 Data(H)'!$A$1:$CZ$288))</f>
        <v>99.36</v>
      </c>
      <c r="BQ249" s="180" cm="1">
        <f t="array" ref="BQ249">_xlfn.XLOOKUP(BQ$1,'Copy of PY1 Data(H)'!$A$1:$CZ$1,_xlfn.XLOOKUP($A249,'Copy of PY1 Data(H)'!$A$1:$A$288,'Copy of PY1 Data(H)'!$A$1:$CZ$288))</f>
        <v>99.93</v>
      </c>
      <c r="BR249" s="180" cm="1">
        <f t="array" ref="BR249">_xlfn.XLOOKUP(BR$1,'Copy of PY1 Data(H)'!$A$1:$CZ$1,_xlfn.XLOOKUP($A249,'Copy of PY1 Data(H)'!$A$1:$A$288,'Copy of PY1 Data(H)'!$A$1:$CZ$288))</f>
        <v>95.58</v>
      </c>
      <c r="BS249" s="180" cm="1">
        <f t="array" ref="BS249">_xlfn.XLOOKUP(BS$1,'Copy of PY1 Data(H)'!$A$1:$CZ$1,_xlfn.XLOOKUP($A249,'Copy of PY1 Data(H)'!$A$1:$A$288,'Copy of PY1 Data(H)'!$A$1:$CZ$288))</f>
        <v>99.15</v>
      </c>
      <c r="BT249" s="180" cm="1">
        <f t="array" ref="BT249">_xlfn.XLOOKUP(BT$1,'Copy of PY1 Data(H)'!$A$1:$CZ$1,_xlfn.XLOOKUP($A249,'Copy of PY1 Data(H)'!$A$1:$A$288,'Copy of PY1 Data(H)'!$A$1:$CZ$288))</f>
        <v>97.82</v>
      </c>
      <c r="BU249" s="180" cm="1">
        <f t="array" ref="BU249">_xlfn.XLOOKUP(BU$1,'Copy of PY1 Data(H)'!$A$1:$CZ$1,_xlfn.XLOOKUP($A249,'Copy of PY1 Data(H)'!$A$1:$A$288,'Copy of PY1 Data(H)'!$A$1:$CZ$288))</f>
        <v>99.23</v>
      </c>
      <c r="BV249" s="180" cm="1">
        <f t="array" ref="BV249">_xlfn.XLOOKUP(BV$1,'Copy of PY1 Data(H)'!$A$1:$CZ$1,_xlfn.XLOOKUP($A249,'Copy of PY1 Data(H)'!$A$1:$A$288,'Copy of PY1 Data(H)'!$A$1:$CZ$288))</f>
        <v>99.22</v>
      </c>
      <c r="BW249" s="180" cm="1">
        <f t="array" ref="BW249">_xlfn.XLOOKUP(BW$1,'Copy of PY1 Data(H)'!$A$1:$CZ$1,_xlfn.XLOOKUP($A249,'Copy of PY1 Data(H)'!$A$1:$A$288,'Copy of PY1 Data(H)'!$A$1:$CZ$288))</f>
        <v>0</v>
      </c>
      <c r="BX249" s="180" cm="1">
        <f t="array" ref="BX249">_xlfn.XLOOKUP(BX$1,'Copy of PY1 Data(H)'!$A$1:$CZ$1,_xlfn.XLOOKUP($A249,'Copy of PY1 Data(H)'!$A$1:$A$288,'Copy of PY1 Data(H)'!$A$1:$CZ$288))</f>
        <v>95.09</v>
      </c>
      <c r="BY249" s="180" cm="1">
        <f t="array" ref="BY249">_xlfn.XLOOKUP(BY$1,'Copy of PY1 Data(H)'!$A$1:$CZ$1,_xlfn.XLOOKUP($A249,'Copy of PY1 Data(H)'!$A$1:$A$288,'Copy of PY1 Data(H)'!$A$1:$CZ$288))</f>
        <v>99.14</v>
      </c>
      <c r="BZ249" s="180" cm="1">
        <f t="array" ref="BZ249">_xlfn.XLOOKUP(BZ$1,'Copy of PY1 Data(H)'!$A$1:$CZ$1,_xlfn.XLOOKUP($A249,'Copy of PY1 Data(H)'!$A$1:$A$288,'Copy of PY1 Data(H)'!$A$1:$CZ$288))</f>
        <v>93.56</v>
      </c>
      <c r="CA249" s="180" cm="1">
        <f t="array" ref="CA249">_xlfn.XLOOKUP(CA$1,'Copy of PY1 Data(H)'!$A$1:$CZ$1,_xlfn.XLOOKUP($A249,'Copy of PY1 Data(H)'!$A$1:$A$288,'Copy of PY1 Data(H)'!$A$1:$CZ$288))</f>
        <v>98.15</v>
      </c>
      <c r="CB249" s="180" cm="1">
        <f t="array" ref="CB249">_xlfn.XLOOKUP(CB$1,'Copy of PY1 Data(H)'!$A$1:$CZ$1,_xlfn.XLOOKUP($A249,'Copy of PY1 Data(H)'!$A$1:$A$288,'Copy of PY1 Data(H)'!$A$1:$CZ$288))</f>
        <v>99.63</v>
      </c>
      <c r="CC249" s="180" cm="1">
        <f t="array" ref="CC249">_xlfn.XLOOKUP(CC$1,'Copy of PY1 Data(H)'!$A$1:$CZ$1,_xlfn.XLOOKUP($A249,'Copy of PY1 Data(H)'!$A$1:$A$288,'Copy of PY1 Data(H)'!$A$1:$CZ$288))</f>
        <v>0</v>
      </c>
      <c r="CD249" s="180" cm="1">
        <f t="array" ref="CD249">_xlfn.XLOOKUP(CD$1,'Copy of PY1 Data(H)'!$A$1:$CZ$1,_xlfn.XLOOKUP($A249,'Copy of PY1 Data(H)'!$A$1:$A$288,'Copy of PY1 Data(H)'!$A$1:$CZ$288))</f>
        <v>97.47</v>
      </c>
    </row>
    <row r="250" spans="1:82" x14ac:dyDescent="0.3">
      <c r="A250" s="180">
        <v>102</v>
      </c>
      <c r="C250" s="180"/>
      <c r="D250" s="180" cm="1">
        <f t="array" ref="D250">_xlfn.XLOOKUP(D$1,'Copy of PY1 Data(H)'!$A$1:$CZ$1,_xlfn.XLOOKUP($A250,'Copy of PY1 Data(H)'!$A$1:$A$288,'Copy of PY1 Data(H)'!$A$1:$CZ$288))</f>
        <v>0</v>
      </c>
      <c r="E250" s="180" cm="1">
        <f t="array" ref="E250">_xlfn.XLOOKUP(E$1,'Copy of PY1 Data(H)'!$A$1:$CZ$1,_xlfn.XLOOKUP($A250,'Copy of PY1 Data(H)'!$A$1:$A$288,'Copy of PY1 Data(H)'!$A$1:$CZ$288))</f>
        <v>98.22</v>
      </c>
      <c r="F250" s="180" cm="1">
        <f t="array" ref="F250">_xlfn.XLOOKUP(F$1,'Copy of PY1 Data(H)'!$A$1:$CZ$1,_xlfn.XLOOKUP($A250,'Copy of PY1 Data(H)'!$A$1:$A$288,'Copy of PY1 Data(H)'!$A$1:$CZ$288))</f>
        <v>0</v>
      </c>
      <c r="G250" s="180" cm="1">
        <f t="array" ref="G250">_xlfn.XLOOKUP(G$1,'Copy of PY1 Data(H)'!$A$1:$CZ$1,_xlfn.XLOOKUP($A250,'Copy of PY1 Data(H)'!$A$1:$A$288,'Copy of PY1 Data(H)'!$A$1:$CZ$288))</f>
        <v>98.03</v>
      </c>
      <c r="H250" s="180" cm="1">
        <f t="array" ref="H250">_xlfn.XLOOKUP(H$1,'Copy of PY1 Data(H)'!$A$1:$CZ$1,_xlfn.XLOOKUP($A250,'Copy of PY1 Data(H)'!$A$1:$A$288,'Copy of PY1 Data(H)'!$A$1:$CZ$288))</f>
        <v>97.79</v>
      </c>
      <c r="I250" s="180" cm="1">
        <f t="array" ref="I250">_xlfn.XLOOKUP(I$1,'Copy of PY1 Data(H)'!$A$1:$CZ$1,_xlfn.XLOOKUP($A250,'Copy of PY1 Data(H)'!$A$1:$A$288,'Copy of PY1 Data(H)'!$A$1:$CZ$288))</f>
        <v>99.18</v>
      </c>
      <c r="J250" s="180" cm="1">
        <f t="array" ref="J250">_xlfn.XLOOKUP(J$1,'Copy of PY1 Data(H)'!$A$1:$CZ$1,_xlfn.XLOOKUP($A250,'Copy of PY1 Data(H)'!$A$1:$A$288,'Copy of PY1 Data(H)'!$A$1:$CZ$288))</f>
        <v>97.21</v>
      </c>
      <c r="K250" s="180" cm="1">
        <f t="array" ref="K250">_xlfn.XLOOKUP(K$1,'Copy of PY1 Data(H)'!$A$1:$CZ$1,_xlfn.XLOOKUP($A250,'Copy of PY1 Data(H)'!$A$1:$A$288,'Copy of PY1 Data(H)'!$A$1:$CZ$288))</f>
        <v>99.53</v>
      </c>
      <c r="L250" s="180" cm="1">
        <f t="array" ref="L250">_xlfn.XLOOKUP(L$1,'Copy of PY1 Data(H)'!$A$1:$CZ$1,_xlfn.XLOOKUP($A250,'Copy of PY1 Data(H)'!$A$1:$A$288,'Copy of PY1 Data(H)'!$A$1:$CZ$288))</f>
        <v>99.3</v>
      </c>
      <c r="M250" s="180" cm="1">
        <f t="array" ref="M250">_xlfn.XLOOKUP(M$1,'Copy of PY1 Data(H)'!$A$1:$CZ$1,_xlfn.XLOOKUP($A250,'Copy of PY1 Data(H)'!$A$1:$A$288,'Copy of PY1 Data(H)'!$A$1:$CZ$288))</f>
        <v>99.21</v>
      </c>
      <c r="N250" s="180" cm="1">
        <f t="array" ref="N250">_xlfn.XLOOKUP(N$1,'Copy of PY1 Data(H)'!$A$1:$CZ$1,_xlfn.XLOOKUP($A250,'Copy of PY1 Data(H)'!$A$1:$A$288,'Copy of PY1 Data(H)'!$A$1:$CZ$288))</f>
        <v>96.71</v>
      </c>
      <c r="O250" s="180" cm="1">
        <f t="array" ref="O250">_xlfn.XLOOKUP(O$1,'Copy of PY1 Data(H)'!$A$1:$CZ$1,_xlfn.XLOOKUP($A250,'Copy of PY1 Data(H)'!$A$1:$A$288,'Copy of PY1 Data(H)'!$A$1:$CZ$288))</f>
        <v>98.86</v>
      </c>
      <c r="P250" s="180" cm="1">
        <f t="array" ref="P250">_xlfn.XLOOKUP(P$1,'Copy of PY1 Data(H)'!$A$1:$CZ$1,_xlfn.XLOOKUP($A250,'Copy of PY1 Data(H)'!$A$1:$A$288,'Copy of PY1 Data(H)'!$A$1:$CZ$288))</f>
        <v>99.13</v>
      </c>
      <c r="Q250" s="180" cm="1">
        <f t="array" ref="Q250">_xlfn.XLOOKUP(Q$1,'Copy of PY1 Data(H)'!$A$1:$CZ$1,_xlfn.XLOOKUP($A250,'Copy of PY1 Data(H)'!$A$1:$A$288,'Copy of PY1 Data(H)'!$A$1:$CZ$288))</f>
        <v>99.33</v>
      </c>
      <c r="R250" s="180" cm="1">
        <f t="array" ref="R250">_xlfn.XLOOKUP(R$1,'Copy of PY1 Data(H)'!$A$1:$CZ$1,_xlfn.XLOOKUP($A250,'Copy of PY1 Data(H)'!$A$1:$A$288,'Copy of PY1 Data(H)'!$A$1:$CZ$288))</f>
        <v>99.9</v>
      </c>
      <c r="S250" s="180" cm="1">
        <f t="array" ref="S250">_xlfn.XLOOKUP(S$1,'Copy of PY1 Data(H)'!$A$1:$CZ$1,_xlfn.XLOOKUP($A250,'Copy of PY1 Data(H)'!$A$1:$A$288,'Copy of PY1 Data(H)'!$A$1:$CZ$288))</f>
        <v>0</v>
      </c>
      <c r="T250" s="180" cm="1">
        <f t="array" ref="T250">_xlfn.XLOOKUP(T$1,'Copy of PY1 Data(H)'!$A$1:$CZ$1,_xlfn.XLOOKUP($A250,'Copy of PY1 Data(H)'!$A$1:$A$288,'Copy of PY1 Data(H)'!$A$1:$CZ$288))</f>
        <v>99.43</v>
      </c>
      <c r="U250" s="180" cm="1">
        <f t="array" ref="U250">_xlfn.XLOOKUP(U$1,'Copy of PY1 Data(H)'!$A$1:$CZ$1,_xlfn.XLOOKUP($A250,'Copy of PY1 Data(H)'!$A$1:$A$288,'Copy of PY1 Data(H)'!$A$1:$CZ$288))</f>
        <v>99.24</v>
      </c>
      <c r="V250" s="180" cm="1">
        <f t="array" ref="V250">_xlfn.XLOOKUP(V$1,'Copy of PY1 Data(H)'!$A$1:$CZ$1,_xlfn.XLOOKUP($A250,'Copy of PY1 Data(H)'!$A$1:$A$288,'Copy of PY1 Data(H)'!$A$1:$CZ$288))</f>
        <v>97.26</v>
      </c>
      <c r="W250" s="180" cm="1">
        <f t="array" ref="W250">_xlfn.XLOOKUP(W$1,'Copy of PY1 Data(H)'!$A$1:$CZ$1,_xlfn.XLOOKUP($A250,'Copy of PY1 Data(H)'!$A$1:$A$288,'Copy of PY1 Data(H)'!$A$1:$CZ$288))</f>
        <v>99.78</v>
      </c>
      <c r="X250" s="180" cm="1">
        <f t="array" ref="X250">_xlfn.XLOOKUP(X$1,'Copy of PY1 Data(H)'!$A$1:$CZ$1,_xlfn.XLOOKUP($A250,'Copy of PY1 Data(H)'!$A$1:$A$288,'Copy of PY1 Data(H)'!$A$1:$CZ$288))</f>
        <v>0</v>
      </c>
      <c r="Y250" s="180" cm="1">
        <f t="array" ref="Y250">_xlfn.XLOOKUP(Y$1,'Copy of PY1 Data(H)'!$A$1:$CZ$1,_xlfn.XLOOKUP($A250,'Copy of PY1 Data(H)'!$A$1:$A$288,'Copy of PY1 Data(H)'!$A$1:$CZ$288))</f>
        <v>98.7</v>
      </c>
      <c r="Z250" s="180" cm="1">
        <f t="array" ref="Z250">_xlfn.XLOOKUP(Z$1,'Copy of PY1 Data(H)'!$A$1:$CZ$1,_xlfn.XLOOKUP($A250,'Copy of PY1 Data(H)'!$A$1:$A$288,'Copy of PY1 Data(H)'!$A$1:$CZ$288))</f>
        <v>95.95</v>
      </c>
      <c r="AA250" s="180" cm="1">
        <f t="array" ref="AA250">_xlfn.XLOOKUP(AA$1,'Copy of PY1 Data(H)'!$A$1:$CZ$1,_xlfn.XLOOKUP($A250,'Copy of PY1 Data(H)'!$A$1:$A$288,'Copy of PY1 Data(H)'!$A$1:$CZ$288))</f>
        <v>99.48</v>
      </c>
      <c r="AB250" s="180" cm="1">
        <f t="array" ref="AB250">_xlfn.XLOOKUP(AB$1,'Copy of PY1 Data(H)'!$A$1:$CZ$1,_xlfn.XLOOKUP($A250,'Copy of PY1 Data(H)'!$A$1:$A$288,'Copy of PY1 Data(H)'!$A$1:$CZ$288))</f>
        <v>97.16</v>
      </c>
      <c r="AC250" s="180" cm="1">
        <f t="array" ref="AC250">_xlfn.XLOOKUP(AC$1,'Copy of PY1 Data(H)'!$A$1:$CZ$1,_xlfn.XLOOKUP($A250,'Copy of PY1 Data(H)'!$A$1:$A$288,'Copy of PY1 Data(H)'!$A$1:$CZ$288))</f>
        <v>98.55</v>
      </c>
      <c r="AD250" s="180" cm="1">
        <f t="array" ref="AD250">_xlfn.XLOOKUP(AD$1,'Copy of PY1 Data(H)'!$A$1:$CZ$1,_xlfn.XLOOKUP($A250,'Copy of PY1 Data(H)'!$A$1:$A$288,'Copy of PY1 Data(H)'!$A$1:$CZ$288))</f>
        <v>97.55</v>
      </c>
      <c r="AE250" s="180" cm="1">
        <f t="array" ref="AE250">_xlfn.XLOOKUP(AE$1,'Copy of PY1 Data(H)'!$A$1:$CZ$1,_xlfn.XLOOKUP($A250,'Copy of PY1 Data(H)'!$A$1:$A$288,'Copy of PY1 Data(H)'!$A$1:$CZ$288))</f>
        <v>93.17</v>
      </c>
      <c r="AF250" s="180" cm="1">
        <f t="array" ref="AF250">_xlfn.XLOOKUP(AF$1,'Copy of PY1 Data(H)'!$A$1:$CZ$1,_xlfn.XLOOKUP($A250,'Copy of PY1 Data(H)'!$A$1:$A$288,'Copy of PY1 Data(H)'!$A$1:$CZ$288))</f>
        <v>99.95</v>
      </c>
      <c r="AG250" s="180" cm="1">
        <f t="array" ref="AG250">_xlfn.XLOOKUP(AG$1,'Copy of PY1 Data(H)'!$A$1:$CZ$1,_xlfn.XLOOKUP($A250,'Copy of PY1 Data(H)'!$A$1:$A$288,'Copy of PY1 Data(H)'!$A$1:$CZ$288))</f>
        <v>98.4</v>
      </c>
      <c r="AH250" s="180" cm="1">
        <f t="array" ref="AH250">_xlfn.XLOOKUP(AH$1,'Copy of PY1 Data(H)'!$A$1:$CZ$1,_xlfn.XLOOKUP($A250,'Copy of PY1 Data(H)'!$A$1:$A$288,'Copy of PY1 Data(H)'!$A$1:$CZ$288))</f>
        <v>95.19</v>
      </c>
      <c r="AI250" s="180" cm="1">
        <f t="array" ref="AI250">_xlfn.XLOOKUP(AI$1,'Copy of PY1 Data(H)'!$A$1:$CZ$1,_xlfn.XLOOKUP($A250,'Copy of PY1 Data(H)'!$A$1:$A$288,'Copy of PY1 Data(H)'!$A$1:$CZ$288))</f>
        <v>99.38</v>
      </c>
      <c r="AJ250" s="180" cm="1">
        <f t="array" ref="AJ250">_xlfn.XLOOKUP(AJ$1,'Copy of PY1 Data(H)'!$A$1:$CZ$1,_xlfn.XLOOKUP($A250,'Copy of PY1 Data(H)'!$A$1:$A$288,'Copy of PY1 Data(H)'!$A$1:$CZ$288))</f>
        <v>99.66</v>
      </c>
      <c r="AK250" s="180" cm="1">
        <f t="array" ref="AK250">_xlfn.XLOOKUP(AK$1,'Copy of PY1 Data(H)'!$A$1:$CZ$1,_xlfn.XLOOKUP($A250,'Copy of PY1 Data(H)'!$A$1:$A$288,'Copy of PY1 Data(H)'!$A$1:$CZ$288))</f>
        <v>0</v>
      </c>
      <c r="AL250" s="180" cm="1">
        <f t="array" ref="AL250">_xlfn.XLOOKUP(AL$1,'Copy of PY1 Data(H)'!$A$1:$CZ$1,_xlfn.XLOOKUP($A250,'Copy of PY1 Data(H)'!$A$1:$A$288,'Copy of PY1 Data(H)'!$A$1:$CZ$288))</f>
        <v>0</v>
      </c>
      <c r="AM250" s="180" cm="1">
        <f t="array" ref="AM250">_xlfn.XLOOKUP(AM$1,'Copy of PY1 Data(H)'!$A$1:$CZ$1,_xlfn.XLOOKUP($A250,'Copy of PY1 Data(H)'!$A$1:$A$288,'Copy of PY1 Data(H)'!$A$1:$CZ$288))</f>
        <v>98.49</v>
      </c>
      <c r="AN250" s="180" cm="1">
        <f t="array" ref="AN250">_xlfn.XLOOKUP(AN$1,'Copy of PY1 Data(H)'!$A$1:$CZ$1,_xlfn.XLOOKUP($A250,'Copy of PY1 Data(H)'!$A$1:$A$288,'Copy of PY1 Data(H)'!$A$1:$CZ$288))</f>
        <v>97.1</v>
      </c>
      <c r="AO250" s="180" cm="1">
        <f t="array" ref="AO250">_xlfn.XLOOKUP(AO$1,'Copy of PY1 Data(H)'!$A$1:$CZ$1,_xlfn.XLOOKUP($A250,'Copy of PY1 Data(H)'!$A$1:$A$288,'Copy of PY1 Data(H)'!$A$1:$CZ$288))</f>
        <v>95.06</v>
      </c>
      <c r="AP250" s="180" cm="1">
        <f t="array" ref="AP250">_xlfn.XLOOKUP(AP$1,'Copy of PY1 Data(H)'!$A$1:$CZ$1,_xlfn.XLOOKUP($A250,'Copy of PY1 Data(H)'!$A$1:$A$288,'Copy of PY1 Data(H)'!$A$1:$CZ$288))</f>
        <v>0</v>
      </c>
      <c r="AQ250" s="180" cm="1">
        <f t="array" ref="AQ250">_xlfn.XLOOKUP(AQ$1,'Copy of PY1 Data(H)'!$A$1:$CZ$1,_xlfn.XLOOKUP($A250,'Copy of PY1 Data(H)'!$A$1:$A$288,'Copy of PY1 Data(H)'!$A$1:$CZ$288))</f>
        <v>99.35</v>
      </c>
      <c r="AR250" s="180" cm="1">
        <f t="array" ref="AR250">_xlfn.XLOOKUP(AR$1,'Copy of PY1 Data(H)'!$A$1:$CZ$1,_xlfn.XLOOKUP($A250,'Copy of PY1 Data(H)'!$A$1:$A$288,'Copy of PY1 Data(H)'!$A$1:$CZ$288))</f>
        <v>96.72</v>
      </c>
      <c r="AS250" s="180" cm="1">
        <f t="array" ref="AS250">_xlfn.XLOOKUP(AS$1,'Copy of PY1 Data(H)'!$A$1:$CZ$1,_xlfn.XLOOKUP($A250,'Copy of PY1 Data(H)'!$A$1:$A$288,'Copy of PY1 Data(H)'!$A$1:$CZ$288))</f>
        <v>95.57</v>
      </c>
      <c r="AT250" s="180" cm="1">
        <f t="array" ref="AT250">_xlfn.XLOOKUP(AT$1,'Copy of PY1 Data(H)'!$A$1:$CZ$1,_xlfn.XLOOKUP($A250,'Copy of PY1 Data(H)'!$A$1:$A$288,'Copy of PY1 Data(H)'!$A$1:$CZ$288))</f>
        <v>98.32</v>
      </c>
      <c r="AU250" s="180" cm="1">
        <f t="array" ref="AU250">_xlfn.XLOOKUP(AU$1,'Copy of PY1 Data(H)'!$A$1:$CZ$1,_xlfn.XLOOKUP($A250,'Copy of PY1 Data(H)'!$A$1:$A$288,'Copy of PY1 Data(H)'!$A$1:$CZ$288))</f>
        <v>0</v>
      </c>
      <c r="AV250" s="180" cm="1">
        <f t="array" ref="AV250">_xlfn.XLOOKUP(AV$1,'Copy of PY1 Data(H)'!$A$1:$CZ$1,_xlfn.XLOOKUP($A250,'Copy of PY1 Data(H)'!$A$1:$A$288,'Copy of PY1 Data(H)'!$A$1:$CZ$288))</f>
        <v>99.27</v>
      </c>
      <c r="AW250" s="180" cm="1">
        <f t="array" ref="AW250">_xlfn.XLOOKUP(AW$1,'Copy of PY1 Data(H)'!$A$1:$CZ$1,_xlfn.XLOOKUP($A250,'Copy of PY1 Data(H)'!$A$1:$A$288,'Copy of PY1 Data(H)'!$A$1:$CZ$288))</f>
        <v>99.57</v>
      </c>
      <c r="AX250" s="180" cm="1">
        <f t="array" ref="AX250">_xlfn.XLOOKUP(AX$1,'Copy of PY1 Data(H)'!$A$1:$CZ$1,_xlfn.XLOOKUP($A250,'Copy of PY1 Data(H)'!$A$1:$A$288,'Copy of PY1 Data(H)'!$A$1:$CZ$288))</f>
        <v>97.88</v>
      </c>
      <c r="AY250" s="180" cm="1">
        <f t="array" ref="AY250">_xlfn.XLOOKUP(AY$1,'Copy of PY1 Data(H)'!$A$1:$CZ$1,_xlfn.XLOOKUP($A250,'Copy of PY1 Data(H)'!$A$1:$A$288,'Copy of PY1 Data(H)'!$A$1:$CZ$288))</f>
        <v>100</v>
      </c>
      <c r="AZ250" s="180" cm="1">
        <f t="array" ref="AZ250">_xlfn.XLOOKUP(AZ$1,'Copy of PY1 Data(H)'!$A$1:$CZ$1,_xlfn.XLOOKUP($A250,'Copy of PY1 Data(H)'!$A$1:$A$288,'Copy of PY1 Data(H)'!$A$1:$CZ$288))</f>
        <v>99.74</v>
      </c>
      <c r="BA250" s="180" cm="1">
        <f t="array" ref="BA250">_xlfn.XLOOKUP(BA$1,'Copy of PY1 Data(H)'!$A$1:$CZ$1,_xlfn.XLOOKUP($A250,'Copy of PY1 Data(H)'!$A$1:$A$288,'Copy of PY1 Data(H)'!$A$1:$CZ$288))</f>
        <v>98.65</v>
      </c>
      <c r="BB250" s="180" cm="1">
        <f t="array" ref="BB250">_xlfn.XLOOKUP(BB$1,'Copy of PY1 Data(H)'!$A$1:$CZ$1,_xlfn.XLOOKUP($A250,'Copy of PY1 Data(H)'!$A$1:$A$288,'Copy of PY1 Data(H)'!$A$1:$CZ$288))</f>
        <v>0</v>
      </c>
      <c r="BC250" s="180" cm="1">
        <f t="array" ref="BC250">_xlfn.XLOOKUP(BC$1,'Copy of PY1 Data(H)'!$A$1:$CZ$1,_xlfn.XLOOKUP($A250,'Copy of PY1 Data(H)'!$A$1:$A$288,'Copy of PY1 Data(H)'!$A$1:$CZ$288))</f>
        <v>97.61</v>
      </c>
      <c r="BD250" s="180" cm="1">
        <f t="array" ref="BD250">_xlfn.XLOOKUP(BD$1,'Copy of PY1 Data(H)'!$A$1:$CZ$1,_xlfn.XLOOKUP($A250,'Copy of PY1 Data(H)'!$A$1:$A$288,'Copy of PY1 Data(H)'!$A$1:$CZ$288))</f>
        <v>97.77</v>
      </c>
      <c r="BE250" s="180" cm="1">
        <f t="array" ref="BE250">_xlfn.XLOOKUP(BE$1,'Copy of PY1 Data(H)'!$A$1:$CZ$1,_xlfn.XLOOKUP($A250,'Copy of PY1 Data(H)'!$A$1:$A$288,'Copy of PY1 Data(H)'!$A$1:$CZ$288))</f>
        <v>98.25</v>
      </c>
      <c r="BF250" s="180" cm="1">
        <f t="array" ref="BF250">_xlfn.XLOOKUP(BF$1,'Copy of PY1 Data(H)'!$A$1:$CZ$1,_xlfn.XLOOKUP($A250,'Copy of PY1 Data(H)'!$A$1:$A$288,'Copy of PY1 Data(H)'!$A$1:$CZ$288))</f>
        <v>94.82</v>
      </c>
      <c r="BG250" s="180" cm="1">
        <f t="array" ref="BG250">_xlfn.XLOOKUP(BG$1,'Copy of PY1 Data(H)'!$A$1:$CZ$1,_xlfn.XLOOKUP($A250,'Copy of PY1 Data(H)'!$A$1:$A$288,'Copy of PY1 Data(H)'!$A$1:$CZ$288))</f>
        <v>0</v>
      </c>
      <c r="BH250" s="180" cm="1">
        <f t="array" ref="BH250">_xlfn.XLOOKUP(BH$1,'Copy of PY1 Data(H)'!$A$1:$CZ$1,_xlfn.XLOOKUP($A250,'Copy of PY1 Data(H)'!$A$1:$A$288,'Copy of PY1 Data(H)'!$A$1:$CZ$288))</f>
        <v>99.36</v>
      </c>
      <c r="BI250" s="180" cm="1">
        <f t="array" ref="BI250">_xlfn.XLOOKUP(BI$1,'Copy of PY1 Data(H)'!$A$1:$CZ$1,_xlfn.XLOOKUP($A250,'Copy of PY1 Data(H)'!$A$1:$A$288,'Copy of PY1 Data(H)'!$A$1:$CZ$288))</f>
        <v>90.89</v>
      </c>
      <c r="BJ250" s="180" cm="1">
        <f t="array" ref="BJ250">_xlfn.XLOOKUP(BJ$1,'Copy of PY1 Data(H)'!$A$1:$CZ$1,_xlfn.XLOOKUP($A250,'Copy of PY1 Data(H)'!$A$1:$A$288,'Copy of PY1 Data(H)'!$A$1:$CZ$288))</f>
        <v>96.78</v>
      </c>
      <c r="BK250" s="180" cm="1">
        <f t="array" ref="BK250">_xlfn.XLOOKUP(BK$1,'Copy of PY1 Data(H)'!$A$1:$CZ$1,_xlfn.XLOOKUP($A250,'Copy of PY1 Data(H)'!$A$1:$A$288,'Copy of PY1 Data(H)'!$A$1:$CZ$288))</f>
        <v>96.32</v>
      </c>
      <c r="BL250" s="180" cm="1">
        <f t="array" ref="BL250">_xlfn.XLOOKUP(BL$1,'Copy of PY1 Data(H)'!$A$1:$CZ$1,_xlfn.XLOOKUP($A250,'Copy of PY1 Data(H)'!$A$1:$A$288,'Copy of PY1 Data(H)'!$A$1:$CZ$288))</f>
        <v>0</v>
      </c>
      <c r="BM250" s="180" cm="1">
        <f t="array" ref="BM250">_xlfn.XLOOKUP(BM$1,'Copy of PY1 Data(H)'!$A$1:$CZ$1,_xlfn.XLOOKUP($A250,'Copy of PY1 Data(H)'!$A$1:$A$288,'Copy of PY1 Data(H)'!$A$1:$CZ$288))</f>
        <v>98.69</v>
      </c>
      <c r="BN250" s="180" cm="1">
        <f t="array" ref="BN250">_xlfn.XLOOKUP(BN$1,'Copy of PY1 Data(H)'!$A$1:$CZ$1,_xlfn.XLOOKUP($A250,'Copy of PY1 Data(H)'!$A$1:$A$288,'Copy of PY1 Data(H)'!$A$1:$CZ$288))</f>
        <v>99.87</v>
      </c>
      <c r="BO250" s="180" cm="1">
        <f t="array" ref="BO250">_xlfn.XLOOKUP(BO$1,'Copy of PY1 Data(H)'!$A$1:$CZ$1,_xlfn.XLOOKUP($A250,'Copy of PY1 Data(H)'!$A$1:$A$288,'Copy of PY1 Data(H)'!$A$1:$CZ$288))</f>
        <v>99.87</v>
      </c>
      <c r="BP250" s="180" cm="1">
        <f t="array" ref="BP250">_xlfn.XLOOKUP(BP$1,'Copy of PY1 Data(H)'!$A$1:$CZ$1,_xlfn.XLOOKUP($A250,'Copy of PY1 Data(H)'!$A$1:$A$288,'Copy of PY1 Data(H)'!$A$1:$CZ$288))</f>
        <v>99.27</v>
      </c>
      <c r="BQ250" s="180" cm="1">
        <f t="array" ref="BQ250">_xlfn.XLOOKUP(BQ$1,'Copy of PY1 Data(H)'!$A$1:$CZ$1,_xlfn.XLOOKUP($A250,'Copy of PY1 Data(H)'!$A$1:$A$288,'Copy of PY1 Data(H)'!$A$1:$CZ$288))</f>
        <v>99.92</v>
      </c>
      <c r="BR250" s="180" cm="1">
        <f t="array" ref="BR250">_xlfn.XLOOKUP(BR$1,'Copy of PY1 Data(H)'!$A$1:$CZ$1,_xlfn.XLOOKUP($A250,'Copy of PY1 Data(H)'!$A$1:$A$288,'Copy of PY1 Data(H)'!$A$1:$CZ$288))</f>
        <v>95.33</v>
      </c>
      <c r="BS250" s="180" cm="1">
        <f t="array" ref="BS250">_xlfn.XLOOKUP(BS$1,'Copy of PY1 Data(H)'!$A$1:$CZ$1,_xlfn.XLOOKUP($A250,'Copy of PY1 Data(H)'!$A$1:$A$288,'Copy of PY1 Data(H)'!$A$1:$CZ$288))</f>
        <v>99.11</v>
      </c>
      <c r="BT250" s="180" cm="1">
        <f t="array" ref="BT250">_xlfn.XLOOKUP(BT$1,'Copy of PY1 Data(H)'!$A$1:$CZ$1,_xlfn.XLOOKUP($A250,'Copy of PY1 Data(H)'!$A$1:$A$288,'Copy of PY1 Data(H)'!$A$1:$CZ$288))</f>
        <v>97.58</v>
      </c>
      <c r="BU250" s="180" cm="1">
        <f t="array" ref="BU250">_xlfn.XLOOKUP(BU$1,'Copy of PY1 Data(H)'!$A$1:$CZ$1,_xlfn.XLOOKUP($A250,'Copy of PY1 Data(H)'!$A$1:$A$288,'Copy of PY1 Data(H)'!$A$1:$CZ$288))</f>
        <v>99.14</v>
      </c>
      <c r="BV250" s="180" cm="1">
        <f t="array" ref="BV250">_xlfn.XLOOKUP(BV$1,'Copy of PY1 Data(H)'!$A$1:$CZ$1,_xlfn.XLOOKUP($A250,'Copy of PY1 Data(H)'!$A$1:$A$288,'Copy of PY1 Data(H)'!$A$1:$CZ$288))</f>
        <v>99.13</v>
      </c>
      <c r="BW250" s="180" cm="1">
        <f t="array" ref="BW250">_xlfn.XLOOKUP(BW$1,'Copy of PY1 Data(H)'!$A$1:$CZ$1,_xlfn.XLOOKUP($A250,'Copy of PY1 Data(H)'!$A$1:$A$288,'Copy of PY1 Data(H)'!$A$1:$CZ$288))</f>
        <v>0</v>
      </c>
      <c r="BX250" s="180" cm="1">
        <f t="array" ref="BX250">_xlfn.XLOOKUP(BX$1,'Copy of PY1 Data(H)'!$A$1:$CZ$1,_xlfn.XLOOKUP($A250,'Copy of PY1 Data(H)'!$A$1:$A$288,'Copy of PY1 Data(H)'!$A$1:$CZ$288))</f>
        <v>94.33</v>
      </c>
      <c r="BY250" s="180" cm="1">
        <f t="array" ref="BY250">_xlfn.XLOOKUP(BY$1,'Copy of PY1 Data(H)'!$A$1:$CZ$1,_xlfn.XLOOKUP($A250,'Copy of PY1 Data(H)'!$A$1:$A$288,'Copy of PY1 Data(H)'!$A$1:$CZ$288))</f>
        <v>99.05</v>
      </c>
      <c r="BZ250" s="180" cm="1">
        <f t="array" ref="BZ250">_xlfn.XLOOKUP(BZ$1,'Copy of PY1 Data(H)'!$A$1:$CZ$1,_xlfn.XLOOKUP($A250,'Copy of PY1 Data(H)'!$A$1:$A$288,'Copy of PY1 Data(H)'!$A$1:$CZ$288))</f>
        <v>92.66</v>
      </c>
      <c r="CA250" s="180" cm="1">
        <f t="array" ref="CA250">_xlfn.XLOOKUP(CA$1,'Copy of PY1 Data(H)'!$A$1:$CZ$1,_xlfn.XLOOKUP($A250,'Copy of PY1 Data(H)'!$A$1:$A$288,'Copy of PY1 Data(H)'!$A$1:$CZ$288))</f>
        <v>97.77</v>
      </c>
      <c r="CB250" s="180" cm="1">
        <f t="array" ref="CB250">_xlfn.XLOOKUP(CB$1,'Copy of PY1 Data(H)'!$A$1:$CZ$1,_xlfn.XLOOKUP($A250,'Copy of PY1 Data(H)'!$A$1:$A$288,'Copy of PY1 Data(H)'!$A$1:$CZ$288))</f>
        <v>99.58</v>
      </c>
      <c r="CC250" s="180" cm="1">
        <f t="array" ref="CC250">_xlfn.XLOOKUP(CC$1,'Copy of PY1 Data(H)'!$A$1:$CZ$1,_xlfn.XLOOKUP($A250,'Copy of PY1 Data(H)'!$A$1:$A$288,'Copy of PY1 Data(H)'!$A$1:$CZ$288))</f>
        <v>0</v>
      </c>
      <c r="CD250" s="180" cm="1">
        <f t="array" ref="CD250">_xlfn.XLOOKUP(CD$1,'Copy of PY1 Data(H)'!$A$1:$CZ$1,_xlfn.XLOOKUP($A250,'Copy of PY1 Data(H)'!$A$1:$A$288,'Copy of PY1 Data(H)'!$A$1:$CZ$288))</f>
        <v>96.45</v>
      </c>
    </row>
    <row r="251" spans="1:82" x14ac:dyDescent="0.3">
      <c r="A251" s="180">
        <v>103</v>
      </c>
      <c r="C251" s="180"/>
      <c r="D251" s="180" cm="1">
        <f t="array" ref="D251">_xlfn.XLOOKUP(D$1,'Copy of PY1 Data(H)'!$A$1:$CZ$1,_xlfn.XLOOKUP($A251,'Copy of PY1 Data(H)'!$A$1:$A$288,'Copy of PY1 Data(H)'!$A$1:$CZ$288))</f>
        <v>0</v>
      </c>
      <c r="E251" s="180" cm="1">
        <f t="array" ref="E251">_xlfn.XLOOKUP(E$1,'Copy of PY1 Data(H)'!$A$1:$CZ$1,_xlfn.XLOOKUP($A251,'Copy of PY1 Data(H)'!$A$1:$A$288,'Copy of PY1 Data(H)'!$A$1:$CZ$288))</f>
        <v>100</v>
      </c>
      <c r="F251" s="180" cm="1">
        <f t="array" ref="F251">_xlfn.XLOOKUP(F$1,'Copy of PY1 Data(H)'!$A$1:$CZ$1,_xlfn.XLOOKUP($A251,'Copy of PY1 Data(H)'!$A$1:$A$288,'Copy of PY1 Data(H)'!$A$1:$CZ$288))</f>
        <v>0</v>
      </c>
      <c r="G251" s="180" cm="1">
        <f t="array" ref="G251">_xlfn.XLOOKUP(G$1,'Copy of PY1 Data(H)'!$A$1:$CZ$1,_xlfn.XLOOKUP($A251,'Copy of PY1 Data(H)'!$A$1:$A$288,'Copy of PY1 Data(H)'!$A$1:$CZ$288))</f>
        <v>99.38</v>
      </c>
      <c r="H251" s="180" cm="1">
        <f t="array" ref="H251">_xlfn.XLOOKUP(H$1,'Copy of PY1 Data(H)'!$A$1:$CZ$1,_xlfn.XLOOKUP($A251,'Copy of PY1 Data(H)'!$A$1:$A$288,'Copy of PY1 Data(H)'!$A$1:$CZ$288))</f>
        <v>100</v>
      </c>
      <c r="I251" s="180" cm="1">
        <f t="array" ref="I251">_xlfn.XLOOKUP(I$1,'Copy of PY1 Data(H)'!$A$1:$CZ$1,_xlfn.XLOOKUP($A251,'Copy of PY1 Data(H)'!$A$1:$A$288,'Copy of PY1 Data(H)'!$A$1:$CZ$288))</f>
        <v>100</v>
      </c>
      <c r="J251" s="180" cm="1">
        <f t="array" ref="J251">_xlfn.XLOOKUP(J$1,'Copy of PY1 Data(H)'!$A$1:$CZ$1,_xlfn.XLOOKUP($A251,'Copy of PY1 Data(H)'!$A$1:$A$288,'Copy of PY1 Data(H)'!$A$1:$CZ$288))</f>
        <v>100</v>
      </c>
      <c r="K251" s="180" cm="1">
        <f t="array" ref="K251">_xlfn.XLOOKUP(K$1,'Copy of PY1 Data(H)'!$A$1:$CZ$1,_xlfn.XLOOKUP($A251,'Copy of PY1 Data(H)'!$A$1:$A$288,'Copy of PY1 Data(H)'!$A$1:$CZ$288))</f>
        <v>100</v>
      </c>
      <c r="L251" s="180" cm="1">
        <f t="array" ref="L251">_xlfn.XLOOKUP(L$1,'Copy of PY1 Data(H)'!$A$1:$CZ$1,_xlfn.XLOOKUP($A251,'Copy of PY1 Data(H)'!$A$1:$A$288,'Copy of PY1 Data(H)'!$A$1:$CZ$288))</f>
        <v>100</v>
      </c>
      <c r="M251" s="180" cm="1">
        <f t="array" ref="M251">_xlfn.XLOOKUP(M$1,'Copy of PY1 Data(H)'!$A$1:$CZ$1,_xlfn.XLOOKUP($A251,'Copy of PY1 Data(H)'!$A$1:$A$288,'Copy of PY1 Data(H)'!$A$1:$CZ$288))</f>
        <v>100</v>
      </c>
      <c r="N251" s="180" cm="1">
        <f t="array" ref="N251">_xlfn.XLOOKUP(N$1,'Copy of PY1 Data(H)'!$A$1:$CZ$1,_xlfn.XLOOKUP($A251,'Copy of PY1 Data(H)'!$A$1:$A$288,'Copy of PY1 Data(H)'!$A$1:$CZ$288))</f>
        <v>100</v>
      </c>
      <c r="O251" s="180" cm="1">
        <f t="array" ref="O251">_xlfn.XLOOKUP(O$1,'Copy of PY1 Data(H)'!$A$1:$CZ$1,_xlfn.XLOOKUP($A251,'Copy of PY1 Data(H)'!$A$1:$A$288,'Copy of PY1 Data(H)'!$A$1:$CZ$288))</f>
        <v>100</v>
      </c>
      <c r="P251" s="180" cm="1">
        <f t="array" ref="P251">_xlfn.XLOOKUP(P$1,'Copy of PY1 Data(H)'!$A$1:$CZ$1,_xlfn.XLOOKUP($A251,'Copy of PY1 Data(H)'!$A$1:$A$288,'Copy of PY1 Data(H)'!$A$1:$CZ$288))</f>
        <v>100</v>
      </c>
      <c r="Q251" s="180" cm="1">
        <f t="array" ref="Q251">_xlfn.XLOOKUP(Q$1,'Copy of PY1 Data(H)'!$A$1:$CZ$1,_xlfn.XLOOKUP($A251,'Copy of PY1 Data(H)'!$A$1:$A$288,'Copy of PY1 Data(H)'!$A$1:$CZ$288))</f>
        <v>100</v>
      </c>
      <c r="R251" s="180" cm="1">
        <f t="array" ref="R251">_xlfn.XLOOKUP(R$1,'Copy of PY1 Data(H)'!$A$1:$CZ$1,_xlfn.XLOOKUP($A251,'Copy of PY1 Data(H)'!$A$1:$A$288,'Copy of PY1 Data(H)'!$A$1:$CZ$288))</f>
        <v>99.98</v>
      </c>
      <c r="S251" s="180" cm="1">
        <f t="array" ref="S251">_xlfn.XLOOKUP(S$1,'Copy of PY1 Data(H)'!$A$1:$CZ$1,_xlfn.XLOOKUP($A251,'Copy of PY1 Data(H)'!$A$1:$A$288,'Copy of PY1 Data(H)'!$A$1:$CZ$288))</f>
        <v>0</v>
      </c>
      <c r="T251" s="180" cm="1">
        <f t="array" ref="T251">_xlfn.XLOOKUP(T$1,'Copy of PY1 Data(H)'!$A$1:$CZ$1,_xlfn.XLOOKUP($A251,'Copy of PY1 Data(H)'!$A$1:$A$288,'Copy of PY1 Data(H)'!$A$1:$CZ$288))</f>
        <v>99.22</v>
      </c>
      <c r="U251" s="180" cm="1">
        <f t="array" ref="U251">_xlfn.XLOOKUP(U$1,'Copy of PY1 Data(H)'!$A$1:$CZ$1,_xlfn.XLOOKUP($A251,'Copy of PY1 Data(H)'!$A$1:$A$288,'Copy of PY1 Data(H)'!$A$1:$CZ$288))</f>
        <v>100</v>
      </c>
      <c r="V251" s="180" cm="1">
        <f t="array" ref="V251">_xlfn.XLOOKUP(V$1,'Copy of PY1 Data(H)'!$A$1:$CZ$1,_xlfn.XLOOKUP($A251,'Copy of PY1 Data(H)'!$A$1:$A$288,'Copy of PY1 Data(H)'!$A$1:$CZ$288))</f>
        <v>100</v>
      </c>
      <c r="W251" s="180" cm="1">
        <f t="array" ref="W251">_xlfn.XLOOKUP(W$1,'Copy of PY1 Data(H)'!$A$1:$CZ$1,_xlfn.XLOOKUP($A251,'Copy of PY1 Data(H)'!$A$1:$A$288,'Copy of PY1 Data(H)'!$A$1:$CZ$288))</f>
        <v>100</v>
      </c>
      <c r="X251" s="180" cm="1">
        <f t="array" ref="X251">_xlfn.XLOOKUP(X$1,'Copy of PY1 Data(H)'!$A$1:$CZ$1,_xlfn.XLOOKUP($A251,'Copy of PY1 Data(H)'!$A$1:$A$288,'Copy of PY1 Data(H)'!$A$1:$CZ$288))</f>
        <v>0</v>
      </c>
      <c r="Y251" s="180" cm="1">
        <f t="array" ref="Y251">_xlfn.XLOOKUP(Y$1,'Copy of PY1 Data(H)'!$A$1:$CZ$1,_xlfn.XLOOKUP($A251,'Copy of PY1 Data(H)'!$A$1:$A$288,'Copy of PY1 Data(H)'!$A$1:$CZ$288))</f>
        <v>99.58</v>
      </c>
      <c r="Z251" s="180" cm="1">
        <f t="array" ref="Z251">_xlfn.XLOOKUP(Z$1,'Copy of PY1 Data(H)'!$A$1:$CZ$1,_xlfn.XLOOKUP($A251,'Copy of PY1 Data(H)'!$A$1:$A$288,'Copy of PY1 Data(H)'!$A$1:$CZ$288))</f>
        <v>100</v>
      </c>
      <c r="AA251" s="180" cm="1">
        <f t="array" ref="AA251">_xlfn.XLOOKUP(AA$1,'Copy of PY1 Data(H)'!$A$1:$CZ$1,_xlfn.XLOOKUP($A251,'Copy of PY1 Data(H)'!$A$1:$A$288,'Copy of PY1 Data(H)'!$A$1:$CZ$288))</f>
        <v>100</v>
      </c>
      <c r="AB251" s="180" cm="1">
        <f t="array" ref="AB251">_xlfn.XLOOKUP(AB$1,'Copy of PY1 Data(H)'!$A$1:$CZ$1,_xlfn.XLOOKUP($A251,'Copy of PY1 Data(H)'!$A$1:$A$288,'Copy of PY1 Data(H)'!$A$1:$CZ$288))</f>
        <v>100</v>
      </c>
      <c r="AC251" s="180" cm="1">
        <f t="array" ref="AC251">_xlfn.XLOOKUP(AC$1,'Copy of PY1 Data(H)'!$A$1:$CZ$1,_xlfn.XLOOKUP($A251,'Copy of PY1 Data(H)'!$A$1:$A$288,'Copy of PY1 Data(H)'!$A$1:$CZ$288))</f>
        <v>100</v>
      </c>
      <c r="AD251" s="180" cm="1">
        <f t="array" ref="AD251">_xlfn.XLOOKUP(AD$1,'Copy of PY1 Data(H)'!$A$1:$CZ$1,_xlfn.XLOOKUP($A251,'Copy of PY1 Data(H)'!$A$1:$A$288,'Copy of PY1 Data(H)'!$A$1:$CZ$288))</f>
        <v>100</v>
      </c>
      <c r="AE251" s="180" cm="1">
        <f t="array" ref="AE251">_xlfn.XLOOKUP(AE$1,'Copy of PY1 Data(H)'!$A$1:$CZ$1,_xlfn.XLOOKUP($A251,'Copy of PY1 Data(H)'!$A$1:$A$288,'Copy of PY1 Data(H)'!$A$1:$CZ$288))</f>
        <v>100</v>
      </c>
      <c r="AF251" s="180" cm="1">
        <f t="array" ref="AF251">_xlfn.XLOOKUP(AF$1,'Copy of PY1 Data(H)'!$A$1:$CZ$1,_xlfn.XLOOKUP($A251,'Copy of PY1 Data(H)'!$A$1:$A$288,'Copy of PY1 Data(H)'!$A$1:$CZ$288))</f>
        <v>100</v>
      </c>
      <c r="AG251" s="180" cm="1">
        <f t="array" ref="AG251">_xlfn.XLOOKUP(AG$1,'Copy of PY1 Data(H)'!$A$1:$CZ$1,_xlfn.XLOOKUP($A251,'Copy of PY1 Data(H)'!$A$1:$A$288,'Copy of PY1 Data(H)'!$A$1:$CZ$288))</f>
        <v>100</v>
      </c>
      <c r="AH251" s="180" cm="1">
        <f t="array" ref="AH251">_xlfn.XLOOKUP(AH$1,'Copy of PY1 Data(H)'!$A$1:$CZ$1,_xlfn.XLOOKUP($A251,'Copy of PY1 Data(H)'!$A$1:$A$288,'Copy of PY1 Data(H)'!$A$1:$CZ$288))</f>
        <v>100</v>
      </c>
      <c r="AI251" s="180" cm="1">
        <f t="array" ref="AI251">_xlfn.XLOOKUP(AI$1,'Copy of PY1 Data(H)'!$A$1:$CZ$1,_xlfn.XLOOKUP($A251,'Copy of PY1 Data(H)'!$A$1:$A$288,'Copy of PY1 Data(H)'!$A$1:$CZ$288))</f>
        <v>100</v>
      </c>
      <c r="AJ251" s="180" cm="1">
        <f t="array" ref="AJ251">_xlfn.XLOOKUP(AJ$1,'Copy of PY1 Data(H)'!$A$1:$CZ$1,_xlfn.XLOOKUP($A251,'Copy of PY1 Data(H)'!$A$1:$A$288,'Copy of PY1 Data(H)'!$A$1:$CZ$288))</f>
        <v>100</v>
      </c>
      <c r="AK251" s="180" cm="1">
        <f t="array" ref="AK251">_xlfn.XLOOKUP(AK$1,'Copy of PY1 Data(H)'!$A$1:$CZ$1,_xlfn.XLOOKUP($A251,'Copy of PY1 Data(H)'!$A$1:$A$288,'Copy of PY1 Data(H)'!$A$1:$CZ$288))</f>
        <v>0</v>
      </c>
      <c r="AL251" s="180" cm="1">
        <f t="array" ref="AL251">_xlfn.XLOOKUP(AL$1,'Copy of PY1 Data(H)'!$A$1:$CZ$1,_xlfn.XLOOKUP($A251,'Copy of PY1 Data(H)'!$A$1:$A$288,'Copy of PY1 Data(H)'!$A$1:$CZ$288))</f>
        <v>0</v>
      </c>
      <c r="AM251" s="180" cm="1">
        <f t="array" ref="AM251">_xlfn.XLOOKUP(AM$1,'Copy of PY1 Data(H)'!$A$1:$CZ$1,_xlfn.XLOOKUP($A251,'Copy of PY1 Data(H)'!$A$1:$A$288,'Copy of PY1 Data(H)'!$A$1:$CZ$288))</f>
        <v>100</v>
      </c>
      <c r="AN251" s="180" cm="1">
        <f t="array" ref="AN251">_xlfn.XLOOKUP(AN$1,'Copy of PY1 Data(H)'!$A$1:$CZ$1,_xlfn.XLOOKUP($A251,'Copy of PY1 Data(H)'!$A$1:$A$288,'Copy of PY1 Data(H)'!$A$1:$CZ$288))</f>
        <v>99.42</v>
      </c>
      <c r="AO251" s="180" cm="1">
        <f t="array" ref="AO251">_xlfn.XLOOKUP(AO$1,'Copy of PY1 Data(H)'!$A$1:$CZ$1,_xlfn.XLOOKUP($A251,'Copy of PY1 Data(H)'!$A$1:$A$288,'Copy of PY1 Data(H)'!$A$1:$CZ$288))</f>
        <v>100</v>
      </c>
      <c r="AP251" s="180" cm="1">
        <f t="array" ref="AP251">_xlfn.XLOOKUP(AP$1,'Copy of PY1 Data(H)'!$A$1:$CZ$1,_xlfn.XLOOKUP($A251,'Copy of PY1 Data(H)'!$A$1:$A$288,'Copy of PY1 Data(H)'!$A$1:$CZ$288))</f>
        <v>0</v>
      </c>
      <c r="AQ251" s="180" cm="1">
        <f t="array" ref="AQ251">_xlfn.XLOOKUP(AQ$1,'Copy of PY1 Data(H)'!$A$1:$CZ$1,_xlfn.XLOOKUP($A251,'Copy of PY1 Data(H)'!$A$1:$A$288,'Copy of PY1 Data(H)'!$A$1:$CZ$288))</f>
        <v>100</v>
      </c>
      <c r="AR251" s="180" cm="1">
        <f t="array" ref="AR251">_xlfn.XLOOKUP(AR$1,'Copy of PY1 Data(H)'!$A$1:$CZ$1,_xlfn.XLOOKUP($A251,'Copy of PY1 Data(H)'!$A$1:$A$288,'Copy of PY1 Data(H)'!$A$1:$CZ$288))</f>
        <v>100</v>
      </c>
      <c r="AS251" s="180" cm="1">
        <f t="array" ref="AS251">_xlfn.XLOOKUP(AS$1,'Copy of PY1 Data(H)'!$A$1:$CZ$1,_xlfn.XLOOKUP($A251,'Copy of PY1 Data(H)'!$A$1:$A$288,'Copy of PY1 Data(H)'!$A$1:$CZ$288))</f>
        <v>100</v>
      </c>
      <c r="AT251" s="180" cm="1">
        <f t="array" ref="AT251">_xlfn.XLOOKUP(AT$1,'Copy of PY1 Data(H)'!$A$1:$CZ$1,_xlfn.XLOOKUP($A251,'Copy of PY1 Data(H)'!$A$1:$A$288,'Copy of PY1 Data(H)'!$A$1:$CZ$288))</f>
        <v>99.79</v>
      </c>
      <c r="AU251" s="180" cm="1">
        <f t="array" ref="AU251">_xlfn.XLOOKUP(AU$1,'Copy of PY1 Data(H)'!$A$1:$CZ$1,_xlfn.XLOOKUP($A251,'Copy of PY1 Data(H)'!$A$1:$A$288,'Copy of PY1 Data(H)'!$A$1:$CZ$288))</f>
        <v>0</v>
      </c>
      <c r="AV251" s="180" cm="1">
        <f t="array" ref="AV251">_xlfn.XLOOKUP(AV$1,'Copy of PY1 Data(H)'!$A$1:$CZ$1,_xlfn.XLOOKUP($A251,'Copy of PY1 Data(H)'!$A$1:$A$288,'Copy of PY1 Data(H)'!$A$1:$CZ$288))</f>
        <v>100</v>
      </c>
      <c r="AW251" s="180" cm="1">
        <f t="array" ref="AW251">_xlfn.XLOOKUP(AW$1,'Copy of PY1 Data(H)'!$A$1:$CZ$1,_xlfn.XLOOKUP($A251,'Copy of PY1 Data(H)'!$A$1:$A$288,'Copy of PY1 Data(H)'!$A$1:$CZ$288))</f>
        <v>100</v>
      </c>
      <c r="AX251" s="180" cm="1">
        <f t="array" ref="AX251">_xlfn.XLOOKUP(AX$1,'Copy of PY1 Data(H)'!$A$1:$CZ$1,_xlfn.XLOOKUP($A251,'Copy of PY1 Data(H)'!$A$1:$A$288,'Copy of PY1 Data(H)'!$A$1:$CZ$288))</f>
        <v>100</v>
      </c>
      <c r="AY251" s="180" cm="1">
        <f t="array" ref="AY251">_xlfn.XLOOKUP(AY$1,'Copy of PY1 Data(H)'!$A$1:$CZ$1,_xlfn.XLOOKUP($A251,'Copy of PY1 Data(H)'!$A$1:$A$288,'Copy of PY1 Data(H)'!$A$1:$CZ$288))</f>
        <v>100</v>
      </c>
      <c r="AZ251" s="180" cm="1">
        <f t="array" ref="AZ251">_xlfn.XLOOKUP(AZ$1,'Copy of PY1 Data(H)'!$A$1:$CZ$1,_xlfn.XLOOKUP($A251,'Copy of PY1 Data(H)'!$A$1:$A$288,'Copy of PY1 Data(H)'!$A$1:$CZ$288))</f>
        <v>100</v>
      </c>
      <c r="BA251" s="180" cm="1">
        <f t="array" ref="BA251">_xlfn.XLOOKUP(BA$1,'Copy of PY1 Data(H)'!$A$1:$CZ$1,_xlfn.XLOOKUP($A251,'Copy of PY1 Data(H)'!$A$1:$A$288,'Copy of PY1 Data(H)'!$A$1:$CZ$288))</f>
        <v>100</v>
      </c>
      <c r="BB251" s="180" cm="1">
        <f t="array" ref="BB251">_xlfn.XLOOKUP(BB$1,'Copy of PY1 Data(H)'!$A$1:$CZ$1,_xlfn.XLOOKUP($A251,'Copy of PY1 Data(H)'!$A$1:$A$288,'Copy of PY1 Data(H)'!$A$1:$CZ$288))</f>
        <v>0</v>
      </c>
      <c r="BC251" s="180" cm="1">
        <f t="array" ref="BC251">_xlfn.XLOOKUP(BC$1,'Copy of PY1 Data(H)'!$A$1:$CZ$1,_xlfn.XLOOKUP($A251,'Copy of PY1 Data(H)'!$A$1:$A$288,'Copy of PY1 Data(H)'!$A$1:$CZ$288))</f>
        <v>100</v>
      </c>
      <c r="BD251" s="180" cm="1">
        <f t="array" ref="BD251">_xlfn.XLOOKUP(BD$1,'Copy of PY1 Data(H)'!$A$1:$CZ$1,_xlfn.XLOOKUP($A251,'Copy of PY1 Data(H)'!$A$1:$A$288,'Copy of PY1 Data(H)'!$A$1:$CZ$288))</f>
        <v>99.65</v>
      </c>
      <c r="BE251" s="180" cm="1">
        <f t="array" ref="BE251">_xlfn.XLOOKUP(BE$1,'Copy of PY1 Data(H)'!$A$1:$CZ$1,_xlfn.XLOOKUP($A251,'Copy of PY1 Data(H)'!$A$1:$A$288,'Copy of PY1 Data(H)'!$A$1:$CZ$288))</f>
        <v>100</v>
      </c>
      <c r="BF251" s="180" cm="1">
        <f t="array" ref="BF251">_xlfn.XLOOKUP(BF$1,'Copy of PY1 Data(H)'!$A$1:$CZ$1,_xlfn.XLOOKUP($A251,'Copy of PY1 Data(H)'!$A$1:$A$288,'Copy of PY1 Data(H)'!$A$1:$CZ$288))</f>
        <v>100</v>
      </c>
      <c r="BG251" s="180" cm="1">
        <f t="array" ref="BG251">_xlfn.XLOOKUP(BG$1,'Copy of PY1 Data(H)'!$A$1:$CZ$1,_xlfn.XLOOKUP($A251,'Copy of PY1 Data(H)'!$A$1:$A$288,'Copy of PY1 Data(H)'!$A$1:$CZ$288))</f>
        <v>0</v>
      </c>
      <c r="BH251" s="180" cm="1">
        <f t="array" ref="BH251">_xlfn.XLOOKUP(BH$1,'Copy of PY1 Data(H)'!$A$1:$CZ$1,_xlfn.XLOOKUP($A251,'Copy of PY1 Data(H)'!$A$1:$A$288,'Copy of PY1 Data(H)'!$A$1:$CZ$288))</f>
        <v>99.1</v>
      </c>
      <c r="BI251" s="180" cm="1">
        <f t="array" ref="BI251">_xlfn.XLOOKUP(BI$1,'Copy of PY1 Data(H)'!$A$1:$CZ$1,_xlfn.XLOOKUP($A251,'Copy of PY1 Data(H)'!$A$1:$A$288,'Copy of PY1 Data(H)'!$A$1:$CZ$288))</f>
        <v>100</v>
      </c>
      <c r="BJ251" s="180" cm="1">
        <f t="array" ref="BJ251">_xlfn.XLOOKUP(BJ$1,'Copy of PY1 Data(H)'!$A$1:$CZ$1,_xlfn.XLOOKUP($A251,'Copy of PY1 Data(H)'!$A$1:$A$288,'Copy of PY1 Data(H)'!$A$1:$CZ$288))</f>
        <v>100</v>
      </c>
      <c r="BK251" s="180" cm="1">
        <f t="array" ref="BK251">_xlfn.XLOOKUP(BK$1,'Copy of PY1 Data(H)'!$A$1:$CZ$1,_xlfn.XLOOKUP($A251,'Copy of PY1 Data(H)'!$A$1:$A$288,'Copy of PY1 Data(H)'!$A$1:$CZ$288))</f>
        <v>96.62</v>
      </c>
      <c r="BL251" s="180" cm="1">
        <f t="array" ref="BL251">_xlfn.XLOOKUP(BL$1,'Copy of PY1 Data(H)'!$A$1:$CZ$1,_xlfn.XLOOKUP($A251,'Copy of PY1 Data(H)'!$A$1:$A$288,'Copy of PY1 Data(H)'!$A$1:$CZ$288))</f>
        <v>0</v>
      </c>
      <c r="BM251" s="180" cm="1">
        <f t="array" ref="BM251">_xlfn.XLOOKUP(BM$1,'Copy of PY1 Data(H)'!$A$1:$CZ$1,_xlfn.XLOOKUP($A251,'Copy of PY1 Data(H)'!$A$1:$A$288,'Copy of PY1 Data(H)'!$A$1:$CZ$288))</f>
        <v>100</v>
      </c>
      <c r="BN251" s="180" cm="1">
        <f t="array" ref="BN251">_xlfn.XLOOKUP(BN$1,'Copy of PY1 Data(H)'!$A$1:$CZ$1,_xlfn.XLOOKUP($A251,'Copy of PY1 Data(H)'!$A$1:$A$288,'Copy of PY1 Data(H)'!$A$1:$CZ$288))</f>
        <v>99.52</v>
      </c>
      <c r="BO251" s="180" cm="1">
        <f t="array" ref="BO251">_xlfn.XLOOKUP(BO$1,'Copy of PY1 Data(H)'!$A$1:$CZ$1,_xlfn.XLOOKUP($A251,'Copy of PY1 Data(H)'!$A$1:$A$288,'Copy of PY1 Data(H)'!$A$1:$CZ$288))</f>
        <v>100</v>
      </c>
      <c r="BP251" s="180" cm="1">
        <f t="array" ref="BP251">_xlfn.XLOOKUP(BP$1,'Copy of PY1 Data(H)'!$A$1:$CZ$1,_xlfn.XLOOKUP($A251,'Copy of PY1 Data(H)'!$A$1:$A$288,'Copy of PY1 Data(H)'!$A$1:$CZ$288))</f>
        <v>100</v>
      </c>
      <c r="BQ251" s="180" cm="1">
        <f t="array" ref="BQ251">_xlfn.XLOOKUP(BQ$1,'Copy of PY1 Data(H)'!$A$1:$CZ$1,_xlfn.XLOOKUP($A251,'Copy of PY1 Data(H)'!$A$1:$A$288,'Copy of PY1 Data(H)'!$A$1:$CZ$288))</f>
        <v>100</v>
      </c>
      <c r="BR251" s="180" cm="1">
        <f t="array" ref="BR251">_xlfn.XLOOKUP(BR$1,'Copy of PY1 Data(H)'!$A$1:$CZ$1,_xlfn.XLOOKUP($A251,'Copy of PY1 Data(H)'!$A$1:$A$288,'Copy of PY1 Data(H)'!$A$1:$CZ$288))</f>
        <v>100</v>
      </c>
      <c r="BS251" s="180" cm="1">
        <f t="array" ref="BS251">_xlfn.XLOOKUP(BS$1,'Copy of PY1 Data(H)'!$A$1:$CZ$1,_xlfn.XLOOKUP($A251,'Copy of PY1 Data(H)'!$A$1:$A$288,'Copy of PY1 Data(H)'!$A$1:$CZ$288))</f>
        <v>100</v>
      </c>
      <c r="BT251" s="180" cm="1">
        <f t="array" ref="BT251">_xlfn.XLOOKUP(BT$1,'Copy of PY1 Data(H)'!$A$1:$CZ$1,_xlfn.XLOOKUP($A251,'Copy of PY1 Data(H)'!$A$1:$A$288,'Copy of PY1 Data(H)'!$A$1:$CZ$288))</f>
        <v>100</v>
      </c>
      <c r="BU251" s="180" cm="1">
        <f t="array" ref="BU251">_xlfn.XLOOKUP(BU$1,'Copy of PY1 Data(H)'!$A$1:$CZ$1,_xlfn.XLOOKUP($A251,'Copy of PY1 Data(H)'!$A$1:$A$288,'Copy of PY1 Data(H)'!$A$1:$CZ$288))</f>
        <v>100</v>
      </c>
      <c r="BV251" s="180" cm="1">
        <f t="array" ref="BV251">_xlfn.XLOOKUP(BV$1,'Copy of PY1 Data(H)'!$A$1:$CZ$1,_xlfn.XLOOKUP($A251,'Copy of PY1 Data(H)'!$A$1:$A$288,'Copy of PY1 Data(H)'!$A$1:$CZ$288))</f>
        <v>100</v>
      </c>
      <c r="BW251" s="180" cm="1">
        <f t="array" ref="BW251">_xlfn.XLOOKUP(BW$1,'Copy of PY1 Data(H)'!$A$1:$CZ$1,_xlfn.XLOOKUP($A251,'Copy of PY1 Data(H)'!$A$1:$A$288,'Copy of PY1 Data(H)'!$A$1:$CZ$288))</f>
        <v>0</v>
      </c>
      <c r="BX251" s="180" cm="1">
        <f t="array" ref="BX251">_xlfn.XLOOKUP(BX$1,'Copy of PY1 Data(H)'!$A$1:$CZ$1,_xlfn.XLOOKUP($A251,'Copy of PY1 Data(H)'!$A$1:$A$288,'Copy of PY1 Data(H)'!$A$1:$CZ$288))</f>
        <v>100</v>
      </c>
      <c r="BY251" s="180" cm="1">
        <f t="array" ref="BY251">_xlfn.XLOOKUP(BY$1,'Copy of PY1 Data(H)'!$A$1:$CZ$1,_xlfn.XLOOKUP($A251,'Copy of PY1 Data(H)'!$A$1:$A$288,'Copy of PY1 Data(H)'!$A$1:$CZ$288))</f>
        <v>99.68</v>
      </c>
      <c r="BZ251" s="180" cm="1">
        <f t="array" ref="BZ251">_xlfn.XLOOKUP(BZ$1,'Copy of PY1 Data(H)'!$A$1:$CZ$1,_xlfn.XLOOKUP($A251,'Copy of PY1 Data(H)'!$A$1:$A$288,'Copy of PY1 Data(H)'!$A$1:$CZ$288))</f>
        <v>99.86</v>
      </c>
      <c r="CA251" s="180" cm="1">
        <f t="array" ref="CA251">_xlfn.XLOOKUP(CA$1,'Copy of PY1 Data(H)'!$A$1:$CZ$1,_xlfn.XLOOKUP($A251,'Copy of PY1 Data(H)'!$A$1:$A$288,'Copy of PY1 Data(H)'!$A$1:$CZ$288))</f>
        <v>100</v>
      </c>
      <c r="CB251" s="180" cm="1">
        <f t="array" ref="CB251">_xlfn.XLOOKUP(CB$1,'Copy of PY1 Data(H)'!$A$1:$CZ$1,_xlfn.XLOOKUP($A251,'Copy of PY1 Data(H)'!$A$1:$A$288,'Copy of PY1 Data(H)'!$A$1:$CZ$288))</f>
        <v>100</v>
      </c>
      <c r="CC251" s="180" cm="1">
        <f t="array" ref="CC251">_xlfn.XLOOKUP(CC$1,'Copy of PY1 Data(H)'!$A$1:$CZ$1,_xlfn.XLOOKUP($A251,'Copy of PY1 Data(H)'!$A$1:$A$288,'Copy of PY1 Data(H)'!$A$1:$CZ$288))</f>
        <v>0</v>
      </c>
      <c r="CD251" s="180" cm="1">
        <f t="array" ref="CD251">_xlfn.XLOOKUP(CD$1,'Copy of PY1 Data(H)'!$A$1:$CZ$1,_xlfn.XLOOKUP($A251,'Copy of PY1 Data(H)'!$A$1:$A$288,'Copy of PY1 Data(H)'!$A$1:$CZ$288))</f>
        <v>100</v>
      </c>
    </row>
    <row r="252" spans="1:82" s="643" customFormat="1" x14ac:dyDescent="0.3">
      <c r="A252" s="643">
        <v>544</v>
      </c>
      <c r="C252" s="643" t="s">
        <v>2894</v>
      </c>
      <c r="D252" s="643" cm="1">
        <f t="array" ref="D252">_xlfn.XLOOKUP(D$1,'Copy of PY1 Data(H)'!$A$1:$CZ$1,_xlfn.XLOOKUP($A252,'Copy of PY1 Data(H)'!$A$1:$A$288,'Copy of PY1 Data(H)'!$A$1:$CZ$288))</f>
        <v>0</v>
      </c>
      <c r="E252" s="643" cm="1">
        <f t="array" ref="E252">_xlfn.XLOOKUP(E$1,'Copy of PY1 Data(H)'!$A$1:$CZ$1,_xlfn.XLOOKUP($A252,'Copy of PY1 Data(H)'!$A$1:$A$288,'Copy of PY1 Data(H)'!$A$1:$CZ$288))</f>
        <v>0</v>
      </c>
      <c r="F252" s="643" cm="1">
        <f t="array" ref="F252">_xlfn.XLOOKUP(F$1,'Copy of PY1 Data(H)'!$A$1:$CZ$1,_xlfn.XLOOKUP($A252,'Copy of PY1 Data(H)'!$A$1:$A$288,'Copy of PY1 Data(H)'!$A$1:$CZ$288))</f>
        <v>0</v>
      </c>
      <c r="G252" s="643" cm="1">
        <f t="array" ref="G252">_xlfn.XLOOKUP(G$1,'Copy of PY1 Data(H)'!$A$1:$CZ$1,_xlfn.XLOOKUP($A252,'Copy of PY1 Data(H)'!$A$1:$A$288,'Copy of PY1 Data(H)'!$A$1:$CZ$288))</f>
        <v>0</v>
      </c>
      <c r="H252" s="643" cm="1">
        <f t="array" ref="H252">_xlfn.XLOOKUP(H$1,'Copy of PY1 Data(H)'!$A$1:$CZ$1,_xlfn.XLOOKUP($A252,'Copy of PY1 Data(H)'!$A$1:$A$288,'Copy of PY1 Data(H)'!$A$1:$CZ$288))</f>
        <v>0</v>
      </c>
      <c r="I252" s="643" cm="1">
        <f t="array" ref="I252">_xlfn.XLOOKUP(I$1,'Copy of PY1 Data(H)'!$A$1:$CZ$1,_xlfn.XLOOKUP($A252,'Copy of PY1 Data(H)'!$A$1:$A$288,'Copy of PY1 Data(H)'!$A$1:$CZ$288))</f>
        <v>0</v>
      </c>
      <c r="J252" s="643" cm="1">
        <f t="array" ref="J252">_xlfn.XLOOKUP(J$1,'Copy of PY1 Data(H)'!$A$1:$CZ$1,_xlfn.XLOOKUP($A252,'Copy of PY1 Data(H)'!$A$1:$A$288,'Copy of PY1 Data(H)'!$A$1:$CZ$288))</f>
        <v>0</v>
      </c>
      <c r="K252" s="643" cm="1">
        <f t="array" ref="K252">_xlfn.XLOOKUP(K$1,'Copy of PY1 Data(H)'!$A$1:$CZ$1,_xlfn.XLOOKUP($A252,'Copy of PY1 Data(H)'!$A$1:$A$288,'Copy of PY1 Data(H)'!$A$1:$CZ$288))</f>
        <v>0</v>
      </c>
      <c r="L252" s="643" cm="1">
        <f t="array" ref="L252">_xlfn.XLOOKUP(L$1,'Copy of PY1 Data(H)'!$A$1:$CZ$1,_xlfn.XLOOKUP($A252,'Copy of PY1 Data(H)'!$A$1:$A$288,'Copy of PY1 Data(H)'!$A$1:$CZ$288))</f>
        <v>0</v>
      </c>
      <c r="M252" s="643" cm="1">
        <f t="array" ref="M252">_xlfn.XLOOKUP(M$1,'Copy of PY1 Data(H)'!$A$1:$CZ$1,_xlfn.XLOOKUP($A252,'Copy of PY1 Data(H)'!$A$1:$A$288,'Copy of PY1 Data(H)'!$A$1:$CZ$288))</f>
        <v>0</v>
      </c>
      <c r="N252" s="643" cm="1">
        <f t="array" ref="N252">_xlfn.XLOOKUP(N$1,'Copy of PY1 Data(H)'!$A$1:$CZ$1,_xlfn.XLOOKUP($A252,'Copy of PY1 Data(H)'!$A$1:$A$288,'Copy of PY1 Data(H)'!$A$1:$CZ$288))</f>
        <v>0</v>
      </c>
      <c r="O252" s="643" cm="1">
        <f t="array" ref="O252">_xlfn.XLOOKUP(O$1,'Copy of PY1 Data(H)'!$A$1:$CZ$1,_xlfn.XLOOKUP($A252,'Copy of PY1 Data(H)'!$A$1:$A$288,'Copy of PY1 Data(H)'!$A$1:$CZ$288))</f>
        <v>0</v>
      </c>
      <c r="P252" s="643" cm="1">
        <f t="array" ref="P252">_xlfn.XLOOKUP(P$1,'Copy of PY1 Data(H)'!$A$1:$CZ$1,_xlfn.XLOOKUP($A252,'Copy of PY1 Data(H)'!$A$1:$A$288,'Copy of PY1 Data(H)'!$A$1:$CZ$288))</f>
        <v>0</v>
      </c>
      <c r="Q252" s="643" cm="1">
        <f t="array" ref="Q252">_xlfn.XLOOKUP(Q$1,'Copy of PY1 Data(H)'!$A$1:$CZ$1,_xlfn.XLOOKUP($A252,'Copy of PY1 Data(H)'!$A$1:$A$288,'Copy of PY1 Data(H)'!$A$1:$CZ$288))</f>
        <v>0</v>
      </c>
      <c r="R252" s="643" cm="1">
        <f t="array" ref="R252">_xlfn.XLOOKUP(R$1,'Copy of PY1 Data(H)'!$A$1:$CZ$1,_xlfn.XLOOKUP($A252,'Copy of PY1 Data(H)'!$A$1:$A$288,'Copy of PY1 Data(H)'!$A$1:$CZ$288))</f>
        <v>0</v>
      </c>
      <c r="S252" s="643" cm="1">
        <f t="array" ref="S252">_xlfn.XLOOKUP(S$1,'Copy of PY1 Data(H)'!$A$1:$CZ$1,_xlfn.XLOOKUP($A252,'Copy of PY1 Data(H)'!$A$1:$A$288,'Copy of PY1 Data(H)'!$A$1:$CZ$288))</f>
        <v>0</v>
      </c>
      <c r="T252" s="643" cm="1">
        <f t="array" ref="T252">_xlfn.XLOOKUP(T$1,'Copy of PY1 Data(H)'!$A$1:$CZ$1,_xlfn.XLOOKUP($A252,'Copy of PY1 Data(H)'!$A$1:$A$288,'Copy of PY1 Data(H)'!$A$1:$CZ$288))</f>
        <v>0</v>
      </c>
      <c r="U252" s="643" cm="1">
        <f t="array" ref="U252">_xlfn.XLOOKUP(U$1,'Copy of PY1 Data(H)'!$A$1:$CZ$1,_xlfn.XLOOKUP($A252,'Copy of PY1 Data(H)'!$A$1:$A$288,'Copy of PY1 Data(H)'!$A$1:$CZ$288))</f>
        <v>0</v>
      </c>
      <c r="V252" s="643" cm="1">
        <f t="array" ref="V252">_xlfn.XLOOKUP(V$1,'Copy of PY1 Data(H)'!$A$1:$CZ$1,_xlfn.XLOOKUP($A252,'Copy of PY1 Data(H)'!$A$1:$A$288,'Copy of PY1 Data(H)'!$A$1:$CZ$288))</f>
        <v>0</v>
      </c>
      <c r="W252" s="643" cm="1">
        <f t="array" ref="W252">_xlfn.XLOOKUP(W$1,'Copy of PY1 Data(H)'!$A$1:$CZ$1,_xlfn.XLOOKUP($A252,'Copy of PY1 Data(H)'!$A$1:$A$288,'Copy of PY1 Data(H)'!$A$1:$CZ$288))</f>
        <v>0</v>
      </c>
      <c r="X252" s="643" cm="1">
        <f t="array" ref="X252">_xlfn.XLOOKUP(X$1,'Copy of PY1 Data(H)'!$A$1:$CZ$1,_xlfn.XLOOKUP($A252,'Copy of PY1 Data(H)'!$A$1:$A$288,'Copy of PY1 Data(H)'!$A$1:$CZ$288))</f>
        <v>0</v>
      </c>
      <c r="Y252" s="643" cm="1">
        <f t="array" ref="Y252">_xlfn.XLOOKUP(Y$1,'Copy of PY1 Data(H)'!$A$1:$CZ$1,_xlfn.XLOOKUP($A252,'Copy of PY1 Data(H)'!$A$1:$A$288,'Copy of PY1 Data(H)'!$A$1:$CZ$288))</f>
        <v>0</v>
      </c>
      <c r="Z252" s="643" cm="1">
        <f t="array" ref="Z252">_xlfn.XLOOKUP(Z$1,'Copy of PY1 Data(H)'!$A$1:$CZ$1,_xlfn.XLOOKUP($A252,'Copy of PY1 Data(H)'!$A$1:$A$288,'Copy of PY1 Data(H)'!$A$1:$CZ$288))</f>
        <v>0</v>
      </c>
      <c r="AA252" s="643" cm="1">
        <f t="array" ref="AA252">_xlfn.XLOOKUP(AA$1,'Copy of PY1 Data(H)'!$A$1:$CZ$1,_xlfn.XLOOKUP($A252,'Copy of PY1 Data(H)'!$A$1:$A$288,'Copy of PY1 Data(H)'!$A$1:$CZ$288))</f>
        <v>0</v>
      </c>
      <c r="AB252" s="643" cm="1">
        <f t="array" ref="AB252">_xlfn.XLOOKUP(AB$1,'Copy of PY1 Data(H)'!$A$1:$CZ$1,_xlfn.XLOOKUP($A252,'Copy of PY1 Data(H)'!$A$1:$A$288,'Copy of PY1 Data(H)'!$A$1:$CZ$288))</f>
        <v>0</v>
      </c>
      <c r="AC252" s="643" cm="1">
        <f t="array" ref="AC252">_xlfn.XLOOKUP(AC$1,'Copy of PY1 Data(H)'!$A$1:$CZ$1,_xlfn.XLOOKUP($A252,'Copy of PY1 Data(H)'!$A$1:$A$288,'Copy of PY1 Data(H)'!$A$1:$CZ$288))</f>
        <v>0</v>
      </c>
      <c r="AD252" s="643" cm="1">
        <f t="array" ref="AD252">_xlfn.XLOOKUP(AD$1,'Copy of PY1 Data(H)'!$A$1:$CZ$1,_xlfn.XLOOKUP($A252,'Copy of PY1 Data(H)'!$A$1:$A$288,'Copy of PY1 Data(H)'!$A$1:$CZ$288))</f>
        <v>0</v>
      </c>
      <c r="AE252" s="643" cm="1">
        <f t="array" ref="AE252">_xlfn.XLOOKUP(AE$1,'Copy of PY1 Data(H)'!$A$1:$CZ$1,_xlfn.XLOOKUP($A252,'Copy of PY1 Data(H)'!$A$1:$A$288,'Copy of PY1 Data(H)'!$A$1:$CZ$288))</f>
        <v>0</v>
      </c>
      <c r="AF252" s="643" cm="1">
        <f t="array" ref="AF252">_xlfn.XLOOKUP(AF$1,'Copy of PY1 Data(H)'!$A$1:$CZ$1,_xlfn.XLOOKUP($A252,'Copy of PY1 Data(H)'!$A$1:$A$288,'Copy of PY1 Data(H)'!$A$1:$CZ$288))</f>
        <v>0</v>
      </c>
      <c r="AG252" s="643" cm="1">
        <f t="array" ref="AG252">_xlfn.XLOOKUP(AG$1,'Copy of PY1 Data(H)'!$A$1:$CZ$1,_xlfn.XLOOKUP($A252,'Copy of PY1 Data(H)'!$A$1:$A$288,'Copy of PY1 Data(H)'!$A$1:$CZ$288))</f>
        <v>0</v>
      </c>
      <c r="AH252" s="643" cm="1">
        <f t="array" ref="AH252">_xlfn.XLOOKUP(AH$1,'Copy of PY1 Data(H)'!$A$1:$CZ$1,_xlfn.XLOOKUP($A252,'Copy of PY1 Data(H)'!$A$1:$A$288,'Copy of PY1 Data(H)'!$A$1:$CZ$288))</f>
        <v>0</v>
      </c>
      <c r="AI252" s="643" cm="1">
        <f t="array" ref="AI252">_xlfn.XLOOKUP(AI$1,'Copy of PY1 Data(H)'!$A$1:$CZ$1,_xlfn.XLOOKUP($A252,'Copy of PY1 Data(H)'!$A$1:$A$288,'Copy of PY1 Data(H)'!$A$1:$CZ$288))</f>
        <v>0</v>
      </c>
      <c r="AJ252" s="643" cm="1">
        <f t="array" ref="AJ252">_xlfn.XLOOKUP(AJ$1,'Copy of PY1 Data(H)'!$A$1:$CZ$1,_xlfn.XLOOKUP($A252,'Copy of PY1 Data(H)'!$A$1:$A$288,'Copy of PY1 Data(H)'!$A$1:$CZ$288))</f>
        <v>0</v>
      </c>
      <c r="AK252" s="643" cm="1">
        <f t="array" ref="AK252">_xlfn.XLOOKUP(AK$1,'Copy of PY1 Data(H)'!$A$1:$CZ$1,_xlfn.XLOOKUP($A252,'Copy of PY1 Data(H)'!$A$1:$A$288,'Copy of PY1 Data(H)'!$A$1:$CZ$288))</f>
        <v>0</v>
      </c>
      <c r="AL252" s="643" cm="1">
        <f t="array" ref="AL252">_xlfn.XLOOKUP(AL$1,'Copy of PY1 Data(H)'!$A$1:$CZ$1,_xlfn.XLOOKUP($A252,'Copy of PY1 Data(H)'!$A$1:$A$288,'Copy of PY1 Data(H)'!$A$1:$CZ$288))</f>
        <v>0</v>
      </c>
      <c r="AM252" s="643" cm="1">
        <f t="array" ref="AM252">_xlfn.XLOOKUP(AM$1,'Copy of PY1 Data(H)'!$A$1:$CZ$1,_xlfn.XLOOKUP($A252,'Copy of PY1 Data(H)'!$A$1:$A$288,'Copy of PY1 Data(H)'!$A$1:$CZ$288))</f>
        <v>0</v>
      </c>
      <c r="AN252" s="643" cm="1">
        <f t="array" ref="AN252">_xlfn.XLOOKUP(AN$1,'Copy of PY1 Data(H)'!$A$1:$CZ$1,_xlfn.XLOOKUP($A252,'Copy of PY1 Data(H)'!$A$1:$A$288,'Copy of PY1 Data(H)'!$A$1:$CZ$288))</f>
        <v>0</v>
      </c>
      <c r="AO252" s="643" cm="1">
        <f t="array" ref="AO252">_xlfn.XLOOKUP(AO$1,'Copy of PY1 Data(H)'!$A$1:$CZ$1,_xlfn.XLOOKUP($A252,'Copy of PY1 Data(H)'!$A$1:$A$288,'Copy of PY1 Data(H)'!$A$1:$CZ$288))</f>
        <v>0.04</v>
      </c>
      <c r="AP252" s="643" cm="1">
        <f t="array" ref="AP252">_xlfn.XLOOKUP(AP$1,'Copy of PY1 Data(H)'!$A$1:$CZ$1,_xlfn.XLOOKUP($A252,'Copy of PY1 Data(H)'!$A$1:$A$288,'Copy of PY1 Data(H)'!$A$1:$CZ$288))</f>
        <v>0</v>
      </c>
      <c r="AQ252" s="643" cm="1">
        <f t="array" ref="AQ252">_xlfn.XLOOKUP(AQ$1,'Copy of PY1 Data(H)'!$A$1:$CZ$1,_xlfn.XLOOKUP($A252,'Copy of PY1 Data(H)'!$A$1:$A$288,'Copy of PY1 Data(H)'!$A$1:$CZ$288))</f>
        <v>0.03</v>
      </c>
      <c r="AR252" s="643" cm="1">
        <f t="array" ref="AR252">_xlfn.XLOOKUP(AR$1,'Copy of PY1 Data(H)'!$A$1:$CZ$1,_xlfn.XLOOKUP($A252,'Copy of PY1 Data(H)'!$A$1:$A$288,'Copy of PY1 Data(H)'!$A$1:$CZ$288))</f>
        <v>0</v>
      </c>
      <c r="AS252" s="643" cm="1">
        <f t="array" ref="AS252">_xlfn.XLOOKUP(AS$1,'Copy of PY1 Data(H)'!$A$1:$CZ$1,_xlfn.XLOOKUP($A252,'Copy of PY1 Data(H)'!$A$1:$A$288,'Copy of PY1 Data(H)'!$A$1:$CZ$288))</f>
        <v>0</v>
      </c>
      <c r="AT252" s="643" cm="1">
        <f t="array" ref="AT252">_xlfn.XLOOKUP(AT$1,'Copy of PY1 Data(H)'!$A$1:$CZ$1,_xlfn.XLOOKUP($A252,'Copy of PY1 Data(H)'!$A$1:$A$288,'Copy of PY1 Data(H)'!$A$1:$CZ$288))</f>
        <v>0</v>
      </c>
      <c r="AU252" s="643" cm="1">
        <f t="array" ref="AU252">_xlfn.XLOOKUP(AU$1,'Copy of PY1 Data(H)'!$A$1:$CZ$1,_xlfn.XLOOKUP($A252,'Copy of PY1 Data(H)'!$A$1:$A$288,'Copy of PY1 Data(H)'!$A$1:$CZ$288))</f>
        <v>0</v>
      </c>
      <c r="AV252" s="643" cm="1">
        <f t="array" ref="AV252">_xlfn.XLOOKUP(AV$1,'Copy of PY1 Data(H)'!$A$1:$CZ$1,_xlfn.XLOOKUP($A252,'Copy of PY1 Data(H)'!$A$1:$A$288,'Copy of PY1 Data(H)'!$A$1:$CZ$288))</f>
        <v>0</v>
      </c>
      <c r="AW252" s="643" cm="1">
        <f t="array" ref="AW252">_xlfn.XLOOKUP(AW$1,'Copy of PY1 Data(H)'!$A$1:$CZ$1,_xlfn.XLOOKUP($A252,'Copy of PY1 Data(H)'!$A$1:$A$288,'Copy of PY1 Data(H)'!$A$1:$CZ$288))</f>
        <v>0</v>
      </c>
      <c r="AX252" s="643" cm="1">
        <f t="array" ref="AX252">_xlfn.XLOOKUP(AX$1,'Copy of PY1 Data(H)'!$A$1:$CZ$1,_xlfn.XLOOKUP($A252,'Copy of PY1 Data(H)'!$A$1:$A$288,'Copy of PY1 Data(H)'!$A$1:$CZ$288))</f>
        <v>0</v>
      </c>
      <c r="AY252" s="643" cm="1">
        <f t="array" ref="AY252">_xlfn.XLOOKUP(AY$1,'Copy of PY1 Data(H)'!$A$1:$CZ$1,_xlfn.XLOOKUP($A252,'Copy of PY1 Data(H)'!$A$1:$A$288,'Copy of PY1 Data(H)'!$A$1:$CZ$288))</f>
        <v>0</v>
      </c>
      <c r="AZ252" s="643" cm="1">
        <f t="array" ref="AZ252">_xlfn.XLOOKUP(AZ$1,'Copy of PY1 Data(H)'!$A$1:$CZ$1,_xlfn.XLOOKUP($A252,'Copy of PY1 Data(H)'!$A$1:$A$288,'Copy of PY1 Data(H)'!$A$1:$CZ$288))</f>
        <v>0</v>
      </c>
      <c r="BA252" s="643" cm="1">
        <f t="array" ref="BA252">_xlfn.XLOOKUP(BA$1,'Copy of PY1 Data(H)'!$A$1:$CZ$1,_xlfn.XLOOKUP($A252,'Copy of PY1 Data(H)'!$A$1:$A$288,'Copy of PY1 Data(H)'!$A$1:$CZ$288))</f>
        <v>0</v>
      </c>
      <c r="BB252" s="643" cm="1">
        <f t="array" ref="BB252">_xlfn.XLOOKUP(BB$1,'Copy of PY1 Data(H)'!$A$1:$CZ$1,_xlfn.XLOOKUP($A252,'Copy of PY1 Data(H)'!$A$1:$A$288,'Copy of PY1 Data(H)'!$A$1:$CZ$288))</f>
        <v>0</v>
      </c>
      <c r="BC252" s="643" cm="1">
        <f t="array" ref="BC252">_xlfn.XLOOKUP(BC$1,'Copy of PY1 Data(H)'!$A$1:$CZ$1,_xlfn.XLOOKUP($A252,'Copy of PY1 Data(H)'!$A$1:$A$288,'Copy of PY1 Data(H)'!$A$1:$CZ$288))</f>
        <v>0</v>
      </c>
      <c r="BD252" s="643" cm="1">
        <f t="array" ref="BD252">_xlfn.XLOOKUP(BD$1,'Copy of PY1 Data(H)'!$A$1:$CZ$1,_xlfn.XLOOKUP($A252,'Copy of PY1 Data(H)'!$A$1:$A$288,'Copy of PY1 Data(H)'!$A$1:$CZ$288))</f>
        <v>0</v>
      </c>
      <c r="BE252" s="643" cm="1">
        <f t="array" ref="BE252">_xlfn.XLOOKUP(BE$1,'Copy of PY1 Data(H)'!$A$1:$CZ$1,_xlfn.XLOOKUP($A252,'Copy of PY1 Data(H)'!$A$1:$A$288,'Copy of PY1 Data(H)'!$A$1:$CZ$288))</f>
        <v>0</v>
      </c>
      <c r="BF252" s="643" cm="1">
        <f t="array" ref="BF252">_xlfn.XLOOKUP(BF$1,'Copy of PY1 Data(H)'!$A$1:$CZ$1,_xlfn.XLOOKUP($A252,'Copy of PY1 Data(H)'!$A$1:$A$288,'Copy of PY1 Data(H)'!$A$1:$CZ$288))</f>
        <v>0</v>
      </c>
      <c r="BG252" s="643" cm="1">
        <f t="array" ref="BG252">_xlfn.XLOOKUP(BG$1,'Copy of PY1 Data(H)'!$A$1:$CZ$1,_xlfn.XLOOKUP($A252,'Copy of PY1 Data(H)'!$A$1:$A$288,'Copy of PY1 Data(H)'!$A$1:$CZ$288))</f>
        <v>0</v>
      </c>
      <c r="BH252" s="643" cm="1">
        <f t="array" ref="BH252">_xlfn.XLOOKUP(BH$1,'Copy of PY1 Data(H)'!$A$1:$CZ$1,_xlfn.XLOOKUP($A252,'Copy of PY1 Data(H)'!$A$1:$A$288,'Copy of PY1 Data(H)'!$A$1:$CZ$288))</f>
        <v>0</v>
      </c>
      <c r="BI252" s="643" cm="1">
        <f t="array" ref="BI252">_xlfn.XLOOKUP(BI$1,'Copy of PY1 Data(H)'!$A$1:$CZ$1,_xlfn.XLOOKUP($A252,'Copy of PY1 Data(H)'!$A$1:$A$288,'Copy of PY1 Data(H)'!$A$1:$CZ$288))</f>
        <v>0</v>
      </c>
      <c r="BJ252" s="643" cm="1">
        <f t="array" ref="BJ252">_xlfn.XLOOKUP(BJ$1,'Copy of PY1 Data(H)'!$A$1:$CZ$1,_xlfn.XLOOKUP($A252,'Copy of PY1 Data(H)'!$A$1:$A$288,'Copy of PY1 Data(H)'!$A$1:$CZ$288))</f>
        <v>0</v>
      </c>
      <c r="BK252" s="643" cm="1">
        <f t="array" ref="BK252">_xlfn.XLOOKUP(BK$1,'Copy of PY1 Data(H)'!$A$1:$CZ$1,_xlfn.XLOOKUP($A252,'Copy of PY1 Data(H)'!$A$1:$A$288,'Copy of PY1 Data(H)'!$A$1:$CZ$288))</f>
        <v>0</v>
      </c>
      <c r="BL252" s="643" cm="1">
        <f t="array" ref="BL252">_xlfn.XLOOKUP(BL$1,'Copy of PY1 Data(H)'!$A$1:$CZ$1,_xlfn.XLOOKUP($A252,'Copy of PY1 Data(H)'!$A$1:$A$288,'Copy of PY1 Data(H)'!$A$1:$CZ$288))</f>
        <v>0</v>
      </c>
      <c r="BM252" s="643" cm="1">
        <f t="array" ref="BM252">_xlfn.XLOOKUP(BM$1,'Copy of PY1 Data(H)'!$A$1:$CZ$1,_xlfn.XLOOKUP($A252,'Copy of PY1 Data(H)'!$A$1:$A$288,'Copy of PY1 Data(H)'!$A$1:$CZ$288))</f>
        <v>0</v>
      </c>
      <c r="BN252" s="643" cm="1">
        <f t="array" ref="BN252">_xlfn.XLOOKUP(BN$1,'Copy of PY1 Data(H)'!$A$1:$CZ$1,_xlfn.XLOOKUP($A252,'Copy of PY1 Data(H)'!$A$1:$A$288,'Copy of PY1 Data(H)'!$A$1:$CZ$288))</f>
        <v>0.01</v>
      </c>
      <c r="BO252" s="643" cm="1">
        <f t="array" ref="BO252">_xlfn.XLOOKUP(BO$1,'Copy of PY1 Data(H)'!$A$1:$CZ$1,_xlfn.XLOOKUP($A252,'Copy of PY1 Data(H)'!$A$1:$A$288,'Copy of PY1 Data(H)'!$A$1:$CZ$288))</f>
        <v>0</v>
      </c>
      <c r="BP252" s="643" cm="1">
        <f t="array" ref="BP252">_xlfn.XLOOKUP(BP$1,'Copy of PY1 Data(H)'!$A$1:$CZ$1,_xlfn.XLOOKUP($A252,'Copy of PY1 Data(H)'!$A$1:$A$288,'Copy of PY1 Data(H)'!$A$1:$CZ$288))</f>
        <v>0</v>
      </c>
      <c r="BQ252" s="643" cm="1">
        <f t="array" ref="BQ252">_xlfn.XLOOKUP(BQ$1,'Copy of PY1 Data(H)'!$A$1:$CZ$1,_xlfn.XLOOKUP($A252,'Copy of PY1 Data(H)'!$A$1:$A$288,'Copy of PY1 Data(H)'!$A$1:$CZ$288))</f>
        <v>0</v>
      </c>
      <c r="BR252" s="643" cm="1">
        <f t="array" ref="BR252">_xlfn.XLOOKUP(BR$1,'Copy of PY1 Data(H)'!$A$1:$CZ$1,_xlfn.XLOOKUP($A252,'Copy of PY1 Data(H)'!$A$1:$A$288,'Copy of PY1 Data(H)'!$A$1:$CZ$288))</f>
        <v>0</v>
      </c>
      <c r="BS252" s="643" cm="1">
        <f t="array" ref="BS252">_xlfn.XLOOKUP(BS$1,'Copy of PY1 Data(H)'!$A$1:$CZ$1,_xlfn.XLOOKUP($A252,'Copy of PY1 Data(H)'!$A$1:$A$288,'Copy of PY1 Data(H)'!$A$1:$CZ$288))</f>
        <v>0</v>
      </c>
      <c r="BT252" s="643" cm="1">
        <f t="array" ref="BT252">_xlfn.XLOOKUP(BT$1,'Copy of PY1 Data(H)'!$A$1:$CZ$1,_xlfn.XLOOKUP($A252,'Copy of PY1 Data(H)'!$A$1:$A$288,'Copy of PY1 Data(H)'!$A$1:$CZ$288))</f>
        <v>0</v>
      </c>
      <c r="BU252" s="643" cm="1">
        <f t="array" ref="BU252">_xlfn.XLOOKUP(BU$1,'Copy of PY1 Data(H)'!$A$1:$CZ$1,_xlfn.XLOOKUP($A252,'Copy of PY1 Data(H)'!$A$1:$A$288,'Copy of PY1 Data(H)'!$A$1:$CZ$288))</f>
        <v>0</v>
      </c>
      <c r="BV252" s="643" cm="1">
        <f t="array" ref="BV252">_xlfn.XLOOKUP(BV$1,'Copy of PY1 Data(H)'!$A$1:$CZ$1,_xlfn.XLOOKUP($A252,'Copy of PY1 Data(H)'!$A$1:$A$288,'Copy of PY1 Data(H)'!$A$1:$CZ$288))</f>
        <v>0.03</v>
      </c>
      <c r="BW252" s="643" cm="1">
        <f t="array" ref="BW252">_xlfn.XLOOKUP(BW$1,'Copy of PY1 Data(H)'!$A$1:$CZ$1,_xlfn.XLOOKUP($A252,'Copy of PY1 Data(H)'!$A$1:$A$288,'Copy of PY1 Data(H)'!$A$1:$CZ$288))</f>
        <v>0</v>
      </c>
      <c r="BX252" s="643" cm="1">
        <f t="array" ref="BX252">_xlfn.XLOOKUP(BX$1,'Copy of PY1 Data(H)'!$A$1:$CZ$1,_xlfn.XLOOKUP($A252,'Copy of PY1 Data(H)'!$A$1:$A$288,'Copy of PY1 Data(H)'!$A$1:$CZ$288))</f>
        <v>0.03</v>
      </c>
      <c r="BY252" s="643" cm="1">
        <f t="array" ref="BY252">_xlfn.XLOOKUP(BY$1,'Copy of PY1 Data(H)'!$A$1:$CZ$1,_xlfn.XLOOKUP($A252,'Copy of PY1 Data(H)'!$A$1:$A$288,'Copy of PY1 Data(H)'!$A$1:$CZ$288))</f>
        <v>0</v>
      </c>
      <c r="BZ252" s="643" cm="1">
        <f t="array" ref="BZ252">_xlfn.XLOOKUP(BZ$1,'Copy of PY1 Data(H)'!$A$1:$CZ$1,_xlfn.XLOOKUP($A252,'Copy of PY1 Data(H)'!$A$1:$A$288,'Copy of PY1 Data(H)'!$A$1:$CZ$288))</f>
        <v>0</v>
      </c>
      <c r="CA252" s="643" cm="1">
        <f t="array" ref="CA252">_xlfn.XLOOKUP(CA$1,'Copy of PY1 Data(H)'!$A$1:$CZ$1,_xlfn.XLOOKUP($A252,'Copy of PY1 Data(H)'!$A$1:$A$288,'Copy of PY1 Data(H)'!$A$1:$CZ$288))</f>
        <v>0</v>
      </c>
      <c r="CB252" s="643" cm="1">
        <f t="array" ref="CB252">_xlfn.XLOOKUP(CB$1,'Copy of PY1 Data(H)'!$A$1:$CZ$1,_xlfn.XLOOKUP($A252,'Copy of PY1 Data(H)'!$A$1:$A$288,'Copy of PY1 Data(H)'!$A$1:$CZ$288))</f>
        <v>0</v>
      </c>
      <c r="CC252" s="643" cm="1">
        <f t="array" ref="CC252">_xlfn.XLOOKUP(CC$1,'Copy of PY1 Data(H)'!$A$1:$CZ$1,_xlfn.XLOOKUP($A252,'Copy of PY1 Data(H)'!$A$1:$A$288,'Copy of PY1 Data(H)'!$A$1:$CZ$288))</f>
        <v>0</v>
      </c>
      <c r="CD252" s="643" cm="1">
        <f t="array" ref="CD252">_xlfn.XLOOKUP(CD$1,'Copy of PY1 Data(H)'!$A$1:$CZ$1,_xlfn.XLOOKUP($A252,'Copy of PY1 Data(H)'!$A$1:$A$288,'Copy of PY1 Data(H)'!$A$1:$CZ$288))</f>
        <v>0</v>
      </c>
    </row>
    <row r="253" spans="1:82" s="643" customFormat="1" x14ac:dyDescent="0.3">
      <c r="A253" s="643">
        <v>545</v>
      </c>
      <c r="C253" s="643" t="s">
        <v>2894</v>
      </c>
      <c r="D253" s="643" cm="1">
        <f t="array" ref="D253">_xlfn.XLOOKUP(D$1,'Copy of PY1 Data(H)'!$A$1:$CZ$1,_xlfn.XLOOKUP($A253,'Copy of PY1 Data(H)'!$A$1:$A$288,'Copy of PY1 Data(H)'!$A$1:$CZ$288))</f>
        <v>0</v>
      </c>
      <c r="E253" s="643" cm="1">
        <f t="array" ref="E253">_xlfn.XLOOKUP(E$1,'Copy of PY1 Data(H)'!$A$1:$CZ$1,_xlfn.XLOOKUP($A253,'Copy of PY1 Data(H)'!$A$1:$A$288,'Copy of PY1 Data(H)'!$A$1:$CZ$288))</f>
        <v>0</v>
      </c>
      <c r="F253" s="643" cm="1">
        <f t="array" ref="F253">_xlfn.XLOOKUP(F$1,'Copy of PY1 Data(H)'!$A$1:$CZ$1,_xlfn.XLOOKUP($A253,'Copy of PY1 Data(H)'!$A$1:$A$288,'Copy of PY1 Data(H)'!$A$1:$CZ$288))</f>
        <v>0</v>
      </c>
      <c r="G253" s="643" cm="1">
        <f t="array" ref="G253">_xlfn.XLOOKUP(G$1,'Copy of PY1 Data(H)'!$A$1:$CZ$1,_xlfn.XLOOKUP($A253,'Copy of PY1 Data(H)'!$A$1:$A$288,'Copy of PY1 Data(H)'!$A$1:$CZ$288))</f>
        <v>0</v>
      </c>
      <c r="H253" s="643" cm="1">
        <f t="array" ref="H253">_xlfn.XLOOKUP(H$1,'Copy of PY1 Data(H)'!$A$1:$CZ$1,_xlfn.XLOOKUP($A253,'Copy of PY1 Data(H)'!$A$1:$A$288,'Copy of PY1 Data(H)'!$A$1:$CZ$288))</f>
        <v>0</v>
      </c>
      <c r="I253" s="643" cm="1">
        <f t="array" ref="I253">_xlfn.XLOOKUP(I$1,'Copy of PY1 Data(H)'!$A$1:$CZ$1,_xlfn.XLOOKUP($A253,'Copy of PY1 Data(H)'!$A$1:$A$288,'Copy of PY1 Data(H)'!$A$1:$CZ$288))</f>
        <v>0</v>
      </c>
      <c r="J253" s="643" cm="1">
        <f t="array" ref="J253">_xlfn.XLOOKUP(J$1,'Copy of PY1 Data(H)'!$A$1:$CZ$1,_xlfn.XLOOKUP($A253,'Copy of PY1 Data(H)'!$A$1:$A$288,'Copy of PY1 Data(H)'!$A$1:$CZ$288))</f>
        <v>0</v>
      </c>
      <c r="K253" s="643" cm="1">
        <f t="array" ref="K253">_xlfn.XLOOKUP(K$1,'Copy of PY1 Data(H)'!$A$1:$CZ$1,_xlfn.XLOOKUP($A253,'Copy of PY1 Data(H)'!$A$1:$A$288,'Copy of PY1 Data(H)'!$A$1:$CZ$288))</f>
        <v>0</v>
      </c>
      <c r="L253" s="643" cm="1">
        <f t="array" ref="L253">_xlfn.XLOOKUP(L$1,'Copy of PY1 Data(H)'!$A$1:$CZ$1,_xlfn.XLOOKUP($A253,'Copy of PY1 Data(H)'!$A$1:$A$288,'Copy of PY1 Data(H)'!$A$1:$CZ$288))</f>
        <v>0</v>
      </c>
      <c r="M253" s="643" cm="1">
        <f t="array" ref="M253">_xlfn.XLOOKUP(M$1,'Copy of PY1 Data(H)'!$A$1:$CZ$1,_xlfn.XLOOKUP($A253,'Copy of PY1 Data(H)'!$A$1:$A$288,'Copy of PY1 Data(H)'!$A$1:$CZ$288))</f>
        <v>0</v>
      </c>
      <c r="N253" s="643" cm="1">
        <f t="array" ref="N253">_xlfn.XLOOKUP(N$1,'Copy of PY1 Data(H)'!$A$1:$CZ$1,_xlfn.XLOOKUP($A253,'Copy of PY1 Data(H)'!$A$1:$A$288,'Copy of PY1 Data(H)'!$A$1:$CZ$288))</f>
        <v>0</v>
      </c>
      <c r="O253" s="643" cm="1">
        <f t="array" ref="O253">_xlfn.XLOOKUP(O$1,'Copy of PY1 Data(H)'!$A$1:$CZ$1,_xlfn.XLOOKUP($A253,'Copy of PY1 Data(H)'!$A$1:$A$288,'Copy of PY1 Data(H)'!$A$1:$CZ$288))</f>
        <v>0</v>
      </c>
      <c r="P253" s="643" cm="1">
        <f t="array" ref="P253">_xlfn.XLOOKUP(P$1,'Copy of PY1 Data(H)'!$A$1:$CZ$1,_xlfn.XLOOKUP($A253,'Copy of PY1 Data(H)'!$A$1:$A$288,'Copy of PY1 Data(H)'!$A$1:$CZ$288))</f>
        <v>0</v>
      </c>
      <c r="Q253" s="643" cm="1">
        <f t="array" ref="Q253">_xlfn.XLOOKUP(Q$1,'Copy of PY1 Data(H)'!$A$1:$CZ$1,_xlfn.XLOOKUP($A253,'Copy of PY1 Data(H)'!$A$1:$A$288,'Copy of PY1 Data(H)'!$A$1:$CZ$288))</f>
        <v>0</v>
      </c>
      <c r="R253" s="643" cm="1">
        <f t="array" ref="R253">_xlfn.XLOOKUP(R$1,'Copy of PY1 Data(H)'!$A$1:$CZ$1,_xlfn.XLOOKUP($A253,'Copy of PY1 Data(H)'!$A$1:$A$288,'Copy of PY1 Data(H)'!$A$1:$CZ$288))</f>
        <v>0</v>
      </c>
      <c r="S253" s="643" cm="1">
        <f t="array" ref="S253">_xlfn.XLOOKUP(S$1,'Copy of PY1 Data(H)'!$A$1:$CZ$1,_xlfn.XLOOKUP($A253,'Copy of PY1 Data(H)'!$A$1:$A$288,'Copy of PY1 Data(H)'!$A$1:$CZ$288))</f>
        <v>0</v>
      </c>
      <c r="T253" s="643" cm="1">
        <f t="array" ref="T253">_xlfn.XLOOKUP(T$1,'Copy of PY1 Data(H)'!$A$1:$CZ$1,_xlfn.XLOOKUP($A253,'Copy of PY1 Data(H)'!$A$1:$A$288,'Copy of PY1 Data(H)'!$A$1:$CZ$288))</f>
        <v>0</v>
      </c>
      <c r="U253" s="643" cm="1">
        <f t="array" ref="U253">_xlfn.XLOOKUP(U$1,'Copy of PY1 Data(H)'!$A$1:$CZ$1,_xlfn.XLOOKUP($A253,'Copy of PY1 Data(H)'!$A$1:$A$288,'Copy of PY1 Data(H)'!$A$1:$CZ$288))</f>
        <v>0</v>
      </c>
      <c r="V253" s="643" cm="1">
        <f t="array" ref="V253">_xlfn.XLOOKUP(V$1,'Copy of PY1 Data(H)'!$A$1:$CZ$1,_xlfn.XLOOKUP($A253,'Copy of PY1 Data(H)'!$A$1:$A$288,'Copy of PY1 Data(H)'!$A$1:$CZ$288))</f>
        <v>0</v>
      </c>
      <c r="W253" s="643" cm="1">
        <f t="array" ref="W253">_xlfn.XLOOKUP(W$1,'Copy of PY1 Data(H)'!$A$1:$CZ$1,_xlfn.XLOOKUP($A253,'Copy of PY1 Data(H)'!$A$1:$A$288,'Copy of PY1 Data(H)'!$A$1:$CZ$288))</f>
        <v>0</v>
      </c>
      <c r="X253" s="643" cm="1">
        <f t="array" ref="X253">_xlfn.XLOOKUP(X$1,'Copy of PY1 Data(H)'!$A$1:$CZ$1,_xlfn.XLOOKUP($A253,'Copy of PY1 Data(H)'!$A$1:$A$288,'Copy of PY1 Data(H)'!$A$1:$CZ$288))</f>
        <v>0</v>
      </c>
      <c r="Y253" s="643" cm="1">
        <f t="array" ref="Y253">_xlfn.XLOOKUP(Y$1,'Copy of PY1 Data(H)'!$A$1:$CZ$1,_xlfn.XLOOKUP($A253,'Copy of PY1 Data(H)'!$A$1:$A$288,'Copy of PY1 Data(H)'!$A$1:$CZ$288))</f>
        <v>0</v>
      </c>
      <c r="Z253" s="643" cm="1">
        <f t="array" ref="Z253">_xlfn.XLOOKUP(Z$1,'Copy of PY1 Data(H)'!$A$1:$CZ$1,_xlfn.XLOOKUP($A253,'Copy of PY1 Data(H)'!$A$1:$A$288,'Copy of PY1 Data(H)'!$A$1:$CZ$288))</f>
        <v>0</v>
      </c>
      <c r="AA253" s="643" cm="1">
        <f t="array" ref="AA253">_xlfn.XLOOKUP(AA$1,'Copy of PY1 Data(H)'!$A$1:$CZ$1,_xlfn.XLOOKUP($A253,'Copy of PY1 Data(H)'!$A$1:$A$288,'Copy of PY1 Data(H)'!$A$1:$CZ$288))</f>
        <v>0</v>
      </c>
      <c r="AB253" s="643" cm="1">
        <f t="array" ref="AB253">_xlfn.XLOOKUP(AB$1,'Copy of PY1 Data(H)'!$A$1:$CZ$1,_xlfn.XLOOKUP($A253,'Copy of PY1 Data(H)'!$A$1:$A$288,'Copy of PY1 Data(H)'!$A$1:$CZ$288))</f>
        <v>0</v>
      </c>
      <c r="AC253" s="643" cm="1">
        <f t="array" ref="AC253">_xlfn.XLOOKUP(AC$1,'Copy of PY1 Data(H)'!$A$1:$CZ$1,_xlfn.XLOOKUP($A253,'Copy of PY1 Data(H)'!$A$1:$A$288,'Copy of PY1 Data(H)'!$A$1:$CZ$288))</f>
        <v>0</v>
      </c>
      <c r="AD253" s="643" cm="1">
        <f t="array" ref="AD253">_xlfn.XLOOKUP(AD$1,'Copy of PY1 Data(H)'!$A$1:$CZ$1,_xlfn.XLOOKUP($A253,'Copy of PY1 Data(H)'!$A$1:$A$288,'Copy of PY1 Data(H)'!$A$1:$CZ$288))</f>
        <v>0</v>
      </c>
      <c r="AE253" s="643" cm="1">
        <f t="array" ref="AE253">_xlfn.XLOOKUP(AE$1,'Copy of PY1 Data(H)'!$A$1:$CZ$1,_xlfn.XLOOKUP($A253,'Copy of PY1 Data(H)'!$A$1:$A$288,'Copy of PY1 Data(H)'!$A$1:$CZ$288))</f>
        <v>0</v>
      </c>
      <c r="AF253" s="643" cm="1">
        <f t="array" ref="AF253">_xlfn.XLOOKUP(AF$1,'Copy of PY1 Data(H)'!$A$1:$CZ$1,_xlfn.XLOOKUP($A253,'Copy of PY1 Data(H)'!$A$1:$A$288,'Copy of PY1 Data(H)'!$A$1:$CZ$288))</f>
        <v>0</v>
      </c>
      <c r="AG253" s="643" cm="1">
        <f t="array" ref="AG253">_xlfn.XLOOKUP(AG$1,'Copy of PY1 Data(H)'!$A$1:$CZ$1,_xlfn.XLOOKUP($A253,'Copy of PY1 Data(H)'!$A$1:$A$288,'Copy of PY1 Data(H)'!$A$1:$CZ$288))</f>
        <v>0</v>
      </c>
      <c r="AH253" s="643" cm="1">
        <f t="array" ref="AH253">_xlfn.XLOOKUP(AH$1,'Copy of PY1 Data(H)'!$A$1:$CZ$1,_xlfn.XLOOKUP($A253,'Copy of PY1 Data(H)'!$A$1:$A$288,'Copy of PY1 Data(H)'!$A$1:$CZ$288))</f>
        <v>0</v>
      </c>
      <c r="AI253" s="643" cm="1">
        <f t="array" ref="AI253">_xlfn.XLOOKUP(AI$1,'Copy of PY1 Data(H)'!$A$1:$CZ$1,_xlfn.XLOOKUP($A253,'Copy of PY1 Data(H)'!$A$1:$A$288,'Copy of PY1 Data(H)'!$A$1:$CZ$288))</f>
        <v>0</v>
      </c>
      <c r="AJ253" s="643" cm="1">
        <f t="array" ref="AJ253">_xlfn.XLOOKUP(AJ$1,'Copy of PY1 Data(H)'!$A$1:$CZ$1,_xlfn.XLOOKUP($A253,'Copy of PY1 Data(H)'!$A$1:$A$288,'Copy of PY1 Data(H)'!$A$1:$CZ$288))</f>
        <v>0</v>
      </c>
      <c r="AK253" s="643" cm="1">
        <f t="array" ref="AK253">_xlfn.XLOOKUP(AK$1,'Copy of PY1 Data(H)'!$A$1:$CZ$1,_xlfn.XLOOKUP($A253,'Copy of PY1 Data(H)'!$A$1:$A$288,'Copy of PY1 Data(H)'!$A$1:$CZ$288))</f>
        <v>0</v>
      </c>
      <c r="AL253" s="643" cm="1">
        <f t="array" ref="AL253">_xlfn.XLOOKUP(AL$1,'Copy of PY1 Data(H)'!$A$1:$CZ$1,_xlfn.XLOOKUP($A253,'Copy of PY1 Data(H)'!$A$1:$A$288,'Copy of PY1 Data(H)'!$A$1:$CZ$288))</f>
        <v>0</v>
      </c>
      <c r="AM253" s="643" cm="1">
        <f t="array" ref="AM253">_xlfn.XLOOKUP(AM$1,'Copy of PY1 Data(H)'!$A$1:$CZ$1,_xlfn.XLOOKUP($A253,'Copy of PY1 Data(H)'!$A$1:$A$288,'Copy of PY1 Data(H)'!$A$1:$CZ$288))</f>
        <v>0</v>
      </c>
      <c r="AN253" s="643" cm="1">
        <f t="array" ref="AN253">_xlfn.XLOOKUP(AN$1,'Copy of PY1 Data(H)'!$A$1:$CZ$1,_xlfn.XLOOKUP($A253,'Copy of PY1 Data(H)'!$A$1:$A$288,'Copy of PY1 Data(H)'!$A$1:$CZ$288))</f>
        <v>0</v>
      </c>
      <c r="AO253" s="643" cm="1">
        <f t="array" ref="AO253">_xlfn.XLOOKUP(AO$1,'Copy of PY1 Data(H)'!$A$1:$CZ$1,_xlfn.XLOOKUP($A253,'Copy of PY1 Data(H)'!$A$1:$A$288,'Copy of PY1 Data(H)'!$A$1:$CZ$288))</f>
        <v>0.02</v>
      </c>
      <c r="AP253" s="643" cm="1">
        <f t="array" ref="AP253">_xlfn.XLOOKUP(AP$1,'Copy of PY1 Data(H)'!$A$1:$CZ$1,_xlfn.XLOOKUP($A253,'Copy of PY1 Data(H)'!$A$1:$A$288,'Copy of PY1 Data(H)'!$A$1:$CZ$288))</f>
        <v>0</v>
      </c>
      <c r="AQ253" s="643" cm="1">
        <f t="array" ref="AQ253">_xlfn.XLOOKUP(AQ$1,'Copy of PY1 Data(H)'!$A$1:$CZ$1,_xlfn.XLOOKUP($A253,'Copy of PY1 Data(H)'!$A$1:$A$288,'Copy of PY1 Data(H)'!$A$1:$CZ$288))</f>
        <v>0</v>
      </c>
      <c r="AR253" s="643" cm="1">
        <f t="array" ref="AR253">_xlfn.XLOOKUP(AR$1,'Copy of PY1 Data(H)'!$A$1:$CZ$1,_xlfn.XLOOKUP($A253,'Copy of PY1 Data(H)'!$A$1:$A$288,'Copy of PY1 Data(H)'!$A$1:$CZ$288))</f>
        <v>0</v>
      </c>
      <c r="AS253" s="643" cm="1">
        <f t="array" ref="AS253">_xlfn.XLOOKUP(AS$1,'Copy of PY1 Data(H)'!$A$1:$CZ$1,_xlfn.XLOOKUP($A253,'Copy of PY1 Data(H)'!$A$1:$A$288,'Copy of PY1 Data(H)'!$A$1:$CZ$288))</f>
        <v>0</v>
      </c>
      <c r="AT253" s="643" cm="1">
        <f t="array" ref="AT253">_xlfn.XLOOKUP(AT$1,'Copy of PY1 Data(H)'!$A$1:$CZ$1,_xlfn.XLOOKUP($A253,'Copy of PY1 Data(H)'!$A$1:$A$288,'Copy of PY1 Data(H)'!$A$1:$CZ$288))</f>
        <v>0</v>
      </c>
      <c r="AU253" s="643" cm="1">
        <f t="array" ref="AU253">_xlfn.XLOOKUP(AU$1,'Copy of PY1 Data(H)'!$A$1:$CZ$1,_xlfn.XLOOKUP($A253,'Copy of PY1 Data(H)'!$A$1:$A$288,'Copy of PY1 Data(H)'!$A$1:$CZ$288))</f>
        <v>0</v>
      </c>
      <c r="AV253" s="643" cm="1">
        <f t="array" ref="AV253">_xlfn.XLOOKUP(AV$1,'Copy of PY1 Data(H)'!$A$1:$CZ$1,_xlfn.XLOOKUP($A253,'Copy of PY1 Data(H)'!$A$1:$A$288,'Copy of PY1 Data(H)'!$A$1:$CZ$288))</f>
        <v>0</v>
      </c>
      <c r="AW253" s="643" cm="1">
        <f t="array" ref="AW253">_xlfn.XLOOKUP(AW$1,'Copy of PY1 Data(H)'!$A$1:$CZ$1,_xlfn.XLOOKUP($A253,'Copy of PY1 Data(H)'!$A$1:$A$288,'Copy of PY1 Data(H)'!$A$1:$CZ$288))</f>
        <v>0</v>
      </c>
      <c r="AX253" s="643" cm="1">
        <f t="array" ref="AX253">_xlfn.XLOOKUP(AX$1,'Copy of PY1 Data(H)'!$A$1:$CZ$1,_xlfn.XLOOKUP($A253,'Copy of PY1 Data(H)'!$A$1:$A$288,'Copy of PY1 Data(H)'!$A$1:$CZ$288))</f>
        <v>0</v>
      </c>
      <c r="AY253" s="643" cm="1">
        <f t="array" ref="AY253">_xlfn.XLOOKUP(AY$1,'Copy of PY1 Data(H)'!$A$1:$CZ$1,_xlfn.XLOOKUP($A253,'Copy of PY1 Data(H)'!$A$1:$A$288,'Copy of PY1 Data(H)'!$A$1:$CZ$288))</f>
        <v>0</v>
      </c>
      <c r="AZ253" s="643" cm="1">
        <f t="array" ref="AZ253">_xlfn.XLOOKUP(AZ$1,'Copy of PY1 Data(H)'!$A$1:$CZ$1,_xlfn.XLOOKUP($A253,'Copy of PY1 Data(H)'!$A$1:$A$288,'Copy of PY1 Data(H)'!$A$1:$CZ$288))</f>
        <v>0</v>
      </c>
      <c r="BA253" s="643" cm="1">
        <f t="array" ref="BA253">_xlfn.XLOOKUP(BA$1,'Copy of PY1 Data(H)'!$A$1:$CZ$1,_xlfn.XLOOKUP($A253,'Copy of PY1 Data(H)'!$A$1:$A$288,'Copy of PY1 Data(H)'!$A$1:$CZ$288))</f>
        <v>0</v>
      </c>
      <c r="BB253" s="643" cm="1">
        <f t="array" ref="BB253">_xlfn.XLOOKUP(BB$1,'Copy of PY1 Data(H)'!$A$1:$CZ$1,_xlfn.XLOOKUP($A253,'Copy of PY1 Data(H)'!$A$1:$A$288,'Copy of PY1 Data(H)'!$A$1:$CZ$288))</f>
        <v>0</v>
      </c>
      <c r="BC253" s="643" cm="1">
        <f t="array" ref="BC253">_xlfn.XLOOKUP(BC$1,'Copy of PY1 Data(H)'!$A$1:$CZ$1,_xlfn.XLOOKUP($A253,'Copy of PY1 Data(H)'!$A$1:$A$288,'Copy of PY1 Data(H)'!$A$1:$CZ$288))</f>
        <v>0</v>
      </c>
      <c r="BD253" s="643" cm="1">
        <f t="array" ref="BD253">_xlfn.XLOOKUP(BD$1,'Copy of PY1 Data(H)'!$A$1:$CZ$1,_xlfn.XLOOKUP($A253,'Copy of PY1 Data(H)'!$A$1:$A$288,'Copy of PY1 Data(H)'!$A$1:$CZ$288))</f>
        <v>0</v>
      </c>
      <c r="BE253" s="643" cm="1">
        <f t="array" ref="BE253">_xlfn.XLOOKUP(BE$1,'Copy of PY1 Data(H)'!$A$1:$CZ$1,_xlfn.XLOOKUP($A253,'Copy of PY1 Data(H)'!$A$1:$A$288,'Copy of PY1 Data(H)'!$A$1:$CZ$288))</f>
        <v>0</v>
      </c>
      <c r="BF253" s="643" cm="1">
        <f t="array" ref="BF253">_xlfn.XLOOKUP(BF$1,'Copy of PY1 Data(H)'!$A$1:$CZ$1,_xlfn.XLOOKUP($A253,'Copy of PY1 Data(H)'!$A$1:$A$288,'Copy of PY1 Data(H)'!$A$1:$CZ$288))</f>
        <v>0</v>
      </c>
      <c r="BG253" s="643" cm="1">
        <f t="array" ref="BG253">_xlfn.XLOOKUP(BG$1,'Copy of PY1 Data(H)'!$A$1:$CZ$1,_xlfn.XLOOKUP($A253,'Copy of PY1 Data(H)'!$A$1:$A$288,'Copy of PY1 Data(H)'!$A$1:$CZ$288))</f>
        <v>0</v>
      </c>
      <c r="BH253" s="643" cm="1">
        <f t="array" ref="BH253">_xlfn.XLOOKUP(BH$1,'Copy of PY1 Data(H)'!$A$1:$CZ$1,_xlfn.XLOOKUP($A253,'Copy of PY1 Data(H)'!$A$1:$A$288,'Copy of PY1 Data(H)'!$A$1:$CZ$288))</f>
        <v>0</v>
      </c>
      <c r="BI253" s="643" cm="1">
        <f t="array" ref="BI253">_xlfn.XLOOKUP(BI$1,'Copy of PY1 Data(H)'!$A$1:$CZ$1,_xlfn.XLOOKUP($A253,'Copy of PY1 Data(H)'!$A$1:$A$288,'Copy of PY1 Data(H)'!$A$1:$CZ$288))</f>
        <v>0</v>
      </c>
      <c r="BJ253" s="643" cm="1">
        <f t="array" ref="BJ253">_xlfn.XLOOKUP(BJ$1,'Copy of PY1 Data(H)'!$A$1:$CZ$1,_xlfn.XLOOKUP($A253,'Copy of PY1 Data(H)'!$A$1:$A$288,'Copy of PY1 Data(H)'!$A$1:$CZ$288))</f>
        <v>0</v>
      </c>
      <c r="BK253" s="643" cm="1">
        <f t="array" ref="BK253">_xlfn.XLOOKUP(BK$1,'Copy of PY1 Data(H)'!$A$1:$CZ$1,_xlfn.XLOOKUP($A253,'Copy of PY1 Data(H)'!$A$1:$A$288,'Copy of PY1 Data(H)'!$A$1:$CZ$288))</f>
        <v>0</v>
      </c>
      <c r="BL253" s="643" cm="1">
        <f t="array" ref="BL253">_xlfn.XLOOKUP(BL$1,'Copy of PY1 Data(H)'!$A$1:$CZ$1,_xlfn.XLOOKUP($A253,'Copy of PY1 Data(H)'!$A$1:$A$288,'Copy of PY1 Data(H)'!$A$1:$CZ$288))</f>
        <v>0</v>
      </c>
      <c r="BM253" s="643" cm="1">
        <f t="array" ref="BM253">_xlfn.XLOOKUP(BM$1,'Copy of PY1 Data(H)'!$A$1:$CZ$1,_xlfn.XLOOKUP($A253,'Copy of PY1 Data(H)'!$A$1:$A$288,'Copy of PY1 Data(H)'!$A$1:$CZ$288))</f>
        <v>0</v>
      </c>
      <c r="BN253" s="643" cm="1">
        <f t="array" ref="BN253">_xlfn.XLOOKUP(BN$1,'Copy of PY1 Data(H)'!$A$1:$CZ$1,_xlfn.XLOOKUP($A253,'Copy of PY1 Data(H)'!$A$1:$A$288,'Copy of PY1 Data(H)'!$A$1:$CZ$288))</f>
        <v>0.01</v>
      </c>
      <c r="BO253" s="643" cm="1">
        <f t="array" ref="BO253">_xlfn.XLOOKUP(BO$1,'Copy of PY1 Data(H)'!$A$1:$CZ$1,_xlfn.XLOOKUP($A253,'Copy of PY1 Data(H)'!$A$1:$A$288,'Copy of PY1 Data(H)'!$A$1:$CZ$288))</f>
        <v>0</v>
      </c>
      <c r="BP253" s="643" cm="1">
        <f t="array" ref="BP253">_xlfn.XLOOKUP(BP$1,'Copy of PY1 Data(H)'!$A$1:$CZ$1,_xlfn.XLOOKUP($A253,'Copy of PY1 Data(H)'!$A$1:$A$288,'Copy of PY1 Data(H)'!$A$1:$CZ$288))</f>
        <v>0.01</v>
      </c>
      <c r="BQ253" s="643" cm="1">
        <f t="array" ref="BQ253">_xlfn.XLOOKUP(BQ$1,'Copy of PY1 Data(H)'!$A$1:$CZ$1,_xlfn.XLOOKUP($A253,'Copy of PY1 Data(H)'!$A$1:$A$288,'Copy of PY1 Data(H)'!$A$1:$CZ$288))</f>
        <v>1.4999999999999999E-2</v>
      </c>
      <c r="BR253" s="643" cm="1">
        <f t="array" ref="BR253">_xlfn.XLOOKUP(BR$1,'Copy of PY1 Data(H)'!$A$1:$CZ$1,_xlfn.XLOOKUP($A253,'Copy of PY1 Data(H)'!$A$1:$A$288,'Copy of PY1 Data(H)'!$A$1:$CZ$288))</f>
        <v>0</v>
      </c>
      <c r="BS253" s="643" cm="1">
        <f t="array" ref="BS253">_xlfn.XLOOKUP(BS$1,'Copy of PY1 Data(H)'!$A$1:$CZ$1,_xlfn.XLOOKUP($A253,'Copy of PY1 Data(H)'!$A$1:$A$288,'Copy of PY1 Data(H)'!$A$1:$CZ$288))</f>
        <v>0</v>
      </c>
      <c r="BT253" s="643" cm="1">
        <f t="array" ref="BT253">_xlfn.XLOOKUP(BT$1,'Copy of PY1 Data(H)'!$A$1:$CZ$1,_xlfn.XLOOKUP($A253,'Copy of PY1 Data(H)'!$A$1:$A$288,'Copy of PY1 Data(H)'!$A$1:$CZ$288))</f>
        <v>0</v>
      </c>
      <c r="BU253" s="643" cm="1">
        <f t="array" ref="BU253">_xlfn.XLOOKUP(BU$1,'Copy of PY1 Data(H)'!$A$1:$CZ$1,_xlfn.XLOOKUP($A253,'Copy of PY1 Data(H)'!$A$1:$A$288,'Copy of PY1 Data(H)'!$A$1:$CZ$288))</f>
        <v>0</v>
      </c>
      <c r="BV253" s="643" cm="1">
        <f t="array" ref="BV253">_xlfn.XLOOKUP(BV$1,'Copy of PY1 Data(H)'!$A$1:$CZ$1,_xlfn.XLOOKUP($A253,'Copy of PY1 Data(H)'!$A$1:$A$288,'Copy of PY1 Data(H)'!$A$1:$CZ$288))</f>
        <v>0</v>
      </c>
      <c r="BW253" s="643" cm="1">
        <f t="array" ref="BW253">_xlfn.XLOOKUP(BW$1,'Copy of PY1 Data(H)'!$A$1:$CZ$1,_xlfn.XLOOKUP($A253,'Copy of PY1 Data(H)'!$A$1:$A$288,'Copy of PY1 Data(H)'!$A$1:$CZ$288))</f>
        <v>0</v>
      </c>
      <c r="BX253" s="643" cm="1">
        <f t="array" ref="BX253">_xlfn.XLOOKUP(BX$1,'Copy of PY1 Data(H)'!$A$1:$CZ$1,_xlfn.XLOOKUP($A253,'Copy of PY1 Data(H)'!$A$1:$A$288,'Copy of PY1 Data(H)'!$A$1:$CZ$288))</f>
        <v>0</v>
      </c>
      <c r="BY253" s="643" cm="1">
        <f t="array" ref="BY253">_xlfn.XLOOKUP(BY$1,'Copy of PY1 Data(H)'!$A$1:$CZ$1,_xlfn.XLOOKUP($A253,'Copy of PY1 Data(H)'!$A$1:$A$288,'Copy of PY1 Data(H)'!$A$1:$CZ$288))</f>
        <v>0</v>
      </c>
      <c r="BZ253" s="643" cm="1">
        <f t="array" ref="BZ253">_xlfn.XLOOKUP(BZ$1,'Copy of PY1 Data(H)'!$A$1:$CZ$1,_xlfn.XLOOKUP($A253,'Copy of PY1 Data(H)'!$A$1:$A$288,'Copy of PY1 Data(H)'!$A$1:$CZ$288))</f>
        <v>0</v>
      </c>
      <c r="CA253" s="643" cm="1">
        <f t="array" ref="CA253">_xlfn.XLOOKUP(CA$1,'Copy of PY1 Data(H)'!$A$1:$CZ$1,_xlfn.XLOOKUP($A253,'Copy of PY1 Data(H)'!$A$1:$A$288,'Copy of PY1 Data(H)'!$A$1:$CZ$288))</f>
        <v>0</v>
      </c>
      <c r="CB253" s="643" cm="1">
        <f t="array" ref="CB253">_xlfn.XLOOKUP(CB$1,'Copy of PY1 Data(H)'!$A$1:$CZ$1,_xlfn.XLOOKUP($A253,'Copy of PY1 Data(H)'!$A$1:$A$288,'Copy of PY1 Data(H)'!$A$1:$CZ$288))</f>
        <v>0</v>
      </c>
      <c r="CC253" s="643" cm="1">
        <f t="array" ref="CC253">_xlfn.XLOOKUP(CC$1,'Copy of PY1 Data(H)'!$A$1:$CZ$1,_xlfn.XLOOKUP($A253,'Copy of PY1 Data(H)'!$A$1:$A$288,'Copy of PY1 Data(H)'!$A$1:$CZ$288))</f>
        <v>0</v>
      </c>
      <c r="CD253" s="643" cm="1">
        <f t="array" ref="CD253">_xlfn.XLOOKUP(CD$1,'Copy of PY1 Data(H)'!$A$1:$CZ$1,_xlfn.XLOOKUP($A253,'Copy of PY1 Data(H)'!$A$1:$A$288,'Copy of PY1 Data(H)'!$A$1:$CZ$288))</f>
        <v>0</v>
      </c>
    </row>
    <row r="254" spans="1:82" s="632" customFormat="1" x14ac:dyDescent="0.3">
      <c r="A254" s="632">
        <v>624</v>
      </c>
      <c r="B254" s="180"/>
      <c r="C254" s="180"/>
      <c r="D254" s="180" cm="1">
        <f t="array" ref="D254">_xlfn.XLOOKUP(D$1,'Copy of PY1 Data(H)'!$A$1:$CZ$1,_xlfn.XLOOKUP($A254,'Copy of PY1 Data(H)'!$A$1:$A$288,'Copy of PY1 Data(H)'!$A$1:$CZ$288))</f>
        <v>0</v>
      </c>
      <c r="E254" s="180" cm="1">
        <f t="array" ref="E254">_xlfn.XLOOKUP(E$1,'Copy of PY1 Data(H)'!$A$1:$CZ$1,_xlfn.XLOOKUP($A254,'Copy of PY1 Data(H)'!$A$1:$A$288,'Copy of PY1 Data(H)'!$A$1:$CZ$288))</f>
        <v>1</v>
      </c>
      <c r="F254" s="180" cm="1">
        <f t="array" ref="F254">_xlfn.XLOOKUP(F$1,'Copy of PY1 Data(H)'!$A$1:$CZ$1,_xlfn.XLOOKUP($A254,'Copy of PY1 Data(H)'!$A$1:$A$288,'Copy of PY1 Data(H)'!$A$1:$CZ$288))</f>
        <v>0</v>
      </c>
      <c r="G254" s="180" cm="1">
        <f t="array" ref="G254">_xlfn.XLOOKUP(G$1,'Copy of PY1 Data(H)'!$A$1:$CZ$1,_xlfn.XLOOKUP($A254,'Copy of PY1 Data(H)'!$A$1:$A$288,'Copy of PY1 Data(H)'!$A$1:$CZ$288))</f>
        <v>1</v>
      </c>
      <c r="H254" s="180" cm="1">
        <f t="array" ref="H254">_xlfn.XLOOKUP(H$1,'Copy of PY1 Data(H)'!$A$1:$CZ$1,_xlfn.XLOOKUP($A254,'Copy of PY1 Data(H)'!$A$1:$A$288,'Copy of PY1 Data(H)'!$A$1:$CZ$288))</f>
        <v>2</v>
      </c>
      <c r="I254" s="180" cm="1">
        <f t="array" ref="I254">_xlfn.XLOOKUP(I$1,'Copy of PY1 Data(H)'!$A$1:$CZ$1,_xlfn.XLOOKUP($A254,'Copy of PY1 Data(H)'!$A$1:$A$288,'Copy of PY1 Data(H)'!$A$1:$CZ$288))</f>
        <v>2</v>
      </c>
      <c r="J254" s="180" cm="1">
        <f t="array" ref="J254">_xlfn.XLOOKUP(J$1,'Copy of PY1 Data(H)'!$A$1:$CZ$1,_xlfn.XLOOKUP($A254,'Copy of PY1 Data(H)'!$A$1:$A$288,'Copy of PY1 Data(H)'!$A$1:$CZ$288))</f>
        <v>1</v>
      </c>
      <c r="K254" s="180" cm="1">
        <f t="array" ref="K254">_xlfn.XLOOKUP(K$1,'Copy of PY1 Data(H)'!$A$1:$CZ$1,_xlfn.XLOOKUP($A254,'Copy of PY1 Data(H)'!$A$1:$A$288,'Copy of PY1 Data(H)'!$A$1:$CZ$288))</f>
        <v>1</v>
      </c>
      <c r="L254" s="180" cm="1">
        <f t="array" ref="L254">_xlfn.XLOOKUP(L$1,'Copy of PY1 Data(H)'!$A$1:$CZ$1,_xlfn.XLOOKUP($A254,'Copy of PY1 Data(H)'!$A$1:$A$288,'Copy of PY1 Data(H)'!$A$1:$CZ$288))</f>
        <v>1</v>
      </c>
      <c r="M254" s="180" cm="1">
        <f t="array" ref="M254">_xlfn.XLOOKUP(M$1,'Copy of PY1 Data(H)'!$A$1:$CZ$1,_xlfn.XLOOKUP($A254,'Copy of PY1 Data(H)'!$A$1:$A$288,'Copy of PY1 Data(H)'!$A$1:$CZ$288))</f>
        <v>1</v>
      </c>
      <c r="N254" s="180" cm="1">
        <f t="array" ref="N254">_xlfn.XLOOKUP(N$1,'Copy of PY1 Data(H)'!$A$1:$CZ$1,_xlfn.XLOOKUP($A254,'Copy of PY1 Data(H)'!$A$1:$A$288,'Copy of PY1 Data(H)'!$A$1:$CZ$288))</f>
        <v>1</v>
      </c>
      <c r="O254" s="180" cm="1">
        <f t="array" ref="O254">_xlfn.XLOOKUP(O$1,'Copy of PY1 Data(H)'!$A$1:$CZ$1,_xlfn.XLOOKUP($A254,'Copy of PY1 Data(H)'!$A$1:$A$288,'Copy of PY1 Data(H)'!$A$1:$CZ$288))</f>
        <v>1</v>
      </c>
      <c r="P254" s="180" cm="1">
        <f t="array" ref="P254">_xlfn.XLOOKUP(P$1,'Copy of PY1 Data(H)'!$A$1:$CZ$1,_xlfn.XLOOKUP($A254,'Copy of PY1 Data(H)'!$A$1:$A$288,'Copy of PY1 Data(H)'!$A$1:$CZ$288))</f>
        <v>1</v>
      </c>
      <c r="Q254" s="180" cm="1">
        <f t="array" ref="Q254">_xlfn.XLOOKUP(Q$1,'Copy of PY1 Data(H)'!$A$1:$CZ$1,_xlfn.XLOOKUP($A254,'Copy of PY1 Data(H)'!$A$1:$A$288,'Copy of PY1 Data(H)'!$A$1:$CZ$288))</f>
        <v>2</v>
      </c>
      <c r="R254" s="180" cm="1">
        <f t="array" ref="R254">_xlfn.XLOOKUP(R$1,'Copy of PY1 Data(H)'!$A$1:$CZ$1,_xlfn.XLOOKUP($A254,'Copy of PY1 Data(H)'!$A$1:$A$288,'Copy of PY1 Data(H)'!$A$1:$CZ$288))</f>
        <v>1</v>
      </c>
      <c r="S254" s="180" cm="1">
        <f t="array" ref="S254">_xlfn.XLOOKUP(S$1,'Copy of PY1 Data(H)'!$A$1:$CZ$1,_xlfn.XLOOKUP($A254,'Copy of PY1 Data(H)'!$A$1:$A$288,'Copy of PY1 Data(H)'!$A$1:$CZ$288))</f>
        <v>0</v>
      </c>
      <c r="T254" s="180" cm="1">
        <f t="array" ref="T254">_xlfn.XLOOKUP(T$1,'Copy of PY1 Data(H)'!$A$1:$CZ$1,_xlfn.XLOOKUP($A254,'Copy of PY1 Data(H)'!$A$1:$A$288,'Copy of PY1 Data(H)'!$A$1:$CZ$288))</f>
        <v>1</v>
      </c>
      <c r="U254" s="180" cm="1">
        <f t="array" ref="U254">_xlfn.XLOOKUP(U$1,'Copy of PY1 Data(H)'!$A$1:$CZ$1,_xlfn.XLOOKUP($A254,'Copy of PY1 Data(H)'!$A$1:$A$288,'Copy of PY1 Data(H)'!$A$1:$CZ$288))</f>
        <v>2</v>
      </c>
      <c r="V254" s="180" cm="1">
        <f t="array" ref="V254">_xlfn.XLOOKUP(V$1,'Copy of PY1 Data(H)'!$A$1:$CZ$1,_xlfn.XLOOKUP($A254,'Copy of PY1 Data(H)'!$A$1:$A$288,'Copy of PY1 Data(H)'!$A$1:$CZ$288))</f>
        <v>2</v>
      </c>
      <c r="W254" s="180" cm="1">
        <f t="array" ref="W254">_xlfn.XLOOKUP(W$1,'Copy of PY1 Data(H)'!$A$1:$CZ$1,_xlfn.XLOOKUP($A254,'Copy of PY1 Data(H)'!$A$1:$A$288,'Copy of PY1 Data(H)'!$A$1:$CZ$288))</f>
        <v>1</v>
      </c>
      <c r="X254" s="180" cm="1">
        <f t="array" ref="X254">_xlfn.XLOOKUP(X$1,'Copy of PY1 Data(H)'!$A$1:$CZ$1,_xlfn.XLOOKUP($A254,'Copy of PY1 Data(H)'!$A$1:$A$288,'Copy of PY1 Data(H)'!$A$1:$CZ$288))</f>
        <v>0</v>
      </c>
      <c r="Y254" s="180" cm="1">
        <f t="array" ref="Y254">_xlfn.XLOOKUP(Y$1,'Copy of PY1 Data(H)'!$A$1:$CZ$1,_xlfn.XLOOKUP($A254,'Copy of PY1 Data(H)'!$A$1:$A$288,'Copy of PY1 Data(H)'!$A$1:$CZ$288))</f>
        <v>2</v>
      </c>
      <c r="Z254" s="180" cm="1">
        <f t="array" ref="Z254">_xlfn.XLOOKUP(Z$1,'Copy of PY1 Data(H)'!$A$1:$CZ$1,_xlfn.XLOOKUP($A254,'Copy of PY1 Data(H)'!$A$1:$A$288,'Copy of PY1 Data(H)'!$A$1:$CZ$288))</f>
        <v>1</v>
      </c>
      <c r="AA254" s="180" cm="1">
        <f t="array" ref="AA254">_xlfn.XLOOKUP(AA$1,'Copy of PY1 Data(H)'!$A$1:$CZ$1,_xlfn.XLOOKUP($A254,'Copy of PY1 Data(H)'!$A$1:$A$288,'Copy of PY1 Data(H)'!$A$1:$CZ$288))</f>
        <v>1</v>
      </c>
      <c r="AB254" s="180" cm="1">
        <f t="array" ref="AB254">_xlfn.XLOOKUP(AB$1,'Copy of PY1 Data(H)'!$A$1:$CZ$1,_xlfn.XLOOKUP($A254,'Copy of PY1 Data(H)'!$A$1:$A$288,'Copy of PY1 Data(H)'!$A$1:$CZ$288))</f>
        <v>1</v>
      </c>
      <c r="AC254" s="180" cm="1">
        <f t="array" ref="AC254">_xlfn.XLOOKUP(AC$1,'Copy of PY1 Data(H)'!$A$1:$CZ$1,_xlfn.XLOOKUP($A254,'Copy of PY1 Data(H)'!$A$1:$A$288,'Copy of PY1 Data(H)'!$A$1:$CZ$288))</f>
        <v>1</v>
      </c>
      <c r="AD254" s="180" cm="1">
        <f t="array" ref="AD254">_xlfn.XLOOKUP(AD$1,'Copy of PY1 Data(H)'!$A$1:$CZ$1,_xlfn.XLOOKUP($A254,'Copy of PY1 Data(H)'!$A$1:$A$288,'Copy of PY1 Data(H)'!$A$1:$CZ$288))</f>
        <v>1</v>
      </c>
      <c r="AE254" s="180" cm="1">
        <f t="array" ref="AE254">_xlfn.XLOOKUP(AE$1,'Copy of PY1 Data(H)'!$A$1:$CZ$1,_xlfn.XLOOKUP($A254,'Copy of PY1 Data(H)'!$A$1:$A$288,'Copy of PY1 Data(H)'!$A$1:$CZ$288))</f>
        <v>1</v>
      </c>
      <c r="AF254" s="180" cm="1">
        <f t="array" ref="AF254">_xlfn.XLOOKUP(AF$1,'Copy of PY1 Data(H)'!$A$1:$CZ$1,_xlfn.XLOOKUP($A254,'Copy of PY1 Data(H)'!$A$1:$A$288,'Copy of PY1 Data(H)'!$A$1:$CZ$288))</f>
        <v>2</v>
      </c>
      <c r="AG254" s="180" cm="1">
        <f t="array" ref="AG254">_xlfn.XLOOKUP(AG$1,'Copy of PY1 Data(H)'!$A$1:$CZ$1,_xlfn.XLOOKUP($A254,'Copy of PY1 Data(H)'!$A$1:$A$288,'Copy of PY1 Data(H)'!$A$1:$CZ$288))</f>
        <v>1</v>
      </c>
      <c r="AH254" s="180" cm="1">
        <f t="array" ref="AH254">_xlfn.XLOOKUP(AH$1,'Copy of PY1 Data(H)'!$A$1:$CZ$1,_xlfn.XLOOKUP($A254,'Copy of PY1 Data(H)'!$A$1:$A$288,'Copy of PY1 Data(H)'!$A$1:$CZ$288))</f>
        <v>1</v>
      </c>
      <c r="AI254" s="180" cm="1">
        <f t="array" ref="AI254">_xlfn.XLOOKUP(AI$1,'Copy of PY1 Data(H)'!$A$1:$CZ$1,_xlfn.XLOOKUP($A254,'Copy of PY1 Data(H)'!$A$1:$A$288,'Copy of PY1 Data(H)'!$A$1:$CZ$288))</f>
        <v>1</v>
      </c>
      <c r="AJ254" s="180" cm="1">
        <f t="array" ref="AJ254">_xlfn.XLOOKUP(AJ$1,'Copy of PY1 Data(H)'!$A$1:$CZ$1,_xlfn.XLOOKUP($A254,'Copy of PY1 Data(H)'!$A$1:$A$288,'Copy of PY1 Data(H)'!$A$1:$CZ$288))</f>
        <v>1</v>
      </c>
      <c r="AK254" s="180" cm="1">
        <f t="array" ref="AK254">_xlfn.XLOOKUP(AK$1,'Copy of PY1 Data(H)'!$A$1:$CZ$1,_xlfn.XLOOKUP($A254,'Copy of PY1 Data(H)'!$A$1:$A$288,'Copy of PY1 Data(H)'!$A$1:$CZ$288))</f>
        <v>0</v>
      </c>
      <c r="AL254" s="180" cm="1">
        <f t="array" ref="AL254">_xlfn.XLOOKUP(AL$1,'Copy of PY1 Data(H)'!$A$1:$CZ$1,_xlfn.XLOOKUP($A254,'Copy of PY1 Data(H)'!$A$1:$A$288,'Copy of PY1 Data(H)'!$A$1:$CZ$288))</f>
        <v>0</v>
      </c>
      <c r="AM254" s="180" cm="1">
        <f t="array" ref="AM254">_xlfn.XLOOKUP(AM$1,'Copy of PY1 Data(H)'!$A$1:$CZ$1,_xlfn.XLOOKUP($A254,'Copy of PY1 Data(H)'!$A$1:$A$288,'Copy of PY1 Data(H)'!$A$1:$CZ$288))</f>
        <v>1</v>
      </c>
      <c r="AN254" s="180" cm="1">
        <f t="array" ref="AN254">_xlfn.XLOOKUP(AN$1,'Copy of PY1 Data(H)'!$A$1:$CZ$1,_xlfn.XLOOKUP($A254,'Copy of PY1 Data(H)'!$A$1:$A$288,'Copy of PY1 Data(H)'!$A$1:$CZ$288))</f>
        <v>2</v>
      </c>
      <c r="AO254" s="180" cm="1">
        <f t="array" ref="AO254">_xlfn.XLOOKUP(AO$1,'Copy of PY1 Data(H)'!$A$1:$CZ$1,_xlfn.XLOOKUP($A254,'Copy of PY1 Data(H)'!$A$1:$A$288,'Copy of PY1 Data(H)'!$A$1:$CZ$288))</f>
        <v>1</v>
      </c>
      <c r="AP254" s="180" cm="1">
        <f t="array" ref="AP254">_xlfn.XLOOKUP(AP$1,'Copy of PY1 Data(H)'!$A$1:$CZ$1,_xlfn.XLOOKUP($A254,'Copy of PY1 Data(H)'!$A$1:$A$288,'Copy of PY1 Data(H)'!$A$1:$CZ$288))</f>
        <v>2</v>
      </c>
      <c r="AQ254" s="180" cm="1">
        <f t="array" ref="AQ254">_xlfn.XLOOKUP(AQ$1,'Copy of PY1 Data(H)'!$A$1:$CZ$1,_xlfn.XLOOKUP($A254,'Copy of PY1 Data(H)'!$A$1:$A$288,'Copy of PY1 Data(H)'!$A$1:$CZ$288))</f>
        <v>1</v>
      </c>
      <c r="AR254" s="180" cm="1">
        <f t="array" ref="AR254">_xlfn.XLOOKUP(AR$1,'Copy of PY1 Data(H)'!$A$1:$CZ$1,_xlfn.XLOOKUP($A254,'Copy of PY1 Data(H)'!$A$1:$A$288,'Copy of PY1 Data(H)'!$A$1:$CZ$288))</f>
        <v>1</v>
      </c>
      <c r="AS254" s="180" cm="1">
        <f t="array" ref="AS254">_xlfn.XLOOKUP(AS$1,'Copy of PY1 Data(H)'!$A$1:$CZ$1,_xlfn.XLOOKUP($A254,'Copy of PY1 Data(H)'!$A$1:$A$288,'Copy of PY1 Data(H)'!$A$1:$CZ$288))</f>
        <v>0</v>
      </c>
      <c r="AT254" s="180" cm="1">
        <f t="array" ref="AT254">_xlfn.XLOOKUP(AT$1,'Copy of PY1 Data(H)'!$A$1:$CZ$1,_xlfn.XLOOKUP($A254,'Copy of PY1 Data(H)'!$A$1:$A$288,'Copy of PY1 Data(H)'!$A$1:$CZ$288))</f>
        <v>2</v>
      </c>
      <c r="AU254" s="180" cm="1">
        <f t="array" ref="AU254">_xlfn.XLOOKUP(AU$1,'Copy of PY1 Data(H)'!$A$1:$CZ$1,_xlfn.XLOOKUP($A254,'Copy of PY1 Data(H)'!$A$1:$A$288,'Copy of PY1 Data(H)'!$A$1:$CZ$288))</f>
        <v>0</v>
      </c>
      <c r="AV254" s="180" cm="1">
        <f t="array" ref="AV254">_xlfn.XLOOKUP(AV$1,'Copy of PY1 Data(H)'!$A$1:$CZ$1,_xlfn.XLOOKUP($A254,'Copy of PY1 Data(H)'!$A$1:$A$288,'Copy of PY1 Data(H)'!$A$1:$CZ$288))</f>
        <v>2</v>
      </c>
      <c r="AW254" s="180" cm="1">
        <f t="array" ref="AW254">_xlfn.XLOOKUP(AW$1,'Copy of PY1 Data(H)'!$A$1:$CZ$1,_xlfn.XLOOKUP($A254,'Copy of PY1 Data(H)'!$A$1:$A$288,'Copy of PY1 Data(H)'!$A$1:$CZ$288))</f>
        <v>1</v>
      </c>
      <c r="AX254" s="180" cm="1">
        <f t="array" ref="AX254">_xlfn.XLOOKUP(AX$1,'Copy of PY1 Data(H)'!$A$1:$CZ$1,_xlfn.XLOOKUP($A254,'Copy of PY1 Data(H)'!$A$1:$A$288,'Copy of PY1 Data(H)'!$A$1:$CZ$288))</f>
        <v>1</v>
      </c>
      <c r="AY254" s="180" cm="1">
        <f t="array" ref="AY254">_xlfn.XLOOKUP(AY$1,'Copy of PY1 Data(H)'!$A$1:$CZ$1,_xlfn.XLOOKUP($A254,'Copy of PY1 Data(H)'!$A$1:$A$288,'Copy of PY1 Data(H)'!$A$1:$CZ$288))</f>
        <v>2</v>
      </c>
      <c r="AZ254" s="180" cm="1">
        <f t="array" ref="AZ254">_xlfn.XLOOKUP(AZ$1,'Copy of PY1 Data(H)'!$A$1:$CZ$1,_xlfn.XLOOKUP($A254,'Copy of PY1 Data(H)'!$A$1:$A$288,'Copy of PY1 Data(H)'!$A$1:$CZ$288))</f>
        <v>2</v>
      </c>
      <c r="BA254" s="180" cm="1">
        <f t="array" ref="BA254">_xlfn.XLOOKUP(BA$1,'Copy of PY1 Data(H)'!$A$1:$CZ$1,_xlfn.XLOOKUP($A254,'Copy of PY1 Data(H)'!$A$1:$A$288,'Copy of PY1 Data(H)'!$A$1:$CZ$288))</f>
        <v>1</v>
      </c>
      <c r="BB254" s="180" cm="1">
        <f t="array" ref="BB254">_xlfn.XLOOKUP(BB$1,'Copy of PY1 Data(H)'!$A$1:$CZ$1,_xlfn.XLOOKUP($A254,'Copy of PY1 Data(H)'!$A$1:$A$288,'Copy of PY1 Data(H)'!$A$1:$CZ$288))</f>
        <v>2</v>
      </c>
      <c r="BC254" s="180" cm="1">
        <f t="array" ref="BC254">_xlfn.XLOOKUP(BC$1,'Copy of PY1 Data(H)'!$A$1:$CZ$1,_xlfn.XLOOKUP($A254,'Copy of PY1 Data(H)'!$A$1:$A$288,'Copy of PY1 Data(H)'!$A$1:$CZ$288))</f>
        <v>1</v>
      </c>
      <c r="BD254" s="180" cm="1">
        <f t="array" ref="BD254">_xlfn.XLOOKUP(BD$1,'Copy of PY1 Data(H)'!$A$1:$CZ$1,_xlfn.XLOOKUP($A254,'Copy of PY1 Data(H)'!$A$1:$A$288,'Copy of PY1 Data(H)'!$A$1:$CZ$288))</f>
        <v>1</v>
      </c>
      <c r="BE254" s="180" cm="1">
        <f t="array" ref="BE254">_xlfn.XLOOKUP(BE$1,'Copy of PY1 Data(H)'!$A$1:$CZ$1,_xlfn.XLOOKUP($A254,'Copy of PY1 Data(H)'!$A$1:$A$288,'Copy of PY1 Data(H)'!$A$1:$CZ$288))</f>
        <v>2</v>
      </c>
      <c r="BF254" s="180" cm="1">
        <f t="array" ref="BF254">_xlfn.XLOOKUP(BF$1,'Copy of PY1 Data(H)'!$A$1:$CZ$1,_xlfn.XLOOKUP($A254,'Copy of PY1 Data(H)'!$A$1:$A$288,'Copy of PY1 Data(H)'!$A$1:$CZ$288))</f>
        <v>2</v>
      </c>
      <c r="BG254" s="180" cm="1">
        <f t="array" ref="BG254">_xlfn.XLOOKUP(BG$1,'Copy of PY1 Data(H)'!$A$1:$CZ$1,_xlfn.XLOOKUP($A254,'Copy of PY1 Data(H)'!$A$1:$A$288,'Copy of PY1 Data(H)'!$A$1:$CZ$288))</f>
        <v>0</v>
      </c>
      <c r="BH254" s="180" cm="1">
        <f t="array" ref="BH254">_xlfn.XLOOKUP(BH$1,'Copy of PY1 Data(H)'!$A$1:$CZ$1,_xlfn.XLOOKUP($A254,'Copy of PY1 Data(H)'!$A$1:$A$288,'Copy of PY1 Data(H)'!$A$1:$CZ$288))</f>
        <v>1</v>
      </c>
      <c r="BI254" s="180" cm="1">
        <f t="array" ref="BI254">_xlfn.XLOOKUP(BI$1,'Copy of PY1 Data(H)'!$A$1:$CZ$1,_xlfn.XLOOKUP($A254,'Copy of PY1 Data(H)'!$A$1:$A$288,'Copy of PY1 Data(H)'!$A$1:$CZ$288))</f>
        <v>1</v>
      </c>
      <c r="BJ254" s="180" cm="1">
        <f t="array" ref="BJ254">_xlfn.XLOOKUP(BJ$1,'Copy of PY1 Data(H)'!$A$1:$CZ$1,_xlfn.XLOOKUP($A254,'Copy of PY1 Data(H)'!$A$1:$A$288,'Copy of PY1 Data(H)'!$A$1:$CZ$288))</f>
        <v>1</v>
      </c>
      <c r="BK254" s="180" cm="1">
        <f t="array" ref="BK254">_xlfn.XLOOKUP(BK$1,'Copy of PY1 Data(H)'!$A$1:$CZ$1,_xlfn.XLOOKUP($A254,'Copy of PY1 Data(H)'!$A$1:$A$288,'Copy of PY1 Data(H)'!$A$1:$CZ$288))</f>
        <v>2</v>
      </c>
      <c r="BL254" s="180" cm="1">
        <f t="array" ref="BL254">_xlfn.XLOOKUP(BL$1,'Copy of PY1 Data(H)'!$A$1:$CZ$1,_xlfn.XLOOKUP($A254,'Copy of PY1 Data(H)'!$A$1:$A$288,'Copy of PY1 Data(H)'!$A$1:$CZ$288))</f>
        <v>0</v>
      </c>
      <c r="BM254" s="180" cm="1">
        <f t="array" ref="BM254">_xlfn.XLOOKUP(BM$1,'Copy of PY1 Data(H)'!$A$1:$CZ$1,_xlfn.XLOOKUP($A254,'Copy of PY1 Data(H)'!$A$1:$A$288,'Copy of PY1 Data(H)'!$A$1:$CZ$288))</f>
        <v>1</v>
      </c>
      <c r="BN254" s="180" cm="1">
        <f t="array" ref="BN254">_xlfn.XLOOKUP(BN$1,'Copy of PY1 Data(H)'!$A$1:$CZ$1,_xlfn.XLOOKUP($A254,'Copy of PY1 Data(H)'!$A$1:$A$288,'Copy of PY1 Data(H)'!$A$1:$CZ$288))</f>
        <v>2</v>
      </c>
      <c r="BO254" s="180" cm="1">
        <f t="array" ref="BO254">_xlfn.XLOOKUP(BO$1,'Copy of PY1 Data(H)'!$A$1:$CZ$1,_xlfn.XLOOKUP($A254,'Copy of PY1 Data(H)'!$A$1:$A$288,'Copy of PY1 Data(H)'!$A$1:$CZ$288))</f>
        <v>1</v>
      </c>
      <c r="BP254" s="180" cm="1">
        <f t="array" ref="BP254">_xlfn.XLOOKUP(BP$1,'Copy of PY1 Data(H)'!$A$1:$CZ$1,_xlfn.XLOOKUP($A254,'Copy of PY1 Data(H)'!$A$1:$A$288,'Copy of PY1 Data(H)'!$A$1:$CZ$288))</f>
        <v>2</v>
      </c>
      <c r="BQ254" s="180" cm="1">
        <f t="array" ref="BQ254">_xlfn.XLOOKUP(BQ$1,'Copy of PY1 Data(H)'!$A$1:$CZ$1,_xlfn.XLOOKUP($A254,'Copy of PY1 Data(H)'!$A$1:$A$288,'Copy of PY1 Data(H)'!$A$1:$CZ$288))</f>
        <v>1</v>
      </c>
      <c r="BR254" s="180" cm="1">
        <f t="array" ref="BR254">_xlfn.XLOOKUP(BR$1,'Copy of PY1 Data(H)'!$A$1:$CZ$1,_xlfn.XLOOKUP($A254,'Copy of PY1 Data(H)'!$A$1:$A$288,'Copy of PY1 Data(H)'!$A$1:$CZ$288))</f>
        <v>2</v>
      </c>
      <c r="BS254" s="180" cm="1">
        <f t="array" ref="BS254">_xlfn.XLOOKUP(BS$1,'Copy of PY1 Data(H)'!$A$1:$CZ$1,_xlfn.XLOOKUP($A254,'Copy of PY1 Data(H)'!$A$1:$A$288,'Copy of PY1 Data(H)'!$A$1:$CZ$288))</f>
        <v>1</v>
      </c>
      <c r="BT254" s="180" cm="1">
        <f t="array" ref="BT254">_xlfn.XLOOKUP(BT$1,'Copy of PY1 Data(H)'!$A$1:$CZ$1,_xlfn.XLOOKUP($A254,'Copy of PY1 Data(H)'!$A$1:$A$288,'Copy of PY1 Data(H)'!$A$1:$CZ$288))</f>
        <v>1</v>
      </c>
      <c r="BU254" s="180" cm="1">
        <f t="array" ref="BU254">_xlfn.XLOOKUP(BU$1,'Copy of PY1 Data(H)'!$A$1:$CZ$1,_xlfn.XLOOKUP($A254,'Copy of PY1 Data(H)'!$A$1:$A$288,'Copy of PY1 Data(H)'!$A$1:$CZ$288))</f>
        <v>2</v>
      </c>
      <c r="BV254" s="180" cm="1">
        <f t="array" ref="BV254">_xlfn.XLOOKUP(BV$1,'Copy of PY1 Data(H)'!$A$1:$CZ$1,_xlfn.XLOOKUP($A254,'Copy of PY1 Data(H)'!$A$1:$A$288,'Copy of PY1 Data(H)'!$A$1:$CZ$288))</f>
        <v>1</v>
      </c>
      <c r="BW254" s="180" cm="1">
        <f t="array" ref="BW254">_xlfn.XLOOKUP(BW$1,'Copy of PY1 Data(H)'!$A$1:$CZ$1,_xlfn.XLOOKUP($A254,'Copy of PY1 Data(H)'!$A$1:$A$288,'Copy of PY1 Data(H)'!$A$1:$CZ$288))</f>
        <v>0</v>
      </c>
      <c r="BX254" s="180" cm="1">
        <f t="array" ref="BX254">_xlfn.XLOOKUP(BX$1,'Copy of PY1 Data(H)'!$A$1:$CZ$1,_xlfn.XLOOKUP($A254,'Copy of PY1 Data(H)'!$A$1:$A$288,'Copy of PY1 Data(H)'!$A$1:$CZ$288))</f>
        <v>1</v>
      </c>
      <c r="BY254" s="180" cm="1">
        <f t="array" ref="BY254">_xlfn.XLOOKUP(BY$1,'Copy of PY1 Data(H)'!$A$1:$CZ$1,_xlfn.XLOOKUP($A254,'Copy of PY1 Data(H)'!$A$1:$A$288,'Copy of PY1 Data(H)'!$A$1:$CZ$288))</f>
        <v>1</v>
      </c>
      <c r="BZ254" s="180" cm="1">
        <f t="array" ref="BZ254">_xlfn.XLOOKUP(BZ$1,'Copy of PY1 Data(H)'!$A$1:$CZ$1,_xlfn.XLOOKUP($A254,'Copy of PY1 Data(H)'!$A$1:$A$288,'Copy of PY1 Data(H)'!$A$1:$CZ$288))</f>
        <v>1</v>
      </c>
      <c r="CA254" s="180" cm="1">
        <f t="array" ref="CA254">_xlfn.XLOOKUP(CA$1,'Copy of PY1 Data(H)'!$A$1:$CZ$1,_xlfn.XLOOKUP($A254,'Copy of PY1 Data(H)'!$A$1:$A$288,'Copy of PY1 Data(H)'!$A$1:$CZ$288))</f>
        <v>1</v>
      </c>
      <c r="CB254" s="180" cm="1">
        <f t="array" ref="CB254">_xlfn.XLOOKUP(CB$1,'Copy of PY1 Data(H)'!$A$1:$CZ$1,_xlfn.XLOOKUP($A254,'Copy of PY1 Data(H)'!$A$1:$A$288,'Copy of PY1 Data(H)'!$A$1:$CZ$288))</f>
        <v>1</v>
      </c>
      <c r="CC254" s="180" cm="1">
        <f t="array" ref="CC254">_xlfn.XLOOKUP(CC$1,'Copy of PY1 Data(H)'!$A$1:$CZ$1,_xlfn.XLOOKUP($A254,'Copy of PY1 Data(H)'!$A$1:$A$288,'Copy of PY1 Data(H)'!$A$1:$CZ$288))</f>
        <v>0</v>
      </c>
      <c r="CD254" s="180" cm="1">
        <f t="array" ref="CD254">_xlfn.XLOOKUP(CD$1,'Copy of PY1 Data(H)'!$A$1:$CZ$1,_xlfn.XLOOKUP($A254,'Copy of PY1 Data(H)'!$A$1:$A$288,'Copy of PY1 Data(H)'!$A$1:$CZ$288))</f>
        <v>1</v>
      </c>
    </row>
    <row r="255" spans="1:82" x14ac:dyDescent="0.3">
      <c r="A255" s="180">
        <v>648</v>
      </c>
      <c r="C255" s="180"/>
      <c r="D255" s="180" cm="1">
        <f t="array" ref="D255">_xlfn.XLOOKUP(D$1,'Copy of PY1 Data(H)'!$A$1:$CZ$1,_xlfn.XLOOKUP($A255,'Copy of PY1 Data(H)'!$A$1:$A$288,'Copy of PY1 Data(H)'!$A$1:$CZ$288))</f>
        <v>0</v>
      </c>
      <c r="E255" s="180" cm="1">
        <f t="array" ref="E255">_xlfn.XLOOKUP(E$1,'Copy of PY1 Data(H)'!$A$1:$CZ$1,_xlfn.XLOOKUP($A255,'Copy of PY1 Data(H)'!$A$1:$A$288,'Copy of PY1 Data(H)'!$A$1:$CZ$288))</f>
        <v>0.45</v>
      </c>
      <c r="F255" s="180" cm="1">
        <f t="array" ref="F255">_xlfn.XLOOKUP(F$1,'Copy of PY1 Data(H)'!$A$1:$CZ$1,_xlfn.XLOOKUP($A255,'Copy of PY1 Data(H)'!$A$1:$A$288,'Copy of PY1 Data(H)'!$A$1:$CZ$288))</f>
        <v>0</v>
      </c>
      <c r="G255" s="180" cm="1">
        <f t="array" ref="G255">_xlfn.XLOOKUP(G$1,'Copy of PY1 Data(H)'!$A$1:$CZ$1,_xlfn.XLOOKUP($A255,'Copy of PY1 Data(H)'!$A$1:$A$288,'Copy of PY1 Data(H)'!$A$1:$CZ$288))</f>
        <v>0.22</v>
      </c>
      <c r="H255" s="180" cm="1">
        <f t="array" ref="H255">_xlfn.XLOOKUP(H$1,'Copy of PY1 Data(H)'!$A$1:$CZ$1,_xlfn.XLOOKUP($A255,'Copy of PY1 Data(H)'!$A$1:$A$288,'Copy of PY1 Data(H)'!$A$1:$CZ$288))</f>
        <v>0</v>
      </c>
      <c r="I255" s="180" cm="1">
        <f t="array" ref="I255">_xlfn.XLOOKUP(I$1,'Copy of PY1 Data(H)'!$A$1:$CZ$1,_xlfn.XLOOKUP($A255,'Copy of PY1 Data(H)'!$A$1:$A$288,'Copy of PY1 Data(H)'!$A$1:$CZ$288))</f>
        <v>0.19</v>
      </c>
      <c r="J255" s="180" cm="1">
        <f t="array" ref="J255">_xlfn.XLOOKUP(J$1,'Copy of PY1 Data(H)'!$A$1:$CZ$1,_xlfn.XLOOKUP($A255,'Copy of PY1 Data(H)'!$A$1:$A$288,'Copy of PY1 Data(H)'!$A$1:$CZ$288))</f>
        <v>0</v>
      </c>
      <c r="K255" s="180" cm="1">
        <f t="array" ref="K255">_xlfn.XLOOKUP(K$1,'Copy of PY1 Data(H)'!$A$1:$CZ$1,_xlfn.XLOOKUP($A255,'Copy of PY1 Data(H)'!$A$1:$A$288,'Copy of PY1 Data(H)'!$A$1:$CZ$288))</f>
        <v>2.5000000000000001E-2</v>
      </c>
      <c r="L255" s="180" cm="1">
        <f t="array" ref="L255">_xlfn.XLOOKUP(L$1,'Copy of PY1 Data(H)'!$A$1:$CZ$1,_xlfn.XLOOKUP($A255,'Copy of PY1 Data(H)'!$A$1:$A$288,'Copy of PY1 Data(H)'!$A$1:$CZ$288))</f>
        <v>0</v>
      </c>
      <c r="M255" s="180" cm="1">
        <f t="array" ref="M255">_xlfn.XLOOKUP(M$1,'Copy of PY1 Data(H)'!$A$1:$CZ$1,_xlfn.XLOOKUP($A255,'Copy of PY1 Data(H)'!$A$1:$A$288,'Copy of PY1 Data(H)'!$A$1:$CZ$288))</f>
        <v>0.255</v>
      </c>
      <c r="N255" s="180" cm="1">
        <f t="array" ref="N255">_xlfn.XLOOKUP(N$1,'Copy of PY1 Data(H)'!$A$1:$CZ$1,_xlfn.XLOOKUP($A255,'Copy of PY1 Data(H)'!$A$1:$A$288,'Copy of PY1 Data(H)'!$A$1:$CZ$288))</f>
        <v>0.22</v>
      </c>
      <c r="O255" s="180" cm="1">
        <f t="array" ref="O255">_xlfn.XLOOKUP(O$1,'Copy of PY1 Data(H)'!$A$1:$CZ$1,_xlfn.XLOOKUP($A255,'Copy of PY1 Data(H)'!$A$1:$A$288,'Copy of PY1 Data(H)'!$A$1:$CZ$288))</f>
        <v>0.28999999999999998</v>
      </c>
      <c r="P255" s="180" cm="1">
        <f t="array" ref="P255">_xlfn.XLOOKUP(P$1,'Copy of PY1 Data(H)'!$A$1:$CZ$1,_xlfn.XLOOKUP($A255,'Copy of PY1 Data(H)'!$A$1:$A$288,'Copy of PY1 Data(H)'!$A$1:$CZ$288))</f>
        <v>0.13</v>
      </c>
      <c r="Q255" s="180" cm="1">
        <f t="array" ref="Q255">_xlfn.XLOOKUP(Q$1,'Copy of PY1 Data(H)'!$A$1:$CZ$1,_xlfn.XLOOKUP($A255,'Copy of PY1 Data(H)'!$A$1:$A$288,'Copy of PY1 Data(H)'!$A$1:$CZ$288))</f>
        <v>0.61629999999999996</v>
      </c>
      <c r="R255" s="180" cm="1">
        <f t="array" ref="R255">_xlfn.XLOOKUP(R$1,'Copy of PY1 Data(H)'!$A$1:$CZ$1,_xlfn.XLOOKUP($A255,'Copy of PY1 Data(H)'!$A$1:$A$288,'Copy of PY1 Data(H)'!$A$1:$CZ$288))</f>
        <v>0.43</v>
      </c>
      <c r="S255" s="180" cm="1">
        <f t="array" ref="S255">_xlfn.XLOOKUP(S$1,'Copy of PY1 Data(H)'!$A$1:$CZ$1,_xlfn.XLOOKUP($A255,'Copy of PY1 Data(H)'!$A$1:$A$288,'Copy of PY1 Data(H)'!$A$1:$CZ$288))</f>
        <v>0</v>
      </c>
      <c r="T255" s="180" cm="1">
        <f t="array" ref="T255">_xlfn.XLOOKUP(T$1,'Copy of PY1 Data(H)'!$A$1:$CZ$1,_xlfn.XLOOKUP($A255,'Copy of PY1 Data(H)'!$A$1:$A$288,'Copy of PY1 Data(H)'!$A$1:$CZ$288))</f>
        <v>0.57999999999999996</v>
      </c>
      <c r="U255" s="180" cm="1">
        <f t="array" ref="U255">_xlfn.XLOOKUP(U$1,'Copy of PY1 Data(H)'!$A$1:$CZ$1,_xlfn.XLOOKUP($A255,'Copy of PY1 Data(H)'!$A$1:$A$288,'Copy of PY1 Data(H)'!$A$1:$CZ$288))</f>
        <v>0.38</v>
      </c>
      <c r="V255" s="180" cm="1">
        <f t="array" ref="V255">_xlfn.XLOOKUP(V$1,'Copy of PY1 Data(H)'!$A$1:$CZ$1,_xlfn.XLOOKUP($A255,'Copy of PY1 Data(H)'!$A$1:$A$288,'Copy of PY1 Data(H)'!$A$1:$CZ$288))</f>
        <v>0.56999999999999995</v>
      </c>
      <c r="W255" s="180" cm="1">
        <f t="array" ref="W255">_xlfn.XLOOKUP(W$1,'Copy of PY1 Data(H)'!$A$1:$CZ$1,_xlfn.XLOOKUP($A255,'Copy of PY1 Data(H)'!$A$1:$A$288,'Copy of PY1 Data(H)'!$A$1:$CZ$288))</f>
        <v>0.36</v>
      </c>
      <c r="X255" s="180" cm="1">
        <f t="array" ref="X255">_xlfn.XLOOKUP(X$1,'Copy of PY1 Data(H)'!$A$1:$CZ$1,_xlfn.XLOOKUP($A255,'Copy of PY1 Data(H)'!$A$1:$A$288,'Copy of PY1 Data(H)'!$A$1:$CZ$288))</f>
        <v>0</v>
      </c>
      <c r="Y255" s="180" cm="1">
        <f t="array" ref="Y255">_xlfn.XLOOKUP(Y$1,'Copy of PY1 Data(H)'!$A$1:$CZ$1,_xlfn.XLOOKUP($A255,'Copy of PY1 Data(H)'!$A$1:$A$288,'Copy of PY1 Data(H)'!$A$1:$CZ$288))</f>
        <v>0.6</v>
      </c>
      <c r="Z255" s="180" cm="1">
        <f t="array" ref="Z255">_xlfn.XLOOKUP(Z$1,'Copy of PY1 Data(H)'!$A$1:$CZ$1,_xlfn.XLOOKUP($A255,'Copy of PY1 Data(H)'!$A$1:$A$288,'Copy of PY1 Data(H)'!$A$1:$CZ$288))</f>
        <v>0.56999999999999995</v>
      </c>
      <c r="AA255" s="180" cm="1">
        <f t="array" ref="AA255">_xlfn.XLOOKUP(AA$1,'Copy of PY1 Data(H)'!$A$1:$CZ$1,_xlfn.XLOOKUP($A255,'Copy of PY1 Data(H)'!$A$1:$A$288,'Copy of PY1 Data(H)'!$A$1:$CZ$288))</f>
        <v>0.48499999999999999</v>
      </c>
      <c r="AB255" s="180" cm="1">
        <f t="array" ref="AB255">_xlfn.XLOOKUP(AB$1,'Copy of PY1 Data(H)'!$A$1:$CZ$1,_xlfn.XLOOKUP($A255,'Copy of PY1 Data(H)'!$A$1:$A$288,'Copy of PY1 Data(H)'!$A$1:$CZ$288))</f>
        <v>0.64</v>
      </c>
      <c r="AC255" s="180" cm="1">
        <f t="array" ref="AC255">_xlfn.XLOOKUP(AC$1,'Copy of PY1 Data(H)'!$A$1:$CZ$1,_xlfn.XLOOKUP($A255,'Copy of PY1 Data(H)'!$A$1:$A$288,'Copy of PY1 Data(H)'!$A$1:$CZ$288))</f>
        <v>0.505</v>
      </c>
      <c r="AD255" s="180" cm="1">
        <f t="array" ref="AD255">_xlfn.XLOOKUP(AD$1,'Copy of PY1 Data(H)'!$A$1:$CZ$1,_xlfn.XLOOKUP($A255,'Copy of PY1 Data(H)'!$A$1:$A$288,'Copy of PY1 Data(H)'!$A$1:$CZ$288))</f>
        <v>0</v>
      </c>
      <c r="AE255" s="180" cm="1">
        <f t="array" ref="AE255">_xlfn.XLOOKUP(AE$1,'Copy of PY1 Data(H)'!$A$1:$CZ$1,_xlfn.XLOOKUP($A255,'Copy of PY1 Data(H)'!$A$1:$A$288,'Copy of PY1 Data(H)'!$A$1:$CZ$288))</f>
        <v>0</v>
      </c>
      <c r="AF255" s="180" cm="1">
        <f t="array" ref="AF255">_xlfn.XLOOKUP(AF$1,'Copy of PY1 Data(H)'!$A$1:$CZ$1,_xlfn.XLOOKUP($A255,'Copy of PY1 Data(H)'!$A$1:$A$288,'Copy of PY1 Data(H)'!$A$1:$CZ$288))</f>
        <v>0.26500000000000001</v>
      </c>
      <c r="AG255" s="180" cm="1">
        <f t="array" ref="AG255">_xlfn.XLOOKUP(AG$1,'Copy of PY1 Data(H)'!$A$1:$CZ$1,_xlfn.XLOOKUP($A255,'Copy of PY1 Data(H)'!$A$1:$A$288,'Copy of PY1 Data(H)'!$A$1:$CZ$288))</f>
        <v>0.57999999999999996</v>
      </c>
      <c r="AH255" s="180" cm="1">
        <f t="array" ref="AH255">_xlfn.XLOOKUP(AH$1,'Copy of PY1 Data(H)'!$A$1:$CZ$1,_xlfn.XLOOKUP($A255,'Copy of PY1 Data(H)'!$A$1:$A$288,'Copy of PY1 Data(H)'!$A$1:$CZ$288))</f>
        <v>0.2</v>
      </c>
      <c r="AI255" s="180" cm="1">
        <f t="array" ref="AI255">_xlfn.XLOOKUP(AI$1,'Copy of PY1 Data(H)'!$A$1:$CZ$1,_xlfn.XLOOKUP($A255,'Copy of PY1 Data(H)'!$A$1:$A$288,'Copy of PY1 Data(H)'!$A$1:$CZ$288))</f>
        <v>0.48220000000000002</v>
      </c>
      <c r="AJ255" s="180" cm="1">
        <f t="array" ref="AJ255">_xlfn.XLOOKUP(AJ$1,'Copy of PY1 Data(H)'!$A$1:$CZ$1,_xlfn.XLOOKUP($A255,'Copy of PY1 Data(H)'!$A$1:$A$288,'Copy of PY1 Data(H)'!$A$1:$CZ$288))</f>
        <v>0.16</v>
      </c>
      <c r="AK255" s="180" cm="1">
        <f t="array" ref="AK255">_xlfn.XLOOKUP(AK$1,'Copy of PY1 Data(H)'!$A$1:$CZ$1,_xlfn.XLOOKUP($A255,'Copy of PY1 Data(H)'!$A$1:$A$288,'Copy of PY1 Data(H)'!$A$1:$CZ$288))</f>
        <v>0</v>
      </c>
      <c r="AL255" s="180" cm="1">
        <f t="array" ref="AL255">_xlfn.XLOOKUP(AL$1,'Copy of PY1 Data(H)'!$A$1:$CZ$1,_xlfn.XLOOKUP($A255,'Copy of PY1 Data(H)'!$A$1:$A$288,'Copy of PY1 Data(H)'!$A$1:$CZ$288))</f>
        <v>0</v>
      </c>
      <c r="AM255" s="180" cm="1">
        <f t="array" ref="AM255">_xlfn.XLOOKUP(AM$1,'Copy of PY1 Data(H)'!$A$1:$CZ$1,_xlfn.XLOOKUP($A255,'Copy of PY1 Data(H)'!$A$1:$A$288,'Copy of PY1 Data(H)'!$A$1:$CZ$288))</f>
        <v>0.54</v>
      </c>
      <c r="AN255" s="180" cm="1">
        <f t="array" ref="AN255">_xlfn.XLOOKUP(AN$1,'Copy of PY1 Data(H)'!$A$1:$CZ$1,_xlfn.XLOOKUP($A255,'Copy of PY1 Data(H)'!$A$1:$A$288,'Copy of PY1 Data(H)'!$A$1:$CZ$288))</f>
        <v>0.38</v>
      </c>
      <c r="AO255" s="180" cm="1">
        <f t="array" ref="AO255">_xlfn.XLOOKUP(AO$1,'Copy of PY1 Data(H)'!$A$1:$CZ$1,_xlfn.XLOOKUP($A255,'Copy of PY1 Data(H)'!$A$1:$A$288,'Copy of PY1 Data(H)'!$A$1:$CZ$288))</f>
        <v>0.68</v>
      </c>
      <c r="AP255" s="180" cm="1">
        <f t="array" ref="AP255">_xlfn.XLOOKUP(AP$1,'Copy of PY1 Data(H)'!$A$1:$CZ$1,_xlfn.XLOOKUP($A255,'Copy of PY1 Data(H)'!$A$1:$A$288,'Copy of PY1 Data(H)'!$A$1:$CZ$288))</f>
        <v>0</v>
      </c>
      <c r="AQ255" s="180" cm="1">
        <f t="array" ref="AQ255">_xlfn.XLOOKUP(AQ$1,'Copy of PY1 Data(H)'!$A$1:$CZ$1,_xlfn.XLOOKUP($A255,'Copy of PY1 Data(H)'!$A$1:$A$288,'Copy of PY1 Data(H)'!$A$1:$CZ$288))</f>
        <v>0</v>
      </c>
      <c r="AR255" s="180" cm="1">
        <f t="array" ref="AR255">_xlfn.XLOOKUP(AR$1,'Copy of PY1 Data(H)'!$A$1:$CZ$1,_xlfn.XLOOKUP($A255,'Copy of PY1 Data(H)'!$A$1:$A$288,'Copy of PY1 Data(H)'!$A$1:$CZ$288))</f>
        <v>0.52</v>
      </c>
      <c r="AS255" s="180" cm="1">
        <f t="array" ref="AS255">_xlfn.XLOOKUP(AS$1,'Copy of PY1 Data(H)'!$A$1:$CZ$1,_xlfn.XLOOKUP($A255,'Copy of PY1 Data(H)'!$A$1:$A$288,'Copy of PY1 Data(H)'!$A$1:$CZ$288))</f>
        <v>0.24</v>
      </c>
      <c r="AT255" s="180" cm="1">
        <f t="array" ref="AT255">_xlfn.XLOOKUP(AT$1,'Copy of PY1 Data(H)'!$A$1:$CZ$1,_xlfn.XLOOKUP($A255,'Copy of PY1 Data(H)'!$A$1:$A$288,'Copy of PY1 Data(H)'!$A$1:$CZ$288))</f>
        <v>0.39</v>
      </c>
      <c r="AU255" s="180" cm="1">
        <f t="array" ref="AU255">_xlfn.XLOOKUP(AU$1,'Copy of PY1 Data(H)'!$A$1:$CZ$1,_xlfn.XLOOKUP($A255,'Copy of PY1 Data(H)'!$A$1:$A$288,'Copy of PY1 Data(H)'!$A$1:$CZ$288))</f>
        <v>0</v>
      </c>
      <c r="AV255" s="180" cm="1">
        <f t="array" ref="AV255">_xlfn.XLOOKUP(AV$1,'Copy of PY1 Data(H)'!$A$1:$CZ$1,_xlfn.XLOOKUP($A255,'Copy of PY1 Data(H)'!$A$1:$A$288,'Copy of PY1 Data(H)'!$A$1:$CZ$288))</f>
        <v>0.28000000000000003</v>
      </c>
      <c r="AW255" s="180" cm="1">
        <f t="array" ref="AW255">_xlfn.XLOOKUP(AW$1,'Copy of PY1 Data(H)'!$A$1:$CZ$1,_xlfn.XLOOKUP($A255,'Copy of PY1 Data(H)'!$A$1:$A$288,'Copy of PY1 Data(H)'!$A$1:$CZ$288))</f>
        <v>0.08</v>
      </c>
      <c r="AX255" s="180" cm="1">
        <f t="array" ref="AX255">_xlfn.XLOOKUP(AX$1,'Copy of PY1 Data(H)'!$A$1:$CZ$1,_xlfn.XLOOKUP($A255,'Copy of PY1 Data(H)'!$A$1:$A$288,'Copy of PY1 Data(H)'!$A$1:$CZ$288))</f>
        <v>0.41</v>
      </c>
      <c r="AY255" s="180" cm="1">
        <f t="array" ref="AY255">_xlfn.XLOOKUP(AY$1,'Copy of PY1 Data(H)'!$A$1:$CZ$1,_xlfn.XLOOKUP($A255,'Copy of PY1 Data(H)'!$A$1:$A$288,'Copy of PY1 Data(H)'!$A$1:$CZ$288))</f>
        <v>0.16389999999999999</v>
      </c>
      <c r="AZ255" s="180" cm="1">
        <f t="array" ref="AZ255">_xlfn.XLOOKUP(AZ$1,'Copy of PY1 Data(H)'!$A$1:$CZ$1,_xlfn.XLOOKUP($A255,'Copy of PY1 Data(H)'!$A$1:$A$288,'Copy of PY1 Data(H)'!$A$1:$CZ$288))</f>
        <v>0.32</v>
      </c>
      <c r="BA255" s="180" cm="1">
        <f t="array" ref="BA255">_xlfn.XLOOKUP(BA$1,'Copy of PY1 Data(H)'!$A$1:$CZ$1,_xlfn.XLOOKUP($A255,'Copy of PY1 Data(H)'!$A$1:$A$288,'Copy of PY1 Data(H)'!$A$1:$CZ$288))</f>
        <v>0.22</v>
      </c>
      <c r="BB255" s="180" cm="1">
        <f t="array" ref="BB255">_xlfn.XLOOKUP(BB$1,'Copy of PY1 Data(H)'!$A$1:$CZ$1,_xlfn.XLOOKUP($A255,'Copy of PY1 Data(H)'!$A$1:$A$288,'Copy of PY1 Data(H)'!$A$1:$CZ$288))</f>
        <v>0</v>
      </c>
      <c r="BC255" s="180" cm="1">
        <f t="array" ref="BC255">_xlfn.XLOOKUP(BC$1,'Copy of PY1 Data(H)'!$A$1:$CZ$1,_xlfn.XLOOKUP($A255,'Copy of PY1 Data(H)'!$A$1:$A$288,'Copy of PY1 Data(H)'!$A$1:$CZ$288))</f>
        <v>0.21249999999999999</v>
      </c>
      <c r="BD255" s="180" cm="1">
        <f t="array" ref="BD255">_xlfn.XLOOKUP(BD$1,'Copy of PY1 Data(H)'!$A$1:$CZ$1,_xlfn.XLOOKUP($A255,'Copy of PY1 Data(H)'!$A$1:$A$288,'Copy of PY1 Data(H)'!$A$1:$CZ$288))</f>
        <v>0.64</v>
      </c>
      <c r="BE255" s="180" cm="1">
        <f t="array" ref="BE255">_xlfn.XLOOKUP(BE$1,'Copy of PY1 Data(H)'!$A$1:$CZ$1,_xlfn.XLOOKUP($A255,'Copy of PY1 Data(H)'!$A$1:$A$288,'Copy of PY1 Data(H)'!$A$1:$CZ$288))</f>
        <v>0</v>
      </c>
      <c r="BF255" s="180" cm="1">
        <f t="array" ref="BF255">_xlfn.XLOOKUP(BF$1,'Copy of PY1 Data(H)'!$A$1:$CZ$1,_xlfn.XLOOKUP($A255,'Copy of PY1 Data(H)'!$A$1:$A$288,'Copy of PY1 Data(H)'!$A$1:$CZ$288))</f>
        <v>0</v>
      </c>
      <c r="BG255" s="180" cm="1">
        <f t="array" ref="BG255">_xlfn.XLOOKUP(BG$1,'Copy of PY1 Data(H)'!$A$1:$CZ$1,_xlfn.XLOOKUP($A255,'Copy of PY1 Data(H)'!$A$1:$A$288,'Copy of PY1 Data(H)'!$A$1:$CZ$288))</f>
        <v>0</v>
      </c>
      <c r="BH255" s="180" cm="1">
        <f t="array" ref="BH255">_xlfn.XLOOKUP(BH$1,'Copy of PY1 Data(H)'!$A$1:$CZ$1,_xlfn.XLOOKUP($A255,'Copy of PY1 Data(H)'!$A$1:$A$288,'Copy of PY1 Data(H)'!$A$1:$CZ$288))</f>
        <v>0.15</v>
      </c>
      <c r="BI255" s="180" cm="1">
        <f t="array" ref="BI255">_xlfn.XLOOKUP(BI$1,'Copy of PY1 Data(H)'!$A$1:$CZ$1,_xlfn.XLOOKUP($A255,'Copy of PY1 Data(H)'!$A$1:$A$288,'Copy of PY1 Data(H)'!$A$1:$CZ$288))</f>
        <v>0.3</v>
      </c>
      <c r="BJ255" s="180" cm="1">
        <f t="array" ref="BJ255">_xlfn.XLOOKUP(BJ$1,'Copy of PY1 Data(H)'!$A$1:$CZ$1,_xlfn.XLOOKUP($A255,'Copy of PY1 Data(H)'!$A$1:$A$288,'Copy of PY1 Data(H)'!$A$1:$CZ$288))</f>
        <v>0</v>
      </c>
      <c r="BK255" s="180" cm="1">
        <f t="array" ref="BK255">_xlfn.XLOOKUP(BK$1,'Copy of PY1 Data(H)'!$A$1:$CZ$1,_xlfn.XLOOKUP($A255,'Copy of PY1 Data(H)'!$A$1:$A$288,'Copy of PY1 Data(H)'!$A$1:$CZ$288))</f>
        <v>0.64</v>
      </c>
      <c r="BL255" s="180" cm="1">
        <f t="array" ref="BL255">_xlfn.XLOOKUP(BL$1,'Copy of PY1 Data(H)'!$A$1:$CZ$1,_xlfn.XLOOKUP($A255,'Copy of PY1 Data(H)'!$A$1:$A$288,'Copy of PY1 Data(H)'!$A$1:$CZ$288))</f>
        <v>0</v>
      </c>
      <c r="BM255" s="180" cm="1">
        <f t="array" ref="BM255">_xlfn.XLOOKUP(BM$1,'Copy of PY1 Data(H)'!$A$1:$CZ$1,_xlfn.XLOOKUP($A255,'Copy of PY1 Data(H)'!$A$1:$A$288,'Copy of PY1 Data(H)'!$A$1:$CZ$288))</f>
        <v>0.56999999999999995</v>
      </c>
      <c r="BN255" s="180" cm="1">
        <f t="array" ref="BN255">_xlfn.XLOOKUP(BN$1,'Copy of PY1 Data(H)'!$A$1:$CZ$1,_xlfn.XLOOKUP($A255,'Copy of PY1 Data(H)'!$A$1:$A$288,'Copy of PY1 Data(H)'!$A$1:$CZ$288))</f>
        <v>0.20699999999999999</v>
      </c>
      <c r="BO255" s="180" cm="1">
        <f t="array" ref="BO255">_xlfn.XLOOKUP(BO$1,'Copy of PY1 Data(H)'!$A$1:$CZ$1,_xlfn.XLOOKUP($A255,'Copy of PY1 Data(H)'!$A$1:$A$288,'Copy of PY1 Data(H)'!$A$1:$CZ$288))</f>
        <v>0.46</v>
      </c>
      <c r="BP255" s="180" cm="1">
        <f t="array" ref="BP255">_xlfn.XLOOKUP(BP$1,'Copy of PY1 Data(H)'!$A$1:$CZ$1,_xlfn.XLOOKUP($A255,'Copy of PY1 Data(H)'!$A$1:$A$288,'Copy of PY1 Data(H)'!$A$1:$CZ$288))</f>
        <v>0.4</v>
      </c>
      <c r="BQ255" s="180" cm="1">
        <f t="array" ref="BQ255">_xlfn.XLOOKUP(BQ$1,'Copy of PY1 Data(H)'!$A$1:$CZ$1,_xlfn.XLOOKUP($A255,'Copy of PY1 Data(H)'!$A$1:$A$288,'Copy of PY1 Data(H)'!$A$1:$CZ$288))</f>
        <v>0.3</v>
      </c>
      <c r="BR255" s="180" cm="1">
        <f t="array" ref="BR255">_xlfn.XLOOKUP(BR$1,'Copy of PY1 Data(H)'!$A$1:$CZ$1,_xlfn.XLOOKUP($A255,'Copy of PY1 Data(H)'!$A$1:$A$288,'Copy of PY1 Data(H)'!$A$1:$CZ$288))</f>
        <v>0.46</v>
      </c>
      <c r="BS255" s="180" cm="1">
        <f t="array" ref="BS255">_xlfn.XLOOKUP(BS$1,'Copy of PY1 Data(H)'!$A$1:$CZ$1,_xlfn.XLOOKUP($A255,'Copy of PY1 Data(H)'!$A$1:$A$288,'Copy of PY1 Data(H)'!$A$1:$CZ$288))</f>
        <v>0.33</v>
      </c>
      <c r="BT255" s="180" cm="1">
        <f t="array" ref="BT255">_xlfn.XLOOKUP(BT$1,'Copy of PY1 Data(H)'!$A$1:$CZ$1,_xlfn.XLOOKUP($A255,'Copy of PY1 Data(H)'!$A$1:$A$288,'Copy of PY1 Data(H)'!$A$1:$CZ$288))</f>
        <v>0.55000000000000004</v>
      </c>
      <c r="BU255" s="180" cm="1">
        <f t="array" ref="BU255">_xlfn.XLOOKUP(BU$1,'Copy of PY1 Data(H)'!$A$1:$CZ$1,_xlfn.XLOOKUP($A255,'Copy of PY1 Data(H)'!$A$1:$A$288,'Copy of PY1 Data(H)'!$A$1:$CZ$288))</f>
        <v>0.43330000000000002</v>
      </c>
      <c r="BV255" s="180" cm="1">
        <f t="array" ref="BV255">_xlfn.XLOOKUP(BV$1,'Copy of PY1 Data(H)'!$A$1:$CZ$1,_xlfn.XLOOKUP($A255,'Copy of PY1 Data(H)'!$A$1:$A$288,'Copy of PY1 Data(H)'!$A$1:$CZ$288))</f>
        <v>0.08</v>
      </c>
      <c r="BW255" s="180" cm="1">
        <f t="array" ref="BW255">_xlfn.XLOOKUP(BW$1,'Copy of PY1 Data(H)'!$A$1:$CZ$1,_xlfn.XLOOKUP($A255,'Copy of PY1 Data(H)'!$A$1:$A$288,'Copy of PY1 Data(H)'!$A$1:$CZ$288))</f>
        <v>0</v>
      </c>
      <c r="BX255" s="180" cm="1">
        <f t="array" ref="BX255">_xlfn.XLOOKUP(BX$1,'Copy of PY1 Data(H)'!$A$1:$CZ$1,_xlfn.XLOOKUP($A255,'Copy of PY1 Data(H)'!$A$1:$A$288,'Copy of PY1 Data(H)'!$A$1:$CZ$288))</f>
        <v>0.3</v>
      </c>
      <c r="BY255" s="180" cm="1">
        <f t="array" ref="BY255">_xlfn.XLOOKUP(BY$1,'Copy of PY1 Data(H)'!$A$1:$CZ$1,_xlfn.XLOOKUP($A255,'Copy of PY1 Data(H)'!$A$1:$A$288,'Copy of PY1 Data(H)'!$A$1:$CZ$288))</f>
        <v>0.05</v>
      </c>
      <c r="BZ255" s="180" cm="1">
        <f t="array" ref="BZ255">_xlfn.XLOOKUP(BZ$1,'Copy of PY1 Data(H)'!$A$1:$CZ$1,_xlfn.XLOOKUP($A255,'Copy of PY1 Data(H)'!$A$1:$A$288,'Copy of PY1 Data(H)'!$A$1:$CZ$288))</f>
        <v>0.38</v>
      </c>
      <c r="CA255" s="180" cm="1">
        <f t="array" ref="CA255">_xlfn.XLOOKUP(CA$1,'Copy of PY1 Data(H)'!$A$1:$CZ$1,_xlfn.XLOOKUP($A255,'Copy of PY1 Data(H)'!$A$1:$A$288,'Copy of PY1 Data(H)'!$A$1:$CZ$288))</f>
        <v>0.33</v>
      </c>
      <c r="CB255" s="180" cm="1">
        <f t="array" ref="CB255">_xlfn.XLOOKUP(CB$1,'Copy of PY1 Data(H)'!$A$1:$CZ$1,_xlfn.XLOOKUP($A255,'Copy of PY1 Data(H)'!$A$1:$A$288,'Copy of PY1 Data(H)'!$A$1:$CZ$288))</f>
        <v>0.56000000000000005</v>
      </c>
      <c r="CC255" s="180" cm="1">
        <f t="array" ref="CC255">_xlfn.XLOOKUP(CC$1,'Copy of PY1 Data(H)'!$A$1:$CZ$1,_xlfn.XLOOKUP($A255,'Copy of PY1 Data(H)'!$A$1:$A$288,'Copy of PY1 Data(H)'!$A$1:$CZ$288))</f>
        <v>0</v>
      </c>
      <c r="CD255" s="180" cm="1">
        <f t="array" ref="CD255">_xlfn.XLOOKUP(CD$1,'Copy of PY1 Data(H)'!$A$1:$CZ$1,_xlfn.XLOOKUP($A255,'Copy of PY1 Data(H)'!$A$1:$A$288,'Copy of PY1 Data(H)'!$A$1:$CZ$288))</f>
        <v>2E-3</v>
      </c>
    </row>
    <row r="256" spans="1:82" s="632" customFormat="1" x14ac:dyDescent="0.3">
      <c r="A256" s="632">
        <v>991</v>
      </c>
      <c r="B256" s="180"/>
      <c r="C256" s="180"/>
      <c r="D256" s="180" cm="1">
        <f t="array" ref="D256">_xlfn.XLOOKUP(D$1,'Copy of PY1 Data(H)'!$A$1:$CZ$1,_xlfn.XLOOKUP($A256,'Copy of PY1 Data(H)'!$A$1:$A$288,'Copy of PY1 Data(H)'!$A$1:$CZ$288))</f>
        <v>0</v>
      </c>
      <c r="E256" s="180" cm="1">
        <f t="array" ref="E256">_xlfn.XLOOKUP(E$1,'Copy of PY1 Data(H)'!$A$1:$CZ$1,_xlfn.XLOOKUP($A256,'Copy of PY1 Data(H)'!$A$1:$A$288,'Copy of PY1 Data(H)'!$A$1:$CZ$288))</f>
        <v>23</v>
      </c>
      <c r="F256" s="180" cm="1">
        <f t="array" ref="F256">_xlfn.XLOOKUP(F$1,'Copy of PY1 Data(H)'!$A$1:$CZ$1,_xlfn.XLOOKUP($A256,'Copy of PY1 Data(H)'!$A$1:$A$288,'Copy of PY1 Data(H)'!$A$1:$CZ$288))</f>
        <v>0</v>
      </c>
      <c r="G256" s="180" cm="1">
        <f t="array" ref="G256">_xlfn.XLOOKUP(G$1,'Copy of PY1 Data(H)'!$A$1:$CZ$1,_xlfn.XLOOKUP($A256,'Copy of PY1 Data(H)'!$A$1:$A$288,'Copy of PY1 Data(H)'!$A$1:$CZ$288))</f>
        <v>22</v>
      </c>
      <c r="H256" s="180" cm="1">
        <f t="array" ref="H256">_xlfn.XLOOKUP(H$1,'Copy of PY1 Data(H)'!$A$1:$CZ$1,_xlfn.XLOOKUP($A256,'Copy of PY1 Data(H)'!$A$1:$A$288,'Copy of PY1 Data(H)'!$A$1:$CZ$288))</f>
        <v>23</v>
      </c>
      <c r="I256" s="180" cm="1">
        <f t="array" ref="I256">_xlfn.XLOOKUP(I$1,'Copy of PY1 Data(H)'!$A$1:$CZ$1,_xlfn.XLOOKUP($A256,'Copy of PY1 Data(H)'!$A$1:$A$288,'Copy of PY1 Data(H)'!$A$1:$CZ$288))</f>
        <v>0</v>
      </c>
      <c r="J256" s="180" cm="1">
        <f t="array" ref="J256">_xlfn.XLOOKUP(J$1,'Copy of PY1 Data(H)'!$A$1:$CZ$1,_xlfn.XLOOKUP($A256,'Copy of PY1 Data(H)'!$A$1:$A$288,'Copy of PY1 Data(H)'!$A$1:$CZ$288))</f>
        <v>23</v>
      </c>
      <c r="K256" s="180" cm="1">
        <f t="array" ref="K256">_xlfn.XLOOKUP(K$1,'Copy of PY1 Data(H)'!$A$1:$CZ$1,_xlfn.XLOOKUP($A256,'Copy of PY1 Data(H)'!$A$1:$A$288,'Copy of PY1 Data(H)'!$A$1:$CZ$288))</f>
        <v>23</v>
      </c>
      <c r="L256" s="180" cm="1">
        <f t="array" ref="L256">_xlfn.XLOOKUP(L$1,'Copy of PY1 Data(H)'!$A$1:$CZ$1,_xlfn.XLOOKUP($A256,'Copy of PY1 Data(H)'!$A$1:$A$288,'Copy of PY1 Data(H)'!$A$1:$CZ$288))</f>
        <v>23</v>
      </c>
      <c r="M256" s="180" cm="1">
        <f t="array" ref="M256">_xlfn.XLOOKUP(M$1,'Copy of PY1 Data(H)'!$A$1:$CZ$1,_xlfn.XLOOKUP($A256,'Copy of PY1 Data(H)'!$A$1:$A$288,'Copy of PY1 Data(H)'!$A$1:$CZ$288))</f>
        <v>22</v>
      </c>
      <c r="N256" s="180" cm="1">
        <f t="array" ref="N256">_xlfn.XLOOKUP(N$1,'Copy of PY1 Data(H)'!$A$1:$CZ$1,_xlfn.XLOOKUP($A256,'Copy of PY1 Data(H)'!$A$1:$A$288,'Copy of PY1 Data(H)'!$A$1:$CZ$288))</f>
        <v>23</v>
      </c>
      <c r="O256" s="180" cm="1">
        <f t="array" ref="O256">_xlfn.XLOOKUP(O$1,'Copy of PY1 Data(H)'!$A$1:$CZ$1,_xlfn.XLOOKUP($A256,'Copy of PY1 Data(H)'!$A$1:$A$288,'Copy of PY1 Data(H)'!$A$1:$CZ$288))</f>
        <v>23</v>
      </c>
      <c r="P256" s="180" cm="1">
        <f t="array" ref="P256">_xlfn.XLOOKUP(P$1,'Copy of PY1 Data(H)'!$A$1:$CZ$1,_xlfn.XLOOKUP($A256,'Copy of PY1 Data(H)'!$A$1:$A$288,'Copy of PY1 Data(H)'!$A$1:$CZ$288))</f>
        <v>23</v>
      </c>
      <c r="Q256" s="180" cm="1">
        <f t="array" ref="Q256">_xlfn.XLOOKUP(Q$1,'Copy of PY1 Data(H)'!$A$1:$CZ$1,_xlfn.XLOOKUP($A256,'Copy of PY1 Data(H)'!$A$1:$A$288,'Copy of PY1 Data(H)'!$A$1:$CZ$288))</f>
        <v>23</v>
      </c>
      <c r="R256" s="180" cm="1">
        <f t="array" ref="R256">_xlfn.XLOOKUP(R$1,'Copy of PY1 Data(H)'!$A$1:$CZ$1,_xlfn.XLOOKUP($A256,'Copy of PY1 Data(H)'!$A$1:$A$288,'Copy of PY1 Data(H)'!$A$1:$CZ$288))</f>
        <v>22</v>
      </c>
      <c r="S256" s="180" cm="1">
        <f t="array" ref="S256">_xlfn.XLOOKUP(S$1,'Copy of PY1 Data(H)'!$A$1:$CZ$1,_xlfn.XLOOKUP($A256,'Copy of PY1 Data(H)'!$A$1:$A$288,'Copy of PY1 Data(H)'!$A$1:$CZ$288))</f>
        <v>0</v>
      </c>
      <c r="T256" s="180" cm="1">
        <f t="array" ref="T256">_xlfn.XLOOKUP(T$1,'Copy of PY1 Data(H)'!$A$1:$CZ$1,_xlfn.XLOOKUP($A256,'Copy of PY1 Data(H)'!$A$1:$A$288,'Copy of PY1 Data(H)'!$A$1:$CZ$288))</f>
        <v>0</v>
      </c>
      <c r="U256" s="180" cm="1">
        <f t="array" ref="U256">_xlfn.XLOOKUP(U$1,'Copy of PY1 Data(H)'!$A$1:$CZ$1,_xlfn.XLOOKUP($A256,'Copy of PY1 Data(H)'!$A$1:$A$288,'Copy of PY1 Data(H)'!$A$1:$CZ$288))</f>
        <v>23</v>
      </c>
      <c r="V256" s="180" cm="1">
        <f t="array" ref="V256">_xlfn.XLOOKUP(V$1,'Copy of PY1 Data(H)'!$A$1:$CZ$1,_xlfn.XLOOKUP($A256,'Copy of PY1 Data(H)'!$A$1:$A$288,'Copy of PY1 Data(H)'!$A$1:$CZ$288))</f>
        <v>23</v>
      </c>
      <c r="W256" s="180" cm="1">
        <f t="array" ref="W256">_xlfn.XLOOKUP(W$1,'Copy of PY1 Data(H)'!$A$1:$CZ$1,_xlfn.XLOOKUP($A256,'Copy of PY1 Data(H)'!$A$1:$A$288,'Copy of PY1 Data(H)'!$A$1:$CZ$288))</f>
        <v>23</v>
      </c>
      <c r="X256" s="180" cm="1">
        <f t="array" ref="X256">_xlfn.XLOOKUP(X$1,'Copy of PY1 Data(H)'!$A$1:$CZ$1,_xlfn.XLOOKUP($A256,'Copy of PY1 Data(H)'!$A$1:$A$288,'Copy of PY1 Data(H)'!$A$1:$CZ$288))</f>
        <v>0</v>
      </c>
      <c r="Y256" s="180" cm="1">
        <f t="array" ref="Y256">_xlfn.XLOOKUP(Y$1,'Copy of PY1 Data(H)'!$A$1:$CZ$1,_xlfn.XLOOKUP($A256,'Copy of PY1 Data(H)'!$A$1:$A$288,'Copy of PY1 Data(H)'!$A$1:$CZ$288))</f>
        <v>0</v>
      </c>
      <c r="Z256" s="180" cm="1">
        <f t="array" ref="Z256">_xlfn.XLOOKUP(Z$1,'Copy of PY1 Data(H)'!$A$1:$CZ$1,_xlfn.XLOOKUP($A256,'Copy of PY1 Data(H)'!$A$1:$A$288,'Copy of PY1 Data(H)'!$A$1:$CZ$288))</f>
        <v>0</v>
      </c>
      <c r="AA256" s="180" cm="1">
        <f t="array" ref="AA256">_xlfn.XLOOKUP(AA$1,'Copy of PY1 Data(H)'!$A$1:$CZ$1,_xlfn.XLOOKUP($A256,'Copy of PY1 Data(H)'!$A$1:$A$288,'Copy of PY1 Data(H)'!$A$1:$CZ$288))</f>
        <v>23</v>
      </c>
      <c r="AB256" s="180" cm="1">
        <f t="array" ref="AB256">_xlfn.XLOOKUP(AB$1,'Copy of PY1 Data(H)'!$A$1:$CZ$1,_xlfn.XLOOKUP($A256,'Copy of PY1 Data(H)'!$A$1:$A$288,'Copy of PY1 Data(H)'!$A$1:$CZ$288))</f>
        <v>23</v>
      </c>
      <c r="AC256" s="180" cm="1">
        <f t="array" ref="AC256">_xlfn.XLOOKUP(AC$1,'Copy of PY1 Data(H)'!$A$1:$CZ$1,_xlfn.XLOOKUP($A256,'Copy of PY1 Data(H)'!$A$1:$A$288,'Copy of PY1 Data(H)'!$A$1:$CZ$288))</f>
        <v>23</v>
      </c>
      <c r="AD256" s="180" cm="1">
        <f t="array" ref="AD256">_xlfn.XLOOKUP(AD$1,'Copy of PY1 Data(H)'!$A$1:$CZ$1,_xlfn.XLOOKUP($A256,'Copy of PY1 Data(H)'!$A$1:$A$288,'Copy of PY1 Data(H)'!$A$1:$CZ$288))</f>
        <v>23</v>
      </c>
      <c r="AE256" s="180" cm="1">
        <f t="array" ref="AE256">_xlfn.XLOOKUP(AE$1,'Copy of PY1 Data(H)'!$A$1:$CZ$1,_xlfn.XLOOKUP($A256,'Copy of PY1 Data(H)'!$A$1:$A$288,'Copy of PY1 Data(H)'!$A$1:$CZ$288))</f>
        <v>0</v>
      </c>
      <c r="AF256" s="180" cm="1">
        <f t="array" ref="AF256">_xlfn.XLOOKUP(AF$1,'Copy of PY1 Data(H)'!$A$1:$CZ$1,_xlfn.XLOOKUP($A256,'Copy of PY1 Data(H)'!$A$1:$A$288,'Copy of PY1 Data(H)'!$A$1:$CZ$288))</f>
        <v>23</v>
      </c>
      <c r="AG256" s="180" cm="1">
        <f t="array" ref="AG256">_xlfn.XLOOKUP(AG$1,'Copy of PY1 Data(H)'!$A$1:$CZ$1,_xlfn.XLOOKUP($A256,'Copy of PY1 Data(H)'!$A$1:$A$288,'Copy of PY1 Data(H)'!$A$1:$CZ$288))</f>
        <v>23</v>
      </c>
      <c r="AH256" s="180" cm="1">
        <f t="array" ref="AH256">_xlfn.XLOOKUP(AH$1,'Copy of PY1 Data(H)'!$A$1:$CZ$1,_xlfn.XLOOKUP($A256,'Copy of PY1 Data(H)'!$A$1:$A$288,'Copy of PY1 Data(H)'!$A$1:$CZ$288))</f>
        <v>22</v>
      </c>
      <c r="AI256" s="180" cm="1">
        <f t="array" ref="AI256">_xlfn.XLOOKUP(AI$1,'Copy of PY1 Data(H)'!$A$1:$CZ$1,_xlfn.XLOOKUP($A256,'Copy of PY1 Data(H)'!$A$1:$A$288,'Copy of PY1 Data(H)'!$A$1:$CZ$288))</f>
        <v>23</v>
      </c>
      <c r="AJ256" s="180" cm="1">
        <f t="array" ref="AJ256">_xlfn.XLOOKUP(AJ$1,'Copy of PY1 Data(H)'!$A$1:$CZ$1,_xlfn.XLOOKUP($A256,'Copy of PY1 Data(H)'!$A$1:$A$288,'Copy of PY1 Data(H)'!$A$1:$CZ$288))</f>
        <v>22</v>
      </c>
      <c r="AK256" s="180" cm="1">
        <f t="array" ref="AK256">_xlfn.XLOOKUP(AK$1,'Copy of PY1 Data(H)'!$A$1:$CZ$1,_xlfn.XLOOKUP($A256,'Copy of PY1 Data(H)'!$A$1:$A$288,'Copy of PY1 Data(H)'!$A$1:$CZ$288))</f>
        <v>0</v>
      </c>
      <c r="AL256" s="180" cm="1">
        <f t="array" ref="AL256">_xlfn.XLOOKUP(AL$1,'Copy of PY1 Data(H)'!$A$1:$CZ$1,_xlfn.XLOOKUP($A256,'Copy of PY1 Data(H)'!$A$1:$A$288,'Copy of PY1 Data(H)'!$A$1:$CZ$288))</f>
        <v>0</v>
      </c>
      <c r="AM256" s="180" cm="1">
        <f t="array" ref="AM256">_xlfn.XLOOKUP(AM$1,'Copy of PY1 Data(H)'!$A$1:$CZ$1,_xlfn.XLOOKUP($A256,'Copy of PY1 Data(H)'!$A$1:$A$288,'Copy of PY1 Data(H)'!$A$1:$CZ$288))</f>
        <v>23</v>
      </c>
      <c r="AN256" s="180" cm="1">
        <f t="array" ref="AN256">_xlfn.XLOOKUP(AN$1,'Copy of PY1 Data(H)'!$A$1:$CZ$1,_xlfn.XLOOKUP($A256,'Copy of PY1 Data(H)'!$A$1:$A$288,'Copy of PY1 Data(H)'!$A$1:$CZ$288))</f>
        <v>23</v>
      </c>
      <c r="AO256" s="180" cm="1">
        <f t="array" ref="AO256">_xlfn.XLOOKUP(AO$1,'Copy of PY1 Data(H)'!$A$1:$CZ$1,_xlfn.XLOOKUP($A256,'Copy of PY1 Data(H)'!$A$1:$A$288,'Copy of PY1 Data(H)'!$A$1:$CZ$288))</f>
        <v>23</v>
      </c>
      <c r="AP256" s="180" cm="1">
        <f t="array" ref="AP256">_xlfn.XLOOKUP(AP$1,'Copy of PY1 Data(H)'!$A$1:$CZ$1,_xlfn.XLOOKUP($A256,'Copy of PY1 Data(H)'!$A$1:$A$288,'Copy of PY1 Data(H)'!$A$1:$CZ$288))</f>
        <v>0</v>
      </c>
      <c r="AQ256" s="180" cm="1">
        <f t="array" ref="AQ256">_xlfn.XLOOKUP(AQ$1,'Copy of PY1 Data(H)'!$A$1:$CZ$1,_xlfn.XLOOKUP($A256,'Copy of PY1 Data(H)'!$A$1:$A$288,'Copy of PY1 Data(H)'!$A$1:$CZ$288))</f>
        <v>0</v>
      </c>
      <c r="AR256" s="180" cm="1">
        <f t="array" ref="AR256">_xlfn.XLOOKUP(AR$1,'Copy of PY1 Data(H)'!$A$1:$CZ$1,_xlfn.XLOOKUP($A256,'Copy of PY1 Data(H)'!$A$1:$A$288,'Copy of PY1 Data(H)'!$A$1:$CZ$288))</f>
        <v>23</v>
      </c>
      <c r="AS256" s="180" cm="1">
        <f t="array" ref="AS256">_xlfn.XLOOKUP(AS$1,'Copy of PY1 Data(H)'!$A$1:$CZ$1,_xlfn.XLOOKUP($A256,'Copy of PY1 Data(H)'!$A$1:$A$288,'Copy of PY1 Data(H)'!$A$1:$CZ$288))</f>
        <v>22</v>
      </c>
      <c r="AT256" s="180" cm="1">
        <f t="array" ref="AT256">_xlfn.XLOOKUP(AT$1,'Copy of PY1 Data(H)'!$A$1:$CZ$1,_xlfn.XLOOKUP($A256,'Copy of PY1 Data(H)'!$A$1:$A$288,'Copy of PY1 Data(H)'!$A$1:$CZ$288))</f>
        <v>23</v>
      </c>
      <c r="AU256" s="180" cm="1">
        <f t="array" ref="AU256">_xlfn.XLOOKUP(AU$1,'Copy of PY1 Data(H)'!$A$1:$CZ$1,_xlfn.XLOOKUP($A256,'Copy of PY1 Data(H)'!$A$1:$A$288,'Copy of PY1 Data(H)'!$A$1:$CZ$288))</f>
        <v>0</v>
      </c>
      <c r="AV256" s="180" cm="1">
        <f t="array" ref="AV256">_xlfn.XLOOKUP(AV$1,'Copy of PY1 Data(H)'!$A$1:$CZ$1,_xlfn.XLOOKUP($A256,'Copy of PY1 Data(H)'!$A$1:$A$288,'Copy of PY1 Data(H)'!$A$1:$CZ$288))</f>
        <v>22</v>
      </c>
      <c r="AW256" s="180" cm="1">
        <f t="array" ref="AW256">_xlfn.XLOOKUP(AW$1,'Copy of PY1 Data(H)'!$A$1:$CZ$1,_xlfn.XLOOKUP($A256,'Copy of PY1 Data(H)'!$A$1:$A$288,'Copy of PY1 Data(H)'!$A$1:$CZ$288))</f>
        <v>20</v>
      </c>
      <c r="AX256" s="180" cm="1">
        <f t="array" ref="AX256">_xlfn.XLOOKUP(AX$1,'Copy of PY1 Data(H)'!$A$1:$CZ$1,_xlfn.XLOOKUP($A256,'Copy of PY1 Data(H)'!$A$1:$A$288,'Copy of PY1 Data(H)'!$A$1:$CZ$288))</f>
        <v>23</v>
      </c>
      <c r="AY256" s="180" cm="1">
        <f t="array" ref="AY256">_xlfn.XLOOKUP(AY$1,'Copy of PY1 Data(H)'!$A$1:$CZ$1,_xlfn.XLOOKUP($A256,'Copy of PY1 Data(H)'!$A$1:$A$288,'Copy of PY1 Data(H)'!$A$1:$CZ$288))</f>
        <v>23</v>
      </c>
      <c r="AZ256" s="180" cm="1">
        <f t="array" ref="AZ256">_xlfn.XLOOKUP(AZ$1,'Copy of PY1 Data(H)'!$A$1:$CZ$1,_xlfn.XLOOKUP($A256,'Copy of PY1 Data(H)'!$A$1:$A$288,'Copy of PY1 Data(H)'!$A$1:$CZ$288))</f>
        <v>0</v>
      </c>
      <c r="BA256" s="180" cm="1">
        <f t="array" ref="BA256">_xlfn.XLOOKUP(BA$1,'Copy of PY1 Data(H)'!$A$1:$CZ$1,_xlfn.XLOOKUP($A256,'Copy of PY1 Data(H)'!$A$1:$A$288,'Copy of PY1 Data(H)'!$A$1:$CZ$288))</f>
        <v>23</v>
      </c>
      <c r="BB256" s="180" cm="1">
        <f t="array" ref="BB256">_xlfn.XLOOKUP(BB$1,'Copy of PY1 Data(H)'!$A$1:$CZ$1,_xlfn.XLOOKUP($A256,'Copy of PY1 Data(H)'!$A$1:$A$288,'Copy of PY1 Data(H)'!$A$1:$CZ$288))</f>
        <v>22</v>
      </c>
      <c r="BC256" s="180" cm="1">
        <f t="array" ref="BC256">_xlfn.XLOOKUP(BC$1,'Copy of PY1 Data(H)'!$A$1:$CZ$1,_xlfn.XLOOKUP($A256,'Copy of PY1 Data(H)'!$A$1:$A$288,'Copy of PY1 Data(H)'!$A$1:$CZ$288))</f>
        <v>23</v>
      </c>
      <c r="BD256" s="180" cm="1">
        <f t="array" ref="BD256">_xlfn.XLOOKUP(BD$1,'Copy of PY1 Data(H)'!$A$1:$CZ$1,_xlfn.XLOOKUP($A256,'Copy of PY1 Data(H)'!$A$1:$A$288,'Copy of PY1 Data(H)'!$A$1:$CZ$288))</f>
        <v>0</v>
      </c>
      <c r="BE256" s="180" cm="1">
        <f t="array" ref="BE256">_xlfn.XLOOKUP(BE$1,'Copy of PY1 Data(H)'!$A$1:$CZ$1,_xlfn.XLOOKUP($A256,'Copy of PY1 Data(H)'!$A$1:$A$288,'Copy of PY1 Data(H)'!$A$1:$CZ$288))</f>
        <v>23</v>
      </c>
      <c r="BF256" s="180" cm="1">
        <f t="array" ref="BF256">_xlfn.XLOOKUP(BF$1,'Copy of PY1 Data(H)'!$A$1:$CZ$1,_xlfn.XLOOKUP($A256,'Copy of PY1 Data(H)'!$A$1:$A$288,'Copy of PY1 Data(H)'!$A$1:$CZ$288))</f>
        <v>22</v>
      </c>
      <c r="BG256" s="180" cm="1">
        <f t="array" ref="BG256">_xlfn.XLOOKUP(BG$1,'Copy of PY1 Data(H)'!$A$1:$CZ$1,_xlfn.XLOOKUP($A256,'Copy of PY1 Data(H)'!$A$1:$A$288,'Copy of PY1 Data(H)'!$A$1:$CZ$288))</f>
        <v>0</v>
      </c>
      <c r="BH256" s="180" cm="1">
        <f t="array" ref="BH256">_xlfn.XLOOKUP(BH$1,'Copy of PY1 Data(H)'!$A$1:$CZ$1,_xlfn.XLOOKUP($A256,'Copy of PY1 Data(H)'!$A$1:$A$288,'Copy of PY1 Data(H)'!$A$1:$CZ$288))</f>
        <v>0</v>
      </c>
      <c r="BI256" s="180" cm="1">
        <f t="array" ref="BI256">_xlfn.XLOOKUP(BI$1,'Copy of PY1 Data(H)'!$A$1:$CZ$1,_xlfn.XLOOKUP($A256,'Copy of PY1 Data(H)'!$A$1:$A$288,'Copy of PY1 Data(H)'!$A$1:$CZ$288))</f>
        <v>0</v>
      </c>
      <c r="BJ256" s="180" cm="1">
        <f t="array" ref="BJ256">_xlfn.XLOOKUP(BJ$1,'Copy of PY1 Data(H)'!$A$1:$CZ$1,_xlfn.XLOOKUP($A256,'Copy of PY1 Data(H)'!$A$1:$A$288,'Copy of PY1 Data(H)'!$A$1:$CZ$288))</f>
        <v>0</v>
      </c>
      <c r="BK256" s="180" cm="1">
        <f t="array" ref="BK256">_xlfn.XLOOKUP(BK$1,'Copy of PY1 Data(H)'!$A$1:$CZ$1,_xlfn.XLOOKUP($A256,'Copy of PY1 Data(H)'!$A$1:$A$288,'Copy of PY1 Data(H)'!$A$1:$CZ$288))</f>
        <v>22</v>
      </c>
      <c r="BL256" s="180" cm="1">
        <f t="array" ref="BL256">_xlfn.XLOOKUP(BL$1,'Copy of PY1 Data(H)'!$A$1:$CZ$1,_xlfn.XLOOKUP($A256,'Copy of PY1 Data(H)'!$A$1:$A$288,'Copy of PY1 Data(H)'!$A$1:$CZ$288))</f>
        <v>0</v>
      </c>
      <c r="BM256" s="180" cm="1">
        <f t="array" ref="BM256">_xlfn.XLOOKUP(BM$1,'Copy of PY1 Data(H)'!$A$1:$CZ$1,_xlfn.XLOOKUP($A256,'Copy of PY1 Data(H)'!$A$1:$A$288,'Copy of PY1 Data(H)'!$A$1:$CZ$288))</f>
        <v>23</v>
      </c>
      <c r="BN256" s="180" cm="1">
        <f t="array" ref="BN256">_xlfn.XLOOKUP(BN$1,'Copy of PY1 Data(H)'!$A$1:$CZ$1,_xlfn.XLOOKUP($A256,'Copy of PY1 Data(H)'!$A$1:$A$288,'Copy of PY1 Data(H)'!$A$1:$CZ$288))</f>
        <v>23</v>
      </c>
      <c r="BO256" s="180" cm="1">
        <f t="array" ref="BO256">_xlfn.XLOOKUP(BO$1,'Copy of PY1 Data(H)'!$A$1:$CZ$1,_xlfn.XLOOKUP($A256,'Copy of PY1 Data(H)'!$A$1:$A$288,'Copy of PY1 Data(H)'!$A$1:$CZ$288))</f>
        <v>23</v>
      </c>
      <c r="BP256" s="180" cm="1">
        <f t="array" ref="BP256">_xlfn.XLOOKUP(BP$1,'Copy of PY1 Data(H)'!$A$1:$CZ$1,_xlfn.XLOOKUP($A256,'Copy of PY1 Data(H)'!$A$1:$A$288,'Copy of PY1 Data(H)'!$A$1:$CZ$288))</f>
        <v>23</v>
      </c>
      <c r="BQ256" s="180" cm="1">
        <f t="array" ref="BQ256">_xlfn.XLOOKUP(BQ$1,'Copy of PY1 Data(H)'!$A$1:$CZ$1,_xlfn.XLOOKUP($A256,'Copy of PY1 Data(H)'!$A$1:$A$288,'Copy of PY1 Data(H)'!$A$1:$CZ$288))</f>
        <v>22</v>
      </c>
      <c r="BR256" s="180" cm="1">
        <f t="array" ref="BR256">_xlfn.XLOOKUP(BR$1,'Copy of PY1 Data(H)'!$A$1:$CZ$1,_xlfn.XLOOKUP($A256,'Copy of PY1 Data(H)'!$A$1:$A$288,'Copy of PY1 Data(H)'!$A$1:$CZ$288))</f>
        <v>23</v>
      </c>
      <c r="BS256" s="180" cm="1">
        <f t="array" ref="BS256">_xlfn.XLOOKUP(BS$1,'Copy of PY1 Data(H)'!$A$1:$CZ$1,_xlfn.XLOOKUP($A256,'Copy of PY1 Data(H)'!$A$1:$A$288,'Copy of PY1 Data(H)'!$A$1:$CZ$288))</f>
        <v>23</v>
      </c>
      <c r="BT256" s="180" cm="1">
        <f t="array" ref="BT256">_xlfn.XLOOKUP(BT$1,'Copy of PY1 Data(H)'!$A$1:$CZ$1,_xlfn.XLOOKUP($A256,'Copy of PY1 Data(H)'!$A$1:$A$288,'Copy of PY1 Data(H)'!$A$1:$CZ$288))</f>
        <v>23</v>
      </c>
      <c r="BU256" s="180" cm="1">
        <f t="array" ref="BU256">_xlfn.XLOOKUP(BU$1,'Copy of PY1 Data(H)'!$A$1:$CZ$1,_xlfn.XLOOKUP($A256,'Copy of PY1 Data(H)'!$A$1:$A$288,'Copy of PY1 Data(H)'!$A$1:$CZ$288))</f>
        <v>23</v>
      </c>
      <c r="BV256" s="180" cm="1">
        <f t="array" ref="BV256">_xlfn.XLOOKUP(BV$1,'Copy of PY1 Data(H)'!$A$1:$CZ$1,_xlfn.XLOOKUP($A256,'Copy of PY1 Data(H)'!$A$1:$A$288,'Copy of PY1 Data(H)'!$A$1:$CZ$288))</f>
        <v>23</v>
      </c>
      <c r="BW256" s="180" cm="1">
        <f t="array" ref="BW256">_xlfn.XLOOKUP(BW$1,'Copy of PY1 Data(H)'!$A$1:$CZ$1,_xlfn.XLOOKUP($A256,'Copy of PY1 Data(H)'!$A$1:$A$288,'Copy of PY1 Data(H)'!$A$1:$CZ$288))</f>
        <v>0</v>
      </c>
      <c r="BX256" s="180" cm="1">
        <f t="array" ref="BX256">_xlfn.XLOOKUP(BX$1,'Copy of PY1 Data(H)'!$A$1:$CZ$1,_xlfn.XLOOKUP($A256,'Copy of PY1 Data(H)'!$A$1:$A$288,'Copy of PY1 Data(H)'!$A$1:$CZ$288))</f>
        <v>0</v>
      </c>
      <c r="BY256" s="180" cm="1">
        <f t="array" ref="BY256">_xlfn.XLOOKUP(BY$1,'Copy of PY1 Data(H)'!$A$1:$CZ$1,_xlfn.XLOOKUP($A256,'Copy of PY1 Data(H)'!$A$1:$A$288,'Copy of PY1 Data(H)'!$A$1:$CZ$288))</f>
        <v>0</v>
      </c>
      <c r="BZ256" s="180" cm="1">
        <f t="array" ref="BZ256">_xlfn.XLOOKUP(BZ$1,'Copy of PY1 Data(H)'!$A$1:$CZ$1,_xlfn.XLOOKUP($A256,'Copy of PY1 Data(H)'!$A$1:$A$288,'Copy of PY1 Data(H)'!$A$1:$CZ$288))</f>
        <v>22</v>
      </c>
      <c r="CA256" s="180" cm="1">
        <f t="array" ref="CA256">_xlfn.XLOOKUP(CA$1,'Copy of PY1 Data(H)'!$A$1:$CZ$1,_xlfn.XLOOKUP($A256,'Copy of PY1 Data(H)'!$A$1:$A$288,'Copy of PY1 Data(H)'!$A$1:$CZ$288))</f>
        <v>0</v>
      </c>
      <c r="CB256" s="180" cm="1">
        <f t="array" ref="CB256">_xlfn.XLOOKUP(CB$1,'Copy of PY1 Data(H)'!$A$1:$CZ$1,_xlfn.XLOOKUP($A256,'Copy of PY1 Data(H)'!$A$1:$A$288,'Copy of PY1 Data(H)'!$A$1:$CZ$288))</f>
        <v>0</v>
      </c>
      <c r="CC256" s="180" cm="1">
        <f t="array" ref="CC256">_xlfn.XLOOKUP(CC$1,'Copy of PY1 Data(H)'!$A$1:$CZ$1,_xlfn.XLOOKUP($A256,'Copy of PY1 Data(H)'!$A$1:$A$288,'Copy of PY1 Data(H)'!$A$1:$CZ$288))</f>
        <v>0</v>
      </c>
      <c r="CD256" s="180" cm="1">
        <f t="array" ref="CD256">_xlfn.XLOOKUP(CD$1,'Copy of PY1 Data(H)'!$A$1:$CZ$1,_xlfn.XLOOKUP($A256,'Copy of PY1 Data(H)'!$A$1:$A$288,'Copy of PY1 Data(H)'!$A$1:$CZ$288))</f>
        <v>22</v>
      </c>
    </row>
    <row r="257" spans="1:82" s="968" customFormat="1" x14ac:dyDescent="0.3">
      <c r="A257" s="968" t="s">
        <v>2892</v>
      </c>
      <c r="D257" s="968" t="e" cm="1">
        <f t="array" ref="D257">_xlfn.XLOOKUP(D$1,'Copy of PY1 Data(H)'!$A$1:$CZ$1,_xlfn.XLOOKUP($A257,'Copy of PY1 Data(H)'!$A$1:$A$288,'Copy of PY1 Data(H)'!$A$1:$CZ$288))</f>
        <v>#N/A</v>
      </c>
      <c r="E257" s="968" t="e" cm="1">
        <f t="array" ref="E257">_xlfn.XLOOKUP(E$1,'Copy of PY1 Data(H)'!$A$1:$CZ$1,_xlfn.XLOOKUP($A257,'Copy of PY1 Data(H)'!$A$1:$A$288,'Copy of PY1 Data(H)'!$A$1:$CZ$288))</f>
        <v>#N/A</v>
      </c>
      <c r="F257" s="968" t="e" cm="1">
        <f t="array" ref="F257">_xlfn.XLOOKUP(F$1,'Copy of PY1 Data(H)'!$A$1:$CZ$1,_xlfn.XLOOKUP($A257,'Copy of PY1 Data(H)'!$A$1:$A$288,'Copy of PY1 Data(H)'!$A$1:$CZ$288))</f>
        <v>#N/A</v>
      </c>
      <c r="G257" s="968" t="e" cm="1">
        <f t="array" ref="G257">_xlfn.XLOOKUP(G$1,'Copy of PY1 Data(H)'!$A$1:$CZ$1,_xlfn.XLOOKUP($A257,'Copy of PY1 Data(H)'!$A$1:$A$288,'Copy of PY1 Data(H)'!$A$1:$CZ$288))</f>
        <v>#N/A</v>
      </c>
      <c r="H257" s="968" t="e" cm="1">
        <f t="array" ref="H257">_xlfn.XLOOKUP(H$1,'Copy of PY1 Data(H)'!$A$1:$CZ$1,_xlfn.XLOOKUP($A257,'Copy of PY1 Data(H)'!$A$1:$A$288,'Copy of PY1 Data(H)'!$A$1:$CZ$288))</f>
        <v>#N/A</v>
      </c>
      <c r="I257" s="968" t="e" cm="1">
        <f t="array" ref="I257">_xlfn.XLOOKUP(I$1,'Copy of PY1 Data(H)'!$A$1:$CZ$1,_xlfn.XLOOKUP($A257,'Copy of PY1 Data(H)'!$A$1:$A$288,'Copy of PY1 Data(H)'!$A$1:$CZ$288))</f>
        <v>#N/A</v>
      </c>
      <c r="J257" s="968" t="e" cm="1">
        <f t="array" ref="J257">_xlfn.XLOOKUP(J$1,'Copy of PY1 Data(H)'!$A$1:$CZ$1,_xlfn.XLOOKUP($A257,'Copy of PY1 Data(H)'!$A$1:$A$288,'Copy of PY1 Data(H)'!$A$1:$CZ$288))</f>
        <v>#N/A</v>
      </c>
      <c r="K257" s="968" t="e" cm="1">
        <f t="array" ref="K257">_xlfn.XLOOKUP(K$1,'Copy of PY1 Data(H)'!$A$1:$CZ$1,_xlfn.XLOOKUP($A257,'Copy of PY1 Data(H)'!$A$1:$A$288,'Copy of PY1 Data(H)'!$A$1:$CZ$288))</f>
        <v>#N/A</v>
      </c>
      <c r="L257" s="968" t="e" cm="1">
        <f t="array" ref="L257">_xlfn.XLOOKUP(L$1,'Copy of PY1 Data(H)'!$A$1:$CZ$1,_xlfn.XLOOKUP($A257,'Copy of PY1 Data(H)'!$A$1:$A$288,'Copy of PY1 Data(H)'!$A$1:$CZ$288))</f>
        <v>#N/A</v>
      </c>
      <c r="M257" s="968" t="e" cm="1">
        <f t="array" ref="M257">_xlfn.XLOOKUP(M$1,'Copy of PY1 Data(H)'!$A$1:$CZ$1,_xlfn.XLOOKUP($A257,'Copy of PY1 Data(H)'!$A$1:$A$288,'Copy of PY1 Data(H)'!$A$1:$CZ$288))</f>
        <v>#N/A</v>
      </c>
      <c r="N257" s="968" t="e" cm="1">
        <f t="array" ref="N257">_xlfn.XLOOKUP(N$1,'Copy of PY1 Data(H)'!$A$1:$CZ$1,_xlfn.XLOOKUP($A257,'Copy of PY1 Data(H)'!$A$1:$A$288,'Copy of PY1 Data(H)'!$A$1:$CZ$288))</f>
        <v>#N/A</v>
      </c>
      <c r="O257" s="968" t="e" cm="1">
        <f t="array" ref="O257">_xlfn.XLOOKUP(O$1,'Copy of PY1 Data(H)'!$A$1:$CZ$1,_xlfn.XLOOKUP($A257,'Copy of PY1 Data(H)'!$A$1:$A$288,'Copy of PY1 Data(H)'!$A$1:$CZ$288))</f>
        <v>#N/A</v>
      </c>
      <c r="P257" s="968" t="e" cm="1">
        <f t="array" ref="P257">_xlfn.XLOOKUP(P$1,'Copy of PY1 Data(H)'!$A$1:$CZ$1,_xlfn.XLOOKUP($A257,'Copy of PY1 Data(H)'!$A$1:$A$288,'Copy of PY1 Data(H)'!$A$1:$CZ$288))</f>
        <v>#N/A</v>
      </c>
      <c r="Q257" s="968" t="e" cm="1">
        <f t="array" ref="Q257">_xlfn.XLOOKUP(Q$1,'Copy of PY1 Data(H)'!$A$1:$CZ$1,_xlfn.XLOOKUP($A257,'Copy of PY1 Data(H)'!$A$1:$A$288,'Copy of PY1 Data(H)'!$A$1:$CZ$288))</f>
        <v>#N/A</v>
      </c>
      <c r="R257" s="968" t="e" cm="1">
        <f t="array" ref="R257">_xlfn.XLOOKUP(R$1,'Copy of PY1 Data(H)'!$A$1:$CZ$1,_xlfn.XLOOKUP($A257,'Copy of PY1 Data(H)'!$A$1:$A$288,'Copy of PY1 Data(H)'!$A$1:$CZ$288))</f>
        <v>#N/A</v>
      </c>
      <c r="S257" s="968" t="e" cm="1">
        <f t="array" ref="S257">_xlfn.XLOOKUP(S$1,'Copy of PY1 Data(H)'!$A$1:$CZ$1,_xlfn.XLOOKUP($A257,'Copy of PY1 Data(H)'!$A$1:$A$288,'Copy of PY1 Data(H)'!$A$1:$CZ$288))</f>
        <v>#N/A</v>
      </c>
      <c r="T257" s="968" t="e" cm="1">
        <f t="array" ref="T257">_xlfn.XLOOKUP(T$1,'Copy of PY1 Data(H)'!$A$1:$CZ$1,_xlfn.XLOOKUP($A257,'Copy of PY1 Data(H)'!$A$1:$A$288,'Copy of PY1 Data(H)'!$A$1:$CZ$288))</f>
        <v>#N/A</v>
      </c>
      <c r="U257" s="968" t="e" cm="1">
        <f t="array" ref="U257">_xlfn.XLOOKUP(U$1,'Copy of PY1 Data(H)'!$A$1:$CZ$1,_xlfn.XLOOKUP($A257,'Copy of PY1 Data(H)'!$A$1:$A$288,'Copy of PY1 Data(H)'!$A$1:$CZ$288))</f>
        <v>#N/A</v>
      </c>
      <c r="V257" s="968" t="e" cm="1">
        <f t="array" ref="V257">_xlfn.XLOOKUP(V$1,'Copy of PY1 Data(H)'!$A$1:$CZ$1,_xlfn.XLOOKUP($A257,'Copy of PY1 Data(H)'!$A$1:$A$288,'Copy of PY1 Data(H)'!$A$1:$CZ$288))</f>
        <v>#N/A</v>
      </c>
      <c r="W257" s="968" t="e" cm="1">
        <f t="array" ref="W257">_xlfn.XLOOKUP(W$1,'Copy of PY1 Data(H)'!$A$1:$CZ$1,_xlfn.XLOOKUP($A257,'Copy of PY1 Data(H)'!$A$1:$A$288,'Copy of PY1 Data(H)'!$A$1:$CZ$288))</f>
        <v>#N/A</v>
      </c>
      <c r="X257" s="968" t="e" cm="1">
        <f t="array" ref="X257">_xlfn.XLOOKUP(X$1,'Copy of PY1 Data(H)'!$A$1:$CZ$1,_xlfn.XLOOKUP($A257,'Copy of PY1 Data(H)'!$A$1:$A$288,'Copy of PY1 Data(H)'!$A$1:$CZ$288))</f>
        <v>#N/A</v>
      </c>
      <c r="Y257" s="968" t="e" cm="1">
        <f t="array" ref="Y257">_xlfn.XLOOKUP(Y$1,'Copy of PY1 Data(H)'!$A$1:$CZ$1,_xlfn.XLOOKUP($A257,'Copy of PY1 Data(H)'!$A$1:$A$288,'Copy of PY1 Data(H)'!$A$1:$CZ$288))</f>
        <v>#N/A</v>
      </c>
      <c r="Z257" s="968" t="e" cm="1">
        <f t="array" ref="Z257">_xlfn.XLOOKUP(Z$1,'Copy of PY1 Data(H)'!$A$1:$CZ$1,_xlfn.XLOOKUP($A257,'Copy of PY1 Data(H)'!$A$1:$A$288,'Copy of PY1 Data(H)'!$A$1:$CZ$288))</f>
        <v>#N/A</v>
      </c>
      <c r="AA257" s="968" t="e" cm="1">
        <f t="array" ref="AA257">_xlfn.XLOOKUP(AA$1,'Copy of PY1 Data(H)'!$A$1:$CZ$1,_xlfn.XLOOKUP($A257,'Copy of PY1 Data(H)'!$A$1:$A$288,'Copy of PY1 Data(H)'!$A$1:$CZ$288))</f>
        <v>#N/A</v>
      </c>
      <c r="AB257" s="968" t="e" cm="1">
        <f t="array" ref="AB257">_xlfn.XLOOKUP(AB$1,'Copy of PY1 Data(H)'!$A$1:$CZ$1,_xlfn.XLOOKUP($A257,'Copy of PY1 Data(H)'!$A$1:$A$288,'Copy of PY1 Data(H)'!$A$1:$CZ$288))</f>
        <v>#N/A</v>
      </c>
      <c r="AC257" s="968" t="e" cm="1">
        <f t="array" ref="AC257">_xlfn.XLOOKUP(AC$1,'Copy of PY1 Data(H)'!$A$1:$CZ$1,_xlfn.XLOOKUP($A257,'Copy of PY1 Data(H)'!$A$1:$A$288,'Copy of PY1 Data(H)'!$A$1:$CZ$288))</f>
        <v>#N/A</v>
      </c>
      <c r="AD257" s="968" t="e" cm="1">
        <f t="array" ref="AD257">_xlfn.XLOOKUP(AD$1,'Copy of PY1 Data(H)'!$A$1:$CZ$1,_xlfn.XLOOKUP($A257,'Copy of PY1 Data(H)'!$A$1:$A$288,'Copy of PY1 Data(H)'!$A$1:$CZ$288))</f>
        <v>#N/A</v>
      </c>
      <c r="AE257" s="968" t="e" cm="1">
        <f t="array" ref="AE257">_xlfn.XLOOKUP(AE$1,'Copy of PY1 Data(H)'!$A$1:$CZ$1,_xlfn.XLOOKUP($A257,'Copy of PY1 Data(H)'!$A$1:$A$288,'Copy of PY1 Data(H)'!$A$1:$CZ$288))</f>
        <v>#N/A</v>
      </c>
      <c r="AF257" s="968" t="e" cm="1">
        <f t="array" ref="AF257">_xlfn.XLOOKUP(AF$1,'Copy of PY1 Data(H)'!$A$1:$CZ$1,_xlfn.XLOOKUP($A257,'Copy of PY1 Data(H)'!$A$1:$A$288,'Copy of PY1 Data(H)'!$A$1:$CZ$288))</f>
        <v>#N/A</v>
      </c>
      <c r="AG257" s="968" t="e" cm="1">
        <f t="array" ref="AG257">_xlfn.XLOOKUP(AG$1,'Copy of PY1 Data(H)'!$A$1:$CZ$1,_xlfn.XLOOKUP($A257,'Copy of PY1 Data(H)'!$A$1:$A$288,'Copy of PY1 Data(H)'!$A$1:$CZ$288))</f>
        <v>#N/A</v>
      </c>
      <c r="AH257" s="968" t="e" cm="1">
        <f t="array" ref="AH257">_xlfn.XLOOKUP(AH$1,'Copy of PY1 Data(H)'!$A$1:$CZ$1,_xlfn.XLOOKUP($A257,'Copy of PY1 Data(H)'!$A$1:$A$288,'Copy of PY1 Data(H)'!$A$1:$CZ$288))</f>
        <v>#N/A</v>
      </c>
      <c r="AI257" s="968" t="e" cm="1">
        <f t="array" ref="AI257">_xlfn.XLOOKUP(AI$1,'Copy of PY1 Data(H)'!$A$1:$CZ$1,_xlfn.XLOOKUP($A257,'Copy of PY1 Data(H)'!$A$1:$A$288,'Copy of PY1 Data(H)'!$A$1:$CZ$288))</f>
        <v>#N/A</v>
      </c>
      <c r="AJ257" s="968" t="e" cm="1">
        <f t="array" ref="AJ257">_xlfn.XLOOKUP(AJ$1,'Copy of PY1 Data(H)'!$A$1:$CZ$1,_xlfn.XLOOKUP($A257,'Copy of PY1 Data(H)'!$A$1:$A$288,'Copy of PY1 Data(H)'!$A$1:$CZ$288))</f>
        <v>#N/A</v>
      </c>
      <c r="AK257" s="968" t="e" cm="1">
        <f t="array" ref="AK257">_xlfn.XLOOKUP(AK$1,'Copy of PY1 Data(H)'!$A$1:$CZ$1,_xlfn.XLOOKUP($A257,'Copy of PY1 Data(H)'!$A$1:$A$288,'Copy of PY1 Data(H)'!$A$1:$CZ$288))</f>
        <v>#N/A</v>
      </c>
      <c r="AL257" s="968" t="e" cm="1">
        <f t="array" ref="AL257">_xlfn.XLOOKUP(AL$1,'Copy of PY1 Data(H)'!$A$1:$CZ$1,_xlfn.XLOOKUP($A257,'Copy of PY1 Data(H)'!$A$1:$A$288,'Copy of PY1 Data(H)'!$A$1:$CZ$288))</f>
        <v>#N/A</v>
      </c>
      <c r="AM257" s="968" t="e" cm="1">
        <f t="array" ref="AM257">_xlfn.XLOOKUP(AM$1,'Copy of PY1 Data(H)'!$A$1:$CZ$1,_xlfn.XLOOKUP($A257,'Copy of PY1 Data(H)'!$A$1:$A$288,'Copy of PY1 Data(H)'!$A$1:$CZ$288))</f>
        <v>#N/A</v>
      </c>
      <c r="AN257" s="968" t="e" cm="1">
        <f t="array" ref="AN257">_xlfn.XLOOKUP(AN$1,'Copy of PY1 Data(H)'!$A$1:$CZ$1,_xlfn.XLOOKUP($A257,'Copy of PY1 Data(H)'!$A$1:$A$288,'Copy of PY1 Data(H)'!$A$1:$CZ$288))</f>
        <v>#N/A</v>
      </c>
      <c r="AO257" s="968" t="e" cm="1">
        <f t="array" ref="AO257">_xlfn.XLOOKUP(AO$1,'Copy of PY1 Data(H)'!$A$1:$CZ$1,_xlfn.XLOOKUP($A257,'Copy of PY1 Data(H)'!$A$1:$A$288,'Copy of PY1 Data(H)'!$A$1:$CZ$288))</f>
        <v>#N/A</v>
      </c>
      <c r="AP257" s="968" t="e" cm="1">
        <f t="array" ref="AP257">_xlfn.XLOOKUP(AP$1,'Copy of PY1 Data(H)'!$A$1:$CZ$1,_xlfn.XLOOKUP($A257,'Copy of PY1 Data(H)'!$A$1:$A$288,'Copy of PY1 Data(H)'!$A$1:$CZ$288))</f>
        <v>#N/A</v>
      </c>
      <c r="AQ257" s="968" t="e" cm="1">
        <f t="array" ref="AQ257">_xlfn.XLOOKUP(AQ$1,'Copy of PY1 Data(H)'!$A$1:$CZ$1,_xlfn.XLOOKUP($A257,'Copy of PY1 Data(H)'!$A$1:$A$288,'Copy of PY1 Data(H)'!$A$1:$CZ$288))</f>
        <v>#N/A</v>
      </c>
      <c r="AR257" s="968" t="e" cm="1">
        <f t="array" ref="AR257">_xlfn.XLOOKUP(AR$1,'Copy of PY1 Data(H)'!$A$1:$CZ$1,_xlfn.XLOOKUP($A257,'Copy of PY1 Data(H)'!$A$1:$A$288,'Copy of PY1 Data(H)'!$A$1:$CZ$288))</f>
        <v>#N/A</v>
      </c>
      <c r="AS257" s="968" t="e" cm="1">
        <f t="array" ref="AS257">_xlfn.XLOOKUP(AS$1,'Copy of PY1 Data(H)'!$A$1:$CZ$1,_xlfn.XLOOKUP($A257,'Copy of PY1 Data(H)'!$A$1:$A$288,'Copy of PY1 Data(H)'!$A$1:$CZ$288))</f>
        <v>#N/A</v>
      </c>
      <c r="AT257" s="968" t="e" cm="1">
        <f t="array" ref="AT257">_xlfn.XLOOKUP(AT$1,'Copy of PY1 Data(H)'!$A$1:$CZ$1,_xlfn.XLOOKUP($A257,'Copy of PY1 Data(H)'!$A$1:$A$288,'Copy of PY1 Data(H)'!$A$1:$CZ$288))</f>
        <v>#N/A</v>
      </c>
      <c r="AU257" s="968" t="e" cm="1">
        <f t="array" ref="AU257">_xlfn.XLOOKUP(AU$1,'Copy of PY1 Data(H)'!$A$1:$CZ$1,_xlfn.XLOOKUP($A257,'Copy of PY1 Data(H)'!$A$1:$A$288,'Copy of PY1 Data(H)'!$A$1:$CZ$288))</f>
        <v>#N/A</v>
      </c>
      <c r="AV257" s="968" t="e" cm="1">
        <f t="array" ref="AV257">_xlfn.XLOOKUP(AV$1,'Copy of PY1 Data(H)'!$A$1:$CZ$1,_xlfn.XLOOKUP($A257,'Copy of PY1 Data(H)'!$A$1:$A$288,'Copy of PY1 Data(H)'!$A$1:$CZ$288))</f>
        <v>#N/A</v>
      </c>
      <c r="AW257" s="968" t="e" cm="1">
        <f t="array" ref="AW257">_xlfn.XLOOKUP(AW$1,'Copy of PY1 Data(H)'!$A$1:$CZ$1,_xlfn.XLOOKUP($A257,'Copy of PY1 Data(H)'!$A$1:$A$288,'Copy of PY1 Data(H)'!$A$1:$CZ$288))</f>
        <v>#N/A</v>
      </c>
      <c r="AX257" s="968" t="e" cm="1">
        <f t="array" ref="AX257">_xlfn.XLOOKUP(AX$1,'Copy of PY1 Data(H)'!$A$1:$CZ$1,_xlfn.XLOOKUP($A257,'Copy of PY1 Data(H)'!$A$1:$A$288,'Copy of PY1 Data(H)'!$A$1:$CZ$288))</f>
        <v>#N/A</v>
      </c>
      <c r="AY257" s="968" t="e" cm="1">
        <f t="array" ref="AY257">_xlfn.XLOOKUP(AY$1,'Copy of PY1 Data(H)'!$A$1:$CZ$1,_xlfn.XLOOKUP($A257,'Copy of PY1 Data(H)'!$A$1:$A$288,'Copy of PY1 Data(H)'!$A$1:$CZ$288))</f>
        <v>#N/A</v>
      </c>
      <c r="AZ257" s="968" t="e" cm="1">
        <f t="array" ref="AZ257">_xlfn.XLOOKUP(AZ$1,'Copy of PY1 Data(H)'!$A$1:$CZ$1,_xlfn.XLOOKUP($A257,'Copy of PY1 Data(H)'!$A$1:$A$288,'Copy of PY1 Data(H)'!$A$1:$CZ$288))</f>
        <v>#N/A</v>
      </c>
      <c r="BA257" s="968" t="e" cm="1">
        <f t="array" ref="BA257">_xlfn.XLOOKUP(BA$1,'Copy of PY1 Data(H)'!$A$1:$CZ$1,_xlfn.XLOOKUP($A257,'Copy of PY1 Data(H)'!$A$1:$A$288,'Copy of PY1 Data(H)'!$A$1:$CZ$288))</f>
        <v>#N/A</v>
      </c>
      <c r="BB257" s="968" t="e" cm="1">
        <f t="array" ref="BB257">_xlfn.XLOOKUP(BB$1,'Copy of PY1 Data(H)'!$A$1:$CZ$1,_xlfn.XLOOKUP($A257,'Copy of PY1 Data(H)'!$A$1:$A$288,'Copy of PY1 Data(H)'!$A$1:$CZ$288))</f>
        <v>#N/A</v>
      </c>
      <c r="BC257" s="968" t="e" cm="1">
        <f t="array" ref="BC257">_xlfn.XLOOKUP(BC$1,'Copy of PY1 Data(H)'!$A$1:$CZ$1,_xlfn.XLOOKUP($A257,'Copy of PY1 Data(H)'!$A$1:$A$288,'Copy of PY1 Data(H)'!$A$1:$CZ$288))</f>
        <v>#N/A</v>
      </c>
      <c r="BD257" s="968" t="e" cm="1">
        <f t="array" ref="BD257">_xlfn.XLOOKUP(BD$1,'Copy of PY1 Data(H)'!$A$1:$CZ$1,_xlfn.XLOOKUP($A257,'Copy of PY1 Data(H)'!$A$1:$A$288,'Copy of PY1 Data(H)'!$A$1:$CZ$288))</f>
        <v>#N/A</v>
      </c>
      <c r="BE257" s="968" t="e" cm="1">
        <f t="array" ref="BE257">_xlfn.XLOOKUP(BE$1,'Copy of PY1 Data(H)'!$A$1:$CZ$1,_xlfn.XLOOKUP($A257,'Copy of PY1 Data(H)'!$A$1:$A$288,'Copy of PY1 Data(H)'!$A$1:$CZ$288))</f>
        <v>#N/A</v>
      </c>
      <c r="BF257" s="968" t="e" cm="1">
        <f t="array" ref="BF257">_xlfn.XLOOKUP(BF$1,'Copy of PY1 Data(H)'!$A$1:$CZ$1,_xlfn.XLOOKUP($A257,'Copy of PY1 Data(H)'!$A$1:$A$288,'Copy of PY1 Data(H)'!$A$1:$CZ$288))</f>
        <v>#N/A</v>
      </c>
      <c r="BG257" s="968" t="e" cm="1">
        <f t="array" ref="BG257">_xlfn.XLOOKUP(BG$1,'Copy of PY1 Data(H)'!$A$1:$CZ$1,_xlfn.XLOOKUP($A257,'Copy of PY1 Data(H)'!$A$1:$A$288,'Copy of PY1 Data(H)'!$A$1:$CZ$288))</f>
        <v>#N/A</v>
      </c>
      <c r="BH257" s="968" t="e" cm="1">
        <f t="array" ref="BH257">_xlfn.XLOOKUP(BH$1,'Copy of PY1 Data(H)'!$A$1:$CZ$1,_xlfn.XLOOKUP($A257,'Copy of PY1 Data(H)'!$A$1:$A$288,'Copy of PY1 Data(H)'!$A$1:$CZ$288))</f>
        <v>#N/A</v>
      </c>
      <c r="BI257" s="968" t="e" cm="1">
        <f t="array" ref="BI257">_xlfn.XLOOKUP(BI$1,'Copy of PY1 Data(H)'!$A$1:$CZ$1,_xlfn.XLOOKUP($A257,'Copy of PY1 Data(H)'!$A$1:$A$288,'Copy of PY1 Data(H)'!$A$1:$CZ$288))</f>
        <v>#N/A</v>
      </c>
      <c r="BJ257" s="968" t="e" cm="1">
        <f t="array" ref="BJ257">_xlfn.XLOOKUP(BJ$1,'Copy of PY1 Data(H)'!$A$1:$CZ$1,_xlfn.XLOOKUP($A257,'Copy of PY1 Data(H)'!$A$1:$A$288,'Copy of PY1 Data(H)'!$A$1:$CZ$288))</f>
        <v>#N/A</v>
      </c>
      <c r="BK257" s="968" t="e" cm="1">
        <f t="array" ref="BK257">_xlfn.XLOOKUP(BK$1,'Copy of PY1 Data(H)'!$A$1:$CZ$1,_xlfn.XLOOKUP($A257,'Copy of PY1 Data(H)'!$A$1:$A$288,'Copy of PY1 Data(H)'!$A$1:$CZ$288))</f>
        <v>#N/A</v>
      </c>
      <c r="BL257" s="968" t="e" cm="1">
        <f t="array" ref="BL257">_xlfn.XLOOKUP(BL$1,'Copy of PY1 Data(H)'!$A$1:$CZ$1,_xlfn.XLOOKUP($A257,'Copy of PY1 Data(H)'!$A$1:$A$288,'Copy of PY1 Data(H)'!$A$1:$CZ$288))</f>
        <v>#N/A</v>
      </c>
      <c r="BM257" s="968" t="e" cm="1">
        <f t="array" ref="BM257">_xlfn.XLOOKUP(BM$1,'Copy of PY1 Data(H)'!$A$1:$CZ$1,_xlfn.XLOOKUP($A257,'Copy of PY1 Data(H)'!$A$1:$A$288,'Copy of PY1 Data(H)'!$A$1:$CZ$288))</f>
        <v>#N/A</v>
      </c>
      <c r="BN257" s="968" t="e" cm="1">
        <f t="array" ref="BN257">_xlfn.XLOOKUP(BN$1,'Copy of PY1 Data(H)'!$A$1:$CZ$1,_xlfn.XLOOKUP($A257,'Copy of PY1 Data(H)'!$A$1:$A$288,'Copy of PY1 Data(H)'!$A$1:$CZ$288))</f>
        <v>#N/A</v>
      </c>
      <c r="BO257" s="968" t="e" cm="1">
        <f t="array" ref="BO257">_xlfn.XLOOKUP(BO$1,'Copy of PY1 Data(H)'!$A$1:$CZ$1,_xlfn.XLOOKUP($A257,'Copy of PY1 Data(H)'!$A$1:$A$288,'Copy of PY1 Data(H)'!$A$1:$CZ$288))</f>
        <v>#N/A</v>
      </c>
      <c r="BP257" s="968" t="e" cm="1">
        <f t="array" ref="BP257">_xlfn.XLOOKUP(BP$1,'Copy of PY1 Data(H)'!$A$1:$CZ$1,_xlfn.XLOOKUP($A257,'Copy of PY1 Data(H)'!$A$1:$A$288,'Copy of PY1 Data(H)'!$A$1:$CZ$288))</f>
        <v>#N/A</v>
      </c>
      <c r="BQ257" s="968" t="e" cm="1">
        <f t="array" ref="BQ257">_xlfn.XLOOKUP(BQ$1,'Copy of PY1 Data(H)'!$A$1:$CZ$1,_xlfn.XLOOKUP($A257,'Copy of PY1 Data(H)'!$A$1:$A$288,'Copy of PY1 Data(H)'!$A$1:$CZ$288))</f>
        <v>#N/A</v>
      </c>
      <c r="BR257" s="968" t="e" cm="1">
        <f t="array" ref="BR257">_xlfn.XLOOKUP(BR$1,'Copy of PY1 Data(H)'!$A$1:$CZ$1,_xlfn.XLOOKUP($A257,'Copy of PY1 Data(H)'!$A$1:$A$288,'Copy of PY1 Data(H)'!$A$1:$CZ$288))</f>
        <v>#N/A</v>
      </c>
      <c r="BS257" s="968" t="e" cm="1">
        <f t="array" ref="BS257">_xlfn.XLOOKUP(BS$1,'Copy of PY1 Data(H)'!$A$1:$CZ$1,_xlfn.XLOOKUP($A257,'Copy of PY1 Data(H)'!$A$1:$A$288,'Copy of PY1 Data(H)'!$A$1:$CZ$288))</f>
        <v>#N/A</v>
      </c>
      <c r="BT257" s="968" t="e" cm="1">
        <f t="array" ref="BT257">_xlfn.XLOOKUP(BT$1,'Copy of PY1 Data(H)'!$A$1:$CZ$1,_xlfn.XLOOKUP($A257,'Copy of PY1 Data(H)'!$A$1:$A$288,'Copy of PY1 Data(H)'!$A$1:$CZ$288))</f>
        <v>#N/A</v>
      </c>
      <c r="BU257" s="968" t="e" cm="1">
        <f t="array" ref="BU257">_xlfn.XLOOKUP(BU$1,'Copy of PY1 Data(H)'!$A$1:$CZ$1,_xlfn.XLOOKUP($A257,'Copy of PY1 Data(H)'!$A$1:$A$288,'Copy of PY1 Data(H)'!$A$1:$CZ$288))</f>
        <v>#N/A</v>
      </c>
      <c r="BV257" s="968" t="e" cm="1">
        <f t="array" ref="BV257">_xlfn.XLOOKUP(BV$1,'Copy of PY1 Data(H)'!$A$1:$CZ$1,_xlfn.XLOOKUP($A257,'Copy of PY1 Data(H)'!$A$1:$A$288,'Copy of PY1 Data(H)'!$A$1:$CZ$288))</f>
        <v>#N/A</v>
      </c>
      <c r="BW257" s="968" t="e" cm="1">
        <f t="array" ref="BW257">_xlfn.XLOOKUP(BW$1,'Copy of PY1 Data(H)'!$A$1:$CZ$1,_xlfn.XLOOKUP($A257,'Copy of PY1 Data(H)'!$A$1:$A$288,'Copy of PY1 Data(H)'!$A$1:$CZ$288))</f>
        <v>#N/A</v>
      </c>
      <c r="BX257" s="968" t="e" cm="1">
        <f t="array" ref="BX257">_xlfn.XLOOKUP(BX$1,'Copy of PY1 Data(H)'!$A$1:$CZ$1,_xlfn.XLOOKUP($A257,'Copy of PY1 Data(H)'!$A$1:$A$288,'Copy of PY1 Data(H)'!$A$1:$CZ$288))</f>
        <v>#N/A</v>
      </c>
      <c r="BY257" s="968" t="e" cm="1">
        <f t="array" ref="BY257">_xlfn.XLOOKUP(BY$1,'Copy of PY1 Data(H)'!$A$1:$CZ$1,_xlfn.XLOOKUP($A257,'Copy of PY1 Data(H)'!$A$1:$A$288,'Copy of PY1 Data(H)'!$A$1:$CZ$288))</f>
        <v>#N/A</v>
      </c>
      <c r="BZ257" s="968" t="e" cm="1">
        <f t="array" ref="BZ257">_xlfn.XLOOKUP(BZ$1,'Copy of PY1 Data(H)'!$A$1:$CZ$1,_xlfn.XLOOKUP($A257,'Copy of PY1 Data(H)'!$A$1:$A$288,'Copy of PY1 Data(H)'!$A$1:$CZ$288))</f>
        <v>#N/A</v>
      </c>
      <c r="CA257" s="968" t="e" cm="1">
        <f t="array" ref="CA257">_xlfn.XLOOKUP(CA$1,'Copy of PY1 Data(H)'!$A$1:$CZ$1,_xlfn.XLOOKUP($A257,'Copy of PY1 Data(H)'!$A$1:$A$288,'Copy of PY1 Data(H)'!$A$1:$CZ$288))</f>
        <v>#N/A</v>
      </c>
      <c r="CB257" s="968" t="e" cm="1">
        <f t="array" ref="CB257">_xlfn.XLOOKUP(CB$1,'Copy of PY1 Data(H)'!$A$1:$CZ$1,_xlfn.XLOOKUP($A257,'Copy of PY1 Data(H)'!$A$1:$A$288,'Copy of PY1 Data(H)'!$A$1:$CZ$288))</f>
        <v>#N/A</v>
      </c>
      <c r="CC257" s="968" t="e" cm="1">
        <f t="array" ref="CC257">_xlfn.XLOOKUP(CC$1,'Copy of PY1 Data(H)'!$A$1:$CZ$1,_xlfn.XLOOKUP($A257,'Copy of PY1 Data(H)'!$A$1:$A$288,'Copy of PY1 Data(H)'!$A$1:$CZ$288))</f>
        <v>#N/A</v>
      </c>
      <c r="CD257" s="968" t="e" cm="1">
        <f t="array" ref="CD257">_xlfn.XLOOKUP(CD$1,'Copy of PY1 Data(H)'!$A$1:$CZ$1,_xlfn.XLOOKUP($A257,'Copy of PY1 Data(H)'!$A$1:$A$288,'Copy of PY1 Data(H)'!$A$1:$CZ$288))</f>
        <v>#N/A</v>
      </c>
    </row>
    <row r="258" spans="1:82" s="643" customFormat="1" x14ac:dyDescent="0.3">
      <c r="A258" s="643">
        <v>620</v>
      </c>
      <c r="C258" s="643" t="s">
        <v>2894</v>
      </c>
      <c r="D258" s="643" cm="1">
        <f t="array" ref="D258">_xlfn.XLOOKUP(D$1,'Copy of PY1 Data(H)'!$A$1:$CZ$1,_xlfn.XLOOKUP($A258,'Copy of PY1 Data(H)'!$A$1:$A$288,'Copy of PY1 Data(H)'!$A$1:$CZ$288))</f>
        <v>0</v>
      </c>
      <c r="E258" s="643" cm="1">
        <f t="array" ref="E258">_xlfn.XLOOKUP(E$1,'Copy of PY1 Data(H)'!$A$1:$CZ$1,_xlfn.XLOOKUP($A258,'Copy of PY1 Data(H)'!$A$1:$A$288,'Copy of PY1 Data(H)'!$A$1:$CZ$288))</f>
        <v>2</v>
      </c>
      <c r="F258" s="643" cm="1">
        <f t="array" ref="F258">_xlfn.XLOOKUP(F$1,'Copy of PY1 Data(H)'!$A$1:$CZ$1,_xlfn.XLOOKUP($A258,'Copy of PY1 Data(H)'!$A$1:$A$288,'Copy of PY1 Data(H)'!$A$1:$CZ$288))</f>
        <v>0</v>
      </c>
      <c r="G258" s="643" cm="1">
        <f t="array" ref="G258">_xlfn.XLOOKUP(G$1,'Copy of PY1 Data(H)'!$A$1:$CZ$1,_xlfn.XLOOKUP($A258,'Copy of PY1 Data(H)'!$A$1:$A$288,'Copy of PY1 Data(H)'!$A$1:$CZ$288))</f>
        <v>2</v>
      </c>
      <c r="H258" s="643" cm="1">
        <f t="array" ref="H258">_xlfn.XLOOKUP(H$1,'Copy of PY1 Data(H)'!$A$1:$CZ$1,_xlfn.XLOOKUP($A258,'Copy of PY1 Data(H)'!$A$1:$A$288,'Copy of PY1 Data(H)'!$A$1:$CZ$288))</f>
        <v>1</v>
      </c>
      <c r="I258" s="643" cm="1">
        <f t="array" ref="I258">_xlfn.XLOOKUP(I$1,'Copy of PY1 Data(H)'!$A$1:$CZ$1,_xlfn.XLOOKUP($A258,'Copy of PY1 Data(H)'!$A$1:$A$288,'Copy of PY1 Data(H)'!$A$1:$CZ$288))</f>
        <v>2</v>
      </c>
      <c r="J258" s="643" cm="1">
        <f t="array" ref="J258">_xlfn.XLOOKUP(J$1,'Copy of PY1 Data(H)'!$A$1:$CZ$1,_xlfn.XLOOKUP($A258,'Copy of PY1 Data(H)'!$A$1:$A$288,'Copy of PY1 Data(H)'!$A$1:$CZ$288))</f>
        <v>1</v>
      </c>
      <c r="K258" s="643" cm="1">
        <f t="array" ref="K258">_xlfn.XLOOKUP(K$1,'Copy of PY1 Data(H)'!$A$1:$CZ$1,_xlfn.XLOOKUP($A258,'Copy of PY1 Data(H)'!$A$1:$A$288,'Copy of PY1 Data(H)'!$A$1:$CZ$288))</f>
        <v>2</v>
      </c>
      <c r="L258" s="643" cm="1">
        <f t="array" ref="L258">_xlfn.XLOOKUP(L$1,'Copy of PY1 Data(H)'!$A$1:$CZ$1,_xlfn.XLOOKUP($A258,'Copy of PY1 Data(H)'!$A$1:$A$288,'Copy of PY1 Data(H)'!$A$1:$CZ$288))</f>
        <v>2</v>
      </c>
      <c r="M258" s="643" cm="1">
        <f t="array" ref="M258">_xlfn.XLOOKUP(M$1,'Copy of PY1 Data(H)'!$A$1:$CZ$1,_xlfn.XLOOKUP($A258,'Copy of PY1 Data(H)'!$A$1:$A$288,'Copy of PY1 Data(H)'!$A$1:$CZ$288))</f>
        <v>2</v>
      </c>
      <c r="N258" s="643" cm="1">
        <f t="array" ref="N258">_xlfn.XLOOKUP(N$1,'Copy of PY1 Data(H)'!$A$1:$CZ$1,_xlfn.XLOOKUP($A258,'Copy of PY1 Data(H)'!$A$1:$A$288,'Copy of PY1 Data(H)'!$A$1:$CZ$288))</f>
        <v>2</v>
      </c>
      <c r="O258" s="643" cm="1">
        <f t="array" ref="O258">_xlfn.XLOOKUP(O$1,'Copy of PY1 Data(H)'!$A$1:$CZ$1,_xlfn.XLOOKUP($A258,'Copy of PY1 Data(H)'!$A$1:$A$288,'Copy of PY1 Data(H)'!$A$1:$CZ$288))</f>
        <v>1</v>
      </c>
      <c r="P258" s="643" cm="1">
        <f t="array" ref="P258">_xlfn.XLOOKUP(P$1,'Copy of PY1 Data(H)'!$A$1:$CZ$1,_xlfn.XLOOKUP($A258,'Copy of PY1 Data(H)'!$A$1:$A$288,'Copy of PY1 Data(H)'!$A$1:$CZ$288))</f>
        <v>2</v>
      </c>
      <c r="Q258" s="643" cm="1">
        <f t="array" ref="Q258">_xlfn.XLOOKUP(Q$1,'Copy of PY1 Data(H)'!$A$1:$CZ$1,_xlfn.XLOOKUP($A258,'Copy of PY1 Data(H)'!$A$1:$A$288,'Copy of PY1 Data(H)'!$A$1:$CZ$288))</f>
        <v>2</v>
      </c>
      <c r="R258" s="643" cm="1">
        <f t="array" ref="R258">_xlfn.XLOOKUP(R$1,'Copy of PY1 Data(H)'!$A$1:$CZ$1,_xlfn.XLOOKUP($A258,'Copy of PY1 Data(H)'!$A$1:$A$288,'Copy of PY1 Data(H)'!$A$1:$CZ$288))</f>
        <v>2</v>
      </c>
      <c r="S258" s="643" cm="1">
        <f t="array" ref="S258">_xlfn.XLOOKUP(S$1,'Copy of PY1 Data(H)'!$A$1:$CZ$1,_xlfn.XLOOKUP($A258,'Copy of PY1 Data(H)'!$A$1:$A$288,'Copy of PY1 Data(H)'!$A$1:$CZ$288))</f>
        <v>2</v>
      </c>
      <c r="T258" s="643" cm="1">
        <f t="array" ref="T258">_xlfn.XLOOKUP(T$1,'Copy of PY1 Data(H)'!$A$1:$CZ$1,_xlfn.XLOOKUP($A258,'Copy of PY1 Data(H)'!$A$1:$A$288,'Copy of PY1 Data(H)'!$A$1:$CZ$288))</f>
        <v>2</v>
      </c>
      <c r="U258" s="643" cm="1">
        <f t="array" ref="U258">_xlfn.XLOOKUP(U$1,'Copy of PY1 Data(H)'!$A$1:$CZ$1,_xlfn.XLOOKUP($A258,'Copy of PY1 Data(H)'!$A$1:$A$288,'Copy of PY1 Data(H)'!$A$1:$CZ$288))</f>
        <v>1</v>
      </c>
      <c r="V258" s="643" cm="1">
        <f t="array" ref="V258">_xlfn.XLOOKUP(V$1,'Copy of PY1 Data(H)'!$A$1:$CZ$1,_xlfn.XLOOKUP($A258,'Copy of PY1 Data(H)'!$A$1:$A$288,'Copy of PY1 Data(H)'!$A$1:$CZ$288))</f>
        <v>1</v>
      </c>
      <c r="W258" s="643" cm="1">
        <f t="array" ref="W258">_xlfn.XLOOKUP(W$1,'Copy of PY1 Data(H)'!$A$1:$CZ$1,_xlfn.XLOOKUP($A258,'Copy of PY1 Data(H)'!$A$1:$A$288,'Copy of PY1 Data(H)'!$A$1:$CZ$288))</f>
        <v>1</v>
      </c>
      <c r="X258" s="643" cm="1">
        <f t="array" ref="X258">_xlfn.XLOOKUP(X$1,'Copy of PY1 Data(H)'!$A$1:$CZ$1,_xlfn.XLOOKUP($A258,'Copy of PY1 Data(H)'!$A$1:$A$288,'Copy of PY1 Data(H)'!$A$1:$CZ$288))</f>
        <v>0</v>
      </c>
      <c r="Y258" s="643" cm="1">
        <f t="array" ref="Y258">_xlfn.XLOOKUP(Y$1,'Copy of PY1 Data(H)'!$A$1:$CZ$1,_xlfn.XLOOKUP($A258,'Copy of PY1 Data(H)'!$A$1:$A$288,'Copy of PY1 Data(H)'!$A$1:$CZ$288))</f>
        <v>1</v>
      </c>
      <c r="Z258" s="643" cm="1">
        <f t="array" ref="Z258">_xlfn.XLOOKUP(Z$1,'Copy of PY1 Data(H)'!$A$1:$CZ$1,_xlfn.XLOOKUP($A258,'Copy of PY1 Data(H)'!$A$1:$A$288,'Copy of PY1 Data(H)'!$A$1:$CZ$288))</f>
        <v>2</v>
      </c>
      <c r="AA258" s="643" cm="1">
        <f t="array" ref="AA258">_xlfn.XLOOKUP(AA$1,'Copy of PY1 Data(H)'!$A$1:$CZ$1,_xlfn.XLOOKUP($A258,'Copy of PY1 Data(H)'!$A$1:$A$288,'Copy of PY1 Data(H)'!$A$1:$CZ$288))</f>
        <v>1</v>
      </c>
      <c r="AB258" s="643" cm="1">
        <f t="array" ref="AB258">_xlfn.XLOOKUP(AB$1,'Copy of PY1 Data(H)'!$A$1:$CZ$1,_xlfn.XLOOKUP($A258,'Copy of PY1 Data(H)'!$A$1:$A$288,'Copy of PY1 Data(H)'!$A$1:$CZ$288))</f>
        <v>2</v>
      </c>
      <c r="AC258" s="643" cm="1">
        <f t="array" ref="AC258">_xlfn.XLOOKUP(AC$1,'Copy of PY1 Data(H)'!$A$1:$CZ$1,_xlfn.XLOOKUP($A258,'Copy of PY1 Data(H)'!$A$1:$A$288,'Copy of PY1 Data(H)'!$A$1:$CZ$288))</f>
        <v>2</v>
      </c>
      <c r="AD258" s="643" cm="1">
        <f t="array" ref="AD258">_xlfn.XLOOKUP(AD$1,'Copy of PY1 Data(H)'!$A$1:$CZ$1,_xlfn.XLOOKUP($A258,'Copy of PY1 Data(H)'!$A$1:$A$288,'Copy of PY1 Data(H)'!$A$1:$CZ$288))</f>
        <v>1</v>
      </c>
      <c r="AE258" s="643" cm="1">
        <f t="array" ref="AE258">_xlfn.XLOOKUP(AE$1,'Copy of PY1 Data(H)'!$A$1:$CZ$1,_xlfn.XLOOKUP($A258,'Copy of PY1 Data(H)'!$A$1:$A$288,'Copy of PY1 Data(H)'!$A$1:$CZ$288))</f>
        <v>2</v>
      </c>
      <c r="AF258" s="643" cm="1">
        <f t="array" ref="AF258">_xlfn.XLOOKUP(AF$1,'Copy of PY1 Data(H)'!$A$1:$CZ$1,_xlfn.XLOOKUP($A258,'Copy of PY1 Data(H)'!$A$1:$A$288,'Copy of PY1 Data(H)'!$A$1:$CZ$288))</f>
        <v>1</v>
      </c>
      <c r="AG258" s="643" cm="1">
        <f t="array" ref="AG258">_xlfn.XLOOKUP(AG$1,'Copy of PY1 Data(H)'!$A$1:$CZ$1,_xlfn.XLOOKUP($A258,'Copy of PY1 Data(H)'!$A$1:$A$288,'Copy of PY1 Data(H)'!$A$1:$CZ$288))</f>
        <v>2</v>
      </c>
      <c r="AH258" s="643" cm="1">
        <f t="array" ref="AH258">_xlfn.XLOOKUP(AH$1,'Copy of PY1 Data(H)'!$A$1:$CZ$1,_xlfn.XLOOKUP($A258,'Copy of PY1 Data(H)'!$A$1:$A$288,'Copy of PY1 Data(H)'!$A$1:$CZ$288))</f>
        <v>2</v>
      </c>
      <c r="AI258" s="643" cm="1">
        <f t="array" ref="AI258">_xlfn.XLOOKUP(AI$1,'Copy of PY1 Data(H)'!$A$1:$CZ$1,_xlfn.XLOOKUP($A258,'Copy of PY1 Data(H)'!$A$1:$A$288,'Copy of PY1 Data(H)'!$A$1:$CZ$288))</f>
        <v>1</v>
      </c>
      <c r="AJ258" s="643" cm="1">
        <f t="array" ref="AJ258">_xlfn.XLOOKUP(AJ$1,'Copy of PY1 Data(H)'!$A$1:$CZ$1,_xlfn.XLOOKUP($A258,'Copy of PY1 Data(H)'!$A$1:$A$288,'Copy of PY1 Data(H)'!$A$1:$CZ$288))</f>
        <v>2</v>
      </c>
      <c r="AK258" s="643" cm="1">
        <f t="array" ref="AK258">_xlfn.XLOOKUP(AK$1,'Copy of PY1 Data(H)'!$A$1:$CZ$1,_xlfn.XLOOKUP($A258,'Copy of PY1 Data(H)'!$A$1:$A$288,'Copy of PY1 Data(H)'!$A$1:$CZ$288))</f>
        <v>0</v>
      </c>
      <c r="AL258" s="643" cm="1">
        <f t="array" ref="AL258">_xlfn.XLOOKUP(AL$1,'Copy of PY1 Data(H)'!$A$1:$CZ$1,_xlfn.XLOOKUP($A258,'Copy of PY1 Data(H)'!$A$1:$A$288,'Copy of PY1 Data(H)'!$A$1:$CZ$288))</f>
        <v>0</v>
      </c>
      <c r="AM258" s="643" cm="1">
        <f t="array" ref="AM258">_xlfn.XLOOKUP(AM$1,'Copy of PY1 Data(H)'!$A$1:$CZ$1,_xlfn.XLOOKUP($A258,'Copy of PY1 Data(H)'!$A$1:$A$288,'Copy of PY1 Data(H)'!$A$1:$CZ$288))</f>
        <v>1</v>
      </c>
      <c r="AN258" s="643" cm="1">
        <f t="array" ref="AN258">_xlfn.XLOOKUP(AN$1,'Copy of PY1 Data(H)'!$A$1:$CZ$1,_xlfn.XLOOKUP($A258,'Copy of PY1 Data(H)'!$A$1:$A$288,'Copy of PY1 Data(H)'!$A$1:$CZ$288))</f>
        <v>2</v>
      </c>
      <c r="AO258" s="643" cm="1">
        <f t="array" ref="AO258">_xlfn.XLOOKUP(AO$1,'Copy of PY1 Data(H)'!$A$1:$CZ$1,_xlfn.XLOOKUP($A258,'Copy of PY1 Data(H)'!$A$1:$A$288,'Copy of PY1 Data(H)'!$A$1:$CZ$288))</f>
        <v>2</v>
      </c>
      <c r="AP258" s="643" cm="1">
        <f t="array" ref="AP258">_xlfn.XLOOKUP(AP$1,'Copy of PY1 Data(H)'!$A$1:$CZ$1,_xlfn.XLOOKUP($A258,'Copy of PY1 Data(H)'!$A$1:$A$288,'Copy of PY1 Data(H)'!$A$1:$CZ$288))</f>
        <v>2</v>
      </c>
      <c r="AQ258" s="643" cm="1">
        <f t="array" ref="AQ258">_xlfn.XLOOKUP(AQ$1,'Copy of PY1 Data(H)'!$A$1:$CZ$1,_xlfn.XLOOKUP($A258,'Copy of PY1 Data(H)'!$A$1:$A$288,'Copy of PY1 Data(H)'!$A$1:$CZ$288))</f>
        <v>1</v>
      </c>
      <c r="AR258" s="643" cm="1">
        <f t="array" ref="AR258">_xlfn.XLOOKUP(AR$1,'Copy of PY1 Data(H)'!$A$1:$CZ$1,_xlfn.XLOOKUP($A258,'Copy of PY1 Data(H)'!$A$1:$A$288,'Copy of PY1 Data(H)'!$A$1:$CZ$288))</f>
        <v>2</v>
      </c>
      <c r="AS258" s="643" cm="1">
        <f t="array" ref="AS258">_xlfn.XLOOKUP(AS$1,'Copy of PY1 Data(H)'!$A$1:$CZ$1,_xlfn.XLOOKUP($A258,'Copy of PY1 Data(H)'!$A$1:$A$288,'Copy of PY1 Data(H)'!$A$1:$CZ$288))</f>
        <v>2</v>
      </c>
      <c r="AT258" s="643" cm="1">
        <f t="array" ref="AT258">_xlfn.XLOOKUP(AT$1,'Copy of PY1 Data(H)'!$A$1:$CZ$1,_xlfn.XLOOKUP($A258,'Copy of PY1 Data(H)'!$A$1:$A$288,'Copy of PY1 Data(H)'!$A$1:$CZ$288))</f>
        <v>2</v>
      </c>
      <c r="AU258" s="643" cm="1">
        <f t="array" ref="AU258">_xlfn.XLOOKUP(AU$1,'Copy of PY1 Data(H)'!$A$1:$CZ$1,_xlfn.XLOOKUP($A258,'Copy of PY1 Data(H)'!$A$1:$A$288,'Copy of PY1 Data(H)'!$A$1:$CZ$288))</f>
        <v>0</v>
      </c>
      <c r="AV258" s="643" cm="1">
        <f t="array" ref="AV258">_xlfn.XLOOKUP(AV$1,'Copy of PY1 Data(H)'!$A$1:$CZ$1,_xlfn.XLOOKUP($A258,'Copy of PY1 Data(H)'!$A$1:$A$288,'Copy of PY1 Data(H)'!$A$1:$CZ$288))</f>
        <v>1</v>
      </c>
      <c r="AW258" s="643" cm="1">
        <f t="array" ref="AW258">_xlfn.XLOOKUP(AW$1,'Copy of PY1 Data(H)'!$A$1:$CZ$1,_xlfn.XLOOKUP($A258,'Copy of PY1 Data(H)'!$A$1:$A$288,'Copy of PY1 Data(H)'!$A$1:$CZ$288))</f>
        <v>1</v>
      </c>
      <c r="AX258" s="643" cm="1">
        <f t="array" ref="AX258">_xlfn.XLOOKUP(AX$1,'Copy of PY1 Data(H)'!$A$1:$CZ$1,_xlfn.XLOOKUP($A258,'Copy of PY1 Data(H)'!$A$1:$A$288,'Copy of PY1 Data(H)'!$A$1:$CZ$288))</f>
        <v>2</v>
      </c>
      <c r="AY258" s="643" cm="1">
        <f t="array" ref="AY258">_xlfn.XLOOKUP(AY$1,'Copy of PY1 Data(H)'!$A$1:$CZ$1,_xlfn.XLOOKUP($A258,'Copy of PY1 Data(H)'!$A$1:$A$288,'Copy of PY1 Data(H)'!$A$1:$CZ$288))</f>
        <v>2</v>
      </c>
      <c r="AZ258" s="643" cm="1">
        <f t="array" ref="AZ258">_xlfn.XLOOKUP(AZ$1,'Copy of PY1 Data(H)'!$A$1:$CZ$1,_xlfn.XLOOKUP($A258,'Copy of PY1 Data(H)'!$A$1:$A$288,'Copy of PY1 Data(H)'!$A$1:$CZ$288))</f>
        <v>2</v>
      </c>
      <c r="BA258" s="643" cm="1">
        <f t="array" ref="BA258">_xlfn.XLOOKUP(BA$1,'Copy of PY1 Data(H)'!$A$1:$CZ$1,_xlfn.XLOOKUP($A258,'Copy of PY1 Data(H)'!$A$1:$A$288,'Copy of PY1 Data(H)'!$A$1:$CZ$288))</f>
        <v>2</v>
      </c>
      <c r="BB258" s="643" cm="1">
        <f t="array" ref="BB258">_xlfn.XLOOKUP(BB$1,'Copy of PY1 Data(H)'!$A$1:$CZ$1,_xlfn.XLOOKUP($A258,'Copy of PY1 Data(H)'!$A$1:$A$288,'Copy of PY1 Data(H)'!$A$1:$CZ$288))</f>
        <v>2</v>
      </c>
      <c r="BC258" s="643" cm="1">
        <f t="array" ref="BC258">_xlfn.XLOOKUP(BC$1,'Copy of PY1 Data(H)'!$A$1:$CZ$1,_xlfn.XLOOKUP($A258,'Copy of PY1 Data(H)'!$A$1:$A$288,'Copy of PY1 Data(H)'!$A$1:$CZ$288))</f>
        <v>2</v>
      </c>
      <c r="BD258" s="643" cm="1">
        <f t="array" ref="BD258">_xlfn.XLOOKUP(BD$1,'Copy of PY1 Data(H)'!$A$1:$CZ$1,_xlfn.XLOOKUP($A258,'Copy of PY1 Data(H)'!$A$1:$A$288,'Copy of PY1 Data(H)'!$A$1:$CZ$288))</f>
        <v>2</v>
      </c>
      <c r="BE258" s="643" cm="1">
        <f t="array" ref="BE258">_xlfn.XLOOKUP(BE$1,'Copy of PY1 Data(H)'!$A$1:$CZ$1,_xlfn.XLOOKUP($A258,'Copy of PY1 Data(H)'!$A$1:$A$288,'Copy of PY1 Data(H)'!$A$1:$CZ$288))</f>
        <v>2</v>
      </c>
      <c r="BF258" s="643" cm="1">
        <f t="array" ref="BF258">_xlfn.XLOOKUP(BF$1,'Copy of PY1 Data(H)'!$A$1:$CZ$1,_xlfn.XLOOKUP($A258,'Copy of PY1 Data(H)'!$A$1:$A$288,'Copy of PY1 Data(H)'!$A$1:$CZ$288))</f>
        <v>2</v>
      </c>
      <c r="BG258" s="643" cm="1">
        <f t="array" ref="BG258">_xlfn.XLOOKUP(BG$1,'Copy of PY1 Data(H)'!$A$1:$CZ$1,_xlfn.XLOOKUP($A258,'Copy of PY1 Data(H)'!$A$1:$A$288,'Copy of PY1 Data(H)'!$A$1:$CZ$288))</f>
        <v>0</v>
      </c>
      <c r="BH258" s="643" cm="1">
        <f t="array" ref="BH258">_xlfn.XLOOKUP(BH$1,'Copy of PY1 Data(H)'!$A$1:$CZ$1,_xlfn.XLOOKUP($A258,'Copy of PY1 Data(H)'!$A$1:$A$288,'Copy of PY1 Data(H)'!$A$1:$CZ$288))</f>
        <v>2</v>
      </c>
      <c r="BI258" s="643" cm="1">
        <f t="array" ref="BI258">_xlfn.XLOOKUP(BI$1,'Copy of PY1 Data(H)'!$A$1:$CZ$1,_xlfn.XLOOKUP($A258,'Copy of PY1 Data(H)'!$A$1:$A$288,'Copy of PY1 Data(H)'!$A$1:$CZ$288))</f>
        <v>2</v>
      </c>
      <c r="BJ258" s="643" cm="1">
        <f t="array" ref="BJ258">_xlfn.XLOOKUP(BJ$1,'Copy of PY1 Data(H)'!$A$1:$CZ$1,_xlfn.XLOOKUP($A258,'Copy of PY1 Data(H)'!$A$1:$A$288,'Copy of PY1 Data(H)'!$A$1:$CZ$288))</f>
        <v>2</v>
      </c>
      <c r="BK258" s="643" cm="1">
        <f t="array" ref="BK258">_xlfn.XLOOKUP(BK$1,'Copy of PY1 Data(H)'!$A$1:$CZ$1,_xlfn.XLOOKUP($A258,'Copy of PY1 Data(H)'!$A$1:$A$288,'Copy of PY1 Data(H)'!$A$1:$CZ$288))</f>
        <v>2</v>
      </c>
      <c r="BL258" s="643" cm="1">
        <f t="array" ref="BL258">_xlfn.XLOOKUP(BL$1,'Copy of PY1 Data(H)'!$A$1:$CZ$1,_xlfn.XLOOKUP($A258,'Copy of PY1 Data(H)'!$A$1:$A$288,'Copy of PY1 Data(H)'!$A$1:$CZ$288))</f>
        <v>0</v>
      </c>
      <c r="BM258" s="643" cm="1">
        <f t="array" ref="BM258">_xlfn.XLOOKUP(BM$1,'Copy of PY1 Data(H)'!$A$1:$CZ$1,_xlfn.XLOOKUP($A258,'Copy of PY1 Data(H)'!$A$1:$A$288,'Copy of PY1 Data(H)'!$A$1:$CZ$288))</f>
        <v>2</v>
      </c>
      <c r="BN258" s="643" cm="1">
        <f t="array" ref="BN258">_xlfn.XLOOKUP(BN$1,'Copy of PY1 Data(H)'!$A$1:$CZ$1,_xlfn.XLOOKUP($A258,'Copy of PY1 Data(H)'!$A$1:$A$288,'Copy of PY1 Data(H)'!$A$1:$CZ$288))</f>
        <v>2</v>
      </c>
      <c r="BO258" s="643" cm="1">
        <f t="array" ref="BO258">_xlfn.XLOOKUP(BO$1,'Copy of PY1 Data(H)'!$A$1:$CZ$1,_xlfn.XLOOKUP($A258,'Copy of PY1 Data(H)'!$A$1:$A$288,'Copy of PY1 Data(H)'!$A$1:$CZ$288))</f>
        <v>2</v>
      </c>
      <c r="BP258" s="643" cm="1">
        <f t="array" ref="BP258">_xlfn.XLOOKUP(BP$1,'Copy of PY1 Data(H)'!$A$1:$CZ$1,_xlfn.XLOOKUP($A258,'Copy of PY1 Data(H)'!$A$1:$A$288,'Copy of PY1 Data(H)'!$A$1:$CZ$288))</f>
        <v>2</v>
      </c>
      <c r="BQ258" s="643" cm="1">
        <f t="array" ref="BQ258">_xlfn.XLOOKUP(BQ$1,'Copy of PY1 Data(H)'!$A$1:$CZ$1,_xlfn.XLOOKUP($A258,'Copy of PY1 Data(H)'!$A$1:$A$288,'Copy of PY1 Data(H)'!$A$1:$CZ$288))</f>
        <v>2</v>
      </c>
      <c r="BR258" s="643" cm="1">
        <f t="array" ref="BR258">_xlfn.XLOOKUP(BR$1,'Copy of PY1 Data(H)'!$A$1:$CZ$1,_xlfn.XLOOKUP($A258,'Copy of PY1 Data(H)'!$A$1:$A$288,'Copy of PY1 Data(H)'!$A$1:$CZ$288))</f>
        <v>2</v>
      </c>
      <c r="BS258" s="643" cm="1">
        <f t="array" ref="BS258">_xlfn.XLOOKUP(BS$1,'Copy of PY1 Data(H)'!$A$1:$CZ$1,_xlfn.XLOOKUP($A258,'Copy of PY1 Data(H)'!$A$1:$A$288,'Copy of PY1 Data(H)'!$A$1:$CZ$288))</f>
        <v>2</v>
      </c>
      <c r="BT258" s="643" cm="1">
        <f t="array" ref="BT258">_xlfn.XLOOKUP(BT$1,'Copy of PY1 Data(H)'!$A$1:$CZ$1,_xlfn.XLOOKUP($A258,'Copy of PY1 Data(H)'!$A$1:$A$288,'Copy of PY1 Data(H)'!$A$1:$CZ$288))</f>
        <v>2</v>
      </c>
      <c r="BU258" s="643" cm="1">
        <f t="array" ref="BU258">_xlfn.XLOOKUP(BU$1,'Copy of PY1 Data(H)'!$A$1:$CZ$1,_xlfn.XLOOKUP($A258,'Copy of PY1 Data(H)'!$A$1:$A$288,'Copy of PY1 Data(H)'!$A$1:$CZ$288))</f>
        <v>1</v>
      </c>
      <c r="BV258" s="643" cm="1">
        <f t="array" ref="BV258">_xlfn.XLOOKUP(BV$1,'Copy of PY1 Data(H)'!$A$1:$CZ$1,_xlfn.XLOOKUP($A258,'Copy of PY1 Data(H)'!$A$1:$A$288,'Copy of PY1 Data(H)'!$A$1:$CZ$288))</f>
        <v>2</v>
      </c>
      <c r="BW258" s="643" cm="1">
        <f t="array" ref="BW258">_xlfn.XLOOKUP(BW$1,'Copy of PY1 Data(H)'!$A$1:$CZ$1,_xlfn.XLOOKUP($A258,'Copy of PY1 Data(H)'!$A$1:$A$288,'Copy of PY1 Data(H)'!$A$1:$CZ$288))</f>
        <v>0</v>
      </c>
      <c r="BX258" s="643" cm="1">
        <f t="array" ref="BX258">_xlfn.XLOOKUP(BX$1,'Copy of PY1 Data(H)'!$A$1:$CZ$1,_xlfn.XLOOKUP($A258,'Copy of PY1 Data(H)'!$A$1:$A$288,'Copy of PY1 Data(H)'!$A$1:$CZ$288))</f>
        <v>2</v>
      </c>
      <c r="BY258" s="643" cm="1">
        <f t="array" ref="BY258">_xlfn.XLOOKUP(BY$1,'Copy of PY1 Data(H)'!$A$1:$CZ$1,_xlfn.XLOOKUP($A258,'Copy of PY1 Data(H)'!$A$1:$A$288,'Copy of PY1 Data(H)'!$A$1:$CZ$288))</f>
        <v>2</v>
      </c>
      <c r="BZ258" s="643" cm="1">
        <f t="array" ref="BZ258">_xlfn.XLOOKUP(BZ$1,'Copy of PY1 Data(H)'!$A$1:$CZ$1,_xlfn.XLOOKUP($A258,'Copy of PY1 Data(H)'!$A$1:$A$288,'Copy of PY1 Data(H)'!$A$1:$CZ$288))</f>
        <v>2</v>
      </c>
      <c r="CA258" s="643" cm="1">
        <f t="array" ref="CA258">_xlfn.XLOOKUP(CA$1,'Copy of PY1 Data(H)'!$A$1:$CZ$1,_xlfn.XLOOKUP($A258,'Copy of PY1 Data(H)'!$A$1:$A$288,'Copy of PY1 Data(H)'!$A$1:$CZ$288))</f>
        <v>2</v>
      </c>
      <c r="CB258" s="643" cm="1">
        <f t="array" ref="CB258">_xlfn.XLOOKUP(CB$1,'Copy of PY1 Data(H)'!$A$1:$CZ$1,_xlfn.XLOOKUP($A258,'Copy of PY1 Data(H)'!$A$1:$A$288,'Copy of PY1 Data(H)'!$A$1:$CZ$288))</f>
        <v>1</v>
      </c>
      <c r="CC258" s="643" cm="1">
        <f t="array" ref="CC258">_xlfn.XLOOKUP(CC$1,'Copy of PY1 Data(H)'!$A$1:$CZ$1,_xlfn.XLOOKUP($A258,'Copy of PY1 Data(H)'!$A$1:$A$288,'Copy of PY1 Data(H)'!$A$1:$CZ$288))</f>
        <v>0</v>
      </c>
      <c r="CD258" s="643" cm="1">
        <f t="array" ref="CD258">_xlfn.XLOOKUP(CD$1,'Copy of PY1 Data(H)'!$A$1:$CZ$1,_xlfn.XLOOKUP($A258,'Copy of PY1 Data(H)'!$A$1:$A$288,'Copy of PY1 Data(H)'!$A$1:$CZ$288))</f>
        <v>2</v>
      </c>
    </row>
    <row r="259" spans="1:82" x14ac:dyDescent="0.3">
      <c r="C259" s="180"/>
    </row>
    <row r="260" spans="1:82" s="632" customFormat="1" x14ac:dyDescent="0.3">
      <c r="B260" s="180"/>
      <c r="C260" s="180"/>
      <c r="D260" s="180"/>
      <c r="E260" s="180"/>
      <c r="F260" s="180"/>
      <c r="G260" s="180"/>
      <c r="H260" s="180"/>
      <c r="I260" s="180"/>
      <c r="J260" s="180"/>
      <c r="K260" s="180"/>
      <c r="L260" s="180"/>
      <c r="M260" s="180"/>
      <c r="N260" s="180"/>
      <c r="O260" s="180"/>
      <c r="P260" s="180"/>
      <c r="Q260" s="180"/>
      <c r="R260" s="180"/>
      <c r="S260" s="180"/>
      <c r="T260" s="180"/>
      <c r="U260" s="180"/>
      <c r="V260" s="180"/>
      <c r="W260" s="180"/>
      <c r="X260" s="180"/>
      <c r="Y260" s="180"/>
      <c r="Z260" s="180"/>
      <c r="AA260" s="180"/>
      <c r="AB260" s="180"/>
      <c r="AC260" s="180"/>
      <c r="AD260" s="180"/>
      <c r="AE260" s="180"/>
      <c r="AF260" s="180"/>
      <c r="AG260" s="180"/>
      <c r="AH260" s="180"/>
      <c r="AI260" s="180"/>
      <c r="AJ260" s="180"/>
      <c r="AK260" s="180"/>
      <c r="AL260" s="180"/>
      <c r="AM260" s="180"/>
      <c r="AN260" s="180"/>
      <c r="AO260" s="180"/>
      <c r="AP260" s="180"/>
      <c r="AQ260" s="180"/>
      <c r="AR260" s="180"/>
      <c r="AS260" s="180"/>
      <c r="AT260" s="180"/>
      <c r="AU260" s="180"/>
      <c r="AV260" s="180"/>
      <c r="AW260" s="180"/>
      <c r="AX260" s="180"/>
      <c r="AY260" s="180"/>
      <c r="AZ260" s="180"/>
      <c r="BA260" s="180"/>
      <c r="BB260" s="180"/>
      <c r="BC260" s="180"/>
      <c r="BD260" s="180"/>
      <c r="BE260" s="180"/>
      <c r="BF260" s="180"/>
      <c r="BG260" s="180"/>
      <c r="BH260" s="180"/>
      <c r="BI260" s="180"/>
      <c r="BJ260" s="180"/>
      <c r="BK260" s="180"/>
      <c r="BL260" s="180"/>
      <c r="BM260" s="180"/>
      <c r="BN260" s="180"/>
      <c r="BO260" s="180"/>
      <c r="BP260" s="180"/>
      <c r="BQ260" s="180"/>
      <c r="BR260" s="180"/>
      <c r="BS260" s="180"/>
      <c r="BT260" s="180"/>
      <c r="BU260" s="180"/>
      <c r="BV260" s="180"/>
    </row>
    <row r="261" spans="1:82" x14ac:dyDescent="0.3">
      <c r="C261" s="180"/>
    </row>
    <row r="262" spans="1:82" s="632" customFormat="1" x14ac:dyDescent="0.3">
      <c r="B262" s="180"/>
      <c r="C262" s="180"/>
      <c r="D262" s="180"/>
      <c r="E262" s="180"/>
      <c r="F262" s="180"/>
      <c r="G262" s="180"/>
      <c r="H262" s="180"/>
      <c r="I262" s="180"/>
      <c r="J262" s="180"/>
      <c r="K262" s="180"/>
      <c r="L262" s="180"/>
      <c r="M262" s="180"/>
      <c r="N262" s="180"/>
      <c r="O262" s="180"/>
      <c r="P262" s="180"/>
      <c r="Q262" s="180"/>
      <c r="R262" s="180"/>
      <c r="S262" s="180"/>
      <c r="T262" s="180"/>
      <c r="U262" s="180"/>
      <c r="V262" s="180"/>
      <c r="W262" s="180"/>
      <c r="X262" s="180"/>
      <c r="Y262" s="180"/>
      <c r="Z262" s="180"/>
      <c r="AA262" s="180"/>
      <c r="AB262" s="180"/>
      <c r="AC262" s="180"/>
      <c r="AD262" s="180"/>
      <c r="AE262" s="180"/>
      <c r="AF262" s="180"/>
      <c r="AG262" s="180"/>
      <c r="AH262" s="180"/>
      <c r="AI262" s="180"/>
      <c r="AJ262" s="180"/>
      <c r="AK262" s="180"/>
      <c r="AL262" s="180"/>
      <c r="AM262" s="180"/>
      <c r="AN262" s="180"/>
      <c r="AO262" s="180"/>
      <c r="AP262" s="180"/>
      <c r="AQ262" s="180"/>
      <c r="AR262" s="180"/>
      <c r="AS262" s="180"/>
      <c r="AT262" s="180"/>
      <c r="AU262" s="180"/>
      <c r="AV262" s="180"/>
      <c r="AW262" s="180"/>
      <c r="AX262" s="180"/>
      <c r="AY262" s="180"/>
      <c r="AZ262" s="180"/>
      <c r="BA262" s="180"/>
      <c r="BB262" s="180"/>
      <c r="BC262" s="180"/>
      <c r="BD262" s="180"/>
      <c r="BE262" s="180"/>
      <c r="BF262" s="180"/>
      <c r="BG262" s="180"/>
      <c r="BH262" s="180"/>
      <c r="BI262" s="180"/>
      <c r="BJ262" s="180"/>
      <c r="BK262" s="180"/>
      <c r="BL262" s="180"/>
      <c r="BM262" s="180"/>
      <c r="BN262" s="180"/>
      <c r="BO262" s="180"/>
      <c r="BP262" s="180"/>
      <c r="BQ262" s="180"/>
      <c r="BR262" s="180"/>
      <c r="BS262" s="180"/>
      <c r="BT262" s="180"/>
      <c r="BU262" s="180"/>
      <c r="BV262" s="180"/>
    </row>
    <row r="263" spans="1:82" x14ac:dyDescent="0.3">
      <c r="C263" s="180"/>
    </row>
    <row r="264" spans="1:82" x14ac:dyDescent="0.3">
      <c r="C264" s="180"/>
    </row>
    <row r="265" spans="1:82" x14ac:dyDescent="0.3">
      <c r="C265" s="180"/>
    </row>
    <row r="266" spans="1:82" s="632" customFormat="1" x14ac:dyDescent="0.3">
      <c r="B266" s="180"/>
      <c r="C266" s="180"/>
      <c r="D266" s="180"/>
      <c r="E266" s="180"/>
      <c r="F266" s="180"/>
      <c r="G266" s="180"/>
      <c r="H266" s="180"/>
      <c r="I266" s="180"/>
      <c r="J266" s="180"/>
      <c r="K266" s="180"/>
      <c r="L266" s="180"/>
      <c r="M266" s="180"/>
      <c r="N266" s="180"/>
      <c r="O266" s="180"/>
      <c r="P266" s="180"/>
      <c r="Q266" s="180"/>
      <c r="R266" s="180"/>
      <c r="S266" s="180"/>
      <c r="T266" s="180"/>
      <c r="U266" s="180"/>
      <c r="V266" s="180"/>
      <c r="W266" s="180"/>
      <c r="X266" s="180"/>
      <c r="Y266" s="180"/>
      <c r="Z266" s="180"/>
      <c r="AA266" s="180"/>
      <c r="AB266" s="180"/>
      <c r="AC266" s="180"/>
      <c r="AD266" s="180"/>
      <c r="AE266" s="180"/>
      <c r="AF266" s="180"/>
      <c r="AG266" s="180"/>
      <c r="AH266" s="180"/>
      <c r="AI266" s="180"/>
      <c r="AJ266" s="180"/>
      <c r="AK266" s="180"/>
      <c r="AL266" s="180"/>
      <c r="AM266" s="180"/>
      <c r="AN266" s="180"/>
      <c r="AO266" s="180"/>
      <c r="AP266" s="180"/>
      <c r="AQ266" s="180"/>
      <c r="AR266" s="180"/>
      <c r="AS266" s="180"/>
      <c r="AT266" s="180"/>
      <c r="AU266" s="180"/>
      <c r="AV266" s="180"/>
      <c r="AW266" s="180"/>
      <c r="AX266" s="180"/>
      <c r="AY266" s="180"/>
      <c r="AZ266" s="180"/>
      <c r="BA266" s="180"/>
      <c r="BB266" s="180"/>
      <c r="BC266" s="180"/>
      <c r="BD266" s="180"/>
      <c r="BE266" s="180"/>
      <c r="BF266" s="180"/>
      <c r="BG266" s="180"/>
      <c r="BH266" s="180"/>
      <c r="BI266" s="180"/>
      <c r="BJ266" s="180"/>
      <c r="BK266" s="180"/>
      <c r="BL266" s="180"/>
      <c r="BM266" s="180"/>
      <c r="BN266" s="180"/>
      <c r="BO266" s="180"/>
      <c r="BP266" s="180"/>
      <c r="BQ266" s="180"/>
      <c r="BR266" s="180"/>
      <c r="BS266" s="180"/>
      <c r="BT266" s="180"/>
      <c r="BU266" s="180"/>
      <c r="BV266" s="180"/>
    </row>
    <row r="267" spans="1:82" x14ac:dyDescent="0.3">
      <c r="C267" s="180"/>
    </row>
    <row r="268" spans="1:82" x14ac:dyDescent="0.3">
      <c r="C268" s="180"/>
    </row>
    <row r="269" spans="1:82" s="632" customFormat="1" x14ac:dyDescent="0.3">
      <c r="B269" s="180"/>
      <c r="C269" s="180"/>
      <c r="D269" s="180"/>
      <c r="E269" s="180"/>
      <c r="F269" s="180"/>
      <c r="G269" s="180"/>
      <c r="H269" s="180"/>
      <c r="I269" s="180"/>
      <c r="J269" s="180"/>
      <c r="K269" s="180"/>
      <c r="L269" s="180"/>
      <c r="M269" s="180"/>
      <c r="N269" s="180"/>
      <c r="O269" s="180"/>
      <c r="P269" s="180"/>
      <c r="Q269" s="180"/>
      <c r="R269" s="180"/>
      <c r="S269" s="180"/>
      <c r="T269" s="180"/>
      <c r="U269" s="180"/>
      <c r="V269" s="180"/>
      <c r="W269" s="180"/>
      <c r="X269" s="180"/>
      <c r="Y269" s="180"/>
      <c r="Z269" s="180"/>
      <c r="AA269" s="180"/>
      <c r="AB269" s="180"/>
      <c r="AC269" s="180"/>
      <c r="AD269" s="180"/>
      <c r="AE269" s="180"/>
      <c r="AF269" s="180"/>
      <c r="AG269" s="180"/>
      <c r="AH269" s="180"/>
      <c r="AI269" s="180"/>
      <c r="AJ269" s="180"/>
      <c r="AK269" s="180"/>
      <c r="AL269" s="180"/>
      <c r="AM269" s="180"/>
      <c r="AN269" s="180"/>
      <c r="AO269" s="180"/>
      <c r="AP269" s="180"/>
      <c r="AQ269" s="180"/>
      <c r="AR269" s="180"/>
      <c r="AS269" s="180"/>
      <c r="AT269" s="180"/>
      <c r="AU269" s="180"/>
      <c r="AV269" s="180"/>
      <c r="AW269" s="180"/>
      <c r="AX269" s="180"/>
      <c r="AY269" s="180"/>
      <c r="AZ269" s="180"/>
      <c r="BA269" s="180"/>
      <c r="BB269" s="180"/>
      <c r="BC269" s="180"/>
      <c r="BD269" s="180"/>
      <c r="BE269" s="180"/>
      <c r="BF269" s="180"/>
      <c r="BG269" s="180"/>
      <c r="BH269" s="180"/>
      <c r="BI269" s="180"/>
      <c r="BJ269" s="180"/>
      <c r="BK269" s="180"/>
      <c r="BL269" s="180"/>
      <c r="BM269" s="180"/>
      <c r="BN269" s="180"/>
      <c r="BO269" s="180"/>
      <c r="BP269" s="180"/>
      <c r="BQ269" s="180"/>
      <c r="BR269" s="180"/>
      <c r="BS269" s="180"/>
      <c r="BT269" s="180"/>
      <c r="BU269" s="180"/>
      <c r="BV269" s="180"/>
    </row>
    <row r="270" spans="1:82" s="632" customFormat="1" x14ac:dyDescent="0.3">
      <c r="B270" s="180"/>
      <c r="C270" s="180"/>
      <c r="D270" s="180"/>
      <c r="E270" s="180"/>
      <c r="F270" s="180"/>
      <c r="G270" s="180"/>
      <c r="H270" s="180"/>
      <c r="I270" s="180"/>
      <c r="J270" s="180"/>
      <c r="K270" s="180"/>
      <c r="L270" s="180"/>
      <c r="M270" s="180"/>
      <c r="N270" s="180"/>
      <c r="O270" s="180"/>
      <c r="P270" s="180"/>
      <c r="Q270" s="180"/>
      <c r="R270" s="180"/>
      <c r="S270" s="180"/>
      <c r="T270" s="180"/>
      <c r="U270" s="180"/>
      <c r="V270" s="180"/>
      <c r="W270" s="180"/>
      <c r="X270" s="180"/>
      <c r="Y270" s="180"/>
      <c r="Z270" s="180"/>
      <c r="AA270" s="180"/>
      <c r="AB270" s="180"/>
      <c r="AC270" s="180"/>
      <c r="AD270" s="180"/>
      <c r="AE270" s="180"/>
      <c r="AF270" s="180"/>
      <c r="AG270" s="180"/>
      <c r="AH270" s="180"/>
      <c r="AI270" s="180"/>
      <c r="AJ270" s="180"/>
      <c r="AK270" s="180"/>
      <c r="AL270" s="180"/>
      <c r="AM270" s="180"/>
      <c r="AN270" s="180"/>
      <c r="AO270" s="180"/>
      <c r="AP270" s="180"/>
      <c r="AQ270" s="180"/>
      <c r="AR270" s="180"/>
      <c r="AS270" s="180"/>
      <c r="AT270" s="180"/>
      <c r="AU270" s="180"/>
      <c r="AV270" s="180"/>
      <c r="AW270" s="180"/>
      <c r="AX270" s="180"/>
      <c r="AY270" s="180"/>
      <c r="AZ270" s="180"/>
      <c r="BA270" s="180"/>
      <c r="BB270" s="180"/>
      <c r="BC270" s="180"/>
      <c r="BD270" s="180"/>
      <c r="BE270" s="180"/>
      <c r="BF270" s="180"/>
      <c r="BG270" s="180"/>
      <c r="BH270" s="180"/>
      <c r="BI270" s="180"/>
      <c r="BJ270" s="180"/>
      <c r="BK270" s="180"/>
      <c r="BL270" s="180"/>
      <c r="BM270" s="180"/>
      <c r="BN270" s="180"/>
      <c r="BO270" s="180"/>
      <c r="BP270" s="180"/>
      <c r="BQ270" s="180"/>
      <c r="BR270" s="180"/>
      <c r="BS270" s="180"/>
      <c r="BT270" s="180"/>
      <c r="BU270" s="180"/>
      <c r="BV270" s="180"/>
    </row>
    <row r="271" spans="1:82" s="632" customFormat="1" x14ac:dyDescent="0.3">
      <c r="B271" s="180"/>
      <c r="C271" s="180"/>
      <c r="D271" s="180"/>
      <c r="E271" s="180"/>
      <c r="F271" s="180"/>
      <c r="G271" s="180"/>
      <c r="H271" s="180"/>
      <c r="I271" s="180"/>
      <c r="J271" s="180"/>
      <c r="K271" s="180"/>
      <c r="L271" s="180"/>
      <c r="M271" s="180"/>
      <c r="N271" s="180"/>
      <c r="O271" s="180"/>
      <c r="P271" s="180"/>
      <c r="Q271" s="180"/>
      <c r="R271" s="180"/>
      <c r="S271" s="180"/>
      <c r="T271" s="180"/>
      <c r="U271" s="180"/>
      <c r="V271" s="180"/>
      <c r="W271" s="180"/>
      <c r="X271" s="180"/>
      <c r="Y271" s="180"/>
      <c r="Z271" s="180"/>
      <c r="AA271" s="180"/>
      <c r="AB271" s="180"/>
      <c r="AC271" s="180"/>
      <c r="AD271" s="180"/>
      <c r="AE271" s="180"/>
      <c r="AF271" s="180"/>
      <c r="AG271" s="180"/>
      <c r="AH271" s="180"/>
      <c r="AI271" s="180"/>
      <c r="AJ271" s="180"/>
      <c r="AK271" s="180"/>
      <c r="AL271" s="180"/>
      <c r="AM271" s="180"/>
      <c r="AN271" s="180"/>
      <c r="AO271" s="180"/>
      <c r="AP271" s="180"/>
      <c r="AQ271" s="180"/>
      <c r="AR271" s="180"/>
      <c r="AS271" s="180"/>
      <c r="AT271" s="180"/>
      <c r="AU271" s="180"/>
      <c r="AV271" s="180"/>
      <c r="AW271" s="180"/>
      <c r="AX271" s="180"/>
      <c r="AY271" s="180"/>
      <c r="AZ271" s="180"/>
      <c r="BA271" s="180"/>
      <c r="BB271" s="180"/>
      <c r="BC271" s="180"/>
      <c r="BD271" s="180"/>
      <c r="BE271" s="180"/>
      <c r="BF271" s="180"/>
      <c r="BG271" s="180"/>
      <c r="BH271" s="180"/>
      <c r="BI271" s="180"/>
      <c r="BJ271" s="180"/>
      <c r="BK271" s="180"/>
      <c r="BL271" s="180"/>
      <c r="BM271" s="180"/>
      <c r="BN271" s="180"/>
      <c r="BO271" s="180"/>
      <c r="BP271" s="180"/>
      <c r="BQ271" s="180"/>
      <c r="BR271" s="180"/>
      <c r="BS271" s="180"/>
      <c r="BT271" s="180"/>
      <c r="BU271" s="180"/>
      <c r="BV271" s="180"/>
    </row>
    <row r="272" spans="1:82" s="632" customFormat="1" x14ac:dyDescent="0.3">
      <c r="B272" s="180"/>
      <c r="C272" s="180"/>
      <c r="D272" s="180"/>
      <c r="E272" s="180"/>
      <c r="F272" s="180"/>
      <c r="G272" s="180"/>
      <c r="H272" s="180"/>
      <c r="I272" s="180"/>
      <c r="J272" s="180"/>
      <c r="K272" s="180"/>
      <c r="L272" s="180"/>
      <c r="M272" s="180"/>
      <c r="N272" s="180"/>
      <c r="O272" s="180"/>
      <c r="P272" s="180"/>
      <c r="Q272" s="180"/>
      <c r="R272" s="180"/>
      <c r="S272" s="180"/>
      <c r="T272" s="180"/>
      <c r="U272" s="180"/>
      <c r="V272" s="180"/>
      <c r="W272" s="180"/>
      <c r="X272" s="180"/>
      <c r="Y272" s="180"/>
      <c r="Z272" s="180"/>
      <c r="AA272" s="180"/>
      <c r="AB272" s="180"/>
      <c r="AC272" s="180"/>
      <c r="AD272" s="180"/>
      <c r="AE272" s="180"/>
      <c r="AF272" s="180"/>
      <c r="AG272" s="180"/>
      <c r="AH272" s="180"/>
      <c r="AI272" s="180"/>
      <c r="AJ272" s="180"/>
      <c r="AK272" s="180"/>
      <c r="AL272" s="180"/>
      <c r="AM272" s="180"/>
      <c r="AN272" s="180"/>
      <c r="AO272" s="180"/>
      <c r="AP272" s="180"/>
      <c r="AQ272" s="180"/>
      <c r="AR272" s="180"/>
      <c r="AS272" s="180"/>
      <c r="AT272" s="180"/>
      <c r="AU272" s="180"/>
      <c r="AV272" s="180"/>
      <c r="AW272" s="180"/>
      <c r="AX272" s="180"/>
      <c r="AY272" s="180"/>
      <c r="AZ272" s="180"/>
      <c r="BA272" s="180"/>
      <c r="BB272" s="180"/>
      <c r="BC272" s="180"/>
      <c r="BD272" s="180"/>
      <c r="BE272" s="180"/>
      <c r="BF272" s="180"/>
      <c r="BG272" s="180"/>
      <c r="BH272" s="180"/>
      <c r="BI272" s="180"/>
      <c r="BJ272" s="180"/>
      <c r="BK272" s="180"/>
      <c r="BL272" s="180"/>
      <c r="BM272" s="180"/>
      <c r="BN272" s="180"/>
      <c r="BO272" s="180"/>
      <c r="BP272" s="180"/>
      <c r="BQ272" s="180"/>
      <c r="BR272" s="180"/>
      <c r="BS272" s="180"/>
      <c r="BT272" s="180"/>
      <c r="BU272" s="180"/>
      <c r="BV272" s="180"/>
    </row>
    <row r="273" spans="2:74" s="632" customFormat="1" x14ac:dyDescent="0.3">
      <c r="B273" s="180"/>
      <c r="C273" s="180"/>
      <c r="D273" s="180"/>
      <c r="E273" s="180"/>
      <c r="F273" s="180"/>
      <c r="G273" s="180"/>
      <c r="H273" s="180"/>
      <c r="I273" s="180"/>
      <c r="J273" s="180"/>
      <c r="K273" s="180"/>
      <c r="L273" s="180"/>
      <c r="M273" s="180"/>
      <c r="N273" s="180"/>
      <c r="O273" s="180"/>
      <c r="P273" s="180"/>
      <c r="Q273" s="180"/>
      <c r="R273" s="180"/>
      <c r="S273" s="180"/>
      <c r="T273" s="180"/>
      <c r="U273" s="180"/>
      <c r="V273" s="180"/>
      <c r="W273" s="180"/>
      <c r="X273" s="180"/>
      <c r="Y273" s="180"/>
      <c r="Z273" s="180"/>
      <c r="AA273" s="180"/>
      <c r="AB273" s="180"/>
      <c r="AC273" s="180"/>
      <c r="AD273" s="180"/>
      <c r="AE273" s="180"/>
      <c r="AF273" s="180"/>
      <c r="AG273" s="180"/>
      <c r="AH273" s="180"/>
      <c r="AI273" s="180"/>
      <c r="AJ273" s="180"/>
      <c r="AK273" s="180"/>
      <c r="AL273" s="180"/>
      <c r="AM273" s="180"/>
      <c r="AN273" s="180"/>
      <c r="AO273" s="180"/>
      <c r="AP273" s="180"/>
      <c r="AQ273" s="180"/>
      <c r="AR273" s="180"/>
      <c r="AS273" s="180"/>
      <c r="AT273" s="180"/>
      <c r="AU273" s="180"/>
      <c r="AV273" s="180"/>
      <c r="AW273" s="180"/>
      <c r="AX273" s="180"/>
      <c r="AY273" s="180"/>
      <c r="AZ273" s="180"/>
      <c r="BA273" s="180"/>
      <c r="BB273" s="180"/>
      <c r="BC273" s="180"/>
      <c r="BD273" s="180"/>
      <c r="BE273" s="180"/>
      <c r="BF273" s="180"/>
      <c r="BG273" s="180"/>
      <c r="BH273" s="180"/>
      <c r="BI273" s="180"/>
      <c r="BJ273" s="180"/>
      <c r="BK273" s="180"/>
      <c r="BL273" s="180"/>
      <c r="BM273" s="180"/>
      <c r="BN273" s="180"/>
      <c r="BO273" s="180"/>
      <c r="BP273" s="180"/>
      <c r="BQ273" s="180"/>
      <c r="BR273" s="180"/>
      <c r="BS273" s="180"/>
      <c r="BT273" s="180"/>
      <c r="BU273" s="180"/>
      <c r="BV273" s="180"/>
    </row>
    <row r="274" spans="2:74" s="632" customFormat="1" x14ac:dyDescent="0.3">
      <c r="B274" s="180"/>
      <c r="C274" s="180"/>
      <c r="D274" s="180"/>
      <c r="E274" s="180"/>
      <c r="F274" s="180"/>
      <c r="G274" s="180"/>
      <c r="H274" s="180"/>
      <c r="I274" s="180"/>
      <c r="J274" s="180"/>
      <c r="K274" s="180"/>
      <c r="L274" s="180"/>
      <c r="M274" s="180"/>
      <c r="N274" s="180"/>
      <c r="O274" s="180"/>
      <c r="P274" s="180"/>
      <c r="Q274" s="180"/>
      <c r="R274" s="180"/>
      <c r="S274" s="180"/>
      <c r="T274" s="180"/>
      <c r="U274" s="180"/>
      <c r="V274" s="180"/>
      <c r="W274" s="180"/>
      <c r="X274" s="180"/>
      <c r="Y274" s="180"/>
      <c r="Z274" s="180"/>
      <c r="AA274" s="180"/>
      <c r="AB274" s="180"/>
      <c r="AC274" s="180"/>
      <c r="AD274" s="180"/>
      <c r="AE274" s="180"/>
      <c r="AF274" s="180"/>
      <c r="AG274" s="180"/>
      <c r="AH274" s="180"/>
      <c r="AI274" s="180"/>
      <c r="AJ274" s="180"/>
      <c r="AK274" s="180"/>
      <c r="AL274" s="180"/>
      <c r="AM274" s="180"/>
      <c r="AN274" s="180"/>
      <c r="AO274" s="180"/>
      <c r="AP274" s="180"/>
      <c r="AQ274" s="180"/>
      <c r="AR274" s="180"/>
      <c r="AS274" s="180"/>
      <c r="AT274" s="180"/>
      <c r="AU274" s="180"/>
      <c r="AV274" s="180"/>
      <c r="AW274" s="180"/>
      <c r="AX274" s="180"/>
      <c r="AY274" s="180"/>
      <c r="AZ274" s="180"/>
      <c r="BA274" s="180"/>
      <c r="BB274" s="180"/>
      <c r="BC274" s="180"/>
      <c r="BD274" s="180"/>
      <c r="BE274" s="180"/>
      <c r="BF274" s="180"/>
      <c r="BG274" s="180"/>
      <c r="BH274" s="180"/>
      <c r="BI274" s="180"/>
      <c r="BJ274" s="180"/>
      <c r="BK274" s="180"/>
      <c r="BL274" s="180"/>
      <c r="BM274" s="180"/>
      <c r="BN274" s="180"/>
      <c r="BO274" s="180"/>
      <c r="BP274" s="180"/>
      <c r="BQ274" s="180"/>
      <c r="BR274" s="180"/>
      <c r="BS274" s="180"/>
      <c r="BT274" s="180"/>
      <c r="BU274" s="180"/>
      <c r="BV274" s="180"/>
    </row>
    <row r="275" spans="2:74" s="632" customFormat="1" x14ac:dyDescent="0.3">
      <c r="B275" s="180"/>
      <c r="C275" s="180"/>
      <c r="D275" s="180"/>
      <c r="E275" s="180"/>
      <c r="F275" s="180"/>
      <c r="G275" s="180"/>
      <c r="H275" s="180"/>
      <c r="I275" s="180"/>
      <c r="J275" s="180"/>
      <c r="K275" s="180"/>
      <c r="L275" s="180"/>
      <c r="M275" s="180"/>
      <c r="N275" s="180"/>
      <c r="O275" s="180"/>
      <c r="P275" s="180"/>
      <c r="Q275" s="180"/>
      <c r="R275" s="180"/>
      <c r="S275" s="180"/>
      <c r="T275" s="180"/>
      <c r="U275" s="180"/>
      <c r="V275" s="180"/>
      <c r="W275" s="180"/>
      <c r="X275" s="180"/>
      <c r="Y275" s="180"/>
      <c r="Z275" s="180"/>
      <c r="AA275" s="180"/>
      <c r="AB275" s="180"/>
      <c r="AC275" s="180"/>
      <c r="AD275" s="180"/>
      <c r="AE275" s="180"/>
      <c r="AF275" s="180"/>
      <c r="AG275" s="180"/>
      <c r="AH275" s="180"/>
      <c r="AI275" s="180"/>
      <c r="AJ275" s="180"/>
      <c r="AK275" s="180"/>
      <c r="AL275" s="180"/>
      <c r="AM275" s="180"/>
      <c r="AN275" s="180"/>
      <c r="AO275" s="180"/>
      <c r="AP275" s="180"/>
      <c r="AQ275" s="180"/>
      <c r="AR275" s="180"/>
      <c r="AS275" s="180"/>
      <c r="AT275" s="180"/>
      <c r="AU275" s="180"/>
      <c r="AV275" s="180"/>
      <c r="AW275" s="180"/>
      <c r="AX275" s="180"/>
      <c r="AY275" s="180"/>
      <c r="AZ275" s="180"/>
      <c r="BA275" s="180"/>
      <c r="BB275" s="180"/>
      <c r="BC275" s="180"/>
      <c r="BD275" s="180"/>
      <c r="BE275" s="180"/>
      <c r="BF275" s="180"/>
      <c r="BG275" s="180"/>
      <c r="BH275" s="180"/>
      <c r="BI275" s="180"/>
      <c r="BJ275" s="180"/>
      <c r="BK275" s="180"/>
      <c r="BL275" s="180"/>
      <c r="BM275" s="180"/>
      <c r="BN275" s="180"/>
      <c r="BO275" s="180"/>
      <c r="BP275" s="180"/>
      <c r="BQ275" s="180"/>
      <c r="BR275" s="180"/>
      <c r="BS275" s="180"/>
      <c r="BT275" s="180"/>
      <c r="BU275" s="180"/>
      <c r="BV275" s="180"/>
    </row>
    <row r="276" spans="2:74" x14ac:dyDescent="0.3">
      <c r="C276" s="180"/>
    </row>
    <row r="277" spans="2:74" x14ac:dyDescent="0.3">
      <c r="C277" s="180"/>
    </row>
    <row r="278" spans="2:74" x14ac:dyDescent="0.3">
      <c r="C278" s="180"/>
    </row>
    <row r="279" spans="2:74" x14ac:dyDescent="0.3">
      <c r="C279" s="180"/>
    </row>
    <row r="280" spans="2:74" x14ac:dyDescent="0.3">
      <c r="C280" s="180"/>
    </row>
    <row r="281" spans="2:74" x14ac:dyDescent="0.3">
      <c r="C281" s="180"/>
    </row>
    <row r="282" spans="2:74" x14ac:dyDescent="0.3">
      <c r="C282" s="180"/>
    </row>
    <row r="283" spans="2:74" x14ac:dyDescent="0.3">
      <c r="C283" s="180"/>
    </row>
    <row r="284" spans="2:74" x14ac:dyDescent="0.3">
      <c r="C284" s="180"/>
    </row>
    <row r="285" spans="2:74" x14ac:dyDescent="0.3">
      <c r="C285" s="180"/>
    </row>
    <row r="286" spans="2:74" x14ac:dyDescent="0.3">
      <c r="C286" s="180"/>
    </row>
    <row r="287" spans="2:74" x14ac:dyDescent="0.3">
      <c r="C287" s="180"/>
    </row>
    <row r="288" spans="2:74" x14ac:dyDescent="0.3">
      <c r="C288" s="180"/>
    </row>
    <row r="289" spans="2:74" x14ac:dyDescent="0.3">
      <c r="C289" s="180"/>
    </row>
    <row r="290" spans="2:74" s="639" customFormat="1" x14ac:dyDescent="0.3">
      <c r="B290" s="180"/>
      <c r="C290" s="180"/>
      <c r="D290" s="180"/>
      <c r="E290" s="180"/>
      <c r="F290" s="180"/>
      <c r="G290" s="180"/>
      <c r="H290" s="180"/>
      <c r="I290" s="180"/>
      <c r="J290" s="180"/>
      <c r="K290" s="180"/>
      <c r="L290" s="180"/>
      <c r="M290" s="180"/>
      <c r="N290" s="180"/>
      <c r="O290" s="180"/>
      <c r="P290" s="180"/>
      <c r="Q290" s="180"/>
      <c r="R290" s="180"/>
      <c r="S290" s="180"/>
      <c r="T290" s="180"/>
      <c r="U290" s="180"/>
      <c r="V290" s="180"/>
      <c r="W290" s="180"/>
      <c r="X290" s="180"/>
      <c r="Y290" s="180"/>
      <c r="Z290" s="180"/>
      <c r="AA290" s="180"/>
      <c r="AB290" s="180"/>
      <c r="AC290" s="180"/>
      <c r="AD290" s="180"/>
      <c r="AE290" s="180"/>
      <c r="AF290" s="180"/>
      <c r="AG290" s="180"/>
      <c r="AH290" s="180"/>
      <c r="AI290" s="180"/>
      <c r="AJ290" s="180"/>
      <c r="AK290" s="180"/>
      <c r="AL290" s="180"/>
      <c r="AM290" s="180"/>
      <c r="AN290" s="180"/>
      <c r="AO290" s="180"/>
      <c r="AP290" s="180"/>
      <c r="AQ290" s="180"/>
      <c r="AR290" s="180"/>
      <c r="AS290" s="180"/>
      <c r="AT290" s="180"/>
      <c r="AU290" s="180"/>
      <c r="AV290" s="180"/>
      <c r="AW290" s="180"/>
      <c r="AX290" s="180"/>
      <c r="AY290" s="180"/>
      <c r="AZ290" s="180"/>
      <c r="BA290" s="180"/>
      <c r="BB290" s="180"/>
      <c r="BC290" s="180"/>
      <c r="BD290" s="180"/>
      <c r="BE290" s="180"/>
      <c r="BF290" s="180"/>
      <c r="BG290" s="180"/>
      <c r="BH290" s="180"/>
      <c r="BI290" s="180"/>
      <c r="BJ290" s="180"/>
      <c r="BK290" s="180"/>
      <c r="BL290" s="180"/>
      <c r="BM290" s="180"/>
      <c r="BN290" s="180"/>
      <c r="BO290" s="180"/>
      <c r="BP290" s="180"/>
      <c r="BQ290" s="180"/>
      <c r="BR290" s="180"/>
      <c r="BS290" s="180"/>
      <c r="BT290" s="180"/>
      <c r="BU290" s="180"/>
      <c r="BV290" s="180"/>
    </row>
    <row r="291" spans="2:74" s="639" customFormat="1" x14ac:dyDescent="0.3">
      <c r="B291" s="180"/>
      <c r="C291" s="180"/>
      <c r="D291" s="180"/>
      <c r="E291" s="180"/>
      <c r="F291" s="180"/>
      <c r="G291" s="180"/>
      <c r="H291" s="180"/>
      <c r="I291" s="180"/>
      <c r="J291" s="180"/>
      <c r="K291" s="180"/>
      <c r="L291" s="180"/>
      <c r="M291" s="180"/>
      <c r="N291" s="180"/>
      <c r="O291" s="180"/>
      <c r="P291" s="180"/>
      <c r="Q291" s="180"/>
      <c r="R291" s="180"/>
      <c r="S291" s="180"/>
      <c r="T291" s="180"/>
      <c r="U291" s="180"/>
      <c r="V291" s="180"/>
      <c r="W291" s="180"/>
      <c r="X291" s="180"/>
      <c r="Y291" s="180"/>
      <c r="Z291" s="180"/>
      <c r="AA291" s="180"/>
      <c r="AB291" s="180"/>
      <c r="AC291" s="180"/>
      <c r="AD291" s="180"/>
      <c r="AE291" s="180"/>
      <c r="AF291" s="180"/>
      <c r="AG291" s="180"/>
      <c r="AH291" s="180"/>
      <c r="AI291" s="180"/>
      <c r="AJ291" s="180"/>
      <c r="AK291" s="180"/>
      <c r="AL291" s="180"/>
      <c r="AM291" s="180"/>
      <c r="AN291" s="180"/>
      <c r="AO291" s="180"/>
      <c r="AP291" s="180"/>
      <c r="AQ291" s="180"/>
      <c r="AR291" s="180"/>
      <c r="AS291" s="180"/>
      <c r="AT291" s="180"/>
      <c r="AU291" s="180"/>
      <c r="AV291" s="180"/>
      <c r="AW291" s="180"/>
      <c r="AX291" s="180"/>
      <c r="AY291" s="180"/>
      <c r="AZ291" s="180"/>
      <c r="BA291" s="180"/>
      <c r="BB291" s="180"/>
      <c r="BC291" s="180"/>
      <c r="BD291" s="180"/>
      <c r="BE291" s="180"/>
      <c r="BF291" s="180"/>
      <c r="BG291" s="180"/>
      <c r="BH291" s="180"/>
      <c r="BI291" s="180"/>
      <c r="BJ291" s="180"/>
      <c r="BK291" s="180"/>
      <c r="BL291" s="180"/>
      <c r="BM291" s="180"/>
      <c r="BN291" s="180"/>
      <c r="BO291" s="180"/>
      <c r="BP291" s="180"/>
      <c r="BQ291" s="180"/>
      <c r="BR291" s="180"/>
      <c r="BS291" s="180"/>
      <c r="BT291" s="180"/>
      <c r="BU291" s="180"/>
      <c r="BV291" s="180"/>
    </row>
    <row r="292" spans="2:74" s="639" customFormat="1" x14ac:dyDescent="0.3">
      <c r="B292" s="180"/>
      <c r="C292" s="180"/>
      <c r="D292" s="180"/>
      <c r="E292" s="180"/>
      <c r="F292" s="180"/>
      <c r="G292" s="180"/>
      <c r="H292" s="180"/>
      <c r="I292" s="180"/>
      <c r="J292" s="180"/>
      <c r="K292" s="180"/>
      <c r="L292" s="180"/>
      <c r="M292" s="180"/>
      <c r="N292" s="180"/>
      <c r="O292" s="180"/>
      <c r="P292" s="180"/>
      <c r="Q292" s="180"/>
      <c r="R292" s="180"/>
      <c r="S292" s="180"/>
      <c r="T292" s="180"/>
      <c r="U292" s="180"/>
      <c r="V292" s="180"/>
      <c r="W292" s="180"/>
      <c r="X292" s="180"/>
      <c r="Y292" s="180"/>
      <c r="Z292" s="180"/>
      <c r="AA292" s="180"/>
      <c r="AB292" s="180"/>
      <c r="AC292" s="180"/>
      <c r="AD292" s="180"/>
      <c r="AE292" s="180"/>
      <c r="AF292" s="180"/>
      <c r="AG292" s="180"/>
      <c r="AH292" s="180"/>
      <c r="AI292" s="180"/>
      <c r="AJ292" s="180"/>
      <c r="AK292" s="180"/>
      <c r="AL292" s="180"/>
      <c r="AM292" s="180"/>
      <c r="AN292" s="180"/>
      <c r="AO292" s="180"/>
      <c r="AP292" s="180"/>
      <c r="AQ292" s="180"/>
      <c r="AR292" s="180"/>
      <c r="AS292" s="180"/>
      <c r="AT292" s="180"/>
      <c r="AU292" s="180"/>
      <c r="AV292" s="180"/>
      <c r="AW292" s="180"/>
      <c r="AX292" s="180"/>
      <c r="AY292" s="180"/>
      <c r="AZ292" s="180"/>
      <c r="BA292" s="180"/>
      <c r="BB292" s="180"/>
      <c r="BC292" s="180"/>
      <c r="BD292" s="180"/>
      <c r="BE292" s="180"/>
      <c r="BF292" s="180"/>
      <c r="BG292" s="180"/>
      <c r="BH292" s="180"/>
      <c r="BI292" s="180"/>
      <c r="BJ292" s="180"/>
      <c r="BK292" s="180"/>
      <c r="BL292" s="180"/>
      <c r="BM292" s="180"/>
      <c r="BN292" s="180"/>
      <c r="BO292" s="180"/>
      <c r="BP292" s="180"/>
      <c r="BQ292" s="180"/>
      <c r="BR292" s="180"/>
      <c r="BS292" s="180"/>
      <c r="BT292" s="180"/>
      <c r="BU292" s="180"/>
      <c r="BV292" s="180"/>
    </row>
    <row r="293" spans="2:74" x14ac:dyDescent="0.3">
      <c r="C293" s="180"/>
    </row>
    <row r="294" spans="2:74" x14ac:dyDescent="0.3">
      <c r="C294" s="180"/>
    </row>
    <row r="295" spans="2:74" x14ac:dyDescent="0.3">
      <c r="C295" s="180"/>
    </row>
    <row r="296" spans="2:74" x14ac:dyDescent="0.3">
      <c r="C296" s="180"/>
    </row>
    <row r="297" spans="2:74" x14ac:dyDescent="0.3">
      <c r="C297" s="180"/>
    </row>
    <row r="298" spans="2:74" x14ac:dyDescent="0.3">
      <c r="C298" s="180"/>
    </row>
    <row r="299" spans="2:74" x14ac:dyDescent="0.3">
      <c r="C299" s="180"/>
    </row>
    <row r="300" spans="2:74" x14ac:dyDescent="0.3">
      <c r="C300" s="180"/>
    </row>
    <row r="301" spans="2:74" x14ac:dyDescent="0.3">
      <c r="C301" s="180"/>
    </row>
    <row r="302" spans="2:74" x14ac:dyDescent="0.3">
      <c r="C302" s="180"/>
    </row>
    <row r="303" spans="2:74" x14ac:dyDescent="0.3">
      <c r="C303" s="180"/>
    </row>
    <row r="304" spans="2:74" x14ac:dyDescent="0.3">
      <c r="C304" s="180"/>
    </row>
    <row r="305" s="180" customFormat="1" x14ac:dyDescent="0.3"/>
    <row r="306" s="180" customFormat="1" x14ac:dyDescent="0.3"/>
    <row r="307" s="180" customFormat="1" x14ac:dyDescent="0.3"/>
    <row r="308" s="180" customFormat="1" x14ac:dyDescent="0.3"/>
    <row r="309" s="180" customFormat="1" x14ac:dyDescent="0.3"/>
    <row r="310" s="180" customFormat="1" x14ac:dyDescent="0.3"/>
    <row r="311" s="180" customFormat="1" x14ac:dyDescent="0.3"/>
    <row r="312" s="180" customFormat="1" x14ac:dyDescent="0.3"/>
    <row r="313" s="180" customFormat="1" x14ac:dyDescent="0.3"/>
    <row r="314" s="180" customFormat="1" x14ac:dyDescent="0.3"/>
    <row r="315" s="180" customFormat="1" x14ac:dyDescent="0.3"/>
    <row r="316" s="180" customFormat="1" x14ac:dyDescent="0.3"/>
    <row r="317" s="180" customFormat="1" x14ac:dyDescent="0.3"/>
    <row r="318" s="180" customFormat="1" x14ac:dyDescent="0.3"/>
    <row r="319" s="180" customFormat="1" x14ac:dyDescent="0.3"/>
    <row r="320" s="180" customFormat="1" x14ac:dyDescent="0.3"/>
    <row r="321" s="180" customFormat="1" x14ac:dyDescent="0.3"/>
    <row r="322" s="180" customFormat="1" x14ac:dyDescent="0.3"/>
    <row r="323" s="180" customFormat="1" x14ac:dyDescent="0.3"/>
    <row r="324" s="180" customFormat="1" x14ac:dyDescent="0.3"/>
    <row r="325" s="180" customFormat="1" x14ac:dyDescent="0.3"/>
    <row r="326" s="180" customFormat="1" x14ac:dyDescent="0.3"/>
    <row r="327" s="180" customFormat="1" x14ac:dyDescent="0.3"/>
    <row r="328" s="180" customFormat="1" x14ac:dyDescent="0.3"/>
    <row r="329" s="180" customFormat="1" x14ac:dyDescent="0.3"/>
    <row r="330" s="180" customFormat="1" x14ac:dyDescent="0.3"/>
    <row r="331" s="180" customFormat="1" x14ac:dyDescent="0.3"/>
    <row r="332" s="180" customFormat="1" x14ac:dyDescent="0.3"/>
    <row r="333" s="180" customFormat="1" x14ac:dyDescent="0.3"/>
    <row r="334" s="180" customFormat="1" x14ac:dyDescent="0.3"/>
    <row r="335" s="180" customFormat="1" x14ac:dyDescent="0.3"/>
    <row r="336" s="180" customFormat="1" x14ac:dyDescent="0.3"/>
    <row r="337" s="180" customFormat="1" x14ac:dyDescent="0.3"/>
    <row r="338" s="180" customFormat="1" x14ac:dyDescent="0.3"/>
    <row r="339" s="180" customFormat="1" x14ac:dyDescent="0.3"/>
    <row r="340" s="180" customFormat="1" x14ac:dyDescent="0.3"/>
    <row r="341" s="180" customFormat="1" x14ac:dyDescent="0.3"/>
    <row r="342" s="180" customFormat="1" x14ac:dyDescent="0.3"/>
    <row r="343" s="180" customFormat="1" x14ac:dyDescent="0.3"/>
    <row r="344" s="180" customFormat="1" x14ac:dyDescent="0.3"/>
    <row r="345" s="180" customFormat="1" x14ac:dyDescent="0.3"/>
    <row r="346" s="180" customFormat="1" x14ac:dyDescent="0.3"/>
    <row r="347" s="180" customFormat="1" x14ac:dyDescent="0.3"/>
    <row r="348" s="180" customFormat="1" x14ac:dyDescent="0.3"/>
    <row r="349" s="180" customFormat="1" x14ac:dyDescent="0.3"/>
    <row r="350" s="180" customFormat="1" x14ac:dyDescent="0.3"/>
    <row r="351" s="180" customFormat="1" x14ac:dyDescent="0.3"/>
    <row r="352" s="180" customFormat="1" x14ac:dyDescent="0.3"/>
    <row r="353" s="180" customFormat="1" x14ac:dyDescent="0.3"/>
    <row r="354" s="180" customFormat="1" x14ac:dyDescent="0.3"/>
    <row r="355" s="180" customFormat="1" x14ac:dyDescent="0.3"/>
    <row r="356" s="180" customFormat="1" x14ac:dyDescent="0.3"/>
    <row r="357" s="180" customFormat="1" x14ac:dyDescent="0.3"/>
    <row r="358" s="180" customFormat="1" x14ac:dyDescent="0.3"/>
    <row r="359" s="180" customFormat="1" x14ac:dyDescent="0.3"/>
    <row r="360" s="180" customFormat="1" x14ac:dyDescent="0.3"/>
    <row r="361" s="180" customFormat="1" x14ac:dyDescent="0.3"/>
    <row r="362" s="180" customFormat="1" x14ac:dyDescent="0.3"/>
    <row r="363" s="180" customFormat="1" x14ac:dyDescent="0.3"/>
    <row r="364" s="180" customFormat="1" x14ac:dyDescent="0.3"/>
    <row r="365" s="180" customFormat="1" x14ac:dyDescent="0.3"/>
    <row r="366" s="180" customFormat="1" x14ac:dyDescent="0.3"/>
    <row r="367" s="180" customFormat="1" x14ac:dyDescent="0.3"/>
    <row r="368" s="180" customFormat="1" x14ac:dyDescent="0.3"/>
  </sheetData>
  <sheetProtection algorithmName="SHA-512" hashValue="qDJIkDH6sSoQgcL5ujpa//l3rFMYuEsVdF99Eca4MvQt9Vr/Tkf9L7m+D6Svf/PuNq12Ivh18gXYfolY93s/pA==" saltValue="hMiZXKlCP36VS85BvSSiUA==" spinCount="100000"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B5F4B-0208-438D-B7E1-1D455154237E}">
  <sheetPr codeName="Sheet3"/>
  <dimension ref="A1:M45"/>
  <sheetViews>
    <sheetView zoomScaleNormal="100" workbookViewId="0">
      <selection activeCell="C9" sqref="C9"/>
    </sheetView>
  </sheetViews>
  <sheetFormatPr defaultRowHeight="14.4" x14ac:dyDescent="0.3"/>
  <cols>
    <col min="1" max="1" width="5.88671875" style="155" customWidth="1"/>
    <col min="2" max="2" width="86.33203125" customWidth="1"/>
    <col min="3" max="3" width="19" customWidth="1"/>
    <col min="4" max="4" width="50.33203125" style="565" customWidth="1"/>
    <col min="5" max="5" width="13.5546875" customWidth="1"/>
    <col min="7" max="9" width="8.88671875" style="791"/>
    <col min="10" max="10" width="1.6640625" style="791" customWidth="1"/>
    <col min="11" max="12" width="8.88671875" style="791" hidden="1" customWidth="1"/>
    <col min="13" max="13" width="13" style="791" customWidth="1"/>
  </cols>
  <sheetData>
    <row r="1" spans="1:13" s="637" customFormat="1" ht="12" customHeight="1" thickBot="1" x14ac:dyDescent="0.35">
      <c r="A1" s="636"/>
      <c r="D1" s="773"/>
      <c r="E1"/>
      <c r="F1"/>
      <c r="G1" s="790"/>
      <c r="H1" s="790"/>
      <c r="I1" s="790"/>
      <c r="J1" s="790"/>
      <c r="K1" s="790"/>
      <c r="L1" s="790"/>
      <c r="M1" s="790"/>
    </row>
    <row r="2" spans="1:13" ht="57" customHeight="1" thickBot="1" x14ac:dyDescent="0.35">
      <c r="A2" s="992" t="s">
        <v>2049</v>
      </c>
      <c r="B2" s="993"/>
      <c r="C2" s="993"/>
      <c r="D2" s="993"/>
    </row>
    <row r="3" spans="1:13" s="637" customFormat="1" ht="15" customHeight="1" thickBot="1" x14ac:dyDescent="0.35">
      <c r="A3" s="772"/>
      <c r="D3" s="773"/>
      <c r="E3"/>
      <c r="F3"/>
      <c r="G3" s="790"/>
      <c r="H3" s="790"/>
      <c r="I3" s="790"/>
      <c r="J3" s="790"/>
      <c r="K3" s="790"/>
      <c r="L3" s="790"/>
      <c r="M3" s="790"/>
    </row>
    <row r="4" spans="1:13" ht="34.950000000000003" customHeight="1" thickBot="1" x14ac:dyDescent="0.35">
      <c r="A4" s="994" t="s">
        <v>2050</v>
      </c>
      <c r="B4" s="995"/>
      <c r="C4" s="995"/>
      <c r="D4" s="995"/>
    </row>
    <row r="5" spans="1:13" s="637" customFormat="1" ht="13.2" customHeight="1" thickBot="1" x14ac:dyDescent="0.35">
      <c r="A5" s="774"/>
      <c r="B5" s="777"/>
      <c r="C5" s="777"/>
      <c r="D5" s="788"/>
      <c r="E5"/>
      <c r="F5"/>
      <c r="G5" s="790"/>
      <c r="H5" s="790"/>
      <c r="I5" s="790"/>
      <c r="J5" s="790"/>
      <c r="K5" s="790"/>
      <c r="L5" s="790"/>
      <c r="M5" s="790"/>
    </row>
    <row r="6" spans="1:13" ht="28.95" customHeight="1" thickBot="1" x14ac:dyDescent="0.35">
      <c r="A6" s="996" t="s">
        <v>1009</v>
      </c>
      <c r="B6" s="997"/>
      <c r="C6" s="997"/>
      <c r="D6" s="997"/>
    </row>
    <row r="7" spans="1:13" s="637" customFormat="1" ht="13.95" customHeight="1" thickBot="1" x14ac:dyDescent="0.35">
      <c r="A7" s="775"/>
      <c r="B7" s="776"/>
      <c r="C7" s="776"/>
      <c r="D7" s="789"/>
      <c r="E7"/>
      <c r="F7"/>
      <c r="G7" s="790"/>
      <c r="H7" s="790"/>
      <c r="I7" s="790"/>
      <c r="J7" s="790"/>
      <c r="K7" s="790"/>
      <c r="L7" s="790"/>
      <c r="M7" s="790"/>
    </row>
    <row r="8" spans="1:13" ht="35.4" customHeight="1" x14ac:dyDescent="0.3">
      <c r="A8" s="964" t="s">
        <v>942</v>
      </c>
      <c r="B8" s="965"/>
      <c r="C8" s="965"/>
      <c r="D8" s="966"/>
    </row>
    <row r="9" spans="1:13" s="611" customFormat="1" ht="40.200000000000003" customHeight="1" x14ac:dyDescent="0.3">
      <c r="A9" s="832">
        <v>906</v>
      </c>
      <c r="B9" s="833" t="s">
        <v>473</v>
      </c>
      <c r="C9" s="947"/>
      <c r="D9" s="914" t="str">
        <f t="shared" ref="D9:D28" si="0">IF(C9="","This Question must be answered before uploading, the report will not be processed if left blank","")</f>
        <v>This Question must be answered before uploading, the report will not be processed if left blank</v>
      </c>
      <c r="E9"/>
      <c r="F9"/>
      <c r="G9" s="792"/>
      <c r="H9" s="792"/>
      <c r="I9" s="792"/>
      <c r="J9" s="792"/>
      <c r="K9" s="792"/>
      <c r="L9" s="792"/>
      <c r="M9" s="792"/>
    </row>
    <row r="10" spans="1:13" ht="40.200000000000003" customHeight="1" x14ac:dyDescent="0.3">
      <c r="A10" s="832">
        <v>907</v>
      </c>
      <c r="B10" s="833" t="s">
        <v>2030</v>
      </c>
      <c r="C10" s="947"/>
      <c r="D10" s="914" t="str">
        <f t="shared" si="0"/>
        <v>This Question must be answered before uploading, the report will not be processed if left blank</v>
      </c>
      <c r="G10" s="792"/>
      <c r="H10" s="792"/>
      <c r="I10" s="792"/>
      <c r="J10" s="792"/>
      <c r="K10" s="792"/>
      <c r="L10" s="792"/>
    </row>
    <row r="11" spans="1:13" s="180" customFormat="1" ht="40.200000000000003" customHeight="1" x14ac:dyDescent="0.3">
      <c r="A11" s="781">
        <v>1055</v>
      </c>
      <c r="B11" s="782" t="s">
        <v>2026</v>
      </c>
      <c r="C11" s="947"/>
      <c r="D11" s="914" t="str">
        <f t="shared" si="0"/>
        <v>This Question must be answered before uploading, the report will not be processed if left blank</v>
      </c>
      <c r="E11"/>
      <c r="F11"/>
      <c r="G11" s="792"/>
      <c r="H11" s="792"/>
      <c r="I11" s="792"/>
      <c r="J11" s="792"/>
      <c r="K11" s="792"/>
      <c r="L11" s="792"/>
      <c r="M11" s="791"/>
    </row>
    <row r="12" spans="1:13" s="180" customFormat="1" ht="40.200000000000003" customHeight="1" x14ac:dyDescent="0.3">
      <c r="A12" s="781">
        <v>1056</v>
      </c>
      <c r="B12" s="782" t="s">
        <v>2027</v>
      </c>
      <c r="C12" s="947"/>
      <c r="D12" s="914" t="str">
        <f t="shared" si="0"/>
        <v>This Question must be answered before uploading, the report will not be processed if left blank</v>
      </c>
      <c r="E12"/>
      <c r="F12"/>
      <c r="G12" s="792"/>
      <c r="H12" s="792"/>
      <c r="I12" s="792"/>
      <c r="J12" s="792"/>
      <c r="K12" s="792"/>
      <c r="L12" s="792"/>
      <c r="M12" s="791"/>
    </row>
    <row r="13" spans="1:13" s="180" customFormat="1" ht="40.200000000000003" customHeight="1" x14ac:dyDescent="0.3">
      <c r="A13" s="781">
        <v>1057</v>
      </c>
      <c r="B13" s="782" t="s">
        <v>2028</v>
      </c>
      <c r="C13" s="947"/>
      <c r="D13" s="914" t="str">
        <f t="shared" si="0"/>
        <v>This Question must be answered before uploading, the report will not be processed if left blank</v>
      </c>
      <c r="E13"/>
      <c r="F13"/>
      <c r="G13" s="792"/>
      <c r="H13" s="792"/>
      <c r="I13" s="792"/>
      <c r="J13" s="792"/>
      <c r="K13" s="792"/>
      <c r="L13" s="792"/>
      <c r="M13" s="791"/>
    </row>
    <row r="14" spans="1:13" ht="44.4" customHeight="1" x14ac:dyDescent="0.3">
      <c r="A14" s="781">
        <v>1058</v>
      </c>
      <c r="B14" s="782" t="s">
        <v>2029</v>
      </c>
      <c r="C14" s="947"/>
      <c r="D14" s="914" t="str">
        <f t="shared" si="0"/>
        <v>This Question must be answered before uploading, the report will not be processed if left blank</v>
      </c>
    </row>
    <row r="15" spans="1:13" ht="40.200000000000003" customHeight="1" x14ac:dyDescent="0.3">
      <c r="A15" s="793">
        <v>1059</v>
      </c>
      <c r="B15" s="784" t="s">
        <v>2159</v>
      </c>
      <c r="C15" s="947"/>
      <c r="D15" s="914" t="str">
        <f t="shared" si="0"/>
        <v>This Question must be answered before uploading, the report will not be processed if left blank</v>
      </c>
      <c r="G15" s="792"/>
      <c r="H15" s="792"/>
      <c r="I15" s="792"/>
      <c r="J15" s="792"/>
      <c r="K15" s="792"/>
      <c r="L15" s="792"/>
    </row>
    <row r="16" spans="1:13" ht="40.200000000000003" customHeight="1" x14ac:dyDescent="0.3">
      <c r="A16" s="832">
        <v>951</v>
      </c>
      <c r="B16" s="833" t="s">
        <v>2031</v>
      </c>
      <c r="C16" s="947"/>
      <c r="D16" s="914" t="str">
        <f t="shared" si="0"/>
        <v>This Question must be answered before uploading, the report will not be processed if left blank</v>
      </c>
      <c r="G16" s="792"/>
      <c r="H16" s="792"/>
      <c r="I16" s="792"/>
      <c r="J16" s="792"/>
      <c r="K16" s="792"/>
      <c r="L16" s="792"/>
    </row>
    <row r="17" spans="1:13" ht="40.200000000000003" customHeight="1" x14ac:dyDescent="0.3">
      <c r="A17" s="832">
        <v>953</v>
      </c>
      <c r="B17" s="833" t="s">
        <v>2032</v>
      </c>
      <c r="C17" s="947"/>
      <c r="D17" s="914" t="str">
        <f t="shared" si="0"/>
        <v>This Question must be answered before uploading, the report will not be processed if left blank</v>
      </c>
      <c r="G17" s="792"/>
      <c r="H17" s="792"/>
      <c r="I17" s="792"/>
      <c r="J17" s="792"/>
      <c r="K17" s="792"/>
      <c r="L17" s="792"/>
    </row>
    <row r="18" spans="1:13" ht="40.200000000000003" customHeight="1" x14ac:dyDescent="0.3">
      <c r="A18" s="832">
        <v>955</v>
      </c>
      <c r="B18" s="972" t="s">
        <v>2897</v>
      </c>
      <c r="C18" s="947"/>
      <c r="D18" s="914" t="str">
        <f t="shared" si="0"/>
        <v>This Question must be answered before uploading, the report will not be processed if left blank</v>
      </c>
      <c r="G18" s="792"/>
      <c r="H18" s="792"/>
      <c r="I18" s="792"/>
      <c r="J18" s="792"/>
      <c r="K18" s="792"/>
      <c r="L18" s="792"/>
    </row>
    <row r="19" spans="1:13" ht="40.200000000000003" customHeight="1" x14ac:dyDescent="0.3">
      <c r="A19" s="832">
        <v>957</v>
      </c>
      <c r="B19" s="972" t="s">
        <v>2898</v>
      </c>
      <c r="C19" s="947"/>
      <c r="D19" s="914" t="str">
        <f t="shared" si="0"/>
        <v>This Question must be answered before uploading, the report will not be processed if left blank</v>
      </c>
      <c r="G19" s="792"/>
      <c r="H19" s="792"/>
      <c r="I19" s="792"/>
      <c r="J19" s="792"/>
      <c r="K19" s="792"/>
      <c r="L19" s="792"/>
    </row>
    <row r="20" spans="1:13" s="180" customFormat="1" ht="145.80000000000001" customHeight="1" x14ac:dyDescent="0.3">
      <c r="A20" s="832">
        <v>973</v>
      </c>
      <c r="B20" s="972" t="s">
        <v>2899</v>
      </c>
      <c r="C20" s="947"/>
      <c r="D20" s="914" t="str">
        <f>IF(C20="","This Question must be answered before uploading, the report will not be processed if left blank","")</f>
        <v>This Question must be answered before uploading, the report will not be processed if left blank</v>
      </c>
      <c r="E20"/>
      <c r="F20"/>
      <c r="G20" s="792"/>
      <c r="H20" s="792"/>
      <c r="I20" s="792"/>
      <c r="J20" s="792"/>
      <c r="K20" s="792"/>
      <c r="L20" s="792"/>
      <c r="M20" s="791"/>
    </row>
    <row r="21" spans="1:13" s="180" customFormat="1" ht="46.2" customHeight="1" x14ac:dyDescent="0.3">
      <c r="A21" s="832">
        <v>959</v>
      </c>
      <c r="B21" s="833" t="s">
        <v>781</v>
      </c>
      <c r="C21" s="947"/>
      <c r="D21" s="914" t="str">
        <f t="shared" si="0"/>
        <v>This Question must be answered before uploading, the report will not be processed if left blank</v>
      </c>
      <c r="E21"/>
      <c r="F21"/>
      <c r="G21" s="792"/>
      <c r="H21" s="792"/>
      <c r="I21" s="792"/>
      <c r="J21" s="792"/>
      <c r="K21" s="792"/>
      <c r="L21" s="792"/>
      <c r="M21" s="791"/>
    </row>
    <row r="22" spans="1:13" ht="67.2" customHeight="1" x14ac:dyDescent="0.3">
      <c r="A22" s="832">
        <v>974</v>
      </c>
      <c r="B22" s="833" t="s">
        <v>784</v>
      </c>
      <c r="C22" s="947"/>
      <c r="D22" s="914" t="str">
        <f>IF(C22="","This Question must be answered before uploading, the report will not be processed if left blank","")</f>
        <v>This Question must be answered before uploading, the report will not be processed if left blank</v>
      </c>
      <c r="G22" s="792"/>
      <c r="H22" s="792"/>
      <c r="I22" s="792"/>
      <c r="J22" s="792"/>
      <c r="K22" s="792"/>
      <c r="L22" s="792"/>
    </row>
    <row r="23" spans="1:13" ht="40.200000000000003" customHeight="1" x14ac:dyDescent="0.3">
      <c r="A23" s="832" t="s">
        <v>624</v>
      </c>
      <c r="B23" s="833" t="s">
        <v>474</v>
      </c>
      <c r="C23" s="947"/>
      <c r="D23" s="914" t="str">
        <f t="shared" si="0"/>
        <v>This Question must be answered before uploading, the report will not be processed if left blank</v>
      </c>
      <c r="G23" s="792"/>
      <c r="H23" s="792"/>
      <c r="I23" s="792"/>
      <c r="J23" s="792"/>
      <c r="K23" s="792"/>
      <c r="L23" s="792"/>
    </row>
    <row r="24" spans="1:13" ht="40.200000000000003" customHeight="1" x14ac:dyDescent="0.3">
      <c r="A24" s="832" t="s">
        <v>625</v>
      </c>
      <c r="B24" s="833" t="s">
        <v>475</v>
      </c>
      <c r="C24" s="947"/>
      <c r="D24" s="914" t="str">
        <f t="shared" si="0"/>
        <v>This Question must be answered before uploading, the report will not be processed if left blank</v>
      </c>
      <c r="G24" s="792"/>
      <c r="H24" s="792"/>
      <c r="I24" s="792"/>
      <c r="J24" s="792"/>
      <c r="K24" s="792"/>
      <c r="L24" s="792"/>
    </row>
    <row r="25" spans="1:13" ht="40.200000000000003" customHeight="1" x14ac:dyDescent="0.3">
      <c r="A25" s="832" t="s">
        <v>626</v>
      </c>
      <c r="B25" s="833" t="s">
        <v>476</v>
      </c>
      <c r="C25" s="947"/>
      <c r="D25" s="914" t="str">
        <f t="shared" si="0"/>
        <v>This Question must be answered before uploading, the report will not be processed if left blank</v>
      </c>
      <c r="G25" s="792"/>
      <c r="H25" s="792"/>
      <c r="I25" s="792"/>
      <c r="J25" s="792"/>
      <c r="K25" s="792"/>
      <c r="L25" s="792"/>
    </row>
    <row r="26" spans="1:13" ht="40.200000000000003" customHeight="1" x14ac:dyDescent="0.3">
      <c r="A26" s="832">
        <v>979</v>
      </c>
      <c r="B26" s="833" t="s">
        <v>1004</v>
      </c>
      <c r="C26" s="947"/>
      <c r="D26" s="914" t="str">
        <f t="shared" si="0"/>
        <v>This Question must be answered before uploading, the report will not be processed if left blank</v>
      </c>
      <c r="G26" s="792"/>
      <c r="H26" s="792"/>
      <c r="I26" s="792"/>
      <c r="J26" s="792"/>
      <c r="K26" s="792"/>
      <c r="L26" s="792"/>
    </row>
    <row r="27" spans="1:13" ht="52.95" customHeight="1" x14ac:dyDescent="0.3">
      <c r="A27" s="832">
        <v>980</v>
      </c>
      <c r="B27" s="833" t="s">
        <v>2889</v>
      </c>
      <c r="C27" s="948"/>
      <c r="D27" s="914" t="str">
        <f t="shared" si="0"/>
        <v>This Question must be answered before uploading, the report will not be processed if left blank</v>
      </c>
      <c r="G27"/>
      <c r="H27"/>
      <c r="I27"/>
      <c r="J27"/>
      <c r="K27"/>
      <c r="L27"/>
      <c r="M27"/>
    </row>
    <row r="28" spans="1:13" ht="40.200000000000003" customHeight="1" x14ac:dyDescent="0.3">
      <c r="A28" s="832">
        <v>975</v>
      </c>
      <c r="B28" s="833" t="s">
        <v>607</v>
      </c>
      <c r="C28" s="947"/>
      <c r="D28" s="914" t="str">
        <f t="shared" si="0"/>
        <v>This Question must be answered before uploading, the report will not be processed if left blank</v>
      </c>
      <c r="G28" s="792"/>
      <c r="H28" s="792"/>
      <c r="I28" s="792"/>
      <c r="J28" s="792"/>
      <c r="K28" s="792"/>
      <c r="L28" s="792"/>
    </row>
    <row r="29" spans="1:13" x14ac:dyDescent="0.3">
      <c r="A29" s="778"/>
      <c r="B29" s="779"/>
      <c r="C29" s="780"/>
      <c r="D29" s="779"/>
    </row>
    <row r="30" spans="1:13" s="180" customFormat="1" ht="40.200000000000003" customHeight="1" x14ac:dyDescent="0.3">
      <c r="A30" s="832" t="s">
        <v>627</v>
      </c>
      <c r="B30" s="914" t="str">
        <f>IF(D30="","This Question must be answered before uploading, the report will not be processed if left blank","")</f>
        <v>This Question must be answered before uploading, the report will not be processed if left blank</v>
      </c>
      <c r="C30" s="844" t="s">
        <v>477</v>
      </c>
      <c r="D30" s="949"/>
      <c r="E30"/>
      <c r="F30"/>
      <c r="G30" s="791"/>
      <c r="H30" s="791"/>
      <c r="I30" s="791"/>
      <c r="J30" s="791"/>
      <c r="K30" s="791"/>
      <c r="L30" s="791"/>
      <c r="M30" s="791"/>
    </row>
    <row r="31" spans="1:13" ht="14.4" customHeight="1" x14ac:dyDescent="0.3">
      <c r="A31" s="636"/>
      <c r="B31" s="773"/>
      <c r="C31" s="637"/>
      <c r="D31" s="834"/>
    </row>
    <row r="32" spans="1:13" ht="40.200000000000003" customHeight="1" x14ac:dyDescent="0.3">
      <c r="A32" s="832" t="s">
        <v>628</v>
      </c>
      <c r="B32" s="914" t="str">
        <f>IF(D32="","This Question must be answered before uploading, the report will not be processed if left blank","")</f>
        <v>This Question must be answered before uploading, the report will not be processed if left blank</v>
      </c>
      <c r="C32" s="844" t="s">
        <v>478</v>
      </c>
      <c r="D32" s="949"/>
    </row>
    <row r="33" spans="1:13" ht="14.4" customHeight="1" x14ac:dyDescent="0.3">
      <c r="A33" s="636"/>
      <c r="B33" s="773"/>
      <c r="C33" s="637"/>
      <c r="D33" s="834"/>
    </row>
    <row r="34" spans="1:13" s="180" customFormat="1" ht="40.200000000000003" customHeight="1" x14ac:dyDescent="0.3">
      <c r="A34" s="832" t="s">
        <v>1007</v>
      </c>
      <c r="B34" s="914" t="str">
        <f>IF(D34="","This Question must be answered before uploading, the report will not be processed if left blank","")</f>
        <v>This Question must be answered before uploading, the report will not be processed if left blank</v>
      </c>
      <c r="C34" s="844" t="s">
        <v>2033</v>
      </c>
      <c r="D34" s="967"/>
      <c r="E34"/>
      <c r="F34"/>
      <c r="G34" s="791"/>
      <c r="H34" s="791"/>
      <c r="I34" s="791"/>
      <c r="J34" s="791"/>
      <c r="K34" s="791"/>
      <c r="L34" s="791"/>
      <c r="M34" s="791"/>
    </row>
    <row r="38" spans="1:13" x14ac:dyDescent="0.3">
      <c r="D38" s="565" t="s">
        <v>352</v>
      </c>
    </row>
    <row r="42" spans="1:13" x14ac:dyDescent="0.3">
      <c r="A42" s="950">
        <f>SUM(A9:A37)</f>
        <v>16754</v>
      </c>
      <c r="B42" s="951" t="s">
        <v>479</v>
      </c>
      <c r="C42" s="952">
        <v>1.1000000000000001</v>
      </c>
      <c r="D42" s="953"/>
    </row>
    <row r="43" spans="1:13" x14ac:dyDescent="0.3">
      <c r="A43" s="954"/>
      <c r="B43" s="955" t="s">
        <v>480</v>
      </c>
      <c r="C43" s="956">
        <v>44853</v>
      </c>
      <c r="D43" s="957"/>
    </row>
    <row r="44" spans="1:13" x14ac:dyDescent="0.3">
      <c r="B44" s="637"/>
      <c r="C44" s="773"/>
    </row>
    <row r="45" spans="1:13" x14ac:dyDescent="0.3">
      <c r="B45" s="637"/>
      <c r="C45" s="773"/>
    </row>
  </sheetData>
  <sheetProtection algorithmName="SHA-512" hashValue="rwoYqkTFb5X9JQ0TP+xr3K3b1/9rS9zaMvGqs4DVVmi1gyCVnKDSdfxgevwuaP/JjLToBfFUCCTXRXpmILnmKg==" saltValue="ABdyzX2wueu0N16DHqnWPQ==" spinCount="100000" sheet="1" objects="1" scenarios="1"/>
  <mergeCells count="3">
    <mergeCell ref="A2:D2"/>
    <mergeCell ref="A4:D4"/>
    <mergeCell ref="A6:D6"/>
  </mergeCells>
  <dataValidations count="10">
    <dataValidation type="list" allowBlank="1" showInputMessage="1" showErrorMessage="1" prompt="Please select Yes or No from the drop down list" sqref="C17 C28 C23:C26 C13:C15" xr:uid="{42DC82DB-0AE6-4795-B8A2-67794DECDEAD}">
      <formula1>"Yes, No"</formula1>
    </dataValidation>
    <dataValidation type="whole" operator="greaterThan" allowBlank="1" showInputMessage="1" showErrorMessage="1" prompt="Please enter a whole number.  If there are no findings please enter 0" sqref="C18:C20" xr:uid="{22039F36-BF2D-4D90-ACF3-F17B7FAD9827}">
      <formula1>-1</formula1>
    </dataValidation>
    <dataValidation type="list" allowBlank="1" showInputMessage="1" showErrorMessage="1" prompt="Please select Yes, No or N/A from the drop down list" sqref="C22" xr:uid="{1338E819-A8A7-4AB4-965C-9AAE0E62C78A}">
      <formula1>"Yes, No, N/A"</formula1>
    </dataValidation>
    <dataValidation type="date" operator="greaterThan" showInputMessage="1" showErrorMessage="1" promptTitle="MM/DD/YYYY" prompt="This cannot be blank" sqref="C27" xr:uid="{F2F609DE-2DD8-4C56-AEA4-B39EA636E384}">
      <formula1>44742</formula1>
    </dataValidation>
    <dataValidation type="list" allowBlank="1" showInputMessage="1" showErrorMessage="1" prompt="Please select Yes or No from the drop down list" sqref="C27" xr:uid="{B4C96C02-4742-4E38-B12A-360ABBD230F0}">
      <formula1>"Yes,No"</formula1>
    </dataValidation>
    <dataValidation type="list" allowBlank="1" showInputMessage="1" showErrorMessage="1" sqref="C27" xr:uid="{C1CF9E65-608C-4B9B-B8C1-8E5A300F6B99}">
      <formula1>"Yes, No"</formula1>
    </dataValidation>
    <dataValidation type="list" allowBlank="1" showInputMessage="1" showErrorMessage="1" sqref="C27" xr:uid="{2F6B1B33-D794-41C2-9ACB-1601D80589F6}">
      <formula1>"Yes,No"</formula1>
    </dataValidation>
    <dataValidation type="date" operator="greaterThan" allowBlank="1" showInputMessage="1" showErrorMessage="1" sqref="D34" xr:uid="{C03418DF-3B42-4CD5-A316-291388505573}">
      <formula1>44742</formula1>
    </dataValidation>
    <dataValidation type="list" allowBlank="1" showInputMessage="1" showErrorMessage="1" prompt="Please select Yes or No from the drop down list." sqref="C9:C12 C16" xr:uid="{09FCC64E-5331-4E1E-8B61-60F4B5075DD5}">
      <formula1>"Yes, No"</formula1>
    </dataValidation>
    <dataValidation type="list" allowBlank="1" showInputMessage="1" showErrorMessage="1" prompt="Please select Yes or No from the drop down list" sqref="C21" xr:uid="{C0840E4D-A4F7-4799-B300-7B0B69A66EF6}">
      <formula1>"Yes, No, N/A"</formula1>
    </dataValidation>
  </dataValidations>
  <pageMargins left="0.7" right="0.7" top="0.75" bottom="0.75" header="0.3" footer="0.3"/>
  <pageSetup scale="50" orientation="portrait" r:id="rId1"/>
  <rowBreaks count="1" manualBreakCount="1">
    <brk id="34" max="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AB712"/>
  <sheetViews>
    <sheetView zoomScaleNormal="100" workbookViewId="0">
      <pane xSplit="3" ySplit="3" topLeftCell="F4" activePane="bottomRight" state="frozen"/>
      <selection activeCell="K179" sqref="K179"/>
      <selection pane="topRight" activeCell="K179" sqref="K179"/>
      <selection pane="bottomLeft" activeCell="K179" sqref="K179"/>
      <selection pane="bottomRight" activeCell="L231" sqref="L231"/>
    </sheetView>
  </sheetViews>
  <sheetFormatPr defaultColWidth="9.109375" defaultRowHeight="14.4" x14ac:dyDescent="0.3"/>
  <cols>
    <col min="1" max="1" width="8.88671875" style="3" customWidth="1"/>
    <col min="2" max="2" width="17.5546875" style="46" bestFit="1" customWidth="1"/>
    <col min="3" max="3" width="36.6640625" style="376" customWidth="1"/>
    <col min="4" max="4" width="20.88671875" style="3" bestFit="1" customWidth="1"/>
    <col min="5" max="5" width="17.5546875" style="3" customWidth="1"/>
    <col min="6" max="6" width="22.6640625" style="3" customWidth="1"/>
    <col min="7" max="7" width="17.44140625" style="284" customWidth="1"/>
    <col min="8" max="8" width="9.6640625" style="3" customWidth="1"/>
    <col min="9" max="9" width="1" style="316" customWidth="1"/>
    <col min="10" max="10" width="18.109375" style="5" customWidth="1"/>
    <col min="11" max="11" width="36.88671875" style="9" customWidth="1"/>
    <col min="12" max="12" width="26.21875" style="383" customWidth="1"/>
    <col min="13" max="13" width="8.44140625" customWidth="1"/>
    <col min="14" max="14" width="18.109375" style="3" customWidth="1"/>
    <col min="15" max="15" width="17.88671875" style="3" customWidth="1"/>
    <col min="16" max="16" width="9.109375" style="191" customWidth="1"/>
    <col min="17" max="17" width="10.33203125" style="286" customWidth="1"/>
    <col min="18" max="18" width="7.109375" style="3" customWidth="1"/>
    <col min="19" max="19" width="6" style="3" customWidth="1"/>
    <col min="20" max="20" width="6.6640625" style="3" customWidth="1"/>
    <col min="21" max="21" width="7.5546875" style="3" customWidth="1"/>
    <col min="22" max="22" width="3.44140625" style="3" customWidth="1"/>
    <col min="23" max="23" width="7.33203125" style="3" customWidth="1"/>
    <col min="24" max="24" width="10.5546875" style="3" customWidth="1"/>
    <col min="25" max="25" width="9.88671875" style="3" customWidth="1"/>
    <col min="26" max="26" width="9.109375" style="3" customWidth="1"/>
    <col min="27" max="16384" width="9.109375" style="3"/>
  </cols>
  <sheetData>
    <row r="1" spans="1:28" ht="36" x14ac:dyDescent="0.3">
      <c r="C1" s="43" t="s">
        <v>417</v>
      </c>
      <c r="D1" s="13">
        <f>L51-(L38+L39-L43-L44-L196)-L47</f>
        <v>0</v>
      </c>
      <c r="I1" s="285"/>
      <c r="J1" s="42"/>
      <c r="K1" s="14" t="s">
        <v>46</v>
      </c>
      <c r="L1" s="56"/>
      <c r="S1" s="3">
        <v>100</v>
      </c>
      <c r="T1" s="3">
        <v>1</v>
      </c>
    </row>
    <row r="2" spans="1:28" ht="44.4" x14ac:dyDescent="0.4">
      <c r="C2" s="67" t="str">
        <f>'Unit Data from Audit Worksheet'!D2</f>
        <v>Select Unit Name from Drop Down List</v>
      </c>
      <c r="D2" s="135">
        <v>2022</v>
      </c>
      <c r="E2" s="12">
        <v>2022</v>
      </c>
      <c r="F2" s="12"/>
      <c r="G2" s="63"/>
      <c r="H2" s="12"/>
      <c r="I2" s="285"/>
      <c r="J2" s="37" t="s">
        <v>42</v>
      </c>
      <c r="K2" s="8" t="s">
        <v>41</v>
      </c>
      <c r="L2" s="61" t="s">
        <v>30</v>
      </c>
      <c r="S2" s="3">
        <v>200</v>
      </c>
      <c r="T2" s="3">
        <v>2</v>
      </c>
      <c r="X2" s="318" t="s">
        <v>1027</v>
      </c>
      <c r="Y2" s="318" t="s">
        <v>1026</v>
      </c>
    </row>
    <row r="3" spans="1:28" ht="31.2" x14ac:dyDescent="0.3">
      <c r="A3" s="287" t="s">
        <v>42</v>
      </c>
      <c r="B3" s="288"/>
      <c r="C3" s="40" t="s">
        <v>1</v>
      </c>
      <c r="D3" s="15" t="s">
        <v>43</v>
      </c>
      <c r="E3" s="15" t="s">
        <v>44</v>
      </c>
      <c r="F3" s="16" t="s">
        <v>48</v>
      </c>
      <c r="G3" s="68" t="s">
        <v>313</v>
      </c>
      <c r="H3" s="16" t="s">
        <v>348</v>
      </c>
      <c r="I3" s="285"/>
      <c r="J3" s="289"/>
      <c r="K3" s="136"/>
      <c r="L3" s="290"/>
      <c r="O3" s="3" t="s">
        <v>281</v>
      </c>
      <c r="Q3" s="79" t="s">
        <v>314</v>
      </c>
      <c r="S3" s="3">
        <v>300</v>
      </c>
      <c r="T3" s="3">
        <v>3</v>
      </c>
      <c r="Y3" s="3" t="s">
        <v>786</v>
      </c>
    </row>
    <row r="4" spans="1:28" ht="25.8" customHeight="1" x14ac:dyDescent="0.35">
      <c r="A4" s="291"/>
      <c r="B4" s="292"/>
      <c r="C4" s="44"/>
      <c r="D4" s="7"/>
      <c r="E4" s="7"/>
      <c r="F4" s="7"/>
      <c r="G4" s="64"/>
      <c r="H4" s="7"/>
      <c r="I4" s="285"/>
      <c r="J4" s="39">
        <v>999</v>
      </c>
      <c r="K4" s="11" t="s">
        <v>278</v>
      </c>
      <c r="L4" s="918" t="e">
        <f>'Unit Data from Audit Worksheet'!D3</f>
        <v>#N/A</v>
      </c>
      <c r="S4" s="3">
        <v>400</v>
      </c>
      <c r="T4" s="3">
        <v>4</v>
      </c>
      <c r="X4" s="293"/>
      <c r="Y4" s="293"/>
    </row>
    <row r="5" spans="1:28" ht="57" customHeight="1" x14ac:dyDescent="0.3">
      <c r="A5" s="294">
        <f>'Unit Data from Audit Worksheet'!A7</f>
        <v>333</v>
      </c>
      <c r="B5" s="48" t="str">
        <f>'Unit Data from Audit Worksheet'!C7</f>
        <v>Net Position-Governmental Activities</v>
      </c>
      <c r="C5" s="295" t="str">
        <f>'Unit Data from Audit Worksheet'!D7</f>
        <v xml:space="preserve"> All unrestricted Cash and investments.  
Exclude: restricted cash 
                   cash held by a third party. </v>
      </c>
      <c r="D5" s="134"/>
      <c r="E5" s="142">
        <f>'Unit Data from Audit Worksheet'!F7</f>
        <v>0</v>
      </c>
      <c r="F5" s="229">
        <f>IF(L5&lt;0,"Error: Number is normally positive.",)</f>
        <v>0</v>
      </c>
      <c r="G5" s="65"/>
      <c r="H5" s="228"/>
      <c r="I5" s="32"/>
      <c r="J5" s="36">
        <v>333</v>
      </c>
      <c r="K5" s="45" t="s">
        <v>176</v>
      </c>
      <c r="L5" s="296">
        <f>IF(D5="",E5,D5)</f>
        <v>0</v>
      </c>
      <c r="P5" s="200"/>
      <c r="X5" s="626">
        <v>333</v>
      </c>
      <c r="Y5" s="293">
        <v>333</v>
      </c>
      <c r="AA5" s="3">
        <f>A5-J5</f>
        <v>0</v>
      </c>
      <c r="AB5" s="293">
        <f>E5-L5</f>
        <v>0</v>
      </c>
    </row>
    <row r="6" spans="1:28" ht="39.75" customHeight="1" x14ac:dyDescent="0.3">
      <c r="A6" s="217">
        <f>'Unit Data from Audit Worksheet'!A8</f>
        <v>500</v>
      </c>
      <c r="B6" s="230" t="str">
        <f>'Unit Data from Audit Worksheet'!C8</f>
        <v>Net Position-Governmental Activities</v>
      </c>
      <c r="C6" s="216" t="str">
        <f>'Unit Data from Audit Worksheet'!D8</f>
        <v xml:space="preserve"> All restricted Cash and investments</v>
      </c>
      <c r="D6" s="134"/>
      <c r="E6" s="236">
        <f>'Unit Data from Audit Worksheet'!F8</f>
        <v>0</v>
      </c>
      <c r="F6" s="229">
        <f>IF(L6&lt;0,"Error: Number is normally positive.",)</f>
        <v>0</v>
      </c>
      <c r="G6" s="231"/>
      <c r="H6" s="228"/>
      <c r="I6" s="32"/>
      <c r="J6" s="227">
        <v>500</v>
      </c>
      <c r="K6" s="226" t="s">
        <v>175</v>
      </c>
      <c r="L6" s="296">
        <f>IF(D6="",E6,D6)</f>
        <v>0</v>
      </c>
      <c r="P6" s="201"/>
      <c r="X6" s="626">
        <v>500</v>
      </c>
      <c r="Y6" s="293">
        <v>500</v>
      </c>
      <c r="AA6" s="415">
        <f t="shared" ref="AA6:AA71" si="0">A6-J6</f>
        <v>0</v>
      </c>
      <c r="AB6" s="293">
        <f t="shared" ref="AB6:AB71" si="1">E6-L6</f>
        <v>0</v>
      </c>
    </row>
    <row r="7" spans="1:28" ht="43.5" customHeight="1" x14ac:dyDescent="0.3">
      <c r="A7" s="217">
        <f>'Unit Data from Audit Worksheet'!A9</f>
        <v>385</v>
      </c>
      <c r="B7" s="230" t="str">
        <f>'Unit Data from Audit Worksheet'!C9</f>
        <v>Net Position-Governmental Activities</v>
      </c>
      <c r="C7" s="216" t="str">
        <f>'Unit Data from Audit Worksheet'!D9</f>
        <v>Total Assets and deferred outflows</v>
      </c>
      <c r="D7" s="134"/>
      <c r="E7" s="236">
        <f>'Unit Data from Audit Worksheet'!F9</f>
        <v>0</v>
      </c>
      <c r="F7" s="126">
        <f>IF((L5+L6)&gt;L7,"Error: Please review accts (333 + 500) &gt; 385",)</f>
        <v>0</v>
      </c>
      <c r="G7" s="231" t="str">
        <f>IF(Q7=1," Included in error count"," ")</f>
        <v xml:space="preserve"> </v>
      </c>
      <c r="H7" s="228"/>
      <c r="I7" s="32"/>
      <c r="J7" s="69">
        <v>385</v>
      </c>
      <c r="K7" s="70" t="s">
        <v>107</v>
      </c>
      <c r="L7" s="297">
        <f>IF(D7="",E7,D7)+IF(D9="",E9,D9)</f>
        <v>0</v>
      </c>
      <c r="N7" s="71" t="s">
        <v>300</v>
      </c>
      <c r="P7" s="201"/>
      <c r="X7" s="626">
        <v>385</v>
      </c>
      <c r="Y7" s="293">
        <v>385</v>
      </c>
      <c r="AA7" s="415">
        <f t="shared" si="0"/>
        <v>0</v>
      </c>
      <c r="AB7" s="293">
        <f t="shared" si="1"/>
        <v>0</v>
      </c>
    </row>
    <row r="8" spans="1:28" ht="90.75" customHeight="1" x14ac:dyDescent="0.3">
      <c r="A8" s="217">
        <f>'Unit Data from Audit Worksheet'!A10</f>
        <v>575</v>
      </c>
      <c r="B8" s="230" t="str">
        <f>'Unit Data from Audit Worksheet'!C10</f>
        <v>Net Position-Governmental Activities</v>
      </c>
      <c r="C8" s="216" t="str">
        <f>'Unit Data from Audit Worksheet'!D10</f>
        <v>Record any positive Internal balances on the net position statements that appear in the Asset Section of the Net Position Statement</v>
      </c>
      <c r="D8" s="134"/>
      <c r="E8" s="236">
        <f>'Unit Data from Audit Worksheet'!F10</f>
        <v>0</v>
      </c>
      <c r="F8" s="229">
        <f>IF(L8&lt;0,"Error: Number is normally positive.",)</f>
        <v>0</v>
      </c>
      <c r="G8" s="231"/>
      <c r="H8" s="228"/>
      <c r="I8" s="32"/>
      <c r="J8" s="227">
        <v>575</v>
      </c>
      <c r="K8" s="233" t="s">
        <v>303</v>
      </c>
      <c r="L8" s="296">
        <f>IF(D8="",E8,D8)</f>
        <v>0</v>
      </c>
      <c r="N8" s="57"/>
      <c r="P8" s="201"/>
      <c r="X8" s="626">
        <v>575</v>
      </c>
      <c r="Y8" s="293">
        <v>575</v>
      </c>
      <c r="AA8" s="415">
        <f t="shared" si="0"/>
        <v>0</v>
      </c>
      <c r="AB8" s="293">
        <f t="shared" si="1"/>
        <v>0</v>
      </c>
    </row>
    <row r="9" spans="1:28" ht="103.5" customHeight="1" x14ac:dyDescent="0.3">
      <c r="A9" s="217">
        <f>'Unit Data from Audit Worksheet'!A11</f>
        <v>576</v>
      </c>
      <c r="B9" s="230" t="str">
        <f>'Unit Data from Audit Worksheet'!C11</f>
        <v>Net Position-Governmental Activities</v>
      </c>
      <c r="C9" s="298" t="str">
        <f>'Unit Data from Audit Worksheet'!D11</f>
        <v>Record any negative Internal balances on the net position statements that appear in the Asset Section of the Net Position Statement.
Enter as a positive</v>
      </c>
      <c r="D9" s="102"/>
      <c r="E9" s="145">
        <f>'Unit Data from Audit Worksheet'!F11</f>
        <v>0</v>
      </c>
      <c r="F9" s="225">
        <f>IF(E9&lt;0,"Error: Enter as positive.",)</f>
        <v>0</v>
      </c>
      <c r="G9" s="104"/>
      <c r="H9" s="105"/>
      <c r="I9" s="32"/>
      <c r="J9" s="97">
        <v>576</v>
      </c>
      <c r="K9" s="233" t="s">
        <v>304</v>
      </c>
      <c r="L9" s="296">
        <f>IF(D9="",E9,D9)</f>
        <v>0</v>
      </c>
      <c r="N9" s="57"/>
      <c r="P9" s="202"/>
      <c r="X9" s="626">
        <v>576</v>
      </c>
      <c r="Y9" s="293">
        <v>576</v>
      </c>
      <c r="AA9" s="415">
        <f t="shared" si="0"/>
        <v>0</v>
      </c>
      <c r="AB9" s="293">
        <f t="shared" si="1"/>
        <v>0</v>
      </c>
    </row>
    <row r="10" spans="1:28" s="18" customFormat="1" ht="100.5" customHeight="1" x14ac:dyDescent="0.3">
      <c r="A10" s="217">
        <f>'Unit Data from Audit Worksheet'!A12</f>
        <v>626</v>
      </c>
      <c r="B10" s="222" t="str">
        <f>'Unit Data from Audit Worksheet'!C12</f>
        <v>Net Position-Governmental Activities</v>
      </c>
      <c r="C10" s="221" t="str">
        <f>'Unit Data from Audit Worksheet'!D12</f>
        <v xml:space="preserve">Total Current liabilities (as reported on Statement of Net Position)
Include:   Current liabilities including current portion of long-term debt.  Deferred inflows should not be included in Current Liabilities  </v>
      </c>
      <c r="D10" s="102"/>
      <c r="E10" s="850">
        <f>'Unit Data from Audit Worksheet'!F12</f>
        <v>0</v>
      </c>
      <c r="F10"/>
      <c r="G10"/>
      <c r="H10"/>
      <c r="I10" s="32"/>
      <c r="J10" s="806">
        <v>626</v>
      </c>
      <c r="K10" s="807" t="s">
        <v>373</v>
      </c>
      <c r="L10" s="808">
        <f>IF(D10="",E10,D10)+IF(D9="",E9,D9)</f>
        <v>0</v>
      </c>
      <c r="M10"/>
      <c r="N10" s="167" t="s">
        <v>300</v>
      </c>
      <c r="O10" s="299"/>
      <c r="P10" s="203"/>
      <c r="Q10" s="300"/>
      <c r="R10" s="3"/>
      <c r="X10" s="626">
        <v>626</v>
      </c>
      <c r="Y10" s="301">
        <v>626</v>
      </c>
      <c r="AA10" s="415">
        <f t="shared" si="0"/>
        <v>0</v>
      </c>
      <c r="AB10" s="293">
        <f t="shared" si="1"/>
        <v>0</v>
      </c>
    </row>
    <row r="11" spans="1:28" s="18" customFormat="1" ht="86.25" customHeight="1" x14ac:dyDescent="0.3">
      <c r="A11" s="217">
        <f>'Unit Data from Audit Worksheet'!A13</f>
        <v>627</v>
      </c>
      <c r="B11" s="222" t="str">
        <f>'Unit Data from Audit Worksheet'!C13</f>
        <v>Net Position-Governmental Activities</v>
      </c>
      <c r="C11" s="221" t="str">
        <f>'Unit Data from Audit Worksheet'!D13</f>
        <v>Please enter any bond anticipation notes that are classified as current liabilities and included in account 626 above (amounts entered should agree to the current amount included in the changes to long-term debt note)</v>
      </c>
      <c r="D11" s="102"/>
      <c r="E11" s="239">
        <f>'Unit Data from Audit Worksheet'!F13</f>
        <v>0</v>
      </c>
      <c r="F11" s="849"/>
      <c r="G11" s="848"/>
      <c r="H11" s="849"/>
      <c r="I11" s="32"/>
      <c r="J11" s="223">
        <v>627</v>
      </c>
      <c r="K11" s="197" t="s">
        <v>365</v>
      </c>
      <c r="L11" s="302">
        <f t="shared" ref="L11:L16" si="2">IF(D11="",E11,D11)</f>
        <v>0</v>
      </c>
      <c r="M11"/>
      <c r="N11" s="166"/>
      <c r="O11" s="299"/>
      <c r="P11" s="203"/>
      <c r="Q11" s="300"/>
      <c r="R11" s="3"/>
      <c r="X11" s="626">
        <v>627</v>
      </c>
      <c r="Y11" s="301">
        <v>627</v>
      </c>
      <c r="AA11" s="415">
        <f t="shared" si="0"/>
        <v>0</v>
      </c>
      <c r="AB11" s="293">
        <f t="shared" si="1"/>
        <v>0</v>
      </c>
    </row>
    <row r="12" spans="1:28" s="18" customFormat="1" ht="86.25" customHeight="1" x14ac:dyDescent="0.3">
      <c r="A12" s="217">
        <f>'Unit Data from Audit Worksheet'!A14</f>
        <v>628</v>
      </c>
      <c r="B12" s="222" t="str">
        <f>'Unit Data from Audit Worksheet'!C14</f>
        <v>Net Position-Governmental Activities</v>
      </c>
      <c r="C12" s="221" t="str">
        <f>'Unit Data from Audit Worksheet'!D14</f>
        <v>Please enter any compensated absences that are classified as current liabilities and included in account 626 above (amounts entered should agree to the current amount included in the changes to long-term debt note)</v>
      </c>
      <c r="D12" s="102"/>
      <c r="E12" s="239">
        <f>'Unit Data from Audit Worksheet'!F14</f>
        <v>0</v>
      </c>
      <c r="F12" s="224"/>
      <c r="G12" s="212"/>
      <c r="H12" s="224"/>
      <c r="I12" s="32"/>
      <c r="J12" s="223">
        <v>628</v>
      </c>
      <c r="K12" s="197" t="s">
        <v>370</v>
      </c>
      <c r="L12" s="302">
        <f t="shared" si="2"/>
        <v>0</v>
      </c>
      <c r="M12"/>
      <c r="N12" s="166"/>
      <c r="O12" s="299"/>
      <c r="P12" s="203"/>
      <c r="Q12" s="300"/>
      <c r="R12" s="3"/>
      <c r="X12" s="626">
        <v>628</v>
      </c>
      <c r="Y12" s="301">
        <v>628</v>
      </c>
      <c r="AA12" s="415">
        <f t="shared" si="0"/>
        <v>0</v>
      </c>
      <c r="AB12" s="293">
        <f t="shared" si="1"/>
        <v>0</v>
      </c>
    </row>
    <row r="13" spans="1:28" s="18" customFormat="1" ht="93" customHeight="1" x14ac:dyDescent="0.3">
      <c r="A13" s="217">
        <f>'Unit Data from Audit Worksheet'!A15</f>
        <v>629</v>
      </c>
      <c r="B13" s="222" t="str">
        <f>'Unit Data from Audit Worksheet'!C15</f>
        <v>Net Position-Governmental Activities</v>
      </c>
      <c r="C13" s="221" t="str">
        <f>'Unit Data from Audit Worksheet'!D15</f>
        <v>Please enter any pension liabilities that are classified as current liabilities and included in account 626 above (amounts entered should agree to the current amount included in the changes to long-term debt note)</v>
      </c>
      <c r="D13" s="102"/>
      <c r="E13" s="239">
        <f>'Unit Data from Audit Worksheet'!F15</f>
        <v>0</v>
      </c>
      <c r="F13" s="224"/>
      <c r="G13" s="212"/>
      <c r="H13" s="224"/>
      <c r="I13" s="32"/>
      <c r="J13" s="223">
        <v>629</v>
      </c>
      <c r="K13" s="197" t="s">
        <v>369</v>
      </c>
      <c r="L13" s="302">
        <f t="shared" si="2"/>
        <v>0</v>
      </c>
      <c r="M13"/>
      <c r="N13" s="166"/>
      <c r="O13" s="299"/>
      <c r="P13" s="203"/>
      <c r="Q13" s="300"/>
      <c r="R13" s="3"/>
      <c r="X13" s="626">
        <v>629</v>
      </c>
      <c r="Y13" s="301">
        <v>629</v>
      </c>
      <c r="AA13" s="415">
        <f t="shared" si="0"/>
        <v>0</v>
      </c>
      <c r="AB13" s="293">
        <f t="shared" si="1"/>
        <v>0</v>
      </c>
    </row>
    <row r="14" spans="1:28" s="18" customFormat="1" ht="67.5" customHeight="1" x14ac:dyDescent="0.3">
      <c r="A14" s="217">
        <f>'Unit Data from Audit Worksheet'!A16</f>
        <v>630</v>
      </c>
      <c r="B14" s="222" t="str">
        <f>'Unit Data from Audit Worksheet'!C16</f>
        <v>Net Position-Governmental Activities</v>
      </c>
      <c r="C14" s="221" t="str">
        <f>'Unit Data from Audit Worksheet'!D16</f>
        <v>Please enter any current liabilities that are payable from restricted assets and included in account 626 above</v>
      </c>
      <c r="D14" s="102"/>
      <c r="E14" s="239">
        <f>'Unit Data from Audit Worksheet'!F16</f>
        <v>0</v>
      </c>
      <c r="F14" s="224"/>
      <c r="G14" s="212"/>
      <c r="H14" s="224"/>
      <c r="I14" s="32"/>
      <c r="J14" s="223">
        <v>630</v>
      </c>
      <c r="K14" s="197" t="s">
        <v>368</v>
      </c>
      <c r="L14" s="302">
        <f t="shared" si="2"/>
        <v>0</v>
      </c>
      <c r="M14"/>
      <c r="N14" s="166"/>
      <c r="O14" s="299"/>
      <c r="P14" s="203"/>
      <c r="Q14" s="300"/>
      <c r="R14" s="3"/>
      <c r="X14" s="626">
        <v>630</v>
      </c>
      <c r="Y14" s="301">
        <v>630</v>
      </c>
      <c r="AA14" s="415">
        <f t="shared" si="0"/>
        <v>0</v>
      </c>
      <c r="AB14" s="293">
        <f t="shared" si="1"/>
        <v>0</v>
      </c>
    </row>
    <row r="15" spans="1:28" s="18" customFormat="1" ht="102.75" customHeight="1" x14ac:dyDescent="0.3">
      <c r="A15" s="217">
        <f>'Unit Data from Audit Worksheet'!A17</f>
        <v>631</v>
      </c>
      <c r="B15" s="230" t="str">
        <f>'Unit Data from Audit Worksheet'!C17</f>
        <v>Net Position-Governmental Activities</v>
      </c>
      <c r="C15" s="213" t="str">
        <f>'Unit Data from Audit Worksheet'!D17</f>
        <v>Please enter any OPEB liabilities that are classified as current liabilities and included in account 626 above (amounts entered should agree to the current amount included in the changes to long-term debt note)</v>
      </c>
      <c r="D15" s="102"/>
      <c r="E15" s="239">
        <f>'Unit Data from Audit Worksheet'!F17</f>
        <v>0</v>
      </c>
      <c r="F15" s="224"/>
      <c r="G15" s="212"/>
      <c r="H15" s="224"/>
      <c r="I15" s="32"/>
      <c r="J15" s="223">
        <v>631</v>
      </c>
      <c r="K15" s="197" t="s">
        <v>367</v>
      </c>
      <c r="L15" s="302">
        <f t="shared" si="2"/>
        <v>0</v>
      </c>
      <c r="M15"/>
      <c r="N15" s="166"/>
      <c r="O15" s="299"/>
      <c r="P15" s="203"/>
      <c r="Q15" s="300"/>
      <c r="R15" s="3"/>
      <c r="X15" s="626">
        <v>631</v>
      </c>
      <c r="Y15" s="301">
        <v>631</v>
      </c>
      <c r="AA15" s="415">
        <f t="shared" si="0"/>
        <v>0</v>
      </c>
      <c r="AB15" s="293">
        <f t="shared" si="1"/>
        <v>0</v>
      </c>
    </row>
    <row r="16" spans="1:28" s="18" customFormat="1" ht="119.25" customHeight="1" x14ac:dyDescent="0.3">
      <c r="A16" s="217">
        <f>'Unit Data from Audit Worksheet'!A18</f>
        <v>632</v>
      </c>
      <c r="B16" s="230" t="str">
        <f>'Unit Data from Audit Worksheet'!C18</f>
        <v>Net Position-Governmental Activities</v>
      </c>
      <c r="C16" s="213" t="str">
        <f>'Unit Data from Audit Worksheet'!D18</f>
        <v>Please enter any landfill closure/postclosure liabilities that are classified as current liabilities and included in account 626 above (amounts entered should agree to the current amount included in the changes to long-term debt note)</v>
      </c>
      <c r="D16" s="102"/>
      <c r="E16" s="239">
        <f>'Unit Data from Audit Worksheet'!F18</f>
        <v>0</v>
      </c>
      <c r="F16" s="224"/>
      <c r="G16" s="212"/>
      <c r="H16" s="224"/>
      <c r="I16" s="32"/>
      <c r="J16" s="223">
        <v>632</v>
      </c>
      <c r="K16" s="197" t="s">
        <v>366</v>
      </c>
      <c r="L16" s="302">
        <f t="shared" si="2"/>
        <v>0</v>
      </c>
      <c r="M16"/>
      <c r="N16" s="166"/>
      <c r="O16" s="299"/>
      <c r="P16" s="203"/>
      <c r="Q16" s="300"/>
      <c r="R16" s="3"/>
      <c r="X16" s="626">
        <v>632</v>
      </c>
      <c r="Y16" s="301">
        <v>632</v>
      </c>
      <c r="AA16" s="415">
        <f t="shared" si="0"/>
        <v>0</v>
      </c>
      <c r="AB16" s="293">
        <f t="shared" si="1"/>
        <v>0</v>
      </c>
    </row>
    <row r="17" spans="1:28" ht="30.6" x14ac:dyDescent="0.3">
      <c r="A17" s="625">
        <f>'Unit Data from Audit Worksheet'!A19</f>
        <v>338</v>
      </c>
      <c r="B17" s="230" t="str">
        <f>'Unit Data from Audit Worksheet'!C19</f>
        <v>Net Position-Governmental Activities</v>
      </c>
      <c r="C17" s="216" t="str">
        <f>'Unit Data from Audit Worksheet'!D19</f>
        <v>Total Liabilities and total deferred inflows</v>
      </c>
      <c r="D17" s="102"/>
      <c r="E17" s="142">
        <f>'Unit Data from Audit Worksheet'!F19</f>
        <v>0</v>
      </c>
      <c r="F17" s="126" t="str">
        <f>IF(L10&gt;L17,"Please review accounts 626 greater than 338","")</f>
        <v/>
      </c>
      <c r="G17" s="65"/>
      <c r="H17" s="228"/>
      <c r="I17" s="32"/>
      <c r="J17" s="106">
        <v>338</v>
      </c>
      <c r="K17" s="107" t="s">
        <v>108</v>
      </c>
      <c r="L17" s="297">
        <f>IF(D17="",E17,D17)+IF(D9="",E9,D9)</f>
        <v>0</v>
      </c>
      <c r="N17" s="71" t="s">
        <v>300</v>
      </c>
      <c r="P17" s="200"/>
      <c r="X17" s="626">
        <v>338</v>
      </c>
      <c r="Y17" s="293">
        <v>338</v>
      </c>
      <c r="AA17" s="415">
        <f t="shared" si="0"/>
        <v>0</v>
      </c>
      <c r="AB17" s="293">
        <f t="shared" si="1"/>
        <v>0</v>
      </c>
    </row>
    <row r="18" spans="1:28" ht="100.5" customHeight="1" x14ac:dyDescent="0.3">
      <c r="A18" s="217">
        <f>'Unit Data from Audit Worksheet'!A20</f>
        <v>335</v>
      </c>
      <c r="B18" s="230" t="str">
        <f>'Unit Data from Audit Worksheet'!C20</f>
        <v>Net Position-Governmental Activities</v>
      </c>
      <c r="C18" s="216" t="str">
        <f>'Unit Data from Audit Worksheet'!D20</f>
        <v>Unearned revenues that were included in current liabilities in your audit report or entered in acct # 626 above. 
Exclude - unearned revenues that are listed in deferred inflows.</v>
      </c>
      <c r="D18" s="102"/>
      <c r="E18" s="236">
        <f>'Unit Data from Audit Worksheet'!F20</f>
        <v>0</v>
      </c>
      <c r="F18" s="229">
        <f>IF(L18&lt;0,"Error: Enter as a positive.",)</f>
        <v>0</v>
      </c>
      <c r="G18" s="231"/>
      <c r="H18" s="228"/>
      <c r="I18" s="32"/>
      <c r="J18" s="227">
        <v>335</v>
      </c>
      <c r="K18" s="226" t="s">
        <v>109</v>
      </c>
      <c r="L18" s="296">
        <f>IF(D18="",E18,D18)</f>
        <v>0</v>
      </c>
      <c r="P18" s="201"/>
      <c r="X18" s="626">
        <v>335</v>
      </c>
      <c r="Y18" s="293">
        <v>335</v>
      </c>
      <c r="AA18" s="415">
        <f t="shared" si="0"/>
        <v>0</v>
      </c>
      <c r="AB18" s="293">
        <f t="shared" si="1"/>
        <v>0</v>
      </c>
    </row>
    <row r="19" spans="1:28" ht="20.399999999999999" x14ac:dyDescent="0.3">
      <c r="A19" s="217">
        <f>'Unit Data from Audit Worksheet'!A21</f>
        <v>252</v>
      </c>
      <c r="B19" s="230" t="str">
        <f>'Unit Data from Audit Worksheet'!C21</f>
        <v>Net Position-Governmental Activities</v>
      </c>
      <c r="C19" s="216" t="str">
        <f>'Unit Data from Audit Worksheet'!D21</f>
        <v xml:space="preserve"> Total Net investment in capital assets</v>
      </c>
      <c r="D19" s="102"/>
      <c r="E19" s="236">
        <f>'Unit Data from Audit Worksheet'!F21</f>
        <v>0</v>
      </c>
      <c r="F19" s="229"/>
      <c r="G19" s="231"/>
      <c r="H19" s="228"/>
      <c r="I19" s="32"/>
      <c r="J19" s="227">
        <v>252</v>
      </c>
      <c r="K19" s="226" t="s">
        <v>95</v>
      </c>
      <c r="L19" s="296">
        <f t="shared" ref="L19:L37" si="3">IF(D19="",E19,D19)</f>
        <v>0</v>
      </c>
      <c r="O19" s="303" t="e">
        <f>'Unit Data from Audit Worksheet'!E21</f>
        <v>#N/A</v>
      </c>
      <c r="P19" s="201"/>
      <c r="X19" s="626">
        <v>252</v>
      </c>
      <c r="Y19" s="293">
        <v>252</v>
      </c>
      <c r="AA19" s="415">
        <f t="shared" si="0"/>
        <v>0</v>
      </c>
      <c r="AB19" s="293">
        <f t="shared" si="1"/>
        <v>0</v>
      </c>
    </row>
    <row r="20" spans="1:28" ht="20.399999999999999" x14ac:dyDescent="0.3">
      <c r="A20" s="217">
        <f>'Unit Data from Audit Worksheet'!A22</f>
        <v>253</v>
      </c>
      <c r="B20" s="230" t="str">
        <f>'Unit Data from Audit Worksheet'!C22</f>
        <v>Net Position-Governmental Activities</v>
      </c>
      <c r="C20" s="216" t="str">
        <f>'Unit Data from Audit Worksheet'!D22</f>
        <v xml:space="preserve"> Total Net Position, Restricted</v>
      </c>
      <c r="D20" s="102"/>
      <c r="E20" s="236">
        <f>'Unit Data from Audit Worksheet'!F22</f>
        <v>0</v>
      </c>
      <c r="F20" s="229"/>
      <c r="G20" s="231"/>
      <c r="H20" s="228"/>
      <c r="I20" s="32"/>
      <c r="J20" s="227">
        <v>253</v>
      </c>
      <c r="K20" s="226" t="s">
        <v>96</v>
      </c>
      <c r="L20" s="296">
        <f t="shared" si="3"/>
        <v>0</v>
      </c>
      <c r="O20" s="303" t="e">
        <f>'Unit Data from Audit Worksheet'!E22</f>
        <v>#N/A</v>
      </c>
      <c r="P20" s="201"/>
      <c r="X20" s="626">
        <v>253</v>
      </c>
      <c r="Y20" s="293">
        <v>253</v>
      </c>
      <c r="AA20" s="415">
        <f t="shared" si="0"/>
        <v>0</v>
      </c>
      <c r="AB20" s="293">
        <f t="shared" si="1"/>
        <v>0</v>
      </c>
    </row>
    <row r="21" spans="1:28" ht="73.5" customHeight="1" x14ac:dyDescent="0.3">
      <c r="A21" s="217">
        <f>'Unit Data from Audit Worksheet'!A23</f>
        <v>254</v>
      </c>
      <c r="B21" s="230" t="str">
        <f>'Unit Data from Audit Worksheet'!C23</f>
        <v>Net Position-Governmental Activities</v>
      </c>
      <c r="C21" s="216" t="str">
        <f>'Unit Data from Audit Worksheet'!D23</f>
        <v>Total Net Position, Unrestricted - enter negative unrestricted net position as a negative)</v>
      </c>
      <c r="D21" s="102"/>
      <c r="E21" s="236">
        <f>'Unit Data from Audit Worksheet'!F23</f>
        <v>0</v>
      </c>
      <c r="F21" s="229">
        <f>IF((L7-L17-L19-L20-L21)=0,,"Error: Total assets and deferred outflows less total liabilities and deferred inflows do not equal total net position accts 385-338-252-253-254")</f>
        <v>0</v>
      </c>
      <c r="G21" s="83">
        <f>+L7-L17-L19-L20-L21</f>
        <v>0</v>
      </c>
      <c r="H21" s="228"/>
      <c r="I21" s="32"/>
      <c r="J21" s="227">
        <v>254</v>
      </c>
      <c r="K21" s="226" t="s">
        <v>97</v>
      </c>
      <c r="L21" s="296">
        <f t="shared" si="3"/>
        <v>0</v>
      </c>
      <c r="O21" s="303" t="e">
        <f>'Unit Data from Audit Worksheet'!E23</f>
        <v>#N/A</v>
      </c>
      <c r="P21" s="201"/>
      <c r="X21" s="626">
        <v>254</v>
      </c>
      <c r="Y21" s="293">
        <v>254</v>
      </c>
      <c r="AA21" s="415">
        <f t="shared" si="0"/>
        <v>0</v>
      </c>
      <c r="AB21" s="293">
        <f t="shared" si="1"/>
        <v>0</v>
      </c>
    </row>
    <row r="22" spans="1:28" ht="51.75" customHeight="1" x14ac:dyDescent="0.3">
      <c r="A22" s="217">
        <f>'Unit Data from Audit Worksheet'!A25</f>
        <v>502</v>
      </c>
      <c r="B22" s="230" t="str">
        <f>'Unit Data from Audit Worksheet'!C25</f>
        <v>Net Position-Business Activities</v>
      </c>
      <c r="C22" s="216" t="str">
        <f>'Unit Data from Audit Worksheet'!D25</f>
        <v xml:space="preserve">All unrestricted Cash and investments. 
Exclude restricted cash and cash held by a third party. </v>
      </c>
      <c r="D22" s="102"/>
      <c r="E22" s="236">
        <f>'Unit Data from Audit Worksheet'!F25</f>
        <v>0</v>
      </c>
      <c r="F22" s="229">
        <f>IF(L22&lt;0,"Error: Number is normally positive.",)</f>
        <v>0</v>
      </c>
      <c r="G22" s="231"/>
      <c r="H22" s="228"/>
      <c r="I22" s="32"/>
      <c r="J22" s="227">
        <v>502</v>
      </c>
      <c r="K22" s="226" t="s">
        <v>177</v>
      </c>
      <c r="L22" s="296">
        <f t="shared" si="3"/>
        <v>0</v>
      </c>
      <c r="P22" s="201"/>
      <c r="X22" s="626">
        <v>502</v>
      </c>
      <c r="Y22" s="293">
        <v>502</v>
      </c>
      <c r="AA22" s="415">
        <f t="shared" si="0"/>
        <v>0</v>
      </c>
      <c r="AB22" s="293">
        <f t="shared" si="1"/>
        <v>0</v>
      </c>
    </row>
    <row r="23" spans="1:28" ht="40.5" customHeight="1" x14ac:dyDescent="0.3">
      <c r="A23" s="217">
        <f>'Unit Data from Audit Worksheet'!A26</f>
        <v>503</v>
      </c>
      <c r="B23" s="230" t="str">
        <f>'Unit Data from Audit Worksheet'!C26</f>
        <v>Net Position-Business Activities</v>
      </c>
      <c r="C23" s="216" t="str">
        <f>'Unit Data from Audit Worksheet'!D26</f>
        <v>All restricted Cash and investments</v>
      </c>
      <c r="D23" s="102"/>
      <c r="E23" s="236">
        <f>'Unit Data from Audit Worksheet'!F26</f>
        <v>0</v>
      </c>
      <c r="F23" s="229">
        <f>IF(L23&lt;0,"Error: Number is normally positive.",)</f>
        <v>0</v>
      </c>
      <c r="G23" s="231"/>
      <c r="H23" s="228"/>
      <c r="I23" s="32"/>
      <c r="J23" s="227">
        <v>503</v>
      </c>
      <c r="K23" s="226" t="s">
        <v>178</v>
      </c>
      <c r="L23" s="296">
        <f t="shared" si="3"/>
        <v>0</v>
      </c>
      <c r="P23" s="201"/>
      <c r="X23" s="626">
        <v>503</v>
      </c>
      <c r="Y23" s="293">
        <v>503</v>
      </c>
      <c r="AA23" s="415">
        <f t="shared" si="0"/>
        <v>0</v>
      </c>
      <c r="AB23" s="293">
        <f t="shared" si="1"/>
        <v>0</v>
      </c>
    </row>
    <row r="24" spans="1:28" ht="39" customHeight="1" x14ac:dyDescent="0.3">
      <c r="A24" s="217">
        <f>'Unit Data from Audit Worksheet'!A28</f>
        <v>344</v>
      </c>
      <c r="B24" s="230" t="str">
        <f>'Unit Data from Audit Worksheet'!C28</f>
        <v>Statement of Activities - Governmental</v>
      </c>
      <c r="C24" s="216" t="str">
        <f>'Unit Data from Audit Worksheet'!D28</f>
        <v xml:space="preserve">Total Interest expense on Long-Term Debt </v>
      </c>
      <c r="D24" s="102"/>
      <c r="E24" s="236">
        <f>'Unit Data from Audit Worksheet'!F28</f>
        <v>0</v>
      </c>
      <c r="F24" s="229">
        <f>IF(L24&lt;0,"Error: Enter as a positive.",)</f>
        <v>0</v>
      </c>
      <c r="G24" s="231"/>
      <c r="H24" s="228"/>
      <c r="I24" s="32"/>
      <c r="J24" s="227">
        <v>344</v>
      </c>
      <c r="K24" s="226" t="s">
        <v>179</v>
      </c>
      <c r="L24" s="296">
        <f t="shared" si="3"/>
        <v>0</v>
      </c>
      <c r="P24" s="201"/>
      <c r="X24" s="626">
        <v>344</v>
      </c>
      <c r="Y24" s="293">
        <v>344</v>
      </c>
      <c r="AA24" s="415">
        <f t="shared" si="0"/>
        <v>0</v>
      </c>
      <c r="AB24" s="293">
        <f t="shared" si="1"/>
        <v>0</v>
      </c>
    </row>
    <row r="25" spans="1:28" ht="39" customHeight="1" x14ac:dyDescent="0.3">
      <c r="A25" s="217">
        <f>'Unit Data from Audit Worksheet'!A29</f>
        <v>388</v>
      </c>
      <c r="B25" s="230" t="str">
        <f>'Unit Data from Audit Worksheet'!C29</f>
        <v>Statement of Activities - Governmental</v>
      </c>
      <c r="C25" s="216" t="str">
        <f>'Unit Data from Audit Worksheet'!D29</f>
        <v>Total Expenses</v>
      </c>
      <c r="D25" s="102"/>
      <c r="E25" s="236">
        <f>'Unit Data from Audit Worksheet'!F29</f>
        <v>0</v>
      </c>
      <c r="F25" s="229">
        <f t="shared" ref="F25:F30" si="4">IF(L25&lt;0,"Error: Number is normally positive.",)</f>
        <v>0</v>
      </c>
      <c r="G25" s="231"/>
      <c r="H25" s="228"/>
      <c r="I25" s="32"/>
      <c r="J25" s="227">
        <v>388</v>
      </c>
      <c r="K25" s="226" t="s">
        <v>180</v>
      </c>
      <c r="L25" s="296">
        <f t="shared" si="3"/>
        <v>0</v>
      </c>
      <c r="P25" s="201"/>
      <c r="X25" s="626">
        <v>388</v>
      </c>
      <c r="Y25" s="293">
        <v>388</v>
      </c>
      <c r="AA25" s="415">
        <f t="shared" si="0"/>
        <v>0</v>
      </c>
      <c r="AB25" s="293">
        <f t="shared" si="1"/>
        <v>0</v>
      </c>
    </row>
    <row r="26" spans="1:28" ht="39" customHeight="1" x14ac:dyDescent="0.3">
      <c r="A26" s="217">
        <f>'Unit Data from Audit Worksheet'!A30</f>
        <v>339</v>
      </c>
      <c r="B26" s="230" t="str">
        <f>'Unit Data from Audit Worksheet'!C30</f>
        <v>Statement of Activities - Governmental</v>
      </c>
      <c r="C26" s="216" t="str">
        <f>'Unit Data from Audit Worksheet'!D30</f>
        <v xml:space="preserve">Charges for services </v>
      </c>
      <c r="D26" s="102"/>
      <c r="E26" s="236">
        <f>'Unit Data from Audit Worksheet'!F30</f>
        <v>0</v>
      </c>
      <c r="F26" s="229">
        <f t="shared" si="4"/>
        <v>0</v>
      </c>
      <c r="G26" s="231"/>
      <c r="H26" s="228"/>
      <c r="I26" s="32"/>
      <c r="J26" s="227">
        <v>339</v>
      </c>
      <c r="K26" s="226" t="s">
        <v>181</v>
      </c>
      <c r="L26" s="296">
        <f t="shared" si="3"/>
        <v>0</v>
      </c>
      <c r="P26" s="201"/>
      <c r="X26" s="626">
        <v>339</v>
      </c>
      <c r="Y26" s="293">
        <v>339</v>
      </c>
      <c r="AA26" s="415">
        <f t="shared" si="0"/>
        <v>0</v>
      </c>
      <c r="AB26" s="293">
        <f t="shared" si="1"/>
        <v>0</v>
      </c>
    </row>
    <row r="27" spans="1:28" ht="39" customHeight="1" x14ac:dyDescent="0.3">
      <c r="A27" s="217">
        <f>'Unit Data from Audit Worksheet'!A31</f>
        <v>504</v>
      </c>
      <c r="B27" s="230" t="str">
        <f>'Unit Data from Audit Worksheet'!C31</f>
        <v>Statement of Activities - Governmental</v>
      </c>
      <c r="C27" s="216" t="str">
        <f>'Unit Data from Audit Worksheet'!D31</f>
        <v>Operating grants and contributions</v>
      </c>
      <c r="D27" s="102"/>
      <c r="E27" s="236">
        <f>'Unit Data from Audit Worksheet'!F31</f>
        <v>0</v>
      </c>
      <c r="F27" s="229">
        <f t="shared" si="4"/>
        <v>0</v>
      </c>
      <c r="G27" s="231"/>
      <c r="H27" s="228"/>
      <c r="I27" s="32"/>
      <c r="J27" s="227">
        <v>504</v>
      </c>
      <c r="K27" s="226" t="s">
        <v>182</v>
      </c>
      <c r="L27" s="296">
        <f t="shared" si="3"/>
        <v>0</v>
      </c>
      <c r="P27" s="201"/>
      <c r="X27" s="626">
        <v>504</v>
      </c>
      <c r="Y27" s="293">
        <v>504</v>
      </c>
      <c r="AA27" s="415">
        <f t="shared" si="0"/>
        <v>0</v>
      </c>
      <c r="AB27" s="293">
        <f t="shared" si="1"/>
        <v>0</v>
      </c>
    </row>
    <row r="28" spans="1:28" ht="39" customHeight="1" x14ac:dyDescent="0.3">
      <c r="A28" s="217">
        <f>'Unit Data from Audit Worksheet'!A32</f>
        <v>505</v>
      </c>
      <c r="B28" s="230" t="str">
        <f>'Unit Data from Audit Worksheet'!C32</f>
        <v>Statement of Activities - Governmental</v>
      </c>
      <c r="C28" s="216" t="str">
        <f>'Unit Data from Audit Worksheet'!D32</f>
        <v>Capital grants and contributions</v>
      </c>
      <c r="D28" s="102"/>
      <c r="E28" s="236">
        <f>'Unit Data from Audit Worksheet'!F32</f>
        <v>0</v>
      </c>
      <c r="F28" s="229">
        <f t="shared" si="4"/>
        <v>0</v>
      </c>
      <c r="G28" s="231"/>
      <c r="H28" s="228"/>
      <c r="I28" s="32"/>
      <c r="J28" s="227">
        <v>505</v>
      </c>
      <c r="K28" s="226" t="s">
        <v>183</v>
      </c>
      <c r="L28" s="296">
        <f t="shared" si="3"/>
        <v>0</v>
      </c>
      <c r="P28" s="201"/>
      <c r="X28" s="626">
        <v>505</v>
      </c>
      <c r="Y28" s="293">
        <v>505</v>
      </c>
      <c r="AA28" s="415">
        <f t="shared" si="0"/>
        <v>0</v>
      </c>
      <c r="AB28" s="293">
        <f t="shared" si="1"/>
        <v>0</v>
      </c>
    </row>
    <row r="29" spans="1:28" ht="82.5" customHeight="1" x14ac:dyDescent="0.3">
      <c r="A29" s="217">
        <f>'Unit Data from Audit Worksheet'!A33</f>
        <v>341</v>
      </c>
      <c r="B29" s="230" t="str">
        <f>'Unit Data from Audit Worksheet'!C33</f>
        <v>Statement of Activities - Governmental</v>
      </c>
      <c r="C29" s="216" t="str">
        <f>'Unit Data from Audit Worksheet'!D33</f>
        <v>Total General revenues
Exclude: transfers-in or out,
                 special items,
                 extraordinary amounts</v>
      </c>
      <c r="D29" s="102"/>
      <c r="E29" s="236">
        <f>'Unit Data from Audit Worksheet'!F33</f>
        <v>0</v>
      </c>
      <c r="F29" s="229">
        <f t="shared" si="4"/>
        <v>0</v>
      </c>
      <c r="G29" s="231"/>
      <c r="H29" s="228"/>
      <c r="I29" s="32"/>
      <c r="J29" s="227">
        <v>341</v>
      </c>
      <c r="K29" s="226" t="s">
        <v>184</v>
      </c>
      <c r="L29" s="296">
        <f t="shared" si="3"/>
        <v>0</v>
      </c>
      <c r="P29" s="201"/>
      <c r="X29" s="626">
        <v>341</v>
      </c>
      <c r="Y29" s="293">
        <v>341</v>
      </c>
      <c r="AA29" s="415">
        <f t="shared" si="0"/>
        <v>0</v>
      </c>
      <c r="AB29" s="293">
        <f t="shared" si="1"/>
        <v>0</v>
      </c>
    </row>
    <row r="30" spans="1:28" ht="82.5" customHeight="1" x14ac:dyDescent="0.3">
      <c r="A30" s="217">
        <f>'Unit Data from Audit Worksheet'!A34</f>
        <v>386</v>
      </c>
      <c r="B30" s="230" t="str">
        <f>'Unit Data from Audit Worksheet'!C34</f>
        <v>Statement of Activities - Governmental</v>
      </c>
      <c r="C30" s="216" t="str">
        <f>'Unit Data from Audit Worksheet'!D34</f>
        <v>Total Transfers in    (Preference is that transfers-in  are not netted against transfers-out)</v>
      </c>
      <c r="D30" s="102"/>
      <c r="E30" s="236">
        <f>'Unit Data from Audit Worksheet'!F34</f>
        <v>0</v>
      </c>
      <c r="F30" s="229">
        <f t="shared" si="4"/>
        <v>0</v>
      </c>
      <c r="G30" s="231"/>
      <c r="H30" s="228"/>
      <c r="I30" s="32"/>
      <c r="J30" s="227">
        <v>386</v>
      </c>
      <c r="K30" s="226" t="s">
        <v>185</v>
      </c>
      <c r="L30" s="296">
        <f t="shared" si="3"/>
        <v>0</v>
      </c>
      <c r="P30" s="201"/>
      <c r="X30" s="626">
        <v>386</v>
      </c>
      <c r="Y30" s="293">
        <v>386</v>
      </c>
      <c r="AA30" s="415">
        <f t="shared" si="0"/>
        <v>0</v>
      </c>
      <c r="AB30" s="293">
        <f t="shared" si="1"/>
        <v>0</v>
      </c>
    </row>
    <row r="31" spans="1:28" ht="82.5" customHeight="1" x14ac:dyDescent="0.3">
      <c r="A31" s="217">
        <f>'Unit Data from Audit Worksheet'!A35</f>
        <v>387</v>
      </c>
      <c r="B31" s="230" t="str">
        <f>'Unit Data from Audit Worksheet'!C35</f>
        <v>Statement of Activities - Governmental</v>
      </c>
      <c r="C31" s="216" t="str">
        <f>'Unit Data from Audit Worksheet'!D35</f>
        <v>Total Transfers out    (Preference is that transfers-in  are not netted against transfers-out)</v>
      </c>
      <c r="D31" s="102"/>
      <c r="E31" s="236">
        <f>'Unit Data from Audit Worksheet'!F35</f>
        <v>0</v>
      </c>
      <c r="F31" s="229">
        <f>IF(L31&lt;0,"Error: Enter as a positive.",)</f>
        <v>0</v>
      </c>
      <c r="G31" s="231"/>
      <c r="H31" s="228"/>
      <c r="I31" s="32"/>
      <c r="J31" s="227">
        <v>387</v>
      </c>
      <c r="K31" s="226" t="s">
        <v>186</v>
      </c>
      <c r="L31" s="296">
        <f t="shared" si="3"/>
        <v>0</v>
      </c>
      <c r="P31" s="201"/>
      <c r="X31" s="626">
        <v>387</v>
      </c>
      <c r="Y31" s="293">
        <v>387</v>
      </c>
      <c r="AA31" s="415">
        <f t="shared" si="0"/>
        <v>0</v>
      </c>
      <c r="AB31" s="293">
        <f t="shared" si="1"/>
        <v>0</v>
      </c>
    </row>
    <row r="32" spans="1:28" ht="82.5" customHeight="1" x14ac:dyDescent="0.3">
      <c r="A32" s="217">
        <f>'Unit Data from Audit Worksheet'!A36</f>
        <v>389</v>
      </c>
      <c r="B32" s="230" t="str">
        <f>'Unit Data from Audit Worksheet'!C36</f>
        <v>Statement of Activities - Governmental</v>
      </c>
      <c r="C32" s="216" t="str">
        <f>'Unit Data from Audit Worksheet'!D36</f>
        <v>Total Special and Extraordinary items.    (Amounts that increase net position are recorded as positive and amounts that decrease net position are recorded as negative)</v>
      </c>
      <c r="D32" s="102"/>
      <c r="E32" s="236">
        <f>'Unit Data from Audit Worksheet'!F36</f>
        <v>0</v>
      </c>
      <c r="F32" s="229"/>
      <c r="G32" s="231"/>
      <c r="H32" s="228"/>
      <c r="I32" s="32"/>
      <c r="J32" s="227">
        <v>389</v>
      </c>
      <c r="K32" s="226" t="s">
        <v>187</v>
      </c>
      <c r="L32" s="296">
        <f t="shared" si="3"/>
        <v>0</v>
      </c>
      <c r="N32" s="304"/>
      <c r="P32" s="201"/>
      <c r="X32" s="626">
        <v>389</v>
      </c>
      <c r="Y32" s="293">
        <v>389</v>
      </c>
      <c r="AA32" s="415">
        <f t="shared" si="0"/>
        <v>0</v>
      </c>
      <c r="AB32" s="293">
        <f t="shared" si="1"/>
        <v>0</v>
      </c>
    </row>
    <row r="33" spans="1:28" ht="79.5" customHeight="1" x14ac:dyDescent="0.3">
      <c r="A33" s="217">
        <f>'Unit Data from Audit Worksheet'!A37</f>
        <v>255</v>
      </c>
      <c r="B33" s="230" t="str">
        <f>'Unit Data from Audit Worksheet'!C37</f>
        <v>Statement of Activities - Governmental</v>
      </c>
      <c r="C33" s="216" t="str">
        <f>'Unit Data from Audit Worksheet'!D37</f>
        <v>Total Change in net position - (Increase in net position is recorded as a positive and a decrease in net position is recorded as a negative)</v>
      </c>
      <c r="D33" s="102"/>
      <c r="E33" s="236">
        <f>'Unit Data from Audit Worksheet'!F37</f>
        <v>0</v>
      </c>
      <c r="F33" s="229">
        <f>IF((L26+L27+L28+L29+L30-L31+L32-L25-L33)=0,,"Total revenues less total expenses do not equal total change in net position. Acct 339+504+505+341+386-387+389-388-255=0")</f>
        <v>0</v>
      </c>
      <c r="G33" s="84">
        <f>L26+L27+L28+L29+L30-L31+L32-L25-L33</f>
        <v>0</v>
      </c>
      <c r="H33" s="228"/>
      <c r="I33" s="32"/>
      <c r="J33" s="227">
        <v>255</v>
      </c>
      <c r="K33" s="226" t="s">
        <v>188</v>
      </c>
      <c r="L33" s="296">
        <f t="shared" si="3"/>
        <v>0</v>
      </c>
      <c r="O33" s="303" t="e">
        <f>'Unit Data from Audit Worksheet'!E37</f>
        <v>#N/A</v>
      </c>
      <c r="P33" s="201"/>
      <c r="X33" s="626">
        <v>255</v>
      </c>
      <c r="Y33" s="293">
        <v>255</v>
      </c>
      <c r="AA33" s="415">
        <f t="shared" si="0"/>
        <v>0</v>
      </c>
      <c r="AB33" s="293">
        <f t="shared" si="1"/>
        <v>0</v>
      </c>
    </row>
    <row r="34" spans="1:28" ht="89.25" customHeight="1" x14ac:dyDescent="0.3">
      <c r="A34" s="217">
        <f>'Unit Data from Audit Worksheet'!A38</f>
        <v>376</v>
      </c>
      <c r="B34" s="230" t="str">
        <f>'Unit Data from Audit Worksheet'!C38</f>
        <v>Statement of Activities - Governmental</v>
      </c>
      <c r="C34" s="216" t="str">
        <f>'Unit Data from Audit Worksheet'!D38</f>
        <v>Any adjustment to beginning net position including rounding, prior period adjustments and restatements.   (Increases to net position are positive; decreases to net position are negative)</v>
      </c>
      <c r="D34" s="102"/>
      <c r="E34" s="236">
        <f>'Unit Data from Audit Worksheet'!F38</f>
        <v>0</v>
      </c>
      <c r="F34" s="80" t="e">
        <f>IF(L19+L20+L21-L33-L34=O19+O20+O21,,"Beginning Balance does not agree with our records acct (252+253+254-255-376=PY252+PY253+PY254)")</f>
        <v>#N/A</v>
      </c>
      <c r="G34" s="85" t="e">
        <f>L19+L20+L21-L33-L34-(O19+O20+O21)</f>
        <v>#N/A</v>
      </c>
      <c r="H34" s="228" t="str">
        <f>'Unit Data from Audit Worksheet'!I38</f>
        <v>Please do not enter prior's years beginning balance as an adjustment in column F to balance.  Column F is only for year 2021-2022 adjustments.</v>
      </c>
      <c r="I34" s="32"/>
      <c r="J34" s="227">
        <v>376</v>
      </c>
      <c r="K34" s="226" t="s">
        <v>100</v>
      </c>
      <c r="L34" s="296">
        <f t="shared" si="3"/>
        <v>0</v>
      </c>
      <c r="O34" s="303" t="e">
        <f>'Unit Data from Audit Worksheet'!E38</f>
        <v>#N/A</v>
      </c>
      <c r="P34" s="201"/>
      <c r="R34" s="413"/>
      <c r="S34" s="413"/>
      <c r="T34" s="413"/>
      <c r="U34" s="413"/>
      <c r="V34" s="413"/>
      <c r="W34" s="413"/>
      <c r="X34" s="626">
        <v>376</v>
      </c>
      <c r="Y34" s="293">
        <v>376</v>
      </c>
      <c r="Z34" s="413"/>
      <c r="AA34" s="415">
        <f t="shared" si="0"/>
        <v>0</v>
      </c>
      <c r="AB34" s="293">
        <f t="shared" si="1"/>
        <v>0</v>
      </c>
    </row>
    <row r="35" spans="1:28" ht="157.5" customHeight="1" x14ac:dyDescent="0.3">
      <c r="A35" s="217">
        <f>'Unit Data from Audit Worksheet'!A39</f>
        <v>597</v>
      </c>
      <c r="B35" s="230" t="str">
        <f>'Unit Data from Audit Worksheet'!C39</f>
        <v>Statement of Activities                               (all governmental and business funds)</v>
      </c>
      <c r="C35" s="216" t="str">
        <f>'Unit Data from Audit Worksheet'!D39</f>
        <v>Amount of interest income and investment income recognized as revenue in your audit report for all governmental and proprietary funds.  In the past we have asked you to adjust this number, but this year we would like the number as it appears on your Statement of Activities without adjustment.</v>
      </c>
      <c r="D35" s="102"/>
      <c r="E35" s="236">
        <f>'Unit Data from Audit Worksheet'!F39</f>
        <v>0</v>
      </c>
      <c r="F35" s="229">
        <f>IF(L35&lt;0,"Error: Number is normally positive.",)</f>
        <v>0</v>
      </c>
      <c r="G35" s="231"/>
      <c r="H35" s="228"/>
      <c r="I35" s="32"/>
      <c r="J35" s="227">
        <v>597</v>
      </c>
      <c r="K35" s="226" t="s">
        <v>339</v>
      </c>
      <c r="L35" s="296">
        <f t="shared" si="3"/>
        <v>0</v>
      </c>
      <c r="O35" s="303"/>
      <c r="P35" s="201"/>
      <c r="R35" s="413"/>
      <c r="S35" s="413"/>
      <c r="T35" s="413"/>
      <c r="U35" s="413"/>
      <c r="V35" s="413"/>
      <c r="W35" s="413"/>
      <c r="X35" s="626">
        <v>597</v>
      </c>
      <c r="Y35" s="293">
        <v>597</v>
      </c>
      <c r="Z35" s="413"/>
      <c r="AA35" s="415">
        <f t="shared" si="0"/>
        <v>0</v>
      </c>
      <c r="AB35" s="293">
        <f t="shared" si="1"/>
        <v>0</v>
      </c>
    </row>
    <row r="36" spans="1:28" ht="90" customHeight="1" x14ac:dyDescent="0.3">
      <c r="A36" s="217">
        <f>'Unit Data from Audit Worksheet'!A41</f>
        <v>592</v>
      </c>
      <c r="B36" s="230" t="str">
        <f>'Unit Data from Audit Worksheet'!C41</f>
        <v>Statement of Activities - Business Activities</v>
      </c>
      <c r="C36" s="216" t="str">
        <f>'Unit Data from Audit Worksheet'!D41</f>
        <v>Total Change in net position Business Type 
(Increase in net position is recorded as a positive and a decrease in net position is recorded as a negative)</v>
      </c>
      <c r="D36" s="102"/>
      <c r="E36" s="236">
        <f>'Unit Data from Audit Worksheet'!F41</f>
        <v>0</v>
      </c>
      <c r="F36" s="229"/>
      <c r="G36" s="231"/>
      <c r="H36" s="228"/>
      <c r="I36" s="32"/>
      <c r="J36" s="227">
        <v>592</v>
      </c>
      <c r="K36" s="226" t="s">
        <v>334</v>
      </c>
      <c r="L36" s="296">
        <f t="shared" si="3"/>
        <v>0</v>
      </c>
      <c r="O36" s="303"/>
      <c r="P36" s="201"/>
      <c r="R36" s="413"/>
      <c r="S36" s="413"/>
      <c r="T36" s="413"/>
      <c r="U36" s="413"/>
      <c r="V36" s="413"/>
      <c r="W36" s="413"/>
      <c r="X36" s="626">
        <v>592</v>
      </c>
      <c r="Y36" s="293">
        <v>592</v>
      </c>
      <c r="Z36" s="413"/>
      <c r="AA36" s="415">
        <f t="shared" si="0"/>
        <v>0</v>
      </c>
      <c r="AB36" s="293">
        <f t="shared" si="1"/>
        <v>0</v>
      </c>
    </row>
    <row r="37" spans="1:28" ht="66" customHeight="1" x14ac:dyDescent="0.3">
      <c r="A37" s="217">
        <f>'Unit Data from Audit Worksheet'!A42</f>
        <v>591</v>
      </c>
      <c r="B37" s="230" t="str">
        <f>'Unit Data from Audit Worksheet'!C42</f>
        <v>Statement of Activities - Business Activities</v>
      </c>
      <c r="C37" s="216" t="str">
        <f>'Unit Data from Audit Worksheet'!D42</f>
        <v>Total Expenses - Exclude Transfers</v>
      </c>
      <c r="D37" s="102"/>
      <c r="E37" s="236">
        <f>'Unit Data from Audit Worksheet'!F42</f>
        <v>0</v>
      </c>
      <c r="F37" s="229">
        <f>IF(L37&lt;0,"Error: Enter as a positive.",)</f>
        <v>0</v>
      </c>
      <c r="G37" s="231"/>
      <c r="H37" s="228"/>
      <c r="I37" s="32"/>
      <c r="J37" s="227">
        <v>591</v>
      </c>
      <c r="K37" s="226" t="s">
        <v>333</v>
      </c>
      <c r="L37" s="296">
        <f t="shared" si="3"/>
        <v>0</v>
      </c>
      <c r="O37" s="303"/>
      <c r="P37" s="201"/>
      <c r="R37" s="413"/>
      <c r="S37" s="413"/>
      <c r="T37" s="413"/>
      <c r="U37" s="413"/>
      <c r="V37" s="413"/>
      <c r="W37" s="413"/>
      <c r="X37" s="626">
        <v>591</v>
      </c>
      <c r="Y37" s="293">
        <v>591</v>
      </c>
      <c r="Z37" s="413"/>
      <c r="AA37" s="415">
        <f t="shared" si="0"/>
        <v>0</v>
      </c>
      <c r="AB37" s="293">
        <f t="shared" si="1"/>
        <v>0</v>
      </c>
    </row>
    <row r="38" spans="1:28" ht="54" customHeight="1" x14ac:dyDescent="0.3">
      <c r="A38" s="217">
        <f>'Unit Data from Audit Worksheet'!A44</f>
        <v>506</v>
      </c>
      <c r="B38" s="47" t="str">
        <f>'Unit Data from Audit Worksheet'!C44</f>
        <v>General Fund-Balance Sheet</v>
      </c>
      <c r="C38" s="305" t="str">
        <f>'Unit Data from Audit Worksheet'!D44</f>
        <v xml:space="preserve">All unrestricted cash and investments.  
Exclude restricted cash and cash held by a third party. </v>
      </c>
      <c r="D38" s="102"/>
      <c r="E38" s="144">
        <f>'Unit Data from Audit Worksheet'!F44</f>
        <v>0</v>
      </c>
      <c r="F38" s="31">
        <f>IF(L38&lt;0,"Error: Number is normally positive.",)</f>
        <v>0</v>
      </c>
      <c r="G38" s="66"/>
      <c r="H38" s="228"/>
      <c r="I38" s="32"/>
      <c r="J38" s="35">
        <v>506</v>
      </c>
      <c r="K38" s="226" t="s">
        <v>189</v>
      </c>
      <c r="L38" s="306">
        <f t="shared" ref="L38:L51" si="5">IF(D38="",E38,D38)</f>
        <v>0</v>
      </c>
      <c r="P38" s="202"/>
      <c r="X38" s="626">
        <v>506</v>
      </c>
      <c r="Y38" s="293">
        <v>506</v>
      </c>
      <c r="AA38" s="415">
        <f t="shared" si="0"/>
        <v>0</v>
      </c>
      <c r="AB38" s="293">
        <f t="shared" si="1"/>
        <v>0</v>
      </c>
    </row>
    <row r="39" spans="1:28" ht="45.75" customHeight="1" x14ac:dyDescent="0.3">
      <c r="A39" s="217">
        <f>'Unit Data from Audit Worksheet'!A45</f>
        <v>536</v>
      </c>
      <c r="B39" s="47" t="str">
        <f>'Unit Data from Audit Worksheet'!C45</f>
        <v>General Fund-Balance Sheet</v>
      </c>
      <c r="C39" s="305" t="str">
        <f>'Unit Data from Audit Worksheet'!D45</f>
        <v>All restricted cash and investments</v>
      </c>
      <c r="D39" s="102"/>
      <c r="E39" s="144">
        <f>'Unit Data from Audit Worksheet'!F45</f>
        <v>0</v>
      </c>
      <c r="F39" s="31">
        <f>IF(L39&lt;0,"Error: Number is normally positive.",)</f>
        <v>0</v>
      </c>
      <c r="G39" s="66"/>
      <c r="H39" s="228"/>
      <c r="I39" s="32"/>
      <c r="J39" s="35">
        <v>536</v>
      </c>
      <c r="K39" s="226" t="s">
        <v>190</v>
      </c>
      <c r="L39" s="306">
        <f t="shared" si="5"/>
        <v>0</v>
      </c>
      <c r="P39" s="203"/>
      <c r="Q39" s="300"/>
      <c r="S39" s="299"/>
      <c r="T39" s="299"/>
      <c r="U39" s="299"/>
      <c r="V39" s="299"/>
      <c r="W39" s="18"/>
      <c r="X39" s="626">
        <v>536</v>
      </c>
      <c r="Y39" s="293">
        <v>536</v>
      </c>
      <c r="Z39" s="18"/>
      <c r="AA39" s="415">
        <f t="shared" si="0"/>
        <v>0</v>
      </c>
      <c r="AB39" s="293">
        <f t="shared" si="1"/>
        <v>0</v>
      </c>
    </row>
    <row r="40" spans="1:28" ht="56.25" customHeight="1" x14ac:dyDescent="0.3">
      <c r="A40" s="217">
        <f>'Unit Data from Audit Worksheet'!A46</f>
        <v>586</v>
      </c>
      <c r="B40" s="230" t="str">
        <f>'Unit Data from Audit Worksheet'!C46</f>
        <v>General Fund-Balance Sheet</v>
      </c>
      <c r="C40" s="216" t="str">
        <f>'Unit Data from Audit Worksheet'!D46</f>
        <v>Advance To: Interfund loan receivable-portion of repayment plan longer than 12 months</v>
      </c>
      <c r="D40" s="134"/>
      <c r="E40" s="236">
        <f>'Unit Data from Audit Worksheet'!F46</f>
        <v>0</v>
      </c>
      <c r="F40" s="229"/>
      <c r="G40" s="231"/>
      <c r="H40" s="228"/>
      <c r="I40" s="32"/>
      <c r="J40" s="227">
        <v>586</v>
      </c>
      <c r="K40" s="216" t="s">
        <v>318</v>
      </c>
      <c r="L40" s="296">
        <f t="shared" si="5"/>
        <v>0</v>
      </c>
      <c r="P40" s="203"/>
      <c r="Q40" s="300"/>
      <c r="S40" s="299"/>
      <c r="T40" s="299"/>
      <c r="U40" s="299"/>
      <c r="V40" s="299"/>
      <c r="W40" s="18"/>
      <c r="X40" s="626">
        <v>586</v>
      </c>
      <c r="Y40" s="293">
        <v>586</v>
      </c>
      <c r="Z40" s="18"/>
      <c r="AA40" s="415">
        <f t="shared" si="0"/>
        <v>0</v>
      </c>
      <c r="AB40" s="293">
        <f t="shared" si="1"/>
        <v>0</v>
      </c>
    </row>
    <row r="41" spans="1:28" ht="28.8" x14ac:dyDescent="0.3">
      <c r="A41" s="217">
        <f>'Unit Data from Audit Worksheet'!A47</f>
        <v>379</v>
      </c>
      <c r="B41" s="230" t="str">
        <f>'Unit Data from Audit Worksheet'!C47</f>
        <v>General Fund-Balance Sheet</v>
      </c>
      <c r="C41" s="216" t="str">
        <f>'Unit Data from Audit Worksheet'!D47</f>
        <v>Total Assets and deferred outflows</v>
      </c>
      <c r="D41" s="134"/>
      <c r="E41" s="236">
        <f>'Unit Data from Audit Worksheet'!F47</f>
        <v>0</v>
      </c>
      <c r="F41" s="77">
        <f>IF((L38+L39)&gt;L41,"Error: Please review accts (506+536)&gt;379",)</f>
        <v>0</v>
      </c>
      <c r="G41" s="231"/>
      <c r="H41" s="228"/>
      <c r="I41" s="32"/>
      <c r="J41" s="227">
        <v>379</v>
      </c>
      <c r="K41" s="226" t="s">
        <v>110</v>
      </c>
      <c r="L41" s="296">
        <f t="shared" si="5"/>
        <v>0</v>
      </c>
      <c r="P41" s="200"/>
      <c r="X41" s="626">
        <v>379</v>
      </c>
      <c r="Y41" s="293">
        <v>379</v>
      </c>
      <c r="AA41" s="415">
        <f t="shared" si="0"/>
        <v>0</v>
      </c>
      <c r="AB41" s="293">
        <f t="shared" si="1"/>
        <v>0</v>
      </c>
    </row>
    <row r="42" spans="1:28" ht="106.5" customHeight="1" x14ac:dyDescent="0.3">
      <c r="A42" s="217">
        <f>'Unit Data from Audit Worksheet'!A48</f>
        <v>368</v>
      </c>
      <c r="B42" s="230" t="str">
        <f>'Unit Data from Audit Worksheet'!C48</f>
        <v>General Fund-Balance Sheet</v>
      </c>
      <c r="C42" s="216" t="str">
        <f>'Unit Data from Audit Worksheet'!D48</f>
        <v>Total Liabilities payable from restricted assets (only complete if this is listed in your financial statements for the general fund and the auditor has listed the cash to be used to pay the liabilities as restricted)</v>
      </c>
      <c r="D42" s="134"/>
      <c r="E42" s="236">
        <f>'Unit Data from Audit Worksheet'!F48</f>
        <v>0</v>
      </c>
      <c r="F42" s="229">
        <f>IF(L42&lt;0,"Error: Enter as a positive.",)</f>
        <v>0</v>
      </c>
      <c r="G42" s="231"/>
      <c r="H42" s="228"/>
      <c r="I42" s="32"/>
      <c r="J42" s="227">
        <v>368</v>
      </c>
      <c r="K42" s="226" t="s">
        <v>191</v>
      </c>
      <c r="L42" s="296">
        <f t="shared" si="5"/>
        <v>0</v>
      </c>
      <c r="P42" s="201"/>
      <c r="S42" s="18"/>
      <c r="T42" s="18"/>
      <c r="U42" s="18"/>
      <c r="V42" s="18"/>
      <c r="X42" s="626">
        <v>368</v>
      </c>
      <c r="Y42" s="293">
        <v>368</v>
      </c>
      <c r="Z42" s="18"/>
      <c r="AA42" s="415">
        <f t="shared" si="0"/>
        <v>0</v>
      </c>
      <c r="AB42" s="293">
        <f t="shared" si="1"/>
        <v>0</v>
      </c>
    </row>
    <row r="43" spans="1:28" ht="90.75" customHeight="1" x14ac:dyDescent="0.3">
      <c r="A43" s="217">
        <f>'Unit Data from Audit Worksheet'!A49</f>
        <v>4</v>
      </c>
      <c r="B43" s="47" t="str">
        <f>'Unit Data from Audit Worksheet'!C49</f>
        <v>General Fund-Balance Sheet</v>
      </c>
      <c r="C43" s="305" t="str">
        <f>'Unit Data from Audit Worksheet'!D49</f>
        <v>Current Liabilities (as reported on the Balance Sheet)
Exclude all deferred inflows. 
Include advance from(long-term portion of interfund loans)</v>
      </c>
      <c r="D43" s="134"/>
      <c r="E43" s="144">
        <f>'Unit Data from Audit Worksheet'!F49</f>
        <v>0</v>
      </c>
      <c r="F43" s="31">
        <f t="shared" ref="F43:F52" si="6">IF(L43&lt;0,"Error: Enter as a positive.",)</f>
        <v>0</v>
      </c>
      <c r="G43" s="66"/>
      <c r="H43" s="228"/>
      <c r="I43" s="32"/>
      <c r="J43" s="35">
        <v>4</v>
      </c>
      <c r="K43" s="226" t="s">
        <v>111</v>
      </c>
      <c r="L43" s="306">
        <f t="shared" si="5"/>
        <v>0</v>
      </c>
      <c r="P43" s="201"/>
      <c r="S43" s="18"/>
      <c r="T43" s="18"/>
      <c r="U43" s="18"/>
      <c r="V43" s="18"/>
      <c r="X43" s="626">
        <v>4</v>
      </c>
      <c r="Y43" s="293">
        <v>4</v>
      </c>
      <c r="Z43" s="18"/>
      <c r="AA43" s="415">
        <f t="shared" si="0"/>
        <v>0</v>
      </c>
      <c r="AB43" s="293">
        <f t="shared" si="1"/>
        <v>0</v>
      </c>
    </row>
    <row r="44" spans="1:28" ht="131.25" customHeight="1" x14ac:dyDescent="0.3">
      <c r="A44" s="217">
        <f>'Unit Data from Audit Worksheet'!A50</f>
        <v>5</v>
      </c>
      <c r="B44" s="47" t="str">
        <f>'Unit Data from Audit Worksheet'!C50</f>
        <v>General Fund-Balance Sheet</v>
      </c>
      <c r="C44" s="305" t="str">
        <f>'Unit Data from Audit Worksheet'!D50</f>
        <v>General fund deferred inflows derived from cash receipts. 
 Prepaid taxes is a common item listed.  Deferred inflows on the face of the statements can include cash and non-cash.  You may have to refer to the note disclosure where the cash and non-cash is broken out.</v>
      </c>
      <c r="D44" s="134"/>
      <c r="E44" s="144">
        <f>'Unit Data from Audit Worksheet'!F50</f>
        <v>0</v>
      </c>
      <c r="F44" s="31">
        <f t="shared" si="6"/>
        <v>0</v>
      </c>
      <c r="G44" s="66"/>
      <c r="H44" s="228"/>
      <c r="I44" s="32"/>
      <c r="J44" s="35">
        <v>5</v>
      </c>
      <c r="K44" s="226" t="s">
        <v>112</v>
      </c>
      <c r="L44" s="306">
        <f t="shared" si="5"/>
        <v>0</v>
      </c>
      <c r="P44" s="201"/>
      <c r="S44" s="18"/>
      <c r="T44" s="18"/>
      <c r="U44" s="18"/>
      <c r="V44" s="18"/>
      <c r="X44" s="626">
        <v>5</v>
      </c>
      <c r="Y44" s="293">
        <v>5</v>
      </c>
      <c r="Z44" s="18"/>
      <c r="AA44" s="415">
        <f t="shared" si="0"/>
        <v>0</v>
      </c>
      <c r="AB44" s="293">
        <f t="shared" si="1"/>
        <v>0</v>
      </c>
    </row>
    <row r="45" spans="1:28" ht="104.25" customHeight="1" x14ac:dyDescent="0.3">
      <c r="A45" s="217">
        <f>'Unit Data from Audit Worksheet'!A51</f>
        <v>380</v>
      </c>
      <c r="B45" s="230" t="str">
        <f>'Unit Data from Audit Worksheet'!C51</f>
        <v>General Fund-Balance Sheet</v>
      </c>
      <c r="C45" s="216" t="str">
        <f>'Unit Data from Audit Worksheet'!D51</f>
        <v>Total Deferred inflows not derived from cash receipts.  Deferred inflows on the face of the statements can include cash and non-cash.  You may have to refer to the note disclosure where the cash and non-cash is broken out.</v>
      </c>
      <c r="D45" s="134"/>
      <c r="E45" s="236">
        <f>'Unit Data from Audit Worksheet'!F51</f>
        <v>0</v>
      </c>
      <c r="F45" s="229">
        <f t="shared" si="6"/>
        <v>0</v>
      </c>
      <c r="G45" s="231"/>
      <c r="H45" s="228"/>
      <c r="I45" s="32"/>
      <c r="J45" s="227">
        <v>380</v>
      </c>
      <c r="K45" s="226" t="s">
        <v>113</v>
      </c>
      <c r="L45" s="296">
        <f t="shared" si="5"/>
        <v>0</v>
      </c>
      <c r="P45" s="201"/>
      <c r="X45" s="626">
        <v>380</v>
      </c>
      <c r="Y45" s="293">
        <v>380</v>
      </c>
      <c r="AA45" s="415">
        <f t="shared" si="0"/>
        <v>0</v>
      </c>
      <c r="AB45" s="293">
        <f t="shared" si="1"/>
        <v>0</v>
      </c>
    </row>
    <row r="46" spans="1:28" ht="41.25" customHeight="1" x14ac:dyDescent="0.3">
      <c r="A46" s="217">
        <f>'Unit Data from Audit Worksheet'!A52</f>
        <v>391</v>
      </c>
      <c r="B46" s="230" t="str">
        <f>'Unit Data from Audit Worksheet'!C52</f>
        <v>General Fund-Balance Sheet</v>
      </c>
      <c r="C46" s="216" t="str">
        <f>'Unit Data from Audit Worksheet'!D52</f>
        <v xml:space="preserve">Fund balance, Restricted for Stabilization by State Statute </v>
      </c>
      <c r="D46" s="134"/>
      <c r="E46" s="236">
        <f>'Unit Data from Audit Worksheet'!F52</f>
        <v>0</v>
      </c>
      <c r="F46" s="229">
        <f t="shared" si="6"/>
        <v>0</v>
      </c>
      <c r="G46" s="231"/>
      <c r="H46" s="228"/>
      <c r="I46" s="32"/>
      <c r="J46" s="227">
        <v>391</v>
      </c>
      <c r="K46" s="226" t="s">
        <v>192</v>
      </c>
      <c r="L46" s="296">
        <f t="shared" si="5"/>
        <v>0</v>
      </c>
      <c r="P46" s="201"/>
      <c r="X46" s="626">
        <v>391</v>
      </c>
      <c r="Y46" s="293">
        <v>391</v>
      </c>
      <c r="AA46" s="415">
        <f t="shared" si="0"/>
        <v>0</v>
      </c>
      <c r="AB46" s="293">
        <f t="shared" si="1"/>
        <v>0</v>
      </c>
    </row>
    <row r="47" spans="1:28" ht="28.8" x14ac:dyDescent="0.3">
      <c r="A47" s="217">
        <f>'Unit Data from Audit Worksheet'!A53</f>
        <v>7</v>
      </c>
      <c r="B47" s="47" t="str">
        <f>'Unit Data from Audit Worksheet'!C53</f>
        <v>General Fund-Balance Sheet</v>
      </c>
      <c r="C47" s="305" t="str">
        <f>'Unit Data from Audit Worksheet'!D53</f>
        <v>Fund balance, Nonspendable-  inventory/prepaids/etc.</v>
      </c>
      <c r="D47" s="134"/>
      <c r="E47" s="144">
        <f>'Unit Data from Audit Worksheet'!F53</f>
        <v>0</v>
      </c>
      <c r="F47" s="31">
        <f t="shared" si="6"/>
        <v>0</v>
      </c>
      <c r="G47" s="66"/>
      <c r="H47" s="228"/>
      <c r="I47" s="32"/>
      <c r="J47" s="35">
        <v>7</v>
      </c>
      <c r="K47" s="226" t="s">
        <v>193</v>
      </c>
      <c r="L47" s="306">
        <f t="shared" si="5"/>
        <v>0</v>
      </c>
      <c r="P47" s="201"/>
      <c r="X47" s="626">
        <v>7</v>
      </c>
      <c r="Y47" s="293">
        <v>7</v>
      </c>
      <c r="AA47" s="415">
        <f t="shared" si="0"/>
        <v>0</v>
      </c>
      <c r="AB47" s="293">
        <f t="shared" si="1"/>
        <v>0</v>
      </c>
    </row>
    <row r="48" spans="1:28" ht="89.25" customHeight="1" x14ac:dyDescent="0.3">
      <c r="A48" s="307">
        <f>'Unit Data from Audit Worksheet'!A54</f>
        <v>11</v>
      </c>
      <c r="B48" s="109" t="str">
        <f>'Unit Data from Audit Worksheet'!C54</f>
        <v>General Fund-Balance Sheet</v>
      </c>
      <c r="C48" s="298" t="str">
        <f>'Unit Data from Audit Worksheet'!D54</f>
        <v>Fund balance, Restricted for Streets (unspent Powell Bill balance).  You may have to refer to the note disclosure where restricted fund balance is described.</v>
      </c>
      <c r="D48" s="102"/>
      <c r="E48" s="145">
        <f>'Unit Data from Audit Worksheet'!F54</f>
        <v>0</v>
      </c>
      <c r="F48" s="103">
        <f t="shared" si="6"/>
        <v>0</v>
      </c>
      <c r="G48" s="104"/>
      <c r="H48" s="105"/>
      <c r="I48" s="32"/>
      <c r="J48" s="97">
        <v>11</v>
      </c>
      <c r="K48" s="38" t="s">
        <v>194</v>
      </c>
      <c r="L48" s="296">
        <f t="shared" si="5"/>
        <v>0</v>
      </c>
      <c r="P48" s="201"/>
      <c r="X48" s="626">
        <v>11</v>
      </c>
      <c r="Y48" s="293">
        <v>11</v>
      </c>
      <c r="AA48" s="415">
        <f t="shared" si="0"/>
        <v>0</v>
      </c>
      <c r="AB48" s="293">
        <f t="shared" si="1"/>
        <v>0</v>
      </c>
    </row>
    <row r="49" spans="1:28" s="18" customFormat="1" ht="48.75" customHeight="1" x14ac:dyDescent="0.3">
      <c r="A49" s="194">
        <f>'Unit Data from Audit Worksheet'!A55</f>
        <v>645</v>
      </c>
      <c r="B49" s="240" t="str">
        <f>'Unit Data from Audit Worksheet'!C55</f>
        <v>General Fund-Balance Sheet</v>
      </c>
      <c r="C49" s="194" t="str">
        <f>'Unit Data from Audit Worksheet'!D55</f>
        <v>Fund balance, Assigned (total of all assigned components)</v>
      </c>
      <c r="D49" s="108"/>
      <c r="E49" s="239">
        <f>'Unit Data from Audit Worksheet'!F55</f>
        <v>0</v>
      </c>
      <c r="F49" s="224">
        <f>IF(L49&lt;0,"Error: Enter as a positive.",)</f>
        <v>0</v>
      </c>
      <c r="G49" s="212"/>
      <c r="H49" s="224"/>
      <c r="I49" s="308"/>
      <c r="J49" s="223">
        <v>645</v>
      </c>
      <c r="K49" s="194" t="s">
        <v>384</v>
      </c>
      <c r="L49" s="309">
        <f t="shared" si="5"/>
        <v>0</v>
      </c>
      <c r="M49"/>
      <c r="N49" s="299"/>
      <c r="O49" s="299"/>
      <c r="P49" s="201"/>
      <c r="Q49" s="286"/>
      <c r="R49" s="3"/>
      <c r="S49" s="3"/>
      <c r="T49" s="3"/>
      <c r="U49" s="3"/>
      <c r="V49" s="3"/>
      <c r="W49" s="3"/>
      <c r="X49" s="626">
        <v>645</v>
      </c>
      <c r="Y49" s="293">
        <v>645</v>
      </c>
      <c r="Z49" s="3"/>
      <c r="AA49" s="415">
        <f t="shared" si="0"/>
        <v>0</v>
      </c>
      <c r="AB49" s="293">
        <f t="shared" si="1"/>
        <v>0</v>
      </c>
    </row>
    <row r="50" spans="1:28" s="18" customFormat="1" ht="45.75" customHeight="1" x14ac:dyDescent="0.3">
      <c r="A50" s="194">
        <f>'Unit Data from Audit Worksheet'!A56</f>
        <v>646</v>
      </c>
      <c r="B50" s="240" t="str">
        <f>'Unit Data from Audit Worksheet'!C56</f>
        <v>General Fund-Balance Sheet</v>
      </c>
      <c r="C50" s="194" t="str">
        <f>'Unit Data from Audit Worksheet'!D56</f>
        <v>Fund Balance, Unassigned</v>
      </c>
      <c r="D50" s="108"/>
      <c r="E50" s="239">
        <f>'Unit Data from Audit Worksheet'!F56</f>
        <v>0</v>
      </c>
      <c r="F50" s="224">
        <f>IF(L50&lt;0,"Error: Enter as a positive.",)</f>
        <v>0</v>
      </c>
      <c r="G50" s="212"/>
      <c r="H50" s="224"/>
      <c r="I50" s="308"/>
      <c r="J50" s="223">
        <v>646</v>
      </c>
      <c r="K50" s="194" t="s">
        <v>385</v>
      </c>
      <c r="L50" s="309">
        <f t="shared" si="5"/>
        <v>0</v>
      </c>
      <c r="M50"/>
      <c r="N50" s="299"/>
      <c r="O50" s="299"/>
      <c r="P50" s="201"/>
      <c r="Q50" s="286"/>
      <c r="R50" s="3"/>
      <c r="S50" s="3"/>
      <c r="T50" s="3"/>
      <c r="U50" s="3"/>
      <c r="V50" s="3"/>
      <c r="W50" s="3"/>
      <c r="X50" s="626">
        <v>646</v>
      </c>
      <c r="Y50" s="293">
        <v>646</v>
      </c>
      <c r="Z50" s="3"/>
      <c r="AA50" s="415">
        <f t="shared" si="0"/>
        <v>0</v>
      </c>
      <c r="AB50" s="293">
        <f t="shared" si="1"/>
        <v>0</v>
      </c>
    </row>
    <row r="51" spans="1:28" ht="55.5" customHeight="1" x14ac:dyDescent="0.3">
      <c r="A51" s="294">
        <f>'Unit Data from Audit Worksheet'!A57</f>
        <v>9</v>
      </c>
      <c r="B51" s="110" t="str">
        <f>'Unit Data from Audit Worksheet'!C57</f>
        <v>General Fund-Balance Sheet</v>
      </c>
      <c r="C51" s="310" t="str">
        <f>'Unit Data from Audit Worksheet'!D57</f>
        <v>Total Fund balance (enter fund deficits as negative)</v>
      </c>
      <c r="D51" s="134"/>
      <c r="E51" s="143">
        <f>'Unit Data from Audit Worksheet'!F57</f>
        <v>0</v>
      </c>
      <c r="F51" s="111">
        <f>IF(L41-L43-L44-L45-L51=0,,"Error: Total assets less total liabilities do not equal Acct +379-4-5-380-9=0")</f>
        <v>0</v>
      </c>
      <c r="G51" s="112">
        <f>L41-L43-L44-L45-L51</f>
        <v>0</v>
      </c>
      <c r="H51" s="228"/>
      <c r="I51" s="32"/>
      <c r="J51" s="113">
        <v>9</v>
      </c>
      <c r="K51" s="45" t="s">
        <v>195</v>
      </c>
      <c r="L51" s="306">
        <f t="shared" si="5"/>
        <v>0</v>
      </c>
      <c r="O51" s="303" t="e">
        <f>'Unit Data from Audit Worksheet'!E57</f>
        <v>#N/A</v>
      </c>
      <c r="P51" s="201"/>
      <c r="X51" s="626">
        <v>9</v>
      </c>
      <c r="Y51" s="293">
        <v>9</v>
      </c>
      <c r="AA51" s="415">
        <f t="shared" si="0"/>
        <v>0</v>
      </c>
      <c r="AB51" s="293">
        <f t="shared" si="1"/>
        <v>0</v>
      </c>
    </row>
    <row r="52" spans="1:28" s="18" customFormat="1" ht="73.5" customHeight="1" x14ac:dyDescent="0.3">
      <c r="A52" s="217">
        <f>'Unit Data from Audit Worksheet'!A58</f>
        <v>540</v>
      </c>
      <c r="B52" s="230" t="str">
        <f>'Unit Data from Audit Worksheet'!C58</f>
        <v>General Fund - Budget Actual Statement</v>
      </c>
      <c r="C52" s="216" t="str">
        <f>'Unit Data from Audit Worksheet'!D58</f>
        <v>Amount of the General Fund Balance appropriated in next year's budget. As reported on the General Fund Balance Sheet.</v>
      </c>
      <c r="D52" s="134"/>
      <c r="E52" s="236">
        <f>'Unit Data from Audit Worksheet'!F58</f>
        <v>0</v>
      </c>
      <c r="F52" s="229">
        <f t="shared" si="6"/>
        <v>0</v>
      </c>
      <c r="G52" s="231"/>
      <c r="H52" s="228"/>
      <c r="I52" s="32"/>
      <c r="J52" s="227">
        <v>540</v>
      </c>
      <c r="K52" s="226" t="s">
        <v>253</v>
      </c>
      <c r="L52" s="296">
        <f t="shared" ref="L52:L79" si="7">IF(D52="",E52,D52)</f>
        <v>0</v>
      </c>
      <c r="M52"/>
      <c r="P52" s="201"/>
      <c r="Q52" s="286"/>
      <c r="R52" s="3"/>
      <c r="S52" s="3"/>
      <c r="T52" s="3"/>
      <c r="U52" s="3"/>
      <c r="V52" s="3"/>
      <c r="W52" s="3"/>
      <c r="X52" s="626">
        <v>540</v>
      </c>
      <c r="Y52" s="293">
        <v>540</v>
      </c>
      <c r="Z52" s="3"/>
      <c r="AA52" s="415">
        <f t="shared" si="0"/>
        <v>0</v>
      </c>
      <c r="AB52" s="293">
        <f t="shared" si="1"/>
        <v>0</v>
      </c>
    </row>
    <row r="53" spans="1:28" s="18" customFormat="1" ht="73.5" customHeight="1" x14ac:dyDescent="0.3">
      <c r="A53" s="311">
        <f>'Unit Data from Audit Worksheet'!A59</f>
        <v>1052</v>
      </c>
      <c r="B53" s="234" t="str">
        <f>'Unit Data from Audit Worksheet'!C59</f>
        <v>General Fund-Rev, Exp. Change in Fund Balance</v>
      </c>
      <c r="C53" s="312" t="str">
        <f>'Unit Data from Audit Worksheet'!D59</f>
        <v>Mark to Market unrealized losses in the General Fund. (enter as a negative number)</v>
      </c>
      <c r="D53" s="134"/>
      <c r="E53" s="237">
        <f>'Unit Data from Audit Worksheet'!F59</f>
        <v>0</v>
      </c>
      <c r="F53" s="229"/>
      <c r="G53" s="231"/>
      <c r="H53" s="228"/>
      <c r="I53" s="32"/>
      <c r="J53" s="241">
        <v>1052</v>
      </c>
      <c r="K53" s="118" t="s">
        <v>2157</v>
      </c>
      <c r="L53" s="313">
        <f t="shared" si="7"/>
        <v>0</v>
      </c>
      <c r="M53"/>
      <c r="P53" s="201"/>
      <c r="Q53" s="286"/>
      <c r="R53" s="415"/>
      <c r="S53" s="415"/>
      <c r="T53" s="415"/>
      <c r="U53" s="415"/>
      <c r="V53" s="415"/>
      <c r="W53" s="415"/>
      <c r="X53" s="626"/>
      <c r="Y53" s="293"/>
      <c r="Z53" s="415"/>
      <c r="AA53" s="415">
        <f t="shared" si="0"/>
        <v>0</v>
      </c>
      <c r="AB53" s="293"/>
    </row>
    <row r="54" spans="1:28" s="18" customFormat="1" ht="73.5" customHeight="1" x14ac:dyDescent="0.3">
      <c r="A54" s="217">
        <f>'Unit Data from Audit Worksheet'!A61</f>
        <v>984</v>
      </c>
      <c r="B54" s="230" t="str">
        <f>'Unit Data from Audit Worksheet'!C61</f>
        <v>General Fund - Budget Actual Statement</v>
      </c>
      <c r="C54" s="216" t="str">
        <f>'Unit Data from Audit Worksheet'!D61</f>
        <v>Amount of Ad valorem tax collected (including motor vehicle and prior years) reported on budget actual statement</v>
      </c>
      <c r="D54" s="134"/>
      <c r="E54" s="236">
        <f>'Unit Data from Audit Worksheet'!F61</f>
        <v>0</v>
      </c>
      <c r="F54" s="229"/>
      <c r="G54" s="231"/>
      <c r="H54" s="228"/>
      <c r="I54" s="32"/>
      <c r="J54" s="227">
        <v>984</v>
      </c>
      <c r="K54" s="226" t="s">
        <v>615</v>
      </c>
      <c r="L54" s="302">
        <f t="shared" si="7"/>
        <v>0</v>
      </c>
      <c r="M54"/>
      <c r="P54" s="201"/>
      <c r="Q54" s="286"/>
      <c r="R54" s="3"/>
      <c r="S54" s="3"/>
      <c r="T54" s="3"/>
      <c r="U54" s="3"/>
      <c r="V54" s="3"/>
      <c r="W54" s="3"/>
      <c r="X54" s="626">
        <v>984</v>
      </c>
      <c r="Y54" s="293">
        <v>984</v>
      </c>
      <c r="Z54" s="3"/>
      <c r="AA54" s="415">
        <f t="shared" si="0"/>
        <v>0</v>
      </c>
      <c r="AB54" s="293">
        <f t="shared" si="1"/>
        <v>0</v>
      </c>
    </row>
    <row r="55" spans="1:28" s="18" customFormat="1" ht="73.5" customHeight="1" x14ac:dyDescent="0.3">
      <c r="A55" s="217">
        <f>'Unit Data from Audit Worksheet'!A62</f>
        <v>985</v>
      </c>
      <c r="B55" s="230" t="str">
        <f>'Unit Data from Audit Worksheet'!C62</f>
        <v>General Fund - Budget Actual Statement</v>
      </c>
      <c r="C55" s="216" t="str">
        <f>'Unit Data from Audit Worksheet'!D62</f>
        <v>Amount of Ad valorem tax budgeted (including motor vehicle and prior years) reported on budget actual statement</v>
      </c>
      <c r="D55" s="134"/>
      <c r="E55" s="236">
        <f>'Unit Data from Audit Worksheet'!F62</f>
        <v>0</v>
      </c>
      <c r="F55" s="229"/>
      <c r="G55" s="231"/>
      <c r="H55" s="228"/>
      <c r="I55" s="32"/>
      <c r="J55" s="227">
        <v>985</v>
      </c>
      <c r="K55" s="226" t="s">
        <v>616</v>
      </c>
      <c r="L55" s="302">
        <f t="shared" si="7"/>
        <v>0</v>
      </c>
      <c r="M55"/>
      <c r="P55" s="202"/>
      <c r="Q55" s="286"/>
      <c r="R55" s="3"/>
      <c r="S55" s="3"/>
      <c r="T55" s="3"/>
      <c r="U55" s="3"/>
      <c r="V55" s="3"/>
      <c r="W55" s="3"/>
      <c r="X55" s="626">
        <v>985</v>
      </c>
      <c r="Y55" s="293">
        <v>985</v>
      </c>
      <c r="Z55" s="3"/>
      <c r="AA55" s="415">
        <f t="shared" si="0"/>
        <v>0</v>
      </c>
      <c r="AB55" s="293">
        <f t="shared" si="1"/>
        <v>0</v>
      </c>
    </row>
    <row r="56" spans="1:28" ht="73.5" customHeight="1" x14ac:dyDescent="0.3">
      <c r="A56" s="217">
        <f>'Unit Data from Audit Worksheet'!A63</f>
        <v>369</v>
      </c>
      <c r="B56" s="230" t="str">
        <f>'Unit Data from Audit Worksheet'!C63</f>
        <v>General Fund-Rev, Exp. Change in Fund Balance</v>
      </c>
      <c r="C56" s="216" t="str">
        <f>'Unit Data from Audit Worksheet'!D63</f>
        <v>Total Intergovernmental revenue 
Include restricted and unrestricted revenues</v>
      </c>
      <c r="D56" s="134"/>
      <c r="E56" s="236">
        <f>'Unit Data from Audit Worksheet'!F63</f>
        <v>0</v>
      </c>
      <c r="F56" s="229"/>
      <c r="G56" s="231"/>
      <c r="H56" s="228"/>
      <c r="I56" s="32"/>
      <c r="J56" s="227">
        <v>369</v>
      </c>
      <c r="K56" s="226" t="s">
        <v>196</v>
      </c>
      <c r="L56" s="296">
        <f t="shared" si="7"/>
        <v>0</v>
      </c>
      <c r="P56" s="210"/>
      <c r="X56" s="626">
        <v>369</v>
      </c>
      <c r="Y56" s="301">
        <v>369</v>
      </c>
      <c r="AA56" s="415">
        <f t="shared" si="0"/>
        <v>0</v>
      </c>
      <c r="AB56" s="293">
        <f t="shared" si="1"/>
        <v>0</v>
      </c>
    </row>
    <row r="57" spans="1:28" ht="73.5" customHeight="1" x14ac:dyDescent="0.3">
      <c r="A57" s="217">
        <f>'Unit Data from Audit Worksheet'!A64</f>
        <v>16</v>
      </c>
      <c r="B57" s="230" t="str">
        <f>'Unit Data from Audit Worksheet'!C64</f>
        <v>General Fund-Rev, Exp. Change in Fund Balance</v>
      </c>
      <c r="C57" s="216" t="str">
        <f>'Unit Data from Audit Worksheet'!D64</f>
        <v>Total revenues</v>
      </c>
      <c r="D57" s="134"/>
      <c r="E57" s="236">
        <f>'Unit Data from Audit Worksheet'!F64</f>
        <v>0</v>
      </c>
      <c r="F57" s="229"/>
      <c r="G57" s="231"/>
      <c r="H57" s="228"/>
      <c r="I57" s="32"/>
      <c r="J57" s="227">
        <v>16</v>
      </c>
      <c r="K57" s="226" t="s">
        <v>197</v>
      </c>
      <c r="L57" s="296">
        <f t="shared" si="7"/>
        <v>0</v>
      </c>
      <c r="P57" s="210"/>
      <c r="X57" s="626">
        <v>16</v>
      </c>
      <c r="Y57" s="301">
        <v>16</v>
      </c>
      <c r="AA57" s="415">
        <f t="shared" si="0"/>
        <v>0</v>
      </c>
      <c r="AB57" s="293">
        <f t="shared" si="1"/>
        <v>0</v>
      </c>
    </row>
    <row r="58" spans="1:28" ht="73.5" customHeight="1" x14ac:dyDescent="0.3">
      <c r="A58" s="217">
        <f>'Unit Data from Audit Worksheet'!A65</f>
        <v>370</v>
      </c>
      <c r="B58" s="230" t="str">
        <f>'Unit Data from Audit Worksheet'!C65</f>
        <v>General Fund-Rev, Exp. Change in Fund Balance</v>
      </c>
      <c r="C58" s="216" t="str">
        <f>'Unit Data from Audit Worksheet'!D65</f>
        <v>Debt service expenditures. 
Include principal, interest paid, and bond/debt issuance costs on long-term debt</v>
      </c>
      <c r="D58" s="134"/>
      <c r="E58" s="236">
        <f>'Unit Data from Audit Worksheet'!F65</f>
        <v>0</v>
      </c>
      <c r="F58" s="229">
        <f t="shared" ref="F58:F65" si="8">IF(L58&lt;0,"Error: Enter as a positive.",)</f>
        <v>0</v>
      </c>
      <c r="G58" s="231"/>
      <c r="H58" s="228"/>
      <c r="I58" s="32"/>
      <c r="J58" s="227">
        <v>370</v>
      </c>
      <c r="K58" s="226" t="s">
        <v>198</v>
      </c>
      <c r="L58" s="296">
        <f t="shared" si="7"/>
        <v>0</v>
      </c>
      <c r="P58" s="210"/>
      <c r="X58" s="626">
        <v>370</v>
      </c>
      <c r="Y58" s="293">
        <v>370</v>
      </c>
      <c r="AA58" s="415">
        <f t="shared" si="0"/>
        <v>0</v>
      </c>
      <c r="AB58" s="293">
        <f t="shared" si="1"/>
        <v>0</v>
      </c>
    </row>
    <row r="59" spans="1:28" ht="73.5" customHeight="1" x14ac:dyDescent="0.3">
      <c r="A59" s="217">
        <f>'Unit Data from Audit Worksheet'!A66</f>
        <v>532</v>
      </c>
      <c r="B59" s="230" t="str">
        <f>'Unit Data from Audit Worksheet'!C66</f>
        <v>General Fund-Rev, Exp. Change in Fund Balance</v>
      </c>
      <c r="C59" s="216" t="str">
        <f>'Unit Data from Audit Worksheet'!D66</f>
        <v xml:space="preserve">Total expenditures  
Exclude expenditures in the "other financing sources (uses)" section.
</v>
      </c>
      <c r="D59" s="134"/>
      <c r="E59" s="236">
        <f>'Unit Data from Audit Worksheet'!F66</f>
        <v>0</v>
      </c>
      <c r="F59" s="229">
        <f t="shared" si="8"/>
        <v>0</v>
      </c>
      <c r="G59" s="231"/>
      <c r="H59" s="228"/>
      <c r="I59" s="32"/>
      <c r="J59" s="227">
        <v>532</v>
      </c>
      <c r="K59" s="314" t="s">
        <v>199</v>
      </c>
      <c r="L59" s="296">
        <f t="shared" si="7"/>
        <v>0</v>
      </c>
      <c r="P59" s="210"/>
      <c r="X59" s="626">
        <v>532</v>
      </c>
      <c r="Y59" s="293">
        <v>532</v>
      </c>
      <c r="AA59" s="415">
        <f t="shared" si="0"/>
        <v>0</v>
      </c>
      <c r="AB59" s="293">
        <f t="shared" si="1"/>
        <v>0</v>
      </c>
    </row>
    <row r="60" spans="1:28" s="415" customFormat="1" ht="73.5" customHeight="1" x14ac:dyDescent="0.3">
      <c r="A60" s="311">
        <f>'Unit Data from Audit Worksheet'!A67</f>
        <v>1050</v>
      </c>
      <c r="B60" s="234" t="str">
        <f>'Unit Data from Audit Worksheet'!C67</f>
        <v>General Fund-Rev, Exp. Change in Fund Balance</v>
      </c>
      <c r="C60" s="312" t="str">
        <f>'Unit Data from Audit Worksheet'!D67</f>
        <v>Amount expended for Powell Bill expenditures in the General Fund</v>
      </c>
      <c r="D60" s="134"/>
      <c r="E60" s="237">
        <f>'Unit Data from Audit Worksheet'!F67</f>
        <v>0</v>
      </c>
      <c r="F60" s="229"/>
      <c r="G60" s="231"/>
      <c r="H60" s="228"/>
      <c r="I60" s="32"/>
      <c r="J60" s="241">
        <v>1050</v>
      </c>
      <c r="K60" s="312" t="s">
        <v>2019</v>
      </c>
      <c r="L60" s="313">
        <f t="shared" si="7"/>
        <v>0</v>
      </c>
      <c r="M60"/>
      <c r="P60" s="210"/>
      <c r="Q60" s="286"/>
      <c r="X60" s="626"/>
      <c r="Y60" s="293"/>
      <c r="AA60" s="415">
        <f t="shared" si="0"/>
        <v>0</v>
      </c>
      <c r="AB60" s="293"/>
    </row>
    <row r="61" spans="1:28" ht="73.5" customHeight="1" x14ac:dyDescent="0.3">
      <c r="A61" s="217">
        <f>'Unit Data from Audit Worksheet'!A68</f>
        <v>17</v>
      </c>
      <c r="B61" s="230" t="str">
        <f>'Unit Data from Audit Worksheet'!C68</f>
        <v>General Fund-Rev, Exp. Change in Fund Balance</v>
      </c>
      <c r="C61" s="216" t="str">
        <f>'Unit Data from Audit Worksheet'!D68</f>
        <v>Total Transfers in    (Preference is that transfers-in  are not netted against transfers-out)</v>
      </c>
      <c r="D61" s="134"/>
      <c r="E61" s="236">
        <f>'Unit Data from Audit Worksheet'!F68</f>
        <v>0</v>
      </c>
      <c r="F61" s="229">
        <f t="shared" si="8"/>
        <v>0</v>
      </c>
      <c r="G61" s="231"/>
      <c r="H61" s="228"/>
      <c r="I61" s="32"/>
      <c r="J61" s="227">
        <v>17</v>
      </c>
      <c r="K61" s="226" t="s">
        <v>200</v>
      </c>
      <c r="L61" s="296">
        <f t="shared" si="7"/>
        <v>0</v>
      </c>
      <c r="P61" s="210"/>
      <c r="X61" s="626">
        <v>17</v>
      </c>
      <c r="Y61" s="293">
        <v>17</v>
      </c>
      <c r="AA61" s="415">
        <f t="shared" si="0"/>
        <v>0</v>
      </c>
      <c r="AB61" s="293">
        <f t="shared" si="1"/>
        <v>0</v>
      </c>
    </row>
    <row r="62" spans="1:28" ht="54.75" customHeight="1" x14ac:dyDescent="0.3">
      <c r="A62" s="217">
        <f>'Unit Data from Audit Worksheet'!A69</f>
        <v>20</v>
      </c>
      <c r="B62" s="230" t="str">
        <f>'Unit Data from Audit Worksheet'!C69</f>
        <v>General Fund-Rev, Exp. Change in Fund Balance</v>
      </c>
      <c r="C62" s="216" t="str">
        <f>'Unit Data from Audit Worksheet'!D69</f>
        <v>Total Transfers out    (Preference is that transfers-in  are not netted against transfers-out)</v>
      </c>
      <c r="D62" s="134"/>
      <c r="E62" s="236">
        <f>'Unit Data from Audit Worksheet'!F69</f>
        <v>0</v>
      </c>
      <c r="F62" s="229">
        <f t="shared" si="8"/>
        <v>0</v>
      </c>
      <c r="G62" s="231"/>
      <c r="H62" s="228"/>
      <c r="I62" s="32"/>
      <c r="J62" s="227">
        <v>20</v>
      </c>
      <c r="K62" s="226" t="s">
        <v>201</v>
      </c>
      <c r="L62" s="296">
        <f t="shared" si="7"/>
        <v>0</v>
      </c>
      <c r="P62" s="210"/>
      <c r="X62" s="626">
        <v>20</v>
      </c>
      <c r="Y62" s="293">
        <v>20</v>
      </c>
      <c r="AA62" s="415">
        <f t="shared" si="0"/>
        <v>0</v>
      </c>
      <c r="AB62" s="293">
        <f t="shared" si="1"/>
        <v>0</v>
      </c>
    </row>
    <row r="63" spans="1:28" ht="54.75" customHeight="1" x14ac:dyDescent="0.3">
      <c r="A63" s="217">
        <f>'Unit Data from Audit Worksheet'!A70</f>
        <v>533</v>
      </c>
      <c r="B63" s="230" t="str">
        <f>'Unit Data from Audit Worksheet'!C70</f>
        <v>General Fund-Rev, Exp. Change in Fund Balance</v>
      </c>
      <c r="C63" s="216" t="str">
        <f>'Unit Data from Audit Worksheet'!D70</f>
        <v>Total Proceeds from all long-term debt issuances 
Exclude proceeds from refundings</v>
      </c>
      <c r="D63" s="134"/>
      <c r="E63" s="236">
        <f>'Unit Data from Audit Worksheet'!F70</f>
        <v>0</v>
      </c>
      <c r="F63" s="229">
        <f t="shared" si="8"/>
        <v>0</v>
      </c>
      <c r="G63" s="231"/>
      <c r="H63" s="228"/>
      <c r="I63" s="32"/>
      <c r="J63" s="227">
        <v>533</v>
      </c>
      <c r="K63" s="314" t="s">
        <v>202</v>
      </c>
      <c r="L63" s="296">
        <f t="shared" si="7"/>
        <v>0</v>
      </c>
      <c r="P63" s="210"/>
      <c r="X63" s="626">
        <v>533</v>
      </c>
      <c r="Y63" s="293">
        <v>533</v>
      </c>
      <c r="AA63" s="415">
        <f t="shared" si="0"/>
        <v>0</v>
      </c>
      <c r="AB63" s="293">
        <f t="shared" si="1"/>
        <v>0</v>
      </c>
    </row>
    <row r="64" spans="1:28" ht="54.75" customHeight="1" x14ac:dyDescent="0.3">
      <c r="A64" s="217">
        <f>'Unit Data from Audit Worksheet'!A71</f>
        <v>508</v>
      </c>
      <c r="B64" s="230" t="str">
        <f>'Unit Data from Audit Worksheet'!C71</f>
        <v>General Fund-Rev, Exp. Change in Fund Balance</v>
      </c>
      <c r="C64" s="216" t="str">
        <f>'Unit Data from Audit Worksheet'!D71</f>
        <v>Debt Refunding - Net refunding proceeds against debt payoff and if positive place results on this line.</v>
      </c>
      <c r="D64" s="134"/>
      <c r="E64" s="236">
        <f>'Unit Data from Audit Worksheet'!F71</f>
        <v>0</v>
      </c>
      <c r="F64" s="229">
        <f t="shared" si="8"/>
        <v>0</v>
      </c>
      <c r="G64" s="231"/>
      <c r="H64" s="228"/>
      <c r="I64" s="32"/>
      <c r="J64" s="227">
        <v>508</v>
      </c>
      <c r="K64" s="226" t="s">
        <v>204</v>
      </c>
      <c r="L64" s="296">
        <f t="shared" si="7"/>
        <v>0</v>
      </c>
      <c r="N64" s="651"/>
      <c r="P64" s="203"/>
      <c r="X64" s="626">
        <v>508</v>
      </c>
      <c r="Y64" s="293">
        <v>508</v>
      </c>
      <c r="AA64" s="415">
        <f t="shared" si="0"/>
        <v>0</v>
      </c>
      <c r="AB64" s="293">
        <f t="shared" si="1"/>
        <v>0</v>
      </c>
    </row>
    <row r="65" spans="1:28" ht="54.75" customHeight="1" x14ac:dyDescent="0.3">
      <c r="A65" s="217">
        <f>'Unit Data from Audit Worksheet'!A72</f>
        <v>509</v>
      </c>
      <c r="B65" s="230" t="str">
        <f>'Unit Data from Audit Worksheet'!C72</f>
        <v>General Fund-Rev, Exp. Change in Fund Balance</v>
      </c>
      <c r="C65" s="216" t="str">
        <f>'Unit Data from Audit Worksheet'!D72</f>
        <v>Debt Refunding - Net refunding proceeds against debt payoff and if negative place results on this line.</v>
      </c>
      <c r="D65" s="134"/>
      <c r="E65" s="236">
        <f>'Unit Data from Audit Worksheet'!F72</f>
        <v>0</v>
      </c>
      <c r="F65" s="229">
        <f t="shared" si="8"/>
        <v>0</v>
      </c>
      <c r="G65" s="231"/>
      <c r="H65" s="228"/>
      <c r="I65" s="32"/>
      <c r="J65" s="227">
        <v>509</v>
      </c>
      <c r="K65" s="226" t="s">
        <v>205</v>
      </c>
      <c r="L65" s="296">
        <f t="shared" si="7"/>
        <v>0</v>
      </c>
      <c r="N65" s="652"/>
      <c r="P65" s="210"/>
      <c r="Q65" s="300"/>
      <c r="S65" s="299"/>
      <c r="T65" s="299"/>
      <c r="U65" s="299"/>
      <c r="V65" s="299"/>
      <c r="W65" s="18"/>
      <c r="X65" s="626">
        <v>509</v>
      </c>
      <c r="Y65" s="293">
        <v>509</v>
      </c>
      <c r="Z65" s="18"/>
      <c r="AA65" s="415">
        <f t="shared" si="0"/>
        <v>0</v>
      </c>
      <c r="AB65" s="293">
        <f t="shared" si="1"/>
        <v>0</v>
      </c>
    </row>
    <row r="66" spans="1:28" ht="84.75" customHeight="1" x14ac:dyDescent="0.3">
      <c r="A66" s="217">
        <f>'Unit Data from Audit Worksheet'!A73</f>
        <v>22</v>
      </c>
      <c r="B66" s="230" t="str">
        <f>'Unit Data from Audit Worksheet'!C73</f>
        <v>General Fund-Rev, Exp. Change in Fund Balance</v>
      </c>
      <c r="C66" s="216" t="str">
        <f>'Unit Data from Audit Worksheet'!D73</f>
        <v xml:space="preserve">All other items on this statement that were not included in total revenues, total expenditures, transfers in or out, or proceeds from long-term debt above.  </v>
      </c>
      <c r="D66" s="134"/>
      <c r="E66" s="236">
        <f>'Unit Data from Audit Worksheet'!F73</f>
        <v>0</v>
      </c>
      <c r="F66" s="229"/>
      <c r="G66" s="231"/>
      <c r="H66" s="228"/>
      <c r="I66" s="32"/>
      <c r="J66" s="227">
        <v>22</v>
      </c>
      <c r="K66" s="226" t="s">
        <v>203</v>
      </c>
      <c r="L66" s="296">
        <f t="shared" si="7"/>
        <v>0</v>
      </c>
      <c r="N66" s="652"/>
      <c r="P66" s="200"/>
      <c r="Q66" s="317"/>
      <c r="S66" s="316"/>
      <c r="T66" s="316"/>
      <c r="U66" s="316"/>
      <c r="V66" s="316"/>
      <c r="W66" s="316"/>
      <c r="X66" s="626">
        <v>22</v>
      </c>
      <c r="Y66" s="293">
        <v>22</v>
      </c>
      <c r="Z66" s="18"/>
      <c r="AA66" s="415">
        <f t="shared" si="0"/>
        <v>0</v>
      </c>
      <c r="AB66" s="293">
        <f t="shared" si="1"/>
        <v>0</v>
      </c>
    </row>
    <row r="67" spans="1:28" ht="74.25" customHeight="1" x14ac:dyDescent="0.3">
      <c r="A67" s="217">
        <f>'Unit Data from Audit Worksheet'!A74</f>
        <v>23</v>
      </c>
      <c r="B67" s="230" t="str">
        <f>'Unit Data from Audit Worksheet'!C74</f>
        <v>General Fund-Rev, Exp. Change in Fund Balance</v>
      </c>
      <c r="C67" s="216" t="str">
        <f>'Unit Data from Audit Worksheet'!D74</f>
        <v>Change in fund balance - (Increase in Fund balance is recorded as a positive and a decrease in fund balance is recorded as a negative)</v>
      </c>
      <c r="D67" s="134"/>
      <c r="E67" s="236">
        <f>'Unit Data from Audit Worksheet'!F74</f>
        <v>0</v>
      </c>
      <c r="F67" s="229">
        <f>IF(+L57-L59+L61-L62+L63+L64-L65+L66-L67=0,,"Error:Total revenues less toal Expenditures do not equal change in fund balance")</f>
        <v>0</v>
      </c>
      <c r="G67" s="84">
        <f>+L57-L59+L61-L62+L63+L66+L64-L65-L67</f>
        <v>0</v>
      </c>
      <c r="H67" s="228"/>
      <c r="I67" s="32"/>
      <c r="J67" s="227">
        <v>23</v>
      </c>
      <c r="K67" s="226" t="s">
        <v>206</v>
      </c>
      <c r="L67" s="296">
        <f t="shared" si="7"/>
        <v>0</v>
      </c>
      <c r="P67" s="200"/>
      <c r="X67" s="626">
        <v>23</v>
      </c>
      <c r="Y67" s="293">
        <v>23</v>
      </c>
      <c r="AA67" s="415">
        <f t="shared" si="0"/>
        <v>0</v>
      </c>
      <c r="AB67" s="293">
        <f t="shared" si="1"/>
        <v>0</v>
      </c>
    </row>
    <row r="68" spans="1:28" ht="123" customHeight="1" x14ac:dyDescent="0.3">
      <c r="A68" s="307">
        <f>'Unit Data from Audit Worksheet'!A76</f>
        <v>507</v>
      </c>
      <c r="B68" s="109" t="str">
        <f>'Unit Data from Audit Worksheet'!C76</f>
        <v>General Fund-Rev, Exp. Change in Fund Balance</v>
      </c>
      <c r="C68" s="211" t="str">
        <f>'Unit Data from Audit Worksheet'!D76</f>
        <v>Any adjustment to beginning fund balance including rounding, prior period adjustments and restatements.   (Amounts that increase fund balance are recorded as positive and amounts that decrease fund balance are recorded as negative)</v>
      </c>
      <c r="D68" s="102"/>
      <c r="E68" s="145">
        <f>'Unit Data from Audit Worksheet'!F76</f>
        <v>0</v>
      </c>
      <c r="F68" s="103" t="e">
        <f>IF(+L51-L67-L68=O51,,"Error: Beginning Fund Bal does not equal our records Accts 9-23-507= PY9")</f>
        <v>#N/A</v>
      </c>
      <c r="G68" s="114" t="e">
        <f>L51-L67-L68-O51</f>
        <v>#N/A</v>
      </c>
      <c r="H68" s="105" t="str">
        <f>'Unit Data from Audit Worksheet'!I76</f>
        <v>Please do not enter prior's years beginning balance as an adjustment in column F to balance.  Column F is only for year 2021-2022 adjustments.</v>
      </c>
      <c r="I68" s="32"/>
      <c r="J68" s="97">
        <v>507</v>
      </c>
      <c r="K68" s="38" t="s">
        <v>207</v>
      </c>
      <c r="L68" s="296">
        <f t="shared" si="7"/>
        <v>0</v>
      </c>
      <c r="N68" s="304"/>
      <c r="O68" s="303"/>
      <c r="P68" s="200"/>
      <c r="R68" s="415"/>
      <c r="S68" s="415"/>
      <c r="T68" s="415"/>
      <c r="U68" s="415"/>
      <c r="V68" s="415"/>
      <c r="W68" s="316"/>
      <c r="X68" s="626">
        <v>507</v>
      </c>
      <c r="Y68" s="293">
        <v>507</v>
      </c>
      <c r="Z68" s="415"/>
      <c r="AA68" s="415">
        <f t="shared" si="0"/>
        <v>0</v>
      </c>
      <c r="AB68" s="293">
        <f t="shared" si="1"/>
        <v>0</v>
      </c>
    </row>
    <row r="69" spans="1:28" s="18" customFormat="1" ht="40.5" customHeight="1" x14ac:dyDescent="0.3">
      <c r="A69" s="194">
        <f>'Unit Data from Audit Worksheet'!A77</f>
        <v>647</v>
      </c>
      <c r="B69" s="240" t="str">
        <f>'Unit Data from Audit Worksheet'!C77</f>
        <v>Debt Service Fund</v>
      </c>
      <c r="C69" s="194" t="str">
        <f>'Unit Data from Audit Worksheet'!D77</f>
        <v>Please enter the Total Fund Balance for any Debt Service Funds from the Budgeted to Actual statement</v>
      </c>
      <c r="D69" s="108"/>
      <c r="E69" s="239">
        <f>'Unit Data from Audit Worksheet'!F77</f>
        <v>0</v>
      </c>
      <c r="F69" s="224"/>
      <c r="G69" s="220"/>
      <c r="H69" s="224"/>
      <c r="I69" s="308"/>
      <c r="J69" s="223">
        <v>647</v>
      </c>
      <c r="K69" s="197" t="s">
        <v>934</v>
      </c>
      <c r="L69" s="309">
        <f>IF(D69="",E69,D69)</f>
        <v>0</v>
      </c>
      <c r="M69"/>
      <c r="N69" s="299"/>
      <c r="O69" s="315"/>
      <c r="P69" s="200"/>
      <c r="Q69" s="286"/>
      <c r="R69" s="3"/>
      <c r="S69" s="3"/>
      <c r="T69" s="3"/>
      <c r="U69" s="3"/>
      <c r="V69" s="3"/>
      <c r="W69" s="3"/>
      <c r="X69" s="626">
        <v>647</v>
      </c>
      <c r="Y69" s="293">
        <v>647</v>
      </c>
      <c r="Z69" s="3"/>
      <c r="AA69" s="415">
        <f t="shared" si="0"/>
        <v>0</v>
      </c>
      <c r="AB69" s="293">
        <f t="shared" si="1"/>
        <v>0</v>
      </c>
    </row>
    <row r="70" spans="1:28" ht="60" customHeight="1" x14ac:dyDescent="0.3">
      <c r="A70" s="294">
        <f>'Unit Data from Audit Worksheet'!A79</f>
        <v>171</v>
      </c>
      <c r="B70" s="48" t="str">
        <f>'Unit Data from Audit Worksheet'!C79</f>
        <v>Fund Statements - all Governmental Funds</v>
      </c>
      <c r="C70" s="295" t="str">
        <f>'Unit Data from Audit Worksheet'!D79</f>
        <v>Debt service expenditures from all governmental funds.  Include principal, interest paid, and debt issuance costs on long-term debt.</v>
      </c>
      <c r="D70" s="235"/>
      <c r="E70" s="142">
        <f>'Unit Data from Audit Worksheet'!F79</f>
        <v>0</v>
      </c>
      <c r="F70" s="41">
        <f>IF(L70&lt;0,"Error: Enter as a positive.",)</f>
        <v>0</v>
      </c>
      <c r="G70" s="65"/>
      <c r="H70" s="228"/>
      <c r="I70" s="32"/>
      <c r="J70" s="36">
        <v>171</v>
      </c>
      <c r="K70" s="45" t="s">
        <v>208</v>
      </c>
      <c r="L70" s="296">
        <f t="shared" si="7"/>
        <v>0</v>
      </c>
      <c r="P70" s="200"/>
      <c r="X70" s="626">
        <v>171</v>
      </c>
      <c r="Y70" s="293">
        <v>171</v>
      </c>
      <c r="AA70" s="415">
        <f t="shared" si="0"/>
        <v>0</v>
      </c>
      <c r="AB70" s="293">
        <f t="shared" si="1"/>
        <v>0</v>
      </c>
    </row>
    <row r="71" spans="1:28" ht="69" customHeight="1" x14ac:dyDescent="0.3">
      <c r="A71" s="217">
        <f>'Unit Data from Audit Worksheet'!A83</f>
        <v>596</v>
      </c>
      <c r="B71" s="230"/>
      <c r="C71" s="216" t="str">
        <f>'Unit Data from Audit Worksheet'!D83</f>
        <v>Indicate if your water/sewer system:
50 - Became Operational
51 - Ceased Operations
52 - No Change
Select from drop down.</v>
      </c>
      <c r="D71" s="134"/>
      <c r="E71" s="236">
        <f>'Unit Data from Audit Worksheet'!F83</f>
        <v>0</v>
      </c>
      <c r="F71" s="229"/>
      <c r="G71" s="229">
        <f>'Unit Data from Audit Worksheet'!G83</f>
        <v>0</v>
      </c>
      <c r="H71" s="228"/>
      <c r="I71" s="32"/>
      <c r="J71" s="227">
        <v>596</v>
      </c>
      <c r="K71" s="226" t="s">
        <v>336</v>
      </c>
      <c r="L71" s="296">
        <f t="shared" si="7"/>
        <v>0</v>
      </c>
      <c r="P71" s="201"/>
      <c r="X71" s="626">
        <v>596</v>
      </c>
      <c r="Y71" s="293">
        <v>596</v>
      </c>
      <c r="AA71" s="415">
        <f t="shared" si="0"/>
        <v>0</v>
      </c>
      <c r="AB71" s="293">
        <f t="shared" si="1"/>
        <v>0</v>
      </c>
    </row>
    <row r="72" spans="1:28" ht="82.2" customHeight="1" x14ac:dyDescent="0.3">
      <c r="A72" s="217">
        <f>'Unit Data from Audit Worksheet'!A84</f>
        <v>80</v>
      </c>
      <c r="B72" s="230" t="str">
        <f>'Unit Data from Audit Worksheet'!C84</f>
        <v>Water Sewer Net Position Statement</v>
      </c>
      <c r="C72" s="216" t="str">
        <f>'Unit Data from Audit Worksheet'!D84</f>
        <v>Unrestricted Cash and investments 
Exclude restricted cash and/or restricted investments.</v>
      </c>
      <c r="D72" s="134"/>
      <c r="E72" s="236">
        <f>'Unit Data from Audit Worksheet'!F84</f>
        <v>0</v>
      </c>
      <c r="F72" s="229">
        <f>IF(L72&lt;0,"Error: Number is normally positive.",)</f>
        <v>0</v>
      </c>
      <c r="G72" s="229" t="e">
        <f>'Unit Data from Audit Worksheet'!G84</f>
        <v>#N/A</v>
      </c>
      <c r="H72" s="228"/>
      <c r="I72" s="32"/>
      <c r="J72" s="227">
        <v>80</v>
      </c>
      <c r="K72" s="226" t="s">
        <v>209</v>
      </c>
      <c r="L72" s="296">
        <f t="shared" si="7"/>
        <v>0</v>
      </c>
      <c r="P72" s="201"/>
      <c r="X72" s="626">
        <v>80</v>
      </c>
      <c r="Y72" s="293">
        <v>80</v>
      </c>
      <c r="AA72" s="415">
        <f t="shared" ref="AA72:AA137" si="9">A72-J72</f>
        <v>0</v>
      </c>
      <c r="AB72" s="293">
        <f t="shared" ref="AB72:AB137" si="10">E72-L72</f>
        <v>0</v>
      </c>
    </row>
    <row r="73" spans="1:28" ht="43.2" x14ac:dyDescent="0.3">
      <c r="A73" s="217">
        <f>'Unit Data from Audit Worksheet'!A85</f>
        <v>81</v>
      </c>
      <c r="B73" s="230" t="str">
        <f>'Unit Data from Audit Worksheet'!C85</f>
        <v>Water Sewer Net Position Statement</v>
      </c>
      <c r="C73" s="216" t="str">
        <f>'Unit Data from Audit Worksheet'!D85</f>
        <v>Customer accounts receivable (net of allowance accounts). 
Include both billed and unbilled amounts.</v>
      </c>
      <c r="D73" s="134"/>
      <c r="E73" s="236">
        <f>'Unit Data from Audit Worksheet'!F85</f>
        <v>0</v>
      </c>
      <c r="F73" s="229">
        <f>IF(L73&lt;0,"Error: Number is normally positive.",)</f>
        <v>0</v>
      </c>
      <c r="G73" s="231"/>
      <c r="H73" s="228"/>
      <c r="I73" s="32"/>
      <c r="J73" s="227">
        <v>81</v>
      </c>
      <c r="K73" s="226" t="s">
        <v>210</v>
      </c>
      <c r="L73" s="296">
        <f t="shared" si="7"/>
        <v>0</v>
      </c>
      <c r="P73" s="201"/>
      <c r="X73" s="626">
        <v>81</v>
      </c>
      <c r="Y73" s="293">
        <v>81</v>
      </c>
      <c r="AA73" s="415">
        <f t="shared" si="9"/>
        <v>0</v>
      </c>
      <c r="AB73" s="293">
        <f t="shared" si="10"/>
        <v>0</v>
      </c>
    </row>
    <row r="74" spans="1:28" ht="68.25" customHeight="1" x14ac:dyDescent="0.3">
      <c r="A74" s="217">
        <f>'Unit Data from Audit Worksheet'!A86</f>
        <v>579</v>
      </c>
      <c r="B74" s="230" t="str">
        <f>'Unit Data from Audit Worksheet'!C86</f>
        <v>Water Sewer Net Position Statement</v>
      </c>
      <c r="C74" s="216" t="str">
        <f>'Unit Data from Audit Worksheet'!D86</f>
        <v>Water Sewer - Advance To:
Interfund loan receivable-portion of repayment plan longer than 12 months</v>
      </c>
      <c r="D74" s="134"/>
      <c r="E74" s="236">
        <f>'Unit Data from Audit Worksheet'!F86</f>
        <v>0</v>
      </c>
      <c r="F74" s="229"/>
      <c r="G74" s="231"/>
      <c r="H74" s="228"/>
      <c r="I74" s="32"/>
      <c r="J74" s="227">
        <v>579</v>
      </c>
      <c r="K74" s="226" t="s">
        <v>319</v>
      </c>
      <c r="L74" s="296">
        <f t="shared" si="7"/>
        <v>0</v>
      </c>
      <c r="N74" s="318"/>
      <c r="P74" s="201"/>
      <c r="X74" s="626">
        <v>579</v>
      </c>
      <c r="Y74" s="293">
        <v>579</v>
      </c>
      <c r="AA74" s="415">
        <f t="shared" si="9"/>
        <v>0</v>
      </c>
      <c r="AB74" s="293">
        <f t="shared" si="10"/>
        <v>0</v>
      </c>
    </row>
    <row r="75" spans="1:28" ht="47.25" customHeight="1" x14ac:dyDescent="0.3">
      <c r="A75" s="217">
        <f>'Unit Data from Audit Worksheet'!A87</f>
        <v>510</v>
      </c>
      <c r="B75" s="230" t="str">
        <f>'Unit Data from Audit Worksheet'!C87</f>
        <v>Water Sewer Net Position Statement</v>
      </c>
      <c r="C75" s="216" t="str">
        <f>'Unit Data from Audit Worksheet'!D87</f>
        <v>Amount of Inventories and Prepaid expenses in current assets</v>
      </c>
      <c r="D75" s="134"/>
      <c r="E75" s="236">
        <f>'Unit Data from Audit Worksheet'!F87</f>
        <v>0</v>
      </c>
      <c r="F75" s="229"/>
      <c r="G75" s="231"/>
      <c r="H75" s="228"/>
      <c r="I75" s="32"/>
      <c r="J75" s="227">
        <v>510</v>
      </c>
      <c r="K75" s="226" t="s">
        <v>211</v>
      </c>
      <c r="L75" s="296">
        <f t="shared" si="7"/>
        <v>0</v>
      </c>
      <c r="P75" s="201"/>
      <c r="X75" s="626">
        <v>510</v>
      </c>
      <c r="Y75" s="293">
        <v>510</v>
      </c>
      <c r="AA75" s="415">
        <f t="shared" si="9"/>
        <v>0</v>
      </c>
      <c r="AB75" s="293">
        <f t="shared" si="10"/>
        <v>0</v>
      </c>
    </row>
    <row r="76" spans="1:28" ht="43.2" x14ac:dyDescent="0.3">
      <c r="A76" s="217">
        <f>'Unit Data from Audit Worksheet'!A88</f>
        <v>654</v>
      </c>
      <c r="B76" s="230" t="str">
        <f>'Unit Data from Audit Worksheet'!C88</f>
        <v>Water Sewer Net Position Statement</v>
      </c>
      <c r="C76" s="216" t="str">
        <f>'Unit Data from Audit Worksheet'!D88</f>
        <v xml:space="preserve">Total Current assets as listed on the WS Net Position Statement.  
</v>
      </c>
      <c r="D76" s="134"/>
      <c r="E76" s="236">
        <f>'Unit Data from Audit Worksheet'!F88</f>
        <v>0</v>
      </c>
      <c r="F76" s="229">
        <f>IF((+L72+L73+L75)&gt;L76,"Please review components of current assets above Acct. (80+81+510&gt;654",)</f>
        <v>0</v>
      </c>
      <c r="G76" s="231"/>
      <c r="H76" s="228"/>
      <c r="I76" s="32"/>
      <c r="J76" s="227">
        <v>654</v>
      </c>
      <c r="K76" s="233" t="s">
        <v>418</v>
      </c>
      <c r="L76" s="296">
        <f t="shared" si="7"/>
        <v>0</v>
      </c>
      <c r="P76" s="201"/>
      <c r="X76" s="626">
        <v>654</v>
      </c>
      <c r="Y76" s="293">
        <v>654</v>
      </c>
      <c r="AA76" s="415">
        <f t="shared" si="9"/>
        <v>0</v>
      </c>
      <c r="AB76" s="293">
        <f t="shared" si="10"/>
        <v>0</v>
      </c>
    </row>
    <row r="77" spans="1:28" ht="43.2" x14ac:dyDescent="0.3">
      <c r="A77" s="217">
        <f>'Unit Data from Audit Worksheet'!A89</f>
        <v>655</v>
      </c>
      <c r="B77" s="230" t="str">
        <f>'Unit Data from Audit Worksheet'!C89</f>
        <v>Water Sewer Net Position Statement</v>
      </c>
      <c r="C77" s="216" t="str">
        <f>'Unit Data from Audit Worksheet'!D89</f>
        <v>WS-Any current assets that are restricted (Cash, Accounts Rec., etc..) and included in account 654 above</v>
      </c>
      <c r="D77" s="134"/>
      <c r="E77" s="236">
        <f>'Unit Data from Audit Worksheet'!F89</f>
        <v>0</v>
      </c>
      <c r="F77" s="229"/>
      <c r="G77" s="231"/>
      <c r="H77" s="228"/>
      <c r="I77" s="32"/>
      <c r="J77" s="227">
        <v>655</v>
      </c>
      <c r="K77" s="233" t="s">
        <v>453</v>
      </c>
      <c r="L77" s="296">
        <f t="shared" si="7"/>
        <v>0</v>
      </c>
      <c r="P77" s="201"/>
      <c r="X77" s="626">
        <v>655</v>
      </c>
      <c r="Y77" s="293">
        <v>655</v>
      </c>
      <c r="AA77" s="415">
        <f t="shared" si="9"/>
        <v>0</v>
      </c>
      <c r="AB77" s="293">
        <f t="shared" si="10"/>
        <v>0</v>
      </c>
    </row>
    <row r="78" spans="1:28" ht="42.75" customHeight="1" x14ac:dyDescent="0.3">
      <c r="A78" s="217">
        <f>'Unit Data from Audit Worksheet'!A90</f>
        <v>381</v>
      </c>
      <c r="B78" s="230" t="str">
        <f>'Unit Data from Audit Worksheet'!C90</f>
        <v>Water Sewer Net Position Statement</v>
      </c>
      <c r="C78" s="216" t="str">
        <f>'Unit Data from Audit Worksheet'!D90</f>
        <v>Total Assets and deferred outflows</v>
      </c>
      <c r="D78" s="134"/>
      <c r="E78" s="236">
        <f>'Unit Data from Audit Worksheet'!F90</f>
        <v>0</v>
      </c>
      <c r="F78" s="229" t="str">
        <f>IF(L78&lt;L76,"Please review components of current assets above acct. 381&lt;654"," ")</f>
        <v xml:space="preserve"> </v>
      </c>
      <c r="G78" s="231"/>
      <c r="H78" s="228"/>
      <c r="I78" s="32"/>
      <c r="J78" s="227">
        <v>381</v>
      </c>
      <c r="K78" s="226" t="s">
        <v>105</v>
      </c>
      <c r="L78" s="296">
        <f t="shared" si="7"/>
        <v>0</v>
      </c>
      <c r="P78" s="201"/>
      <c r="X78" s="626">
        <v>381</v>
      </c>
      <c r="Y78" s="293">
        <v>381</v>
      </c>
      <c r="AA78" s="415">
        <f t="shared" si="9"/>
        <v>0</v>
      </c>
      <c r="AB78" s="293">
        <f t="shared" si="10"/>
        <v>0</v>
      </c>
    </row>
    <row r="79" spans="1:28" ht="60.75" customHeight="1" x14ac:dyDescent="0.3">
      <c r="A79" s="307">
        <f>'Unit Data from Audit Worksheet'!A91</f>
        <v>578</v>
      </c>
      <c r="B79" s="109" t="str">
        <f>'Unit Data from Audit Worksheet'!C91</f>
        <v>Water Sewer Net Position Statement</v>
      </c>
      <c r="C79" s="298" t="str">
        <f>'Unit Data from Audit Worksheet'!D91</f>
        <v>Water Sewer - Advance From: 
Interfund loan Payable-portion of repayment plan longer than 12 months</v>
      </c>
      <c r="D79" s="102"/>
      <c r="E79" s="145">
        <f>'Unit Data from Audit Worksheet'!F91</f>
        <v>0</v>
      </c>
      <c r="F79" s="103"/>
      <c r="G79" s="104"/>
      <c r="H79" s="105"/>
      <c r="I79" s="32"/>
      <c r="J79" s="97">
        <v>578</v>
      </c>
      <c r="K79" s="38" t="s">
        <v>320</v>
      </c>
      <c r="L79" s="296">
        <f t="shared" si="7"/>
        <v>0</v>
      </c>
      <c r="P79" s="201"/>
      <c r="X79" s="626">
        <v>578</v>
      </c>
      <c r="Y79" s="293">
        <v>578</v>
      </c>
      <c r="AA79" s="415">
        <f t="shared" si="9"/>
        <v>0</v>
      </c>
      <c r="AB79" s="293">
        <f t="shared" si="10"/>
        <v>0</v>
      </c>
    </row>
    <row r="80" spans="1:28" s="18" customFormat="1" ht="169.8" customHeight="1" x14ac:dyDescent="0.3">
      <c r="A80" s="194">
        <v>633</v>
      </c>
      <c r="B80" s="240" t="str">
        <f>'Unit Data from Audit Worksheet'!C92</f>
        <v>Water Sewer Net Position Statement</v>
      </c>
      <c r="C80" s="194" t="str">
        <f>'Unit Data from Audit Worksheet'!D92</f>
        <v>Current liabilities (as reported on the Statement of Fund Net Position)
Include:   Current liabilities including current portion of long-term debt.  Deferred inflows should not be included in Current Liabilities  
Enter as positive</v>
      </c>
      <c r="D80" s="102"/>
      <c r="E80" s="850">
        <f>'Unit Data from Audit Worksheet'!F92</f>
        <v>0</v>
      </c>
      <c r="F80"/>
      <c r="G80"/>
      <c r="H80"/>
      <c r="I80" s="847"/>
      <c r="J80" s="223">
        <v>633</v>
      </c>
      <c r="K80" s="197" t="s">
        <v>374</v>
      </c>
      <c r="L80" s="309">
        <f>IF(D80="",E80,D80)</f>
        <v>0</v>
      </c>
      <c r="M80"/>
      <c r="N80" s="299"/>
      <c r="O80" s="299"/>
      <c r="P80" s="201"/>
      <c r="Q80" s="286"/>
      <c r="R80" s="3"/>
      <c r="X80" s="626">
        <v>633</v>
      </c>
      <c r="Y80" s="293">
        <v>633</v>
      </c>
      <c r="AA80" s="415">
        <f t="shared" si="9"/>
        <v>0</v>
      </c>
      <c r="AB80" s="293">
        <f t="shared" si="10"/>
        <v>0</v>
      </c>
    </row>
    <row r="81" spans="1:28" s="18" customFormat="1" ht="130.5" customHeight="1" x14ac:dyDescent="0.3">
      <c r="A81" s="194">
        <v>634</v>
      </c>
      <c r="B81" s="240" t="str">
        <f>'Unit Data from Audit Worksheet'!C93</f>
        <v>Water Sewer Net Position Statement</v>
      </c>
      <c r="C81" s="194" t="str">
        <f>'Unit Data from Audit Worksheet'!D93</f>
        <v>Please enter any bond anticipation notes that are classified as current liabilities and included in account 633 above (amounts entered should agree to the current amount included in the changes to long-term debt note)
Enter as positive</v>
      </c>
      <c r="D81" s="102"/>
      <c r="E81" s="239">
        <f>'Unit Data from Audit Worksheet'!F93</f>
        <v>0</v>
      </c>
      <c r="F81" s="849"/>
      <c r="G81" s="848"/>
      <c r="H81" s="849"/>
      <c r="I81" s="308"/>
      <c r="J81" s="223">
        <v>634</v>
      </c>
      <c r="K81" s="197" t="s">
        <v>375</v>
      </c>
      <c r="L81" s="309">
        <f>IF(D81="",E81,D81)</f>
        <v>0</v>
      </c>
      <c r="M81"/>
      <c r="N81" s="299"/>
      <c r="O81" s="299"/>
      <c r="P81" s="201"/>
      <c r="Q81" s="286"/>
      <c r="R81" s="3"/>
      <c r="X81" s="626">
        <v>634</v>
      </c>
      <c r="Y81" s="293">
        <v>634</v>
      </c>
      <c r="AA81" s="415">
        <f t="shared" si="9"/>
        <v>0</v>
      </c>
      <c r="AB81" s="293">
        <f t="shared" si="10"/>
        <v>0</v>
      </c>
    </row>
    <row r="82" spans="1:28" s="18" customFormat="1" ht="105.75" customHeight="1" x14ac:dyDescent="0.3">
      <c r="A82" s="194">
        <v>635</v>
      </c>
      <c r="B82" s="240" t="str">
        <f>'Unit Data from Audit Worksheet'!C94</f>
        <v>Water Sewer Net Position Statement</v>
      </c>
      <c r="C82" s="194" t="str">
        <f>'Unit Data from Audit Worksheet'!D94</f>
        <v>Please enter any compensated absences that are classified as current liabilities and included in account 633 above (amounts entered should agree to the current amount included in the changes to long-term debt note)
Enter as positive</v>
      </c>
      <c r="D82" s="102"/>
      <c r="E82" s="239">
        <f>'Unit Data from Audit Worksheet'!F94</f>
        <v>0</v>
      </c>
      <c r="F82" s="224"/>
      <c r="G82" s="212"/>
      <c r="H82" s="224"/>
      <c r="I82" s="308"/>
      <c r="J82" s="223">
        <v>635</v>
      </c>
      <c r="K82" s="197" t="s">
        <v>376</v>
      </c>
      <c r="L82" s="309">
        <f>IF(D82="",E82,D82)</f>
        <v>0</v>
      </c>
      <c r="M82"/>
      <c r="N82" s="299"/>
      <c r="O82" s="299"/>
      <c r="P82" s="201"/>
      <c r="Q82" s="286"/>
      <c r="R82" s="3"/>
      <c r="X82" s="626">
        <v>635</v>
      </c>
      <c r="Y82" s="293">
        <v>635</v>
      </c>
      <c r="AA82" s="415">
        <f t="shared" si="9"/>
        <v>0</v>
      </c>
      <c r="AB82" s="293">
        <f t="shared" si="10"/>
        <v>0</v>
      </c>
    </row>
    <row r="83" spans="1:28" s="18" customFormat="1" ht="105.75" customHeight="1" x14ac:dyDescent="0.3">
      <c r="A83" s="194">
        <v>636</v>
      </c>
      <c r="B83" s="240" t="str">
        <f>'Unit Data from Audit Worksheet'!C95</f>
        <v>Water Sewer Net Position Statement</v>
      </c>
      <c r="C83" s="194" t="str">
        <f>'Unit Data from Audit Worksheet'!D95</f>
        <v>Please enter any pension liabilities that are classified as current liabilities and included in account 633 above (amounts entered should agree to the current amount included in the changes to long-term debt note)
Enter as positive</v>
      </c>
      <c r="D83" s="102"/>
      <c r="E83" s="239">
        <f>'Unit Data from Audit Worksheet'!F95</f>
        <v>0</v>
      </c>
      <c r="F83" s="224"/>
      <c r="G83" s="212"/>
      <c r="H83" s="224"/>
      <c r="I83" s="308"/>
      <c r="J83" s="223">
        <v>636</v>
      </c>
      <c r="K83" s="197" t="s">
        <v>371</v>
      </c>
      <c r="L83" s="309">
        <f t="shared" ref="L83:L93" si="11">IF(D83="",E83,D83)</f>
        <v>0</v>
      </c>
      <c r="M83"/>
      <c r="N83" s="299"/>
      <c r="O83" s="299"/>
      <c r="P83" s="201"/>
      <c r="Q83" s="286"/>
      <c r="R83" s="3"/>
      <c r="X83" s="626">
        <v>636</v>
      </c>
      <c r="Y83" s="293">
        <v>636</v>
      </c>
      <c r="AA83" s="415">
        <f t="shared" si="9"/>
        <v>0</v>
      </c>
      <c r="AB83" s="293">
        <f t="shared" si="10"/>
        <v>0</v>
      </c>
    </row>
    <row r="84" spans="1:28" s="18" customFormat="1" ht="59.25" customHeight="1" x14ac:dyDescent="0.3">
      <c r="A84" s="194">
        <v>637</v>
      </c>
      <c r="B84" s="240" t="str">
        <f>'Unit Data from Audit Worksheet'!C96</f>
        <v>Water Sewer Net Position Statement</v>
      </c>
      <c r="C84" s="194" t="str">
        <f>'Unit Data from Audit Worksheet'!D96</f>
        <v>Please enter any current liabilities that are payable from restricted assets and included in account 633 above.
Enter as positive</v>
      </c>
      <c r="D84" s="102"/>
      <c r="E84" s="239">
        <f>'Unit Data from Audit Worksheet'!F96</f>
        <v>0</v>
      </c>
      <c r="F84" s="224"/>
      <c r="G84" s="212"/>
      <c r="H84" s="224"/>
      <c r="I84" s="308"/>
      <c r="J84" s="223">
        <v>637</v>
      </c>
      <c r="K84" s="197" t="s">
        <v>372</v>
      </c>
      <c r="L84" s="309">
        <f t="shared" si="11"/>
        <v>0</v>
      </c>
      <c r="M84"/>
      <c r="N84" s="299"/>
      <c r="O84" s="299"/>
      <c r="P84" s="204"/>
      <c r="Q84" s="286"/>
      <c r="R84" s="3"/>
      <c r="X84" s="626">
        <v>637</v>
      </c>
      <c r="Y84" s="293">
        <v>637</v>
      </c>
      <c r="AA84" s="415">
        <f t="shared" si="9"/>
        <v>0</v>
      </c>
      <c r="AB84" s="293">
        <f t="shared" si="10"/>
        <v>0</v>
      </c>
    </row>
    <row r="85" spans="1:28" s="18" customFormat="1" ht="103.5" customHeight="1" x14ac:dyDescent="0.3">
      <c r="A85" s="194">
        <v>638</v>
      </c>
      <c r="B85" s="240" t="str">
        <f>'Unit Data from Audit Worksheet'!C97</f>
        <v>Water Sewer Net Position Statement</v>
      </c>
      <c r="C85" s="194" t="str">
        <f>'Unit Data from Audit Worksheet'!D97</f>
        <v>Please enter any OPEB liabilities that are classified as current liabilities and included in account 633 above (amounts entered should agree to the current amount included in the changes to long-term debt note)
Enter as positive</v>
      </c>
      <c r="D85" s="102"/>
      <c r="E85" s="239">
        <f>'Unit Data from Audit Worksheet'!F97</f>
        <v>0</v>
      </c>
      <c r="F85" s="224"/>
      <c r="G85" s="212"/>
      <c r="H85" s="224"/>
      <c r="I85" s="308"/>
      <c r="J85" s="223">
        <v>638</v>
      </c>
      <c r="K85" s="197" t="s">
        <v>377</v>
      </c>
      <c r="L85" s="309">
        <f t="shared" si="11"/>
        <v>0</v>
      </c>
      <c r="M85"/>
      <c r="N85" s="299"/>
      <c r="O85" s="299"/>
      <c r="P85" s="201"/>
      <c r="Q85" s="286"/>
      <c r="R85" s="3"/>
      <c r="X85" s="626">
        <v>638</v>
      </c>
      <c r="Y85" s="293">
        <v>638</v>
      </c>
      <c r="AA85" s="415">
        <f t="shared" si="9"/>
        <v>0</v>
      </c>
      <c r="AB85" s="293">
        <f t="shared" si="10"/>
        <v>0</v>
      </c>
    </row>
    <row r="86" spans="1:28" ht="76.5" customHeight="1" x14ac:dyDescent="0.3">
      <c r="A86" s="294">
        <f>'Unit Data from Audit Worksheet'!A98</f>
        <v>383</v>
      </c>
      <c r="B86" s="48" t="str">
        <f>'Unit Data from Audit Worksheet'!C98</f>
        <v>Water Sewer Net Position Statement</v>
      </c>
      <c r="C86" s="295" t="str">
        <f>'Unit Data from Audit Worksheet'!D98</f>
        <v>Unearned revenue (arising from cash receipts) that were included in Current Liabilities in the question in account 633 above.
Enter as positive</v>
      </c>
      <c r="D86" s="134"/>
      <c r="E86" s="142">
        <f>'Unit Data from Audit Worksheet'!F98</f>
        <v>0</v>
      </c>
      <c r="F86" s="41">
        <f>IF(L86&lt;0,"Error: Enter as a positive.",)</f>
        <v>0</v>
      </c>
      <c r="G86" s="65"/>
      <c r="H86" s="228"/>
      <c r="I86" s="32"/>
      <c r="J86" s="36">
        <v>383</v>
      </c>
      <c r="K86" s="45" t="s">
        <v>212</v>
      </c>
      <c r="L86" s="296">
        <f t="shared" si="11"/>
        <v>0</v>
      </c>
      <c r="P86" s="201"/>
      <c r="X86" s="626">
        <v>383</v>
      </c>
      <c r="Y86" s="293">
        <v>383</v>
      </c>
      <c r="AA86" s="415">
        <f t="shared" si="9"/>
        <v>0</v>
      </c>
      <c r="AB86" s="293">
        <f t="shared" si="10"/>
        <v>0</v>
      </c>
    </row>
    <row r="87" spans="1:28" ht="54" customHeight="1" x14ac:dyDescent="0.3">
      <c r="A87" s="217">
        <f>'Unit Data from Audit Worksheet'!A99</f>
        <v>349</v>
      </c>
      <c r="B87" s="230" t="str">
        <f>'Unit Data from Audit Worksheet'!C99</f>
        <v>Water Sewer Net Position Statement</v>
      </c>
      <c r="C87" s="216" t="str">
        <f>'Unit Data from Audit Worksheet'!D99</f>
        <v>Total Liabilities and deferred inflows</v>
      </c>
      <c r="D87" s="134"/>
      <c r="E87" s="236">
        <f>'Unit Data from Audit Worksheet'!F99</f>
        <v>0</v>
      </c>
      <c r="F87" s="229">
        <f>IF(L80&gt;L87,"Error: Please review accts 633&gt;349",)</f>
        <v>0</v>
      </c>
      <c r="G87" s="231"/>
      <c r="H87" s="228"/>
      <c r="I87" s="32"/>
      <c r="J87" s="227">
        <v>349</v>
      </c>
      <c r="K87" s="226" t="s">
        <v>114</v>
      </c>
      <c r="L87" s="296">
        <f t="shared" si="11"/>
        <v>0</v>
      </c>
      <c r="P87" s="201"/>
      <c r="X87" s="626">
        <v>349</v>
      </c>
      <c r="Y87" s="293">
        <v>349</v>
      </c>
      <c r="AA87" s="415">
        <f t="shared" si="9"/>
        <v>0</v>
      </c>
      <c r="AB87" s="293">
        <f t="shared" si="10"/>
        <v>0</v>
      </c>
    </row>
    <row r="88" spans="1:28" ht="56.25" customHeight="1" x14ac:dyDescent="0.3">
      <c r="A88" s="217">
        <f>'Unit Data from Audit Worksheet'!A100</f>
        <v>375</v>
      </c>
      <c r="B88" s="230" t="str">
        <f>'Unit Data from Audit Worksheet'!C100</f>
        <v>Water Sewer Net Position Statement</v>
      </c>
      <c r="C88" s="216" t="str">
        <f>'Unit Data from Audit Worksheet'!D100</f>
        <v>Total Net position, Unrestricted - enter negative unrestricted net position as a negative</v>
      </c>
      <c r="D88" s="134"/>
      <c r="E88" s="236">
        <f>'Unit Data from Audit Worksheet'!F100</f>
        <v>0</v>
      </c>
      <c r="F88" s="229"/>
      <c r="G88" s="231"/>
      <c r="H88" s="228"/>
      <c r="I88" s="32"/>
      <c r="J88" s="227">
        <v>375</v>
      </c>
      <c r="K88" s="226" t="s">
        <v>213</v>
      </c>
      <c r="L88" s="296">
        <f t="shared" si="11"/>
        <v>0</v>
      </c>
      <c r="P88" s="201"/>
      <c r="X88" s="626">
        <v>375</v>
      </c>
      <c r="Y88" s="293">
        <v>375</v>
      </c>
      <c r="AA88" s="415">
        <f t="shared" si="9"/>
        <v>0</v>
      </c>
      <c r="AB88" s="293">
        <f t="shared" si="10"/>
        <v>0</v>
      </c>
    </row>
    <row r="89" spans="1:28" ht="56.25" customHeight="1" x14ac:dyDescent="0.3">
      <c r="A89" s="217">
        <f>'Unit Data from Audit Worksheet'!A101</f>
        <v>83</v>
      </c>
      <c r="B89" s="230" t="str">
        <f>'Unit Data from Audit Worksheet'!C101</f>
        <v>Water Sewer Net Position Statement</v>
      </c>
      <c r="C89" s="216" t="str">
        <f>'Unit Data from Audit Worksheet'!D101</f>
        <v>Total Net position</v>
      </c>
      <c r="D89" s="134"/>
      <c r="E89" s="236">
        <f>'Unit Data from Audit Worksheet'!F101</f>
        <v>0</v>
      </c>
      <c r="F89" s="229">
        <f>IF(+L78-L87-L89=0,,"Error: Total assets less total liabilities do not equal net position acct 381-349-83=0")</f>
        <v>0</v>
      </c>
      <c r="G89" s="84">
        <f>L78-L87-L89</f>
        <v>0</v>
      </c>
      <c r="H89" s="228"/>
      <c r="I89" s="32"/>
      <c r="J89" s="227">
        <v>83</v>
      </c>
      <c r="K89" s="226" t="s">
        <v>94</v>
      </c>
      <c r="L89" s="296">
        <f t="shared" si="11"/>
        <v>0</v>
      </c>
      <c r="O89" s="303" t="e">
        <f>'Unit Data from Audit Worksheet'!E101</f>
        <v>#N/A</v>
      </c>
      <c r="P89" s="201"/>
      <c r="Q89" s="232"/>
      <c r="X89" s="626">
        <v>83</v>
      </c>
      <c r="Y89" s="293">
        <v>83</v>
      </c>
      <c r="AA89" s="415">
        <f t="shared" si="9"/>
        <v>0</v>
      </c>
      <c r="AB89" s="293">
        <f t="shared" si="10"/>
        <v>0</v>
      </c>
    </row>
    <row r="90" spans="1:28" ht="56.25" customHeight="1" x14ac:dyDescent="0.3">
      <c r="A90" s="217">
        <f>'Unit Data from Audit Worksheet'!A103</f>
        <v>90</v>
      </c>
      <c r="B90" s="230" t="str">
        <f>'Unit Data from Audit Worksheet'!C103</f>
        <v>Electric Fund Net Position Statement</v>
      </c>
      <c r="C90" s="216" t="str">
        <f>'Unit Data from Audit Worksheet'!D103</f>
        <v>All Unrestricted Cash and Investments.  
Exclude any restricted cash and investments.</v>
      </c>
      <c r="D90" s="134"/>
      <c r="E90" s="236">
        <f>'Unit Data from Audit Worksheet'!F103</f>
        <v>0</v>
      </c>
      <c r="F90" s="229">
        <f>IF(L90&lt;0,"Error: Number is normally positive.",)</f>
        <v>0</v>
      </c>
      <c r="G90" s="231"/>
      <c r="H90" s="228"/>
      <c r="I90" s="32"/>
      <c r="J90" s="227">
        <v>90</v>
      </c>
      <c r="K90" s="226" t="s">
        <v>214</v>
      </c>
      <c r="L90" s="296">
        <f t="shared" si="11"/>
        <v>0</v>
      </c>
      <c r="P90" s="201"/>
      <c r="X90" s="626">
        <v>90</v>
      </c>
      <c r="Y90" s="293">
        <v>90</v>
      </c>
      <c r="AA90" s="415">
        <f t="shared" si="9"/>
        <v>0</v>
      </c>
      <c r="AB90" s="293">
        <f t="shared" si="10"/>
        <v>0</v>
      </c>
    </row>
    <row r="91" spans="1:28" ht="56.25" customHeight="1" x14ac:dyDescent="0.3">
      <c r="A91" s="217">
        <f>'Unit Data from Audit Worksheet'!A104</f>
        <v>91</v>
      </c>
      <c r="B91" s="230" t="str">
        <f>'Unit Data from Audit Worksheet'!C104</f>
        <v>Electric Fund Net Position Statement</v>
      </c>
      <c r="C91" s="216" t="str">
        <f>'Unit Data from Audit Worksheet'!D104</f>
        <v xml:space="preserve">Customer accounts receivable (net of allowance accounts)
Include billed and unbilled amounts </v>
      </c>
      <c r="D91" s="134"/>
      <c r="E91" s="236">
        <f>'Unit Data from Audit Worksheet'!F104</f>
        <v>0</v>
      </c>
      <c r="F91" s="229">
        <f>IF(L91&lt;0,"Error: Number is normally positive.",)</f>
        <v>0</v>
      </c>
      <c r="G91" s="231"/>
      <c r="H91" s="228"/>
      <c r="I91" s="32"/>
      <c r="J91" s="227">
        <v>91</v>
      </c>
      <c r="K91" s="226" t="s">
        <v>215</v>
      </c>
      <c r="L91" s="296">
        <f t="shared" si="11"/>
        <v>0</v>
      </c>
      <c r="P91" s="201"/>
      <c r="X91" s="626">
        <v>91</v>
      </c>
      <c r="Y91" s="293">
        <v>91</v>
      </c>
      <c r="AA91" s="415">
        <f t="shared" si="9"/>
        <v>0</v>
      </c>
      <c r="AB91" s="293">
        <f t="shared" si="10"/>
        <v>0</v>
      </c>
    </row>
    <row r="92" spans="1:28" ht="56.25" customHeight="1" x14ac:dyDescent="0.3">
      <c r="A92" s="217">
        <f>'Unit Data from Audit Worksheet'!A105</f>
        <v>581</v>
      </c>
      <c r="B92" s="230" t="str">
        <f>'Unit Data from Audit Worksheet'!C105</f>
        <v>Electric Fund Net Position Statement</v>
      </c>
      <c r="C92" s="216" t="str">
        <f>'Unit Data from Audit Worksheet'!D105</f>
        <v>Electric Fund - Advance To:
Interfund loan receivable-portion of repayment plan longer than 12 months</v>
      </c>
      <c r="D92" s="134"/>
      <c r="E92" s="236">
        <f>'Unit Data from Audit Worksheet'!F105</f>
        <v>0</v>
      </c>
      <c r="F92" s="229"/>
      <c r="G92" s="231"/>
      <c r="H92" s="228"/>
      <c r="I92" s="32"/>
      <c r="J92" s="227">
        <v>581</v>
      </c>
      <c r="K92" s="226" t="s">
        <v>321</v>
      </c>
      <c r="L92" s="296">
        <f t="shared" si="11"/>
        <v>0</v>
      </c>
      <c r="P92" s="201"/>
      <c r="X92" s="626">
        <v>581</v>
      </c>
      <c r="Y92" s="293">
        <v>581</v>
      </c>
      <c r="AA92" s="415">
        <f t="shared" si="9"/>
        <v>0</v>
      </c>
      <c r="AB92" s="293">
        <f t="shared" si="10"/>
        <v>0</v>
      </c>
    </row>
    <row r="93" spans="1:28" ht="56.25" customHeight="1" x14ac:dyDescent="0.3">
      <c r="A93" s="217">
        <f>'Unit Data from Audit Worksheet'!A106</f>
        <v>511</v>
      </c>
      <c r="B93" s="230" t="str">
        <f>'Unit Data from Audit Worksheet'!C106</f>
        <v>Electric Fund Net Position Statement</v>
      </c>
      <c r="C93" s="216" t="str">
        <f>'Unit Data from Audit Worksheet'!D106</f>
        <v>Amount of inventories and prepaids</v>
      </c>
      <c r="D93" s="134"/>
      <c r="E93" s="236">
        <f>'Unit Data from Audit Worksheet'!F106</f>
        <v>0</v>
      </c>
      <c r="F93" s="229">
        <f t="shared" ref="F93:F98" si="12">IF(L93&lt;0,"Error: Number is normally positive.",)</f>
        <v>0</v>
      </c>
      <c r="G93" s="231"/>
      <c r="H93" s="228"/>
      <c r="I93" s="32"/>
      <c r="J93" s="227">
        <v>511</v>
      </c>
      <c r="K93" s="226" t="s">
        <v>216</v>
      </c>
      <c r="L93" s="296">
        <f t="shared" si="11"/>
        <v>0</v>
      </c>
      <c r="P93" s="201"/>
      <c r="X93" s="626">
        <v>511</v>
      </c>
      <c r="Y93" s="293">
        <v>511</v>
      </c>
      <c r="AA93" s="415">
        <f t="shared" si="9"/>
        <v>0</v>
      </c>
      <c r="AB93" s="293">
        <f t="shared" si="10"/>
        <v>0</v>
      </c>
    </row>
    <row r="94" spans="1:28" ht="62.25" customHeight="1" x14ac:dyDescent="0.3">
      <c r="A94" s="217">
        <f>'Unit Data from Audit Worksheet'!A107</f>
        <v>657</v>
      </c>
      <c r="B94" s="230" t="str">
        <f>'Unit Data from Audit Worksheet'!C107</f>
        <v>Electric Fund Net Position Statement</v>
      </c>
      <c r="C94" s="216" t="str">
        <f>'Unit Data from Audit Worksheet'!D107</f>
        <v xml:space="preserve">Total Current assets as listed on the Electric Net Position Statement.  
</v>
      </c>
      <c r="D94" s="134"/>
      <c r="E94" s="236">
        <f>'Unit Data from Audit Worksheet'!F107</f>
        <v>0</v>
      </c>
      <c r="F94" s="229">
        <f t="shared" si="12"/>
        <v>0</v>
      </c>
      <c r="G94" s="231"/>
      <c r="H94" s="228"/>
      <c r="I94" s="32"/>
      <c r="J94" s="227">
        <v>657</v>
      </c>
      <c r="K94" s="226" t="s">
        <v>422</v>
      </c>
      <c r="L94" s="309">
        <f>IF(D94="",E94,D94)</f>
        <v>0</v>
      </c>
      <c r="P94" s="201"/>
      <c r="X94" s="626">
        <v>657</v>
      </c>
      <c r="Y94" s="293">
        <v>657</v>
      </c>
      <c r="AA94" s="415">
        <f t="shared" si="9"/>
        <v>0</v>
      </c>
      <c r="AB94" s="293">
        <f t="shared" si="10"/>
        <v>0</v>
      </c>
    </row>
    <row r="95" spans="1:28" ht="62.25" customHeight="1" x14ac:dyDescent="0.3">
      <c r="A95" s="217">
        <f>'Unit Data from Audit Worksheet'!A108</f>
        <v>658</v>
      </c>
      <c r="B95" s="230" t="str">
        <f>'Unit Data from Audit Worksheet'!C108</f>
        <v>Electric Fund Net Position Statement</v>
      </c>
      <c r="C95" s="216" t="str">
        <f>'Unit Data from Audit Worksheet'!D108</f>
        <v>Electric-Any current assets that are restricted (Cash, Accounts Rec., etc..) and included in account 657 above</v>
      </c>
      <c r="D95" s="134"/>
      <c r="E95" s="236">
        <f>'Unit Data from Audit Worksheet'!F108</f>
        <v>0</v>
      </c>
      <c r="F95" s="229">
        <f t="shared" si="12"/>
        <v>0</v>
      </c>
      <c r="G95" s="231"/>
      <c r="H95" s="228"/>
      <c r="I95" s="32"/>
      <c r="J95" s="227">
        <v>658</v>
      </c>
      <c r="K95" s="226" t="s">
        <v>452</v>
      </c>
      <c r="L95" s="309">
        <f>IF(D95="",E95,D95)</f>
        <v>0</v>
      </c>
      <c r="P95" s="201"/>
      <c r="X95" s="626">
        <v>658</v>
      </c>
      <c r="Y95" s="293">
        <v>658</v>
      </c>
      <c r="AA95" s="415">
        <f t="shared" si="9"/>
        <v>0</v>
      </c>
      <c r="AB95" s="293">
        <f t="shared" si="10"/>
        <v>0</v>
      </c>
    </row>
    <row r="96" spans="1:28" ht="39.75" customHeight="1" x14ac:dyDescent="0.3">
      <c r="A96" s="217">
        <f>'Unit Data from Audit Worksheet'!A109</f>
        <v>382</v>
      </c>
      <c r="B96" s="230" t="str">
        <f>'Unit Data from Audit Worksheet'!C109</f>
        <v>Electric Fund Net Position Statement</v>
      </c>
      <c r="C96" s="216" t="str">
        <f>'Unit Data from Audit Worksheet'!D109</f>
        <v>Total Assets and deferred outflows</v>
      </c>
      <c r="D96" s="134"/>
      <c r="E96" s="236">
        <f>'Unit Data from Audit Worksheet'!F109</f>
        <v>0</v>
      </c>
      <c r="F96" s="229">
        <f t="shared" si="12"/>
        <v>0</v>
      </c>
      <c r="G96" s="231"/>
      <c r="H96" s="228"/>
      <c r="I96" s="32"/>
      <c r="J96" s="227">
        <v>382</v>
      </c>
      <c r="K96" s="226" t="s">
        <v>106</v>
      </c>
      <c r="L96" s="296">
        <f>IF(D96="",E96,D96)</f>
        <v>0</v>
      </c>
      <c r="P96" s="201"/>
      <c r="X96" s="626">
        <v>382</v>
      </c>
      <c r="Y96" s="293">
        <v>382</v>
      </c>
      <c r="AA96" s="415">
        <f t="shared" si="9"/>
        <v>0</v>
      </c>
      <c r="AB96" s="293">
        <f t="shared" si="10"/>
        <v>0</v>
      </c>
    </row>
    <row r="97" spans="1:28" ht="39.75" customHeight="1" x14ac:dyDescent="0.3">
      <c r="A97" s="217">
        <f>'Unit Data from Audit Worksheet'!A110</f>
        <v>360</v>
      </c>
      <c r="B97" s="230" t="str">
        <f>'Unit Data from Audit Worksheet'!C110</f>
        <v>Electric Fund Net Position Statement</v>
      </c>
      <c r="C97" s="216" t="str">
        <f>'Unit Data from Audit Worksheet'!D110</f>
        <v>Total liabilities and total deferred inflows</v>
      </c>
      <c r="D97" s="134"/>
      <c r="E97" s="236">
        <f>'Unit Data from Audit Worksheet'!F110</f>
        <v>0</v>
      </c>
      <c r="F97" s="229">
        <f t="shared" si="12"/>
        <v>0</v>
      </c>
      <c r="G97" s="231"/>
      <c r="H97" s="228"/>
      <c r="I97" s="32"/>
      <c r="J97" s="227">
        <v>360</v>
      </c>
      <c r="K97" s="101" t="s">
        <v>117</v>
      </c>
      <c r="L97" s="296">
        <f>IF(D97="",E97,D97)</f>
        <v>0</v>
      </c>
      <c r="P97" s="201"/>
      <c r="X97" s="626">
        <v>360</v>
      </c>
      <c r="Y97" s="293">
        <v>360</v>
      </c>
      <c r="AA97" s="415">
        <f t="shared" si="9"/>
        <v>0</v>
      </c>
      <c r="AB97" s="293">
        <f t="shared" si="10"/>
        <v>0</v>
      </c>
    </row>
    <row r="98" spans="1:28" ht="58.5" customHeight="1" x14ac:dyDescent="0.3">
      <c r="A98" s="217">
        <f>'Unit Data from Audit Worksheet'!A111</f>
        <v>580</v>
      </c>
      <c r="B98" s="230" t="str">
        <f>'Unit Data from Audit Worksheet'!C111</f>
        <v>Electric Fund Net Position Statement</v>
      </c>
      <c r="C98" s="216" t="str">
        <f>'Unit Data from Audit Worksheet'!D111</f>
        <v>Electric Fund - Advance From:
Interfund loans payable-portion of repayment plan longer than 12 months</v>
      </c>
      <c r="D98" s="134"/>
      <c r="E98" s="236">
        <f>'Unit Data from Audit Worksheet'!F111</f>
        <v>0</v>
      </c>
      <c r="F98" s="103">
        <f t="shared" si="12"/>
        <v>0</v>
      </c>
      <c r="G98" s="104"/>
      <c r="H98" s="105"/>
      <c r="I98" s="32"/>
      <c r="J98" s="227">
        <v>580</v>
      </c>
      <c r="K98" s="101" t="s">
        <v>322</v>
      </c>
      <c r="L98" s="296">
        <f>IF(D98="",E98,D98)</f>
        <v>0</v>
      </c>
      <c r="N98" s="304"/>
      <c r="P98" s="205"/>
      <c r="X98" s="626">
        <v>580</v>
      </c>
      <c r="Y98" s="293">
        <v>580</v>
      </c>
      <c r="AA98" s="415">
        <f t="shared" si="9"/>
        <v>0</v>
      </c>
      <c r="AB98" s="293">
        <f t="shared" si="10"/>
        <v>0</v>
      </c>
    </row>
    <row r="99" spans="1:28" s="18" customFormat="1" ht="128.4" customHeight="1" x14ac:dyDescent="0.3">
      <c r="A99" s="217">
        <f>'Unit Data from Audit Worksheet'!A112</f>
        <v>639</v>
      </c>
      <c r="B99" s="230" t="str">
        <f>'Unit Data from Audit Worksheet'!C112</f>
        <v>Electric Fund Net Position Statement</v>
      </c>
      <c r="C99" s="216" t="str">
        <f>'Unit Data from Audit Worksheet'!D112</f>
        <v>Current liabilities (as reported on the Statement of Fund Net Position)
Include:   Current liabilities including current portion of long-term debt.  Deferred inflows should not be included in Current Liabilities   
Enter as a positive</v>
      </c>
      <c r="D99" s="134"/>
      <c r="E99" s="851">
        <f>'Unit Data from Audit Worksheet'!F112</f>
        <v>0</v>
      </c>
      <c r="F99"/>
      <c r="G99"/>
      <c r="H99"/>
      <c r="I99" s="32"/>
      <c r="J99" s="227">
        <v>639</v>
      </c>
      <c r="K99" s="226" t="s">
        <v>378</v>
      </c>
      <c r="L99" s="309">
        <f t="shared" ref="L99:L123" si="13">IF(D99="",E99,D99)</f>
        <v>0</v>
      </c>
      <c r="M99"/>
      <c r="P99" s="201"/>
      <c r="Q99" s="286"/>
      <c r="R99" s="3"/>
      <c r="S99" s="3"/>
      <c r="T99" s="3"/>
      <c r="U99" s="3"/>
      <c r="V99" s="3"/>
      <c r="W99" s="3"/>
      <c r="X99" s="626">
        <v>639</v>
      </c>
      <c r="Y99" s="293">
        <v>639</v>
      </c>
      <c r="Z99" s="3"/>
      <c r="AA99" s="415">
        <f t="shared" si="9"/>
        <v>0</v>
      </c>
      <c r="AB99" s="293">
        <f t="shared" si="10"/>
        <v>0</v>
      </c>
    </row>
    <row r="100" spans="1:28" s="18" customFormat="1" ht="132" customHeight="1" x14ac:dyDescent="0.3">
      <c r="A100" s="217">
        <f>'Unit Data from Audit Worksheet'!A113</f>
        <v>640</v>
      </c>
      <c r="B100" s="230" t="str">
        <f>'Unit Data from Audit Worksheet'!C113</f>
        <v>Electric Fund Net Position Statement</v>
      </c>
      <c r="C100" s="216" t="str">
        <f>'Unit Data from Audit Worksheet'!D113</f>
        <v>Please enter any bond anticipation notes that are classified as current liabilities and included in account 639 above (amounts entered should agree to the current amount included in the changes to long-term debt note)
Enter as a positive</v>
      </c>
      <c r="D100" s="134"/>
      <c r="E100" s="236">
        <f>'Unit Data from Audit Worksheet'!F113</f>
        <v>0</v>
      </c>
      <c r="F100" s="41">
        <f t="shared" ref="F100:F105" si="14">IF(L100&lt;0,"Error: Number is normally positive.",)</f>
        <v>0</v>
      </c>
      <c r="G100" s="65"/>
      <c r="H100" s="228"/>
      <c r="I100" s="32"/>
      <c r="J100" s="227">
        <v>640</v>
      </c>
      <c r="K100" s="226" t="s">
        <v>379</v>
      </c>
      <c r="L100" s="309">
        <f t="shared" si="13"/>
        <v>0</v>
      </c>
      <c r="M100"/>
      <c r="P100" s="201"/>
      <c r="Q100" s="286"/>
      <c r="R100" s="3"/>
      <c r="S100" s="3"/>
      <c r="T100" s="3"/>
      <c r="U100" s="3"/>
      <c r="V100" s="3"/>
      <c r="W100" s="3"/>
      <c r="X100" s="626">
        <v>640</v>
      </c>
      <c r="Y100" s="293">
        <v>640</v>
      </c>
      <c r="Z100" s="3"/>
      <c r="AA100" s="415">
        <f t="shared" si="9"/>
        <v>0</v>
      </c>
      <c r="AB100" s="293">
        <f t="shared" si="10"/>
        <v>0</v>
      </c>
    </row>
    <row r="101" spans="1:28" s="18" customFormat="1" ht="128.4" customHeight="1" x14ac:dyDescent="0.3">
      <c r="A101" s="217">
        <f>'Unit Data from Audit Worksheet'!A114</f>
        <v>641</v>
      </c>
      <c r="B101" s="230" t="str">
        <f>'Unit Data from Audit Worksheet'!C114</f>
        <v>Electric Fund Net Position Statement</v>
      </c>
      <c r="C101" s="216" t="str">
        <f>'Unit Data from Audit Worksheet'!D114</f>
        <v>Please enter any compensated absences that are classified as current liabilities and included in account 639 above (amounts entered should agree to the current amount included in the changes to long-term debt note)
Enter as a positive</v>
      </c>
      <c r="D101" s="134"/>
      <c r="E101" s="236">
        <f>'Unit Data from Audit Worksheet'!F114</f>
        <v>0</v>
      </c>
      <c r="F101" s="229">
        <f t="shared" si="14"/>
        <v>0</v>
      </c>
      <c r="G101" s="231"/>
      <c r="H101" s="228"/>
      <c r="I101" s="32"/>
      <c r="J101" s="227">
        <v>641</v>
      </c>
      <c r="K101" s="226" t="s">
        <v>380</v>
      </c>
      <c r="L101" s="309">
        <f t="shared" si="13"/>
        <v>0</v>
      </c>
      <c r="M101"/>
      <c r="P101" s="206"/>
      <c r="Q101" s="286"/>
      <c r="R101" s="3"/>
      <c r="S101" s="3"/>
      <c r="T101" s="3"/>
      <c r="U101" s="3"/>
      <c r="V101" s="3"/>
      <c r="W101" s="3"/>
      <c r="X101" s="626">
        <v>641</v>
      </c>
      <c r="Y101" s="293">
        <v>641</v>
      </c>
      <c r="Z101" s="3"/>
      <c r="AA101" s="415">
        <f t="shared" si="9"/>
        <v>0</v>
      </c>
      <c r="AB101" s="293">
        <f t="shared" si="10"/>
        <v>0</v>
      </c>
    </row>
    <row r="102" spans="1:28" s="18" customFormat="1" ht="104.25" customHeight="1" x14ac:dyDescent="0.3">
      <c r="A102" s="217">
        <f>'Unit Data from Audit Worksheet'!A115</f>
        <v>642</v>
      </c>
      <c r="B102" s="230" t="str">
        <f>'Unit Data from Audit Worksheet'!C115</f>
        <v>Electric Fund Net Position Statement</v>
      </c>
      <c r="C102" s="216" t="str">
        <f>'Unit Data from Audit Worksheet'!D115</f>
        <v>Please enter any pension liabilities that are classified as current liabilities and included account in 639 above (amounts entered should agree to the current amount included in the changes to long-term debt note)
Enter as a positive</v>
      </c>
      <c r="D102" s="134"/>
      <c r="E102" s="236">
        <f>'Unit Data from Audit Worksheet'!F115</f>
        <v>0</v>
      </c>
      <c r="F102" s="229">
        <f t="shared" si="14"/>
        <v>0</v>
      </c>
      <c r="G102" s="231"/>
      <c r="H102" s="228"/>
      <c r="I102" s="32"/>
      <c r="J102" s="227">
        <v>642</v>
      </c>
      <c r="K102" s="226" t="s">
        <v>381</v>
      </c>
      <c r="L102" s="309">
        <f t="shared" si="13"/>
        <v>0</v>
      </c>
      <c r="M102"/>
      <c r="P102" s="206"/>
      <c r="Q102" s="286"/>
      <c r="R102" s="3"/>
      <c r="S102" s="3"/>
      <c r="T102" s="3"/>
      <c r="U102" s="3"/>
      <c r="V102" s="3"/>
      <c r="W102" s="3"/>
      <c r="X102" s="626">
        <v>642</v>
      </c>
      <c r="Y102" s="293">
        <v>642</v>
      </c>
      <c r="Z102" s="3"/>
      <c r="AA102" s="415">
        <f t="shared" si="9"/>
        <v>0</v>
      </c>
      <c r="AB102" s="293">
        <f t="shared" si="10"/>
        <v>0</v>
      </c>
    </row>
    <row r="103" spans="1:28" s="18" customFormat="1" ht="97.8" customHeight="1" x14ac:dyDescent="0.3">
      <c r="A103" s="217">
        <f>'Unit Data from Audit Worksheet'!A116</f>
        <v>643</v>
      </c>
      <c r="B103" s="230" t="str">
        <f>'Unit Data from Audit Worksheet'!C116</f>
        <v>Electric Fund Net Position Statement</v>
      </c>
      <c r="C103" s="216" t="str">
        <f>'Unit Data from Audit Worksheet'!D116</f>
        <v>Please enter any current liabilities that are payable from restricted assets and included in account 639 above. 
Enter as a positive</v>
      </c>
      <c r="D103" s="134"/>
      <c r="E103" s="236">
        <f>'Unit Data from Audit Worksheet'!F116</f>
        <v>0</v>
      </c>
      <c r="F103" s="229">
        <f t="shared" si="14"/>
        <v>0</v>
      </c>
      <c r="G103" s="231"/>
      <c r="H103" s="228"/>
      <c r="I103" s="32"/>
      <c r="J103" s="227">
        <v>643</v>
      </c>
      <c r="K103" s="226" t="s">
        <v>382</v>
      </c>
      <c r="L103" s="309">
        <f t="shared" si="13"/>
        <v>0</v>
      </c>
      <c r="M103"/>
      <c r="P103" s="201"/>
      <c r="Q103" s="286"/>
      <c r="R103" s="3"/>
      <c r="S103" s="3"/>
      <c r="T103" s="3"/>
      <c r="U103" s="3"/>
      <c r="V103" s="3"/>
      <c r="W103" s="3"/>
      <c r="X103" s="626">
        <v>643</v>
      </c>
      <c r="Y103" s="293">
        <v>643</v>
      </c>
      <c r="Z103" s="3"/>
      <c r="AA103" s="415">
        <f t="shared" si="9"/>
        <v>0</v>
      </c>
      <c r="AB103" s="293">
        <f t="shared" si="10"/>
        <v>0</v>
      </c>
    </row>
    <row r="104" spans="1:28" s="18" customFormat="1" ht="102" customHeight="1" x14ac:dyDescent="0.3">
      <c r="A104" s="217">
        <f>'Unit Data from Audit Worksheet'!A117</f>
        <v>644</v>
      </c>
      <c r="B104" s="230" t="str">
        <f>'Unit Data from Audit Worksheet'!C117</f>
        <v>Electric Fund Net Position Statement</v>
      </c>
      <c r="C104" s="216" t="str">
        <f>'Unit Data from Audit Worksheet'!D117</f>
        <v>Please enter any OPEB liabilities that are classified as current liabilities and included in account 639 above (amounts entered should agree to the current amount included in the changes to long-term debt note)
Enter as a positive</v>
      </c>
      <c r="D104" s="134"/>
      <c r="E104" s="236">
        <f>'Unit Data from Audit Worksheet'!F117</f>
        <v>0</v>
      </c>
      <c r="F104" s="229">
        <f t="shared" si="14"/>
        <v>0</v>
      </c>
      <c r="G104" s="231"/>
      <c r="H104" s="228"/>
      <c r="I104" s="32"/>
      <c r="J104" s="183">
        <v>644</v>
      </c>
      <c r="K104" s="226" t="s">
        <v>383</v>
      </c>
      <c r="L104" s="309">
        <f t="shared" si="13"/>
        <v>0</v>
      </c>
      <c r="M104"/>
      <c r="P104" s="201"/>
      <c r="Q104" s="286"/>
      <c r="R104" s="3"/>
      <c r="S104" s="3"/>
      <c r="T104" s="3"/>
      <c r="U104" s="3"/>
      <c r="V104" s="3"/>
      <c r="W104" s="3"/>
      <c r="X104" s="626">
        <v>644</v>
      </c>
      <c r="Y104" s="293">
        <v>644</v>
      </c>
      <c r="Z104" s="3"/>
      <c r="AA104" s="415">
        <f t="shared" si="9"/>
        <v>0</v>
      </c>
      <c r="AB104" s="293">
        <f t="shared" si="10"/>
        <v>0</v>
      </c>
    </row>
    <row r="105" spans="1:28" ht="96" customHeight="1" x14ac:dyDescent="0.3">
      <c r="A105" s="217">
        <f>+'Unit Data from Audit Worksheet'!A118</f>
        <v>384</v>
      </c>
      <c r="B105" s="217" t="str">
        <f>+'Unit Data from Audit Worksheet'!C118</f>
        <v>Electric Fund Net Position Statement</v>
      </c>
      <c r="C105" s="217" t="str">
        <f>+'Unit Data from Audit Worksheet'!D118</f>
        <v>Unearned revenue (arising from cash receipts) that were included in Current Liabilities in account 639 above.
Enter as a positive</v>
      </c>
      <c r="D105" s="134"/>
      <c r="E105" s="236">
        <f>+'Unit Data from Audit Worksheet'!F118</f>
        <v>0</v>
      </c>
      <c r="F105" s="229">
        <f t="shared" si="14"/>
        <v>0</v>
      </c>
      <c r="G105" s="231"/>
      <c r="H105" s="228"/>
      <c r="I105" s="32"/>
      <c r="J105" s="227">
        <v>384</v>
      </c>
      <c r="K105" s="52" t="s">
        <v>116</v>
      </c>
      <c r="L105" s="296">
        <f t="shared" si="13"/>
        <v>0</v>
      </c>
      <c r="P105" s="201"/>
      <c r="X105" s="626">
        <v>384</v>
      </c>
      <c r="Y105" s="293">
        <v>384</v>
      </c>
      <c r="AA105" s="415">
        <f t="shared" si="9"/>
        <v>0</v>
      </c>
      <c r="AB105" s="293">
        <f t="shared" si="10"/>
        <v>0</v>
      </c>
    </row>
    <row r="106" spans="1:28" ht="86.4" x14ac:dyDescent="0.3">
      <c r="A106" s="217">
        <f>+'Unit Data from Audit Worksheet'!A119</f>
        <v>361</v>
      </c>
      <c r="B106" s="217" t="str">
        <f>+'Unit Data from Audit Worksheet'!C119</f>
        <v>Electric Fund Net Position Statement</v>
      </c>
      <c r="C106" s="217" t="str">
        <f>+'Unit Data from Audit Worksheet'!D119</f>
        <v>Total net position, unrestricted - Amount of negative unrestricted net position should be entered as a negative amount and the amount of positive unrestricted net position should be entered as a positive amount.</v>
      </c>
      <c r="D106" s="134"/>
      <c r="E106" s="236">
        <f>+'Unit Data from Audit Worksheet'!F119</f>
        <v>0</v>
      </c>
      <c r="F106" s="229"/>
      <c r="G106" s="231"/>
      <c r="H106" s="228"/>
      <c r="I106" s="32"/>
      <c r="J106" s="227">
        <v>361</v>
      </c>
      <c r="K106" s="226" t="s">
        <v>98</v>
      </c>
      <c r="L106" s="296">
        <f t="shared" si="13"/>
        <v>0</v>
      </c>
      <c r="P106" s="201"/>
      <c r="X106" s="626">
        <v>361</v>
      </c>
      <c r="Y106" s="293">
        <v>361</v>
      </c>
      <c r="AA106" s="415">
        <f t="shared" si="9"/>
        <v>0</v>
      </c>
      <c r="AB106" s="293">
        <f t="shared" si="10"/>
        <v>0</v>
      </c>
    </row>
    <row r="107" spans="1:28" ht="46.5" customHeight="1" x14ac:dyDescent="0.3">
      <c r="A107" s="217">
        <f>'Unit Data from Audit Worksheet'!A120</f>
        <v>362</v>
      </c>
      <c r="B107" s="230" t="str">
        <f>'Unit Data from Audit Worksheet'!C120</f>
        <v>Electric Fund Net Position Statement</v>
      </c>
      <c r="C107" s="216" t="str">
        <f>'Unit Data from Audit Worksheet'!D120</f>
        <v>Total net position</v>
      </c>
      <c r="D107" s="134"/>
      <c r="E107" s="236">
        <f>'Unit Data from Audit Worksheet'!F120</f>
        <v>0</v>
      </c>
      <c r="F107" s="229">
        <f>IF(L96-L97-L107=0,,"Error: Total assets less total liabilities do not equal net position acct 382-360-362=0")</f>
        <v>0</v>
      </c>
      <c r="G107" s="84">
        <f>+L96-L97-L107</f>
        <v>0</v>
      </c>
      <c r="H107" s="228"/>
      <c r="I107" s="32"/>
      <c r="J107" s="227">
        <v>362</v>
      </c>
      <c r="K107" s="226" t="s">
        <v>99</v>
      </c>
      <c r="L107" s="296">
        <f t="shared" si="13"/>
        <v>0</v>
      </c>
      <c r="O107" s="303" t="e">
        <f>'Unit Data from Audit Worksheet'!E120</f>
        <v>#N/A</v>
      </c>
      <c r="P107" s="201"/>
      <c r="X107" s="626">
        <v>362</v>
      </c>
      <c r="Y107" s="293">
        <v>362</v>
      </c>
      <c r="AA107" s="415">
        <f t="shared" si="9"/>
        <v>0</v>
      </c>
      <c r="AB107" s="293">
        <f t="shared" si="10"/>
        <v>0</v>
      </c>
    </row>
    <row r="108" spans="1:28" ht="61.5" customHeight="1" x14ac:dyDescent="0.3">
      <c r="A108" s="217">
        <f>'Unit Data from Audit Worksheet'!A123</f>
        <v>88</v>
      </c>
      <c r="B108" s="230" t="str">
        <f>'Unit Data from Audit Worksheet'!C123</f>
        <v>Water Sewer Revenue, Expenses &amp; Changes in Fund Net Position</v>
      </c>
      <c r="C108" s="216" t="str">
        <f>'Unit Data from Audit Worksheet'!D123</f>
        <v>Charges for services. 
Exclude tap, capacity fees and other misc. income .</v>
      </c>
      <c r="D108" s="134"/>
      <c r="E108" s="236">
        <f>'Unit Data from Audit Worksheet'!F123</f>
        <v>0</v>
      </c>
      <c r="F108" s="229"/>
      <c r="G108" s="231"/>
      <c r="H108" s="228"/>
      <c r="I108" s="32"/>
      <c r="J108" s="227">
        <v>88</v>
      </c>
      <c r="K108" s="226" t="s">
        <v>217</v>
      </c>
      <c r="L108" s="296">
        <f t="shared" si="13"/>
        <v>0</v>
      </c>
      <c r="P108" s="201"/>
      <c r="X108" s="626">
        <v>88</v>
      </c>
      <c r="Y108" s="293">
        <v>88</v>
      </c>
      <c r="AA108" s="415">
        <f t="shared" si="9"/>
        <v>0</v>
      </c>
      <c r="AB108" s="293">
        <f t="shared" si="10"/>
        <v>0</v>
      </c>
    </row>
    <row r="109" spans="1:28" ht="72" customHeight="1" x14ac:dyDescent="0.3">
      <c r="A109" s="217">
        <f>'Unit Data from Audit Worksheet'!A124</f>
        <v>84</v>
      </c>
      <c r="B109" s="230" t="str">
        <f>'Unit Data from Audit Worksheet'!C124</f>
        <v>Water Sewer Revenue, Expenses &amp; Changes in Fund Net Position</v>
      </c>
      <c r="C109" s="216" t="str">
        <f>'Unit Data from Audit Worksheet'!D124</f>
        <v>Total Operating revenues</v>
      </c>
      <c r="D109" s="134"/>
      <c r="E109" s="236">
        <f>'Unit Data from Audit Worksheet'!F124</f>
        <v>0</v>
      </c>
      <c r="F109" s="229" t="str">
        <f>IF(L108&gt;L109,"Error: Charges for services exceed total operating revenues. Acct # 88&gt;84"," ")</f>
        <v xml:space="preserve"> </v>
      </c>
      <c r="G109" s="231" t="str">
        <f>IF(Q90=1," Included in error count"," ")</f>
        <v xml:space="preserve"> </v>
      </c>
      <c r="H109" s="228"/>
      <c r="I109" s="32"/>
      <c r="J109" s="227">
        <v>84</v>
      </c>
      <c r="K109" s="226" t="s">
        <v>218</v>
      </c>
      <c r="L109" s="296">
        <f t="shared" si="13"/>
        <v>0</v>
      </c>
      <c r="P109" s="201"/>
      <c r="X109" s="626">
        <v>84</v>
      </c>
      <c r="Y109" s="293">
        <v>84</v>
      </c>
      <c r="AA109" s="415">
        <f t="shared" si="9"/>
        <v>0</v>
      </c>
      <c r="AB109" s="293">
        <f t="shared" si="10"/>
        <v>0</v>
      </c>
    </row>
    <row r="110" spans="1:28" ht="72" customHeight="1" x14ac:dyDescent="0.3">
      <c r="A110" s="217">
        <f>'Unit Data from Audit Worksheet'!A125</f>
        <v>49</v>
      </c>
      <c r="B110" s="230" t="str">
        <f>'Unit Data from Audit Worksheet'!C125</f>
        <v>Water Sewer Revenue, Expenses &amp; Changes in Fund Net Position</v>
      </c>
      <c r="C110" s="216" t="str">
        <f>'Unit Data from Audit Worksheet'!D125</f>
        <v>Depreciation and amortization expense</v>
      </c>
      <c r="D110" s="134"/>
      <c r="E110" s="236">
        <f>'Unit Data from Audit Worksheet'!F125</f>
        <v>0</v>
      </c>
      <c r="F110" s="229">
        <f>IF(L110&lt;0,"Error: Number is normally positive.",)</f>
        <v>0</v>
      </c>
      <c r="G110" s="231"/>
      <c r="H110" s="228"/>
      <c r="I110" s="32"/>
      <c r="J110" s="227">
        <v>49</v>
      </c>
      <c r="K110" s="226" t="s">
        <v>219</v>
      </c>
      <c r="L110" s="296">
        <f t="shared" si="13"/>
        <v>0</v>
      </c>
      <c r="O110" s="303"/>
      <c r="P110" s="201"/>
      <c r="X110" s="626">
        <v>49</v>
      </c>
      <c r="Y110" s="293">
        <v>49</v>
      </c>
      <c r="AA110" s="415">
        <f t="shared" si="9"/>
        <v>0</v>
      </c>
      <c r="AB110" s="293">
        <f t="shared" si="10"/>
        <v>0</v>
      </c>
    </row>
    <row r="111" spans="1:28" ht="48" customHeight="1" x14ac:dyDescent="0.3">
      <c r="A111" s="217">
        <f>'Unit Data from Audit Worksheet'!A126</f>
        <v>85</v>
      </c>
      <c r="B111" s="230" t="str">
        <f>'Unit Data from Audit Worksheet'!C126</f>
        <v>Water Sewer Revenue, Expenses &amp; Changes in Fund Net Position</v>
      </c>
      <c r="C111" s="216" t="str">
        <f>'Unit Data from Audit Worksheet'!D126</f>
        <v>Total Operating expenses</v>
      </c>
      <c r="D111" s="134"/>
      <c r="E111" s="236">
        <f>'Unit Data from Audit Worksheet'!F126</f>
        <v>0</v>
      </c>
      <c r="F111" s="229"/>
      <c r="G111" s="231"/>
      <c r="H111" s="228"/>
      <c r="I111" s="32"/>
      <c r="J111" s="227">
        <v>85</v>
      </c>
      <c r="K111" s="226" t="s">
        <v>220</v>
      </c>
      <c r="L111" s="296">
        <f t="shared" si="13"/>
        <v>0</v>
      </c>
      <c r="P111" s="201"/>
      <c r="X111" s="626">
        <v>85</v>
      </c>
      <c r="Y111" s="293">
        <v>85</v>
      </c>
      <c r="AA111" s="415">
        <f t="shared" si="9"/>
        <v>0</v>
      </c>
      <c r="AB111" s="293">
        <f t="shared" si="10"/>
        <v>0</v>
      </c>
    </row>
    <row r="112" spans="1:28" ht="48" customHeight="1" x14ac:dyDescent="0.3">
      <c r="A112" s="217">
        <f>'Unit Data from Audit Worksheet'!A127</f>
        <v>89</v>
      </c>
      <c r="B112" s="230" t="str">
        <f>'Unit Data from Audit Worksheet'!C127</f>
        <v>Water Sewer Revenue, Expenses &amp; Changes in Fund Net Position</v>
      </c>
      <c r="C112" s="216" t="str">
        <f>'Unit Data from Audit Worksheet'!D127</f>
        <v>Interest expense</v>
      </c>
      <c r="D112" s="134"/>
      <c r="E112" s="236">
        <f>'Unit Data from Audit Worksheet'!F127</f>
        <v>0</v>
      </c>
      <c r="F112" s="229"/>
      <c r="G112" s="231"/>
      <c r="H112" s="228"/>
      <c r="I112" s="32"/>
      <c r="J112" s="227">
        <v>89</v>
      </c>
      <c r="K112" s="226" t="s">
        <v>221</v>
      </c>
      <c r="L112" s="296">
        <f t="shared" si="13"/>
        <v>0</v>
      </c>
      <c r="P112" s="201"/>
      <c r="X112" s="626">
        <v>89</v>
      </c>
      <c r="Y112" s="293">
        <v>89</v>
      </c>
      <c r="AA112" s="415">
        <f t="shared" si="9"/>
        <v>0</v>
      </c>
      <c r="AB112" s="293">
        <f t="shared" si="10"/>
        <v>0</v>
      </c>
    </row>
    <row r="113" spans="1:28" ht="48" customHeight="1" x14ac:dyDescent="0.3">
      <c r="A113" s="217">
        <f>'Unit Data from Audit Worksheet'!A128</f>
        <v>350</v>
      </c>
      <c r="B113" s="230" t="str">
        <f>'Unit Data from Audit Worksheet'!C128</f>
        <v>Water Sewer Revenue, Expenses &amp; Changes in Fund Net Position</v>
      </c>
      <c r="C113" s="216" t="str">
        <f>'Unit Data from Audit Worksheet'!D128</f>
        <v>Total all non-operating revenues  
Exclude Capital contributions.</v>
      </c>
      <c r="D113" s="134"/>
      <c r="E113" s="236">
        <f>'Unit Data from Audit Worksheet'!F128</f>
        <v>0</v>
      </c>
      <c r="F113" s="229"/>
      <c r="G113" s="231"/>
      <c r="H113" s="228"/>
      <c r="I113" s="32"/>
      <c r="J113" s="227">
        <v>350</v>
      </c>
      <c r="K113" s="226" t="s">
        <v>222</v>
      </c>
      <c r="L113" s="296">
        <f t="shared" si="13"/>
        <v>0</v>
      </c>
      <c r="P113" s="201"/>
      <c r="X113" s="626">
        <v>350</v>
      </c>
      <c r="Y113" s="293">
        <v>350</v>
      </c>
      <c r="AA113" s="415">
        <f t="shared" si="9"/>
        <v>0</v>
      </c>
      <c r="AB113" s="293">
        <f t="shared" si="10"/>
        <v>0</v>
      </c>
    </row>
    <row r="114" spans="1:28" ht="48" customHeight="1" x14ac:dyDescent="0.3">
      <c r="A114" s="217">
        <f>'Unit Data from Audit Worksheet'!A129</f>
        <v>351</v>
      </c>
      <c r="B114" s="230" t="str">
        <f>'Unit Data from Audit Worksheet'!C129</f>
        <v>Water Sewer Revenue, Expenses &amp; Changes in Fund Net Position</v>
      </c>
      <c r="C114" s="216" t="str">
        <f>'Unit Data from Audit Worksheet'!D129</f>
        <v>Total all non-operating expenses.  
Include any negative special, extraordinary, or capital contribution.</v>
      </c>
      <c r="D114" s="134"/>
      <c r="E114" s="236">
        <f>'Unit Data from Audit Worksheet'!F129</f>
        <v>0</v>
      </c>
      <c r="F114" s="229"/>
      <c r="G114" s="231"/>
      <c r="H114" s="228"/>
      <c r="I114" s="32"/>
      <c r="J114" s="227">
        <v>351</v>
      </c>
      <c r="K114" s="226" t="s">
        <v>223</v>
      </c>
      <c r="L114" s="296">
        <f t="shared" si="13"/>
        <v>0</v>
      </c>
      <c r="P114" s="201"/>
      <c r="X114" s="626">
        <v>351</v>
      </c>
      <c r="Y114" s="293">
        <v>351</v>
      </c>
      <c r="AA114" s="415">
        <f t="shared" si="9"/>
        <v>0</v>
      </c>
      <c r="AB114" s="293">
        <f t="shared" si="10"/>
        <v>0</v>
      </c>
    </row>
    <row r="115" spans="1:28" ht="66" customHeight="1" x14ac:dyDescent="0.3">
      <c r="A115" s="217">
        <f>'Unit Data from Audit Worksheet'!A130</f>
        <v>191</v>
      </c>
      <c r="B115" s="230" t="str">
        <f>'Unit Data from Audit Worksheet'!C130</f>
        <v>Water Sewer Revenue, Expenses &amp; Changes in Fund Net Position</v>
      </c>
      <c r="C115" s="216" t="str">
        <f>'Unit Data from Audit Worksheet'!D130</f>
        <v>Capital contributions. Only include positive capital contributions.  Negative capital contributions should be included with 'Total all non-operating expenses.'</v>
      </c>
      <c r="D115" s="134"/>
      <c r="E115" s="236">
        <f>'Unit Data from Audit Worksheet'!F130</f>
        <v>0</v>
      </c>
      <c r="F115" s="229">
        <f>IF(L115&lt;0,"Error: Enter as a positive.",)</f>
        <v>0</v>
      </c>
      <c r="G115" s="231"/>
      <c r="H115" s="228"/>
      <c r="I115" s="32"/>
      <c r="J115" s="227">
        <v>191</v>
      </c>
      <c r="K115" s="226" t="s">
        <v>224</v>
      </c>
      <c r="L115" s="296">
        <f t="shared" si="13"/>
        <v>0</v>
      </c>
      <c r="P115" s="201"/>
      <c r="S115" s="18"/>
      <c r="T115" s="18"/>
      <c r="U115" s="18"/>
      <c r="V115" s="18"/>
      <c r="X115" s="626">
        <v>191</v>
      </c>
      <c r="Y115" s="293">
        <v>191</v>
      </c>
      <c r="Z115" s="18"/>
      <c r="AA115" s="415">
        <f t="shared" si="9"/>
        <v>0</v>
      </c>
      <c r="AB115" s="293">
        <f t="shared" si="10"/>
        <v>0</v>
      </c>
    </row>
    <row r="116" spans="1:28" s="415" customFormat="1" ht="66.599999999999994" customHeight="1" x14ac:dyDescent="0.3">
      <c r="A116" s="837">
        <f>'Unit Data from Audit Worksheet'!A131</f>
        <v>1053</v>
      </c>
      <c r="B116" s="838" t="str">
        <f>'Unit Data from Audit Worksheet'!C131</f>
        <v>Water &amp; Sewer Revenue, Expenses &amp; Changes in Fund Net Position</v>
      </c>
      <c r="C116" s="839" t="str">
        <f>'Unit Data from Audit Worksheet'!D131</f>
        <v>Mark to Market unrealized losses in the Water and Sewer Fund. (enter as a negative number)</v>
      </c>
      <c r="D116" s="134"/>
      <c r="E116" s="237">
        <f>'Unit Data from Audit Worksheet'!F131</f>
        <v>0</v>
      </c>
      <c r="F116" s="229"/>
      <c r="G116" s="231"/>
      <c r="H116" s="228"/>
      <c r="I116" s="32"/>
      <c r="J116" s="241">
        <v>1053</v>
      </c>
      <c r="K116" s="312" t="s">
        <v>2158</v>
      </c>
      <c r="L116" s="313">
        <f t="shared" si="13"/>
        <v>0</v>
      </c>
      <c r="M116"/>
      <c r="P116" s="201"/>
      <c r="Q116" s="286"/>
      <c r="S116" s="18"/>
      <c r="T116" s="18"/>
      <c r="U116" s="18"/>
      <c r="V116" s="18"/>
      <c r="X116" s="626"/>
      <c r="Y116" s="293"/>
      <c r="Z116" s="18"/>
      <c r="AA116" s="415">
        <f t="shared" si="9"/>
        <v>0</v>
      </c>
      <c r="AB116" s="293"/>
    </row>
    <row r="117" spans="1:28" ht="47.25" customHeight="1" x14ac:dyDescent="0.3">
      <c r="A117" s="217">
        <f>'Unit Data from Audit Worksheet'!A132</f>
        <v>352</v>
      </c>
      <c r="B117" s="230" t="str">
        <f>'Unit Data from Audit Worksheet'!C132</f>
        <v>Water Sewer Revenue, Expenses &amp; Changes in Fund Net Position</v>
      </c>
      <c r="C117" s="216" t="str">
        <f>'Unit Data from Audit Worksheet'!D132</f>
        <v>Total Transfers in - all funds (operating and capital)</v>
      </c>
      <c r="D117" s="134"/>
      <c r="E117" s="236">
        <f>'Unit Data from Audit Worksheet'!F132</f>
        <v>0</v>
      </c>
      <c r="F117" s="229"/>
      <c r="G117" s="231"/>
      <c r="H117" s="228"/>
      <c r="I117" s="32"/>
      <c r="J117" s="227">
        <v>352</v>
      </c>
      <c r="K117" s="226" t="s">
        <v>225</v>
      </c>
      <c r="L117" s="296">
        <f t="shared" si="13"/>
        <v>0</v>
      </c>
      <c r="P117" s="201"/>
      <c r="X117" s="626">
        <v>352</v>
      </c>
      <c r="Y117" s="293">
        <v>352</v>
      </c>
      <c r="AA117" s="415">
        <f t="shared" si="9"/>
        <v>0</v>
      </c>
      <c r="AB117" s="293">
        <f t="shared" si="10"/>
        <v>0</v>
      </c>
    </row>
    <row r="118" spans="1:28" ht="70.5" customHeight="1" x14ac:dyDescent="0.3">
      <c r="A118" s="217">
        <f>'Unit Data from Audit Worksheet'!A133</f>
        <v>986</v>
      </c>
      <c r="B118" s="230" t="str">
        <f>'Unit Data from Audit Worksheet'!C133</f>
        <v>Water Sewer Revenue, Expenses &amp; Changes in Fund Net Position</v>
      </c>
      <c r="C118" s="216" t="str">
        <f>'Unit Data from Audit Worksheet'!D133</f>
        <v>Of the transfers-in above in acct # 352, list amount of transfers-in that were used to support Water Sewer operations  (exclude capital transfers)</v>
      </c>
      <c r="D118" s="134"/>
      <c r="E118" s="236">
        <f>'Unit Data from Audit Worksheet'!F133</f>
        <v>0</v>
      </c>
      <c r="F118" s="229"/>
      <c r="G118" s="231"/>
      <c r="H118" s="228"/>
      <c r="I118" s="32"/>
      <c r="J118" s="227">
        <v>986</v>
      </c>
      <c r="K118" s="216" t="s">
        <v>608</v>
      </c>
      <c r="L118" s="302">
        <f t="shared" si="13"/>
        <v>0</v>
      </c>
      <c r="P118" s="201"/>
      <c r="X118" s="626">
        <v>986</v>
      </c>
      <c r="Y118" s="293">
        <v>986</v>
      </c>
      <c r="AA118" s="415">
        <f t="shared" si="9"/>
        <v>0</v>
      </c>
      <c r="AB118" s="293">
        <f t="shared" si="10"/>
        <v>0</v>
      </c>
    </row>
    <row r="119" spans="1:28" ht="47.25" customHeight="1" x14ac:dyDescent="0.3">
      <c r="A119" s="217">
        <f>'Unit Data from Audit Worksheet'!A134</f>
        <v>353</v>
      </c>
      <c r="B119" s="230" t="str">
        <f>'Unit Data from Audit Worksheet'!C134</f>
        <v>Water Sewer Revenue, Expenses &amp; Changes in Fund Net Position</v>
      </c>
      <c r="C119" s="216" t="str">
        <f>'Unit Data from Audit Worksheet'!D134</f>
        <v>Total Transfers out</v>
      </c>
      <c r="D119" s="134"/>
      <c r="E119" s="236">
        <f>'Unit Data from Audit Worksheet'!F134</f>
        <v>0</v>
      </c>
      <c r="F119" s="229">
        <f>IF(L119&lt;0,"Error: Enter as a positive.",)</f>
        <v>0</v>
      </c>
      <c r="G119" s="231"/>
      <c r="H119" s="228"/>
      <c r="I119" s="32"/>
      <c r="J119" s="34">
        <v>353</v>
      </c>
      <c r="K119" s="226" t="s">
        <v>226</v>
      </c>
      <c r="L119" s="296">
        <f t="shared" si="13"/>
        <v>0</v>
      </c>
      <c r="P119" s="201"/>
      <c r="X119" s="626">
        <v>353</v>
      </c>
      <c r="Y119" s="293">
        <v>353</v>
      </c>
      <c r="AA119" s="415">
        <f t="shared" si="9"/>
        <v>0</v>
      </c>
      <c r="AB119" s="293">
        <f t="shared" si="10"/>
        <v>0</v>
      </c>
    </row>
    <row r="120" spans="1:28" ht="72.75" customHeight="1" x14ac:dyDescent="0.3">
      <c r="A120" s="217">
        <f>'Unit Data from Audit Worksheet'!A135</f>
        <v>50</v>
      </c>
      <c r="B120" s="230" t="str">
        <f>'Unit Data from Audit Worksheet'!C135</f>
        <v>Water Sewer Revenue, Expenses &amp; Changes in Fund Net Position</v>
      </c>
      <c r="C120" s="216" t="str">
        <f>'Unit Data from Audit Worksheet'!D135</f>
        <v>Change in net position - Increase in net position is recorded as a positive and a (Decrease) in net position is recorded as a negative.</v>
      </c>
      <c r="D120" s="134"/>
      <c r="E120" s="139">
        <f>'Unit Data from Audit Worksheet'!F135</f>
        <v>0</v>
      </c>
      <c r="F120" s="229">
        <f>IF(L109-L111+L113-L114+L117+L115-L119-L120=0,,"Error:Total revenues less total expenses do not equal total change in net position. Acct # 84-85+350-351+191+352-353-50")</f>
        <v>0</v>
      </c>
      <c r="G120" s="84">
        <f>+L109-L111+L113-L114+L117+L115-L119-L120</f>
        <v>0</v>
      </c>
      <c r="H120" s="228"/>
      <c r="I120" s="32"/>
      <c r="J120" s="227">
        <v>50</v>
      </c>
      <c r="K120" s="226" t="s">
        <v>92</v>
      </c>
      <c r="L120" s="296">
        <f t="shared" si="13"/>
        <v>0</v>
      </c>
      <c r="P120" s="201"/>
      <c r="X120" s="626">
        <v>50</v>
      </c>
      <c r="Y120" s="293">
        <v>50</v>
      </c>
      <c r="AA120" s="415">
        <f t="shared" si="9"/>
        <v>0</v>
      </c>
      <c r="AB120" s="293">
        <f t="shared" si="10"/>
        <v>0</v>
      </c>
    </row>
    <row r="121" spans="1:28" ht="144" customHeight="1" x14ac:dyDescent="0.3">
      <c r="A121" s="217">
        <f>'Unit Data from Audit Worksheet'!A136</f>
        <v>377</v>
      </c>
      <c r="B121" s="230" t="str">
        <f>'Unit Data from Audit Worksheet'!C136</f>
        <v>Water Sewer Revenue, Expenses &amp; Changes in Fund Net Position</v>
      </c>
      <c r="C121" s="216" t="str">
        <f>'Unit Data from Audit Worksheet'!D136</f>
        <v>Increases or (decreases) to beginning water sewer net position due to rounding, prior period adjustments and restatements.  Increase amounts to beginning net position should be entered as a positive amount and (decreases) should be entered as a negative amount.</v>
      </c>
      <c r="D121" s="134"/>
      <c r="E121" s="139">
        <f>'Unit Data from Audit Worksheet'!F136</f>
        <v>0</v>
      </c>
      <c r="F121" s="80" t="e">
        <f>IF(L89-L120-L121=O89,,"Error:Beginning Balance does not agree with out records.Acct # 83-50-377 = PY83")</f>
        <v>#N/A</v>
      </c>
      <c r="G121" s="84" t="e">
        <f>+L89-L120-L121-O89</f>
        <v>#N/A</v>
      </c>
      <c r="H121" s="228" t="str">
        <f>'Unit Data from Audit Worksheet'!I136</f>
        <v>Please do not enter prior's years beginning balance as an adjustment in column F to balance.  Column F is only for year 2021-2022 adjustments.</v>
      </c>
      <c r="I121" s="32"/>
      <c r="J121" s="227">
        <v>377</v>
      </c>
      <c r="K121" s="226" t="s">
        <v>101</v>
      </c>
      <c r="L121" s="296">
        <f t="shared" si="13"/>
        <v>0</v>
      </c>
      <c r="P121" s="201"/>
      <c r="X121" s="626">
        <v>377</v>
      </c>
      <c r="Y121" s="293">
        <v>377</v>
      </c>
      <c r="AA121" s="415">
        <f t="shared" si="9"/>
        <v>0</v>
      </c>
      <c r="AB121" s="293">
        <f t="shared" si="10"/>
        <v>0</v>
      </c>
    </row>
    <row r="122" spans="1:28" ht="63" customHeight="1" x14ac:dyDescent="0.3">
      <c r="A122" s="319">
        <f>'Unit Data from Audit Worksheet'!A137</f>
        <v>537</v>
      </c>
      <c r="B122" s="230" t="str">
        <f>'Unit Data from Audit Worksheet'!C137</f>
        <v>Water Sewer Revenue, Expenses &amp; Changes in Fund Net Position</v>
      </c>
      <c r="C122" s="216" t="str">
        <f>'Unit Data from Audit Worksheet'!D137</f>
        <v>Did unit raise Water Sewer rates during the audited fiscal period? - answer Yes =1 or No= 2</v>
      </c>
      <c r="D122" s="129"/>
      <c r="E122" s="236">
        <f>'Unit Data from Audit Worksheet'!F137</f>
        <v>0</v>
      </c>
      <c r="F122" s="229" t="s">
        <v>312</v>
      </c>
      <c r="G122" s="231"/>
      <c r="H122" s="228"/>
      <c r="I122" s="32"/>
      <c r="J122" s="60">
        <v>537</v>
      </c>
      <c r="K122" s="58" t="s">
        <v>280</v>
      </c>
      <c r="L122" s="296">
        <f t="shared" si="13"/>
        <v>0</v>
      </c>
      <c r="N122" s="54" t="s">
        <v>302</v>
      </c>
      <c r="P122" s="201"/>
      <c r="X122" s="626">
        <v>537</v>
      </c>
      <c r="Y122" s="293">
        <v>537</v>
      </c>
      <c r="AA122" s="415">
        <f t="shared" si="9"/>
        <v>0</v>
      </c>
      <c r="AB122" s="293">
        <f t="shared" si="10"/>
        <v>0</v>
      </c>
    </row>
    <row r="123" spans="1:28" ht="63.75" customHeight="1" x14ac:dyDescent="0.3">
      <c r="A123" s="319">
        <f>'Unit Data from Audit Worksheet'!A138</f>
        <v>538</v>
      </c>
      <c r="B123" s="230" t="str">
        <f>'Unit Data from Audit Worksheet'!C138</f>
        <v>Water Sewer Revenue, Expenses &amp; Changes in Fund Net Position</v>
      </c>
      <c r="C123" s="216" t="str">
        <f>'Unit Data from Audit Worksheet'!D138</f>
        <v>Did unit raise Water Sewer rates during the budget year following the audited fiscal year? - answer Yes=1 or No=2</v>
      </c>
      <c r="D123" s="129"/>
      <c r="E123" s="236">
        <f>'Unit Data from Audit Worksheet'!F138</f>
        <v>0</v>
      </c>
      <c r="F123" s="229" t="s">
        <v>312</v>
      </c>
      <c r="G123" s="231"/>
      <c r="H123" s="228"/>
      <c r="I123" s="32"/>
      <c r="J123" s="60">
        <v>538</v>
      </c>
      <c r="K123" s="58" t="s">
        <v>279</v>
      </c>
      <c r="L123" s="296">
        <f t="shared" si="13"/>
        <v>0</v>
      </c>
      <c r="N123" s="54" t="s">
        <v>302</v>
      </c>
      <c r="P123" s="201"/>
      <c r="X123" s="626">
        <v>538</v>
      </c>
      <c r="Y123" s="293">
        <v>538</v>
      </c>
      <c r="AA123" s="415">
        <f t="shared" si="9"/>
        <v>0</v>
      </c>
      <c r="AB123" s="293">
        <f t="shared" si="10"/>
        <v>0</v>
      </c>
    </row>
    <row r="124" spans="1:28" ht="47.25" customHeight="1" x14ac:dyDescent="0.3">
      <c r="A124" s="217">
        <f>'Unit Data from Audit Worksheet'!A140</f>
        <v>97</v>
      </c>
      <c r="B124" s="230" t="str">
        <f>'Unit Data from Audit Worksheet'!C140</f>
        <v>Electric Fund Revenue, Expenses &amp; Changes in Fund Net Position</v>
      </c>
      <c r="C124" s="216" t="str">
        <f>'Unit Data from Audit Worksheet'!D140</f>
        <v>Charges for services</v>
      </c>
      <c r="D124" s="235"/>
      <c r="E124" s="236">
        <f>'Unit Data from Audit Worksheet'!F140</f>
        <v>0</v>
      </c>
      <c r="F124" s="229">
        <f>IF(L124&lt;0,"Error: Enter as a positive.",)</f>
        <v>0</v>
      </c>
      <c r="G124" s="231"/>
      <c r="H124" s="228"/>
      <c r="I124" s="32"/>
      <c r="J124" s="227">
        <v>97</v>
      </c>
      <c r="K124" s="226" t="s">
        <v>227</v>
      </c>
      <c r="L124" s="296">
        <f t="shared" ref="L124:L197" si="15">IF(D124="",E124,D124)</f>
        <v>0</v>
      </c>
      <c r="P124" s="201"/>
      <c r="X124" s="626">
        <v>97</v>
      </c>
      <c r="Y124" s="293">
        <v>97</v>
      </c>
      <c r="AA124" s="415">
        <f t="shared" si="9"/>
        <v>0</v>
      </c>
      <c r="AB124" s="293">
        <f t="shared" si="10"/>
        <v>0</v>
      </c>
    </row>
    <row r="125" spans="1:28" ht="45.75" customHeight="1" x14ac:dyDescent="0.3">
      <c r="A125" s="217">
        <f>'Unit Data from Audit Worksheet'!A141</f>
        <v>93</v>
      </c>
      <c r="B125" s="230" t="str">
        <f>'Unit Data from Audit Worksheet'!C141</f>
        <v>Electric Fund Revenue, Expenses &amp; Changes in Fund Net Position</v>
      </c>
      <c r="C125" s="216" t="str">
        <f>'Unit Data from Audit Worksheet'!D141</f>
        <v>Total Operating revenues</v>
      </c>
      <c r="D125" s="235"/>
      <c r="E125" s="236">
        <f>'Unit Data from Audit Worksheet'!F141</f>
        <v>0</v>
      </c>
      <c r="F125" s="229" t="str">
        <f>IF(L124&gt;L125,"Error: Charges for services exceeds total operating revenues Acct 97&gt;=93"," ")</f>
        <v xml:space="preserve"> </v>
      </c>
      <c r="G125" s="231" t="str">
        <f>IF(Q105=1," Included in error count"," ")</f>
        <v xml:space="preserve"> </v>
      </c>
      <c r="H125" s="228"/>
      <c r="I125" s="32"/>
      <c r="J125" s="227">
        <v>93</v>
      </c>
      <c r="K125" s="226" t="s">
        <v>228</v>
      </c>
      <c r="L125" s="296">
        <f t="shared" si="15"/>
        <v>0</v>
      </c>
      <c r="P125" s="201"/>
      <c r="X125" s="626">
        <v>93</v>
      </c>
      <c r="Y125" s="293">
        <v>93</v>
      </c>
      <c r="AA125" s="415">
        <f t="shared" si="9"/>
        <v>0</v>
      </c>
      <c r="AB125" s="293">
        <f t="shared" si="10"/>
        <v>0</v>
      </c>
    </row>
    <row r="126" spans="1:28" ht="45.75" customHeight="1" x14ac:dyDescent="0.3">
      <c r="A126" s="217">
        <f>'Unit Data from Audit Worksheet'!A142</f>
        <v>99</v>
      </c>
      <c r="B126" s="230" t="str">
        <f>'Unit Data from Audit Worksheet'!C142</f>
        <v>Electric Fund Revenue, Expenses &amp; Changes in Fund Net Position</v>
      </c>
      <c r="C126" s="216" t="str">
        <f>'Unit Data from Audit Worksheet'!D142</f>
        <v>Electrical power purchases</v>
      </c>
      <c r="D126" s="235"/>
      <c r="E126" s="236">
        <f>'Unit Data from Audit Worksheet'!F142</f>
        <v>0</v>
      </c>
      <c r="F126" s="229">
        <f>IF(L126&lt;0,"Error: Enter as a positive.",)</f>
        <v>0</v>
      </c>
      <c r="G126" s="231"/>
      <c r="H126" s="228"/>
      <c r="I126" s="32"/>
      <c r="J126" s="227">
        <v>99</v>
      </c>
      <c r="K126" s="226" t="s">
        <v>229</v>
      </c>
      <c r="L126" s="296">
        <f t="shared" si="15"/>
        <v>0</v>
      </c>
      <c r="P126" s="201"/>
      <c r="S126" s="18"/>
      <c r="T126" s="18"/>
      <c r="U126" s="18"/>
      <c r="V126" s="18"/>
      <c r="X126" s="626">
        <v>99</v>
      </c>
      <c r="Y126" s="293">
        <v>99</v>
      </c>
      <c r="Z126" s="18"/>
      <c r="AA126" s="415">
        <f t="shared" si="9"/>
        <v>0</v>
      </c>
      <c r="AB126" s="293">
        <f t="shared" si="10"/>
        <v>0</v>
      </c>
    </row>
    <row r="127" spans="1:28" ht="45.75" customHeight="1" x14ac:dyDescent="0.3">
      <c r="A127" s="217">
        <f>'Unit Data from Audit Worksheet'!A143</f>
        <v>52</v>
      </c>
      <c r="B127" s="230" t="str">
        <f>'Unit Data from Audit Worksheet'!C143</f>
        <v>Electric Fund Revenue, Expenses &amp; Changes in Fund Net Position</v>
      </c>
      <c r="C127" s="216" t="str">
        <f>'Unit Data from Audit Worksheet'!D143</f>
        <v>Depreciation and amortization expense</v>
      </c>
      <c r="D127" s="235"/>
      <c r="E127" s="236">
        <f>'Unit Data from Audit Worksheet'!F143</f>
        <v>0</v>
      </c>
      <c r="F127" s="229">
        <f>IF(L127&lt;0,"Error: Enter as a positive.",)</f>
        <v>0</v>
      </c>
      <c r="G127" s="231"/>
      <c r="H127" s="228"/>
      <c r="I127" s="32"/>
      <c r="J127" s="227">
        <v>52</v>
      </c>
      <c r="K127" s="226" t="s">
        <v>230</v>
      </c>
      <c r="L127" s="296">
        <f t="shared" si="15"/>
        <v>0</v>
      </c>
      <c r="P127" s="201"/>
      <c r="X127" s="626">
        <v>52</v>
      </c>
      <c r="Y127" s="293">
        <v>52</v>
      </c>
      <c r="AA127" s="415">
        <f t="shared" si="9"/>
        <v>0</v>
      </c>
      <c r="AB127" s="293">
        <f t="shared" si="10"/>
        <v>0</v>
      </c>
    </row>
    <row r="128" spans="1:28" ht="45.75" customHeight="1" x14ac:dyDescent="0.3">
      <c r="A128" s="217">
        <f>'Unit Data from Audit Worksheet'!A144</f>
        <v>94</v>
      </c>
      <c r="B128" s="230" t="str">
        <f>'Unit Data from Audit Worksheet'!C144</f>
        <v>Electric Fund Revenue, Expenses &amp; Changes in Fund Net Position</v>
      </c>
      <c r="C128" s="216" t="str">
        <f>'Unit Data from Audit Worksheet'!D144</f>
        <v>Total Operating expenses</v>
      </c>
      <c r="D128" s="235"/>
      <c r="E128" s="236">
        <f>'Unit Data from Audit Worksheet'!F144</f>
        <v>0</v>
      </c>
      <c r="F128" s="229">
        <f>IF(L128&lt;0,"Error: Enter as a positive.",)</f>
        <v>0</v>
      </c>
      <c r="G128" s="231"/>
      <c r="H128" s="228"/>
      <c r="I128" s="32"/>
      <c r="J128" s="227">
        <v>94</v>
      </c>
      <c r="K128" s="226" t="s">
        <v>231</v>
      </c>
      <c r="L128" s="296">
        <f t="shared" si="15"/>
        <v>0</v>
      </c>
      <c r="P128" s="201"/>
      <c r="X128" s="626">
        <v>94</v>
      </c>
      <c r="Y128" s="293">
        <v>94</v>
      </c>
      <c r="AA128" s="415">
        <f t="shared" si="9"/>
        <v>0</v>
      </c>
      <c r="AB128" s="293">
        <f t="shared" si="10"/>
        <v>0</v>
      </c>
    </row>
    <row r="129" spans="1:28" ht="46.5" customHeight="1" x14ac:dyDescent="0.3">
      <c r="A129" s="217">
        <f>'Unit Data from Audit Worksheet'!A145</f>
        <v>98</v>
      </c>
      <c r="B129" s="230" t="str">
        <f>'Unit Data from Audit Worksheet'!C145</f>
        <v>Electric Fund Revenue, Expenses &amp; Changes in Fund Net Position</v>
      </c>
      <c r="C129" s="216" t="str">
        <f>'Unit Data from Audit Worksheet'!D145</f>
        <v>Interest expense</v>
      </c>
      <c r="D129" s="235"/>
      <c r="E129" s="236">
        <f>'Unit Data from Audit Worksheet'!F145</f>
        <v>0</v>
      </c>
      <c r="F129" s="229">
        <f>IF(L129&lt;0,"Error: Enter as a positive.",)</f>
        <v>0</v>
      </c>
      <c r="G129" s="231"/>
      <c r="H129" s="228"/>
      <c r="I129" s="32"/>
      <c r="J129" s="227">
        <v>98</v>
      </c>
      <c r="K129" s="226" t="s">
        <v>232</v>
      </c>
      <c r="L129" s="296">
        <f t="shared" si="15"/>
        <v>0</v>
      </c>
      <c r="P129" s="201"/>
      <c r="X129" s="626">
        <v>98</v>
      </c>
      <c r="Y129" s="293">
        <v>98</v>
      </c>
      <c r="AA129" s="415">
        <f t="shared" si="9"/>
        <v>0</v>
      </c>
      <c r="AB129" s="293">
        <f t="shared" si="10"/>
        <v>0</v>
      </c>
    </row>
    <row r="130" spans="1:28" ht="51" customHeight="1" x14ac:dyDescent="0.3">
      <c r="A130" s="217">
        <f>'Unit Data from Audit Worksheet'!A146</f>
        <v>363</v>
      </c>
      <c r="B130" s="230" t="str">
        <f>'Unit Data from Audit Worksheet'!C146</f>
        <v>Electric Fund Revenue, Expenses &amp; Changes in Fund Net Position</v>
      </c>
      <c r="C130" s="216" t="str">
        <f>'Unit Data from Audit Worksheet'!D146</f>
        <v>Total all the non-operating revenues  
Exclude Capital Contributions.</v>
      </c>
      <c r="D130" s="235"/>
      <c r="E130" s="236">
        <f>'Unit Data from Audit Worksheet'!F146</f>
        <v>0</v>
      </c>
      <c r="F130" s="229"/>
      <c r="G130" s="231"/>
      <c r="H130" s="228"/>
      <c r="I130" s="32"/>
      <c r="J130" s="227">
        <v>363</v>
      </c>
      <c r="K130" s="226" t="s">
        <v>233</v>
      </c>
      <c r="L130" s="296">
        <f t="shared" si="15"/>
        <v>0</v>
      </c>
      <c r="P130" s="201"/>
      <c r="X130" s="626">
        <v>363</v>
      </c>
      <c r="Y130" s="293">
        <v>363</v>
      </c>
      <c r="AA130" s="415">
        <f t="shared" si="9"/>
        <v>0</v>
      </c>
      <c r="AB130" s="293">
        <f t="shared" si="10"/>
        <v>0</v>
      </c>
    </row>
    <row r="131" spans="1:28" ht="60" customHeight="1" x14ac:dyDescent="0.3">
      <c r="A131" s="217">
        <f>'Unit Data from Audit Worksheet'!A147</f>
        <v>364</v>
      </c>
      <c r="B131" s="230" t="str">
        <f>'Unit Data from Audit Worksheet'!C147</f>
        <v>Electric Fund Revenue, Expenses &amp; Changes in Fund Net Position</v>
      </c>
      <c r="C131" s="216" t="str">
        <f>'Unit Data from Audit Worksheet'!D147</f>
        <v>Total all non-operating expenses.  
Include negative special, extraordinary, or capital contribution.</v>
      </c>
      <c r="D131" s="235"/>
      <c r="E131" s="236">
        <f>'Unit Data from Audit Worksheet'!F147</f>
        <v>0</v>
      </c>
      <c r="F131" s="229">
        <f>IF(L131&lt;0,"Error: Enter as a positive.",)</f>
        <v>0</v>
      </c>
      <c r="G131" s="231"/>
      <c r="H131" s="228"/>
      <c r="I131" s="32"/>
      <c r="J131" s="227">
        <v>364</v>
      </c>
      <c r="K131" s="226" t="s">
        <v>234</v>
      </c>
      <c r="L131" s="296">
        <f t="shared" si="15"/>
        <v>0</v>
      </c>
      <c r="P131" s="201"/>
      <c r="X131" s="626">
        <v>364</v>
      </c>
      <c r="Y131" s="293">
        <v>364</v>
      </c>
      <c r="AA131" s="415">
        <f t="shared" si="9"/>
        <v>0</v>
      </c>
      <c r="AB131" s="293">
        <f t="shared" si="10"/>
        <v>0</v>
      </c>
    </row>
    <row r="132" spans="1:28" ht="89.25" customHeight="1" x14ac:dyDescent="0.3">
      <c r="A132" s="217">
        <f>'Unit Data from Audit Worksheet'!A148</f>
        <v>192</v>
      </c>
      <c r="B132" s="230" t="str">
        <f>'Unit Data from Audit Worksheet'!C148</f>
        <v>Electric Fund Revenue, Expenses &amp; Changes in Fund Net Position</v>
      </c>
      <c r="C132" s="216" t="str">
        <f>'Unit Data from Audit Worksheet'!D148</f>
        <v>Capital Contributions.  
Include only positive capital Contributions.  Negative capital contributions should be included with 'Total all non-operating expenses.'</v>
      </c>
      <c r="D132" s="235"/>
      <c r="E132" s="236">
        <f>'Unit Data from Audit Worksheet'!F148</f>
        <v>0</v>
      </c>
      <c r="F132" s="229">
        <f>IF(L132&lt;0,"Error: Enter as a positive.",)</f>
        <v>0</v>
      </c>
      <c r="G132" s="231"/>
      <c r="H132" s="228"/>
      <c r="I132" s="32"/>
      <c r="J132" s="227">
        <v>192</v>
      </c>
      <c r="K132" s="226" t="s">
        <v>235</v>
      </c>
      <c r="L132" s="296">
        <f t="shared" si="15"/>
        <v>0</v>
      </c>
      <c r="P132" s="201"/>
      <c r="X132" s="626">
        <v>192</v>
      </c>
      <c r="Y132" s="293">
        <v>192</v>
      </c>
      <c r="AA132" s="415">
        <f t="shared" si="9"/>
        <v>0</v>
      </c>
      <c r="AB132" s="293">
        <f t="shared" si="10"/>
        <v>0</v>
      </c>
    </row>
    <row r="133" spans="1:28" s="415" customFormat="1" ht="89.25" customHeight="1" x14ac:dyDescent="0.3">
      <c r="A133" s="837">
        <f>'Unit Data from Audit Worksheet'!A149</f>
        <v>1054</v>
      </c>
      <c r="B133" s="838" t="str">
        <f>'Unit Data from Audit Worksheet'!C149</f>
        <v>Electric Fund Revenue, Expenses &amp; Changes in Fund Net Position</v>
      </c>
      <c r="C133" s="839" t="str">
        <f>'Unit Data from Audit Worksheet'!D149</f>
        <v xml:space="preserve"> Mark to Market unrealized losses in the Electric Fund. (enter as a negative number)</v>
      </c>
      <c r="D133" s="235"/>
      <c r="E133" s="236">
        <f>'Unit Data from Audit Worksheet'!F149</f>
        <v>0</v>
      </c>
      <c r="F133" s="229"/>
      <c r="G133" s="231"/>
      <c r="H133" s="228"/>
      <c r="I133" s="32"/>
      <c r="J133" s="227">
        <v>1054</v>
      </c>
      <c r="K133" s="216" t="s">
        <v>2023</v>
      </c>
      <c r="L133" s="296">
        <f t="shared" si="15"/>
        <v>0</v>
      </c>
      <c r="M133"/>
      <c r="P133" s="201"/>
      <c r="Q133" s="286"/>
      <c r="X133" s="626"/>
      <c r="Y133" s="293"/>
      <c r="AA133" s="415">
        <f t="shared" si="9"/>
        <v>0</v>
      </c>
      <c r="AB133" s="293"/>
    </row>
    <row r="134" spans="1:28" ht="42.75" customHeight="1" x14ac:dyDescent="0.3">
      <c r="A134" s="217">
        <f>'Unit Data from Audit Worksheet'!A150</f>
        <v>365</v>
      </c>
      <c r="B134" s="230" t="str">
        <f>'Unit Data from Audit Worksheet'!C150</f>
        <v>Electric Fund Revenue, Expenses &amp; Changes in Fund Net Position</v>
      </c>
      <c r="C134" s="216" t="str">
        <f>'Unit Data from Audit Worksheet'!D150</f>
        <v>Total Transfers In (From all Funds)</v>
      </c>
      <c r="D134" s="235"/>
      <c r="E134" s="236">
        <f>'Unit Data from Audit Worksheet'!F150</f>
        <v>0</v>
      </c>
      <c r="F134" s="229"/>
      <c r="G134" s="231"/>
      <c r="H134" s="228"/>
      <c r="I134" s="32"/>
      <c r="J134" s="227">
        <v>365</v>
      </c>
      <c r="K134" s="226" t="s">
        <v>236</v>
      </c>
      <c r="L134" s="296">
        <f t="shared" si="15"/>
        <v>0</v>
      </c>
      <c r="P134" s="201"/>
      <c r="X134" s="626">
        <v>365</v>
      </c>
      <c r="Y134" s="293">
        <v>365</v>
      </c>
      <c r="AA134" s="415">
        <f t="shared" si="9"/>
        <v>0</v>
      </c>
      <c r="AB134" s="293">
        <f t="shared" si="10"/>
        <v>0</v>
      </c>
    </row>
    <row r="135" spans="1:28" ht="42.75" customHeight="1" x14ac:dyDescent="0.3">
      <c r="A135" s="217">
        <f>'Unit Data from Audit Worksheet'!A151</f>
        <v>366</v>
      </c>
      <c r="B135" s="230" t="str">
        <f>'Unit Data from Audit Worksheet'!C151</f>
        <v>Electric Fund Revenue, Expenses &amp; Changes in Fund Net Position</v>
      </c>
      <c r="C135" s="216" t="str">
        <f>'Unit Data from Audit Worksheet'!D151</f>
        <v>Total Transfers Out (To all funds)</v>
      </c>
      <c r="D135" s="235"/>
      <c r="E135" s="236">
        <f>'Unit Data from Audit Worksheet'!F151</f>
        <v>0</v>
      </c>
      <c r="F135" s="229">
        <f>IF(L135&lt;0,"Error: Enter as a positive.",)</f>
        <v>0</v>
      </c>
      <c r="G135" s="231"/>
      <c r="H135" s="228"/>
      <c r="I135" s="32"/>
      <c r="J135" s="227">
        <v>366</v>
      </c>
      <c r="K135" s="226" t="s">
        <v>294</v>
      </c>
      <c r="L135" s="296">
        <f t="shared" si="15"/>
        <v>0</v>
      </c>
      <c r="P135" s="201"/>
      <c r="X135" s="626">
        <v>366</v>
      </c>
      <c r="Y135" s="293">
        <v>366</v>
      </c>
      <c r="AA135" s="415">
        <f t="shared" si="9"/>
        <v>0</v>
      </c>
      <c r="AB135" s="293">
        <f t="shared" si="10"/>
        <v>0</v>
      </c>
    </row>
    <row r="136" spans="1:28" s="18" customFormat="1" ht="76.5" customHeight="1" x14ac:dyDescent="0.3">
      <c r="A136" s="217">
        <f>'Unit Data from Audit Worksheet'!A152</f>
        <v>53</v>
      </c>
      <c r="B136" s="230" t="str">
        <f>'Unit Data from Audit Worksheet'!C152</f>
        <v>Electric Fund Revenue, Expenses &amp; Changes in Fund Net Position</v>
      </c>
      <c r="C136" s="216" t="str">
        <f>'Unit Data from Audit Worksheet'!D152</f>
        <v>Change in net position - Increase in net position is recorded as a positive and a (decrease) in net position is recorded as a negative.</v>
      </c>
      <c r="D136" s="235"/>
      <c r="E136" s="236">
        <f>'Unit Data from Audit Worksheet'!F152</f>
        <v>0</v>
      </c>
      <c r="F136" s="229">
        <f>IF(L125-L128+L130-L131+L132+L134-L135-L136=0,,"Error: Total revenues less total exp. does not equal change in net position Acct 93-94+363-364+192+365-366-53=0")</f>
        <v>0</v>
      </c>
      <c r="G136" s="84">
        <f>+L125-L128+L130-L131+L132+L134-L135-L136</f>
        <v>0</v>
      </c>
      <c r="H136" s="228"/>
      <c r="I136" s="32"/>
      <c r="J136" s="227">
        <v>53</v>
      </c>
      <c r="K136" s="226" t="s">
        <v>93</v>
      </c>
      <c r="L136" s="296">
        <f t="shared" si="15"/>
        <v>0</v>
      </c>
      <c r="M136"/>
      <c r="P136" s="201"/>
      <c r="Q136" s="286"/>
      <c r="R136" s="3"/>
      <c r="S136" s="3"/>
      <c r="T136" s="3"/>
      <c r="U136" s="3"/>
      <c r="V136" s="3"/>
      <c r="W136" s="3"/>
      <c r="X136" s="626">
        <v>53</v>
      </c>
      <c r="Y136" s="293">
        <v>53</v>
      </c>
      <c r="Z136" s="3"/>
      <c r="AA136" s="415">
        <f t="shared" si="9"/>
        <v>0</v>
      </c>
      <c r="AB136" s="293">
        <f t="shared" si="10"/>
        <v>0</v>
      </c>
    </row>
    <row r="137" spans="1:28" ht="140.25" customHeight="1" x14ac:dyDescent="0.3">
      <c r="A137" s="217">
        <f>'Unit Data from Audit Worksheet'!A153</f>
        <v>378</v>
      </c>
      <c r="B137" s="230" t="str">
        <f>'Unit Data from Audit Worksheet'!C153</f>
        <v>Electric Fund Revenue, Expenses &amp; Changes in Fund Net Position</v>
      </c>
      <c r="C137" s="216" t="str">
        <f>'Unit Data from Audit Worksheet'!D153</f>
        <v>Increases or (decreases) to beginning electric net position due to rounding, prior period adjustments and restatements.  Increase amounts to beginning net position should be entered as a positive amount and (decreases) should be entered as a negative amount.</v>
      </c>
      <c r="D137" s="235"/>
      <c r="E137" s="236">
        <f>+'Unit Data from Audit Worksheet'!F153</f>
        <v>0</v>
      </c>
      <c r="F137" s="229" t="e">
        <f>IF(L107-L136-L137=O107,,"Error: Beg. Bal does not agree with our records Acct 362-53-378= pr yr 362")</f>
        <v>#N/A</v>
      </c>
      <c r="G137" s="84" t="e">
        <f>L107-L136-L137-O107</f>
        <v>#N/A</v>
      </c>
      <c r="H137" s="228" t="str">
        <f>'Unit Data from Audit Worksheet'!I153</f>
        <v>Please do not enter prior's years beginning balance as an adjustment in column F to balance.  Column F is only for year 2021-2022 adjustments.</v>
      </c>
      <c r="I137" s="32"/>
      <c r="J137" s="227">
        <v>378</v>
      </c>
      <c r="K137" s="226" t="s">
        <v>102</v>
      </c>
      <c r="L137" s="296">
        <f t="shared" si="15"/>
        <v>0</v>
      </c>
      <c r="P137" s="201"/>
      <c r="X137" s="626">
        <v>378</v>
      </c>
      <c r="Y137" s="293">
        <v>378</v>
      </c>
      <c r="AA137" s="415">
        <f t="shared" si="9"/>
        <v>0</v>
      </c>
      <c r="AB137" s="293">
        <f t="shared" si="10"/>
        <v>0</v>
      </c>
    </row>
    <row r="138" spans="1:28" ht="28.8" x14ac:dyDescent="0.3">
      <c r="A138" s="217">
        <f>'Unit Data from Audit Worksheet'!A158</f>
        <v>51</v>
      </c>
      <c r="B138" s="230" t="str">
        <f>'Unit Data from Audit Worksheet'!C158</f>
        <v>Water Sewer Cash Flow Statement</v>
      </c>
      <c r="C138" s="216" t="str">
        <f>'Unit Data from Audit Worksheet'!D158</f>
        <v>Total Cash flow from operating activities  - (Enter negative cash flows as negative)</v>
      </c>
      <c r="D138" s="235"/>
      <c r="E138" s="236">
        <f>'Unit Data from Audit Worksheet'!F158</f>
        <v>0</v>
      </c>
      <c r="F138" s="229"/>
      <c r="G138" s="231"/>
      <c r="H138" s="228"/>
      <c r="I138" s="32"/>
      <c r="J138" s="227">
        <v>51</v>
      </c>
      <c r="K138" s="226" t="s">
        <v>237</v>
      </c>
      <c r="L138" s="296">
        <f t="shared" si="15"/>
        <v>0</v>
      </c>
      <c r="P138" s="201"/>
      <c r="X138" s="626">
        <v>51</v>
      </c>
      <c r="Y138" s="293">
        <v>51</v>
      </c>
      <c r="AA138" s="415">
        <f t="shared" ref="AA138:AA206" si="16">A138-J138</f>
        <v>0</v>
      </c>
      <c r="AB138" s="293">
        <f t="shared" ref="AB138:AB206" si="17">E138-L138</f>
        <v>0</v>
      </c>
    </row>
    <row r="139" spans="1:28" ht="64.5" customHeight="1" x14ac:dyDescent="0.3">
      <c r="A139" s="217">
        <f>'Unit Data from Audit Worksheet'!A159</f>
        <v>332</v>
      </c>
      <c r="B139" s="230" t="str">
        <f>'Unit Data from Audit Worksheet'!C159</f>
        <v>Water Sewer Cash Flow Statement</v>
      </c>
      <c r="C139" s="216" t="str">
        <f>'Unit Data from Audit Worksheet'!D159</f>
        <v>Total Capital outlay. 
Include acquisition and construction of capital assets.</v>
      </c>
      <c r="D139" s="235"/>
      <c r="E139" s="236">
        <f>'Unit Data from Audit Worksheet'!F159</f>
        <v>0</v>
      </c>
      <c r="F139" s="229">
        <f>IF(L139&lt;0,"Error: Enter as a positive.",)</f>
        <v>0</v>
      </c>
      <c r="G139" s="231"/>
      <c r="H139" s="228"/>
      <c r="I139" s="32"/>
      <c r="J139" s="227">
        <v>332</v>
      </c>
      <c r="K139" s="226" t="s">
        <v>239</v>
      </c>
      <c r="L139" s="296">
        <f t="shared" si="15"/>
        <v>0</v>
      </c>
      <c r="O139" s="303"/>
      <c r="P139" s="201"/>
      <c r="X139" s="626">
        <v>332</v>
      </c>
      <c r="Y139" s="293">
        <v>332</v>
      </c>
      <c r="AA139" s="415">
        <f t="shared" si="16"/>
        <v>0</v>
      </c>
      <c r="AB139" s="293">
        <f t="shared" si="17"/>
        <v>0</v>
      </c>
    </row>
    <row r="140" spans="1:28" ht="58.5" customHeight="1" x14ac:dyDescent="0.3">
      <c r="A140" s="217">
        <f>'Unit Data from Audit Worksheet'!A160</f>
        <v>331</v>
      </c>
      <c r="B140" s="230" t="str">
        <f>'Unit Data from Audit Worksheet'!C160</f>
        <v>Water Sewer Cash Flow Statement</v>
      </c>
      <c r="C140" s="216" t="str">
        <f>'Unit Data from Audit Worksheet'!D160</f>
        <v>Principal paid on long-term debt.  Amount should be reduced by principal payments for debt refunding.</v>
      </c>
      <c r="D140" s="235"/>
      <c r="E140" s="236">
        <f>'Unit Data from Audit Worksheet'!F160</f>
        <v>0</v>
      </c>
      <c r="F140" s="229">
        <f>IF(L140&lt;0,"Error: Enter as a positive.",)</f>
        <v>0</v>
      </c>
      <c r="G140" s="231"/>
      <c r="H140" s="228"/>
      <c r="I140" s="32"/>
      <c r="J140" s="227">
        <v>331</v>
      </c>
      <c r="K140" s="226" t="s">
        <v>238</v>
      </c>
      <c r="L140" s="296">
        <f t="shared" si="15"/>
        <v>0</v>
      </c>
      <c r="O140" s="303"/>
      <c r="P140" s="201"/>
      <c r="X140" s="626">
        <v>331</v>
      </c>
      <c r="Y140" s="293">
        <v>331</v>
      </c>
      <c r="AA140" s="415">
        <f t="shared" si="16"/>
        <v>0</v>
      </c>
      <c r="AB140" s="293">
        <f t="shared" si="17"/>
        <v>0</v>
      </c>
    </row>
    <row r="141" spans="1:28" ht="51.75" customHeight="1" x14ac:dyDescent="0.3">
      <c r="A141" s="217">
        <f>'Unit Data from Audit Worksheet'!A162</f>
        <v>55</v>
      </c>
      <c r="B141" s="230" t="str">
        <f>'Unit Data from Audit Worksheet'!C162</f>
        <v>Electric Fund Cash Flow Statement</v>
      </c>
      <c r="C141" s="216" t="str">
        <f>'Unit Data from Audit Worksheet'!D162</f>
        <v>Cash flow from operating activities - (enter negative cash flows as negative)</v>
      </c>
      <c r="D141" s="235"/>
      <c r="E141" s="236">
        <f>'Unit Data from Audit Worksheet'!F162</f>
        <v>0</v>
      </c>
      <c r="F141" s="229"/>
      <c r="G141" s="231"/>
      <c r="H141" s="228"/>
      <c r="I141" s="32"/>
      <c r="J141" s="227">
        <v>55</v>
      </c>
      <c r="K141" s="226" t="s">
        <v>240</v>
      </c>
      <c r="L141" s="296">
        <f t="shared" si="15"/>
        <v>0</v>
      </c>
      <c r="P141" s="201"/>
      <c r="X141" s="626">
        <v>55</v>
      </c>
      <c r="Y141" s="293">
        <v>55</v>
      </c>
      <c r="AA141" s="415">
        <f t="shared" si="16"/>
        <v>0</v>
      </c>
      <c r="AB141" s="293">
        <f t="shared" si="17"/>
        <v>0</v>
      </c>
    </row>
    <row r="142" spans="1:28" ht="58.5" customHeight="1" x14ac:dyDescent="0.3">
      <c r="A142" s="217">
        <f>'Unit Data from Audit Worksheet'!A163</f>
        <v>101</v>
      </c>
      <c r="B142" s="230" t="str">
        <f>'Unit Data from Audit Worksheet'!C163</f>
        <v>Electric Fund Cash Flow Statement</v>
      </c>
      <c r="C142" s="216" t="str">
        <f>'Unit Data from Audit Worksheet'!D163</f>
        <v>Total Capital outlay.  
Include acquisition and construction of capital assets.</v>
      </c>
      <c r="D142" s="235"/>
      <c r="E142" s="236">
        <f>'Unit Data from Audit Worksheet'!F163</f>
        <v>0</v>
      </c>
      <c r="F142" s="229">
        <f>IF(L142&lt;0,"Error: Enter as a positive.",)</f>
        <v>0</v>
      </c>
      <c r="G142" s="231"/>
      <c r="H142" s="228"/>
      <c r="I142" s="32"/>
      <c r="J142" s="227">
        <v>101</v>
      </c>
      <c r="K142" s="226" t="s">
        <v>241</v>
      </c>
      <c r="L142" s="296">
        <f t="shared" si="15"/>
        <v>0</v>
      </c>
      <c r="P142" s="201"/>
      <c r="X142" s="626">
        <v>101</v>
      </c>
      <c r="Y142" s="293">
        <v>101</v>
      </c>
      <c r="AA142" s="415">
        <f t="shared" si="16"/>
        <v>0</v>
      </c>
      <c r="AB142" s="293">
        <f t="shared" si="17"/>
        <v>0</v>
      </c>
    </row>
    <row r="143" spans="1:28" ht="60.75" customHeight="1" x14ac:dyDescent="0.3">
      <c r="A143" s="217">
        <f>'Unit Data from Audit Worksheet'!A164</f>
        <v>100</v>
      </c>
      <c r="B143" s="230" t="str">
        <f>'Unit Data from Audit Worksheet'!C164</f>
        <v>Electric Fund Cash Flow Statement</v>
      </c>
      <c r="C143" s="216" t="str">
        <f>'Unit Data from Audit Worksheet'!D164</f>
        <v>Principal paid on long-term debt.  Amount should be reduced by principal payments for debt refunding.</v>
      </c>
      <c r="D143" s="235"/>
      <c r="E143" s="236">
        <f>'Unit Data from Audit Worksheet'!F164</f>
        <v>0</v>
      </c>
      <c r="F143" s="229">
        <f>IF(L143&lt;0,"Error: Enter as a positive.",)</f>
        <v>0</v>
      </c>
      <c r="G143" s="231"/>
      <c r="H143" s="228"/>
      <c r="I143" s="32"/>
      <c r="J143" s="227">
        <v>100</v>
      </c>
      <c r="K143" s="226" t="s">
        <v>242</v>
      </c>
      <c r="L143" s="296">
        <f t="shared" si="15"/>
        <v>0</v>
      </c>
      <c r="P143" s="201"/>
      <c r="X143" s="626">
        <v>100</v>
      </c>
      <c r="Y143" s="293">
        <v>100</v>
      </c>
      <c r="AA143" s="415">
        <f t="shared" si="16"/>
        <v>0</v>
      </c>
      <c r="AB143" s="293">
        <f t="shared" si="17"/>
        <v>0</v>
      </c>
    </row>
    <row r="144" spans="1:28" s="415" customFormat="1" ht="95.4" customHeight="1" x14ac:dyDescent="0.3">
      <c r="A144" s="837">
        <f>'Unit Data from Audit Worksheet'!A166</f>
        <v>1060</v>
      </c>
      <c r="B144" s="838">
        <f>'Unit Data from Audit Worksheet'!C166</f>
        <v>0</v>
      </c>
      <c r="C144" s="839" t="str">
        <f>'Unit Data from Audit Worksheet'!D166</f>
        <v>Total American Rescue Plan Act (ARPA) of 2021-Coronavrius State &amp; Local Fiscal Recovery Funds actually expended since inception as of June 30th.  Do not include encumbered funds in this number.</v>
      </c>
      <c r="D144" s="235"/>
      <c r="E144" s="236">
        <f>'Unit Data from Audit Worksheet'!F166</f>
        <v>0</v>
      </c>
      <c r="F144" s="229"/>
      <c r="G144" s="231"/>
      <c r="H144" s="228"/>
      <c r="I144" s="32"/>
      <c r="J144" s="227">
        <v>1060</v>
      </c>
      <c r="K144" s="216" t="s">
        <v>2024</v>
      </c>
      <c r="L144" s="296">
        <f t="shared" si="15"/>
        <v>0</v>
      </c>
      <c r="M144"/>
      <c r="P144" s="201"/>
      <c r="Q144" s="286"/>
      <c r="X144" s="626"/>
      <c r="Y144" s="293"/>
      <c r="AB144" s="293"/>
    </row>
    <row r="145" spans="1:28" s="415" customFormat="1" ht="85.8" customHeight="1" x14ac:dyDescent="0.3">
      <c r="A145" s="837">
        <f>'Unit Data from Audit Worksheet'!A167</f>
        <v>1061</v>
      </c>
      <c r="B145" s="838">
        <f>'Unit Data from Audit Worksheet'!C167</f>
        <v>0</v>
      </c>
      <c r="C145" s="839" t="str">
        <f>'Unit Data from Audit Worksheet'!D167</f>
        <v>Total American Rescue Plan Act (ARPA) of 2021-Coronavrius State &amp; Local Fiscal Recovery Funds encumbered or obligated and not yet expended since inception as of June 30th.</v>
      </c>
      <c r="D145" s="235"/>
      <c r="E145" s="236">
        <f>'Unit Data from Audit Worksheet'!F167</f>
        <v>0</v>
      </c>
      <c r="F145" s="229"/>
      <c r="G145" s="231"/>
      <c r="H145" s="228"/>
      <c r="I145" s="32"/>
      <c r="J145" s="227">
        <v>1061</v>
      </c>
      <c r="K145" s="216" t="s">
        <v>2139</v>
      </c>
      <c r="L145" s="296">
        <f t="shared" si="15"/>
        <v>0</v>
      </c>
      <c r="M145"/>
      <c r="P145" s="201"/>
      <c r="Q145" s="286"/>
      <c r="X145" s="626"/>
      <c r="Y145" s="293"/>
      <c r="AB145" s="293"/>
    </row>
    <row r="146" spans="1:28" s="415" customFormat="1" ht="81.599999999999994" customHeight="1" x14ac:dyDescent="0.3">
      <c r="A146" s="837">
        <f>'Unit Data from Audit Worksheet'!A168</f>
        <v>1062</v>
      </c>
      <c r="B146" s="838">
        <f>'Unit Data from Audit Worksheet'!C168</f>
        <v>0</v>
      </c>
      <c r="C146" s="839" t="str">
        <f>'Unit Data from Audit Worksheet'!D168</f>
        <v>Are the American Rescue Plan Act (ARPA) of 2021-Coronavrius State &amp; Local Fiscal Recovery Funds on target to be committed by December 31, 2024? (Yes or No or N/A if unit did not receive funds)</v>
      </c>
      <c r="D146" s="235"/>
      <c r="E146" s="236">
        <f>IF(+'Unit Data from Audit Worksheet'!F168="Yes",1,IF(+'Unit Data from Audit Worksheet'!F168="No",2,IF(+'Unit Data from Audit Worksheet'!F168="N/A",3,0)))</f>
        <v>0</v>
      </c>
      <c r="F146" s="229"/>
      <c r="G146" s="229"/>
      <c r="H146" s="228"/>
      <c r="I146" s="32"/>
      <c r="J146" s="227">
        <v>1062</v>
      </c>
      <c r="K146" s="216" t="s">
        <v>2138</v>
      </c>
      <c r="L146" s="296">
        <f t="shared" si="15"/>
        <v>0</v>
      </c>
      <c r="M146"/>
      <c r="P146" s="201"/>
      <c r="Q146" s="286"/>
      <c r="X146" s="626"/>
      <c r="Y146" s="293"/>
      <c r="AB146" s="293"/>
    </row>
    <row r="147" spans="1:28" s="415" customFormat="1" ht="99.6" customHeight="1" x14ac:dyDescent="0.3">
      <c r="A147" s="837">
        <f>'Unit Data from Audit Worksheet'!A169</f>
        <v>1063</v>
      </c>
      <c r="B147" s="838">
        <f>'Unit Data from Audit Worksheet'!C169</f>
        <v>0</v>
      </c>
      <c r="C147" s="839" t="str">
        <f>'Unit Data from Audit Worksheet'!D169</f>
        <v>Are the American Rescue Plan Act (ARPA) of 2021-Coronavrius State &amp; Local Fiscal Recovery Funds on target to be completely expended by December 31, 2026? (Yes or No or N/A if unit did not receive funds)</v>
      </c>
      <c r="D147" s="235"/>
      <c r="E147" s="236">
        <f>IF(+'Unit Data from Audit Worksheet'!F169="Yes",1,IF(+'Unit Data from Audit Worksheet'!F169="No",2,IF(+'Unit Data from Audit Worksheet'!F169="N/A",3,0)))</f>
        <v>0</v>
      </c>
      <c r="F147" s="229"/>
      <c r="G147" s="231"/>
      <c r="H147" s="228"/>
      <c r="I147" s="32"/>
      <c r="J147" s="227">
        <v>1063</v>
      </c>
      <c r="K147" s="216" t="s">
        <v>2140</v>
      </c>
      <c r="L147" s="296">
        <f t="shared" si="15"/>
        <v>0</v>
      </c>
      <c r="M147"/>
      <c r="P147" s="201"/>
      <c r="Q147" s="286"/>
      <c r="X147" s="626"/>
      <c r="Y147" s="293"/>
      <c r="AB147" s="293"/>
    </row>
    <row r="148" spans="1:28" ht="71.25" customHeight="1" x14ac:dyDescent="0.3">
      <c r="A148" s="217">
        <f>'Unit Data from Audit Worksheet'!A171</f>
        <v>512</v>
      </c>
      <c r="B148" s="230" t="str">
        <f>'Unit Data from Audit Worksheet'!C171</f>
        <v>Fiduciary Statements</v>
      </c>
      <c r="C148" s="216" t="str">
        <f>'Unit Data from Audit Worksheet'!D171</f>
        <v>Cash and investments.  
Include:  unrestricted and restricted.  
                   cash and investments held 
                   by a third party</v>
      </c>
      <c r="D148" s="235"/>
      <c r="E148" s="236">
        <f>'Unit Data from Audit Worksheet'!F171</f>
        <v>0</v>
      </c>
      <c r="F148" s="229">
        <f>IF(L148&lt;0,"Error: Number is normally positive.",)</f>
        <v>0</v>
      </c>
      <c r="G148" s="231"/>
      <c r="H148" s="228"/>
      <c r="I148" s="32"/>
      <c r="J148" s="227">
        <v>512</v>
      </c>
      <c r="K148" s="226" t="s">
        <v>243</v>
      </c>
      <c r="L148" s="296">
        <f t="shared" si="15"/>
        <v>0</v>
      </c>
      <c r="P148" s="201"/>
      <c r="X148" s="626">
        <v>512</v>
      </c>
      <c r="Y148" s="293">
        <v>512</v>
      </c>
      <c r="AA148" s="415">
        <f t="shared" si="16"/>
        <v>0</v>
      </c>
      <c r="AB148" s="293">
        <f t="shared" si="17"/>
        <v>0</v>
      </c>
    </row>
    <row r="149" spans="1:28" ht="62.25" customHeight="1" x14ac:dyDescent="0.3">
      <c r="A149" s="217">
        <f>'Unit Data from Audit Worksheet'!A173</f>
        <v>656</v>
      </c>
      <c r="B149" s="230">
        <f>'Unit Data from Audit Worksheet'!C173</f>
        <v>0</v>
      </c>
      <c r="C149" s="216" t="str">
        <f>'Unit Data from Audit Worksheet'!D173</f>
        <v>Do you use prepared food/occupancy tax revenue stream to support debt?  Select "1" for Yes and "2" for No from drop down list.</v>
      </c>
      <c r="D149" s="129"/>
      <c r="E149" s="236">
        <f>'Unit Data from Audit Worksheet'!F173</f>
        <v>0</v>
      </c>
      <c r="F149" s="229"/>
      <c r="G149" s="231"/>
      <c r="H149" s="228"/>
      <c r="I149" s="32"/>
      <c r="J149" s="227">
        <v>656</v>
      </c>
      <c r="K149" s="233" t="s">
        <v>424</v>
      </c>
      <c r="L149" s="320">
        <f>E149</f>
        <v>0</v>
      </c>
      <c r="N149" s="18"/>
      <c r="O149" s="18"/>
      <c r="P149" s="201"/>
      <c r="X149" s="626">
        <v>656</v>
      </c>
      <c r="Y149" s="293">
        <v>656</v>
      </c>
      <c r="AA149" s="415">
        <f t="shared" si="16"/>
        <v>0</v>
      </c>
      <c r="AB149" s="293">
        <f t="shared" si="17"/>
        <v>0</v>
      </c>
    </row>
    <row r="150" spans="1:28" s="18" customFormat="1" ht="102.75" customHeight="1" x14ac:dyDescent="0.3">
      <c r="A150" s="217">
        <f>'Unit Data from Audit Worksheet'!A175</f>
        <v>535</v>
      </c>
      <c r="B150" s="230" t="str">
        <f>'Unit Data from Audit Worksheet'!C175</f>
        <v>Cash and Investment Note</v>
      </c>
      <c r="C150" s="216" t="str">
        <f>'Unit Data from Audit Worksheet'!D175</f>
        <v>Cash and Investment - Please list the book value of any unspent debt proceeds (bonds, installment, etc.) in any funds as of June 30.  This information may be on the face of your statements or in the notes</v>
      </c>
      <c r="D150" s="235"/>
      <c r="E150" s="236">
        <f>'Unit Data from Audit Worksheet'!F175</f>
        <v>0</v>
      </c>
      <c r="F150" s="80" t="str">
        <f>IF(L150&gt;1,,"Reminder: Please make sure you have entered all cash and investments from bond proceeds, if applicable")</f>
        <v>Reminder: Please make sure you have entered all cash and investments from bond proceeds, if applicable</v>
      </c>
      <c r="G150" s="231"/>
      <c r="H150" s="228"/>
      <c r="I150" s="32"/>
      <c r="J150" s="227">
        <v>535</v>
      </c>
      <c r="K150" s="55" t="s">
        <v>244</v>
      </c>
      <c r="L150" s="296">
        <f t="shared" si="15"/>
        <v>0</v>
      </c>
      <c r="M150"/>
      <c r="P150" s="201"/>
      <c r="Q150" s="286"/>
      <c r="R150" s="3"/>
      <c r="S150" s="3"/>
      <c r="T150" s="3"/>
      <c r="U150" s="3"/>
      <c r="V150" s="3"/>
      <c r="W150" s="3"/>
      <c r="X150" s="626">
        <v>535</v>
      </c>
      <c r="Y150" s="293">
        <v>535</v>
      </c>
      <c r="Z150" s="3"/>
      <c r="AA150" s="415">
        <f t="shared" si="16"/>
        <v>0</v>
      </c>
      <c r="AB150" s="293">
        <f t="shared" si="17"/>
        <v>0</v>
      </c>
    </row>
    <row r="151" spans="1:28" ht="45.75" customHeight="1" x14ac:dyDescent="0.3">
      <c r="A151" s="217">
        <f>'Unit Data from Audit Worksheet'!A179</f>
        <v>334</v>
      </c>
      <c r="B151" s="230" t="str">
        <f>'Unit Data from Audit Worksheet'!C179</f>
        <v>Gov.-Capital Assets Schedule in the Notes</v>
      </c>
      <c r="C151" s="216" t="str">
        <f>'Unit Data from Audit Worksheet'!D179</f>
        <v>Gross value.  
Exclude non-depreciable.</v>
      </c>
      <c r="D151" s="235"/>
      <c r="E151" s="236">
        <f>'Unit Data from Audit Worksheet'!F179</f>
        <v>0</v>
      </c>
      <c r="F151" s="80"/>
      <c r="G151" s="231"/>
      <c r="H151" s="228"/>
      <c r="I151" s="32"/>
      <c r="J151" s="227">
        <v>334</v>
      </c>
      <c r="K151" s="55" t="s">
        <v>261</v>
      </c>
      <c r="L151" s="296">
        <f t="shared" si="15"/>
        <v>0</v>
      </c>
      <c r="P151" s="201"/>
      <c r="X151" s="626">
        <v>334</v>
      </c>
      <c r="Y151" s="293">
        <v>334</v>
      </c>
      <c r="AA151" s="415">
        <f t="shared" si="16"/>
        <v>0</v>
      </c>
      <c r="AB151" s="293">
        <f t="shared" si="17"/>
        <v>0</v>
      </c>
    </row>
    <row r="152" spans="1:28" ht="57" customHeight="1" x14ac:dyDescent="0.3">
      <c r="A152" s="217">
        <f>'Unit Data from Audit Worksheet'!A180</f>
        <v>373</v>
      </c>
      <c r="B152" s="230" t="str">
        <f>'Unit Data from Audit Worksheet'!C180</f>
        <v>Gov.-Capital Assets Schedule in the Notes</v>
      </c>
      <c r="C152" s="216" t="str">
        <f>'Unit Data from Audit Worksheet'!D180</f>
        <v>Accumulated depreciation</v>
      </c>
      <c r="D152" s="235"/>
      <c r="E152" s="236">
        <f>'Unit Data from Audit Worksheet'!F180</f>
        <v>0</v>
      </c>
      <c r="F152" s="80"/>
      <c r="G152" s="231"/>
      <c r="H152" s="228"/>
      <c r="I152" s="32"/>
      <c r="J152" s="227">
        <v>373</v>
      </c>
      <c r="K152" s="52" t="s">
        <v>305</v>
      </c>
      <c r="L152" s="296">
        <f t="shared" si="15"/>
        <v>0</v>
      </c>
      <c r="P152" s="201"/>
      <c r="X152" s="626">
        <v>373</v>
      </c>
      <c r="Y152" s="293">
        <v>373</v>
      </c>
      <c r="AA152" s="415">
        <f t="shared" si="16"/>
        <v>0</v>
      </c>
      <c r="AB152" s="293">
        <f t="shared" si="17"/>
        <v>0</v>
      </c>
    </row>
    <row r="153" spans="1:28" ht="102.75" customHeight="1" x14ac:dyDescent="0.3">
      <c r="A153" s="217">
        <f>'Unit Data from Audit Worksheet'!A181</f>
        <v>987</v>
      </c>
      <c r="B153" s="230">
        <f>'Unit Data from Audit Worksheet'!C181</f>
        <v>0</v>
      </c>
      <c r="C153" s="216" t="str">
        <f>'Unit Data from Audit Worksheet'!D181</f>
        <v xml:space="preserve">Estimated cost not yet budgeted of any mandate placed on unit by DEQ, a court order or some similar requirement (that has no realistic appeal path). </v>
      </c>
      <c r="D153" s="235"/>
      <c r="E153" s="236">
        <f>'Unit Data from Audit Worksheet'!F181</f>
        <v>0</v>
      </c>
      <c r="F153" s="80"/>
      <c r="G153" s="231"/>
      <c r="H153" s="228"/>
      <c r="I153" s="32"/>
      <c r="J153" s="227">
        <v>987</v>
      </c>
      <c r="K153" s="52" t="s">
        <v>770</v>
      </c>
      <c r="L153" s="302">
        <f t="shared" si="15"/>
        <v>0</v>
      </c>
      <c r="P153" s="201"/>
      <c r="X153" s="626">
        <v>987</v>
      </c>
      <c r="Y153" s="293">
        <v>987</v>
      </c>
      <c r="AA153" s="415">
        <f t="shared" si="16"/>
        <v>0</v>
      </c>
      <c r="AB153" s="293">
        <f t="shared" si="17"/>
        <v>0</v>
      </c>
    </row>
    <row r="154" spans="1:28" ht="69" customHeight="1" x14ac:dyDescent="0.3">
      <c r="A154" s="217">
        <f>'Unit Data from Audit Worksheet'!A182</f>
        <v>988</v>
      </c>
      <c r="B154" s="230">
        <f>'Unit Data from Audit Worksheet'!C182</f>
        <v>0</v>
      </c>
      <c r="C154" s="216" t="str">
        <f>'Unit Data from Audit Worksheet'!D182</f>
        <v>Do you operate a landfill that will be closing  or have a significant portion closing within the next 5 years?  Select "1" for Yes and "2" for No</v>
      </c>
      <c r="D154" s="235"/>
      <c r="E154" s="236">
        <f>'Unit Data from Audit Worksheet'!F182</f>
        <v>0</v>
      </c>
      <c r="F154" s="80"/>
      <c r="G154" s="231"/>
      <c r="H154" s="228"/>
      <c r="I154" s="32"/>
      <c r="J154" s="227">
        <v>988</v>
      </c>
      <c r="K154" s="52" t="s">
        <v>1008</v>
      </c>
      <c r="L154" s="302">
        <f t="shared" si="15"/>
        <v>0</v>
      </c>
      <c r="P154" s="201"/>
      <c r="X154" s="626">
        <v>988</v>
      </c>
      <c r="Y154" s="293">
        <v>988</v>
      </c>
      <c r="AA154" s="415">
        <f t="shared" si="16"/>
        <v>0</v>
      </c>
      <c r="AB154" s="293">
        <f t="shared" si="17"/>
        <v>0</v>
      </c>
    </row>
    <row r="155" spans="1:28" ht="95.25" customHeight="1" x14ac:dyDescent="0.3">
      <c r="A155" s="217">
        <f>'Unit Data from Audit Worksheet'!A183</f>
        <v>989</v>
      </c>
      <c r="B155" s="230">
        <f>'Unit Data from Audit Worksheet'!C183</f>
        <v>0</v>
      </c>
      <c r="C155" s="216" t="str">
        <f>'Unit Data from Audit Worksheet'!D183</f>
        <v>If you answered "yes" to question #988 above, will you have the closure/postclosure cost fully funded by the date of closure?  Select "1" for Yes,  "2" for No, or "3" for N/A.</v>
      </c>
      <c r="D155" s="235"/>
      <c r="E155" s="236">
        <f>'Unit Data from Audit Worksheet'!F183</f>
        <v>0</v>
      </c>
      <c r="F155" s="80"/>
      <c r="G155" s="231"/>
      <c r="H155" s="228"/>
      <c r="I155" s="32"/>
      <c r="J155" s="227">
        <v>989</v>
      </c>
      <c r="K155" s="52" t="s">
        <v>937</v>
      </c>
      <c r="L155" s="302">
        <f t="shared" si="15"/>
        <v>0</v>
      </c>
      <c r="P155" s="201"/>
      <c r="X155" s="626">
        <v>989</v>
      </c>
      <c r="Y155" s="293">
        <v>989</v>
      </c>
      <c r="AA155" s="415">
        <f t="shared" si="16"/>
        <v>0</v>
      </c>
      <c r="AB155" s="293">
        <f t="shared" si="17"/>
        <v>0</v>
      </c>
    </row>
    <row r="156" spans="1:28" ht="57" customHeight="1" x14ac:dyDescent="0.3">
      <c r="A156" s="217">
        <f>'Unit Data from Audit Worksheet'!A187</f>
        <v>327</v>
      </c>
      <c r="B156" s="230" t="str">
        <f>'Unit Data from Audit Worksheet'!C187</f>
        <v>WS-Capital Assets Schedule in the Notes</v>
      </c>
      <c r="C156" s="216" t="str">
        <f>'Unit Data from Audit Worksheet'!D187</f>
        <v>Land and all other non depreciable capital assets 
Exclude construction in progress</v>
      </c>
      <c r="D156" s="235"/>
      <c r="E156" s="236">
        <f>'Unit Data from Audit Worksheet'!F187</f>
        <v>0</v>
      </c>
      <c r="F156" s="80"/>
      <c r="G156" s="231"/>
      <c r="H156" s="228"/>
      <c r="I156" s="32"/>
      <c r="J156" s="227">
        <v>327</v>
      </c>
      <c r="K156" s="52" t="s">
        <v>306</v>
      </c>
      <c r="L156" s="296">
        <f t="shared" si="15"/>
        <v>0</v>
      </c>
      <c r="P156" s="201"/>
      <c r="X156" s="626">
        <v>327</v>
      </c>
      <c r="Y156" s="293">
        <v>327</v>
      </c>
      <c r="AA156" s="415">
        <f t="shared" si="16"/>
        <v>0</v>
      </c>
      <c r="AB156" s="293">
        <f t="shared" si="17"/>
        <v>0</v>
      </c>
    </row>
    <row r="157" spans="1:28" ht="57" customHeight="1" x14ac:dyDescent="0.3">
      <c r="A157" s="217">
        <f>'Unit Data from Audit Worksheet'!A188</f>
        <v>328</v>
      </c>
      <c r="B157" s="230" t="str">
        <f>'Unit Data from Audit Worksheet'!C188</f>
        <v>WS-Capital Assets Schedule in the Notes</v>
      </c>
      <c r="C157" s="216" t="str">
        <f>'Unit Data from Audit Worksheet'!D188</f>
        <v>Construction in progress</v>
      </c>
      <c r="D157" s="235"/>
      <c r="E157" s="236">
        <f>'Unit Data from Audit Worksheet'!F188</f>
        <v>0</v>
      </c>
      <c r="F157" s="80"/>
      <c r="G157" s="231"/>
      <c r="H157" s="228"/>
      <c r="I157" s="32"/>
      <c r="J157" s="227">
        <v>328</v>
      </c>
      <c r="K157" s="52" t="s">
        <v>307</v>
      </c>
      <c r="L157" s="296">
        <f t="shared" si="15"/>
        <v>0</v>
      </c>
      <c r="P157" s="201"/>
      <c r="X157" s="626">
        <v>328</v>
      </c>
      <c r="Y157" s="293">
        <v>328</v>
      </c>
      <c r="AA157" s="415">
        <f t="shared" si="16"/>
        <v>0</v>
      </c>
      <c r="AB157" s="293">
        <f t="shared" si="17"/>
        <v>0</v>
      </c>
    </row>
    <row r="158" spans="1:28" ht="46.5" customHeight="1" x14ac:dyDescent="0.3">
      <c r="A158" s="217">
        <f>'Unit Data from Audit Worksheet'!A192</f>
        <v>515</v>
      </c>
      <c r="B158" s="230" t="str">
        <f>'Unit Data from Audit Worksheet'!C192</f>
        <v>WS Capital Assets Schedule-Gross Value</v>
      </c>
      <c r="C158" s="216" t="str">
        <f>'Unit Data from Audit Worksheet'!D192</f>
        <v>Buildings</v>
      </c>
      <c r="D158" s="235"/>
      <c r="E158" s="236">
        <f>'Unit Data from Audit Worksheet'!F192</f>
        <v>0</v>
      </c>
      <c r="F158" s="80"/>
      <c r="G158" s="231"/>
      <c r="H158" s="228"/>
      <c r="I158" s="32"/>
      <c r="J158" s="227">
        <v>515</v>
      </c>
      <c r="K158" s="52" t="s">
        <v>262</v>
      </c>
      <c r="L158" s="296">
        <f t="shared" si="15"/>
        <v>0</v>
      </c>
      <c r="P158" s="201"/>
      <c r="X158" s="626">
        <v>515</v>
      </c>
      <c r="Y158" s="293">
        <v>515</v>
      </c>
      <c r="AA158" s="415">
        <f t="shared" si="16"/>
        <v>0</v>
      </c>
      <c r="AB158" s="293">
        <f t="shared" si="17"/>
        <v>0</v>
      </c>
    </row>
    <row r="159" spans="1:28" ht="46.5" customHeight="1" x14ac:dyDescent="0.3">
      <c r="A159" s="217">
        <f>'Unit Data from Audit Worksheet'!A193</f>
        <v>516</v>
      </c>
      <c r="B159" s="230" t="str">
        <f>'Unit Data from Audit Worksheet'!C193</f>
        <v>WS Capital Assets Schedule-Gross Value</v>
      </c>
      <c r="C159" s="216" t="str">
        <f>'Unit Data from Audit Worksheet'!D193</f>
        <v>Plant / distributions systems / water lines</v>
      </c>
      <c r="D159" s="235"/>
      <c r="E159" s="236">
        <f>'Unit Data from Audit Worksheet'!F193</f>
        <v>0</v>
      </c>
      <c r="F159" s="80"/>
      <c r="G159" s="231"/>
      <c r="H159" s="228"/>
      <c r="I159" s="32"/>
      <c r="J159" s="227">
        <v>516</v>
      </c>
      <c r="K159" s="52" t="s">
        <v>263</v>
      </c>
      <c r="L159" s="296">
        <f t="shared" si="15"/>
        <v>0</v>
      </c>
      <c r="P159" s="201"/>
      <c r="X159" s="626">
        <v>516</v>
      </c>
      <c r="Y159" s="293">
        <v>516</v>
      </c>
      <c r="AA159" s="415">
        <f t="shared" si="16"/>
        <v>0</v>
      </c>
      <c r="AB159" s="293">
        <f t="shared" si="17"/>
        <v>0</v>
      </c>
    </row>
    <row r="160" spans="1:28" ht="46.5" customHeight="1" x14ac:dyDescent="0.3">
      <c r="A160" s="217">
        <f>'Unit Data from Audit Worksheet'!A194</f>
        <v>517</v>
      </c>
      <c r="B160" s="230" t="str">
        <f>'Unit Data from Audit Worksheet'!C194</f>
        <v>WS Capital Assets Schedule-Gross Value</v>
      </c>
      <c r="C160" s="216" t="str">
        <f>'Unit Data from Audit Worksheet'!D194</f>
        <v>Infrastructure(other infrastructure)</v>
      </c>
      <c r="D160" s="235"/>
      <c r="E160" s="236">
        <f>'Unit Data from Audit Worksheet'!F194</f>
        <v>0</v>
      </c>
      <c r="F160" s="80"/>
      <c r="G160" s="231"/>
      <c r="H160" s="228"/>
      <c r="I160" s="32"/>
      <c r="J160" s="227">
        <v>517</v>
      </c>
      <c r="K160" s="321" t="s">
        <v>264</v>
      </c>
      <c r="L160" s="296">
        <f t="shared" si="15"/>
        <v>0</v>
      </c>
      <c r="P160" s="201"/>
      <c r="X160" s="626">
        <v>517</v>
      </c>
      <c r="Y160" s="293">
        <v>517</v>
      </c>
      <c r="AA160" s="415">
        <f t="shared" si="16"/>
        <v>0</v>
      </c>
      <c r="AB160" s="293">
        <f t="shared" si="17"/>
        <v>0</v>
      </c>
    </row>
    <row r="161" spans="1:28" ht="46.5" customHeight="1" x14ac:dyDescent="0.3">
      <c r="A161" s="217">
        <f>'Unit Data from Audit Worksheet'!A195</f>
        <v>518</v>
      </c>
      <c r="B161" s="230" t="str">
        <f>'Unit Data from Audit Worksheet'!C195</f>
        <v>WS Capital Assets Schedule-Gross Value</v>
      </c>
      <c r="C161" s="216" t="str">
        <f>'Unit Data from Audit Worksheet'!D195</f>
        <v>All other depreciable capital assets</v>
      </c>
      <c r="D161" s="235"/>
      <c r="E161" s="236">
        <f>'Unit Data from Audit Worksheet'!F195</f>
        <v>0</v>
      </c>
      <c r="F161" s="80"/>
      <c r="G161" s="231"/>
      <c r="H161" s="228"/>
      <c r="I161" s="32"/>
      <c r="J161" s="227">
        <v>518</v>
      </c>
      <c r="K161" s="321" t="s">
        <v>265</v>
      </c>
      <c r="L161" s="296">
        <f t="shared" si="15"/>
        <v>0</v>
      </c>
      <c r="P161" s="201"/>
      <c r="X161" s="626">
        <v>518</v>
      </c>
      <c r="Y161" s="293">
        <v>518</v>
      </c>
      <c r="AA161" s="415">
        <f t="shared" si="16"/>
        <v>0</v>
      </c>
      <c r="AB161" s="293">
        <f t="shared" si="17"/>
        <v>0</v>
      </c>
    </row>
    <row r="162" spans="1:28" ht="52.5" customHeight="1" x14ac:dyDescent="0.3">
      <c r="A162" s="217">
        <f>'Unit Data from Audit Worksheet'!A198</f>
        <v>519</v>
      </c>
      <c r="B162" s="230" t="str">
        <f>'Unit Data from Audit Worksheet'!C198</f>
        <v>WS Capital Assets Schedule-Annual Depreciation</v>
      </c>
      <c r="C162" s="216" t="str">
        <f>'Unit Data from Audit Worksheet'!D198</f>
        <v>Buildings annual depreciation</v>
      </c>
      <c r="D162" s="235"/>
      <c r="E162" s="236">
        <f>'Unit Data from Audit Worksheet'!F198</f>
        <v>0</v>
      </c>
      <c r="F162" s="80"/>
      <c r="G162" s="231"/>
      <c r="H162" s="228"/>
      <c r="I162" s="32"/>
      <c r="J162" s="227">
        <v>519</v>
      </c>
      <c r="K162" s="321" t="s">
        <v>266</v>
      </c>
      <c r="L162" s="296">
        <f t="shared" si="15"/>
        <v>0</v>
      </c>
      <c r="P162" s="324"/>
      <c r="X162" s="626">
        <v>519</v>
      </c>
      <c r="Y162" s="293">
        <v>519</v>
      </c>
      <c r="AA162" s="415">
        <f t="shared" si="16"/>
        <v>0</v>
      </c>
      <c r="AB162" s="293">
        <f t="shared" si="17"/>
        <v>0</v>
      </c>
    </row>
    <row r="163" spans="1:28" ht="52.5" customHeight="1" x14ac:dyDescent="0.3">
      <c r="A163" s="217">
        <f>'Unit Data from Audit Worksheet'!A199</f>
        <v>520</v>
      </c>
      <c r="B163" s="230" t="str">
        <f>'Unit Data from Audit Worksheet'!C199</f>
        <v>WS Capital Assets Schedule-Annual Depreciation</v>
      </c>
      <c r="C163" s="216" t="str">
        <f>'Unit Data from Audit Worksheet'!D199</f>
        <v>Plant / distributions systems / water lines annual depreciation</v>
      </c>
      <c r="D163" s="235"/>
      <c r="E163" s="236">
        <f>'Unit Data from Audit Worksheet'!F199</f>
        <v>0</v>
      </c>
      <c r="F163" s="80"/>
      <c r="G163" s="231"/>
      <c r="H163" s="228"/>
      <c r="I163" s="32"/>
      <c r="J163" s="227">
        <v>520</v>
      </c>
      <c r="K163" s="321" t="s">
        <v>267</v>
      </c>
      <c r="L163" s="296">
        <f t="shared" si="15"/>
        <v>0</v>
      </c>
      <c r="P163" s="327"/>
      <c r="Q163" s="325"/>
      <c r="X163" s="626">
        <v>520</v>
      </c>
      <c r="Y163" s="293">
        <v>520</v>
      </c>
      <c r="AA163" s="415">
        <f t="shared" si="16"/>
        <v>0</v>
      </c>
      <c r="AB163" s="293">
        <f t="shared" si="17"/>
        <v>0</v>
      </c>
    </row>
    <row r="164" spans="1:28" ht="52.5" customHeight="1" x14ac:dyDescent="0.3">
      <c r="A164" s="217">
        <f>'Unit Data from Audit Worksheet'!A200</f>
        <v>521</v>
      </c>
      <c r="B164" s="230" t="str">
        <f>'Unit Data from Audit Worksheet'!C200</f>
        <v>WS Capital Assets Schedule-Annual Depreciation</v>
      </c>
      <c r="C164" s="216" t="str">
        <f>'Unit Data from Audit Worksheet'!D200</f>
        <v>Infrastructure(other infrastructure) annual depreciation</v>
      </c>
      <c r="D164" s="235"/>
      <c r="E164" s="236">
        <f>'Unit Data from Audit Worksheet'!F200</f>
        <v>0</v>
      </c>
      <c r="F164" s="80"/>
      <c r="G164" s="231"/>
      <c r="H164" s="228"/>
      <c r="I164" s="32"/>
      <c r="J164" s="227">
        <v>521</v>
      </c>
      <c r="K164" s="52" t="s">
        <v>268</v>
      </c>
      <c r="L164" s="296">
        <f t="shared" si="15"/>
        <v>0</v>
      </c>
      <c r="P164" s="201"/>
      <c r="Q164" s="190"/>
      <c r="X164" s="626">
        <v>521</v>
      </c>
      <c r="Y164" s="293">
        <v>521</v>
      </c>
      <c r="AA164" s="415">
        <f t="shared" si="16"/>
        <v>0</v>
      </c>
      <c r="AB164" s="293">
        <f t="shared" si="17"/>
        <v>0</v>
      </c>
    </row>
    <row r="165" spans="1:28" ht="42.75" customHeight="1" x14ac:dyDescent="0.3">
      <c r="A165" s="217">
        <f>'Unit Data from Audit Worksheet'!A201</f>
        <v>522</v>
      </c>
      <c r="B165" s="230" t="str">
        <f>'Unit Data from Audit Worksheet'!C201</f>
        <v>WS Capital Assets Schedule-Annual Depreciation</v>
      </c>
      <c r="C165" s="216" t="str">
        <f>'Unit Data from Audit Worksheet'!D201</f>
        <v>All other depreciable capital assets annual depreciation</v>
      </c>
      <c r="D165" s="235"/>
      <c r="E165" s="236">
        <f>'Unit Data from Audit Worksheet'!F201</f>
        <v>0</v>
      </c>
      <c r="F165" s="80"/>
      <c r="G165" s="231"/>
      <c r="H165" s="228"/>
      <c r="I165" s="32"/>
      <c r="J165" s="227">
        <v>522</v>
      </c>
      <c r="K165" s="52" t="s">
        <v>269</v>
      </c>
      <c r="L165" s="296">
        <f t="shared" si="15"/>
        <v>0</v>
      </c>
      <c r="P165" s="324"/>
      <c r="S165" s="18"/>
      <c r="T165" s="18"/>
      <c r="U165" s="18"/>
      <c r="V165" s="18"/>
      <c r="X165" s="626">
        <v>522</v>
      </c>
      <c r="Y165" s="293">
        <v>522</v>
      </c>
      <c r="Z165" s="18"/>
      <c r="AA165" s="415">
        <f t="shared" si="16"/>
        <v>0</v>
      </c>
      <c r="AB165" s="293">
        <f t="shared" si="17"/>
        <v>0</v>
      </c>
    </row>
    <row r="166" spans="1:28" ht="42.75" customHeight="1" x14ac:dyDescent="0.3">
      <c r="A166" s="217">
        <f>'Unit Data from Audit Worksheet'!A204</f>
        <v>523</v>
      </c>
      <c r="B166" s="230" t="str">
        <f>'Unit Data from Audit Worksheet'!C204</f>
        <v>WS Capital Assets Schedule-Accumulated Depreciation</v>
      </c>
      <c r="C166" s="216" t="str">
        <f>'Unit Data from Audit Worksheet'!D204</f>
        <v>Building accumulated depreciation</v>
      </c>
      <c r="D166" s="235"/>
      <c r="E166" s="236">
        <f>'Unit Data from Audit Worksheet'!F204</f>
        <v>0</v>
      </c>
      <c r="F166" s="80"/>
      <c r="G166" s="231"/>
      <c r="H166" s="228"/>
      <c r="I166" s="32"/>
      <c r="J166" s="227">
        <v>523</v>
      </c>
      <c r="K166" s="52" t="s">
        <v>270</v>
      </c>
      <c r="L166" s="296">
        <f t="shared" si="15"/>
        <v>0</v>
      </c>
      <c r="P166" s="324"/>
      <c r="S166" s="18"/>
      <c r="T166" s="18"/>
      <c r="U166" s="18"/>
      <c r="V166" s="18"/>
      <c r="X166" s="626">
        <v>523</v>
      </c>
      <c r="Y166" s="293">
        <v>523</v>
      </c>
      <c r="Z166" s="18"/>
      <c r="AA166" s="415">
        <f t="shared" si="16"/>
        <v>0</v>
      </c>
      <c r="AB166" s="293">
        <f t="shared" si="17"/>
        <v>0</v>
      </c>
    </row>
    <row r="167" spans="1:28" ht="51" customHeight="1" x14ac:dyDescent="0.3">
      <c r="A167" s="217">
        <f>'Unit Data from Audit Worksheet'!A205</f>
        <v>524</v>
      </c>
      <c r="B167" s="230" t="str">
        <f>'Unit Data from Audit Worksheet'!C205</f>
        <v>WS Capital Assets Schedule-Accumulated Depreciation</v>
      </c>
      <c r="C167" s="216" t="str">
        <f>'Unit Data from Audit Worksheet'!D205</f>
        <v>Plant / distributions systems / water lines accumulated depreciation</v>
      </c>
      <c r="D167" s="235"/>
      <c r="E167" s="236">
        <f>'Unit Data from Audit Worksheet'!F205</f>
        <v>0</v>
      </c>
      <c r="F167" s="80"/>
      <c r="G167" s="231"/>
      <c r="H167" s="228"/>
      <c r="I167" s="32"/>
      <c r="J167" s="227">
        <v>524</v>
      </c>
      <c r="K167" s="52" t="s">
        <v>271</v>
      </c>
      <c r="L167" s="296">
        <f t="shared" si="15"/>
        <v>0</v>
      </c>
      <c r="P167" s="324"/>
      <c r="S167" s="18"/>
      <c r="T167" s="18"/>
      <c r="U167" s="18"/>
      <c r="V167" s="18"/>
      <c r="X167" s="626">
        <v>524</v>
      </c>
      <c r="Y167" s="293">
        <v>524</v>
      </c>
      <c r="Z167" s="18"/>
      <c r="AA167" s="415">
        <f t="shared" si="16"/>
        <v>0</v>
      </c>
      <c r="AB167" s="293">
        <f t="shared" si="17"/>
        <v>0</v>
      </c>
    </row>
    <row r="168" spans="1:28" ht="57.75" customHeight="1" x14ac:dyDescent="0.3">
      <c r="A168" s="217">
        <f>'Unit Data from Audit Worksheet'!A206</f>
        <v>525</v>
      </c>
      <c r="B168" s="230" t="str">
        <f>'Unit Data from Audit Worksheet'!C206</f>
        <v>WS Capital Assets Schedule-Accumulated Depreciation</v>
      </c>
      <c r="C168" s="216" t="str">
        <f>'Unit Data from Audit Worksheet'!D206</f>
        <v>Infrastructure(other infrastructure) accumulated depreciation</v>
      </c>
      <c r="D168" s="235"/>
      <c r="E168" s="236">
        <f>'Unit Data from Audit Worksheet'!F206</f>
        <v>0</v>
      </c>
      <c r="F168" s="80"/>
      <c r="G168" s="231"/>
      <c r="H168" s="228"/>
      <c r="I168" s="32"/>
      <c r="J168" s="227">
        <v>525</v>
      </c>
      <c r="K168" s="52" t="s">
        <v>272</v>
      </c>
      <c r="L168" s="296">
        <f t="shared" si="15"/>
        <v>0</v>
      </c>
      <c r="P168" s="207"/>
      <c r="Q168" s="325"/>
      <c r="X168" s="626">
        <v>525</v>
      </c>
      <c r="Y168" s="293">
        <v>525</v>
      </c>
      <c r="AA168" s="415">
        <f t="shared" si="16"/>
        <v>0</v>
      </c>
      <c r="AB168" s="293">
        <f t="shared" si="17"/>
        <v>0</v>
      </c>
    </row>
    <row r="169" spans="1:28" ht="48" customHeight="1" x14ac:dyDescent="0.3">
      <c r="A169" s="217">
        <f>'Unit Data from Audit Worksheet'!A207</f>
        <v>526</v>
      </c>
      <c r="B169" s="230" t="str">
        <f>'Unit Data from Audit Worksheet'!C207</f>
        <v>WS Capital Assets Schedule-Accumulated Depreciation</v>
      </c>
      <c r="C169" s="216" t="str">
        <f>'Unit Data from Audit Worksheet'!D207</f>
        <v>All other depreciable capital assets accumulated depreciation</v>
      </c>
      <c r="D169" s="235"/>
      <c r="E169" s="236">
        <f>'Unit Data from Audit Worksheet'!F207</f>
        <v>0</v>
      </c>
      <c r="F169" s="80"/>
      <c r="G169" s="231"/>
      <c r="H169" s="228"/>
      <c r="I169" s="32"/>
      <c r="J169" s="227">
        <v>526</v>
      </c>
      <c r="K169" s="52" t="s">
        <v>273</v>
      </c>
      <c r="L169" s="296">
        <f t="shared" si="15"/>
        <v>0</v>
      </c>
      <c r="P169" s="201"/>
      <c r="Q169" s="3"/>
      <c r="X169" s="626">
        <v>526</v>
      </c>
      <c r="Y169" s="293">
        <v>526</v>
      </c>
      <c r="AA169" s="415">
        <f t="shared" si="16"/>
        <v>0</v>
      </c>
      <c r="AB169" s="293">
        <f t="shared" si="17"/>
        <v>0</v>
      </c>
    </row>
    <row r="170" spans="1:28" ht="50.25" customHeight="1" x14ac:dyDescent="0.3">
      <c r="A170" s="217">
        <f>'Unit Data from Audit Worksheet'!A212</f>
        <v>527</v>
      </c>
      <c r="B170" s="230" t="str">
        <f>'Unit Data from Audit Worksheet'!C212</f>
        <v>Electric Assets</v>
      </c>
      <c r="C170" s="216" t="str">
        <f>'Unit Data from Audit Worksheet'!D212</f>
        <v>Total Assets Gross value not being depreciated for Electric Fund</v>
      </c>
      <c r="D170" s="235"/>
      <c r="E170" s="236">
        <f>'Unit Data from Audit Worksheet'!F212</f>
        <v>0</v>
      </c>
      <c r="F170" s="80"/>
      <c r="G170" s="231"/>
      <c r="H170" s="228"/>
      <c r="I170" s="32"/>
      <c r="J170" s="227">
        <v>527</v>
      </c>
      <c r="K170" s="52" t="s">
        <v>274</v>
      </c>
      <c r="L170" s="296">
        <f t="shared" si="15"/>
        <v>0</v>
      </c>
      <c r="P170" s="201"/>
      <c r="X170" s="626">
        <v>527</v>
      </c>
      <c r="Y170" s="293">
        <v>527</v>
      </c>
      <c r="AA170" s="415">
        <f t="shared" si="16"/>
        <v>0</v>
      </c>
      <c r="AB170" s="293">
        <f t="shared" si="17"/>
        <v>0</v>
      </c>
    </row>
    <row r="171" spans="1:28" ht="54.75" customHeight="1" x14ac:dyDescent="0.3">
      <c r="A171" s="217">
        <f>'Unit Data from Audit Worksheet'!A213</f>
        <v>356</v>
      </c>
      <c r="B171" s="230" t="str">
        <f>'Unit Data from Audit Worksheet'!C213</f>
        <v>Electric Assets</v>
      </c>
      <c r="C171" s="216" t="str">
        <f>'Unit Data from Audit Worksheet'!D213</f>
        <v>Total Assets Gross value of assets being depreciated for Electric Fund</v>
      </c>
      <c r="D171" s="235"/>
      <c r="E171" s="236">
        <f>'Unit Data from Audit Worksheet'!F213</f>
        <v>0</v>
      </c>
      <c r="F171" s="80"/>
      <c r="G171" s="231"/>
      <c r="H171" s="228"/>
      <c r="I171" s="32"/>
      <c r="J171" s="227">
        <v>356</v>
      </c>
      <c r="K171" s="52" t="s">
        <v>308</v>
      </c>
      <c r="L171" s="296">
        <f t="shared" si="15"/>
        <v>0</v>
      </c>
      <c r="P171" s="201"/>
      <c r="X171" s="626">
        <v>356</v>
      </c>
      <c r="Y171" s="293">
        <v>356</v>
      </c>
      <c r="AA171" s="415">
        <f t="shared" si="16"/>
        <v>0</v>
      </c>
      <c r="AB171" s="293">
        <f t="shared" si="17"/>
        <v>0</v>
      </c>
    </row>
    <row r="172" spans="1:28" ht="54.75" customHeight="1" x14ac:dyDescent="0.3">
      <c r="A172" s="217">
        <f>'Unit Data from Audit Worksheet'!A214</f>
        <v>357</v>
      </c>
      <c r="B172" s="230" t="str">
        <f>'Unit Data from Audit Worksheet'!C214</f>
        <v>Electric Accumulated Depreciation</v>
      </c>
      <c r="C172" s="216" t="str">
        <f>'Unit Data from Audit Worksheet'!D214</f>
        <v>Total accumulated depreciation for Electric Fund assets</v>
      </c>
      <c r="D172" s="235"/>
      <c r="E172" s="236">
        <f>'Unit Data from Audit Worksheet'!F214</f>
        <v>0</v>
      </c>
      <c r="F172" s="80"/>
      <c r="G172" s="231"/>
      <c r="H172" s="228"/>
      <c r="I172" s="32"/>
      <c r="J172" s="227">
        <v>357</v>
      </c>
      <c r="K172" s="52" t="s">
        <v>309</v>
      </c>
      <c r="L172" s="296">
        <f t="shared" si="15"/>
        <v>0</v>
      </c>
      <c r="P172" s="201"/>
      <c r="X172" s="626">
        <v>357</v>
      </c>
      <c r="Y172" s="293">
        <v>357</v>
      </c>
      <c r="AA172" s="415">
        <f t="shared" si="16"/>
        <v>0</v>
      </c>
      <c r="AB172" s="293">
        <f t="shared" si="17"/>
        <v>0</v>
      </c>
    </row>
    <row r="173" spans="1:28" ht="191.25" customHeight="1" x14ac:dyDescent="0.3">
      <c r="A173" s="217">
        <f>'Unit Data from Audit Worksheet'!A216</f>
        <v>337</v>
      </c>
      <c r="B173" s="230" t="str">
        <f>'Unit Data from Audit Worksheet'!C216</f>
        <v>Long-Term Liability Note - Governmental Activities</v>
      </c>
      <c r="C173" s="230" t="str">
        <f>'Unit Data from Audit Worksheet'!D216</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73" s="235"/>
      <c r="E173" s="236">
        <f>'Unit Data from Audit Worksheet'!F216</f>
        <v>0</v>
      </c>
      <c r="F173" s="229">
        <f>IF(L173&lt;0,"Error: Enter as a positive.",)</f>
        <v>0</v>
      </c>
      <c r="G173" s="231"/>
      <c r="H173" s="228"/>
      <c r="I173" s="32"/>
      <c r="J173" s="227">
        <v>337</v>
      </c>
      <c r="K173" s="226" t="s">
        <v>245</v>
      </c>
      <c r="L173" s="296">
        <f t="shared" si="15"/>
        <v>0</v>
      </c>
      <c r="P173" s="201"/>
      <c r="X173" s="626">
        <v>337</v>
      </c>
      <c r="Y173" s="293">
        <v>337</v>
      </c>
      <c r="AA173" s="415">
        <f t="shared" si="16"/>
        <v>0</v>
      </c>
      <c r="AB173" s="293">
        <f t="shared" si="17"/>
        <v>0</v>
      </c>
    </row>
    <row r="174" spans="1:28" ht="76.5" customHeight="1" x14ac:dyDescent="0.3">
      <c r="A174" s="217">
        <f>'Unit Data from Audit Worksheet'!A217</f>
        <v>343</v>
      </c>
      <c r="B174" s="230" t="str">
        <f>'Unit Data from Audit Worksheet'!C217</f>
        <v>Long-Term Liability Note - Governmental Activities</v>
      </c>
      <c r="C174" s="216" t="str">
        <f>'Unit Data from Audit Worksheet'!D217</f>
        <v>Decreases made (principal paid) on Long-Term Debt in current fiscal year.  Reduce for debt refunding.</v>
      </c>
      <c r="D174" s="235"/>
      <c r="E174" s="236">
        <f>'Unit Data from Audit Worksheet'!F217</f>
        <v>0</v>
      </c>
      <c r="F174" s="229">
        <f>IF(L174&lt;0,"Error: Enter as a positive.",)</f>
        <v>0</v>
      </c>
      <c r="G174" s="231"/>
      <c r="H174" s="228"/>
      <c r="I174" s="32"/>
      <c r="J174" s="227">
        <v>343</v>
      </c>
      <c r="K174" s="226" t="s">
        <v>246</v>
      </c>
      <c r="L174" s="296">
        <f t="shared" si="15"/>
        <v>0</v>
      </c>
      <c r="P174" s="201"/>
      <c r="X174" s="626">
        <v>343</v>
      </c>
      <c r="Y174" s="301">
        <v>343</v>
      </c>
      <c r="AA174" s="415">
        <f t="shared" si="16"/>
        <v>0</v>
      </c>
      <c r="AB174" s="293">
        <f t="shared" si="17"/>
        <v>0</v>
      </c>
    </row>
    <row r="175" spans="1:28" ht="193.5" customHeight="1" x14ac:dyDescent="0.3">
      <c r="A175" s="217">
        <f>'Unit Data from Audit Worksheet'!A218</f>
        <v>82</v>
      </c>
      <c r="B175" s="230" t="str">
        <f>'Unit Data from Audit Worksheet'!C218</f>
        <v>Long-Term Liability Note - Water Sewer Activities</v>
      </c>
      <c r="C175" s="230" t="str">
        <f>'Unit Data from Audit Worksheet'!D218</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75" s="235"/>
      <c r="E175" s="236">
        <f>'Unit Data from Audit Worksheet'!F218</f>
        <v>0</v>
      </c>
      <c r="F175" s="229">
        <f>IF(L175&lt;0,"Error: Enter as a positive.",)</f>
        <v>0</v>
      </c>
      <c r="G175" s="231"/>
      <c r="H175" s="228"/>
      <c r="I175" s="32"/>
      <c r="J175" s="227">
        <v>82</v>
      </c>
      <c r="K175" s="62" t="s">
        <v>310</v>
      </c>
      <c r="L175" s="296">
        <f t="shared" si="15"/>
        <v>0</v>
      </c>
      <c r="P175" s="201"/>
      <c r="X175" s="626">
        <v>82</v>
      </c>
      <c r="Y175" s="293">
        <v>82</v>
      </c>
      <c r="AA175" s="415">
        <f t="shared" si="16"/>
        <v>0</v>
      </c>
      <c r="AB175" s="293">
        <f t="shared" si="17"/>
        <v>0</v>
      </c>
    </row>
    <row r="176" spans="1:28" ht="206.25" customHeight="1" x14ac:dyDescent="0.3">
      <c r="A176" s="217">
        <f>'Unit Data from Audit Worksheet'!A219</f>
        <v>359</v>
      </c>
      <c r="B176" s="230" t="str">
        <f>'Unit Data from Audit Worksheet'!C219</f>
        <v>Long-Term Liability Note - Electric Activities</v>
      </c>
      <c r="C176" s="230" t="str">
        <f>'Unit Data from Audit Worksheet'!D219</f>
        <v>Total current and non-current portion of Debt. 
Include:  Bonds, bond anticipation notes, 
                 Capital leases,
                 Premiums and discounts,
                 Installment purchases. 
Exclude: Compensated absences, 
                 Pensions, 
                 Other post-employment benefits (OPEB), 
                 Debt within the primary government, 
                 Amounts due to participants from
                        internal service funds, 
                 Landfill closure/postclosure liability, 
                 Any other debt not directly related to 
                        long-term contracts.</v>
      </c>
      <c r="D176" s="235"/>
      <c r="E176" s="236">
        <f>'Unit Data from Audit Worksheet'!F219</f>
        <v>0</v>
      </c>
      <c r="F176" s="229">
        <f>IF(L176&lt;0,"Error: Enter as a positive.",)</f>
        <v>0</v>
      </c>
      <c r="G176" s="231"/>
      <c r="H176" s="228"/>
      <c r="I176" s="32"/>
      <c r="J176" s="227">
        <v>359</v>
      </c>
      <c r="K176" s="226" t="s">
        <v>247</v>
      </c>
      <c r="L176" s="296">
        <f t="shared" si="15"/>
        <v>0</v>
      </c>
      <c r="P176" s="201"/>
      <c r="X176" s="626">
        <v>359</v>
      </c>
      <c r="Y176" s="293">
        <v>359</v>
      </c>
      <c r="AA176" s="415">
        <f t="shared" si="16"/>
        <v>0</v>
      </c>
      <c r="AB176" s="293">
        <f t="shared" si="17"/>
        <v>0</v>
      </c>
    </row>
    <row r="177" spans="1:28" ht="76.5" customHeight="1" x14ac:dyDescent="0.3">
      <c r="A177" s="217">
        <f>'Unit Data from Audit Worksheet'!A221</f>
        <v>622</v>
      </c>
      <c r="B177" s="230" t="str">
        <f>'Unit Data from Audit Worksheet'!C221</f>
        <v>FS., Pension note or RSI</v>
      </c>
      <c r="C177" s="230" t="str">
        <f>'Unit Data from Audit Worksheet'!D221</f>
        <v xml:space="preserve">Unit's Share of Net Pension Liability ($s)
- unit of government is a participating employer in the State's TSERS (Teachers' and State Employees' Retirement System) or the LGERS (Local Governmental Employees' Retirement System).  </v>
      </c>
      <c r="D177" s="235"/>
      <c r="E177" s="236">
        <f>'Unit Data from Audit Worksheet'!F221</f>
        <v>0</v>
      </c>
      <c r="F177" s="229"/>
      <c r="G177" s="231"/>
      <c r="H177" s="228"/>
      <c r="I177" s="32"/>
      <c r="J177" s="227">
        <v>622</v>
      </c>
      <c r="K177" s="233" t="s">
        <v>360</v>
      </c>
      <c r="L177" s="296">
        <f t="shared" si="15"/>
        <v>0</v>
      </c>
      <c r="P177" s="201"/>
      <c r="S177" s="18"/>
      <c r="T177" s="18"/>
      <c r="U177" s="18"/>
      <c r="V177" s="18"/>
      <c r="X177" s="626">
        <v>622</v>
      </c>
      <c r="Y177" s="293">
        <v>622</v>
      </c>
      <c r="Z177" s="18"/>
      <c r="AA177" s="415">
        <f t="shared" si="16"/>
        <v>0</v>
      </c>
      <c r="AB177" s="293">
        <f t="shared" si="17"/>
        <v>0</v>
      </c>
    </row>
    <row r="178" spans="1:28" ht="138.75" customHeight="1" x14ac:dyDescent="0.3">
      <c r="A178" s="217">
        <f>'Unit Data from Audit Worksheet'!A222</f>
        <v>577</v>
      </c>
      <c r="B178" s="230" t="str">
        <f>'Unit Data from Audit Worksheet'!C222</f>
        <v>Pension Notes</v>
      </c>
      <c r="C178" s="230" t="str">
        <f>'Unit Data from Audit Worksheet'!D222</f>
        <v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Select "1" for Yes and "2" for No.
</v>
      </c>
      <c r="D178" s="235"/>
      <c r="E178" s="236">
        <f>'Unit Data from Audit Worksheet'!F222</f>
        <v>0</v>
      </c>
      <c r="F178" s="229"/>
      <c r="G178" s="231"/>
      <c r="H178" s="228"/>
      <c r="I178" s="32"/>
      <c r="J178" s="227">
        <v>577</v>
      </c>
      <c r="K178" s="233" t="s">
        <v>335</v>
      </c>
      <c r="L178" s="296">
        <f t="shared" si="15"/>
        <v>0</v>
      </c>
      <c r="P178" s="201"/>
      <c r="S178" s="18"/>
      <c r="T178" s="18"/>
      <c r="U178" s="18"/>
      <c r="V178" s="18"/>
      <c r="X178" s="626">
        <v>577</v>
      </c>
      <c r="Y178" s="293">
        <v>577</v>
      </c>
      <c r="Z178" s="18"/>
      <c r="AA178" s="415">
        <f t="shared" si="16"/>
        <v>0</v>
      </c>
      <c r="AB178" s="293">
        <f t="shared" si="17"/>
        <v>0</v>
      </c>
    </row>
    <row r="179" spans="1:28" ht="115.5" customHeight="1" x14ac:dyDescent="0.3">
      <c r="A179" s="322">
        <f>'Unit Data from Audit Worksheet'!A224</f>
        <v>598</v>
      </c>
      <c r="B179" s="230" t="str">
        <f>'Unit Data from Audit Worksheet'!C224</f>
        <v>LEO Note</v>
      </c>
      <c r="C179" s="216" t="str">
        <f>'Unit Data from Audit Worksheet'!D224</f>
        <v>Amount the unit paid out in benefits under LEO special separation allowance to retired law enforcement officers this fiscal year if you report under GASB 68 or GASB 73.</v>
      </c>
      <c r="D179" s="235"/>
      <c r="E179" s="236">
        <f>'Unit Data from Audit Worksheet'!F224</f>
        <v>0</v>
      </c>
      <c r="F179" s="229">
        <f>IF(L179&lt;0,"Error: Enter as a positive.",)</f>
        <v>0</v>
      </c>
      <c r="G179" s="231"/>
      <c r="H179" s="228"/>
      <c r="I179" s="32"/>
      <c r="J179" s="227">
        <v>598</v>
      </c>
      <c r="K179" s="87" t="s">
        <v>344</v>
      </c>
      <c r="L179" s="296">
        <f t="shared" si="15"/>
        <v>0</v>
      </c>
      <c r="P179" s="201"/>
      <c r="S179" s="18"/>
      <c r="T179" s="18"/>
      <c r="U179" s="18"/>
      <c r="V179" s="18"/>
      <c r="X179" s="626">
        <v>598</v>
      </c>
      <c r="Y179" s="293">
        <v>598</v>
      </c>
      <c r="Z179" s="18"/>
      <c r="AA179" s="415">
        <f t="shared" si="16"/>
        <v>0</v>
      </c>
      <c r="AB179" s="293">
        <f t="shared" si="17"/>
        <v>0</v>
      </c>
    </row>
    <row r="180" spans="1:28" ht="84" customHeight="1" x14ac:dyDescent="0.3">
      <c r="A180" s="217">
        <f>'Unit Data from Audit Worksheet'!A225</f>
        <v>599</v>
      </c>
      <c r="B180" s="230" t="str">
        <f>'Unit Data from Audit Worksheet'!C225</f>
        <v>LEO Note</v>
      </c>
      <c r="C180" s="216" t="str">
        <f>'Unit Data from Audit Worksheet'!D225</f>
        <v>The total LEO pension liability if you report under GASB 68 or GASB 73.</v>
      </c>
      <c r="D180" s="235"/>
      <c r="E180" s="236">
        <f>'Unit Data from Audit Worksheet'!F225</f>
        <v>0</v>
      </c>
      <c r="F180" s="229">
        <f>IF(L180&lt;0,"Error: Enter as a positive.",)</f>
        <v>0</v>
      </c>
      <c r="G180" s="231"/>
      <c r="H180" s="228"/>
      <c r="I180" s="32"/>
      <c r="J180" s="227">
        <v>599</v>
      </c>
      <c r="K180" s="86" t="s">
        <v>343</v>
      </c>
      <c r="L180" s="296">
        <f t="shared" si="15"/>
        <v>0</v>
      </c>
      <c r="P180" s="201"/>
      <c r="X180" s="626">
        <v>599</v>
      </c>
      <c r="Y180" s="293">
        <v>599</v>
      </c>
      <c r="AA180" s="415">
        <f t="shared" si="16"/>
        <v>0</v>
      </c>
      <c r="AB180" s="293">
        <f t="shared" si="17"/>
        <v>0</v>
      </c>
    </row>
    <row r="181" spans="1:28" ht="102.75" customHeight="1" x14ac:dyDescent="0.3">
      <c r="A181" s="217">
        <f>'Unit Data from Audit Worksheet'!A226</f>
        <v>602</v>
      </c>
      <c r="B181" s="230" t="str">
        <f>'Unit Data from Audit Worksheet'!C226</f>
        <v>LEO Note</v>
      </c>
      <c r="C181" s="216" t="str">
        <f>'Unit Data from Audit Worksheet'!D226</f>
        <v>If you have LEO pension assets and are reporting under GASB 68 please enter "Plan Fiduciary Net Position" which can be found on your RSI schedules and the Notes.</v>
      </c>
      <c r="D181" s="235"/>
      <c r="E181" s="236">
        <f>'Unit Data from Audit Worksheet'!F226</f>
        <v>0</v>
      </c>
      <c r="F181" s="229">
        <f>IF(L181&lt;0,"Error: Enter as a positive.",)</f>
        <v>0</v>
      </c>
      <c r="G181" s="231"/>
      <c r="H181" s="228"/>
      <c r="I181" s="32"/>
      <c r="J181" s="227">
        <v>602</v>
      </c>
      <c r="K181" s="23" t="s">
        <v>345</v>
      </c>
      <c r="L181" s="296">
        <f t="shared" si="15"/>
        <v>0</v>
      </c>
      <c r="P181" s="201"/>
      <c r="X181" s="626">
        <v>602</v>
      </c>
      <c r="Y181" s="293">
        <v>602</v>
      </c>
      <c r="AA181" s="415">
        <f t="shared" si="16"/>
        <v>0</v>
      </c>
      <c r="AB181" s="293">
        <f t="shared" si="17"/>
        <v>0</v>
      </c>
    </row>
    <row r="182" spans="1:28" ht="123" customHeight="1" x14ac:dyDescent="0.3">
      <c r="A182" s="217">
        <f>'Unit Data from Audit Worksheet'!A227</f>
        <v>619</v>
      </c>
      <c r="B182" s="230" t="str">
        <f>'Unit Data from Audit Worksheet'!C227</f>
        <v>LEO
RSI</v>
      </c>
      <c r="C182" s="87" t="str">
        <f>'Unit Data from Audit Worksheet'!D227</f>
        <v>LEOSSA – What is the plan’s fiduciary net position as a percentage of the total pension liability?  Please enter as percentage value; for example, 83.5% should be entered as 83.5.  If assets have not been set aside in a trust, please enter 0.0</v>
      </c>
      <c r="D182" s="88"/>
      <c r="E182" s="140">
        <f>'Unit Data from Audit Worksheet'!F227</f>
        <v>0</v>
      </c>
      <c r="F182" s="229" t="str">
        <f>IF(H182=L182,"","Column L does not equal Column H")</f>
        <v/>
      </c>
      <c r="G182" s="231"/>
      <c r="H182" s="95">
        <f>ROUND(IFERROR((L181/L180)*100,0),1)</f>
        <v>0</v>
      </c>
      <c r="I182" s="32"/>
      <c r="J182" s="219">
        <v>619</v>
      </c>
      <c r="K182" s="94" t="s">
        <v>454</v>
      </c>
      <c r="L182" s="922">
        <f t="shared" si="15"/>
        <v>0</v>
      </c>
      <c r="P182" s="201"/>
      <c r="X182" s="626">
        <v>619</v>
      </c>
      <c r="Y182" s="293">
        <v>619</v>
      </c>
      <c r="AA182" s="415">
        <f t="shared" si="16"/>
        <v>0</v>
      </c>
      <c r="AB182" s="293">
        <f t="shared" si="17"/>
        <v>0</v>
      </c>
    </row>
    <row r="183" spans="1:28" ht="113.25" customHeight="1" x14ac:dyDescent="0.3">
      <c r="A183" s="217">
        <v>621</v>
      </c>
      <c r="B183" s="51" t="s">
        <v>354</v>
      </c>
      <c r="C183" s="326" t="str">
        <f>'Unit Data from Audit Worksheet'!D229</f>
        <v xml:space="preserve">Unit's share of Retirement Health Benefit Fund Net OPEB Liability ($s)
- unit of government is a participating employer in the State's RHBF </v>
      </c>
      <c r="D183" s="88"/>
      <c r="E183" s="236">
        <f>'Unit Data from Audit Worksheet'!F229</f>
        <v>0</v>
      </c>
      <c r="F183" s="229">
        <f>IF(L183&lt;0,"Error: Enter as a positive.",)</f>
        <v>0</v>
      </c>
      <c r="G183" s="120"/>
      <c r="H183" s="228"/>
      <c r="I183" s="32"/>
      <c r="J183" s="327">
        <v>621</v>
      </c>
      <c r="K183" s="121" t="s">
        <v>459</v>
      </c>
      <c r="L183" s="296">
        <f t="shared" si="15"/>
        <v>0</v>
      </c>
      <c r="P183" s="202"/>
      <c r="X183" s="626">
        <v>621</v>
      </c>
      <c r="Y183" s="293">
        <v>621</v>
      </c>
      <c r="AA183" s="415">
        <f t="shared" si="16"/>
        <v>0</v>
      </c>
      <c r="AB183" s="293">
        <f t="shared" si="17"/>
        <v>0</v>
      </c>
    </row>
    <row r="184" spans="1:28" s="18" customFormat="1" ht="127.5" customHeight="1" x14ac:dyDescent="0.3">
      <c r="A184" s="322">
        <f>'Unit Data from Audit Worksheet'!A230</f>
        <v>547</v>
      </c>
      <c r="B184" s="230" t="str">
        <f>'Unit Data from Audit Worksheet'!C230</f>
        <v>OPEB Note</v>
      </c>
      <c r="C184" s="230" t="str">
        <f>'Unit Data from Audit Worksheet'!D230</f>
        <v xml:space="preserve">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
Select from drop down list.
</v>
      </c>
      <c r="D184" s="235"/>
      <c r="E184" s="236">
        <f>'Unit Data from Audit Worksheet'!F230</f>
        <v>0</v>
      </c>
      <c r="F184" s="229" t="str">
        <f>IF(L187&lt;1,"Please answer this question","")</f>
        <v>Please answer this question</v>
      </c>
      <c r="G184" s="231"/>
      <c r="H184" s="228"/>
      <c r="I184" s="32"/>
      <c r="J184" s="227">
        <v>547</v>
      </c>
      <c r="K184" s="328" t="s">
        <v>298</v>
      </c>
      <c r="L184" s="296">
        <f t="shared" si="15"/>
        <v>0</v>
      </c>
      <c r="M184"/>
      <c r="P184" s="202"/>
      <c r="Q184" s="286"/>
      <c r="R184" s="3"/>
      <c r="S184" s="3"/>
      <c r="T184" s="3"/>
      <c r="U184" s="3"/>
      <c r="V184" s="3"/>
      <c r="W184" s="3"/>
      <c r="X184" s="626">
        <v>547</v>
      </c>
      <c r="Y184" s="293">
        <v>547</v>
      </c>
      <c r="Z184" s="3"/>
      <c r="AA184" s="415">
        <f t="shared" si="16"/>
        <v>0</v>
      </c>
      <c r="AB184" s="293">
        <f t="shared" si="17"/>
        <v>0</v>
      </c>
    </row>
    <row r="185" spans="1:28" s="18" customFormat="1" ht="99" customHeight="1" x14ac:dyDescent="0.3">
      <c r="A185" s="217">
        <f>'Unit Data from Audit Worksheet'!A231</f>
        <v>659</v>
      </c>
      <c r="B185" s="230" t="str">
        <f>'Unit Data from Audit Worksheet'!C231</f>
        <v>OPEB
 Note or RSI</v>
      </c>
      <c r="C185" s="216" t="str">
        <f>'Unit Data from Audit Worksheet'!D231</f>
        <v>Total OPEB benefits - total OPEB liability
If you do not provide benefit, please enter 0</v>
      </c>
      <c r="D185" s="235"/>
      <c r="E185" s="236">
        <f>'Unit Data from Audit Worksheet'!F231</f>
        <v>0</v>
      </c>
      <c r="F185" s="229">
        <f>IF(L185&lt;0,"Error: Enter as a positive.",)</f>
        <v>0</v>
      </c>
      <c r="G185" s="329" t="s">
        <v>2088</v>
      </c>
      <c r="H185" s="228"/>
      <c r="I185" s="32"/>
      <c r="J185" s="219">
        <v>659</v>
      </c>
      <c r="K185" s="218" t="s">
        <v>420</v>
      </c>
      <c r="L185" s="309">
        <f t="shared" si="15"/>
        <v>0</v>
      </c>
      <c r="M185"/>
      <c r="P185" s="202"/>
      <c r="Q185" s="286"/>
      <c r="R185" s="3"/>
      <c r="S185" s="3"/>
      <c r="T185" s="3"/>
      <c r="U185" s="3"/>
      <c r="V185" s="3"/>
      <c r="W185" s="3"/>
      <c r="X185" s="626">
        <v>659</v>
      </c>
      <c r="Y185" s="293">
        <v>659</v>
      </c>
      <c r="Z185" s="3"/>
      <c r="AA185" s="415">
        <f t="shared" si="16"/>
        <v>0</v>
      </c>
      <c r="AB185" s="293">
        <f t="shared" si="17"/>
        <v>0</v>
      </c>
    </row>
    <row r="186" spans="1:28" s="18" customFormat="1" ht="131.25" customHeight="1" x14ac:dyDescent="0.3">
      <c r="A186" s="217">
        <f>'Unit Data from Audit Worksheet'!A232</f>
        <v>660</v>
      </c>
      <c r="B186" s="230" t="str">
        <f>'Unit Data from Audit Worksheet'!C232</f>
        <v>OPEB
 Note or RSI</v>
      </c>
      <c r="C186" s="216" t="str">
        <f>'Unit Data from Audit Worksheet'!D232</f>
        <v>Total OPEB benefits- OPEB plan fiduciary net position
If no fiduciary net position, enter 0</v>
      </c>
      <c r="D186" s="235"/>
      <c r="E186" s="236">
        <f>'Unit Data from Audit Worksheet'!F232</f>
        <v>0</v>
      </c>
      <c r="F186" s="225">
        <f>IF(L186&lt;0,"Note: Number is normally positive.",)</f>
        <v>0</v>
      </c>
      <c r="G186" s="329" t="s">
        <v>2088</v>
      </c>
      <c r="H186" s="228"/>
      <c r="I186" s="32"/>
      <c r="J186" s="219">
        <v>660</v>
      </c>
      <c r="K186" s="218" t="s">
        <v>421</v>
      </c>
      <c r="L186" s="309">
        <f t="shared" si="15"/>
        <v>0</v>
      </c>
      <c r="M186"/>
      <c r="P186" s="202"/>
      <c r="Q186" s="286"/>
      <c r="R186" s="3"/>
      <c r="S186" s="3"/>
      <c r="T186" s="3"/>
      <c r="U186" s="3"/>
      <c r="V186" s="3"/>
      <c r="W186" s="3"/>
      <c r="X186" s="626">
        <v>660</v>
      </c>
      <c r="Y186" s="293">
        <v>660</v>
      </c>
      <c r="Z186" s="3"/>
      <c r="AA186" s="415">
        <f t="shared" si="16"/>
        <v>0</v>
      </c>
      <c r="AB186" s="293">
        <f t="shared" si="17"/>
        <v>0</v>
      </c>
    </row>
    <row r="187" spans="1:28" ht="134.25" customHeight="1" x14ac:dyDescent="0.3">
      <c r="A187" s="217">
        <f>'Unit Data from Audit Worksheet'!A233</f>
        <v>661</v>
      </c>
      <c r="B187" s="230" t="str">
        <f>'Unit Data from Audit Worksheet'!C233</f>
        <v>OPEB
RSI</v>
      </c>
      <c r="C187" s="216" t="str">
        <f>'Unit Data from Audit Worksheet'!D233</f>
        <v>Total OPEB benefits - What is the plan’s fiduciary net position as a percentage of the total OPEB liability?  Please enter as percentage value; for example, 83.5% should be entered as 83.5.  If assets have not been set aside in a trust, please enter 0.0</v>
      </c>
      <c r="D187" s="88"/>
      <c r="E187" s="215">
        <f>'Unit Data from Audit Worksheet'!F233</f>
        <v>0</v>
      </c>
      <c r="F187" s="229" t="str">
        <f>IF(H187=L187,"","Column L does not equal Column H")</f>
        <v/>
      </c>
      <c r="G187" s="329" t="s">
        <v>2088</v>
      </c>
      <c r="H187" s="160">
        <f>ROUND(IFERROR((L186/L185)*100,0),1)</f>
        <v>0</v>
      </c>
      <c r="I187" s="32"/>
      <c r="J187" s="219">
        <v>661</v>
      </c>
      <c r="K187" s="233" t="s">
        <v>423</v>
      </c>
      <c r="L187" s="923">
        <f>IF(D187="",E187,D187)</f>
        <v>0</v>
      </c>
      <c r="P187" s="202"/>
      <c r="X187" s="626">
        <v>661</v>
      </c>
      <c r="Y187" s="3">
        <v>661</v>
      </c>
      <c r="AA187" s="415">
        <f t="shared" si="16"/>
        <v>0</v>
      </c>
      <c r="AB187" s="293">
        <f t="shared" si="17"/>
        <v>0</v>
      </c>
    </row>
    <row r="188" spans="1:28" ht="65.25" customHeight="1" x14ac:dyDescent="0.3">
      <c r="A188" s="217">
        <f>'Unit Data from Audit Worksheet'!A236</f>
        <v>371</v>
      </c>
      <c r="B188" s="230" t="str">
        <f>'Unit Data from Audit Worksheet'!C236</f>
        <v>Transfer Note</v>
      </c>
      <c r="C188" s="216" t="str">
        <f>'Unit Data from Audit Worksheet'!D236</f>
        <v>Amount of Transfers from the General Fund to the Debt Service Fund (Enter as positive)</v>
      </c>
      <c r="D188" s="235"/>
      <c r="E188" s="236">
        <f>'Unit Data from Audit Worksheet'!F236</f>
        <v>0</v>
      </c>
      <c r="F188" s="229">
        <f>IF(L188&lt;0,"Error: Enter as a positive.",)</f>
        <v>0</v>
      </c>
      <c r="G188" s="231"/>
      <c r="H188" s="228"/>
      <c r="I188" s="32"/>
      <c r="J188" s="33">
        <v>371</v>
      </c>
      <c r="K188" s="226" t="s">
        <v>248</v>
      </c>
      <c r="L188" s="296">
        <f t="shared" si="15"/>
        <v>0</v>
      </c>
      <c r="P188" s="204"/>
      <c r="X188" s="626">
        <v>371</v>
      </c>
      <c r="Y188" s="3">
        <v>371</v>
      </c>
      <c r="AA188" s="415">
        <f t="shared" si="16"/>
        <v>0</v>
      </c>
      <c r="AB188" s="293">
        <f t="shared" si="17"/>
        <v>0</v>
      </c>
    </row>
    <row r="189" spans="1:28" ht="63" customHeight="1" x14ac:dyDescent="0.3">
      <c r="A189" s="217">
        <f>'Unit Data from Audit Worksheet'!A237</f>
        <v>513</v>
      </c>
      <c r="B189" s="230" t="str">
        <f>'Unit Data from Audit Worksheet'!C237</f>
        <v>Transfer Note</v>
      </c>
      <c r="C189" s="216" t="str">
        <f>'Unit Data from Audit Worksheet'!D237</f>
        <v>Amount of Transfers from the General Fund to the Electric Fund  (Enter as positive)</v>
      </c>
      <c r="D189" s="235"/>
      <c r="E189" s="236">
        <f>'Unit Data from Audit Worksheet'!F237</f>
        <v>0</v>
      </c>
      <c r="F189" s="229">
        <f>IF(L189&lt;0,"Error: Enter as a positive.",)</f>
        <v>0</v>
      </c>
      <c r="G189" s="231"/>
      <c r="H189" s="228"/>
      <c r="I189" s="32"/>
      <c r="J189" s="227">
        <v>513</v>
      </c>
      <c r="K189" s="226" t="s">
        <v>249</v>
      </c>
      <c r="L189" s="296">
        <f t="shared" si="15"/>
        <v>0</v>
      </c>
      <c r="P189" s="204"/>
      <c r="X189" s="626">
        <v>513</v>
      </c>
      <c r="Y189" s="3">
        <v>513</v>
      </c>
      <c r="AA189" s="415">
        <f t="shared" si="16"/>
        <v>0</v>
      </c>
      <c r="AB189" s="293">
        <f t="shared" si="17"/>
        <v>0</v>
      </c>
    </row>
    <row r="190" spans="1:28" ht="89.25" customHeight="1" x14ac:dyDescent="0.3">
      <c r="A190" s="217">
        <f>'Unit Data from Audit Worksheet'!A238</f>
        <v>514</v>
      </c>
      <c r="B190" s="230" t="str">
        <f>'Unit Data from Audit Worksheet'!C238</f>
        <v>Transfer Note</v>
      </c>
      <c r="C190" s="216" t="str">
        <f>'Unit Data from Audit Worksheet'!D238</f>
        <v>Amount of Transfers from the Electric Fund to the General Fund  (Enter as positive)
Include:  Payment in Lieu of Taxes (PILOT)</v>
      </c>
      <c r="D190" s="235"/>
      <c r="E190" s="236">
        <f>'Unit Data from Audit Worksheet'!F238</f>
        <v>0</v>
      </c>
      <c r="F190" s="229">
        <f>IF(L190&lt;0,"Error: Enter as a positive.",)</f>
        <v>0</v>
      </c>
      <c r="G190" s="231"/>
      <c r="H190" s="228"/>
      <c r="I190" s="32"/>
      <c r="J190" s="227">
        <v>514</v>
      </c>
      <c r="K190" s="226" t="s">
        <v>250</v>
      </c>
      <c r="L190" s="296">
        <f t="shared" si="15"/>
        <v>0</v>
      </c>
      <c r="P190" s="204"/>
      <c r="X190" s="626">
        <v>514</v>
      </c>
      <c r="Y190" s="3">
        <v>514</v>
      </c>
      <c r="AA190" s="415">
        <f t="shared" si="16"/>
        <v>0</v>
      </c>
      <c r="AB190" s="293">
        <f t="shared" si="17"/>
        <v>0</v>
      </c>
    </row>
    <row r="191" spans="1:28" ht="89.25" customHeight="1" x14ac:dyDescent="0.3">
      <c r="A191" s="217">
        <f>'Unit Data from Audit Worksheet'!A239</f>
        <v>990</v>
      </c>
      <c r="B191" s="230" t="str">
        <f>'Unit Data from Audit Worksheet'!C239</f>
        <v>Transfer Note</v>
      </c>
      <c r="C191" s="216" t="str">
        <f>'Unit Data from Audit Worksheet'!D239</f>
        <v>Amount of transfer out of the Electric to the General Fund that is for Payment in Lieu of Taxes (PILOT)</v>
      </c>
      <c r="D191" s="235"/>
      <c r="E191" s="236">
        <f>'Unit Data from Audit Worksheet'!F239</f>
        <v>0</v>
      </c>
      <c r="F191" s="229"/>
      <c r="G191" s="231"/>
      <c r="H191" s="228"/>
      <c r="I191" s="32"/>
      <c r="J191" s="227">
        <v>990</v>
      </c>
      <c r="K191" s="226" t="s">
        <v>594</v>
      </c>
      <c r="L191" s="296">
        <f t="shared" si="15"/>
        <v>0</v>
      </c>
      <c r="P191" s="204"/>
      <c r="X191" s="626">
        <v>990</v>
      </c>
      <c r="Y191" s="3">
        <v>990</v>
      </c>
      <c r="AA191" s="415">
        <f t="shared" si="16"/>
        <v>0</v>
      </c>
      <c r="AB191" s="293">
        <f t="shared" si="17"/>
        <v>0</v>
      </c>
    </row>
    <row r="192" spans="1:28" s="415" customFormat="1" ht="89.25" customHeight="1" x14ac:dyDescent="0.3">
      <c r="A192" s="311">
        <f>'Unit Data from Audit Worksheet'!A240</f>
        <v>1051</v>
      </c>
      <c r="B192" s="234" t="str">
        <f>'Unit Data from Audit Worksheet'!C240</f>
        <v>Electric Fund Revenue, Expenses &amp; Changes in Fund Net Position or Notes to Financial Statements</v>
      </c>
      <c r="C192" s="312" t="str">
        <f>'Unit Data from Audit Worksheet'!D240</f>
        <v>Transfers to Electric Capital Projects</v>
      </c>
      <c r="D192" s="235"/>
      <c r="E192" s="237">
        <f>'Unit Data from Audit Worksheet'!F240</f>
        <v>0</v>
      </c>
      <c r="F192" s="229"/>
      <c r="G192" s="231"/>
      <c r="H192" s="228"/>
      <c r="I192" s="32"/>
      <c r="J192" s="241">
        <v>1051</v>
      </c>
      <c r="K192" s="118" t="s">
        <v>2010</v>
      </c>
      <c r="L192" s="313">
        <f t="shared" si="15"/>
        <v>0</v>
      </c>
      <c r="M192"/>
      <c r="P192" s="204"/>
      <c r="Q192" s="286"/>
      <c r="X192" s="626"/>
      <c r="AB192" s="293"/>
    </row>
    <row r="193" spans="1:28" ht="84.75" customHeight="1" x14ac:dyDescent="0.3">
      <c r="A193" s="330">
        <f>'Unit Data from Audit Worksheet'!A242</f>
        <v>6</v>
      </c>
      <c r="B193" s="47" t="str">
        <f>'Unit Data from Audit Worksheet'!C242</f>
        <v>Fund Balance Note</v>
      </c>
      <c r="C193" s="305" t="str">
        <f>'Unit Data from Audit Worksheet'!D242</f>
        <v>General Fund -  Total Encumbrances.  You will probably have to refer to the note disclosure where the amount of encumbrances is listed.</v>
      </c>
      <c r="D193" s="235"/>
      <c r="E193" s="144">
        <f>'Unit Data from Audit Worksheet'!F242</f>
        <v>0</v>
      </c>
      <c r="F193" s="31">
        <f>IF(L193&lt;0,"Error: Enter as a positive.",)</f>
        <v>0</v>
      </c>
      <c r="G193" s="66"/>
      <c r="H193" s="228"/>
      <c r="I193" s="32"/>
      <c r="J193" s="35">
        <v>6</v>
      </c>
      <c r="K193" s="125" t="s">
        <v>251</v>
      </c>
      <c r="L193" s="296">
        <f t="shared" si="15"/>
        <v>0</v>
      </c>
      <c r="P193" s="204"/>
      <c r="X193" s="626">
        <v>6</v>
      </c>
      <c r="Y193" s="3">
        <v>6</v>
      </c>
      <c r="AA193" s="415">
        <f t="shared" si="16"/>
        <v>0</v>
      </c>
      <c r="AB193" s="293">
        <f t="shared" si="17"/>
        <v>0</v>
      </c>
    </row>
    <row r="194" spans="1:28" ht="117.75" customHeight="1" x14ac:dyDescent="0.3">
      <c r="A194" s="217">
        <f>'Unit Data from Audit Worksheet'!A244</f>
        <v>541</v>
      </c>
      <c r="B194" s="230" t="str">
        <f>'Unit Data from Audit Worksheet'!C244</f>
        <v>Water Sewer - Budget Actual Statement</v>
      </c>
      <c r="C194" s="230" t="str">
        <f>'Unit Data from Audit Worksheet'!D244</f>
        <v>Amount of Water Sewer revenues and other financing sources over expenditures and other uses
Exclude:  All transfers and capital contributions
Exclude:  Capital Project funds
This schedule is usually found behind the notes and should be entered as a positive or negative as indicated on your audit report</v>
      </c>
      <c r="D194" s="235"/>
      <c r="E194" s="236">
        <f>'Unit Data from Audit Worksheet'!F244</f>
        <v>0</v>
      </c>
      <c r="F194" s="229"/>
      <c r="G194" s="231"/>
      <c r="H194" s="228"/>
      <c r="I194" s="32"/>
      <c r="J194" s="227">
        <v>541</v>
      </c>
      <c r="K194" s="81" t="s">
        <v>311</v>
      </c>
      <c r="L194" s="296">
        <f t="shared" si="15"/>
        <v>0</v>
      </c>
      <c r="P194" s="204"/>
      <c r="X194" s="626">
        <v>541</v>
      </c>
      <c r="Y194" s="3">
        <v>541</v>
      </c>
      <c r="AA194" s="415">
        <f t="shared" si="16"/>
        <v>0</v>
      </c>
      <c r="AB194" s="293">
        <f t="shared" si="17"/>
        <v>0</v>
      </c>
    </row>
    <row r="195" spans="1:28" ht="94.5" customHeight="1" x14ac:dyDescent="0.3">
      <c r="A195" s="217">
        <f>'Unit Data from Audit Worksheet'!A246</f>
        <v>542</v>
      </c>
      <c r="B195" s="230" t="str">
        <f>'Unit Data from Audit Worksheet'!C246</f>
        <v>Water Sewer - Disclosed in the Notes or in the recently approved Budget for next year.</v>
      </c>
      <c r="C195" s="216" t="str">
        <f>'Unit Data from Audit Worksheet'!D246</f>
        <v>Amount of the Water Sewer Fund Balance appropriated in next year's budget?</v>
      </c>
      <c r="D195" s="235"/>
      <c r="E195" s="236">
        <f>'Unit Data from Audit Worksheet'!F246</f>
        <v>0</v>
      </c>
      <c r="F195" s="229"/>
      <c r="G195" s="231"/>
      <c r="H195" s="228"/>
      <c r="I195" s="32"/>
      <c r="J195" s="227">
        <v>542</v>
      </c>
      <c r="K195" s="226" t="s">
        <v>252</v>
      </c>
      <c r="L195" s="296">
        <f t="shared" si="15"/>
        <v>0</v>
      </c>
      <c r="N195" s="54" t="s">
        <v>302</v>
      </c>
      <c r="P195" s="204"/>
      <c r="X195" s="626">
        <v>542</v>
      </c>
      <c r="Y195" s="3">
        <v>542</v>
      </c>
      <c r="AA195" s="415">
        <f t="shared" si="16"/>
        <v>0</v>
      </c>
      <c r="AB195" s="293">
        <f t="shared" si="17"/>
        <v>0</v>
      </c>
    </row>
    <row r="196" spans="1:28" ht="93.75" customHeight="1" x14ac:dyDescent="0.3">
      <c r="A196" s="217">
        <f>'Unit Data from Audit Worksheet'!A249</f>
        <v>528</v>
      </c>
      <c r="B196" s="230" t="str">
        <f>'Unit Data from Audit Worksheet'!C249</f>
        <v>Analysis of Current Tax Levy Schedule</v>
      </c>
      <c r="C196" s="216" t="str">
        <f>'Unit Data from Audit Worksheet'!D249</f>
        <v>Please enter the Net Current year's levy for property excluding registered motor vehicles-- (after adjusting for discoveries and abatements)
Exclude Supplemental Taxes</v>
      </c>
      <c r="D196" s="235"/>
      <c r="E196" s="236">
        <f>'Unit Data from Audit Worksheet'!F249</f>
        <v>0</v>
      </c>
      <c r="F196" s="75" t="str">
        <f>IF(L196=0,"Must be completed if unit levys taxes","")</f>
        <v>Must be completed if unit levys taxes</v>
      </c>
      <c r="G196" s="231"/>
      <c r="H196" s="228"/>
      <c r="I196" s="32"/>
      <c r="J196" s="227">
        <v>528</v>
      </c>
      <c r="K196" s="331" t="s">
        <v>257</v>
      </c>
      <c r="L196" s="296">
        <f t="shared" si="15"/>
        <v>0</v>
      </c>
      <c r="N196" s="76"/>
      <c r="P196" s="204"/>
      <c r="X196" s="626">
        <v>528</v>
      </c>
      <c r="Y196" s="3">
        <v>528</v>
      </c>
      <c r="AA196" s="415">
        <f t="shared" si="16"/>
        <v>0</v>
      </c>
      <c r="AB196" s="293">
        <f t="shared" si="17"/>
        <v>0</v>
      </c>
    </row>
    <row r="197" spans="1:28" s="18" customFormat="1" ht="79.5" customHeight="1" x14ac:dyDescent="0.3">
      <c r="A197" s="217">
        <f>'Unit Data from Audit Worksheet'!A250</f>
        <v>529</v>
      </c>
      <c r="B197" s="230" t="str">
        <f>'Unit Data from Audit Worksheet'!C250</f>
        <v>Analysis of Current Tax Levy Schedule</v>
      </c>
      <c r="C197" s="216" t="str">
        <f>'Unit Data from Audit Worksheet'!D250</f>
        <v>Please enter the Net Current year's levy -- Motor vehicles (only) (after adjusting for discoveries and abatements)
Exclude supplemental taxes</v>
      </c>
      <c r="D197" s="235"/>
      <c r="E197" s="236">
        <f>'Unit Data from Audit Worksheet'!F250</f>
        <v>0</v>
      </c>
      <c r="F197" s="75" t="str">
        <f>IF(L197=0,"Must be completed if unit levys taxes","")</f>
        <v>Must be completed if unit levys taxes</v>
      </c>
      <c r="G197" s="231"/>
      <c r="H197" s="228"/>
      <c r="I197" s="32"/>
      <c r="J197" s="227">
        <v>529</v>
      </c>
      <c r="K197" s="331" t="s">
        <v>258</v>
      </c>
      <c r="L197" s="296">
        <f t="shared" si="15"/>
        <v>0</v>
      </c>
      <c r="M197"/>
      <c r="N197" s="76"/>
      <c r="P197" s="204"/>
      <c r="Q197" s="286"/>
      <c r="R197" s="3"/>
      <c r="S197" s="3"/>
      <c r="T197" s="3"/>
      <c r="U197" s="3"/>
      <c r="V197" s="3"/>
      <c r="W197" s="3"/>
      <c r="X197" s="626">
        <v>529</v>
      </c>
      <c r="Y197" s="3">
        <v>529</v>
      </c>
      <c r="Z197" s="3"/>
      <c r="AA197" s="415">
        <f t="shared" si="16"/>
        <v>0</v>
      </c>
      <c r="AB197" s="293">
        <f t="shared" si="17"/>
        <v>0</v>
      </c>
    </row>
    <row r="198" spans="1:28" s="18" customFormat="1" ht="75" customHeight="1" x14ac:dyDescent="0.3">
      <c r="A198" s="217">
        <f>'Unit Data from Audit Worksheet'!A251</f>
        <v>530</v>
      </c>
      <c r="B198" s="230" t="str">
        <f>'Unit Data from Audit Worksheet'!C251</f>
        <v>Analysis of Current Tax Levy Schedule</v>
      </c>
      <c r="C198" s="216" t="str">
        <f>'Unit Data from Audit Worksheet'!D251</f>
        <v>Uncollected Taxes - Curr Year's Levy Exclude Motor Vehicles
Exclude supplemental taxes</v>
      </c>
      <c r="D198" s="235"/>
      <c r="E198" s="236">
        <f>'Unit Data from Audit Worksheet'!F251</f>
        <v>0</v>
      </c>
      <c r="F198" s="75" t="str">
        <f>IF(L198=0,"Must be completed if unit levys taxes","")</f>
        <v>Must be completed if unit levys taxes</v>
      </c>
      <c r="G198" s="231"/>
      <c r="H198" s="228"/>
      <c r="I198" s="32"/>
      <c r="J198" s="227">
        <v>530</v>
      </c>
      <c r="K198" s="331" t="s">
        <v>259</v>
      </c>
      <c r="L198" s="296">
        <f t="shared" ref="L198:L204" si="18">IF(D198="",E198,D198)</f>
        <v>0</v>
      </c>
      <c r="M198"/>
      <c r="N198" s="76"/>
      <c r="P198" s="204"/>
      <c r="Q198" s="286"/>
      <c r="R198" s="3"/>
      <c r="S198" s="3"/>
      <c r="T198" s="3"/>
      <c r="U198" s="3"/>
      <c r="V198" s="3"/>
      <c r="W198" s="3"/>
      <c r="X198" s="626">
        <v>530</v>
      </c>
      <c r="Y198" s="3">
        <v>530</v>
      </c>
      <c r="Z198" s="3"/>
      <c r="AA198" s="415">
        <f t="shared" si="16"/>
        <v>0</v>
      </c>
      <c r="AB198" s="293">
        <f t="shared" si="17"/>
        <v>0</v>
      </c>
    </row>
    <row r="199" spans="1:28" s="18" customFormat="1" ht="68.25" customHeight="1" x14ac:dyDescent="0.3">
      <c r="A199" s="217">
        <f>'Unit Data from Audit Worksheet'!A252</f>
        <v>531</v>
      </c>
      <c r="B199" s="230" t="str">
        <f>'Unit Data from Audit Worksheet'!C252</f>
        <v>Analysis of Current Tax Levy Schedule</v>
      </c>
      <c r="C199" s="216" t="str">
        <f>'Unit Data from Audit Worksheet'!D252</f>
        <v>Uncollected Taxes - Curr Year's Levy Motor Vehicles
Exclude supplemental taxes</v>
      </c>
      <c r="D199" s="235"/>
      <c r="E199" s="236">
        <f>'Unit Data from Audit Worksheet'!F252</f>
        <v>0</v>
      </c>
      <c r="F199" s="75"/>
      <c r="G199" s="231"/>
      <c r="H199" s="228"/>
      <c r="I199" s="32"/>
      <c r="J199" s="227">
        <v>531</v>
      </c>
      <c r="K199" s="331" t="s">
        <v>260</v>
      </c>
      <c r="L199" s="296">
        <f t="shared" si="18"/>
        <v>0</v>
      </c>
      <c r="M199"/>
      <c r="N199" s="76" t="str">
        <f>IF(T183=0,"Must be completed if unit levys taxes, zero acceptable if Motor Vehicle collection rate is 100%","")</f>
        <v>Must be completed if unit levys taxes, zero acceptable if Motor Vehicle collection rate is 100%</v>
      </c>
      <c r="P199" s="204"/>
      <c r="Q199" s="286"/>
      <c r="R199" s="3"/>
      <c r="S199" s="3"/>
      <c r="T199" s="3"/>
      <c r="U199" s="3"/>
      <c r="V199" s="3"/>
      <c r="W199" s="3"/>
      <c r="X199" s="626">
        <v>531</v>
      </c>
      <c r="Y199" s="3">
        <v>531</v>
      </c>
      <c r="Z199" s="3"/>
      <c r="AA199" s="415">
        <f t="shared" si="16"/>
        <v>0</v>
      </c>
      <c r="AB199" s="293">
        <f t="shared" si="17"/>
        <v>0</v>
      </c>
    </row>
    <row r="200" spans="1:28" ht="90.75" customHeight="1" x14ac:dyDescent="0.3">
      <c r="A200" s="217">
        <f>'Unit Data from Audit Worksheet'!A253</f>
        <v>61</v>
      </c>
      <c r="B200" s="230" t="str">
        <f>'Unit Data from Audit Worksheet'!C253</f>
        <v>Analysis of Current Tax Levy Schedule</v>
      </c>
      <c r="C200" s="216" t="str">
        <f>'Unit Data from Audit Worksheet'!D253</f>
        <v>Tax collection rate- Total Levy UNIT-WIDE
Exclude supplemental taxes
(Enter as a percentage with two decimal places)</v>
      </c>
      <c r="D200" s="82"/>
      <c r="E200" s="141">
        <f>'Unit Data from Audit Worksheet'!F253</f>
        <v>0</v>
      </c>
      <c r="F200" s="80" t="str">
        <f>IF(L200=H200,"","Column H calculates the percentage using accounts 528, 529, 530, 531, please enter the correct amounts from the audit schedule for these cells")</f>
        <v/>
      </c>
      <c r="G200" s="231" t="str">
        <f>IF(Q180=1," Included in error count"," ")</f>
        <v xml:space="preserve"> </v>
      </c>
      <c r="H200" s="231">
        <f>ROUND(IFERROR(((L196+L197)-(L198+L199))/(L196+L197)*100,0),2)</f>
        <v>0</v>
      </c>
      <c r="I200" s="32"/>
      <c r="J200" s="227">
        <v>61</v>
      </c>
      <c r="K200" s="52" t="s">
        <v>254</v>
      </c>
      <c r="L200" s="924">
        <f t="shared" si="18"/>
        <v>0</v>
      </c>
      <c r="N200" s="76"/>
      <c r="P200" s="204"/>
      <c r="X200" s="626">
        <v>61</v>
      </c>
      <c r="Y200" s="3">
        <v>61</v>
      </c>
      <c r="AA200" s="415">
        <f t="shared" si="16"/>
        <v>0</v>
      </c>
      <c r="AB200" s="293">
        <f t="shared" si="17"/>
        <v>0</v>
      </c>
    </row>
    <row r="201" spans="1:28" ht="89.25" customHeight="1" x14ac:dyDescent="0.3">
      <c r="A201" s="217">
        <f>'Unit Data from Audit Worksheet'!A254</f>
        <v>102</v>
      </c>
      <c r="B201" s="230" t="str">
        <f>'Unit Data from Audit Worksheet'!C254</f>
        <v>Analysis of Current Tax Levy Schedule</v>
      </c>
      <c r="C201" s="216" t="str">
        <f>'Unit Data from Audit Worksheet'!D254</f>
        <v>Tax collection rate - Excluding Registered motor vehicles
Exclude supplemental taxes
(Enter as a percentage with two decimal places)</v>
      </c>
      <c r="D201" s="82"/>
      <c r="E201" s="141">
        <f>'Unit Data from Audit Worksheet'!F254</f>
        <v>0</v>
      </c>
      <c r="F201" s="80" t="str">
        <f>IF(L201=H201,"","Column H calculates the percentage using accounts 528 and 530,  please enter the correct amounts from the audit schedule for these cells")</f>
        <v/>
      </c>
      <c r="G201" s="231" t="str">
        <f>IF(Q181=1," Included in error count"," ")</f>
        <v xml:space="preserve"> </v>
      </c>
      <c r="H201" s="231">
        <f>ROUND(IFERROR(((L196)-(L198))/(L196)*100,0),2)</f>
        <v>0</v>
      </c>
      <c r="I201" s="32"/>
      <c r="J201" s="227">
        <v>102</v>
      </c>
      <c r="K201" s="52" t="s">
        <v>255</v>
      </c>
      <c r="L201" s="924">
        <f t="shared" si="18"/>
        <v>0</v>
      </c>
      <c r="N201" s="76"/>
      <c r="P201" s="204"/>
      <c r="X201" s="626">
        <v>102</v>
      </c>
      <c r="Y201" s="3">
        <v>102</v>
      </c>
      <c r="AA201" s="415">
        <f t="shared" si="16"/>
        <v>0</v>
      </c>
      <c r="AB201" s="293">
        <f t="shared" si="17"/>
        <v>0</v>
      </c>
    </row>
    <row r="202" spans="1:28" ht="87.75" customHeight="1" x14ac:dyDescent="0.3">
      <c r="A202" s="217">
        <f>'Unit Data from Audit Worksheet'!A255</f>
        <v>103</v>
      </c>
      <c r="B202" s="230" t="str">
        <f>'Unit Data from Audit Worksheet'!C255</f>
        <v>Analysis of Current Tax Levy Schedule</v>
      </c>
      <c r="C202" s="216" t="str">
        <f>'Unit Data from Audit Worksheet'!D255</f>
        <v>Tax collection rate - Registered motor vehicles
Exclude supplemental taxes
(Enter as a percentage with two decimal places)</v>
      </c>
      <c r="D202" s="82"/>
      <c r="E202" s="141">
        <f>'Unit Data from Audit Worksheet'!F255</f>
        <v>0</v>
      </c>
      <c r="F202" s="80" t="str">
        <f>IF(L202=H202,"","Column H calculates the percentage using accounts 529 and 531, please enter the correct amounts from the audit schedule for these cells")</f>
        <v/>
      </c>
      <c r="G202" s="231" t="str">
        <f>IF(Q182=1," Included in error count"," ")</f>
        <v xml:space="preserve"> </v>
      </c>
      <c r="H202" s="231">
        <f>ROUND(IFERROR(((L197)-(L199))/(L197)*100,0),2)</f>
        <v>0</v>
      </c>
      <c r="I202" s="32"/>
      <c r="J202" s="227">
        <v>103</v>
      </c>
      <c r="K202" s="52" t="s">
        <v>256</v>
      </c>
      <c r="L202" s="924">
        <f t="shared" si="18"/>
        <v>0</v>
      </c>
      <c r="N202" s="76"/>
      <c r="P202" s="204"/>
      <c r="X202" s="626">
        <v>103</v>
      </c>
      <c r="Y202" s="3">
        <v>103</v>
      </c>
      <c r="AA202" s="415">
        <f t="shared" si="16"/>
        <v>0</v>
      </c>
      <c r="AB202" s="293">
        <f t="shared" si="17"/>
        <v>0</v>
      </c>
    </row>
    <row r="203" spans="1:28" ht="86.25" customHeight="1" x14ac:dyDescent="0.3">
      <c r="A203" s="217">
        <f>'Unit Data from Audit Worksheet'!A256</f>
        <v>544</v>
      </c>
      <c r="B203" s="230" t="str">
        <f>'Unit Data from Audit Worksheet'!C256</f>
        <v>Analysis of Current Tax Levy Schedule</v>
      </c>
      <c r="C203" s="216" t="str">
        <f>'Unit Data from Audit Worksheet'!D256</f>
        <v>Property Tax Increase for Year Audited- enter amount of  increase in cents per $100 - leave blank if no increase 
Exclude supplemental taxes</v>
      </c>
      <c r="D203" s="235"/>
      <c r="E203" s="138">
        <f>'Unit Data from Audit Worksheet'!F256</f>
        <v>0</v>
      </c>
      <c r="F203" s="96"/>
      <c r="G203" s="231"/>
      <c r="H203" s="228">
        <f>'Unit Data from Audit Worksheet'!I256</f>
        <v>0</v>
      </c>
      <c r="I203" s="32"/>
      <c r="J203" s="227">
        <v>544</v>
      </c>
      <c r="K203" s="52" t="s">
        <v>52</v>
      </c>
      <c r="L203" s="332">
        <f t="shared" si="18"/>
        <v>0</v>
      </c>
      <c r="N203" s="54" t="s">
        <v>302</v>
      </c>
      <c r="P203" s="204"/>
      <c r="X203" s="626">
        <v>544</v>
      </c>
      <c r="Y203" s="3">
        <v>544</v>
      </c>
      <c r="AA203" s="415">
        <f t="shared" si="16"/>
        <v>0</v>
      </c>
      <c r="AB203" s="293">
        <f t="shared" si="17"/>
        <v>0</v>
      </c>
    </row>
    <row r="204" spans="1:28" ht="93.75" customHeight="1" x14ac:dyDescent="0.3">
      <c r="A204" s="217">
        <f>'Unit Data from Audit Worksheet'!A257</f>
        <v>545</v>
      </c>
      <c r="B204" s="230" t="str">
        <f>'Unit Data from Audit Worksheet'!C257</f>
        <v>Analysis of Current Tax Levy Schedule</v>
      </c>
      <c r="C204" s="216" t="str">
        <f>'Unit Data from Audit Worksheet'!D257</f>
        <v>Property Tax Increase for budget year after fiscal year being reported - enter amount of increase in cents per $100- leave blank if no increase
Exclude supplemental taxes</v>
      </c>
      <c r="D204" s="235"/>
      <c r="E204" s="138">
        <f>'Unit Data from Audit Worksheet'!F257</f>
        <v>0</v>
      </c>
      <c r="F204" s="229"/>
      <c r="G204" s="231"/>
      <c r="H204" s="228">
        <f>'Unit Data from Audit Worksheet'!I257</f>
        <v>0</v>
      </c>
      <c r="I204" s="32"/>
      <c r="J204" s="97">
        <v>545</v>
      </c>
      <c r="K204" s="52" t="s">
        <v>53</v>
      </c>
      <c r="L204" s="332">
        <f t="shared" si="18"/>
        <v>0</v>
      </c>
      <c r="N204" s="54" t="s">
        <v>302</v>
      </c>
      <c r="O204" s="304"/>
      <c r="P204" s="204"/>
      <c r="X204" s="626">
        <v>545</v>
      </c>
      <c r="Y204" s="3">
        <v>545</v>
      </c>
      <c r="AA204" s="415">
        <f t="shared" si="16"/>
        <v>0</v>
      </c>
      <c r="AB204" s="293">
        <f t="shared" si="17"/>
        <v>0</v>
      </c>
    </row>
    <row r="205" spans="1:28" ht="72.75" customHeight="1" x14ac:dyDescent="0.3">
      <c r="A205" s="217">
        <f>'Unit Data from Audit Worksheet'!A258</f>
        <v>624</v>
      </c>
      <c r="B205" s="230"/>
      <c r="C205" s="216" t="str">
        <f>'Unit Data from Audit Worksheet'!D258</f>
        <v>Does the County collect real estate property taxes on your behalf? Select "1" for "yes and "2" for "No"</v>
      </c>
      <c r="D205" s="235"/>
      <c r="E205" s="146">
        <f>'Unit Data from Audit Worksheet'!F258</f>
        <v>0</v>
      </c>
      <c r="F205" s="229"/>
      <c r="G205" s="231"/>
      <c r="H205" s="228"/>
      <c r="I205" s="32"/>
      <c r="J205" s="97">
        <v>624</v>
      </c>
      <c r="K205" s="52" t="s">
        <v>359</v>
      </c>
      <c r="L205" s="296">
        <f t="shared" ref="L205:L223" si="19">IF(D205="",E205,D205)</f>
        <v>0</v>
      </c>
      <c r="P205" s="204"/>
      <c r="X205" s="626">
        <v>624</v>
      </c>
      <c r="Y205" s="3">
        <v>624</v>
      </c>
      <c r="AA205" s="415">
        <f t="shared" si="16"/>
        <v>0</v>
      </c>
      <c r="AB205" s="293">
        <f t="shared" si="17"/>
        <v>0</v>
      </c>
    </row>
    <row r="206" spans="1:28" ht="72.75" customHeight="1" x14ac:dyDescent="0.3">
      <c r="A206" s="217">
        <f>'Unit Data from Audit Worksheet'!A259</f>
        <v>648</v>
      </c>
      <c r="B206" s="230"/>
      <c r="C206" s="216" t="str">
        <f>'Unit Data from Audit Worksheet'!D259</f>
        <v>Please enter your tax rate for ad valorem in effect for fiscal year audited.  Example 60 cents per 100 would be entered as .60</v>
      </c>
      <c r="D206" s="235"/>
      <c r="E206" s="138">
        <f>'Unit Data from Audit Worksheet'!F259</f>
        <v>0</v>
      </c>
      <c r="F206" s="229"/>
      <c r="G206" s="231"/>
      <c r="H206" s="228"/>
      <c r="I206" s="32"/>
      <c r="J206" s="97">
        <v>648</v>
      </c>
      <c r="K206" s="333" t="s">
        <v>622</v>
      </c>
      <c r="L206" s="925">
        <f t="shared" si="19"/>
        <v>0</v>
      </c>
      <c r="P206" s="204"/>
      <c r="X206" s="626">
        <v>648</v>
      </c>
      <c r="Y206" s="3">
        <v>648</v>
      </c>
      <c r="AA206" s="415">
        <f t="shared" si="16"/>
        <v>0</v>
      </c>
      <c r="AB206" s="293">
        <f t="shared" si="17"/>
        <v>0</v>
      </c>
    </row>
    <row r="207" spans="1:28" ht="161.25" customHeight="1" x14ac:dyDescent="0.3">
      <c r="A207" s="217">
        <f>'Unit Data from Audit Worksheet'!A260</f>
        <v>991</v>
      </c>
      <c r="B207" s="230"/>
      <c r="C207" s="216" t="str">
        <f>'Unit Data from Audit Worksheet'!D260</f>
        <v>The Counties listed in cell H260 and municipalities within these counties are scheduled to revalue property listing by 1/1/2023 according to the Dept. of Revenue records.  Please indicate if you expect your revaluation to: 
Enter  "20" for increase, 
            "21" for decrease, 
            "22" for no change,
            "23" if this question is not applicable
Select from drop list.</v>
      </c>
      <c r="D207" s="235"/>
      <c r="E207" s="146">
        <f>'Unit Data from Audit Worksheet'!F260</f>
        <v>0</v>
      </c>
      <c r="F207" s="229"/>
      <c r="G207" s="231"/>
      <c r="H207" s="228" t="str">
        <f>'Unit Data from Audit Worksheet'!H260</f>
        <v>Alamance, Alexander, Ashe,Brunswick, Burke, Camden, Caswell, Catawba, Craven, Gaston, Graham, Henderson, Hyde, Iredell, Lee, Lincoln, Macon, McDowell, Mecklenburg, Moore, Northampton, Randolph, Rowan, Rutherford, Wilkes, Yadkin</v>
      </c>
      <c r="I207" s="32"/>
      <c r="J207" s="97">
        <v>991</v>
      </c>
      <c r="K207" s="52" t="s">
        <v>1006</v>
      </c>
      <c r="L207" s="296">
        <f t="shared" si="19"/>
        <v>0</v>
      </c>
      <c r="P207" s="204"/>
      <c r="X207" s="626">
        <v>991</v>
      </c>
      <c r="Y207" s="3">
        <v>991</v>
      </c>
      <c r="AA207" s="415">
        <f t="shared" ref="AA207:AA258" si="20">A207-J207</f>
        <v>0</v>
      </c>
      <c r="AB207" s="293">
        <f t="shared" ref="AB207:AB242" si="21">E207-L207</f>
        <v>0</v>
      </c>
    </row>
    <row r="208" spans="1:28" ht="87.75" customHeight="1" x14ac:dyDescent="0.3">
      <c r="A208" s="217">
        <f>'Unit Data from Audit Worksheet'!A262</f>
        <v>620</v>
      </c>
      <c r="B208" s="230"/>
      <c r="C208" s="216" t="str">
        <f>'Unit Data from Audit Worksheet'!D262</f>
        <v>Do you expect to issue debt requiring LGC approval within 12 months from the date that the audit is submitted - select "1" for yes and "2" for no</v>
      </c>
      <c r="D208" s="235"/>
      <c r="E208" s="146">
        <f>'Unit Data from Audit Worksheet'!F262</f>
        <v>0</v>
      </c>
      <c r="F208" s="229"/>
      <c r="G208" s="231"/>
      <c r="H208" s="228">
        <f>'Unit Data from Audit Worksheet'!I262</f>
        <v>0</v>
      </c>
      <c r="I208" s="32"/>
      <c r="J208" s="97">
        <v>620</v>
      </c>
      <c r="K208" s="52" t="s">
        <v>617</v>
      </c>
      <c r="L208" s="296">
        <f t="shared" si="19"/>
        <v>0</v>
      </c>
      <c r="N208" s="128"/>
      <c r="P208" s="204"/>
      <c r="X208" s="626">
        <v>620</v>
      </c>
      <c r="Y208" s="3">
        <v>620</v>
      </c>
      <c r="AA208" s="415">
        <f t="shared" si="20"/>
        <v>0</v>
      </c>
      <c r="AB208" s="293">
        <f t="shared" si="21"/>
        <v>0</v>
      </c>
    </row>
    <row r="209" spans="1:28" ht="87.75" customHeight="1" x14ac:dyDescent="0.3">
      <c r="A209" s="217">
        <f>'TD Info Completed by Auditor'!A9</f>
        <v>906</v>
      </c>
      <c r="B209" s="124" t="s">
        <v>614</v>
      </c>
      <c r="C209" s="217" t="str">
        <f>'TD Info Completed by Auditor'!B9</f>
        <v>Is the Independent Auditor's Report Opinion Unmodified?</v>
      </c>
      <c r="D209" s="235"/>
      <c r="E209" s="219">
        <f>IF(+'TD Info Completed by Auditor'!C9="Yes",1,IF(+'TD Info Completed by Auditor'!C9="No",2,IF(+'TD Info Completed by Auditor'!C9="N/A",3,0)))</f>
        <v>0</v>
      </c>
      <c r="F209" s="229"/>
      <c r="G209" s="231"/>
      <c r="H209" s="228"/>
      <c r="I209" s="32"/>
      <c r="J209" s="183">
        <v>906</v>
      </c>
      <c r="K209" s="52" t="s">
        <v>481</v>
      </c>
      <c r="L209" s="302">
        <f t="shared" si="19"/>
        <v>0</v>
      </c>
      <c r="N209" s="253" t="s">
        <v>780</v>
      </c>
      <c r="P209" s="200"/>
      <c r="X209" s="293" t="e">
        <v>#N/A</v>
      </c>
      <c r="AA209" s="415">
        <f t="shared" si="20"/>
        <v>0</v>
      </c>
      <c r="AB209" s="293">
        <f t="shared" si="21"/>
        <v>0</v>
      </c>
    </row>
    <row r="210" spans="1:28" ht="87.75" customHeight="1" x14ac:dyDescent="0.3">
      <c r="A210" s="217">
        <f>'TD Info Completed by Auditor'!A10</f>
        <v>907</v>
      </c>
      <c r="B210" s="124" t="s">
        <v>614</v>
      </c>
      <c r="C210" s="217" t="str">
        <f>'TD Info Completed by Auditor'!B10</f>
        <v xml:space="preserve">Is there a finding for lack of segregation of duties at this unit? </v>
      </c>
      <c r="D210" s="235"/>
      <c r="E210" s="219">
        <f>IF(+'TD Info Completed by Auditor'!C10="Yes",1,IF(+'TD Info Completed by Auditor'!C10="No",2,IF(+'TD Info Completed by Auditor'!C10="N/A",3,0)))</f>
        <v>0</v>
      </c>
      <c r="F210" s="229"/>
      <c r="G210" s="231"/>
      <c r="H210" s="228"/>
      <c r="I210" s="32"/>
      <c r="J210" s="183">
        <v>907</v>
      </c>
      <c r="K210" s="52" t="s">
        <v>482</v>
      </c>
      <c r="L210" s="302">
        <f t="shared" si="19"/>
        <v>0</v>
      </c>
      <c r="N210" s="253" t="s">
        <v>780</v>
      </c>
      <c r="P210" s="201"/>
      <c r="X210" s="293" t="e">
        <v>#N/A</v>
      </c>
      <c r="Y210" s="415"/>
      <c r="AA210" s="415">
        <f t="shared" si="20"/>
        <v>0</v>
      </c>
      <c r="AB210" s="293">
        <f t="shared" si="21"/>
        <v>0</v>
      </c>
    </row>
    <row r="211" spans="1:28" s="415" customFormat="1" ht="87.75" customHeight="1" x14ac:dyDescent="0.3">
      <c r="A211" s="311">
        <f>'TD Info Completed by Auditor'!A11</f>
        <v>1055</v>
      </c>
      <c r="B211" s="214"/>
      <c r="C211" s="311" t="str">
        <f>'TD Info Completed by Auditor'!B11</f>
        <v xml:space="preserve"> Did your audit disclose as a finding bank reconciliations or subsidiary ledger reconciliations not performed timely? (Yes or No)</v>
      </c>
      <c r="D211" s="235"/>
      <c r="E211" s="219">
        <f>IF(+'TD Info Completed by Auditor'!C11="Yes",1,IF(+'TD Info Completed by Auditor'!C11="No",2,IF(+'TD Info Completed by Auditor'!C11="N/A",3,0)))</f>
        <v>0</v>
      </c>
      <c r="F211" s="229"/>
      <c r="G211" s="231"/>
      <c r="H211" s="228"/>
      <c r="I211" s="32"/>
      <c r="J211" s="119">
        <v>1055</v>
      </c>
      <c r="K211" s="311" t="s">
        <v>2141</v>
      </c>
      <c r="L211" s="302">
        <f t="shared" si="19"/>
        <v>0</v>
      </c>
      <c r="M211"/>
      <c r="N211" s="627"/>
      <c r="P211" s="202"/>
      <c r="Q211" s="286"/>
      <c r="X211" s="293"/>
      <c r="AA211" s="415">
        <f t="shared" si="20"/>
        <v>0</v>
      </c>
      <c r="AB211" s="293"/>
    </row>
    <row r="212" spans="1:28" s="415" customFormat="1" ht="87.75" customHeight="1" x14ac:dyDescent="0.3">
      <c r="A212" s="311">
        <f>'TD Info Completed by Auditor'!A12</f>
        <v>1056</v>
      </c>
      <c r="B212" s="214"/>
      <c r="C212" s="311" t="str">
        <f>'TD Info Completed by Auditor'!B12</f>
        <v>Did your audit disclose as a finding that the unit’s records were not completed by the agreed upon time? (Yes or No)</v>
      </c>
      <c r="D212" s="235"/>
      <c r="E212" s="219">
        <f>IF(+'TD Info Completed by Auditor'!C12="Yes",1,IF(+'TD Info Completed by Auditor'!C12="No",2,IF(+'TD Info Completed by Auditor'!C12="N/A",3,0)))</f>
        <v>0</v>
      </c>
      <c r="F212" s="229"/>
      <c r="G212" s="231"/>
      <c r="H212" s="228"/>
      <c r="I212" s="32"/>
      <c r="J212" s="119">
        <v>1056</v>
      </c>
      <c r="K212" s="311" t="s">
        <v>2142</v>
      </c>
      <c r="L212" s="302">
        <f t="shared" si="19"/>
        <v>0</v>
      </c>
      <c r="M212"/>
      <c r="N212" s="627"/>
      <c r="P212" s="202"/>
      <c r="Q212" s="286"/>
      <c r="X212" s="293"/>
      <c r="AA212" s="415">
        <f t="shared" si="20"/>
        <v>0</v>
      </c>
      <c r="AB212" s="293"/>
    </row>
    <row r="213" spans="1:28" s="415" customFormat="1" ht="87.75" customHeight="1" x14ac:dyDescent="0.3">
      <c r="A213" s="311">
        <f>'TD Info Completed by Auditor'!A13</f>
        <v>1057</v>
      </c>
      <c r="B213" s="214"/>
      <c r="C213" s="311" t="str">
        <f>'TD Info Completed by Auditor'!B13</f>
        <v>Did your audit disclose as a finding any budget violations? (Yes or No)</v>
      </c>
      <c r="D213" s="235"/>
      <c r="E213" s="219">
        <f>IF(+'TD Info Completed by Auditor'!C13="Yes",1,IF(+'TD Info Completed by Auditor'!C13="No",2,IF(+'TD Info Completed by Auditor'!C13="N/A",3,0)))</f>
        <v>0</v>
      </c>
      <c r="F213" s="229"/>
      <c r="G213" s="231"/>
      <c r="H213" s="228"/>
      <c r="I213" s="32"/>
      <c r="J213" s="119">
        <v>1057</v>
      </c>
      <c r="K213" s="199" t="s">
        <v>2143</v>
      </c>
      <c r="L213" s="302">
        <f t="shared" si="19"/>
        <v>0</v>
      </c>
      <c r="M213"/>
      <c r="N213" s="627"/>
      <c r="P213" s="202"/>
      <c r="Q213" s="286"/>
      <c r="X213" s="293"/>
      <c r="AA213" s="415">
        <f t="shared" si="20"/>
        <v>0</v>
      </c>
      <c r="AB213" s="293"/>
    </row>
    <row r="214" spans="1:28" s="415" customFormat="1" ht="87.75" customHeight="1" x14ac:dyDescent="0.3">
      <c r="A214" s="311">
        <f>'TD Info Completed by Auditor'!A14</f>
        <v>1058</v>
      </c>
      <c r="B214" s="214"/>
      <c r="C214" s="311" t="str">
        <f>'TD Info Completed by Auditor'!B14</f>
        <v>Did your audit disclose as a finding any statutory violations? (not including budget violations) (Yes or No)</v>
      </c>
      <c r="D214" s="235"/>
      <c r="E214" s="219">
        <f>IF(+'TD Info Completed by Auditor'!C14="Yes",1,IF(+'TD Info Completed by Auditor'!C14="No",2,IF(+'TD Info Completed by Auditor'!C14="N/A",3,0)))</f>
        <v>0</v>
      </c>
      <c r="F214" s="229"/>
      <c r="G214" s="231"/>
      <c r="H214" s="228"/>
      <c r="I214" s="32"/>
      <c r="J214" s="119">
        <v>1058</v>
      </c>
      <c r="K214" s="199" t="s">
        <v>2144</v>
      </c>
      <c r="L214" s="302">
        <f t="shared" si="19"/>
        <v>0</v>
      </c>
      <c r="M214"/>
      <c r="N214" s="627"/>
      <c r="P214" s="202"/>
      <c r="Q214" s="286"/>
      <c r="X214" s="293"/>
      <c r="AA214" s="415">
        <f t="shared" si="20"/>
        <v>0</v>
      </c>
      <c r="AB214" s="293"/>
    </row>
    <row r="215" spans="1:28" s="415" customFormat="1" ht="87.75" customHeight="1" x14ac:dyDescent="0.3">
      <c r="A215" s="311">
        <f>'TD Info Completed by Auditor'!A15</f>
        <v>1059</v>
      </c>
      <c r="B215" s="214"/>
      <c r="C215" s="311" t="str">
        <f>'TD Info Completed by Auditor'!B15</f>
        <v xml:space="preserve"> Did the unit have a board-appointed finance officer the entire fiscal year? (Yes or No)</v>
      </c>
      <c r="D215" s="235"/>
      <c r="E215" s="219">
        <f>IF(+'TD Info Completed by Auditor'!C15="Yes",1,IF(+'TD Info Completed by Auditor'!C15="No",2,IF(+'TD Info Completed by Auditor'!C15="N/A",3,0)))</f>
        <v>0</v>
      </c>
      <c r="F215" s="229"/>
      <c r="G215" s="231"/>
      <c r="H215" s="228"/>
      <c r="I215" s="32"/>
      <c r="J215" s="119">
        <v>1059</v>
      </c>
      <c r="K215" s="199" t="s">
        <v>2156</v>
      </c>
      <c r="L215" s="302">
        <f t="shared" si="19"/>
        <v>0</v>
      </c>
      <c r="M215"/>
      <c r="N215" s="627"/>
      <c r="P215" s="202"/>
      <c r="Q215" s="286"/>
      <c r="X215" s="293"/>
      <c r="AA215" s="415">
        <f t="shared" si="20"/>
        <v>0</v>
      </c>
      <c r="AB215" s="293"/>
    </row>
    <row r="216" spans="1:28" s="415" customFormat="1" ht="87.75" customHeight="1" x14ac:dyDescent="0.3">
      <c r="A216" s="217">
        <f>'TD Info Completed by Auditor'!A16</f>
        <v>951</v>
      </c>
      <c r="B216" s="124" t="s">
        <v>614</v>
      </c>
      <c r="C216" s="217" t="str">
        <f>'TD Info Completed by Auditor'!B16</f>
        <v>Is there a finding for lack of technical skills, knowledge and experience (SKE) at this unit?</v>
      </c>
      <c r="D216" s="235"/>
      <c r="E216" s="219">
        <f>IF(+'TD Info Completed by Auditor'!C16="Yes",1,IF(+'TD Info Completed by Auditor'!C16="No",2,IF(+'TD Info Completed by Auditor'!C16="N/A",3,0)))</f>
        <v>0</v>
      </c>
      <c r="F216" s="229"/>
      <c r="G216" s="231"/>
      <c r="H216" s="228"/>
      <c r="I216" s="32"/>
      <c r="J216" s="183">
        <v>951</v>
      </c>
      <c r="K216" s="52" t="s">
        <v>483</v>
      </c>
      <c r="L216" s="302">
        <f>IF(D216="",E216,D216)</f>
        <v>0</v>
      </c>
      <c r="M216"/>
      <c r="N216" s="627"/>
      <c r="P216" s="202"/>
      <c r="Q216" s="286"/>
      <c r="X216" s="293"/>
      <c r="AB216" s="293"/>
    </row>
    <row r="217" spans="1:28" ht="87.75" customHeight="1" x14ac:dyDescent="0.3">
      <c r="A217" s="217">
        <f>'TD Info Completed by Auditor'!A17</f>
        <v>953</v>
      </c>
      <c r="B217" s="124" t="s">
        <v>614</v>
      </c>
      <c r="C217" s="217" t="str">
        <f>'TD Info Completed by Auditor'!B17</f>
        <v xml:space="preserve">Is there is a going concern finding noted in the audit report? </v>
      </c>
      <c r="D217" s="235"/>
      <c r="E217" s="219">
        <f>IF(+'TD Info Completed by Auditor'!C17="Yes",1,IF(+'TD Info Completed by Auditor'!C17="No",2,IF(+'TD Info Completed by Auditor'!C17="N/A",3,0)))</f>
        <v>0</v>
      </c>
      <c r="F217" s="229"/>
      <c r="G217" s="231"/>
      <c r="H217" s="228"/>
      <c r="I217" s="32"/>
      <c r="J217" s="183">
        <v>953</v>
      </c>
      <c r="K217" s="52" t="s">
        <v>935</v>
      </c>
      <c r="L217" s="302">
        <f t="shared" si="19"/>
        <v>0</v>
      </c>
      <c r="N217" s="253" t="s">
        <v>780</v>
      </c>
      <c r="P217" s="202"/>
      <c r="X217" s="293" t="e">
        <v>#N/A</v>
      </c>
      <c r="Y217" s="415"/>
      <c r="AA217" s="415">
        <f t="shared" si="20"/>
        <v>0</v>
      </c>
      <c r="AB217" s="293">
        <f t="shared" si="21"/>
        <v>0</v>
      </c>
    </row>
    <row r="218" spans="1:28" ht="87.75" customHeight="1" x14ac:dyDescent="0.3">
      <c r="A218" s="217">
        <f>'TD Info Completed by Auditor'!A18</f>
        <v>955</v>
      </c>
      <c r="B218" s="124" t="s">
        <v>614</v>
      </c>
      <c r="C218" s="217" t="str">
        <f>'TD Info Completed by Auditor'!B18</f>
        <v xml:space="preserve">Number of significant deficiency findings (financial statement findings only)
Exclude findings reported in questions 906, 907, 951, 953 </v>
      </c>
      <c r="D218" s="235"/>
      <c r="E218" s="219">
        <f>'TD Info Completed by Auditor'!C18</f>
        <v>0</v>
      </c>
      <c r="F218" s="229"/>
      <c r="G218" s="231"/>
      <c r="H218" s="228"/>
      <c r="I218" s="32"/>
      <c r="J218" s="183">
        <v>955</v>
      </c>
      <c r="K218" s="52" t="s">
        <v>618</v>
      </c>
      <c r="L218" s="302">
        <f t="shared" si="19"/>
        <v>0</v>
      </c>
      <c r="N218" s="253" t="s">
        <v>780</v>
      </c>
      <c r="P218" s="202"/>
      <c r="X218" s="293" t="e">
        <v>#N/A</v>
      </c>
      <c r="Y218" s="415"/>
      <c r="AA218" s="415">
        <f t="shared" si="20"/>
        <v>0</v>
      </c>
      <c r="AB218" s="293">
        <f t="shared" si="21"/>
        <v>0</v>
      </c>
    </row>
    <row r="219" spans="1:28" ht="87.75" customHeight="1" x14ac:dyDescent="0.3">
      <c r="A219" s="217">
        <f>'TD Info Completed by Auditor'!A19</f>
        <v>957</v>
      </c>
      <c r="B219" s="124" t="s">
        <v>614</v>
      </c>
      <c r="C219" s="217" t="str">
        <f>'TD Info Completed by Auditor'!B19</f>
        <v xml:space="preserve">Number of material weaknesses findings (financial statements findings only)
Exclude findings reported in questions 906, 907, 951, 953 </v>
      </c>
      <c r="D219" s="235"/>
      <c r="E219" s="219">
        <f>'TD Info Completed by Auditor'!C19</f>
        <v>0</v>
      </c>
      <c r="F219" s="229"/>
      <c r="G219" s="231"/>
      <c r="H219" s="228"/>
      <c r="I219" s="32"/>
      <c r="J219" s="183">
        <v>957</v>
      </c>
      <c r="K219" s="52" t="s">
        <v>619</v>
      </c>
      <c r="L219" s="302">
        <f t="shared" si="19"/>
        <v>0</v>
      </c>
      <c r="N219" s="253" t="s">
        <v>780</v>
      </c>
      <c r="P219" s="202"/>
      <c r="X219" s="293" t="e">
        <v>#N/A</v>
      </c>
      <c r="Y219" s="415"/>
      <c r="AA219" s="415">
        <f t="shared" si="20"/>
        <v>0</v>
      </c>
      <c r="AB219" s="293">
        <f t="shared" si="21"/>
        <v>0</v>
      </c>
    </row>
    <row r="220" spans="1:28" ht="192" customHeight="1" x14ac:dyDescent="0.3">
      <c r="A220" s="217">
        <f>'TD Info Completed by Auditor'!A20</f>
        <v>973</v>
      </c>
      <c r="B220" s="124" t="s">
        <v>614</v>
      </c>
      <c r="C220" s="217" t="str">
        <f>'TD Info Completed by Auditor'!B20</f>
        <v>The above questions account for significant and material findings.  Were there any issues or other matters presented to the Governing Board regarding internal controls (additional issues or other matters that were not listed as a material weakness or significant deficiency), that the Governing Board was instructed to include in the unit's "Response to the Auditor's Findings, Recommendations, and Fiscal Matters" Please indicate the number of other issues presented to the board.  This question is intended to include other issues that would have a substantial negative impact financially or internal controls that would have a negative effect on the unit's operations that are not reflected in the unit's audit report.  This includes matters the auditor presented to the board such as excessive employee turnover or loss of a big tax payer.</v>
      </c>
      <c r="D220" s="235"/>
      <c r="E220" s="219">
        <f>IF(+'TD Info Completed by Auditor'!C20&gt;0,1,IF(+'TD Info Completed by Auditor'!C20&gt;0,2,IF(+'TD Info Completed by Auditor'!C20&gt;0,3,0)))</f>
        <v>0</v>
      </c>
      <c r="F220" s="229"/>
      <c r="G220" s="231"/>
      <c r="H220" s="228"/>
      <c r="I220" s="32"/>
      <c r="J220" s="183">
        <v>973</v>
      </c>
      <c r="K220" s="52" t="s">
        <v>2102</v>
      </c>
      <c r="L220" s="302">
        <f>IF(D220="",E220,D220)</f>
        <v>0</v>
      </c>
      <c r="N220" s="253" t="s">
        <v>780</v>
      </c>
      <c r="P220" s="208"/>
      <c r="X220" s="293" t="e">
        <v>#N/A</v>
      </c>
      <c r="Y220" s="415"/>
      <c r="AA220" s="415">
        <f>A220-J220</f>
        <v>0</v>
      </c>
      <c r="AB220" s="293">
        <f>E220-L220</f>
        <v>0</v>
      </c>
    </row>
    <row r="221" spans="1:28" ht="87.75" customHeight="1" x14ac:dyDescent="0.3">
      <c r="A221" s="217">
        <f>'TD Info Completed by Auditor'!A21</f>
        <v>959</v>
      </c>
      <c r="B221" s="124" t="s">
        <v>614</v>
      </c>
      <c r="C221" s="217" t="str">
        <f>'TD Info Completed by Auditor'!B21</f>
        <v>Did the Unit have debt service payments deferred or restructured in this fiscal year? (does not include refinancings designed to take advantage of lower interest rates)  Select Yes, No, or NA</v>
      </c>
      <c r="D221" s="235"/>
      <c r="E221" s="219">
        <f>IF(+'TD Info Completed by Auditor'!C21="Yes",1,IF(+'TD Info Completed by Auditor'!C21="No",2,IF(+'TD Info Completed by Auditor'!C21="N/A",3,0)))</f>
        <v>0</v>
      </c>
      <c r="F221" s="229"/>
      <c r="G221" s="231"/>
      <c r="H221" s="228"/>
      <c r="I221" s="32"/>
      <c r="J221" s="183">
        <v>959</v>
      </c>
      <c r="K221" s="52" t="s">
        <v>782</v>
      </c>
      <c r="L221" s="302">
        <f t="shared" si="19"/>
        <v>0</v>
      </c>
      <c r="N221" s="253" t="s">
        <v>780</v>
      </c>
      <c r="P221" s="202"/>
      <c r="X221" s="293" t="e">
        <v>#N/A</v>
      </c>
      <c r="Y221" s="415"/>
      <c r="AA221" s="415">
        <f t="shared" si="20"/>
        <v>0</v>
      </c>
      <c r="AB221" s="293">
        <f t="shared" si="21"/>
        <v>0</v>
      </c>
    </row>
    <row r="222" spans="1:28" s="415" customFormat="1" ht="177.75" customHeight="1" x14ac:dyDescent="0.3">
      <c r="A222" s="217">
        <f>'TD Info Completed by Auditor'!A22</f>
        <v>974</v>
      </c>
      <c r="B222" s="124" t="s">
        <v>614</v>
      </c>
      <c r="C222" s="217" t="str">
        <f>'TD Info Completed by Auditor'!B22</f>
        <v>Did the Unit have any of the following occur:
1.  Bond covenants were not met
2.  Debt service payments made late?  Deferred payments authorized by LGC or other state
     agencies should not be counted as late for purposes of this question.</v>
      </c>
      <c r="D222" s="235"/>
      <c r="E222" s="219">
        <f>IF(+'TD Info Completed by Auditor'!C22="Yes",1,IF(+'TD Info Completed by Auditor'!C22="No",2,IF(+'TD Info Completed by Auditor'!C22="N/A",3,0)))</f>
        <v>0</v>
      </c>
      <c r="F222" s="229"/>
      <c r="G222" s="231"/>
      <c r="H222" s="228"/>
      <c r="I222" s="32"/>
      <c r="J222" s="183">
        <v>974</v>
      </c>
      <c r="K222" s="52" t="s">
        <v>936</v>
      </c>
      <c r="L222" s="302">
        <f t="shared" ref="L222" si="22">IF(D222="",E222,D222)</f>
        <v>0</v>
      </c>
      <c r="M222"/>
      <c r="N222" s="253" t="s">
        <v>780</v>
      </c>
      <c r="P222" s="208"/>
      <c r="Q222" s="286"/>
      <c r="X222" s="293"/>
      <c r="AB222" s="293"/>
    </row>
    <row r="223" spans="1:28" ht="87.75" customHeight="1" x14ac:dyDescent="0.3">
      <c r="A223" s="217">
        <f>'TD Info Completed by Auditor'!A26</f>
        <v>979</v>
      </c>
      <c r="B223" s="124" t="s">
        <v>614</v>
      </c>
      <c r="C223" s="216" t="str">
        <f>'TD Info Completed by Auditor'!B26</f>
        <v>The Auditor will submit the Audit Report to the LGC within five months plus one day after the fiscal year end.  (for units with a June 30th fiscal year-end this would be December 1)   Select Yes or No</v>
      </c>
      <c r="D223" s="235"/>
      <c r="E223" s="219">
        <f>IF(+'TD Info Completed by Auditor'!C26="Yes",1,IF(+'TD Info Completed by Auditor'!C26="No",2,IF(+'TD Info Completed by Auditor'!C26="N/A",3,0)))</f>
        <v>0</v>
      </c>
      <c r="F223" s="229"/>
      <c r="G223" s="231"/>
      <c r="H223" s="228"/>
      <c r="I223" s="32"/>
      <c r="J223" s="183">
        <v>979</v>
      </c>
      <c r="K223" s="52" t="s">
        <v>606</v>
      </c>
      <c r="L223" s="302">
        <f t="shared" si="19"/>
        <v>0</v>
      </c>
      <c r="N223" s="253" t="s">
        <v>780</v>
      </c>
      <c r="P223" s="208"/>
      <c r="Q223" s="325"/>
      <c r="X223" s="293" t="e">
        <v>#N/A</v>
      </c>
      <c r="Y223" s="415"/>
      <c r="AA223" s="415">
        <f t="shared" si="20"/>
        <v>0</v>
      </c>
      <c r="AB223" s="293">
        <f t="shared" si="21"/>
        <v>0</v>
      </c>
    </row>
    <row r="224" spans="1:28" ht="87.75" customHeight="1" x14ac:dyDescent="0.3">
      <c r="A224" s="217">
        <f>'TD Info Completed by Auditor'!A28</f>
        <v>975</v>
      </c>
      <c r="B224" s="124" t="s">
        <v>614</v>
      </c>
      <c r="C224" s="216" t="str">
        <f>'TD Info Completed by Auditor'!B28</f>
        <v>The Performance Indicator Tab in this worksheet has at least one performance indicator of concern (indicated by a red shaded cell)</v>
      </c>
      <c r="D224" s="235"/>
      <c r="E224" s="219">
        <f>IF(+'TD Info Completed by Auditor'!C28="Yes",1,IF(+'TD Info Completed by Auditor'!C28="No",2,IF(+'TD Info Completed by Auditor'!C28="N/A",3,0)))</f>
        <v>0</v>
      </c>
      <c r="F224" s="229"/>
      <c r="G224" s="231"/>
      <c r="H224" s="228"/>
      <c r="I224" s="32"/>
      <c r="J224" s="183">
        <v>975</v>
      </c>
      <c r="K224" s="52" t="s">
        <v>620</v>
      </c>
      <c r="L224" s="302">
        <f>IF(D224="",E224,D224)</f>
        <v>0</v>
      </c>
      <c r="N224" s="253" t="s">
        <v>780</v>
      </c>
      <c r="P224" s="208"/>
      <c r="Q224" s="325"/>
      <c r="X224" s="293" t="e">
        <v>#N/A</v>
      </c>
      <c r="Y224" s="415"/>
      <c r="AA224" s="415">
        <f t="shared" si="20"/>
        <v>0</v>
      </c>
      <c r="AB224" s="293">
        <f t="shared" si="21"/>
        <v>0</v>
      </c>
    </row>
    <row r="225" spans="1:28" ht="109.95" customHeight="1" x14ac:dyDescent="0.3">
      <c r="A225" s="334">
        <v>336</v>
      </c>
      <c r="B225" s="244"/>
      <c r="C225" s="335" t="s">
        <v>791</v>
      </c>
      <c r="D225" s="336" t="s">
        <v>758</v>
      </c>
      <c r="E225" s="337" t="s">
        <v>759</v>
      </c>
      <c r="F225" s="245" t="s">
        <v>1355</v>
      </c>
      <c r="G225" s="231"/>
      <c r="H225" s="228"/>
      <c r="I225" s="32"/>
      <c r="J225" s="246">
        <v>336</v>
      </c>
      <c r="K225" s="338" t="s">
        <v>762</v>
      </c>
      <c r="L225" s="339">
        <f>L10-L11-L12-L13-L14-L15-L16</f>
        <v>0</v>
      </c>
      <c r="N225" s="254" t="s">
        <v>760</v>
      </c>
      <c r="P225" s="208"/>
      <c r="Q225" s="325"/>
      <c r="X225" s="293" t="e">
        <v>#N/A</v>
      </c>
      <c r="Y225" s="415"/>
      <c r="AA225" s="415">
        <f t="shared" si="20"/>
        <v>0</v>
      </c>
      <c r="AB225" s="293" t="e">
        <f t="shared" si="21"/>
        <v>#VALUE!</v>
      </c>
    </row>
    <row r="226" spans="1:28" ht="129" customHeight="1" x14ac:dyDescent="0.3">
      <c r="A226" s="334">
        <v>44</v>
      </c>
      <c r="B226" s="244"/>
      <c r="C226" s="340" t="s">
        <v>792</v>
      </c>
      <c r="D226" s="336" t="s">
        <v>750</v>
      </c>
      <c r="E226" s="341" t="s">
        <v>751</v>
      </c>
      <c r="F226" s="245" t="s">
        <v>1356</v>
      </c>
      <c r="G226" s="231"/>
      <c r="H226" s="228"/>
      <c r="I226" s="32"/>
      <c r="J226" s="246">
        <v>44</v>
      </c>
      <c r="K226" s="338" t="s">
        <v>763</v>
      </c>
      <c r="L226" s="339">
        <f>L76-L77-L74</f>
        <v>0</v>
      </c>
      <c r="N226" s="254" t="s">
        <v>761</v>
      </c>
      <c r="P226" s="208"/>
      <c r="Q226" s="325"/>
      <c r="X226" s="293" t="e">
        <v>#N/A</v>
      </c>
      <c r="Y226" s="415"/>
      <c r="AA226" s="415">
        <f t="shared" si="20"/>
        <v>0</v>
      </c>
      <c r="AB226" s="293" t="e">
        <f t="shared" si="21"/>
        <v>#VALUE!</v>
      </c>
    </row>
    <row r="227" spans="1:28" ht="169.5" customHeight="1" x14ac:dyDescent="0.3">
      <c r="A227" s="334">
        <v>45</v>
      </c>
      <c r="B227" s="244"/>
      <c r="C227" s="342" t="s">
        <v>793</v>
      </c>
      <c r="D227" s="336" t="s">
        <v>752</v>
      </c>
      <c r="E227" s="337" t="s">
        <v>753</v>
      </c>
      <c r="F227" s="245" t="s">
        <v>1355</v>
      </c>
      <c r="G227" s="231"/>
      <c r="H227" s="228"/>
      <c r="I227" s="32"/>
      <c r="J227" s="246">
        <v>45</v>
      </c>
      <c r="K227" s="338" t="s">
        <v>764</v>
      </c>
      <c r="L227" s="339">
        <f>L80-L81-L82-L83-L84-L85-L79</f>
        <v>0</v>
      </c>
      <c r="N227" s="254" t="s">
        <v>772</v>
      </c>
      <c r="P227" s="208"/>
      <c r="Q227" s="325"/>
      <c r="X227" s="293" t="e">
        <v>#N/A</v>
      </c>
      <c r="Y227" s="415"/>
      <c r="AA227" s="415">
        <f t="shared" si="20"/>
        <v>0</v>
      </c>
      <c r="AB227" s="293" t="e">
        <f t="shared" si="21"/>
        <v>#VALUE!</v>
      </c>
    </row>
    <row r="228" spans="1:28" ht="87.75" customHeight="1" x14ac:dyDescent="0.3">
      <c r="A228" s="334">
        <v>47</v>
      </c>
      <c r="B228" s="244"/>
      <c r="C228" s="245" t="s">
        <v>766</v>
      </c>
      <c r="D228" s="336" t="s">
        <v>754</v>
      </c>
      <c r="E228" s="337" t="s">
        <v>756</v>
      </c>
      <c r="F228" s="245" t="s">
        <v>1355</v>
      </c>
      <c r="G228" s="231"/>
      <c r="H228" s="228"/>
      <c r="I228" s="32"/>
      <c r="J228" s="246">
        <v>47</v>
      </c>
      <c r="K228" s="338" t="s">
        <v>765</v>
      </c>
      <c r="L228" s="339">
        <f>L94-L95-L92</f>
        <v>0</v>
      </c>
      <c r="N228" s="254" t="s">
        <v>773</v>
      </c>
      <c r="P228" s="208"/>
      <c r="Q228" s="325"/>
      <c r="X228" s="293" t="e">
        <v>#N/A</v>
      </c>
      <c r="Y228" s="415"/>
      <c r="AA228" s="415">
        <f t="shared" si="20"/>
        <v>0</v>
      </c>
      <c r="AB228" s="293" t="e">
        <f t="shared" si="21"/>
        <v>#VALUE!</v>
      </c>
    </row>
    <row r="229" spans="1:28" ht="152.25" customHeight="1" x14ac:dyDescent="0.3">
      <c r="A229" s="334">
        <v>48</v>
      </c>
      <c r="B229" s="244"/>
      <c r="C229" s="245" t="s">
        <v>767</v>
      </c>
      <c r="D229" s="336" t="s">
        <v>755</v>
      </c>
      <c r="E229" s="337" t="s">
        <v>757</v>
      </c>
      <c r="F229" s="245" t="s">
        <v>1355</v>
      </c>
      <c r="G229" s="231"/>
      <c r="H229" s="228"/>
      <c r="I229" s="32"/>
      <c r="J229" s="246">
        <v>48</v>
      </c>
      <c r="K229" s="338" t="s">
        <v>115</v>
      </c>
      <c r="L229" s="339">
        <f>L99-L100-L101-L102-L103-L104-L98</f>
        <v>0</v>
      </c>
      <c r="N229" s="254" t="s">
        <v>774</v>
      </c>
      <c r="P229" s="208"/>
      <c r="Q229" s="325"/>
      <c r="X229" s="293" t="e">
        <v>#N/A</v>
      </c>
      <c r="Y229" s="415"/>
      <c r="AA229" s="415">
        <f t="shared" si="20"/>
        <v>0</v>
      </c>
      <c r="AB229" s="293" t="e">
        <f t="shared" si="21"/>
        <v>#VALUE!</v>
      </c>
    </row>
    <row r="230" spans="1:28" ht="113.4" customHeight="1" x14ac:dyDescent="0.3">
      <c r="A230" s="343"/>
      <c r="B230" s="90"/>
      <c r="C230" s="344"/>
      <c r="D230" s="129"/>
      <c r="E230" s="137"/>
      <c r="F230" s="59"/>
      <c r="G230" s="131"/>
      <c r="H230" s="132"/>
      <c r="I230" s="32"/>
      <c r="J230" s="247">
        <v>998</v>
      </c>
      <c r="K230" s="248" t="s">
        <v>277</v>
      </c>
      <c r="L230" s="345" t="e">
        <f>VLOOKUP('Unit Data from Audit Worksheet'!D2,'Unit Names(H)'!$A$2:$C$95,3,FALSE)</f>
        <v>#N/A</v>
      </c>
      <c r="N230" s="254" t="s">
        <v>768</v>
      </c>
      <c r="P230" s="208"/>
      <c r="Q230" s="325"/>
      <c r="X230" s="293" t="e">
        <v>#N/A</v>
      </c>
      <c r="Y230" s="415"/>
      <c r="AA230" s="415">
        <f t="shared" si="20"/>
        <v>-998</v>
      </c>
      <c r="AB230" s="293" t="e">
        <f t="shared" si="21"/>
        <v>#N/A</v>
      </c>
    </row>
    <row r="231" spans="1:28" ht="119.4" customHeight="1" x14ac:dyDescent="0.3">
      <c r="A231" s="343"/>
      <c r="B231" s="90"/>
      <c r="C231" s="344"/>
      <c r="D231" s="346"/>
      <c r="E231" s="347"/>
      <c r="F231" s="348"/>
      <c r="G231" s="349"/>
      <c r="H231" s="350"/>
      <c r="I231" s="32"/>
      <c r="J231" s="249">
        <v>995</v>
      </c>
      <c r="K231" s="250" t="s">
        <v>275</v>
      </c>
      <c r="L231" s="926" t="e">
        <f>INDEX('PY1 Data(H)'!$A$1:$CZ$307,MATCH('PY1 Data(H)'!$A285,'PY1 Data(H)'!$A$1:$A$307,0),MATCH('Unit Data from Audit Worksheet'!$D$2,'PY1 Data(H)'!$A$1:$CZ$1,0))</f>
        <v>#N/A</v>
      </c>
      <c r="N231" s="254" t="s">
        <v>775</v>
      </c>
      <c r="P231" s="208"/>
      <c r="Q231" s="325"/>
      <c r="X231" s="293" t="e">
        <v>#N/A</v>
      </c>
      <c r="Y231" s="415"/>
      <c r="AA231" s="415">
        <f t="shared" si="20"/>
        <v>-995</v>
      </c>
      <c r="AB231" s="653" t="e">
        <f t="shared" si="21"/>
        <v>#N/A</v>
      </c>
    </row>
    <row r="232" spans="1:28" ht="104.4" customHeight="1" x14ac:dyDescent="0.3">
      <c r="A232" s="343"/>
      <c r="B232" s="90"/>
      <c r="C232" s="344"/>
      <c r="D232" s="346"/>
      <c r="E232" s="347"/>
      <c r="F232" s="348"/>
      <c r="G232" s="349"/>
      <c r="H232" s="350"/>
      <c r="I232" s="32"/>
      <c r="J232" s="249">
        <v>996</v>
      </c>
      <c r="K232" s="250" t="s">
        <v>276</v>
      </c>
      <c r="L232" s="926" t="e">
        <f>INDEX('PY1 Data(H)'!$A$1:$CZ$307,MATCH('PY1 Data(H)'!$A286,'PY1 Data(H)'!$A$1:$A$307,0),MATCH('Unit Data from Audit Worksheet'!$D$2,'PY1 Data(H)'!$A$1:$CZ$1,0))</f>
        <v>#N/A</v>
      </c>
      <c r="N232" s="254" t="s">
        <v>776</v>
      </c>
      <c r="P232" s="208"/>
      <c r="Q232" s="325"/>
      <c r="X232" s="293" t="e">
        <v>#N/A</v>
      </c>
      <c r="Y232" s="415"/>
      <c r="AA232" s="415">
        <f t="shared" si="20"/>
        <v>-996</v>
      </c>
      <c r="AB232" s="653" t="e">
        <f t="shared" si="21"/>
        <v>#N/A</v>
      </c>
    </row>
    <row r="233" spans="1:28" ht="43.2" x14ac:dyDescent="0.3">
      <c r="A233" s="343"/>
      <c r="B233" s="90"/>
      <c r="C233" s="344"/>
      <c r="D233" s="346"/>
      <c r="E233" s="347"/>
      <c r="F233" s="348"/>
      <c r="G233" s="349"/>
      <c r="H233" s="351"/>
      <c r="I233" s="32"/>
      <c r="J233" s="158">
        <v>554</v>
      </c>
      <c r="K233" s="352" t="s">
        <v>323</v>
      </c>
      <c r="L233" s="320"/>
      <c r="N233" s="353"/>
      <c r="P233" s="208"/>
      <c r="Q233" s="325"/>
      <c r="X233" s="293" t="e">
        <v>#N/A</v>
      </c>
      <c r="Y233" s="415"/>
      <c r="AA233" s="415">
        <f t="shared" si="20"/>
        <v>-554</v>
      </c>
      <c r="AB233" s="293">
        <f t="shared" si="21"/>
        <v>0</v>
      </c>
    </row>
    <row r="234" spans="1:28" ht="43.2" x14ac:dyDescent="0.3">
      <c r="A234" s="343"/>
      <c r="B234" s="90"/>
      <c r="C234" s="344"/>
      <c r="D234" s="346"/>
      <c r="E234" s="347"/>
      <c r="F234" s="348"/>
      <c r="G234" s="349"/>
      <c r="H234" s="351"/>
      <c r="I234" s="32"/>
      <c r="J234" s="158">
        <v>555</v>
      </c>
      <c r="K234" s="352" t="s">
        <v>324</v>
      </c>
      <c r="L234" s="320"/>
      <c r="N234" s="353"/>
      <c r="P234" s="208"/>
      <c r="Q234" s="325"/>
      <c r="X234" s="293" t="e">
        <v>#N/A</v>
      </c>
      <c r="Y234" s="415"/>
      <c r="AA234" s="415">
        <f t="shared" si="20"/>
        <v>-555</v>
      </c>
      <c r="AB234" s="293">
        <f t="shared" si="21"/>
        <v>0</v>
      </c>
    </row>
    <row r="235" spans="1:28" ht="43.2" x14ac:dyDescent="0.3">
      <c r="A235" s="343"/>
      <c r="B235" s="90"/>
      <c r="C235" s="344"/>
      <c r="D235" s="346"/>
      <c r="E235" s="347"/>
      <c r="F235" s="348"/>
      <c r="G235" s="349"/>
      <c r="H235" s="351"/>
      <c r="I235" s="32"/>
      <c r="J235" s="158">
        <v>556</v>
      </c>
      <c r="K235" s="352" t="s">
        <v>325</v>
      </c>
      <c r="L235" s="320"/>
      <c r="N235" s="353"/>
      <c r="P235" s="208"/>
      <c r="Q235" s="325"/>
      <c r="X235" s="293" t="e">
        <v>#N/A</v>
      </c>
      <c r="Y235" s="415"/>
      <c r="AA235" s="415">
        <f t="shared" si="20"/>
        <v>-556</v>
      </c>
      <c r="AB235" s="293">
        <f t="shared" si="21"/>
        <v>0</v>
      </c>
    </row>
    <row r="236" spans="1:28" ht="43.2" x14ac:dyDescent="0.3">
      <c r="A236" s="343"/>
      <c r="B236" s="90"/>
      <c r="C236" s="344"/>
      <c r="D236" s="346"/>
      <c r="E236" s="347"/>
      <c r="F236" s="348"/>
      <c r="G236" s="349"/>
      <c r="H236" s="351"/>
      <c r="I236" s="32"/>
      <c r="J236" s="158">
        <v>557</v>
      </c>
      <c r="K236" s="352" t="s">
        <v>326</v>
      </c>
      <c r="L236" s="320"/>
      <c r="N236" s="353"/>
      <c r="P236" s="209"/>
      <c r="X236" s="293" t="e">
        <v>#N/A</v>
      </c>
      <c r="Y236" s="415"/>
      <c r="AA236" s="415">
        <f t="shared" si="20"/>
        <v>-557</v>
      </c>
      <c r="AB236" s="293">
        <f t="shared" si="21"/>
        <v>0</v>
      </c>
    </row>
    <row r="237" spans="1:28" ht="43.2" x14ac:dyDescent="0.3">
      <c r="A237" s="343"/>
      <c r="B237" s="90"/>
      <c r="C237" s="344"/>
      <c r="D237" s="346"/>
      <c r="E237" s="347"/>
      <c r="F237" s="348"/>
      <c r="G237" s="349"/>
      <c r="H237" s="351"/>
      <c r="I237" s="32"/>
      <c r="J237" s="158">
        <v>606</v>
      </c>
      <c r="K237" s="352" t="s">
        <v>455</v>
      </c>
      <c r="L237" s="320"/>
      <c r="N237" s="353"/>
      <c r="P237" s="209"/>
      <c r="X237" s="293" t="e">
        <v>#N/A</v>
      </c>
      <c r="Y237" s="415"/>
      <c r="AA237" s="415">
        <f t="shared" si="20"/>
        <v>-606</v>
      </c>
      <c r="AB237" s="293">
        <f t="shared" si="21"/>
        <v>0</v>
      </c>
    </row>
    <row r="238" spans="1:28" ht="39.75" customHeight="1" x14ac:dyDescent="0.3">
      <c r="A238" s="343"/>
      <c r="B238" s="90"/>
      <c r="C238" s="344"/>
      <c r="D238" s="346"/>
      <c r="E238" s="347"/>
      <c r="F238" s="348"/>
      <c r="G238" s="349"/>
      <c r="H238" s="351"/>
      <c r="I238" s="32"/>
      <c r="J238" s="208">
        <v>662</v>
      </c>
      <c r="K238" s="354" t="s">
        <v>456</v>
      </c>
      <c r="L238" s="355"/>
      <c r="N238" s="353"/>
      <c r="P238" s="209"/>
      <c r="X238" s="293" t="e">
        <v>#N/A</v>
      </c>
      <c r="Y238" s="415"/>
      <c r="AA238" s="415">
        <f t="shared" si="20"/>
        <v>-662</v>
      </c>
      <c r="AB238" s="293">
        <f t="shared" si="21"/>
        <v>0</v>
      </c>
    </row>
    <row r="239" spans="1:28" ht="39" customHeight="1" x14ac:dyDescent="0.3">
      <c r="A239" s="343"/>
      <c r="B239" s="90"/>
      <c r="C239" s="344"/>
      <c r="D239" s="346"/>
      <c r="E239" s="347"/>
      <c r="F239" s="348"/>
      <c r="G239" s="349"/>
      <c r="H239" s="351"/>
      <c r="I239" s="32"/>
      <c r="J239" s="208">
        <v>663</v>
      </c>
      <c r="K239" s="356" t="s">
        <v>457</v>
      </c>
      <c r="L239" s="355"/>
      <c r="N239" s="353"/>
      <c r="P239" s="209"/>
      <c r="X239" s="293" t="e">
        <v>#N/A</v>
      </c>
      <c r="Y239" s="415"/>
      <c r="AA239" s="415">
        <f t="shared" si="20"/>
        <v>-663</v>
      </c>
      <c r="AB239" s="293">
        <f t="shared" si="21"/>
        <v>0</v>
      </c>
    </row>
    <row r="240" spans="1:28" s="415" customFormat="1" ht="42.6" customHeight="1" x14ac:dyDescent="0.3">
      <c r="A240" s="343"/>
      <c r="B240" s="90"/>
      <c r="C240" s="344"/>
      <c r="D240" s="346"/>
      <c r="E240" s="347"/>
      <c r="F240" s="348"/>
      <c r="G240" s="349"/>
      <c r="H240" s="351"/>
      <c r="I240" s="32"/>
      <c r="J240" s="208">
        <v>1064</v>
      </c>
      <c r="K240" s="321" t="s">
        <v>2145</v>
      </c>
      <c r="L240" s="355"/>
      <c r="M240"/>
      <c r="N240" s="353"/>
      <c r="P240" s="209"/>
      <c r="Q240" s="286"/>
      <c r="X240" s="293"/>
      <c r="AA240" s="415">
        <f t="shared" si="20"/>
        <v>-1064</v>
      </c>
      <c r="AB240" s="293">
        <f t="shared" si="21"/>
        <v>0</v>
      </c>
    </row>
    <row r="241" spans="1:28" s="415" customFormat="1" ht="45" customHeight="1" x14ac:dyDescent="0.3">
      <c r="A241" s="343"/>
      <c r="B241" s="90"/>
      <c r="C241" s="344"/>
      <c r="D241" s="346"/>
      <c r="E241" s="347"/>
      <c r="F241" s="348"/>
      <c r="G241" s="349"/>
      <c r="H241" s="351"/>
      <c r="I241" s="32"/>
      <c r="J241" s="208">
        <v>1065</v>
      </c>
      <c r="K241" s="321" t="s">
        <v>2146</v>
      </c>
      <c r="L241" s="355"/>
      <c r="M241"/>
      <c r="N241" s="353"/>
      <c r="P241" s="209"/>
      <c r="Q241" s="286"/>
      <c r="X241" s="293"/>
      <c r="AA241" s="415">
        <f t="shared" si="20"/>
        <v>-1065</v>
      </c>
      <c r="AB241" s="293">
        <f t="shared" si="21"/>
        <v>0</v>
      </c>
    </row>
    <row r="242" spans="1:28" s="18" customFormat="1" ht="22.5" customHeight="1" x14ac:dyDescent="0.3">
      <c r="A242" s="343"/>
      <c r="B242" s="90"/>
      <c r="C242" s="344"/>
      <c r="D242" s="129"/>
      <c r="E242" s="130"/>
      <c r="F242" s="59"/>
      <c r="G242" s="131"/>
      <c r="H242" s="132"/>
      <c r="I242" s="32"/>
      <c r="J242" s="133"/>
      <c r="K242" s="357"/>
      <c r="L242" s="358"/>
      <c r="M242"/>
      <c r="N242" s="253"/>
      <c r="P242" s="209"/>
      <c r="Q242" s="286"/>
      <c r="R242" s="3"/>
      <c r="S242" s="3"/>
      <c r="T242" s="3"/>
      <c r="U242" s="3"/>
      <c r="V242" s="3"/>
      <c r="W242" s="3"/>
      <c r="X242" s="293" t="e">
        <v>#N/A</v>
      </c>
      <c r="Y242" s="415"/>
      <c r="Z242" s="3"/>
      <c r="AA242" s="415">
        <f t="shared" si="20"/>
        <v>0</v>
      </c>
      <c r="AB242" s="293">
        <f t="shared" si="21"/>
        <v>0</v>
      </c>
    </row>
    <row r="243" spans="1:28" ht="99" customHeight="1" x14ac:dyDescent="0.3">
      <c r="A243" s="217">
        <f>'Unit Data from Audit Worksheet'!A264</f>
        <v>947</v>
      </c>
      <c r="B243" s="124"/>
      <c r="C243" s="216" t="str">
        <f>'Unit Data from Audit Worksheet'!D264</f>
        <v>First name of finance officer or interim finance officer (please enter “vacant” for first name if the position is currently vacant)</v>
      </c>
      <c r="D243" s="238"/>
      <c r="E243" s="172">
        <f>'Unit Data from Audit Worksheet'!F264</f>
        <v>0</v>
      </c>
      <c r="F243" s="229" t="str">
        <f>'Unit Data from Audit Worksheet'!G264</f>
        <v>Please do not leave blank</v>
      </c>
      <c r="G243" s="231"/>
      <c r="H243" s="228"/>
      <c r="I243" s="32"/>
      <c r="J243" s="161">
        <v>947</v>
      </c>
      <c r="K243" s="359" t="s">
        <v>410</v>
      </c>
      <c r="L243" s="360">
        <f t="shared" ref="L243:L257" si="23">IF(D243="",E243,D243)</f>
        <v>0</v>
      </c>
      <c r="N243" s="353"/>
      <c r="P243" s="209"/>
      <c r="Q243" s="78"/>
      <c r="X243" s="293">
        <v>947</v>
      </c>
      <c r="Y243" s="3">
        <v>947</v>
      </c>
      <c r="AA243" s="415">
        <f t="shared" si="20"/>
        <v>0</v>
      </c>
      <c r="AB243" s="293" t="b">
        <f>EXACT(E243,L243)</f>
        <v>1</v>
      </c>
    </row>
    <row r="244" spans="1:28" ht="128.25" customHeight="1" x14ac:dyDescent="0.3">
      <c r="A244" s="217">
        <f>'Unit Data from Audit Worksheet'!A265</f>
        <v>948</v>
      </c>
      <c r="B244" s="124"/>
      <c r="C244" s="216" t="str">
        <f>'Unit Data from Audit Worksheet'!D265</f>
        <v>Last name of finance officer or interim finance officer (please enter “vacant” for last name if the position is currently vacant)</v>
      </c>
      <c r="D244" s="238"/>
      <c r="E244" s="361">
        <f>'Unit Data from Audit Worksheet'!F265</f>
        <v>0</v>
      </c>
      <c r="F244" s="229" t="str">
        <f>'Unit Data from Audit Worksheet'!G265</f>
        <v>Please do not leave blank</v>
      </c>
      <c r="G244" s="231"/>
      <c r="H244" s="228"/>
      <c r="I244" s="32"/>
      <c r="J244" s="161">
        <v>948</v>
      </c>
      <c r="K244" s="359" t="s">
        <v>411</v>
      </c>
      <c r="L244" s="360">
        <f t="shared" si="23"/>
        <v>0</v>
      </c>
      <c r="N244" s="353"/>
      <c r="P244" s="209"/>
      <c r="X244" s="293">
        <v>948</v>
      </c>
      <c r="Y244" s="3">
        <v>948</v>
      </c>
      <c r="AA244" s="415">
        <f t="shared" si="20"/>
        <v>0</v>
      </c>
      <c r="AB244" s="293" t="b">
        <f t="shared" ref="AB244:AB258" si="24">EXACT(E244,L244)</f>
        <v>1</v>
      </c>
    </row>
    <row r="245" spans="1:28" ht="61.5" customHeight="1" x14ac:dyDescent="0.3">
      <c r="A245" s="217">
        <f>'Unit Data from Audit Worksheet'!A266</f>
        <v>949</v>
      </c>
      <c r="B245" s="124"/>
      <c r="C245" s="216" t="str">
        <f>'Unit Data from Audit Worksheet'!D266</f>
        <v>Is the finance officer serving in a permanent role or an interim role? (select permanent/interim/vacant)</v>
      </c>
      <c r="D245" s="238"/>
      <c r="E245" s="172">
        <f>'Unit Data from Audit Worksheet'!F266</f>
        <v>0</v>
      </c>
      <c r="F245" s="229" t="str">
        <f>'Unit Data from Audit Worksheet'!G266</f>
        <v>Please do not leave blank</v>
      </c>
      <c r="G245" s="231"/>
      <c r="H245" s="228"/>
      <c r="I245" s="32"/>
      <c r="J245" s="161">
        <v>949</v>
      </c>
      <c r="K245" s="359" t="s">
        <v>435</v>
      </c>
      <c r="L245" s="360">
        <f t="shared" si="23"/>
        <v>0</v>
      </c>
      <c r="N245" s="353"/>
      <c r="P245" s="209"/>
      <c r="X245" s="293">
        <v>949</v>
      </c>
      <c r="Y245" s="3">
        <v>949</v>
      </c>
      <c r="AA245" s="415">
        <f t="shared" si="20"/>
        <v>0</v>
      </c>
      <c r="AB245" s="293" t="b">
        <f t="shared" si="24"/>
        <v>1</v>
      </c>
    </row>
    <row r="246" spans="1:28" ht="93.75" customHeight="1" x14ac:dyDescent="0.3">
      <c r="A246" s="217">
        <f>'Unit Data from Audit Worksheet'!A267</f>
        <v>950</v>
      </c>
      <c r="B246" s="124"/>
      <c r="C246" s="216" t="str">
        <f>'Unit Data from Audit Worksheet'!D267</f>
        <v>Has the finance officer been formally appointed by the local government, public authority, or designated official?  (Y/N)</v>
      </c>
      <c r="D246" s="238"/>
      <c r="E246" s="172">
        <f>'Unit Data from Audit Worksheet'!F267</f>
        <v>0</v>
      </c>
      <c r="F246" s="229" t="str">
        <f>'Unit Data from Audit Worksheet'!G267</f>
        <v>Please do not leave blank</v>
      </c>
      <c r="G246" s="231"/>
      <c r="H246" s="228"/>
      <c r="I246" s="32"/>
      <c r="J246" s="161">
        <v>950</v>
      </c>
      <c r="K246" s="359" t="s">
        <v>436</v>
      </c>
      <c r="L246" s="360">
        <f t="shared" si="23"/>
        <v>0</v>
      </c>
      <c r="N246" s="353"/>
      <c r="P246" s="209"/>
      <c r="X246" s="293">
        <v>950</v>
      </c>
      <c r="Y246" s="3">
        <v>950</v>
      </c>
      <c r="AA246" s="415">
        <f t="shared" si="20"/>
        <v>0</v>
      </c>
      <c r="AB246" s="293" t="b">
        <f t="shared" si="24"/>
        <v>1</v>
      </c>
    </row>
    <row r="247" spans="1:28" ht="153.75" customHeight="1" x14ac:dyDescent="0.3">
      <c r="A247" s="217">
        <f>'Unit Data from Audit Worksheet'!A268</f>
        <v>952</v>
      </c>
      <c r="B247" s="124"/>
      <c r="C247" s="216" t="str">
        <f>'Unit Data from Audit Worksheet'!D268</f>
        <v>Date on which the local government, public authority, or designated official appointed the finance officer?      Date Format  MM/DD/YYYY</v>
      </c>
      <c r="D247" s="238"/>
      <c r="E247" s="816" t="str">
        <f>IF('Unit Data from Audit Worksheet'!F268&gt;0,'Unit Data from Audit Worksheet'!F268," ")</f>
        <v xml:space="preserve"> </v>
      </c>
      <c r="F247" s="229" t="str">
        <f>'Unit Data from Audit Worksheet'!G268</f>
        <v>Leave blank if data not available</v>
      </c>
      <c r="G247" s="231"/>
      <c r="H247" s="228"/>
      <c r="I247" s="32"/>
      <c r="J247" s="161">
        <v>952</v>
      </c>
      <c r="K247" s="359" t="s">
        <v>437</v>
      </c>
      <c r="L247" s="362" t="str">
        <f t="shared" si="23"/>
        <v xml:space="preserve"> </v>
      </c>
      <c r="N247" s="353"/>
      <c r="P247" s="209"/>
      <c r="X247" s="293">
        <v>952</v>
      </c>
      <c r="Y247" s="3">
        <v>952</v>
      </c>
      <c r="AA247" s="415">
        <f t="shared" si="20"/>
        <v>0</v>
      </c>
      <c r="AB247" s="293" t="b">
        <f t="shared" si="24"/>
        <v>1</v>
      </c>
    </row>
    <row r="248" spans="1:28" ht="153.75" customHeight="1" x14ac:dyDescent="0.3">
      <c r="A248" s="217">
        <f>'Unit Data from Audit Worksheet'!A269</f>
        <v>954</v>
      </c>
      <c r="B248" s="124"/>
      <c r="C248" s="216" t="str">
        <f>'Unit Data from Audit Worksheet'!D269</f>
        <v>Has the finance officer or interim finance officer read, understand, and is in compliance with the requirements of N.C.G.S. 159, as applicable based on unit type and circumstances? (Y/N)</v>
      </c>
      <c r="D248" s="238"/>
      <c r="E248" s="172">
        <f>'Unit Data from Audit Worksheet'!F269</f>
        <v>0</v>
      </c>
      <c r="F248" s="229" t="str">
        <f>'Unit Data from Audit Worksheet'!G269</f>
        <v>Please do not leave blank</v>
      </c>
      <c r="G248" s="231"/>
      <c r="H248" s="228"/>
      <c r="I248" s="32"/>
      <c r="J248" s="161">
        <v>954</v>
      </c>
      <c r="K248" s="359" t="s">
        <v>438</v>
      </c>
      <c r="L248" s="360">
        <f t="shared" si="23"/>
        <v>0</v>
      </c>
      <c r="N248" s="353"/>
      <c r="P248" s="209"/>
      <c r="X248" s="293">
        <v>954</v>
      </c>
      <c r="Y248" s="3">
        <v>954</v>
      </c>
      <c r="AA248" s="415">
        <f t="shared" si="20"/>
        <v>0</v>
      </c>
      <c r="AB248" s="293" t="b">
        <f t="shared" si="24"/>
        <v>1</v>
      </c>
    </row>
    <row r="249" spans="1:28" ht="153.75" customHeight="1" x14ac:dyDescent="0.3">
      <c r="A249" s="217">
        <f>'Unit Data from Audit Worksheet'!A270</f>
        <v>956</v>
      </c>
      <c r="B249" s="124"/>
      <c r="C249" s="216" t="str">
        <f>'Unit Data from Audit Worksheet'!D270</f>
        <v>Does the finance officer or interim finance officer maintain and update (or ensures the maintenance and update of)  financial records monthly, including reconciliation of bank accounts to the general ledger? (Y/N)</v>
      </c>
      <c r="D249" s="238"/>
      <c r="E249" s="172">
        <f>'Unit Data from Audit Worksheet'!F270</f>
        <v>0</v>
      </c>
      <c r="F249" s="229" t="str">
        <f>'Unit Data from Audit Worksheet'!G270</f>
        <v>Please do not leave blank</v>
      </c>
      <c r="G249" s="231"/>
      <c r="H249" s="228"/>
      <c r="I249" s="32"/>
      <c r="J249" s="161">
        <v>956</v>
      </c>
      <c r="K249" s="359" t="s">
        <v>439</v>
      </c>
      <c r="L249" s="360">
        <f t="shared" si="23"/>
        <v>0</v>
      </c>
      <c r="N249" s="353"/>
      <c r="P249" s="209"/>
      <c r="X249" s="293">
        <v>956</v>
      </c>
      <c r="Y249" s="3">
        <v>956</v>
      </c>
      <c r="AA249" s="415">
        <f t="shared" si="20"/>
        <v>0</v>
      </c>
      <c r="AB249" s="293" t="b">
        <f t="shared" si="24"/>
        <v>1</v>
      </c>
    </row>
    <row r="250" spans="1:28" ht="201.6" x14ac:dyDescent="0.3">
      <c r="A250" s="217">
        <f>'Unit Data from Audit Worksheet'!A271</f>
        <v>958</v>
      </c>
      <c r="B250" s="124"/>
      <c r="C250" s="216" t="str">
        <f>'Unit Data from Audit Worksheet'!D271</f>
        <v>Has the finance officer or interim finance officer submitted (or ensured or confirmed submission of) all required and applicable reports including but not limited to  the FY2022 annual audit report (N.C.G.S. 159-34), the semi-annual report on cash and investments (LGC-203) due July 25, 2021 and January 25, 2022(N.C.G.S. 159-33), and the annual financial information report (AFIR) due by counties and municipalities October 31, 2022 (N.C.G.S. 159-33.1), and any other reports due  during the fiscal year corresponding to the audit report being submitted? (Y/N)</v>
      </c>
      <c r="D250" s="238"/>
      <c r="E250" s="172">
        <f>'Unit Data from Audit Worksheet'!F271</f>
        <v>0</v>
      </c>
      <c r="F250" s="229" t="str">
        <f>'Unit Data from Audit Worksheet'!G271</f>
        <v>Please do not leave blank</v>
      </c>
      <c r="G250" s="231"/>
      <c r="H250" s="228"/>
      <c r="I250" s="32"/>
      <c r="J250" s="161">
        <v>958</v>
      </c>
      <c r="K250" s="359" t="s">
        <v>440</v>
      </c>
      <c r="L250" s="363">
        <f t="shared" si="23"/>
        <v>0</v>
      </c>
      <c r="N250" s="353"/>
      <c r="P250" s="209"/>
      <c r="X250" s="293">
        <v>958</v>
      </c>
      <c r="Y250" s="3">
        <v>958</v>
      </c>
      <c r="AA250" s="415">
        <f t="shared" si="20"/>
        <v>0</v>
      </c>
      <c r="AB250" s="293" t="b">
        <f t="shared" si="24"/>
        <v>1</v>
      </c>
    </row>
    <row r="251" spans="1:28" ht="30.75" customHeight="1" x14ac:dyDescent="0.3">
      <c r="A251" s="364">
        <f>'Unit Data from Audit Worksheet'!A279</f>
        <v>960</v>
      </c>
      <c r="B251" s="168"/>
      <c r="C251" s="169" t="str">
        <f>'Unit Data from Audit Worksheet'!B279</f>
        <v>Name of Finance Officer</v>
      </c>
      <c r="D251" s="238"/>
      <c r="E251" s="365">
        <f>'Unit Data from Audit Worksheet'!D279</f>
        <v>0</v>
      </c>
      <c r="F251" s="366" t="str">
        <f>'Unit Data from Audit Worksheet'!F279</f>
        <v>Required</v>
      </c>
      <c r="G251" s="231"/>
      <c r="H251" s="228"/>
      <c r="I251" s="32"/>
      <c r="J251" s="171">
        <v>960</v>
      </c>
      <c r="K251" s="367" t="s">
        <v>431</v>
      </c>
      <c r="L251" s="368">
        <f t="shared" si="23"/>
        <v>0</v>
      </c>
      <c r="N251" s="318"/>
      <c r="P251" s="209"/>
      <c r="X251" s="293">
        <v>960</v>
      </c>
      <c r="Y251" s="3">
        <v>960</v>
      </c>
      <c r="AA251" s="415">
        <f t="shared" si="20"/>
        <v>0</v>
      </c>
      <c r="AB251" s="293" t="b">
        <f t="shared" si="24"/>
        <v>1</v>
      </c>
    </row>
    <row r="252" spans="1:28" ht="30.75" customHeight="1" x14ac:dyDescent="0.3">
      <c r="A252" s="364">
        <f>'Unit Data from Audit Worksheet'!A280</f>
        <v>962</v>
      </c>
      <c r="B252" s="168"/>
      <c r="C252" s="169" t="str">
        <f>'Unit Data from Audit Worksheet'!B280</f>
        <v>Title of Official</v>
      </c>
      <c r="D252" s="238"/>
      <c r="E252" s="365">
        <f>'Unit Data from Audit Worksheet'!D280</f>
        <v>0</v>
      </c>
      <c r="F252" s="366" t="str">
        <f>'Unit Data from Audit Worksheet'!F280</f>
        <v>Required</v>
      </c>
      <c r="G252" s="231"/>
      <c r="H252" s="228"/>
      <c r="I252" s="32"/>
      <c r="J252" s="171">
        <v>962</v>
      </c>
      <c r="K252" s="367" t="s">
        <v>406</v>
      </c>
      <c r="L252" s="368">
        <f t="shared" si="23"/>
        <v>0</v>
      </c>
      <c r="N252" s="318"/>
      <c r="P252" s="209"/>
      <c r="X252" s="293">
        <v>962</v>
      </c>
      <c r="Y252" s="3">
        <v>962</v>
      </c>
      <c r="AA252" s="415">
        <f t="shared" si="20"/>
        <v>0</v>
      </c>
      <c r="AB252" s="293" t="b">
        <f t="shared" si="24"/>
        <v>1</v>
      </c>
    </row>
    <row r="253" spans="1:28" ht="30.75" customHeight="1" x14ac:dyDescent="0.3">
      <c r="A253" s="364">
        <f>'Unit Data from Audit Worksheet'!A281</f>
        <v>964</v>
      </c>
      <c r="B253" s="168"/>
      <c r="C253" s="170" t="str">
        <f>'Unit Data from Audit Worksheet'!B281</f>
        <v>Date                        (Enter as "MM/DD/YYYY")</v>
      </c>
      <c r="D253" s="238"/>
      <c r="E253" s="369">
        <f>'Unit Data from Audit Worksheet'!D281</f>
        <v>0</v>
      </c>
      <c r="F253" s="366" t="str">
        <f>'Unit Data from Audit Worksheet'!F281</f>
        <v>Required</v>
      </c>
      <c r="G253" s="656"/>
      <c r="H253" s="228"/>
      <c r="I253" s="32"/>
      <c r="J253" s="171">
        <v>964</v>
      </c>
      <c r="K253" s="367" t="s">
        <v>467</v>
      </c>
      <c r="L253" s="370">
        <f t="shared" si="23"/>
        <v>0</v>
      </c>
      <c r="N253" s="318"/>
      <c r="P253" s="209"/>
      <c r="X253" s="293">
        <v>964</v>
      </c>
      <c r="Y253" s="3">
        <v>964</v>
      </c>
      <c r="AA253" s="415">
        <f t="shared" si="20"/>
        <v>0</v>
      </c>
      <c r="AB253" s="293" t="b">
        <f t="shared" si="24"/>
        <v>1</v>
      </c>
    </row>
    <row r="254" spans="1:28" ht="30.75" customHeight="1" x14ac:dyDescent="0.3">
      <c r="A254" s="364">
        <f>'Unit Data from Audit Worksheet'!A282</f>
        <v>966</v>
      </c>
      <c r="B254" s="168"/>
      <c r="C254" s="169" t="s">
        <v>1357</v>
      </c>
      <c r="D254" s="238"/>
      <c r="E254" s="655" t="str">
        <f>_xlfn.TEXTJOIN(",",,TEXT('Unit Data from Audit Worksheet'!D282,"###-###-####")," "&amp;'Unit Data from Audit Worksheet'!D283)</f>
        <v xml:space="preserve">--, </v>
      </c>
      <c r="F254" s="366" t="str">
        <f>'Unit Data from Audit Worksheet'!F282</f>
        <v>Required</v>
      </c>
      <c r="G254" s="231"/>
      <c r="H254" s="228"/>
      <c r="I254" s="32"/>
      <c r="J254" s="171">
        <v>966</v>
      </c>
      <c r="K254" s="367" t="s">
        <v>408</v>
      </c>
      <c r="L254" s="368" t="str">
        <f t="shared" si="23"/>
        <v xml:space="preserve">--, </v>
      </c>
      <c r="N254" s="318"/>
      <c r="P254" s="209"/>
      <c r="X254" s="293">
        <v>966</v>
      </c>
      <c r="Y254" s="3">
        <v>966</v>
      </c>
      <c r="AA254" s="415">
        <f t="shared" si="20"/>
        <v>0</v>
      </c>
      <c r="AB254" s="293" t="b">
        <f t="shared" si="24"/>
        <v>1</v>
      </c>
    </row>
    <row r="255" spans="1:28" ht="30.75" customHeight="1" x14ac:dyDescent="0.3">
      <c r="A255" s="364">
        <f>'Unit Data from Audit Worksheet'!A284</f>
        <v>968</v>
      </c>
      <c r="B255" s="168"/>
      <c r="C255" s="169" t="str">
        <f>'Unit Data from Audit Worksheet'!B284</f>
        <v>E-mail address</v>
      </c>
      <c r="D255" s="238"/>
      <c r="E255" s="365">
        <f>'Unit Data from Audit Worksheet'!D284</f>
        <v>0</v>
      </c>
      <c r="F255" s="366" t="str">
        <f>'Unit Data from Audit Worksheet'!F284</f>
        <v>Required</v>
      </c>
      <c r="G255" s="231"/>
      <c r="H255" s="228"/>
      <c r="I255" s="32"/>
      <c r="J255" s="171">
        <v>968</v>
      </c>
      <c r="K255" s="367" t="s">
        <v>409</v>
      </c>
      <c r="L255" s="368">
        <f t="shared" si="23"/>
        <v>0</v>
      </c>
      <c r="N255" s="318"/>
      <c r="P255" s="209"/>
      <c r="X255" s="293">
        <v>968</v>
      </c>
      <c r="Y255" s="3">
        <v>968</v>
      </c>
      <c r="AA255" s="415">
        <f t="shared" si="20"/>
        <v>0</v>
      </c>
      <c r="AB255" s="293" t="b">
        <f t="shared" si="24"/>
        <v>1</v>
      </c>
    </row>
    <row r="256" spans="1:28" ht="111" customHeight="1" x14ac:dyDescent="0.3">
      <c r="A256" s="371">
        <v>980</v>
      </c>
      <c r="B256" s="244" t="s">
        <v>614</v>
      </c>
      <c r="C256" s="255" t="str">
        <f>'TD Info Completed by Auditor'!B27</f>
        <v>Date the auditor presented or plans to present Financial Performance Indicators of Concern (FPIC) to the Governing Board.  If there are no FPICs to present to the governing board,  enter "7/1/2022" to indicate that an FPIC response is not required.</v>
      </c>
      <c r="D256" s="238"/>
      <c r="E256" s="794" t="str">
        <f>IF('TD Info Completed by Auditor'!C27&gt;0,'TD Info Completed by Auditor'!C27," ")</f>
        <v xml:space="preserve"> </v>
      </c>
      <c r="F256" s="372" t="s">
        <v>779</v>
      </c>
      <c r="G256" s="231"/>
      <c r="H256" s="228"/>
      <c r="I256" s="32"/>
      <c r="J256" s="256">
        <v>980</v>
      </c>
      <c r="K256" s="257" t="s">
        <v>604</v>
      </c>
      <c r="L256" s="373" t="str">
        <f t="shared" si="23"/>
        <v xml:space="preserve"> </v>
      </c>
      <c r="N256" s="418" t="s">
        <v>780</v>
      </c>
      <c r="P256" s="209"/>
      <c r="X256" s="293" t="e">
        <v>#N/A</v>
      </c>
      <c r="AA256" s="415">
        <f t="shared" si="20"/>
        <v>0</v>
      </c>
      <c r="AB256" s="293" t="b">
        <f t="shared" si="24"/>
        <v>1</v>
      </c>
    </row>
    <row r="257" spans="1:28" s="415" customFormat="1" ht="135.6" customHeight="1" x14ac:dyDescent="0.3">
      <c r="A257" s="217">
        <f>'Unit Data from Audit Worksheet'!A75</f>
        <v>590</v>
      </c>
      <c r="B257" s="217" t="str">
        <f>'Unit Data from Audit Worksheet'!B75</f>
        <v>Fiscal Review</v>
      </c>
      <c r="C257" s="74" t="str">
        <f>'Unit Data from Audit Worksheet'!D75</f>
        <v>If you appropriated General Fund Balance in your 2022 budget and your "change in fund balance": (account # 23 above) is negative, please select from the drop down box in column F either "operations" or "capital", whichever best describes what the fund balance was used for.  Briefly describe in column G to the right what the fund balance was used for.</v>
      </c>
      <c r="D257" s="238"/>
      <c r="E257" s="845" t="str">
        <f>CONCATENATE('Unit Data from Audit Worksheet'!F75," - ",'Unit Data from Audit Worksheet'!G75)</f>
        <v xml:space="preserve"> - </v>
      </c>
      <c r="F257" s="835"/>
      <c r="G257" s="231"/>
      <c r="H257" s="228"/>
      <c r="I257" s="32"/>
      <c r="J257" s="256">
        <v>590</v>
      </c>
      <c r="K257" s="257" t="s">
        <v>2069</v>
      </c>
      <c r="L257" s="846" t="str">
        <f t="shared" si="23"/>
        <v xml:space="preserve"> - </v>
      </c>
      <c r="M257"/>
      <c r="N257" s="418"/>
      <c r="P257" s="209"/>
      <c r="Q257" s="286"/>
      <c r="X257" s="293"/>
      <c r="AB257" s="293"/>
    </row>
    <row r="258" spans="1:28" ht="83.4" customHeight="1" x14ac:dyDescent="0.3">
      <c r="A258" s="343"/>
      <c r="B258" s="90"/>
      <c r="C258" s="344"/>
      <c r="D258" s="346"/>
      <c r="E258" s="347"/>
      <c r="F258" s="348"/>
      <c r="G258" s="349"/>
      <c r="H258" s="350"/>
      <c r="I258" s="32"/>
      <c r="J258" s="161">
        <v>999</v>
      </c>
      <c r="K258" s="359" t="s">
        <v>278</v>
      </c>
      <c r="L258" s="374" t="e">
        <f>'Unit Data from Audit Worksheet'!D3</f>
        <v>#N/A</v>
      </c>
      <c r="N258" s="375" t="s">
        <v>778</v>
      </c>
      <c r="O258" s="375" t="s">
        <v>777</v>
      </c>
      <c r="P258" s="209"/>
      <c r="X258" s="293" t="e">
        <v>#N/A</v>
      </c>
      <c r="AA258" s="415">
        <f t="shared" si="20"/>
        <v>-999</v>
      </c>
      <c r="AB258" s="293" t="e">
        <f t="shared" si="24"/>
        <v>#N/A</v>
      </c>
    </row>
    <row r="259" spans="1:28" x14ac:dyDescent="0.3">
      <c r="A259" s="190"/>
      <c r="B259" s="190"/>
      <c r="C259" s="190"/>
      <c r="D259" s="190"/>
      <c r="E259" s="190"/>
      <c r="F259" s="190"/>
      <c r="G259" s="190"/>
      <c r="H259" s="190"/>
      <c r="I259" s="190"/>
      <c r="J259" s="3"/>
      <c r="K259" s="3"/>
      <c r="L259" s="3"/>
      <c r="N259" s="4"/>
      <c r="P259" s="209"/>
      <c r="AA259" s="415"/>
    </row>
    <row r="260" spans="1:28" s="415" customFormat="1" x14ac:dyDescent="0.3">
      <c r="A260" s="190"/>
      <c r="B260" s="190"/>
      <c r="C260" s="190"/>
      <c r="D260" s="190"/>
      <c r="E260" s="190"/>
      <c r="F260" s="190"/>
      <c r="G260" s="190"/>
      <c r="H260" s="190"/>
      <c r="I260" s="190"/>
      <c r="M260"/>
      <c r="N260" s="4"/>
      <c r="P260" s="209"/>
      <c r="Q260" s="286"/>
    </row>
    <row r="261" spans="1:28" x14ac:dyDescent="0.3">
      <c r="C261" s="805"/>
      <c r="D261" s="377"/>
      <c r="E261" s="378"/>
      <c r="F261" s="378"/>
      <c r="G261" s="379"/>
      <c r="H261" s="378"/>
      <c r="I261" s="380"/>
      <c r="K261" s="919" t="s">
        <v>2072</v>
      </c>
      <c r="L261" s="921" t="e">
        <f>SUM(L4:L241)</f>
        <v>#N/A</v>
      </c>
      <c r="N261" s="4"/>
      <c r="P261" s="209"/>
      <c r="AA261" s="415"/>
    </row>
    <row r="262" spans="1:28" ht="19.2" customHeight="1" x14ac:dyDescent="0.3">
      <c r="A262"/>
      <c r="B262"/>
      <c r="C262"/>
      <c r="D262"/>
      <c r="E262"/>
      <c r="F262"/>
      <c r="G262" s="379"/>
      <c r="H262" s="378"/>
      <c r="I262" s="380"/>
      <c r="K262" s="920" t="s">
        <v>2047</v>
      </c>
      <c r="L262" s="921"/>
      <c r="N262" s="4"/>
      <c r="P262" s="209"/>
      <c r="AA262" s="415"/>
    </row>
    <row r="263" spans="1:28" ht="21.6" customHeight="1" x14ac:dyDescent="0.7">
      <c r="B263" s="3"/>
      <c r="C263" s="3"/>
      <c r="D263" s="73"/>
      <c r="E263" s="96"/>
      <c r="F263" s="73"/>
      <c r="G263" s="379"/>
      <c r="H263" s="378"/>
      <c r="I263" s="380"/>
      <c r="J263" s="148"/>
      <c r="K263" s="147"/>
      <c r="L263" s="921" t="e">
        <f>L261-L262</f>
        <v>#N/A</v>
      </c>
      <c r="N263" s="4"/>
      <c r="P263" s="209"/>
      <c r="Y263" s="415">
        <v>590</v>
      </c>
      <c r="AA263" s="415"/>
    </row>
    <row r="264" spans="1:28" ht="25.2" customHeight="1" x14ac:dyDescent="0.3">
      <c r="A264" s="190"/>
      <c r="B264" s="190"/>
      <c r="C264" s="190"/>
      <c r="D264" s="190"/>
      <c r="E264" s="190"/>
      <c r="F264" s="378"/>
      <c r="G264" s="379"/>
      <c r="H264" s="378"/>
      <c r="I264" s="380"/>
      <c r="K264" s="10"/>
      <c r="L264" s="381"/>
      <c r="P264" s="209"/>
      <c r="X264" s="293">
        <f>SUM(X5:X208)</f>
        <v>83710</v>
      </c>
      <c r="Y264" s="3">
        <v>96734</v>
      </c>
      <c r="AA264" s="415"/>
    </row>
    <row r="265" spans="1:28" x14ac:dyDescent="0.3">
      <c r="A265" s="190"/>
      <c r="B265" s="190"/>
      <c r="C265" s="190"/>
      <c r="D265" s="190"/>
      <c r="E265" s="190"/>
      <c r="F265" s="378"/>
      <c r="G265" s="379"/>
      <c r="H265" s="378"/>
      <c r="I265" s="380"/>
      <c r="K265" s="10"/>
      <c r="P265" s="209"/>
      <c r="X265" s="293">
        <f>SUM(X243:X255)</f>
        <v>12434</v>
      </c>
      <c r="AA265" s="415"/>
    </row>
    <row r="266" spans="1:28" ht="18.75" customHeight="1" x14ac:dyDescent="0.3">
      <c r="A266" s="190"/>
      <c r="B266" s="190"/>
      <c r="C266" s="190"/>
      <c r="D266" s="190"/>
      <c r="E266" s="190"/>
      <c r="F266" s="378"/>
      <c r="G266" s="379"/>
      <c r="H266" s="378"/>
      <c r="I266" s="380"/>
      <c r="K266" s="10"/>
      <c r="L266"/>
      <c r="P266" s="209"/>
      <c r="Y266" s="3" t="s">
        <v>1025</v>
      </c>
      <c r="AA266" s="415"/>
    </row>
    <row r="267" spans="1:28" ht="30.75" customHeight="1" x14ac:dyDescent="0.3">
      <c r="A267" s="190"/>
      <c r="B267" s="190"/>
      <c r="C267" s="190"/>
      <c r="D267" s="190"/>
      <c r="E267" s="190"/>
      <c r="F267" s="378"/>
      <c r="G267" s="379"/>
      <c r="H267" s="378"/>
      <c r="I267" s="380"/>
      <c r="K267" s="10"/>
      <c r="L267" s="381"/>
      <c r="P267" s="209"/>
      <c r="X267" s="293">
        <f>SUM(X264:X266)</f>
        <v>96144</v>
      </c>
      <c r="Y267" s="3">
        <f>Y264</f>
        <v>96734</v>
      </c>
      <c r="Z267" s="293">
        <f>X267-Y267</f>
        <v>-590</v>
      </c>
      <c r="AA267" s="415"/>
    </row>
    <row r="268" spans="1:28" ht="30.75" customHeight="1" x14ac:dyDescent="0.3">
      <c r="A268" s="190"/>
      <c r="B268" s="190"/>
      <c r="C268" s="190"/>
      <c r="D268" s="190"/>
      <c r="E268" s="190"/>
      <c r="F268" s="378"/>
      <c r="G268" s="379"/>
      <c r="H268" s="378"/>
      <c r="I268" s="380"/>
      <c r="K268" s="10"/>
      <c r="L268" s="381"/>
      <c r="P268" s="209"/>
      <c r="AA268" s="415"/>
    </row>
    <row r="269" spans="1:28" ht="30.75" customHeight="1" x14ac:dyDescent="0.3">
      <c r="A269" s="190"/>
      <c r="B269" s="190"/>
      <c r="C269" s="190"/>
      <c r="D269" s="190"/>
      <c r="E269" s="190"/>
      <c r="F269" s="378"/>
      <c r="G269" s="379"/>
      <c r="H269" s="378"/>
      <c r="I269" s="380"/>
      <c r="K269" s="10"/>
      <c r="L269" s="381"/>
      <c r="P269" s="209"/>
      <c r="AA269" s="415"/>
    </row>
    <row r="270" spans="1:28" ht="30.75" customHeight="1" x14ac:dyDescent="0.3">
      <c r="A270" s="190"/>
      <c r="B270" s="190"/>
      <c r="C270" s="190"/>
      <c r="D270" s="190"/>
      <c r="E270" s="190"/>
      <c r="F270" s="378"/>
      <c r="G270" s="379"/>
      <c r="H270" s="378"/>
      <c r="I270" s="380"/>
      <c r="K270" s="10"/>
      <c r="L270" s="381"/>
      <c r="P270" s="209"/>
      <c r="AA270" s="415"/>
    </row>
    <row r="271" spans="1:28" ht="30.75" customHeight="1" x14ac:dyDescent="0.3">
      <c r="A271" s="190"/>
      <c r="B271" s="190"/>
      <c r="C271" s="190"/>
      <c r="D271" s="190"/>
      <c r="E271" s="190"/>
      <c r="F271" s="378"/>
      <c r="G271" s="379"/>
      <c r="H271" s="378"/>
      <c r="I271" s="380"/>
      <c r="K271" s="10"/>
      <c r="L271" s="381"/>
      <c r="P271" s="209"/>
      <c r="AA271" s="415"/>
    </row>
    <row r="272" spans="1:28" x14ac:dyDescent="0.3">
      <c r="A272" s="190"/>
      <c r="B272" s="190"/>
      <c r="C272" s="190"/>
      <c r="D272" s="190"/>
      <c r="E272" s="190"/>
      <c r="I272" s="380"/>
      <c r="K272" s="10"/>
      <c r="L272" s="381"/>
      <c r="P272" s="209"/>
      <c r="AA272" s="415"/>
    </row>
    <row r="273" spans="1:27" x14ac:dyDescent="0.3">
      <c r="A273" s="190"/>
      <c r="B273" s="190"/>
      <c r="C273" s="190"/>
      <c r="D273" s="190"/>
      <c r="E273" s="190"/>
      <c r="I273" s="380"/>
      <c r="L273" s="381"/>
      <c r="P273" s="209"/>
      <c r="AA273" s="415"/>
    </row>
    <row r="274" spans="1:27" x14ac:dyDescent="0.3">
      <c r="A274" s="5"/>
      <c r="B274" s="382"/>
      <c r="C274" s="23"/>
      <c r="D274" s="72"/>
      <c r="I274" s="380"/>
      <c r="L274" s="381"/>
      <c r="P274" s="209"/>
      <c r="AA274" s="415"/>
    </row>
    <row r="275" spans="1:27" x14ac:dyDescent="0.3">
      <c r="A275" s="5"/>
      <c r="B275" s="382"/>
      <c r="C275" s="23"/>
      <c r="D275" s="72"/>
      <c r="L275" s="381"/>
      <c r="P275" s="209"/>
      <c r="AA275" s="415"/>
    </row>
    <row r="276" spans="1:27" x14ac:dyDescent="0.3">
      <c r="D276" s="72"/>
      <c r="P276" s="209"/>
      <c r="AA276" s="415"/>
    </row>
    <row r="277" spans="1:27" x14ac:dyDescent="0.3">
      <c r="D277" s="72"/>
      <c r="P277" s="209"/>
      <c r="AA277" s="415"/>
    </row>
    <row r="278" spans="1:27" x14ac:dyDescent="0.3">
      <c r="D278" s="72"/>
      <c r="P278" s="209"/>
      <c r="AA278" s="415"/>
    </row>
    <row r="279" spans="1:27" x14ac:dyDescent="0.3">
      <c r="D279" s="72"/>
      <c r="P279" s="209"/>
      <c r="AA279" s="415"/>
    </row>
    <row r="280" spans="1:27" x14ac:dyDescent="0.3">
      <c r="A280" s="5"/>
      <c r="B280" s="382"/>
      <c r="C280" s="23"/>
      <c r="D280" s="72"/>
      <c r="P280" s="209"/>
      <c r="AA280" s="415"/>
    </row>
    <row r="281" spans="1:27" x14ac:dyDescent="0.3">
      <c r="A281" s="5"/>
      <c r="B281" s="382"/>
      <c r="C281" s="23"/>
      <c r="D281" s="72"/>
      <c r="P281" s="209"/>
      <c r="AA281" s="415"/>
    </row>
    <row r="282" spans="1:27" x14ac:dyDescent="0.3">
      <c r="D282" s="72"/>
      <c r="P282" s="209"/>
      <c r="AA282" s="415"/>
    </row>
    <row r="283" spans="1:27" x14ac:dyDescent="0.3">
      <c r="D283" s="72"/>
      <c r="P283" s="209"/>
      <c r="AA283" s="415"/>
    </row>
    <row r="284" spans="1:27" x14ac:dyDescent="0.3">
      <c r="D284" s="72"/>
      <c r="P284" s="209"/>
      <c r="AA284" s="415"/>
    </row>
    <row r="285" spans="1:27" x14ac:dyDescent="0.3">
      <c r="D285" s="72"/>
      <c r="P285" s="209"/>
      <c r="AA285" s="415"/>
    </row>
    <row r="286" spans="1:27" x14ac:dyDescent="0.3">
      <c r="A286" s="5"/>
      <c r="B286" s="382"/>
      <c r="C286" s="23"/>
      <c r="D286" s="72"/>
      <c r="P286" s="209"/>
      <c r="AA286" s="415"/>
    </row>
    <row r="287" spans="1:27" x14ac:dyDescent="0.3">
      <c r="A287" s="5"/>
      <c r="B287" s="382"/>
      <c r="C287" s="23"/>
      <c r="D287" s="72"/>
      <c r="P287" s="209"/>
      <c r="AA287" s="415"/>
    </row>
    <row r="288" spans="1:27" x14ac:dyDescent="0.3">
      <c r="D288" s="72"/>
      <c r="P288" s="209"/>
      <c r="AA288" s="415"/>
    </row>
    <row r="289" spans="1:27" x14ac:dyDescent="0.3">
      <c r="D289" s="72"/>
      <c r="P289" s="209"/>
      <c r="AA289" s="415"/>
    </row>
    <row r="290" spans="1:27" x14ac:dyDescent="0.3">
      <c r="D290" s="72"/>
      <c r="P290" s="209"/>
      <c r="AA290" s="415"/>
    </row>
    <row r="291" spans="1:27" x14ac:dyDescent="0.3">
      <c r="D291" s="72"/>
      <c r="P291" s="209"/>
      <c r="AA291" s="415"/>
    </row>
    <row r="292" spans="1:27" x14ac:dyDescent="0.3">
      <c r="A292" s="5"/>
      <c r="B292" s="382"/>
      <c r="C292" s="23"/>
      <c r="D292" s="72"/>
      <c r="P292" s="209"/>
      <c r="AA292" s="415"/>
    </row>
    <row r="293" spans="1:27" x14ac:dyDescent="0.3">
      <c r="A293" s="5"/>
      <c r="B293" s="382"/>
      <c r="C293" s="23"/>
      <c r="D293" s="72"/>
      <c r="P293" s="209"/>
      <c r="AA293" s="415"/>
    </row>
    <row r="294" spans="1:27" x14ac:dyDescent="0.3">
      <c r="A294" s="5"/>
      <c r="B294" s="382"/>
      <c r="C294" s="23"/>
      <c r="D294" s="72"/>
      <c r="P294" s="209"/>
      <c r="AA294" s="415"/>
    </row>
    <row r="295" spans="1:27" x14ac:dyDescent="0.3">
      <c r="A295" s="5"/>
      <c r="B295" s="382"/>
      <c r="C295" s="23"/>
      <c r="D295" s="72"/>
      <c r="P295" s="209"/>
      <c r="AA295" s="415"/>
    </row>
    <row r="296" spans="1:27" x14ac:dyDescent="0.3">
      <c r="D296" s="72"/>
      <c r="P296" s="209"/>
      <c r="AA296" s="415"/>
    </row>
    <row r="297" spans="1:27" x14ac:dyDescent="0.3">
      <c r="D297" s="72"/>
      <c r="P297" s="209"/>
      <c r="AA297" s="415"/>
    </row>
    <row r="298" spans="1:27" x14ac:dyDescent="0.3">
      <c r="D298" s="72"/>
      <c r="P298" s="209"/>
      <c r="AA298" s="415"/>
    </row>
    <row r="299" spans="1:27" x14ac:dyDescent="0.3">
      <c r="A299" s="5"/>
      <c r="B299" s="382"/>
      <c r="C299" s="23"/>
      <c r="D299" s="72"/>
      <c r="P299" s="209"/>
      <c r="AA299" s="415"/>
    </row>
    <row r="300" spans="1:27" x14ac:dyDescent="0.3">
      <c r="A300" s="5"/>
      <c r="B300" s="382"/>
      <c r="C300" s="23"/>
      <c r="D300" s="72"/>
      <c r="P300" s="209"/>
      <c r="AA300" s="415"/>
    </row>
    <row r="301" spans="1:27" x14ac:dyDescent="0.3">
      <c r="A301" s="5"/>
      <c r="B301" s="382"/>
      <c r="C301" s="23"/>
      <c r="D301" s="72"/>
      <c r="P301" s="209"/>
      <c r="AA301" s="415"/>
    </row>
    <row r="302" spans="1:27" x14ac:dyDescent="0.3">
      <c r="A302" s="5"/>
      <c r="B302" s="382"/>
      <c r="C302" s="23"/>
      <c r="D302" s="72"/>
      <c r="P302" s="209"/>
      <c r="AA302" s="415"/>
    </row>
    <row r="303" spans="1:27" x14ac:dyDescent="0.3">
      <c r="A303" s="5"/>
      <c r="B303" s="382"/>
      <c r="C303" s="23"/>
      <c r="D303" s="72"/>
      <c r="P303" s="209"/>
      <c r="AA303" s="415"/>
    </row>
    <row r="304" spans="1:27" x14ac:dyDescent="0.3">
      <c r="A304" s="5"/>
      <c r="B304" s="382"/>
      <c r="C304" s="23"/>
      <c r="D304" s="72"/>
      <c r="P304" s="209"/>
      <c r="AA304" s="415"/>
    </row>
    <row r="305" spans="1:27" x14ac:dyDescent="0.3">
      <c r="A305" s="5"/>
      <c r="B305" s="382"/>
      <c r="C305" s="23"/>
      <c r="D305" s="72"/>
      <c r="P305" s="209"/>
      <c r="AA305" s="415"/>
    </row>
    <row r="306" spans="1:27" x14ac:dyDescent="0.3">
      <c r="A306" s="5"/>
      <c r="B306" s="382"/>
      <c r="C306" s="23"/>
      <c r="D306" s="72"/>
      <c r="P306" s="209"/>
      <c r="AA306" s="415"/>
    </row>
    <row r="307" spans="1:27" x14ac:dyDescent="0.3">
      <c r="A307" s="5"/>
      <c r="B307" s="382"/>
      <c r="C307" s="23"/>
      <c r="D307" s="72"/>
      <c r="P307" s="209"/>
      <c r="AA307" s="415"/>
    </row>
    <row r="308" spans="1:27" x14ac:dyDescent="0.3">
      <c r="A308" s="5"/>
      <c r="B308" s="382"/>
      <c r="C308" s="23"/>
      <c r="D308" s="72"/>
      <c r="P308" s="209"/>
      <c r="AA308" s="415"/>
    </row>
    <row r="309" spans="1:27" x14ac:dyDescent="0.3">
      <c r="A309" s="5"/>
      <c r="B309" s="382"/>
      <c r="C309" s="23"/>
      <c r="D309" s="72"/>
      <c r="P309" s="209"/>
      <c r="AA309" s="415"/>
    </row>
    <row r="310" spans="1:27" x14ac:dyDescent="0.3">
      <c r="A310" s="5"/>
      <c r="B310" s="382"/>
      <c r="C310" s="23"/>
      <c r="D310" s="72"/>
      <c r="P310" s="209"/>
      <c r="AA310" s="415"/>
    </row>
    <row r="311" spans="1:27" x14ac:dyDescent="0.3">
      <c r="A311" s="5"/>
      <c r="B311" s="382"/>
      <c r="C311" s="23"/>
      <c r="D311" s="72"/>
      <c r="P311" s="209"/>
      <c r="AA311" s="415"/>
    </row>
    <row r="312" spans="1:27" x14ac:dyDescent="0.3">
      <c r="A312" s="5"/>
      <c r="B312" s="382"/>
      <c r="C312" s="23"/>
      <c r="D312" s="72"/>
      <c r="P312" s="209"/>
      <c r="AA312" s="415"/>
    </row>
    <row r="313" spans="1:27" x14ac:dyDescent="0.3">
      <c r="A313" s="5"/>
      <c r="B313" s="382"/>
      <c r="C313" s="23"/>
      <c r="D313" s="72"/>
      <c r="P313" s="209"/>
      <c r="AA313" s="415"/>
    </row>
    <row r="314" spans="1:27" x14ac:dyDescent="0.3">
      <c r="A314" s="5"/>
      <c r="B314" s="382"/>
      <c r="C314" s="23"/>
      <c r="D314" s="72"/>
      <c r="P314" s="209"/>
      <c r="AA314" s="415"/>
    </row>
    <row r="315" spans="1:27" x14ac:dyDescent="0.3">
      <c r="A315" s="5"/>
      <c r="B315" s="382"/>
      <c r="C315" s="23"/>
      <c r="D315" s="72"/>
      <c r="P315" s="209"/>
      <c r="AA315" s="415"/>
    </row>
    <row r="316" spans="1:27" x14ac:dyDescent="0.3">
      <c r="A316" s="5"/>
      <c r="B316" s="382"/>
      <c r="C316" s="23"/>
      <c r="D316" s="72"/>
      <c r="P316" s="209"/>
      <c r="AA316" s="415"/>
    </row>
    <row r="317" spans="1:27" x14ac:dyDescent="0.3">
      <c r="A317" s="5"/>
      <c r="B317" s="382"/>
      <c r="C317" s="23"/>
      <c r="D317" s="72"/>
      <c r="P317" s="209"/>
      <c r="AA317" s="415"/>
    </row>
    <row r="318" spans="1:27" x14ac:dyDescent="0.3">
      <c r="A318" s="5"/>
      <c r="B318" s="382"/>
      <c r="C318" s="23"/>
      <c r="D318" s="72"/>
      <c r="P318" s="209"/>
    </row>
    <row r="319" spans="1:27" x14ac:dyDescent="0.3">
      <c r="A319" s="5"/>
      <c r="B319" s="382"/>
      <c r="C319" s="23"/>
      <c r="D319" s="72"/>
      <c r="P319" s="209"/>
    </row>
    <row r="320" spans="1:27" x14ac:dyDescent="0.3">
      <c r="A320" s="5"/>
      <c r="B320" s="382"/>
      <c r="C320" s="23"/>
      <c r="D320" s="72"/>
      <c r="P320" s="209"/>
    </row>
    <row r="321" spans="1:16" x14ac:dyDescent="0.3">
      <c r="A321" s="5"/>
      <c r="B321" s="382"/>
      <c r="C321" s="23"/>
      <c r="D321" s="72"/>
      <c r="P321" s="209"/>
    </row>
    <row r="322" spans="1:16" x14ac:dyDescent="0.3">
      <c r="A322" s="5"/>
      <c r="B322" s="382"/>
      <c r="C322" s="23"/>
      <c r="D322" s="72"/>
      <c r="P322" s="209"/>
    </row>
    <row r="323" spans="1:16" x14ac:dyDescent="0.3">
      <c r="A323" s="5"/>
      <c r="B323" s="382"/>
      <c r="C323" s="23"/>
      <c r="D323" s="72"/>
      <c r="P323" s="209"/>
    </row>
    <row r="324" spans="1:16" x14ac:dyDescent="0.3">
      <c r="A324" s="5"/>
      <c r="B324" s="382"/>
      <c r="C324" s="23"/>
      <c r="D324" s="72"/>
      <c r="P324" s="209"/>
    </row>
    <row r="325" spans="1:16" x14ac:dyDescent="0.3">
      <c r="A325" s="5"/>
      <c r="B325" s="382"/>
      <c r="C325" s="23"/>
      <c r="D325" s="72"/>
      <c r="P325" s="209"/>
    </row>
    <row r="326" spans="1:16" x14ac:dyDescent="0.3">
      <c r="A326" s="5"/>
      <c r="B326" s="382"/>
      <c r="C326" s="23"/>
      <c r="D326" s="72"/>
      <c r="P326" s="209"/>
    </row>
    <row r="327" spans="1:16" x14ac:dyDescent="0.3">
      <c r="A327" s="5"/>
      <c r="B327" s="382"/>
      <c r="C327" s="23"/>
      <c r="D327" s="72"/>
      <c r="P327" s="209"/>
    </row>
    <row r="328" spans="1:16" x14ac:dyDescent="0.3">
      <c r="A328" s="5"/>
      <c r="B328" s="382"/>
      <c r="C328" s="23"/>
      <c r="D328" s="72"/>
      <c r="P328" s="209"/>
    </row>
    <row r="329" spans="1:16" x14ac:dyDescent="0.3">
      <c r="A329" s="5"/>
      <c r="B329" s="382"/>
      <c r="C329" s="23"/>
      <c r="D329" s="72"/>
      <c r="P329" s="209"/>
    </row>
    <row r="330" spans="1:16" x14ac:dyDescent="0.3">
      <c r="A330" s="5"/>
      <c r="B330" s="382"/>
      <c r="C330" s="23"/>
      <c r="D330" s="72"/>
      <c r="P330" s="209"/>
    </row>
    <row r="331" spans="1:16" x14ac:dyDescent="0.3">
      <c r="A331" s="5"/>
      <c r="B331" s="382"/>
      <c r="C331" s="23"/>
      <c r="D331" s="72"/>
      <c r="P331" s="209"/>
    </row>
    <row r="332" spans="1:16" x14ac:dyDescent="0.3">
      <c r="A332" s="5"/>
      <c r="B332" s="382"/>
      <c r="C332" s="23"/>
      <c r="D332" s="72"/>
      <c r="P332" s="209"/>
    </row>
    <row r="333" spans="1:16" x14ac:dyDescent="0.3">
      <c r="A333" s="5"/>
      <c r="B333" s="382"/>
      <c r="C333" s="23"/>
      <c r="D333" s="72"/>
      <c r="P333" s="209"/>
    </row>
    <row r="334" spans="1:16" x14ac:dyDescent="0.3">
      <c r="A334" s="5"/>
      <c r="B334" s="382"/>
      <c r="C334" s="23"/>
      <c r="D334" s="72"/>
      <c r="P334" s="209"/>
    </row>
    <row r="335" spans="1:16" x14ac:dyDescent="0.3">
      <c r="A335" s="5"/>
      <c r="B335" s="382"/>
      <c r="C335" s="23"/>
      <c r="D335" s="72"/>
      <c r="P335" s="209"/>
    </row>
    <row r="336" spans="1:16" x14ac:dyDescent="0.3">
      <c r="A336" s="5"/>
      <c r="B336" s="382"/>
      <c r="C336" s="23"/>
      <c r="D336" s="72"/>
      <c r="P336" s="209"/>
    </row>
    <row r="337" spans="1:16" x14ac:dyDescent="0.3">
      <c r="A337" s="5"/>
      <c r="B337" s="382"/>
      <c r="C337" s="23"/>
      <c r="D337" s="72"/>
      <c r="P337" s="209"/>
    </row>
    <row r="338" spans="1:16" x14ac:dyDescent="0.3">
      <c r="A338" s="5"/>
      <c r="B338" s="382"/>
      <c r="C338" s="23"/>
      <c r="D338" s="72"/>
      <c r="P338" s="209"/>
    </row>
    <row r="339" spans="1:16" x14ac:dyDescent="0.3">
      <c r="A339" s="5"/>
      <c r="B339" s="382"/>
      <c r="C339" s="23"/>
      <c r="D339" s="72"/>
      <c r="P339" s="209"/>
    </row>
    <row r="340" spans="1:16" x14ac:dyDescent="0.3">
      <c r="A340" s="5"/>
      <c r="B340" s="382"/>
      <c r="C340" s="23"/>
      <c r="D340" s="72"/>
      <c r="P340" s="209"/>
    </row>
    <row r="341" spans="1:16" x14ac:dyDescent="0.3">
      <c r="A341" s="5"/>
      <c r="B341" s="382"/>
      <c r="C341" s="23"/>
      <c r="D341" s="72"/>
      <c r="P341" s="209"/>
    </row>
    <row r="342" spans="1:16" x14ac:dyDescent="0.3">
      <c r="A342" s="5"/>
      <c r="B342" s="382"/>
      <c r="C342" s="23"/>
      <c r="D342" s="72"/>
      <c r="P342" s="209"/>
    </row>
    <row r="343" spans="1:16" x14ac:dyDescent="0.3">
      <c r="A343" s="5"/>
      <c r="B343" s="382"/>
      <c r="C343" s="23"/>
      <c r="D343" s="72"/>
      <c r="P343" s="209"/>
    </row>
    <row r="344" spans="1:16" x14ac:dyDescent="0.3">
      <c r="A344" s="5"/>
      <c r="B344" s="382"/>
      <c r="C344" s="23"/>
      <c r="D344" s="72"/>
      <c r="P344" s="209"/>
    </row>
    <row r="345" spans="1:16" x14ac:dyDescent="0.3">
      <c r="A345" s="5"/>
      <c r="B345" s="382"/>
      <c r="C345" s="23"/>
      <c r="D345" s="72"/>
      <c r="P345" s="209"/>
    </row>
    <row r="346" spans="1:16" x14ac:dyDescent="0.3">
      <c r="A346" s="5"/>
      <c r="B346" s="382"/>
      <c r="C346" s="23"/>
      <c r="D346" s="72"/>
      <c r="P346" s="209"/>
    </row>
    <row r="347" spans="1:16" x14ac:dyDescent="0.3">
      <c r="A347" s="5"/>
      <c r="B347" s="382"/>
      <c r="C347" s="23"/>
      <c r="D347" s="72"/>
      <c r="P347" s="209"/>
    </row>
    <row r="348" spans="1:16" x14ac:dyDescent="0.3">
      <c r="A348" s="5"/>
      <c r="B348" s="382"/>
      <c r="C348" s="23"/>
      <c r="D348" s="72"/>
      <c r="P348" s="209"/>
    </row>
    <row r="349" spans="1:16" x14ac:dyDescent="0.3">
      <c r="A349" s="5"/>
      <c r="B349" s="382"/>
      <c r="C349" s="23"/>
      <c r="D349" s="72"/>
      <c r="P349" s="209"/>
    </row>
    <row r="350" spans="1:16" x14ac:dyDescent="0.3">
      <c r="A350" s="5"/>
      <c r="B350" s="382"/>
      <c r="C350" s="23"/>
      <c r="D350" s="72"/>
      <c r="P350" s="209"/>
    </row>
    <row r="351" spans="1:16" x14ac:dyDescent="0.3">
      <c r="A351" s="5"/>
      <c r="B351" s="382"/>
      <c r="C351" s="23"/>
      <c r="D351" s="72"/>
      <c r="P351" s="209"/>
    </row>
    <row r="352" spans="1:16" x14ac:dyDescent="0.3">
      <c r="A352" s="5"/>
      <c r="B352" s="382"/>
      <c r="C352" s="23"/>
      <c r="D352" s="72"/>
      <c r="P352" s="209"/>
    </row>
    <row r="353" spans="1:16" x14ac:dyDescent="0.3">
      <c r="A353" s="5"/>
      <c r="B353" s="382"/>
      <c r="C353" s="23"/>
      <c r="D353" s="72"/>
      <c r="P353" s="209"/>
    </row>
    <row r="354" spans="1:16" x14ac:dyDescent="0.3">
      <c r="A354" s="5"/>
      <c r="B354" s="382"/>
      <c r="C354" s="23"/>
      <c r="D354" s="72"/>
      <c r="P354" s="209"/>
    </row>
    <row r="355" spans="1:16" x14ac:dyDescent="0.3">
      <c r="A355" s="5"/>
      <c r="B355" s="382"/>
      <c r="C355" s="23"/>
      <c r="D355" s="72"/>
      <c r="P355" s="209"/>
    </row>
    <row r="356" spans="1:16" x14ac:dyDescent="0.3">
      <c r="A356" s="5"/>
      <c r="B356" s="382"/>
      <c r="C356" s="23"/>
      <c r="D356" s="72"/>
      <c r="P356" s="209"/>
    </row>
    <row r="357" spans="1:16" x14ac:dyDescent="0.3">
      <c r="A357" s="5"/>
      <c r="B357" s="382"/>
      <c r="C357" s="23"/>
      <c r="D357" s="72"/>
      <c r="P357" s="209"/>
    </row>
    <row r="358" spans="1:16" x14ac:dyDescent="0.3">
      <c r="A358" s="5"/>
      <c r="B358" s="382"/>
      <c r="C358" s="23"/>
      <c r="D358" s="72"/>
      <c r="P358" s="209"/>
    </row>
    <row r="359" spans="1:16" x14ac:dyDescent="0.3">
      <c r="A359" s="5"/>
      <c r="B359" s="382"/>
      <c r="C359" s="23"/>
      <c r="D359" s="72"/>
      <c r="P359" s="209"/>
    </row>
    <row r="360" spans="1:16" x14ac:dyDescent="0.3">
      <c r="A360" s="5"/>
      <c r="B360" s="382"/>
      <c r="C360" s="23"/>
      <c r="D360" s="72"/>
      <c r="P360" s="209"/>
    </row>
    <row r="361" spans="1:16" x14ac:dyDescent="0.3">
      <c r="A361" s="5"/>
      <c r="B361" s="382"/>
      <c r="C361" s="23"/>
      <c r="D361" s="72"/>
      <c r="P361" s="209"/>
    </row>
    <row r="362" spans="1:16" x14ac:dyDescent="0.3">
      <c r="A362" s="5"/>
      <c r="B362" s="382"/>
      <c r="C362" s="23"/>
      <c r="D362" s="72"/>
      <c r="P362" s="209"/>
    </row>
    <row r="363" spans="1:16" x14ac:dyDescent="0.3">
      <c r="A363" s="5"/>
      <c r="B363" s="382"/>
      <c r="C363" s="23"/>
      <c r="D363" s="72"/>
      <c r="P363" s="209"/>
    </row>
    <row r="364" spans="1:16" x14ac:dyDescent="0.3">
      <c r="A364" s="5"/>
      <c r="B364" s="382"/>
      <c r="C364" s="23"/>
      <c r="D364" s="72"/>
      <c r="P364" s="209"/>
    </row>
    <row r="365" spans="1:16" x14ac:dyDescent="0.3">
      <c r="A365" s="5"/>
      <c r="B365" s="382"/>
      <c r="C365" s="23"/>
      <c r="D365" s="72"/>
      <c r="P365" s="209"/>
    </row>
    <row r="366" spans="1:16" x14ac:dyDescent="0.3">
      <c r="A366" s="5"/>
      <c r="B366" s="382"/>
      <c r="C366" s="23"/>
      <c r="D366" s="72"/>
      <c r="P366" s="209"/>
    </row>
    <row r="367" spans="1:16" x14ac:dyDescent="0.3">
      <c r="A367" s="5"/>
      <c r="B367" s="382"/>
      <c r="C367" s="23"/>
      <c r="D367" s="72"/>
      <c r="P367" s="209"/>
    </row>
    <row r="368" spans="1:16" x14ac:dyDescent="0.3">
      <c r="A368" s="5"/>
      <c r="B368" s="382"/>
      <c r="C368" s="23"/>
      <c r="D368" s="72"/>
      <c r="P368" s="209"/>
    </row>
    <row r="369" spans="1:16" x14ac:dyDescent="0.3">
      <c r="A369" s="5"/>
      <c r="B369" s="382"/>
      <c r="C369" s="23"/>
      <c r="D369" s="72"/>
      <c r="P369" s="209"/>
    </row>
    <row r="370" spans="1:16" x14ac:dyDescent="0.3">
      <c r="A370" s="5"/>
      <c r="B370" s="382"/>
      <c r="C370" s="23"/>
      <c r="D370" s="72"/>
      <c r="P370" s="209"/>
    </row>
    <row r="371" spans="1:16" x14ac:dyDescent="0.3">
      <c r="A371" s="5"/>
      <c r="B371" s="382"/>
      <c r="C371" s="23"/>
      <c r="D371" s="72"/>
      <c r="P371" s="209"/>
    </row>
    <row r="372" spans="1:16" x14ac:dyDescent="0.3">
      <c r="A372" s="5"/>
      <c r="B372" s="382"/>
      <c r="C372" s="23"/>
      <c r="D372" s="72"/>
      <c r="P372" s="209"/>
    </row>
    <row r="373" spans="1:16" x14ac:dyDescent="0.3">
      <c r="A373" s="5"/>
      <c r="B373" s="382"/>
      <c r="C373" s="23"/>
      <c r="D373" s="72"/>
      <c r="P373" s="209"/>
    </row>
    <row r="374" spans="1:16" x14ac:dyDescent="0.3">
      <c r="A374" s="5"/>
      <c r="B374" s="382"/>
      <c r="C374" s="23"/>
      <c r="D374" s="72"/>
      <c r="P374" s="209"/>
    </row>
    <row r="375" spans="1:16" x14ac:dyDescent="0.3">
      <c r="A375" s="5"/>
      <c r="B375" s="382"/>
      <c r="C375" s="23"/>
      <c r="D375" s="72"/>
      <c r="P375" s="209"/>
    </row>
    <row r="376" spans="1:16" x14ac:dyDescent="0.3">
      <c r="A376" s="5"/>
      <c r="B376" s="382"/>
      <c r="C376" s="23"/>
      <c r="D376" s="72"/>
      <c r="P376" s="209"/>
    </row>
    <row r="377" spans="1:16" x14ac:dyDescent="0.3">
      <c r="A377" s="5"/>
      <c r="B377" s="382"/>
      <c r="C377" s="23"/>
      <c r="D377" s="72"/>
    </row>
    <row r="378" spans="1:16" x14ac:dyDescent="0.3">
      <c r="A378" s="5"/>
      <c r="B378" s="382"/>
      <c r="C378" s="23"/>
      <c r="D378" s="72"/>
      <c r="P378" s="209"/>
    </row>
    <row r="379" spans="1:16" x14ac:dyDescent="0.3">
      <c r="A379" s="5"/>
      <c r="B379" s="382"/>
      <c r="C379" s="23"/>
      <c r="D379" s="72"/>
    </row>
    <row r="380" spans="1:16" x14ac:dyDescent="0.3">
      <c r="A380" s="5"/>
      <c r="B380" s="382"/>
      <c r="C380" s="23"/>
      <c r="D380" s="72"/>
    </row>
    <row r="381" spans="1:16" x14ac:dyDescent="0.3">
      <c r="A381" s="5"/>
      <c r="B381" s="382"/>
      <c r="C381" s="23"/>
      <c r="D381" s="72"/>
    </row>
    <row r="382" spans="1:16" x14ac:dyDescent="0.3">
      <c r="A382" s="5"/>
      <c r="B382" s="382"/>
      <c r="C382" s="23"/>
      <c r="D382" s="72"/>
    </row>
    <row r="383" spans="1:16" x14ac:dyDescent="0.3">
      <c r="A383" s="5"/>
      <c r="B383" s="382"/>
      <c r="C383" s="23"/>
      <c r="D383" s="72"/>
    </row>
    <row r="384" spans="1:16" x14ac:dyDescent="0.3">
      <c r="A384" s="5"/>
      <c r="B384" s="382"/>
      <c r="C384" s="23"/>
      <c r="D384" s="72"/>
    </row>
    <row r="385" spans="1:4" x14ac:dyDescent="0.3">
      <c r="A385" s="5"/>
      <c r="B385" s="382"/>
      <c r="C385" s="23"/>
      <c r="D385" s="72"/>
    </row>
    <row r="386" spans="1:4" x14ac:dyDescent="0.3">
      <c r="A386" s="5"/>
      <c r="B386" s="382"/>
      <c r="C386" s="23"/>
      <c r="D386" s="72"/>
    </row>
    <row r="387" spans="1:4" x14ac:dyDescent="0.3">
      <c r="A387" s="5"/>
      <c r="B387" s="382"/>
      <c r="C387" s="23"/>
      <c r="D387" s="72"/>
    </row>
    <row r="388" spans="1:4" x14ac:dyDescent="0.3">
      <c r="A388" s="5"/>
      <c r="B388" s="382"/>
      <c r="C388" s="23"/>
      <c r="D388" s="72"/>
    </row>
    <row r="389" spans="1:4" x14ac:dyDescent="0.3">
      <c r="A389" s="5"/>
      <c r="B389" s="382"/>
      <c r="C389" s="23"/>
      <c r="D389" s="72"/>
    </row>
    <row r="390" spans="1:4" x14ac:dyDescent="0.3">
      <c r="A390" s="5"/>
      <c r="B390" s="382"/>
      <c r="C390" s="23"/>
      <c r="D390" s="72"/>
    </row>
    <row r="391" spans="1:4" x14ac:dyDescent="0.3">
      <c r="A391" s="5"/>
      <c r="B391" s="382"/>
      <c r="C391" s="23"/>
      <c r="D391" s="72"/>
    </row>
    <row r="392" spans="1:4" x14ac:dyDescent="0.3">
      <c r="A392" s="5"/>
      <c r="B392" s="382"/>
      <c r="C392" s="23"/>
      <c r="D392" s="72"/>
    </row>
    <row r="393" spans="1:4" x14ac:dyDescent="0.3">
      <c r="A393" s="5"/>
      <c r="B393" s="382"/>
      <c r="C393" s="23"/>
      <c r="D393" s="72"/>
    </row>
    <row r="394" spans="1:4" x14ac:dyDescent="0.3">
      <c r="A394" s="5"/>
      <c r="B394" s="382"/>
      <c r="C394" s="23"/>
      <c r="D394" s="72"/>
    </row>
    <row r="395" spans="1:4" x14ac:dyDescent="0.3">
      <c r="A395" s="5"/>
      <c r="B395" s="382"/>
      <c r="C395" s="23"/>
      <c r="D395" s="72"/>
    </row>
    <row r="396" spans="1:4" x14ac:dyDescent="0.3">
      <c r="A396" s="5"/>
      <c r="B396" s="382"/>
      <c r="C396" s="23"/>
      <c r="D396" s="72"/>
    </row>
    <row r="397" spans="1:4" x14ac:dyDescent="0.3">
      <c r="A397" s="5"/>
      <c r="B397" s="382"/>
      <c r="C397" s="23"/>
      <c r="D397" s="72"/>
    </row>
    <row r="398" spans="1:4" x14ac:dyDescent="0.3">
      <c r="A398" s="5"/>
      <c r="B398" s="382"/>
      <c r="C398" s="23"/>
      <c r="D398" s="72"/>
    </row>
    <row r="399" spans="1:4" x14ac:dyDescent="0.3">
      <c r="A399" s="5"/>
      <c r="B399" s="382"/>
      <c r="C399" s="23"/>
      <c r="D399" s="72"/>
    </row>
    <row r="400" spans="1:4" x14ac:dyDescent="0.3">
      <c r="A400" s="5"/>
      <c r="B400" s="382"/>
      <c r="C400" s="23"/>
      <c r="D400" s="72"/>
    </row>
    <row r="401" spans="1:4" x14ac:dyDescent="0.3">
      <c r="A401" s="5"/>
      <c r="B401" s="382"/>
      <c r="C401" s="23"/>
      <c r="D401" s="72"/>
    </row>
    <row r="402" spans="1:4" x14ac:dyDescent="0.3">
      <c r="A402" s="5"/>
      <c r="B402" s="382"/>
      <c r="C402" s="23"/>
      <c r="D402" s="72"/>
    </row>
    <row r="403" spans="1:4" x14ac:dyDescent="0.3">
      <c r="A403" s="5"/>
      <c r="B403" s="382"/>
      <c r="C403" s="23"/>
      <c r="D403" s="72"/>
    </row>
    <row r="404" spans="1:4" x14ac:dyDescent="0.3">
      <c r="A404" s="5"/>
      <c r="B404" s="382"/>
      <c r="C404" s="23"/>
      <c r="D404" s="72"/>
    </row>
    <row r="405" spans="1:4" x14ac:dyDescent="0.3">
      <c r="A405" s="5"/>
      <c r="B405" s="382"/>
      <c r="C405" s="23"/>
      <c r="D405" s="72"/>
    </row>
    <row r="406" spans="1:4" x14ac:dyDescent="0.3">
      <c r="A406" s="5"/>
      <c r="B406" s="382"/>
      <c r="C406" s="23"/>
      <c r="D406" s="72"/>
    </row>
    <row r="407" spans="1:4" x14ac:dyDescent="0.3">
      <c r="A407" s="5"/>
      <c r="B407" s="382"/>
      <c r="C407" s="23"/>
      <c r="D407" s="72"/>
    </row>
    <row r="408" spans="1:4" x14ac:dyDescent="0.3">
      <c r="A408" s="5"/>
      <c r="B408" s="382"/>
      <c r="C408" s="23"/>
      <c r="D408" s="72"/>
    </row>
    <row r="409" spans="1:4" x14ac:dyDescent="0.3">
      <c r="A409" s="5"/>
      <c r="B409" s="382"/>
      <c r="C409" s="23"/>
      <c r="D409" s="72"/>
    </row>
    <row r="410" spans="1:4" x14ac:dyDescent="0.3">
      <c r="A410" s="5"/>
      <c r="B410" s="382"/>
      <c r="C410" s="23"/>
      <c r="D410" s="72"/>
    </row>
    <row r="411" spans="1:4" x14ac:dyDescent="0.3">
      <c r="D411" s="72"/>
    </row>
    <row r="412" spans="1:4" x14ac:dyDescent="0.3">
      <c r="D412" s="72"/>
    </row>
    <row r="413" spans="1:4" x14ac:dyDescent="0.3">
      <c r="D413" s="72"/>
    </row>
    <row r="414" spans="1:4" x14ac:dyDescent="0.3">
      <c r="D414" s="72"/>
    </row>
    <row r="415" spans="1:4" x14ac:dyDescent="0.3">
      <c r="D415" s="72"/>
    </row>
    <row r="416" spans="1:4" x14ac:dyDescent="0.3">
      <c r="D416" s="72"/>
    </row>
    <row r="417" spans="4:4" x14ac:dyDescent="0.3">
      <c r="D417" s="72"/>
    </row>
    <row r="418" spans="4:4" x14ac:dyDescent="0.3">
      <c r="D418" s="72"/>
    </row>
    <row r="419" spans="4:4" x14ac:dyDescent="0.3">
      <c r="D419" s="72"/>
    </row>
    <row r="420" spans="4:4" x14ac:dyDescent="0.3">
      <c r="D420" s="72"/>
    </row>
    <row r="421" spans="4:4" x14ac:dyDescent="0.3">
      <c r="D421" s="72"/>
    </row>
    <row r="422" spans="4:4" x14ac:dyDescent="0.3">
      <c r="D422" s="72"/>
    </row>
    <row r="423" spans="4:4" x14ac:dyDescent="0.3">
      <c r="D423" s="72"/>
    </row>
    <row r="424" spans="4:4" x14ac:dyDescent="0.3">
      <c r="D424" s="72"/>
    </row>
    <row r="425" spans="4:4" x14ac:dyDescent="0.3">
      <c r="D425" s="72"/>
    </row>
    <row r="426" spans="4:4" x14ac:dyDescent="0.3">
      <c r="D426" s="72"/>
    </row>
    <row r="427" spans="4:4" x14ac:dyDescent="0.3">
      <c r="D427" s="72"/>
    </row>
    <row r="428" spans="4:4" x14ac:dyDescent="0.3">
      <c r="D428" s="72"/>
    </row>
    <row r="429" spans="4:4" x14ac:dyDescent="0.3">
      <c r="D429" s="72"/>
    </row>
    <row r="430" spans="4:4" x14ac:dyDescent="0.3">
      <c r="D430" s="72"/>
    </row>
    <row r="431" spans="4:4" x14ac:dyDescent="0.3">
      <c r="D431" s="72"/>
    </row>
    <row r="432" spans="4:4" x14ac:dyDescent="0.3">
      <c r="D432" s="72"/>
    </row>
    <row r="433" spans="4:4" x14ac:dyDescent="0.3">
      <c r="D433" s="72"/>
    </row>
    <row r="434" spans="4:4" x14ac:dyDescent="0.3">
      <c r="D434" s="72"/>
    </row>
    <row r="435" spans="4:4" x14ac:dyDescent="0.3">
      <c r="D435" s="72"/>
    </row>
    <row r="436" spans="4:4" x14ac:dyDescent="0.3">
      <c r="D436" s="72"/>
    </row>
    <row r="437" spans="4:4" x14ac:dyDescent="0.3">
      <c r="D437" s="72"/>
    </row>
    <row r="438" spans="4:4" x14ac:dyDescent="0.3">
      <c r="D438" s="72"/>
    </row>
    <row r="439" spans="4:4" x14ac:dyDescent="0.3">
      <c r="D439" s="72"/>
    </row>
    <row r="440" spans="4:4" x14ac:dyDescent="0.3">
      <c r="D440" s="72"/>
    </row>
    <row r="441" spans="4:4" x14ac:dyDescent="0.3">
      <c r="D441" s="72"/>
    </row>
    <row r="442" spans="4:4" x14ac:dyDescent="0.3">
      <c r="D442" s="72"/>
    </row>
    <row r="443" spans="4:4" x14ac:dyDescent="0.3">
      <c r="D443" s="72"/>
    </row>
    <row r="444" spans="4:4" x14ac:dyDescent="0.3">
      <c r="D444" s="72"/>
    </row>
    <row r="445" spans="4:4" x14ac:dyDescent="0.3">
      <c r="D445" s="72"/>
    </row>
    <row r="446" spans="4:4" x14ac:dyDescent="0.3">
      <c r="D446" s="72"/>
    </row>
    <row r="447" spans="4:4" x14ac:dyDescent="0.3">
      <c r="D447" s="72"/>
    </row>
    <row r="448" spans="4:4" x14ac:dyDescent="0.3">
      <c r="D448" s="72"/>
    </row>
    <row r="449" spans="4:4" x14ac:dyDescent="0.3">
      <c r="D449" s="72"/>
    </row>
    <row r="450" spans="4:4" x14ac:dyDescent="0.3">
      <c r="D450" s="72"/>
    </row>
    <row r="451" spans="4:4" x14ac:dyDescent="0.3">
      <c r="D451" s="72"/>
    </row>
    <row r="452" spans="4:4" x14ac:dyDescent="0.3">
      <c r="D452" s="72"/>
    </row>
    <row r="453" spans="4:4" x14ac:dyDescent="0.3">
      <c r="D453" s="72"/>
    </row>
    <row r="454" spans="4:4" x14ac:dyDescent="0.3">
      <c r="D454" s="72"/>
    </row>
    <row r="455" spans="4:4" x14ac:dyDescent="0.3">
      <c r="D455" s="72"/>
    </row>
    <row r="456" spans="4:4" x14ac:dyDescent="0.3">
      <c r="D456" s="72"/>
    </row>
    <row r="457" spans="4:4" x14ac:dyDescent="0.3">
      <c r="D457" s="72"/>
    </row>
    <row r="458" spans="4:4" x14ac:dyDescent="0.3">
      <c r="D458" s="72"/>
    </row>
    <row r="459" spans="4:4" x14ac:dyDescent="0.3">
      <c r="D459" s="72"/>
    </row>
    <row r="460" spans="4:4" x14ac:dyDescent="0.3">
      <c r="D460" s="72"/>
    </row>
    <row r="461" spans="4:4" x14ac:dyDescent="0.3">
      <c r="D461" s="72"/>
    </row>
    <row r="462" spans="4:4" x14ac:dyDescent="0.3">
      <c r="D462" s="72"/>
    </row>
    <row r="463" spans="4:4" x14ac:dyDescent="0.3">
      <c r="D463" s="72"/>
    </row>
    <row r="464" spans="4:4" x14ac:dyDescent="0.3">
      <c r="D464" s="72"/>
    </row>
    <row r="465" spans="4:4" x14ac:dyDescent="0.3">
      <c r="D465" s="72"/>
    </row>
    <row r="466" spans="4:4" x14ac:dyDescent="0.3">
      <c r="D466" s="72"/>
    </row>
    <row r="467" spans="4:4" x14ac:dyDescent="0.3">
      <c r="D467" s="72"/>
    </row>
    <row r="468" spans="4:4" x14ac:dyDescent="0.3">
      <c r="D468" s="72"/>
    </row>
    <row r="469" spans="4:4" x14ac:dyDescent="0.3">
      <c r="D469" s="72"/>
    </row>
    <row r="470" spans="4:4" x14ac:dyDescent="0.3">
      <c r="D470" s="72"/>
    </row>
    <row r="471" spans="4:4" x14ac:dyDescent="0.3">
      <c r="D471" s="72"/>
    </row>
    <row r="472" spans="4:4" x14ac:dyDescent="0.3">
      <c r="D472" s="72"/>
    </row>
    <row r="473" spans="4:4" x14ac:dyDescent="0.3">
      <c r="D473" s="72"/>
    </row>
    <row r="474" spans="4:4" x14ac:dyDescent="0.3">
      <c r="D474" s="72"/>
    </row>
    <row r="475" spans="4:4" x14ac:dyDescent="0.3">
      <c r="D475" s="72"/>
    </row>
    <row r="476" spans="4:4" x14ac:dyDescent="0.3">
      <c r="D476" s="72"/>
    </row>
    <row r="477" spans="4:4" x14ac:dyDescent="0.3">
      <c r="D477" s="72"/>
    </row>
    <row r="478" spans="4:4" x14ac:dyDescent="0.3">
      <c r="D478" s="72"/>
    </row>
    <row r="479" spans="4:4" x14ac:dyDescent="0.3">
      <c r="D479" s="72"/>
    </row>
    <row r="480" spans="4:4" x14ac:dyDescent="0.3">
      <c r="D480" s="72"/>
    </row>
    <row r="481" spans="4:4" x14ac:dyDescent="0.3">
      <c r="D481" s="72"/>
    </row>
    <row r="482" spans="4:4" x14ac:dyDescent="0.3">
      <c r="D482" s="72"/>
    </row>
    <row r="483" spans="4:4" x14ac:dyDescent="0.3">
      <c r="D483" s="72"/>
    </row>
    <row r="484" spans="4:4" x14ac:dyDescent="0.3">
      <c r="D484" s="72"/>
    </row>
    <row r="485" spans="4:4" x14ac:dyDescent="0.3">
      <c r="D485" s="72"/>
    </row>
    <row r="486" spans="4:4" x14ac:dyDescent="0.3">
      <c r="D486" s="72"/>
    </row>
    <row r="487" spans="4:4" x14ac:dyDescent="0.3">
      <c r="D487" s="72"/>
    </row>
    <row r="488" spans="4:4" x14ac:dyDescent="0.3">
      <c r="D488" s="72"/>
    </row>
    <row r="489" spans="4:4" x14ac:dyDescent="0.3">
      <c r="D489" s="72"/>
    </row>
    <row r="490" spans="4:4" x14ac:dyDescent="0.3">
      <c r="D490" s="72"/>
    </row>
    <row r="491" spans="4:4" x14ac:dyDescent="0.3">
      <c r="D491" s="72"/>
    </row>
    <row r="492" spans="4:4" x14ac:dyDescent="0.3">
      <c r="D492" s="72"/>
    </row>
    <row r="493" spans="4:4" x14ac:dyDescent="0.3">
      <c r="D493" s="72"/>
    </row>
    <row r="494" spans="4:4" x14ac:dyDescent="0.3">
      <c r="D494" s="72"/>
    </row>
    <row r="495" spans="4:4" x14ac:dyDescent="0.3">
      <c r="D495" s="72"/>
    </row>
    <row r="496" spans="4:4" x14ac:dyDescent="0.3">
      <c r="D496" s="72"/>
    </row>
    <row r="497" spans="4:4" x14ac:dyDescent="0.3">
      <c r="D497" s="72"/>
    </row>
    <row r="498" spans="4:4" x14ac:dyDescent="0.3">
      <c r="D498" s="72"/>
    </row>
    <row r="499" spans="4:4" x14ac:dyDescent="0.3">
      <c r="D499" s="72"/>
    </row>
    <row r="500" spans="4:4" x14ac:dyDescent="0.3">
      <c r="D500" s="72"/>
    </row>
    <row r="501" spans="4:4" x14ac:dyDescent="0.3">
      <c r="D501" s="72"/>
    </row>
    <row r="502" spans="4:4" x14ac:dyDescent="0.3">
      <c r="D502" s="72"/>
    </row>
    <row r="503" spans="4:4" x14ac:dyDescent="0.3">
      <c r="D503" s="72"/>
    </row>
    <row r="504" spans="4:4" x14ac:dyDescent="0.3">
      <c r="D504" s="72"/>
    </row>
    <row r="505" spans="4:4" x14ac:dyDescent="0.3">
      <c r="D505" s="72"/>
    </row>
    <row r="506" spans="4:4" x14ac:dyDescent="0.3">
      <c r="D506" s="72"/>
    </row>
    <row r="507" spans="4:4" x14ac:dyDescent="0.3">
      <c r="D507" s="72"/>
    </row>
    <row r="508" spans="4:4" x14ac:dyDescent="0.3">
      <c r="D508" s="72"/>
    </row>
    <row r="509" spans="4:4" x14ac:dyDescent="0.3">
      <c r="D509" s="72"/>
    </row>
    <row r="510" spans="4:4" x14ac:dyDescent="0.3">
      <c r="D510" s="72"/>
    </row>
    <row r="511" spans="4:4" x14ac:dyDescent="0.3">
      <c r="D511" s="72"/>
    </row>
    <row r="512" spans="4:4" x14ac:dyDescent="0.3">
      <c r="D512" s="72"/>
    </row>
    <row r="513" spans="4:4" x14ac:dyDescent="0.3">
      <c r="D513" s="72"/>
    </row>
    <row r="514" spans="4:4" x14ac:dyDescent="0.3">
      <c r="D514" s="72"/>
    </row>
    <row r="515" spans="4:4" x14ac:dyDescent="0.3">
      <c r="D515" s="72"/>
    </row>
    <row r="516" spans="4:4" x14ac:dyDescent="0.3">
      <c r="D516" s="72"/>
    </row>
    <row r="517" spans="4:4" x14ac:dyDescent="0.3">
      <c r="D517" s="72"/>
    </row>
    <row r="518" spans="4:4" x14ac:dyDescent="0.3">
      <c r="D518" s="72"/>
    </row>
    <row r="519" spans="4:4" x14ac:dyDescent="0.3">
      <c r="D519" s="72"/>
    </row>
    <row r="520" spans="4:4" x14ac:dyDescent="0.3">
      <c r="D520" s="72"/>
    </row>
    <row r="521" spans="4:4" x14ac:dyDescent="0.3">
      <c r="D521" s="72"/>
    </row>
    <row r="522" spans="4:4" x14ac:dyDescent="0.3">
      <c r="D522" s="72"/>
    </row>
    <row r="523" spans="4:4" x14ac:dyDescent="0.3">
      <c r="D523" s="72"/>
    </row>
    <row r="524" spans="4:4" x14ac:dyDescent="0.3">
      <c r="D524" s="72"/>
    </row>
    <row r="525" spans="4:4" x14ac:dyDescent="0.3">
      <c r="D525" s="72"/>
    </row>
    <row r="526" spans="4:4" x14ac:dyDescent="0.3">
      <c r="D526" s="72"/>
    </row>
    <row r="527" spans="4:4" x14ac:dyDescent="0.3">
      <c r="D527" s="72"/>
    </row>
    <row r="528" spans="4:4" x14ac:dyDescent="0.3">
      <c r="D528" s="72"/>
    </row>
    <row r="529" spans="4:4" x14ac:dyDescent="0.3">
      <c r="D529" s="72"/>
    </row>
    <row r="530" spans="4:4" x14ac:dyDescent="0.3">
      <c r="D530" s="72"/>
    </row>
    <row r="531" spans="4:4" x14ac:dyDescent="0.3">
      <c r="D531" s="72"/>
    </row>
    <row r="532" spans="4:4" x14ac:dyDescent="0.3">
      <c r="D532" s="72"/>
    </row>
    <row r="533" spans="4:4" x14ac:dyDescent="0.3">
      <c r="D533" s="72"/>
    </row>
    <row r="534" spans="4:4" x14ac:dyDescent="0.3">
      <c r="D534" s="72"/>
    </row>
    <row r="535" spans="4:4" x14ac:dyDescent="0.3">
      <c r="D535" s="72"/>
    </row>
    <row r="536" spans="4:4" x14ac:dyDescent="0.3">
      <c r="D536" s="72"/>
    </row>
    <row r="537" spans="4:4" x14ac:dyDescent="0.3">
      <c r="D537" s="72"/>
    </row>
    <row r="538" spans="4:4" x14ac:dyDescent="0.3">
      <c r="D538" s="72"/>
    </row>
    <row r="539" spans="4:4" x14ac:dyDescent="0.3">
      <c r="D539" s="72"/>
    </row>
    <row r="540" spans="4:4" x14ac:dyDescent="0.3">
      <c r="D540" s="72"/>
    </row>
    <row r="541" spans="4:4" x14ac:dyDescent="0.3">
      <c r="D541" s="72"/>
    </row>
    <row r="542" spans="4:4" x14ac:dyDescent="0.3">
      <c r="D542" s="72"/>
    </row>
    <row r="543" spans="4:4" x14ac:dyDescent="0.3">
      <c r="D543" s="72"/>
    </row>
    <row r="544" spans="4:4" x14ac:dyDescent="0.3">
      <c r="D544" s="72"/>
    </row>
    <row r="545" spans="4:4" x14ac:dyDescent="0.3">
      <c r="D545" s="72"/>
    </row>
    <row r="546" spans="4:4" x14ac:dyDescent="0.3">
      <c r="D546" s="72"/>
    </row>
    <row r="547" spans="4:4" x14ac:dyDescent="0.3">
      <c r="D547" s="72"/>
    </row>
    <row r="548" spans="4:4" x14ac:dyDescent="0.3">
      <c r="D548" s="72"/>
    </row>
    <row r="549" spans="4:4" x14ac:dyDescent="0.3">
      <c r="D549" s="72"/>
    </row>
    <row r="550" spans="4:4" x14ac:dyDescent="0.3">
      <c r="D550" s="72"/>
    </row>
    <row r="551" spans="4:4" x14ac:dyDescent="0.3">
      <c r="D551" s="72"/>
    </row>
    <row r="552" spans="4:4" x14ac:dyDescent="0.3">
      <c r="D552" s="72"/>
    </row>
    <row r="553" spans="4:4" x14ac:dyDescent="0.3">
      <c r="D553" s="72"/>
    </row>
    <row r="554" spans="4:4" x14ac:dyDescent="0.3">
      <c r="D554" s="72"/>
    </row>
    <row r="555" spans="4:4" x14ac:dyDescent="0.3">
      <c r="D555" s="72"/>
    </row>
    <row r="556" spans="4:4" x14ac:dyDescent="0.3">
      <c r="D556" s="72"/>
    </row>
    <row r="557" spans="4:4" x14ac:dyDescent="0.3">
      <c r="D557" s="72"/>
    </row>
    <row r="558" spans="4:4" x14ac:dyDescent="0.3">
      <c r="D558" s="72"/>
    </row>
    <row r="559" spans="4:4" x14ac:dyDescent="0.3">
      <c r="D559" s="72"/>
    </row>
    <row r="560" spans="4:4" x14ac:dyDescent="0.3">
      <c r="D560" s="72"/>
    </row>
    <row r="561" spans="4:4" x14ac:dyDescent="0.3">
      <c r="D561" s="72"/>
    </row>
    <row r="562" spans="4:4" x14ac:dyDescent="0.3">
      <c r="D562" s="72"/>
    </row>
    <row r="563" spans="4:4" x14ac:dyDescent="0.3">
      <c r="D563" s="72"/>
    </row>
    <row r="564" spans="4:4" x14ac:dyDescent="0.3">
      <c r="D564" s="72"/>
    </row>
    <row r="565" spans="4:4" x14ac:dyDescent="0.3">
      <c r="D565" s="72"/>
    </row>
    <row r="566" spans="4:4" x14ac:dyDescent="0.3">
      <c r="D566" s="72"/>
    </row>
    <row r="567" spans="4:4" x14ac:dyDescent="0.3">
      <c r="D567" s="72"/>
    </row>
    <row r="568" spans="4:4" x14ac:dyDescent="0.3">
      <c r="D568" s="72"/>
    </row>
    <row r="569" spans="4:4" x14ac:dyDescent="0.3">
      <c r="D569" s="72"/>
    </row>
    <row r="570" spans="4:4" x14ac:dyDescent="0.3">
      <c r="D570" s="72"/>
    </row>
    <row r="571" spans="4:4" x14ac:dyDescent="0.3">
      <c r="D571" s="72"/>
    </row>
    <row r="572" spans="4:4" x14ac:dyDescent="0.3">
      <c r="D572" s="72"/>
    </row>
    <row r="573" spans="4:4" x14ac:dyDescent="0.3">
      <c r="D573" s="72"/>
    </row>
    <row r="574" spans="4:4" x14ac:dyDescent="0.3">
      <c r="D574" s="72"/>
    </row>
    <row r="575" spans="4:4" x14ac:dyDescent="0.3">
      <c r="D575" s="72"/>
    </row>
    <row r="576" spans="4:4" x14ac:dyDescent="0.3">
      <c r="D576" s="72"/>
    </row>
    <row r="577" spans="4:4" x14ac:dyDescent="0.3">
      <c r="D577" s="72"/>
    </row>
    <row r="578" spans="4:4" x14ac:dyDescent="0.3">
      <c r="D578" s="72"/>
    </row>
    <row r="579" spans="4:4" x14ac:dyDescent="0.3">
      <c r="D579" s="72"/>
    </row>
    <row r="580" spans="4:4" x14ac:dyDescent="0.3">
      <c r="D580" s="72"/>
    </row>
    <row r="581" spans="4:4" x14ac:dyDescent="0.3">
      <c r="D581" s="72"/>
    </row>
    <row r="582" spans="4:4" x14ac:dyDescent="0.3">
      <c r="D582" s="72"/>
    </row>
    <row r="583" spans="4:4" x14ac:dyDescent="0.3">
      <c r="D583" s="72"/>
    </row>
    <row r="584" spans="4:4" x14ac:dyDescent="0.3">
      <c r="D584" s="72"/>
    </row>
    <row r="585" spans="4:4" x14ac:dyDescent="0.3">
      <c r="D585" s="72"/>
    </row>
    <row r="586" spans="4:4" x14ac:dyDescent="0.3">
      <c r="D586" s="72"/>
    </row>
    <row r="587" spans="4:4" x14ac:dyDescent="0.3">
      <c r="D587" s="72"/>
    </row>
    <row r="588" spans="4:4" x14ac:dyDescent="0.3">
      <c r="D588" s="72"/>
    </row>
    <row r="589" spans="4:4" x14ac:dyDescent="0.3">
      <c r="D589" s="72"/>
    </row>
    <row r="590" spans="4:4" x14ac:dyDescent="0.3">
      <c r="D590" s="72"/>
    </row>
    <row r="591" spans="4:4" x14ac:dyDescent="0.3">
      <c r="D591" s="72"/>
    </row>
    <row r="592" spans="4:4" x14ac:dyDescent="0.3">
      <c r="D592" s="72"/>
    </row>
    <row r="593" spans="4:4" x14ac:dyDescent="0.3">
      <c r="D593" s="72"/>
    </row>
    <row r="594" spans="4:4" x14ac:dyDescent="0.3">
      <c r="D594" s="72"/>
    </row>
    <row r="595" spans="4:4" x14ac:dyDescent="0.3">
      <c r="D595" s="72"/>
    </row>
    <row r="596" spans="4:4" x14ac:dyDescent="0.3">
      <c r="D596" s="72"/>
    </row>
    <row r="597" spans="4:4" x14ac:dyDescent="0.3">
      <c r="D597" s="72"/>
    </row>
    <row r="598" spans="4:4" x14ac:dyDescent="0.3">
      <c r="D598" s="72"/>
    </row>
    <row r="599" spans="4:4" x14ac:dyDescent="0.3">
      <c r="D599" s="72"/>
    </row>
    <row r="600" spans="4:4" x14ac:dyDescent="0.3">
      <c r="D600" s="72"/>
    </row>
    <row r="601" spans="4:4" x14ac:dyDescent="0.3">
      <c r="D601" s="72"/>
    </row>
    <row r="602" spans="4:4" x14ac:dyDescent="0.3">
      <c r="D602" s="72"/>
    </row>
    <row r="603" spans="4:4" x14ac:dyDescent="0.3">
      <c r="D603" s="72"/>
    </row>
    <row r="604" spans="4:4" x14ac:dyDescent="0.3">
      <c r="D604" s="72"/>
    </row>
    <row r="605" spans="4:4" x14ac:dyDescent="0.3">
      <c r="D605" s="72"/>
    </row>
    <row r="606" spans="4:4" x14ac:dyDescent="0.3">
      <c r="D606" s="72"/>
    </row>
    <row r="607" spans="4:4" x14ac:dyDescent="0.3">
      <c r="D607" s="72"/>
    </row>
    <row r="608" spans="4:4" x14ac:dyDescent="0.3">
      <c r="D608" s="72"/>
    </row>
    <row r="609" spans="4:4" x14ac:dyDescent="0.3">
      <c r="D609" s="72"/>
    </row>
    <row r="610" spans="4:4" x14ac:dyDescent="0.3">
      <c r="D610" s="72"/>
    </row>
    <row r="611" spans="4:4" x14ac:dyDescent="0.3">
      <c r="D611" s="72"/>
    </row>
    <row r="612" spans="4:4" x14ac:dyDescent="0.3">
      <c r="D612" s="72"/>
    </row>
    <row r="613" spans="4:4" x14ac:dyDescent="0.3">
      <c r="D613" s="72"/>
    </row>
    <row r="614" spans="4:4" x14ac:dyDescent="0.3">
      <c r="D614" s="72"/>
    </row>
    <row r="615" spans="4:4" x14ac:dyDescent="0.3">
      <c r="D615" s="72"/>
    </row>
    <row r="616" spans="4:4" x14ac:dyDescent="0.3">
      <c r="D616" s="72"/>
    </row>
    <row r="617" spans="4:4" x14ac:dyDescent="0.3">
      <c r="D617" s="72"/>
    </row>
    <row r="618" spans="4:4" x14ac:dyDescent="0.3">
      <c r="D618" s="72"/>
    </row>
    <row r="619" spans="4:4" x14ac:dyDescent="0.3">
      <c r="D619" s="72"/>
    </row>
    <row r="620" spans="4:4" x14ac:dyDescent="0.3">
      <c r="D620" s="72"/>
    </row>
    <row r="621" spans="4:4" x14ac:dyDescent="0.3">
      <c r="D621" s="72"/>
    </row>
    <row r="622" spans="4:4" x14ac:dyDescent="0.3">
      <c r="D622" s="72"/>
    </row>
    <row r="623" spans="4:4" x14ac:dyDescent="0.3">
      <c r="D623" s="72"/>
    </row>
    <row r="624" spans="4:4" x14ac:dyDescent="0.3">
      <c r="D624" s="72"/>
    </row>
    <row r="625" spans="4:4" x14ac:dyDescent="0.3">
      <c r="D625" s="72"/>
    </row>
    <row r="626" spans="4:4" x14ac:dyDescent="0.3">
      <c r="D626" s="72"/>
    </row>
    <row r="627" spans="4:4" x14ac:dyDescent="0.3">
      <c r="D627" s="72"/>
    </row>
    <row r="628" spans="4:4" x14ac:dyDescent="0.3">
      <c r="D628" s="72"/>
    </row>
    <row r="629" spans="4:4" x14ac:dyDescent="0.3">
      <c r="D629" s="72"/>
    </row>
    <row r="630" spans="4:4" x14ac:dyDescent="0.3">
      <c r="D630" s="72"/>
    </row>
    <row r="631" spans="4:4" x14ac:dyDescent="0.3">
      <c r="D631" s="72"/>
    </row>
    <row r="632" spans="4:4" x14ac:dyDescent="0.3">
      <c r="D632" s="72"/>
    </row>
    <row r="633" spans="4:4" x14ac:dyDescent="0.3">
      <c r="D633" s="72"/>
    </row>
    <row r="634" spans="4:4" x14ac:dyDescent="0.3">
      <c r="D634" s="72"/>
    </row>
    <row r="635" spans="4:4" x14ac:dyDescent="0.3">
      <c r="D635" s="72"/>
    </row>
    <row r="636" spans="4:4" x14ac:dyDescent="0.3">
      <c r="D636" s="72"/>
    </row>
    <row r="637" spans="4:4" x14ac:dyDescent="0.3">
      <c r="D637" s="72"/>
    </row>
    <row r="638" spans="4:4" x14ac:dyDescent="0.3">
      <c r="D638" s="72"/>
    </row>
    <row r="639" spans="4:4" x14ac:dyDescent="0.3">
      <c r="D639" s="72"/>
    </row>
    <row r="640" spans="4:4" x14ac:dyDescent="0.3">
      <c r="D640" s="72"/>
    </row>
    <row r="641" spans="4:4" x14ac:dyDescent="0.3">
      <c r="D641" s="72"/>
    </row>
    <row r="642" spans="4:4" x14ac:dyDescent="0.3">
      <c r="D642" s="72"/>
    </row>
    <row r="643" spans="4:4" x14ac:dyDescent="0.3">
      <c r="D643" s="72"/>
    </row>
    <row r="644" spans="4:4" x14ac:dyDescent="0.3">
      <c r="D644" s="72"/>
    </row>
    <row r="645" spans="4:4" x14ac:dyDescent="0.3">
      <c r="D645" s="72"/>
    </row>
    <row r="646" spans="4:4" x14ac:dyDescent="0.3">
      <c r="D646" s="72"/>
    </row>
    <row r="647" spans="4:4" x14ac:dyDescent="0.3">
      <c r="D647" s="72"/>
    </row>
    <row r="648" spans="4:4" x14ac:dyDescent="0.3">
      <c r="D648" s="72"/>
    </row>
    <row r="649" spans="4:4" x14ac:dyDescent="0.3">
      <c r="D649" s="72"/>
    </row>
    <row r="650" spans="4:4" x14ac:dyDescent="0.3">
      <c r="D650" s="72"/>
    </row>
    <row r="651" spans="4:4" x14ac:dyDescent="0.3">
      <c r="D651" s="72"/>
    </row>
    <row r="652" spans="4:4" x14ac:dyDescent="0.3">
      <c r="D652" s="72"/>
    </row>
    <row r="653" spans="4:4" x14ac:dyDescent="0.3">
      <c r="D653" s="72"/>
    </row>
    <row r="654" spans="4:4" x14ac:dyDescent="0.3">
      <c r="D654" s="72"/>
    </row>
    <row r="655" spans="4:4" x14ac:dyDescent="0.3">
      <c r="D655" s="72"/>
    </row>
    <row r="656" spans="4:4" x14ac:dyDescent="0.3">
      <c r="D656" s="72"/>
    </row>
    <row r="657" spans="4:4" x14ac:dyDescent="0.3">
      <c r="D657" s="72"/>
    </row>
    <row r="658" spans="4:4" x14ac:dyDescent="0.3">
      <c r="D658" s="72"/>
    </row>
    <row r="659" spans="4:4" x14ac:dyDescent="0.3">
      <c r="D659" s="72"/>
    </row>
    <row r="660" spans="4:4" x14ac:dyDescent="0.3">
      <c r="D660" s="72"/>
    </row>
    <row r="661" spans="4:4" x14ac:dyDescent="0.3">
      <c r="D661" s="72"/>
    </row>
    <row r="662" spans="4:4" x14ac:dyDescent="0.3">
      <c r="D662" s="72"/>
    </row>
    <row r="663" spans="4:4" x14ac:dyDescent="0.3">
      <c r="D663" s="72"/>
    </row>
    <row r="664" spans="4:4" x14ac:dyDescent="0.3">
      <c r="D664" s="72"/>
    </row>
    <row r="665" spans="4:4" x14ac:dyDescent="0.3">
      <c r="D665" s="72"/>
    </row>
    <row r="666" spans="4:4" x14ac:dyDescent="0.3">
      <c r="D666" s="72"/>
    </row>
    <row r="667" spans="4:4" x14ac:dyDescent="0.3">
      <c r="D667" s="72"/>
    </row>
    <row r="668" spans="4:4" x14ac:dyDescent="0.3">
      <c r="D668" s="72"/>
    </row>
    <row r="669" spans="4:4" x14ac:dyDescent="0.3">
      <c r="D669" s="72"/>
    </row>
    <row r="670" spans="4:4" x14ac:dyDescent="0.3">
      <c r="D670" s="72"/>
    </row>
    <row r="671" spans="4:4" x14ac:dyDescent="0.3">
      <c r="D671" s="72"/>
    </row>
    <row r="672" spans="4:4" x14ac:dyDescent="0.3">
      <c r="D672" s="72"/>
    </row>
    <row r="673" spans="4:4" x14ac:dyDescent="0.3">
      <c r="D673" s="72"/>
    </row>
    <row r="674" spans="4:4" x14ac:dyDescent="0.3">
      <c r="D674" s="72"/>
    </row>
    <row r="675" spans="4:4" x14ac:dyDescent="0.3">
      <c r="D675" s="72"/>
    </row>
    <row r="676" spans="4:4" x14ac:dyDescent="0.3">
      <c r="D676" s="72"/>
    </row>
    <row r="677" spans="4:4" x14ac:dyDescent="0.3">
      <c r="D677" s="72"/>
    </row>
    <row r="678" spans="4:4" x14ac:dyDescent="0.3">
      <c r="D678" s="72"/>
    </row>
    <row r="679" spans="4:4" x14ac:dyDescent="0.3">
      <c r="D679" s="72"/>
    </row>
    <row r="680" spans="4:4" x14ac:dyDescent="0.3">
      <c r="D680" s="72"/>
    </row>
    <row r="681" spans="4:4" x14ac:dyDescent="0.3">
      <c r="D681" s="72"/>
    </row>
    <row r="682" spans="4:4" x14ac:dyDescent="0.3">
      <c r="D682" s="72"/>
    </row>
    <row r="683" spans="4:4" x14ac:dyDescent="0.3">
      <c r="D683" s="72"/>
    </row>
    <row r="684" spans="4:4" x14ac:dyDescent="0.3">
      <c r="D684" s="72"/>
    </row>
    <row r="685" spans="4:4" x14ac:dyDescent="0.3">
      <c r="D685" s="72"/>
    </row>
    <row r="686" spans="4:4" x14ac:dyDescent="0.3">
      <c r="D686" s="72"/>
    </row>
    <row r="687" spans="4:4" x14ac:dyDescent="0.3">
      <c r="D687" s="72"/>
    </row>
    <row r="688" spans="4:4" x14ac:dyDescent="0.3">
      <c r="D688" s="72"/>
    </row>
    <row r="689" spans="4:4" x14ac:dyDescent="0.3">
      <c r="D689" s="72"/>
    </row>
    <row r="690" spans="4:4" x14ac:dyDescent="0.3">
      <c r="D690" s="72"/>
    </row>
    <row r="691" spans="4:4" x14ac:dyDescent="0.3">
      <c r="D691" s="72"/>
    </row>
    <row r="692" spans="4:4" x14ac:dyDescent="0.3">
      <c r="D692" s="72"/>
    </row>
    <row r="693" spans="4:4" x14ac:dyDescent="0.3">
      <c r="D693" s="72"/>
    </row>
    <row r="694" spans="4:4" x14ac:dyDescent="0.3">
      <c r="D694" s="72"/>
    </row>
    <row r="695" spans="4:4" x14ac:dyDescent="0.3">
      <c r="D695" s="72"/>
    </row>
    <row r="696" spans="4:4" x14ac:dyDescent="0.3">
      <c r="D696" s="72"/>
    </row>
    <row r="697" spans="4:4" x14ac:dyDescent="0.3">
      <c r="D697" s="72"/>
    </row>
    <row r="698" spans="4:4" x14ac:dyDescent="0.3">
      <c r="D698" s="72"/>
    </row>
    <row r="699" spans="4:4" x14ac:dyDescent="0.3">
      <c r="D699" s="72"/>
    </row>
    <row r="700" spans="4:4" x14ac:dyDescent="0.3">
      <c r="D700" s="72"/>
    </row>
    <row r="701" spans="4:4" x14ac:dyDescent="0.3">
      <c r="D701" s="72"/>
    </row>
    <row r="702" spans="4:4" x14ac:dyDescent="0.3">
      <c r="D702" s="72"/>
    </row>
    <row r="703" spans="4:4" x14ac:dyDescent="0.3">
      <c r="D703" s="72"/>
    </row>
    <row r="704" spans="4:4" x14ac:dyDescent="0.3">
      <c r="D704" s="72"/>
    </row>
    <row r="705" spans="4:4" x14ac:dyDescent="0.3">
      <c r="D705" s="72"/>
    </row>
    <row r="706" spans="4:4" x14ac:dyDescent="0.3">
      <c r="D706" s="72"/>
    </row>
    <row r="707" spans="4:4" x14ac:dyDescent="0.3">
      <c r="D707" s="72"/>
    </row>
    <row r="708" spans="4:4" x14ac:dyDescent="0.3">
      <c r="D708" s="72"/>
    </row>
    <row r="709" spans="4:4" x14ac:dyDescent="0.3">
      <c r="D709" s="72"/>
    </row>
    <row r="710" spans="4:4" x14ac:dyDescent="0.3">
      <c r="D710" s="72"/>
    </row>
    <row r="711" spans="4:4" x14ac:dyDescent="0.3">
      <c r="D711" s="72"/>
    </row>
    <row r="712" spans="4:4" x14ac:dyDescent="0.3">
      <c r="D712" s="72"/>
    </row>
  </sheetData>
  <sheetProtection formatCells="0" formatColumns="0" formatRows="0"/>
  <conditionalFormatting sqref="G33 G68:G69">
    <cfRule type="cellIs" dxfId="65" priority="93" stopIfTrue="1" operator="notEqual">
      <formula>0</formula>
    </cfRule>
  </conditionalFormatting>
  <conditionalFormatting sqref="G34">
    <cfRule type="cellIs" dxfId="64" priority="92" stopIfTrue="1" operator="notEqual">
      <formula>0</formula>
    </cfRule>
  </conditionalFormatting>
  <conditionalFormatting sqref="G51">
    <cfRule type="cellIs" dxfId="63" priority="91" stopIfTrue="1" operator="notEqual">
      <formula>0</formula>
    </cfRule>
  </conditionalFormatting>
  <conditionalFormatting sqref="G67">
    <cfRule type="cellIs" dxfId="62" priority="90" stopIfTrue="1" operator="notEqual">
      <formula>0</formula>
    </cfRule>
  </conditionalFormatting>
  <conditionalFormatting sqref="G89">
    <cfRule type="cellIs" dxfId="61" priority="88" stopIfTrue="1" operator="notEqual">
      <formula>0</formula>
    </cfRule>
  </conditionalFormatting>
  <conditionalFormatting sqref="G107">
    <cfRule type="cellIs" dxfId="60" priority="87" stopIfTrue="1" operator="notEqual">
      <formula>0</formula>
    </cfRule>
  </conditionalFormatting>
  <conditionalFormatting sqref="G120">
    <cfRule type="cellIs" dxfId="59" priority="86" stopIfTrue="1" operator="notEqual">
      <formula>0</formula>
    </cfRule>
  </conditionalFormatting>
  <conditionalFormatting sqref="G121">
    <cfRule type="cellIs" dxfId="58" priority="85" stopIfTrue="1" operator="notEqual">
      <formula>0</formula>
    </cfRule>
  </conditionalFormatting>
  <conditionalFormatting sqref="G136">
    <cfRule type="cellIs" dxfId="57" priority="84" stopIfTrue="1" operator="notEqual">
      <formula>0</formula>
    </cfRule>
  </conditionalFormatting>
  <conditionalFormatting sqref="G137">
    <cfRule type="cellIs" dxfId="56" priority="83" stopIfTrue="1" operator="notEqual">
      <formula>0</formula>
    </cfRule>
  </conditionalFormatting>
  <conditionalFormatting sqref="H200:H202">
    <cfRule type="cellIs" priority="79" stopIfTrue="1" operator="equal">
      <formula>";;;"</formula>
    </cfRule>
  </conditionalFormatting>
  <conditionalFormatting sqref="H200">
    <cfRule type="cellIs" dxfId="55" priority="78" stopIfTrue="1" operator="equal">
      <formula>0</formula>
    </cfRule>
  </conditionalFormatting>
  <conditionalFormatting sqref="H201">
    <cfRule type="cellIs" dxfId="54" priority="77" stopIfTrue="1" operator="equal">
      <formula>0</formula>
    </cfRule>
  </conditionalFormatting>
  <conditionalFormatting sqref="H202">
    <cfRule type="cellIs" dxfId="53" priority="76" stopIfTrue="1" operator="equal">
      <formula>0</formula>
    </cfRule>
  </conditionalFormatting>
  <conditionalFormatting sqref="H202">
    <cfRule type="cellIs" dxfId="52" priority="75" stopIfTrue="1" operator="equal">
      <formula>0</formula>
    </cfRule>
  </conditionalFormatting>
  <conditionalFormatting sqref="H200">
    <cfRule type="cellIs" dxfId="51" priority="74" stopIfTrue="1" operator="equal">
      <formula>0</formula>
    </cfRule>
  </conditionalFormatting>
  <conditionalFormatting sqref="G21">
    <cfRule type="cellIs" dxfId="50" priority="73" stopIfTrue="1" operator="notEqual">
      <formula>0</formula>
    </cfRule>
  </conditionalFormatting>
  <conditionalFormatting sqref="G7">
    <cfRule type="containsText" dxfId="49" priority="71" stopIfTrue="1" operator="containsText" text="Included in error count">
      <formula>NOT(ISERROR(SEARCH("Included in error count",G7)))</formula>
    </cfRule>
    <cfRule type="cellIs" dxfId="48" priority="72" stopIfTrue="1" operator="equal">
      <formula>1</formula>
    </cfRule>
  </conditionalFormatting>
  <conditionalFormatting sqref="G41">
    <cfRule type="containsText" dxfId="47" priority="69" stopIfTrue="1" operator="containsText" text="Included in error count">
      <formula>NOT(ISERROR(SEARCH("Included in error count",G41)))</formula>
    </cfRule>
    <cfRule type="cellIs" dxfId="46" priority="70" stopIfTrue="1" operator="equal">
      <formula>1</formula>
    </cfRule>
  </conditionalFormatting>
  <conditionalFormatting sqref="G76:G77">
    <cfRule type="containsText" dxfId="45" priority="67" stopIfTrue="1" operator="containsText" text="Included in error count">
      <formula>NOT(ISERROR(SEARCH("Included in error count",G76)))</formula>
    </cfRule>
    <cfRule type="cellIs" dxfId="44" priority="68" stopIfTrue="1" operator="equal">
      <formula>1</formula>
    </cfRule>
  </conditionalFormatting>
  <conditionalFormatting sqref="G78">
    <cfRule type="containsText" dxfId="43" priority="65" stopIfTrue="1" operator="containsText" text="Included in error count">
      <formula>NOT(ISERROR(SEARCH("Included in error count",G78)))</formula>
    </cfRule>
    <cfRule type="cellIs" dxfId="42" priority="66" stopIfTrue="1" operator="equal">
      <formula>1</formula>
    </cfRule>
  </conditionalFormatting>
  <conditionalFormatting sqref="G87">
    <cfRule type="containsText" dxfId="41" priority="61" stopIfTrue="1" operator="containsText" text="Included in error count">
      <formula>NOT(ISERROR(SEARCH("Included in error count",G87)))</formula>
    </cfRule>
    <cfRule type="cellIs" dxfId="40" priority="62" stopIfTrue="1" operator="equal">
      <formula>1</formula>
    </cfRule>
  </conditionalFormatting>
  <conditionalFormatting sqref="G109">
    <cfRule type="containsText" dxfId="39" priority="57" stopIfTrue="1" operator="containsText" text="Included in error count">
      <formula>NOT(ISERROR(SEARCH("Included in error count",G109)))</formula>
    </cfRule>
    <cfRule type="cellIs" dxfId="38" priority="58" stopIfTrue="1" operator="equal">
      <formula>1</formula>
    </cfRule>
  </conditionalFormatting>
  <conditionalFormatting sqref="G200">
    <cfRule type="containsText" dxfId="37" priority="46" stopIfTrue="1" operator="containsText" text="Included in error count">
      <formula>NOT(ISERROR(SEARCH("Included in error count",G200)))</formula>
    </cfRule>
    <cfRule type="cellIs" dxfId="36" priority="47" stopIfTrue="1" operator="equal">
      <formula>1</formula>
    </cfRule>
  </conditionalFormatting>
  <conditionalFormatting sqref="G201">
    <cfRule type="containsText" dxfId="35" priority="44" stopIfTrue="1" operator="containsText" text="Included in error count">
      <formula>NOT(ISERROR(SEARCH("Included in error count",G201)))</formula>
    </cfRule>
    <cfRule type="cellIs" dxfId="34" priority="45" stopIfTrue="1" operator="equal">
      <formula>1</formula>
    </cfRule>
  </conditionalFormatting>
  <conditionalFormatting sqref="G202">
    <cfRule type="containsText" dxfId="33" priority="42" stopIfTrue="1" operator="containsText" text="Included in error count">
      <formula>NOT(ISERROR(SEARCH("Included in error count",G202)))</formula>
    </cfRule>
    <cfRule type="cellIs" dxfId="32" priority="43" stopIfTrue="1" operator="equal">
      <formula>1</formula>
    </cfRule>
  </conditionalFormatting>
  <conditionalFormatting sqref="G125">
    <cfRule type="containsText" dxfId="31" priority="40" stopIfTrue="1" operator="containsText" text="Included in error count">
      <formula>NOT(ISERROR(SEARCH("Included in error count",G125)))</formula>
    </cfRule>
    <cfRule type="cellIs" dxfId="30" priority="41" stopIfTrue="1" operator="equal">
      <formula>1</formula>
    </cfRule>
  </conditionalFormatting>
  <pageMargins left="0.7" right="0.7" top="0.75" bottom="0.75" header="0.3" footer="0.3"/>
  <pageSetup scale="46" fitToHeight="0" orientation="landscape" r:id="rId1"/>
  <ignoredErrors>
    <ignoredError sqref="F7" formula="1"/>
  </ignoredError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FC707-5E48-4ACE-9ED0-D0FEE0779031}">
  <sheetPr codeName="Sheet5">
    <pageSetUpPr fitToPage="1"/>
  </sheetPr>
  <dimension ref="A1:CC45"/>
  <sheetViews>
    <sheetView showGridLines="0" zoomScale="56" zoomScaleNormal="56" workbookViewId="0">
      <selection activeCell="G11" sqref="G11"/>
    </sheetView>
  </sheetViews>
  <sheetFormatPr defaultColWidth="9.109375" defaultRowHeight="14.4" x14ac:dyDescent="0.3"/>
  <cols>
    <col min="1" max="1" width="6.21875" style="567" customWidth="1"/>
    <col min="2" max="2" width="44.5546875" style="567" customWidth="1"/>
    <col min="3" max="3" width="17.109375" style="567" customWidth="1"/>
    <col min="4" max="5" width="19" style="567" customWidth="1"/>
    <col min="6" max="6" width="20.77734375" style="567" customWidth="1"/>
    <col min="7" max="7" width="21.77734375" style="567" customWidth="1"/>
    <col min="8" max="8" width="77.5546875" style="567" customWidth="1"/>
    <col min="9" max="9" width="79.44140625" style="568" customWidth="1"/>
    <col min="10" max="10" width="46.109375" style="568" customWidth="1"/>
    <col min="11" max="11" width="9.109375" style="763" hidden="1" customWidth="1"/>
    <col min="12" max="12" width="36.88671875" style="736" hidden="1" customWidth="1"/>
    <col min="13" max="14" width="15.6640625" style="736" hidden="1" customWidth="1"/>
    <col min="15" max="15" width="21" style="736" hidden="1" customWidth="1"/>
    <col min="16" max="16" width="11.109375" style="737" customWidth="1"/>
    <col min="17" max="18" width="9.109375" style="738" customWidth="1"/>
    <col min="19" max="59" width="9.109375" style="738"/>
    <col min="60" max="16384" width="9.109375" style="567"/>
  </cols>
  <sheetData>
    <row r="1" spans="1:78" ht="40.5" customHeight="1" thickBot="1" x14ac:dyDescent="0.35">
      <c r="A1" s="658"/>
      <c r="B1" s="1000" t="s">
        <v>1625</v>
      </c>
      <c r="C1" s="1000"/>
      <c r="D1" s="1000"/>
      <c r="E1" s="1000"/>
      <c r="F1" s="1000"/>
      <c r="G1" s="1000"/>
      <c r="H1" s="1001"/>
      <c r="I1" s="998"/>
      <c r="J1" s="999"/>
      <c r="K1" s="735"/>
    </row>
    <row r="2" spans="1:78" ht="72" customHeight="1" thickBot="1" x14ac:dyDescent="0.35">
      <c r="A2" s="659"/>
      <c r="B2" s="1002" t="s">
        <v>1626</v>
      </c>
      <c r="C2" s="1003"/>
      <c r="D2" s="1003"/>
      <c r="E2" s="1003"/>
      <c r="F2" s="1003"/>
      <c r="G2" s="1003"/>
      <c r="H2" s="1004"/>
      <c r="I2" s="1017" t="s">
        <v>1627</v>
      </c>
      <c r="J2" s="1020" t="s">
        <v>2068</v>
      </c>
      <c r="K2" s="739"/>
    </row>
    <row r="3" spans="1:78" ht="15" customHeight="1" thickBot="1" x14ac:dyDescent="0.35">
      <c r="A3" s="660"/>
      <c r="B3" s="661"/>
      <c r="C3" s="662"/>
      <c r="D3" s="662"/>
      <c r="E3" s="662"/>
      <c r="F3" s="662"/>
      <c r="G3" s="663"/>
      <c r="H3" s="734"/>
      <c r="I3" s="1018"/>
      <c r="J3" s="1021"/>
      <c r="K3" s="739"/>
    </row>
    <row r="4" spans="1:78" ht="21.75" customHeight="1" thickBot="1" x14ac:dyDescent="0.35">
      <c r="A4" s="664"/>
      <c r="B4" s="665" t="s">
        <v>623</v>
      </c>
      <c r="C4" s="1005" t="str">
        <f>'Unit Data from Audit Worksheet'!D2</f>
        <v>Select Unit Name from Drop Down List</v>
      </c>
      <c r="D4" s="1006"/>
      <c r="E4" s="1007"/>
      <c r="F4" s="1008" t="s">
        <v>1628</v>
      </c>
      <c r="G4" s="1009"/>
      <c r="H4" s="1012" t="s">
        <v>2065</v>
      </c>
      <c r="I4" s="1018"/>
      <c r="J4" s="1021"/>
      <c r="K4" s="740"/>
      <c r="L4" s="741"/>
    </row>
    <row r="5" spans="1:78" ht="21.6" thickBot="1" x14ac:dyDescent="0.35">
      <c r="A5" s="666"/>
      <c r="B5" s="667" t="s">
        <v>600</v>
      </c>
      <c r="C5" s="1014" t="e">
        <f>'Unit Data from Audit Worksheet'!D3</f>
        <v>#N/A</v>
      </c>
      <c r="D5" s="1015"/>
      <c r="E5" s="1016"/>
      <c r="F5" s="1010"/>
      <c r="G5" s="1011"/>
      <c r="H5" s="1013"/>
      <c r="I5" s="1018"/>
      <c r="J5" s="1021"/>
      <c r="K5" s="742"/>
      <c r="L5" s="743" t="s">
        <v>612</v>
      </c>
    </row>
    <row r="6" spans="1:78" ht="18.75" customHeight="1" x14ac:dyDescent="0.3">
      <c r="A6" s="660"/>
      <c r="B6" s="1027" t="s">
        <v>2005</v>
      </c>
      <c r="C6" s="1027"/>
      <c r="D6" s="1027"/>
      <c r="E6" s="1027"/>
      <c r="F6" s="1027"/>
      <c r="G6" s="1027"/>
      <c r="H6" s="1028"/>
      <c r="I6" s="1018"/>
      <c r="J6" s="1021"/>
      <c r="K6" s="742"/>
      <c r="L6" s="743"/>
    </row>
    <row r="7" spans="1:78" ht="116.25" customHeight="1" thickBot="1" x14ac:dyDescent="0.35">
      <c r="A7" s="668"/>
      <c r="B7" s="1029"/>
      <c r="C7" s="1029"/>
      <c r="D7" s="1029"/>
      <c r="E7" s="1029"/>
      <c r="F7" s="1029"/>
      <c r="G7" s="1029"/>
      <c r="H7" s="1030"/>
      <c r="I7" s="1019"/>
      <c r="J7" s="1022"/>
      <c r="K7" s="742"/>
      <c r="L7" s="743"/>
    </row>
    <row r="8" spans="1:78" ht="185.1" customHeight="1" thickBot="1" x14ac:dyDescent="0.35">
      <c r="A8" s="669"/>
      <c r="B8" s="1042"/>
      <c r="C8" s="1042"/>
      <c r="D8" s="1042"/>
      <c r="E8" s="1042"/>
      <c r="F8" s="1042"/>
      <c r="G8" s="1043"/>
      <c r="H8" s="1031" t="s">
        <v>1631</v>
      </c>
      <c r="I8" s="589"/>
      <c r="J8" s="1023"/>
      <c r="K8" s="742"/>
      <c r="L8" s="854" t="b">
        <f>IF($L$9&gt;10000000,"25%",IF($L$9&gt;999999,"34%",IF($L$9&gt;99999,"71%",IF($L$9&gt;1,"100%"))))</f>
        <v>0</v>
      </c>
      <c r="N8" s="917"/>
    </row>
    <row r="9" spans="1:78" ht="132" customHeight="1" thickBot="1" x14ac:dyDescent="0.35">
      <c r="A9" s="669"/>
      <c r="B9" s="1044"/>
      <c r="C9" s="1044"/>
      <c r="D9" s="1044"/>
      <c r="E9" s="1044"/>
      <c r="F9" s="1044"/>
      <c r="G9" s="1045"/>
      <c r="H9" s="1032"/>
      <c r="I9" s="589"/>
      <c r="J9" s="1024"/>
      <c r="K9" s="742"/>
      <c r="L9" s="854">
        <f>Import!L59+Import!L65+Import!L62-Import!L63-Import!L64-Import!L60</f>
        <v>0</v>
      </c>
      <c r="N9" s="917"/>
    </row>
    <row r="10" spans="1:78" ht="27.75" customHeight="1" thickBot="1" x14ac:dyDescent="0.35">
      <c r="A10" s="582"/>
      <c r="B10" s="1026" t="s">
        <v>991</v>
      </c>
      <c r="C10" s="1046"/>
      <c r="D10" s="1046"/>
      <c r="E10" s="1046"/>
      <c r="F10" s="570" t="s">
        <v>788</v>
      </c>
      <c r="G10" s="570" t="s">
        <v>992</v>
      </c>
      <c r="H10" s="671"/>
      <c r="I10" s="571"/>
      <c r="J10" s="672"/>
      <c r="K10" s="744"/>
      <c r="L10" s="736">
        <v>2020</v>
      </c>
      <c r="M10" s="741">
        <v>2021</v>
      </c>
      <c r="N10" s="736">
        <v>2022</v>
      </c>
      <c r="O10" s="745"/>
      <c r="P10" s="746"/>
    </row>
    <row r="11" spans="1:78" ht="246" customHeight="1" thickBot="1" x14ac:dyDescent="0.35">
      <c r="A11" s="669" t="s">
        <v>1629</v>
      </c>
      <c r="B11" s="1047"/>
      <c r="C11" s="1048"/>
      <c r="D11" s="1048"/>
      <c r="E11" s="1049"/>
      <c r="F11" s="572" t="b">
        <f>IF($L$9&gt;10000000,"25% -- Average of similar units is 46%",IF($L$9&gt;999999,"34% -- Average of similar units is 63%",IF($L$9&gt;99999,"71% -- Average of similar units is 132%",IF($L$9&gt;1,"100 %-- Average of similar units is 260%"))))</f>
        <v>0</v>
      </c>
      <c r="G11" s="856" t="str">
        <f>N11</f>
        <v/>
      </c>
      <c r="H11" s="673" t="s">
        <v>2017</v>
      </c>
      <c r="I11" s="597" t="s">
        <v>2151</v>
      </c>
      <c r="J11" s="674"/>
      <c r="K11" s="742"/>
      <c r="L11" s="702" t="e">
        <f>HLOOKUP($C$5,'PY2 Data(H)'!$D$2:$CQ$399,273,FALSE)</f>
        <v>#N/A</v>
      </c>
      <c r="M11" s="702" t="e">
        <f>HLOOKUP($C$5,'PY1 Data(H)'!$F$2:$CR$399,295,FALSE)</f>
        <v>#N/A</v>
      </c>
      <c r="N11" s="702" t="str">
        <f>IFERROR((Import!L38+Import!L39-Import!L43-Import!L44-Import!L193-Import!L48+Import!L69)/(Import!L59+Import!L65+Import!L62-Import!L63-Import!L64-Import!L60),"")</f>
        <v/>
      </c>
      <c r="O11" s="857" t="e">
        <f>IF(N11&lt;VALUE(L8),1,0)</f>
        <v>#VALUE!</v>
      </c>
      <c r="P11" s="746"/>
    </row>
    <row r="12" spans="1:78" ht="27.75" customHeight="1" thickBot="1" x14ac:dyDescent="0.35">
      <c r="A12" s="669"/>
      <c r="B12" s="1026" t="s">
        <v>991</v>
      </c>
      <c r="C12" s="1046"/>
      <c r="D12" s="1046"/>
      <c r="E12" s="1046"/>
      <c r="F12" s="570" t="s">
        <v>788</v>
      </c>
      <c r="G12" s="570" t="s">
        <v>992</v>
      </c>
      <c r="H12" s="824"/>
      <c r="I12" s="597"/>
      <c r="J12" s="674"/>
      <c r="K12" s="742"/>
      <c r="L12" s="702"/>
      <c r="M12" s="702"/>
      <c r="N12" s="702"/>
      <c r="P12" s="746"/>
    </row>
    <row r="13" spans="1:78" ht="95.25" customHeight="1" thickBot="1" x14ac:dyDescent="0.35">
      <c r="A13" s="669" t="s">
        <v>1630</v>
      </c>
      <c r="B13" s="1050" t="s">
        <v>2070</v>
      </c>
      <c r="C13" s="1051"/>
      <c r="D13" s="1051"/>
      <c r="E13" s="1052"/>
      <c r="F13" s="572" t="s">
        <v>2057</v>
      </c>
      <c r="G13" s="855" t="str">
        <f>IF('Unit Data from Audit Worksheet'!F75="","N/A",L13)</f>
        <v>N/A</v>
      </c>
      <c r="H13" s="824" t="s">
        <v>2066</v>
      </c>
      <c r="I13" s="598" t="s">
        <v>2053</v>
      </c>
      <c r="J13" s="674"/>
      <c r="K13" s="742"/>
      <c r="L13" s="831">
        <f>'Unit Data from Audit Worksheet'!F75</f>
        <v>0</v>
      </c>
      <c r="M13" s="702"/>
      <c r="N13" s="702"/>
      <c r="O13" s="745"/>
      <c r="P13" s="746"/>
    </row>
    <row r="14" spans="1:78" ht="146.69999999999999" customHeight="1" thickBot="1" x14ac:dyDescent="0.35">
      <c r="A14" s="669" t="s">
        <v>1632</v>
      </c>
      <c r="B14" s="1050" t="s">
        <v>2058</v>
      </c>
      <c r="C14" s="1051"/>
      <c r="D14" s="1051"/>
      <c r="E14" s="1052"/>
      <c r="F14" s="572" t="s">
        <v>2055</v>
      </c>
      <c r="G14" s="825">
        <f>Import!L51</f>
        <v>0</v>
      </c>
      <c r="H14" s="824" t="s">
        <v>2056</v>
      </c>
      <c r="I14" s="598" t="s">
        <v>2077</v>
      </c>
      <c r="J14" s="674"/>
      <c r="K14" s="742"/>
      <c r="L14" s="702"/>
      <c r="M14" s="702"/>
      <c r="N14" s="702"/>
      <c r="O14" s="745"/>
      <c r="P14" s="746"/>
    </row>
    <row r="15" spans="1:78" ht="51.75" customHeight="1" thickBot="1" x14ac:dyDescent="0.35">
      <c r="A15" s="675"/>
      <c r="B15" s="1025" t="s">
        <v>1634</v>
      </c>
      <c r="C15" s="1025"/>
      <c r="D15" s="1025"/>
      <c r="E15" s="1026"/>
      <c r="F15" s="570" t="s">
        <v>788</v>
      </c>
      <c r="G15" s="570" t="s">
        <v>992</v>
      </c>
      <c r="H15" s="676" t="s">
        <v>1635</v>
      </c>
      <c r="I15" s="590"/>
      <c r="J15" s="590"/>
      <c r="K15" s="742"/>
      <c r="L15" s="747" t="e">
        <f>HLOOKUP($C$5,'PY2 Data(H)'!$D$2:$CQ$285,263,FALSE)</f>
        <v>#N/A</v>
      </c>
      <c r="M15" s="747" t="e">
        <f>HLOOKUP($C$5,'PY1 Data(H)'!$F$2:$CR$399,285,FALSE)</f>
        <v>#N/A</v>
      </c>
      <c r="N15" s="748" t="e">
        <f>Import!L232</f>
        <v>#N/A</v>
      </c>
      <c r="O15" s="749"/>
      <c r="P15" s="750"/>
      <c r="Q15" s="751"/>
      <c r="R15" s="751"/>
      <c r="S15" s="751"/>
      <c r="T15" s="751"/>
      <c r="U15" s="751"/>
      <c r="V15" s="751"/>
      <c r="W15" s="751"/>
      <c r="X15" s="751"/>
      <c r="Y15" s="751"/>
      <c r="Z15" s="751"/>
      <c r="AA15" s="751"/>
      <c r="AB15" s="751"/>
      <c r="AC15" s="751"/>
      <c r="AD15" s="751"/>
      <c r="AE15" s="751"/>
      <c r="AF15" s="751"/>
      <c r="AG15" s="751"/>
      <c r="AH15" s="751"/>
      <c r="AI15" s="751"/>
      <c r="AJ15" s="751"/>
      <c r="AK15" s="751"/>
      <c r="AL15" s="751"/>
      <c r="AM15" s="751"/>
      <c r="AN15" s="751"/>
      <c r="AO15" s="751"/>
      <c r="AP15" s="751"/>
      <c r="AQ15" s="751"/>
      <c r="AR15" s="751"/>
      <c r="AS15" s="751"/>
      <c r="AT15" s="751"/>
      <c r="AU15" s="751"/>
      <c r="AV15" s="751"/>
      <c r="AW15" s="751"/>
      <c r="AX15" s="751"/>
      <c r="AY15" s="751"/>
      <c r="AZ15" s="751"/>
      <c r="BA15" s="751"/>
      <c r="BB15" s="751"/>
      <c r="BC15" s="751"/>
      <c r="BD15" s="751"/>
      <c r="BE15" s="751"/>
      <c r="BF15" s="751"/>
      <c r="BG15" s="751"/>
      <c r="BH15" s="577"/>
      <c r="BI15" s="577"/>
      <c r="BJ15" s="577"/>
      <c r="BK15" s="577"/>
      <c r="BL15" s="577"/>
      <c r="BM15" s="577"/>
      <c r="BN15" s="577"/>
      <c r="BO15" s="577"/>
      <c r="BP15" s="577"/>
      <c r="BQ15" s="577"/>
      <c r="BR15" s="577"/>
      <c r="BS15" s="577"/>
      <c r="BT15" s="577"/>
      <c r="BU15" s="577"/>
      <c r="BV15" s="577"/>
      <c r="BW15" s="577"/>
      <c r="BX15" s="577"/>
      <c r="BY15" s="577"/>
      <c r="BZ15" s="577"/>
    </row>
    <row r="16" spans="1:78" ht="202.5" customHeight="1" thickBot="1" x14ac:dyDescent="0.35">
      <c r="A16" s="669" t="s">
        <v>1633</v>
      </c>
      <c r="B16" s="677"/>
      <c r="C16" s="578"/>
      <c r="D16" s="578"/>
      <c r="E16" s="579"/>
      <c r="F16" s="670" t="s">
        <v>601</v>
      </c>
      <c r="G16" s="580" t="e">
        <f>N16</f>
        <v>#DIV/0!</v>
      </c>
      <c r="H16" s="673" t="s">
        <v>993</v>
      </c>
      <c r="I16" s="598" t="s">
        <v>603</v>
      </c>
      <c r="J16" s="674"/>
      <c r="K16" s="742"/>
      <c r="L16" s="747" t="e">
        <f>HLOOKUP($C$5,'PY2 Data(H)'!$D$2:$CQ$285,275,FALSE)</f>
        <v>#N/A</v>
      </c>
      <c r="M16" s="747" t="e">
        <f>HLOOKUP($C$5,'PY1 Data(H)'!$F$2:$CR$399,297,FALSE)</f>
        <v>#N/A</v>
      </c>
      <c r="N16" s="748" t="e">
        <f>(+Import!L76-Import!L77-Import!L74-Import!L75)/(Import!L80-Import!L81-Import!L82-Import!L83-Import!L$84-Import!L85-Import!L79)</f>
        <v>#DIV/0!</v>
      </c>
    </row>
    <row r="17" spans="1:81" ht="27.75" customHeight="1" thickBot="1" x14ac:dyDescent="0.35">
      <c r="A17" s="582"/>
      <c r="B17" s="678" t="s">
        <v>1637</v>
      </c>
      <c r="C17" s="581">
        <v>2020</v>
      </c>
      <c r="D17" s="581">
        <v>2021</v>
      </c>
      <c r="E17" s="581">
        <v>2022</v>
      </c>
      <c r="F17" s="570" t="s">
        <v>788</v>
      </c>
      <c r="G17" s="570" t="s">
        <v>992</v>
      </c>
      <c r="H17" s="575"/>
      <c r="I17" s="590"/>
      <c r="J17" s="590"/>
      <c r="K17" s="742"/>
      <c r="L17" s="748"/>
      <c r="M17" s="748"/>
      <c r="N17" s="748"/>
    </row>
    <row r="18" spans="1:81" ht="69.599999999999994" customHeight="1" thickBot="1" x14ac:dyDescent="0.35">
      <c r="A18" s="669" t="s">
        <v>1636</v>
      </c>
      <c r="B18" s="683" t="s">
        <v>2079</v>
      </c>
      <c r="C18" s="829" t="e">
        <f>IF(L15=0,"N/A",L18)</f>
        <v>#N/A</v>
      </c>
      <c r="D18" s="829" t="e">
        <f>IF(M15=0,"N/A",M18)</f>
        <v>#N/A</v>
      </c>
      <c r="E18" s="829" t="e">
        <f>IF(N15=0,"N/A",N18)</f>
        <v>#N/A</v>
      </c>
      <c r="F18" s="572" t="s">
        <v>994</v>
      </c>
      <c r="G18" s="679" t="e">
        <f>E18</f>
        <v>#N/A</v>
      </c>
      <c r="H18" s="673" t="s">
        <v>2890</v>
      </c>
      <c r="I18" s="598" t="s">
        <v>2896</v>
      </c>
      <c r="J18" s="680"/>
      <c r="K18" s="742"/>
      <c r="L18" s="752" t="e">
        <f>HLOOKUP($C$5,'PY2 Data(H)'!$D$2:$CQ$285,276,FALSE)</f>
        <v>#N/A</v>
      </c>
      <c r="M18" s="752" t="e">
        <f>HLOOKUP($C$5,'PY1 Data(H)'!$F$2:$CR$399,298,FALSE)</f>
        <v>#N/A</v>
      </c>
      <c r="N18" s="752">
        <f>+Import!L109-Import!L111+Import!L110-Import!L140-Import!L112</f>
        <v>0</v>
      </c>
    </row>
    <row r="19" spans="1:81" ht="109.5" customHeight="1" thickBot="1" x14ac:dyDescent="0.35">
      <c r="A19" s="669" t="s">
        <v>1638</v>
      </c>
      <c r="B19" s="696" t="s">
        <v>1640</v>
      </c>
      <c r="C19" s="681" t="e">
        <f>IF(L15=0,"N/A",L19)</f>
        <v>#N/A</v>
      </c>
      <c r="D19" s="681" t="e">
        <f>IF(M15=0,"N/A",M19)</f>
        <v>#N/A</v>
      </c>
      <c r="E19" s="681" t="e">
        <f>IF(N15=0,"N/A",N19)</f>
        <v>#N/A</v>
      </c>
      <c r="F19" s="572" t="s">
        <v>938</v>
      </c>
      <c r="G19" s="682" t="e">
        <f>E19</f>
        <v>#N/A</v>
      </c>
      <c r="H19" s="673" t="s">
        <v>1641</v>
      </c>
      <c r="I19" s="598" t="s">
        <v>2902</v>
      </c>
      <c r="J19" s="973"/>
      <c r="K19" s="742"/>
      <c r="L19" s="702" t="e">
        <f>HLOOKUP($C$5,'PY2 Data(H)'!$D$2:$CQ$285,277,FALSE)</f>
        <v>#N/A</v>
      </c>
      <c r="M19" s="702" t="e">
        <f>HLOOKUP($C$5,'PY1 Data(H)'!$F$2:$CR$399,299,FALSE)</f>
        <v>#N/A</v>
      </c>
      <c r="N19" s="753" t="e">
        <f>Import!L72/(Import!L111+Import!L114-Import!L110+Import!L140)</f>
        <v>#DIV/0!</v>
      </c>
      <c r="O19" s="754"/>
    </row>
    <row r="20" spans="1:81" ht="75" customHeight="1" thickBot="1" x14ac:dyDescent="0.35">
      <c r="A20" s="669" t="s">
        <v>1639</v>
      </c>
      <c r="B20" s="1054" t="s">
        <v>1643</v>
      </c>
      <c r="C20" s="1054"/>
      <c r="D20" s="1033"/>
      <c r="E20" s="684" t="str">
        <f>IF(N20&lt;0,"Yes","No")</f>
        <v>No</v>
      </c>
      <c r="F20" s="685"/>
      <c r="G20" s="573" t="str">
        <f>E20</f>
        <v>No</v>
      </c>
      <c r="H20" s="673" t="s">
        <v>1644</v>
      </c>
      <c r="I20" s="598" t="s">
        <v>939</v>
      </c>
      <c r="J20" s="680"/>
      <c r="K20" s="742"/>
      <c r="L20" s="755"/>
      <c r="M20" s="755">
        <f>((Import!L114+Import!L111)*0.03)-Import!L118</f>
        <v>0</v>
      </c>
      <c r="N20" s="756">
        <f>M20*0.03</f>
        <v>0</v>
      </c>
    </row>
    <row r="21" spans="1:81" ht="51.75" customHeight="1" thickBot="1" x14ac:dyDescent="0.35">
      <c r="A21" s="675"/>
      <c r="B21" s="1025" t="s">
        <v>995</v>
      </c>
      <c r="C21" s="1025"/>
      <c r="D21" s="1025"/>
      <c r="E21" s="1025"/>
      <c r="F21" s="570" t="s">
        <v>788</v>
      </c>
      <c r="G21" s="570" t="s">
        <v>992</v>
      </c>
      <c r="H21" s="676" t="s">
        <v>1645</v>
      </c>
      <c r="I21" s="591"/>
      <c r="J21" s="591"/>
      <c r="K21" s="742"/>
      <c r="L21" s="747" t="e">
        <f>HLOOKUP($C$5,'PY2 Data(H)'!$D$2:$CQ$285,262,FALSE)</f>
        <v>#N/A</v>
      </c>
      <c r="M21" s="747" t="e">
        <f>HLOOKUP($C$5,'PY1 Data(H)'!$F$2:$CR$399,284,FALSE)</f>
        <v>#N/A</v>
      </c>
      <c r="N21" s="757" t="e">
        <f>Import!L231</f>
        <v>#N/A</v>
      </c>
    </row>
    <row r="22" spans="1:81" ht="202.5" customHeight="1" thickBot="1" x14ac:dyDescent="0.35">
      <c r="A22" s="669" t="s">
        <v>1642</v>
      </c>
      <c r="B22" s="1058"/>
      <c r="C22" s="1058"/>
      <c r="D22" s="1058"/>
      <c r="E22" s="1059"/>
      <c r="F22" s="572" t="s">
        <v>601</v>
      </c>
      <c r="G22" s="686" t="e">
        <f>N22</f>
        <v>#DIV/0!</v>
      </c>
      <c r="H22" s="673" t="s">
        <v>996</v>
      </c>
      <c r="I22" s="598" t="s">
        <v>613</v>
      </c>
      <c r="J22" s="687"/>
      <c r="K22" s="742"/>
      <c r="L22" s="747" t="e">
        <f>HLOOKUP($C$5,'PY2 Data(H)'!$D$2:$CQ$285,279,FALSE)</f>
        <v>#N/A</v>
      </c>
      <c r="M22" s="747" t="e">
        <f>HLOOKUP($C$5,'PY1 Data(H)'!$F$2:$CR$399,301,FALSE)</f>
        <v>#N/A</v>
      </c>
      <c r="N22" s="748" t="e">
        <f>+(Import!L94-Import!L95-Import!L93-Import!L92)/(Import!L99-Import!L100-Import!L101-Import!L102-Import!L103-Import!L104-Import!L98)</f>
        <v>#DIV/0!</v>
      </c>
    </row>
    <row r="23" spans="1:81" ht="27.75" customHeight="1" thickBot="1" x14ac:dyDescent="0.35">
      <c r="A23" s="582"/>
      <c r="B23" s="688" t="s">
        <v>1637</v>
      </c>
      <c r="C23" s="582">
        <v>2020</v>
      </c>
      <c r="D23" s="582">
        <v>2021</v>
      </c>
      <c r="E23" s="582">
        <v>2022</v>
      </c>
      <c r="F23" s="570" t="s">
        <v>788</v>
      </c>
      <c r="G23" s="570" t="s">
        <v>992</v>
      </c>
      <c r="H23" s="574"/>
      <c r="I23" s="593"/>
      <c r="J23" s="574"/>
      <c r="K23" s="742"/>
      <c r="L23" s="758"/>
      <c r="M23" s="748"/>
      <c r="N23" s="748"/>
    </row>
    <row r="24" spans="1:81" ht="71.25" customHeight="1" thickBot="1" x14ac:dyDescent="0.35">
      <c r="A24" s="669" t="s">
        <v>1646</v>
      </c>
      <c r="B24" s="683" t="s">
        <v>2079</v>
      </c>
      <c r="C24" s="830" t="e">
        <f>IF(L21=0,"N/A",L24)</f>
        <v>#N/A</v>
      </c>
      <c r="D24" s="830" t="e">
        <f>IF(M21=0,"N/A",M24)</f>
        <v>#N/A</v>
      </c>
      <c r="E24" s="830" t="e">
        <f>IF(N21=0,"N/A",N24)</f>
        <v>#N/A</v>
      </c>
      <c r="F24" s="572" t="s">
        <v>994</v>
      </c>
      <c r="G24" s="679" t="e">
        <f>E24</f>
        <v>#N/A</v>
      </c>
      <c r="H24" s="673" t="s">
        <v>2891</v>
      </c>
      <c r="I24" s="689" t="s">
        <v>2900</v>
      </c>
      <c r="J24" s="680"/>
      <c r="K24" s="742"/>
      <c r="L24" s="752" t="e">
        <f>HLOOKUP($C$5,'PY2 Data(H)'!$D$2:$CQ$285,280,FALSE)</f>
        <v>#N/A</v>
      </c>
      <c r="M24" s="752" t="e">
        <f>HLOOKUP($C$5,'PY1 Data(H)'!$F$2:$CR$399,302,FALSE)</f>
        <v>#N/A</v>
      </c>
      <c r="N24" s="759">
        <f>+Import!L125-Import!L128+Import!L127-Import!L143-Import!L129</f>
        <v>0</v>
      </c>
    </row>
    <row r="25" spans="1:81" s="180" customFormat="1" ht="102.75" customHeight="1" thickBot="1" x14ac:dyDescent="0.35">
      <c r="A25" s="669" t="s">
        <v>1647</v>
      </c>
      <c r="B25" s="696" t="s">
        <v>1640</v>
      </c>
      <c r="C25" s="681" t="e">
        <f>IF(L21=0,"N/A",L25)</f>
        <v>#N/A</v>
      </c>
      <c r="D25" s="681" t="e">
        <f>IF(M21=0,"N/A",M25)</f>
        <v>#N/A</v>
      </c>
      <c r="E25" s="681" t="e">
        <f>IF(N21=0,"N/A",N25)</f>
        <v>#N/A</v>
      </c>
      <c r="F25" s="572" t="s">
        <v>938</v>
      </c>
      <c r="G25" s="682" t="e">
        <f>E25</f>
        <v>#N/A</v>
      </c>
      <c r="H25" s="673" t="s">
        <v>1641</v>
      </c>
      <c r="I25" s="689" t="s">
        <v>2903</v>
      </c>
      <c r="J25" s="973"/>
      <c r="K25" s="742"/>
      <c r="L25" s="702" t="e">
        <f>HLOOKUP($C$5,'PY2 Data(H)'!$D$2:$CQ$285,281,FALSE)</f>
        <v>#N/A</v>
      </c>
      <c r="M25" s="702" t="e">
        <f>HLOOKUP($C$5,'PY1 Data(H)'!$F$2:$CR$399,303,FALSE)</f>
        <v>#N/A</v>
      </c>
      <c r="N25" s="753" t="e">
        <f>+Import!L90/(Import!L131+Import!L128-Import!L127+Import!L143)</f>
        <v>#DIV/0!</v>
      </c>
      <c r="O25" s="736"/>
      <c r="P25" s="737"/>
      <c r="Q25" s="738"/>
      <c r="R25" s="738"/>
      <c r="S25" s="738"/>
      <c r="T25" s="738"/>
      <c r="U25" s="738"/>
      <c r="V25" s="738"/>
      <c r="W25" s="738"/>
      <c r="X25" s="738"/>
      <c r="Y25" s="738"/>
      <c r="Z25" s="738"/>
      <c r="AA25" s="738"/>
      <c r="AB25" s="738"/>
      <c r="AC25" s="738"/>
      <c r="AD25" s="738"/>
      <c r="AE25" s="738"/>
      <c r="AF25" s="738"/>
      <c r="AG25" s="738"/>
      <c r="AH25" s="738"/>
      <c r="AI25" s="738"/>
      <c r="AJ25" s="738"/>
      <c r="AK25" s="738"/>
      <c r="AL25" s="738"/>
      <c r="AM25" s="738"/>
      <c r="AN25" s="738"/>
      <c r="AO25" s="738"/>
      <c r="AP25" s="738"/>
      <c r="AQ25" s="738"/>
      <c r="AR25" s="738"/>
      <c r="AS25" s="738"/>
      <c r="AT25" s="738"/>
      <c r="AU25" s="738"/>
      <c r="AV25" s="738"/>
      <c r="AW25" s="738"/>
      <c r="AX25" s="738"/>
      <c r="AY25" s="738"/>
      <c r="AZ25" s="738"/>
      <c r="BA25" s="738"/>
      <c r="BB25" s="738"/>
      <c r="BC25" s="738"/>
      <c r="BD25" s="738"/>
      <c r="BE25" s="738"/>
      <c r="BF25" s="738"/>
      <c r="BG25" s="738"/>
      <c r="BH25" s="567"/>
      <c r="BI25" s="567"/>
      <c r="BJ25" s="567"/>
      <c r="BK25" s="567"/>
      <c r="BL25" s="567"/>
      <c r="BM25" s="567"/>
      <c r="BN25" s="567"/>
      <c r="BO25" s="567"/>
      <c r="BP25" s="567"/>
      <c r="BQ25" s="567"/>
      <c r="BR25" s="567"/>
      <c r="BS25" s="567"/>
      <c r="BT25" s="567"/>
      <c r="BU25" s="567"/>
      <c r="BV25" s="567"/>
      <c r="BW25" s="567"/>
      <c r="BX25" s="567"/>
      <c r="BY25" s="567"/>
      <c r="BZ25" s="567"/>
      <c r="CA25" s="567"/>
      <c r="CB25" s="567"/>
      <c r="CC25" s="567"/>
    </row>
    <row r="26" spans="1:81" s="180" customFormat="1" ht="18.600000000000001" thickBot="1" x14ac:dyDescent="0.35">
      <c r="A26" s="603"/>
      <c r="B26" s="1025" t="s">
        <v>997</v>
      </c>
      <c r="C26" s="1025"/>
      <c r="D26" s="1025"/>
      <c r="E26" s="584">
        <v>2022</v>
      </c>
      <c r="F26" s="690" t="s">
        <v>998</v>
      </c>
      <c r="G26" s="691"/>
      <c r="H26" s="583"/>
      <c r="I26" s="600"/>
      <c r="J26" s="583"/>
      <c r="K26" s="742"/>
      <c r="L26" s="736"/>
      <c r="M26" s="736"/>
      <c r="N26" s="736"/>
      <c r="O26" s="736"/>
      <c r="P26" s="737"/>
      <c r="Q26" s="738"/>
      <c r="R26" s="738"/>
      <c r="S26" s="738"/>
      <c r="T26" s="738"/>
      <c r="U26" s="738"/>
      <c r="V26" s="738"/>
      <c r="W26" s="738"/>
      <c r="X26" s="738"/>
      <c r="Y26" s="738"/>
      <c r="Z26" s="738"/>
      <c r="AA26" s="738"/>
      <c r="AB26" s="738"/>
      <c r="AC26" s="738"/>
      <c r="AD26" s="738"/>
      <c r="AE26" s="738"/>
      <c r="AF26" s="738"/>
      <c r="AG26" s="738"/>
      <c r="AH26" s="738"/>
      <c r="AI26" s="738"/>
      <c r="AJ26" s="738"/>
      <c r="AK26" s="738"/>
      <c r="AL26" s="738"/>
      <c r="AM26" s="738"/>
      <c r="AN26" s="738"/>
      <c r="AO26" s="738"/>
      <c r="AP26" s="738"/>
      <c r="AQ26" s="738"/>
      <c r="AR26" s="738"/>
      <c r="AS26" s="738"/>
      <c r="AT26" s="738"/>
      <c r="AU26" s="738"/>
      <c r="AV26" s="738"/>
      <c r="AW26" s="738"/>
      <c r="AX26" s="738"/>
      <c r="AY26" s="738"/>
      <c r="AZ26" s="738"/>
      <c r="BA26" s="738"/>
      <c r="BB26" s="738"/>
      <c r="BC26" s="738"/>
      <c r="BD26" s="738"/>
      <c r="BE26" s="738"/>
      <c r="BF26" s="738"/>
      <c r="BG26" s="738"/>
      <c r="BH26" s="567"/>
      <c r="BI26" s="567"/>
      <c r="BJ26" s="567"/>
      <c r="BK26" s="567"/>
      <c r="BL26" s="567"/>
      <c r="BM26" s="567"/>
      <c r="BN26" s="567"/>
      <c r="BO26" s="567"/>
      <c r="BP26" s="567"/>
      <c r="BQ26" s="567"/>
      <c r="BR26" s="567"/>
      <c r="BS26" s="567"/>
      <c r="BT26" s="567"/>
      <c r="BU26" s="567"/>
      <c r="BV26" s="567"/>
      <c r="BW26" s="567"/>
      <c r="BX26" s="567"/>
      <c r="BY26" s="567"/>
      <c r="BZ26" s="567"/>
      <c r="CA26" s="567"/>
      <c r="CB26" s="567"/>
      <c r="CC26" s="567"/>
    </row>
    <row r="27" spans="1:81" s="180" customFormat="1" ht="119.4" customHeight="1" thickBot="1" x14ac:dyDescent="0.35">
      <c r="A27" s="692" t="s">
        <v>1648</v>
      </c>
      <c r="B27" s="1035" t="s">
        <v>1650</v>
      </c>
      <c r="C27" s="1036"/>
      <c r="D27" s="1036"/>
      <c r="E27" s="684" t="str">
        <f>IF(Import!L223=1,"Yes",IF(Import!L223=2,"No","This question must be answered.  See cell C26 on TD"))</f>
        <v>This question must be answered.  See cell C26 on TD</v>
      </c>
      <c r="F27" s="827" t="s">
        <v>1005</v>
      </c>
      <c r="G27" s="684" t="str">
        <f>IF(E27="No","Late",E27)</f>
        <v>This question must be answered.  See cell C26 on TD</v>
      </c>
      <c r="H27" s="596" t="s">
        <v>999</v>
      </c>
      <c r="I27" s="689" t="s">
        <v>1651</v>
      </c>
      <c r="J27" s="693"/>
      <c r="K27" s="742"/>
      <c r="L27" s="736"/>
      <c r="M27" s="736"/>
      <c r="N27" s="736"/>
      <c r="O27" s="736"/>
      <c r="P27" s="737"/>
      <c r="Q27" s="738"/>
      <c r="R27" s="738"/>
      <c r="S27" s="738"/>
      <c r="T27" s="738"/>
      <c r="U27" s="738"/>
      <c r="V27" s="738"/>
      <c r="W27" s="738"/>
      <c r="X27" s="738"/>
      <c r="Y27" s="738"/>
      <c r="Z27" s="738"/>
      <c r="AA27" s="738"/>
      <c r="AB27" s="738"/>
      <c r="AC27" s="738"/>
      <c r="AD27" s="738"/>
      <c r="AE27" s="738"/>
      <c r="AF27" s="738"/>
      <c r="AG27" s="738"/>
      <c r="AH27" s="738"/>
      <c r="AI27" s="738"/>
      <c r="AJ27" s="738"/>
      <c r="AK27" s="738"/>
      <c r="AL27" s="738"/>
      <c r="AM27" s="738"/>
      <c r="AN27" s="738"/>
      <c r="AO27" s="738"/>
      <c r="AP27" s="738"/>
      <c r="AQ27" s="738"/>
      <c r="AR27" s="738"/>
      <c r="AS27" s="738"/>
      <c r="AT27" s="738"/>
      <c r="AU27" s="738"/>
      <c r="AV27" s="738"/>
      <c r="AW27" s="738"/>
      <c r="AX27" s="738"/>
      <c r="AY27" s="738"/>
      <c r="AZ27" s="738"/>
      <c r="BA27" s="738"/>
      <c r="BB27" s="738"/>
      <c r="BC27" s="738"/>
      <c r="BD27" s="738"/>
      <c r="BE27" s="738"/>
      <c r="BF27" s="738"/>
      <c r="BG27" s="738"/>
      <c r="BH27" s="567"/>
      <c r="BI27" s="567"/>
      <c r="BJ27" s="567"/>
      <c r="BK27" s="567"/>
      <c r="BL27" s="567"/>
      <c r="BM27" s="567"/>
      <c r="BN27" s="567"/>
      <c r="BO27" s="567"/>
      <c r="BP27" s="567"/>
      <c r="BQ27" s="567"/>
      <c r="BR27" s="567"/>
      <c r="BS27" s="567"/>
      <c r="BT27" s="567"/>
      <c r="BU27" s="567"/>
      <c r="BV27" s="567"/>
      <c r="BW27" s="567"/>
      <c r="BX27" s="567"/>
      <c r="BY27" s="567"/>
      <c r="BZ27" s="567"/>
      <c r="CA27" s="567"/>
      <c r="CB27" s="567"/>
      <c r="CC27" s="567"/>
    </row>
    <row r="28" spans="1:81" s="180" customFormat="1" ht="18" customHeight="1" thickBot="1" x14ac:dyDescent="0.35">
      <c r="A28" s="694"/>
      <c r="B28" s="1037"/>
      <c r="C28" s="1037"/>
      <c r="D28" s="1038"/>
      <c r="E28" s="584">
        <v>2022</v>
      </c>
      <c r="F28" s="187" t="s">
        <v>998</v>
      </c>
      <c r="G28" s="585"/>
      <c r="H28" s="585"/>
      <c r="I28" s="601"/>
      <c r="J28" s="602"/>
      <c r="K28" s="742"/>
      <c r="L28" s="736"/>
      <c r="M28" s="736"/>
      <c r="N28" s="736"/>
      <c r="O28" s="736"/>
      <c r="P28" s="737"/>
      <c r="Q28" s="738"/>
      <c r="R28" s="738"/>
      <c r="S28" s="738"/>
      <c r="T28" s="738"/>
      <c r="U28" s="738"/>
      <c r="V28" s="738"/>
      <c r="W28" s="738"/>
      <c r="X28" s="738"/>
      <c r="Y28" s="738"/>
      <c r="Z28" s="738"/>
      <c r="AA28" s="738"/>
      <c r="AB28" s="738"/>
      <c r="AC28" s="738"/>
      <c r="AD28" s="738"/>
      <c r="AE28" s="738"/>
      <c r="AF28" s="738"/>
      <c r="AG28" s="738"/>
      <c r="AH28" s="738"/>
      <c r="AI28" s="738"/>
      <c r="AJ28" s="738"/>
      <c r="AK28" s="738"/>
      <c r="AL28" s="738"/>
      <c r="AM28" s="738"/>
      <c r="AN28" s="738"/>
      <c r="AO28" s="738"/>
      <c r="AP28" s="738"/>
      <c r="AQ28" s="738"/>
      <c r="AR28" s="738"/>
      <c r="AS28" s="738"/>
      <c r="AT28" s="738"/>
      <c r="AU28" s="738"/>
      <c r="AV28" s="738"/>
      <c r="AW28" s="738"/>
      <c r="AX28" s="738"/>
      <c r="AY28" s="738"/>
      <c r="AZ28" s="738"/>
      <c r="BA28" s="738"/>
      <c r="BB28" s="738"/>
      <c r="BC28" s="738"/>
      <c r="BD28" s="738"/>
      <c r="BE28" s="738"/>
      <c r="BF28" s="738"/>
      <c r="BG28" s="738"/>
      <c r="BH28" s="567"/>
      <c r="BI28" s="567"/>
      <c r="BJ28" s="567"/>
      <c r="BK28" s="567"/>
      <c r="BL28" s="567"/>
      <c r="BM28" s="567"/>
      <c r="BN28" s="567"/>
      <c r="BO28" s="567"/>
      <c r="BP28" s="567"/>
      <c r="BQ28" s="567"/>
      <c r="BR28" s="567"/>
      <c r="BS28" s="567"/>
      <c r="BT28" s="567"/>
      <c r="BU28" s="567"/>
      <c r="BV28" s="567"/>
      <c r="BW28" s="567"/>
      <c r="BX28" s="567"/>
      <c r="BY28" s="567"/>
      <c r="BZ28" s="567"/>
      <c r="CA28" s="567"/>
      <c r="CB28" s="567"/>
      <c r="CC28" s="567"/>
    </row>
    <row r="29" spans="1:81" s="180" customFormat="1" ht="112.8" customHeight="1" thickBot="1" x14ac:dyDescent="0.35">
      <c r="A29" s="669" t="s">
        <v>1649</v>
      </c>
      <c r="B29" s="1035" t="s">
        <v>2078</v>
      </c>
      <c r="C29" s="1036"/>
      <c r="D29" s="1036"/>
      <c r="E29" s="818" t="str">
        <f>IFERROR((Import!L54-Import!L55)/Import!L55,"This question must be answered unless the unit does not levy ad valorem taxes. See cells F61 &amp; F62 on Unit Data from Audit")</f>
        <v>This question must be answered unless the unit does not levy ad valorem taxes. See cells F61 &amp; F62 on Unit Data from Audit</v>
      </c>
      <c r="F29" s="572" t="s">
        <v>602</v>
      </c>
      <c r="G29" s="819" t="str">
        <f>+E29</f>
        <v>This question must be answered unless the unit does not levy ad valorem taxes. See cells F61 &amp; F62 on Unit Data from Audit</v>
      </c>
      <c r="H29" s="673" t="s">
        <v>2006</v>
      </c>
      <c r="I29" s="689" t="s">
        <v>609</v>
      </c>
      <c r="J29" s="693"/>
      <c r="K29" s="742"/>
      <c r="L29" s="736"/>
      <c r="M29" s="736"/>
      <c r="N29" s="736"/>
      <c r="O29" s="736"/>
      <c r="P29" s="737"/>
      <c r="Q29" s="738"/>
      <c r="R29" s="738"/>
      <c r="S29" s="738"/>
      <c r="T29" s="738"/>
      <c r="U29" s="738"/>
      <c r="V29" s="738"/>
      <c r="W29" s="738"/>
      <c r="X29" s="738"/>
      <c r="Y29" s="738"/>
      <c r="Z29" s="738"/>
      <c r="AA29" s="738"/>
      <c r="AB29" s="738"/>
      <c r="AC29" s="738"/>
      <c r="AD29" s="738"/>
      <c r="AE29" s="738"/>
      <c r="AF29" s="738"/>
      <c r="AG29" s="738"/>
      <c r="AH29" s="738"/>
      <c r="AI29" s="738"/>
      <c r="AJ29" s="738"/>
      <c r="AK29" s="738"/>
      <c r="AL29" s="738"/>
      <c r="AM29" s="738"/>
      <c r="AN29" s="738"/>
      <c r="AO29" s="738"/>
      <c r="AP29" s="738"/>
      <c r="AQ29" s="738"/>
      <c r="AR29" s="738"/>
      <c r="AS29" s="738"/>
      <c r="AT29" s="738"/>
      <c r="AU29" s="738"/>
      <c r="AV29" s="738"/>
      <c r="AW29" s="738"/>
      <c r="AX29" s="738"/>
      <c r="AY29" s="738"/>
      <c r="AZ29" s="738"/>
      <c r="BA29" s="738"/>
      <c r="BB29" s="738"/>
      <c r="BC29" s="738"/>
      <c r="BD29" s="738"/>
      <c r="BE29" s="738"/>
      <c r="BF29" s="738"/>
      <c r="BG29" s="738"/>
      <c r="BH29" s="567"/>
      <c r="BI29" s="567"/>
      <c r="BJ29" s="567"/>
      <c r="BK29" s="567"/>
      <c r="BL29" s="567"/>
      <c r="BM29" s="567"/>
      <c r="BN29" s="567"/>
      <c r="BO29" s="567"/>
      <c r="BP29" s="567"/>
      <c r="BQ29" s="567"/>
      <c r="BR29" s="567"/>
      <c r="BS29" s="567"/>
      <c r="BT29" s="567"/>
      <c r="BU29" s="567"/>
      <c r="BV29" s="567"/>
      <c r="BW29" s="567"/>
      <c r="BX29" s="567"/>
      <c r="BY29" s="567"/>
      <c r="BZ29" s="567"/>
      <c r="CA29" s="567"/>
      <c r="CB29" s="567"/>
      <c r="CC29" s="567"/>
    </row>
    <row r="30" spans="1:81" s="180" customFormat="1" ht="18" customHeight="1" thickBot="1" x14ac:dyDescent="0.35">
      <c r="A30" s="695"/>
      <c r="B30" s="1037"/>
      <c r="C30" s="1037"/>
      <c r="D30" s="1038"/>
      <c r="E30" s="584">
        <v>2022</v>
      </c>
      <c r="F30" s="187" t="s">
        <v>998</v>
      </c>
      <c r="G30" s="585"/>
      <c r="H30" s="585"/>
      <c r="I30" s="601"/>
      <c r="J30" s="602"/>
      <c r="K30" s="735"/>
      <c r="L30" s="736"/>
      <c r="M30" s="736"/>
      <c r="N30" s="736"/>
      <c r="O30" s="736"/>
      <c r="P30" s="737"/>
      <c r="Q30" s="738"/>
      <c r="R30" s="738"/>
      <c r="S30" s="738"/>
      <c r="T30" s="738"/>
      <c r="U30" s="738"/>
      <c r="V30" s="738"/>
      <c r="W30" s="738"/>
      <c r="X30" s="738"/>
      <c r="Y30" s="738"/>
      <c r="Z30" s="738"/>
      <c r="AA30" s="738"/>
      <c r="AB30" s="738"/>
      <c r="AC30" s="738"/>
      <c r="AD30" s="738"/>
      <c r="AE30" s="738"/>
      <c r="AF30" s="738"/>
      <c r="AG30" s="738"/>
      <c r="AH30" s="738"/>
      <c r="AI30" s="738"/>
      <c r="AJ30" s="738"/>
      <c r="AK30" s="738"/>
      <c r="AL30" s="738"/>
      <c r="AM30" s="738"/>
      <c r="AN30" s="738"/>
      <c r="AO30" s="738"/>
      <c r="AP30" s="738"/>
      <c r="AQ30" s="738"/>
      <c r="AR30" s="738"/>
      <c r="AS30" s="738"/>
      <c r="AT30" s="738"/>
      <c r="AU30" s="738"/>
      <c r="AV30" s="738"/>
      <c r="AW30" s="738"/>
      <c r="AX30" s="738"/>
      <c r="AY30" s="738"/>
      <c r="AZ30" s="738"/>
      <c r="BA30" s="738"/>
      <c r="BB30" s="738"/>
      <c r="BC30" s="738"/>
      <c r="BD30" s="738"/>
      <c r="BE30" s="738"/>
      <c r="BF30" s="738"/>
      <c r="BG30" s="738"/>
      <c r="BH30" s="567"/>
      <c r="BI30" s="567"/>
      <c r="BJ30" s="567"/>
      <c r="BK30" s="567"/>
      <c r="BL30" s="567"/>
      <c r="BM30" s="567"/>
      <c r="BN30" s="567"/>
      <c r="BO30" s="567"/>
      <c r="BP30" s="567"/>
      <c r="BQ30" s="567"/>
      <c r="BR30" s="567"/>
      <c r="BS30" s="567"/>
      <c r="BT30" s="567"/>
      <c r="BU30" s="567"/>
      <c r="BV30" s="567"/>
      <c r="BW30" s="567"/>
      <c r="BX30" s="567"/>
      <c r="BY30" s="567"/>
      <c r="BZ30" s="567"/>
      <c r="CA30" s="567"/>
      <c r="CB30" s="567"/>
      <c r="CC30" s="567"/>
    </row>
    <row r="31" spans="1:81" s="180" customFormat="1" ht="97.5" customHeight="1" thickBot="1" x14ac:dyDescent="0.35">
      <c r="A31" s="669" t="s">
        <v>1652</v>
      </c>
      <c r="B31" s="1033" t="s">
        <v>1661</v>
      </c>
      <c r="C31" s="1034"/>
      <c r="D31" s="1034"/>
      <c r="E31" s="820" t="str">
        <f>IF(Import!L207=20,"Increase",IF(Import!L207=21,"Decrease",IF(Import!L207=22,"No Change",IF(Import!L207=23,"N/A","This question must be answered. See cell F260 on Unit Data from Audit"))))</f>
        <v>This question must be answered. See cell F260 on Unit Data from Audit</v>
      </c>
      <c r="F31" s="572" t="s">
        <v>1000</v>
      </c>
      <c r="G31" s="820" t="str">
        <f>E31</f>
        <v>This question must be answered. See cell F260 on Unit Data from Audit</v>
      </c>
      <c r="H31" s="673" t="s">
        <v>1001</v>
      </c>
      <c r="I31" s="689" t="s">
        <v>610</v>
      </c>
      <c r="J31" s="693"/>
      <c r="K31" s="760"/>
      <c r="L31" s="736"/>
      <c r="M31" s="736"/>
      <c r="N31" s="736"/>
      <c r="O31" s="736"/>
      <c r="P31" s="737"/>
      <c r="Q31" s="738"/>
      <c r="R31" s="738"/>
      <c r="S31" s="738"/>
      <c r="T31" s="738"/>
      <c r="U31" s="738"/>
      <c r="V31" s="738"/>
      <c r="W31" s="738"/>
      <c r="X31" s="738"/>
      <c r="Y31" s="738"/>
      <c r="Z31" s="738"/>
      <c r="AA31" s="738"/>
      <c r="AB31" s="738"/>
      <c r="AC31" s="738"/>
      <c r="AD31" s="738"/>
      <c r="AE31" s="738"/>
      <c r="AF31" s="738"/>
      <c r="AG31" s="738"/>
      <c r="AH31" s="738"/>
      <c r="AI31" s="738"/>
      <c r="AJ31" s="738"/>
      <c r="AK31" s="738"/>
      <c r="AL31" s="738"/>
      <c r="AM31" s="738"/>
      <c r="AN31" s="738"/>
      <c r="AO31" s="738"/>
      <c r="AP31" s="738"/>
      <c r="AQ31" s="738"/>
      <c r="AR31" s="738"/>
      <c r="AS31" s="738"/>
      <c r="AT31" s="738"/>
      <c r="AU31" s="738"/>
      <c r="AV31" s="738"/>
      <c r="AW31" s="738"/>
      <c r="AX31" s="738"/>
      <c r="AY31" s="738"/>
      <c r="AZ31" s="738"/>
      <c r="BA31" s="738"/>
      <c r="BB31" s="738"/>
      <c r="BC31" s="738"/>
      <c r="BD31" s="738"/>
      <c r="BE31" s="738"/>
      <c r="BF31" s="738"/>
      <c r="BG31" s="738"/>
      <c r="BH31" s="567"/>
      <c r="BI31" s="567"/>
      <c r="BJ31" s="567"/>
      <c r="BK31" s="567"/>
      <c r="BL31" s="567"/>
      <c r="BM31" s="567"/>
      <c r="BN31" s="567"/>
      <c r="BO31" s="567"/>
      <c r="BP31" s="567"/>
      <c r="BQ31" s="567"/>
      <c r="BR31" s="567"/>
      <c r="BS31" s="567"/>
      <c r="BT31" s="567"/>
      <c r="BU31" s="567"/>
      <c r="BV31" s="567"/>
      <c r="BW31" s="567"/>
      <c r="BX31" s="567"/>
      <c r="BY31" s="567"/>
      <c r="BZ31" s="567"/>
      <c r="CA31" s="567"/>
      <c r="CB31" s="567"/>
      <c r="CC31" s="567"/>
    </row>
    <row r="32" spans="1:81" s="180" customFormat="1" ht="18" customHeight="1" thickBot="1" x14ac:dyDescent="0.35">
      <c r="A32" s="695"/>
      <c r="B32" s="1037"/>
      <c r="C32" s="1037"/>
      <c r="D32" s="1038"/>
      <c r="E32" s="584">
        <v>2022</v>
      </c>
      <c r="F32" s="187" t="s">
        <v>998</v>
      </c>
      <c r="G32" s="585"/>
      <c r="H32" s="594"/>
      <c r="I32" s="601"/>
      <c r="J32" s="602"/>
      <c r="K32" s="761"/>
      <c r="L32" s="736"/>
      <c r="M32" s="736"/>
      <c r="N32" s="736"/>
      <c r="O32" s="736"/>
      <c r="P32" s="737"/>
      <c r="Q32" s="738"/>
      <c r="R32" s="738"/>
      <c r="S32" s="738"/>
      <c r="T32" s="738"/>
      <c r="U32" s="738"/>
      <c r="V32" s="738"/>
      <c r="W32" s="738"/>
      <c r="X32" s="738"/>
      <c r="Y32" s="738"/>
      <c r="Z32" s="738"/>
      <c r="AA32" s="738"/>
      <c r="AB32" s="738"/>
      <c r="AC32" s="738"/>
      <c r="AD32" s="738"/>
      <c r="AE32" s="738"/>
      <c r="AF32" s="738"/>
      <c r="AG32" s="738"/>
      <c r="AH32" s="738"/>
      <c r="AI32" s="738"/>
      <c r="AJ32" s="738"/>
      <c r="AK32" s="738"/>
      <c r="AL32" s="738"/>
      <c r="AM32" s="738"/>
      <c r="AN32" s="738"/>
      <c r="AO32" s="738"/>
      <c r="AP32" s="738"/>
      <c r="AQ32" s="738"/>
      <c r="AR32" s="738"/>
      <c r="AS32" s="738"/>
      <c r="AT32" s="738"/>
      <c r="AU32" s="738"/>
      <c r="AV32" s="738"/>
      <c r="AW32" s="738"/>
      <c r="AX32" s="738"/>
      <c r="AY32" s="738"/>
      <c r="AZ32" s="738"/>
      <c r="BA32" s="738"/>
      <c r="BB32" s="738"/>
      <c r="BC32" s="738"/>
      <c r="BD32" s="738"/>
      <c r="BE32" s="738"/>
      <c r="BF32" s="738"/>
      <c r="BG32" s="738"/>
      <c r="BH32" s="567"/>
      <c r="BI32" s="567"/>
      <c r="BJ32" s="567"/>
      <c r="BK32" s="567"/>
      <c r="BL32" s="567"/>
      <c r="BM32" s="567"/>
      <c r="BN32" s="567"/>
      <c r="BO32" s="567"/>
      <c r="BP32" s="567"/>
      <c r="BQ32" s="567"/>
      <c r="BR32" s="567"/>
      <c r="BS32" s="567"/>
      <c r="BT32" s="567"/>
      <c r="BU32" s="567"/>
      <c r="BV32" s="567"/>
      <c r="BW32" s="567"/>
      <c r="BX32" s="567"/>
      <c r="BY32" s="567"/>
      <c r="BZ32" s="567"/>
      <c r="CA32" s="567"/>
      <c r="CB32" s="567"/>
      <c r="CC32" s="567"/>
    </row>
    <row r="33" spans="1:81" s="180" customFormat="1" ht="78.75" customHeight="1" thickBot="1" x14ac:dyDescent="0.35">
      <c r="A33" s="669" t="s">
        <v>1653</v>
      </c>
      <c r="B33" s="1039" t="s">
        <v>2028</v>
      </c>
      <c r="C33" s="1040"/>
      <c r="D33" s="1041"/>
      <c r="E33" s="572" t="str">
        <f>IF(Import!L213=1,"Yes",IF(Import!L213=2,"No",IF(Import!L213=0,"This question must be answered.  See cell C13 on TD")))</f>
        <v>This question must be answered.  See cell C13 on TD</v>
      </c>
      <c r="F33" s="572" t="s">
        <v>611</v>
      </c>
      <c r="G33" s="572" t="str">
        <f>+E33</f>
        <v>This question must be answered.  See cell C13 on TD</v>
      </c>
      <c r="H33" s="592" t="s">
        <v>1662</v>
      </c>
      <c r="I33" s="689" t="s">
        <v>2048</v>
      </c>
      <c r="J33" s="603"/>
      <c r="K33" s="742"/>
      <c r="L33" s="736"/>
      <c r="M33" s="736"/>
      <c r="N33" s="736"/>
      <c r="O33" s="736"/>
      <c r="P33" s="737"/>
      <c r="Q33" s="738"/>
      <c r="R33" s="738"/>
      <c r="S33" s="738"/>
      <c r="T33" s="738"/>
      <c r="U33" s="738"/>
      <c r="V33" s="738"/>
      <c r="W33" s="738"/>
      <c r="X33" s="738"/>
      <c r="Y33" s="738"/>
      <c r="Z33" s="738"/>
      <c r="AA33" s="738"/>
      <c r="AB33" s="738"/>
      <c r="AC33" s="738"/>
      <c r="AD33" s="738"/>
      <c r="AE33" s="738"/>
      <c r="AF33" s="738"/>
      <c r="AG33" s="738"/>
      <c r="AH33" s="738"/>
      <c r="AI33" s="738"/>
      <c r="AJ33" s="738"/>
      <c r="AK33" s="738"/>
      <c r="AL33" s="738"/>
      <c r="AM33" s="738"/>
      <c r="AN33" s="738"/>
      <c r="AO33" s="738"/>
      <c r="AP33" s="738"/>
      <c r="AQ33" s="738"/>
      <c r="AR33" s="738"/>
      <c r="AS33" s="738"/>
      <c r="AT33" s="738"/>
      <c r="AU33" s="738"/>
      <c r="AV33" s="738"/>
      <c r="AW33" s="738"/>
      <c r="AX33" s="738"/>
      <c r="AY33" s="738"/>
      <c r="AZ33" s="738"/>
      <c r="BA33" s="738"/>
      <c r="BB33" s="738"/>
      <c r="BC33" s="738"/>
      <c r="BD33" s="738"/>
      <c r="BE33" s="738"/>
      <c r="BF33" s="738"/>
      <c r="BG33" s="738"/>
      <c r="BH33" s="567"/>
      <c r="BI33" s="567"/>
      <c r="BJ33" s="567"/>
      <c r="BK33" s="567"/>
      <c r="BL33" s="567"/>
      <c r="BM33" s="567"/>
      <c r="BN33" s="567"/>
      <c r="BO33" s="567"/>
      <c r="BP33" s="567"/>
      <c r="BQ33" s="567"/>
      <c r="BR33" s="567"/>
      <c r="BS33" s="567"/>
      <c r="BT33" s="567"/>
      <c r="BU33" s="567"/>
      <c r="BV33" s="567"/>
      <c r="BW33" s="567"/>
      <c r="BX33" s="567"/>
      <c r="BY33" s="567"/>
      <c r="BZ33" s="567"/>
      <c r="CA33" s="567"/>
      <c r="CB33" s="567"/>
      <c r="CC33" s="567"/>
    </row>
    <row r="34" spans="1:81" s="180" customFormat="1" ht="18" customHeight="1" thickBot="1" x14ac:dyDescent="0.35">
      <c r="A34" s="695"/>
      <c r="B34" s="1037"/>
      <c r="C34" s="1037"/>
      <c r="D34" s="1038"/>
      <c r="E34" s="584">
        <v>2022</v>
      </c>
      <c r="F34" s="690" t="s">
        <v>998</v>
      </c>
      <c r="G34" s="585"/>
      <c r="H34" s="585"/>
      <c r="I34" s="601"/>
      <c r="J34" s="602"/>
      <c r="K34" s="742"/>
      <c r="L34" s="736"/>
      <c r="M34" s="736"/>
      <c r="N34" s="736"/>
      <c r="O34" s="736"/>
      <c r="P34" s="737"/>
      <c r="Q34" s="738"/>
      <c r="R34" s="738"/>
      <c r="S34" s="738"/>
      <c r="T34" s="738"/>
      <c r="U34" s="738"/>
      <c r="V34" s="738"/>
      <c r="W34" s="738"/>
      <c r="X34" s="738"/>
      <c r="Y34" s="738"/>
      <c r="Z34" s="738"/>
      <c r="AA34" s="738"/>
      <c r="AB34" s="738"/>
      <c r="AC34" s="738"/>
      <c r="AD34" s="738"/>
      <c r="AE34" s="738"/>
      <c r="AF34" s="738"/>
      <c r="AG34" s="738"/>
      <c r="AH34" s="738"/>
      <c r="AI34" s="738"/>
      <c r="AJ34" s="738"/>
      <c r="AK34" s="738"/>
      <c r="AL34" s="738"/>
      <c r="AM34" s="738"/>
      <c r="AN34" s="738"/>
      <c r="AO34" s="738"/>
      <c r="AP34" s="738"/>
      <c r="AQ34" s="738"/>
      <c r="AR34" s="738"/>
      <c r="AS34" s="738"/>
      <c r="AT34" s="738"/>
      <c r="AU34" s="738"/>
      <c r="AV34" s="738"/>
      <c r="AW34" s="738"/>
      <c r="AX34" s="738"/>
      <c r="AY34" s="738"/>
      <c r="AZ34" s="738"/>
      <c r="BA34" s="738"/>
      <c r="BB34" s="738"/>
      <c r="BC34" s="738"/>
      <c r="BD34" s="738"/>
      <c r="BE34" s="738"/>
      <c r="BF34" s="738"/>
      <c r="BG34" s="738"/>
      <c r="BH34" s="567"/>
      <c r="BI34" s="567"/>
      <c r="BJ34" s="567"/>
      <c r="BK34" s="567"/>
      <c r="BL34" s="567"/>
      <c r="BM34" s="567"/>
      <c r="BN34" s="567"/>
      <c r="BO34" s="567"/>
      <c r="BP34" s="567"/>
      <c r="BQ34" s="567"/>
      <c r="BR34" s="567"/>
      <c r="BS34" s="567"/>
      <c r="BT34" s="567"/>
      <c r="BU34" s="567"/>
      <c r="BV34" s="567"/>
      <c r="BW34" s="567"/>
      <c r="BX34" s="567"/>
      <c r="BY34" s="567"/>
      <c r="BZ34" s="567"/>
      <c r="CA34" s="567"/>
      <c r="CB34" s="567"/>
      <c r="CC34" s="567"/>
    </row>
    <row r="35" spans="1:81" s="180" customFormat="1" ht="128.25" customHeight="1" thickBot="1" x14ac:dyDescent="0.35">
      <c r="A35" s="669" t="s">
        <v>2071</v>
      </c>
      <c r="B35" s="1033" t="s">
        <v>2051</v>
      </c>
      <c r="C35" s="1034"/>
      <c r="D35" s="1034"/>
      <c r="E35" s="572" t="str">
        <f>IFERROR(VLOOKUP(C5,UAL!A3:D168,4,FALSE),"Unit is not on the Unit Assistance List at this time")</f>
        <v>Unit is not on the Unit Assistance List at this time</v>
      </c>
      <c r="F35" s="697"/>
      <c r="G35" s="572" t="str">
        <f>E35</f>
        <v>Unit is not on the Unit Assistance List at this time</v>
      </c>
      <c r="H35" s="595" t="str">
        <f>IF(E35="Unit is not on the Unit Assistance List at this time","N/A-Unit is not on the Unit Assistance List.",L35)</f>
        <v>N/A-Unit is not on the Unit Assistance List.</v>
      </c>
      <c r="I35" s="828" t="s">
        <v>2052</v>
      </c>
      <c r="J35" s="693"/>
      <c r="K35" s="742"/>
      <c r="L35" s="736" t="s">
        <v>787</v>
      </c>
      <c r="M35" s="736"/>
      <c r="N35" s="736"/>
      <c r="O35" s="736"/>
      <c r="P35" s="737"/>
      <c r="Q35" s="738"/>
      <c r="R35" s="738"/>
      <c r="S35" s="738"/>
      <c r="T35" s="738"/>
      <c r="U35" s="738"/>
      <c r="V35" s="738"/>
      <c r="W35" s="738"/>
      <c r="X35" s="738"/>
      <c r="Y35" s="738"/>
      <c r="Z35" s="738"/>
      <c r="AA35" s="738"/>
      <c r="AB35" s="738"/>
      <c r="AC35" s="738"/>
      <c r="AD35" s="738"/>
      <c r="AE35" s="738"/>
      <c r="AF35" s="738"/>
      <c r="AG35" s="738"/>
      <c r="AH35" s="738"/>
      <c r="AI35" s="738"/>
      <c r="AJ35" s="738"/>
      <c r="AK35" s="738"/>
      <c r="AL35" s="738"/>
      <c r="AM35" s="738"/>
      <c r="AN35" s="738"/>
      <c r="AO35" s="738"/>
      <c r="AP35" s="738"/>
      <c r="AQ35" s="738"/>
      <c r="AR35" s="738"/>
      <c r="AS35" s="738"/>
      <c r="AT35" s="738"/>
      <c r="AU35" s="738"/>
      <c r="AV35" s="738"/>
      <c r="AW35" s="738"/>
      <c r="AX35" s="738"/>
      <c r="AY35" s="738"/>
      <c r="AZ35" s="738"/>
      <c r="BA35" s="738"/>
      <c r="BB35" s="738"/>
      <c r="BC35" s="738"/>
      <c r="BD35" s="738"/>
      <c r="BE35" s="738"/>
      <c r="BF35" s="738"/>
      <c r="BG35" s="738"/>
      <c r="BH35" s="567"/>
      <c r="BI35" s="567"/>
      <c r="BJ35" s="567"/>
      <c r="BK35" s="567"/>
      <c r="BL35" s="567"/>
      <c r="BM35" s="567"/>
      <c r="BN35" s="567"/>
      <c r="BO35" s="567"/>
      <c r="BP35" s="567"/>
      <c r="BQ35" s="567"/>
      <c r="BR35" s="567"/>
      <c r="BS35" s="567"/>
      <c r="BT35" s="567"/>
      <c r="BU35" s="567"/>
      <c r="BV35" s="567"/>
      <c r="BW35" s="567"/>
      <c r="BX35" s="567"/>
      <c r="BY35" s="567"/>
      <c r="BZ35" s="567"/>
      <c r="CA35" s="567"/>
      <c r="CB35" s="567"/>
      <c r="CC35" s="567"/>
    </row>
    <row r="36" spans="1:81" s="180" customFormat="1" ht="18" customHeight="1" thickBot="1" x14ac:dyDescent="0.35">
      <c r="A36" s="695"/>
      <c r="B36" s="1037"/>
      <c r="C36" s="1037"/>
      <c r="D36" s="1038"/>
      <c r="E36" s="584">
        <v>2022</v>
      </c>
      <c r="F36" s="187" t="s">
        <v>998</v>
      </c>
      <c r="G36" s="585"/>
      <c r="H36" s="594"/>
      <c r="I36" s="601"/>
      <c r="J36" s="602"/>
      <c r="K36" s="742"/>
      <c r="L36" s="736"/>
      <c r="M36" s="736"/>
      <c r="N36" s="736"/>
      <c r="O36" s="736"/>
      <c r="P36" s="737"/>
      <c r="Q36" s="738"/>
      <c r="R36" s="738"/>
      <c r="S36" s="738"/>
      <c r="T36" s="738"/>
      <c r="U36" s="738"/>
      <c r="V36" s="738"/>
      <c r="W36" s="738"/>
      <c r="X36" s="738"/>
      <c r="Y36" s="738"/>
      <c r="Z36" s="738"/>
      <c r="AA36" s="738"/>
      <c r="AB36" s="738"/>
      <c r="AC36" s="738"/>
      <c r="AD36" s="738"/>
      <c r="AE36" s="738"/>
      <c r="AF36" s="738"/>
      <c r="AG36" s="738"/>
      <c r="AH36" s="738"/>
      <c r="AI36" s="738"/>
      <c r="AJ36" s="738"/>
      <c r="AK36" s="738"/>
      <c r="AL36" s="738"/>
      <c r="AM36" s="738"/>
      <c r="AN36" s="738"/>
      <c r="AO36" s="738"/>
      <c r="AP36" s="738"/>
      <c r="AQ36" s="738"/>
      <c r="AR36" s="738"/>
      <c r="AS36" s="738"/>
      <c r="AT36" s="738"/>
      <c r="AU36" s="738"/>
      <c r="AV36" s="738"/>
      <c r="AW36" s="738"/>
      <c r="AX36" s="738"/>
      <c r="AY36" s="738"/>
      <c r="AZ36" s="738"/>
      <c r="BA36" s="738"/>
      <c r="BB36" s="738"/>
      <c r="BC36" s="738"/>
      <c r="BD36" s="738"/>
      <c r="BE36" s="738"/>
      <c r="BF36" s="738"/>
      <c r="BG36" s="738"/>
      <c r="BH36" s="567"/>
      <c r="BI36" s="567"/>
      <c r="BJ36" s="567"/>
      <c r="BK36" s="567"/>
      <c r="BL36" s="567"/>
      <c r="BM36" s="567"/>
      <c r="BN36" s="567"/>
      <c r="BO36" s="567"/>
      <c r="BP36" s="567"/>
      <c r="BQ36" s="567"/>
      <c r="BR36" s="567"/>
      <c r="BS36" s="567"/>
      <c r="BT36" s="567"/>
      <c r="BU36" s="567"/>
      <c r="BV36" s="567"/>
      <c r="BW36" s="567"/>
      <c r="BX36" s="567"/>
      <c r="BY36" s="567"/>
      <c r="BZ36" s="567"/>
      <c r="CA36" s="567"/>
      <c r="CB36" s="567"/>
      <c r="CC36" s="567"/>
    </row>
    <row r="37" spans="1:81" s="180" customFormat="1" ht="61.5" customHeight="1" thickBot="1" x14ac:dyDescent="0.35">
      <c r="A37" s="669" t="s">
        <v>1654</v>
      </c>
      <c r="B37" s="1060" t="s">
        <v>1657</v>
      </c>
      <c r="C37" s="1060"/>
      <c r="D37" s="1035"/>
      <c r="E37" s="684" t="str">
        <f>IF(AND(Import!L211=2,Import!L212=2,Import!L214=2,AND(Import!L218&lt;=0,Import!L219&lt;=0)),"No","Yes")</f>
        <v>Yes</v>
      </c>
      <c r="F37" s="697"/>
      <c r="G37" s="684" t="str">
        <f>E37</f>
        <v>Yes</v>
      </c>
      <c r="H37" s="592" t="s">
        <v>1658</v>
      </c>
      <c r="I37" s="598" t="s">
        <v>2067</v>
      </c>
      <c r="J37" s="693"/>
      <c r="K37" s="742"/>
      <c r="L37" s="736" t="e">
        <f>IF(Import!L263=1,1,0)</f>
        <v>#N/A</v>
      </c>
      <c r="M37" s="736"/>
      <c r="N37" s="736"/>
      <c r="O37" s="736"/>
      <c r="P37" s="737"/>
      <c r="Q37" s="738"/>
      <c r="R37" s="738"/>
      <c r="S37" s="738"/>
      <c r="T37" s="738"/>
      <c r="U37" s="738"/>
      <c r="V37" s="738"/>
      <c r="W37" s="738"/>
      <c r="X37" s="738"/>
      <c r="Y37" s="738"/>
      <c r="Z37" s="738"/>
      <c r="AA37" s="738"/>
      <c r="AB37" s="738"/>
      <c r="AC37" s="738"/>
      <c r="AD37" s="738"/>
      <c r="AE37" s="738"/>
      <c r="AF37" s="738"/>
      <c r="AG37" s="738"/>
      <c r="AH37" s="738"/>
      <c r="AI37" s="738"/>
      <c r="AJ37" s="738"/>
      <c r="AK37" s="738"/>
      <c r="AL37" s="738"/>
      <c r="AM37" s="738"/>
      <c r="AN37" s="738"/>
      <c r="AO37" s="738"/>
      <c r="AP37" s="738"/>
      <c r="AQ37" s="738"/>
      <c r="AR37" s="738"/>
      <c r="AS37" s="738"/>
      <c r="AT37" s="738"/>
      <c r="AU37" s="738"/>
      <c r="AV37" s="738"/>
      <c r="AW37" s="738"/>
      <c r="AX37" s="738"/>
      <c r="AY37" s="738"/>
      <c r="AZ37" s="738"/>
      <c r="BA37" s="738"/>
      <c r="BB37" s="738"/>
      <c r="BC37" s="738"/>
      <c r="BD37" s="738"/>
      <c r="BE37" s="738"/>
      <c r="BF37" s="738"/>
      <c r="BG37" s="738"/>
      <c r="BH37" s="567"/>
      <c r="BI37" s="567"/>
      <c r="BJ37" s="567"/>
      <c r="BK37" s="567"/>
      <c r="BL37" s="567"/>
      <c r="BM37" s="567"/>
      <c r="BN37" s="567"/>
      <c r="BO37" s="567"/>
      <c r="BP37" s="567"/>
      <c r="BQ37" s="567"/>
      <c r="BR37" s="567"/>
      <c r="BS37" s="567"/>
      <c r="BT37" s="567"/>
      <c r="BU37" s="567"/>
      <c r="BV37" s="567"/>
      <c r="BW37" s="567"/>
      <c r="BX37" s="567"/>
      <c r="BY37" s="567"/>
      <c r="BZ37" s="567"/>
      <c r="CA37" s="567"/>
      <c r="CB37" s="567"/>
      <c r="CC37" s="567"/>
    </row>
    <row r="38" spans="1:81" s="180" customFormat="1" ht="61.5" customHeight="1" thickBot="1" x14ac:dyDescent="0.35">
      <c r="A38" s="669" t="s">
        <v>1655</v>
      </c>
      <c r="B38" s="1039" t="s">
        <v>2059</v>
      </c>
      <c r="C38" s="1040"/>
      <c r="D38" s="1041"/>
      <c r="E38" s="684" t="str">
        <f>IF(Import!L215=1,"Yes",IF(Import!L215=2,"No",IF(Import!L215=0,"This question must be answered.  See cell C15 on TD")))</f>
        <v>This question must be answered.  See cell C15 on TD</v>
      </c>
      <c r="F38" s="697"/>
      <c r="G38" s="684" t="str">
        <f>E38</f>
        <v>This question must be answered.  See cell C15 on TD</v>
      </c>
      <c r="H38" s="592" t="s">
        <v>2061</v>
      </c>
      <c r="I38" s="598" t="s">
        <v>2060</v>
      </c>
      <c r="J38" s="826"/>
      <c r="K38" s="742"/>
      <c r="L38" s="736"/>
      <c r="M38" s="736"/>
      <c r="N38" s="736"/>
      <c r="O38" s="736"/>
      <c r="P38" s="737"/>
      <c r="Q38" s="738"/>
      <c r="R38" s="738"/>
      <c r="S38" s="738"/>
      <c r="T38" s="738"/>
      <c r="U38" s="738"/>
      <c r="V38" s="738"/>
      <c r="W38" s="738"/>
      <c r="X38" s="738"/>
      <c r="Y38" s="738"/>
      <c r="Z38" s="738"/>
      <c r="AA38" s="738"/>
      <c r="AB38" s="738"/>
      <c r="AC38" s="738"/>
      <c r="AD38" s="738"/>
      <c r="AE38" s="738"/>
      <c r="AF38" s="738"/>
      <c r="AG38" s="738"/>
      <c r="AH38" s="738"/>
      <c r="AI38" s="738"/>
      <c r="AJ38" s="738"/>
      <c r="AK38" s="738"/>
      <c r="AL38" s="738"/>
      <c r="AM38" s="738"/>
      <c r="AN38" s="738"/>
      <c r="AO38" s="738"/>
      <c r="AP38" s="738"/>
      <c r="AQ38" s="738"/>
      <c r="AR38" s="738"/>
      <c r="AS38" s="738"/>
      <c r="AT38" s="738"/>
      <c r="AU38" s="738"/>
      <c r="AV38" s="738"/>
      <c r="AW38" s="738"/>
      <c r="AX38" s="738"/>
      <c r="AY38" s="738"/>
      <c r="AZ38" s="738"/>
      <c r="BA38" s="738"/>
      <c r="BB38" s="738"/>
      <c r="BC38" s="738"/>
      <c r="BD38" s="738"/>
      <c r="BE38" s="738"/>
      <c r="BF38" s="738"/>
      <c r="BG38" s="738"/>
      <c r="BH38" s="567"/>
      <c r="BI38" s="567"/>
      <c r="BJ38" s="567"/>
      <c r="BK38" s="567"/>
      <c r="BL38" s="567"/>
      <c r="BM38" s="567"/>
      <c r="BN38" s="567"/>
      <c r="BO38" s="567"/>
      <c r="BP38" s="567"/>
      <c r="BQ38" s="567"/>
      <c r="BR38" s="567"/>
      <c r="BS38" s="567"/>
      <c r="BT38" s="567"/>
      <c r="BU38" s="567"/>
      <c r="BV38" s="567"/>
      <c r="BW38" s="567"/>
      <c r="BX38" s="567"/>
      <c r="BY38" s="567"/>
      <c r="BZ38" s="567"/>
      <c r="CA38" s="567"/>
      <c r="CB38" s="567"/>
      <c r="CC38" s="567"/>
    </row>
    <row r="39" spans="1:81" s="180" customFormat="1" ht="18" customHeight="1" thickBot="1" x14ac:dyDescent="0.35">
      <c r="A39" s="695"/>
      <c r="B39" s="1025" t="s">
        <v>997</v>
      </c>
      <c r="C39" s="1025"/>
      <c r="D39" s="1053"/>
      <c r="E39" s="584">
        <v>2022</v>
      </c>
      <c r="F39" s="187" t="s">
        <v>998</v>
      </c>
      <c r="G39" s="586"/>
      <c r="H39" s="585"/>
      <c r="I39" s="599"/>
      <c r="J39" s="602"/>
      <c r="K39" s="742"/>
      <c r="L39" s="736"/>
      <c r="M39" s="736"/>
      <c r="N39" s="736"/>
      <c r="O39" s="736"/>
      <c r="P39" s="737"/>
      <c r="Q39" s="738"/>
      <c r="R39" s="738"/>
      <c r="S39" s="738"/>
      <c r="T39" s="738"/>
      <c r="U39" s="738"/>
      <c r="V39" s="738"/>
      <c r="W39" s="738"/>
      <c r="X39" s="738"/>
      <c r="Y39" s="738"/>
      <c r="Z39" s="738"/>
      <c r="AA39" s="738"/>
      <c r="AB39" s="738"/>
      <c r="AC39" s="738"/>
      <c r="AD39" s="738"/>
      <c r="AE39" s="738"/>
      <c r="AF39" s="738"/>
      <c r="AG39" s="738"/>
      <c r="AH39" s="738"/>
      <c r="AI39" s="738"/>
      <c r="AJ39" s="738"/>
      <c r="AK39" s="738"/>
      <c r="AL39" s="738"/>
      <c r="AM39" s="738"/>
      <c r="AN39" s="738"/>
      <c r="AO39" s="738"/>
      <c r="AP39" s="738"/>
      <c r="AQ39" s="738"/>
      <c r="AR39" s="738"/>
      <c r="AS39" s="738"/>
      <c r="AT39" s="738"/>
      <c r="AU39" s="738"/>
      <c r="AV39" s="738"/>
      <c r="AW39" s="738"/>
      <c r="AX39" s="738"/>
      <c r="AY39" s="738"/>
      <c r="AZ39" s="738"/>
      <c r="BA39" s="738"/>
      <c r="BB39" s="738"/>
      <c r="BC39" s="738"/>
      <c r="BD39" s="738"/>
      <c r="BE39" s="738"/>
      <c r="BF39" s="738"/>
      <c r="BG39" s="738"/>
      <c r="BH39" s="567"/>
      <c r="BI39" s="567"/>
      <c r="BJ39" s="567"/>
      <c r="BK39" s="567"/>
      <c r="BL39" s="567"/>
      <c r="BM39" s="567"/>
      <c r="BN39" s="567"/>
      <c r="BO39" s="567"/>
      <c r="BP39" s="567"/>
      <c r="BQ39" s="567"/>
      <c r="BR39" s="567"/>
      <c r="BS39" s="567"/>
      <c r="BT39" s="567"/>
      <c r="BU39" s="567"/>
      <c r="BV39" s="567"/>
      <c r="BW39" s="567"/>
      <c r="BX39" s="567"/>
      <c r="BY39" s="567"/>
      <c r="BZ39" s="567"/>
      <c r="CA39" s="567"/>
      <c r="CB39" s="567"/>
      <c r="CC39" s="567"/>
    </row>
    <row r="40" spans="1:81" s="180" customFormat="1" ht="73.650000000000006" customHeight="1" thickBot="1" x14ac:dyDescent="0.35">
      <c r="A40" s="669" t="s">
        <v>1656</v>
      </c>
      <c r="B40" s="1054" t="s">
        <v>1660</v>
      </c>
      <c r="C40" s="1054"/>
      <c r="D40" s="1033"/>
      <c r="E40" s="684" t="str">
        <f>IF(Import!L222=1,"Yes",IF(Import!L222=2,"No",IF(Import!L222=3,"N/A",IF(Import!L222=0,"This question must be answered.  See cell C22 on TD"))))</f>
        <v>This question must be answered.  See cell C22 on TD</v>
      </c>
      <c r="F40" s="697"/>
      <c r="G40" s="684" t="str">
        <f>E40</f>
        <v>This question must be answered.  See cell C22 on TD</v>
      </c>
      <c r="H40" s="592" t="s">
        <v>1002</v>
      </c>
      <c r="I40" s="689" t="s">
        <v>785</v>
      </c>
      <c r="J40" s="693"/>
      <c r="K40" s="742"/>
      <c r="L40" s="736"/>
      <c r="M40" s="736"/>
      <c r="N40" s="736"/>
      <c r="O40" s="736"/>
      <c r="P40" s="737"/>
      <c r="Q40" s="738"/>
      <c r="R40" s="738"/>
      <c r="S40" s="738"/>
      <c r="T40" s="738"/>
      <c r="U40" s="738"/>
      <c r="V40" s="738"/>
      <c r="W40" s="738"/>
      <c r="X40" s="738"/>
      <c r="Y40" s="738"/>
      <c r="Z40" s="738"/>
      <c r="AA40" s="738"/>
      <c r="AB40" s="738"/>
      <c r="AC40" s="738"/>
      <c r="AD40" s="738"/>
      <c r="AE40" s="738"/>
      <c r="AF40" s="738"/>
      <c r="AG40" s="738"/>
      <c r="AH40" s="738"/>
      <c r="AI40" s="738"/>
      <c r="AJ40" s="738"/>
      <c r="AK40" s="738"/>
      <c r="AL40" s="738"/>
      <c r="AM40" s="738"/>
      <c r="AN40" s="738"/>
      <c r="AO40" s="738"/>
      <c r="AP40" s="738"/>
      <c r="AQ40" s="738"/>
      <c r="AR40" s="738"/>
      <c r="AS40" s="738"/>
      <c r="AT40" s="738"/>
      <c r="AU40" s="738"/>
      <c r="AV40" s="738"/>
      <c r="AW40" s="738"/>
      <c r="AX40" s="738"/>
      <c r="AY40" s="738"/>
      <c r="AZ40" s="738"/>
      <c r="BA40" s="738"/>
      <c r="BB40" s="738"/>
      <c r="BC40" s="738"/>
      <c r="BD40" s="738"/>
      <c r="BE40" s="738"/>
      <c r="BF40" s="738"/>
      <c r="BG40" s="738"/>
      <c r="BH40" s="567"/>
      <c r="BI40" s="567"/>
      <c r="BJ40" s="567"/>
      <c r="BK40" s="567"/>
      <c r="BL40" s="567"/>
      <c r="BM40" s="567"/>
      <c r="BN40" s="567"/>
      <c r="BO40" s="567"/>
      <c r="BP40" s="567"/>
      <c r="BQ40" s="567"/>
      <c r="BR40" s="567"/>
      <c r="BS40" s="567"/>
      <c r="BT40" s="567"/>
      <c r="BU40" s="567"/>
      <c r="BV40" s="567"/>
      <c r="BW40" s="567"/>
      <c r="BX40" s="567"/>
      <c r="BY40" s="567"/>
      <c r="BZ40" s="567"/>
      <c r="CA40" s="567"/>
      <c r="CB40" s="567"/>
      <c r="CC40" s="567"/>
    </row>
    <row r="41" spans="1:81" s="180" customFormat="1" ht="18" customHeight="1" thickBot="1" x14ac:dyDescent="0.35">
      <c r="A41" s="695"/>
      <c r="B41" s="1037"/>
      <c r="C41" s="1037"/>
      <c r="D41" s="1038"/>
      <c r="E41" s="584">
        <v>2022</v>
      </c>
      <c r="F41" s="690" t="s">
        <v>998</v>
      </c>
      <c r="G41" s="585"/>
      <c r="H41" s="594"/>
      <c r="I41" s="601"/>
      <c r="J41" s="602"/>
      <c r="K41" s="742"/>
      <c r="L41" s="736"/>
      <c r="M41" s="736"/>
      <c r="N41" s="736"/>
      <c r="O41" s="736"/>
      <c r="P41" s="737"/>
      <c r="Q41" s="738"/>
      <c r="R41" s="738"/>
      <c r="S41" s="738"/>
      <c r="T41" s="738"/>
      <c r="U41" s="738"/>
      <c r="V41" s="738"/>
      <c r="W41" s="738"/>
      <c r="X41" s="738"/>
      <c r="Y41" s="738"/>
      <c r="Z41" s="738"/>
      <c r="AA41" s="738"/>
      <c r="AB41" s="738"/>
      <c r="AC41" s="738"/>
      <c r="AD41" s="738"/>
      <c r="AE41" s="738"/>
      <c r="AF41" s="738"/>
      <c r="AG41" s="738"/>
      <c r="AH41" s="738"/>
      <c r="AI41" s="738"/>
      <c r="AJ41" s="738"/>
      <c r="AK41" s="738"/>
      <c r="AL41" s="738"/>
      <c r="AM41" s="738"/>
      <c r="AN41" s="738"/>
      <c r="AO41" s="738"/>
      <c r="AP41" s="738"/>
      <c r="AQ41" s="738"/>
      <c r="AR41" s="738"/>
      <c r="AS41" s="738"/>
      <c r="AT41" s="738"/>
      <c r="AU41" s="738"/>
      <c r="AV41" s="738"/>
      <c r="AW41" s="738"/>
      <c r="AX41" s="738"/>
      <c r="AY41" s="738"/>
      <c r="AZ41" s="738"/>
      <c r="BA41" s="738"/>
      <c r="BB41" s="738"/>
      <c r="BC41" s="738"/>
      <c r="BD41" s="738"/>
      <c r="BE41" s="738"/>
      <c r="BF41" s="738"/>
      <c r="BG41" s="738"/>
      <c r="BH41" s="567"/>
      <c r="BI41" s="567"/>
      <c r="BJ41" s="567"/>
      <c r="BK41" s="567"/>
      <c r="BL41" s="567"/>
      <c r="BM41" s="567"/>
      <c r="BN41" s="567"/>
      <c r="BO41" s="567"/>
      <c r="BP41" s="567"/>
      <c r="BQ41" s="567"/>
      <c r="BR41" s="567"/>
      <c r="BS41" s="567"/>
      <c r="BT41" s="567"/>
      <c r="BU41" s="567"/>
      <c r="BV41" s="567"/>
      <c r="BW41" s="567"/>
      <c r="BX41" s="567"/>
      <c r="BY41" s="567"/>
      <c r="BZ41" s="567"/>
      <c r="CA41" s="567"/>
      <c r="CB41" s="567"/>
      <c r="CC41" s="567"/>
    </row>
    <row r="42" spans="1:81" s="180" customFormat="1" ht="130.19999999999999" customHeight="1" thickBot="1" x14ac:dyDescent="0.35">
      <c r="A42" s="669" t="s">
        <v>1659</v>
      </c>
      <c r="B42" s="1035" t="s">
        <v>2076</v>
      </c>
      <c r="C42" s="1036"/>
      <c r="D42" s="1036"/>
      <c r="E42" s="698" t="str">
        <f>IF('Electric trans'!F24="No, unit exceeds limit by:","Yes","No")</f>
        <v>No</v>
      </c>
      <c r="F42" s="697"/>
      <c r="G42" s="698" t="str">
        <f>+E42</f>
        <v>No</v>
      </c>
      <c r="H42" s="673" t="s">
        <v>2004</v>
      </c>
      <c r="I42" s="689" t="s">
        <v>2080</v>
      </c>
      <c r="J42" s="693"/>
      <c r="K42" s="742"/>
      <c r="L42" s="736"/>
      <c r="M42" s="736"/>
      <c r="N42" s="736"/>
      <c r="O42" s="736"/>
      <c r="P42" s="737"/>
      <c r="Q42" s="738"/>
      <c r="R42" s="738"/>
      <c r="S42" s="738"/>
      <c r="T42" s="738"/>
      <c r="U42" s="738"/>
      <c r="V42" s="738"/>
      <c r="W42" s="738"/>
      <c r="X42" s="738"/>
      <c r="Y42" s="738"/>
      <c r="Z42" s="738"/>
      <c r="AA42" s="738"/>
      <c r="AB42" s="738"/>
      <c r="AC42" s="738"/>
      <c r="AD42" s="738"/>
      <c r="AE42" s="738"/>
      <c r="AF42" s="738"/>
      <c r="AG42" s="738"/>
      <c r="AH42" s="738"/>
      <c r="AI42" s="738"/>
      <c r="AJ42" s="738"/>
      <c r="AK42" s="738"/>
      <c r="AL42" s="738"/>
      <c r="AM42" s="738"/>
      <c r="AN42" s="738"/>
      <c r="AO42" s="738"/>
      <c r="AP42" s="738"/>
      <c r="AQ42" s="738"/>
      <c r="AR42" s="738"/>
      <c r="AS42" s="738"/>
      <c r="AT42" s="738"/>
      <c r="AU42" s="738"/>
      <c r="AV42" s="738"/>
      <c r="AW42" s="738"/>
      <c r="AX42" s="738"/>
      <c r="AY42" s="738"/>
      <c r="AZ42" s="738"/>
      <c r="BA42" s="738"/>
      <c r="BB42" s="738"/>
      <c r="BC42" s="738"/>
      <c r="BD42" s="738"/>
      <c r="BE42" s="738"/>
      <c r="BF42" s="738"/>
      <c r="BG42" s="738"/>
      <c r="BH42" s="567"/>
      <c r="BI42" s="567"/>
      <c r="BJ42" s="567"/>
      <c r="BK42" s="567"/>
      <c r="BL42" s="567"/>
      <c r="BM42" s="567"/>
      <c r="BN42" s="567"/>
      <c r="BO42" s="567"/>
      <c r="BP42" s="567"/>
      <c r="BQ42" s="567"/>
      <c r="BR42" s="567"/>
      <c r="BS42" s="567"/>
      <c r="BT42" s="567"/>
      <c r="BU42" s="567"/>
      <c r="BV42" s="567"/>
      <c r="BW42" s="567"/>
      <c r="BX42" s="567"/>
      <c r="BY42" s="567"/>
      <c r="BZ42" s="567"/>
      <c r="CA42" s="567"/>
      <c r="CB42" s="567"/>
      <c r="CC42" s="567"/>
    </row>
    <row r="43" spans="1:81" s="180" customFormat="1" ht="18" customHeight="1" thickBot="1" x14ac:dyDescent="0.35">
      <c r="A43" s="695"/>
      <c r="B43" s="1056"/>
      <c r="C43" s="1056"/>
      <c r="D43" s="1057"/>
      <c r="E43" s="584">
        <v>2022</v>
      </c>
      <c r="F43" s="187" t="s">
        <v>998</v>
      </c>
      <c r="G43" s="586"/>
      <c r="H43" s="585"/>
      <c r="I43" s="601"/>
      <c r="J43" s="602"/>
      <c r="K43" s="742"/>
      <c r="L43" s="736"/>
      <c r="M43" s="736"/>
      <c r="N43" s="736"/>
      <c r="O43" s="736"/>
      <c r="P43" s="737"/>
      <c r="Q43" s="738"/>
      <c r="R43" s="738"/>
      <c r="S43" s="738"/>
      <c r="T43" s="738"/>
      <c r="U43" s="738"/>
      <c r="V43" s="738"/>
      <c r="W43" s="738"/>
      <c r="X43" s="738"/>
      <c r="Y43" s="738"/>
      <c r="Z43" s="738"/>
      <c r="AA43" s="738"/>
      <c r="AB43" s="738"/>
      <c r="AC43" s="738"/>
      <c r="AD43" s="738"/>
      <c r="AE43" s="738"/>
      <c r="AF43" s="738"/>
      <c r="AG43" s="738"/>
      <c r="AH43" s="738"/>
      <c r="AI43" s="738"/>
      <c r="AJ43" s="738"/>
      <c r="AK43" s="738"/>
      <c r="AL43" s="738"/>
      <c r="AM43" s="738"/>
      <c r="AN43" s="738"/>
      <c r="AO43" s="738"/>
      <c r="AP43" s="738"/>
      <c r="AQ43" s="738"/>
      <c r="AR43" s="738"/>
      <c r="AS43" s="738"/>
      <c r="AT43" s="738"/>
      <c r="AU43" s="738"/>
      <c r="AV43" s="738"/>
      <c r="AW43" s="738"/>
      <c r="AX43" s="738"/>
      <c r="AY43" s="738"/>
      <c r="AZ43" s="738"/>
      <c r="BA43" s="738"/>
      <c r="BB43" s="738"/>
      <c r="BC43" s="738"/>
      <c r="BD43" s="738"/>
      <c r="BE43" s="738"/>
      <c r="BF43" s="738"/>
      <c r="BG43" s="738"/>
      <c r="BH43" s="567"/>
      <c r="BI43" s="567"/>
      <c r="BJ43" s="567"/>
      <c r="BK43" s="567"/>
      <c r="BL43" s="567"/>
      <c r="BM43" s="567"/>
      <c r="BN43" s="567"/>
      <c r="BO43" s="567"/>
      <c r="BP43" s="567"/>
      <c r="BQ43" s="567"/>
      <c r="BR43" s="567"/>
      <c r="BS43" s="567"/>
      <c r="BT43" s="567"/>
      <c r="BU43" s="567"/>
      <c r="BV43" s="567"/>
      <c r="BW43" s="567"/>
      <c r="BX43" s="567"/>
      <c r="BY43" s="567"/>
      <c r="BZ43" s="567"/>
      <c r="CA43" s="567"/>
      <c r="CB43" s="567"/>
      <c r="CC43" s="567"/>
    </row>
    <row r="44" spans="1:81" s="180" customFormat="1" ht="99.75" customHeight="1" thickBot="1" x14ac:dyDescent="0.35">
      <c r="A44" s="669" t="s">
        <v>2062</v>
      </c>
      <c r="B44" s="1041" t="s">
        <v>2075</v>
      </c>
      <c r="C44" s="1055"/>
      <c r="D44" s="1055"/>
      <c r="E44" s="699" t="str">
        <f>IF(Import!L220&gt;0,"Yes","No")</f>
        <v>No</v>
      </c>
      <c r="F44" s="697"/>
      <c r="G44" s="684" t="str">
        <f>E44</f>
        <v>No</v>
      </c>
      <c r="H44" s="592" t="s">
        <v>1003</v>
      </c>
      <c r="I44" s="689" t="s">
        <v>2082</v>
      </c>
      <c r="J44" s="693"/>
      <c r="K44" s="742"/>
      <c r="L44" s="736">
        <f>IF(Import!L271=1,1,0)</f>
        <v>0</v>
      </c>
      <c r="M44" s="762"/>
      <c r="N44" s="736"/>
      <c r="O44" s="736"/>
      <c r="P44" s="737"/>
      <c r="Q44" s="738"/>
      <c r="R44" s="738"/>
      <c r="S44" s="738"/>
      <c r="T44" s="738"/>
      <c r="U44" s="738"/>
      <c r="V44" s="738"/>
      <c r="W44" s="738"/>
      <c r="X44" s="738"/>
      <c r="Y44" s="738"/>
      <c r="Z44" s="738"/>
      <c r="AA44" s="738"/>
      <c r="AB44" s="738"/>
      <c r="AC44" s="738"/>
      <c r="AD44" s="738"/>
      <c r="AE44" s="738"/>
      <c r="AF44" s="738"/>
      <c r="AG44" s="738"/>
      <c r="AH44" s="738"/>
      <c r="AI44" s="738"/>
      <c r="AJ44" s="738"/>
      <c r="AK44" s="738"/>
      <c r="AL44" s="738"/>
      <c r="AM44" s="738"/>
      <c r="AN44" s="738"/>
      <c r="AO44" s="738"/>
      <c r="AP44" s="738"/>
      <c r="AQ44" s="738"/>
      <c r="AR44" s="738"/>
      <c r="AS44" s="738"/>
      <c r="AT44" s="738"/>
      <c r="AU44" s="738"/>
      <c r="AV44" s="738"/>
      <c r="AW44" s="738"/>
      <c r="AX44" s="738"/>
      <c r="AY44" s="738"/>
      <c r="AZ44" s="738"/>
      <c r="BA44" s="738"/>
      <c r="BB44" s="738"/>
      <c r="BC44" s="738"/>
      <c r="BD44" s="738"/>
      <c r="BE44" s="738"/>
      <c r="BF44" s="738"/>
      <c r="BG44" s="738"/>
      <c r="BH44" s="567"/>
      <c r="BI44" s="567"/>
      <c r="BJ44" s="567"/>
      <c r="BK44" s="567"/>
      <c r="BL44" s="567"/>
      <c r="BM44" s="567"/>
      <c r="BN44" s="567"/>
      <c r="BO44" s="567"/>
      <c r="BP44" s="567"/>
      <c r="BQ44" s="567"/>
      <c r="BR44" s="567"/>
      <c r="BS44" s="567"/>
      <c r="BT44" s="567"/>
      <c r="BU44" s="567"/>
      <c r="BV44" s="567"/>
      <c r="BW44" s="567"/>
      <c r="BX44" s="567"/>
      <c r="BY44" s="567"/>
      <c r="BZ44" s="567"/>
      <c r="CA44" s="567"/>
      <c r="CB44" s="567"/>
      <c r="CC44" s="567"/>
    </row>
    <row r="45" spans="1:81" s="568" customFormat="1" x14ac:dyDescent="0.3">
      <c r="A45" s="700"/>
      <c r="B45" s="587"/>
      <c r="C45" s="587"/>
      <c r="D45" s="587"/>
      <c r="E45" s="587"/>
      <c r="F45" s="587"/>
      <c r="G45" s="587"/>
      <c r="H45" s="587"/>
      <c r="I45" s="588"/>
      <c r="J45" s="588"/>
      <c r="K45" s="763"/>
      <c r="L45" s="736"/>
      <c r="M45" s="736"/>
      <c r="N45" s="736"/>
      <c r="O45" s="736"/>
      <c r="P45" s="737"/>
      <c r="Q45" s="738"/>
      <c r="R45" s="738"/>
      <c r="S45" s="738"/>
      <c r="T45" s="738"/>
      <c r="U45" s="738"/>
      <c r="V45" s="738"/>
      <c r="W45" s="738"/>
      <c r="X45" s="738"/>
      <c r="Y45" s="738"/>
      <c r="Z45" s="738"/>
      <c r="AA45" s="738"/>
      <c r="AB45" s="738"/>
      <c r="AC45" s="738"/>
      <c r="AD45" s="738"/>
      <c r="AE45" s="738"/>
      <c r="AF45" s="738"/>
      <c r="AG45" s="738"/>
      <c r="AH45" s="738"/>
      <c r="AI45" s="738"/>
      <c r="AJ45" s="738"/>
      <c r="AK45" s="738"/>
      <c r="AL45" s="738"/>
      <c r="AM45" s="738"/>
      <c r="AN45" s="738"/>
      <c r="AO45" s="738"/>
      <c r="AP45" s="738"/>
      <c r="AQ45" s="738"/>
      <c r="AR45" s="738"/>
      <c r="AS45" s="738"/>
      <c r="AT45" s="738"/>
      <c r="AU45" s="738"/>
      <c r="AV45" s="738"/>
      <c r="AW45" s="738"/>
      <c r="AX45" s="738"/>
      <c r="AY45" s="738"/>
      <c r="AZ45" s="738"/>
      <c r="BA45" s="738"/>
      <c r="BB45" s="738"/>
      <c r="BC45" s="738"/>
      <c r="BD45" s="738"/>
      <c r="BE45" s="738"/>
      <c r="BF45" s="738"/>
      <c r="BG45" s="738"/>
      <c r="BH45" s="567"/>
      <c r="BI45" s="567"/>
      <c r="BJ45" s="567"/>
      <c r="BK45" s="567"/>
      <c r="BL45" s="567"/>
      <c r="BM45" s="567"/>
      <c r="BN45" s="567"/>
      <c r="BO45" s="567"/>
      <c r="BP45" s="567"/>
      <c r="BQ45" s="567"/>
      <c r="BR45" s="567"/>
      <c r="BS45" s="567"/>
      <c r="BT45" s="567"/>
      <c r="BU45" s="567"/>
      <c r="BV45" s="567"/>
      <c r="BW45" s="567"/>
      <c r="BX45" s="567"/>
      <c r="BY45" s="567"/>
      <c r="BZ45" s="567"/>
      <c r="CA45" s="567"/>
      <c r="CB45" s="567"/>
      <c r="CC45" s="567"/>
    </row>
  </sheetData>
  <mergeCells count="41">
    <mergeCell ref="B39:D39"/>
    <mergeCell ref="B40:D40"/>
    <mergeCell ref="B36:D36"/>
    <mergeCell ref="B14:E14"/>
    <mergeCell ref="B44:D44"/>
    <mergeCell ref="B41:D41"/>
    <mergeCell ref="B42:D42"/>
    <mergeCell ref="B43:D43"/>
    <mergeCell ref="B38:D38"/>
    <mergeCell ref="B31:D31"/>
    <mergeCell ref="B30:D30"/>
    <mergeCell ref="B20:D20"/>
    <mergeCell ref="B21:E21"/>
    <mergeCell ref="B22:E22"/>
    <mergeCell ref="B26:D26"/>
    <mergeCell ref="B37:D37"/>
    <mergeCell ref="J8:J9"/>
    <mergeCell ref="B15:E15"/>
    <mergeCell ref="B6:H7"/>
    <mergeCell ref="H8:H9"/>
    <mergeCell ref="B35:D35"/>
    <mergeCell ref="B27:D27"/>
    <mergeCell ref="B28:D28"/>
    <mergeCell ref="B29:D29"/>
    <mergeCell ref="B32:D32"/>
    <mergeCell ref="B33:D33"/>
    <mergeCell ref="B34:D34"/>
    <mergeCell ref="B8:G9"/>
    <mergeCell ref="B10:E10"/>
    <mergeCell ref="B11:E11"/>
    <mergeCell ref="B13:E13"/>
    <mergeCell ref="B12:E12"/>
    <mergeCell ref="I1:J1"/>
    <mergeCell ref="B1:H1"/>
    <mergeCell ref="B2:H2"/>
    <mergeCell ref="C4:E4"/>
    <mergeCell ref="F4:G5"/>
    <mergeCell ref="H4:H5"/>
    <mergeCell ref="C5:E5"/>
    <mergeCell ref="I2:I7"/>
    <mergeCell ref="J2:J7"/>
  </mergeCells>
  <conditionalFormatting sqref="G16">
    <cfRule type="cellIs" dxfId="29" priority="45" operator="lessThan">
      <formula>1</formula>
    </cfRule>
  </conditionalFormatting>
  <conditionalFormatting sqref="G18">
    <cfRule type="cellIs" dxfId="28" priority="44" operator="lessThan">
      <formula>0</formula>
    </cfRule>
  </conditionalFormatting>
  <conditionalFormatting sqref="G19">
    <cfRule type="cellIs" dxfId="27" priority="43" operator="lessThan">
      <formula>0.16</formula>
    </cfRule>
  </conditionalFormatting>
  <conditionalFormatting sqref="G22">
    <cfRule type="cellIs" dxfId="26" priority="42" operator="lessThan">
      <formula>1</formula>
    </cfRule>
  </conditionalFormatting>
  <conditionalFormatting sqref="G24">
    <cfRule type="cellIs" dxfId="25" priority="41" operator="lessThan">
      <formula>0</formula>
    </cfRule>
  </conditionalFormatting>
  <conditionalFormatting sqref="G25">
    <cfRule type="cellIs" dxfId="24" priority="40" operator="lessThan">
      <formula>0.16</formula>
    </cfRule>
  </conditionalFormatting>
  <conditionalFormatting sqref="G27">
    <cfRule type="cellIs" dxfId="23" priority="39" operator="equal">
      <formula>"Late"</formula>
    </cfRule>
  </conditionalFormatting>
  <conditionalFormatting sqref="G29">
    <cfRule type="cellIs" dxfId="22" priority="38" operator="lessThan">
      <formula>-0.03</formula>
    </cfRule>
  </conditionalFormatting>
  <conditionalFormatting sqref="G35">
    <cfRule type="cellIs" dxfId="21" priority="37" operator="equal">
      <formula>"Yes"</formula>
    </cfRule>
  </conditionalFormatting>
  <conditionalFormatting sqref="G37">
    <cfRule type="cellIs" dxfId="20" priority="36" operator="equal">
      <formula>"Yes"</formula>
    </cfRule>
  </conditionalFormatting>
  <conditionalFormatting sqref="G40">
    <cfRule type="cellIs" dxfId="19" priority="35" operator="equal">
      <formula>"Yes"</formula>
    </cfRule>
  </conditionalFormatting>
  <conditionalFormatting sqref="G33">
    <cfRule type="cellIs" dxfId="18" priority="34" operator="equal">
      <formula>"Yes"</formula>
    </cfRule>
  </conditionalFormatting>
  <conditionalFormatting sqref="G43">
    <cfRule type="cellIs" dxfId="17" priority="33" operator="equal">
      <formula>"Yes"</formula>
    </cfRule>
  </conditionalFormatting>
  <conditionalFormatting sqref="G42">
    <cfRule type="cellIs" dxfId="16" priority="32" operator="equal">
      <formula>"Yes"</formula>
    </cfRule>
  </conditionalFormatting>
  <conditionalFormatting sqref="G31">
    <cfRule type="cellIs" dxfId="15" priority="29" operator="equal">
      <formula>"Decrease"</formula>
    </cfRule>
  </conditionalFormatting>
  <conditionalFormatting sqref="G20">
    <cfRule type="expression" dxfId="14" priority="24">
      <formula>E20="Yes"</formula>
    </cfRule>
  </conditionalFormatting>
  <conditionalFormatting sqref="E33 G33">
    <cfRule type="containsText" dxfId="13" priority="23" operator="containsText" text="This question must be answered">
      <formula>NOT(ISERROR(SEARCH("This question must be answered",E33)))</formula>
    </cfRule>
  </conditionalFormatting>
  <conditionalFormatting sqref="E31 G31">
    <cfRule type="containsText" dxfId="12" priority="22" operator="containsText" text="This question must be answered">
      <formula>NOT(ISERROR(SEARCH("This question must be answered",E31)))</formula>
    </cfRule>
  </conditionalFormatting>
  <conditionalFormatting sqref="E29 G29">
    <cfRule type="containsText" dxfId="11" priority="21" operator="containsText" text="This question must be answered">
      <formula>NOT(ISERROR(SEARCH("This question must be answered",E29)))</formula>
    </cfRule>
  </conditionalFormatting>
  <conditionalFormatting sqref="E27 G27">
    <cfRule type="containsText" dxfId="10" priority="20" operator="containsText" text="This question must be answered">
      <formula>NOT(ISERROR(SEARCH("This question must be answered",E27)))</formula>
    </cfRule>
  </conditionalFormatting>
  <conditionalFormatting sqref="E40 G40">
    <cfRule type="containsText" dxfId="9" priority="18" operator="containsText" text="This question must be answered">
      <formula>NOT(ISERROR(SEARCH("This question must be answered",E40)))</formula>
    </cfRule>
  </conditionalFormatting>
  <conditionalFormatting sqref="G44">
    <cfRule type="cellIs" dxfId="8" priority="16" operator="equal">
      <formula>"Yes"</formula>
    </cfRule>
  </conditionalFormatting>
  <conditionalFormatting sqref="G44">
    <cfRule type="containsText" dxfId="7" priority="15" operator="containsText" text="This question must be answered">
      <formula>NOT(ISERROR(SEARCH("This question must be answered",G44)))</formula>
    </cfRule>
  </conditionalFormatting>
  <conditionalFormatting sqref="G13">
    <cfRule type="containsText" dxfId="6" priority="14" operator="containsText" text="Operations">
      <formula>NOT(ISERROR(SEARCH("Operations",G13)))</formula>
    </cfRule>
  </conditionalFormatting>
  <conditionalFormatting sqref="G14">
    <cfRule type="cellIs" dxfId="5" priority="13" operator="lessThan">
      <formula>0</formula>
    </cfRule>
  </conditionalFormatting>
  <conditionalFormatting sqref="E38">
    <cfRule type="containsText" dxfId="4" priority="12" operator="containsText" text="This question must be answered">
      <formula>NOT(ISERROR(SEARCH("This question must be answered",E38)))</formula>
    </cfRule>
  </conditionalFormatting>
  <conditionalFormatting sqref="G38">
    <cfRule type="containsText" dxfId="3" priority="10" operator="containsText" text="No">
      <formula>NOT(ISERROR(SEARCH("No",G38)))</formula>
    </cfRule>
    <cfRule type="containsText" dxfId="2" priority="11" operator="containsText" text="This question must be answered">
      <formula>NOT(ISERROR(SEARCH("This question must be answered",G38)))</formula>
    </cfRule>
  </conditionalFormatting>
  <conditionalFormatting sqref="I9">
    <cfRule type="expression" dxfId="1" priority="7">
      <formula>IF($L$9&lt;0.25,)</formula>
    </cfRule>
  </conditionalFormatting>
  <conditionalFormatting sqref="G11">
    <cfRule type="expression" dxfId="0" priority="1">
      <formula>$O$11=1</formula>
    </cfRule>
  </conditionalFormatting>
  <pageMargins left="0.25" right="0.25" top="0.05" bottom="0.25" header="0.3" footer="0.25"/>
  <pageSetup scale="59" fitToHeight="0" orientation="landscape" r:id="rId1"/>
  <headerFooter>
    <oddFooter>&amp;C&amp;12&amp;P</oddFooter>
  </headerFooter>
  <rowBreaks count="5" manualBreakCount="5">
    <brk id="11" max="7" man="1"/>
    <brk id="14" max="7" man="1"/>
    <brk id="20" max="7" man="1"/>
    <brk id="25" max="7" man="1"/>
    <brk id="38" max="7" man="1"/>
  </rowBreaks>
  <drawing r:id="rId2"/>
  <legacyDrawing r:id="rId3"/>
  <oleObjects>
    <mc:AlternateContent xmlns:mc="http://schemas.openxmlformats.org/markup-compatibility/2006">
      <mc:Choice Requires="x14">
        <oleObject progId="Excel.Sheet.12" shapeId="48129" r:id="rId4">
          <objectPr defaultSize="0" autoPict="0" r:id="rId5">
            <anchor moveWithCells="1">
              <from>
                <xdr:col>1</xdr:col>
                <xdr:colOff>289560</xdr:colOff>
                <xdr:row>7</xdr:row>
                <xdr:rowOff>99060</xdr:rowOff>
              </from>
              <to>
                <xdr:col>6</xdr:col>
                <xdr:colOff>83820</xdr:colOff>
                <xdr:row>8</xdr:row>
                <xdr:rowOff>1531620</xdr:rowOff>
              </to>
            </anchor>
          </objectPr>
        </oleObject>
      </mc:Choice>
      <mc:Fallback>
        <oleObject progId="Excel.Sheet.12" shapeId="48129"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313B3-4389-4319-BFF6-0DABAB34D46A}">
  <sheetPr codeName="Sheet10"/>
  <dimension ref="A1:K168"/>
  <sheetViews>
    <sheetView workbookViewId="0">
      <selection activeCell="J153" sqref="J153"/>
    </sheetView>
  </sheetViews>
  <sheetFormatPr defaultColWidth="9.109375" defaultRowHeight="14.4" x14ac:dyDescent="0.3"/>
  <cols>
    <col min="1" max="1" width="9.109375" style="180"/>
    <col min="2" max="2" width="54.109375" style="180" customWidth="1"/>
    <col min="3" max="3" width="23.6640625" style="180" customWidth="1"/>
    <col min="4" max="4" width="19.6640625" style="180" customWidth="1"/>
    <col min="5" max="10" width="9.109375" style="180"/>
    <col min="11" max="11" width="54.109375" style="180" customWidth="1"/>
    <col min="12" max="16384" width="9.109375" style="180"/>
  </cols>
  <sheetData>
    <row r="1" spans="1:11" ht="43.2" x14ac:dyDescent="0.3">
      <c r="A1" s="180" t="s">
        <v>403</v>
      </c>
      <c r="B1" s="180" t="s">
        <v>484</v>
      </c>
      <c r="C1" s="184" t="s">
        <v>472</v>
      </c>
      <c r="D1" s="185" t="s">
        <v>621</v>
      </c>
      <c r="E1" s="180" t="s">
        <v>2149</v>
      </c>
    </row>
    <row r="3" spans="1:11" ht="23.4" x14ac:dyDescent="0.45">
      <c r="A3" s="180">
        <v>50002</v>
      </c>
      <c r="B3" s="180" t="s">
        <v>1663</v>
      </c>
      <c r="C3" s="180">
        <v>50</v>
      </c>
      <c r="D3" s="155" t="s">
        <v>50</v>
      </c>
      <c r="E3" s="193" t="s">
        <v>747</v>
      </c>
    </row>
    <row r="4" spans="1:11" x14ac:dyDescent="0.3">
      <c r="A4" s="180">
        <v>50006</v>
      </c>
      <c r="B4" s="180" t="s">
        <v>486</v>
      </c>
      <c r="C4" s="180">
        <v>50</v>
      </c>
      <c r="D4" s="155" t="s">
        <v>50</v>
      </c>
    </row>
    <row r="5" spans="1:11" x14ac:dyDescent="0.3">
      <c r="A5" s="180">
        <v>50008</v>
      </c>
      <c r="B5" s="180" t="s">
        <v>1669</v>
      </c>
      <c r="C5" s="180">
        <v>50</v>
      </c>
      <c r="D5" s="155" t="s">
        <v>50</v>
      </c>
    </row>
    <row r="6" spans="1:11" x14ac:dyDescent="0.3">
      <c r="A6" s="180">
        <v>50013</v>
      </c>
      <c r="B6" s="565" t="s">
        <v>488</v>
      </c>
      <c r="C6" s="180">
        <v>50</v>
      </c>
      <c r="D6" s="155" t="s">
        <v>50</v>
      </c>
      <c r="K6" s="565"/>
    </row>
    <row r="7" spans="1:11" x14ac:dyDescent="0.3">
      <c r="A7" s="180">
        <v>50016</v>
      </c>
      <c r="B7" s="565" t="s">
        <v>943</v>
      </c>
      <c r="C7" s="180">
        <v>50</v>
      </c>
      <c r="D7" s="155" t="s">
        <v>50</v>
      </c>
      <c r="K7" s="565"/>
    </row>
    <row r="8" spans="1:11" x14ac:dyDescent="0.3">
      <c r="A8" s="180">
        <v>50017</v>
      </c>
      <c r="B8" s="180" t="s">
        <v>1679</v>
      </c>
      <c r="C8" s="180">
        <v>50</v>
      </c>
      <c r="D8" s="155" t="s">
        <v>50</v>
      </c>
    </row>
    <row r="9" spans="1:11" x14ac:dyDescent="0.3">
      <c r="A9" s="180">
        <v>50019</v>
      </c>
      <c r="B9" s="565" t="s">
        <v>944</v>
      </c>
      <c r="C9" s="180">
        <v>50</v>
      </c>
      <c r="D9" s="155" t="s">
        <v>50</v>
      </c>
      <c r="K9" s="565"/>
    </row>
    <row r="10" spans="1:11" x14ac:dyDescent="0.3">
      <c r="A10" s="180">
        <v>50504</v>
      </c>
      <c r="B10" s="180" t="s">
        <v>489</v>
      </c>
      <c r="C10" s="180">
        <v>50</v>
      </c>
      <c r="D10" s="155" t="s">
        <v>50</v>
      </c>
    </row>
    <row r="11" spans="1:11" x14ac:dyDescent="0.3">
      <c r="A11" s="180">
        <v>50021</v>
      </c>
      <c r="B11" s="180" t="s">
        <v>945</v>
      </c>
      <c r="C11" s="180">
        <v>50</v>
      </c>
      <c r="D11" s="155" t="s">
        <v>50</v>
      </c>
    </row>
    <row r="12" spans="1:11" x14ac:dyDescent="0.3">
      <c r="A12" s="180">
        <v>50024</v>
      </c>
      <c r="B12" s="565" t="s">
        <v>490</v>
      </c>
      <c r="C12" s="180">
        <v>50</v>
      </c>
      <c r="D12" s="155" t="s">
        <v>50</v>
      </c>
      <c r="K12" s="565"/>
    </row>
    <row r="13" spans="1:11" x14ac:dyDescent="0.3">
      <c r="A13" s="180">
        <v>50029</v>
      </c>
      <c r="B13" s="180" t="s">
        <v>491</v>
      </c>
      <c r="C13" s="180">
        <v>50</v>
      </c>
      <c r="D13" s="155" t="s">
        <v>50</v>
      </c>
    </row>
    <row r="14" spans="1:11" x14ac:dyDescent="0.3">
      <c r="A14" s="180">
        <v>50031</v>
      </c>
      <c r="B14" s="180" t="s">
        <v>946</v>
      </c>
      <c r="C14" s="180">
        <v>50</v>
      </c>
      <c r="D14" s="155" t="s">
        <v>50</v>
      </c>
    </row>
    <row r="15" spans="1:11" x14ac:dyDescent="0.3">
      <c r="A15" s="180">
        <v>50038</v>
      </c>
      <c r="B15" s="180" t="s">
        <v>495</v>
      </c>
      <c r="C15" s="180">
        <v>50</v>
      </c>
      <c r="D15" s="155" t="s">
        <v>50</v>
      </c>
    </row>
    <row r="16" spans="1:11" x14ac:dyDescent="0.3">
      <c r="A16" s="180">
        <v>50040</v>
      </c>
      <c r="B16" s="180" t="s">
        <v>1697</v>
      </c>
      <c r="C16" s="180">
        <v>50</v>
      </c>
      <c r="D16" s="155" t="s">
        <v>50</v>
      </c>
    </row>
    <row r="17" spans="1:11" x14ac:dyDescent="0.3">
      <c r="A17" s="180">
        <v>50506</v>
      </c>
      <c r="B17" s="180" t="s">
        <v>496</v>
      </c>
      <c r="C17" s="180">
        <v>50</v>
      </c>
      <c r="D17" s="155" t="s">
        <v>50</v>
      </c>
    </row>
    <row r="18" spans="1:11" x14ac:dyDescent="0.3">
      <c r="A18" s="180">
        <v>50045</v>
      </c>
      <c r="B18" s="180" t="s">
        <v>497</v>
      </c>
      <c r="C18" s="180">
        <v>50</v>
      </c>
      <c r="D18" s="155" t="s">
        <v>50</v>
      </c>
    </row>
    <row r="19" spans="1:11" x14ac:dyDescent="0.3">
      <c r="A19" s="180">
        <v>50050</v>
      </c>
      <c r="B19" s="565" t="s">
        <v>1706</v>
      </c>
      <c r="C19" s="180">
        <v>50</v>
      </c>
      <c r="D19" s="155" t="s">
        <v>50</v>
      </c>
      <c r="K19" s="565"/>
    </row>
    <row r="20" spans="1:11" x14ac:dyDescent="0.3">
      <c r="A20" s="180">
        <v>50055</v>
      </c>
      <c r="B20" s="180" t="s">
        <v>947</v>
      </c>
      <c r="C20" s="180">
        <v>50</v>
      </c>
      <c r="D20" s="155" t="s">
        <v>50</v>
      </c>
    </row>
    <row r="21" spans="1:11" x14ac:dyDescent="0.3">
      <c r="A21" s="180">
        <v>50062</v>
      </c>
      <c r="B21" s="180" t="s">
        <v>1719</v>
      </c>
      <c r="C21" s="180">
        <v>50</v>
      </c>
      <c r="D21" s="155" t="s">
        <v>50</v>
      </c>
    </row>
    <row r="22" spans="1:11" x14ac:dyDescent="0.3">
      <c r="A22" s="180">
        <v>50063</v>
      </c>
      <c r="B22" s="180" t="s">
        <v>1720</v>
      </c>
      <c r="C22" s="180">
        <v>50</v>
      </c>
      <c r="D22" s="155" t="s">
        <v>50</v>
      </c>
    </row>
    <row r="23" spans="1:11" x14ac:dyDescent="0.3">
      <c r="A23" s="180">
        <v>50467</v>
      </c>
      <c r="B23" s="180" t="s">
        <v>500</v>
      </c>
      <c r="C23" s="180">
        <v>50</v>
      </c>
      <c r="D23" s="155" t="s">
        <v>50</v>
      </c>
    </row>
    <row r="24" spans="1:11" x14ac:dyDescent="0.3">
      <c r="A24" s="180">
        <v>50510</v>
      </c>
      <c r="B24" s="180" t="s">
        <v>501</v>
      </c>
      <c r="C24" s="180">
        <v>50</v>
      </c>
      <c r="D24" s="155" t="s">
        <v>50</v>
      </c>
    </row>
    <row r="25" spans="1:11" x14ac:dyDescent="0.3">
      <c r="A25" s="180">
        <v>50078</v>
      </c>
      <c r="B25" s="180" t="s">
        <v>949</v>
      </c>
      <c r="C25" s="180">
        <v>50</v>
      </c>
      <c r="D25" s="155" t="s">
        <v>50</v>
      </c>
    </row>
    <row r="26" spans="1:11" x14ac:dyDescent="0.3">
      <c r="A26" s="180">
        <v>50468</v>
      </c>
      <c r="B26" s="565" t="s">
        <v>951</v>
      </c>
      <c r="C26" s="180">
        <v>50</v>
      </c>
      <c r="D26" s="155" t="s">
        <v>50</v>
      </c>
      <c r="K26" s="565"/>
    </row>
    <row r="27" spans="1:11" x14ac:dyDescent="0.3">
      <c r="A27" s="180">
        <v>50086</v>
      </c>
      <c r="B27" s="180" t="s">
        <v>503</v>
      </c>
      <c r="C27" s="180">
        <v>50</v>
      </c>
      <c r="D27" s="155" t="s">
        <v>50</v>
      </c>
    </row>
    <row r="28" spans="1:11" x14ac:dyDescent="0.3">
      <c r="A28" s="180">
        <v>50087</v>
      </c>
      <c r="B28" s="180" t="s">
        <v>504</v>
      </c>
      <c r="C28" s="180">
        <v>50</v>
      </c>
      <c r="D28" s="155" t="s">
        <v>50</v>
      </c>
    </row>
    <row r="29" spans="1:11" x14ac:dyDescent="0.3">
      <c r="A29" s="180">
        <v>50091</v>
      </c>
      <c r="B29" s="565" t="s">
        <v>952</v>
      </c>
      <c r="C29" s="180">
        <v>50</v>
      </c>
      <c r="D29" s="155" t="s">
        <v>50</v>
      </c>
      <c r="K29" s="565"/>
    </row>
    <row r="30" spans="1:11" x14ac:dyDescent="0.3">
      <c r="A30" s="180">
        <v>50511</v>
      </c>
      <c r="B30" s="180" t="s">
        <v>1744</v>
      </c>
      <c r="C30" s="180">
        <v>50</v>
      </c>
      <c r="D30" s="155" t="s">
        <v>50</v>
      </c>
    </row>
    <row r="31" spans="1:11" x14ac:dyDescent="0.3">
      <c r="A31" s="180">
        <v>50095</v>
      </c>
      <c r="B31" s="180" t="s">
        <v>1749</v>
      </c>
      <c r="C31" s="180">
        <v>50</v>
      </c>
      <c r="D31" s="155" t="s">
        <v>50</v>
      </c>
    </row>
    <row r="32" spans="1:11" x14ac:dyDescent="0.3">
      <c r="A32" s="180">
        <v>50098</v>
      </c>
      <c r="B32" s="180" t="s">
        <v>953</v>
      </c>
      <c r="C32" s="180">
        <v>50</v>
      </c>
      <c r="D32" s="155" t="s">
        <v>50</v>
      </c>
    </row>
    <row r="33" spans="1:11" x14ac:dyDescent="0.3">
      <c r="A33" s="180">
        <v>50106</v>
      </c>
      <c r="B33" s="180" t="s">
        <v>506</v>
      </c>
      <c r="C33" s="180">
        <v>50</v>
      </c>
      <c r="D33" s="155" t="s">
        <v>50</v>
      </c>
    </row>
    <row r="34" spans="1:11" x14ac:dyDescent="0.3">
      <c r="A34" s="180">
        <v>50461</v>
      </c>
      <c r="B34" s="180" t="s">
        <v>1763</v>
      </c>
      <c r="C34" s="180">
        <v>50</v>
      </c>
      <c r="D34" s="155" t="s">
        <v>50</v>
      </c>
    </row>
    <row r="35" spans="1:11" x14ac:dyDescent="0.3">
      <c r="A35" s="180">
        <v>50116</v>
      </c>
      <c r="B35" s="180" t="s">
        <v>955</v>
      </c>
      <c r="C35" s="180">
        <v>50</v>
      </c>
      <c r="D35" s="155" t="s">
        <v>50</v>
      </c>
    </row>
    <row r="36" spans="1:11" x14ac:dyDescent="0.3">
      <c r="A36" s="180">
        <v>50117</v>
      </c>
      <c r="B36" s="180" t="s">
        <v>1768</v>
      </c>
      <c r="C36" s="180">
        <v>50</v>
      </c>
      <c r="D36" s="155" t="s">
        <v>50</v>
      </c>
    </row>
    <row r="37" spans="1:11" x14ac:dyDescent="0.3">
      <c r="A37" s="180">
        <v>50121</v>
      </c>
      <c r="B37" s="565" t="s">
        <v>511</v>
      </c>
      <c r="C37" s="180">
        <v>50</v>
      </c>
      <c r="D37" s="155" t="s">
        <v>50</v>
      </c>
      <c r="K37" s="565"/>
    </row>
    <row r="38" spans="1:11" x14ac:dyDescent="0.3">
      <c r="A38" s="180">
        <v>50122</v>
      </c>
      <c r="B38" s="180" t="s">
        <v>512</v>
      </c>
      <c r="C38" s="180">
        <v>50</v>
      </c>
      <c r="D38" s="155" t="s">
        <v>50</v>
      </c>
    </row>
    <row r="39" spans="1:11" x14ac:dyDescent="0.3">
      <c r="A39" s="180">
        <v>50125</v>
      </c>
      <c r="B39" s="180" t="s">
        <v>513</v>
      </c>
      <c r="C39" s="180">
        <v>50</v>
      </c>
      <c r="D39" s="155" t="s">
        <v>50</v>
      </c>
    </row>
    <row r="40" spans="1:11" x14ac:dyDescent="0.3">
      <c r="A40" s="180">
        <v>50127</v>
      </c>
      <c r="B40" s="180" t="s">
        <v>957</v>
      </c>
      <c r="C40" s="180">
        <v>50</v>
      </c>
      <c r="D40" s="155" t="s">
        <v>50</v>
      </c>
    </row>
    <row r="41" spans="1:11" x14ac:dyDescent="0.3">
      <c r="A41" s="180">
        <v>50128</v>
      </c>
      <c r="B41" s="565" t="s">
        <v>515</v>
      </c>
      <c r="C41" s="180">
        <v>50</v>
      </c>
      <c r="D41" s="155" t="s">
        <v>50</v>
      </c>
      <c r="K41" s="565"/>
    </row>
    <row r="42" spans="1:11" x14ac:dyDescent="0.3">
      <c r="A42" s="180">
        <v>50129</v>
      </c>
      <c r="B42" s="180" t="s">
        <v>516</v>
      </c>
      <c r="C42" s="180">
        <v>50</v>
      </c>
      <c r="D42" s="155" t="s">
        <v>50</v>
      </c>
    </row>
    <row r="43" spans="1:11" x14ac:dyDescent="0.3">
      <c r="A43" s="180">
        <v>50130</v>
      </c>
      <c r="B43" s="180" t="s">
        <v>517</v>
      </c>
      <c r="C43" s="180">
        <v>50</v>
      </c>
      <c r="D43" s="155" t="s">
        <v>50</v>
      </c>
    </row>
    <row r="44" spans="1:11" x14ac:dyDescent="0.3">
      <c r="A44" s="180">
        <v>50570</v>
      </c>
      <c r="B44" s="180" t="s">
        <v>518</v>
      </c>
      <c r="C44" s="180">
        <v>50</v>
      </c>
      <c r="D44" s="155" t="s">
        <v>50</v>
      </c>
    </row>
    <row r="45" spans="1:11" x14ac:dyDescent="0.3">
      <c r="A45" s="180">
        <v>50137</v>
      </c>
      <c r="B45" s="180" t="s">
        <v>1784</v>
      </c>
      <c r="C45" s="180">
        <v>50</v>
      </c>
      <c r="D45" s="155" t="s">
        <v>50</v>
      </c>
    </row>
    <row r="46" spans="1:11" x14ac:dyDescent="0.3">
      <c r="A46" s="180">
        <v>50549</v>
      </c>
      <c r="B46" s="180" t="s">
        <v>1785</v>
      </c>
      <c r="C46" s="180">
        <v>50</v>
      </c>
      <c r="D46" s="155" t="s">
        <v>50</v>
      </c>
    </row>
    <row r="47" spans="1:11" x14ac:dyDescent="0.3">
      <c r="A47" s="180">
        <v>50141</v>
      </c>
      <c r="B47" s="180" t="s">
        <v>1789</v>
      </c>
      <c r="C47" s="180">
        <v>50</v>
      </c>
      <c r="D47" s="155" t="s">
        <v>50</v>
      </c>
    </row>
    <row r="48" spans="1:11" x14ac:dyDescent="0.3">
      <c r="A48" s="180">
        <v>50142</v>
      </c>
      <c r="B48" s="180" t="s">
        <v>520</v>
      </c>
      <c r="C48" s="180">
        <v>50</v>
      </c>
      <c r="D48" s="155" t="s">
        <v>50</v>
      </c>
    </row>
    <row r="49" spans="1:11" x14ac:dyDescent="0.3">
      <c r="A49" s="180">
        <v>50143</v>
      </c>
      <c r="B49" s="180" t="s">
        <v>521</v>
      </c>
      <c r="C49" s="180">
        <v>50</v>
      </c>
      <c r="D49" s="155" t="s">
        <v>50</v>
      </c>
    </row>
    <row r="50" spans="1:11" x14ac:dyDescent="0.3">
      <c r="A50" s="180">
        <v>50492</v>
      </c>
      <c r="B50" s="180" t="s">
        <v>1791</v>
      </c>
      <c r="C50" s="180">
        <v>50</v>
      </c>
      <c r="D50" s="155" t="s">
        <v>50</v>
      </c>
    </row>
    <row r="51" spans="1:11" x14ac:dyDescent="0.3">
      <c r="A51" s="180">
        <v>50148</v>
      </c>
      <c r="B51" s="180" t="s">
        <v>391</v>
      </c>
      <c r="C51" s="180">
        <v>50</v>
      </c>
      <c r="D51" s="155" t="s">
        <v>50</v>
      </c>
    </row>
    <row r="52" spans="1:11" x14ac:dyDescent="0.3">
      <c r="A52" s="180">
        <v>50151</v>
      </c>
      <c r="B52" s="180" t="s">
        <v>958</v>
      </c>
      <c r="C52" s="180">
        <v>50</v>
      </c>
      <c r="D52" s="155" t="s">
        <v>50</v>
      </c>
    </row>
    <row r="53" spans="1:11" x14ac:dyDescent="0.3">
      <c r="A53" s="180">
        <v>50153</v>
      </c>
      <c r="B53" s="180" t="s">
        <v>522</v>
      </c>
      <c r="C53" s="180">
        <v>50</v>
      </c>
      <c r="D53" s="155" t="s">
        <v>50</v>
      </c>
    </row>
    <row r="54" spans="1:11" x14ac:dyDescent="0.3">
      <c r="A54" s="180">
        <v>50154</v>
      </c>
      <c r="B54" s="565" t="s">
        <v>523</v>
      </c>
      <c r="C54" s="180">
        <v>50</v>
      </c>
      <c r="D54" s="155" t="s">
        <v>50</v>
      </c>
      <c r="K54" s="565"/>
    </row>
    <row r="55" spans="1:11" x14ac:dyDescent="0.3">
      <c r="A55" s="180">
        <v>50517</v>
      </c>
      <c r="B55" s="180" t="s">
        <v>959</v>
      </c>
      <c r="C55" s="180">
        <v>50</v>
      </c>
      <c r="D55" s="155" t="s">
        <v>50</v>
      </c>
    </row>
    <row r="56" spans="1:11" x14ac:dyDescent="0.3">
      <c r="A56" s="180">
        <v>50448</v>
      </c>
      <c r="B56" s="180" t="s">
        <v>524</v>
      </c>
      <c r="C56" s="180">
        <v>50</v>
      </c>
      <c r="D56" s="155" t="s">
        <v>50</v>
      </c>
    </row>
    <row r="57" spans="1:11" x14ac:dyDescent="0.3">
      <c r="A57" s="180">
        <v>50162</v>
      </c>
      <c r="B57" s="180" t="s">
        <v>1805</v>
      </c>
      <c r="C57" s="180">
        <v>50</v>
      </c>
      <c r="D57" s="155" t="s">
        <v>50</v>
      </c>
    </row>
    <row r="58" spans="1:11" x14ac:dyDescent="0.3">
      <c r="A58" s="180">
        <v>50163</v>
      </c>
      <c r="B58" s="180" t="s">
        <v>525</v>
      </c>
      <c r="C58" s="180">
        <v>50</v>
      </c>
      <c r="D58" s="155" t="s">
        <v>50</v>
      </c>
    </row>
    <row r="59" spans="1:11" x14ac:dyDescent="0.3">
      <c r="A59" s="180">
        <v>50166</v>
      </c>
      <c r="B59" s="180" t="s">
        <v>527</v>
      </c>
      <c r="C59" s="180">
        <v>50</v>
      </c>
      <c r="D59" s="155" t="s">
        <v>50</v>
      </c>
    </row>
    <row r="60" spans="1:11" x14ac:dyDescent="0.3">
      <c r="A60" s="180">
        <v>50171</v>
      </c>
      <c r="B60" s="565" t="s">
        <v>960</v>
      </c>
      <c r="C60" s="180">
        <v>50</v>
      </c>
      <c r="D60" s="155" t="s">
        <v>50</v>
      </c>
      <c r="K60" s="565"/>
    </row>
    <row r="61" spans="1:11" x14ac:dyDescent="0.3">
      <c r="A61" s="180">
        <v>50177</v>
      </c>
      <c r="B61" s="180" t="s">
        <v>962</v>
      </c>
      <c r="C61" s="180">
        <v>50</v>
      </c>
      <c r="D61" s="155" t="s">
        <v>50</v>
      </c>
    </row>
    <row r="62" spans="1:11" x14ac:dyDescent="0.3">
      <c r="A62" s="180">
        <v>50181</v>
      </c>
      <c r="B62" s="565" t="s">
        <v>1818</v>
      </c>
      <c r="C62" s="180">
        <v>50</v>
      </c>
      <c r="D62" s="155" t="s">
        <v>50</v>
      </c>
      <c r="K62" s="565"/>
    </row>
    <row r="63" spans="1:11" x14ac:dyDescent="0.3">
      <c r="A63" s="180">
        <v>50183</v>
      </c>
      <c r="B63" s="565" t="s">
        <v>529</v>
      </c>
      <c r="C63" s="180">
        <v>50</v>
      </c>
      <c r="D63" s="155" t="s">
        <v>50</v>
      </c>
      <c r="K63" s="565"/>
    </row>
    <row r="64" spans="1:11" x14ac:dyDescent="0.3">
      <c r="A64" s="180">
        <v>50188</v>
      </c>
      <c r="B64" s="180" t="s">
        <v>1823</v>
      </c>
      <c r="C64" s="180">
        <v>50</v>
      </c>
      <c r="D64" s="155" t="s">
        <v>50</v>
      </c>
    </row>
    <row r="65" spans="1:11" x14ac:dyDescent="0.3">
      <c r="A65" s="180">
        <v>50476</v>
      </c>
      <c r="B65" s="180" t="s">
        <v>441</v>
      </c>
      <c r="C65" s="180">
        <v>50</v>
      </c>
      <c r="D65" s="155" t="s">
        <v>50</v>
      </c>
    </row>
    <row r="66" spans="1:11" x14ac:dyDescent="0.3">
      <c r="A66" s="180">
        <v>50192</v>
      </c>
      <c r="B66" s="180" t="s">
        <v>442</v>
      </c>
      <c r="C66" s="180">
        <v>50</v>
      </c>
      <c r="D66" s="155" t="s">
        <v>50</v>
      </c>
    </row>
    <row r="67" spans="1:11" x14ac:dyDescent="0.3">
      <c r="A67" s="180">
        <v>50195</v>
      </c>
      <c r="B67" s="180" t="s">
        <v>1828</v>
      </c>
      <c r="C67" s="180">
        <v>50</v>
      </c>
      <c r="D67" s="155" t="s">
        <v>50</v>
      </c>
    </row>
    <row r="68" spans="1:11" x14ac:dyDescent="0.3">
      <c r="A68" s="180">
        <v>50198</v>
      </c>
      <c r="B68" s="180" t="s">
        <v>1832</v>
      </c>
      <c r="C68" s="180">
        <v>50</v>
      </c>
      <c r="D68" s="155" t="s">
        <v>50</v>
      </c>
    </row>
    <row r="69" spans="1:11" x14ac:dyDescent="0.3">
      <c r="A69" s="180">
        <v>50200</v>
      </c>
      <c r="B69" s="180" t="s">
        <v>1834</v>
      </c>
      <c r="C69" s="180">
        <v>50</v>
      </c>
      <c r="D69" s="155" t="s">
        <v>50</v>
      </c>
    </row>
    <row r="70" spans="1:11" x14ac:dyDescent="0.3">
      <c r="A70" s="180">
        <v>50518</v>
      </c>
      <c r="B70" s="180" t="s">
        <v>443</v>
      </c>
      <c r="C70" s="180">
        <v>50</v>
      </c>
      <c r="D70" s="155" t="s">
        <v>50</v>
      </c>
    </row>
    <row r="71" spans="1:11" x14ac:dyDescent="0.3">
      <c r="A71" s="180">
        <v>50211</v>
      </c>
      <c r="B71" s="180" t="s">
        <v>1848</v>
      </c>
      <c r="C71" s="180">
        <v>50</v>
      </c>
      <c r="D71" s="155" t="s">
        <v>50</v>
      </c>
    </row>
    <row r="72" spans="1:11" x14ac:dyDescent="0.3">
      <c r="A72" s="180">
        <v>50220</v>
      </c>
      <c r="B72" s="180" t="s">
        <v>1859</v>
      </c>
      <c r="C72" s="180">
        <v>50</v>
      </c>
      <c r="D72" s="155" t="s">
        <v>50</v>
      </c>
    </row>
    <row r="73" spans="1:11" x14ac:dyDescent="0.3">
      <c r="A73" s="180">
        <v>50222</v>
      </c>
      <c r="B73" s="180" t="s">
        <v>1862</v>
      </c>
      <c r="C73" s="180">
        <v>50</v>
      </c>
      <c r="D73" s="155" t="s">
        <v>50</v>
      </c>
    </row>
    <row r="74" spans="1:11" x14ac:dyDescent="0.3">
      <c r="A74" s="180">
        <v>50224</v>
      </c>
      <c r="B74" s="180" t="s">
        <v>1864</v>
      </c>
      <c r="C74" s="180">
        <v>50</v>
      </c>
      <c r="D74" s="155" t="s">
        <v>50</v>
      </c>
    </row>
    <row r="75" spans="1:11" x14ac:dyDescent="0.3">
      <c r="A75" s="180">
        <v>50227</v>
      </c>
      <c r="B75" s="180" t="s">
        <v>1867</v>
      </c>
      <c r="C75" s="180">
        <v>50</v>
      </c>
      <c r="D75" s="155" t="s">
        <v>50</v>
      </c>
    </row>
    <row r="76" spans="1:11" x14ac:dyDescent="0.3">
      <c r="A76" s="180">
        <v>50231</v>
      </c>
      <c r="B76" s="180" t="s">
        <v>444</v>
      </c>
      <c r="C76" s="180">
        <v>50</v>
      </c>
      <c r="D76" s="155" t="s">
        <v>50</v>
      </c>
    </row>
    <row r="77" spans="1:11" x14ac:dyDescent="0.3">
      <c r="A77" s="180">
        <v>50233</v>
      </c>
      <c r="B77" s="565" t="s">
        <v>445</v>
      </c>
      <c r="C77" s="180">
        <v>50</v>
      </c>
      <c r="D77" s="155" t="s">
        <v>50</v>
      </c>
      <c r="K77" s="565"/>
    </row>
    <row r="78" spans="1:11" x14ac:dyDescent="0.3">
      <c r="A78" s="180">
        <v>50235</v>
      </c>
      <c r="B78" s="180" t="s">
        <v>446</v>
      </c>
      <c r="C78" s="180">
        <v>50</v>
      </c>
      <c r="D78" s="155" t="s">
        <v>50</v>
      </c>
    </row>
    <row r="79" spans="1:11" x14ac:dyDescent="0.3">
      <c r="A79" s="180">
        <v>50236</v>
      </c>
      <c r="B79" s="565" t="s">
        <v>447</v>
      </c>
      <c r="C79" s="180">
        <v>50</v>
      </c>
      <c r="D79" s="155" t="s">
        <v>50</v>
      </c>
      <c r="K79" s="565"/>
    </row>
    <row r="80" spans="1:11" x14ac:dyDescent="0.3">
      <c r="A80" s="180">
        <v>50238</v>
      </c>
      <c r="B80" s="180" t="s">
        <v>1873</v>
      </c>
      <c r="C80" s="180">
        <v>50</v>
      </c>
      <c r="D80" s="155" t="s">
        <v>50</v>
      </c>
    </row>
    <row r="81" spans="1:11" x14ac:dyDescent="0.3">
      <c r="A81" s="180">
        <v>50239</v>
      </c>
      <c r="B81" s="565" t="s">
        <v>448</v>
      </c>
      <c r="C81" s="180">
        <v>50</v>
      </c>
      <c r="D81" s="155" t="s">
        <v>50</v>
      </c>
      <c r="K81" s="565"/>
    </row>
    <row r="82" spans="1:11" x14ac:dyDescent="0.3">
      <c r="A82" s="180">
        <v>50245</v>
      </c>
      <c r="B82" s="180" t="s">
        <v>1881</v>
      </c>
      <c r="C82" s="180">
        <v>50</v>
      </c>
      <c r="D82" s="155" t="s">
        <v>50</v>
      </c>
    </row>
    <row r="83" spans="1:11" x14ac:dyDescent="0.3">
      <c r="A83" s="180">
        <v>50249</v>
      </c>
      <c r="B83" s="180" t="s">
        <v>449</v>
      </c>
      <c r="C83" s="180">
        <v>50</v>
      </c>
      <c r="D83" s="155" t="s">
        <v>50</v>
      </c>
    </row>
    <row r="84" spans="1:11" x14ac:dyDescent="0.3">
      <c r="A84" s="180">
        <v>50454</v>
      </c>
      <c r="B84" s="180" t="s">
        <v>1890</v>
      </c>
      <c r="C84" s="180">
        <v>50</v>
      </c>
      <c r="D84" s="155" t="s">
        <v>50</v>
      </c>
    </row>
    <row r="85" spans="1:11" x14ac:dyDescent="0.3">
      <c r="A85" s="180">
        <v>50254</v>
      </c>
      <c r="B85" s="180" t="s">
        <v>963</v>
      </c>
      <c r="C85" s="180">
        <v>50</v>
      </c>
      <c r="D85" s="155" t="s">
        <v>50</v>
      </c>
    </row>
    <row r="86" spans="1:11" x14ac:dyDescent="0.3">
      <c r="A86" s="180">
        <v>50256</v>
      </c>
      <c r="B86" s="180" t="s">
        <v>1891</v>
      </c>
      <c r="C86" s="180">
        <v>50</v>
      </c>
      <c r="D86" s="155" t="s">
        <v>50</v>
      </c>
    </row>
    <row r="87" spans="1:11" x14ac:dyDescent="0.3">
      <c r="A87" s="180">
        <v>50257</v>
      </c>
      <c r="B87" s="180" t="s">
        <v>533</v>
      </c>
      <c r="C87" s="180">
        <v>50</v>
      </c>
      <c r="D87" s="155" t="s">
        <v>50</v>
      </c>
    </row>
    <row r="88" spans="1:11" x14ac:dyDescent="0.3">
      <c r="A88" s="180">
        <v>50260</v>
      </c>
      <c r="B88" s="180" t="s">
        <v>534</v>
      </c>
      <c r="C88" s="180">
        <v>50</v>
      </c>
      <c r="D88" s="155" t="s">
        <v>50</v>
      </c>
    </row>
    <row r="89" spans="1:11" x14ac:dyDescent="0.3">
      <c r="A89" s="180">
        <v>50265</v>
      </c>
      <c r="B89" s="180" t="s">
        <v>1906</v>
      </c>
      <c r="C89" s="180">
        <v>50</v>
      </c>
      <c r="D89" s="155" t="s">
        <v>50</v>
      </c>
    </row>
    <row r="90" spans="1:11" x14ac:dyDescent="0.3">
      <c r="A90" s="180">
        <v>50269</v>
      </c>
      <c r="B90" s="180" t="s">
        <v>535</v>
      </c>
      <c r="C90" s="180">
        <v>50</v>
      </c>
      <c r="D90" s="155" t="s">
        <v>50</v>
      </c>
    </row>
    <row r="91" spans="1:11" x14ac:dyDescent="0.3">
      <c r="A91" s="180">
        <v>50480</v>
      </c>
      <c r="B91" s="180" t="s">
        <v>536</v>
      </c>
      <c r="C91" s="180">
        <v>50</v>
      </c>
      <c r="D91" s="155" t="s">
        <v>50</v>
      </c>
    </row>
    <row r="92" spans="1:11" x14ac:dyDescent="0.3">
      <c r="A92" s="180">
        <v>50276</v>
      </c>
      <c r="B92" s="565" t="s">
        <v>1916</v>
      </c>
      <c r="C92" s="180">
        <v>50</v>
      </c>
      <c r="D92" s="155" t="s">
        <v>50</v>
      </c>
      <c r="K92" s="565"/>
    </row>
    <row r="93" spans="1:11" x14ac:dyDescent="0.3">
      <c r="A93" s="180">
        <v>50278</v>
      </c>
      <c r="B93" s="180" t="s">
        <v>537</v>
      </c>
      <c r="C93" s="180">
        <v>50</v>
      </c>
      <c r="D93" s="155" t="s">
        <v>50</v>
      </c>
    </row>
    <row r="94" spans="1:11" x14ac:dyDescent="0.3">
      <c r="A94" s="180">
        <v>50280</v>
      </c>
      <c r="B94" s="180" t="s">
        <v>538</v>
      </c>
      <c r="C94" s="180">
        <v>50</v>
      </c>
      <c r="D94" s="155" t="s">
        <v>50</v>
      </c>
    </row>
    <row r="95" spans="1:11" x14ac:dyDescent="0.3">
      <c r="A95" s="180">
        <v>50281</v>
      </c>
      <c r="B95" s="180" t="s">
        <v>539</v>
      </c>
      <c r="C95" s="180">
        <v>50</v>
      </c>
      <c r="D95" s="155" t="s">
        <v>50</v>
      </c>
    </row>
    <row r="96" spans="1:11" x14ac:dyDescent="0.3">
      <c r="A96" s="180">
        <v>50283</v>
      </c>
      <c r="B96" s="180" t="s">
        <v>542</v>
      </c>
      <c r="C96" s="180">
        <v>50</v>
      </c>
      <c r="D96" s="155" t="s">
        <v>50</v>
      </c>
    </row>
    <row r="97" spans="1:11" x14ac:dyDescent="0.3">
      <c r="A97" s="180">
        <v>50285</v>
      </c>
      <c r="B97" s="180" t="s">
        <v>543</v>
      </c>
      <c r="C97" s="180">
        <v>50</v>
      </c>
      <c r="D97" s="155" t="s">
        <v>50</v>
      </c>
    </row>
    <row r="98" spans="1:11" x14ac:dyDescent="0.3">
      <c r="A98" s="180">
        <v>50288</v>
      </c>
      <c r="B98" s="180" t="s">
        <v>1926</v>
      </c>
      <c r="C98" s="180">
        <v>50</v>
      </c>
      <c r="D98" s="155" t="s">
        <v>50</v>
      </c>
    </row>
    <row r="99" spans="1:11" x14ac:dyDescent="0.3">
      <c r="A99" s="180">
        <v>50291</v>
      </c>
      <c r="B99" s="180" t="s">
        <v>1930</v>
      </c>
      <c r="C99" s="180">
        <v>50</v>
      </c>
      <c r="D99" s="155" t="s">
        <v>50</v>
      </c>
    </row>
    <row r="100" spans="1:11" x14ac:dyDescent="0.3">
      <c r="A100" s="180">
        <v>50293</v>
      </c>
      <c r="B100" s="180" t="s">
        <v>1932</v>
      </c>
      <c r="C100" s="180">
        <v>50</v>
      </c>
      <c r="D100" s="155" t="s">
        <v>50</v>
      </c>
    </row>
    <row r="101" spans="1:11" x14ac:dyDescent="0.3">
      <c r="A101" s="180">
        <v>50296</v>
      </c>
      <c r="B101" s="180" t="s">
        <v>545</v>
      </c>
      <c r="C101" s="180">
        <v>50</v>
      </c>
      <c r="D101" s="155" t="s">
        <v>50</v>
      </c>
    </row>
    <row r="102" spans="1:11" x14ac:dyDescent="0.3">
      <c r="A102" s="180">
        <v>50297</v>
      </c>
      <c r="B102" s="180" t="s">
        <v>546</v>
      </c>
      <c r="C102" s="180">
        <v>50</v>
      </c>
      <c r="D102" s="155" t="s">
        <v>50</v>
      </c>
    </row>
    <row r="103" spans="1:11" x14ac:dyDescent="0.3">
      <c r="A103" s="180">
        <v>50301</v>
      </c>
      <c r="B103" s="180" t="s">
        <v>1941</v>
      </c>
      <c r="C103" s="180">
        <v>50</v>
      </c>
      <c r="D103" s="155" t="s">
        <v>50</v>
      </c>
    </row>
    <row r="104" spans="1:11" x14ac:dyDescent="0.3">
      <c r="A104" s="180">
        <v>50305</v>
      </c>
      <c r="B104" s="180" t="s">
        <v>967</v>
      </c>
      <c r="C104" s="180">
        <v>50</v>
      </c>
      <c r="D104" s="155" t="s">
        <v>50</v>
      </c>
    </row>
    <row r="105" spans="1:11" x14ac:dyDescent="0.3">
      <c r="A105" s="180">
        <v>50479</v>
      </c>
      <c r="B105" s="180" t="s">
        <v>547</v>
      </c>
      <c r="C105" s="180">
        <v>50</v>
      </c>
      <c r="D105" s="155" t="s">
        <v>50</v>
      </c>
    </row>
    <row r="106" spans="1:11" x14ac:dyDescent="0.3">
      <c r="A106" s="180">
        <v>50307</v>
      </c>
      <c r="B106" s="565" t="s">
        <v>548</v>
      </c>
      <c r="C106" s="180">
        <v>50</v>
      </c>
      <c r="D106" s="155" t="s">
        <v>50</v>
      </c>
      <c r="K106" s="565"/>
    </row>
    <row r="107" spans="1:11" x14ac:dyDescent="0.3">
      <c r="A107" s="180">
        <v>50308</v>
      </c>
      <c r="B107" s="180" t="s">
        <v>1947</v>
      </c>
      <c r="C107" s="180">
        <v>50</v>
      </c>
      <c r="D107" s="155" t="s">
        <v>50</v>
      </c>
    </row>
    <row r="108" spans="1:11" x14ac:dyDescent="0.3">
      <c r="A108" s="180">
        <v>50310</v>
      </c>
      <c r="B108" s="565" t="s">
        <v>549</v>
      </c>
      <c r="C108" s="180">
        <v>50</v>
      </c>
      <c r="D108" s="155" t="s">
        <v>50</v>
      </c>
      <c r="K108" s="565"/>
    </row>
    <row r="109" spans="1:11" x14ac:dyDescent="0.3">
      <c r="A109" s="180">
        <v>50311</v>
      </c>
      <c r="B109" s="565" t="s">
        <v>550</v>
      </c>
      <c r="C109" s="180">
        <v>50</v>
      </c>
      <c r="D109" s="155" t="s">
        <v>50</v>
      </c>
      <c r="K109" s="565"/>
    </row>
    <row r="110" spans="1:11" x14ac:dyDescent="0.3">
      <c r="A110" s="180">
        <v>50314</v>
      </c>
      <c r="B110" s="180" t="s">
        <v>551</v>
      </c>
      <c r="C110" s="180">
        <v>50</v>
      </c>
      <c r="D110" s="155" t="s">
        <v>50</v>
      </c>
    </row>
    <row r="111" spans="1:11" x14ac:dyDescent="0.3">
      <c r="A111" s="180">
        <v>50316</v>
      </c>
      <c r="B111" s="180" t="s">
        <v>552</v>
      </c>
      <c r="C111" s="180">
        <v>50</v>
      </c>
      <c r="D111" s="155" t="s">
        <v>50</v>
      </c>
    </row>
    <row r="112" spans="1:11" x14ac:dyDescent="0.3">
      <c r="A112" s="180">
        <v>50318</v>
      </c>
      <c r="B112" s="180" t="s">
        <v>553</v>
      </c>
      <c r="C112" s="180">
        <v>50</v>
      </c>
      <c r="D112" s="155" t="s">
        <v>50</v>
      </c>
    </row>
    <row r="113" spans="1:11" x14ac:dyDescent="0.3">
      <c r="A113" s="180">
        <v>50323</v>
      </c>
      <c r="B113" s="180" t="s">
        <v>554</v>
      </c>
      <c r="C113" s="180">
        <v>50</v>
      </c>
      <c r="D113" s="155" t="s">
        <v>50</v>
      </c>
    </row>
    <row r="114" spans="1:11" x14ac:dyDescent="0.3">
      <c r="A114" s="180">
        <v>50321</v>
      </c>
      <c r="B114" s="180" t="s">
        <v>968</v>
      </c>
      <c r="C114" s="180">
        <v>50</v>
      </c>
      <c r="D114" s="155" t="s">
        <v>50</v>
      </c>
    </row>
    <row r="115" spans="1:11" x14ac:dyDescent="0.3">
      <c r="A115" s="180">
        <v>50325</v>
      </c>
      <c r="B115" s="565" t="s">
        <v>555</v>
      </c>
      <c r="C115" s="180">
        <v>50</v>
      </c>
      <c r="D115" s="155" t="s">
        <v>50</v>
      </c>
      <c r="K115" s="565"/>
    </row>
    <row r="116" spans="1:11" x14ac:dyDescent="0.3">
      <c r="A116" s="180">
        <v>50327</v>
      </c>
      <c r="B116" s="180" t="s">
        <v>556</v>
      </c>
      <c r="C116" s="180">
        <v>50</v>
      </c>
      <c r="D116" s="155" t="s">
        <v>50</v>
      </c>
    </row>
    <row r="117" spans="1:11" x14ac:dyDescent="0.3">
      <c r="A117" s="180">
        <v>50332</v>
      </c>
      <c r="B117" s="180" t="s">
        <v>557</v>
      </c>
      <c r="C117" s="180">
        <v>50</v>
      </c>
      <c r="D117" s="155" t="s">
        <v>50</v>
      </c>
    </row>
    <row r="118" spans="1:11" x14ac:dyDescent="0.3">
      <c r="A118" s="180">
        <v>50335</v>
      </c>
      <c r="B118" s="180" t="s">
        <v>1966</v>
      </c>
      <c r="C118" s="180">
        <v>50</v>
      </c>
      <c r="D118" s="155" t="s">
        <v>50</v>
      </c>
    </row>
    <row r="119" spans="1:11" x14ac:dyDescent="0.3">
      <c r="A119" s="180">
        <v>50337</v>
      </c>
      <c r="B119" s="180" t="s">
        <v>971</v>
      </c>
      <c r="C119" s="180">
        <v>50</v>
      </c>
      <c r="D119" s="155" t="s">
        <v>50</v>
      </c>
    </row>
    <row r="120" spans="1:11" x14ac:dyDescent="0.3">
      <c r="A120" s="180">
        <v>50338</v>
      </c>
      <c r="B120" s="180" t="s">
        <v>972</v>
      </c>
      <c r="C120" s="180">
        <v>50</v>
      </c>
      <c r="D120" s="155" t="s">
        <v>50</v>
      </c>
    </row>
    <row r="121" spans="1:11" x14ac:dyDescent="0.3">
      <c r="A121" s="180">
        <v>50339</v>
      </c>
      <c r="B121" s="180" t="s">
        <v>1967</v>
      </c>
      <c r="C121" s="180">
        <v>50</v>
      </c>
      <c r="D121" s="155" t="s">
        <v>50</v>
      </c>
    </row>
    <row r="122" spans="1:11" x14ac:dyDescent="0.3">
      <c r="A122" s="180">
        <v>50348</v>
      </c>
      <c r="B122" s="180" t="s">
        <v>559</v>
      </c>
      <c r="C122" s="180">
        <v>50</v>
      </c>
      <c r="D122" s="155" t="s">
        <v>50</v>
      </c>
    </row>
    <row r="123" spans="1:11" x14ac:dyDescent="0.3">
      <c r="A123" s="180">
        <v>50355</v>
      </c>
      <c r="B123" s="565" t="s">
        <v>561</v>
      </c>
      <c r="C123" s="180">
        <v>50</v>
      </c>
      <c r="D123" s="155" t="s">
        <v>50</v>
      </c>
      <c r="K123" s="565"/>
    </row>
    <row r="124" spans="1:11" x14ac:dyDescent="0.3">
      <c r="A124" s="180">
        <v>50357</v>
      </c>
      <c r="B124" s="180" t="s">
        <v>974</v>
      </c>
      <c r="C124" s="180">
        <v>50</v>
      </c>
      <c r="D124" s="155" t="s">
        <v>50</v>
      </c>
    </row>
    <row r="125" spans="1:11" x14ac:dyDescent="0.3">
      <c r="A125" s="180">
        <v>50365</v>
      </c>
      <c r="B125" s="180" t="s">
        <v>1994</v>
      </c>
      <c r="C125" s="180">
        <v>50</v>
      </c>
      <c r="D125" s="155" t="s">
        <v>50</v>
      </c>
    </row>
    <row r="126" spans="1:11" x14ac:dyDescent="0.3">
      <c r="A126" s="180">
        <v>50366</v>
      </c>
      <c r="B126" s="180" t="s">
        <v>1995</v>
      </c>
      <c r="C126" s="180">
        <v>50</v>
      </c>
      <c r="D126" s="155" t="s">
        <v>50</v>
      </c>
    </row>
    <row r="127" spans="1:11" x14ac:dyDescent="0.3">
      <c r="A127" s="180">
        <v>50369</v>
      </c>
      <c r="B127" s="565" t="s">
        <v>1997</v>
      </c>
      <c r="C127" s="180">
        <v>50</v>
      </c>
      <c r="D127" s="155" t="s">
        <v>50</v>
      </c>
      <c r="K127" s="565"/>
    </row>
    <row r="128" spans="1:11" x14ac:dyDescent="0.3">
      <c r="A128" s="180">
        <v>50370</v>
      </c>
      <c r="B128" s="180" t="s">
        <v>563</v>
      </c>
      <c r="C128" s="180">
        <v>50</v>
      </c>
      <c r="D128" s="155" t="s">
        <v>50</v>
      </c>
    </row>
    <row r="129" spans="1:11" x14ac:dyDescent="0.3">
      <c r="A129" s="180">
        <v>50371</v>
      </c>
      <c r="B129" s="180" t="s">
        <v>1998</v>
      </c>
      <c r="C129" s="180">
        <v>50</v>
      </c>
      <c r="D129" s="155" t="s">
        <v>50</v>
      </c>
    </row>
    <row r="130" spans="1:11" x14ac:dyDescent="0.3">
      <c r="A130" s="180">
        <v>50343</v>
      </c>
      <c r="B130" s="180" t="s">
        <v>1221</v>
      </c>
      <c r="C130" s="180">
        <v>50</v>
      </c>
      <c r="D130" s="155" t="s">
        <v>50</v>
      </c>
    </row>
    <row r="131" spans="1:11" x14ac:dyDescent="0.3">
      <c r="A131" s="180">
        <v>50372</v>
      </c>
      <c r="B131" s="565" t="s">
        <v>1222</v>
      </c>
      <c r="C131" s="180">
        <v>50</v>
      </c>
      <c r="D131" s="155" t="s">
        <v>50</v>
      </c>
      <c r="K131" s="565"/>
    </row>
    <row r="132" spans="1:11" x14ac:dyDescent="0.3">
      <c r="A132" s="180">
        <v>50457</v>
      </c>
      <c r="B132" s="180" t="s">
        <v>1223</v>
      </c>
      <c r="C132" s="180">
        <v>50</v>
      </c>
      <c r="D132" s="155" t="s">
        <v>50</v>
      </c>
    </row>
    <row r="133" spans="1:11" x14ac:dyDescent="0.3">
      <c r="A133" s="180">
        <v>50375</v>
      </c>
      <c r="B133" s="565" t="s">
        <v>1225</v>
      </c>
      <c r="C133" s="180">
        <v>50</v>
      </c>
      <c r="D133" s="155" t="s">
        <v>50</v>
      </c>
      <c r="K133" s="565"/>
    </row>
    <row r="134" spans="1:11" x14ac:dyDescent="0.3">
      <c r="A134" s="180">
        <v>50376</v>
      </c>
      <c r="B134" s="565" t="s">
        <v>1226</v>
      </c>
      <c r="C134" s="180">
        <v>50</v>
      </c>
      <c r="D134" s="155" t="s">
        <v>50</v>
      </c>
      <c r="K134" s="565"/>
    </row>
    <row r="135" spans="1:11" x14ac:dyDescent="0.3">
      <c r="A135" s="180">
        <v>50380</v>
      </c>
      <c r="B135" s="180" t="s">
        <v>1231</v>
      </c>
      <c r="C135" s="180">
        <v>50</v>
      </c>
      <c r="D135" s="155" t="s">
        <v>50</v>
      </c>
    </row>
    <row r="136" spans="1:11" x14ac:dyDescent="0.3">
      <c r="A136" s="180">
        <v>50389</v>
      </c>
      <c r="B136" s="180" t="s">
        <v>564</v>
      </c>
      <c r="C136" s="180">
        <v>50</v>
      </c>
      <c r="D136" s="155" t="s">
        <v>50</v>
      </c>
    </row>
    <row r="137" spans="1:11" x14ac:dyDescent="0.3">
      <c r="A137" s="180">
        <v>50500</v>
      </c>
      <c r="B137" s="565" t="s">
        <v>565</v>
      </c>
      <c r="C137" s="180">
        <v>50</v>
      </c>
      <c r="D137" s="155" t="s">
        <v>50</v>
      </c>
      <c r="K137" s="565"/>
    </row>
    <row r="138" spans="1:11" x14ac:dyDescent="0.3">
      <c r="A138" s="180">
        <v>50544</v>
      </c>
      <c r="B138" s="565" t="s">
        <v>1247</v>
      </c>
      <c r="C138" s="180">
        <v>50</v>
      </c>
      <c r="D138" s="155" t="s">
        <v>50</v>
      </c>
      <c r="K138" s="565"/>
    </row>
    <row r="139" spans="1:11" x14ac:dyDescent="0.3">
      <c r="A139" s="180">
        <v>50396</v>
      </c>
      <c r="B139" s="180" t="s">
        <v>566</v>
      </c>
      <c r="C139" s="180">
        <v>50</v>
      </c>
      <c r="D139" s="155" t="s">
        <v>50</v>
      </c>
    </row>
    <row r="140" spans="1:11" x14ac:dyDescent="0.3">
      <c r="A140" s="180">
        <v>50397</v>
      </c>
      <c r="B140" s="565" t="s">
        <v>1250</v>
      </c>
      <c r="C140" s="180">
        <v>50</v>
      </c>
      <c r="D140" s="155" t="s">
        <v>50</v>
      </c>
      <c r="K140" s="565"/>
    </row>
    <row r="141" spans="1:11" x14ac:dyDescent="0.3">
      <c r="A141" s="180">
        <v>50399</v>
      </c>
      <c r="B141" s="180" t="s">
        <v>568</v>
      </c>
      <c r="C141" s="180">
        <v>50</v>
      </c>
      <c r="D141" s="155" t="s">
        <v>50</v>
      </c>
    </row>
    <row r="142" spans="1:11" x14ac:dyDescent="0.3">
      <c r="A142" s="180">
        <v>50403</v>
      </c>
      <c r="B142" s="180" t="s">
        <v>1256</v>
      </c>
      <c r="C142" s="180">
        <v>50</v>
      </c>
      <c r="D142" s="155" t="s">
        <v>50</v>
      </c>
    </row>
    <row r="143" spans="1:11" x14ac:dyDescent="0.3">
      <c r="A143" s="180">
        <v>50486</v>
      </c>
      <c r="B143" s="180" t="s">
        <v>980</v>
      </c>
      <c r="C143" s="180">
        <v>50</v>
      </c>
      <c r="D143" s="155" t="s">
        <v>50</v>
      </c>
    </row>
    <row r="144" spans="1:11" x14ac:dyDescent="0.3">
      <c r="A144" s="180">
        <v>50408</v>
      </c>
      <c r="B144" s="180" t="s">
        <v>1262</v>
      </c>
      <c r="C144" s="180">
        <v>50</v>
      </c>
      <c r="D144" s="155" t="s">
        <v>50</v>
      </c>
    </row>
    <row r="145" spans="1:11" x14ac:dyDescent="0.3">
      <c r="A145" s="180">
        <v>50409</v>
      </c>
      <c r="B145" s="180" t="s">
        <v>981</v>
      </c>
      <c r="C145" s="180">
        <v>50</v>
      </c>
      <c r="D145" s="155" t="s">
        <v>50</v>
      </c>
    </row>
    <row r="146" spans="1:11" x14ac:dyDescent="0.3">
      <c r="A146" s="180">
        <v>50420</v>
      </c>
      <c r="B146" s="180" t="s">
        <v>570</v>
      </c>
      <c r="C146" s="180">
        <v>50</v>
      </c>
      <c r="D146" s="155" t="s">
        <v>50</v>
      </c>
    </row>
    <row r="147" spans="1:11" x14ac:dyDescent="0.3">
      <c r="A147" s="180">
        <v>50421</v>
      </c>
      <c r="B147" s="180" t="s">
        <v>982</v>
      </c>
      <c r="C147" s="180">
        <v>50</v>
      </c>
      <c r="D147" s="155" t="s">
        <v>50</v>
      </c>
    </row>
    <row r="148" spans="1:11" x14ac:dyDescent="0.3">
      <c r="A148" s="180">
        <v>50423</v>
      </c>
      <c r="B148" s="180" t="s">
        <v>571</v>
      </c>
      <c r="C148" s="180">
        <v>50</v>
      </c>
      <c r="D148" s="155" t="s">
        <v>50</v>
      </c>
    </row>
    <row r="149" spans="1:11" x14ac:dyDescent="0.3">
      <c r="A149" s="180">
        <v>50428</v>
      </c>
      <c r="B149" s="180" t="s">
        <v>1284</v>
      </c>
      <c r="C149" s="180">
        <v>50</v>
      </c>
      <c r="D149" s="155" t="s">
        <v>50</v>
      </c>
    </row>
    <row r="150" spans="1:11" x14ac:dyDescent="0.3">
      <c r="A150" s="180">
        <v>50499</v>
      </c>
      <c r="B150" s="180" t="s">
        <v>984</v>
      </c>
      <c r="C150" s="180">
        <v>50</v>
      </c>
      <c r="D150" s="155" t="s">
        <v>50</v>
      </c>
    </row>
    <row r="151" spans="1:11" x14ac:dyDescent="0.3">
      <c r="A151" s="180">
        <v>5103</v>
      </c>
      <c r="B151" s="180" t="s">
        <v>487</v>
      </c>
      <c r="C151" s="180">
        <v>51</v>
      </c>
      <c r="D151" s="155" t="s">
        <v>50</v>
      </c>
    </row>
    <row r="152" spans="1:11" x14ac:dyDescent="0.3">
      <c r="A152" s="180">
        <v>5107</v>
      </c>
      <c r="B152" s="566" t="s">
        <v>493</v>
      </c>
      <c r="C152" s="180">
        <v>51</v>
      </c>
      <c r="D152" s="155" t="s">
        <v>50</v>
      </c>
      <c r="K152" s="566"/>
    </row>
    <row r="153" spans="1:11" x14ac:dyDescent="0.3">
      <c r="A153" s="180">
        <v>5116</v>
      </c>
      <c r="B153" s="566" t="s">
        <v>985</v>
      </c>
      <c r="C153" s="180">
        <v>51</v>
      </c>
      <c r="D153" s="155" t="s">
        <v>50</v>
      </c>
      <c r="K153" s="566"/>
    </row>
    <row r="154" spans="1:11" x14ac:dyDescent="0.3">
      <c r="A154" s="180">
        <v>5119</v>
      </c>
      <c r="B154" s="180" t="s">
        <v>986</v>
      </c>
      <c r="C154" s="180">
        <v>51</v>
      </c>
      <c r="D154" s="155" t="s">
        <v>50</v>
      </c>
    </row>
    <row r="155" spans="1:11" x14ac:dyDescent="0.3">
      <c r="A155" s="180">
        <v>5123</v>
      </c>
      <c r="B155" s="565" t="s">
        <v>987</v>
      </c>
      <c r="C155" s="180">
        <v>51</v>
      </c>
      <c r="D155" s="155" t="s">
        <v>50</v>
      </c>
      <c r="K155" s="565"/>
    </row>
    <row r="156" spans="1:11" x14ac:dyDescent="0.3">
      <c r="A156" s="180">
        <v>5132</v>
      </c>
      <c r="B156" s="180" t="s">
        <v>510</v>
      </c>
      <c r="C156" s="180">
        <v>51</v>
      </c>
      <c r="D156" s="155" t="s">
        <v>50</v>
      </c>
    </row>
    <row r="157" spans="1:11" x14ac:dyDescent="0.3">
      <c r="A157" s="180">
        <v>5147</v>
      </c>
      <c r="B157" s="180" t="s">
        <v>532</v>
      </c>
      <c r="C157" s="180">
        <v>51</v>
      </c>
      <c r="D157" s="155" t="s">
        <v>50</v>
      </c>
    </row>
    <row r="158" spans="1:11" x14ac:dyDescent="0.3">
      <c r="A158" s="180">
        <v>5157</v>
      </c>
      <c r="B158" s="565" t="s">
        <v>988</v>
      </c>
      <c r="C158" s="180">
        <v>51</v>
      </c>
      <c r="D158" s="155" t="s">
        <v>50</v>
      </c>
      <c r="K158" s="565"/>
    </row>
    <row r="159" spans="1:11" x14ac:dyDescent="0.3">
      <c r="A159" s="180">
        <v>5165</v>
      </c>
      <c r="B159" s="180" t="s">
        <v>541</v>
      </c>
      <c r="C159" s="180">
        <v>51</v>
      </c>
      <c r="D159" s="155" t="s">
        <v>50</v>
      </c>
    </row>
    <row r="160" spans="1:11" x14ac:dyDescent="0.3">
      <c r="A160" s="180">
        <v>5170</v>
      </c>
      <c r="B160" s="565" t="s">
        <v>544</v>
      </c>
      <c r="C160" s="180">
        <v>51</v>
      </c>
      <c r="D160" s="155" t="s">
        <v>50</v>
      </c>
      <c r="K160" s="565"/>
    </row>
    <row r="161" spans="1:4" x14ac:dyDescent="0.3">
      <c r="A161" s="180">
        <v>5182</v>
      </c>
      <c r="B161" s="180" t="s">
        <v>558</v>
      </c>
      <c r="C161" s="180">
        <v>51</v>
      </c>
      <c r="D161" s="899" t="s">
        <v>50</v>
      </c>
    </row>
    <row r="162" spans="1:4" x14ac:dyDescent="0.3">
      <c r="A162" s="180">
        <v>5188</v>
      </c>
      <c r="B162" s="180" t="s">
        <v>567</v>
      </c>
      <c r="C162" s="180">
        <v>51</v>
      </c>
      <c r="D162" s="899" t="s">
        <v>50</v>
      </c>
    </row>
    <row r="163" spans="1:4" x14ac:dyDescent="0.3">
      <c r="A163" s="180">
        <v>591706</v>
      </c>
      <c r="B163" s="180" t="s">
        <v>989</v>
      </c>
      <c r="C163" s="180">
        <v>59</v>
      </c>
      <c r="D163" s="899" t="s">
        <v>50</v>
      </c>
    </row>
    <row r="164" spans="1:4" x14ac:dyDescent="0.3">
      <c r="A164" s="180">
        <v>591604</v>
      </c>
      <c r="B164" s="180" t="s">
        <v>502</v>
      </c>
      <c r="C164" s="180">
        <v>59</v>
      </c>
      <c r="D164" s="899" t="s">
        <v>50</v>
      </c>
    </row>
    <row r="165" spans="1:4" x14ac:dyDescent="0.3">
      <c r="A165" s="180">
        <v>591632</v>
      </c>
      <c r="B165" s="180" t="s">
        <v>514</v>
      </c>
      <c r="C165" s="180">
        <v>59</v>
      </c>
      <c r="D165" s="899" t="s">
        <v>50</v>
      </c>
    </row>
    <row r="166" spans="1:4" x14ac:dyDescent="0.3">
      <c r="A166" s="180">
        <v>591633</v>
      </c>
      <c r="B166" s="180" t="s">
        <v>990</v>
      </c>
      <c r="C166" s="180">
        <v>59</v>
      </c>
      <c r="D166" s="899" t="s">
        <v>50</v>
      </c>
    </row>
    <row r="167" spans="1:4" x14ac:dyDescent="0.3">
      <c r="A167" s="180">
        <v>591627</v>
      </c>
      <c r="B167" s="180" t="s">
        <v>2147</v>
      </c>
      <c r="C167" s="180">
        <v>59</v>
      </c>
      <c r="D167" s="899" t="s">
        <v>50</v>
      </c>
    </row>
    <row r="168" spans="1:4" x14ac:dyDescent="0.3">
      <c r="A168" s="180">
        <v>591629</v>
      </c>
      <c r="B168" s="180" t="s">
        <v>2148</v>
      </c>
      <c r="C168" s="180">
        <v>59</v>
      </c>
      <c r="D168" s="899" t="s">
        <v>50</v>
      </c>
    </row>
  </sheetData>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727CB9B4DB0E24A99138E109A82D4B1" ma:contentTypeVersion="2" ma:contentTypeDescription="Create a new document." ma:contentTypeScope="" ma:versionID="7d65c62a0737bf523943f34b8e21b1c2">
  <xsd:schema xmlns:xsd="http://www.w3.org/2001/XMLSchema" xmlns:xs="http://www.w3.org/2001/XMLSchema" xmlns:p="http://schemas.microsoft.com/office/2006/metadata/properties" xmlns:ns3="427a2e50-c707-4c43-a106-c992efc9b0d3" targetNamespace="http://schemas.microsoft.com/office/2006/metadata/properties" ma:root="true" ma:fieldsID="ebed6594823f4076ed1a650c00a5a27e" ns3:_="">
    <xsd:import namespace="427a2e50-c707-4c43-a106-c992efc9b0d3"/>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27a2e50-c707-4c43-a106-c992efc9b0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39034BF-83BA-418E-9F38-D22D387E3B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27a2e50-c707-4c43-a106-c992efc9b0d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48ED7BE-98F7-46AD-806A-4A5AD2D2AFDC}">
  <ds:schemaRefs>
    <ds:schemaRef ds:uri="http://schemas.microsoft.com/sharepoint/v3/contenttype/forms"/>
  </ds:schemaRefs>
</ds:datastoreItem>
</file>

<file path=customXml/itemProps3.xml><?xml version="1.0" encoding="utf-8"?>
<ds:datastoreItem xmlns:ds="http://schemas.openxmlformats.org/officeDocument/2006/customXml" ds:itemID="{1843076E-D01F-4418-A018-8509E507A11D}">
  <ds:schemaRefs>
    <ds:schemaRef ds:uri="http://www.w3.org/XML/1998/namespace"/>
    <ds:schemaRef ds:uri="http://schemas.microsoft.com/office/2006/documentManagement/types"/>
    <ds:schemaRef ds:uri="http://purl.org/dc/elements/1.1/"/>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427a2e50-c707-4c43-a106-c992efc9b0d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6</vt:i4>
      </vt:variant>
    </vt:vector>
  </HeadingPairs>
  <TitlesOfParts>
    <vt:vector size="22" baseType="lpstr">
      <vt:lpstr>Instructions</vt:lpstr>
      <vt:lpstr>Unit Data from Audit Worksheet</vt:lpstr>
      <vt:lpstr>Copy of PY1 Data(H)</vt:lpstr>
      <vt:lpstr>2021 Unit Data</vt:lpstr>
      <vt:lpstr>Formula for Unit Data</vt:lpstr>
      <vt:lpstr>TD Info Completed by Auditor</vt:lpstr>
      <vt:lpstr>Import</vt:lpstr>
      <vt:lpstr>Performance  Indicators Print</vt:lpstr>
      <vt:lpstr>UAL</vt:lpstr>
      <vt:lpstr>Tax Reval Rate</vt:lpstr>
      <vt:lpstr>Performance Indicator FBA%</vt:lpstr>
      <vt:lpstr>RSS</vt:lpstr>
      <vt:lpstr>Electric trans</vt:lpstr>
      <vt:lpstr>PY1 Data(H)</vt:lpstr>
      <vt:lpstr>PY2 Data(H)</vt:lpstr>
      <vt:lpstr>Unit Names(H)</vt:lpstr>
      <vt:lpstr>Instructions!Print_Area</vt:lpstr>
      <vt:lpstr>'Performance  Indicators Print'!Print_Area</vt:lpstr>
      <vt:lpstr>'TD Info Completed by Auditor'!Print_Area</vt:lpstr>
      <vt:lpstr>'Unit Data from Audit Worksheet'!Print_Area</vt:lpstr>
      <vt:lpstr>'Performance  Indicators Print'!Print_Titles</vt:lpstr>
      <vt:lpstr>'Unit Data from Audit Worksheet'!Print_Titles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2022-10-21T00:14:46Z</cp:lastPrinted>
  <dcterms:created xsi:type="dcterms:W3CDTF">2011-03-11T21:05:05Z</dcterms:created>
  <dcterms:modified xsi:type="dcterms:W3CDTF">2023-06-28T18:14:11Z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2015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y fmtid="{D5CDD505-2E9C-101B-9397-08002B2CF9AE}" pid="8" name="ContentTypeId">
    <vt:lpwstr>0x010100C727CB9B4DB0E24A99138E109A82D4B1</vt:lpwstr>
  </property>
</Properties>
</file>